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ADWX\Desktop\Subwencja ogólna 2027\"/>
    </mc:Choice>
  </mc:AlternateContent>
  <xr:revisionPtr revIDLastSave="0" documentId="8_{28815502-C597-4DF2-AE72-E4C4F40CABFB}" xr6:coauthVersionLast="47" xr6:coauthVersionMax="47" xr10:uidLastSave="{00000000-0000-0000-0000-000000000000}"/>
  <bookViews>
    <workbookView xWindow="-108" yWindow="-108" windowWidth="23256" windowHeight="13896" tabRatio="867" firstSheet="2" activeTab="2" xr2:uid="{D9FFAECC-1926-41E7-9825-2873DE12C733}"/>
  </bookViews>
  <sheets>
    <sheet name="slownik" sheetId="4" state="hidden" r:id="rId1"/>
    <sheet name="Indeksy" sheetId="17" state="hidden" r:id="rId2"/>
    <sheet name="Gminy jednostkowo" sheetId="11" r:id="rId3"/>
    <sheet name="Powiaty jednostkowo" sheetId="19" r:id="rId4"/>
    <sheet name="MNPP jednostkowo" sheetId="18" r:id="rId5"/>
    <sheet name="Woj. jednostkowo " sheetId="20" r:id="rId6"/>
    <sheet name="Dane_baza" sheetId="13" r:id="rId7"/>
    <sheet name="IPW" sheetId="14" r:id="rId8"/>
  </sheets>
  <definedNames>
    <definedName name="_AMO_UniqueIdentifier" hidden="1">"'ffff76ef-7357-419a-9ca3-e8d1e7230eba'"</definedName>
    <definedName name="_xlnm._FilterDatabase" localSheetId="2" hidden="1">'Gminy jednostkowo'!$A$51:$G$67</definedName>
    <definedName name="_xlnm._FilterDatabase" localSheetId="4" hidden="1">'MNPP jednostkowo'!$A$51:$G$68</definedName>
    <definedName name="_xlnm._FilterDatabase" localSheetId="3" hidden="1">'Powiaty jednostkowo'!$A$48:$G$60</definedName>
    <definedName name="_xlnm._FilterDatabase" localSheetId="5" hidden="1">'Woj. jednostkowo '!$A$41:$G$53</definedName>
    <definedName name="CIT98_MM_SUM" localSheetId="6">#REF!</definedName>
    <definedName name="CIT98_MM_SUM">#REF!</definedName>
    <definedName name="GK" localSheetId="4">'MNPP jednostkowo'!$B$4</definedName>
    <definedName name="GK" localSheetId="3">'Powiaty jednostkowo'!$B$4</definedName>
    <definedName name="GK" localSheetId="5">'Woj. jednostkowo '!$B$4</definedName>
    <definedName name="GK">'Gminy jednostkowo'!$B$4</definedName>
    <definedName name="mko">'MNPP jednostkowo'!$B$5</definedName>
    <definedName name="_xlnm.Print_Area" localSheetId="2">'Gminy jednostkowo'!$A$1:$G$96</definedName>
    <definedName name="_xlnm.Print_Area" localSheetId="4">'MNPP jednostkowo'!$A$1:$G$98</definedName>
    <definedName name="_xlnm.Print_Area" localSheetId="3">'Powiaty jednostkowo'!$A$1:$G$86</definedName>
    <definedName name="_xlnm.Print_Area" localSheetId="5">'Woj. jednostkowo '!$A$1:$G$79</definedName>
    <definedName name="PK" localSheetId="4">'MNPP jednostkowo'!$B$3</definedName>
    <definedName name="PK" localSheetId="3">'Powiaty jednostkowo'!$B$3</definedName>
    <definedName name="PK" localSheetId="5">'Woj. jednostkowo '!$B$3</definedName>
    <definedName name="PK">'Gminy jednostkowo'!$B$3</definedName>
    <definedName name="PozDaneG">slownik!$B$8</definedName>
    <definedName name="PozIPWG">slownik!$B$9</definedName>
    <definedName name="TableName">"Dummy"</definedName>
    <definedName name="TERYT" localSheetId="4">'MNPP jednostkowo'!$B$5</definedName>
    <definedName name="TERYT" localSheetId="3">'Powiaty jednostkowo'!$B$5</definedName>
    <definedName name="TERYT" localSheetId="5">'Woj. jednostkowo '!$B$5</definedName>
    <definedName name="TERYT">'Gminy jednostkowo'!$B$5</definedName>
    <definedName name="_xlnm.Print_Titles">#N/A</definedName>
    <definedName name="WK_" localSheetId="4">'MNPP jednostkowo'!$B$2</definedName>
    <definedName name="WK_" localSheetId="3">'Powiaty jednostkowo'!$B$2</definedName>
    <definedName name="WK_" localSheetId="5">'Woj. jednostkowo '!$B$2</definedName>
    <definedName name="WK_">'Gminy jednostkowo'!$B$2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L2799" i="14" l="1"/>
  <c r="BL2800" i="14"/>
  <c r="BL2801" i="14"/>
  <c r="BL2802" i="14"/>
  <c r="BL2803" i="14"/>
  <c r="BL2804" i="14"/>
  <c r="BL2805" i="14"/>
  <c r="BL2806" i="14"/>
  <c r="BL2807" i="14"/>
  <c r="BL2808" i="14"/>
  <c r="BL2809" i="14"/>
  <c r="BL2810" i="14"/>
  <c r="BL2811" i="14"/>
  <c r="BL2812" i="14"/>
  <c r="BL2813" i="14"/>
  <c r="BL2798" i="14"/>
  <c r="BI2799" i="14"/>
  <c r="BI2802" i="14"/>
  <c r="BH2799" i="14"/>
  <c r="BH2800" i="14"/>
  <c r="BH2801" i="14"/>
  <c r="BH2802" i="14"/>
  <c r="BH2803" i="14"/>
  <c r="BH2804" i="14"/>
  <c r="BH2805" i="14"/>
  <c r="BH2806" i="14"/>
  <c r="BH2807" i="14"/>
  <c r="BH2808" i="14"/>
  <c r="BH2809" i="14"/>
  <c r="BH2810" i="14"/>
  <c r="BH2811" i="14"/>
  <c r="BH2812" i="14"/>
  <c r="BH2813" i="14"/>
  <c r="BH2798" i="14"/>
  <c r="BJ2" i="14"/>
  <c r="BI2807" i="14" s="1"/>
  <c r="BF2" i="14"/>
  <c r="BE2799" i="14" s="1"/>
  <c r="BD2" i="14"/>
  <c r="BC2799" i="14" s="1"/>
  <c r="BB2" i="14"/>
  <c r="BA2799" i="14" s="1"/>
  <c r="X2432" i="14"/>
  <c r="X2444" i="14"/>
  <c r="X2480" i="14"/>
  <c r="AM2429" i="14"/>
  <c r="AL2419" i="14"/>
  <c r="AL2420" i="14"/>
  <c r="AL2421" i="14"/>
  <c r="AL2422" i="14"/>
  <c r="AL2423" i="14"/>
  <c r="AL2424" i="14"/>
  <c r="AL2425" i="14"/>
  <c r="AL2426" i="14"/>
  <c r="AL2427" i="14"/>
  <c r="AL2428" i="14"/>
  <c r="AL2429" i="14"/>
  <c r="AL2430" i="14"/>
  <c r="AL2431" i="14"/>
  <c r="AL2432" i="14"/>
  <c r="AL2433" i="14"/>
  <c r="AL2434" i="14"/>
  <c r="AL2435" i="14"/>
  <c r="AL2436" i="14"/>
  <c r="AL2437" i="14"/>
  <c r="AL2438" i="14"/>
  <c r="AL2439" i="14"/>
  <c r="AL2440" i="14"/>
  <c r="AL2441" i="14"/>
  <c r="AL2442" i="14"/>
  <c r="AL2443" i="14"/>
  <c r="AL2444" i="14"/>
  <c r="AL2445" i="14"/>
  <c r="AL2446" i="14"/>
  <c r="AL2447" i="14"/>
  <c r="AL2448" i="14"/>
  <c r="AL2449" i="14"/>
  <c r="AL2450" i="14"/>
  <c r="AL2451" i="14"/>
  <c r="AL2452" i="14"/>
  <c r="AL2453" i="14"/>
  <c r="AL2454" i="14"/>
  <c r="AL2455" i="14"/>
  <c r="AL2456" i="14"/>
  <c r="AL2457" i="14"/>
  <c r="AL2458" i="14"/>
  <c r="AL2459" i="14"/>
  <c r="AL2460" i="14"/>
  <c r="AL2461" i="14"/>
  <c r="AL2462" i="14"/>
  <c r="AL2463" i="14"/>
  <c r="AL2464" i="14"/>
  <c r="AL2465" i="14"/>
  <c r="AL2466" i="14"/>
  <c r="AL2467" i="14"/>
  <c r="AL2468" i="14"/>
  <c r="AL2469" i="14"/>
  <c r="AL2470" i="14"/>
  <c r="AL2471" i="14"/>
  <c r="AL2472" i="14"/>
  <c r="AL2473" i="14"/>
  <c r="AL2474" i="14"/>
  <c r="AL2475" i="14"/>
  <c r="AL2476" i="14"/>
  <c r="AL2477" i="14"/>
  <c r="AL2478" i="14"/>
  <c r="AL2479" i="14"/>
  <c r="AL2480" i="14"/>
  <c r="AL2481" i="14"/>
  <c r="AL2482" i="14"/>
  <c r="AL2483" i="14"/>
  <c r="AL2418" i="14"/>
  <c r="AE2466" i="14"/>
  <c r="AN2" i="14"/>
  <c r="AM2419" i="14" s="1"/>
  <c r="AJ2" i="14"/>
  <c r="AI2425" i="14" s="1"/>
  <c r="AH2" i="14"/>
  <c r="AG2419" i="14" s="1"/>
  <c r="AF2" i="14"/>
  <c r="AE2419" i="14" s="1"/>
  <c r="AD2" i="14"/>
  <c r="AB2475" i="14" s="1"/>
  <c r="AC2" i="14"/>
  <c r="AA2" i="14"/>
  <c r="Z2419" i="14" s="1"/>
  <c r="Y2" i="14"/>
  <c r="X2424" i="14" s="1"/>
  <c r="AZ2" i="14"/>
  <c r="AY2485" i="14" s="1"/>
  <c r="AX2" i="14"/>
  <c r="AW2491" i="14" s="1"/>
  <c r="AV2" i="14"/>
  <c r="AU2" i="14"/>
  <c r="AT2489" i="14" s="1"/>
  <c r="AS2" i="14"/>
  <c r="AQ2597" i="14" s="1"/>
  <c r="AR2" i="14"/>
  <c r="AQ2537" i="14" s="1"/>
  <c r="AP2" i="14"/>
  <c r="AO2491" i="14" s="1"/>
  <c r="AT2773" i="14" l="1"/>
  <c r="AT2712" i="14"/>
  <c r="AT2632" i="14"/>
  <c r="AT2512" i="14"/>
  <c r="AO2598" i="14"/>
  <c r="X2482" i="14"/>
  <c r="X2434" i="14"/>
  <c r="BI2801" i="14"/>
  <c r="AT2772" i="14"/>
  <c r="AT2710" i="14"/>
  <c r="AT2630" i="14"/>
  <c r="AT2509" i="14"/>
  <c r="AO2586" i="14"/>
  <c r="X2481" i="14"/>
  <c r="X2433" i="14"/>
  <c r="BI2800" i="14"/>
  <c r="AT2756" i="14"/>
  <c r="AT2690" i="14"/>
  <c r="AT2606" i="14"/>
  <c r="AQ2717" i="14"/>
  <c r="AY2782" i="14"/>
  <c r="AE2464" i="14"/>
  <c r="AM2476" i="14"/>
  <c r="X2470" i="14"/>
  <c r="X2422" i="14"/>
  <c r="BH2" i="14"/>
  <c r="BG2809" i="14" s="1"/>
  <c r="BI2798" i="14"/>
  <c r="AT2752" i="14"/>
  <c r="AT2689" i="14"/>
  <c r="AT2605" i="14"/>
  <c r="AQ2705" i="14"/>
  <c r="AY2770" i="14"/>
  <c r="AE2442" i="14"/>
  <c r="AM2475" i="14"/>
  <c r="X2469" i="14"/>
  <c r="X2421" i="14"/>
  <c r="BI2813" i="14"/>
  <c r="AT2750" i="14"/>
  <c r="AT2688" i="14"/>
  <c r="AT2601" i="14"/>
  <c r="AQ2585" i="14"/>
  <c r="AY2722" i="14"/>
  <c r="AG2478" i="14"/>
  <c r="AM2466" i="14"/>
  <c r="X2468" i="14"/>
  <c r="X2420" i="14"/>
  <c r="BI2812" i="14"/>
  <c r="AT2521" i="14"/>
  <c r="AT2608" i="14"/>
  <c r="AT2797" i="14"/>
  <c r="AT2736" i="14"/>
  <c r="AT2666" i="14"/>
  <c r="AT2570" i="14"/>
  <c r="AQ2573" i="14"/>
  <c r="AI2472" i="14"/>
  <c r="AM2465" i="14"/>
  <c r="X2458" i="14"/>
  <c r="BI2811" i="14"/>
  <c r="AT2774" i="14"/>
  <c r="AT2713" i="14"/>
  <c r="AT2637" i="14"/>
  <c r="AO2610" i="14"/>
  <c r="AT2757" i="14"/>
  <c r="AQ2729" i="14"/>
  <c r="AT2796" i="14"/>
  <c r="AT2734" i="14"/>
  <c r="AT2665" i="14"/>
  <c r="AT2569" i="14"/>
  <c r="AQ2561" i="14"/>
  <c r="AI2471" i="14"/>
  <c r="AM2464" i="14"/>
  <c r="X2457" i="14"/>
  <c r="BI2806" i="14"/>
  <c r="AT2794" i="14"/>
  <c r="AT2733" i="14"/>
  <c r="AT2664" i="14"/>
  <c r="AT2560" i="14"/>
  <c r="AO2754" i="14"/>
  <c r="AI2458" i="14"/>
  <c r="AM2440" i="14"/>
  <c r="X2456" i="14"/>
  <c r="BI2805" i="14"/>
  <c r="AT2692" i="14"/>
  <c r="AT2793" i="14"/>
  <c r="AT2732" i="14"/>
  <c r="AT2661" i="14"/>
  <c r="AT2558" i="14"/>
  <c r="AO2742" i="14"/>
  <c r="AM2439" i="14"/>
  <c r="X2446" i="14"/>
  <c r="BI2804" i="14"/>
  <c r="AT2776" i="14"/>
  <c r="AT2714" i="14"/>
  <c r="AT2640" i="14"/>
  <c r="AT2522" i="14"/>
  <c r="AO2730" i="14"/>
  <c r="AM2430" i="14"/>
  <c r="X2445" i="14"/>
  <c r="BE2810" i="14"/>
  <c r="BI2803" i="14"/>
  <c r="BC2809" i="14"/>
  <c r="BL2" i="14"/>
  <c r="BK2802" i="14"/>
  <c r="BI2810" i="14"/>
  <c r="BI2809" i="14"/>
  <c r="BI2808" i="14"/>
  <c r="BG2810" i="14"/>
  <c r="BG2808" i="14"/>
  <c r="BG2807" i="14"/>
  <c r="BG2806" i="14"/>
  <c r="BG2805" i="14"/>
  <c r="BG2804" i="14"/>
  <c r="BG2803" i="14"/>
  <c r="BG2798" i="14"/>
  <c r="BG2802" i="14"/>
  <c r="BG2813" i="14"/>
  <c r="BG2801" i="14"/>
  <c r="BG2812" i="14"/>
  <c r="BG2800" i="14"/>
  <c r="BG2811" i="14"/>
  <c r="BG2799" i="14"/>
  <c r="BE2809" i="14"/>
  <c r="BE2808" i="14"/>
  <c r="BE2807" i="14"/>
  <c r="BE2806" i="14"/>
  <c r="BE2805" i="14"/>
  <c r="BE2804" i="14"/>
  <c r="BE2803" i="14"/>
  <c r="BE2798" i="14"/>
  <c r="BE2802" i="14"/>
  <c r="BE2813" i="14"/>
  <c r="BE2801" i="14"/>
  <c r="BE2812" i="14"/>
  <c r="BE2800" i="14"/>
  <c r="BE2811" i="14"/>
  <c r="BC2810" i="14"/>
  <c r="BC2808" i="14"/>
  <c r="BC2806" i="14"/>
  <c r="BC2804" i="14"/>
  <c r="BC2807" i="14"/>
  <c r="BC2803" i="14"/>
  <c r="BC2805" i="14"/>
  <c r="BC2798" i="14"/>
  <c r="BC2802" i="14"/>
  <c r="BC2812" i="14"/>
  <c r="BC2800" i="14"/>
  <c r="BC2813" i="14"/>
  <c r="BC2801" i="14"/>
  <c r="BC2811" i="14"/>
  <c r="BA2810" i="14"/>
  <c r="BA2809" i="14"/>
  <c r="BA2807" i="14"/>
  <c r="BA2808" i="14"/>
  <c r="BA2805" i="14"/>
  <c r="BA2804" i="14"/>
  <c r="BA2806" i="14"/>
  <c r="BA2803" i="14"/>
  <c r="BA2798" i="14"/>
  <c r="BA2802" i="14"/>
  <c r="BA2813" i="14"/>
  <c r="BA2801" i="14"/>
  <c r="BA2812" i="14"/>
  <c r="BA2800" i="14"/>
  <c r="BA2811" i="14"/>
  <c r="AQ2741" i="14"/>
  <c r="AO2766" i="14"/>
  <c r="AO2622" i="14"/>
  <c r="AB2419" i="14"/>
  <c r="AE2473" i="14"/>
  <c r="AE2449" i="14"/>
  <c r="AE2425" i="14"/>
  <c r="AI2480" i="14"/>
  <c r="X2483" i="14"/>
  <c r="X2471" i="14"/>
  <c r="X2459" i="14"/>
  <c r="X2447" i="14"/>
  <c r="X2435" i="14"/>
  <c r="X2423" i="14"/>
  <c r="AB2478" i="14"/>
  <c r="AB2452" i="14"/>
  <c r="AB2477" i="14"/>
  <c r="AB2451" i="14"/>
  <c r="AE2465" i="14"/>
  <c r="AE2441" i="14"/>
  <c r="AG2476" i="14"/>
  <c r="AL2" i="14"/>
  <c r="AK2477" i="14" s="1"/>
  <c r="AB2476" i="14"/>
  <c r="AB2450" i="14"/>
  <c r="AB2442" i="14"/>
  <c r="AT2792" i="14"/>
  <c r="AT2770" i="14"/>
  <c r="AT2749" i="14"/>
  <c r="AT2728" i="14"/>
  <c r="AT2709" i="14"/>
  <c r="AT2685" i="14"/>
  <c r="AT2656" i="14"/>
  <c r="AT2629" i="14"/>
  <c r="AT2596" i="14"/>
  <c r="AT2557" i="14"/>
  <c r="AT2500" i="14"/>
  <c r="AQ2693" i="14"/>
  <c r="AQ2549" i="14"/>
  <c r="AO2718" i="14"/>
  <c r="AO2574" i="14"/>
  <c r="AY2700" i="14"/>
  <c r="AE2463" i="14"/>
  <c r="AE2439" i="14"/>
  <c r="AG2464" i="14"/>
  <c r="AI2432" i="14"/>
  <c r="AM2428" i="14"/>
  <c r="X2479" i="14"/>
  <c r="X2467" i="14"/>
  <c r="X2455" i="14"/>
  <c r="X2443" i="14"/>
  <c r="X2431" i="14"/>
  <c r="X2419" i="14"/>
  <c r="AB2474" i="14"/>
  <c r="AB2441" i="14"/>
  <c r="AT2788" i="14"/>
  <c r="AT2769" i="14"/>
  <c r="AT2748" i="14"/>
  <c r="AT2726" i="14"/>
  <c r="AT2708" i="14"/>
  <c r="AT2684" i="14"/>
  <c r="AT2654" i="14"/>
  <c r="AT2628" i="14"/>
  <c r="AT2594" i="14"/>
  <c r="AT2548" i="14"/>
  <c r="AT2497" i="14"/>
  <c r="AQ2681" i="14"/>
  <c r="AO2706" i="14"/>
  <c r="AO2562" i="14"/>
  <c r="AY2650" i="14"/>
  <c r="AE2462" i="14"/>
  <c r="AE2438" i="14"/>
  <c r="AG2454" i="14"/>
  <c r="AI2424" i="14"/>
  <c r="AM2463" i="14"/>
  <c r="AM2427" i="14"/>
  <c r="X2478" i="14"/>
  <c r="X2466" i="14"/>
  <c r="X2454" i="14"/>
  <c r="X2442" i="14"/>
  <c r="X2430" i="14"/>
  <c r="AB2418" i="14"/>
  <c r="AB2466" i="14"/>
  <c r="AB2440" i="14"/>
  <c r="AQ2490" i="14"/>
  <c r="AT2786" i="14"/>
  <c r="AT2768" i="14"/>
  <c r="AT2746" i="14"/>
  <c r="AT2725" i="14"/>
  <c r="AT2704" i="14"/>
  <c r="AT2680" i="14"/>
  <c r="AT2653" i="14"/>
  <c r="AT2625" i="14"/>
  <c r="AT2593" i="14"/>
  <c r="AT2546" i="14"/>
  <c r="AT2488" i="14"/>
  <c r="AQ2669" i="14"/>
  <c r="AQ2525" i="14"/>
  <c r="AO2694" i="14"/>
  <c r="AO2550" i="14"/>
  <c r="AY2628" i="14"/>
  <c r="X2418" i="14"/>
  <c r="AE2461" i="14"/>
  <c r="AE2437" i="14"/>
  <c r="AG2452" i="14"/>
  <c r="AI2423" i="14"/>
  <c r="AM2454" i="14"/>
  <c r="X2477" i="14"/>
  <c r="X2465" i="14"/>
  <c r="X2453" i="14"/>
  <c r="X2441" i="14"/>
  <c r="X2429" i="14"/>
  <c r="AB2465" i="14"/>
  <c r="AB2439" i="14"/>
  <c r="AT2785" i="14"/>
  <c r="AT2764" i="14"/>
  <c r="AT2745" i="14"/>
  <c r="AT2724" i="14"/>
  <c r="AT2702" i="14"/>
  <c r="AT2678" i="14"/>
  <c r="AT2652" i="14"/>
  <c r="AT2620" i="14"/>
  <c r="AT2589" i="14"/>
  <c r="AT2545" i="14"/>
  <c r="AT2485" i="14"/>
  <c r="AQ2657" i="14"/>
  <c r="AQ2513" i="14"/>
  <c r="AO2682" i="14"/>
  <c r="AO2538" i="14"/>
  <c r="AY2578" i="14"/>
  <c r="AE2478" i="14"/>
  <c r="AE2454" i="14"/>
  <c r="AE2430" i="14"/>
  <c r="AG2442" i="14"/>
  <c r="AI2422" i="14"/>
  <c r="AM2453" i="14"/>
  <c r="X2476" i="14"/>
  <c r="X2464" i="14"/>
  <c r="X2452" i="14"/>
  <c r="X2440" i="14"/>
  <c r="X2428" i="14"/>
  <c r="AB2464" i="14"/>
  <c r="AB2430" i="14"/>
  <c r="AK2475" i="14"/>
  <c r="AG2466" i="14"/>
  <c r="AT2784" i="14"/>
  <c r="AT2762" i="14"/>
  <c r="AT2744" i="14"/>
  <c r="AT2722" i="14"/>
  <c r="AT2701" i="14"/>
  <c r="AT2677" i="14"/>
  <c r="AT2649" i="14"/>
  <c r="AT2618" i="14"/>
  <c r="AT2584" i="14"/>
  <c r="AT2536" i="14"/>
  <c r="AQ2789" i="14"/>
  <c r="AQ2645" i="14"/>
  <c r="AQ2501" i="14"/>
  <c r="AO2670" i="14"/>
  <c r="AO2526" i="14"/>
  <c r="AY2556" i="14"/>
  <c r="AE2477" i="14"/>
  <c r="AE2453" i="14"/>
  <c r="AE2429" i="14"/>
  <c r="AG2440" i="14"/>
  <c r="AI2421" i="14"/>
  <c r="AM2452" i="14"/>
  <c r="X2475" i="14"/>
  <c r="X2463" i="14"/>
  <c r="X2451" i="14"/>
  <c r="X2439" i="14"/>
  <c r="X2427" i="14"/>
  <c r="AB2463" i="14"/>
  <c r="AB2429" i="14"/>
  <c r="AE2440" i="14"/>
  <c r="AT2782" i="14"/>
  <c r="AT2761" i="14"/>
  <c r="AT2740" i="14"/>
  <c r="AT2721" i="14"/>
  <c r="AT2700" i="14"/>
  <c r="AT2676" i="14"/>
  <c r="AT2644" i="14"/>
  <c r="AT2617" i="14"/>
  <c r="AT2582" i="14"/>
  <c r="AT2534" i="14"/>
  <c r="AQ2777" i="14"/>
  <c r="AQ2633" i="14"/>
  <c r="AQ2489" i="14"/>
  <c r="AO2658" i="14"/>
  <c r="AO2514" i="14"/>
  <c r="AY2506" i="14"/>
  <c r="AE2476" i="14"/>
  <c r="AE2452" i="14"/>
  <c r="AE2428" i="14"/>
  <c r="AG2430" i="14"/>
  <c r="AI2420" i="14"/>
  <c r="AM2451" i="14"/>
  <c r="X2474" i="14"/>
  <c r="X2462" i="14"/>
  <c r="X2450" i="14"/>
  <c r="X2438" i="14"/>
  <c r="X2426" i="14"/>
  <c r="AB2462" i="14"/>
  <c r="AB2428" i="14"/>
  <c r="AT2616" i="14"/>
  <c r="AT2581" i="14"/>
  <c r="AT2533" i="14"/>
  <c r="AQ2765" i="14"/>
  <c r="AQ2621" i="14"/>
  <c r="AO2790" i="14"/>
  <c r="AO2646" i="14"/>
  <c r="AO2502" i="14"/>
  <c r="AE2475" i="14"/>
  <c r="AE2451" i="14"/>
  <c r="AE2427" i="14"/>
  <c r="AI2482" i="14"/>
  <c r="AM2478" i="14"/>
  <c r="AM2442" i="14"/>
  <c r="X2473" i="14"/>
  <c r="X2461" i="14"/>
  <c r="X2449" i="14"/>
  <c r="X2437" i="14"/>
  <c r="X2425" i="14"/>
  <c r="AB2454" i="14"/>
  <c r="AB2427" i="14"/>
  <c r="AT2781" i="14"/>
  <c r="AT2760" i="14"/>
  <c r="AT2738" i="14"/>
  <c r="AT2720" i="14"/>
  <c r="AT2697" i="14"/>
  <c r="AT2673" i="14"/>
  <c r="AT2642" i="14"/>
  <c r="AT2484" i="14"/>
  <c r="AT2780" i="14"/>
  <c r="AT2758" i="14"/>
  <c r="AT2737" i="14"/>
  <c r="AT2716" i="14"/>
  <c r="AT2696" i="14"/>
  <c r="AT2668" i="14"/>
  <c r="AT2641" i="14"/>
  <c r="AT2613" i="14"/>
  <c r="AT2572" i="14"/>
  <c r="AT2524" i="14"/>
  <c r="AQ2753" i="14"/>
  <c r="AQ2609" i="14"/>
  <c r="AO2778" i="14"/>
  <c r="AO2634" i="14"/>
  <c r="AO2490" i="14"/>
  <c r="AE2474" i="14"/>
  <c r="AE2450" i="14"/>
  <c r="AE2426" i="14"/>
  <c r="AI2481" i="14"/>
  <c r="AM2477" i="14"/>
  <c r="AM2441" i="14"/>
  <c r="X2472" i="14"/>
  <c r="X2460" i="14"/>
  <c r="X2448" i="14"/>
  <c r="X2436" i="14"/>
  <c r="AB2453" i="14"/>
  <c r="AB2438" i="14"/>
  <c r="AB2473" i="14"/>
  <c r="AB2461" i="14"/>
  <c r="AB2437" i="14"/>
  <c r="AB2425" i="14"/>
  <c r="AB2426" i="14"/>
  <c r="AB2449" i="14"/>
  <c r="AB2472" i="14"/>
  <c r="AB2460" i="14"/>
  <c r="AB2448" i="14"/>
  <c r="AB2436" i="14"/>
  <c r="AB2424" i="14"/>
  <c r="AB2483" i="14"/>
  <c r="AB2471" i="14"/>
  <c r="AB2459" i="14"/>
  <c r="AB2447" i="14"/>
  <c r="AB2435" i="14"/>
  <c r="AB2423" i="14"/>
  <c r="AB2482" i="14"/>
  <c r="AB2458" i="14"/>
  <c r="AB2446" i="14"/>
  <c r="AB2422" i="14"/>
  <c r="AB2469" i="14"/>
  <c r="AB2445" i="14"/>
  <c r="AB2421" i="14"/>
  <c r="AB2480" i="14"/>
  <c r="AB2468" i="14"/>
  <c r="AB2456" i="14"/>
  <c r="AB2444" i="14"/>
  <c r="AB2432" i="14"/>
  <c r="AB2420" i="14"/>
  <c r="AB2470" i="14"/>
  <c r="AB2434" i="14"/>
  <c r="AB2481" i="14"/>
  <c r="AB2457" i="14"/>
  <c r="AB2433" i="14"/>
  <c r="AB2479" i="14"/>
  <c r="AB2467" i="14"/>
  <c r="AB2455" i="14"/>
  <c r="AB2443" i="14"/>
  <c r="AB2431" i="14"/>
  <c r="AM2474" i="14"/>
  <c r="AM2462" i="14"/>
  <c r="AM2450" i="14"/>
  <c r="AM2438" i="14"/>
  <c r="AM2426" i="14"/>
  <c r="AM2473" i="14"/>
  <c r="AM2461" i="14"/>
  <c r="AM2449" i="14"/>
  <c r="AM2437" i="14"/>
  <c r="AM2425" i="14"/>
  <c r="AM2418" i="14"/>
  <c r="AM2472" i="14"/>
  <c r="AM2460" i="14"/>
  <c r="AM2448" i="14"/>
  <c r="AM2436" i="14"/>
  <c r="AM2424" i="14"/>
  <c r="AM2483" i="14"/>
  <c r="AM2471" i="14"/>
  <c r="AM2459" i="14"/>
  <c r="AM2447" i="14"/>
  <c r="AM2435" i="14"/>
  <c r="AM2423" i="14"/>
  <c r="AM2482" i="14"/>
  <c r="AM2470" i="14"/>
  <c r="AM2458" i="14"/>
  <c r="AM2446" i="14"/>
  <c r="AM2434" i="14"/>
  <c r="AM2422" i="14"/>
  <c r="AM2481" i="14"/>
  <c r="AM2469" i="14"/>
  <c r="AM2457" i="14"/>
  <c r="AM2445" i="14"/>
  <c r="AM2433" i="14"/>
  <c r="AM2421" i="14"/>
  <c r="AM2480" i="14"/>
  <c r="AM2468" i="14"/>
  <c r="AM2456" i="14"/>
  <c r="AM2444" i="14"/>
  <c r="AM2432" i="14"/>
  <c r="AM2420" i="14"/>
  <c r="AM2479" i="14"/>
  <c r="AM2467" i="14"/>
  <c r="AM2455" i="14"/>
  <c r="AM2443" i="14"/>
  <c r="AM2431" i="14"/>
  <c r="AK2429" i="14"/>
  <c r="AK2427" i="14"/>
  <c r="AK2428" i="14"/>
  <c r="AK2449" i="14"/>
  <c r="AK2448" i="14"/>
  <c r="AK2436" i="14"/>
  <c r="AK2435" i="14"/>
  <c r="AK2434" i="14"/>
  <c r="AK2422" i="14"/>
  <c r="AK2433" i="14"/>
  <c r="AK2432" i="14"/>
  <c r="AK2420" i="14"/>
  <c r="AK2431" i="14"/>
  <c r="AI2457" i="14"/>
  <c r="AI2456" i="14"/>
  <c r="AI2448" i="14"/>
  <c r="AI2447" i="14"/>
  <c r="AI2418" i="14"/>
  <c r="AI2446" i="14"/>
  <c r="AI2483" i="14"/>
  <c r="AI2445" i="14"/>
  <c r="AI2470" i="14"/>
  <c r="AI2444" i="14"/>
  <c r="AI2469" i="14"/>
  <c r="AI2436" i="14"/>
  <c r="AI2468" i="14"/>
  <c r="AI2435" i="14"/>
  <c r="AI2460" i="14"/>
  <c r="AI2434" i="14"/>
  <c r="AI2459" i="14"/>
  <c r="AI2433" i="14"/>
  <c r="AI2479" i="14"/>
  <c r="AI2467" i="14"/>
  <c r="AI2455" i="14"/>
  <c r="AI2443" i="14"/>
  <c r="AI2431" i="14"/>
  <c r="AI2419" i="14"/>
  <c r="AI2478" i="14"/>
  <c r="AI2466" i="14"/>
  <c r="AI2454" i="14"/>
  <c r="AI2442" i="14"/>
  <c r="AI2430" i="14"/>
  <c r="AI2477" i="14"/>
  <c r="AI2465" i="14"/>
  <c r="AI2453" i="14"/>
  <c r="AI2441" i="14"/>
  <c r="AI2429" i="14"/>
  <c r="AI2476" i="14"/>
  <c r="AI2464" i="14"/>
  <c r="AI2452" i="14"/>
  <c r="AI2440" i="14"/>
  <c r="AI2428" i="14"/>
  <c r="AI2475" i="14"/>
  <c r="AI2463" i="14"/>
  <c r="AI2451" i="14"/>
  <c r="AI2439" i="14"/>
  <c r="AI2427" i="14"/>
  <c r="AI2474" i="14"/>
  <c r="AI2462" i="14"/>
  <c r="AI2450" i="14"/>
  <c r="AI2438" i="14"/>
  <c r="AI2426" i="14"/>
  <c r="AI2473" i="14"/>
  <c r="AI2461" i="14"/>
  <c r="AI2449" i="14"/>
  <c r="AI2437" i="14"/>
  <c r="AG2477" i="14"/>
  <c r="AG2465" i="14"/>
  <c r="AG2453" i="14"/>
  <c r="AG2441" i="14"/>
  <c r="AG2429" i="14"/>
  <c r="AG2428" i="14"/>
  <c r="AG2475" i="14"/>
  <c r="AG2463" i="14"/>
  <c r="AG2451" i="14"/>
  <c r="AG2439" i="14"/>
  <c r="AG2427" i="14"/>
  <c r="AG2474" i="14"/>
  <c r="AG2462" i="14"/>
  <c r="AG2450" i="14"/>
  <c r="AG2438" i="14"/>
  <c r="AG2426" i="14"/>
  <c r="AG2473" i="14"/>
  <c r="AG2461" i="14"/>
  <c r="AG2449" i="14"/>
  <c r="AG2437" i="14"/>
  <c r="AG2425" i="14"/>
  <c r="AG2418" i="14"/>
  <c r="AG2472" i="14"/>
  <c r="AG2460" i="14"/>
  <c r="AG2448" i="14"/>
  <c r="AG2436" i="14"/>
  <c r="AG2424" i="14"/>
  <c r="AG2483" i="14"/>
  <c r="AG2471" i="14"/>
  <c r="AG2459" i="14"/>
  <c r="AG2447" i="14"/>
  <c r="AG2435" i="14"/>
  <c r="AG2423" i="14"/>
  <c r="AG2482" i="14"/>
  <c r="AG2470" i="14"/>
  <c r="AG2458" i="14"/>
  <c r="AG2446" i="14"/>
  <c r="AG2434" i="14"/>
  <c r="AG2422" i="14"/>
  <c r="AG2481" i="14"/>
  <c r="AG2469" i="14"/>
  <c r="AG2457" i="14"/>
  <c r="AG2445" i="14"/>
  <c r="AG2433" i="14"/>
  <c r="AG2421" i="14"/>
  <c r="AG2480" i="14"/>
  <c r="AG2468" i="14"/>
  <c r="AG2456" i="14"/>
  <c r="AG2444" i="14"/>
  <c r="AG2432" i="14"/>
  <c r="AG2420" i="14"/>
  <c r="AG2479" i="14"/>
  <c r="AG2467" i="14"/>
  <c r="AG2455" i="14"/>
  <c r="AG2443" i="14"/>
  <c r="AG2431" i="14"/>
  <c r="AE2418" i="14"/>
  <c r="AE2472" i="14"/>
  <c r="AE2460" i="14"/>
  <c r="AE2448" i="14"/>
  <c r="AE2436" i="14"/>
  <c r="AE2424" i="14"/>
  <c r="AE2483" i="14"/>
  <c r="AE2471" i="14"/>
  <c r="AE2459" i="14"/>
  <c r="AE2447" i="14"/>
  <c r="AE2435" i="14"/>
  <c r="AE2423" i="14"/>
  <c r="AE2482" i="14"/>
  <c r="AE2470" i="14"/>
  <c r="AE2458" i="14"/>
  <c r="AE2446" i="14"/>
  <c r="AE2434" i="14"/>
  <c r="AE2422" i="14"/>
  <c r="AE2481" i="14"/>
  <c r="AE2469" i="14"/>
  <c r="AE2457" i="14"/>
  <c r="AE2445" i="14"/>
  <c r="AE2433" i="14"/>
  <c r="AE2421" i="14"/>
  <c r="AE2480" i="14"/>
  <c r="AE2468" i="14"/>
  <c r="AE2456" i="14"/>
  <c r="AE2444" i="14"/>
  <c r="AE2432" i="14"/>
  <c r="AE2420" i="14"/>
  <c r="AE2479" i="14"/>
  <c r="AE2467" i="14"/>
  <c r="AE2455" i="14"/>
  <c r="AE2443" i="14"/>
  <c r="AE2431" i="14"/>
  <c r="Z2478" i="14"/>
  <c r="Z2477" i="14"/>
  <c r="Z2466" i="14"/>
  <c r="Z2465" i="14"/>
  <c r="Z2454" i="14"/>
  <c r="Z2453" i="14"/>
  <c r="Z2442" i="14"/>
  <c r="Z2441" i="14"/>
  <c r="Z2430" i="14"/>
  <c r="Z2429" i="14"/>
  <c r="Z2476" i="14"/>
  <c r="Z2464" i="14"/>
  <c r="Z2452" i="14"/>
  <c r="Z2440" i="14"/>
  <c r="Z2428" i="14"/>
  <c r="Z2475" i="14"/>
  <c r="Z2463" i="14"/>
  <c r="Z2451" i="14"/>
  <c r="Z2439" i="14"/>
  <c r="Z2427" i="14"/>
  <c r="Z2474" i="14"/>
  <c r="Z2462" i="14"/>
  <c r="Z2450" i="14"/>
  <c r="Z2438" i="14"/>
  <c r="Z2426" i="14"/>
  <c r="Z2473" i="14"/>
  <c r="Z2461" i="14"/>
  <c r="Z2449" i="14"/>
  <c r="Z2437" i="14"/>
  <c r="Z2425" i="14"/>
  <c r="Z2418" i="14"/>
  <c r="Z2472" i="14"/>
  <c r="Z2460" i="14"/>
  <c r="Z2448" i="14"/>
  <c r="Z2436" i="14"/>
  <c r="Z2424" i="14"/>
  <c r="Z2483" i="14"/>
  <c r="Z2471" i="14"/>
  <c r="Z2459" i="14"/>
  <c r="Z2447" i="14"/>
  <c r="Z2435" i="14"/>
  <c r="Z2423" i="14"/>
  <c r="Z2482" i="14"/>
  <c r="Z2470" i="14"/>
  <c r="Z2458" i="14"/>
  <c r="Z2446" i="14"/>
  <c r="Z2434" i="14"/>
  <c r="Z2422" i="14"/>
  <c r="Z2481" i="14"/>
  <c r="Z2469" i="14"/>
  <c r="Z2457" i="14"/>
  <c r="Z2445" i="14"/>
  <c r="Z2433" i="14"/>
  <c r="Z2421" i="14"/>
  <c r="Z2480" i="14"/>
  <c r="Z2468" i="14"/>
  <c r="Z2456" i="14"/>
  <c r="Z2444" i="14"/>
  <c r="Z2432" i="14"/>
  <c r="Z2420" i="14"/>
  <c r="Z2479" i="14"/>
  <c r="Z2467" i="14"/>
  <c r="Z2455" i="14"/>
  <c r="Z2443" i="14"/>
  <c r="Z2431" i="14"/>
  <c r="AO2484" i="14"/>
  <c r="AT2787" i="14"/>
  <c r="AT2775" i="14"/>
  <c r="AT2763" i="14"/>
  <c r="AT2751" i="14"/>
  <c r="AT2739" i="14"/>
  <c r="AT2727" i="14"/>
  <c r="AT2715" i="14"/>
  <c r="AT2703" i="14"/>
  <c r="AT2691" i="14"/>
  <c r="AT2679" i="14"/>
  <c r="AT2667" i="14"/>
  <c r="AT2655" i="14"/>
  <c r="AT2643" i="14"/>
  <c r="AT2631" i="14"/>
  <c r="AT2619" i="14"/>
  <c r="AT2607" i="14"/>
  <c r="AT2595" i="14"/>
  <c r="AT2583" i="14"/>
  <c r="AT2571" i="14"/>
  <c r="AT2559" i="14"/>
  <c r="AT2547" i="14"/>
  <c r="AT2535" i="14"/>
  <c r="AT2523" i="14"/>
  <c r="AT2511" i="14"/>
  <c r="AT2499" i="14"/>
  <c r="AT2487" i="14"/>
  <c r="AQ2788" i="14"/>
  <c r="AQ2776" i="14"/>
  <c r="AQ2764" i="14"/>
  <c r="AQ2752" i="14"/>
  <c r="AQ2740" i="14"/>
  <c r="AQ2728" i="14"/>
  <c r="AQ2716" i="14"/>
  <c r="AQ2704" i="14"/>
  <c r="AQ2692" i="14"/>
  <c r="AQ2680" i="14"/>
  <c r="AQ2668" i="14"/>
  <c r="AQ2656" i="14"/>
  <c r="AQ2644" i="14"/>
  <c r="AQ2632" i="14"/>
  <c r="AQ2620" i="14"/>
  <c r="AQ2608" i="14"/>
  <c r="AQ2596" i="14"/>
  <c r="AQ2584" i="14"/>
  <c r="AQ2572" i="14"/>
  <c r="AQ2560" i="14"/>
  <c r="AQ2548" i="14"/>
  <c r="AQ2536" i="14"/>
  <c r="AQ2524" i="14"/>
  <c r="AQ2512" i="14"/>
  <c r="AQ2500" i="14"/>
  <c r="AQ2488" i="14"/>
  <c r="AO2789" i="14"/>
  <c r="AO2777" i="14"/>
  <c r="AO2765" i="14"/>
  <c r="AO2753" i="14"/>
  <c r="AO2741" i="14"/>
  <c r="AO2729" i="14"/>
  <c r="AO2717" i="14"/>
  <c r="AO2705" i="14"/>
  <c r="AO2693" i="14"/>
  <c r="AO2681" i="14"/>
  <c r="AO2669" i="14"/>
  <c r="AO2657" i="14"/>
  <c r="AO2645" i="14"/>
  <c r="AO2633" i="14"/>
  <c r="AO2621" i="14"/>
  <c r="AO2609" i="14"/>
  <c r="AO2597" i="14"/>
  <c r="AO2585" i="14"/>
  <c r="AO2573" i="14"/>
  <c r="AO2561" i="14"/>
  <c r="AO2549" i="14"/>
  <c r="AO2537" i="14"/>
  <c r="AO2525" i="14"/>
  <c r="AO2513" i="14"/>
  <c r="AO2501" i="14"/>
  <c r="AO2489" i="14"/>
  <c r="AY2772" i="14"/>
  <c r="AY2712" i="14"/>
  <c r="AY2640" i="14"/>
  <c r="AY2568" i="14"/>
  <c r="AY2496" i="14"/>
  <c r="AT2510" i="14"/>
  <c r="AT2498" i="14"/>
  <c r="AT2486" i="14"/>
  <c r="AQ2787" i="14"/>
  <c r="AQ2775" i="14"/>
  <c r="AQ2763" i="14"/>
  <c r="AQ2751" i="14"/>
  <c r="AQ2739" i="14"/>
  <c r="AQ2727" i="14"/>
  <c r="AQ2715" i="14"/>
  <c r="AQ2703" i="14"/>
  <c r="AQ2691" i="14"/>
  <c r="AQ2679" i="14"/>
  <c r="AQ2667" i="14"/>
  <c r="AQ2655" i="14"/>
  <c r="AQ2643" i="14"/>
  <c r="AQ2631" i="14"/>
  <c r="AQ2619" i="14"/>
  <c r="AQ2607" i="14"/>
  <c r="AQ2595" i="14"/>
  <c r="AQ2583" i="14"/>
  <c r="AQ2571" i="14"/>
  <c r="AQ2559" i="14"/>
  <c r="AQ2547" i="14"/>
  <c r="AQ2535" i="14"/>
  <c r="AQ2523" i="14"/>
  <c r="AQ2511" i="14"/>
  <c r="AQ2499" i="14"/>
  <c r="AQ2487" i="14"/>
  <c r="AO2788" i="14"/>
  <c r="AO2776" i="14"/>
  <c r="AO2764" i="14"/>
  <c r="AO2752" i="14"/>
  <c r="AO2740" i="14"/>
  <c r="AO2728" i="14"/>
  <c r="AO2716" i="14"/>
  <c r="AO2704" i="14"/>
  <c r="AO2692" i="14"/>
  <c r="AO2680" i="14"/>
  <c r="AO2668" i="14"/>
  <c r="AO2656" i="14"/>
  <c r="AO2644" i="14"/>
  <c r="AO2632" i="14"/>
  <c r="AO2620" i="14"/>
  <c r="AO2608" i="14"/>
  <c r="AO2596" i="14"/>
  <c r="AO2584" i="14"/>
  <c r="AO2572" i="14"/>
  <c r="AO2560" i="14"/>
  <c r="AO2548" i="14"/>
  <c r="AO2536" i="14"/>
  <c r="AO2524" i="14"/>
  <c r="AO2512" i="14"/>
  <c r="AO2500" i="14"/>
  <c r="AO2488" i="14"/>
  <c r="AY2771" i="14"/>
  <c r="AY2710" i="14"/>
  <c r="AY2638" i="14"/>
  <c r="AY2566" i="14"/>
  <c r="AY2494" i="14"/>
  <c r="AQ2786" i="14"/>
  <c r="AQ2774" i="14"/>
  <c r="AQ2762" i="14"/>
  <c r="AQ2750" i="14"/>
  <c r="AQ2738" i="14"/>
  <c r="AQ2726" i="14"/>
  <c r="AQ2714" i="14"/>
  <c r="AQ2702" i="14"/>
  <c r="AQ2690" i="14"/>
  <c r="AQ2678" i="14"/>
  <c r="AQ2666" i="14"/>
  <c r="AQ2654" i="14"/>
  <c r="AQ2642" i="14"/>
  <c r="AQ2630" i="14"/>
  <c r="AQ2618" i="14"/>
  <c r="AQ2606" i="14"/>
  <c r="AQ2594" i="14"/>
  <c r="AQ2582" i="14"/>
  <c r="AQ2570" i="14"/>
  <c r="AQ2558" i="14"/>
  <c r="AQ2546" i="14"/>
  <c r="AQ2534" i="14"/>
  <c r="AQ2522" i="14"/>
  <c r="AQ2510" i="14"/>
  <c r="AQ2498" i="14"/>
  <c r="AQ2486" i="14"/>
  <c r="AO2787" i="14"/>
  <c r="AO2775" i="14"/>
  <c r="AO2763" i="14"/>
  <c r="AO2751" i="14"/>
  <c r="AO2739" i="14"/>
  <c r="AO2727" i="14"/>
  <c r="AO2715" i="14"/>
  <c r="AO2703" i="14"/>
  <c r="AO2691" i="14"/>
  <c r="AO2679" i="14"/>
  <c r="AO2667" i="14"/>
  <c r="AO2655" i="14"/>
  <c r="AO2643" i="14"/>
  <c r="AO2631" i="14"/>
  <c r="AO2619" i="14"/>
  <c r="AO2607" i="14"/>
  <c r="AO2595" i="14"/>
  <c r="AO2583" i="14"/>
  <c r="AO2571" i="14"/>
  <c r="AO2559" i="14"/>
  <c r="AO2547" i="14"/>
  <c r="AO2535" i="14"/>
  <c r="AO2523" i="14"/>
  <c r="AO2511" i="14"/>
  <c r="AO2499" i="14"/>
  <c r="AO2487" i="14"/>
  <c r="AT2604" i="14"/>
  <c r="AT2592" i="14"/>
  <c r="AT2580" i="14"/>
  <c r="AT2568" i="14"/>
  <c r="AT2556" i="14"/>
  <c r="AT2544" i="14"/>
  <c r="AT2532" i="14"/>
  <c r="AT2520" i="14"/>
  <c r="AT2508" i="14"/>
  <c r="AT2496" i="14"/>
  <c r="AQ2797" i="14"/>
  <c r="AQ2785" i="14"/>
  <c r="AQ2773" i="14"/>
  <c r="AQ2761" i="14"/>
  <c r="AQ2749" i="14"/>
  <c r="AQ2737" i="14"/>
  <c r="AQ2725" i="14"/>
  <c r="AQ2713" i="14"/>
  <c r="AQ2701" i="14"/>
  <c r="AQ2689" i="14"/>
  <c r="AQ2677" i="14"/>
  <c r="AQ2665" i="14"/>
  <c r="AQ2653" i="14"/>
  <c r="AQ2641" i="14"/>
  <c r="AQ2629" i="14"/>
  <c r="AQ2617" i="14"/>
  <c r="AQ2605" i="14"/>
  <c r="AQ2593" i="14"/>
  <c r="AQ2581" i="14"/>
  <c r="AQ2569" i="14"/>
  <c r="AQ2557" i="14"/>
  <c r="AQ2545" i="14"/>
  <c r="AQ2533" i="14"/>
  <c r="AQ2521" i="14"/>
  <c r="AQ2509" i="14"/>
  <c r="AQ2497" i="14"/>
  <c r="AQ2485" i="14"/>
  <c r="AO2786" i="14"/>
  <c r="AO2774" i="14"/>
  <c r="AO2762" i="14"/>
  <c r="AO2750" i="14"/>
  <c r="AO2738" i="14"/>
  <c r="AO2726" i="14"/>
  <c r="AO2714" i="14"/>
  <c r="AO2702" i="14"/>
  <c r="AO2690" i="14"/>
  <c r="AO2678" i="14"/>
  <c r="AO2666" i="14"/>
  <c r="AO2654" i="14"/>
  <c r="AO2642" i="14"/>
  <c r="AO2630" i="14"/>
  <c r="AO2618" i="14"/>
  <c r="AO2606" i="14"/>
  <c r="AO2594" i="14"/>
  <c r="AO2582" i="14"/>
  <c r="AO2570" i="14"/>
  <c r="AO2558" i="14"/>
  <c r="AO2546" i="14"/>
  <c r="AO2534" i="14"/>
  <c r="AO2522" i="14"/>
  <c r="AO2510" i="14"/>
  <c r="AO2498" i="14"/>
  <c r="AO2486" i="14"/>
  <c r="AY2760" i="14"/>
  <c r="AY2698" i="14"/>
  <c r="AY2626" i="14"/>
  <c r="AY2554" i="14"/>
  <c r="AT2795" i="14"/>
  <c r="AT2783" i="14"/>
  <c r="AT2771" i="14"/>
  <c r="AT2759" i="14"/>
  <c r="AT2747" i="14"/>
  <c r="AT2735" i="14"/>
  <c r="AT2723" i="14"/>
  <c r="AT2711" i="14"/>
  <c r="AT2699" i="14"/>
  <c r="AT2687" i="14"/>
  <c r="AT2675" i="14"/>
  <c r="AT2663" i="14"/>
  <c r="AT2651" i="14"/>
  <c r="AT2639" i="14"/>
  <c r="AT2627" i="14"/>
  <c r="AT2615" i="14"/>
  <c r="AT2603" i="14"/>
  <c r="AT2591" i="14"/>
  <c r="AT2579" i="14"/>
  <c r="AT2567" i="14"/>
  <c r="AT2555" i="14"/>
  <c r="AT2543" i="14"/>
  <c r="AT2531" i="14"/>
  <c r="AT2519" i="14"/>
  <c r="AT2507" i="14"/>
  <c r="AT2495" i="14"/>
  <c r="AQ2796" i="14"/>
  <c r="AQ2784" i="14"/>
  <c r="AQ2772" i="14"/>
  <c r="AQ2760" i="14"/>
  <c r="AQ2748" i="14"/>
  <c r="AQ2736" i="14"/>
  <c r="AQ2724" i="14"/>
  <c r="AQ2712" i="14"/>
  <c r="AQ2700" i="14"/>
  <c r="AQ2688" i="14"/>
  <c r="AQ2676" i="14"/>
  <c r="AQ2664" i="14"/>
  <c r="AQ2652" i="14"/>
  <c r="AQ2640" i="14"/>
  <c r="AQ2628" i="14"/>
  <c r="AQ2616" i="14"/>
  <c r="AQ2604" i="14"/>
  <c r="AQ2592" i="14"/>
  <c r="AQ2580" i="14"/>
  <c r="AQ2568" i="14"/>
  <c r="AQ2556" i="14"/>
  <c r="AQ2544" i="14"/>
  <c r="AQ2532" i="14"/>
  <c r="AQ2520" i="14"/>
  <c r="AQ2508" i="14"/>
  <c r="AQ2496" i="14"/>
  <c r="AO2797" i="14"/>
  <c r="AO2785" i="14"/>
  <c r="AO2773" i="14"/>
  <c r="AO2761" i="14"/>
  <c r="AO2749" i="14"/>
  <c r="AO2737" i="14"/>
  <c r="AO2725" i="14"/>
  <c r="AO2713" i="14"/>
  <c r="AO2701" i="14"/>
  <c r="AO2689" i="14"/>
  <c r="AO2677" i="14"/>
  <c r="AO2665" i="14"/>
  <c r="AO2653" i="14"/>
  <c r="AO2641" i="14"/>
  <c r="AO2629" i="14"/>
  <c r="AO2617" i="14"/>
  <c r="AO2605" i="14"/>
  <c r="AO2593" i="14"/>
  <c r="AO2581" i="14"/>
  <c r="AO2569" i="14"/>
  <c r="AO2557" i="14"/>
  <c r="AO2545" i="14"/>
  <c r="AO2533" i="14"/>
  <c r="AO2521" i="14"/>
  <c r="AO2509" i="14"/>
  <c r="AO2497" i="14"/>
  <c r="AO2485" i="14"/>
  <c r="AY2759" i="14"/>
  <c r="AY2688" i="14"/>
  <c r="AY2616" i="14"/>
  <c r="AY2544" i="14"/>
  <c r="AT2698" i="14"/>
  <c r="AT2686" i="14"/>
  <c r="AT2674" i="14"/>
  <c r="AT2662" i="14"/>
  <c r="AT2650" i="14"/>
  <c r="AT2638" i="14"/>
  <c r="AT2626" i="14"/>
  <c r="AT2614" i="14"/>
  <c r="AT2602" i="14"/>
  <c r="AT2590" i="14"/>
  <c r="AT2578" i="14"/>
  <c r="AT2566" i="14"/>
  <c r="AT2554" i="14"/>
  <c r="AT2542" i="14"/>
  <c r="AT2530" i="14"/>
  <c r="AT2518" i="14"/>
  <c r="AT2506" i="14"/>
  <c r="AT2494" i="14"/>
  <c r="AQ2795" i="14"/>
  <c r="AQ2783" i="14"/>
  <c r="AQ2771" i="14"/>
  <c r="AQ2759" i="14"/>
  <c r="AQ2747" i="14"/>
  <c r="AQ2735" i="14"/>
  <c r="AQ2723" i="14"/>
  <c r="AQ2711" i="14"/>
  <c r="AQ2699" i="14"/>
  <c r="AQ2687" i="14"/>
  <c r="AQ2675" i="14"/>
  <c r="AQ2663" i="14"/>
  <c r="AQ2651" i="14"/>
  <c r="AQ2639" i="14"/>
  <c r="AQ2627" i="14"/>
  <c r="AQ2615" i="14"/>
  <c r="AQ2603" i="14"/>
  <c r="AQ2591" i="14"/>
  <c r="AQ2579" i="14"/>
  <c r="AQ2567" i="14"/>
  <c r="AQ2555" i="14"/>
  <c r="AQ2543" i="14"/>
  <c r="AQ2531" i="14"/>
  <c r="AQ2519" i="14"/>
  <c r="AQ2507" i="14"/>
  <c r="AQ2495" i="14"/>
  <c r="AO2796" i="14"/>
  <c r="AO2784" i="14"/>
  <c r="AO2772" i="14"/>
  <c r="AO2760" i="14"/>
  <c r="AO2748" i="14"/>
  <c r="AO2736" i="14"/>
  <c r="AO2724" i="14"/>
  <c r="AO2712" i="14"/>
  <c r="AO2700" i="14"/>
  <c r="AO2688" i="14"/>
  <c r="AO2676" i="14"/>
  <c r="AO2664" i="14"/>
  <c r="AO2652" i="14"/>
  <c r="AO2640" i="14"/>
  <c r="AO2628" i="14"/>
  <c r="AO2616" i="14"/>
  <c r="AO2604" i="14"/>
  <c r="AO2592" i="14"/>
  <c r="AO2580" i="14"/>
  <c r="AO2568" i="14"/>
  <c r="AO2556" i="14"/>
  <c r="AO2544" i="14"/>
  <c r="AO2532" i="14"/>
  <c r="AO2520" i="14"/>
  <c r="AO2508" i="14"/>
  <c r="AO2496" i="14"/>
  <c r="AY2758" i="14"/>
  <c r="AY2686" i="14"/>
  <c r="AY2614" i="14"/>
  <c r="AY2542" i="14"/>
  <c r="AT2577" i="14"/>
  <c r="AT2565" i="14"/>
  <c r="AT2553" i="14"/>
  <c r="AT2541" i="14"/>
  <c r="AT2529" i="14"/>
  <c r="AT2517" i="14"/>
  <c r="AT2505" i="14"/>
  <c r="AT2493" i="14"/>
  <c r="AQ2794" i="14"/>
  <c r="AQ2782" i="14"/>
  <c r="AQ2770" i="14"/>
  <c r="AQ2758" i="14"/>
  <c r="AQ2746" i="14"/>
  <c r="AQ2734" i="14"/>
  <c r="AQ2722" i="14"/>
  <c r="AQ2710" i="14"/>
  <c r="AQ2698" i="14"/>
  <c r="AQ2686" i="14"/>
  <c r="AQ2674" i="14"/>
  <c r="AQ2662" i="14"/>
  <c r="AQ2650" i="14"/>
  <c r="AQ2638" i="14"/>
  <c r="AQ2626" i="14"/>
  <c r="AQ2614" i="14"/>
  <c r="AQ2602" i="14"/>
  <c r="AQ2590" i="14"/>
  <c r="AQ2578" i="14"/>
  <c r="AQ2566" i="14"/>
  <c r="AQ2554" i="14"/>
  <c r="AQ2542" i="14"/>
  <c r="AQ2530" i="14"/>
  <c r="AQ2518" i="14"/>
  <c r="AQ2506" i="14"/>
  <c r="AQ2494" i="14"/>
  <c r="AO2795" i="14"/>
  <c r="AO2783" i="14"/>
  <c r="AO2771" i="14"/>
  <c r="AO2759" i="14"/>
  <c r="AO2747" i="14"/>
  <c r="AO2735" i="14"/>
  <c r="AO2723" i="14"/>
  <c r="AO2711" i="14"/>
  <c r="AO2699" i="14"/>
  <c r="AO2687" i="14"/>
  <c r="AO2675" i="14"/>
  <c r="AO2663" i="14"/>
  <c r="AO2651" i="14"/>
  <c r="AO2639" i="14"/>
  <c r="AO2627" i="14"/>
  <c r="AO2615" i="14"/>
  <c r="AO2603" i="14"/>
  <c r="AO2591" i="14"/>
  <c r="AO2579" i="14"/>
  <c r="AO2567" i="14"/>
  <c r="AO2555" i="14"/>
  <c r="AO2543" i="14"/>
  <c r="AO2531" i="14"/>
  <c r="AO2519" i="14"/>
  <c r="AO2507" i="14"/>
  <c r="AO2495" i="14"/>
  <c r="AY2796" i="14"/>
  <c r="AY2748" i="14"/>
  <c r="AY2676" i="14"/>
  <c r="AY2604" i="14"/>
  <c r="AY2532" i="14"/>
  <c r="AT2672" i="14"/>
  <c r="AT2660" i="14"/>
  <c r="AT2648" i="14"/>
  <c r="AT2636" i="14"/>
  <c r="AT2624" i="14"/>
  <c r="AT2612" i="14"/>
  <c r="AT2600" i="14"/>
  <c r="AT2588" i="14"/>
  <c r="AT2576" i="14"/>
  <c r="AT2564" i="14"/>
  <c r="AT2552" i="14"/>
  <c r="AT2540" i="14"/>
  <c r="AT2528" i="14"/>
  <c r="AT2516" i="14"/>
  <c r="AT2504" i="14"/>
  <c r="AT2492" i="14"/>
  <c r="AQ2793" i="14"/>
  <c r="AQ2781" i="14"/>
  <c r="AQ2769" i="14"/>
  <c r="AQ2757" i="14"/>
  <c r="AQ2745" i="14"/>
  <c r="AQ2733" i="14"/>
  <c r="AQ2721" i="14"/>
  <c r="AQ2709" i="14"/>
  <c r="AQ2697" i="14"/>
  <c r="AQ2685" i="14"/>
  <c r="AQ2673" i="14"/>
  <c r="AQ2661" i="14"/>
  <c r="AQ2649" i="14"/>
  <c r="AQ2637" i="14"/>
  <c r="AQ2625" i="14"/>
  <c r="AQ2613" i="14"/>
  <c r="AQ2601" i="14"/>
  <c r="AQ2589" i="14"/>
  <c r="AQ2577" i="14"/>
  <c r="AQ2565" i="14"/>
  <c r="AQ2553" i="14"/>
  <c r="AQ2541" i="14"/>
  <c r="AQ2529" i="14"/>
  <c r="AQ2517" i="14"/>
  <c r="AQ2505" i="14"/>
  <c r="AQ2493" i="14"/>
  <c r="AO2794" i="14"/>
  <c r="AO2782" i="14"/>
  <c r="AO2770" i="14"/>
  <c r="AO2758" i="14"/>
  <c r="AO2746" i="14"/>
  <c r="AO2734" i="14"/>
  <c r="AO2722" i="14"/>
  <c r="AO2710" i="14"/>
  <c r="AO2698" i="14"/>
  <c r="AO2686" i="14"/>
  <c r="AO2674" i="14"/>
  <c r="AO2662" i="14"/>
  <c r="AO2650" i="14"/>
  <c r="AO2638" i="14"/>
  <c r="AO2626" i="14"/>
  <c r="AO2614" i="14"/>
  <c r="AO2602" i="14"/>
  <c r="AO2590" i="14"/>
  <c r="AO2578" i="14"/>
  <c r="AO2566" i="14"/>
  <c r="AO2554" i="14"/>
  <c r="AO2542" i="14"/>
  <c r="AO2530" i="14"/>
  <c r="AO2518" i="14"/>
  <c r="AO2506" i="14"/>
  <c r="AO2494" i="14"/>
  <c r="AY2795" i="14"/>
  <c r="AY2746" i="14"/>
  <c r="AY2674" i="14"/>
  <c r="AY2602" i="14"/>
  <c r="AY2530" i="14"/>
  <c r="AQ2484" i="14"/>
  <c r="AT2791" i="14"/>
  <c r="AT2779" i="14"/>
  <c r="AT2767" i="14"/>
  <c r="AT2755" i="14"/>
  <c r="AT2743" i="14"/>
  <c r="AT2731" i="14"/>
  <c r="AT2719" i="14"/>
  <c r="AT2707" i="14"/>
  <c r="AT2695" i="14"/>
  <c r="AT2683" i="14"/>
  <c r="AT2671" i="14"/>
  <c r="AT2659" i="14"/>
  <c r="AT2647" i="14"/>
  <c r="AT2635" i="14"/>
  <c r="AT2623" i="14"/>
  <c r="AT2611" i="14"/>
  <c r="AT2599" i="14"/>
  <c r="AT2587" i="14"/>
  <c r="AT2575" i="14"/>
  <c r="AT2563" i="14"/>
  <c r="AT2551" i="14"/>
  <c r="AT2539" i="14"/>
  <c r="AT2527" i="14"/>
  <c r="AT2515" i="14"/>
  <c r="AT2503" i="14"/>
  <c r="AT2491" i="14"/>
  <c r="AQ2792" i="14"/>
  <c r="AQ2780" i="14"/>
  <c r="AQ2768" i="14"/>
  <c r="AQ2756" i="14"/>
  <c r="AQ2744" i="14"/>
  <c r="AQ2732" i="14"/>
  <c r="AQ2720" i="14"/>
  <c r="AQ2708" i="14"/>
  <c r="AQ2696" i="14"/>
  <c r="AQ2684" i="14"/>
  <c r="AQ2672" i="14"/>
  <c r="AQ2660" i="14"/>
  <c r="AQ2648" i="14"/>
  <c r="AQ2636" i="14"/>
  <c r="AQ2624" i="14"/>
  <c r="AQ2612" i="14"/>
  <c r="AQ2600" i="14"/>
  <c r="AQ2588" i="14"/>
  <c r="AQ2576" i="14"/>
  <c r="AQ2564" i="14"/>
  <c r="AQ2552" i="14"/>
  <c r="AQ2540" i="14"/>
  <c r="AQ2528" i="14"/>
  <c r="AQ2516" i="14"/>
  <c r="AQ2504" i="14"/>
  <c r="AQ2492" i="14"/>
  <c r="AO2793" i="14"/>
  <c r="AO2781" i="14"/>
  <c r="AO2769" i="14"/>
  <c r="AO2757" i="14"/>
  <c r="AO2745" i="14"/>
  <c r="AO2733" i="14"/>
  <c r="AO2721" i="14"/>
  <c r="AO2709" i="14"/>
  <c r="AO2697" i="14"/>
  <c r="AO2685" i="14"/>
  <c r="AO2673" i="14"/>
  <c r="AO2661" i="14"/>
  <c r="AO2649" i="14"/>
  <c r="AO2637" i="14"/>
  <c r="AO2625" i="14"/>
  <c r="AO2613" i="14"/>
  <c r="AO2601" i="14"/>
  <c r="AO2589" i="14"/>
  <c r="AO2577" i="14"/>
  <c r="AO2565" i="14"/>
  <c r="AO2553" i="14"/>
  <c r="AO2541" i="14"/>
  <c r="AO2529" i="14"/>
  <c r="AO2517" i="14"/>
  <c r="AO2505" i="14"/>
  <c r="AO2493" i="14"/>
  <c r="AY2794" i="14"/>
  <c r="AY2736" i="14"/>
  <c r="AY2664" i="14"/>
  <c r="AY2592" i="14"/>
  <c r="AY2520" i="14"/>
  <c r="AT2790" i="14"/>
  <c r="AT2778" i="14"/>
  <c r="AT2766" i="14"/>
  <c r="AT2754" i="14"/>
  <c r="AT2742" i="14"/>
  <c r="AT2730" i="14"/>
  <c r="AT2718" i="14"/>
  <c r="AT2706" i="14"/>
  <c r="AT2694" i="14"/>
  <c r="AT2682" i="14"/>
  <c r="AT2670" i="14"/>
  <c r="AT2658" i="14"/>
  <c r="AT2646" i="14"/>
  <c r="AT2634" i="14"/>
  <c r="AT2622" i="14"/>
  <c r="AT2610" i="14"/>
  <c r="AT2598" i="14"/>
  <c r="AT2586" i="14"/>
  <c r="AT2574" i="14"/>
  <c r="AT2562" i="14"/>
  <c r="AT2550" i="14"/>
  <c r="AT2538" i="14"/>
  <c r="AT2526" i="14"/>
  <c r="AT2514" i="14"/>
  <c r="AT2502" i="14"/>
  <c r="AT2490" i="14"/>
  <c r="AQ2791" i="14"/>
  <c r="AQ2779" i="14"/>
  <c r="AQ2767" i="14"/>
  <c r="AQ2755" i="14"/>
  <c r="AQ2743" i="14"/>
  <c r="AQ2731" i="14"/>
  <c r="AQ2719" i="14"/>
  <c r="AQ2707" i="14"/>
  <c r="AQ2695" i="14"/>
  <c r="AQ2683" i="14"/>
  <c r="AQ2671" i="14"/>
  <c r="AQ2659" i="14"/>
  <c r="AQ2647" i="14"/>
  <c r="AQ2635" i="14"/>
  <c r="AQ2623" i="14"/>
  <c r="AQ2611" i="14"/>
  <c r="AQ2599" i="14"/>
  <c r="AQ2587" i="14"/>
  <c r="AQ2575" i="14"/>
  <c r="AQ2563" i="14"/>
  <c r="AQ2551" i="14"/>
  <c r="AQ2539" i="14"/>
  <c r="AQ2527" i="14"/>
  <c r="AQ2515" i="14"/>
  <c r="AQ2503" i="14"/>
  <c r="AQ2491" i="14"/>
  <c r="AO2792" i="14"/>
  <c r="AO2780" i="14"/>
  <c r="AO2768" i="14"/>
  <c r="AO2756" i="14"/>
  <c r="AO2744" i="14"/>
  <c r="AO2732" i="14"/>
  <c r="AO2720" i="14"/>
  <c r="AO2708" i="14"/>
  <c r="AO2696" i="14"/>
  <c r="AO2684" i="14"/>
  <c r="AO2672" i="14"/>
  <c r="AO2660" i="14"/>
  <c r="AO2648" i="14"/>
  <c r="AO2636" i="14"/>
  <c r="AO2624" i="14"/>
  <c r="AO2612" i="14"/>
  <c r="AO2600" i="14"/>
  <c r="AO2588" i="14"/>
  <c r="AO2576" i="14"/>
  <c r="AO2564" i="14"/>
  <c r="AO2552" i="14"/>
  <c r="AO2540" i="14"/>
  <c r="AO2528" i="14"/>
  <c r="AO2516" i="14"/>
  <c r="AO2504" i="14"/>
  <c r="AO2492" i="14"/>
  <c r="AY2784" i="14"/>
  <c r="AY2734" i="14"/>
  <c r="AY2662" i="14"/>
  <c r="AY2590" i="14"/>
  <c r="AY2518" i="14"/>
  <c r="AT2789" i="14"/>
  <c r="AT2777" i="14"/>
  <c r="AT2765" i="14"/>
  <c r="AT2753" i="14"/>
  <c r="AT2741" i="14"/>
  <c r="AT2729" i="14"/>
  <c r="AT2717" i="14"/>
  <c r="AT2705" i="14"/>
  <c r="AT2693" i="14"/>
  <c r="AT2681" i="14"/>
  <c r="AT2669" i="14"/>
  <c r="AT2657" i="14"/>
  <c r="AT2645" i="14"/>
  <c r="AT2633" i="14"/>
  <c r="AT2621" i="14"/>
  <c r="AT2609" i="14"/>
  <c r="AT2597" i="14"/>
  <c r="AT2585" i="14"/>
  <c r="AT2573" i="14"/>
  <c r="AT2561" i="14"/>
  <c r="AT2549" i="14"/>
  <c r="AT2537" i="14"/>
  <c r="AT2525" i="14"/>
  <c r="AT2513" i="14"/>
  <c r="AT2501" i="14"/>
  <c r="AQ2790" i="14"/>
  <c r="AQ2778" i="14"/>
  <c r="AQ2766" i="14"/>
  <c r="AQ2754" i="14"/>
  <c r="AQ2742" i="14"/>
  <c r="AQ2730" i="14"/>
  <c r="AQ2718" i="14"/>
  <c r="AQ2706" i="14"/>
  <c r="AQ2694" i="14"/>
  <c r="AQ2682" i="14"/>
  <c r="AQ2670" i="14"/>
  <c r="AQ2658" i="14"/>
  <c r="AQ2646" i="14"/>
  <c r="AQ2634" i="14"/>
  <c r="AQ2622" i="14"/>
  <c r="AQ2610" i="14"/>
  <c r="AQ2598" i="14"/>
  <c r="AQ2586" i="14"/>
  <c r="AQ2574" i="14"/>
  <c r="AQ2562" i="14"/>
  <c r="AQ2550" i="14"/>
  <c r="AQ2538" i="14"/>
  <c r="AQ2526" i="14"/>
  <c r="AQ2514" i="14"/>
  <c r="AQ2502" i="14"/>
  <c r="AO2791" i="14"/>
  <c r="AO2779" i="14"/>
  <c r="AO2767" i="14"/>
  <c r="AO2755" i="14"/>
  <c r="AO2743" i="14"/>
  <c r="AO2731" i="14"/>
  <c r="AO2719" i="14"/>
  <c r="AO2707" i="14"/>
  <c r="AO2695" i="14"/>
  <c r="AO2683" i="14"/>
  <c r="AO2671" i="14"/>
  <c r="AO2659" i="14"/>
  <c r="AO2647" i="14"/>
  <c r="AO2635" i="14"/>
  <c r="AO2623" i="14"/>
  <c r="AO2611" i="14"/>
  <c r="AO2599" i="14"/>
  <c r="AO2587" i="14"/>
  <c r="AO2575" i="14"/>
  <c r="AO2563" i="14"/>
  <c r="AO2551" i="14"/>
  <c r="AO2539" i="14"/>
  <c r="AO2527" i="14"/>
  <c r="AO2515" i="14"/>
  <c r="AO2503" i="14"/>
  <c r="AY2783" i="14"/>
  <c r="AY2724" i="14"/>
  <c r="AY2652" i="14"/>
  <c r="AY2580" i="14"/>
  <c r="AY2508" i="14"/>
  <c r="AY2747" i="14"/>
  <c r="AY2735" i="14"/>
  <c r="AY2723" i="14"/>
  <c r="AY2711" i="14"/>
  <c r="AY2699" i="14"/>
  <c r="AY2687" i="14"/>
  <c r="AY2675" i="14"/>
  <c r="AY2663" i="14"/>
  <c r="AY2651" i="14"/>
  <c r="AY2639" i="14"/>
  <c r="AY2627" i="14"/>
  <c r="AY2615" i="14"/>
  <c r="AY2603" i="14"/>
  <c r="AY2591" i="14"/>
  <c r="AY2579" i="14"/>
  <c r="AY2567" i="14"/>
  <c r="AY2555" i="14"/>
  <c r="AY2543" i="14"/>
  <c r="AY2531" i="14"/>
  <c r="AY2519" i="14"/>
  <c r="AY2507" i="14"/>
  <c r="AY2495" i="14"/>
  <c r="AY2793" i="14"/>
  <c r="AY2781" i="14"/>
  <c r="AY2769" i="14"/>
  <c r="AY2757" i="14"/>
  <c r="AY2745" i="14"/>
  <c r="AY2733" i="14"/>
  <c r="AY2721" i="14"/>
  <c r="AY2709" i="14"/>
  <c r="AY2697" i="14"/>
  <c r="AY2685" i="14"/>
  <c r="AY2673" i="14"/>
  <c r="AY2661" i="14"/>
  <c r="AY2649" i="14"/>
  <c r="AY2637" i="14"/>
  <c r="AY2625" i="14"/>
  <c r="AY2613" i="14"/>
  <c r="AY2601" i="14"/>
  <c r="AY2589" i="14"/>
  <c r="AY2577" i="14"/>
  <c r="AY2565" i="14"/>
  <c r="AY2553" i="14"/>
  <c r="AY2541" i="14"/>
  <c r="AY2529" i="14"/>
  <c r="AY2517" i="14"/>
  <c r="AY2505" i="14"/>
  <c r="AY2493" i="14"/>
  <c r="AY2792" i="14"/>
  <c r="AY2780" i="14"/>
  <c r="AY2768" i="14"/>
  <c r="AY2756" i="14"/>
  <c r="AY2744" i="14"/>
  <c r="AY2732" i="14"/>
  <c r="AY2720" i="14"/>
  <c r="AY2708" i="14"/>
  <c r="AY2696" i="14"/>
  <c r="AY2684" i="14"/>
  <c r="AY2672" i="14"/>
  <c r="AY2660" i="14"/>
  <c r="AY2648" i="14"/>
  <c r="AY2636" i="14"/>
  <c r="AY2624" i="14"/>
  <c r="AY2612" i="14"/>
  <c r="AY2600" i="14"/>
  <c r="AY2588" i="14"/>
  <c r="AY2576" i="14"/>
  <c r="AY2564" i="14"/>
  <c r="AY2552" i="14"/>
  <c r="AY2540" i="14"/>
  <c r="AY2528" i="14"/>
  <c r="AY2516" i="14"/>
  <c r="AY2504" i="14"/>
  <c r="AY2492" i="14"/>
  <c r="AY2791" i="14"/>
  <c r="AY2779" i="14"/>
  <c r="AY2767" i="14"/>
  <c r="AY2755" i="14"/>
  <c r="AY2743" i="14"/>
  <c r="AY2719" i="14"/>
  <c r="AY2707" i="14"/>
  <c r="AY2695" i="14"/>
  <c r="AY2683" i="14"/>
  <c r="AY2659" i="14"/>
  <c r="AY2647" i="14"/>
  <c r="AY2635" i="14"/>
  <c r="AY2623" i="14"/>
  <c r="AY2611" i="14"/>
  <c r="AY2599" i="14"/>
  <c r="AY2587" i="14"/>
  <c r="AY2575" i="14"/>
  <c r="AY2563" i="14"/>
  <c r="AY2551" i="14"/>
  <c r="AY2539" i="14"/>
  <c r="AY2527" i="14"/>
  <c r="AY2515" i="14"/>
  <c r="AY2503" i="14"/>
  <c r="AY2491" i="14"/>
  <c r="AY2671" i="14"/>
  <c r="AY2790" i="14"/>
  <c r="AY2778" i="14"/>
  <c r="AY2766" i="14"/>
  <c r="AY2754" i="14"/>
  <c r="AY2742" i="14"/>
  <c r="AY2730" i="14"/>
  <c r="AY2718" i="14"/>
  <c r="AY2706" i="14"/>
  <c r="AY2694" i="14"/>
  <c r="AY2682" i="14"/>
  <c r="AY2670" i="14"/>
  <c r="AY2658" i="14"/>
  <c r="AY2646" i="14"/>
  <c r="AY2634" i="14"/>
  <c r="AY2622" i="14"/>
  <c r="AY2610" i="14"/>
  <c r="AY2598" i="14"/>
  <c r="AY2586" i="14"/>
  <c r="AY2574" i="14"/>
  <c r="AY2562" i="14"/>
  <c r="AY2550" i="14"/>
  <c r="AY2538" i="14"/>
  <c r="AY2526" i="14"/>
  <c r="AY2514" i="14"/>
  <c r="AY2502" i="14"/>
  <c r="AY2490" i="14"/>
  <c r="AY2731" i="14"/>
  <c r="AY2789" i="14"/>
  <c r="AY2777" i="14"/>
  <c r="AY2765" i="14"/>
  <c r="AY2753" i="14"/>
  <c r="AY2741" i="14"/>
  <c r="AY2729" i="14"/>
  <c r="AY2717" i="14"/>
  <c r="AY2705" i="14"/>
  <c r="AY2693" i="14"/>
  <c r="AY2681" i="14"/>
  <c r="AY2669" i="14"/>
  <c r="AY2657" i="14"/>
  <c r="AY2645" i="14"/>
  <c r="AY2633" i="14"/>
  <c r="AY2621" i="14"/>
  <c r="AY2609" i="14"/>
  <c r="AY2597" i="14"/>
  <c r="AY2585" i="14"/>
  <c r="AY2573" i="14"/>
  <c r="AY2561" i="14"/>
  <c r="AY2549" i="14"/>
  <c r="AY2537" i="14"/>
  <c r="AY2525" i="14"/>
  <c r="AY2513" i="14"/>
  <c r="AY2501" i="14"/>
  <c r="AY2489" i="14"/>
  <c r="AY2788" i="14"/>
  <c r="AY2776" i="14"/>
  <c r="AY2764" i="14"/>
  <c r="AY2752" i="14"/>
  <c r="AY2740" i="14"/>
  <c r="AY2728" i="14"/>
  <c r="AY2716" i="14"/>
  <c r="AY2704" i="14"/>
  <c r="AY2692" i="14"/>
  <c r="AY2680" i="14"/>
  <c r="AY2668" i="14"/>
  <c r="AY2656" i="14"/>
  <c r="AY2644" i="14"/>
  <c r="AY2632" i="14"/>
  <c r="AY2620" i="14"/>
  <c r="AY2608" i="14"/>
  <c r="AY2596" i="14"/>
  <c r="AY2584" i="14"/>
  <c r="AY2572" i="14"/>
  <c r="AY2560" i="14"/>
  <c r="AY2548" i="14"/>
  <c r="AY2536" i="14"/>
  <c r="AY2524" i="14"/>
  <c r="AY2512" i="14"/>
  <c r="AY2500" i="14"/>
  <c r="AY2488" i="14"/>
  <c r="AY2787" i="14"/>
  <c r="AY2775" i="14"/>
  <c r="AY2763" i="14"/>
  <c r="AY2751" i="14"/>
  <c r="AY2739" i="14"/>
  <c r="AY2727" i="14"/>
  <c r="AY2715" i="14"/>
  <c r="AY2703" i="14"/>
  <c r="AY2691" i="14"/>
  <c r="AY2679" i="14"/>
  <c r="AY2667" i="14"/>
  <c r="AY2655" i="14"/>
  <c r="AY2643" i="14"/>
  <c r="AY2631" i="14"/>
  <c r="AY2619" i="14"/>
  <c r="AY2607" i="14"/>
  <c r="AY2595" i="14"/>
  <c r="AY2583" i="14"/>
  <c r="AY2571" i="14"/>
  <c r="AY2559" i="14"/>
  <c r="AY2547" i="14"/>
  <c r="AY2535" i="14"/>
  <c r="AY2523" i="14"/>
  <c r="AY2511" i="14"/>
  <c r="AY2499" i="14"/>
  <c r="AY2487" i="14"/>
  <c r="AY2484" i="14"/>
  <c r="AY2786" i="14"/>
  <c r="AY2774" i="14"/>
  <c r="AY2762" i="14"/>
  <c r="AY2738" i="14"/>
  <c r="AY2726" i="14"/>
  <c r="AY2714" i="14"/>
  <c r="AY2702" i="14"/>
  <c r="AY2690" i="14"/>
  <c r="AY2678" i="14"/>
  <c r="AY2666" i="14"/>
  <c r="AY2654" i="14"/>
  <c r="AY2642" i="14"/>
  <c r="AY2630" i="14"/>
  <c r="AY2618" i="14"/>
  <c r="AY2606" i="14"/>
  <c r="AY2594" i="14"/>
  <c r="AY2582" i="14"/>
  <c r="AY2570" i="14"/>
  <c r="AY2558" i="14"/>
  <c r="AY2546" i="14"/>
  <c r="AY2534" i="14"/>
  <c r="AY2522" i="14"/>
  <c r="AY2510" i="14"/>
  <c r="AY2498" i="14"/>
  <c r="AY2486" i="14"/>
  <c r="AY2750" i="14"/>
  <c r="AY2797" i="14"/>
  <c r="AY2785" i="14"/>
  <c r="AY2773" i="14"/>
  <c r="AY2761" i="14"/>
  <c r="AY2749" i="14"/>
  <c r="AY2737" i="14"/>
  <c r="AY2725" i="14"/>
  <c r="AY2713" i="14"/>
  <c r="AY2701" i="14"/>
  <c r="AY2689" i="14"/>
  <c r="AY2677" i="14"/>
  <c r="AY2665" i="14"/>
  <c r="AY2653" i="14"/>
  <c r="AY2641" i="14"/>
  <c r="AY2629" i="14"/>
  <c r="AY2617" i="14"/>
  <c r="AY2605" i="14"/>
  <c r="AY2593" i="14"/>
  <c r="AY2581" i="14"/>
  <c r="AY2569" i="14"/>
  <c r="AY2557" i="14"/>
  <c r="AY2545" i="14"/>
  <c r="AY2533" i="14"/>
  <c r="AY2521" i="14"/>
  <c r="AY2509" i="14"/>
  <c r="AY2497" i="14"/>
  <c r="AW2694" i="14"/>
  <c r="AW2550" i="14"/>
  <c r="AW2538" i="14"/>
  <c r="AW2526" i="14"/>
  <c r="AW2670" i="14"/>
  <c r="AW2658" i="14"/>
  <c r="AW2514" i="14"/>
  <c r="AW2502" i="14"/>
  <c r="AW2778" i="14"/>
  <c r="AW2634" i="14"/>
  <c r="AW2490" i="14"/>
  <c r="AW2766" i="14"/>
  <c r="AW2622" i="14"/>
  <c r="AW2754" i="14"/>
  <c r="AW2610" i="14"/>
  <c r="AW2742" i="14"/>
  <c r="AW2598" i="14"/>
  <c r="AW2730" i="14"/>
  <c r="AW2586" i="14"/>
  <c r="AW2790" i="14"/>
  <c r="AW2718" i="14"/>
  <c r="AW2574" i="14"/>
  <c r="AW2682" i="14"/>
  <c r="AW2646" i="14"/>
  <c r="AW2706" i="14"/>
  <c r="AW2562" i="14"/>
  <c r="AW2789" i="14"/>
  <c r="AW2777" i="14"/>
  <c r="AW2765" i="14"/>
  <c r="AW2753" i="14"/>
  <c r="AW2741" i="14"/>
  <c r="AW2729" i="14"/>
  <c r="AW2717" i="14"/>
  <c r="AW2705" i="14"/>
  <c r="AW2693" i="14"/>
  <c r="AW2681" i="14"/>
  <c r="AW2669" i="14"/>
  <c r="AW2657" i="14"/>
  <c r="AW2645" i="14"/>
  <c r="AW2633" i="14"/>
  <c r="AW2621" i="14"/>
  <c r="AW2609" i="14"/>
  <c r="AW2597" i="14"/>
  <c r="AW2585" i="14"/>
  <c r="AW2573" i="14"/>
  <c r="AW2561" i="14"/>
  <c r="AW2549" i="14"/>
  <c r="AW2537" i="14"/>
  <c r="AW2525" i="14"/>
  <c r="AW2513" i="14"/>
  <c r="AW2501" i="14"/>
  <c r="AW2489" i="14"/>
  <c r="AW2788" i="14"/>
  <c r="AW2776" i="14"/>
  <c r="AW2764" i="14"/>
  <c r="AW2752" i="14"/>
  <c r="AW2740" i="14"/>
  <c r="AW2728" i="14"/>
  <c r="AW2716" i="14"/>
  <c r="AW2704" i="14"/>
  <c r="AW2692" i="14"/>
  <c r="AW2680" i="14"/>
  <c r="AW2668" i="14"/>
  <c r="AW2656" i="14"/>
  <c r="AW2644" i="14"/>
  <c r="AW2632" i="14"/>
  <c r="AW2620" i="14"/>
  <c r="AW2608" i="14"/>
  <c r="AW2596" i="14"/>
  <c r="AW2584" i="14"/>
  <c r="AW2572" i="14"/>
  <c r="AW2560" i="14"/>
  <c r="AW2548" i="14"/>
  <c r="AW2536" i="14"/>
  <c r="AW2524" i="14"/>
  <c r="AW2512" i="14"/>
  <c r="AW2500" i="14"/>
  <c r="AW2488" i="14"/>
  <c r="AW2787" i="14"/>
  <c r="AW2775" i="14"/>
  <c r="AW2763" i="14"/>
  <c r="AW2751" i="14"/>
  <c r="AW2739" i="14"/>
  <c r="AW2727" i="14"/>
  <c r="AW2715" i="14"/>
  <c r="AW2703" i="14"/>
  <c r="AW2691" i="14"/>
  <c r="AW2679" i="14"/>
  <c r="AW2667" i="14"/>
  <c r="AW2655" i="14"/>
  <c r="AW2643" i="14"/>
  <c r="AW2631" i="14"/>
  <c r="AW2619" i="14"/>
  <c r="AW2607" i="14"/>
  <c r="AW2595" i="14"/>
  <c r="AW2583" i="14"/>
  <c r="AW2571" i="14"/>
  <c r="AW2559" i="14"/>
  <c r="AW2547" i="14"/>
  <c r="AW2535" i="14"/>
  <c r="AW2523" i="14"/>
  <c r="AW2511" i="14"/>
  <c r="AW2499" i="14"/>
  <c r="AW2487" i="14"/>
  <c r="AW2484" i="14"/>
  <c r="AW2786" i="14"/>
  <c r="AW2774" i="14"/>
  <c r="AW2762" i="14"/>
  <c r="AW2750" i="14"/>
  <c r="AW2738" i="14"/>
  <c r="AW2726" i="14"/>
  <c r="AW2714" i="14"/>
  <c r="AW2702" i="14"/>
  <c r="AW2690" i="14"/>
  <c r="AW2678" i="14"/>
  <c r="AW2666" i="14"/>
  <c r="AW2654" i="14"/>
  <c r="AW2642" i="14"/>
  <c r="AW2630" i="14"/>
  <c r="AW2618" i="14"/>
  <c r="AW2606" i="14"/>
  <c r="AW2594" i="14"/>
  <c r="AW2582" i="14"/>
  <c r="AW2570" i="14"/>
  <c r="AW2558" i="14"/>
  <c r="AW2546" i="14"/>
  <c r="AW2534" i="14"/>
  <c r="AW2522" i="14"/>
  <c r="AW2510" i="14"/>
  <c r="AW2498" i="14"/>
  <c r="AW2486" i="14"/>
  <c r="AW2797" i="14"/>
  <c r="AW2785" i="14"/>
  <c r="AW2773" i="14"/>
  <c r="AW2761" i="14"/>
  <c r="AW2749" i="14"/>
  <c r="AW2737" i="14"/>
  <c r="AW2725" i="14"/>
  <c r="AW2713" i="14"/>
  <c r="AW2701" i="14"/>
  <c r="AW2689" i="14"/>
  <c r="AW2677" i="14"/>
  <c r="AW2665" i="14"/>
  <c r="AW2653" i="14"/>
  <c r="AW2641" i="14"/>
  <c r="AW2629" i="14"/>
  <c r="AW2617" i="14"/>
  <c r="AW2605" i="14"/>
  <c r="AW2593" i="14"/>
  <c r="AW2581" i="14"/>
  <c r="AW2569" i="14"/>
  <c r="AW2557" i="14"/>
  <c r="AW2545" i="14"/>
  <c r="AW2533" i="14"/>
  <c r="AW2521" i="14"/>
  <c r="AW2509" i="14"/>
  <c r="AW2497" i="14"/>
  <c r="AW2485" i="14"/>
  <c r="AW2796" i="14"/>
  <c r="AW2784" i="14"/>
  <c r="AW2772" i="14"/>
  <c r="AW2760" i="14"/>
  <c r="AW2748" i="14"/>
  <c r="AW2736" i="14"/>
  <c r="AW2724" i="14"/>
  <c r="AW2712" i="14"/>
  <c r="AW2700" i="14"/>
  <c r="AW2688" i="14"/>
  <c r="AW2676" i="14"/>
  <c r="AW2664" i="14"/>
  <c r="AW2652" i="14"/>
  <c r="AW2640" i="14"/>
  <c r="AW2628" i="14"/>
  <c r="AW2616" i="14"/>
  <c r="AW2604" i="14"/>
  <c r="AW2592" i="14"/>
  <c r="AW2580" i="14"/>
  <c r="AW2568" i="14"/>
  <c r="AW2556" i="14"/>
  <c r="AW2544" i="14"/>
  <c r="AW2532" i="14"/>
  <c r="AW2520" i="14"/>
  <c r="AW2508" i="14"/>
  <c r="AW2496" i="14"/>
  <c r="AW2795" i="14"/>
  <c r="AW2783" i="14"/>
  <c r="AW2771" i="14"/>
  <c r="AW2759" i="14"/>
  <c r="AW2747" i="14"/>
  <c r="AW2735" i="14"/>
  <c r="AW2723" i="14"/>
  <c r="AW2711" i="14"/>
  <c r="AW2699" i="14"/>
  <c r="AW2687" i="14"/>
  <c r="AW2675" i="14"/>
  <c r="AW2663" i="14"/>
  <c r="AW2651" i="14"/>
  <c r="AW2639" i="14"/>
  <c r="AW2627" i="14"/>
  <c r="AW2615" i="14"/>
  <c r="AW2603" i="14"/>
  <c r="AW2591" i="14"/>
  <c r="AW2579" i="14"/>
  <c r="AW2567" i="14"/>
  <c r="AW2555" i="14"/>
  <c r="AW2543" i="14"/>
  <c r="AW2531" i="14"/>
  <c r="AW2519" i="14"/>
  <c r="AW2507" i="14"/>
  <c r="AW2495" i="14"/>
  <c r="AW2794" i="14"/>
  <c r="AW2782" i="14"/>
  <c r="AW2770" i="14"/>
  <c r="AW2758" i="14"/>
  <c r="AW2746" i="14"/>
  <c r="AW2734" i="14"/>
  <c r="AW2722" i="14"/>
  <c r="AW2710" i="14"/>
  <c r="AW2698" i="14"/>
  <c r="AW2686" i="14"/>
  <c r="AW2674" i="14"/>
  <c r="AW2662" i="14"/>
  <c r="AW2650" i="14"/>
  <c r="AW2638" i="14"/>
  <c r="AW2626" i="14"/>
  <c r="AW2614" i="14"/>
  <c r="AW2602" i="14"/>
  <c r="AW2590" i="14"/>
  <c r="AW2578" i="14"/>
  <c r="AW2566" i="14"/>
  <c r="AW2554" i="14"/>
  <c r="AW2542" i="14"/>
  <c r="AW2530" i="14"/>
  <c r="AW2518" i="14"/>
  <c r="AW2506" i="14"/>
  <c r="AW2494" i="14"/>
  <c r="AW2793" i="14"/>
  <c r="AW2781" i="14"/>
  <c r="AW2769" i="14"/>
  <c r="AW2757" i="14"/>
  <c r="AW2745" i="14"/>
  <c r="AW2733" i="14"/>
  <c r="AW2721" i="14"/>
  <c r="AW2709" i="14"/>
  <c r="AW2697" i="14"/>
  <c r="AW2685" i="14"/>
  <c r="AW2673" i="14"/>
  <c r="AW2661" i="14"/>
  <c r="AW2649" i="14"/>
  <c r="AW2637" i="14"/>
  <c r="AW2625" i="14"/>
  <c r="AW2613" i="14"/>
  <c r="AW2601" i="14"/>
  <c r="AW2589" i="14"/>
  <c r="AW2577" i="14"/>
  <c r="AW2565" i="14"/>
  <c r="AW2553" i="14"/>
  <c r="AW2541" i="14"/>
  <c r="AW2529" i="14"/>
  <c r="AW2517" i="14"/>
  <c r="AW2505" i="14"/>
  <c r="AW2493" i="14"/>
  <c r="AW2792" i="14"/>
  <c r="AW2780" i="14"/>
  <c r="AW2768" i="14"/>
  <c r="AW2756" i="14"/>
  <c r="AW2744" i="14"/>
  <c r="AW2732" i="14"/>
  <c r="AW2720" i="14"/>
  <c r="AW2708" i="14"/>
  <c r="AW2696" i="14"/>
  <c r="AW2684" i="14"/>
  <c r="AW2672" i="14"/>
  <c r="AW2660" i="14"/>
  <c r="AW2648" i="14"/>
  <c r="AW2636" i="14"/>
  <c r="AW2624" i="14"/>
  <c r="AW2612" i="14"/>
  <c r="AW2600" i="14"/>
  <c r="AW2588" i="14"/>
  <c r="AW2576" i="14"/>
  <c r="AW2564" i="14"/>
  <c r="AW2552" i="14"/>
  <c r="AW2540" i="14"/>
  <c r="AW2528" i="14"/>
  <c r="AW2516" i="14"/>
  <c r="AW2504" i="14"/>
  <c r="AW2492" i="14"/>
  <c r="AW2791" i="14"/>
  <c r="AW2779" i="14"/>
  <c r="AW2767" i="14"/>
  <c r="AW2755" i="14"/>
  <c r="AW2743" i="14"/>
  <c r="AW2731" i="14"/>
  <c r="AW2719" i="14"/>
  <c r="AW2707" i="14"/>
  <c r="AW2695" i="14"/>
  <c r="AW2683" i="14"/>
  <c r="AW2671" i="14"/>
  <c r="AW2659" i="14"/>
  <c r="AW2647" i="14"/>
  <c r="AW2635" i="14"/>
  <c r="AW2623" i="14"/>
  <c r="AW2611" i="14"/>
  <c r="AW2599" i="14"/>
  <c r="AW2587" i="14"/>
  <c r="AW2575" i="14"/>
  <c r="AW2563" i="14"/>
  <c r="AW2551" i="14"/>
  <c r="AW2539" i="14"/>
  <c r="AW2527" i="14"/>
  <c r="AW2515" i="14"/>
  <c r="AW2503" i="14"/>
  <c r="AK2442" i="14" l="1"/>
  <c r="AK2444" i="14"/>
  <c r="AK2446" i="14"/>
  <c r="AK2460" i="14"/>
  <c r="AK2483" i="14"/>
  <c r="AK2454" i="14"/>
  <c r="AK2456" i="14"/>
  <c r="AK2458" i="14"/>
  <c r="AK2472" i="14"/>
  <c r="AK2452" i="14"/>
  <c r="AK2466" i="14"/>
  <c r="AK2468" i="14"/>
  <c r="AK2470" i="14"/>
  <c r="AK2418" i="14"/>
  <c r="AK2426" i="14"/>
  <c r="AK2440" i="14"/>
  <c r="AK2478" i="14"/>
  <c r="AK2480" i="14"/>
  <c r="AK2482" i="14"/>
  <c r="AK2473" i="14"/>
  <c r="AK2425" i="14"/>
  <c r="AK2464" i="14"/>
  <c r="AK2419" i="14"/>
  <c r="AK2421" i="14"/>
  <c r="AK2423" i="14"/>
  <c r="AK2450" i="14"/>
  <c r="AK2462" i="14"/>
  <c r="AK2476" i="14"/>
  <c r="AK2451" i="14"/>
  <c r="AK2443" i="14"/>
  <c r="AK2445" i="14"/>
  <c r="AK2447" i="14"/>
  <c r="AK2438" i="14"/>
  <c r="AK2437" i="14"/>
  <c r="AK2441" i="14"/>
  <c r="AK2455" i="14"/>
  <c r="AK2457" i="14"/>
  <c r="AK2459" i="14"/>
  <c r="AK2474" i="14"/>
  <c r="AK2463" i="14"/>
  <c r="AK2453" i="14"/>
  <c r="AK2467" i="14"/>
  <c r="AK2469" i="14"/>
  <c r="AK2471" i="14"/>
  <c r="AK2439" i="14"/>
  <c r="AK2430" i="14"/>
  <c r="AK2465" i="14"/>
  <c r="AK2479" i="14"/>
  <c r="AK2481" i="14"/>
  <c r="AK2424" i="14"/>
  <c r="AK2461" i="14"/>
  <c r="BK2800" i="14"/>
  <c r="BK2812" i="14"/>
  <c r="BK2807" i="14"/>
  <c r="BK2808" i="14"/>
  <c r="BK2809" i="14"/>
  <c r="BK2810" i="14"/>
  <c r="BK2799" i="14"/>
  <c r="BK2811" i="14"/>
  <c r="BK2803" i="14"/>
  <c r="BK2813" i="14"/>
  <c r="BK2804" i="14"/>
  <c r="BK2806" i="14"/>
  <c r="BK2801" i="14"/>
  <c r="BK2805" i="14"/>
  <c r="BK2798" i="14"/>
  <c r="AR6" i="13" l="1"/>
  <c r="AR5" i="13"/>
  <c r="AR7" i="13"/>
  <c r="AR8" i="13"/>
  <c r="AR9" i="13"/>
  <c r="AR10" i="13"/>
  <c r="AR11" i="13"/>
  <c r="AR12" i="13"/>
  <c r="AR13" i="13"/>
  <c r="AR14" i="13"/>
  <c r="AR15" i="13"/>
  <c r="AR16" i="13"/>
  <c r="AR17" i="13"/>
  <c r="AR18" i="13"/>
  <c r="AR19" i="13"/>
  <c r="AR20" i="13"/>
  <c r="AR21" i="13"/>
  <c r="AR22" i="13"/>
  <c r="AR23" i="13"/>
  <c r="AR24" i="13"/>
  <c r="AR25" i="13"/>
  <c r="AR26" i="13"/>
  <c r="AR27" i="13"/>
  <c r="AR28" i="13"/>
  <c r="AR29" i="13"/>
  <c r="AR30" i="13"/>
  <c r="AR31" i="13"/>
  <c r="AR32" i="13"/>
  <c r="AR33" i="13"/>
  <c r="AR34" i="13"/>
  <c r="AR35" i="13"/>
  <c r="AR36" i="13"/>
  <c r="AR37" i="13"/>
  <c r="AR38" i="13"/>
  <c r="AR39" i="13"/>
  <c r="AR40" i="13"/>
  <c r="AR41" i="13"/>
  <c r="AR42" i="13"/>
  <c r="AR43" i="13"/>
  <c r="AR44" i="13"/>
  <c r="AR45" i="13"/>
  <c r="AR46" i="13"/>
  <c r="AR47" i="13"/>
  <c r="AR48" i="13"/>
  <c r="AR49" i="13"/>
  <c r="AR50" i="13"/>
  <c r="AR51" i="13"/>
  <c r="AR52" i="13"/>
  <c r="AR53" i="13"/>
  <c r="AR54" i="13"/>
  <c r="AR55" i="13"/>
  <c r="AR56" i="13"/>
  <c r="AR57" i="13"/>
  <c r="AR58" i="13"/>
  <c r="AR59" i="13"/>
  <c r="AR60" i="13"/>
  <c r="AR61" i="13"/>
  <c r="AR62" i="13"/>
  <c r="AR63" i="13"/>
  <c r="AR64" i="13"/>
  <c r="AR65" i="13"/>
  <c r="AR66" i="13"/>
  <c r="AR67" i="13"/>
  <c r="AR68" i="13"/>
  <c r="AR69" i="13"/>
  <c r="AR70" i="13"/>
  <c r="AR71" i="13"/>
  <c r="AR72" i="13"/>
  <c r="AR73" i="13"/>
  <c r="AR74" i="13"/>
  <c r="AR75" i="13"/>
  <c r="AR76" i="13"/>
  <c r="AR77" i="13"/>
  <c r="AR78" i="13"/>
  <c r="AR79" i="13"/>
  <c r="AR80" i="13"/>
  <c r="AR81" i="13"/>
  <c r="AR82" i="13"/>
  <c r="AR83" i="13"/>
  <c r="AR84" i="13"/>
  <c r="AR85" i="13"/>
  <c r="AR86" i="13"/>
  <c r="AR87" i="13"/>
  <c r="AR88" i="13"/>
  <c r="AR89" i="13"/>
  <c r="AR90" i="13"/>
  <c r="AR91" i="13"/>
  <c r="AR92" i="13"/>
  <c r="AR93" i="13"/>
  <c r="AR94" i="13"/>
  <c r="AR95" i="13"/>
  <c r="AR96" i="13"/>
  <c r="AR97" i="13"/>
  <c r="AR98" i="13"/>
  <c r="AR99" i="13"/>
  <c r="AR100" i="13"/>
  <c r="AR101" i="13"/>
  <c r="AR102" i="13"/>
  <c r="AR103" i="13"/>
  <c r="AR104" i="13"/>
  <c r="AR105" i="13"/>
  <c r="AR106" i="13"/>
  <c r="AR107" i="13"/>
  <c r="AR108" i="13"/>
  <c r="AR109" i="13"/>
  <c r="AR110" i="13"/>
  <c r="AR111" i="13"/>
  <c r="AR112" i="13"/>
  <c r="AR113" i="13"/>
  <c r="AR114" i="13"/>
  <c r="AR115" i="13"/>
  <c r="AR116" i="13"/>
  <c r="AR117" i="13"/>
  <c r="AR118" i="13"/>
  <c r="AR119" i="13"/>
  <c r="AR120" i="13"/>
  <c r="AR121" i="13"/>
  <c r="AR122" i="13"/>
  <c r="AR123" i="13"/>
  <c r="AR124" i="13"/>
  <c r="AR125" i="13"/>
  <c r="AR126" i="13"/>
  <c r="AR127" i="13"/>
  <c r="AR128" i="13"/>
  <c r="AR129" i="13"/>
  <c r="AR130" i="13"/>
  <c r="AR131" i="13"/>
  <c r="AR132" i="13"/>
  <c r="AR133" i="13"/>
  <c r="AR134" i="13"/>
  <c r="AR135" i="13"/>
  <c r="AR136" i="13"/>
  <c r="AR137" i="13"/>
  <c r="AR138" i="13"/>
  <c r="AR139" i="13"/>
  <c r="AR140" i="13"/>
  <c r="AR141" i="13"/>
  <c r="AR142" i="13"/>
  <c r="AR143" i="13"/>
  <c r="AR144" i="13"/>
  <c r="AR145" i="13"/>
  <c r="AR146" i="13"/>
  <c r="AR147" i="13"/>
  <c r="AR148" i="13"/>
  <c r="AR149" i="13"/>
  <c r="AR150" i="13"/>
  <c r="AR151" i="13"/>
  <c r="AR152" i="13"/>
  <c r="AR153" i="13"/>
  <c r="AR154" i="13"/>
  <c r="AR155" i="13"/>
  <c r="AR156" i="13"/>
  <c r="AR157" i="13"/>
  <c r="AR158" i="13"/>
  <c r="AR159" i="13"/>
  <c r="AR160" i="13"/>
  <c r="AR161" i="13"/>
  <c r="AR162" i="13"/>
  <c r="AR163" i="13"/>
  <c r="AR164" i="13"/>
  <c r="AR165" i="13"/>
  <c r="AR166" i="13"/>
  <c r="AR167" i="13"/>
  <c r="AR168" i="13"/>
  <c r="AR169" i="13"/>
  <c r="AR170" i="13"/>
  <c r="AR171" i="13"/>
  <c r="AR172" i="13"/>
  <c r="AR173" i="13"/>
  <c r="AR174" i="13"/>
  <c r="AR175" i="13"/>
  <c r="AR176" i="13"/>
  <c r="AR177" i="13"/>
  <c r="AR178" i="13"/>
  <c r="AR179" i="13"/>
  <c r="AR180" i="13"/>
  <c r="AR181" i="13"/>
  <c r="AR182" i="13"/>
  <c r="AR183" i="13"/>
  <c r="AR184" i="13"/>
  <c r="AR185" i="13"/>
  <c r="AR186" i="13"/>
  <c r="AR187" i="13"/>
  <c r="AR188" i="13"/>
  <c r="AR189" i="13"/>
  <c r="AR190" i="13"/>
  <c r="AR191" i="13"/>
  <c r="AR192" i="13"/>
  <c r="AR193" i="13"/>
  <c r="AR194" i="13"/>
  <c r="AR195" i="13"/>
  <c r="AR196" i="13"/>
  <c r="AR197" i="13"/>
  <c r="AR198" i="13"/>
  <c r="AR199" i="13"/>
  <c r="AR200" i="13"/>
  <c r="AR201" i="13"/>
  <c r="AR202" i="13"/>
  <c r="AR203" i="13"/>
  <c r="AR204" i="13"/>
  <c r="AR205" i="13"/>
  <c r="AR206" i="13"/>
  <c r="AR207" i="13"/>
  <c r="AR208" i="13"/>
  <c r="AR209" i="13"/>
  <c r="AR210" i="13"/>
  <c r="AR211" i="13"/>
  <c r="AR212" i="13"/>
  <c r="AR213" i="13"/>
  <c r="AR214" i="13"/>
  <c r="AR215" i="13"/>
  <c r="AR216" i="13"/>
  <c r="AR217" i="13"/>
  <c r="AR218" i="13"/>
  <c r="AR219" i="13"/>
  <c r="AR220" i="13"/>
  <c r="AR221" i="13"/>
  <c r="AR222" i="13"/>
  <c r="AR223" i="13"/>
  <c r="AR224" i="13"/>
  <c r="AR225" i="13"/>
  <c r="AR226" i="13"/>
  <c r="AR227" i="13"/>
  <c r="AR228" i="13"/>
  <c r="AR229" i="13"/>
  <c r="AR230" i="13"/>
  <c r="AR231" i="13"/>
  <c r="AR232" i="13"/>
  <c r="AR233" i="13"/>
  <c r="AR234" i="13"/>
  <c r="AR235" i="13"/>
  <c r="AR236" i="13"/>
  <c r="AR237" i="13"/>
  <c r="AR238" i="13"/>
  <c r="AR239" i="13"/>
  <c r="AR240" i="13"/>
  <c r="AR241" i="13"/>
  <c r="AR242" i="13"/>
  <c r="AR243" i="13"/>
  <c r="AR244" i="13"/>
  <c r="AR245" i="13"/>
  <c r="AR246" i="13"/>
  <c r="AR247" i="13"/>
  <c r="AR248" i="13"/>
  <c r="AR249" i="13"/>
  <c r="AR250" i="13"/>
  <c r="AR251" i="13"/>
  <c r="AR252" i="13"/>
  <c r="AR253" i="13"/>
  <c r="AR254" i="13"/>
  <c r="AR255" i="13"/>
  <c r="AR256" i="13"/>
  <c r="AR257" i="13"/>
  <c r="AR258" i="13"/>
  <c r="AR259" i="13"/>
  <c r="AR260" i="13"/>
  <c r="AR261" i="13"/>
  <c r="AR262" i="13"/>
  <c r="AR263" i="13"/>
  <c r="AR264" i="13"/>
  <c r="AR265" i="13"/>
  <c r="AR266" i="13"/>
  <c r="AR267" i="13"/>
  <c r="AR268" i="13"/>
  <c r="AR269" i="13"/>
  <c r="AR270" i="13"/>
  <c r="AR271" i="13"/>
  <c r="AR272" i="13"/>
  <c r="AR273" i="13"/>
  <c r="AR274" i="13"/>
  <c r="AR275" i="13"/>
  <c r="AR276" i="13"/>
  <c r="AR277" i="13"/>
  <c r="AR278" i="13"/>
  <c r="AR279" i="13"/>
  <c r="AR280" i="13"/>
  <c r="AR281" i="13"/>
  <c r="AR282" i="13"/>
  <c r="AR283" i="13"/>
  <c r="AR284" i="13"/>
  <c r="AR285" i="13"/>
  <c r="AR286" i="13"/>
  <c r="AR287" i="13"/>
  <c r="AR288" i="13"/>
  <c r="AR289" i="13"/>
  <c r="AR290" i="13"/>
  <c r="AR291" i="13"/>
  <c r="AR292" i="13"/>
  <c r="AR293" i="13"/>
  <c r="AR294" i="13"/>
  <c r="AR295" i="13"/>
  <c r="AR296" i="13"/>
  <c r="AR297" i="13"/>
  <c r="AR298" i="13"/>
  <c r="AR299" i="13"/>
  <c r="AR300" i="13"/>
  <c r="AR301" i="13"/>
  <c r="AR302" i="13"/>
  <c r="AR303" i="13"/>
  <c r="AR304" i="13"/>
  <c r="AR305" i="13"/>
  <c r="AR306" i="13"/>
  <c r="AR307" i="13"/>
  <c r="AR308" i="13"/>
  <c r="AR309" i="13"/>
  <c r="AR310" i="13"/>
  <c r="AR311" i="13"/>
  <c r="AR312" i="13"/>
  <c r="AR313" i="13"/>
  <c r="AR314" i="13"/>
  <c r="AR315" i="13"/>
  <c r="AR316" i="13"/>
  <c r="AR317" i="13"/>
  <c r="AR318" i="13"/>
  <c r="AR319" i="13"/>
  <c r="AR320" i="13"/>
  <c r="AR321" i="13"/>
  <c r="AR322" i="13"/>
  <c r="AR323" i="13"/>
  <c r="AR324" i="13"/>
  <c r="AR325" i="13"/>
  <c r="AR326" i="13"/>
  <c r="AR327" i="13"/>
  <c r="AR328" i="13"/>
  <c r="AR329" i="13"/>
  <c r="AR330" i="13"/>
  <c r="AR331" i="13"/>
  <c r="AR332" i="13"/>
  <c r="AR333" i="13"/>
  <c r="AR334" i="13"/>
  <c r="AR335" i="13"/>
  <c r="AR336" i="13"/>
  <c r="AR337" i="13"/>
  <c r="AR338" i="13"/>
  <c r="AR339" i="13"/>
  <c r="AR340" i="13"/>
  <c r="AR341" i="13"/>
  <c r="AR342" i="13"/>
  <c r="AR343" i="13"/>
  <c r="AR344" i="13"/>
  <c r="AR345" i="13"/>
  <c r="AR346" i="13"/>
  <c r="AR347" i="13"/>
  <c r="AR348" i="13"/>
  <c r="AR349" i="13"/>
  <c r="AR350" i="13"/>
  <c r="AR351" i="13"/>
  <c r="AR352" i="13"/>
  <c r="AR353" i="13"/>
  <c r="AR354" i="13"/>
  <c r="AR355" i="13"/>
  <c r="AR356" i="13"/>
  <c r="AR357" i="13"/>
  <c r="AR358" i="13"/>
  <c r="AR359" i="13"/>
  <c r="AR360" i="13"/>
  <c r="AR361" i="13"/>
  <c r="AR362" i="13"/>
  <c r="AR363" i="13"/>
  <c r="AR364" i="13"/>
  <c r="AR365" i="13"/>
  <c r="AR366" i="13"/>
  <c r="AR367" i="13"/>
  <c r="AR368" i="13"/>
  <c r="AR369" i="13"/>
  <c r="AR370" i="13"/>
  <c r="AR371" i="13"/>
  <c r="AR372" i="13"/>
  <c r="AR373" i="13"/>
  <c r="AR374" i="13"/>
  <c r="AR375" i="13"/>
  <c r="AR376" i="13"/>
  <c r="AR377" i="13"/>
  <c r="AR378" i="13"/>
  <c r="AR379" i="13"/>
  <c r="AR380" i="13"/>
  <c r="AR381" i="13"/>
  <c r="AR382" i="13"/>
  <c r="AR383" i="13"/>
  <c r="AR384" i="13"/>
  <c r="AR385" i="13"/>
  <c r="AR386" i="13"/>
  <c r="AR387" i="13"/>
  <c r="AR388" i="13"/>
  <c r="AR389" i="13"/>
  <c r="AR390" i="13"/>
  <c r="AR391" i="13"/>
  <c r="AR392" i="13"/>
  <c r="AR393" i="13"/>
  <c r="AR394" i="13"/>
  <c r="AR395" i="13"/>
  <c r="AR396" i="13"/>
  <c r="AR397" i="13"/>
  <c r="AR398" i="13"/>
  <c r="AR399" i="13"/>
  <c r="AR400" i="13"/>
  <c r="AR401" i="13"/>
  <c r="AR402" i="13"/>
  <c r="AR403" i="13"/>
  <c r="AR404" i="13"/>
  <c r="AR405" i="13"/>
  <c r="AR406" i="13"/>
  <c r="AR407" i="13"/>
  <c r="AR408" i="13"/>
  <c r="AR409" i="13"/>
  <c r="AR410" i="13"/>
  <c r="AR411" i="13"/>
  <c r="AR412" i="13"/>
  <c r="AR413" i="13"/>
  <c r="AR414" i="13"/>
  <c r="AR415" i="13"/>
  <c r="AR416" i="13"/>
  <c r="AR417" i="13"/>
  <c r="AR418" i="13"/>
  <c r="AR419" i="13"/>
  <c r="AR420" i="13"/>
  <c r="AR421" i="13"/>
  <c r="AR422" i="13"/>
  <c r="AR423" i="13"/>
  <c r="AR424" i="13"/>
  <c r="AR425" i="13"/>
  <c r="AR426" i="13"/>
  <c r="AR427" i="13"/>
  <c r="AR428" i="13"/>
  <c r="AR429" i="13"/>
  <c r="AR430" i="13"/>
  <c r="AR431" i="13"/>
  <c r="AR432" i="13"/>
  <c r="AR433" i="13"/>
  <c r="AR434" i="13"/>
  <c r="AR435" i="13"/>
  <c r="AR436" i="13"/>
  <c r="AR437" i="13"/>
  <c r="AR438" i="13"/>
  <c r="AR439" i="13"/>
  <c r="AR440" i="13"/>
  <c r="AR441" i="13"/>
  <c r="AR442" i="13"/>
  <c r="AR443" i="13"/>
  <c r="AR444" i="13"/>
  <c r="AR445" i="13"/>
  <c r="AR446" i="13"/>
  <c r="AR447" i="13"/>
  <c r="AR448" i="13"/>
  <c r="AR449" i="13"/>
  <c r="AR450" i="13"/>
  <c r="AR451" i="13"/>
  <c r="AR452" i="13"/>
  <c r="AR453" i="13"/>
  <c r="AR454" i="13"/>
  <c r="AR455" i="13"/>
  <c r="AR456" i="13"/>
  <c r="AR457" i="13"/>
  <c r="AR458" i="13"/>
  <c r="AR459" i="13"/>
  <c r="AR460" i="13"/>
  <c r="AR461" i="13"/>
  <c r="AR462" i="13"/>
  <c r="AR463" i="13"/>
  <c r="AR464" i="13"/>
  <c r="AR465" i="13"/>
  <c r="AR466" i="13"/>
  <c r="AR467" i="13"/>
  <c r="AR468" i="13"/>
  <c r="AR469" i="13"/>
  <c r="AR470" i="13"/>
  <c r="AR471" i="13"/>
  <c r="AR472" i="13"/>
  <c r="AR473" i="13"/>
  <c r="AR474" i="13"/>
  <c r="AR475" i="13"/>
  <c r="AR476" i="13"/>
  <c r="AR477" i="13"/>
  <c r="AR478" i="13"/>
  <c r="AR479" i="13"/>
  <c r="AR480" i="13"/>
  <c r="AR481" i="13"/>
  <c r="AR482" i="13"/>
  <c r="AR483" i="13"/>
  <c r="AR484" i="13"/>
  <c r="AR485" i="13"/>
  <c r="AR486" i="13"/>
  <c r="AR487" i="13"/>
  <c r="AR488" i="13"/>
  <c r="AR489" i="13"/>
  <c r="AR490" i="13"/>
  <c r="AR491" i="13"/>
  <c r="AR492" i="13"/>
  <c r="AR493" i="13"/>
  <c r="AR494" i="13"/>
  <c r="AR495" i="13"/>
  <c r="AR496" i="13"/>
  <c r="AR497" i="13"/>
  <c r="AR498" i="13"/>
  <c r="AR499" i="13"/>
  <c r="AR500" i="13"/>
  <c r="AR501" i="13"/>
  <c r="AR502" i="13"/>
  <c r="AR503" i="13"/>
  <c r="AR504" i="13"/>
  <c r="AR505" i="13"/>
  <c r="AR506" i="13"/>
  <c r="AR507" i="13"/>
  <c r="AR508" i="13"/>
  <c r="AR509" i="13"/>
  <c r="AR510" i="13"/>
  <c r="AR511" i="13"/>
  <c r="AR512" i="13"/>
  <c r="AR513" i="13"/>
  <c r="AR514" i="13"/>
  <c r="AR515" i="13"/>
  <c r="AR516" i="13"/>
  <c r="AR517" i="13"/>
  <c r="AR518" i="13"/>
  <c r="AR519" i="13"/>
  <c r="AR520" i="13"/>
  <c r="AR521" i="13"/>
  <c r="AR522" i="13"/>
  <c r="AR523" i="13"/>
  <c r="AR524" i="13"/>
  <c r="AR525" i="13"/>
  <c r="AR526" i="13"/>
  <c r="AR527" i="13"/>
  <c r="AR528" i="13"/>
  <c r="AR529" i="13"/>
  <c r="AR530" i="13"/>
  <c r="AR531" i="13"/>
  <c r="AR532" i="13"/>
  <c r="AR533" i="13"/>
  <c r="AR534" i="13"/>
  <c r="AR535" i="13"/>
  <c r="AR536" i="13"/>
  <c r="AR537" i="13"/>
  <c r="AR538" i="13"/>
  <c r="AR539" i="13"/>
  <c r="AR540" i="13"/>
  <c r="AR541" i="13"/>
  <c r="AR542" i="13"/>
  <c r="AR543" i="13"/>
  <c r="AR544" i="13"/>
  <c r="AR545" i="13"/>
  <c r="AR546" i="13"/>
  <c r="AR547" i="13"/>
  <c r="AR548" i="13"/>
  <c r="AR549" i="13"/>
  <c r="AR550" i="13"/>
  <c r="AR551" i="13"/>
  <c r="AR552" i="13"/>
  <c r="AR553" i="13"/>
  <c r="AR554" i="13"/>
  <c r="AR555" i="13"/>
  <c r="AR556" i="13"/>
  <c r="AR557" i="13"/>
  <c r="AR558" i="13"/>
  <c r="AR559" i="13"/>
  <c r="AR560" i="13"/>
  <c r="AR561" i="13"/>
  <c r="AR562" i="13"/>
  <c r="AR563" i="13"/>
  <c r="AR564" i="13"/>
  <c r="AR565" i="13"/>
  <c r="AR566" i="13"/>
  <c r="AR567" i="13"/>
  <c r="AR568" i="13"/>
  <c r="AR569" i="13"/>
  <c r="AR570" i="13"/>
  <c r="AR571" i="13"/>
  <c r="AR572" i="13"/>
  <c r="AR573" i="13"/>
  <c r="AR574" i="13"/>
  <c r="AR575" i="13"/>
  <c r="AR576" i="13"/>
  <c r="AR577" i="13"/>
  <c r="AR578" i="13"/>
  <c r="AR579" i="13"/>
  <c r="AR580" i="13"/>
  <c r="AR581" i="13"/>
  <c r="AR582" i="13"/>
  <c r="AR583" i="13"/>
  <c r="AR584" i="13"/>
  <c r="AR585" i="13"/>
  <c r="AR586" i="13"/>
  <c r="AR587" i="13"/>
  <c r="AR588" i="13"/>
  <c r="AR589" i="13"/>
  <c r="AR590" i="13"/>
  <c r="AR591" i="13"/>
  <c r="AR592" i="13"/>
  <c r="AR593" i="13"/>
  <c r="AR594" i="13"/>
  <c r="AR595" i="13"/>
  <c r="AR596" i="13"/>
  <c r="AR597" i="13"/>
  <c r="AR598" i="13"/>
  <c r="AR599" i="13"/>
  <c r="AR600" i="13"/>
  <c r="AR601" i="13"/>
  <c r="AR602" i="13"/>
  <c r="AR603" i="13"/>
  <c r="AR604" i="13"/>
  <c r="AR605" i="13"/>
  <c r="AR606" i="13"/>
  <c r="AR607" i="13"/>
  <c r="AR608" i="13"/>
  <c r="AR609" i="13"/>
  <c r="AR610" i="13"/>
  <c r="AR611" i="13"/>
  <c r="AR612" i="13"/>
  <c r="AR613" i="13"/>
  <c r="AR614" i="13"/>
  <c r="AR615" i="13"/>
  <c r="AR616" i="13"/>
  <c r="AR617" i="13"/>
  <c r="AR618" i="13"/>
  <c r="AR619" i="13"/>
  <c r="AR620" i="13"/>
  <c r="AR621" i="13"/>
  <c r="AR622" i="13"/>
  <c r="AR623" i="13"/>
  <c r="AR624" i="13"/>
  <c r="AR625" i="13"/>
  <c r="AR626" i="13"/>
  <c r="AR627" i="13"/>
  <c r="AR628" i="13"/>
  <c r="AR629" i="13"/>
  <c r="AR630" i="13"/>
  <c r="AR631" i="13"/>
  <c r="AR632" i="13"/>
  <c r="AR633" i="13"/>
  <c r="AR634" i="13"/>
  <c r="AR635" i="13"/>
  <c r="AR636" i="13"/>
  <c r="AR637" i="13"/>
  <c r="AR638" i="13"/>
  <c r="AR639" i="13"/>
  <c r="AR640" i="13"/>
  <c r="AR641" i="13"/>
  <c r="AR642" i="13"/>
  <c r="AR643" i="13"/>
  <c r="AR644" i="13"/>
  <c r="AR645" i="13"/>
  <c r="AR646" i="13"/>
  <c r="AR647" i="13"/>
  <c r="AR648" i="13"/>
  <c r="AR649" i="13"/>
  <c r="AR650" i="13"/>
  <c r="AR651" i="13"/>
  <c r="AR652" i="13"/>
  <c r="AR653" i="13"/>
  <c r="AR654" i="13"/>
  <c r="AR655" i="13"/>
  <c r="AR656" i="13"/>
  <c r="AR657" i="13"/>
  <c r="AR658" i="13"/>
  <c r="AR659" i="13"/>
  <c r="AR660" i="13"/>
  <c r="AR661" i="13"/>
  <c r="AR662" i="13"/>
  <c r="AR663" i="13"/>
  <c r="AR664" i="13"/>
  <c r="AR665" i="13"/>
  <c r="AR666" i="13"/>
  <c r="AR667" i="13"/>
  <c r="AR668" i="13"/>
  <c r="AR669" i="13"/>
  <c r="AR670" i="13"/>
  <c r="AR671" i="13"/>
  <c r="AR672" i="13"/>
  <c r="AR673" i="13"/>
  <c r="AR674" i="13"/>
  <c r="AR675" i="13"/>
  <c r="AR676" i="13"/>
  <c r="AR677" i="13"/>
  <c r="AR678" i="13"/>
  <c r="AR679" i="13"/>
  <c r="AR680" i="13"/>
  <c r="AR681" i="13"/>
  <c r="AR682" i="13"/>
  <c r="AR683" i="13"/>
  <c r="AR684" i="13"/>
  <c r="AR685" i="13"/>
  <c r="AR686" i="13"/>
  <c r="AR687" i="13"/>
  <c r="AR688" i="13"/>
  <c r="AR689" i="13"/>
  <c r="AR690" i="13"/>
  <c r="AR691" i="13"/>
  <c r="AR692" i="13"/>
  <c r="AR693" i="13"/>
  <c r="AR694" i="13"/>
  <c r="AR695" i="13"/>
  <c r="AR696" i="13"/>
  <c r="AR697" i="13"/>
  <c r="AR698" i="13"/>
  <c r="AR699" i="13"/>
  <c r="AR700" i="13"/>
  <c r="AR701" i="13"/>
  <c r="AR702" i="13"/>
  <c r="AR703" i="13"/>
  <c r="AR704" i="13"/>
  <c r="AR705" i="13"/>
  <c r="AR706" i="13"/>
  <c r="AR707" i="13"/>
  <c r="AR708" i="13"/>
  <c r="AR709" i="13"/>
  <c r="AR710" i="13"/>
  <c r="AR711" i="13"/>
  <c r="AR712" i="13"/>
  <c r="AR713" i="13"/>
  <c r="AR714" i="13"/>
  <c r="AR715" i="13"/>
  <c r="AR716" i="13"/>
  <c r="AR717" i="13"/>
  <c r="AR718" i="13"/>
  <c r="AR719" i="13"/>
  <c r="AR720" i="13"/>
  <c r="AR721" i="13"/>
  <c r="AR722" i="13"/>
  <c r="AR723" i="13"/>
  <c r="AR724" i="13"/>
  <c r="AR725" i="13"/>
  <c r="AR726" i="13"/>
  <c r="AR727" i="13"/>
  <c r="AR728" i="13"/>
  <c r="AR729" i="13"/>
  <c r="AR730" i="13"/>
  <c r="AR731" i="13"/>
  <c r="AR732" i="13"/>
  <c r="AR733" i="13"/>
  <c r="AR734" i="13"/>
  <c r="AR735" i="13"/>
  <c r="AR736" i="13"/>
  <c r="AR737" i="13"/>
  <c r="AR738" i="13"/>
  <c r="AR739" i="13"/>
  <c r="AR740" i="13"/>
  <c r="AR741" i="13"/>
  <c r="AR742" i="13"/>
  <c r="AR743" i="13"/>
  <c r="AR744" i="13"/>
  <c r="AR745" i="13"/>
  <c r="AR746" i="13"/>
  <c r="AR747" i="13"/>
  <c r="AR748" i="13"/>
  <c r="AR749" i="13"/>
  <c r="AR750" i="13"/>
  <c r="AR751" i="13"/>
  <c r="AR752" i="13"/>
  <c r="AR753" i="13"/>
  <c r="AR754" i="13"/>
  <c r="AR755" i="13"/>
  <c r="AR756" i="13"/>
  <c r="AR757" i="13"/>
  <c r="AR758" i="13"/>
  <c r="AR759" i="13"/>
  <c r="AR760" i="13"/>
  <c r="AR761" i="13"/>
  <c r="AR762" i="13"/>
  <c r="AR763" i="13"/>
  <c r="AR764" i="13"/>
  <c r="AR765" i="13"/>
  <c r="AR766" i="13"/>
  <c r="AR767" i="13"/>
  <c r="AR768" i="13"/>
  <c r="AR769" i="13"/>
  <c r="AR770" i="13"/>
  <c r="AR771" i="13"/>
  <c r="AR772" i="13"/>
  <c r="AR773" i="13"/>
  <c r="AR774" i="13"/>
  <c r="AR775" i="13"/>
  <c r="AR776" i="13"/>
  <c r="AR777" i="13"/>
  <c r="AR778" i="13"/>
  <c r="AR779" i="13"/>
  <c r="AR780" i="13"/>
  <c r="AR781" i="13"/>
  <c r="AR782" i="13"/>
  <c r="AR783" i="13"/>
  <c r="AR784" i="13"/>
  <c r="AR785" i="13"/>
  <c r="AR786" i="13"/>
  <c r="AR787" i="13"/>
  <c r="AR788" i="13"/>
  <c r="AR789" i="13"/>
  <c r="AR790" i="13"/>
  <c r="AR791" i="13"/>
  <c r="AR792" i="13"/>
  <c r="AR793" i="13"/>
  <c r="AR794" i="13"/>
  <c r="AR795" i="13"/>
  <c r="AR796" i="13"/>
  <c r="AR797" i="13"/>
  <c r="AR798" i="13"/>
  <c r="AR799" i="13"/>
  <c r="AR800" i="13"/>
  <c r="AR801" i="13"/>
  <c r="AR802" i="13"/>
  <c r="AR803" i="13"/>
  <c r="AR804" i="13"/>
  <c r="AR805" i="13"/>
  <c r="AR806" i="13"/>
  <c r="AR807" i="13"/>
  <c r="AR808" i="13"/>
  <c r="AR809" i="13"/>
  <c r="AR810" i="13"/>
  <c r="AR811" i="13"/>
  <c r="AR812" i="13"/>
  <c r="AR813" i="13"/>
  <c r="AR814" i="13"/>
  <c r="AR815" i="13"/>
  <c r="AR816" i="13"/>
  <c r="AR817" i="13"/>
  <c r="AR818" i="13"/>
  <c r="AR819" i="13"/>
  <c r="AR820" i="13"/>
  <c r="AR821" i="13"/>
  <c r="AR822" i="13"/>
  <c r="AR823" i="13"/>
  <c r="AR824" i="13"/>
  <c r="AR825" i="13"/>
  <c r="AR826" i="13"/>
  <c r="AR827" i="13"/>
  <c r="AR828" i="13"/>
  <c r="AR829" i="13"/>
  <c r="AR830" i="13"/>
  <c r="AR831" i="13"/>
  <c r="AR832" i="13"/>
  <c r="AR833" i="13"/>
  <c r="AR834" i="13"/>
  <c r="AR835" i="13"/>
  <c r="AR836" i="13"/>
  <c r="AR837" i="13"/>
  <c r="AR838" i="13"/>
  <c r="AR839" i="13"/>
  <c r="AR840" i="13"/>
  <c r="AR841" i="13"/>
  <c r="AR842" i="13"/>
  <c r="AR843" i="13"/>
  <c r="AR844" i="13"/>
  <c r="AR845" i="13"/>
  <c r="AR846" i="13"/>
  <c r="AR847" i="13"/>
  <c r="AR848" i="13"/>
  <c r="AR849" i="13"/>
  <c r="AR850" i="13"/>
  <c r="AR851" i="13"/>
  <c r="AR852" i="13"/>
  <c r="AR853" i="13"/>
  <c r="AR854" i="13"/>
  <c r="AR855" i="13"/>
  <c r="AR856" i="13"/>
  <c r="AR857" i="13"/>
  <c r="AR858" i="13"/>
  <c r="AR859" i="13"/>
  <c r="AR860" i="13"/>
  <c r="AR861" i="13"/>
  <c r="AR862" i="13"/>
  <c r="AR863" i="13"/>
  <c r="AR864" i="13"/>
  <c r="AR865" i="13"/>
  <c r="AR866" i="13"/>
  <c r="AR867" i="13"/>
  <c r="AR868" i="13"/>
  <c r="AR869" i="13"/>
  <c r="AR870" i="13"/>
  <c r="AR871" i="13"/>
  <c r="AR872" i="13"/>
  <c r="AR873" i="13"/>
  <c r="AR874" i="13"/>
  <c r="AR875" i="13"/>
  <c r="AR876" i="13"/>
  <c r="AR877" i="13"/>
  <c r="AR878" i="13"/>
  <c r="AR879" i="13"/>
  <c r="AR880" i="13"/>
  <c r="AR881" i="13"/>
  <c r="AR882" i="13"/>
  <c r="AR883" i="13"/>
  <c r="AR884" i="13"/>
  <c r="AR885" i="13"/>
  <c r="AR886" i="13"/>
  <c r="AR887" i="13"/>
  <c r="AR888" i="13"/>
  <c r="AR889" i="13"/>
  <c r="AR890" i="13"/>
  <c r="AR891" i="13"/>
  <c r="AR892" i="13"/>
  <c r="AR893" i="13"/>
  <c r="AR894" i="13"/>
  <c r="AR895" i="13"/>
  <c r="AR896" i="13"/>
  <c r="AR897" i="13"/>
  <c r="AR898" i="13"/>
  <c r="AR899" i="13"/>
  <c r="AR900" i="13"/>
  <c r="AR901" i="13"/>
  <c r="AR902" i="13"/>
  <c r="AR903" i="13"/>
  <c r="AR904" i="13"/>
  <c r="AR905" i="13"/>
  <c r="AR906" i="13"/>
  <c r="AR907" i="13"/>
  <c r="AR908" i="13"/>
  <c r="AR909" i="13"/>
  <c r="AR910" i="13"/>
  <c r="AR911" i="13"/>
  <c r="AR912" i="13"/>
  <c r="AR913" i="13"/>
  <c r="AR914" i="13"/>
  <c r="AR915" i="13"/>
  <c r="AR916" i="13"/>
  <c r="AR917" i="13"/>
  <c r="AR918" i="13"/>
  <c r="AR919" i="13"/>
  <c r="AR920" i="13"/>
  <c r="AR921" i="13"/>
  <c r="AR922" i="13"/>
  <c r="AR923" i="13"/>
  <c r="AR924" i="13"/>
  <c r="AR925" i="13"/>
  <c r="AR926" i="13"/>
  <c r="AR927" i="13"/>
  <c r="AR928" i="13"/>
  <c r="AR929" i="13"/>
  <c r="AR930" i="13"/>
  <c r="AR931" i="13"/>
  <c r="AR932" i="13"/>
  <c r="AR933" i="13"/>
  <c r="AR934" i="13"/>
  <c r="AR935" i="13"/>
  <c r="AR936" i="13"/>
  <c r="AR937" i="13"/>
  <c r="AR938" i="13"/>
  <c r="AR939" i="13"/>
  <c r="AR940" i="13"/>
  <c r="AR941" i="13"/>
  <c r="AR942" i="13"/>
  <c r="AR943" i="13"/>
  <c r="AR944" i="13"/>
  <c r="AR945" i="13"/>
  <c r="AR946" i="13"/>
  <c r="AR947" i="13"/>
  <c r="AR948" i="13"/>
  <c r="AR949" i="13"/>
  <c r="AR950" i="13"/>
  <c r="AR951" i="13"/>
  <c r="AR952" i="13"/>
  <c r="AR953" i="13"/>
  <c r="AR954" i="13"/>
  <c r="AR955" i="13"/>
  <c r="AR956" i="13"/>
  <c r="AR957" i="13"/>
  <c r="AR958" i="13"/>
  <c r="AR959" i="13"/>
  <c r="AR960" i="13"/>
  <c r="AR961" i="13"/>
  <c r="AR962" i="13"/>
  <c r="AR963" i="13"/>
  <c r="AR964" i="13"/>
  <c r="AR965" i="13"/>
  <c r="AR966" i="13"/>
  <c r="AR967" i="13"/>
  <c r="AR968" i="13"/>
  <c r="AR969" i="13"/>
  <c r="AR970" i="13"/>
  <c r="AR971" i="13"/>
  <c r="AR972" i="13"/>
  <c r="AR973" i="13"/>
  <c r="AR974" i="13"/>
  <c r="AR975" i="13"/>
  <c r="AR976" i="13"/>
  <c r="AR977" i="13"/>
  <c r="AR978" i="13"/>
  <c r="AR979" i="13"/>
  <c r="AR980" i="13"/>
  <c r="AR981" i="13"/>
  <c r="AR982" i="13"/>
  <c r="AR983" i="13"/>
  <c r="AR984" i="13"/>
  <c r="AR985" i="13"/>
  <c r="AR986" i="13"/>
  <c r="AR987" i="13"/>
  <c r="AR988" i="13"/>
  <c r="AR989" i="13"/>
  <c r="AR990" i="13"/>
  <c r="AR991" i="13"/>
  <c r="AR992" i="13"/>
  <c r="AR993" i="13"/>
  <c r="AR994" i="13"/>
  <c r="AR995" i="13"/>
  <c r="AR996" i="13"/>
  <c r="AR997" i="13"/>
  <c r="AR998" i="13"/>
  <c r="AR999" i="13"/>
  <c r="AR1000" i="13"/>
  <c r="AR1001" i="13"/>
  <c r="AR1002" i="13"/>
  <c r="AR1003" i="13"/>
  <c r="AR1004" i="13"/>
  <c r="AR1005" i="13"/>
  <c r="AR1006" i="13"/>
  <c r="AR1007" i="13"/>
  <c r="AR1008" i="13"/>
  <c r="AR1009" i="13"/>
  <c r="AR1010" i="13"/>
  <c r="AR1011" i="13"/>
  <c r="AR1012" i="13"/>
  <c r="AR1013" i="13"/>
  <c r="AR1014" i="13"/>
  <c r="AR1015" i="13"/>
  <c r="AR1016" i="13"/>
  <c r="AR1017" i="13"/>
  <c r="AR1018" i="13"/>
  <c r="AR1019" i="13"/>
  <c r="AR1020" i="13"/>
  <c r="AR1021" i="13"/>
  <c r="AR1022" i="13"/>
  <c r="AR1023" i="13"/>
  <c r="AR1024" i="13"/>
  <c r="AR1025" i="13"/>
  <c r="AR1026" i="13"/>
  <c r="AR1027" i="13"/>
  <c r="AR1028" i="13"/>
  <c r="AR1029" i="13"/>
  <c r="AR1030" i="13"/>
  <c r="AR1031" i="13"/>
  <c r="AR1032" i="13"/>
  <c r="AR1033" i="13"/>
  <c r="AR1034" i="13"/>
  <c r="AR1035" i="13"/>
  <c r="AR1036" i="13"/>
  <c r="AR1037" i="13"/>
  <c r="AR1038" i="13"/>
  <c r="AR1039" i="13"/>
  <c r="AR1040" i="13"/>
  <c r="AR1041" i="13"/>
  <c r="AR1042" i="13"/>
  <c r="AR1043" i="13"/>
  <c r="AR1044" i="13"/>
  <c r="AR1045" i="13"/>
  <c r="AR1046" i="13"/>
  <c r="AR1047" i="13"/>
  <c r="AR1048" i="13"/>
  <c r="AR1049" i="13"/>
  <c r="AR1050" i="13"/>
  <c r="AR1051" i="13"/>
  <c r="AR1052" i="13"/>
  <c r="AR1053" i="13"/>
  <c r="AR1054" i="13"/>
  <c r="AR1055" i="13"/>
  <c r="AR1056" i="13"/>
  <c r="AR1057" i="13"/>
  <c r="AR1058" i="13"/>
  <c r="AR1059" i="13"/>
  <c r="AR1060" i="13"/>
  <c r="AR1061" i="13"/>
  <c r="AR1062" i="13"/>
  <c r="AR1063" i="13"/>
  <c r="AR1064" i="13"/>
  <c r="AR1065" i="13"/>
  <c r="AR1066" i="13"/>
  <c r="AR1067" i="13"/>
  <c r="AR1068" i="13"/>
  <c r="AR1069" i="13"/>
  <c r="AR1070" i="13"/>
  <c r="AR1071" i="13"/>
  <c r="AR1072" i="13"/>
  <c r="AR1073" i="13"/>
  <c r="AR1074" i="13"/>
  <c r="AR1075" i="13"/>
  <c r="AR1076" i="13"/>
  <c r="AR1077" i="13"/>
  <c r="AR1078" i="13"/>
  <c r="AR1079" i="13"/>
  <c r="AR1080" i="13"/>
  <c r="AR1081" i="13"/>
  <c r="AR1082" i="13"/>
  <c r="AR1083" i="13"/>
  <c r="AR1084" i="13"/>
  <c r="AR1085" i="13"/>
  <c r="AR1086" i="13"/>
  <c r="AR1087" i="13"/>
  <c r="AR1088" i="13"/>
  <c r="AR1089" i="13"/>
  <c r="AR1090" i="13"/>
  <c r="AR1091" i="13"/>
  <c r="AR1092" i="13"/>
  <c r="AR1093" i="13"/>
  <c r="AR1094" i="13"/>
  <c r="AR1095" i="13"/>
  <c r="AR1096" i="13"/>
  <c r="AR1097" i="13"/>
  <c r="AR1098" i="13"/>
  <c r="AR1099" i="13"/>
  <c r="AR1100" i="13"/>
  <c r="AR1101" i="13"/>
  <c r="AR1102" i="13"/>
  <c r="AR1103" i="13"/>
  <c r="AR1104" i="13"/>
  <c r="AR1105" i="13"/>
  <c r="AR1106" i="13"/>
  <c r="AR1107" i="13"/>
  <c r="AR1108" i="13"/>
  <c r="AR1109" i="13"/>
  <c r="AR1110" i="13"/>
  <c r="AR1111" i="13"/>
  <c r="AR1112" i="13"/>
  <c r="AR1113" i="13"/>
  <c r="AR1114" i="13"/>
  <c r="AR1115" i="13"/>
  <c r="AR1116" i="13"/>
  <c r="AR1117" i="13"/>
  <c r="AR1118" i="13"/>
  <c r="AR1119" i="13"/>
  <c r="AR1120" i="13"/>
  <c r="AR1121" i="13"/>
  <c r="AR1122" i="13"/>
  <c r="AR1123" i="13"/>
  <c r="AR1124" i="13"/>
  <c r="AR1125" i="13"/>
  <c r="AR1126" i="13"/>
  <c r="AR1127" i="13"/>
  <c r="AR1128" i="13"/>
  <c r="AR1129" i="13"/>
  <c r="AR1130" i="13"/>
  <c r="AR1131" i="13"/>
  <c r="AR1132" i="13"/>
  <c r="AR1133" i="13"/>
  <c r="AR1134" i="13"/>
  <c r="AR1135" i="13"/>
  <c r="AR1136" i="13"/>
  <c r="AR1137" i="13"/>
  <c r="AR1138" i="13"/>
  <c r="AR1139" i="13"/>
  <c r="AR1140" i="13"/>
  <c r="AR1141" i="13"/>
  <c r="AR1142" i="13"/>
  <c r="AR1143" i="13"/>
  <c r="AR1144" i="13"/>
  <c r="AR1145" i="13"/>
  <c r="AR1146" i="13"/>
  <c r="AR1147" i="13"/>
  <c r="AR1148" i="13"/>
  <c r="AR1149" i="13"/>
  <c r="AR1150" i="13"/>
  <c r="AR1151" i="13"/>
  <c r="AR1152" i="13"/>
  <c r="AR1153" i="13"/>
  <c r="AR1154" i="13"/>
  <c r="AR1155" i="13"/>
  <c r="AR1156" i="13"/>
  <c r="AR1157" i="13"/>
  <c r="AR1158" i="13"/>
  <c r="AR1159" i="13"/>
  <c r="AR1160" i="13"/>
  <c r="AR1161" i="13"/>
  <c r="AR1162" i="13"/>
  <c r="AR1163" i="13"/>
  <c r="AR1164" i="13"/>
  <c r="AR1165" i="13"/>
  <c r="AR1166" i="13"/>
  <c r="AR1167" i="13"/>
  <c r="AR1168" i="13"/>
  <c r="AR1169" i="13"/>
  <c r="AR1170" i="13"/>
  <c r="AR1171" i="13"/>
  <c r="AR1172" i="13"/>
  <c r="AR1173" i="13"/>
  <c r="AR1174" i="13"/>
  <c r="AR1175" i="13"/>
  <c r="AR1176" i="13"/>
  <c r="AR1177" i="13"/>
  <c r="AR1178" i="13"/>
  <c r="AR1179" i="13"/>
  <c r="AR1180" i="13"/>
  <c r="AR1181" i="13"/>
  <c r="AR1182" i="13"/>
  <c r="AR1183" i="13"/>
  <c r="AR1184" i="13"/>
  <c r="AR1185" i="13"/>
  <c r="AR1186" i="13"/>
  <c r="AR1187" i="13"/>
  <c r="AR1188" i="13"/>
  <c r="AR1189" i="13"/>
  <c r="AR1190" i="13"/>
  <c r="AR1191" i="13"/>
  <c r="AR1192" i="13"/>
  <c r="AR1193" i="13"/>
  <c r="AR1194" i="13"/>
  <c r="AR1195" i="13"/>
  <c r="AR1196" i="13"/>
  <c r="AR1197" i="13"/>
  <c r="AR1198" i="13"/>
  <c r="AR1199" i="13"/>
  <c r="AR1200" i="13"/>
  <c r="AR1201" i="13"/>
  <c r="AR1202" i="13"/>
  <c r="AR1203" i="13"/>
  <c r="AR1204" i="13"/>
  <c r="AR1205" i="13"/>
  <c r="AR1206" i="13"/>
  <c r="AR1207" i="13"/>
  <c r="AR1208" i="13"/>
  <c r="AR1209" i="13"/>
  <c r="AR1210" i="13"/>
  <c r="AR1211" i="13"/>
  <c r="AR1212" i="13"/>
  <c r="AR1213" i="13"/>
  <c r="AR1214" i="13"/>
  <c r="AR1215" i="13"/>
  <c r="AR1216" i="13"/>
  <c r="AR1217" i="13"/>
  <c r="AR1218" i="13"/>
  <c r="AR1219" i="13"/>
  <c r="AR1220" i="13"/>
  <c r="AR1221" i="13"/>
  <c r="AR1222" i="13"/>
  <c r="AR1223" i="13"/>
  <c r="AR1224" i="13"/>
  <c r="AR1225" i="13"/>
  <c r="AR1226" i="13"/>
  <c r="AR1227" i="13"/>
  <c r="AR1228" i="13"/>
  <c r="AR1229" i="13"/>
  <c r="AR1230" i="13"/>
  <c r="AR1231" i="13"/>
  <c r="AR1232" i="13"/>
  <c r="AR1233" i="13"/>
  <c r="AR1234" i="13"/>
  <c r="AR1235" i="13"/>
  <c r="AR1236" i="13"/>
  <c r="AR1237" i="13"/>
  <c r="AR1238" i="13"/>
  <c r="AR1239" i="13"/>
  <c r="AR1240" i="13"/>
  <c r="AR1241" i="13"/>
  <c r="AR1242" i="13"/>
  <c r="AR1243" i="13"/>
  <c r="AR1244" i="13"/>
  <c r="AR1245" i="13"/>
  <c r="AR1246" i="13"/>
  <c r="AR1247" i="13"/>
  <c r="AR1248" i="13"/>
  <c r="AR1249" i="13"/>
  <c r="AR1250" i="13"/>
  <c r="AR1251" i="13"/>
  <c r="AR1252" i="13"/>
  <c r="AR1253" i="13"/>
  <c r="AR1254" i="13"/>
  <c r="AR1255" i="13"/>
  <c r="AR1256" i="13"/>
  <c r="AR1257" i="13"/>
  <c r="AR1258" i="13"/>
  <c r="AR1259" i="13"/>
  <c r="AR1260" i="13"/>
  <c r="AR1261" i="13"/>
  <c r="AR1262" i="13"/>
  <c r="AR1263" i="13"/>
  <c r="AR1264" i="13"/>
  <c r="AR1265" i="13"/>
  <c r="AR1266" i="13"/>
  <c r="AR1267" i="13"/>
  <c r="AR1268" i="13"/>
  <c r="AR1269" i="13"/>
  <c r="AR1270" i="13"/>
  <c r="AR1271" i="13"/>
  <c r="AR1272" i="13"/>
  <c r="AR1273" i="13"/>
  <c r="AR1274" i="13"/>
  <c r="AR1275" i="13"/>
  <c r="AR1276" i="13"/>
  <c r="AR1277" i="13"/>
  <c r="AR1278" i="13"/>
  <c r="AR1279" i="13"/>
  <c r="AR1280" i="13"/>
  <c r="AR1281" i="13"/>
  <c r="AR1282" i="13"/>
  <c r="AR1283" i="13"/>
  <c r="AR1284" i="13"/>
  <c r="AR1285" i="13"/>
  <c r="AR1286" i="13"/>
  <c r="AR1287" i="13"/>
  <c r="AR1288" i="13"/>
  <c r="AR1289" i="13"/>
  <c r="AR1290" i="13"/>
  <c r="AR1291" i="13"/>
  <c r="AR1292" i="13"/>
  <c r="AR1293" i="13"/>
  <c r="AR1294" i="13"/>
  <c r="AR1295" i="13"/>
  <c r="AR1296" i="13"/>
  <c r="AR1297" i="13"/>
  <c r="AR1298" i="13"/>
  <c r="AR1299" i="13"/>
  <c r="AR1300" i="13"/>
  <c r="AR1301" i="13"/>
  <c r="AR1302" i="13"/>
  <c r="AR1303" i="13"/>
  <c r="AR1304" i="13"/>
  <c r="AR1305" i="13"/>
  <c r="AR1306" i="13"/>
  <c r="AR1307" i="13"/>
  <c r="AR1308" i="13"/>
  <c r="AR1309" i="13"/>
  <c r="AR1310" i="13"/>
  <c r="AR1311" i="13"/>
  <c r="AR1312" i="13"/>
  <c r="AR1313" i="13"/>
  <c r="AR1314" i="13"/>
  <c r="AR1315" i="13"/>
  <c r="AR1316" i="13"/>
  <c r="AR1317" i="13"/>
  <c r="AR1318" i="13"/>
  <c r="AR1319" i="13"/>
  <c r="AR1320" i="13"/>
  <c r="AR1321" i="13"/>
  <c r="AR1322" i="13"/>
  <c r="AR1323" i="13"/>
  <c r="AR1324" i="13"/>
  <c r="AR1325" i="13"/>
  <c r="AR1326" i="13"/>
  <c r="AR1327" i="13"/>
  <c r="AR1328" i="13"/>
  <c r="AR1329" i="13"/>
  <c r="AR1330" i="13"/>
  <c r="AR1331" i="13"/>
  <c r="AR1332" i="13"/>
  <c r="AR1333" i="13"/>
  <c r="AR1334" i="13"/>
  <c r="AR1335" i="13"/>
  <c r="AR1336" i="13"/>
  <c r="AR1337" i="13"/>
  <c r="AR1338" i="13"/>
  <c r="AR1339" i="13"/>
  <c r="AR1340" i="13"/>
  <c r="AR1341" i="13"/>
  <c r="AR1342" i="13"/>
  <c r="AR1343" i="13"/>
  <c r="AR1344" i="13"/>
  <c r="AR1345" i="13"/>
  <c r="AR1346" i="13"/>
  <c r="AR1347" i="13"/>
  <c r="AR1348" i="13"/>
  <c r="AR1349" i="13"/>
  <c r="AR1350" i="13"/>
  <c r="AR1351" i="13"/>
  <c r="AR1352" i="13"/>
  <c r="AR1353" i="13"/>
  <c r="AR1354" i="13"/>
  <c r="AR1355" i="13"/>
  <c r="AR1356" i="13"/>
  <c r="AR1357" i="13"/>
  <c r="AR1358" i="13"/>
  <c r="AR1359" i="13"/>
  <c r="AR1360" i="13"/>
  <c r="AR1361" i="13"/>
  <c r="AR1362" i="13"/>
  <c r="AR1363" i="13"/>
  <c r="AR1364" i="13"/>
  <c r="AR1365" i="13"/>
  <c r="AR1366" i="13"/>
  <c r="AR1367" i="13"/>
  <c r="AR1368" i="13"/>
  <c r="AR1369" i="13"/>
  <c r="AR1370" i="13"/>
  <c r="AR1371" i="13"/>
  <c r="AR1372" i="13"/>
  <c r="AR1373" i="13"/>
  <c r="AR1374" i="13"/>
  <c r="AR1375" i="13"/>
  <c r="AR1376" i="13"/>
  <c r="AR1377" i="13"/>
  <c r="AR1378" i="13"/>
  <c r="AR1379" i="13"/>
  <c r="AR1380" i="13"/>
  <c r="AR1381" i="13"/>
  <c r="AR1382" i="13"/>
  <c r="AR1383" i="13"/>
  <c r="AR1384" i="13"/>
  <c r="AR1385" i="13"/>
  <c r="AR1386" i="13"/>
  <c r="AR1387" i="13"/>
  <c r="AR1388" i="13"/>
  <c r="AR1389" i="13"/>
  <c r="AR1390" i="13"/>
  <c r="AR1391" i="13"/>
  <c r="AR1392" i="13"/>
  <c r="AR1393" i="13"/>
  <c r="AR1394" i="13"/>
  <c r="AR1395" i="13"/>
  <c r="AR1396" i="13"/>
  <c r="AR1397" i="13"/>
  <c r="AR1398" i="13"/>
  <c r="AR1399" i="13"/>
  <c r="AR1400" i="13"/>
  <c r="AR1401" i="13"/>
  <c r="AR1402" i="13"/>
  <c r="AR1403" i="13"/>
  <c r="AR1404" i="13"/>
  <c r="AR1405" i="13"/>
  <c r="AR1406" i="13"/>
  <c r="AR1407" i="13"/>
  <c r="AR1408" i="13"/>
  <c r="AR1409" i="13"/>
  <c r="AR1410" i="13"/>
  <c r="AR1411" i="13"/>
  <c r="AR1412" i="13"/>
  <c r="AR1413" i="13"/>
  <c r="AR1414" i="13"/>
  <c r="AR1415" i="13"/>
  <c r="AR1416" i="13"/>
  <c r="AR1417" i="13"/>
  <c r="AR1418" i="13"/>
  <c r="AR1419" i="13"/>
  <c r="AR1420" i="13"/>
  <c r="AR1421" i="13"/>
  <c r="AR1422" i="13"/>
  <c r="AR1423" i="13"/>
  <c r="AR1424" i="13"/>
  <c r="AR1425" i="13"/>
  <c r="AR1426" i="13"/>
  <c r="AR1427" i="13"/>
  <c r="AR1428" i="13"/>
  <c r="AR1429" i="13"/>
  <c r="AR1430" i="13"/>
  <c r="AR1431" i="13"/>
  <c r="AR1432" i="13"/>
  <c r="AR1433" i="13"/>
  <c r="AR1434" i="13"/>
  <c r="AR1435" i="13"/>
  <c r="AR1436" i="13"/>
  <c r="AR1437" i="13"/>
  <c r="AR1438" i="13"/>
  <c r="AR1439" i="13"/>
  <c r="AR1440" i="13"/>
  <c r="AR1441" i="13"/>
  <c r="AR1442" i="13"/>
  <c r="AR1443" i="13"/>
  <c r="AR1444" i="13"/>
  <c r="AR1445" i="13"/>
  <c r="AR1446" i="13"/>
  <c r="AR1447" i="13"/>
  <c r="AR1448" i="13"/>
  <c r="AR1449" i="13"/>
  <c r="AR1450" i="13"/>
  <c r="AR1451" i="13"/>
  <c r="AR1452" i="13"/>
  <c r="AR1453" i="13"/>
  <c r="AR1454" i="13"/>
  <c r="AR1455" i="13"/>
  <c r="AR1456" i="13"/>
  <c r="AR1457" i="13"/>
  <c r="AR1458" i="13"/>
  <c r="AR1459" i="13"/>
  <c r="AR1460" i="13"/>
  <c r="AR1461" i="13"/>
  <c r="AR1462" i="13"/>
  <c r="AR1463" i="13"/>
  <c r="AR1464" i="13"/>
  <c r="AR1465" i="13"/>
  <c r="AR1466" i="13"/>
  <c r="AR1467" i="13"/>
  <c r="AR1468" i="13"/>
  <c r="AR1469" i="13"/>
  <c r="AR1470" i="13"/>
  <c r="AR1471" i="13"/>
  <c r="AR1472" i="13"/>
  <c r="AR1473" i="13"/>
  <c r="AR1474" i="13"/>
  <c r="AR1475" i="13"/>
  <c r="AR1476" i="13"/>
  <c r="AR1477" i="13"/>
  <c r="AR1478" i="13"/>
  <c r="AR1479" i="13"/>
  <c r="AR1480" i="13"/>
  <c r="AR1481" i="13"/>
  <c r="AR1482" i="13"/>
  <c r="AR1483" i="13"/>
  <c r="AR1484" i="13"/>
  <c r="AR1485" i="13"/>
  <c r="AR1486" i="13"/>
  <c r="AR1487" i="13"/>
  <c r="AR1488" i="13"/>
  <c r="AR1489" i="13"/>
  <c r="AR1490" i="13"/>
  <c r="AR1491" i="13"/>
  <c r="AR1492" i="13"/>
  <c r="AR1493" i="13"/>
  <c r="AR1494" i="13"/>
  <c r="AR1495" i="13"/>
  <c r="AR1496" i="13"/>
  <c r="AR1497" i="13"/>
  <c r="AR1498" i="13"/>
  <c r="AR1499" i="13"/>
  <c r="AR1500" i="13"/>
  <c r="AR1501" i="13"/>
  <c r="AR1502" i="13"/>
  <c r="AR1503" i="13"/>
  <c r="AR1504" i="13"/>
  <c r="AR1505" i="13"/>
  <c r="AR1506" i="13"/>
  <c r="AR1507" i="13"/>
  <c r="AR1508" i="13"/>
  <c r="AR1509" i="13"/>
  <c r="AR1510" i="13"/>
  <c r="AR1511" i="13"/>
  <c r="AR1512" i="13"/>
  <c r="AR1513" i="13"/>
  <c r="AR1514" i="13"/>
  <c r="AR1515" i="13"/>
  <c r="AR1516" i="13"/>
  <c r="AR1517" i="13"/>
  <c r="AR1518" i="13"/>
  <c r="AR1519" i="13"/>
  <c r="AR1520" i="13"/>
  <c r="AR1521" i="13"/>
  <c r="AR1522" i="13"/>
  <c r="AR1523" i="13"/>
  <c r="AR1524" i="13"/>
  <c r="AR1525" i="13"/>
  <c r="AR1526" i="13"/>
  <c r="AR1527" i="13"/>
  <c r="AR1528" i="13"/>
  <c r="AR1529" i="13"/>
  <c r="AR1530" i="13"/>
  <c r="AR1531" i="13"/>
  <c r="AR1532" i="13"/>
  <c r="AR1533" i="13"/>
  <c r="AR1534" i="13"/>
  <c r="AR1535" i="13"/>
  <c r="AR1536" i="13"/>
  <c r="AR1537" i="13"/>
  <c r="AR1538" i="13"/>
  <c r="AR1539" i="13"/>
  <c r="AR1540" i="13"/>
  <c r="AR1541" i="13"/>
  <c r="AR1542" i="13"/>
  <c r="AR1543" i="13"/>
  <c r="AR1544" i="13"/>
  <c r="AR1545" i="13"/>
  <c r="AR1546" i="13"/>
  <c r="AR1547" i="13"/>
  <c r="AR1548" i="13"/>
  <c r="AR1549" i="13"/>
  <c r="AR1550" i="13"/>
  <c r="AR1551" i="13"/>
  <c r="AR1552" i="13"/>
  <c r="AR1553" i="13"/>
  <c r="AR1554" i="13"/>
  <c r="AR1555" i="13"/>
  <c r="AR1556" i="13"/>
  <c r="AR1557" i="13"/>
  <c r="AR1558" i="13"/>
  <c r="AR1559" i="13"/>
  <c r="AR1560" i="13"/>
  <c r="AR1561" i="13"/>
  <c r="AR1562" i="13"/>
  <c r="AR1563" i="13"/>
  <c r="AR1564" i="13"/>
  <c r="AR1565" i="13"/>
  <c r="AR1566" i="13"/>
  <c r="AR1567" i="13"/>
  <c r="AR1568" i="13"/>
  <c r="AR1569" i="13"/>
  <c r="AR1570" i="13"/>
  <c r="AR1571" i="13"/>
  <c r="AR1572" i="13"/>
  <c r="AR1573" i="13"/>
  <c r="AR1574" i="13"/>
  <c r="AR1575" i="13"/>
  <c r="AR1576" i="13"/>
  <c r="AR1577" i="13"/>
  <c r="AR1578" i="13"/>
  <c r="AR1579" i="13"/>
  <c r="AR1580" i="13"/>
  <c r="AR1581" i="13"/>
  <c r="AR1582" i="13"/>
  <c r="AR1583" i="13"/>
  <c r="AR1584" i="13"/>
  <c r="AR1585" i="13"/>
  <c r="AR1586" i="13"/>
  <c r="AR1587" i="13"/>
  <c r="AR1588" i="13"/>
  <c r="AR1589" i="13"/>
  <c r="AR1590" i="13"/>
  <c r="AR1591" i="13"/>
  <c r="AR1592" i="13"/>
  <c r="AR1593" i="13"/>
  <c r="AR1594" i="13"/>
  <c r="AR1595" i="13"/>
  <c r="AR1596" i="13"/>
  <c r="AR1597" i="13"/>
  <c r="AR1598" i="13"/>
  <c r="AR1599" i="13"/>
  <c r="AR1600" i="13"/>
  <c r="AR1601" i="13"/>
  <c r="AR1602" i="13"/>
  <c r="AR1603" i="13"/>
  <c r="AR1604" i="13"/>
  <c r="AR1605" i="13"/>
  <c r="AR1606" i="13"/>
  <c r="AR1607" i="13"/>
  <c r="AR1608" i="13"/>
  <c r="AR1609" i="13"/>
  <c r="AR1610" i="13"/>
  <c r="AR1611" i="13"/>
  <c r="AR1612" i="13"/>
  <c r="AR1613" i="13"/>
  <c r="AR1614" i="13"/>
  <c r="AR1615" i="13"/>
  <c r="AR1616" i="13"/>
  <c r="AR1617" i="13"/>
  <c r="AR1618" i="13"/>
  <c r="AR1619" i="13"/>
  <c r="AR1620" i="13"/>
  <c r="AR1621" i="13"/>
  <c r="AR1622" i="13"/>
  <c r="AR1623" i="13"/>
  <c r="AR1624" i="13"/>
  <c r="AR1625" i="13"/>
  <c r="AR1626" i="13"/>
  <c r="AR1627" i="13"/>
  <c r="AR1628" i="13"/>
  <c r="AR1629" i="13"/>
  <c r="AR1630" i="13"/>
  <c r="AR1631" i="13"/>
  <c r="AR1632" i="13"/>
  <c r="AR1633" i="13"/>
  <c r="AR1634" i="13"/>
  <c r="AR1635" i="13"/>
  <c r="AR1636" i="13"/>
  <c r="AR1637" i="13"/>
  <c r="AR1638" i="13"/>
  <c r="AR1639" i="13"/>
  <c r="AR1640" i="13"/>
  <c r="AR1641" i="13"/>
  <c r="AR1642" i="13"/>
  <c r="AR1643" i="13"/>
  <c r="AR1644" i="13"/>
  <c r="AR1645" i="13"/>
  <c r="AR1646" i="13"/>
  <c r="AR1647" i="13"/>
  <c r="AR1648" i="13"/>
  <c r="AR1649" i="13"/>
  <c r="AR1650" i="13"/>
  <c r="AR1651" i="13"/>
  <c r="AR1652" i="13"/>
  <c r="AR1653" i="13"/>
  <c r="AR1654" i="13"/>
  <c r="AR1655" i="13"/>
  <c r="AR1656" i="13"/>
  <c r="AR1657" i="13"/>
  <c r="AR1658" i="13"/>
  <c r="AR1659" i="13"/>
  <c r="AR1660" i="13"/>
  <c r="AR1661" i="13"/>
  <c r="AR1662" i="13"/>
  <c r="AR1663" i="13"/>
  <c r="AR1664" i="13"/>
  <c r="AR1665" i="13"/>
  <c r="AR1666" i="13"/>
  <c r="AR1667" i="13"/>
  <c r="AR1668" i="13"/>
  <c r="AR1669" i="13"/>
  <c r="AR1670" i="13"/>
  <c r="AR1671" i="13"/>
  <c r="AR1672" i="13"/>
  <c r="AR1673" i="13"/>
  <c r="AR1674" i="13"/>
  <c r="AR1675" i="13"/>
  <c r="AR1676" i="13"/>
  <c r="AR1677" i="13"/>
  <c r="AR1678" i="13"/>
  <c r="AR1679" i="13"/>
  <c r="AR1680" i="13"/>
  <c r="AR1681" i="13"/>
  <c r="AR1682" i="13"/>
  <c r="AR1683" i="13"/>
  <c r="AR1684" i="13"/>
  <c r="AR1685" i="13"/>
  <c r="AR1686" i="13"/>
  <c r="AR1687" i="13"/>
  <c r="AR1688" i="13"/>
  <c r="AR1689" i="13"/>
  <c r="AR1690" i="13"/>
  <c r="AR1691" i="13"/>
  <c r="AR1692" i="13"/>
  <c r="AR1693" i="13"/>
  <c r="AR1694" i="13"/>
  <c r="AR1695" i="13"/>
  <c r="AR1696" i="13"/>
  <c r="AR1697" i="13"/>
  <c r="AR1698" i="13"/>
  <c r="AR1699" i="13"/>
  <c r="AR1700" i="13"/>
  <c r="AR1701" i="13"/>
  <c r="AR1702" i="13"/>
  <c r="AR1703" i="13"/>
  <c r="AR1704" i="13"/>
  <c r="AR1705" i="13"/>
  <c r="AR1706" i="13"/>
  <c r="AR1707" i="13"/>
  <c r="AR1708" i="13"/>
  <c r="AR1709" i="13"/>
  <c r="AR1710" i="13"/>
  <c r="AR1711" i="13"/>
  <c r="AR1712" i="13"/>
  <c r="AR1713" i="13"/>
  <c r="AR1714" i="13"/>
  <c r="AR1715" i="13"/>
  <c r="AR1716" i="13"/>
  <c r="AR1717" i="13"/>
  <c r="AR1718" i="13"/>
  <c r="AR1719" i="13"/>
  <c r="AR1720" i="13"/>
  <c r="AR1721" i="13"/>
  <c r="AR1722" i="13"/>
  <c r="AR1723" i="13"/>
  <c r="AR1724" i="13"/>
  <c r="AR1725" i="13"/>
  <c r="AR1726" i="13"/>
  <c r="AR1727" i="13"/>
  <c r="AR1728" i="13"/>
  <c r="AR1729" i="13"/>
  <c r="AR1730" i="13"/>
  <c r="AR1731" i="13"/>
  <c r="AR1732" i="13"/>
  <c r="AR1733" i="13"/>
  <c r="AR1734" i="13"/>
  <c r="AR1735" i="13"/>
  <c r="AR1736" i="13"/>
  <c r="AR1737" i="13"/>
  <c r="AR1738" i="13"/>
  <c r="AR1739" i="13"/>
  <c r="AR1740" i="13"/>
  <c r="AR1741" i="13"/>
  <c r="AR1742" i="13"/>
  <c r="AR1743" i="13"/>
  <c r="AR1744" i="13"/>
  <c r="AR1745" i="13"/>
  <c r="AR1746" i="13"/>
  <c r="AR1747" i="13"/>
  <c r="AR1748" i="13"/>
  <c r="AR1749" i="13"/>
  <c r="AR1750" i="13"/>
  <c r="AR1751" i="13"/>
  <c r="AR1752" i="13"/>
  <c r="AR1753" i="13"/>
  <c r="AR1754" i="13"/>
  <c r="AR1755" i="13"/>
  <c r="AR1756" i="13"/>
  <c r="AR1757" i="13"/>
  <c r="AR1758" i="13"/>
  <c r="AR1759" i="13"/>
  <c r="AR1760" i="13"/>
  <c r="AR1761" i="13"/>
  <c r="AR1762" i="13"/>
  <c r="AR1763" i="13"/>
  <c r="AR1764" i="13"/>
  <c r="AR1765" i="13"/>
  <c r="AR1766" i="13"/>
  <c r="AR1767" i="13"/>
  <c r="AR1768" i="13"/>
  <c r="AR1769" i="13"/>
  <c r="AR1770" i="13"/>
  <c r="AR1771" i="13"/>
  <c r="AR1772" i="13"/>
  <c r="AR1773" i="13"/>
  <c r="AR1774" i="13"/>
  <c r="AR1775" i="13"/>
  <c r="AR1776" i="13"/>
  <c r="AR1777" i="13"/>
  <c r="AR1778" i="13"/>
  <c r="AR1779" i="13"/>
  <c r="AR1780" i="13"/>
  <c r="AR1781" i="13"/>
  <c r="AR1782" i="13"/>
  <c r="AR1783" i="13"/>
  <c r="AR1784" i="13"/>
  <c r="AR1785" i="13"/>
  <c r="AR1786" i="13"/>
  <c r="AR1787" i="13"/>
  <c r="AR1788" i="13"/>
  <c r="AR1789" i="13"/>
  <c r="AR1790" i="13"/>
  <c r="AR1791" i="13"/>
  <c r="AR1792" i="13"/>
  <c r="AR1793" i="13"/>
  <c r="AR1794" i="13"/>
  <c r="AR1795" i="13"/>
  <c r="AR1796" i="13"/>
  <c r="AR1797" i="13"/>
  <c r="AR1798" i="13"/>
  <c r="AR1799" i="13"/>
  <c r="AR1800" i="13"/>
  <c r="AR1801" i="13"/>
  <c r="AR1802" i="13"/>
  <c r="AR1803" i="13"/>
  <c r="AR1804" i="13"/>
  <c r="AR1805" i="13"/>
  <c r="AR1806" i="13"/>
  <c r="AR1807" i="13"/>
  <c r="AR1808" i="13"/>
  <c r="AR1809" i="13"/>
  <c r="AR1810" i="13"/>
  <c r="AR1811" i="13"/>
  <c r="AR1812" i="13"/>
  <c r="AR1813" i="13"/>
  <c r="AR1814" i="13"/>
  <c r="AR1815" i="13"/>
  <c r="AR1816" i="13"/>
  <c r="AR1817" i="13"/>
  <c r="AR1818" i="13"/>
  <c r="AR1819" i="13"/>
  <c r="AR1820" i="13"/>
  <c r="AR1821" i="13"/>
  <c r="AR1822" i="13"/>
  <c r="AR1823" i="13"/>
  <c r="AR1824" i="13"/>
  <c r="AR1825" i="13"/>
  <c r="AR1826" i="13"/>
  <c r="AR1827" i="13"/>
  <c r="AR1828" i="13"/>
  <c r="AR1829" i="13"/>
  <c r="AR1830" i="13"/>
  <c r="AR1831" i="13"/>
  <c r="AR1832" i="13"/>
  <c r="AR1833" i="13"/>
  <c r="AR1834" i="13"/>
  <c r="AR1835" i="13"/>
  <c r="AR1836" i="13"/>
  <c r="AR1837" i="13"/>
  <c r="AR1838" i="13"/>
  <c r="AR1839" i="13"/>
  <c r="AR1840" i="13"/>
  <c r="AR1841" i="13"/>
  <c r="AR1842" i="13"/>
  <c r="AR1843" i="13"/>
  <c r="AR1844" i="13"/>
  <c r="AR1845" i="13"/>
  <c r="AR1846" i="13"/>
  <c r="AR1847" i="13"/>
  <c r="AR1848" i="13"/>
  <c r="AR1849" i="13"/>
  <c r="AR1850" i="13"/>
  <c r="AR1851" i="13"/>
  <c r="AR1852" i="13"/>
  <c r="AR1853" i="13"/>
  <c r="AR1854" i="13"/>
  <c r="AR1855" i="13"/>
  <c r="AR1856" i="13"/>
  <c r="AR1857" i="13"/>
  <c r="AR1858" i="13"/>
  <c r="AR1859" i="13"/>
  <c r="AR1860" i="13"/>
  <c r="AR1861" i="13"/>
  <c r="AR1862" i="13"/>
  <c r="AR1863" i="13"/>
  <c r="AR1864" i="13"/>
  <c r="AR1865" i="13"/>
  <c r="AR1866" i="13"/>
  <c r="AR1867" i="13"/>
  <c r="AR1868" i="13"/>
  <c r="AR1869" i="13"/>
  <c r="AR1870" i="13"/>
  <c r="AR1871" i="13"/>
  <c r="AR1872" i="13"/>
  <c r="AR1873" i="13"/>
  <c r="AR1874" i="13"/>
  <c r="AR1875" i="13"/>
  <c r="AR1876" i="13"/>
  <c r="AR1877" i="13"/>
  <c r="AR1878" i="13"/>
  <c r="AR1879" i="13"/>
  <c r="AR1880" i="13"/>
  <c r="AR1881" i="13"/>
  <c r="AR1882" i="13"/>
  <c r="AR1883" i="13"/>
  <c r="AR1884" i="13"/>
  <c r="AR1885" i="13"/>
  <c r="AR1886" i="13"/>
  <c r="AR1887" i="13"/>
  <c r="AR1888" i="13"/>
  <c r="AR1889" i="13"/>
  <c r="AR1890" i="13"/>
  <c r="AR1891" i="13"/>
  <c r="AR1892" i="13"/>
  <c r="AR1893" i="13"/>
  <c r="AR1894" i="13"/>
  <c r="AR1895" i="13"/>
  <c r="AR1896" i="13"/>
  <c r="AR1897" i="13"/>
  <c r="AR1898" i="13"/>
  <c r="AR1899" i="13"/>
  <c r="AR1900" i="13"/>
  <c r="AR1901" i="13"/>
  <c r="AR1902" i="13"/>
  <c r="AR1903" i="13"/>
  <c r="AR1904" i="13"/>
  <c r="AR1905" i="13"/>
  <c r="AR1906" i="13"/>
  <c r="AR1907" i="13"/>
  <c r="AR1908" i="13"/>
  <c r="AR1909" i="13"/>
  <c r="AR1910" i="13"/>
  <c r="AR1911" i="13"/>
  <c r="AR1912" i="13"/>
  <c r="AR1913" i="13"/>
  <c r="AR1914" i="13"/>
  <c r="AR1915" i="13"/>
  <c r="AR1916" i="13"/>
  <c r="AR1917" i="13"/>
  <c r="AR1918" i="13"/>
  <c r="AR1919" i="13"/>
  <c r="AR1920" i="13"/>
  <c r="AR1921" i="13"/>
  <c r="AR1922" i="13"/>
  <c r="AR1923" i="13"/>
  <c r="AR1924" i="13"/>
  <c r="AR1925" i="13"/>
  <c r="AR1926" i="13"/>
  <c r="AR1927" i="13"/>
  <c r="AR1928" i="13"/>
  <c r="AR1929" i="13"/>
  <c r="AR1930" i="13"/>
  <c r="AR1931" i="13"/>
  <c r="AR1932" i="13"/>
  <c r="AR1933" i="13"/>
  <c r="AR1934" i="13"/>
  <c r="AR1935" i="13"/>
  <c r="AR1936" i="13"/>
  <c r="AR1937" i="13"/>
  <c r="AR1938" i="13"/>
  <c r="AR1939" i="13"/>
  <c r="AR1940" i="13"/>
  <c r="AR1941" i="13"/>
  <c r="AR1942" i="13"/>
  <c r="AR1943" i="13"/>
  <c r="AR1944" i="13"/>
  <c r="AR1945" i="13"/>
  <c r="AR1946" i="13"/>
  <c r="AR1947" i="13"/>
  <c r="AR1948" i="13"/>
  <c r="AR1949" i="13"/>
  <c r="AR1950" i="13"/>
  <c r="AR1951" i="13"/>
  <c r="AR1952" i="13"/>
  <c r="AR1953" i="13"/>
  <c r="AR1954" i="13"/>
  <c r="AR1955" i="13"/>
  <c r="AR1956" i="13"/>
  <c r="AR1957" i="13"/>
  <c r="AR1958" i="13"/>
  <c r="AR1959" i="13"/>
  <c r="AR1960" i="13"/>
  <c r="AR1961" i="13"/>
  <c r="AR1962" i="13"/>
  <c r="AR1963" i="13"/>
  <c r="AR1964" i="13"/>
  <c r="AR1965" i="13"/>
  <c r="AR1966" i="13"/>
  <c r="AR1967" i="13"/>
  <c r="AR1968" i="13"/>
  <c r="AR1969" i="13"/>
  <c r="AR1970" i="13"/>
  <c r="AR1971" i="13"/>
  <c r="AR1972" i="13"/>
  <c r="AR1973" i="13"/>
  <c r="AR1974" i="13"/>
  <c r="AR1975" i="13"/>
  <c r="AR1976" i="13"/>
  <c r="AR1977" i="13"/>
  <c r="AR1978" i="13"/>
  <c r="AR1979" i="13"/>
  <c r="AR1980" i="13"/>
  <c r="AR1981" i="13"/>
  <c r="AR1982" i="13"/>
  <c r="AR1983" i="13"/>
  <c r="AR1984" i="13"/>
  <c r="AR1985" i="13"/>
  <c r="AR1986" i="13"/>
  <c r="AR1987" i="13"/>
  <c r="AR1988" i="13"/>
  <c r="AR1989" i="13"/>
  <c r="AR1990" i="13"/>
  <c r="AR1991" i="13"/>
  <c r="AR1992" i="13"/>
  <c r="AR1993" i="13"/>
  <c r="AR1994" i="13"/>
  <c r="AR1995" i="13"/>
  <c r="AR1996" i="13"/>
  <c r="AR1997" i="13"/>
  <c r="AR1998" i="13"/>
  <c r="AR1999" i="13"/>
  <c r="AR2000" i="13"/>
  <c r="AR2001" i="13"/>
  <c r="AR2002" i="13"/>
  <c r="AR2003" i="13"/>
  <c r="AR2004" i="13"/>
  <c r="AR2005" i="13"/>
  <c r="AR2006" i="13"/>
  <c r="AR2007" i="13"/>
  <c r="AR2008" i="13"/>
  <c r="AR2009" i="13"/>
  <c r="AR2010" i="13"/>
  <c r="AR2011" i="13"/>
  <c r="AR2012" i="13"/>
  <c r="AR2013" i="13"/>
  <c r="AR2014" i="13"/>
  <c r="AR2015" i="13"/>
  <c r="AR2016" i="13"/>
  <c r="AR2017" i="13"/>
  <c r="AR2018" i="13"/>
  <c r="AR2019" i="13"/>
  <c r="AR2020" i="13"/>
  <c r="AR2021" i="13"/>
  <c r="AR2022" i="13"/>
  <c r="AR2023" i="13"/>
  <c r="AR2024" i="13"/>
  <c r="AR2025" i="13"/>
  <c r="AR2026" i="13"/>
  <c r="AR2027" i="13"/>
  <c r="AR2028" i="13"/>
  <c r="AR2029" i="13"/>
  <c r="AR2030" i="13"/>
  <c r="AR2031" i="13"/>
  <c r="AR2032" i="13"/>
  <c r="AR2033" i="13"/>
  <c r="AR2034" i="13"/>
  <c r="AR2035" i="13"/>
  <c r="AR2036" i="13"/>
  <c r="AR2037" i="13"/>
  <c r="AR2038" i="13"/>
  <c r="AR2039" i="13"/>
  <c r="AR2040" i="13"/>
  <c r="AR2041" i="13"/>
  <c r="AR2042" i="13"/>
  <c r="AR2043" i="13"/>
  <c r="AR2044" i="13"/>
  <c r="AR2045" i="13"/>
  <c r="AR2046" i="13"/>
  <c r="AR2047" i="13"/>
  <c r="AR2048" i="13"/>
  <c r="AR2049" i="13"/>
  <c r="AR2050" i="13"/>
  <c r="AR2051" i="13"/>
  <c r="AR2052" i="13"/>
  <c r="AR2053" i="13"/>
  <c r="AR2054" i="13"/>
  <c r="AR2055" i="13"/>
  <c r="AR2056" i="13"/>
  <c r="AR2057" i="13"/>
  <c r="AR2058" i="13"/>
  <c r="AR2059" i="13"/>
  <c r="AR2060" i="13"/>
  <c r="AR2061" i="13"/>
  <c r="AR2062" i="13"/>
  <c r="AR2063" i="13"/>
  <c r="AR2064" i="13"/>
  <c r="AR2065" i="13"/>
  <c r="AR2066" i="13"/>
  <c r="AR2067" i="13"/>
  <c r="AR2068" i="13"/>
  <c r="AR2069" i="13"/>
  <c r="AR2070" i="13"/>
  <c r="AR2071" i="13"/>
  <c r="AR2072" i="13"/>
  <c r="AR2073" i="13"/>
  <c r="AR2074" i="13"/>
  <c r="AR2075" i="13"/>
  <c r="AR2076" i="13"/>
  <c r="AR2077" i="13"/>
  <c r="AR2078" i="13"/>
  <c r="AR2079" i="13"/>
  <c r="AR2080" i="13"/>
  <c r="AR2081" i="13"/>
  <c r="AR2082" i="13"/>
  <c r="AR2083" i="13"/>
  <c r="AR2084" i="13"/>
  <c r="AR2085" i="13"/>
  <c r="AR2086" i="13"/>
  <c r="AR2087" i="13"/>
  <c r="AR2088" i="13"/>
  <c r="AR2089" i="13"/>
  <c r="AR2090" i="13"/>
  <c r="AR2091" i="13"/>
  <c r="AR2092" i="13"/>
  <c r="AR2093" i="13"/>
  <c r="AR2094" i="13"/>
  <c r="AR2095" i="13"/>
  <c r="AR2096" i="13"/>
  <c r="AR2097" i="13"/>
  <c r="AR2098" i="13"/>
  <c r="AR2099" i="13"/>
  <c r="AR2100" i="13"/>
  <c r="AR2101" i="13"/>
  <c r="AR2102" i="13"/>
  <c r="AR2103" i="13"/>
  <c r="AR2104" i="13"/>
  <c r="AR2105" i="13"/>
  <c r="AR2106" i="13"/>
  <c r="AR2107" i="13"/>
  <c r="AR2108" i="13"/>
  <c r="AR2109" i="13"/>
  <c r="AR2110" i="13"/>
  <c r="AR2111" i="13"/>
  <c r="AR2112" i="13"/>
  <c r="AR2113" i="13"/>
  <c r="AR2114" i="13"/>
  <c r="AR2115" i="13"/>
  <c r="AR2116" i="13"/>
  <c r="AR2117" i="13"/>
  <c r="AR2118" i="13"/>
  <c r="AR2119" i="13"/>
  <c r="AR2120" i="13"/>
  <c r="AR2121" i="13"/>
  <c r="AR2122" i="13"/>
  <c r="AR2123" i="13"/>
  <c r="AR2124" i="13"/>
  <c r="AR2125" i="13"/>
  <c r="AR2126" i="13"/>
  <c r="AR2127" i="13"/>
  <c r="AR2128" i="13"/>
  <c r="AR2129" i="13"/>
  <c r="AR2130" i="13"/>
  <c r="AR2131" i="13"/>
  <c r="AR2132" i="13"/>
  <c r="AR2133" i="13"/>
  <c r="AR2134" i="13"/>
  <c r="AR2135" i="13"/>
  <c r="AR2136" i="13"/>
  <c r="AR2137" i="13"/>
  <c r="AR2138" i="13"/>
  <c r="AR2139" i="13"/>
  <c r="AR2140" i="13"/>
  <c r="AR2141" i="13"/>
  <c r="AR2142" i="13"/>
  <c r="AR2143" i="13"/>
  <c r="AR2144" i="13"/>
  <c r="AR2145" i="13"/>
  <c r="AR2146" i="13"/>
  <c r="AR2147" i="13"/>
  <c r="AR2148" i="13"/>
  <c r="AR2149" i="13"/>
  <c r="AR2150" i="13"/>
  <c r="AR2151" i="13"/>
  <c r="AR2152" i="13"/>
  <c r="AR2153" i="13"/>
  <c r="AR2154" i="13"/>
  <c r="AR2155" i="13"/>
  <c r="AR2156" i="13"/>
  <c r="AR2157" i="13"/>
  <c r="AR2158" i="13"/>
  <c r="AR2159" i="13"/>
  <c r="AR2160" i="13"/>
  <c r="AR2161" i="13"/>
  <c r="AR2162" i="13"/>
  <c r="AR2163" i="13"/>
  <c r="AR2164" i="13"/>
  <c r="AR2165" i="13"/>
  <c r="AR2166" i="13"/>
  <c r="AR2167" i="13"/>
  <c r="AR2168" i="13"/>
  <c r="AR2169" i="13"/>
  <c r="AR2170" i="13"/>
  <c r="AR2171" i="13"/>
  <c r="AR2172" i="13"/>
  <c r="AR2173" i="13"/>
  <c r="AR2174" i="13"/>
  <c r="AR2175" i="13"/>
  <c r="AR2176" i="13"/>
  <c r="AR2177" i="13"/>
  <c r="AR2178" i="13"/>
  <c r="AR2179" i="13"/>
  <c r="AR2180" i="13"/>
  <c r="AR2181" i="13"/>
  <c r="AR2182" i="13"/>
  <c r="AR2183" i="13"/>
  <c r="AR2184" i="13"/>
  <c r="AR2185" i="13"/>
  <c r="AR2186" i="13"/>
  <c r="AR2187" i="13"/>
  <c r="AR2188" i="13"/>
  <c r="AR2189" i="13"/>
  <c r="AR2190" i="13"/>
  <c r="AR2191" i="13"/>
  <c r="AR2192" i="13"/>
  <c r="AR2193" i="13"/>
  <c r="AR2194" i="13"/>
  <c r="AR2195" i="13"/>
  <c r="AR2196" i="13"/>
  <c r="AR2197" i="13"/>
  <c r="AR2198" i="13"/>
  <c r="AR2199" i="13"/>
  <c r="AR2200" i="13"/>
  <c r="AR2201" i="13"/>
  <c r="AR2202" i="13"/>
  <c r="AR2203" i="13"/>
  <c r="AR2204" i="13"/>
  <c r="AR2205" i="13"/>
  <c r="AR2206" i="13"/>
  <c r="AR2207" i="13"/>
  <c r="AR2208" i="13"/>
  <c r="AR2209" i="13"/>
  <c r="AR2210" i="13"/>
  <c r="AR2211" i="13"/>
  <c r="AR2212" i="13"/>
  <c r="AR2213" i="13"/>
  <c r="AR2214" i="13"/>
  <c r="AR2215" i="13"/>
  <c r="AR2216" i="13"/>
  <c r="AR2217" i="13"/>
  <c r="AR2218" i="13"/>
  <c r="AR2219" i="13"/>
  <c r="AR2220" i="13"/>
  <c r="AR2221" i="13"/>
  <c r="AR2222" i="13"/>
  <c r="AR2223" i="13"/>
  <c r="AR2224" i="13"/>
  <c r="AR2225" i="13"/>
  <c r="AR2226" i="13"/>
  <c r="AR2227" i="13"/>
  <c r="AR2228" i="13"/>
  <c r="AR2229" i="13"/>
  <c r="AR2230" i="13"/>
  <c r="AR2231" i="13"/>
  <c r="AR2232" i="13"/>
  <c r="AR2233" i="13"/>
  <c r="AR2234" i="13"/>
  <c r="AR2235" i="13"/>
  <c r="AR2236" i="13"/>
  <c r="AR2237" i="13"/>
  <c r="AR2238" i="13"/>
  <c r="AR2239" i="13"/>
  <c r="AR2240" i="13"/>
  <c r="AR2241" i="13"/>
  <c r="AR2242" i="13"/>
  <c r="AR2243" i="13"/>
  <c r="AR2244" i="13"/>
  <c r="AR2245" i="13"/>
  <c r="AR2246" i="13"/>
  <c r="AR2247" i="13"/>
  <c r="AR2248" i="13"/>
  <c r="AR2249" i="13"/>
  <c r="AR2250" i="13"/>
  <c r="AR2251" i="13"/>
  <c r="AR2252" i="13"/>
  <c r="AR2253" i="13"/>
  <c r="AR2254" i="13"/>
  <c r="AR2255" i="13"/>
  <c r="AR2256" i="13"/>
  <c r="AR2257" i="13"/>
  <c r="AR2258" i="13"/>
  <c r="AR2259" i="13"/>
  <c r="AR2260" i="13"/>
  <c r="AR2261" i="13"/>
  <c r="AR2262" i="13"/>
  <c r="AR2263" i="13"/>
  <c r="AR2264" i="13"/>
  <c r="AR2265" i="13"/>
  <c r="AR2266" i="13"/>
  <c r="AR2267" i="13"/>
  <c r="AR2268" i="13"/>
  <c r="AR2269" i="13"/>
  <c r="AR2270" i="13"/>
  <c r="AR2271" i="13"/>
  <c r="AR2272" i="13"/>
  <c r="AR2273" i="13"/>
  <c r="AR2274" i="13"/>
  <c r="AR2275" i="13"/>
  <c r="AR2276" i="13"/>
  <c r="AR2277" i="13"/>
  <c r="AR2278" i="13"/>
  <c r="AR2279" i="13"/>
  <c r="AR2280" i="13"/>
  <c r="AR2281" i="13"/>
  <c r="AR2282" i="13"/>
  <c r="AR2283" i="13"/>
  <c r="AR2284" i="13"/>
  <c r="AR2285" i="13"/>
  <c r="AR2286" i="13"/>
  <c r="AR2287" i="13"/>
  <c r="AR2288" i="13"/>
  <c r="AR2289" i="13"/>
  <c r="AR2290" i="13"/>
  <c r="AR2291" i="13"/>
  <c r="AR2292" i="13"/>
  <c r="AR2293" i="13"/>
  <c r="AR2294" i="13"/>
  <c r="AR2295" i="13"/>
  <c r="AR2296" i="13"/>
  <c r="AR2297" i="13"/>
  <c r="AR2298" i="13"/>
  <c r="AR2299" i="13"/>
  <c r="AR2300" i="13"/>
  <c r="AR2301" i="13"/>
  <c r="AR2302" i="13"/>
  <c r="AR2303" i="13"/>
  <c r="AR2304" i="13"/>
  <c r="AR2305" i="13"/>
  <c r="AR2306" i="13"/>
  <c r="AR2307" i="13"/>
  <c r="AR2308" i="13"/>
  <c r="AR2309" i="13"/>
  <c r="AR2310" i="13"/>
  <c r="AR2311" i="13"/>
  <c r="AR2312" i="13"/>
  <c r="AR2313" i="13"/>
  <c r="AR2314" i="13"/>
  <c r="AR2315" i="13"/>
  <c r="AR2316" i="13"/>
  <c r="AR2317" i="13"/>
  <c r="AR2318" i="13"/>
  <c r="AR2319" i="13"/>
  <c r="AR2320" i="13"/>
  <c r="AR2321" i="13"/>
  <c r="AR2322" i="13"/>
  <c r="AR2323" i="13"/>
  <c r="AR2324" i="13"/>
  <c r="AR2325" i="13"/>
  <c r="AR2326" i="13"/>
  <c r="AR2327" i="13"/>
  <c r="AR2328" i="13"/>
  <c r="AR2329" i="13"/>
  <c r="AR2330" i="13"/>
  <c r="AR2331" i="13"/>
  <c r="AR2332" i="13"/>
  <c r="AR2333" i="13"/>
  <c r="AR2334" i="13"/>
  <c r="AR2335" i="13"/>
  <c r="AR2336" i="13"/>
  <c r="AR2337" i="13"/>
  <c r="AR2338" i="13"/>
  <c r="AR2339" i="13"/>
  <c r="AR2340" i="13"/>
  <c r="AR2341" i="13"/>
  <c r="AR2342" i="13"/>
  <c r="AR2343" i="13"/>
  <c r="AR2344" i="13"/>
  <c r="AR2345" i="13"/>
  <c r="AR2346" i="13"/>
  <c r="AR2347" i="13"/>
  <c r="AR2348" i="13"/>
  <c r="AR2349" i="13"/>
  <c r="AR2350" i="13"/>
  <c r="AR2351" i="13"/>
  <c r="AR2352" i="13"/>
  <c r="AR2353" i="13"/>
  <c r="AR2354" i="13"/>
  <c r="AR2355" i="13"/>
  <c r="AR2356" i="13"/>
  <c r="AR2357" i="13"/>
  <c r="AR2358" i="13"/>
  <c r="AR2359" i="13"/>
  <c r="AR2360" i="13"/>
  <c r="AR2361" i="13"/>
  <c r="AR2362" i="13"/>
  <c r="AR2363" i="13"/>
  <c r="AR2364" i="13"/>
  <c r="AR2365" i="13"/>
  <c r="AR2366" i="13"/>
  <c r="AR2367" i="13"/>
  <c r="AR2368" i="13"/>
  <c r="AR2369" i="13"/>
  <c r="AR2370" i="13"/>
  <c r="AR2371" i="13"/>
  <c r="AR2372" i="13"/>
  <c r="AR2373" i="13"/>
  <c r="AR2374" i="13"/>
  <c r="AR2375" i="13"/>
  <c r="AR2376" i="13"/>
  <c r="AR2377" i="13"/>
  <c r="AR2378" i="13"/>
  <c r="AR2379" i="13"/>
  <c r="AR2380" i="13"/>
  <c r="AR2381" i="13"/>
  <c r="AR2382" i="13"/>
  <c r="AR2383" i="13"/>
  <c r="AR2384" i="13"/>
  <c r="AR2385" i="13"/>
  <c r="AR2386" i="13"/>
  <c r="AR2387" i="13"/>
  <c r="AR2388" i="13"/>
  <c r="AR2389" i="13"/>
  <c r="AR2390" i="13"/>
  <c r="AR2391" i="13"/>
  <c r="AR2392" i="13"/>
  <c r="AR2393" i="13"/>
  <c r="AR2394" i="13"/>
  <c r="AR2395" i="13"/>
  <c r="AR2396" i="13"/>
  <c r="AR2397" i="13"/>
  <c r="AR2398" i="13"/>
  <c r="AR2399" i="13"/>
  <c r="AR2400" i="13"/>
  <c r="AR2401" i="13"/>
  <c r="AR2402" i="13"/>
  <c r="AR2403" i="13"/>
  <c r="AR2404" i="13"/>
  <c r="AR2405" i="13"/>
  <c r="AR2406" i="13"/>
  <c r="AR2407" i="13"/>
  <c r="AR2408" i="13"/>
  <c r="AR2409" i="13"/>
  <c r="AR2410" i="13"/>
  <c r="AR2411" i="13"/>
  <c r="AR2412" i="13"/>
  <c r="AR2413" i="13"/>
  <c r="AR2414" i="13"/>
  <c r="AR2415" i="13"/>
  <c r="AR2416" i="13"/>
  <c r="AR2417" i="13"/>
  <c r="AR2418" i="13"/>
  <c r="AR2419" i="13"/>
  <c r="AR2420" i="13"/>
  <c r="AR2421" i="13"/>
  <c r="AR2422" i="13"/>
  <c r="AR2423" i="13"/>
  <c r="AR2424" i="13"/>
  <c r="AR2425" i="13"/>
  <c r="AR2426" i="13"/>
  <c r="AR2427" i="13"/>
  <c r="AR2428" i="13"/>
  <c r="AR2429" i="13"/>
  <c r="AR2430" i="13"/>
  <c r="AR2431" i="13"/>
  <c r="AR2432" i="13"/>
  <c r="AR2433" i="13"/>
  <c r="AR2434" i="13"/>
  <c r="AR2435" i="13"/>
  <c r="AR2436" i="13"/>
  <c r="AR2437" i="13"/>
  <c r="AR2438" i="13"/>
  <c r="AR2439" i="13"/>
  <c r="AR2440" i="13"/>
  <c r="AR2441" i="13"/>
  <c r="AR2442" i="13"/>
  <c r="AR2443" i="13"/>
  <c r="AR2444" i="13"/>
  <c r="AR2445" i="13"/>
  <c r="AR2446" i="13"/>
  <c r="AR2447" i="13"/>
  <c r="AR2448" i="13"/>
  <c r="AR2449" i="13"/>
  <c r="AR2450" i="13"/>
  <c r="AR2451" i="13"/>
  <c r="AR2452" i="13"/>
  <c r="AR2453" i="13"/>
  <c r="AR2454" i="13"/>
  <c r="AR2455" i="13"/>
  <c r="AR2456" i="13"/>
  <c r="AR2457" i="13"/>
  <c r="AR2458" i="13"/>
  <c r="AR2459" i="13"/>
  <c r="AR2460" i="13"/>
  <c r="AR2461" i="13"/>
  <c r="AR2462" i="13"/>
  <c r="AR2463" i="13"/>
  <c r="AR2464" i="13"/>
  <c r="AR2465" i="13"/>
  <c r="AR2466" i="13"/>
  <c r="AR2467" i="13"/>
  <c r="AR2468" i="13"/>
  <c r="AR2469" i="13"/>
  <c r="AR2470" i="13"/>
  <c r="AR2471" i="13"/>
  <c r="AR2472" i="13"/>
  <c r="AR2473" i="13"/>
  <c r="AR2474" i="13"/>
  <c r="AR2475" i="13"/>
  <c r="AR2476" i="13"/>
  <c r="AR2477" i="13"/>
  <c r="AR2478" i="13"/>
  <c r="AR2479" i="13"/>
  <c r="AR2480" i="13"/>
  <c r="AR2481" i="13"/>
  <c r="AR2482" i="13"/>
  <c r="AR2483" i="13"/>
  <c r="AR2484" i="13"/>
  <c r="AR2485" i="13"/>
  <c r="AR2486" i="13"/>
  <c r="AR2487" i="13"/>
  <c r="AR2488" i="13"/>
  <c r="AR2489" i="13"/>
  <c r="AR2490" i="13"/>
  <c r="AR2491" i="13"/>
  <c r="AR2492" i="13"/>
  <c r="AR2493" i="13"/>
  <c r="AR2494" i="13"/>
  <c r="AR2495" i="13"/>
  <c r="AR2496" i="13"/>
  <c r="AR2497" i="13"/>
  <c r="AR2498" i="13"/>
  <c r="AR2499" i="13"/>
  <c r="AR2500" i="13"/>
  <c r="AR2501" i="13"/>
  <c r="AR2502" i="13"/>
  <c r="AR2503" i="13"/>
  <c r="AR2504" i="13"/>
  <c r="AR2505" i="13"/>
  <c r="AR2506" i="13"/>
  <c r="AR2507" i="13"/>
  <c r="AR2508" i="13"/>
  <c r="AR2509" i="13"/>
  <c r="AR2510" i="13"/>
  <c r="AR2511" i="13"/>
  <c r="AR2512" i="13"/>
  <c r="AR2513" i="13"/>
  <c r="AR2514" i="13"/>
  <c r="AR2515" i="13"/>
  <c r="AR2516" i="13"/>
  <c r="AR2517" i="13"/>
  <c r="AR2518" i="13"/>
  <c r="AR2519" i="13"/>
  <c r="AR2520" i="13"/>
  <c r="AR2521" i="13"/>
  <c r="AR2522" i="13"/>
  <c r="AR2523" i="13"/>
  <c r="AR2524" i="13"/>
  <c r="AR2525" i="13"/>
  <c r="AR2526" i="13"/>
  <c r="AR2527" i="13"/>
  <c r="AR2528" i="13"/>
  <c r="AR2529" i="13"/>
  <c r="AR2530" i="13"/>
  <c r="AR2531" i="13"/>
  <c r="AR2532" i="13"/>
  <c r="AR2533" i="13"/>
  <c r="AR2534" i="13"/>
  <c r="AR2535" i="13"/>
  <c r="AR2536" i="13"/>
  <c r="AR2537" i="13"/>
  <c r="AR2538" i="13"/>
  <c r="AR2539" i="13"/>
  <c r="AR2540" i="13"/>
  <c r="AR2541" i="13"/>
  <c r="AR2542" i="13"/>
  <c r="AR2543" i="13"/>
  <c r="AR2544" i="13"/>
  <c r="AR2545" i="13"/>
  <c r="AR2546" i="13"/>
  <c r="AR2547" i="13"/>
  <c r="AR2548" i="13"/>
  <c r="AR2549" i="13"/>
  <c r="AR2550" i="13"/>
  <c r="AR2551" i="13"/>
  <c r="AR2552" i="13"/>
  <c r="AR2553" i="13"/>
  <c r="AR2554" i="13"/>
  <c r="AR2555" i="13"/>
  <c r="AR2556" i="13"/>
  <c r="AR2557" i="13"/>
  <c r="AR2558" i="13"/>
  <c r="AR2559" i="13"/>
  <c r="AR2560" i="13"/>
  <c r="AR2561" i="13"/>
  <c r="AR2562" i="13"/>
  <c r="AR2563" i="13"/>
  <c r="AR2564" i="13"/>
  <c r="AR2565" i="13"/>
  <c r="AR2566" i="13"/>
  <c r="AR2567" i="13"/>
  <c r="AR2568" i="13"/>
  <c r="AR2569" i="13"/>
  <c r="AR2570" i="13"/>
  <c r="AR2571" i="13"/>
  <c r="AR2572" i="13"/>
  <c r="AR2573" i="13"/>
  <c r="AR2574" i="13"/>
  <c r="AR2575" i="13"/>
  <c r="AR2576" i="13"/>
  <c r="AR2577" i="13"/>
  <c r="AR2578" i="13"/>
  <c r="AR2579" i="13"/>
  <c r="AR2580" i="13"/>
  <c r="AR2581" i="13"/>
  <c r="AR2582" i="13"/>
  <c r="AR2583" i="13"/>
  <c r="AR2584" i="13"/>
  <c r="AR2585" i="13"/>
  <c r="AR2586" i="13"/>
  <c r="AR2587" i="13"/>
  <c r="AR2588" i="13"/>
  <c r="AR2589" i="13"/>
  <c r="AR2590" i="13"/>
  <c r="AR2591" i="13"/>
  <c r="AR2592" i="13"/>
  <c r="AR2593" i="13"/>
  <c r="AR2594" i="13"/>
  <c r="AR2595" i="13"/>
  <c r="AR2596" i="13"/>
  <c r="AR2597" i="13"/>
  <c r="AR2598" i="13"/>
  <c r="AR2599" i="13"/>
  <c r="AR2600" i="13"/>
  <c r="AR2601" i="13"/>
  <c r="AR2602" i="13"/>
  <c r="AR2603" i="13"/>
  <c r="AR2604" i="13"/>
  <c r="AR2605" i="13"/>
  <c r="AR2606" i="13"/>
  <c r="AR2607" i="13"/>
  <c r="AR2608" i="13"/>
  <c r="AR2609" i="13"/>
  <c r="AR2610" i="13"/>
  <c r="AR2611" i="13"/>
  <c r="AR2612" i="13"/>
  <c r="AR2613" i="13"/>
  <c r="AR2614" i="13"/>
  <c r="AR2615" i="13"/>
  <c r="AR2616" i="13"/>
  <c r="AR2617" i="13"/>
  <c r="AR2618" i="13"/>
  <c r="AR2619" i="13"/>
  <c r="AR2620" i="13"/>
  <c r="AR2621" i="13"/>
  <c r="AR2622" i="13"/>
  <c r="AR2623" i="13"/>
  <c r="AR2624" i="13"/>
  <c r="AR2625" i="13"/>
  <c r="AR2626" i="13"/>
  <c r="AR2627" i="13"/>
  <c r="AR2628" i="13"/>
  <c r="AR2629" i="13"/>
  <c r="AR2630" i="13"/>
  <c r="AR2631" i="13"/>
  <c r="AR2632" i="13"/>
  <c r="AR2633" i="13"/>
  <c r="AR2634" i="13"/>
  <c r="AR2635" i="13"/>
  <c r="AR2636" i="13"/>
  <c r="AR2637" i="13"/>
  <c r="AR2638" i="13"/>
  <c r="AR2639" i="13"/>
  <c r="AR2640" i="13"/>
  <c r="AR2641" i="13"/>
  <c r="AR2642" i="13"/>
  <c r="AR2643" i="13"/>
  <c r="AR2644" i="13"/>
  <c r="AR2645" i="13"/>
  <c r="AR2646" i="13"/>
  <c r="AR2647" i="13"/>
  <c r="AR2648" i="13"/>
  <c r="AR2649" i="13"/>
  <c r="AR2650" i="13"/>
  <c r="AR2651" i="13"/>
  <c r="AR2652" i="13"/>
  <c r="AR2653" i="13"/>
  <c r="AR2654" i="13"/>
  <c r="AR2655" i="13"/>
  <c r="AR2656" i="13"/>
  <c r="AR2657" i="13"/>
  <c r="AR2658" i="13"/>
  <c r="AR2659" i="13"/>
  <c r="AR2660" i="13"/>
  <c r="AR2661" i="13"/>
  <c r="AR2662" i="13"/>
  <c r="AR2663" i="13"/>
  <c r="AR2664" i="13"/>
  <c r="AR2665" i="13"/>
  <c r="AR2666" i="13"/>
  <c r="AR2667" i="13"/>
  <c r="AR2668" i="13"/>
  <c r="AR2669" i="13"/>
  <c r="AR2670" i="13"/>
  <c r="AR2671" i="13"/>
  <c r="AR2672" i="13"/>
  <c r="AR2673" i="13"/>
  <c r="AR2674" i="13"/>
  <c r="AR2675" i="13"/>
  <c r="AR2676" i="13"/>
  <c r="AR2677" i="13"/>
  <c r="AR2678" i="13"/>
  <c r="AR2679" i="13"/>
  <c r="AR2680" i="13"/>
  <c r="AR2681" i="13"/>
  <c r="AR2682" i="13"/>
  <c r="AR2683" i="13"/>
  <c r="AR2684" i="13"/>
  <c r="AR2685" i="13"/>
  <c r="AR2686" i="13"/>
  <c r="AR2687" i="13"/>
  <c r="AR2688" i="13"/>
  <c r="AR2689" i="13"/>
  <c r="AR2690" i="13"/>
  <c r="AR2691" i="13"/>
  <c r="AR2692" i="13"/>
  <c r="AR2693" i="13"/>
  <c r="AR2694" i="13"/>
  <c r="AR2695" i="13"/>
  <c r="AR2696" i="13"/>
  <c r="AR2697" i="13"/>
  <c r="AR2698" i="13"/>
  <c r="AR2699" i="13"/>
  <c r="AR2700" i="13"/>
  <c r="AR2701" i="13"/>
  <c r="AR2702" i="13"/>
  <c r="AR2703" i="13"/>
  <c r="AR2704" i="13"/>
  <c r="AR2705" i="13"/>
  <c r="AR2706" i="13"/>
  <c r="AR2707" i="13"/>
  <c r="AR2708" i="13"/>
  <c r="AR2709" i="13"/>
  <c r="AR2710" i="13"/>
  <c r="AR2711" i="13"/>
  <c r="AR2712" i="13"/>
  <c r="AR2713" i="13"/>
  <c r="AR2714" i="13"/>
  <c r="AR2715" i="13"/>
  <c r="AR2716" i="13"/>
  <c r="AR2717" i="13"/>
  <c r="AR2718" i="13"/>
  <c r="AR2719" i="13"/>
  <c r="AR2720" i="13"/>
  <c r="AR2721" i="13"/>
  <c r="AR2722" i="13"/>
  <c r="AR2723" i="13"/>
  <c r="AR2724" i="13"/>
  <c r="AR2725" i="13"/>
  <c r="AR2726" i="13"/>
  <c r="AR2727" i="13"/>
  <c r="AR2728" i="13"/>
  <c r="AR2729" i="13"/>
  <c r="AR2730" i="13"/>
  <c r="AR2731" i="13"/>
  <c r="AR2732" i="13"/>
  <c r="AR2733" i="13"/>
  <c r="AR2734" i="13"/>
  <c r="AR2735" i="13"/>
  <c r="AR2736" i="13"/>
  <c r="AR2737" i="13"/>
  <c r="AR2738" i="13"/>
  <c r="AR2739" i="13"/>
  <c r="AR2740" i="13"/>
  <c r="AR2741" i="13"/>
  <c r="AR2742" i="13"/>
  <c r="AR2743" i="13"/>
  <c r="AR2744" i="13"/>
  <c r="AR2745" i="13"/>
  <c r="AR2746" i="13"/>
  <c r="AR2747" i="13"/>
  <c r="AR2748" i="13"/>
  <c r="AR2749" i="13"/>
  <c r="AR2750" i="13"/>
  <c r="AR2751" i="13"/>
  <c r="AR2752" i="13"/>
  <c r="AR2753" i="13"/>
  <c r="AR2754" i="13"/>
  <c r="AR2755" i="13"/>
  <c r="AR2756" i="13"/>
  <c r="AR2757" i="13"/>
  <c r="AR2758" i="13"/>
  <c r="AR2759" i="13"/>
  <c r="AR2760" i="13"/>
  <c r="AR2761" i="13"/>
  <c r="AR2762" i="13"/>
  <c r="AR2763" i="13"/>
  <c r="AR2764" i="13"/>
  <c r="AR2765" i="13"/>
  <c r="AR2766" i="13"/>
  <c r="AR2767" i="13"/>
  <c r="AR2768" i="13"/>
  <c r="AR2769" i="13"/>
  <c r="AR2770" i="13"/>
  <c r="AR2771" i="13"/>
  <c r="AR2772" i="13"/>
  <c r="AR2773" i="13"/>
  <c r="AR2774" i="13"/>
  <c r="AR2775" i="13"/>
  <c r="AR2776" i="13"/>
  <c r="AR2777" i="13"/>
  <c r="AR2778" i="13"/>
  <c r="AR2779" i="13"/>
  <c r="AR2780" i="13"/>
  <c r="AR2781" i="13"/>
  <c r="AR2782" i="13"/>
  <c r="AR2783" i="13"/>
  <c r="AR2784" i="13"/>
  <c r="AR2785" i="13"/>
  <c r="AR2786" i="13"/>
  <c r="AR2787" i="13"/>
  <c r="AR2788" i="13"/>
  <c r="AR2789" i="13"/>
  <c r="AR2790" i="13"/>
  <c r="AR2791" i="13"/>
  <c r="AR2792" i="13"/>
  <c r="AR2793" i="13"/>
  <c r="AR2794" i="13"/>
  <c r="AR2795" i="13"/>
  <c r="AR2796" i="13"/>
  <c r="AR2797" i="13"/>
  <c r="AR2798" i="13"/>
  <c r="AR2799" i="13"/>
  <c r="AR2800" i="13"/>
  <c r="AR2801" i="13"/>
  <c r="AR2802" i="13"/>
  <c r="AR2803" i="13"/>
  <c r="AR2804" i="13"/>
  <c r="AR2805" i="13"/>
  <c r="AR2806" i="13"/>
  <c r="AR2807" i="13"/>
  <c r="AR2808" i="13"/>
  <c r="AR2809" i="13"/>
  <c r="AR2810" i="13"/>
  <c r="AR2811" i="13"/>
  <c r="AR2812" i="13"/>
  <c r="AR2813" i="13"/>
  <c r="AR2814" i="13"/>
  <c r="W1514" i="14" l="1"/>
  <c r="W1515" i="14"/>
  <c r="W1516" i="14"/>
  <c r="W1517" i="14"/>
  <c r="W1518" i="14"/>
  <c r="W1519" i="14"/>
  <c r="W1520" i="14"/>
  <c r="W1521" i="14"/>
  <c r="W1522" i="14"/>
  <c r="W1523" i="14"/>
  <c r="W1524" i="14"/>
  <c r="W1525" i="14"/>
  <c r="W1526" i="14"/>
  <c r="W1527" i="14"/>
  <c r="W1528" i="14"/>
  <c r="W1529" i="14"/>
  <c r="W1530" i="14"/>
  <c r="W1531" i="14"/>
  <c r="W1532" i="14"/>
  <c r="W1533" i="14"/>
  <c r="W1534" i="14"/>
  <c r="W1535" i="14"/>
  <c r="W1536" i="14"/>
  <c r="W1537" i="14"/>
  <c r="W1538" i="14"/>
  <c r="W1539" i="14"/>
  <c r="W1540" i="14"/>
  <c r="W1541" i="14"/>
  <c r="W1542" i="14"/>
  <c r="W1543" i="14"/>
  <c r="W1544" i="14"/>
  <c r="W1545" i="14"/>
  <c r="W1546" i="14"/>
  <c r="W1547" i="14"/>
  <c r="W1548" i="14"/>
  <c r="W1549" i="14"/>
  <c r="W1550" i="14"/>
  <c r="W1551" i="14"/>
  <c r="W1552" i="14"/>
  <c r="W1553" i="14"/>
  <c r="W1554" i="14"/>
  <c r="W1555" i="14"/>
  <c r="W1556" i="14"/>
  <c r="W1557" i="14"/>
  <c r="W1558" i="14"/>
  <c r="W1559" i="14"/>
  <c r="W1560" i="14"/>
  <c r="W1561" i="14"/>
  <c r="W1562" i="14"/>
  <c r="W1563" i="14"/>
  <c r="W1564" i="14"/>
  <c r="W1565" i="14"/>
  <c r="W1566" i="14"/>
  <c r="W1567" i="14"/>
  <c r="W1568" i="14"/>
  <c r="W1569" i="14"/>
  <c r="W1570" i="14"/>
  <c r="W1571" i="14"/>
  <c r="W1572" i="14"/>
  <c r="W1573" i="14"/>
  <c r="W1574" i="14"/>
  <c r="W1575" i="14"/>
  <c r="W1576" i="14"/>
  <c r="W1577" i="14"/>
  <c r="W1578" i="14"/>
  <c r="W1579" i="14"/>
  <c r="W1580" i="14"/>
  <c r="W1581" i="14"/>
  <c r="W1582" i="14"/>
  <c r="W1583" i="14"/>
  <c r="W1584" i="14"/>
  <c r="W1585" i="14"/>
  <c r="W1586" i="14"/>
  <c r="W1587" i="14"/>
  <c r="W1588" i="14"/>
  <c r="W1589" i="14"/>
  <c r="W1590" i="14"/>
  <c r="W1591" i="14"/>
  <c r="W1592" i="14"/>
  <c r="W1593" i="14"/>
  <c r="W1594" i="14"/>
  <c r="W1595" i="14"/>
  <c r="W1596" i="14"/>
  <c r="W1597" i="14"/>
  <c r="W1598" i="14"/>
  <c r="W1599" i="14"/>
  <c r="W1600" i="14"/>
  <c r="W1601" i="14"/>
  <c r="W1602" i="14"/>
  <c r="W1603" i="14"/>
  <c r="W1604" i="14"/>
  <c r="W1605" i="14"/>
  <c r="W1606" i="14"/>
  <c r="W1607" i="14"/>
  <c r="W1608" i="14"/>
  <c r="W1609" i="14"/>
  <c r="W1610" i="14"/>
  <c r="W1611" i="14"/>
  <c r="W1612" i="14"/>
  <c r="W1613" i="14"/>
  <c r="W1614" i="14"/>
  <c r="W1615" i="14"/>
  <c r="W1616" i="14"/>
  <c r="W1617" i="14"/>
  <c r="W1618" i="14"/>
  <c r="W1619" i="14"/>
  <c r="W1620" i="14"/>
  <c r="W1621" i="14"/>
  <c r="W1622" i="14"/>
  <c r="W1623" i="14"/>
  <c r="W1624" i="14"/>
  <c r="W1625" i="14"/>
  <c r="W1626" i="14"/>
  <c r="W1627" i="14"/>
  <c r="W1628" i="14"/>
  <c r="W1629" i="14"/>
  <c r="W1630" i="14"/>
  <c r="W1631" i="14"/>
  <c r="W1632" i="14"/>
  <c r="W1633" i="14"/>
  <c r="W1634" i="14"/>
  <c r="W1635" i="14"/>
  <c r="W1636" i="14"/>
  <c r="W1637" i="14"/>
  <c r="W1638" i="14"/>
  <c r="W1639" i="14"/>
  <c r="W1640" i="14"/>
  <c r="W1641" i="14"/>
  <c r="W1642" i="14"/>
  <c r="W1643" i="14"/>
  <c r="W1644" i="14"/>
  <c r="W1645" i="14"/>
  <c r="W1646" i="14"/>
  <c r="W1647" i="14"/>
  <c r="W1648" i="14"/>
  <c r="W1649" i="14"/>
  <c r="W1650" i="14"/>
  <c r="W1651" i="14"/>
  <c r="W1652" i="14"/>
  <c r="W1653" i="14"/>
  <c r="W1654" i="14"/>
  <c r="W1655" i="14"/>
  <c r="W1656" i="14"/>
  <c r="W1657" i="14"/>
  <c r="W1658" i="14"/>
  <c r="W1659" i="14"/>
  <c r="W1660" i="14"/>
  <c r="W1661" i="14"/>
  <c r="W1662" i="14"/>
  <c r="W1663" i="14"/>
  <c r="W1664" i="14"/>
  <c r="W1665" i="14"/>
  <c r="W1666" i="14"/>
  <c r="W1667" i="14"/>
  <c r="W1668" i="14"/>
  <c r="W1669" i="14"/>
  <c r="W1670" i="14"/>
  <c r="W1671" i="14"/>
  <c r="W1672" i="14"/>
  <c r="W1673" i="14"/>
  <c r="W1674" i="14"/>
  <c r="W1675" i="14"/>
  <c r="W1676" i="14"/>
  <c r="W1677" i="14"/>
  <c r="W1678" i="14"/>
  <c r="W1679" i="14"/>
  <c r="W1680" i="14"/>
  <c r="W1681" i="14"/>
  <c r="W1682" i="14"/>
  <c r="W1683" i="14"/>
  <c r="W1684" i="14"/>
  <c r="W1685" i="14"/>
  <c r="W1686" i="14"/>
  <c r="W1687" i="14"/>
  <c r="W1688" i="14"/>
  <c r="W1689" i="14"/>
  <c r="W1690" i="14"/>
  <c r="W1691" i="14"/>
  <c r="W1692" i="14"/>
  <c r="W1693" i="14"/>
  <c r="W1694" i="14"/>
  <c r="W1695" i="14"/>
  <c r="W1696" i="14"/>
  <c r="W1697" i="14"/>
  <c r="W1698" i="14"/>
  <c r="W1699" i="14"/>
  <c r="W1700" i="14"/>
  <c r="W1701" i="14"/>
  <c r="W1702" i="14"/>
  <c r="W1703" i="14"/>
  <c r="W1704" i="14"/>
  <c r="W1705" i="14"/>
  <c r="W1706" i="14"/>
  <c r="W1707" i="14"/>
  <c r="W1708" i="14"/>
  <c r="W1709" i="14"/>
  <c r="W1710" i="14"/>
  <c r="W1711" i="14"/>
  <c r="W1712" i="14"/>
  <c r="W1713" i="14"/>
  <c r="W1714" i="14"/>
  <c r="W1715" i="14"/>
  <c r="W1716" i="14"/>
  <c r="W1717" i="14"/>
  <c r="W1718" i="14"/>
  <c r="W1719" i="14"/>
  <c r="W1720" i="14"/>
  <c r="W1721" i="14"/>
  <c r="W1722" i="14"/>
  <c r="W1723" i="14"/>
  <c r="W1724" i="14"/>
  <c r="W1725" i="14"/>
  <c r="W1726" i="14"/>
  <c r="W1727" i="14"/>
  <c r="W1728" i="14"/>
  <c r="W1729" i="14"/>
  <c r="W1730" i="14"/>
  <c r="W1731" i="14"/>
  <c r="W1732" i="14"/>
  <c r="W1733" i="14"/>
  <c r="W1734" i="14"/>
  <c r="W1735" i="14"/>
  <c r="W1736" i="14"/>
  <c r="W1737" i="14"/>
  <c r="W1738" i="14"/>
  <c r="W1739" i="14"/>
  <c r="W1740" i="14"/>
  <c r="W1741" i="14"/>
  <c r="W1742" i="14"/>
  <c r="W1743" i="14"/>
  <c r="W1744" i="14"/>
  <c r="W1745" i="14"/>
  <c r="W1746" i="14"/>
  <c r="W1747" i="14"/>
  <c r="W1748" i="14"/>
  <c r="W1749" i="14"/>
  <c r="W1750" i="14"/>
  <c r="W1751" i="14"/>
  <c r="W1752" i="14"/>
  <c r="W1753" i="14"/>
  <c r="W1754" i="14"/>
  <c r="W1755" i="14"/>
  <c r="W1756" i="14"/>
  <c r="W1757" i="14"/>
  <c r="W1758" i="14"/>
  <c r="W1759" i="14"/>
  <c r="W1760" i="14"/>
  <c r="W1761" i="14"/>
  <c r="W1762" i="14"/>
  <c r="W1763" i="14"/>
  <c r="W1764" i="14"/>
  <c r="W1765" i="14"/>
  <c r="W1766" i="14"/>
  <c r="W1767" i="14"/>
  <c r="W1768" i="14"/>
  <c r="W1769" i="14"/>
  <c r="W1770" i="14"/>
  <c r="W1771" i="14"/>
  <c r="W1772" i="14"/>
  <c r="W1773" i="14"/>
  <c r="W1774" i="14"/>
  <c r="W1775" i="14"/>
  <c r="W1776" i="14"/>
  <c r="W1777" i="14"/>
  <c r="W1778" i="14"/>
  <c r="W1779" i="14"/>
  <c r="W1780" i="14"/>
  <c r="W1781" i="14"/>
  <c r="W1782" i="14"/>
  <c r="W1783" i="14"/>
  <c r="W1784" i="14"/>
  <c r="W1785" i="14"/>
  <c r="W1786" i="14"/>
  <c r="W1787" i="14"/>
  <c r="W1788" i="14"/>
  <c r="W1789" i="14"/>
  <c r="W1790" i="14"/>
  <c r="W1791" i="14"/>
  <c r="W1792" i="14"/>
  <c r="W1793" i="14"/>
  <c r="W1794" i="14"/>
  <c r="W1795" i="14"/>
  <c r="W1796" i="14"/>
  <c r="W1797" i="14"/>
  <c r="W1798" i="14"/>
  <c r="W1799" i="14"/>
  <c r="W1800" i="14"/>
  <c r="W1801" i="14"/>
  <c r="W1802" i="14"/>
  <c r="W1803" i="14"/>
  <c r="W1804" i="14"/>
  <c r="W1805" i="14"/>
  <c r="W1806" i="14"/>
  <c r="W1807" i="14"/>
  <c r="W1808" i="14"/>
  <c r="W1809" i="14"/>
  <c r="W1810" i="14"/>
  <c r="W1811" i="14"/>
  <c r="W1812" i="14"/>
  <c r="W1813" i="14"/>
  <c r="W1814" i="14"/>
  <c r="W1815" i="14"/>
  <c r="W1816" i="14"/>
  <c r="W1817" i="14"/>
  <c r="W1818" i="14"/>
  <c r="W1819" i="14"/>
  <c r="W1820" i="14"/>
  <c r="W1821" i="14"/>
  <c r="W1822" i="14"/>
  <c r="W1823" i="14"/>
  <c r="W1824" i="14"/>
  <c r="W1825" i="14"/>
  <c r="W1826" i="14"/>
  <c r="W1827" i="14"/>
  <c r="W1828" i="14"/>
  <c r="W1829" i="14"/>
  <c r="W1830" i="14"/>
  <c r="W1831" i="14"/>
  <c r="W1832" i="14"/>
  <c r="W1833" i="14"/>
  <c r="W1834" i="14"/>
  <c r="W1835" i="14"/>
  <c r="W1836" i="14"/>
  <c r="W1837" i="14"/>
  <c r="W1838" i="14"/>
  <c r="W1839" i="14"/>
  <c r="W1840" i="14"/>
  <c r="W1841" i="14"/>
  <c r="W1842" i="14"/>
  <c r="W1843" i="14"/>
  <c r="W1844" i="14"/>
  <c r="W1845" i="14"/>
  <c r="W1846" i="14"/>
  <c r="W1847" i="14"/>
  <c r="W1848" i="14"/>
  <c r="W1849" i="14"/>
  <c r="W1850" i="14"/>
  <c r="W1851" i="14"/>
  <c r="W1852" i="14"/>
  <c r="W1853" i="14"/>
  <c r="W1854" i="14"/>
  <c r="W1855" i="14"/>
  <c r="W1856" i="14"/>
  <c r="W1857" i="14"/>
  <c r="W1858" i="14"/>
  <c r="W1859" i="14"/>
  <c r="W1860" i="14"/>
  <c r="W1861" i="14"/>
  <c r="W1862" i="14"/>
  <c r="W1863" i="14"/>
  <c r="W1864" i="14"/>
  <c r="W1865" i="14"/>
  <c r="W1866" i="14"/>
  <c r="W1867" i="14"/>
  <c r="W1868" i="14"/>
  <c r="W1869" i="14"/>
  <c r="W1870" i="14"/>
  <c r="W1871" i="14"/>
  <c r="W1872" i="14"/>
  <c r="W1873" i="14"/>
  <c r="W1874" i="14"/>
  <c r="W1875" i="14"/>
  <c r="W1876" i="14"/>
  <c r="W1877" i="14"/>
  <c r="W1878" i="14"/>
  <c r="W1879" i="14"/>
  <c r="W1880" i="14"/>
  <c r="W1881" i="14"/>
  <c r="W1882" i="14"/>
  <c r="W1883" i="14"/>
  <c r="W1884" i="14"/>
  <c r="W1885" i="14"/>
  <c r="W1886" i="14"/>
  <c r="W1887" i="14"/>
  <c r="W1888" i="14"/>
  <c r="W1889" i="14"/>
  <c r="W1890" i="14"/>
  <c r="W1891" i="14"/>
  <c r="W1892" i="14"/>
  <c r="W1893" i="14"/>
  <c r="W1894" i="14"/>
  <c r="W1895" i="14"/>
  <c r="W1896" i="14"/>
  <c r="W1897" i="14"/>
  <c r="W1898" i="14"/>
  <c r="W1899" i="14"/>
  <c r="W1900" i="14"/>
  <c r="W1901" i="14"/>
  <c r="W1902" i="14"/>
  <c r="W1903" i="14"/>
  <c r="W1904" i="14"/>
  <c r="W1905" i="14"/>
  <c r="W1906" i="14"/>
  <c r="W1907" i="14"/>
  <c r="W1908" i="14"/>
  <c r="W1909" i="14"/>
  <c r="W1910" i="14"/>
  <c r="W1911" i="14"/>
  <c r="W1912" i="14"/>
  <c r="W1913" i="14"/>
  <c r="W1914" i="14"/>
  <c r="W1915" i="14"/>
  <c r="W1916" i="14"/>
  <c r="W1917" i="14"/>
  <c r="W1918" i="14"/>
  <c r="W1919" i="14"/>
  <c r="W1920" i="14"/>
  <c r="W1921" i="14"/>
  <c r="W1922" i="14"/>
  <c r="W1923" i="14"/>
  <c r="W1924" i="14"/>
  <c r="W1925" i="14"/>
  <c r="W1926" i="14"/>
  <c r="W1927" i="14"/>
  <c r="W1928" i="14"/>
  <c r="W1929" i="14"/>
  <c r="W1930" i="14"/>
  <c r="W1931" i="14"/>
  <c r="W1932" i="14"/>
  <c r="W1933" i="14"/>
  <c r="W1934" i="14"/>
  <c r="W1935" i="14"/>
  <c r="W1936" i="14"/>
  <c r="W1937" i="14"/>
  <c r="W1938" i="14"/>
  <c r="W1939" i="14"/>
  <c r="W1940" i="14"/>
  <c r="W1941" i="14"/>
  <c r="W1942" i="14"/>
  <c r="W1943" i="14"/>
  <c r="W1944" i="14"/>
  <c r="W1945" i="14"/>
  <c r="W1946" i="14"/>
  <c r="W1947" i="14"/>
  <c r="W1948" i="14"/>
  <c r="W1949" i="14"/>
  <c r="W1950" i="14"/>
  <c r="W1951" i="14"/>
  <c r="W1952" i="14"/>
  <c r="W1953" i="14"/>
  <c r="W1954" i="14"/>
  <c r="W1955" i="14"/>
  <c r="W1956" i="14"/>
  <c r="W1957" i="14"/>
  <c r="W1958" i="14"/>
  <c r="W1959" i="14"/>
  <c r="W1960" i="14"/>
  <c r="W1961" i="14"/>
  <c r="W1962" i="14"/>
  <c r="W1963" i="14"/>
  <c r="W1964" i="14"/>
  <c r="W1965" i="14"/>
  <c r="W1966" i="14"/>
  <c r="W1967" i="14"/>
  <c r="W1968" i="14"/>
  <c r="W1969" i="14"/>
  <c r="W1970" i="14"/>
  <c r="W1971" i="14"/>
  <c r="W1972" i="14"/>
  <c r="W1973" i="14"/>
  <c r="W1974" i="14"/>
  <c r="W1975" i="14"/>
  <c r="W1976" i="14"/>
  <c r="W1977" i="14"/>
  <c r="W1978" i="14"/>
  <c r="W1979" i="14"/>
  <c r="W1980" i="14"/>
  <c r="W1981" i="14"/>
  <c r="W1982" i="14"/>
  <c r="W1983" i="14"/>
  <c r="W1984" i="14"/>
  <c r="W1985" i="14"/>
  <c r="W1986" i="14"/>
  <c r="W1987" i="14"/>
  <c r="W1988" i="14"/>
  <c r="W1989" i="14"/>
  <c r="W1990" i="14"/>
  <c r="W1991" i="14"/>
  <c r="W1992" i="14"/>
  <c r="W1993" i="14"/>
  <c r="W1994" i="14"/>
  <c r="W1995" i="14"/>
  <c r="W1996" i="14"/>
  <c r="W1997" i="14"/>
  <c r="W1998" i="14"/>
  <c r="W1999" i="14"/>
  <c r="W2000" i="14"/>
  <c r="W2001" i="14"/>
  <c r="W2002" i="14"/>
  <c r="W2003" i="14"/>
  <c r="W2004" i="14"/>
  <c r="W2005" i="14"/>
  <c r="W2006" i="14"/>
  <c r="W2007" i="14"/>
  <c r="W2008" i="14"/>
  <c r="W2009" i="14"/>
  <c r="W2010" i="14"/>
  <c r="W2011" i="14"/>
  <c r="W2012" i="14"/>
  <c r="W2013" i="14"/>
  <c r="W2014" i="14"/>
  <c r="W2015" i="14"/>
  <c r="W2016" i="14"/>
  <c r="W2017" i="14"/>
  <c r="W2018" i="14"/>
  <c r="W2019" i="14"/>
  <c r="W2020" i="14"/>
  <c r="W2021" i="14"/>
  <c r="W2022" i="14"/>
  <c r="W2023" i="14"/>
  <c r="W2024" i="14"/>
  <c r="W2025" i="14"/>
  <c r="W2026" i="14"/>
  <c r="W2027" i="14"/>
  <c r="W2028" i="14"/>
  <c r="W2029" i="14"/>
  <c r="W2030" i="14"/>
  <c r="W2031" i="14"/>
  <c r="W2032" i="14"/>
  <c r="W2033" i="14"/>
  <c r="W2034" i="14"/>
  <c r="W2035" i="14"/>
  <c r="W2036" i="14"/>
  <c r="W2037" i="14"/>
  <c r="W2038" i="14"/>
  <c r="W2039" i="14"/>
  <c r="W2040" i="14"/>
  <c r="W2041" i="14"/>
  <c r="W2042" i="14"/>
  <c r="W2043" i="14"/>
  <c r="W2044" i="14"/>
  <c r="W2045" i="14"/>
  <c r="W2046" i="14"/>
  <c r="W2047" i="14"/>
  <c r="W2048" i="14"/>
  <c r="W2049" i="14"/>
  <c r="W2050" i="14"/>
  <c r="W2051" i="14"/>
  <c r="W2052" i="14"/>
  <c r="W2053" i="14"/>
  <c r="W2054" i="14"/>
  <c r="W2055" i="14"/>
  <c r="W2056" i="14"/>
  <c r="W2057" i="14"/>
  <c r="W2058" i="14"/>
  <c r="W2059" i="14"/>
  <c r="W2060" i="14"/>
  <c r="W2061" i="14"/>
  <c r="W2062" i="14"/>
  <c r="W2063" i="14"/>
  <c r="W2064" i="14"/>
  <c r="W2065" i="14"/>
  <c r="W2066" i="14"/>
  <c r="W2067" i="14"/>
  <c r="W2068" i="14"/>
  <c r="W2069" i="14"/>
  <c r="W2070" i="14"/>
  <c r="W2071" i="14"/>
  <c r="W2072" i="14"/>
  <c r="W2073" i="14"/>
  <c r="W2074" i="14"/>
  <c r="W2075" i="14"/>
  <c r="W2076" i="14"/>
  <c r="W2077" i="14"/>
  <c r="W2078" i="14"/>
  <c r="W2079" i="14"/>
  <c r="W2080" i="14"/>
  <c r="W2081" i="14"/>
  <c r="W2082" i="14"/>
  <c r="W2083" i="14"/>
  <c r="W2084" i="14"/>
  <c r="W2085" i="14"/>
  <c r="W2086" i="14"/>
  <c r="W2087" i="14"/>
  <c r="W2088" i="14"/>
  <c r="W2089" i="14"/>
  <c r="W2090" i="14"/>
  <c r="W2091" i="14"/>
  <c r="W2092" i="14"/>
  <c r="W2093" i="14"/>
  <c r="W2094" i="14"/>
  <c r="W2095" i="14"/>
  <c r="W2096" i="14"/>
  <c r="W2097" i="14"/>
  <c r="W2098" i="14"/>
  <c r="W2099" i="14"/>
  <c r="W2100" i="14"/>
  <c r="W2101" i="14"/>
  <c r="W2102" i="14"/>
  <c r="W2103" i="14"/>
  <c r="W2104" i="14"/>
  <c r="W2105" i="14"/>
  <c r="W2106" i="14"/>
  <c r="W2107" i="14"/>
  <c r="W2108" i="14"/>
  <c r="W2109" i="14"/>
  <c r="W2110" i="14"/>
  <c r="W2111" i="14"/>
  <c r="W2112" i="14"/>
  <c r="W2113" i="14"/>
  <c r="W2114" i="14"/>
  <c r="W2115" i="14"/>
  <c r="W2116" i="14"/>
  <c r="W2117" i="14"/>
  <c r="W2118" i="14"/>
  <c r="W2119" i="14"/>
  <c r="W2120" i="14"/>
  <c r="W2121" i="14"/>
  <c r="W2122" i="14"/>
  <c r="W2123" i="14"/>
  <c r="W2124" i="14"/>
  <c r="W2125" i="14"/>
  <c r="W2126" i="14"/>
  <c r="W2127" i="14"/>
  <c r="W2128" i="14"/>
  <c r="W2129" i="14"/>
  <c r="W2130" i="14"/>
  <c r="W2131" i="14"/>
  <c r="W2132" i="14"/>
  <c r="W2133" i="14"/>
  <c r="W2134" i="14"/>
  <c r="W2135" i="14"/>
  <c r="W2136" i="14"/>
  <c r="W2137" i="14"/>
  <c r="W2138" i="14"/>
  <c r="W2139" i="14"/>
  <c r="W2140" i="14"/>
  <c r="W2141" i="14"/>
  <c r="W2142" i="14"/>
  <c r="W2143" i="14"/>
  <c r="W2144" i="14"/>
  <c r="W2145" i="14"/>
  <c r="W2146" i="14"/>
  <c r="W2147" i="14"/>
  <c r="W2148" i="14"/>
  <c r="W2149" i="14"/>
  <c r="W2150" i="14"/>
  <c r="W2151" i="14"/>
  <c r="W2152" i="14"/>
  <c r="W2153" i="14"/>
  <c r="W2154" i="14"/>
  <c r="W2155" i="14"/>
  <c r="W2156" i="14"/>
  <c r="W2157" i="14"/>
  <c r="W2158" i="14"/>
  <c r="W2159" i="14"/>
  <c r="W2160" i="14"/>
  <c r="W2161" i="14"/>
  <c r="W2162" i="14"/>
  <c r="W2163" i="14"/>
  <c r="W2164" i="14"/>
  <c r="W2165" i="14"/>
  <c r="W2166" i="14"/>
  <c r="W2167" i="14"/>
  <c r="W2168" i="14"/>
  <c r="W2169" i="14"/>
  <c r="W2170" i="14"/>
  <c r="W2171" i="14"/>
  <c r="W2172" i="14"/>
  <c r="W2173" i="14"/>
  <c r="W2174" i="14"/>
  <c r="W2175" i="14"/>
  <c r="W2176" i="14"/>
  <c r="W2177" i="14"/>
  <c r="W2178" i="14"/>
  <c r="W2179" i="14"/>
  <c r="W2180" i="14"/>
  <c r="W2181" i="14"/>
  <c r="W2182" i="14"/>
  <c r="W2183" i="14"/>
  <c r="W2184" i="14"/>
  <c r="W2185" i="14"/>
  <c r="W2186" i="14"/>
  <c r="W2187" i="14"/>
  <c r="W2188" i="14"/>
  <c r="W2189" i="14"/>
  <c r="W2190" i="14"/>
  <c r="W2191" i="14"/>
  <c r="W2192" i="14"/>
  <c r="W2193" i="14"/>
  <c r="W2194" i="14"/>
  <c r="W2195" i="14"/>
  <c r="W2196" i="14"/>
  <c r="W2197" i="14"/>
  <c r="W2198" i="14"/>
  <c r="W2199" i="14"/>
  <c r="W2200" i="14"/>
  <c r="W2201" i="14"/>
  <c r="W2202" i="14"/>
  <c r="W2203" i="14"/>
  <c r="W2204" i="14"/>
  <c r="W2205" i="14"/>
  <c r="W2206" i="14"/>
  <c r="W2207" i="14"/>
  <c r="W2208" i="14"/>
  <c r="W2209" i="14"/>
  <c r="W2210" i="14"/>
  <c r="W2211" i="14"/>
  <c r="W2212" i="14"/>
  <c r="W2213" i="14"/>
  <c r="W2214" i="14"/>
  <c r="W2215" i="14"/>
  <c r="W2216" i="14"/>
  <c r="W2217" i="14"/>
  <c r="W2218" i="14"/>
  <c r="W2219" i="14"/>
  <c r="W2220" i="14"/>
  <c r="W2221" i="14"/>
  <c r="W2222" i="14"/>
  <c r="W2223" i="14"/>
  <c r="W2224" i="14"/>
  <c r="W2225" i="14"/>
  <c r="W2226" i="14"/>
  <c r="W2227" i="14"/>
  <c r="W2228" i="14"/>
  <c r="W2229" i="14"/>
  <c r="W2230" i="14"/>
  <c r="W2231" i="14"/>
  <c r="W2232" i="14"/>
  <c r="W2233" i="14"/>
  <c r="W2234" i="14"/>
  <c r="W2235" i="14"/>
  <c r="W2236" i="14"/>
  <c r="W2237" i="14"/>
  <c r="W2238" i="14"/>
  <c r="W2239" i="14"/>
  <c r="W2240" i="14"/>
  <c r="W2241" i="14"/>
  <c r="W2242" i="14"/>
  <c r="W2243" i="14"/>
  <c r="W2244" i="14"/>
  <c r="W2245" i="14"/>
  <c r="W2246" i="14"/>
  <c r="W2247" i="14"/>
  <c r="W2248" i="14"/>
  <c r="W2249" i="14"/>
  <c r="W2250" i="14"/>
  <c r="W2251" i="14"/>
  <c r="W2252" i="14"/>
  <c r="W2253" i="14"/>
  <c r="W2254" i="14"/>
  <c r="W2255" i="14"/>
  <c r="W2256" i="14"/>
  <c r="W2257" i="14"/>
  <c r="W2258" i="14"/>
  <c r="W2259" i="14"/>
  <c r="W2260" i="14"/>
  <c r="W2261" i="14"/>
  <c r="W2262" i="14"/>
  <c r="W2263" i="14"/>
  <c r="W2264" i="14"/>
  <c r="W2265" i="14"/>
  <c r="W2266" i="14"/>
  <c r="W2267" i="14"/>
  <c r="W2268" i="14"/>
  <c r="W2269" i="14"/>
  <c r="W2270" i="14"/>
  <c r="W2271" i="14"/>
  <c r="W2272" i="14"/>
  <c r="W2273" i="14"/>
  <c r="W2274" i="14"/>
  <c r="W2275" i="14"/>
  <c r="W2276" i="14"/>
  <c r="W2277" i="14"/>
  <c r="W2278" i="14"/>
  <c r="W2279" i="14"/>
  <c r="W2280" i="14"/>
  <c r="W2281" i="14"/>
  <c r="W2282" i="14"/>
  <c r="W2283" i="14"/>
  <c r="W2284" i="14"/>
  <c r="W2285" i="14"/>
  <c r="W2286" i="14"/>
  <c r="W2287" i="14"/>
  <c r="W2288" i="14"/>
  <c r="W2289" i="14"/>
  <c r="W2290" i="14"/>
  <c r="W2291" i="14"/>
  <c r="W2292" i="14"/>
  <c r="W2293" i="14"/>
  <c r="W2294" i="14"/>
  <c r="W2295" i="14"/>
  <c r="W2296" i="14"/>
  <c r="W2297" i="14"/>
  <c r="W2298" i="14"/>
  <c r="W2299" i="14"/>
  <c r="W2300" i="14"/>
  <c r="W2301" i="14"/>
  <c r="W2302" i="14"/>
  <c r="W2303" i="14"/>
  <c r="W2304" i="14"/>
  <c r="W2305" i="14"/>
  <c r="W2306" i="14"/>
  <c r="W2307" i="14"/>
  <c r="W2308" i="14"/>
  <c r="W2309" i="14"/>
  <c r="W2310" i="14"/>
  <c r="W2311" i="14"/>
  <c r="W2312" i="14"/>
  <c r="W2313" i="14"/>
  <c r="W2314" i="14"/>
  <c r="W2315" i="14"/>
  <c r="W2316" i="14"/>
  <c r="W2317" i="14"/>
  <c r="W2318" i="14"/>
  <c r="W2319" i="14"/>
  <c r="W2320" i="14"/>
  <c r="W2321" i="14"/>
  <c r="W2322" i="14"/>
  <c r="W2323" i="14"/>
  <c r="W2324" i="14"/>
  <c r="W2325" i="14"/>
  <c r="W2326" i="14"/>
  <c r="W2327" i="14"/>
  <c r="W2328" i="14"/>
  <c r="W2329" i="14"/>
  <c r="W2330" i="14"/>
  <c r="W2331" i="14"/>
  <c r="W2332" i="14"/>
  <c r="W2333" i="14"/>
  <c r="W2334" i="14"/>
  <c r="W2335" i="14"/>
  <c r="W2336" i="14"/>
  <c r="W2337" i="14"/>
  <c r="W2338" i="14"/>
  <c r="W2339" i="14"/>
  <c r="W2340" i="14"/>
  <c r="W2341" i="14"/>
  <c r="W2342" i="14"/>
  <c r="W2343" i="14"/>
  <c r="W2344" i="14"/>
  <c r="W2345" i="14"/>
  <c r="W2346" i="14"/>
  <c r="W2347" i="14"/>
  <c r="W2348" i="14"/>
  <c r="W2349" i="14"/>
  <c r="W2350" i="14"/>
  <c r="W2351" i="14"/>
  <c r="W2352" i="14"/>
  <c r="W2353" i="14"/>
  <c r="W2354" i="14"/>
  <c r="W2355" i="14"/>
  <c r="W2356" i="14"/>
  <c r="W2357" i="14"/>
  <c r="W2358" i="14"/>
  <c r="W2359" i="14"/>
  <c r="W2360" i="14"/>
  <c r="W2361" i="14"/>
  <c r="W2362" i="14"/>
  <c r="W2363" i="14"/>
  <c r="W2364" i="14"/>
  <c r="W2365" i="14"/>
  <c r="W2366" i="14"/>
  <c r="W2367" i="14"/>
  <c r="W2368" i="14"/>
  <c r="W2369" i="14"/>
  <c r="W2370" i="14"/>
  <c r="W2371" i="14"/>
  <c r="W2372" i="14"/>
  <c r="W2373" i="14"/>
  <c r="W2374" i="14"/>
  <c r="W2375" i="14"/>
  <c r="W2376" i="14"/>
  <c r="W2377" i="14"/>
  <c r="W2378" i="14"/>
  <c r="W2379" i="14"/>
  <c r="W2380" i="14"/>
  <c r="W2381" i="14"/>
  <c r="W2382" i="14"/>
  <c r="W2383" i="14"/>
  <c r="W2384" i="14"/>
  <c r="W2385" i="14"/>
  <c r="W2386" i="14"/>
  <c r="W2387" i="14"/>
  <c r="W2388" i="14"/>
  <c r="W2389" i="14"/>
  <c r="W2390" i="14"/>
  <c r="W2391" i="14"/>
  <c r="W2392" i="14"/>
  <c r="W2393" i="14"/>
  <c r="W2394" i="14"/>
  <c r="W2395" i="14"/>
  <c r="W2396" i="14"/>
  <c r="W2397" i="14"/>
  <c r="W2398" i="14"/>
  <c r="W2399" i="14"/>
  <c r="W2400" i="14"/>
  <c r="W2401" i="14"/>
  <c r="W2402" i="14"/>
  <c r="W2403" i="14"/>
  <c r="W2404" i="14"/>
  <c r="W2405" i="14"/>
  <c r="W2406" i="14"/>
  <c r="W2407" i="14"/>
  <c r="W2408" i="14"/>
  <c r="W2409" i="14"/>
  <c r="W2410" i="14"/>
  <c r="W2411" i="14"/>
  <c r="W2412" i="14"/>
  <c r="W2413" i="14"/>
  <c r="W2414" i="14"/>
  <c r="W2415" i="14"/>
  <c r="W2416" i="14"/>
  <c r="W2417" i="14"/>
  <c r="W1510" i="14"/>
  <c r="W1511" i="14"/>
  <c r="W1512" i="14"/>
  <c r="W1513" i="14"/>
  <c r="W6" i="14"/>
  <c r="W7" i="14"/>
  <c r="W8" i="14"/>
  <c r="W9" i="14"/>
  <c r="W10" i="14"/>
  <c r="W11" i="14"/>
  <c r="W12" i="14"/>
  <c r="W13" i="14"/>
  <c r="W14" i="14"/>
  <c r="W15" i="14"/>
  <c r="W16" i="14"/>
  <c r="W17" i="14"/>
  <c r="W18" i="14"/>
  <c r="W19" i="14"/>
  <c r="W20" i="14"/>
  <c r="W21" i="14"/>
  <c r="W22" i="14"/>
  <c r="W23" i="14"/>
  <c r="W24" i="14"/>
  <c r="W25" i="14"/>
  <c r="W26" i="14"/>
  <c r="W27" i="14"/>
  <c r="W28" i="14"/>
  <c r="W29" i="14"/>
  <c r="W30" i="14"/>
  <c r="W31" i="14"/>
  <c r="W32" i="14"/>
  <c r="W33" i="14"/>
  <c r="W34" i="14"/>
  <c r="W35" i="14"/>
  <c r="W36" i="14"/>
  <c r="W37" i="14"/>
  <c r="W38" i="14"/>
  <c r="W39" i="14"/>
  <c r="W40" i="14"/>
  <c r="W41" i="14"/>
  <c r="W42" i="14"/>
  <c r="W43" i="14"/>
  <c r="W44" i="14"/>
  <c r="W45" i="14"/>
  <c r="W46" i="14"/>
  <c r="W47" i="14"/>
  <c r="W48" i="14"/>
  <c r="W49" i="14"/>
  <c r="W50" i="14"/>
  <c r="W51" i="14"/>
  <c r="W52" i="14"/>
  <c r="W53" i="14"/>
  <c r="W54" i="14"/>
  <c r="W55" i="14"/>
  <c r="W56" i="14"/>
  <c r="W57" i="14"/>
  <c r="W58" i="14"/>
  <c r="W59" i="14"/>
  <c r="W60" i="14"/>
  <c r="W61" i="14"/>
  <c r="W62" i="14"/>
  <c r="W63" i="14"/>
  <c r="W64" i="14"/>
  <c r="W65" i="14"/>
  <c r="W66" i="14"/>
  <c r="W67" i="14"/>
  <c r="W68" i="14"/>
  <c r="W69" i="14"/>
  <c r="W70" i="14"/>
  <c r="W71" i="14"/>
  <c r="W72" i="14"/>
  <c r="W73" i="14"/>
  <c r="W74" i="14"/>
  <c r="W75" i="14"/>
  <c r="W76" i="14"/>
  <c r="W77" i="14"/>
  <c r="W78" i="14"/>
  <c r="W79" i="14"/>
  <c r="W80" i="14"/>
  <c r="W81" i="14"/>
  <c r="W82" i="14"/>
  <c r="W83" i="14"/>
  <c r="W84" i="14"/>
  <c r="W85" i="14"/>
  <c r="W86" i="14"/>
  <c r="W87" i="14"/>
  <c r="W88" i="14"/>
  <c r="W89" i="14"/>
  <c r="W90" i="14"/>
  <c r="W91" i="14"/>
  <c r="W92" i="14"/>
  <c r="W93" i="14"/>
  <c r="W94" i="14"/>
  <c r="W95" i="14"/>
  <c r="W96" i="14"/>
  <c r="W97" i="14"/>
  <c r="W98" i="14"/>
  <c r="W99" i="14"/>
  <c r="W100" i="14"/>
  <c r="W101" i="14"/>
  <c r="W102" i="14"/>
  <c r="W103" i="14"/>
  <c r="W104" i="14"/>
  <c r="W105" i="14"/>
  <c r="W106" i="14"/>
  <c r="W107" i="14"/>
  <c r="W108" i="14"/>
  <c r="W109" i="14"/>
  <c r="W110" i="14"/>
  <c r="W111" i="14"/>
  <c r="W112" i="14"/>
  <c r="W113" i="14"/>
  <c r="W114" i="14"/>
  <c r="W115" i="14"/>
  <c r="W116" i="14"/>
  <c r="W117" i="14"/>
  <c r="W118" i="14"/>
  <c r="W119" i="14"/>
  <c r="W120" i="14"/>
  <c r="W121" i="14"/>
  <c r="W122" i="14"/>
  <c r="W123" i="14"/>
  <c r="W124" i="14"/>
  <c r="W125" i="14"/>
  <c r="W126" i="14"/>
  <c r="W127" i="14"/>
  <c r="W128" i="14"/>
  <c r="W129" i="14"/>
  <c r="W130" i="14"/>
  <c r="W131" i="14"/>
  <c r="W132" i="14"/>
  <c r="W133" i="14"/>
  <c r="W134" i="14"/>
  <c r="W135" i="14"/>
  <c r="W136" i="14"/>
  <c r="W137" i="14"/>
  <c r="W138" i="14"/>
  <c r="W139" i="14"/>
  <c r="W140" i="14"/>
  <c r="W141" i="14"/>
  <c r="W142" i="14"/>
  <c r="W143" i="14"/>
  <c r="W144" i="14"/>
  <c r="W145" i="14"/>
  <c r="W146" i="14"/>
  <c r="W147" i="14"/>
  <c r="W148" i="14"/>
  <c r="W149" i="14"/>
  <c r="W150" i="14"/>
  <c r="W151" i="14"/>
  <c r="W152" i="14"/>
  <c r="W153" i="14"/>
  <c r="W154" i="14"/>
  <c r="W155" i="14"/>
  <c r="W156" i="14"/>
  <c r="W157" i="14"/>
  <c r="W158" i="14"/>
  <c r="W159" i="14"/>
  <c r="W160" i="14"/>
  <c r="W161" i="14"/>
  <c r="W162" i="14"/>
  <c r="W163" i="14"/>
  <c r="W164" i="14"/>
  <c r="W165" i="14"/>
  <c r="W166" i="14"/>
  <c r="W167" i="14"/>
  <c r="W168" i="14"/>
  <c r="W169" i="14"/>
  <c r="W170" i="14"/>
  <c r="W171" i="14"/>
  <c r="W172" i="14"/>
  <c r="W173" i="14"/>
  <c r="W174" i="14"/>
  <c r="W175" i="14"/>
  <c r="W176" i="14"/>
  <c r="W177" i="14"/>
  <c r="W178" i="14"/>
  <c r="W179" i="14"/>
  <c r="W180" i="14"/>
  <c r="W181" i="14"/>
  <c r="W182" i="14"/>
  <c r="W183" i="14"/>
  <c r="W184" i="14"/>
  <c r="W185" i="14"/>
  <c r="W186" i="14"/>
  <c r="W187" i="14"/>
  <c r="W188" i="14"/>
  <c r="W189" i="14"/>
  <c r="W190" i="14"/>
  <c r="W191" i="14"/>
  <c r="W192" i="14"/>
  <c r="W193" i="14"/>
  <c r="W194" i="14"/>
  <c r="W195" i="14"/>
  <c r="W196" i="14"/>
  <c r="W197" i="14"/>
  <c r="W198" i="14"/>
  <c r="W199" i="14"/>
  <c r="W200" i="14"/>
  <c r="W201" i="14"/>
  <c r="W202" i="14"/>
  <c r="W203" i="14"/>
  <c r="W204" i="14"/>
  <c r="W205" i="14"/>
  <c r="W206" i="14"/>
  <c r="W207" i="14"/>
  <c r="W208" i="14"/>
  <c r="W209" i="14"/>
  <c r="W210" i="14"/>
  <c r="W211" i="14"/>
  <c r="W212" i="14"/>
  <c r="W213" i="14"/>
  <c r="W214" i="14"/>
  <c r="W215" i="14"/>
  <c r="W216" i="14"/>
  <c r="W217" i="14"/>
  <c r="W218" i="14"/>
  <c r="W219" i="14"/>
  <c r="W220" i="14"/>
  <c r="W221" i="14"/>
  <c r="W222" i="14"/>
  <c r="W223" i="14"/>
  <c r="W224" i="14"/>
  <c r="W225" i="14"/>
  <c r="W226" i="14"/>
  <c r="W227" i="14"/>
  <c r="W228" i="14"/>
  <c r="W229" i="14"/>
  <c r="W230" i="14"/>
  <c r="W231" i="14"/>
  <c r="W232" i="14"/>
  <c r="W233" i="14"/>
  <c r="W234" i="14"/>
  <c r="W235" i="14"/>
  <c r="W236" i="14"/>
  <c r="W237" i="14"/>
  <c r="W238" i="14"/>
  <c r="W239" i="14"/>
  <c r="W240" i="14"/>
  <c r="W241" i="14"/>
  <c r="W242" i="14"/>
  <c r="W243" i="14"/>
  <c r="W244" i="14"/>
  <c r="W245" i="14"/>
  <c r="W246" i="14"/>
  <c r="W247" i="14"/>
  <c r="W248" i="14"/>
  <c r="W249" i="14"/>
  <c r="W250" i="14"/>
  <c r="W251" i="14"/>
  <c r="W252" i="14"/>
  <c r="W253" i="14"/>
  <c r="W254" i="14"/>
  <c r="W255" i="14"/>
  <c r="W256" i="14"/>
  <c r="W257" i="14"/>
  <c r="W258" i="14"/>
  <c r="W259" i="14"/>
  <c r="W260" i="14"/>
  <c r="W261" i="14"/>
  <c r="W262" i="14"/>
  <c r="W263" i="14"/>
  <c r="W264" i="14"/>
  <c r="W265" i="14"/>
  <c r="W266" i="14"/>
  <c r="W267" i="14"/>
  <c r="W268" i="14"/>
  <c r="W269" i="14"/>
  <c r="W270" i="14"/>
  <c r="W271" i="14"/>
  <c r="W272" i="14"/>
  <c r="W273" i="14"/>
  <c r="W274" i="14"/>
  <c r="W275" i="14"/>
  <c r="W276" i="14"/>
  <c r="W277" i="14"/>
  <c r="W278" i="14"/>
  <c r="W279" i="14"/>
  <c r="W280" i="14"/>
  <c r="W281" i="14"/>
  <c r="W282" i="14"/>
  <c r="W283" i="14"/>
  <c r="W284" i="14"/>
  <c r="W285" i="14"/>
  <c r="W286" i="14"/>
  <c r="W287" i="14"/>
  <c r="W288" i="14"/>
  <c r="W289" i="14"/>
  <c r="W290" i="14"/>
  <c r="W291" i="14"/>
  <c r="W292" i="14"/>
  <c r="W293" i="14"/>
  <c r="W294" i="14"/>
  <c r="W295" i="14"/>
  <c r="W296" i="14"/>
  <c r="W297" i="14"/>
  <c r="W298" i="14"/>
  <c r="W299" i="14"/>
  <c r="W300" i="14"/>
  <c r="W301" i="14"/>
  <c r="W302" i="14"/>
  <c r="W303" i="14"/>
  <c r="W304" i="14"/>
  <c r="W305" i="14"/>
  <c r="W306" i="14"/>
  <c r="W307" i="14"/>
  <c r="W308" i="14"/>
  <c r="W309" i="14"/>
  <c r="W310" i="14"/>
  <c r="W311" i="14"/>
  <c r="W312" i="14"/>
  <c r="W313" i="14"/>
  <c r="W314" i="14"/>
  <c r="W315" i="14"/>
  <c r="W316" i="14"/>
  <c r="W317" i="14"/>
  <c r="W318" i="14"/>
  <c r="W319" i="14"/>
  <c r="W320" i="14"/>
  <c r="W321" i="14"/>
  <c r="W322" i="14"/>
  <c r="W323" i="14"/>
  <c r="W324" i="14"/>
  <c r="W325" i="14"/>
  <c r="W326" i="14"/>
  <c r="W327" i="14"/>
  <c r="W328" i="14"/>
  <c r="W329" i="14"/>
  <c r="W330" i="14"/>
  <c r="W331" i="14"/>
  <c r="W332" i="14"/>
  <c r="W333" i="14"/>
  <c r="W334" i="14"/>
  <c r="W335" i="14"/>
  <c r="W336" i="14"/>
  <c r="W337" i="14"/>
  <c r="W338" i="14"/>
  <c r="W339" i="14"/>
  <c r="W340" i="14"/>
  <c r="W341" i="14"/>
  <c r="W342" i="14"/>
  <c r="W343" i="14"/>
  <c r="W344" i="14"/>
  <c r="W345" i="14"/>
  <c r="W346" i="14"/>
  <c r="W347" i="14"/>
  <c r="W348" i="14"/>
  <c r="W349" i="14"/>
  <c r="W350" i="14"/>
  <c r="W351" i="14"/>
  <c r="W352" i="14"/>
  <c r="W353" i="14"/>
  <c r="W354" i="14"/>
  <c r="W355" i="14"/>
  <c r="W356" i="14"/>
  <c r="W357" i="14"/>
  <c r="W358" i="14"/>
  <c r="W359" i="14"/>
  <c r="W360" i="14"/>
  <c r="W361" i="14"/>
  <c r="W362" i="14"/>
  <c r="W363" i="14"/>
  <c r="W364" i="14"/>
  <c r="W365" i="14"/>
  <c r="W366" i="14"/>
  <c r="W367" i="14"/>
  <c r="W368" i="14"/>
  <c r="W369" i="14"/>
  <c r="W370" i="14"/>
  <c r="W371" i="14"/>
  <c r="W372" i="14"/>
  <c r="W373" i="14"/>
  <c r="W374" i="14"/>
  <c r="W375" i="14"/>
  <c r="W376" i="14"/>
  <c r="W377" i="14"/>
  <c r="W378" i="14"/>
  <c r="W379" i="14"/>
  <c r="W380" i="14"/>
  <c r="W381" i="14"/>
  <c r="W382" i="14"/>
  <c r="W383" i="14"/>
  <c r="W384" i="14"/>
  <c r="W385" i="14"/>
  <c r="W386" i="14"/>
  <c r="W387" i="14"/>
  <c r="W388" i="14"/>
  <c r="W389" i="14"/>
  <c r="W390" i="14"/>
  <c r="W391" i="14"/>
  <c r="W392" i="14"/>
  <c r="W393" i="14"/>
  <c r="W394" i="14"/>
  <c r="W395" i="14"/>
  <c r="W396" i="14"/>
  <c r="W397" i="14"/>
  <c r="W398" i="14"/>
  <c r="W399" i="14"/>
  <c r="W400" i="14"/>
  <c r="W401" i="14"/>
  <c r="W402" i="14"/>
  <c r="W403" i="14"/>
  <c r="W404" i="14"/>
  <c r="W405" i="14"/>
  <c r="W406" i="14"/>
  <c r="W407" i="14"/>
  <c r="W408" i="14"/>
  <c r="W409" i="14"/>
  <c r="W410" i="14"/>
  <c r="W411" i="14"/>
  <c r="W412" i="14"/>
  <c r="W413" i="14"/>
  <c r="W414" i="14"/>
  <c r="W415" i="14"/>
  <c r="W416" i="14"/>
  <c r="W417" i="14"/>
  <c r="W418" i="14"/>
  <c r="W419" i="14"/>
  <c r="W420" i="14"/>
  <c r="W421" i="14"/>
  <c r="W422" i="14"/>
  <c r="W423" i="14"/>
  <c r="W424" i="14"/>
  <c r="W425" i="14"/>
  <c r="W426" i="14"/>
  <c r="W427" i="14"/>
  <c r="W428" i="14"/>
  <c r="W429" i="14"/>
  <c r="W430" i="14"/>
  <c r="W431" i="14"/>
  <c r="W432" i="14"/>
  <c r="W433" i="14"/>
  <c r="W434" i="14"/>
  <c r="W435" i="14"/>
  <c r="W436" i="14"/>
  <c r="W437" i="14"/>
  <c r="W438" i="14"/>
  <c r="W439" i="14"/>
  <c r="W440" i="14"/>
  <c r="W441" i="14"/>
  <c r="W442" i="14"/>
  <c r="W443" i="14"/>
  <c r="W444" i="14"/>
  <c r="W445" i="14"/>
  <c r="W446" i="14"/>
  <c r="W447" i="14"/>
  <c r="W448" i="14"/>
  <c r="W449" i="14"/>
  <c r="W450" i="14"/>
  <c r="W451" i="14"/>
  <c r="W452" i="14"/>
  <c r="W453" i="14"/>
  <c r="W454" i="14"/>
  <c r="W455" i="14"/>
  <c r="W456" i="14"/>
  <c r="W457" i="14"/>
  <c r="W458" i="14"/>
  <c r="W459" i="14"/>
  <c r="W460" i="14"/>
  <c r="W461" i="14"/>
  <c r="W462" i="14"/>
  <c r="W463" i="14"/>
  <c r="W464" i="14"/>
  <c r="W465" i="14"/>
  <c r="W466" i="14"/>
  <c r="W467" i="14"/>
  <c r="W468" i="14"/>
  <c r="W469" i="14"/>
  <c r="W470" i="14"/>
  <c r="W471" i="14"/>
  <c r="W472" i="14"/>
  <c r="W473" i="14"/>
  <c r="W474" i="14"/>
  <c r="W475" i="14"/>
  <c r="W476" i="14"/>
  <c r="W477" i="14"/>
  <c r="W478" i="14"/>
  <c r="W479" i="14"/>
  <c r="W480" i="14"/>
  <c r="W481" i="14"/>
  <c r="W482" i="14"/>
  <c r="W483" i="14"/>
  <c r="W484" i="14"/>
  <c r="W485" i="14"/>
  <c r="W486" i="14"/>
  <c r="W487" i="14"/>
  <c r="W488" i="14"/>
  <c r="W489" i="14"/>
  <c r="W490" i="14"/>
  <c r="W491" i="14"/>
  <c r="W492" i="14"/>
  <c r="W493" i="14"/>
  <c r="W494" i="14"/>
  <c r="W495" i="14"/>
  <c r="W496" i="14"/>
  <c r="W497" i="14"/>
  <c r="W498" i="14"/>
  <c r="W499" i="14"/>
  <c r="W500" i="14"/>
  <c r="W501" i="14"/>
  <c r="W502" i="14"/>
  <c r="W503" i="14"/>
  <c r="W504" i="14"/>
  <c r="W505" i="14"/>
  <c r="W506" i="14"/>
  <c r="W507" i="14"/>
  <c r="W508" i="14"/>
  <c r="W509" i="14"/>
  <c r="W510" i="14"/>
  <c r="W511" i="14"/>
  <c r="W512" i="14"/>
  <c r="W513" i="14"/>
  <c r="W514" i="14"/>
  <c r="W515" i="14"/>
  <c r="W516" i="14"/>
  <c r="W517" i="14"/>
  <c r="W518" i="14"/>
  <c r="W519" i="14"/>
  <c r="W520" i="14"/>
  <c r="W521" i="14"/>
  <c r="W522" i="14"/>
  <c r="W523" i="14"/>
  <c r="W524" i="14"/>
  <c r="W525" i="14"/>
  <c r="W526" i="14"/>
  <c r="W527" i="14"/>
  <c r="W528" i="14"/>
  <c r="W529" i="14"/>
  <c r="W530" i="14"/>
  <c r="W531" i="14"/>
  <c r="W532" i="14"/>
  <c r="W533" i="14"/>
  <c r="W534" i="14"/>
  <c r="W535" i="14"/>
  <c r="W536" i="14"/>
  <c r="W537" i="14"/>
  <c r="W538" i="14"/>
  <c r="W539" i="14"/>
  <c r="W540" i="14"/>
  <c r="W541" i="14"/>
  <c r="W542" i="14"/>
  <c r="W543" i="14"/>
  <c r="W544" i="14"/>
  <c r="W545" i="14"/>
  <c r="W546" i="14"/>
  <c r="W547" i="14"/>
  <c r="W548" i="14"/>
  <c r="W549" i="14"/>
  <c r="W550" i="14"/>
  <c r="W551" i="14"/>
  <c r="W552" i="14"/>
  <c r="W553" i="14"/>
  <c r="W554" i="14"/>
  <c r="W555" i="14"/>
  <c r="W556" i="14"/>
  <c r="W557" i="14"/>
  <c r="W558" i="14"/>
  <c r="W559" i="14"/>
  <c r="W560" i="14"/>
  <c r="W561" i="14"/>
  <c r="W562" i="14"/>
  <c r="W563" i="14"/>
  <c r="W564" i="14"/>
  <c r="W565" i="14"/>
  <c r="W566" i="14"/>
  <c r="W567" i="14"/>
  <c r="W568" i="14"/>
  <c r="W569" i="14"/>
  <c r="W570" i="14"/>
  <c r="W571" i="14"/>
  <c r="W572" i="14"/>
  <c r="W573" i="14"/>
  <c r="W574" i="14"/>
  <c r="W575" i="14"/>
  <c r="W576" i="14"/>
  <c r="W577" i="14"/>
  <c r="W578" i="14"/>
  <c r="W579" i="14"/>
  <c r="W580" i="14"/>
  <c r="W581" i="14"/>
  <c r="W582" i="14"/>
  <c r="W583" i="14"/>
  <c r="W584" i="14"/>
  <c r="W585" i="14"/>
  <c r="W586" i="14"/>
  <c r="W587" i="14"/>
  <c r="W588" i="14"/>
  <c r="W589" i="14"/>
  <c r="W590" i="14"/>
  <c r="W591" i="14"/>
  <c r="W592" i="14"/>
  <c r="W593" i="14"/>
  <c r="W594" i="14"/>
  <c r="W595" i="14"/>
  <c r="W596" i="14"/>
  <c r="W597" i="14"/>
  <c r="W598" i="14"/>
  <c r="W599" i="14"/>
  <c r="W600" i="14"/>
  <c r="W601" i="14"/>
  <c r="W602" i="14"/>
  <c r="W603" i="14"/>
  <c r="W604" i="14"/>
  <c r="W605" i="14"/>
  <c r="W606" i="14"/>
  <c r="W607" i="14"/>
  <c r="W608" i="14"/>
  <c r="W609" i="14"/>
  <c r="W610" i="14"/>
  <c r="W611" i="14"/>
  <c r="W612" i="14"/>
  <c r="W613" i="14"/>
  <c r="W614" i="14"/>
  <c r="W615" i="14"/>
  <c r="W616" i="14"/>
  <c r="W617" i="14"/>
  <c r="W618" i="14"/>
  <c r="W619" i="14"/>
  <c r="W620" i="14"/>
  <c r="W621" i="14"/>
  <c r="W622" i="14"/>
  <c r="W623" i="14"/>
  <c r="W624" i="14"/>
  <c r="W625" i="14"/>
  <c r="W626" i="14"/>
  <c r="W627" i="14"/>
  <c r="W628" i="14"/>
  <c r="W629" i="14"/>
  <c r="W630" i="14"/>
  <c r="W631" i="14"/>
  <c r="W632" i="14"/>
  <c r="W633" i="14"/>
  <c r="W634" i="14"/>
  <c r="W635" i="14"/>
  <c r="W636" i="14"/>
  <c r="W637" i="14"/>
  <c r="W638" i="14"/>
  <c r="W639" i="14"/>
  <c r="W640" i="14"/>
  <c r="W641" i="14"/>
  <c r="W642" i="14"/>
  <c r="W643" i="14"/>
  <c r="W644" i="14"/>
  <c r="W645" i="14"/>
  <c r="W646" i="14"/>
  <c r="W647" i="14"/>
  <c r="W648" i="14"/>
  <c r="W649" i="14"/>
  <c r="W650" i="14"/>
  <c r="W651" i="14"/>
  <c r="W652" i="14"/>
  <c r="W653" i="14"/>
  <c r="W654" i="14"/>
  <c r="W655" i="14"/>
  <c r="W656" i="14"/>
  <c r="W657" i="14"/>
  <c r="W658" i="14"/>
  <c r="W659" i="14"/>
  <c r="W660" i="14"/>
  <c r="W661" i="14"/>
  <c r="W662" i="14"/>
  <c r="W663" i="14"/>
  <c r="W664" i="14"/>
  <c r="W665" i="14"/>
  <c r="W666" i="14"/>
  <c r="W667" i="14"/>
  <c r="W668" i="14"/>
  <c r="W669" i="14"/>
  <c r="W670" i="14"/>
  <c r="W671" i="14"/>
  <c r="W672" i="14"/>
  <c r="W673" i="14"/>
  <c r="W674" i="14"/>
  <c r="W675" i="14"/>
  <c r="W676" i="14"/>
  <c r="W677" i="14"/>
  <c r="W678" i="14"/>
  <c r="W679" i="14"/>
  <c r="W680" i="14"/>
  <c r="W681" i="14"/>
  <c r="W682" i="14"/>
  <c r="W683" i="14"/>
  <c r="W684" i="14"/>
  <c r="W685" i="14"/>
  <c r="W686" i="14"/>
  <c r="W687" i="14"/>
  <c r="W688" i="14"/>
  <c r="W689" i="14"/>
  <c r="W690" i="14"/>
  <c r="W691" i="14"/>
  <c r="W692" i="14"/>
  <c r="W693" i="14"/>
  <c r="W694" i="14"/>
  <c r="W695" i="14"/>
  <c r="W696" i="14"/>
  <c r="W697" i="14"/>
  <c r="W698" i="14"/>
  <c r="W699" i="14"/>
  <c r="W700" i="14"/>
  <c r="W701" i="14"/>
  <c r="W702" i="14"/>
  <c r="W703" i="14"/>
  <c r="W704" i="14"/>
  <c r="W705" i="14"/>
  <c r="W706" i="14"/>
  <c r="W707" i="14"/>
  <c r="W708" i="14"/>
  <c r="W709" i="14"/>
  <c r="W710" i="14"/>
  <c r="W711" i="14"/>
  <c r="W712" i="14"/>
  <c r="W713" i="14"/>
  <c r="W714" i="14"/>
  <c r="W715" i="14"/>
  <c r="W716" i="14"/>
  <c r="W717" i="14"/>
  <c r="W718" i="14"/>
  <c r="W719" i="14"/>
  <c r="W720" i="14"/>
  <c r="W721" i="14"/>
  <c r="W722" i="14"/>
  <c r="W723" i="14"/>
  <c r="W724" i="14"/>
  <c r="W725" i="14"/>
  <c r="W726" i="14"/>
  <c r="W727" i="14"/>
  <c r="W728" i="14"/>
  <c r="W729" i="14"/>
  <c r="W730" i="14"/>
  <c r="W731" i="14"/>
  <c r="W732" i="14"/>
  <c r="W733" i="14"/>
  <c r="W734" i="14"/>
  <c r="W735" i="14"/>
  <c r="W736" i="14"/>
  <c r="W737" i="14"/>
  <c r="W738" i="14"/>
  <c r="W739" i="14"/>
  <c r="W740" i="14"/>
  <c r="W741" i="14"/>
  <c r="W742" i="14"/>
  <c r="W743" i="14"/>
  <c r="W744" i="14"/>
  <c r="W745" i="14"/>
  <c r="W746" i="14"/>
  <c r="W747" i="14"/>
  <c r="W748" i="14"/>
  <c r="W749" i="14"/>
  <c r="W750" i="14"/>
  <c r="W751" i="14"/>
  <c r="W752" i="14"/>
  <c r="W753" i="14"/>
  <c r="W754" i="14"/>
  <c r="W755" i="14"/>
  <c r="W756" i="14"/>
  <c r="W757" i="14"/>
  <c r="W758" i="14"/>
  <c r="W759" i="14"/>
  <c r="W760" i="14"/>
  <c r="W761" i="14"/>
  <c r="W762" i="14"/>
  <c r="W763" i="14"/>
  <c r="W764" i="14"/>
  <c r="W765" i="14"/>
  <c r="W766" i="14"/>
  <c r="W767" i="14"/>
  <c r="W768" i="14"/>
  <c r="W769" i="14"/>
  <c r="W770" i="14"/>
  <c r="W771" i="14"/>
  <c r="W772" i="14"/>
  <c r="W773" i="14"/>
  <c r="W774" i="14"/>
  <c r="W775" i="14"/>
  <c r="W776" i="14"/>
  <c r="W777" i="14"/>
  <c r="W778" i="14"/>
  <c r="W779" i="14"/>
  <c r="W780" i="14"/>
  <c r="W781" i="14"/>
  <c r="W782" i="14"/>
  <c r="W783" i="14"/>
  <c r="W784" i="14"/>
  <c r="W785" i="14"/>
  <c r="W786" i="14"/>
  <c r="W787" i="14"/>
  <c r="W788" i="14"/>
  <c r="W789" i="14"/>
  <c r="W790" i="14"/>
  <c r="W791" i="14"/>
  <c r="W792" i="14"/>
  <c r="W793" i="14"/>
  <c r="W794" i="14"/>
  <c r="W795" i="14"/>
  <c r="W796" i="14"/>
  <c r="W797" i="14"/>
  <c r="W798" i="14"/>
  <c r="W799" i="14"/>
  <c r="W800" i="14"/>
  <c r="W801" i="14"/>
  <c r="W802" i="14"/>
  <c r="W803" i="14"/>
  <c r="W804" i="14"/>
  <c r="W805" i="14"/>
  <c r="W806" i="14"/>
  <c r="W807" i="14"/>
  <c r="W808" i="14"/>
  <c r="W809" i="14"/>
  <c r="W810" i="14"/>
  <c r="W811" i="14"/>
  <c r="W812" i="14"/>
  <c r="W813" i="14"/>
  <c r="W814" i="14"/>
  <c r="W815" i="14"/>
  <c r="W816" i="14"/>
  <c r="W817" i="14"/>
  <c r="W818" i="14"/>
  <c r="W819" i="14"/>
  <c r="W820" i="14"/>
  <c r="W821" i="14"/>
  <c r="W822" i="14"/>
  <c r="W823" i="14"/>
  <c r="W824" i="14"/>
  <c r="W825" i="14"/>
  <c r="W826" i="14"/>
  <c r="W827" i="14"/>
  <c r="W828" i="14"/>
  <c r="W829" i="14"/>
  <c r="W830" i="14"/>
  <c r="W831" i="14"/>
  <c r="W832" i="14"/>
  <c r="W833" i="14"/>
  <c r="W834" i="14"/>
  <c r="W835" i="14"/>
  <c r="W836" i="14"/>
  <c r="W837" i="14"/>
  <c r="W838" i="14"/>
  <c r="W839" i="14"/>
  <c r="W840" i="14"/>
  <c r="W841" i="14"/>
  <c r="W842" i="14"/>
  <c r="W843" i="14"/>
  <c r="W844" i="14"/>
  <c r="W845" i="14"/>
  <c r="W846" i="14"/>
  <c r="W847" i="14"/>
  <c r="W848" i="14"/>
  <c r="W849" i="14"/>
  <c r="W850" i="14"/>
  <c r="W851" i="14"/>
  <c r="W852" i="14"/>
  <c r="W853" i="14"/>
  <c r="W854" i="14"/>
  <c r="W855" i="14"/>
  <c r="W856" i="14"/>
  <c r="W857" i="14"/>
  <c r="W858" i="14"/>
  <c r="W859" i="14"/>
  <c r="W860" i="14"/>
  <c r="W861" i="14"/>
  <c r="W862" i="14"/>
  <c r="W863" i="14"/>
  <c r="W864" i="14"/>
  <c r="W865" i="14"/>
  <c r="W866" i="14"/>
  <c r="W867" i="14"/>
  <c r="W868" i="14"/>
  <c r="W869" i="14"/>
  <c r="W870" i="14"/>
  <c r="W871" i="14"/>
  <c r="W872" i="14"/>
  <c r="W873" i="14"/>
  <c r="W874" i="14"/>
  <c r="W875" i="14"/>
  <c r="W876" i="14"/>
  <c r="W877" i="14"/>
  <c r="W878" i="14"/>
  <c r="W879" i="14"/>
  <c r="W880" i="14"/>
  <c r="W881" i="14"/>
  <c r="W882" i="14"/>
  <c r="W883" i="14"/>
  <c r="W884" i="14"/>
  <c r="W885" i="14"/>
  <c r="W886" i="14"/>
  <c r="W887" i="14"/>
  <c r="W888" i="14"/>
  <c r="W889" i="14"/>
  <c r="W890" i="14"/>
  <c r="W891" i="14"/>
  <c r="W892" i="14"/>
  <c r="W893" i="14"/>
  <c r="W894" i="14"/>
  <c r="W895" i="14"/>
  <c r="W896" i="14"/>
  <c r="W897" i="14"/>
  <c r="W898" i="14"/>
  <c r="W899" i="14"/>
  <c r="W900" i="14"/>
  <c r="W901" i="14"/>
  <c r="W902" i="14"/>
  <c r="W903" i="14"/>
  <c r="W904" i="14"/>
  <c r="W905" i="14"/>
  <c r="W906" i="14"/>
  <c r="W907" i="14"/>
  <c r="W908" i="14"/>
  <c r="W909" i="14"/>
  <c r="W910" i="14"/>
  <c r="W911" i="14"/>
  <c r="W912" i="14"/>
  <c r="W913" i="14"/>
  <c r="W914" i="14"/>
  <c r="W915" i="14"/>
  <c r="W916" i="14"/>
  <c r="W917" i="14"/>
  <c r="W918" i="14"/>
  <c r="W919" i="14"/>
  <c r="W920" i="14"/>
  <c r="W921" i="14"/>
  <c r="W922" i="14"/>
  <c r="W923" i="14"/>
  <c r="W924" i="14"/>
  <c r="W925" i="14"/>
  <c r="W926" i="14"/>
  <c r="W927" i="14"/>
  <c r="W928" i="14"/>
  <c r="W929" i="14"/>
  <c r="W930" i="14"/>
  <c r="W931" i="14"/>
  <c r="W932" i="14"/>
  <c r="W933" i="14"/>
  <c r="W934" i="14"/>
  <c r="W935" i="14"/>
  <c r="W936" i="14"/>
  <c r="W937" i="14"/>
  <c r="W938" i="14"/>
  <c r="W939" i="14"/>
  <c r="W940" i="14"/>
  <c r="W941" i="14"/>
  <c r="W942" i="14"/>
  <c r="W943" i="14"/>
  <c r="W944" i="14"/>
  <c r="W945" i="14"/>
  <c r="W946" i="14"/>
  <c r="W947" i="14"/>
  <c r="W948" i="14"/>
  <c r="W949" i="14"/>
  <c r="W950" i="14"/>
  <c r="W951" i="14"/>
  <c r="W952" i="14"/>
  <c r="W953" i="14"/>
  <c r="W954" i="14"/>
  <c r="W955" i="14"/>
  <c r="W956" i="14"/>
  <c r="W957" i="14"/>
  <c r="W958" i="14"/>
  <c r="W959" i="14"/>
  <c r="W960" i="14"/>
  <c r="W961" i="14"/>
  <c r="W962" i="14"/>
  <c r="W963" i="14"/>
  <c r="W964" i="14"/>
  <c r="W965" i="14"/>
  <c r="W966" i="14"/>
  <c r="W967" i="14"/>
  <c r="W968" i="14"/>
  <c r="W969" i="14"/>
  <c r="W970" i="14"/>
  <c r="W971" i="14"/>
  <c r="W972" i="14"/>
  <c r="W973" i="14"/>
  <c r="W974" i="14"/>
  <c r="W975" i="14"/>
  <c r="W976" i="14"/>
  <c r="W977" i="14"/>
  <c r="W978" i="14"/>
  <c r="W979" i="14"/>
  <c r="W980" i="14"/>
  <c r="W981" i="14"/>
  <c r="W982" i="14"/>
  <c r="W983" i="14"/>
  <c r="W984" i="14"/>
  <c r="W985" i="14"/>
  <c r="W986" i="14"/>
  <c r="W987" i="14"/>
  <c r="W988" i="14"/>
  <c r="W989" i="14"/>
  <c r="W990" i="14"/>
  <c r="W991" i="14"/>
  <c r="W992" i="14"/>
  <c r="W993" i="14"/>
  <c r="W994" i="14"/>
  <c r="W995" i="14"/>
  <c r="W996" i="14"/>
  <c r="W997" i="14"/>
  <c r="W998" i="14"/>
  <c r="W999" i="14"/>
  <c r="W1000" i="14"/>
  <c r="W1001" i="14"/>
  <c r="W1002" i="14"/>
  <c r="W1003" i="14"/>
  <c r="W1004" i="14"/>
  <c r="W1005" i="14"/>
  <c r="W1006" i="14"/>
  <c r="W1007" i="14"/>
  <c r="W1008" i="14"/>
  <c r="W1009" i="14"/>
  <c r="W1010" i="14"/>
  <c r="W1011" i="14"/>
  <c r="W1012" i="14"/>
  <c r="W1013" i="14"/>
  <c r="W1014" i="14"/>
  <c r="W1015" i="14"/>
  <c r="W1016" i="14"/>
  <c r="W1017" i="14"/>
  <c r="W1018" i="14"/>
  <c r="W1019" i="14"/>
  <c r="W1020" i="14"/>
  <c r="W1021" i="14"/>
  <c r="W1022" i="14"/>
  <c r="W1023" i="14"/>
  <c r="W1024" i="14"/>
  <c r="W1025" i="14"/>
  <c r="W1026" i="14"/>
  <c r="W1027" i="14"/>
  <c r="W1028" i="14"/>
  <c r="W1029" i="14"/>
  <c r="W1030" i="14"/>
  <c r="W1031" i="14"/>
  <c r="W1032" i="14"/>
  <c r="W1033" i="14"/>
  <c r="W1034" i="14"/>
  <c r="W1035" i="14"/>
  <c r="W1036" i="14"/>
  <c r="W1037" i="14"/>
  <c r="W1038" i="14"/>
  <c r="W1039" i="14"/>
  <c r="W1040" i="14"/>
  <c r="W1041" i="14"/>
  <c r="W1042" i="14"/>
  <c r="W1043" i="14"/>
  <c r="W1044" i="14"/>
  <c r="W1045" i="14"/>
  <c r="W1046" i="14"/>
  <c r="W1047" i="14"/>
  <c r="W1048" i="14"/>
  <c r="W1049" i="14"/>
  <c r="W1050" i="14"/>
  <c r="W1051" i="14"/>
  <c r="W1052" i="14"/>
  <c r="W1053" i="14"/>
  <c r="W1054" i="14"/>
  <c r="W1055" i="14"/>
  <c r="W1056" i="14"/>
  <c r="W1057" i="14"/>
  <c r="W1058" i="14"/>
  <c r="W1059" i="14"/>
  <c r="W1060" i="14"/>
  <c r="W1061" i="14"/>
  <c r="W1062" i="14"/>
  <c r="W1063" i="14"/>
  <c r="W1064" i="14"/>
  <c r="W1065" i="14"/>
  <c r="W1066" i="14"/>
  <c r="W1067" i="14"/>
  <c r="W1068" i="14"/>
  <c r="W1069" i="14"/>
  <c r="W1070" i="14"/>
  <c r="W1071" i="14"/>
  <c r="W1072" i="14"/>
  <c r="W1073" i="14"/>
  <c r="W1074" i="14"/>
  <c r="W1075" i="14"/>
  <c r="W1076" i="14"/>
  <c r="W1077" i="14"/>
  <c r="W1078" i="14"/>
  <c r="W1079" i="14"/>
  <c r="W1080" i="14"/>
  <c r="W1081" i="14"/>
  <c r="W1082" i="14"/>
  <c r="W1083" i="14"/>
  <c r="W1084" i="14"/>
  <c r="W1085" i="14"/>
  <c r="W1086" i="14"/>
  <c r="W1087" i="14"/>
  <c r="W1088" i="14"/>
  <c r="W1089" i="14"/>
  <c r="W1090" i="14"/>
  <c r="W1091" i="14"/>
  <c r="W1092" i="14"/>
  <c r="W1093" i="14"/>
  <c r="W1094" i="14"/>
  <c r="W1095" i="14"/>
  <c r="W1096" i="14"/>
  <c r="W1097" i="14"/>
  <c r="W1098" i="14"/>
  <c r="W1099" i="14"/>
  <c r="W1100" i="14"/>
  <c r="W1101" i="14"/>
  <c r="W1102" i="14"/>
  <c r="W1103" i="14"/>
  <c r="W1104" i="14"/>
  <c r="W1105" i="14"/>
  <c r="W1106" i="14"/>
  <c r="W1107" i="14"/>
  <c r="W1108" i="14"/>
  <c r="W1109" i="14"/>
  <c r="W1110" i="14"/>
  <c r="W1111" i="14"/>
  <c r="W1112" i="14"/>
  <c r="W1113" i="14"/>
  <c r="W1114" i="14"/>
  <c r="W1115" i="14"/>
  <c r="W1116" i="14"/>
  <c r="W1117" i="14"/>
  <c r="W1118" i="14"/>
  <c r="W1119" i="14"/>
  <c r="W1120" i="14"/>
  <c r="W1121" i="14"/>
  <c r="W1122" i="14"/>
  <c r="W1123" i="14"/>
  <c r="W1124" i="14"/>
  <c r="W1125" i="14"/>
  <c r="W1126" i="14"/>
  <c r="W1127" i="14"/>
  <c r="W1128" i="14"/>
  <c r="W1129" i="14"/>
  <c r="W1130" i="14"/>
  <c r="W1131" i="14"/>
  <c r="W1132" i="14"/>
  <c r="W1133" i="14"/>
  <c r="W1134" i="14"/>
  <c r="W1135" i="14"/>
  <c r="W1136" i="14"/>
  <c r="W1137" i="14"/>
  <c r="W1138" i="14"/>
  <c r="W1139" i="14"/>
  <c r="W1140" i="14"/>
  <c r="W1141" i="14"/>
  <c r="W1142" i="14"/>
  <c r="W1143" i="14"/>
  <c r="W1144" i="14"/>
  <c r="W1145" i="14"/>
  <c r="W1146" i="14"/>
  <c r="W1147" i="14"/>
  <c r="W1148" i="14"/>
  <c r="W1149" i="14"/>
  <c r="W1150" i="14"/>
  <c r="W1151" i="14"/>
  <c r="W1152" i="14"/>
  <c r="W1153" i="14"/>
  <c r="W1154" i="14"/>
  <c r="W1155" i="14"/>
  <c r="W1156" i="14"/>
  <c r="W1157" i="14"/>
  <c r="W1158" i="14"/>
  <c r="W1159" i="14"/>
  <c r="W1160" i="14"/>
  <c r="W1161" i="14"/>
  <c r="W1162" i="14"/>
  <c r="W1163" i="14"/>
  <c r="W1164" i="14"/>
  <c r="W1165" i="14"/>
  <c r="W1166" i="14"/>
  <c r="W1167" i="14"/>
  <c r="W1168" i="14"/>
  <c r="W1169" i="14"/>
  <c r="W1170" i="14"/>
  <c r="W1171" i="14"/>
  <c r="W1172" i="14"/>
  <c r="W1173" i="14"/>
  <c r="W1174" i="14"/>
  <c r="W1175" i="14"/>
  <c r="W1176" i="14"/>
  <c r="W1177" i="14"/>
  <c r="W1178" i="14"/>
  <c r="W1179" i="14"/>
  <c r="W1180" i="14"/>
  <c r="W1181" i="14"/>
  <c r="W1182" i="14"/>
  <c r="W1183" i="14"/>
  <c r="W1184" i="14"/>
  <c r="W1185" i="14"/>
  <c r="W1186" i="14"/>
  <c r="W1187" i="14"/>
  <c r="W1188" i="14"/>
  <c r="W1189" i="14"/>
  <c r="W1190" i="14"/>
  <c r="W1191" i="14"/>
  <c r="W1192" i="14"/>
  <c r="W1193" i="14"/>
  <c r="W1194" i="14"/>
  <c r="W1195" i="14"/>
  <c r="W1196" i="14"/>
  <c r="W1197" i="14"/>
  <c r="W1198" i="14"/>
  <c r="W1199" i="14"/>
  <c r="W1200" i="14"/>
  <c r="W1201" i="14"/>
  <c r="W1202" i="14"/>
  <c r="W1203" i="14"/>
  <c r="W1204" i="14"/>
  <c r="W1205" i="14"/>
  <c r="W1206" i="14"/>
  <c r="W1207" i="14"/>
  <c r="W1208" i="14"/>
  <c r="W1209" i="14"/>
  <c r="W1210" i="14"/>
  <c r="W1211" i="14"/>
  <c r="W1212" i="14"/>
  <c r="W1213" i="14"/>
  <c r="W1214" i="14"/>
  <c r="W1215" i="14"/>
  <c r="W1216" i="14"/>
  <c r="W1217" i="14"/>
  <c r="W1218" i="14"/>
  <c r="W1219" i="14"/>
  <c r="W1220" i="14"/>
  <c r="W1221" i="14"/>
  <c r="W1222" i="14"/>
  <c r="W1223" i="14"/>
  <c r="W1224" i="14"/>
  <c r="W1225" i="14"/>
  <c r="W1226" i="14"/>
  <c r="W1227" i="14"/>
  <c r="W1228" i="14"/>
  <c r="W1229" i="14"/>
  <c r="W1230" i="14"/>
  <c r="W1231" i="14"/>
  <c r="W1232" i="14"/>
  <c r="W1233" i="14"/>
  <c r="W1234" i="14"/>
  <c r="W1235" i="14"/>
  <c r="W1236" i="14"/>
  <c r="W1237" i="14"/>
  <c r="W1238" i="14"/>
  <c r="W1239" i="14"/>
  <c r="W1240" i="14"/>
  <c r="W1241" i="14"/>
  <c r="W1242" i="14"/>
  <c r="W1243" i="14"/>
  <c r="W1244" i="14"/>
  <c r="W1245" i="14"/>
  <c r="W1246" i="14"/>
  <c r="W1247" i="14"/>
  <c r="W1248" i="14"/>
  <c r="W1249" i="14"/>
  <c r="W1250" i="14"/>
  <c r="W1251" i="14"/>
  <c r="W1252" i="14"/>
  <c r="W1253" i="14"/>
  <c r="W1254" i="14"/>
  <c r="W1255" i="14"/>
  <c r="W1256" i="14"/>
  <c r="W1257" i="14"/>
  <c r="W1258" i="14"/>
  <c r="W1259" i="14"/>
  <c r="W1260" i="14"/>
  <c r="W1261" i="14"/>
  <c r="W1262" i="14"/>
  <c r="W1263" i="14"/>
  <c r="W1264" i="14"/>
  <c r="W1265" i="14"/>
  <c r="W1266" i="14"/>
  <c r="W1267" i="14"/>
  <c r="W1268" i="14"/>
  <c r="W1269" i="14"/>
  <c r="W1270" i="14"/>
  <c r="W1271" i="14"/>
  <c r="W1272" i="14"/>
  <c r="W1273" i="14"/>
  <c r="W1274" i="14"/>
  <c r="W1275" i="14"/>
  <c r="W1276" i="14"/>
  <c r="W1277" i="14"/>
  <c r="W1278" i="14"/>
  <c r="W1279" i="14"/>
  <c r="W1280" i="14"/>
  <c r="W1281" i="14"/>
  <c r="W1282" i="14"/>
  <c r="W1283" i="14"/>
  <c r="W1284" i="14"/>
  <c r="W1285" i="14"/>
  <c r="W1286" i="14"/>
  <c r="W1287" i="14"/>
  <c r="W1288" i="14"/>
  <c r="W1289" i="14"/>
  <c r="W1290" i="14"/>
  <c r="W1291" i="14"/>
  <c r="W1292" i="14"/>
  <c r="W1293" i="14"/>
  <c r="W1294" i="14"/>
  <c r="W1295" i="14"/>
  <c r="W1296" i="14"/>
  <c r="W1297" i="14"/>
  <c r="W1298" i="14"/>
  <c r="W1299" i="14"/>
  <c r="W1300" i="14"/>
  <c r="W1301" i="14"/>
  <c r="W1302" i="14"/>
  <c r="W1303" i="14"/>
  <c r="W1304" i="14"/>
  <c r="W1305" i="14"/>
  <c r="W1306" i="14"/>
  <c r="W1307" i="14"/>
  <c r="W1308" i="14"/>
  <c r="W1309" i="14"/>
  <c r="W1310" i="14"/>
  <c r="W1311" i="14"/>
  <c r="W1312" i="14"/>
  <c r="W1313" i="14"/>
  <c r="W1314" i="14"/>
  <c r="W1315" i="14"/>
  <c r="W1316" i="14"/>
  <c r="W1317" i="14"/>
  <c r="W1318" i="14"/>
  <c r="W1319" i="14"/>
  <c r="W1320" i="14"/>
  <c r="W1321" i="14"/>
  <c r="W1322" i="14"/>
  <c r="W1323" i="14"/>
  <c r="W1324" i="14"/>
  <c r="W1325" i="14"/>
  <c r="W1326" i="14"/>
  <c r="W1327" i="14"/>
  <c r="W1328" i="14"/>
  <c r="W1329" i="14"/>
  <c r="W1330" i="14"/>
  <c r="W1331" i="14"/>
  <c r="W1332" i="14"/>
  <c r="W1333" i="14"/>
  <c r="W1334" i="14"/>
  <c r="W1335" i="14"/>
  <c r="W1336" i="14"/>
  <c r="W1337" i="14"/>
  <c r="W1338" i="14"/>
  <c r="W1339" i="14"/>
  <c r="W1340" i="14"/>
  <c r="W1341" i="14"/>
  <c r="W1342" i="14"/>
  <c r="W1343" i="14"/>
  <c r="W1344" i="14"/>
  <c r="W1345" i="14"/>
  <c r="W1346" i="14"/>
  <c r="W1347" i="14"/>
  <c r="W1348" i="14"/>
  <c r="W1349" i="14"/>
  <c r="W1350" i="14"/>
  <c r="W1351" i="14"/>
  <c r="W1352" i="14"/>
  <c r="W1353" i="14"/>
  <c r="W1354" i="14"/>
  <c r="W1355" i="14"/>
  <c r="W1356" i="14"/>
  <c r="W1357" i="14"/>
  <c r="W1358" i="14"/>
  <c r="W1359" i="14"/>
  <c r="W1360" i="14"/>
  <c r="W1361" i="14"/>
  <c r="W1362" i="14"/>
  <c r="W1363" i="14"/>
  <c r="W1364" i="14"/>
  <c r="W1365" i="14"/>
  <c r="W1366" i="14"/>
  <c r="W1367" i="14"/>
  <c r="W1368" i="14"/>
  <c r="W1369" i="14"/>
  <c r="W1370" i="14"/>
  <c r="W1371" i="14"/>
  <c r="W1372" i="14"/>
  <c r="W1373" i="14"/>
  <c r="W1374" i="14"/>
  <c r="W1375" i="14"/>
  <c r="W1376" i="14"/>
  <c r="W1377" i="14"/>
  <c r="W1378" i="14"/>
  <c r="W1379" i="14"/>
  <c r="W1380" i="14"/>
  <c r="W1381" i="14"/>
  <c r="W1382" i="14"/>
  <c r="W1383" i="14"/>
  <c r="W1384" i="14"/>
  <c r="W1385" i="14"/>
  <c r="W1386" i="14"/>
  <c r="W1387" i="14"/>
  <c r="W1388" i="14"/>
  <c r="W1389" i="14"/>
  <c r="W1390" i="14"/>
  <c r="W1391" i="14"/>
  <c r="W1392" i="14"/>
  <c r="W1393" i="14"/>
  <c r="W1394" i="14"/>
  <c r="W1395" i="14"/>
  <c r="W1396" i="14"/>
  <c r="W1397" i="14"/>
  <c r="W1398" i="14"/>
  <c r="W1399" i="14"/>
  <c r="W1400" i="14"/>
  <c r="W1401" i="14"/>
  <c r="W1402" i="14"/>
  <c r="W1403" i="14"/>
  <c r="W1404" i="14"/>
  <c r="W1405" i="14"/>
  <c r="W1406" i="14"/>
  <c r="W1407" i="14"/>
  <c r="W1408" i="14"/>
  <c r="W1409" i="14"/>
  <c r="W1410" i="14"/>
  <c r="W1411" i="14"/>
  <c r="W1412" i="14"/>
  <c r="W1413" i="14"/>
  <c r="W1414" i="14"/>
  <c r="W1415" i="14"/>
  <c r="W1416" i="14"/>
  <c r="W1417" i="14"/>
  <c r="W1418" i="14"/>
  <c r="W1419" i="14"/>
  <c r="W1420" i="14"/>
  <c r="W1421" i="14"/>
  <c r="W1422" i="14"/>
  <c r="W1423" i="14"/>
  <c r="W1424" i="14"/>
  <c r="W1425" i="14"/>
  <c r="W1426" i="14"/>
  <c r="W1427" i="14"/>
  <c r="W1428" i="14"/>
  <c r="W1429" i="14"/>
  <c r="W1430" i="14"/>
  <c r="W1431" i="14"/>
  <c r="W1432" i="14"/>
  <c r="W1433" i="14"/>
  <c r="W1434" i="14"/>
  <c r="W1435" i="14"/>
  <c r="W1436" i="14"/>
  <c r="W1437" i="14"/>
  <c r="W1438" i="14"/>
  <c r="W1439" i="14"/>
  <c r="W1440" i="14"/>
  <c r="W1441" i="14"/>
  <c r="W1442" i="14"/>
  <c r="W1443" i="14"/>
  <c r="W1444" i="14"/>
  <c r="W1445" i="14"/>
  <c r="W1446" i="14"/>
  <c r="W1447" i="14"/>
  <c r="W1448" i="14"/>
  <c r="W1449" i="14"/>
  <c r="W1450" i="14"/>
  <c r="W1451" i="14"/>
  <c r="W1452" i="14"/>
  <c r="W1453" i="14"/>
  <c r="W1454" i="14"/>
  <c r="W1455" i="14"/>
  <c r="W1456" i="14"/>
  <c r="W1457" i="14"/>
  <c r="W1458" i="14"/>
  <c r="W1459" i="14"/>
  <c r="W1460" i="14"/>
  <c r="W1461" i="14"/>
  <c r="W1462" i="14"/>
  <c r="W1463" i="14"/>
  <c r="W1464" i="14"/>
  <c r="W1465" i="14"/>
  <c r="W1466" i="14"/>
  <c r="W1467" i="14"/>
  <c r="W1468" i="14"/>
  <c r="W1469" i="14"/>
  <c r="W1470" i="14"/>
  <c r="W1471" i="14"/>
  <c r="W1472" i="14"/>
  <c r="W1473" i="14"/>
  <c r="W1474" i="14"/>
  <c r="W1475" i="14"/>
  <c r="W1476" i="14"/>
  <c r="W1477" i="14"/>
  <c r="W1478" i="14"/>
  <c r="W1479" i="14"/>
  <c r="W1480" i="14"/>
  <c r="W1481" i="14"/>
  <c r="W1482" i="14"/>
  <c r="W1483" i="14"/>
  <c r="W1484" i="14"/>
  <c r="W1485" i="14"/>
  <c r="W1486" i="14"/>
  <c r="W1487" i="14"/>
  <c r="W1488" i="14"/>
  <c r="W1489" i="14"/>
  <c r="W1490" i="14"/>
  <c r="W1491" i="14"/>
  <c r="W1492" i="14"/>
  <c r="W1493" i="14"/>
  <c r="W1494" i="14"/>
  <c r="W1495" i="14"/>
  <c r="W1496" i="14"/>
  <c r="W1497" i="14"/>
  <c r="W1498" i="14"/>
  <c r="W1499" i="14"/>
  <c r="W1500" i="14"/>
  <c r="W1501" i="14"/>
  <c r="W1502" i="14"/>
  <c r="W1503" i="14"/>
  <c r="W1504" i="14"/>
  <c r="W1505" i="14"/>
  <c r="W1506" i="14"/>
  <c r="W1507" i="14"/>
  <c r="W1508" i="14"/>
  <c r="W1509" i="14"/>
  <c r="W5" i="14"/>
  <c r="U1" i="14"/>
  <c r="T1354" i="14" s="1"/>
  <c r="S1" i="14"/>
  <c r="Q1" i="14"/>
  <c r="O1" i="14"/>
  <c r="M1" i="14"/>
  <c r="K1" i="14"/>
  <c r="J5" i="14" s="1"/>
  <c r="I1" i="14"/>
  <c r="H318" i="14" s="1"/>
  <c r="F1510" i="14"/>
  <c r="F5" i="14"/>
  <c r="F6" i="14"/>
  <c r="F7" i="14"/>
  <c r="F8" i="14"/>
  <c r="F9" i="14"/>
  <c r="F10" i="14"/>
  <c r="F11" i="14"/>
  <c r="F12" i="14"/>
  <c r="F13" i="14"/>
  <c r="F14" i="14"/>
  <c r="F15" i="14"/>
  <c r="F16" i="14"/>
  <c r="F17" i="14"/>
  <c r="F18" i="14"/>
  <c r="F19" i="14"/>
  <c r="F20" i="14"/>
  <c r="F21" i="14"/>
  <c r="F22" i="14"/>
  <c r="F23" i="14"/>
  <c r="F24" i="14"/>
  <c r="F25" i="14"/>
  <c r="F26" i="14"/>
  <c r="F27" i="14"/>
  <c r="F28" i="14"/>
  <c r="F29" i="14"/>
  <c r="F30" i="14"/>
  <c r="F31" i="14"/>
  <c r="F32" i="14"/>
  <c r="F33" i="14"/>
  <c r="F34" i="14"/>
  <c r="F35" i="14"/>
  <c r="F36" i="14"/>
  <c r="F37" i="14"/>
  <c r="F38" i="14"/>
  <c r="F39" i="14"/>
  <c r="F40" i="14"/>
  <c r="F41" i="14"/>
  <c r="F42" i="14"/>
  <c r="F43" i="14"/>
  <c r="F44" i="14"/>
  <c r="F45" i="14"/>
  <c r="F46" i="14"/>
  <c r="F47" i="14"/>
  <c r="F48" i="14"/>
  <c r="F49" i="14"/>
  <c r="F50" i="14"/>
  <c r="F51" i="14"/>
  <c r="F52" i="14"/>
  <c r="F53" i="14"/>
  <c r="F54" i="14"/>
  <c r="F55" i="14"/>
  <c r="F56" i="14"/>
  <c r="F57" i="14"/>
  <c r="F58" i="14"/>
  <c r="F59" i="14"/>
  <c r="F60" i="14"/>
  <c r="F61" i="14"/>
  <c r="F62" i="14"/>
  <c r="F63" i="14"/>
  <c r="F64" i="14"/>
  <c r="F65" i="14"/>
  <c r="F66" i="14"/>
  <c r="F67" i="14"/>
  <c r="F68" i="14"/>
  <c r="F69" i="14"/>
  <c r="F70" i="14"/>
  <c r="F71" i="14"/>
  <c r="F72" i="14"/>
  <c r="F73" i="14"/>
  <c r="F74" i="14"/>
  <c r="F75" i="14"/>
  <c r="F76" i="14"/>
  <c r="F77" i="14"/>
  <c r="F78" i="14"/>
  <c r="F79" i="14"/>
  <c r="F80" i="14"/>
  <c r="F81" i="14"/>
  <c r="F82" i="14"/>
  <c r="F83" i="14"/>
  <c r="F84" i="14"/>
  <c r="F85" i="14"/>
  <c r="F86" i="14"/>
  <c r="F87" i="14"/>
  <c r="F88" i="14"/>
  <c r="F89" i="14"/>
  <c r="F90" i="14"/>
  <c r="F91" i="14"/>
  <c r="F92" i="14"/>
  <c r="F93" i="14"/>
  <c r="F94" i="14"/>
  <c r="F95" i="14"/>
  <c r="F96" i="14"/>
  <c r="F97" i="14"/>
  <c r="F98" i="14"/>
  <c r="F99" i="14"/>
  <c r="F100" i="14"/>
  <c r="F101" i="14"/>
  <c r="F102" i="14"/>
  <c r="F103" i="14"/>
  <c r="F104" i="14"/>
  <c r="F105" i="14"/>
  <c r="F106" i="14"/>
  <c r="F107" i="14"/>
  <c r="F108" i="14"/>
  <c r="F109" i="14"/>
  <c r="F110" i="14"/>
  <c r="F111" i="14"/>
  <c r="F112" i="14"/>
  <c r="F113" i="14"/>
  <c r="F114" i="14"/>
  <c r="F115" i="14"/>
  <c r="F116" i="14"/>
  <c r="F117" i="14"/>
  <c r="F118" i="14"/>
  <c r="F119" i="14"/>
  <c r="F120" i="14"/>
  <c r="F121" i="14"/>
  <c r="F122" i="14"/>
  <c r="F123" i="14"/>
  <c r="F124" i="14"/>
  <c r="F125" i="14"/>
  <c r="F126" i="14"/>
  <c r="F127" i="14"/>
  <c r="F128" i="14"/>
  <c r="F129" i="14"/>
  <c r="F130" i="14"/>
  <c r="F131" i="14"/>
  <c r="F132" i="14"/>
  <c r="F133" i="14"/>
  <c r="F134" i="14"/>
  <c r="F135" i="14"/>
  <c r="F136" i="14"/>
  <c r="F137" i="14"/>
  <c r="F138" i="14"/>
  <c r="F139" i="14"/>
  <c r="F140" i="14"/>
  <c r="F141" i="14"/>
  <c r="F142" i="14"/>
  <c r="F143" i="14"/>
  <c r="F144" i="14"/>
  <c r="F145" i="14"/>
  <c r="F146" i="14"/>
  <c r="F147" i="14"/>
  <c r="F148" i="14"/>
  <c r="F149" i="14"/>
  <c r="F150" i="14"/>
  <c r="F151" i="14"/>
  <c r="F152" i="14"/>
  <c r="F153" i="14"/>
  <c r="F154" i="14"/>
  <c r="F155" i="14"/>
  <c r="F156" i="14"/>
  <c r="F157" i="14"/>
  <c r="F158" i="14"/>
  <c r="F159" i="14"/>
  <c r="F160" i="14"/>
  <c r="F161" i="14"/>
  <c r="F162" i="14"/>
  <c r="F163" i="14"/>
  <c r="F164" i="14"/>
  <c r="F165" i="14"/>
  <c r="F166" i="14"/>
  <c r="F167" i="14"/>
  <c r="F168" i="14"/>
  <c r="F169" i="14"/>
  <c r="F170" i="14"/>
  <c r="F171" i="14"/>
  <c r="F172" i="14"/>
  <c r="F173" i="14"/>
  <c r="F174" i="14"/>
  <c r="F175" i="14"/>
  <c r="F176" i="14"/>
  <c r="F177" i="14"/>
  <c r="F178" i="14"/>
  <c r="F179" i="14"/>
  <c r="F180" i="14"/>
  <c r="F181" i="14"/>
  <c r="F182" i="14"/>
  <c r="F183" i="14"/>
  <c r="F184" i="14"/>
  <c r="F185" i="14"/>
  <c r="F186" i="14"/>
  <c r="F187" i="14"/>
  <c r="F188" i="14"/>
  <c r="F189" i="14"/>
  <c r="F190" i="14"/>
  <c r="F191" i="14"/>
  <c r="F192" i="14"/>
  <c r="F193" i="14"/>
  <c r="F194" i="14"/>
  <c r="F195" i="14"/>
  <c r="F196" i="14"/>
  <c r="F197" i="14"/>
  <c r="F198" i="14"/>
  <c r="F199" i="14"/>
  <c r="F200" i="14"/>
  <c r="F201" i="14"/>
  <c r="F202" i="14"/>
  <c r="F203" i="14"/>
  <c r="F204" i="14"/>
  <c r="F205" i="14"/>
  <c r="F206" i="14"/>
  <c r="F207" i="14"/>
  <c r="F208" i="14"/>
  <c r="F209" i="14"/>
  <c r="F210" i="14"/>
  <c r="F211" i="14"/>
  <c r="F212" i="14"/>
  <c r="F213" i="14"/>
  <c r="F214" i="14"/>
  <c r="F215" i="14"/>
  <c r="F216" i="14"/>
  <c r="F217" i="14"/>
  <c r="F218" i="14"/>
  <c r="F219" i="14"/>
  <c r="F220" i="14"/>
  <c r="F221" i="14"/>
  <c r="F222" i="14"/>
  <c r="F223" i="14"/>
  <c r="F224" i="14"/>
  <c r="F225" i="14"/>
  <c r="F226" i="14"/>
  <c r="F227" i="14"/>
  <c r="F228" i="14"/>
  <c r="F229" i="14"/>
  <c r="F230" i="14"/>
  <c r="F231" i="14"/>
  <c r="F232" i="14"/>
  <c r="F233" i="14"/>
  <c r="F234" i="14"/>
  <c r="F235" i="14"/>
  <c r="F236" i="14"/>
  <c r="F237" i="14"/>
  <c r="F238" i="14"/>
  <c r="F239" i="14"/>
  <c r="F240" i="14"/>
  <c r="F241" i="14"/>
  <c r="F242" i="14"/>
  <c r="F243" i="14"/>
  <c r="F244" i="14"/>
  <c r="F245" i="14"/>
  <c r="F246" i="14"/>
  <c r="F247" i="14"/>
  <c r="F248" i="14"/>
  <c r="F249" i="14"/>
  <c r="F250" i="14"/>
  <c r="F251" i="14"/>
  <c r="F252" i="14"/>
  <c r="F253" i="14"/>
  <c r="F254" i="14"/>
  <c r="F255" i="14"/>
  <c r="F256" i="14"/>
  <c r="F257" i="14"/>
  <c r="F258" i="14"/>
  <c r="F259" i="14"/>
  <c r="F260" i="14"/>
  <c r="F261" i="14"/>
  <c r="F262" i="14"/>
  <c r="F263" i="14"/>
  <c r="F264" i="14"/>
  <c r="F265" i="14"/>
  <c r="F266" i="14"/>
  <c r="F267" i="14"/>
  <c r="F268" i="14"/>
  <c r="F269" i="14"/>
  <c r="F270" i="14"/>
  <c r="F271" i="14"/>
  <c r="F272" i="14"/>
  <c r="F273" i="14"/>
  <c r="F274" i="14"/>
  <c r="F275" i="14"/>
  <c r="F276" i="14"/>
  <c r="F277" i="14"/>
  <c r="F278" i="14"/>
  <c r="F279" i="14"/>
  <c r="F280" i="14"/>
  <c r="F281" i="14"/>
  <c r="F282" i="14"/>
  <c r="F283" i="14"/>
  <c r="F284" i="14"/>
  <c r="F285" i="14"/>
  <c r="F286" i="14"/>
  <c r="F287" i="14"/>
  <c r="F288" i="14"/>
  <c r="F289" i="14"/>
  <c r="F290" i="14"/>
  <c r="F291" i="14"/>
  <c r="F292" i="14"/>
  <c r="F293" i="14"/>
  <c r="F294" i="14"/>
  <c r="F295" i="14"/>
  <c r="F296" i="14"/>
  <c r="F297" i="14"/>
  <c r="F298" i="14"/>
  <c r="F299" i="14"/>
  <c r="F300" i="14"/>
  <c r="F301" i="14"/>
  <c r="F302" i="14"/>
  <c r="F303" i="14"/>
  <c r="F304" i="14"/>
  <c r="F305" i="14"/>
  <c r="F306" i="14"/>
  <c r="F307" i="14"/>
  <c r="F308" i="14"/>
  <c r="F309" i="14"/>
  <c r="F310" i="14"/>
  <c r="F311" i="14"/>
  <c r="F312" i="14"/>
  <c r="F313" i="14"/>
  <c r="F314" i="14"/>
  <c r="F315" i="14"/>
  <c r="F316" i="14"/>
  <c r="F317" i="14"/>
  <c r="F318" i="14"/>
  <c r="F319" i="14"/>
  <c r="F320" i="14"/>
  <c r="F321" i="14"/>
  <c r="F322" i="14"/>
  <c r="F323" i="14"/>
  <c r="F324" i="14"/>
  <c r="F325" i="14"/>
  <c r="F326" i="14"/>
  <c r="F327" i="14"/>
  <c r="F328" i="14"/>
  <c r="F329" i="14"/>
  <c r="F330" i="14"/>
  <c r="F331" i="14"/>
  <c r="F332" i="14"/>
  <c r="F333" i="14"/>
  <c r="F334" i="14"/>
  <c r="F335" i="14"/>
  <c r="F336" i="14"/>
  <c r="F337" i="14"/>
  <c r="F338" i="14"/>
  <c r="F339" i="14"/>
  <c r="F340" i="14"/>
  <c r="F341" i="14"/>
  <c r="F342" i="14"/>
  <c r="F343" i="14"/>
  <c r="F344" i="14"/>
  <c r="F345" i="14"/>
  <c r="F346" i="14"/>
  <c r="F347" i="14"/>
  <c r="F348" i="14"/>
  <c r="F349" i="14"/>
  <c r="F350" i="14"/>
  <c r="F351" i="14"/>
  <c r="F352" i="14"/>
  <c r="F353" i="14"/>
  <c r="F354" i="14"/>
  <c r="F355" i="14"/>
  <c r="F356" i="14"/>
  <c r="F357" i="14"/>
  <c r="F358" i="14"/>
  <c r="F359" i="14"/>
  <c r="F360" i="14"/>
  <c r="F361" i="14"/>
  <c r="F362" i="14"/>
  <c r="F363" i="14"/>
  <c r="F364" i="14"/>
  <c r="F365" i="14"/>
  <c r="F366" i="14"/>
  <c r="F367" i="14"/>
  <c r="F368" i="14"/>
  <c r="F369" i="14"/>
  <c r="F370" i="14"/>
  <c r="F371" i="14"/>
  <c r="F372" i="14"/>
  <c r="F373" i="14"/>
  <c r="F374" i="14"/>
  <c r="F375" i="14"/>
  <c r="F376" i="14"/>
  <c r="F377" i="14"/>
  <c r="F378" i="14"/>
  <c r="F379" i="14"/>
  <c r="F380" i="14"/>
  <c r="F381" i="14"/>
  <c r="F382" i="14"/>
  <c r="F383" i="14"/>
  <c r="F384" i="14"/>
  <c r="F385" i="14"/>
  <c r="F386" i="14"/>
  <c r="F387" i="14"/>
  <c r="F388" i="14"/>
  <c r="F389" i="14"/>
  <c r="F390" i="14"/>
  <c r="F391" i="14"/>
  <c r="F392" i="14"/>
  <c r="F393" i="14"/>
  <c r="F394" i="14"/>
  <c r="F395" i="14"/>
  <c r="F396" i="14"/>
  <c r="F397" i="14"/>
  <c r="F398" i="14"/>
  <c r="F399" i="14"/>
  <c r="F400" i="14"/>
  <c r="F401" i="14"/>
  <c r="F402" i="14"/>
  <c r="F403" i="14"/>
  <c r="F404" i="14"/>
  <c r="F405" i="14"/>
  <c r="F406" i="14"/>
  <c r="F407" i="14"/>
  <c r="F408" i="14"/>
  <c r="F409" i="14"/>
  <c r="F410" i="14"/>
  <c r="F411" i="14"/>
  <c r="F412" i="14"/>
  <c r="F413" i="14"/>
  <c r="F414" i="14"/>
  <c r="F415" i="14"/>
  <c r="F416" i="14"/>
  <c r="F417" i="14"/>
  <c r="F418" i="14"/>
  <c r="F419" i="14"/>
  <c r="F420" i="14"/>
  <c r="F421" i="14"/>
  <c r="F422" i="14"/>
  <c r="F423" i="14"/>
  <c r="F424" i="14"/>
  <c r="F425" i="14"/>
  <c r="F426" i="14"/>
  <c r="F427" i="14"/>
  <c r="F428" i="14"/>
  <c r="F429" i="14"/>
  <c r="F430" i="14"/>
  <c r="F431" i="14"/>
  <c r="F432" i="14"/>
  <c r="F433" i="14"/>
  <c r="F434" i="14"/>
  <c r="F435" i="14"/>
  <c r="F436" i="14"/>
  <c r="F437" i="14"/>
  <c r="F438" i="14"/>
  <c r="F439" i="14"/>
  <c r="F440" i="14"/>
  <c r="F441" i="14"/>
  <c r="F442" i="14"/>
  <c r="F443" i="14"/>
  <c r="F444" i="14"/>
  <c r="F445" i="14"/>
  <c r="F446" i="14"/>
  <c r="F447" i="14"/>
  <c r="F448" i="14"/>
  <c r="F449" i="14"/>
  <c r="F450" i="14"/>
  <c r="F451" i="14"/>
  <c r="F452" i="14"/>
  <c r="F453" i="14"/>
  <c r="F454" i="14"/>
  <c r="F455" i="14"/>
  <c r="F456" i="14"/>
  <c r="F457" i="14"/>
  <c r="F458" i="14"/>
  <c r="F459" i="14"/>
  <c r="F460" i="14"/>
  <c r="F461" i="14"/>
  <c r="F462" i="14"/>
  <c r="F463" i="14"/>
  <c r="F464" i="14"/>
  <c r="F465" i="14"/>
  <c r="F466" i="14"/>
  <c r="F467" i="14"/>
  <c r="F468" i="14"/>
  <c r="F469" i="14"/>
  <c r="F470" i="14"/>
  <c r="F471" i="14"/>
  <c r="F472" i="14"/>
  <c r="F473" i="14"/>
  <c r="F474" i="14"/>
  <c r="F475" i="14"/>
  <c r="F476" i="14"/>
  <c r="F477" i="14"/>
  <c r="F478" i="14"/>
  <c r="F479" i="14"/>
  <c r="F480" i="14"/>
  <c r="F481" i="14"/>
  <c r="F482" i="14"/>
  <c r="F483" i="14"/>
  <c r="F484" i="14"/>
  <c r="F485" i="14"/>
  <c r="F486" i="14"/>
  <c r="F487" i="14"/>
  <c r="F488" i="14"/>
  <c r="F489" i="14"/>
  <c r="F490" i="14"/>
  <c r="F491" i="14"/>
  <c r="F492" i="14"/>
  <c r="F493" i="14"/>
  <c r="F494" i="14"/>
  <c r="F495" i="14"/>
  <c r="F496" i="14"/>
  <c r="F497" i="14"/>
  <c r="F498" i="14"/>
  <c r="F499" i="14"/>
  <c r="F500" i="14"/>
  <c r="F501" i="14"/>
  <c r="F502" i="14"/>
  <c r="F503" i="14"/>
  <c r="F504" i="14"/>
  <c r="F505" i="14"/>
  <c r="F506" i="14"/>
  <c r="F507" i="14"/>
  <c r="F508" i="14"/>
  <c r="F509" i="14"/>
  <c r="F510" i="14"/>
  <c r="F511" i="14"/>
  <c r="F512" i="14"/>
  <c r="F513" i="14"/>
  <c r="F514" i="14"/>
  <c r="F515" i="14"/>
  <c r="F516" i="14"/>
  <c r="F517" i="14"/>
  <c r="F518" i="14"/>
  <c r="F519" i="14"/>
  <c r="F520" i="14"/>
  <c r="F521" i="14"/>
  <c r="F522" i="14"/>
  <c r="F523" i="14"/>
  <c r="F524" i="14"/>
  <c r="F525" i="14"/>
  <c r="F526" i="14"/>
  <c r="F527" i="14"/>
  <c r="F528" i="14"/>
  <c r="F529" i="14"/>
  <c r="F530" i="14"/>
  <c r="F531" i="14"/>
  <c r="F532" i="14"/>
  <c r="F533" i="14"/>
  <c r="F534" i="14"/>
  <c r="F535" i="14"/>
  <c r="F536" i="14"/>
  <c r="F537" i="14"/>
  <c r="F538" i="14"/>
  <c r="F539" i="14"/>
  <c r="F540" i="14"/>
  <c r="F541" i="14"/>
  <c r="F542" i="14"/>
  <c r="F543" i="14"/>
  <c r="F544" i="14"/>
  <c r="F545" i="14"/>
  <c r="F546" i="14"/>
  <c r="F547" i="14"/>
  <c r="F548" i="14"/>
  <c r="F549" i="14"/>
  <c r="F550" i="14"/>
  <c r="F551" i="14"/>
  <c r="F552" i="14"/>
  <c r="F553" i="14"/>
  <c r="F554" i="14"/>
  <c r="F555" i="14"/>
  <c r="F556" i="14"/>
  <c r="F557" i="14"/>
  <c r="F558" i="14"/>
  <c r="F559" i="14"/>
  <c r="F560" i="14"/>
  <c r="F561" i="14"/>
  <c r="F562" i="14"/>
  <c r="F563" i="14"/>
  <c r="F564" i="14"/>
  <c r="F565" i="14"/>
  <c r="F566" i="14"/>
  <c r="F567" i="14"/>
  <c r="F568" i="14"/>
  <c r="F569" i="14"/>
  <c r="F570" i="14"/>
  <c r="F571" i="14"/>
  <c r="F572" i="14"/>
  <c r="F573" i="14"/>
  <c r="F574" i="14"/>
  <c r="F575" i="14"/>
  <c r="F576" i="14"/>
  <c r="F577" i="14"/>
  <c r="F578" i="14"/>
  <c r="F579" i="14"/>
  <c r="F580" i="14"/>
  <c r="F581" i="14"/>
  <c r="F582" i="14"/>
  <c r="F583" i="14"/>
  <c r="F584" i="14"/>
  <c r="F585" i="14"/>
  <c r="F586" i="14"/>
  <c r="F587" i="14"/>
  <c r="F588" i="14"/>
  <c r="F589" i="14"/>
  <c r="F590" i="14"/>
  <c r="F591" i="14"/>
  <c r="F592" i="14"/>
  <c r="F593" i="14"/>
  <c r="F594" i="14"/>
  <c r="F595" i="14"/>
  <c r="F596" i="14"/>
  <c r="F597" i="14"/>
  <c r="F598" i="14"/>
  <c r="F599" i="14"/>
  <c r="F600" i="14"/>
  <c r="F601" i="14"/>
  <c r="F602" i="14"/>
  <c r="F603" i="14"/>
  <c r="F604" i="14"/>
  <c r="F605" i="14"/>
  <c r="F606" i="14"/>
  <c r="F607" i="14"/>
  <c r="F608" i="14"/>
  <c r="F609" i="14"/>
  <c r="F610" i="14"/>
  <c r="F611" i="14"/>
  <c r="F612" i="14"/>
  <c r="F613" i="14"/>
  <c r="F614" i="14"/>
  <c r="F615" i="14"/>
  <c r="F616" i="14"/>
  <c r="F617" i="14"/>
  <c r="F618" i="14"/>
  <c r="F619" i="14"/>
  <c r="F620" i="14"/>
  <c r="F621" i="14"/>
  <c r="F622" i="14"/>
  <c r="F623" i="14"/>
  <c r="F624" i="14"/>
  <c r="F625" i="14"/>
  <c r="F626" i="14"/>
  <c r="F627" i="14"/>
  <c r="F628" i="14"/>
  <c r="F629" i="14"/>
  <c r="F630" i="14"/>
  <c r="F631" i="14"/>
  <c r="F632" i="14"/>
  <c r="F633" i="14"/>
  <c r="F634" i="14"/>
  <c r="F635" i="14"/>
  <c r="F636" i="14"/>
  <c r="F637" i="14"/>
  <c r="F638" i="14"/>
  <c r="F639" i="14"/>
  <c r="F640" i="14"/>
  <c r="F641" i="14"/>
  <c r="F642" i="14"/>
  <c r="F643" i="14"/>
  <c r="F644" i="14"/>
  <c r="F645" i="14"/>
  <c r="F646" i="14"/>
  <c r="F647" i="14"/>
  <c r="F648" i="14"/>
  <c r="F649" i="14"/>
  <c r="F650" i="14"/>
  <c r="F651" i="14"/>
  <c r="F652" i="14"/>
  <c r="F653" i="14"/>
  <c r="F654" i="14"/>
  <c r="F655" i="14"/>
  <c r="F656" i="14"/>
  <c r="F657" i="14"/>
  <c r="F658" i="14"/>
  <c r="F659" i="14"/>
  <c r="F660" i="14"/>
  <c r="F661" i="14"/>
  <c r="F662" i="14"/>
  <c r="F663" i="14"/>
  <c r="F664" i="14"/>
  <c r="F665" i="14"/>
  <c r="F666" i="14"/>
  <c r="F667" i="14"/>
  <c r="F668" i="14"/>
  <c r="F669" i="14"/>
  <c r="F670" i="14"/>
  <c r="F671" i="14"/>
  <c r="F672" i="14"/>
  <c r="F673" i="14"/>
  <c r="F674" i="14"/>
  <c r="F675" i="14"/>
  <c r="F676" i="14"/>
  <c r="F677" i="14"/>
  <c r="F678" i="14"/>
  <c r="F679" i="14"/>
  <c r="F680" i="14"/>
  <c r="F681" i="14"/>
  <c r="F682" i="14"/>
  <c r="F683" i="14"/>
  <c r="F684" i="14"/>
  <c r="F685" i="14"/>
  <c r="F686" i="14"/>
  <c r="F687" i="14"/>
  <c r="F688" i="14"/>
  <c r="F689" i="14"/>
  <c r="F690" i="14"/>
  <c r="F691" i="14"/>
  <c r="F692" i="14"/>
  <c r="F693" i="14"/>
  <c r="F694" i="14"/>
  <c r="F695" i="14"/>
  <c r="F696" i="14"/>
  <c r="F697" i="14"/>
  <c r="F698" i="14"/>
  <c r="F699" i="14"/>
  <c r="F700" i="14"/>
  <c r="F701" i="14"/>
  <c r="F702" i="14"/>
  <c r="F703" i="14"/>
  <c r="F704" i="14"/>
  <c r="F705" i="14"/>
  <c r="F706" i="14"/>
  <c r="F707" i="14"/>
  <c r="F708" i="14"/>
  <c r="F709" i="14"/>
  <c r="F710" i="14"/>
  <c r="F711" i="14"/>
  <c r="F712" i="14"/>
  <c r="F713" i="14"/>
  <c r="F714" i="14"/>
  <c r="F715" i="14"/>
  <c r="F716" i="14"/>
  <c r="F717" i="14"/>
  <c r="F718" i="14"/>
  <c r="F719" i="14"/>
  <c r="F720" i="14"/>
  <c r="F721" i="14"/>
  <c r="F722" i="14"/>
  <c r="F723" i="14"/>
  <c r="F724" i="14"/>
  <c r="F725" i="14"/>
  <c r="F726" i="14"/>
  <c r="F727" i="14"/>
  <c r="F728" i="14"/>
  <c r="F729" i="14"/>
  <c r="F730" i="14"/>
  <c r="F731" i="14"/>
  <c r="F732" i="14"/>
  <c r="F733" i="14"/>
  <c r="F734" i="14"/>
  <c r="F735" i="14"/>
  <c r="F736" i="14"/>
  <c r="F737" i="14"/>
  <c r="F738" i="14"/>
  <c r="F739" i="14"/>
  <c r="F740" i="14"/>
  <c r="F741" i="14"/>
  <c r="F742" i="14"/>
  <c r="F743" i="14"/>
  <c r="F744" i="14"/>
  <c r="F745" i="14"/>
  <c r="F746" i="14"/>
  <c r="F747" i="14"/>
  <c r="F748" i="14"/>
  <c r="F749" i="14"/>
  <c r="F750" i="14"/>
  <c r="F751" i="14"/>
  <c r="F752" i="14"/>
  <c r="F753" i="14"/>
  <c r="F754" i="14"/>
  <c r="F755" i="14"/>
  <c r="F756" i="14"/>
  <c r="F757" i="14"/>
  <c r="F758" i="14"/>
  <c r="F759" i="14"/>
  <c r="F760" i="14"/>
  <c r="F761" i="14"/>
  <c r="F762" i="14"/>
  <c r="F763" i="14"/>
  <c r="F764" i="14"/>
  <c r="F765" i="14"/>
  <c r="F766" i="14"/>
  <c r="F767" i="14"/>
  <c r="F768" i="14"/>
  <c r="F769" i="14"/>
  <c r="F770" i="14"/>
  <c r="F771" i="14"/>
  <c r="F772" i="14"/>
  <c r="F773" i="14"/>
  <c r="F774" i="14"/>
  <c r="F775" i="14"/>
  <c r="F776" i="14"/>
  <c r="F777" i="14"/>
  <c r="F778" i="14"/>
  <c r="F779" i="14"/>
  <c r="F780" i="14"/>
  <c r="F781" i="14"/>
  <c r="F782" i="14"/>
  <c r="F783" i="14"/>
  <c r="F784" i="14"/>
  <c r="F785" i="14"/>
  <c r="F786" i="14"/>
  <c r="F787" i="14"/>
  <c r="F788" i="14"/>
  <c r="F789" i="14"/>
  <c r="F790" i="14"/>
  <c r="F791" i="14"/>
  <c r="F792" i="14"/>
  <c r="F793" i="14"/>
  <c r="F794" i="14"/>
  <c r="F795" i="14"/>
  <c r="F796" i="14"/>
  <c r="F797" i="14"/>
  <c r="F798" i="14"/>
  <c r="F799" i="14"/>
  <c r="F800" i="14"/>
  <c r="F801" i="14"/>
  <c r="F802" i="14"/>
  <c r="F803" i="14"/>
  <c r="F804" i="14"/>
  <c r="F805" i="14"/>
  <c r="F806" i="14"/>
  <c r="F807" i="14"/>
  <c r="F808" i="14"/>
  <c r="F809" i="14"/>
  <c r="F810" i="14"/>
  <c r="F811" i="14"/>
  <c r="F812" i="14"/>
  <c r="F813" i="14"/>
  <c r="F814" i="14"/>
  <c r="F815" i="14"/>
  <c r="F816" i="14"/>
  <c r="F817" i="14"/>
  <c r="F818" i="14"/>
  <c r="F819" i="14"/>
  <c r="F820" i="14"/>
  <c r="F821" i="14"/>
  <c r="F822" i="14"/>
  <c r="F823" i="14"/>
  <c r="F824" i="14"/>
  <c r="F825" i="14"/>
  <c r="F826" i="14"/>
  <c r="F827" i="14"/>
  <c r="F828" i="14"/>
  <c r="F829" i="14"/>
  <c r="F830" i="14"/>
  <c r="F831" i="14"/>
  <c r="F832" i="14"/>
  <c r="F833" i="14"/>
  <c r="F834" i="14"/>
  <c r="F835" i="14"/>
  <c r="F836" i="14"/>
  <c r="F837" i="14"/>
  <c r="F838" i="14"/>
  <c r="F839" i="14"/>
  <c r="F840" i="14"/>
  <c r="F841" i="14"/>
  <c r="F842" i="14"/>
  <c r="F843" i="14"/>
  <c r="F844" i="14"/>
  <c r="F845" i="14"/>
  <c r="F846" i="14"/>
  <c r="F847" i="14"/>
  <c r="F848" i="14"/>
  <c r="F849" i="14"/>
  <c r="F850" i="14"/>
  <c r="F851" i="14"/>
  <c r="F852" i="14"/>
  <c r="F853" i="14"/>
  <c r="F854" i="14"/>
  <c r="F855" i="14"/>
  <c r="F856" i="14"/>
  <c r="F857" i="14"/>
  <c r="F858" i="14"/>
  <c r="F859" i="14"/>
  <c r="F860" i="14"/>
  <c r="F861" i="14"/>
  <c r="F862" i="14"/>
  <c r="F863" i="14"/>
  <c r="F864" i="14"/>
  <c r="F865" i="14"/>
  <c r="F866" i="14"/>
  <c r="F867" i="14"/>
  <c r="F868" i="14"/>
  <c r="F869" i="14"/>
  <c r="F870" i="14"/>
  <c r="F871" i="14"/>
  <c r="F872" i="14"/>
  <c r="F873" i="14"/>
  <c r="F874" i="14"/>
  <c r="F875" i="14"/>
  <c r="F876" i="14"/>
  <c r="F877" i="14"/>
  <c r="F878" i="14"/>
  <c r="F879" i="14"/>
  <c r="F880" i="14"/>
  <c r="F881" i="14"/>
  <c r="F882" i="14"/>
  <c r="F883" i="14"/>
  <c r="F884" i="14"/>
  <c r="F885" i="14"/>
  <c r="F886" i="14"/>
  <c r="F887" i="14"/>
  <c r="F888" i="14"/>
  <c r="F889" i="14"/>
  <c r="F890" i="14"/>
  <c r="F891" i="14"/>
  <c r="F892" i="14"/>
  <c r="F893" i="14"/>
  <c r="F894" i="14"/>
  <c r="F895" i="14"/>
  <c r="F896" i="14"/>
  <c r="F897" i="14"/>
  <c r="F898" i="14"/>
  <c r="F899" i="14"/>
  <c r="F900" i="14"/>
  <c r="F901" i="14"/>
  <c r="F902" i="14"/>
  <c r="F903" i="14"/>
  <c r="F904" i="14"/>
  <c r="F905" i="14"/>
  <c r="F906" i="14"/>
  <c r="F907" i="14"/>
  <c r="F908" i="14"/>
  <c r="F909" i="14"/>
  <c r="F910" i="14"/>
  <c r="F911" i="14"/>
  <c r="F912" i="14"/>
  <c r="F913" i="14"/>
  <c r="F914" i="14"/>
  <c r="F915" i="14"/>
  <c r="F916" i="14"/>
  <c r="F917" i="14"/>
  <c r="F918" i="14"/>
  <c r="F919" i="14"/>
  <c r="F920" i="14"/>
  <c r="F921" i="14"/>
  <c r="F922" i="14"/>
  <c r="F923" i="14"/>
  <c r="F924" i="14"/>
  <c r="F925" i="14"/>
  <c r="F926" i="14"/>
  <c r="F927" i="14"/>
  <c r="F928" i="14"/>
  <c r="F929" i="14"/>
  <c r="F930" i="14"/>
  <c r="F931" i="14"/>
  <c r="F932" i="14"/>
  <c r="F933" i="14"/>
  <c r="F934" i="14"/>
  <c r="F935" i="14"/>
  <c r="F936" i="14"/>
  <c r="F937" i="14"/>
  <c r="F938" i="14"/>
  <c r="F939" i="14"/>
  <c r="F940" i="14"/>
  <c r="F941" i="14"/>
  <c r="F942" i="14"/>
  <c r="F943" i="14"/>
  <c r="F944" i="14"/>
  <c r="F945" i="14"/>
  <c r="F946" i="14"/>
  <c r="F947" i="14"/>
  <c r="F948" i="14"/>
  <c r="F949" i="14"/>
  <c r="F950" i="14"/>
  <c r="F951" i="14"/>
  <c r="F952" i="14"/>
  <c r="F953" i="14"/>
  <c r="F954" i="14"/>
  <c r="F955" i="14"/>
  <c r="F956" i="14"/>
  <c r="F957" i="14"/>
  <c r="F958" i="14"/>
  <c r="F959" i="14"/>
  <c r="F960" i="14"/>
  <c r="F961" i="14"/>
  <c r="F962" i="14"/>
  <c r="F963" i="14"/>
  <c r="F964" i="14"/>
  <c r="F965" i="14"/>
  <c r="F966" i="14"/>
  <c r="F967" i="14"/>
  <c r="F968" i="14"/>
  <c r="F969" i="14"/>
  <c r="F970" i="14"/>
  <c r="F971" i="14"/>
  <c r="F972" i="14"/>
  <c r="F973" i="14"/>
  <c r="F974" i="14"/>
  <c r="F975" i="14"/>
  <c r="F976" i="14"/>
  <c r="F977" i="14"/>
  <c r="F978" i="14"/>
  <c r="F979" i="14"/>
  <c r="F980" i="14"/>
  <c r="F981" i="14"/>
  <c r="F982" i="14"/>
  <c r="F983" i="14"/>
  <c r="F984" i="14"/>
  <c r="F985" i="14"/>
  <c r="F986" i="14"/>
  <c r="F987" i="14"/>
  <c r="F988" i="14"/>
  <c r="F989" i="14"/>
  <c r="F990" i="14"/>
  <c r="F991" i="14"/>
  <c r="F992" i="14"/>
  <c r="F993" i="14"/>
  <c r="F994" i="14"/>
  <c r="F995" i="14"/>
  <c r="F996" i="14"/>
  <c r="F997" i="14"/>
  <c r="F998" i="14"/>
  <c r="F999" i="14"/>
  <c r="F1000" i="14"/>
  <c r="F1001" i="14"/>
  <c r="F1002" i="14"/>
  <c r="F1003" i="14"/>
  <c r="F1004" i="14"/>
  <c r="F1005" i="14"/>
  <c r="F1006" i="14"/>
  <c r="F1007" i="14"/>
  <c r="F1008" i="14"/>
  <c r="F1009" i="14"/>
  <c r="F1010" i="14"/>
  <c r="F1011" i="14"/>
  <c r="F1012" i="14"/>
  <c r="F1013" i="14"/>
  <c r="F1014" i="14"/>
  <c r="F1015" i="14"/>
  <c r="F1016" i="14"/>
  <c r="F1017" i="14"/>
  <c r="F1018" i="14"/>
  <c r="F1019" i="14"/>
  <c r="F1020" i="14"/>
  <c r="F1021" i="14"/>
  <c r="F1022" i="14"/>
  <c r="F1023" i="14"/>
  <c r="F1024" i="14"/>
  <c r="F1025" i="14"/>
  <c r="F1026" i="14"/>
  <c r="F1027" i="14"/>
  <c r="F1028" i="14"/>
  <c r="F1029" i="14"/>
  <c r="F1030" i="14"/>
  <c r="F1031" i="14"/>
  <c r="F1032" i="14"/>
  <c r="F1033" i="14"/>
  <c r="F1034" i="14"/>
  <c r="F1035" i="14"/>
  <c r="F1036" i="14"/>
  <c r="F1037" i="14"/>
  <c r="F1038" i="14"/>
  <c r="F1039" i="14"/>
  <c r="F1040" i="14"/>
  <c r="F1041" i="14"/>
  <c r="F1042" i="14"/>
  <c r="F1043" i="14"/>
  <c r="F1044" i="14"/>
  <c r="F1045" i="14"/>
  <c r="F1046" i="14"/>
  <c r="F1047" i="14"/>
  <c r="F1048" i="14"/>
  <c r="F1049" i="14"/>
  <c r="F1050" i="14"/>
  <c r="F1051" i="14"/>
  <c r="F1052" i="14"/>
  <c r="F1053" i="14"/>
  <c r="F1054" i="14"/>
  <c r="F1055" i="14"/>
  <c r="F1056" i="14"/>
  <c r="F1057" i="14"/>
  <c r="F1058" i="14"/>
  <c r="F1059" i="14"/>
  <c r="F1060" i="14"/>
  <c r="F1061" i="14"/>
  <c r="F1062" i="14"/>
  <c r="F1063" i="14"/>
  <c r="F1064" i="14"/>
  <c r="F1065" i="14"/>
  <c r="F1066" i="14"/>
  <c r="F1067" i="14"/>
  <c r="F1068" i="14"/>
  <c r="F1069" i="14"/>
  <c r="F1070" i="14"/>
  <c r="F1071" i="14"/>
  <c r="F1072" i="14"/>
  <c r="F1073" i="14"/>
  <c r="F1074" i="14"/>
  <c r="F1075" i="14"/>
  <c r="F1076" i="14"/>
  <c r="F1077" i="14"/>
  <c r="F1078" i="14"/>
  <c r="F1079" i="14"/>
  <c r="F1080" i="14"/>
  <c r="F1081" i="14"/>
  <c r="F1082" i="14"/>
  <c r="F1083" i="14"/>
  <c r="F1084" i="14"/>
  <c r="F1085" i="14"/>
  <c r="F1086" i="14"/>
  <c r="F1087" i="14"/>
  <c r="F1088" i="14"/>
  <c r="F1089" i="14"/>
  <c r="F1090" i="14"/>
  <c r="F1091" i="14"/>
  <c r="F1092" i="14"/>
  <c r="F1093" i="14"/>
  <c r="F1094" i="14"/>
  <c r="F1095" i="14"/>
  <c r="F1096" i="14"/>
  <c r="F1097" i="14"/>
  <c r="F1098" i="14"/>
  <c r="F1099" i="14"/>
  <c r="F1100" i="14"/>
  <c r="F1101" i="14"/>
  <c r="F1102" i="14"/>
  <c r="F1103" i="14"/>
  <c r="F1104" i="14"/>
  <c r="F1105" i="14"/>
  <c r="F1106" i="14"/>
  <c r="F1107" i="14"/>
  <c r="F1108" i="14"/>
  <c r="F1109" i="14"/>
  <c r="F1110" i="14"/>
  <c r="F1111" i="14"/>
  <c r="F1112" i="14"/>
  <c r="F1113" i="14"/>
  <c r="F1114" i="14"/>
  <c r="F1115" i="14"/>
  <c r="F1116" i="14"/>
  <c r="F1117" i="14"/>
  <c r="F1118" i="14"/>
  <c r="F1119" i="14"/>
  <c r="F1120" i="14"/>
  <c r="F1121" i="14"/>
  <c r="F1122" i="14"/>
  <c r="F1123" i="14"/>
  <c r="F1124" i="14"/>
  <c r="F1125" i="14"/>
  <c r="F1126" i="14"/>
  <c r="F1127" i="14"/>
  <c r="F1128" i="14"/>
  <c r="F1129" i="14"/>
  <c r="F1130" i="14"/>
  <c r="F1131" i="14"/>
  <c r="F1132" i="14"/>
  <c r="F1133" i="14"/>
  <c r="F1134" i="14"/>
  <c r="F1135" i="14"/>
  <c r="F1136" i="14"/>
  <c r="F1137" i="14"/>
  <c r="F1138" i="14"/>
  <c r="F1139" i="14"/>
  <c r="F1140" i="14"/>
  <c r="F1141" i="14"/>
  <c r="F1142" i="14"/>
  <c r="F1143" i="14"/>
  <c r="F1144" i="14"/>
  <c r="F1145" i="14"/>
  <c r="F1146" i="14"/>
  <c r="F1147" i="14"/>
  <c r="F1148" i="14"/>
  <c r="F1149" i="14"/>
  <c r="F1150" i="14"/>
  <c r="F1151" i="14"/>
  <c r="F1152" i="14"/>
  <c r="F1153" i="14"/>
  <c r="F1154" i="14"/>
  <c r="F1155" i="14"/>
  <c r="F1156" i="14"/>
  <c r="F1157" i="14"/>
  <c r="F1158" i="14"/>
  <c r="F1159" i="14"/>
  <c r="F1160" i="14"/>
  <c r="F1161" i="14"/>
  <c r="F1162" i="14"/>
  <c r="F1163" i="14"/>
  <c r="F1164" i="14"/>
  <c r="F1165" i="14"/>
  <c r="F1166" i="14"/>
  <c r="F1167" i="14"/>
  <c r="F1168" i="14"/>
  <c r="F1169" i="14"/>
  <c r="F1170" i="14"/>
  <c r="F1171" i="14"/>
  <c r="F1172" i="14"/>
  <c r="F1173" i="14"/>
  <c r="F1174" i="14"/>
  <c r="F1175" i="14"/>
  <c r="F1176" i="14"/>
  <c r="F1177" i="14"/>
  <c r="F1178" i="14"/>
  <c r="F1179" i="14"/>
  <c r="F1180" i="14"/>
  <c r="F1181" i="14"/>
  <c r="F1182" i="14"/>
  <c r="F1183" i="14"/>
  <c r="F1184" i="14"/>
  <c r="F1185" i="14"/>
  <c r="F1186" i="14"/>
  <c r="F1187" i="14"/>
  <c r="F1188" i="14"/>
  <c r="F1189" i="14"/>
  <c r="F1190" i="14"/>
  <c r="F1191" i="14"/>
  <c r="F1192" i="14"/>
  <c r="F1193" i="14"/>
  <c r="F1194" i="14"/>
  <c r="F1195" i="14"/>
  <c r="F1196" i="14"/>
  <c r="F1197" i="14"/>
  <c r="F1198" i="14"/>
  <c r="F1199" i="14"/>
  <c r="F1200" i="14"/>
  <c r="F1201" i="14"/>
  <c r="F1202" i="14"/>
  <c r="F1203" i="14"/>
  <c r="F1204" i="14"/>
  <c r="F1205" i="14"/>
  <c r="F1206" i="14"/>
  <c r="F1207" i="14"/>
  <c r="F1208" i="14"/>
  <c r="F1209" i="14"/>
  <c r="F1210" i="14"/>
  <c r="F1211" i="14"/>
  <c r="F1212" i="14"/>
  <c r="F1213" i="14"/>
  <c r="F1214" i="14"/>
  <c r="F1215" i="14"/>
  <c r="F1216" i="14"/>
  <c r="F1217" i="14"/>
  <c r="F1218" i="14"/>
  <c r="F1219" i="14"/>
  <c r="F1220" i="14"/>
  <c r="F1221" i="14"/>
  <c r="F1222" i="14"/>
  <c r="F1223" i="14"/>
  <c r="F1224" i="14"/>
  <c r="F1225" i="14"/>
  <c r="F1226" i="14"/>
  <c r="F1227" i="14"/>
  <c r="F1228" i="14"/>
  <c r="F1229" i="14"/>
  <c r="F1230" i="14"/>
  <c r="F1231" i="14"/>
  <c r="F1232" i="14"/>
  <c r="F1233" i="14"/>
  <c r="F1234" i="14"/>
  <c r="F1235" i="14"/>
  <c r="F1236" i="14"/>
  <c r="F1237" i="14"/>
  <c r="F1238" i="14"/>
  <c r="F1239" i="14"/>
  <c r="F1240" i="14"/>
  <c r="F1241" i="14"/>
  <c r="F1242" i="14"/>
  <c r="F1243" i="14"/>
  <c r="F1244" i="14"/>
  <c r="F1245" i="14"/>
  <c r="F1246" i="14"/>
  <c r="F1247" i="14"/>
  <c r="F1248" i="14"/>
  <c r="F1249" i="14"/>
  <c r="F1250" i="14"/>
  <c r="F1251" i="14"/>
  <c r="F1252" i="14"/>
  <c r="F1253" i="14"/>
  <c r="F1254" i="14"/>
  <c r="F1255" i="14"/>
  <c r="F1256" i="14"/>
  <c r="F1257" i="14"/>
  <c r="F1258" i="14"/>
  <c r="F1259" i="14"/>
  <c r="F1260" i="14"/>
  <c r="F1261" i="14"/>
  <c r="F1262" i="14"/>
  <c r="F1263" i="14"/>
  <c r="F1264" i="14"/>
  <c r="F1265" i="14"/>
  <c r="F1266" i="14"/>
  <c r="F1267" i="14"/>
  <c r="F1268" i="14"/>
  <c r="F1269" i="14"/>
  <c r="F1270" i="14"/>
  <c r="F1271" i="14"/>
  <c r="F1272" i="14"/>
  <c r="F1273" i="14"/>
  <c r="F1274" i="14"/>
  <c r="F1275" i="14"/>
  <c r="F1276" i="14"/>
  <c r="F1277" i="14"/>
  <c r="F1278" i="14"/>
  <c r="F1279" i="14"/>
  <c r="F1280" i="14"/>
  <c r="F1281" i="14"/>
  <c r="F1282" i="14"/>
  <c r="F1283" i="14"/>
  <c r="F1284" i="14"/>
  <c r="F1285" i="14"/>
  <c r="F1286" i="14"/>
  <c r="F1287" i="14"/>
  <c r="F1288" i="14"/>
  <c r="F1289" i="14"/>
  <c r="F1290" i="14"/>
  <c r="F1291" i="14"/>
  <c r="F1292" i="14"/>
  <c r="F1293" i="14"/>
  <c r="F1294" i="14"/>
  <c r="F1295" i="14"/>
  <c r="F1296" i="14"/>
  <c r="F1297" i="14"/>
  <c r="F1298" i="14"/>
  <c r="F1299" i="14"/>
  <c r="F1300" i="14"/>
  <c r="F1301" i="14"/>
  <c r="F1302" i="14"/>
  <c r="F1303" i="14"/>
  <c r="F1304" i="14"/>
  <c r="F1305" i="14"/>
  <c r="F1306" i="14"/>
  <c r="F1307" i="14"/>
  <c r="F1308" i="14"/>
  <c r="F1309" i="14"/>
  <c r="F1310" i="14"/>
  <c r="F1311" i="14"/>
  <c r="F1312" i="14"/>
  <c r="F1313" i="14"/>
  <c r="F1314" i="14"/>
  <c r="F1315" i="14"/>
  <c r="F1316" i="14"/>
  <c r="F1317" i="14"/>
  <c r="F1318" i="14"/>
  <c r="F1319" i="14"/>
  <c r="F1320" i="14"/>
  <c r="F1321" i="14"/>
  <c r="F1322" i="14"/>
  <c r="F1323" i="14"/>
  <c r="F1324" i="14"/>
  <c r="F1325" i="14"/>
  <c r="F1326" i="14"/>
  <c r="F1327" i="14"/>
  <c r="F1328" i="14"/>
  <c r="F1329" i="14"/>
  <c r="F1330" i="14"/>
  <c r="F1331" i="14"/>
  <c r="F1332" i="14"/>
  <c r="F1333" i="14"/>
  <c r="F1334" i="14"/>
  <c r="F1335" i="14"/>
  <c r="F1336" i="14"/>
  <c r="F1337" i="14"/>
  <c r="F1338" i="14"/>
  <c r="F1339" i="14"/>
  <c r="F1340" i="14"/>
  <c r="F1341" i="14"/>
  <c r="F1342" i="14"/>
  <c r="F1343" i="14"/>
  <c r="F1344" i="14"/>
  <c r="F1345" i="14"/>
  <c r="F1346" i="14"/>
  <c r="F1347" i="14"/>
  <c r="F1348" i="14"/>
  <c r="F1349" i="14"/>
  <c r="F1350" i="14"/>
  <c r="F1351" i="14"/>
  <c r="F1352" i="14"/>
  <c r="F1353" i="14"/>
  <c r="F1354" i="14"/>
  <c r="F1355" i="14"/>
  <c r="F1356" i="14"/>
  <c r="F1357" i="14"/>
  <c r="F1358" i="14"/>
  <c r="F1359" i="14"/>
  <c r="F1360" i="14"/>
  <c r="F1361" i="14"/>
  <c r="F1362" i="14"/>
  <c r="F1363" i="14"/>
  <c r="F1364" i="14"/>
  <c r="F1365" i="14"/>
  <c r="F1366" i="14"/>
  <c r="F1367" i="14"/>
  <c r="F1368" i="14"/>
  <c r="F1369" i="14"/>
  <c r="F1370" i="14"/>
  <c r="F1371" i="14"/>
  <c r="F1372" i="14"/>
  <c r="F1373" i="14"/>
  <c r="F1374" i="14"/>
  <c r="F1375" i="14"/>
  <c r="F1376" i="14"/>
  <c r="F1377" i="14"/>
  <c r="F1378" i="14"/>
  <c r="F1379" i="14"/>
  <c r="F1380" i="14"/>
  <c r="F1381" i="14"/>
  <c r="F1382" i="14"/>
  <c r="F1383" i="14"/>
  <c r="F1384" i="14"/>
  <c r="F1385" i="14"/>
  <c r="F1386" i="14"/>
  <c r="F1387" i="14"/>
  <c r="F1388" i="14"/>
  <c r="F1389" i="14"/>
  <c r="F1390" i="14"/>
  <c r="F1391" i="14"/>
  <c r="F1392" i="14"/>
  <c r="F1393" i="14"/>
  <c r="F1394" i="14"/>
  <c r="F1395" i="14"/>
  <c r="F1396" i="14"/>
  <c r="F1397" i="14"/>
  <c r="F1398" i="14"/>
  <c r="F1399" i="14"/>
  <c r="F1400" i="14"/>
  <c r="F1401" i="14"/>
  <c r="F1402" i="14"/>
  <c r="F1403" i="14"/>
  <c r="F1404" i="14"/>
  <c r="F1405" i="14"/>
  <c r="F1406" i="14"/>
  <c r="F1407" i="14"/>
  <c r="F1408" i="14"/>
  <c r="F1409" i="14"/>
  <c r="F1410" i="14"/>
  <c r="F1411" i="14"/>
  <c r="F1412" i="14"/>
  <c r="F1413" i="14"/>
  <c r="F1414" i="14"/>
  <c r="F1415" i="14"/>
  <c r="F1416" i="14"/>
  <c r="F1417" i="14"/>
  <c r="F1418" i="14"/>
  <c r="F1419" i="14"/>
  <c r="F1420" i="14"/>
  <c r="F1421" i="14"/>
  <c r="F1422" i="14"/>
  <c r="F1423" i="14"/>
  <c r="F1424" i="14"/>
  <c r="F1425" i="14"/>
  <c r="F1426" i="14"/>
  <c r="F1427" i="14"/>
  <c r="F1428" i="14"/>
  <c r="F1429" i="14"/>
  <c r="F1430" i="14"/>
  <c r="F1431" i="14"/>
  <c r="F1432" i="14"/>
  <c r="F1433" i="14"/>
  <c r="F1434" i="14"/>
  <c r="F1435" i="14"/>
  <c r="F1436" i="14"/>
  <c r="F1437" i="14"/>
  <c r="F1438" i="14"/>
  <c r="F1439" i="14"/>
  <c r="F1440" i="14"/>
  <c r="F1441" i="14"/>
  <c r="F1442" i="14"/>
  <c r="F1443" i="14"/>
  <c r="F1444" i="14"/>
  <c r="F1445" i="14"/>
  <c r="F1446" i="14"/>
  <c r="F1447" i="14"/>
  <c r="F1448" i="14"/>
  <c r="F1449" i="14"/>
  <c r="F1450" i="14"/>
  <c r="F1451" i="14"/>
  <c r="F1452" i="14"/>
  <c r="F1453" i="14"/>
  <c r="F1454" i="14"/>
  <c r="F1455" i="14"/>
  <c r="F1456" i="14"/>
  <c r="F1457" i="14"/>
  <c r="F1458" i="14"/>
  <c r="F1459" i="14"/>
  <c r="F1460" i="14"/>
  <c r="F1461" i="14"/>
  <c r="F1462" i="14"/>
  <c r="F1463" i="14"/>
  <c r="F1464" i="14"/>
  <c r="F1465" i="14"/>
  <c r="F1466" i="14"/>
  <c r="F1467" i="14"/>
  <c r="F1468" i="14"/>
  <c r="F1469" i="14"/>
  <c r="F1470" i="14"/>
  <c r="F1471" i="14"/>
  <c r="F1472" i="14"/>
  <c r="F1473" i="14"/>
  <c r="F1474" i="14"/>
  <c r="F1475" i="14"/>
  <c r="F1476" i="14"/>
  <c r="F1477" i="14"/>
  <c r="F1478" i="14"/>
  <c r="F1479" i="14"/>
  <c r="F1480" i="14"/>
  <c r="F1481" i="14"/>
  <c r="F1482" i="14"/>
  <c r="F1483" i="14"/>
  <c r="F1484" i="14"/>
  <c r="F1485" i="14"/>
  <c r="F1486" i="14"/>
  <c r="F1487" i="14"/>
  <c r="F1488" i="14"/>
  <c r="F1489" i="14"/>
  <c r="F1490" i="14"/>
  <c r="F1491" i="14"/>
  <c r="F1492" i="14"/>
  <c r="F1493" i="14"/>
  <c r="F1494" i="14"/>
  <c r="F1495" i="14"/>
  <c r="F1496" i="14"/>
  <c r="F1497" i="14"/>
  <c r="F1498" i="14"/>
  <c r="F1499" i="14"/>
  <c r="F1500" i="14"/>
  <c r="F1501" i="14"/>
  <c r="F1502" i="14"/>
  <c r="F1503" i="14"/>
  <c r="F1504" i="14"/>
  <c r="F1505" i="14"/>
  <c r="F1506" i="14"/>
  <c r="F1507" i="14"/>
  <c r="F1508" i="14"/>
  <c r="F1509" i="14"/>
  <c r="F1511" i="14"/>
  <c r="F1512" i="14"/>
  <c r="F1513" i="14"/>
  <c r="F1514" i="14"/>
  <c r="F1515" i="14"/>
  <c r="F1516" i="14"/>
  <c r="F1517" i="14"/>
  <c r="F1518" i="14"/>
  <c r="F1519" i="14"/>
  <c r="F1520" i="14"/>
  <c r="F1521" i="14"/>
  <c r="F1522" i="14"/>
  <c r="F1523" i="14"/>
  <c r="F1524" i="14"/>
  <c r="F1525" i="14"/>
  <c r="F1526" i="14"/>
  <c r="F1527" i="14"/>
  <c r="F1528" i="14"/>
  <c r="F1529" i="14"/>
  <c r="F1530" i="14"/>
  <c r="F1531" i="14"/>
  <c r="F1532" i="14"/>
  <c r="F1533" i="14"/>
  <c r="F1534" i="14"/>
  <c r="F1535" i="14"/>
  <c r="F1536" i="14"/>
  <c r="F1537" i="14"/>
  <c r="F1538" i="14"/>
  <c r="F1539" i="14"/>
  <c r="F1540" i="14"/>
  <c r="F1541" i="14"/>
  <c r="F1542" i="14"/>
  <c r="F1543" i="14"/>
  <c r="F1544" i="14"/>
  <c r="F1545" i="14"/>
  <c r="F1546" i="14"/>
  <c r="F1547" i="14"/>
  <c r="F1548" i="14"/>
  <c r="F1549" i="14"/>
  <c r="F1550" i="14"/>
  <c r="F1551" i="14"/>
  <c r="F1552" i="14"/>
  <c r="F1553" i="14"/>
  <c r="F1554" i="14"/>
  <c r="F1555" i="14"/>
  <c r="F1556" i="14"/>
  <c r="F1557" i="14"/>
  <c r="F1558" i="14"/>
  <c r="F1559" i="14"/>
  <c r="F1560" i="14"/>
  <c r="F1561" i="14"/>
  <c r="F1562" i="14"/>
  <c r="F1563" i="14"/>
  <c r="F1564" i="14"/>
  <c r="F1565" i="14"/>
  <c r="F1566" i="14"/>
  <c r="F1567" i="14"/>
  <c r="F1568" i="14"/>
  <c r="F1569" i="14"/>
  <c r="F1570" i="14"/>
  <c r="F1571" i="14"/>
  <c r="F1572" i="14"/>
  <c r="F1573" i="14"/>
  <c r="F1574" i="14"/>
  <c r="F1575" i="14"/>
  <c r="F1576" i="14"/>
  <c r="F1577" i="14"/>
  <c r="F1578" i="14"/>
  <c r="F1579" i="14"/>
  <c r="F1580" i="14"/>
  <c r="F1581" i="14"/>
  <c r="F1582" i="14"/>
  <c r="F1583" i="14"/>
  <c r="F1584" i="14"/>
  <c r="F1585" i="14"/>
  <c r="F1586" i="14"/>
  <c r="F1587" i="14"/>
  <c r="F1588" i="14"/>
  <c r="F1589" i="14"/>
  <c r="F1590" i="14"/>
  <c r="F1591" i="14"/>
  <c r="F1592" i="14"/>
  <c r="F1593" i="14"/>
  <c r="F1594" i="14"/>
  <c r="F1595" i="14"/>
  <c r="F1596" i="14"/>
  <c r="F1597" i="14"/>
  <c r="F1598" i="14"/>
  <c r="F1599" i="14"/>
  <c r="F1600" i="14"/>
  <c r="F1601" i="14"/>
  <c r="F1602" i="14"/>
  <c r="F1603" i="14"/>
  <c r="F1604" i="14"/>
  <c r="F1605" i="14"/>
  <c r="F1606" i="14"/>
  <c r="F1607" i="14"/>
  <c r="F1608" i="14"/>
  <c r="F1609" i="14"/>
  <c r="F1610" i="14"/>
  <c r="F1611" i="14"/>
  <c r="F1612" i="14"/>
  <c r="F1613" i="14"/>
  <c r="F1614" i="14"/>
  <c r="F1615" i="14"/>
  <c r="F1616" i="14"/>
  <c r="F1617" i="14"/>
  <c r="F1618" i="14"/>
  <c r="F1619" i="14"/>
  <c r="F1620" i="14"/>
  <c r="F1621" i="14"/>
  <c r="F1622" i="14"/>
  <c r="F1623" i="14"/>
  <c r="F1624" i="14"/>
  <c r="F1625" i="14"/>
  <c r="F1626" i="14"/>
  <c r="F1627" i="14"/>
  <c r="F1628" i="14"/>
  <c r="F1629" i="14"/>
  <c r="F1630" i="14"/>
  <c r="F1631" i="14"/>
  <c r="F1632" i="14"/>
  <c r="F1633" i="14"/>
  <c r="F1634" i="14"/>
  <c r="F1635" i="14"/>
  <c r="F1636" i="14"/>
  <c r="F1637" i="14"/>
  <c r="F1638" i="14"/>
  <c r="F1639" i="14"/>
  <c r="F1640" i="14"/>
  <c r="F1641" i="14"/>
  <c r="F1642" i="14"/>
  <c r="F1643" i="14"/>
  <c r="F1644" i="14"/>
  <c r="F1645" i="14"/>
  <c r="F1646" i="14"/>
  <c r="F1647" i="14"/>
  <c r="F1648" i="14"/>
  <c r="F1649" i="14"/>
  <c r="F1650" i="14"/>
  <c r="F1651" i="14"/>
  <c r="F1652" i="14"/>
  <c r="F1653" i="14"/>
  <c r="F1654" i="14"/>
  <c r="F1655" i="14"/>
  <c r="F1656" i="14"/>
  <c r="F1657" i="14"/>
  <c r="F1658" i="14"/>
  <c r="F1659" i="14"/>
  <c r="F1660" i="14"/>
  <c r="F1661" i="14"/>
  <c r="F1662" i="14"/>
  <c r="F1663" i="14"/>
  <c r="F1664" i="14"/>
  <c r="F1665" i="14"/>
  <c r="F1666" i="14"/>
  <c r="F1667" i="14"/>
  <c r="F1668" i="14"/>
  <c r="F1669" i="14"/>
  <c r="F1670" i="14"/>
  <c r="F1671" i="14"/>
  <c r="F1672" i="14"/>
  <c r="F1673" i="14"/>
  <c r="F1674" i="14"/>
  <c r="F1675" i="14"/>
  <c r="F1676" i="14"/>
  <c r="F1677" i="14"/>
  <c r="F1678" i="14"/>
  <c r="F1679" i="14"/>
  <c r="F1680" i="14"/>
  <c r="F1681" i="14"/>
  <c r="F1682" i="14"/>
  <c r="F1683" i="14"/>
  <c r="F1684" i="14"/>
  <c r="F1685" i="14"/>
  <c r="F1686" i="14"/>
  <c r="F1687" i="14"/>
  <c r="F1688" i="14"/>
  <c r="F1689" i="14"/>
  <c r="F1690" i="14"/>
  <c r="F1691" i="14"/>
  <c r="F1692" i="14"/>
  <c r="F1693" i="14"/>
  <c r="F1694" i="14"/>
  <c r="F1695" i="14"/>
  <c r="F1696" i="14"/>
  <c r="F1697" i="14"/>
  <c r="F1698" i="14"/>
  <c r="F1699" i="14"/>
  <c r="F1700" i="14"/>
  <c r="F1701" i="14"/>
  <c r="F1702" i="14"/>
  <c r="F1703" i="14"/>
  <c r="F1704" i="14"/>
  <c r="F1705" i="14"/>
  <c r="F1706" i="14"/>
  <c r="F1707" i="14"/>
  <c r="F1708" i="14"/>
  <c r="F1709" i="14"/>
  <c r="F1710" i="14"/>
  <c r="F1711" i="14"/>
  <c r="F1712" i="14"/>
  <c r="F1713" i="14"/>
  <c r="F1714" i="14"/>
  <c r="F1715" i="14"/>
  <c r="F1716" i="14"/>
  <c r="F1717" i="14"/>
  <c r="F1718" i="14"/>
  <c r="F1719" i="14"/>
  <c r="F1720" i="14"/>
  <c r="F1721" i="14"/>
  <c r="F1722" i="14"/>
  <c r="F1723" i="14"/>
  <c r="F1724" i="14"/>
  <c r="F1725" i="14"/>
  <c r="F1726" i="14"/>
  <c r="F1727" i="14"/>
  <c r="F1728" i="14"/>
  <c r="F1729" i="14"/>
  <c r="F1730" i="14"/>
  <c r="F1731" i="14"/>
  <c r="F1732" i="14"/>
  <c r="F1733" i="14"/>
  <c r="F1734" i="14"/>
  <c r="F1735" i="14"/>
  <c r="F1736" i="14"/>
  <c r="F1737" i="14"/>
  <c r="F1738" i="14"/>
  <c r="F1739" i="14"/>
  <c r="F1740" i="14"/>
  <c r="F1741" i="14"/>
  <c r="F1742" i="14"/>
  <c r="F1743" i="14"/>
  <c r="F1744" i="14"/>
  <c r="F1745" i="14"/>
  <c r="F1746" i="14"/>
  <c r="F1747" i="14"/>
  <c r="F1748" i="14"/>
  <c r="F1749" i="14"/>
  <c r="F1750" i="14"/>
  <c r="F1751" i="14"/>
  <c r="F1752" i="14"/>
  <c r="F1753" i="14"/>
  <c r="F1754" i="14"/>
  <c r="F1755" i="14"/>
  <c r="F1756" i="14"/>
  <c r="F1757" i="14"/>
  <c r="F1758" i="14"/>
  <c r="F1759" i="14"/>
  <c r="F1760" i="14"/>
  <c r="F1761" i="14"/>
  <c r="F1762" i="14"/>
  <c r="F1763" i="14"/>
  <c r="F1764" i="14"/>
  <c r="F1765" i="14"/>
  <c r="F1766" i="14"/>
  <c r="F1767" i="14"/>
  <c r="F1768" i="14"/>
  <c r="F1769" i="14"/>
  <c r="F1770" i="14"/>
  <c r="F1771" i="14"/>
  <c r="F1772" i="14"/>
  <c r="F1773" i="14"/>
  <c r="F1774" i="14"/>
  <c r="F1775" i="14"/>
  <c r="F1776" i="14"/>
  <c r="F1777" i="14"/>
  <c r="F1778" i="14"/>
  <c r="F1779" i="14"/>
  <c r="F1780" i="14"/>
  <c r="F1781" i="14"/>
  <c r="F1782" i="14"/>
  <c r="F1783" i="14"/>
  <c r="F1784" i="14"/>
  <c r="F1785" i="14"/>
  <c r="F1786" i="14"/>
  <c r="F1787" i="14"/>
  <c r="F1788" i="14"/>
  <c r="F1789" i="14"/>
  <c r="F1790" i="14"/>
  <c r="F1791" i="14"/>
  <c r="F1792" i="14"/>
  <c r="F1793" i="14"/>
  <c r="F1794" i="14"/>
  <c r="F1795" i="14"/>
  <c r="F1796" i="14"/>
  <c r="F1797" i="14"/>
  <c r="F1798" i="14"/>
  <c r="F1799" i="14"/>
  <c r="F1800" i="14"/>
  <c r="F1801" i="14"/>
  <c r="F1802" i="14"/>
  <c r="F1803" i="14"/>
  <c r="F1804" i="14"/>
  <c r="F1805" i="14"/>
  <c r="F1806" i="14"/>
  <c r="F1807" i="14"/>
  <c r="F1808" i="14"/>
  <c r="F1809" i="14"/>
  <c r="F1810" i="14"/>
  <c r="F1811" i="14"/>
  <c r="F1812" i="14"/>
  <c r="F1813" i="14"/>
  <c r="F1814" i="14"/>
  <c r="F1815" i="14"/>
  <c r="F1816" i="14"/>
  <c r="F1817" i="14"/>
  <c r="F1818" i="14"/>
  <c r="F1819" i="14"/>
  <c r="F1820" i="14"/>
  <c r="F1821" i="14"/>
  <c r="F1822" i="14"/>
  <c r="F1823" i="14"/>
  <c r="F1824" i="14"/>
  <c r="F1825" i="14"/>
  <c r="F1826" i="14"/>
  <c r="F1827" i="14"/>
  <c r="F1828" i="14"/>
  <c r="F1829" i="14"/>
  <c r="F1830" i="14"/>
  <c r="F1831" i="14"/>
  <c r="F1832" i="14"/>
  <c r="F1833" i="14"/>
  <c r="F1834" i="14"/>
  <c r="F1835" i="14"/>
  <c r="F1836" i="14"/>
  <c r="F1837" i="14"/>
  <c r="F1838" i="14"/>
  <c r="F1839" i="14"/>
  <c r="F1840" i="14"/>
  <c r="F1841" i="14"/>
  <c r="F1842" i="14"/>
  <c r="F1843" i="14"/>
  <c r="F1844" i="14"/>
  <c r="F1845" i="14"/>
  <c r="F1846" i="14"/>
  <c r="F1847" i="14"/>
  <c r="F1848" i="14"/>
  <c r="F1849" i="14"/>
  <c r="F1850" i="14"/>
  <c r="F1851" i="14"/>
  <c r="F1852" i="14"/>
  <c r="F1853" i="14"/>
  <c r="F1854" i="14"/>
  <c r="F1855" i="14"/>
  <c r="F1856" i="14"/>
  <c r="F1857" i="14"/>
  <c r="F1858" i="14"/>
  <c r="F1859" i="14"/>
  <c r="F1860" i="14"/>
  <c r="F1861" i="14"/>
  <c r="F1862" i="14"/>
  <c r="F1863" i="14"/>
  <c r="F1864" i="14"/>
  <c r="F1865" i="14"/>
  <c r="F1866" i="14"/>
  <c r="F1867" i="14"/>
  <c r="F1868" i="14"/>
  <c r="F1869" i="14"/>
  <c r="F1870" i="14"/>
  <c r="F1871" i="14"/>
  <c r="F1872" i="14"/>
  <c r="F1873" i="14"/>
  <c r="F1874" i="14"/>
  <c r="F1875" i="14"/>
  <c r="F1876" i="14"/>
  <c r="F1877" i="14"/>
  <c r="F1878" i="14"/>
  <c r="F1879" i="14"/>
  <c r="F1880" i="14"/>
  <c r="F1881" i="14"/>
  <c r="F1882" i="14"/>
  <c r="F1883" i="14"/>
  <c r="F1884" i="14"/>
  <c r="F1885" i="14"/>
  <c r="F1886" i="14"/>
  <c r="F1887" i="14"/>
  <c r="F1888" i="14"/>
  <c r="F1889" i="14"/>
  <c r="F1890" i="14"/>
  <c r="F1891" i="14"/>
  <c r="F1892" i="14"/>
  <c r="F1893" i="14"/>
  <c r="F1894" i="14"/>
  <c r="F1895" i="14"/>
  <c r="F1896" i="14"/>
  <c r="F1897" i="14"/>
  <c r="F1898" i="14"/>
  <c r="F1899" i="14"/>
  <c r="F1900" i="14"/>
  <c r="F1901" i="14"/>
  <c r="F1902" i="14"/>
  <c r="F1903" i="14"/>
  <c r="F1904" i="14"/>
  <c r="F1905" i="14"/>
  <c r="F1906" i="14"/>
  <c r="F1907" i="14"/>
  <c r="F1908" i="14"/>
  <c r="F1909" i="14"/>
  <c r="F1910" i="14"/>
  <c r="F1911" i="14"/>
  <c r="F1912" i="14"/>
  <c r="F1913" i="14"/>
  <c r="F1914" i="14"/>
  <c r="F1915" i="14"/>
  <c r="F1916" i="14"/>
  <c r="F1917" i="14"/>
  <c r="F1918" i="14"/>
  <c r="F1919" i="14"/>
  <c r="F1920" i="14"/>
  <c r="F1921" i="14"/>
  <c r="F1922" i="14"/>
  <c r="F1923" i="14"/>
  <c r="F1924" i="14"/>
  <c r="F1925" i="14"/>
  <c r="F1926" i="14"/>
  <c r="F1927" i="14"/>
  <c r="F1928" i="14"/>
  <c r="F1929" i="14"/>
  <c r="F1930" i="14"/>
  <c r="F1931" i="14"/>
  <c r="F1932" i="14"/>
  <c r="F1933" i="14"/>
  <c r="F1934" i="14"/>
  <c r="F1935" i="14"/>
  <c r="F1936" i="14"/>
  <c r="F1937" i="14"/>
  <c r="F1938" i="14"/>
  <c r="F1939" i="14"/>
  <c r="F1940" i="14"/>
  <c r="F1941" i="14"/>
  <c r="F1942" i="14"/>
  <c r="F1943" i="14"/>
  <c r="F1944" i="14"/>
  <c r="F1945" i="14"/>
  <c r="F1946" i="14"/>
  <c r="F1947" i="14"/>
  <c r="F1948" i="14"/>
  <c r="F1949" i="14"/>
  <c r="F1950" i="14"/>
  <c r="F1951" i="14"/>
  <c r="F1952" i="14"/>
  <c r="F1953" i="14"/>
  <c r="F1954" i="14"/>
  <c r="F1955" i="14"/>
  <c r="F1956" i="14"/>
  <c r="F1957" i="14"/>
  <c r="F1958" i="14"/>
  <c r="F1959" i="14"/>
  <c r="F1960" i="14"/>
  <c r="F1961" i="14"/>
  <c r="F1962" i="14"/>
  <c r="F1963" i="14"/>
  <c r="F1964" i="14"/>
  <c r="F1965" i="14"/>
  <c r="F1966" i="14"/>
  <c r="F1967" i="14"/>
  <c r="F1968" i="14"/>
  <c r="F1969" i="14"/>
  <c r="F1970" i="14"/>
  <c r="F1971" i="14"/>
  <c r="F1972" i="14"/>
  <c r="F1973" i="14"/>
  <c r="F1974" i="14"/>
  <c r="F1975" i="14"/>
  <c r="F1976" i="14"/>
  <c r="F1977" i="14"/>
  <c r="F1978" i="14"/>
  <c r="F1979" i="14"/>
  <c r="F1980" i="14"/>
  <c r="F1981" i="14"/>
  <c r="F1982" i="14"/>
  <c r="F1983" i="14"/>
  <c r="F1984" i="14"/>
  <c r="F1985" i="14"/>
  <c r="F1986" i="14"/>
  <c r="F1987" i="14"/>
  <c r="F1988" i="14"/>
  <c r="F1989" i="14"/>
  <c r="F1990" i="14"/>
  <c r="F1991" i="14"/>
  <c r="F1992" i="14"/>
  <c r="F1993" i="14"/>
  <c r="F1994" i="14"/>
  <c r="F1995" i="14"/>
  <c r="F1996" i="14"/>
  <c r="F1997" i="14"/>
  <c r="F1998" i="14"/>
  <c r="F1999" i="14"/>
  <c r="F2000" i="14"/>
  <c r="F2001" i="14"/>
  <c r="F2002" i="14"/>
  <c r="F2003" i="14"/>
  <c r="F2004" i="14"/>
  <c r="F2005" i="14"/>
  <c r="F2006" i="14"/>
  <c r="F2007" i="14"/>
  <c r="F2008" i="14"/>
  <c r="F2009" i="14"/>
  <c r="F2010" i="14"/>
  <c r="F2011" i="14"/>
  <c r="F2012" i="14"/>
  <c r="F2013" i="14"/>
  <c r="F2014" i="14"/>
  <c r="F2015" i="14"/>
  <c r="F2016" i="14"/>
  <c r="F2017" i="14"/>
  <c r="F2018" i="14"/>
  <c r="F2019" i="14"/>
  <c r="F2020" i="14"/>
  <c r="F2021" i="14"/>
  <c r="F2022" i="14"/>
  <c r="F2023" i="14"/>
  <c r="F2024" i="14"/>
  <c r="F2025" i="14"/>
  <c r="F2026" i="14"/>
  <c r="F2027" i="14"/>
  <c r="F2028" i="14"/>
  <c r="F2029" i="14"/>
  <c r="F2030" i="14"/>
  <c r="F2031" i="14"/>
  <c r="F2032" i="14"/>
  <c r="F2033" i="14"/>
  <c r="F2034" i="14"/>
  <c r="F2035" i="14"/>
  <c r="F2036" i="14"/>
  <c r="F2037" i="14"/>
  <c r="F2038" i="14"/>
  <c r="F2039" i="14"/>
  <c r="F2040" i="14"/>
  <c r="F2041" i="14"/>
  <c r="F2042" i="14"/>
  <c r="F2043" i="14"/>
  <c r="F2044" i="14"/>
  <c r="F2045" i="14"/>
  <c r="F2046" i="14"/>
  <c r="F2047" i="14"/>
  <c r="F2048" i="14"/>
  <c r="F2049" i="14"/>
  <c r="F2050" i="14"/>
  <c r="F2051" i="14"/>
  <c r="F2052" i="14"/>
  <c r="F2053" i="14"/>
  <c r="F2054" i="14"/>
  <c r="F2055" i="14"/>
  <c r="F2056" i="14"/>
  <c r="F2057" i="14"/>
  <c r="F2058" i="14"/>
  <c r="F2059" i="14"/>
  <c r="F2060" i="14"/>
  <c r="F2061" i="14"/>
  <c r="F2062" i="14"/>
  <c r="F2063" i="14"/>
  <c r="F2064" i="14"/>
  <c r="F2065" i="14"/>
  <c r="F2066" i="14"/>
  <c r="F2067" i="14"/>
  <c r="F2068" i="14"/>
  <c r="F2069" i="14"/>
  <c r="F2070" i="14"/>
  <c r="F2071" i="14"/>
  <c r="F2072" i="14"/>
  <c r="F2073" i="14"/>
  <c r="F2074" i="14"/>
  <c r="F2075" i="14"/>
  <c r="F2076" i="14"/>
  <c r="F2077" i="14"/>
  <c r="F2078" i="14"/>
  <c r="F2079" i="14"/>
  <c r="F2080" i="14"/>
  <c r="F2081" i="14"/>
  <c r="F2082" i="14"/>
  <c r="F2083" i="14"/>
  <c r="F2084" i="14"/>
  <c r="F2085" i="14"/>
  <c r="F2086" i="14"/>
  <c r="F2087" i="14"/>
  <c r="F2088" i="14"/>
  <c r="F2089" i="14"/>
  <c r="F2090" i="14"/>
  <c r="F2091" i="14"/>
  <c r="F2092" i="14"/>
  <c r="F2093" i="14"/>
  <c r="F2094" i="14"/>
  <c r="F2095" i="14"/>
  <c r="F2096" i="14"/>
  <c r="F2097" i="14"/>
  <c r="F2098" i="14"/>
  <c r="F2099" i="14"/>
  <c r="F2100" i="14"/>
  <c r="F2101" i="14"/>
  <c r="F2102" i="14"/>
  <c r="F2103" i="14"/>
  <c r="F2104" i="14"/>
  <c r="F2105" i="14"/>
  <c r="F2106" i="14"/>
  <c r="F2107" i="14"/>
  <c r="F2108" i="14"/>
  <c r="F2109" i="14"/>
  <c r="F2110" i="14"/>
  <c r="F2111" i="14"/>
  <c r="F2112" i="14"/>
  <c r="F2113" i="14"/>
  <c r="F2114" i="14"/>
  <c r="F2115" i="14"/>
  <c r="F2116" i="14"/>
  <c r="F2117" i="14"/>
  <c r="F2118" i="14"/>
  <c r="F2119" i="14"/>
  <c r="F2120" i="14"/>
  <c r="F2121" i="14"/>
  <c r="F2122" i="14"/>
  <c r="F2123" i="14"/>
  <c r="F2124" i="14"/>
  <c r="F2125" i="14"/>
  <c r="F2126" i="14"/>
  <c r="F2127" i="14"/>
  <c r="F2128" i="14"/>
  <c r="F2129" i="14"/>
  <c r="F2130" i="14"/>
  <c r="F2131" i="14"/>
  <c r="F2132" i="14"/>
  <c r="F2133" i="14"/>
  <c r="F2134" i="14"/>
  <c r="F2135" i="14"/>
  <c r="F2136" i="14"/>
  <c r="F2137" i="14"/>
  <c r="F2138" i="14"/>
  <c r="F2139" i="14"/>
  <c r="F2140" i="14"/>
  <c r="F2141" i="14"/>
  <c r="F2142" i="14"/>
  <c r="F2143" i="14"/>
  <c r="F2144" i="14"/>
  <c r="F2145" i="14"/>
  <c r="F2146" i="14"/>
  <c r="F2147" i="14"/>
  <c r="F2148" i="14"/>
  <c r="F2149" i="14"/>
  <c r="F2150" i="14"/>
  <c r="F2151" i="14"/>
  <c r="F2152" i="14"/>
  <c r="F2153" i="14"/>
  <c r="F2154" i="14"/>
  <c r="F2155" i="14"/>
  <c r="F2156" i="14"/>
  <c r="F2157" i="14"/>
  <c r="F2158" i="14"/>
  <c r="F2159" i="14"/>
  <c r="F2160" i="14"/>
  <c r="F2161" i="14"/>
  <c r="F2162" i="14"/>
  <c r="F2163" i="14"/>
  <c r="F2164" i="14"/>
  <c r="F2165" i="14"/>
  <c r="F2166" i="14"/>
  <c r="F2167" i="14"/>
  <c r="F2168" i="14"/>
  <c r="F2169" i="14"/>
  <c r="F2170" i="14"/>
  <c r="F2171" i="14"/>
  <c r="F2172" i="14"/>
  <c r="F2173" i="14"/>
  <c r="F2174" i="14"/>
  <c r="F2175" i="14"/>
  <c r="F2176" i="14"/>
  <c r="F2177" i="14"/>
  <c r="F2178" i="14"/>
  <c r="F2179" i="14"/>
  <c r="F2180" i="14"/>
  <c r="F2181" i="14"/>
  <c r="F2182" i="14"/>
  <c r="F2183" i="14"/>
  <c r="F2184" i="14"/>
  <c r="F2185" i="14"/>
  <c r="F2186" i="14"/>
  <c r="F2187" i="14"/>
  <c r="F2188" i="14"/>
  <c r="F2189" i="14"/>
  <c r="F2190" i="14"/>
  <c r="F2191" i="14"/>
  <c r="F2192" i="14"/>
  <c r="F2193" i="14"/>
  <c r="F2194" i="14"/>
  <c r="F2195" i="14"/>
  <c r="F2196" i="14"/>
  <c r="F2197" i="14"/>
  <c r="F2198" i="14"/>
  <c r="F2199" i="14"/>
  <c r="F2200" i="14"/>
  <c r="F2201" i="14"/>
  <c r="F2202" i="14"/>
  <c r="F2203" i="14"/>
  <c r="F2204" i="14"/>
  <c r="F2205" i="14"/>
  <c r="F2206" i="14"/>
  <c r="F2207" i="14"/>
  <c r="F2208" i="14"/>
  <c r="F2209" i="14"/>
  <c r="F2210" i="14"/>
  <c r="F2211" i="14"/>
  <c r="F2212" i="14"/>
  <c r="F2213" i="14"/>
  <c r="F2214" i="14"/>
  <c r="F2215" i="14"/>
  <c r="F2216" i="14"/>
  <c r="F2217" i="14"/>
  <c r="F2218" i="14"/>
  <c r="F2219" i="14"/>
  <c r="F2220" i="14"/>
  <c r="F2221" i="14"/>
  <c r="F2222" i="14"/>
  <c r="F2223" i="14"/>
  <c r="F2224" i="14"/>
  <c r="F2225" i="14"/>
  <c r="F2226" i="14"/>
  <c r="F2227" i="14"/>
  <c r="F2228" i="14"/>
  <c r="F2229" i="14"/>
  <c r="F2230" i="14"/>
  <c r="F2231" i="14"/>
  <c r="F2232" i="14"/>
  <c r="F2233" i="14"/>
  <c r="F2234" i="14"/>
  <c r="F2235" i="14"/>
  <c r="F2236" i="14"/>
  <c r="F2237" i="14"/>
  <c r="F2238" i="14"/>
  <c r="F2239" i="14"/>
  <c r="F2240" i="14"/>
  <c r="F2241" i="14"/>
  <c r="F2242" i="14"/>
  <c r="F2243" i="14"/>
  <c r="F2244" i="14"/>
  <c r="F2245" i="14"/>
  <c r="F2246" i="14"/>
  <c r="F2247" i="14"/>
  <c r="F2248" i="14"/>
  <c r="F2249" i="14"/>
  <c r="F2250" i="14"/>
  <c r="F2251" i="14"/>
  <c r="F2252" i="14"/>
  <c r="F2253" i="14"/>
  <c r="F2254" i="14"/>
  <c r="F2255" i="14"/>
  <c r="F2256" i="14"/>
  <c r="F2257" i="14"/>
  <c r="F2258" i="14"/>
  <c r="F2259" i="14"/>
  <c r="F2260" i="14"/>
  <c r="F2261" i="14"/>
  <c r="F2262" i="14"/>
  <c r="F2263" i="14"/>
  <c r="F2264" i="14"/>
  <c r="F2265" i="14"/>
  <c r="F2266" i="14"/>
  <c r="F2267" i="14"/>
  <c r="F2268" i="14"/>
  <c r="F2269" i="14"/>
  <c r="F2270" i="14"/>
  <c r="F2271" i="14"/>
  <c r="F2272" i="14"/>
  <c r="F2273" i="14"/>
  <c r="F2274" i="14"/>
  <c r="F2275" i="14"/>
  <c r="F2276" i="14"/>
  <c r="F2277" i="14"/>
  <c r="F2278" i="14"/>
  <c r="F2279" i="14"/>
  <c r="F2280" i="14"/>
  <c r="F2281" i="14"/>
  <c r="F2282" i="14"/>
  <c r="F2283" i="14"/>
  <c r="F2284" i="14"/>
  <c r="F2285" i="14"/>
  <c r="F2286" i="14"/>
  <c r="F2287" i="14"/>
  <c r="F2288" i="14"/>
  <c r="F2289" i="14"/>
  <c r="F2290" i="14"/>
  <c r="F2291" i="14"/>
  <c r="F2292" i="14"/>
  <c r="F2293" i="14"/>
  <c r="F2294" i="14"/>
  <c r="F2295" i="14"/>
  <c r="F2296" i="14"/>
  <c r="F2297" i="14"/>
  <c r="F2298" i="14"/>
  <c r="F2299" i="14"/>
  <c r="F2300" i="14"/>
  <c r="F2301" i="14"/>
  <c r="F2302" i="14"/>
  <c r="F2303" i="14"/>
  <c r="F2304" i="14"/>
  <c r="F2305" i="14"/>
  <c r="F2306" i="14"/>
  <c r="F2307" i="14"/>
  <c r="F2308" i="14"/>
  <c r="F2309" i="14"/>
  <c r="F2310" i="14"/>
  <c r="F2311" i="14"/>
  <c r="F2312" i="14"/>
  <c r="F2313" i="14"/>
  <c r="F2314" i="14"/>
  <c r="F2315" i="14"/>
  <c r="F2316" i="14"/>
  <c r="F2317" i="14"/>
  <c r="F2318" i="14"/>
  <c r="F2319" i="14"/>
  <c r="F2320" i="14"/>
  <c r="F2321" i="14"/>
  <c r="F2322" i="14"/>
  <c r="F2323" i="14"/>
  <c r="F2324" i="14"/>
  <c r="F2325" i="14"/>
  <c r="F2326" i="14"/>
  <c r="F2327" i="14"/>
  <c r="F2328" i="14"/>
  <c r="F2329" i="14"/>
  <c r="F2330" i="14"/>
  <c r="F2331" i="14"/>
  <c r="F2332" i="14"/>
  <c r="F2333" i="14"/>
  <c r="F2334" i="14"/>
  <c r="F2335" i="14"/>
  <c r="F2336" i="14"/>
  <c r="F2337" i="14"/>
  <c r="F2338" i="14"/>
  <c r="F2339" i="14"/>
  <c r="F2340" i="14"/>
  <c r="F2341" i="14"/>
  <c r="F2342" i="14"/>
  <c r="F2343" i="14"/>
  <c r="F2344" i="14"/>
  <c r="F2345" i="14"/>
  <c r="F2346" i="14"/>
  <c r="F2347" i="14"/>
  <c r="F2348" i="14"/>
  <c r="F2349" i="14"/>
  <c r="F2350" i="14"/>
  <c r="F2351" i="14"/>
  <c r="F2352" i="14"/>
  <c r="F2353" i="14"/>
  <c r="F2354" i="14"/>
  <c r="F2355" i="14"/>
  <c r="F2356" i="14"/>
  <c r="F2357" i="14"/>
  <c r="F2358" i="14"/>
  <c r="F2359" i="14"/>
  <c r="F2360" i="14"/>
  <c r="F2361" i="14"/>
  <c r="F2362" i="14"/>
  <c r="F2363" i="14"/>
  <c r="F2364" i="14"/>
  <c r="F2365" i="14"/>
  <c r="F2366" i="14"/>
  <c r="F2367" i="14"/>
  <c r="F2368" i="14"/>
  <c r="F2369" i="14"/>
  <c r="F2370" i="14"/>
  <c r="F2371" i="14"/>
  <c r="F2372" i="14"/>
  <c r="F2373" i="14"/>
  <c r="F2374" i="14"/>
  <c r="F2375" i="14"/>
  <c r="F2376" i="14"/>
  <c r="F2377" i="14"/>
  <c r="F2378" i="14"/>
  <c r="F2379" i="14"/>
  <c r="F2380" i="14"/>
  <c r="F2381" i="14"/>
  <c r="F2382" i="14"/>
  <c r="F2383" i="14"/>
  <c r="F2384" i="14"/>
  <c r="F2385" i="14"/>
  <c r="F2386" i="14"/>
  <c r="F2387" i="14"/>
  <c r="F2388" i="14"/>
  <c r="F2389" i="14"/>
  <c r="F2390" i="14"/>
  <c r="F2391" i="14"/>
  <c r="F2392" i="14"/>
  <c r="F2393" i="14"/>
  <c r="F2394" i="14"/>
  <c r="F2395" i="14"/>
  <c r="F2396" i="14"/>
  <c r="F2397" i="14"/>
  <c r="F2398" i="14"/>
  <c r="F2399" i="14"/>
  <c r="F2400" i="14"/>
  <c r="F2401" i="14"/>
  <c r="F2402" i="14"/>
  <c r="F2403" i="14"/>
  <c r="F2404" i="14"/>
  <c r="F2405" i="14"/>
  <c r="F2406" i="14"/>
  <c r="F2407" i="14"/>
  <c r="F2408" i="14"/>
  <c r="F2409" i="14"/>
  <c r="F2410" i="14"/>
  <c r="F2411" i="14"/>
  <c r="F2412" i="14"/>
  <c r="F2413" i="14"/>
  <c r="F2414" i="14"/>
  <c r="F2415" i="14"/>
  <c r="F2416" i="14"/>
  <c r="F2417" i="14"/>
  <c r="F2418" i="14"/>
  <c r="F2419" i="14"/>
  <c r="F2420" i="14"/>
  <c r="F2421" i="14"/>
  <c r="F2422" i="14"/>
  <c r="F2423" i="14"/>
  <c r="F2424" i="14"/>
  <c r="F2425" i="14"/>
  <c r="F2426" i="14"/>
  <c r="F2427" i="14"/>
  <c r="F2428" i="14"/>
  <c r="F2429" i="14"/>
  <c r="F2430" i="14"/>
  <c r="F2431" i="14"/>
  <c r="F2432" i="14"/>
  <c r="F2433" i="14"/>
  <c r="F2434" i="14"/>
  <c r="F2435" i="14"/>
  <c r="F2436" i="14"/>
  <c r="F2437" i="14"/>
  <c r="F2438" i="14"/>
  <c r="F2439" i="14"/>
  <c r="F2440" i="14"/>
  <c r="F2441" i="14"/>
  <c r="F2442" i="14"/>
  <c r="F2443" i="14"/>
  <c r="F2444" i="14"/>
  <c r="F2445" i="14"/>
  <c r="F2446" i="14"/>
  <c r="F2447" i="14"/>
  <c r="F2448" i="14"/>
  <c r="F2449" i="14"/>
  <c r="F2450" i="14"/>
  <c r="F2451" i="14"/>
  <c r="F2452" i="14"/>
  <c r="F2453" i="14"/>
  <c r="F2454" i="14"/>
  <c r="F2455" i="14"/>
  <c r="F2456" i="14"/>
  <c r="F2457" i="14"/>
  <c r="F2458" i="14"/>
  <c r="F2459" i="14"/>
  <c r="F2460" i="14"/>
  <c r="F2461" i="14"/>
  <c r="F2462" i="14"/>
  <c r="F2463" i="14"/>
  <c r="F2464" i="14"/>
  <c r="F2465" i="14"/>
  <c r="F2466" i="14"/>
  <c r="F2467" i="14"/>
  <c r="F2468" i="14"/>
  <c r="F2469" i="14"/>
  <c r="F2470" i="14"/>
  <c r="F2471" i="14"/>
  <c r="F2472" i="14"/>
  <c r="F2473" i="14"/>
  <c r="F2474" i="14"/>
  <c r="F2475" i="14"/>
  <c r="F2476" i="14"/>
  <c r="F2477" i="14"/>
  <c r="F2478" i="14"/>
  <c r="F2479" i="14"/>
  <c r="F2480" i="14"/>
  <c r="F2481" i="14"/>
  <c r="F2482" i="14"/>
  <c r="F2483" i="14"/>
  <c r="F2484" i="14"/>
  <c r="F2485" i="14"/>
  <c r="F2486" i="14"/>
  <c r="F2487" i="14"/>
  <c r="F2488" i="14"/>
  <c r="F2489" i="14"/>
  <c r="F2490" i="14"/>
  <c r="F2491" i="14"/>
  <c r="F2492" i="14"/>
  <c r="F2493" i="14"/>
  <c r="F2494" i="14"/>
  <c r="F2495" i="14"/>
  <c r="F2496" i="14"/>
  <c r="F2497" i="14"/>
  <c r="F2498" i="14"/>
  <c r="F2499" i="14"/>
  <c r="F2500" i="14"/>
  <c r="F2501" i="14"/>
  <c r="F2502" i="14"/>
  <c r="F2503" i="14"/>
  <c r="F2504" i="14"/>
  <c r="F2505" i="14"/>
  <c r="F2506" i="14"/>
  <c r="F2507" i="14"/>
  <c r="F2508" i="14"/>
  <c r="F2509" i="14"/>
  <c r="F2510" i="14"/>
  <c r="F2511" i="14"/>
  <c r="F2512" i="14"/>
  <c r="F2513" i="14"/>
  <c r="F2514" i="14"/>
  <c r="F2515" i="14"/>
  <c r="F2516" i="14"/>
  <c r="F2517" i="14"/>
  <c r="F2518" i="14"/>
  <c r="F2519" i="14"/>
  <c r="F2520" i="14"/>
  <c r="F2521" i="14"/>
  <c r="F2522" i="14"/>
  <c r="F2523" i="14"/>
  <c r="F2524" i="14"/>
  <c r="F2525" i="14"/>
  <c r="F2526" i="14"/>
  <c r="F2527" i="14"/>
  <c r="F2528" i="14"/>
  <c r="F2529" i="14"/>
  <c r="F2530" i="14"/>
  <c r="F2531" i="14"/>
  <c r="F2532" i="14"/>
  <c r="F2533" i="14"/>
  <c r="F2534" i="14"/>
  <c r="F2535" i="14"/>
  <c r="F2536" i="14"/>
  <c r="F2537" i="14"/>
  <c r="F2538" i="14"/>
  <c r="F2539" i="14"/>
  <c r="F2540" i="14"/>
  <c r="F2541" i="14"/>
  <c r="F2542" i="14"/>
  <c r="F2543" i="14"/>
  <c r="F2544" i="14"/>
  <c r="F2545" i="14"/>
  <c r="F2546" i="14"/>
  <c r="F2547" i="14"/>
  <c r="F2548" i="14"/>
  <c r="F2549" i="14"/>
  <c r="F2550" i="14"/>
  <c r="F2551" i="14"/>
  <c r="F2552" i="14"/>
  <c r="F2553" i="14"/>
  <c r="F2554" i="14"/>
  <c r="F2555" i="14"/>
  <c r="F2556" i="14"/>
  <c r="F2557" i="14"/>
  <c r="F2558" i="14"/>
  <c r="F2559" i="14"/>
  <c r="F2560" i="14"/>
  <c r="F2561" i="14"/>
  <c r="F2562" i="14"/>
  <c r="F2563" i="14"/>
  <c r="F2564" i="14"/>
  <c r="F2565" i="14"/>
  <c r="F2566" i="14"/>
  <c r="F2567" i="14"/>
  <c r="F2568" i="14"/>
  <c r="F2569" i="14"/>
  <c r="F2570" i="14"/>
  <c r="F2571" i="14"/>
  <c r="F2572" i="14"/>
  <c r="F2573" i="14"/>
  <c r="F2574" i="14"/>
  <c r="F2575" i="14"/>
  <c r="F2576" i="14"/>
  <c r="F2577" i="14"/>
  <c r="F2578" i="14"/>
  <c r="F2579" i="14"/>
  <c r="F2580" i="14"/>
  <c r="F2581" i="14"/>
  <c r="F2582" i="14"/>
  <c r="F2583" i="14"/>
  <c r="F2584" i="14"/>
  <c r="F2585" i="14"/>
  <c r="F2586" i="14"/>
  <c r="F2587" i="14"/>
  <c r="F2588" i="14"/>
  <c r="F2589" i="14"/>
  <c r="F2590" i="14"/>
  <c r="F2591" i="14"/>
  <c r="F2592" i="14"/>
  <c r="F2593" i="14"/>
  <c r="F2594" i="14"/>
  <c r="F2595" i="14"/>
  <c r="F2596" i="14"/>
  <c r="F2597" i="14"/>
  <c r="F2598" i="14"/>
  <c r="F2599" i="14"/>
  <c r="F2600" i="14"/>
  <c r="F2601" i="14"/>
  <c r="F2602" i="14"/>
  <c r="F2603" i="14"/>
  <c r="F2604" i="14"/>
  <c r="F2605" i="14"/>
  <c r="F2606" i="14"/>
  <c r="F2607" i="14"/>
  <c r="F2608" i="14"/>
  <c r="F2609" i="14"/>
  <c r="F2610" i="14"/>
  <c r="F2611" i="14"/>
  <c r="F2612" i="14"/>
  <c r="F2613" i="14"/>
  <c r="F2614" i="14"/>
  <c r="F2615" i="14"/>
  <c r="F2616" i="14"/>
  <c r="F2617" i="14"/>
  <c r="F2618" i="14"/>
  <c r="F2619" i="14"/>
  <c r="F2620" i="14"/>
  <c r="F2621" i="14"/>
  <c r="F2622" i="14"/>
  <c r="F2623" i="14"/>
  <c r="F2624" i="14"/>
  <c r="F2625" i="14"/>
  <c r="F2626" i="14"/>
  <c r="F2627" i="14"/>
  <c r="F2628" i="14"/>
  <c r="F2629" i="14"/>
  <c r="F2630" i="14"/>
  <c r="F2631" i="14"/>
  <c r="F2632" i="14"/>
  <c r="F2633" i="14"/>
  <c r="F2634" i="14"/>
  <c r="F2635" i="14"/>
  <c r="F2636" i="14"/>
  <c r="F2637" i="14"/>
  <c r="F2638" i="14"/>
  <c r="F2639" i="14"/>
  <c r="F2640" i="14"/>
  <c r="F2641" i="14"/>
  <c r="F2642" i="14"/>
  <c r="F2643" i="14"/>
  <c r="F2644" i="14"/>
  <c r="F2645" i="14"/>
  <c r="F2646" i="14"/>
  <c r="F2647" i="14"/>
  <c r="F2648" i="14"/>
  <c r="F2649" i="14"/>
  <c r="F2650" i="14"/>
  <c r="F2651" i="14"/>
  <c r="F2652" i="14"/>
  <c r="F2653" i="14"/>
  <c r="F2654" i="14"/>
  <c r="F2655" i="14"/>
  <c r="F2656" i="14"/>
  <c r="F2657" i="14"/>
  <c r="F2658" i="14"/>
  <c r="F2659" i="14"/>
  <c r="F2660" i="14"/>
  <c r="F2661" i="14"/>
  <c r="F2662" i="14"/>
  <c r="F2663" i="14"/>
  <c r="F2664" i="14"/>
  <c r="F2665" i="14"/>
  <c r="F2666" i="14"/>
  <c r="F2667" i="14"/>
  <c r="F2668" i="14"/>
  <c r="F2669" i="14"/>
  <c r="F2670" i="14"/>
  <c r="F2671" i="14"/>
  <c r="F2672" i="14"/>
  <c r="F2673" i="14"/>
  <c r="F2674" i="14"/>
  <c r="F2675" i="14"/>
  <c r="F2676" i="14"/>
  <c r="F2677" i="14"/>
  <c r="F2678" i="14"/>
  <c r="F2679" i="14"/>
  <c r="F2680" i="14"/>
  <c r="F2681" i="14"/>
  <c r="F2682" i="14"/>
  <c r="F2683" i="14"/>
  <c r="F2684" i="14"/>
  <c r="F2685" i="14"/>
  <c r="F2686" i="14"/>
  <c r="F2687" i="14"/>
  <c r="F2688" i="14"/>
  <c r="F2689" i="14"/>
  <c r="F2690" i="14"/>
  <c r="F2691" i="14"/>
  <c r="F2692" i="14"/>
  <c r="F2693" i="14"/>
  <c r="F2694" i="14"/>
  <c r="F2695" i="14"/>
  <c r="F2696" i="14"/>
  <c r="F2697" i="14"/>
  <c r="F2698" i="14"/>
  <c r="F2699" i="14"/>
  <c r="F2700" i="14"/>
  <c r="F2701" i="14"/>
  <c r="F2702" i="14"/>
  <c r="F2703" i="14"/>
  <c r="F2704" i="14"/>
  <c r="F2705" i="14"/>
  <c r="F2706" i="14"/>
  <c r="F2707" i="14"/>
  <c r="F2708" i="14"/>
  <c r="F2709" i="14"/>
  <c r="F2710" i="14"/>
  <c r="F2711" i="14"/>
  <c r="F2712" i="14"/>
  <c r="F2713" i="14"/>
  <c r="F2714" i="14"/>
  <c r="F2715" i="14"/>
  <c r="F2716" i="14"/>
  <c r="F2717" i="14"/>
  <c r="F2718" i="14"/>
  <c r="F2719" i="14"/>
  <c r="F2720" i="14"/>
  <c r="F2721" i="14"/>
  <c r="F2722" i="14"/>
  <c r="F2723" i="14"/>
  <c r="F2724" i="14"/>
  <c r="F2725" i="14"/>
  <c r="F2726" i="14"/>
  <c r="F2727" i="14"/>
  <c r="F2728" i="14"/>
  <c r="F2729" i="14"/>
  <c r="F2730" i="14"/>
  <c r="F2731" i="14"/>
  <c r="F2732" i="14"/>
  <c r="F2733" i="14"/>
  <c r="F2734" i="14"/>
  <c r="F2735" i="14"/>
  <c r="F2736" i="14"/>
  <c r="F2737" i="14"/>
  <c r="F2738" i="14"/>
  <c r="F2739" i="14"/>
  <c r="F2740" i="14"/>
  <c r="F2741" i="14"/>
  <c r="F2742" i="14"/>
  <c r="F2743" i="14"/>
  <c r="F2744" i="14"/>
  <c r="F2745" i="14"/>
  <c r="F2746" i="14"/>
  <c r="F2747" i="14"/>
  <c r="F2748" i="14"/>
  <c r="F2749" i="14"/>
  <c r="F2750" i="14"/>
  <c r="F2751" i="14"/>
  <c r="F2752" i="14"/>
  <c r="F2753" i="14"/>
  <c r="F2754" i="14"/>
  <c r="F2755" i="14"/>
  <c r="F2756" i="14"/>
  <c r="F2757" i="14"/>
  <c r="F2758" i="14"/>
  <c r="F2759" i="14"/>
  <c r="F2760" i="14"/>
  <c r="F2761" i="14"/>
  <c r="F2762" i="14"/>
  <c r="F2763" i="14"/>
  <c r="F2764" i="14"/>
  <c r="F2765" i="14"/>
  <c r="F2766" i="14"/>
  <c r="F2767" i="14"/>
  <c r="F2768" i="14"/>
  <c r="F2769" i="14"/>
  <c r="F2770" i="14"/>
  <c r="F2771" i="14"/>
  <c r="F2772" i="14"/>
  <c r="F2773" i="14"/>
  <c r="F2774" i="14"/>
  <c r="F2775" i="14"/>
  <c r="F2776" i="14"/>
  <c r="F2777" i="14"/>
  <c r="F2778" i="14"/>
  <c r="F2779" i="14"/>
  <c r="F2780" i="14"/>
  <c r="F2781" i="14"/>
  <c r="F2782" i="14"/>
  <c r="F2783" i="14"/>
  <c r="F2784" i="14"/>
  <c r="F2785" i="14"/>
  <c r="F2786" i="14"/>
  <c r="F2787" i="14"/>
  <c r="F2788" i="14"/>
  <c r="F2789" i="14"/>
  <c r="F2790" i="14"/>
  <c r="F2791" i="14"/>
  <c r="F2792" i="14"/>
  <c r="F2793" i="14"/>
  <c r="F2794" i="14"/>
  <c r="F2795" i="14"/>
  <c r="F2796" i="14"/>
  <c r="F2797" i="14"/>
  <c r="F2798" i="14"/>
  <c r="F2799" i="14"/>
  <c r="F2800" i="14"/>
  <c r="F2801" i="14"/>
  <c r="F2802" i="14"/>
  <c r="F2803" i="14"/>
  <c r="F2804" i="14"/>
  <c r="F2805" i="14"/>
  <c r="F2806" i="14"/>
  <c r="F2807" i="14"/>
  <c r="F2808" i="14"/>
  <c r="F2809" i="14"/>
  <c r="F2810" i="14"/>
  <c r="F2811" i="14"/>
  <c r="F2812" i="14"/>
  <c r="F2813" i="14"/>
  <c r="H2356" i="14" l="1"/>
  <c r="H2284" i="14"/>
  <c r="H2212" i="14"/>
  <c r="H2140" i="14"/>
  <c r="H2068" i="14"/>
  <c r="H1996" i="14"/>
  <c r="H1924" i="14"/>
  <c r="H1852" i="14"/>
  <c r="H1734" i="14"/>
  <c r="H1590" i="14"/>
  <c r="H1446" i="14"/>
  <c r="H1302" i="14"/>
  <c r="H1158" i="14"/>
  <c r="H1013" i="14"/>
  <c r="H823" i="14"/>
  <c r="H574" i="14"/>
  <c r="H294" i="14"/>
  <c r="H5" i="14"/>
  <c r="H2346" i="14"/>
  <c r="H2274" i="14"/>
  <c r="H2202" i="14"/>
  <c r="H2130" i="14"/>
  <c r="H2058" i="14"/>
  <c r="H1986" i="14"/>
  <c r="H1914" i="14"/>
  <c r="H1842" i="14"/>
  <c r="H1722" i="14"/>
  <c r="H1578" i="14"/>
  <c r="H1434" i="14"/>
  <c r="H1290" i="14"/>
  <c r="H1146" i="14"/>
  <c r="H1000" i="14"/>
  <c r="H801" i="14"/>
  <c r="H557" i="14"/>
  <c r="H270" i="14"/>
  <c r="H2416" i="14"/>
  <c r="H2344" i="14"/>
  <c r="H2272" i="14"/>
  <c r="H2200" i="14"/>
  <c r="H2128" i="14"/>
  <c r="H2056" i="14"/>
  <c r="H1984" i="14"/>
  <c r="H1912" i="14"/>
  <c r="H1840" i="14"/>
  <c r="H1710" i="14"/>
  <c r="H1566" i="14"/>
  <c r="H1422" i="14"/>
  <c r="H1278" i="14"/>
  <c r="H1134" i="14"/>
  <c r="H987" i="14"/>
  <c r="H783" i="14"/>
  <c r="H534" i="14"/>
  <c r="H246" i="14"/>
  <c r="H2406" i="14"/>
  <c r="H2334" i="14"/>
  <c r="H2262" i="14"/>
  <c r="H2190" i="14"/>
  <c r="H2118" i="14"/>
  <c r="H2046" i="14"/>
  <c r="H1974" i="14"/>
  <c r="H1902" i="14"/>
  <c r="H1830" i="14"/>
  <c r="H1698" i="14"/>
  <c r="H1554" i="14"/>
  <c r="H1410" i="14"/>
  <c r="H1266" i="14"/>
  <c r="H1122" i="14"/>
  <c r="H974" i="14"/>
  <c r="H762" i="14"/>
  <c r="H510" i="14"/>
  <c r="H200" i="14"/>
  <c r="H2404" i="14"/>
  <c r="H2332" i="14"/>
  <c r="H2260" i="14"/>
  <c r="H2188" i="14"/>
  <c r="H2116" i="14"/>
  <c r="H2044" i="14"/>
  <c r="H1972" i="14"/>
  <c r="H1900" i="14"/>
  <c r="H1828" i="14"/>
  <c r="H1686" i="14"/>
  <c r="H1542" i="14"/>
  <c r="H1398" i="14"/>
  <c r="H1254" i="14"/>
  <c r="H1110" i="14"/>
  <c r="H961" i="14"/>
  <c r="H740" i="14"/>
  <c r="H486" i="14"/>
  <c r="H152" i="14"/>
  <c r="H2394" i="14"/>
  <c r="H2322" i="14"/>
  <c r="H2250" i="14"/>
  <c r="H2178" i="14"/>
  <c r="H2106" i="14"/>
  <c r="H2034" i="14"/>
  <c r="H1962" i="14"/>
  <c r="H1890" i="14"/>
  <c r="H1818" i="14"/>
  <c r="H1674" i="14"/>
  <c r="H1530" i="14"/>
  <c r="H1386" i="14"/>
  <c r="H1242" i="14"/>
  <c r="H1098" i="14"/>
  <c r="H947" i="14"/>
  <c r="H718" i="14"/>
  <c r="H462" i="14"/>
  <c r="H104" i="14"/>
  <c r="H2392" i="14"/>
  <c r="H2320" i="14"/>
  <c r="H2248" i="14"/>
  <c r="H2176" i="14"/>
  <c r="H2104" i="14"/>
  <c r="H2032" i="14"/>
  <c r="H1960" i="14"/>
  <c r="H1888" i="14"/>
  <c r="H1806" i="14"/>
  <c r="H1662" i="14"/>
  <c r="H1518" i="14"/>
  <c r="H1374" i="14"/>
  <c r="H1230" i="14"/>
  <c r="H1086" i="14"/>
  <c r="H934" i="14"/>
  <c r="H701" i="14"/>
  <c r="H438" i="14"/>
  <c r="H45" i="14"/>
  <c r="H2382" i="14"/>
  <c r="H2310" i="14"/>
  <c r="H2238" i="14"/>
  <c r="H2166" i="14"/>
  <c r="H2094" i="14"/>
  <c r="H2022" i="14"/>
  <c r="H1950" i="14"/>
  <c r="H1878" i="14"/>
  <c r="H1794" i="14"/>
  <c r="H1650" i="14"/>
  <c r="H1506" i="14"/>
  <c r="H1362" i="14"/>
  <c r="H1218" i="14"/>
  <c r="H1074" i="14"/>
  <c r="H919" i="14"/>
  <c r="H679" i="14"/>
  <c r="H414" i="14"/>
  <c r="T2314" i="14"/>
  <c r="H2380" i="14"/>
  <c r="H2308" i="14"/>
  <c r="H2236" i="14"/>
  <c r="H2164" i="14"/>
  <c r="H2092" i="14"/>
  <c r="H2020" i="14"/>
  <c r="H1948" i="14"/>
  <c r="H1876" i="14"/>
  <c r="H1782" i="14"/>
  <c r="H1638" i="14"/>
  <c r="H1494" i="14"/>
  <c r="H1350" i="14"/>
  <c r="H1206" i="14"/>
  <c r="H1062" i="14"/>
  <c r="H902" i="14"/>
  <c r="H657" i="14"/>
  <c r="H390" i="14"/>
  <c r="T2134" i="14"/>
  <c r="H2370" i="14"/>
  <c r="H2298" i="14"/>
  <c r="H2226" i="14"/>
  <c r="H2154" i="14"/>
  <c r="H2082" i="14"/>
  <c r="H2010" i="14"/>
  <c r="H1938" i="14"/>
  <c r="H1866" i="14"/>
  <c r="H1770" i="14"/>
  <c r="H1626" i="14"/>
  <c r="H1482" i="14"/>
  <c r="H1338" i="14"/>
  <c r="H1194" i="14"/>
  <c r="H1050" i="14"/>
  <c r="H883" i="14"/>
  <c r="H639" i="14"/>
  <c r="H366" i="14"/>
  <c r="T1929" i="14"/>
  <c r="H2368" i="14"/>
  <c r="H2296" i="14"/>
  <c r="H2224" i="14"/>
  <c r="H2152" i="14"/>
  <c r="H2080" i="14"/>
  <c r="H2008" i="14"/>
  <c r="H1936" i="14"/>
  <c r="H1864" i="14"/>
  <c r="H1758" i="14"/>
  <c r="H1614" i="14"/>
  <c r="H1470" i="14"/>
  <c r="H1326" i="14"/>
  <c r="H1182" i="14"/>
  <c r="H1038" i="14"/>
  <c r="H862" i="14"/>
  <c r="H618" i="14"/>
  <c r="H342" i="14"/>
  <c r="T1710" i="14"/>
  <c r="H2358" i="14"/>
  <c r="H2286" i="14"/>
  <c r="H2214" i="14"/>
  <c r="H2142" i="14"/>
  <c r="H2070" i="14"/>
  <c r="H1998" i="14"/>
  <c r="H1926" i="14"/>
  <c r="H1854" i="14"/>
  <c r="H1746" i="14"/>
  <c r="H1602" i="14"/>
  <c r="H1458" i="14"/>
  <c r="H1314" i="14"/>
  <c r="H1170" i="14"/>
  <c r="H1026" i="14"/>
  <c r="H845" i="14"/>
  <c r="H596" i="14"/>
  <c r="T1450" i="14"/>
  <c r="H11" i="14"/>
  <c r="H23" i="14"/>
  <c r="H35" i="14"/>
  <c r="H47" i="14"/>
  <c r="H59" i="14"/>
  <c r="H71" i="14"/>
  <c r="H83" i="14"/>
  <c r="H95" i="14"/>
  <c r="H107" i="14"/>
  <c r="H119" i="14"/>
  <c r="H131" i="14"/>
  <c r="H143" i="14"/>
  <c r="H155" i="14"/>
  <c r="H167" i="14"/>
  <c r="H179" i="14"/>
  <c r="H191" i="14"/>
  <c r="H203" i="14"/>
  <c r="H215" i="14"/>
  <c r="H227" i="14"/>
  <c r="H239" i="14"/>
  <c r="H251" i="14"/>
  <c r="H263" i="14"/>
  <c r="H275" i="14"/>
  <c r="H287" i="14"/>
  <c r="H299" i="14"/>
  <c r="H311" i="14"/>
  <c r="H323" i="14"/>
  <c r="H335" i="14"/>
  <c r="H347" i="14"/>
  <c r="H359" i="14"/>
  <c r="H371" i="14"/>
  <c r="H383" i="14"/>
  <c r="H395" i="14"/>
  <c r="H407" i="14"/>
  <c r="H419" i="14"/>
  <c r="H431" i="14"/>
  <c r="H443" i="14"/>
  <c r="H455" i="14"/>
  <c r="H467" i="14"/>
  <c r="H479" i="14"/>
  <c r="H491" i="14"/>
  <c r="H503" i="14"/>
  <c r="H515" i="14"/>
  <c r="H527" i="14"/>
  <c r="H539" i="14"/>
  <c r="H551" i="14"/>
  <c r="H563" i="14"/>
  <c r="H575" i="14"/>
  <c r="H587" i="14"/>
  <c r="H599" i="14"/>
  <c r="H611" i="14"/>
  <c r="H623" i="14"/>
  <c r="H635" i="14"/>
  <c r="H647" i="14"/>
  <c r="H659" i="14"/>
  <c r="H671" i="14"/>
  <c r="H683" i="14"/>
  <c r="H695" i="14"/>
  <c r="H707" i="14"/>
  <c r="H719" i="14"/>
  <c r="H731" i="14"/>
  <c r="H743" i="14"/>
  <c r="H755" i="14"/>
  <c r="H767" i="14"/>
  <c r="H779" i="14"/>
  <c r="H791" i="14"/>
  <c r="H803" i="14"/>
  <c r="H815" i="14"/>
  <c r="H827" i="14"/>
  <c r="H839" i="14"/>
  <c r="H851" i="14"/>
  <c r="H863" i="14"/>
  <c r="H875" i="14"/>
  <c r="H887" i="14"/>
  <c r="H899" i="14"/>
  <c r="H911" i="14"/>
  <c r="H923" i="14"/>
  <c r="H12" i="14"/>
  <c r="H24" i="14"/>
  <c r="H36" i="14"/>
  <c r="H48" i="14"/>
  <c r="H60" i="14"/>
  <c r="H72" i="14"/>
  <c r="H84" i="14"/>
  <c r="H96" i="14"/>
  <c r="H108" i="14"/>
  <c r="H120" i="14"/>
  <c r="H132" i="14"/>
  <c r="H144" i="14"/>
  <c r="H156" i="14"/>
  <c r="H168" i="14"/>
  <c r="H180" i="14"/>
  <c r="H192" i="14"/>
  <c r="H204" i="14"/>
  <c r="H216" i="14"/>
  <c r="H228" i="14"/>
  <c r="H240" i="14"/>
  <c r="H252" i="14"/>
  <c r="H264" i="14"/>
  <c r="H276" i="14"/>
  <c r="H288" i="14"/>
  <c r="H300" i="14"/>
  <c r="H312" i="14"/>
  <c r="H324" i="14"/>
  <c r="H336" i="14"/>
  <c r="H348" i="14"/>
  <c r="H360" i="14"/>
  <c r="H372" i="14"/>
  <c r="H384" i="14"/>
  <c r="H396" i="14"/>
  <c r="H408" i="14"/>
  <c r="H420" i="14"/>
  <c r="H432" i="14"/>
  <c r="H444" i="14"/>
  <c r="H456" i="14"/>
  <c r="H468" i="14"/>
  <c r="H480" i="14"/>
  <c r="H492" i="14"/>
  <c r="H504" i="14"/>
  <c r="H516" i="14"/>
  <c r="H528" i="14"/>
  <c r="H540" i="14"/>
  <c r="H552" i="14"/>
  <c r="H564" i="14"/>
  <c r="H576" i="14"/>
  <c r="H588" i="14"/>
  <c r="H600" i="14"/>
  <c r="H612" i="14"/>
  <c r="H624" i="14"/>
  <c r="H636" i="14"/>
  <c r="H648" i="14"/>
  <c r="H660" i="14"/>
  <c r="H672" i="14"/>
  <c r="H684" i="14"/>
  <c r="H696" i="14"/>
  <c r="H708" i="14"/>
  <c r="H720" i="14"/>
  <c r="H732" i="14"/>
  <c r="H744" i="14"/>
  <c r="H756" i="14"/>
  <c r="H768" i="14"/>
  <c r="H780" i="14"/>
  <c r="H792" i="14"/>
  <c r="H804" i="14"/>
  <c r="H816" i="14"/>
  <c r="H828" i="14"/>
  <c r="H840" i="14"/>
  <c r="H852" i="14"/>
  <c r="H864" i="14"/>
  <c r="H876" i="14"/>
  <c r="H888" i="14"/>
  <c r="H900" i="14"/>
  <c r="H912" i="14"/>
  <c r="H924" i="14"/>
  <c r="H936" i="14"/>
  <c r="H948" i="14"/>
  <c r="H960" i="14"/>
  <c r="H972" i="14"/>
  <c r="H984" i="14"/>
  <c r="H996" i="14"/>
  <c r="H1008" i="14"/>
  <c r="H1020" i="14"/>
  <c r="H13" i="14"/>
  <c r="H25" i="14"/>
  <c r="H37" i="14"/>
  <c r="H49" i="14"/>
  <c r="H61" i="14"/>
  <c r="H73" i="14"/>
  <c r="H85" i="14"/>
  <c r="H97" i="14"/>
  <c r="H109" i="14"/>
  <c r="H121" i="14"/>
  <c r="H133" i="14"/>
  <c r="H145" i="14"/>
  <c r="H157" i="14"/>
  <c r="H169" i="14"/>
  <c r="H181" i="14"/>
  <c r="H193" i="14"/>
  <c r="H205" i="14"/>
  <c r="H217" i="14"/>
  <c r="H229" i="14"/>
  <c r="H241" i="14"/>
  <c r="H253" i="14"/>
  <c r="H265" i="14"/>
  <c r="H277" i="14"/>
  <c r="H289" i="14"/>
  <c r="H301" i="14"/>
  <c r="H313" i="14"/>
  <c r="H325" i="14"/>
  <c r="H337" i="14"/>
  <c r="H349" i="14"/>
  <c r="H361" i="14"/>
  <c r="H373" i="14"/>
  <c r="H385" i="14"/>
  <c r="H397" i="14"/>
  <c r="H409" i="14"/>
  <c r="H421" i="14"/>
  <c r="H433" i="14"/>
  <c r="H445" i="14"/>
  <c r="H457" i="14"/>
  <c r="H469" i="14"/>
  <c r="H481" i="14"/>
  <c r="H493" i="14"/>
  <c r="H505" i="14"/>
  <c r="H517" i="14"/>
  <c r="H529" i="14"/>
  <c r="H541" i="14"/>
  <c r="H553" i="14"/>
  <c r="H565" i="14"/>
  <c r="H577" i="14"/>
  <c r="H589" i="14"/>
  <c r="H601" i="14"/>
  <c r="H613" i="14"/>
  <c r="H625" i="14"/>
  <c r="H637" i="14"/>
  <c r="H649" i="14"/>
  <c r="H661" i="14"/>
  <c r="H673" i="14"/>
  <c r="H685" i="14"/>
  <c r="H697" i="14"/>
  <c r="H709" i="14"/>
  <c r="H721" i="14"/>
  <c r="H733" i="14"/>
  <c r="H745" i="14"/>
  <c r="H757" i="14"/>
  <c r="H769" i="14"/>
  <c r="H781" i="14"/>
  <c r="H793" i="14"/>
  <c r="H805" i="14"/>
  <c r="H817" i="14"/>
  <c r="H829" i="14"/>
  <c r="H841" i="14"/>
  <c r="H853" i="14"/>
  <c r="H865" i="14"/>
  <c r="H877" i="14"/>
  <c r="H889" i="14"/>
  <c r="H901" i="14"/>
  <c r="H913" i="14"/>
  <c r="H925" i="14"/>
  <c r="H14" i="14"/>
  <c r="H26" i="14"/>
  <c r="H38" i="14"/>
  <c r="H50" i="14"/>
  <c r="H62" i="14"/>
  <c r="H74" i="14"/>
  <c r="H86" i="14"/>
  <c r="H98" i="14"/>
  <c r="H110" i="14"/>
  <c r="H122" i="14"/>
  <c r="H134" i="14"/>
  <c r="H146" i="14"/>
  <c r="H158" i="14"/>
  <c r="H170" i="14"/>
  <c r="H182" i="14"/>
  <c r="H194" i="14"/>
  <c r="H206" i="14"/>
  <c r="H218" i="14"/>
  <c r="H230" i="14"/>
  <c r="H242" i="14"/>
  <c r="H254" i="14"/>
  <c r="H266" i="14"/>
  <c r="H278" i="14"/>
  <c r="H290" i="14"/>
  <c r="H302" i="14"/>
  <c r="H314" i="14"/>
  <c r="H326" i="14"/>
  <c r="H338" i="14"/>
  <c r="H350" i="14"/>
  <c r="H362" i="14"/>
  <c r="H374" i="14"/>
  <c r="H386" i="14"/>
  <c r="H398" i="14"/>
  <c r="H410" i="14"/>
  <c r="H422" i="14"/>
  <c r="H434" i="14"/>
  <c r="H446" i="14"/>
  <c r="H458" i="14"/>
  <c r="H470" i="14"/>
  <c r="H482" i="14"/>
  <c r="H494" i="14"/>
  <c r="H506" i="14"/>
  <c r="H518" i="14"/>
  <c r="H530" i="14"/>
  <c r="H542" i="14"/>
  <c r="H554" i="14"/>
  <c r="H566" i="14"/>
  <c r="H578" i="14"/>
  <c r="H590" i="14"/>
  <c r="H602" i="14"/>
  <c r="H614" i="14"/>
  <c r="H626" i="14"/>
  <c r="H638" i="14"/>
  <c r="H650" i="14"/>
  <c r="H662" i="14"/>
  <c r="H674" i="14"/>
  <c r="H686" i="14"/>
  <c r="H698" i="14"/>
  <c r="H710" i="14"/>
  <c r="H722" i="14"/>
  <c r="H734" i="14"/>
  <c r="H746" i="14"/>
  <c r="H758" i="14"/>
  <c r="H770" i="14"/>
  <c r="H782" i="14"/>
  <c r="H794" i="14"/>
  <c r="H806" i="14"/>
  <c r="H818" i="14"/>
  <c r="H830" i="14"/>
  <c r="H842" i="14"/>
  <c r="H854" i="14"/>
  <c r="H866" i="14"/>
  <c r="H15" i="14"/>
  <c r="H27" i="14"/>
  <c r="H39" i="14"/>
  <c r="H51" i="14"/>
  <c r="H63" i="14"/>
  <c r="H75" i="14"/>
  <c r="H87" i="14"/>
  <c r="H99" i="14"/>
  <c r="H111" i="14"/>
  <c r="H123" i="14"/>
  <c r="H135" i="14"/>
  <c r="H147" i="14"/>
  <c r="H159" i="14"/>
  <c r="H171" i="14"/>
  <c r="H183" i="14"/>
  <c r="H195" i="14"/>
  <c r="H207" i="14"/>
  <c r="H219" i="14"/>
  <c r="H231" i="14"/>
  <c r="H243" i="14"/>
  <c r="H255" i="14"/>
  <c r="H267" i="14"/>
  <c r="H279" i="14"/>
  <c r="H291" i="14"/>
  <c r="H303" i="14"/>
  <c r="H315" i="14"/>
  <c r="H327" i="14"/>
  <c r="H339" i="14"/>
  <c r="H351" i="14"/>
  <c r="H363" i="14"/>
  <c r="H375" i="14"/>
  <c r="H387" i="14"/>
  <c r="H399" i="14"/>
  <c r="H411" i="14"/>
  <c r="H423" i="14"/>
  <c r="H435" i="14"/>
  <c r="H447" i="14"/>
  <c r="H459" i="14"/>
  <c r="H471" i="14"/>
  <c r="H483" i="14"/>
  <c r="H495" i="14"/>
  <c r="H507" i="14"/>
  <c r="H519" i="14"/>
  <c r="H531" i="14"/>
  <c r="H543" i="14"/>
  <c r="H16" i="14"/>
  <c r="H28" i="14"/>
  <c r="H40" i="14"/>
  <c r="H52" i="14"/>
  <c r="H64" i="14"/>
  <c r="H76" i="14"/>
  <c r="H88" i="14"/>
  <c r="H100" i="14"/>
  <c r="H112" i="14"/>
  <c r="H124" i="14"/>
  <c r="H136" i="14"/>
  <c r="H148" i="14"/>
  <c r="H160" i="14"/>
  <c r="H172" i="14"/>
  <c r="H184" i="14"/>
  <c r="H196" i="14"/>
  <c r="H208" i="14"/>
  <c r="H220" i="14"/>
  <c r="H232" i="14"/>
  <c r="H244" i="14"/>
  <c r="H256" i="14"/>
  <c r="H268" i="14"/>
  <c r="H280" i="14"/>
  <c r="H292" i="14"/>
  <c r="H304" i="14"/>
  <c r="H316" i="14"/>
  <c r="H328" i="14"/>
  <c r="H340" i="14"/>
  <c r="H352" i="14"/>
  <c r="H364" i="14"/>
  <c r="H376" i="14"/>
  <c r="H388" i="14"/>
  <c r="H400" i="14"/>
  <c r="H412" i="14"/>
  <c r="H424" i="14"/>
  <c r="H436" i="14"/>
  <c r="H448" i="14"/>
  <c r="H460" i="14"/>
  <c r="H472" i="14"/>
  <c r="H484" i="14"/>
  <c r="H496" i="14"/>
  <c r="H508" i="14"/>
  <c r="H520" i="14"/>
  <c r="H532" i="14"/>
  <c r="H544" i="14"/>
  <c r="H556" i="14"/>
  <c r="H568" i="14"/>
  <c r="H580" i="14"/>
  <c r="H592" i="14"/>
  <c r="H604" i="14"/>
  <c r="H616" i="14"/>
  <c r="H628" i="14"/>
  <c r="H640" i="14"/>
  <c r="H652" i="14"/>
  <c r="H664" i="14"/>
  <c r="H676" i="14"/>
  <c r="H688" i="14"/>
  <c r="H700" i="14"/>
  <c r="H712" i="14"/>
  <c r="H724" i="14"/>
  <c r="H736" i="14"/>
  <c r="H748" i="14"/>
  <c r="H760" i="14"/>
  <c r="H772" i="14"/>
  <c r="H784" i="14"/>
  <c r="H796" i="14"/>
  <c r="H808" i="14"/>
  <c r="H820" i="14"/>
  <c r="H832" i="14"/>
  <c r="H844" i="14"/>
  <c r="H856" i="14"/>
  <c r="H868" i="14"/>
  <c r="H880" i="14"/>
  <c r="H892" i="14"/>
  <c r="H904" i="14"/>
  <c r="H916" i="14"/>
  <c r="H17" i="14"/>
  <c r="H29" i="14"/>
  <c r="H41" i="14"/>
  <c r="H53" i="14"/>
  <c r="H65" i="14"/>
  <c r="H77" i="14"/>
  <c r="H89" i="14"/>
  <c r="H101" i="14"/>
  <c r="H113" i="14"/>
  <c r="H125" i="14"/>
  <c r="H137" i="14"/>
  <c r="H149" i="14"/>
  <c r="H161" i="14"/>
  <c r="H173" i="14"/>
  <c r="H185" i="14"/>
  <c r="H197" i="14"/>
  <c r="H209" i="14"/>
  <c r="H221" i="14"/>
  <c r="H233" i="14"/>
  <c r="H245" i="14"/>
  <c r="H6" i="14"/>
  <c r="H18" i="14"/>
  <c r="H30" i="14"/>
  <c r="H42" i="14"/>
  <c r="H54" i="14"/>
  <c r="H66" i="14"/>
  <c r="H78" i="14"/>
  <c r="H90" i="14"/>
  <c r="H102" i="14"/>
  <c r="H114" i="14"/>
  <c r="H126" i="14"/>
  <c r="H138" i="14"/>
  <c r="H150" i="14"/>
  <c r="H162" i="14"/>
  <c r="H174" i="14"/>
  <c r="H186" i="14"/>
  <c r="H198" i="14"/>
  <c r="H210" i="14"/>
  <c r="H222" i="14"/>
  <c r="H234" i="14"/>
  <c r="H7" i="14"/>
  <c r="H19" i="14"/>
  <c r="H31" i="14"/>
  <c r="H43" i="14"/>
  <c r="H55" i="14"/>
  <c r="H67" i="14"/>
  <c r="H8" i="14"/>
  <c r="H20" i="14"/>
  <c r="H32" i="14"/>
  <c r="H10" i="14"/>
  <c r="H22" i="14"/>
  <c r="H34" i="14"/>
  <c r="H46" i="14"/>
  <c r="H58" i="14"/>
  <c r="H70" i="14"/>
  <c r="H82" i="14"/>
  <c r="H94" i="14"/>
  <c r="H106" i="14"/>
  <c r="H118" i="14"/>
  <c r="H130" i="14"/>
  <c r="H142" i="14"/>
  <c r="H154" i="14"/>
  <c r="H166" i="14"/>
  <c r="H178" i="14"/>
  <c r="H190" i="14"/>
  <c r="H202" i="14"/>
  <c r="H214" i="14"/>
  <c r="H226" i="14"/>
  <c r="H2407" i="14"/>
  <c r="H2395" i="14"/>
  <c r="H2383" i="14"/>
  <c r="H2371" i="14"/>
  <c r="H2359" i="14"/>
  <c r="H2347" i="14"/>
  <c r="H2335" i="14"/>
  <c r="H2323" i="14"/>
  <c r="H2311" i="14"/>
  <c r="H2299" i="14"/>
  <c r="H2287" i="14"/>
  <c r="H2275" i="14"/>
  <c r="H2263" i="14"/>
  <c r="H2251" i="14"/>
  <c r="H2239" i="14"/>
  <c r="H2227" i="14"/>
  <c r="H2215" i="14"/>
  <c r="H2203" i="14"/>
  <c r="H2191" i="14"/>
  <c r="H2179" i="14"/>
  <c r="H2167" i="14"/>
  <c r="H2155" i="14"/>
  <c r="H2143" i="14"/>
  <c r="H2131" i="14"/>
  <c r="H2119" i="14"/>
  <c r="H2107" i="14"/>
  <c r="H2095" i="14"/>
  <c r="H2083" i="14"/>
  <c r="H2071" i="14"/>
  <c r="H2059" i="14"/>
  <c r="H2047" i="14"/>
  <c r="H2035" i="14"/>
  <c r="H2023" i="14"/>
  <c r="H2011" i="14"/>
  <c r="H1999" i="14"/>
  <c r="H1987" i="14"/>
  <c r="H1975" i="14"/>
  <c r="H1963" i="14"/>
  <c r="H1951" i="14"/>
  <c r="H1939" i="14"/>
  <c r="H1927" i="14"/>
  <c r="H1915" i="14"/>
  <c r="H1903" i="14"/>
  <c r="H1891" i="14"/>
  <c r="H1879" i="14"/>
  <c r="H1867" i="14"/>
  <c r="H1855" i="14"/>
  <c r="H1843" i="14"/>
  <c r="H1831" i="14"/>
  <c r="H1819" i="14"/>
  <c r="H1807" i="14"/>
  <c r="H1795" i="14"/>
  <c r="H1783" i="14"/>
  <c r="H1771" i="14"/>
  <c r="H1759" i="14"/>
  <c r="H1747" i="14"/>
  <c r="H1735" i="14"/>
  <c r="H1723" i="14"/>
  <c r="H1711" i="14"/>
  <c r="H1699" i="14"/>
  <c r="H1687" i="14"/>
  <c r="H1675" i="14"/>
  <c r="H1663" i="14"/>
  <c r="H1651" i="14"/>
  <c r="H1639" i="14"/>
  <c r="H1627" i="14"/>
  <c r="H1615" i="14"/>
  <c r="H1603" i="14"/>
  <c r="H1591" i="14"/>
  <c r="H1579" i="14"/>
  <c r="H1567" i="14"/>
  <c r="H1555" i="14"/>
  <c r="H1543" i="14"/>
  <c r="H1531" i="14"/>
  <c r="H1519" i="14"/>
  <c r="H1507" i="14"/>
  <c r="H1495" i="14"/>
  <c r="H1483" i="14"/>
  <c r="H1471" i="14"/>
  <c r="H1459" i="14"/>
  <c r="H1447" i="14"/>
  <c r="H1435" i="14"/>
  <c r="H1423" i="14"/>
  <c r="H1411" i="14"/>
  <c r="H1399" i="14"/>
  <c r="H1387" i="14"/>
  <c r="H1375" i="14"/>
  <c r="H1363" i="14"/>
  <c r="H1351" i="14"/>
  <c r="H1339" i="14"/>
  <c r="H1327" i="14"/>
  <c r="H1315" i="14"/>
  <c r="H1303" i="14"/>
  <c r="H1291" i="14"/>
  <c r="H1279" i="14"/>
  <c r="H1267" i="14"/>
  <c r="H1255" i="14"/>
  <c r="H1243" i="14"/>
  <c r="H1231" i="14"/>
  <c r="H1219" i="14"/>
  <c r="H1207" i="14"/>
  <c r="H1195" i="14"/>
  <c r="H1183" i="14"/>
  <c r="H1171" i="14"/>
  <c r="H1159" i="14"/>
  <c r="H1147" i="14"/>
  <c r="H1135" i="14"/>
  <c r="H1123" i="14"/>
  <c r="H1111" i="14"/>
  <c r="H1099" i="14"/>
  <c r="H1087" i="14"/>
  <c r="H1075" i="14"/>
  <c r="H1063" i="14"/>
  <c r="H1051" i="14"/>
  <c r="H1039" i="14"/>
  <c r="H1027" i="14"/>
  <c r="H1014" i="14"/>
  <c r="H1001" i="14"/>
  <c r="H988" i="14"/>
  <c r="H975" i="14"/>
  <c r="H962" i="14"/>
  <c r="H949" i="14"/>
  <c r="H935" i="14"/>
  <c r="H920" i="14"/>
  <c r="H903" i="14"/>
  <c r="H884" i="14"/>
  <c r="H867" i="14"/>
  <c r="H846" i="14"/>
  <c r="H824" i="14"/>
  <c r="H802" i="14"/>
  <c r="H785" i="14"/>
  <c r="H763" i="14"/>
  <c r="H741" i="14"/>
  <c r="H723" i="14"/>
  <c r="H702" i="14"/>
  <c r="H680" i="14"/>
  <c r="H658" i="14"/>
  <c r="H641" i="14"/>
  <c r="H619" i="14"/>
  <c r="H597" i="14"/>
  <c r="H579" i="14"/>
  <c r="H558" i="14"/>
  <c r="H535" i="14"/>
  <c r="H511" i="14"/>
  <c r="H487" i="14"/>
  <c r="H463" i="14"/>
  <c r="H439" i="14"/>
  <c r="H415" i="14"/>
  <c r="H391" i="14"/>
  <c r="H367" i="14"/>
  <c r="H343" i="14"/>
  <c r="H319" i="14"/>
  <c r="H295" i="14"/>
  <c r="H271" i="14"/>
  <c r="H247" i="14"/>
  <c r="H201" i="14"/>
  <c r="H153" i="14"/>
  <c r="H105" i="14"/>
  <c r="H56" i="14"/>
  <c r="T2328" i="14"/>
  <c r="T2149" i="14"/>
  <c r="T1945" i="14"/>
  <c r="T1728" i="14"/>
  <c r="T1474" i="14"/>
  <c r="L13" i="14"/>
  <c r="L25" i="14"/>
  <c r="L37" i="14"/>
  <c r="L49" i="14"/>
  <c r="L61" i="14"/>
  <c r="L73" i="14"/>
  <c r="L85" i="14"/>
  <c r="L97" i="14"/>
  <c r="L109" i="14"/>
  <c r="L121" i="14"/>
  <c r="L133" i="14"/>
  <c r="L145" i="14"/>
  <c r="L157" i="14"/>
  <c r="L169" i="14"/>
  <c r="L181" i="14"/>
  <c r="L193" i="14"/>
  <c r="L205" i="14"/>
  <c r="L217" i="14"/>
  <c r="L229" i="14"/>
  <c r="L241" i="14"/>
  <c r="L253" i="14"/>
  <c r="L265" i="14"/>
  <c r="L277" i="14"/>
  <c r="L289" i="14"/>
  <c r="L301" i="14"/>
  <c r="L313" i="14"/>
  <c r="L325" i="14"/>
  <c r="L337" i="14"/>
  <c r="L349" i="14"/>
  <c r="L361" i="14"/>
  <c r="L373" i="14"/>
  <c r="L385" i="14"/>
  <c r="L397" i="14"/>
  <c r="L409" i="14"/>
  <c r="L421" i="14"/>
  <c r="L433" i="14"/>
  <c r="L445" i="14"/>
  <c r="L457" i="14"/>
  <c r="L469" i="14"/>
  <c r="L481" i="14"/>
  <c r="L493" i="14"/>
  <c r="L505" i="14"/>
  <c r="L517" i="14"/>
  <c r="L529" i="14"/>
  <c r="L541" i="14"/>
  <c r="L14" i="14"/>
  <c r="L26" i="14"/>
  <c r="L38" i="14"/>
  <c r="L50" i="14"/>
  <c r="L62" i="14"/>
  <c r="L74" i="14"/>
  <c r="L86" i="14"/>
  <c r="L98" i="14"/>
  <c r="L110" i="14"/>
  <c r="L122" i="14"/>
  <c r="L134" i="14"/>
  <c r="L146" i="14"/>
  <c r="L158" i="14"/>
  <c r="L170" i="14"/>
  <c r="L182" i="14"/>
  <c r="L194" i="14"/>
  <c r="L206" i="14"/>
  <c r="L218" i="14"/>
  <c r="L230" i="14"/>
  <c r="L242" i="14"/>
  <c r="L254" i="14"/>
  <c r="L266" i="14"/>
  <c r="L278" i="14"/>
  <c r="L290" i="14"/>
  <c r="L302" i="14"/>
  <c r="L314" i="14"/>
  <c r="L326" i="14"/>
  <c r="L338" i="14"/>
  <c r="L350" i="14"/>
  <c r="L362" i="14"/>
  <c r="L374" i="14"/>
  <c r="L386" i="14"/>
  <c r="L398" i="14"/>
  <c r="L410" i="14"/>
  <c r="L422" i="14"/>
  <c r="L434" i="14"/>
  <c r="L446" i="14"/>
  <c r="L458" i="14"/>
  <c r="L470" i="14"/>
  <c r="L482" i="14"/>
  <c r="L494" i="14"/>
  <c r="L506" i="14"/>
  <c r="L518" i="14"/>
  <c r="L530" i="14"/>
  <c r="L542" i="14"/>
  <c r="L15" i="14"/>
  <c r="L27" i="14"/>
  <c r="L39" i="14"/>
  <c r="L51" i="14"/>
  <c r="L63" i="14"/>
  <c r="L75" i="14"/>
  <c r="L87" i="14"/>
  <c r="L99" i="14"/>
  <c r="L111" i="14"/>
  <c r="L123" i="14"/>
  <c r="L135" i="14"/>
  <c r="L147" i="14"/>
  <c r="L159" i="14"/>
  <c r="L171" i="14"/>
  <c r="L183" i="14"/>
  <c r="L195" i="14"/>
  <c r="L207" i="14"/>
  <c r="L219" i="14"/>
  <c r="L231" i="14"/>
  <c r="L243" i="14"/>
  <c r="L255" i="14"/>
  <c r="L267" i="14"/>
  <c r="L279" i="14"/>
  <c r="L291" i="14"/>
  <c r="L303" i="14"/>
  <c r="L315" i="14"/>
  <c r="L327" i="14"/>
  <c r="L339" i="14"/>
  <c r="L351" i="14"/>
  <c r="L363" i="14"/>
  <c r="L375" i="14"/>
  <c r="L387" i="14"/>
  <c r="L399" i="14"/>
  <c r="L411" i="14"/>
  <c r="L423" i="14"/>
  <c r="L435" i="14"/>
  <c r="L447" i="14"/>
  <c r="L459" i="14"/>
  <c r="L471" i="14"/>
  <c r="L483" i="14"/>
  <c r="L495" i="14"/>
  <c r="L507" i="14"/>
  <c r="L519" i="14"/>
  <c r="L531" i="14"/>
  <c r="L543" i="14"/>
  <c r="L16" i="14"/>
  <c r="L28" i="14"/>
  <c r="L40" i="14"/>
  <c r="L52" i="14"/>
  <c r="L64" i="14"/>
  <c r="L76" i="14"/>
  <c r="L88" i="14"/>
  <c r="L100" i="14"/>
  <c r="L112" i="14"/>
  <c r="L124" i="14"/>
  <c r="L136" i="14"/>
  <c r="L148" i="14"/>
  <c r="L160" i="14"/>
  <c r="L172" i="14"/>
  <c r="L184" i="14"/>
  <c r="L196" i="14"/>
  <c r="L208" i="14"/>
  <c r="L220" i="14"/>
  <c r="L232" i="14"/>
  <c r="L244" i="14"/>
  <c r="L256" i="14"/>
  <c r="L268" i="14"/>
  <c r="L280" i="14"/>
  <c r="L292" i="14"/>
  <c r="L304" i="14"/>
  <c r="L316" i="14"/>
  <c r="L328" i="14"/>
  <c r="L340" i="14"/>
  <c r="L352" i="14"/>
  <c r="L364" i="14"/>
  <c r="L376" i="14"/>
  <c r="L388" i="14"/>
  <c r="L400" i="14"/>
  <c r="L412" i="14"/>
  <c r="L424" i="14"/>
  <c r="L436" i="14"/>
  <c r="L448" i="14"/>
  <c r="L460" i="14"/>
  <c r="L472" i="14"/>
  <c r="L484" i="14"/>
  <c r="L496" i="14"/>
  <c r="L508" i="14"/>
  <c r="L520" i="14"/>
  <c r="L532" i="14"/>
  <c r="L544" i="14"/>
  <c r="L17" i="14"/>
  <c r="L29" i="14"/>
  <c r="L41" i="14"/>
  <c r="L53" i="14"/>
  <c r="L65" i="14"/>
  <c r="L77" i="14"/>
  <c r="L89" i="14"/>
  <c r="L101" i="14"/>
  <c r="L113" i="14"/>
  <c r="L125" i="14"/>
  <c r="L137" i="14"/>
  <c r="L149" i="14"/>
  <c r="L161" i="14"/>
  <c r="L173" i="14"/>
  <c r="L185" i="14"/>
  <c r="L197" i="14"/>
  <c r="L209" i="14"/>
  <c r="L221" i="14"/>
  <c r="L233" i="14"/>
  <c r="L245" i="14"/>
  <c r="L257" i="14"/>
  <c r="L269" i="14"/>
  <c r="L281" i="14"/>
  <c r="L293" i="14"/>
  <c r="L305" i="14"/>
  <c r="L317" i="14"/>
  <c r="L329" i="14"/>
  <c r="L341" i="14"/>
  <c r="L353" i="14"/>
  <c r="L365" i="14"/>
  <c r="L377" i="14"/>
  <c r="L389" i="14"/>
  <c r="L401" i="14"/>
  <c r="L413" i="14"/>
  <c r="L425" i="14"/>
  <c r="L437" i="14"/>
  <c r="L449" i="14"/>
  <c r="L461" i="14"/>
  <c r="L473" i="14"/>
  <c r="L485" i="14"/>
  <c r="L497" i="14"/>
  <c r="L509" i="14"/>
  <c r="L6" i="14"/>
  <c r="L18" i="14"/>
  <c r="L30" i="14"/>
  <c r="L42" i="14"/>
  <c r="L54" i="14"/>
  <c r="L66" i="14"/>
  <c r="L78" i="14"/>
  <c r="L90" i="14"/>
  <c r="L102" i="14"/>
  <c r="L114" i="14"/>
  <c r="L126" i="14"/>
  <c r="L138" i="14"/>
  <c r="L150" i="14"/>
  <c r="L162" i="14"/>
  <c r="L174" i="14"/>
  <c r="L186" i="14"/>
  <c r="L198" i="14"/>
  <c r="L210" i="14"/>
  <c r="L222" i="14"/>
  <c r="L234" i="14"/>
  <c r="L246" i="14"/>
  <c r="L258" i="14"/>
  <c r="L270" i="14"/>
  <c r="L282" i="14"/>
  <c r="L294" i="14"/>
  <c r="L306" i="14"/>
  <c r="L318" i="14"/>
  <c r="L330" i="14"/>
  <c r="L342" i="14"/>
  <c r="L354" i="14"/>
  <c r="L7" i="14"/>
  <c r="L19" i="14"/>
  <c r="L31" i="14"/>
  <c r="L43" i="14"/>
  <c r="L55" i="14"/>
  <c r="L67" i="14"/>
  <c r="L79" i="14"/>
  <c r="L91" i="14"/>
  <c r="L103" i="14"/>
  <c r="L115" i="14"/>
  <c r="L127" i="14"/>
  <c r="L139" i="14"/>
  <c r="L151" i="14"/>
  <c r="L163" i="14"/>
  <c r="L175" i="14"/>
  <c r="L187" i="14"/>
  <c r="L199" i="14"/>
  <c r="L211" i="14"/>
  <c r="L223" i="14"/>
  <c r="L235" i="14"/>
  <c r="L247" i="14"/>
  <c r="L259" i="14"/>
  <c r="L271" i="14"/>
  <c r="L283" i="14"/>
  <c r="L295" i="14"/>
  <c r="L307" i="14"/>
  <c r="L319" i="14"/>
  <c r="L331" i="14"/>
  <c r="L343" i="14"/>
  <c r="L355" i="14"/>
  <c r="L367" i="14"/>
  <c r="L8" i="14"/>
  <c r="L20" i="14"/>
  <c r="L32" i="14"/>
  <c r="L44" i="14"/>
  <c r="L56" i="14"/>
  <c r="L68" i="14"/>
  <c r="L80" i="14"/>
  <c r="L92" i="14"/>
  <c r="L104" i="14"/>
  <c r="L116" i="14"/>
  <c r="L128" i="14"/>
  <c r="L140" i="14"/>
  <c r="L152" i="14"/>
  <c r="L164" i="14"/>
  <c r="L176" i="14"/>
  <c r="L188" i="14"/>
  <c r="L200" i="14"/>
  <c r="L212" i="14"/>
  <c r="L224" i="14"/>
  <c r="L236" i="14"/>
  <c r="L248" i="14"/>
  <c r="L260" i="14"/>
  <c r="L272" i="14"/>
  <c r="L284" i="14"/>
  <c r="L9" i="14"/>
  <c r="L21" i="14"/>
  <c r="L33" i="14"/>
  <c r="L45" i="14"/>
  <c r="L57" i="14"/>
  <c r="L69" i="14"/>
  <c r="L81" i="14"/>
  <c r="L93" i="14"/>
  <c r="L105" i="14"/>
  <c r="L117" i="14"/>
  <c r="L129" i="14"/>
  <c r="L141" i="14"/>
  <c r="L153" i="14"/>
  <c r="L165" i="14"/>
  <c r="L177" i="14"/>
  <c r="L189" i="14"/>
  <c r="L201" i="14"/>
  <c r="L213" i="14"/>
  <c r="L225" i="14"/>
  <c r="L237" i="14"/>
  <c r="L249" i="14"/>
  <c r="L261" i="14"/>
  <c r="L273" i="14"/>
  <c r="L285" i="14"/>
  <c r="L297" i="14"/>
  <c r="L309" i="14"/>
  <c r="L321" i="14"/>
  <c r="L333" i="14"/>
  <c r="L10" i="14"/>
  <c r="L22" i="14"/>
  <c r="L34" i="14"/>
  <c r="L46" i="14"/>
  <c r="L58" i="14"/>
  <c r="L70" i="14"/>
  <c r="L82" i="14"/>
  <c r="L94" i="14"/>
  <c r="L106" i="14"/>
  <c r="L118" i="14"/>
  <c r="L130" i="14"/>
  <c r="L142" i="14"/>
  <c r="L154" i="14"/>
  <c r="L166" i="14"/>
  <c r="L178" i="14"/>
  <c r="L190" i="14"/>
  <c r="L202" i="14"/>
  <c r="L47" i="14"/>
  <c r="L119" i="14"/>
  <c r="L191" i="14"/>
  <c r="L240" i="14"/>
  <c r="L288" i="14"/>
  <c r="L324" i="14"/>
  <c r="L358" i="14"/>
  <c r="L381" i="14"/>
  <c r="L403" i="14"/>
  <c r="L420" i="14"/>
  <c r="L442" i="14"/>
  <c r="L464" i="14"/>
  <c r="L486" i="14"/>
  <c r="L503" i="14"/>
  <c r="L524" i="14"/>
  <c r="L540" i="14"/>
  <c r="L556" i="14"/>
  <c r="L568" i="14"/>
  <c r="L580" i="14"/>
  <c r="L592" i="14"/>
  <c r="L604" i="14"/>
  <c r="L616" i="14"/>
  <c r="L628" i="14"/>
  <c r="L640" i="14"/>
  <c r="L652" i="14"/>
  <c r="L664" i="14"/>
  <c r="L676" i="14"/>
  <c r="L688" i="14"/>
  <c r="L700" i="14"/>
  <c r="L712" i="14"/>
  <c r="L724" i="14"/>
  <c r="L736" i="14"/>
  <c r="L748" i="14"/>
  <c r="L760" i="14"/>
  <c r="L772" i="14"/>
  <c r="L784" i="14"/>
  <c r="L796" i="14"/>
  <c r="L808" i="14"/>
  <c r="L820" i="14"/>
  <c r="L832" i="14"/>
  <c r="L844" i="14"/>
  <c r="L856" i="14"/>
  <c r="L868" i="14"/>
  <c r="L880" i="14"/>
  <c r="L892" i="14"/>
  <c r="L904" i="14"/>
  <c r="L916" i="14"/>
  <c r="L928" i="14"/>
  <c r="L940" i="14"/>
  <c r="L952" i="14"/>
  <c r="L964" i="14"/>
  <c r="L976" i="14"/>
  <c r="L988" i="14"/>
  <c r="L1000" i="14"/>
  <c r="L1012" i="14"/>
  <c r="L1024" i="14"/>
  <c r="L1036" i="14"/>
  <c r="L1048" i="14"/>
  <c r="L1060" i="14"/>
  <c r="L1072" i="14"/>
  <c r="L1084" i="14"/>
  <c r="L1096" i="14"/>
  <c r="L1108" i="14"/>
  <c r="L1120" i="14"/>
  <c r="L1132" i="14"/>
  <c r="L1144" i="14"/>
  <c r="L1156" i="14"/>
  <c r="L1168" i="14"/>
  <c r="L1180" i="14"/>
  <c r="L1192" i="14"/>
  <c r="L1204" i="14"/>
  <c r="L1216" i="14"/>
  <c r="L1228" i="14"/>
  <c r="L1240" i="14"/>
  <c r="L1252" i="14"/>
  <c r="L1264" i="14"/>
  <c r="L1276" i="14"/>
  <c r="L1288" i="14"/>
  <c r="L1300" i="14"/>
  <c r="L1312" i="14"/>
  <c r="L1324" i="14"/>
  <c r="L1336" i="14"/>
  <c r="L1348" i="14"/>
  <c r="L1360" i="14"/>
  <c r="L1372" i="14"/>
  <c r="L1384" i="14"/>
  <c r="L1396" i="14"/>
  <c r="L48" i="14"/>
  <c r="L120" i="14"/>
  <c r="L192" i="14"/>
  <c r="L250" i="14"/>
  <c r="L296" i="14"/>
  <c r="L332" i="14"/>
  <c r="L359" i="14"/>
  <c r="L382" i="14"/>
  <c r="L404" i="14"/>
  <c r="L426" i="14"/>
  <c r="L443" i="14"/>
  <c r="L465" i="14"/>
  <c r="L487" i="14"/>
  <c r="L504" i="14"/>
  <c r="L525" i="14"/>
  <c r="L545" i="14"/>
  <c r="L557" i="14"/>
  <c r="L569" i="14"/>
  <c r="L581" i="14"/>
  <c r="L593" i="14"/>
  <c r="L605" i="14"/>
  <c r="L617" i="14"/>
  <c r="L629" i="14"/>
  <c r="L641" i="14"/>
  <c r="L653" i="14"/>
  <c r="L665" i="14"/>
  <c r="L677" i="14"/>
  <c r="L689" i="14"/>
  <c r="L701" i="14"/>
  <c r="L713" i="14"/>
  <c r="L725" i="14"/>
  <c r="L737" i="14"/>
  <c r="L749" i="14"/>
  <c r="L761" i="14"/>
  <c r="L773" i="14"/>
  <c r="L785" i="14"/>
  <c r="L797" i="14"/>
  <c r="L809" i="14"/>
  <c r="L821" i="14"/>
  <c r="L833" i="14"/>
  <c r="L845" i="14"/>
  <c r="L857" i="14"/>
  <c r="L869" i="14"/>
  <c r="L881" i="14"/>
  <c r="L893" i="14"/>
  <c r="L905" i="14"/>
  <c r="L917" i="14"/>
  <c r="L929" i="14"/>
  <c r="L941" i="14"/>
  <c r="L953" i="14"/>
  <c r="L965" i="14"/>
  <c r="L977" i="14"/>
  <c r="L989" i="14"/>
  <c r="L1001" i="14"/>
  <c r="L1013" i="14"/>
  <c r="L1025" i="14"/>
  <c r="L1037" i="14"/>
  <c r="L1049" i="14"/>
  <c r="L1061" i="14"/>
  <c r="L1073" i="14"/>
  <c r="L1085" i="14"/>
  <c r="L1097" i="14"/>
  <c r="L1109" i="14"/>
  <c r="L1121" i="14"/>
  <c r="L1133" i="14"/>
  <c r="L1145" i="14"/>
  <c r="L1157" i="14"/>
  <c r="L1169" i="14"/>
  <c r="L1181" i="14"/>
  <c r="L1193" i="14"/>
  <c r="L1205" i="14"/>
  <c r="L1217" i="14"/>
  <c r="L1229" i="14"/>
  <c r="L1241" i="14"/>
  <c r="L1253" i="14"/>
  <c r="L1265" i="14"/>
  <c r="L1277" i="14"/>
  <c r="L1289" i="14"/>
  <c r="L1301" i="14"/>
  <c r="L1313" i="14"/>
  <c r="L1325" i="14"/>
  <c r="L1337" i="14"/>
  <c r="L1349" i="14"/>
  <c r="L1361" i="14"/>
  <c r="L1373" i="14"/>
  <c r="L1385" i="14"/>
  <c r="L1397" i="14"/>
  <c r="L1409" i="14"/>
  <c r="L59" i="14"/>
  <c r="L131" i="14"/>
  <c r="L203" i="14"/>
  <c r="L251" i="14"/>
  <c r="L298" i="14"/>
  <c r="L334" i="14"/>
  <c r="L360" i="14"/>
  <c r="L383" i="14"/>
  <c r="L405" i="14"/>
  <c r="L427" i="14"/>
  <c r="L444" i="14"/>
  <c r="L466" i="14"/>
  <c r="L488" i="14"/>
  <c r="L510" i="14"/>
  <c r="L526" i="14"/>
  <c r="L546" i="14"/>
  <c r="L558" i="14"/>
  <c r="L570" i="14"/>
  <c r="L582" i="14"/>
  <c r="L594" i="14"/>
  <c r="L606" i="14"/>
  <c r="L618" i="14"/>
  <c r="L630" i="14"/>
  <c r="L642" i="14"/>
  <c r="L654" i="14"/>
  <c r="L666" i="14"/>
  <c r="L678" i="14"/>
  <c r="L690" i="14"/>
  <c r="L702" i="14"/>
  <c r="L714" i="14"/>
  <c r="L726" i="14"/>
  <c r="L738" i="14"/>
  <c r="L750" i="14"/>
  <c r="L762" i="14"/>
  <c r="L774" i="14"/>
  <c r="L786" i="14"/>
  <c r="L798" i="14"/>
  <c r="L810" i="14"/>
  <c r="L822" i="14"/>
  <c r="L834" i="14"/>
  <c r="L846" i="14"/>
  <c r="L858" i="14"/>
  <c r="L870" i="14"/>
  <c r="L882" i="14"/>
  <c r="L894" i="14"/>
  <c r="L906" i="14"/>
  <c r="L918" i="14"/>
  <c r="L930" i="14"/>
  <c r="L942" i="14"/>
  <c r="L954" i="14"/>
  <c r="L966" i="14"/>
  <c r="L978" i="14"/>
  <c r="L990" i="14"/>
  <c r="L1002" i="14"/>
  <c r="L1014" i="14"/>
  <c r="L1026" i="14"/>
  <c r="L1038" i="14"/>
  <c r="L1050" i="14"/>
  <c r="L1062" i="14"/>
  <c r="L1074" i="14"/>
  <c r="L1086" i="14"/>
  <c r="L1098" i="14"/>
  <c r="L1110" i="14"/>
  <c r="L1122" i="14"/>
  <c r="L1134" i="14"/>
  <c r="L1146" i="14"/>
  <c r="L1158" i="14"/>
  <c r="L1170" i="14"/>
  <c r="L1182" i="14"/>
  <c r="L1194" i="14"/>
  <c r="L1206" i="14"/>
  <c r="L1218" i="14"/>
  <c r="L1230" i="14"/>
  <c r="L1242" i="14"/>
  <c r="L1254" i="14"/>
  <c r="L1266" i="14"/>
  <c r="L60" i="14"/>
  <c r="L132" i="14"/>
  <c r="L204" i="14"/>
  <c r="L252" i="14"/>
  <c r="L299" i="14"/>
  <c r="L335" i="14"/>
  <c r="L366" i="14"/>
  <c r="L384" i="14"/>
  <c r="L406" i="14"/>
  <c r="L428" i="14"/>
  <c r="L450" i="14"/>
  <c r="L467" i="14"/>
  <c r="L489" i="14"/>
  <c r="L511" i="14"/>
  <c r="L527" i="14"/>
  <c r="L547" i="14"/>
  <c r="L559" i="14"/>
  <c r="L571" i="14"/>
  <c r="L583" i="14"/>
  <c r="L595" i="14"/>
  <c r="L607" i="14"/>
  <c r="L619" i="14"/>
  <c r="L631" i="14"/>
  <c r="L643" i="14"/>
  <c r="L655" i="14"/>
  <c r="L667" i="14"/>
  <c r="L679" i="14"/>
  <c r="L691" i="14"/>
  <c r="L703" i="14"/>
  <c r="L715" i="14"/>
  <c r="L727" i="14"/>
  <c r="L739" i="14"/>
  <c r="L751" i="14"/>
  <c r="L763" i="14"/>
  <c r="L775" i="14"/>
  <c r="L787" i="14"/>
  <c r="L799" i="14"/>
  <c r="L811" i="14"/>
  <c r="L823" i="14"/>
  <c r="L835" i="14"/>
  <c r="L847" i="14"/>
  <c r="L859" i="14"/>
  <c r="L871" i="14"/>
  <c r="L883" i="14"/>
  <c r="L895" i="14"/>
  <c r="L907" i="14"/>
  <c r="L919" i="14"/>
  <c r="L931" i="14"/>
  <c r="L943" i="14"/>
  <c r="L955" i="14"/>
  <c r="L967" i="14"/>
  <c r="L979" i="14"/>
  <c r="L991" i="14"/>
  <c r="L1003" i="14"/>
  <c r="L1015" i="14"/>
  <c r="L1027" i="14"/>
  <c r="L1039" i="14"/>
  <c r="L1051" i="14"/>
  <c r="L1063" i="14"/>
  <c r="L1075" i="14"/>
  <c r="L1087" i="14"/>
  <c r="L1099" i="14"/>
  <c r="L1111" i="14"/>
  <c r="L1123" i="14"/>
  <c r="L1135" i="14"/>
  <c r="L1147" i="14"/>
  <c r="L1159" i="14"/>
  <c r="L1171" i="14"/>
  <c r="L1183" i="14"/>
  <c r="L1195" i="14"/>
  <c r="L1207" i="14"/>
  <c r="L1219" i="14"/>
  <c r="L1231" i="14"/>
  <c r="L1243" i="14"/>
  <c r="L1255" i="14"/>
  <c r="L1267" i="14"/>
  <c r="L1279" i="14"/>
  <c r="L71" i="14"/>
  <c r="L143" i="14"/>
  <c r="L214" i="14"/>
  <c r="L262" i="14"/>
  <c r="L300" i="14"/>
  <c r="L336" i="14"/>
  <c r="L368" i="14"/>
  <c r="L390" i="14"/>
  <c r="L407" i="14"/>
  <c r="L429" i="14"/>
  <c r="L451" i="14"/>
  <c r="L468" i="14"/>
  <c r="L490" i="14"/>
  <c r="L512" i="14"/>
  <c r="L528" i="14"/>
  <c r="L548" i="14"/>
  <c r="L560" i="14"/>
  <c r="L572" i="14"/>
  <c r="L584" i="14"/>
  <c r="L596" i="14"/>
  <c r="L608" i="14"/>
  <c r="L620" i="14"/>
  <c r="L632" i="14"/>
  <c r="L644" i="14"/>
  <c r="L656" i="14"/>
  <c r="L668" i="14"/>
  <c r="L680" i="14"/>
  <c r="L692" i="14"/>
  <c r="L704" i="14"/>
  <c r="L716" i="14"/>
  <c r="L728" i="14"/>
  <c r="L740" i="14"/>
  <c r="L752" i="14"/>
  <c r="L764" i="14"/>
  <c r="L776" i="14"/>
  <c r="L788" i="14"/>
  <c r="L800" i="14"/>
  <c r="L812" i="14"/>
  <c r="L824" i="14"/>
  <c r="L836" i="14"/>
  <c r="L848" i="14"/>
  <c r="L860" i="14"/>
  <c r="L872" i="14"/>
  <c r="L884" i="14"/>
  <c r="L896" i="14"/>
  <c r="L908" i="14"/>
  <c r="L920" i="14"/>
  <c r="L932" i="14"/>
  <c r="L944" i="14"/>
  <c r="L956" i="14"/>
  <c r="L968" i="14"/>
  <c r="L980" i="14"/>
  <c r="L992" i="14"/>
  <c r="L1004" i="14"/>
  <c r="L1016" i="14"/>
  <c r="L1028" i="14"/>
  <c r="L1040" i="14"/>
  <c r="L1052" i="14"/>
  <c r="L1064" i="14"/>
  <c r="L1076" i="14"/>
  <c r="L1088" i="14"/>
  <c r="L1100" i="14"/>
  <c r="L1112" i="14"/>
  <c r="L1124" i="14"/>
  <c r="L1136" i="14"/>
  <c r="L1148" i="14"/>
  <c r="L1160" i="14"/>
  <c r="L1172" i="14"/>
  <c r="L1184" i="14"/>
  <c r="L1196" i="14"/>
  <c r="L1208" i="14"/>
  <c r="L1220" i="14"/>
  <c r="L1232" i="14"/>
  <c r="L1244" i="14"/>
  <c r="L1256" i="14"/>
  <c r="L1268" i="14"/>
  <c r="L1280" i="14"/>
  <c r="L1292" i="14"/>
  <c r="L72" i="14"/>
  <c r="L144" i="14"/>
  <c r="L215" i="14"/>
  <c r="L263" i="14"/>
  <c r="L308" i="14"/>
  <c r="L344" i="14"/>
  <c r="L369" i="14"/>
  <c r="L391" i="14"/>
  <c r="L408" i="14"/>
  <c r="L430" i="14"/>
  <c r="L452" i="14"/>
  <c r="L474" i="14"/>
  <c r="L491" i="14"/>
  <c r="L513" i="14"/>
  <c r="L533" i="14"/>
  <c r="L549" i="14"/>
  <c r="L561" i="14"/>
  <c r="L573" i="14"/>
  <c r="L585" i="14"/>
  <c r="L597" i="14"/>
  <c r="L609" i="14"/>
  <c r="L621" i="14"/>
  <c r="L633" i="14"/>
  <c r="L645" i="14"/>
  <c r="L657" i="14"/>
  <c r="L669" i="14"/>
  <c r="L681" i="14"/>
  <c r="L693" i="14"/>
  <c r="L705" i="14"/>
  <c r="L717" i="14"/>
  <c r="L729" i="14"/>
  <c r="L741" i="14"/>
  <c r="L753" i="14"/>
  <c r="L765" i="14"/>
  <c r="L777" i="14"/>
  <c r="L789" i="14"/>
  <c r="L801" i="14"/>
  <c r="L813" i="14"/>
  <c r="L825" i="14"/>
  <c r="L837" i="14"/>
  <c r="L849" i="14"/>
  <c r="L861" i="14"/>
  <c r="L873" i="14"/>
  <c r="L885" i="14"/>
  <c r="L897" i="14"/>
  <c r="L909" i="14"/>
  <c r="L921" i="14"/>
  <c r="L11" i="14"/>
  <c r="L83" i="14"/>
  <c r="L12" i="14"/>
  <c r="L84" i="14"/>
  <c r="L156" i="14"/>
  <c r="L226" i="14"/>
  <c r="L274" i="14"/>
  <c r="L311" i="14"/>
  <c r="L346" i="14"/>
  <c r="L371" i="14"/>
  <c r="L393" i="14"/>
  <c r="L415" i="14"/>
  <c r="L432" i="14"/>
  <c r="L454" i="14"/>
  <c r="L476" i="14"/>
  <c r="L498" i="14"/>
  <c r="L515" i="14"/>
  <c r="L535" i="14"/>
  <c r="L551" i="14"/>
  <c r="L563" i="14"/>
  <c r="L575" i="14"/>
  <c r="L587" i="14"/>
  <c r="L599" i="14"/>
  <c r="L611" i="14"/>
  <c r="L623" i="14"/>
  <c r="L635" i="14"/>
  <c r="L647" i="14"/>
  <c r="L659" i="14"/>
  <c r="L671" i="14"/>
  <c r="L683" i="14"/>
  <c r="L695" i="14"/>
  <c r="L707" i="14"/>
  <c r="L719" i="14"/>
  <c r="L731" i="14"/>
  <c r="L743" i="14"/>
  <c r="L755" i="14"/>
  <c r="L767" i="14"/>
  <c r="L779" i="14"/>
  <c r="L791" i="14"/>
  <c r="L803" i="14"/>
  <c r="L815" i="14"/>
  <c r="L827" i="14"/>
  <c r="L839" i="14"/>
  <c r="L851" i="14"/>
  <c r="L863" i="14"/>
  <c r="L23" i="14"/>
  <c r="L95" i="14"/>
  <c r="L167" i="14"/>
  <c r="L227" i="14"/>
  <c r="L275" i="14"/>
  <c r="L312" i="14"/>
  <c r="L347" i="14"/>
  <c r="L372" i="14"/>
  <c r="L394" i="14"/>
  <c r="L416" i="14"/>
  <c r="L438" i="14"/>
  <c r="L455" i="14"/>
  <c r="L477" i="14"/>
  <c r="L499" i="14"/>
  <c r="L516" i="14"/>
  <c r="L536" i="14"/>
  <c r="L552" i="14"/>
  <c r="L564" i="14"/>
  <c r="L576" i="14"/>
  <c r="L588" i="14"/>
  <c r="L600" i="14"/>
  <c r="L612" i="14"/>
  <c r="L624" i="14"/>
  <c r="L636" i="14"/>
  <c r="L648" i="14"/>
  <c r="L660" i="14"/>
  <c r="L672" i="14"/>
  <c r="L684" i="14"/>
  <c r="L696" i="14"/>
  <c r="L708" i="14"/>
  <c r="L720" i="14"/>
  <c r="L732" i="14"/>
  <c r="L744" i="14"/>
  <c r="L756" i="14"/>
  <c r="L768" i="14"/>
  <c r="L780" i="14"/>
  <c r="L792" i="14"/>
  <c r="L804" i="14"/>
  <c r="L816" i="14"/>
  <c r="L828" i="14"/>
  <c r="L840" i="14"/>
  <c r="L852" i="14"/>
  <c r="L864" i="14"/>
  <c r="L36" i="14"/>
  <c r="L108" i="14"/>
  <c r="L180" i="14"/>
  <c r="L239" i="14"/>
  <c r="L287" i="14"/>
  <c r="L323" i="14"/>
  <c r="L357" i="14"/>
  <c r="L380" i="14"/>
  <c r="L402" i="14"/>
  <c r="L419" i="14"/>
  <c r="L441" i="14"/>
  <c r="L463" i="14"/>
  <c r="L480" i="14"/>
  <c r="L502" i="14"/>
  <c r="L523" i="14"/>
  <c r="L539" i="14"/>
  <c r="L555" i="14"/>
  <c r="L567" i="14"/>
  <c r="L579" i="14"/>
  <c r="L591" i="14"/>
  <c r="L603" i="14"/>
  <c r="L615" i="14"/>
  <c r="L627" i="14"/>
  <c r="L24" i="14"/>
  <c r="L286" i="14"/>
  <c r="L396" i="14"/>
  <c r="L479" i="14"/>
  <c r="L554" i="14"/>
  <c r="L602" i="14"/>
  <c r="L649" i="14"/>
  <c r="L685" i="14"/>
  <c r="L721" i="14"/>
  <c r="L757" i="14"/>
  <c r="L793" i="14"/>
  <c r="L829" i="14"/>
  <c r="L865" i="14"/>
  <c r="L889" i="14"/>
  <c r="L913" i="14"/>
  <c r="L936" i="14"/>
  <c r="L958" i="14"/>
  <c r="L975" i="14"/>
  <c r="L997" i="14"/>
  <c r="L1019" i="14"/>
  <c r="L1041" i="14"/>
  <c r="L1058" i="14"/>
  <c r="L1080" i="14"/>
  <c r="L1102" i="14"/>
  <c r="L1119" i="14"/>
  <c r="L1141" i="14"/>
  <c r="L1163" i="14"/>
  <c r="L1185" i="14"/>
  <c r="L1202" i="14"/>
  <c r="L1224" i="14"/>
  <c r="L1246" i="14"/>
  <c r="L1263" i="14"/>
  <c r="L1284" i="14"/>
  <c r="L1299" i="14"/>
  <c r="L1315" i="14"/>
  <c r="L1329" i="14"/>
  <c r="L1343" i="14"/>
  <c r="L1357" i="14"/>
  <c r="L1371" i="14"/>
  <c r="L1387" i="14"/>
  <c r="L1401" i="14"/>
  <c r="L1414" i="14"/>
  <c r="L1426" i="14"/>
  <c r="L1438" i="14"/>
  <c r="L1450" i="14"/>
  <c r="L1462" i="14"/>
  <c r="L1474" i="14"/>
  <c r="L1486" i="14"/>
  <c r="L1498" i="14"/>
  <c r="L1510" i="14"/>
  <c r="L1522" i="14"/>
  <c r="L1534" i="14"/>
  <c r="L1546" i="14"/>
  <c r="L1558" i="14"/>
  <c r="L1570" i="14"/>
  <c r="L1582" i="14"/>
  <c r="L1594" i="14"/>
  <c r="L1606" i="14"/>
  <c r="L1618" i="14"/>
  <c r="L1630" i="14"/>
  <c r="L1642" i="14"/>
  <c r="L1654" i="14"/>
  <c r="L1666" i="14"/>
  <c r="L1678" i="14"/>
  <c r="L1690" i="14"/>
  <c r="L1702" i="14"/>
  <c r="L1714" i="14"/>
  <c r="L1726" i="14"/>
  <c r="L1738" i="14"/>
  <c r="L1750" i="14"/>
  <c r="L1762" i="14"/>
  <c r="L1774" i="14"/>
  <c r="L1786" i="14"/>
  <c r="L1798" i="14"/>
  <c r="L1810" i="14"/>
  <c r="L1822" i="14"/>
  <c r="L1834" i="14"/>
  <c r="L1846" i="14"/>
  <c r="L1858" i="14"/>
  <c r="L1870" i="14"/>
  <c r="L1882" i="14"/>
  <c r="L1894" i="14"/>
  <c r="L1906" i="14"/>
  <c r="L1918" i="14"/>
  <c r="L35" i="14"/>
  <c r="L310" i="14"/>
  <c r="L414" i="14"/>
  <c r="L492" i="14"/>
  <c r="L562" i="14"/>
  <c r="L610" i="14"/>
  <c r="L650" i="14"/>
  <c r="L686" i="14"/>
  <c r="L722" i="14"/>
  <c r="L758" i="14"/>
  <c r="L794" i="14"/>
  <c r="L830" i="14"/>
  <c r="L866" i="14"/>
  <c r="L890" i="14"/>
  <c r="L914" i="14"/>
  <c r="L937" i="14"/>
  <c r="L959" i="14"/>
  <c r="L981" i="14"/>
  <c r="L998" i="14"/>
  <c r="L1020" i="14"/>
  <c r="L1042" i="14"/>
  <c r="L1059" i="14"/>
  <c r="L1081" i="14"/>
  <c r="L1103" i="14"/>
  <c r="L1125" i="14"/>
  <c r="L1142" i="14"/>
  <c r="L1164" i="14"/>
  <c r="L1186" i="14"/>
  <c r="L1203" i="14"/>
  <c r="L1225" i="14"/>
  <c r="L1247" i="14"/>
  <c r="L1269" i="14"/>
  <c r="L1285" i="14"/>
  <c r="L1302" i="14"/>
  <c r="L1316" i="14"/>
  <c r="L1330" i="14"/>
  <c r="L1344" i="14"/>
  <c r="L1358" i="14"/>
  <c r="L1374" i="14"/>
  <c r="L1388" i="14"/>
  <c r="L1402" i="14"/>
  <c r="L1415" i="14"/>
  <c r="L1427" i="14"/>
  <c r="L1439" i="14"/>
  <c r="L1451" i="14"/>
  <c r="L1463" i="14"/>
  <c r="L1475" i="14"/>
  <c r="L1487" i="14"/>
  <c r="L1499" i="14"/>
  <c r="L1511" i="14"/>
  <c r="L1523" i="14"/>
  <c r="L1535" i="14"/>
  <c r="L1547" i="14"/>
  <c r="L1559" i="14"/>
  <c r="L1571" i="14"/>
  <c r="L1583" i="14"/>
  <c r="L1595" i="14"/>
  <c r="L1607" i="14"/>
  <c r="L1619" i="14"/>
  <c r="L1631" i="14"/>
  <c r="L1643" i="14"/>
  <c r="L1655" i="14"/>
  <c r="L1667" i="14"/>
  <c r="L1679" i="14"/>
  <c r="L1691" i="14"/>
  <c r="L1703" i="14"/>
  <c r="L1715" i="14"/>
  <c r="L1727" i="14"/>
  <c r="L1739" i="14"/>
  <c r="L1751" i="14"/>
  <c r="L1763" i="14"/>
  <c r="L1775" i="14"/>
  <c r="L1787" i="14"/>
  <c r="L1799" i="14"/>
  <c r="L1811" i="14"/>
  <c r="L1823" i="14"/>
  <c r="L1835" i="14"/>
  <c r="L1847" i="14"/>
  <c r="L1859" i="14"/>
  <c r="L1871" i="14"/>
  <c r="L1883" i="14"/>
  <c r="L1895" i="14"/>
  <c r="L1907" i="14"/>
  <c r="L1919" i="14"/>
  <c r="L96" i="14"/>
  <c r="L320" i="14"/>
  <c r="L417" i="14"/>
  <c r="L500" i="14"/>
  <c r="L565" i="14"/>
  <c r="L613" i="14"/>
  <c r="L651" i="14"/>
  <c r="L687" i="14"/>
  <c r="L723" i="14"/>
  <c r="L759" i="14"/>
  <c r="L795" i="14"/>
  <c r="L831" i="14"/>
  <c r="L867" i="14"/>
  <c r="L891" i="14"/>
  <c r="L915" i="14"/>
  <c r="L938" i="14"/>
  <c r="L960" i="14"/>
  <c r="L982" i="14"/>
  <c r="L999" i="14"/>
  <c r="L1021" i="14"/>
  <c r="L1043" i="14"/>
  <c r="L1065" i="14"/>
  <c r="L1082" i="14"/>
  <c r="L1104" i="14"/>
  <c r="L1126" i="14"/>
  <c r="L1143" i="14"/>
  <c r="L1165" i="14"/>
  <c r="L1187" i="14"/>
  <c r="L1209" i="14"/>
  <c r="L1226" i="14"/>
  <c r="L1248" i="14"/>
  <c r="L1270" i="14"/>
  <c r="L1286" i="14"/>
  <c r="L1303" i="14"/>
  <c r="L1317" i="14"/>
  <c r="L1331" i="14"/>
  <c r="L1345" i="14"/>
  <c r="L1359" i="14"/>
  <c r="L1375" i="14"/>
  <c r="L1389" i="14"/>
  <c r="L1403" i="14"/>
  <c r="L1416" i="14"/>
  <c r="L1428" i="14"/>
  <c r="L1440" i="14"/>
  <c r="L1452" i="14"/>
  <c r="L1464" i="14"/>
  <c r="L1476" i="14"/>
  <c r="L1488" i="14"/>
  <c r="L1500" i="14"/>
  <c r="L1512" i="14"/>
  <c r="L1524" i="14"/>
  <c r="L1536" i="14"/>
  <c r="L1548" i="14"/>
  <c r="L1560" i="14"/>
  <c r="L1572" i="14"/>
  <c r="L1584" i="14"/>
  <c r="L1596" i="14"/>
  <c r="L1608" i="14"/>
  <c r="L1620" i="14"/>
  <c r="L1632" i="14"/>
  <c r="L1644" i="14"/>
  <c r="L1656" i="14"/>
  <c r="L1668" i="14"/>
  <c r="L1680" i="14"/>
  <c r="L1692" i="14"/>
  <c r="L1704" i="14"/>
  <c r="L1716" i="14"/>
  <c r="L1728" i="14"/>
  <c r="L1740" i="14"/>
  <c r="L1752" i="14"/>
  <c r="L1764" i="14"/>
  <c r="L1776" i="14"/>
  <c r="L1788" i="14"/>
  <c r="L1800" i="14"/>
  <c r="L1812" i="14"/>
  <c r="L1824" i="14"/>
  <c r="L1836" i="14"/>
  <c r="L1848" i="14"/>
  <c r="L1860" i="14"/>
  <c r="L1872" i="14"/>
  <c r="L1884" i="14"/>
  <c r="L1896" i="14"/>
  <c r="L1908" i="14"/>
  <c r="L1920" i="14"/>
  <c r="L107" i="14"/>
  <c r="L322" i="14"/>
  <c r="L418" i="14"/>
  <c r="L501" i="14"/>
  <c r="L566" i="14"/>
  <c r="L614" i="14"/>
  <c r="L658" i="14"/>
  <c r="L694" i="14"/>
  <c r="L730" i="14"/>
  <c r="L766" i="14"/>
  <c r="L802" i="14"/>
  <c r="L838" i="14"/>
  <c r="L874" i="14"/>
  <c r="L898" i="14"/>
  <c r="L922" i="14"/>
  <c r="L939" i="14"/>
  <c r="L961" i="14"/>
  <c r="L983" i="14"/>
  <c r="L1005" i="14"/>
  <c r="L1022" i="14"/>
  <c r="L1044" i="14"/>
  <c r="L1066" i="14"/>
  <c r="L1083" i="14"/>
  <c r="L1105" i="14"/>
  <c r="L1127" i="14"/>
  <c r="L1149" i="14"/>
  <c r="L1166" i="14"/>
  <c r="L1188" i="14"/>
  <c r="L1210" i="14"/>
  <c r="L1227" i="14"/>
  <c r="L1249" i="14"/>
  <c r="L1271" i="14"/>
  <c r="L1287" i="14"/>
  <c r="L1304" i="14"/>
  <c r="L1318" i="14"/>
  <c r="L1332" i="14"/>
  <c r="L1346" i="14"/>
  <c r="L1362" i="14"/>
  <c r="L1376" i="14"/>
  <c r="L1390" i="14"/>
  <c r="L1404" i="14"/>
  <c r="L1417" i="14"/>
  <c r="L1429" i="14"/>
  <c r="L1441" i="14"/>
  <c r="L1453" i="14"/>
  <c r="L1465" i="14"/>
  <c r="L1477" i="14"/>
  <c r="L1489" i="14"/>
  <c r="L1501" i="14"/>
  <c r="L1513" i="14"/>
  <c r="L1525" i="14"/>
  <c r="L1537" i="14"/>
  <c r="L1549" i="14"/>
  <c r="L1561" i="14"/>
  <c r="L1573" i="14"/>
  <c r="L1585" i="14"/>
  <c r="L1597" i="14"/>
  <c r="L1609" i="14"/>
  <c r="L1621" i="14"/>
  <c r="L1633" i="14"/>
  <c r="L1645" i="14"/>
  <c r="L1657" i="14"/>
  <c r="L1669" i="14"/>
  <c r="L1681" i="14"/>
  <c r="L1693" i="14"/>
  <c r="L1705" i="14"/>
  <c r="L1717" i="14"/>
  <c r="L1729" i="14"/>
  <c r="L1741" i="14"/>
  <c r="L1753" i="14"/>
  <c r="L1765" i="14"/>
  <c r="L1777" i="14"/>
  <c r="L1789" i="14"/>
  <c r="L1801" i="14"/>
  <c r="L1813" i="14"/>
  <c r="L1825" i="14"/>
  <c r="L1837" i="14"/>
  <c r="L1849" i="14"/>
  <c r="L1861" i="14"/>
  <c r="L1873" i="14"/>
  <c r="L1885" i="14"/>
  <c r="L1897" i="14"/>
  <c r="L1909" i="14"/>
  <c r="L1921" i="14"/>
  <c r="L155" i="14"/>
  <c r="L345" i="14"/>
  <c r="L431" i="14"/>
  <c r="L514" i="14"/>
  <c r="L574" i="14"/>
  <c r="L622" i="14"/>
  <c r="L661" i="14"/>
  <c r="L697" i="14"/>
  <c r="L733" i="14"/>
  <c r="L769" i="14"/>
  <c r="L805" i="14"/>
  <c r="L841" i="14"/>
  <c r="L875" i="14"/>
  <c r="L899" i="14"/>
  <c r="L923" i="14"/>
  <c r="L945" i="14"/>
  <c r="L962" i="14"/>
  <c r="L984" i="14"/>
  <c r="L1006" i="14"/>
  <c r="L1023" i="14"/>
  <c r="L1045" i="14"/>
  <c r="L1067" i="14"/>
  <c r="L1089" i="14"/>
  <c r="L1106" i="14"/>
  <c r="L1128" i="14"/>
  <c r="L1150" i="14"/>
  <c r="L1167" i="14"/>
  <c r="L1189" i="14"/>
  <c r="L1211" i="14"/>
  <c r="L1233" i="14"/>
  <c r="L1250" i="14"/>
  <c r="L1272" i="14"/>
  <c r="L1290" i="14"/>
  <c r="L1305" i="14"/>
  <c r="L1319" i="14"/>
  <c r="L1333" i="14"/>
  <c r="L1347" i="14"/>
  <c r="L1363" i="14"/>
  <c r="L1377" i="14"/>
  <c r="L1391" i="14"/>
  <c r="L1405" i="14"/>
  <c r="L1418" i="14"/>
  <c r="L1430" i="14"/>
  <c r="L1442" i="14"/>
  <c r="L1454" i="14"/>
  <c r="L1466" i="14"/>
  <c r="L1478" i="14"/>
  <c r="L1490" i="14"/>
  <c r="L1502" i="14"/>
  <c r="L1514" i="14"/>
  <c r="L1526" i="14"/>
  <c r="L1538" i="14"/>
  <c r="L1550" i="14"/>
  <c r="L1562" i="14"/>
  <c r="L1574" i="14"/>
  <c r="L1586" i="14"/>
  <c r="L1598" i="14"/>
  <c r="L1610" i="14"/>
  <c r="L1622" i="14"/>
  <c r="L1634" i="14"/>
  <c r="L1646" i="14"/>
  <c r="L1658" i="14"/>
  <c r="L1670" i="14"/>
  <c r="L1682" i="14"/>
  <c r="L1694" i="14"/>
  <c r="L1706" i="14"/>
  <c r="L1718" i="14"/>
  <c r="L1730" i="14"/>
  <c r="L1742" i="14"/>
  <c r="L1754" i="14"/>
  <c r="L1766" i="14"/>
  <c r="L1778" i="14"/>
  <c r="L1790" i="14"/>
  <c r="L1802" i="14"/>
  <c r="L1814" i="14"/>
  <c r="L1826" i="14"/>
  <c r="L1838" i="14"/>
  <c r="L1850" i="14"/>
  <c r="L1862" i="14"/>
  <c r="L1874" i="14"/>
  <c r="L168" i="14"/>
  <c r="L348" i="14"/>
  <c r="L439" i="14"/>
  <c r="L521" i="14"/>
  <c r="L577" i="14"/>
  <c r="L625" i="14"/>
  <c r="L662" i="14"/>
  <c r="L698" i="14"/>
  <c r="L734" i="14"/>
  <c r="L770" i="14"/>
  <c r="L806" i="14"/>
  <c r="L842" i="14"/>
  <c r="L876" i="14"/>
  <c r="L900" i="14"/>
  <c r="L924" i="14"/>
  <c r="L946" i="14"/>
  <c r="L963" i="14"/>
  <c r="L985" i="14"/>
  <c r="L1007" i="14"/>
  <c r="L1029" i="14"/>
  <c r="L1046" i="14"/>
  <c r="L1068" i="14"/>
  <c r="L1090" i="14"/>
  <c r="L1107" i="14"/>
  <c r="L1129" i="14"/>
  <c r="L1151" i="14"/>
  <c r="L1173" i="14"/>
  <c r="L1190" i="14"/>
  <c r="L1212" i="14"/>
  <c r="L1234" i="14"/>
  <c r="L1251" i="14"/>
  <c r="L1273" i="14"/>
  <c r="L1291" i="14"/>
  <c r="L1306" i="14"/>
  <c r="L1320" i="14"/>
  <c r="L1334" i="14"/>
  <c r="L1350" i="14"/>
  <c r="L1364" i="14"/>
  <c r="L1378" i="14"/>
  <c r="L1392" i="14"/>
  <c r="L1406" i="14"/>
  <c r="L1419" i="14"/>
  <c r="L1431" i="14"/>
  <c r="L1443" i="14"/>
  <c r="L1455" i="14"/>
  <c r="L1467" i="14"/>
  <c r="L1479" i="14"/>
  <c r="L1491" i="14"/>
  <c r="L1503" i="14"/>
  <c r="L1515" i="14"/>
  <c r="L1527" i="14"/>
  <c r="L1539" i="14"/>
  <c r="L1551" i="14"/>
  <c r="L1563" i="14"/>
  <c r="L1575" i="14"/>
  <c r="L1587" i="14"/>
  <c r="L1599" i="14"/>
  <c r="L1611" i="14"/>
  <c r="L1623" i="14"/>
  <c r="L1635" i="14"/>
  <c r="L1647" i="14"/>
  <c r="L1659" i="14"/>
  <c r="L1671" i="14"/>
  <c r="L1683" i="14"/>
  <c r="L1695" i="14"/>
  <c r="L1707" i="14"/>
  <c r="L1719" i="14"/>
  <c r="L1731" i="14"/>
  <c r="L1743" i="14"/>
  <c r="L1755" i="14"/>
  <c r="L1767" i="14"/>
  <c r="L1779" i="14"/>
  <c r="L1791" i="14"/>
  <c r="L1803" i="14"/>
  <c r="L1815" i="14"/>
  <c r="L1827" i="14"/>
  <c r="L1839" i="14"/>
  <c r="L1851" i="14"/>
  <c r="L1863" i="14"/>
  <c r="L179" i="14"/>
  <c r="L356" i="14"/>
  <c r="L440" i="14"/>
  <c r="L522" i="14"/>
  <c r="L578" i="14"/>
  <c r="L626" i="14"/>
  <c r="L663" i="14"/>
  <c r="L699" i="14"/>
  <c r="L735" i="14"/>
  <c r="L771" i="14"/>
  <c r="L807" i="14"/>
  <c r="L843" i="14"/>
  <c r="L877" i="14"/>
  <c r="L901" i="14"/>
  <c r="L925" i="14"/>
  <c r="L947" i="14"/>
  <c r="L969" i="14"/>
  <c r="L986" i="14"/>
  <c r="L1008" i="14"/>
  <c r="L1030" i="14"/>
  <c r="L1047" i="14"/>
  <c r="L1069" i="14"/>
  <c r="L1091" i="14"/>
  <c r="L1113" i="14"/>
  <c r="L1130" i="14"/>
  <c r="L1152" i="14"/>
  <c r="L1174" i="14"/>
  <c r="L1191" i="14"/>
  <c r="L1213" i="14"/>
  <c r="L1235" i="14"/>
  <c r="L1257" i="14"/>
  <c r="L1274" i="14"/>
  <c r="L1293" i="14"/>
  <c r="L1307" i="14"/>
  <c r="L1321" i="14"/>
  <c r="L1335" i="14"/>
  <c r="L1351" i="14"/>
  <c r="L1365" i="14"/>
  <c r="L1379" i="14"/>
  <c r="L1393" i="14"/>
  <c r="L1407" i="14"/>
  <c r="L1420" i="14"/>
  <c r="L1432" i="14"/>
  <c r="L1444" i="14"/>
  <c r="L1456" i="14"/>
  <c r="L1468" i="14"/>
  <c r="L1480" i="14"/>
  <c r="L1492" i="14"/>
  <c r="L1504" i="14"/>
  <c r="L1516" i="14"/>
  <c r="L1528" i="14"/>
  <c r="L1540" i="14"/>
  <c r="L1552" i="14"/>
  <c r="L1564" i="14"/>
  <c r="L1576" i="14"/>
  <c r="L1588" i="14"/>
  <c r="L1600" i="14"/>
  <c r="L1612" i="14"/>
  <c r="L1624" i="14"/>
  <c r="L1636" i="14"/>
  <c r="L1648" i="14"/>
  <c r="L1660" i="14"/>
  <c r="L1672" i="14"/>
  <c r="L1684" i="14"/>
  <c r="L1696" i="14"/>
  <c r="L216" i="14"/>
  <c r="L370" i="14"/>
  <c r="L453" i="14"/>
  <c r="L534" i="14"/>
  <c r="L586" i="14"/>
  <c r="L634" i="14"/>
  <c r="L670" i="14"/>
  <c r="L706" i="14"/>
  <c r="L742" i="14"/>
  <c r="L778" i="14"/>
  <c r="L814" i="14"/>
  <c r="L850" i="14"/>
  <c r="L878" i="14"/>
  <c r="L902" i="14"/>
  <c r="L926" i="14"/>
  <c r="L948" i="14"/>
  <c r="L970" i="14"/>
  <c r="L987" i="14"/>
  <c r="L1009" i="14"/>
  <c r="L1031" i="14"/>
  <c r="L1053" i="14"/>
  <c r="L1070" i="14"/>
  <c r="L1092" i="14"/>
  <c r="L1114" i="14"/>
  <c r="L1131" i="14"/>
  <c r="L1153" i="14"/>
  <c r="L1175" i="14"/>
  <c r="L1197" i="14"/>
  <c r="L1214" i="14"/>
  <c r="L1236" i="14"/>
  <c r="L1258" i="14"/>
  <c r="L1275" i="14"/>
  <c r="L1294" i="14"/>
  <c r="L1308" i="14"/>
  <c r="L1322" i="14"/>
  <c r="L1338" i="14"/>
  <c r="L1352" i="14"/>
  <c r="L1366" i="14"/>
  <c r="L1380" i="14"/>
  <c r="L1394" i="14"/>
  <c r="L1408" i="14"/>
  <c r="L1421" i="14"/>
  <c r="L1433" i="14"/>
  <c r="L1445" i="14"/>
  <c r="L1457" i="14"/>
  <c r="L1469" i="14"/>
  <c r="L1481" i="14"/>
  <c r="L1493" i="14"/>
  <c r="L228" i="14"/>
  <c r="L378" i="14"/>
  <c r="L456" i="14"/>
  <c r="L537" i="14"/>
  <c r="L589" i="14"/>
  <c r="L637" i="14"/>
  <c r="L673" i="14"/>
  <c r="L709" i="14"/>
  <c r="L745" i="14"/>
  <c r="L781" i="14"/>
  <c r="L817" i="14"/>
  <c r="L853" i="14"/>
  <c r="L879" i="14"/>
  <c r="L903" i="14"/>
  <c r="L927" i="14"/>
  <c r="L949" i="14"/>
  <c r="L971" i="14"/>
  <c r="L993" i="14"/>
  <c r="L1010" i="14"/>
  <c r="L1032" i="14"/>
  <c r="L1054" i="14"/>
  <c r="L1071" i="14"/>
  <c r="L1093" i="14"/>
  <c r="L1115" i="14"/>
  <c r="L1137" i="14"/>
  <c r="L1154" i="14"/>
  <c r="L1176" i="14"/>
  <c r="L1198" i="14"/>
  <c r="L1215" i="14"/>
  <c r="L1237" i="14"/>
  <c r="L1259" i="14"/>
  <c r="L1278" i="14"/>
  <c r="L1295" i="14"/>
  <c r="L1309" i="14"/>
  <c r="L1323" i="14"/>
  <c r="L1339" i="14"/>
  <c r="L1353" i="14"/>
  <c r="L1367" i="14"/>
  <c r="L1381" i="14"/>
  <c r="L1395" i="14"/>
  <c r="L1410" i="14"/>
  <c r="L1422" i="14"/>
  <c r="L1434" i="14"/>
  <c r="L1446" i="14"/>
  <c r="L1458" i="14"/>
  <c r="L1470" i="14"/>
  <c r="L1482" i="14"/>
  <c r="L1494" i="14"/>
  <c r="L238" i="14"/>
  <c r="L379" i="14"/>
  <c r="L462" i="14"/>
  <c r="L538" i="14"/>
  <c r="L590" i="14"/>
  <c r="L638" i="14"/>
  <c r="L674" i="14"/>
  <c r="L710" i="14"/>
  <c r="L746" i="14"/>
  <c r="L782" i="14"/>
  <c r="L818" i="14"/>
  <c r="L854" i="14"/>
  <c r="L886" i="14"/>
  <c r="L910" i="14"/>
  <c r="L933" i="14"/>
  <c r="L950" i="14"/>
  <c r="L972" i="14"/>
  <c r="L276" i="14"/>
  <c r="L395" i="14"/>
  <c r="L478" i="14"/>
  <c r="L553" i="14"/>
  <c r="L601" i="14"/>
  <c r="L646" i="14"/>
  <c r="L682" i="14"/>
  <c r="L718" i="14"/>
  <c r="L754" i="14"/>
  <c r="L790" i="14"/>
  <c r="L826" i="14"/>
  <c r="L862" i="14"/>
  <c r="L888" i="14"/>
  <c r="L912" i="14"/>
  <c r="L935" i="14"/>
  <c r="L957" i="14"/>
  <c r="L974" i="14"/>
  <c r="L996" i="14"/>
  <c r="L1018" i="14"/>
  <c r="L1035" i="14"/>
  <c r="L1057" i="14"/>
  <c r="L1079" i="14"/>
  <c r="L1101" i="14"/>
  <c r="L1118" i="14"/>
  <c r="L1140" i="14"/>
  <c r="L1162" i="14"/>
  <c r="L1179" i="14"/>
  <c r="L855" i="14"/>
  <c r="L1055" i="14"/>
  <c r="L1177" i="14"/>
  <c r="L1261" i="14"/>
  <c r="L1327" i="14"/>
  <c r="L1383" i="14"/>
  <c r="L1436" i="14"/>
  <c r="L1484" i="14"/>
  <c r="L1519" i="14"/>
  <c r="L1545" i="14"/>
  <c r="L1578" i="14"/>
  <c r="L1604" i="14"/>
  <c r="L1637" i="14"/>
  <c r="L1663" i="14"/>
  <c r="L1689" i="14"/>
  <c r="L1720" i="14"/>
  <c r="L1744" i="14"/>
  <c r="L1768" i="14"/>
  <c r="L1792" i="14"/>
  <c r="L1816" i="14"/>
  <c r="L1840" i="14"/>
  <c r="L1864" i="14"/>
  <c r="L1881" i="14"/>
  <c r="L1901" i="14"/>
  <c r="L1917" i="14"/>
  <c r="L1933" i="14"/>
  <c r="L1945" i="14"/>
  <c r="L1957" i="14"/>
  <c r="L1969" i="14"/>
  <c r="L1981" i="14"/>
  <c r="L1993" i="14"/>
  <c r="L2005" i="14"/>
  <c r="L2017" i="14"/>
  <c r="L2029" i="14"/>
  <c r="L2041" i="14"/>
  <c r="L2053" i="14"/>
  <c r="L2065" i="14"/>
  <c r="L2077" i="14"/>
  <c r="L2089" i="14"/>
  <c r="L2101" i="14"/>
  <c r="L2113" i="14"/>
  <c r="L2125" i="14"/>
  <c r="L2137" i="14"/>
  <c r="L2149" i="14"/>
  <c r="L2161" i="14"/>
  <c r="L2173" i="14"/>
  <c r="L2185" i="14"/>
  <c r="L2197" i="14"/>
  <c r="L2209" i="14"/>
  <c r="L2221" i="14"/>
  <c r="L2233" i="14"/>
  <c r="L2245" i="14"/>
  <c r="L2257" i="14"/>
  <c r="L2269" i="14"/>
  <c r="L2281" i="14"/>
  <c r="L2293" i="14"/>
  <c r="L2305" i="14"/>
  <c r="L2317" i="14"/>
  <c r="L2329" i="14"/>
  <c r="L2341" i="14"/>
  <c r="L2353" i="14"/>
  <c r="L2365" i="14"/>
  <c r="L2377" i="14"/>
  <c r="L2389" i="14"/>
  <c r="L2401" i="14"/>
  <c r="L2413" i="14"/>
  <c r="L264" i="14"/>
  <c r="L887" i="14"/>
  <c r="L1056" i="14"/>
  <c r="L1178" i="14"/>
  <c r="L1262" i="14"/>
  <c r="L1328" i="14"/>
  <c r="L1386" i="14"/>
  <c r="L1437" i="14"/>
  <c r="L1485" i="14"/>
  <c r="L1520" i="14"/>
  <c r="L1553" i="14"/>
  <c r="L1579" i="14"/>
  <c r="L1605" i="14"/>
  <c r="L1638" i="14"/>
  <c r="L1664" i="14"/>
  <c r="L1697" i="14"/>
  <c r="L1721" i="14"/>
  <c r="L1745" i="14"/>
  <c r="L1769" i="14"/>
  <c r="L1793" i="14"/>
  <c r="L1817" i="14"/>
  <c r="L1841" i="14"/>
  <c r="L1865" i="14"/>
  <c r="L1886" i="14"/>
  <c r="L1902" i="14"/>
  <c r="L1922" i="14"/>
  <c r="L1934" i="14"/>
  <c r="L1946" i="14"/>
  <c r="L1958" i="14"/>
  <c r="L1970" i="14"/>
  <c r="L1982" i="14"/>
  <c r="L1994" i="14"/>
  <c r="L2006" i="14"/>
  <c r="L2018" i="14"/>
  <c r="L2030" i="14"/>
  <c r="L2042" i="14"/>
  <c r="L2054" i="14"/>
  <c r="L2066" i="14"/>
  <c r="L2078" i="14"/>
  <c r="L2090" i="14"/>
  <c r="L2102" i="14"/>
  <c r="L2114" i="14"/>
  <c r="L2126" i="14"/>
  <c r="L2138" i="14"/>
  <c r="L2150" i="14"/>
  <c r="L2162" i="14"/>
  <c r="L2174" i="14"/>
  <c r="L2186" i="14"/>
  <c r="L2198" i="14"/>
  <c r="L2210" i="14"/>
  <c r="L2222" i="14"/>
  <c r="L2234" i="14"/>
  <c r="L2246" i="14"/>
  <c r="L2258" i="14"/>
  <c r="L2270" i="14"/>
  <c r="L2282" i="14"/>
  <c r="L2294" i="14"/>
  <c r="L2306" i="14"/>
  <c r="L2318" i="14"/>
  <c r="L2330" i="14"/>
  <c r="L2342" i="14"/>
  <c r="L2354" i="14"/>
  <c r="L2366" i="14"/>
  <c r="L2378" i="14"/>
  <c r="L2390" i="14"/>
  <c r="L2402" i="14"/>
  <c r="L2414" i="14"/>
  <c r="L392" i="14"/>
  <c r="L911" i="14"/>
  <c r="L1077" i="14"/>
  <c r="L1199" i="14"/>
  <c r="L1281" i="14"/>
  <c r="L1340" i="14"/>
  <c r="L1398" i="14"/>
  <c r="L1447" i="14"/>
  <c r="L1495" i="14"/>
  <c r="L1521" i="14"/>
  <c r="L1554" i="14"/>
  <c r="L1580" i="14"/>
  <c r="L1613" i="14"/>
  <c r="L1639" i="14"/>
  <c r="L1665" i="14"/>
  <c r="L1698" i="14"/>
  <c r="L1722" i="14"/>
  <c r="L1746" i="14"/>
  <c r="L1770" i="14"/>
  <c r="L1794" i="14"/>
  <c r="L1818" i="14"/>
  <c r="L1842" i="14"/>
  <c r="L1866" i="14"/>
  <c r="L1887" i="14"/>
  <c r="L1903" i="14"/>
  <c r="L1923" i="14"/>
  <c r="L1935" i="14"/>
  <c r="L1947" i="14"/>
  <c r="L1959" i="14"/>
  <c r="L1971" i="14"/>
  <c r="L1983" i="14"/>
  <c r="L1995" i="14"/>
  <c r="L2007" i="14"/>
  <c r="L2019" i="14"/>
  <c r="L2031" i="14"/>
  <c r="L2043" i="14"/>
  <c r="L2055" i="14"/>
  <c r="L2067" i="14"/>
  <c r="L2079" i="14"/>
  <c r="L2091" i="14"/>
  <c r="L2103" i="14"/>
  <c r="L2115" i="14"/>
  <c r="L2127" i="14"/>
  <c r="L2139" i="14"/>
  <c r="L2151" i="14"/>
  <c r="L2163" i="14"/>
  <c r="L2175" i="14"/>
  <c r="L2187" i="14"/>
  <c r="L2199" i="14"/>
  <c r="L2211" i="14"/>
  <c r="L2223" i="14"/>
  <c r="L2235" i="14"/>
  <c r="L2247" i="14"/>
  <c r="L2259" i="14"/>
  <c r="L2271" i="14"/>
  <c r="L2283" i="14"/>
  <c r="L2295" i="14"/>
  <c r="L2307" i="14"/>
  <c r="L2319" i="14"/>
  <c r="L2331" i="14"/>
  <c r="L2343" i="14"/>
  <c r="L2355" i="14"/>
  <c r="L2367" i="14"/>
  <c r="L2379" i="14"/>
  <c r="L2391" i="14"/>
  <c r="L2403" i="14"/>
  <c r="L2415" i="14"/>
  <c r="L475" i="14"/>
  <c r="L934" i="14"/>
  <c r="L1078" i="14"/>
  <c r="L1200" i="14"/>
  <c r="L1282" i="14"/>
  <c r="L1341" i="14"/>
  <c r="L1399" i="14"/>
  <c r="L1448" i="14"/>
  <c r="L1496" i="14"/>
  <c r="L1529" i="14"/>
  <c r="L1555" i="14"/>
  <c r="L1581" i="14"/>
  <c r="L1614" i="14"/>
  <c r="L1640" i="14"/>
  <c r="L1673" i="14"/>
  <c r="L1699" i="14"/>
  <c r="L1723" i="14"/>
  <c r="L1747" i="14"/>
  <c r="L1771" i="14"/>
  <c r="L1795" i="14"/>
  <c r="L1819" i="14"/>
  <c r="L1843" i="14"/>
  <c r="L1867" i="14"/>
  <c r="L1888" i="14"/>
  <c r="L1904" i="14"/>
  <c r="L1924" i="14"/>
  <c r="L1936" i="14"/>
  <c r="L1948" i="14"/>
  <c r="L1960" i="14"/>
  <c r="L1972" i="14"/>
  <c r="L1984" i="14"/>
  <c r="L1996" i="14"/>
  <c r="L2008" i="14"/>
  <c r="L2020" i="14"/>
  <c r="L2032" i="14"/>
  <c r="L2044" i="14"/>
  <c r="L2056" i="14"/>
  <c r="L2068" i="14"/>
  <c r="L2080" i="14"/>
  <c r="L2092" i="14"/>
  <c r="L2104" i="14"/>
  <c r="L2116" i="14"/>
  <c r="L2128" i="14"/>
  <c r="L2140" i="14"/>
  <c r="L2152" i="14"/>
  <c r="L2164" i="14"/>
  <c r="L2176" i="14"/>
  <c r="L2188" i="14"/>
  <c r="L2200" i="14"/>
  <c r="L2212" i="14"/>
  <c r="L2224" i="14"/>
  <c r="L2236" i="14"/>
  <c r="L2248" i="14"/>
  <c r="L2260" i="14"/>
  <c r="L2272" i="14"/>
  <c r="L2284" i="14"/>
  <c r="L2296" i="14"/>
  <c r="L2308" i="14"/>
  <c r="L2320" i="14"/>
  <c r="L2332" i="14"/>
  <c r="L2344" i="14"/>
  <c r="L2356" i="14"/>
  <c r="L2368" i="14"/>
  <c r="L2380" i="14"/>
  <c r="L2392" i="14"/>
  <c r="L2404" i="14"/>
  <c r="L2416" i="14"/>
  <c r="L550" i="14"/>
  <c r="L951" i="14"/>
  <c r="L1094" i="14"/>
  <c r="L1201" i="14"/>
  <c r="L1283" i="14"/>
  <c r="L1342" i="14"/>
  <c r="L1400" i="14"/>
  <c r="L1449" i="14"/>
  <c r="L1497" i="14"/>
  <c r="L1530" i="14"/>
  <c r="L1556" i="14"/>
  <c r="L1589" i="14"/>
  <c r="L1615" i="14"/>
  <c r="L1641" i="14"/>
  <c r="L1674" i="14"/>
  <c r="L1700" i="14"/>
  <c r="L1724" i="14"/>
  <c r="L1748" i="14"/>
  <c r="L1772" i="14"/>
  <c r="L1796" i="14"/>
  <c r="L1820" i="14"/>
  <c r="L1844" i="14"/>
  <c r="L1868" i="14"/>
  <c r="L1889" i="14"/>
  <c r="L1905" i="14"/>
  <c r="L1925" i="14"/>
  <c r="L1937" i="14"/>
  <c r="L1949" i="14"/>
  <c r="L1961" i="14"/>
  <c r="L1973" i="14"/>
  <c r="L1985" i="14"/>
  <c r="L1997" i="14"/>
  <c r="L2009" i="14"/>
  <c r="L2021" i="14"/>
  <c r="L2033" i="14"/>
  <c r="L2045" i="14"/>
  <c r="L2057" i="14"/>
  <c r="L2069" i="14"/>
  <c r="L2081" i="14"/>
  <c r="L2093" i="14"/>
  <c r="L2105" i="14"/>
  <c r="L2117" i="14"/>
  <c r="L2129" i="14"/>
  <c r="L2141" i="14"/>
  <c r="L2153" i="14"/>
  <c r="L2165" i="14"/>
  <c r="L2177" i="14"/>
  <c r="L2189" i="14"/>
  <c r="L2201" i="14"/>
  <c r="L2213" i="14"/>
  <c r="L2225" i="14"/>
  <c r="L2237" i="14"/>
  <c r="L2249" i="14"/>
  <c r="L2261" i="14"/>
  <c r="L2273" i="14"/>
  <c r="L2285" i="14"/>
  <c r="L2297" i="14"/>
  <c r="L2309" i="14"/>
  <c r="L2321" i="14"/>
  <c r="L2333" i="14"/>
  <c r="L2345" i="14"/>
  <c r="L2357" i="14"/>
  <c r="L2369" i="14"/>
  <c r="L2381" i="14"/>
  <c r="L2393" i="14"/>
  <c r="L2405" i="14"/>
  <c r="L2417" i="14"/>
  <c r="L598" i="14"/>
  <c r="L973" i="14"/>
  <c r="L1095" i="14"/>
  <c r="L1221" i="14"/>
  <c r="L1296" i="14"/>
  <c r="L1354" i="14"/>
  <c r="L1411" i="14"/>
  <c r="L1459" i="14"/>
  <c r="L1505" i="14"/>
  <c r="L1531" i="14"/>
  <c r="L1557" i="14"/>
  <c r="L1590" i="14"/>
  <c r="L1616" i="14"/>
  <c r="L1649" i="14"/>
  <c r="L1675" i="14"/>
  <c r="L1701" i="14"/>
  <c r="L1725" i="14"/>
  <c r="L1749" i="14"/>
  <c r="L1773" i="14"/>
  <c r="L1797" i="14"/>
  <c r="L1821" i="14"/>
  <c r="L1845" i="14"/>
  <c r="L1869" i="14"/>
  <c r="L1890" i="14"/>
  <c r="L1910" i="14"/>
  <c r="L1926" i="14"/>
  <c r="L1938" i="14"/>
  <c r="L1950" i="14"/>
  <c r="L1962" i="14"/>
  <c r="L1974" i="14"/>
  <c r="L1986" i="14"/>
  <c r="L1998" i="14"/>
  <c r="L2010" i="14"/>
  <c r="L2022" i="14"/>
  <c r="L2034" i="14"/>
  <c r="L2046" i="14"/>
  <c r="L2058" i="14"/>
  <c r="L2070" i="14"/>
  <c r="L2082" i="14"/>
  <c r="L2094" i="14"/>
  <c r="L2106" i="14"/>
  <c r="L2118" i="14"/>
  <c r="L2130" i="14"/>
  <c r="L2142" i="14"/>
  <c r="L2154" i="14"/>
  <c r="L2166" i="14"/>
  <c r="L2178" i="14"/>
  <c r="L2190" i="14"/>
  <c r="L2202" i="14"/>
  <c r="L2214" i="14"/>
  <c r="L2226" i="14"/>
  <c r="L2238" i="14"/>
  <c r="L2250" i="14"/>
  <c r="L2262" i="14"/>
  <c r="L2274" i="14"/>
  <c r="L2286" i="14"/>
  <c r="L2298" i="14"/>
  <c r="L2310" i="14"/>
  <c r="L2322" i="14"/>
  <c r="L2334" i="14"/>
  <c r="L2346" i="14"/>
  <c r="L2358" i="14"/>
  <c r="L2370" i="14"/>
  <c r="L2382" i="14"/>
  <c r="L2394" i="14"/>
  <c r="L2406" i="14"/>
  <c r="L639" i="14"/>
  <c r="L994" i="14"/>
  <c r="L1116" i="14"/>
  <c r="L1222" i="14"/>
  <c r="L1297" i="14"/>
  <c r="L1355" i="14"/>
  <c r="L1412" i="14"/>
  <c r="L1460" i="14"/>
  <c r="L1506" i="14"/>
  <c r="L1532" i="14"/>
  <c r="L1565" i="14"/>
  <c r="L1591" i="14"/>
  <c r="L1617" i="14"/>
  <c r="L1650" i="14"/>
  <c r="L1676" i="14"/>
  <c r="L1708" i="14"/>
  <c r="L1732" i="14"/>
  <c r="L1756" i="14"/>
  <c r="L1780" i="14"/>
  <c r="L1804" i="14"/>
  <c r="L1828" i="14"/>
  <c r="L1852" i="14"/>
  <c r="L1875" i="14"/>
  <c r="L1891" i="14"/>
  <c r="L1911" i="14"/>
  <c r="L1927" i="14"/>
  <c r="L1939" i="14"/>
  <c r="L1951" i="14"/>
  <c r="L1963" i="14"/>
  <c r="L1975" i="14"/>
  <c r="L1987" i="14"/>
  <c r="L1999" i="14"/>
  <c r="L2011" i="14"/>
  <c r="L2023" i="14"/>
  <c r="L2035" i="14"/>
  <c r="L2047" i="14"/>
  <c r="L2059" i="14"/>
  <c r="L2071" i="14"/>
  <c r="L2083" i="14"/>
  <c r="L2095" i="14"/>
  <c r="L2107" i="14"/>
  <c r="L2119" i="14"/>
  <c r="L2131" i="14"/>
  <c r="L2143" i="14"/>
  <c r="L2155" i="14"/>
  <c r="L2167" i="14"/>
  <c r="L2179" i="14"/>
  <c r="L2191" i="14"/>
  <c r="L2203" i="14"/>
  <c r="L2215" i="14"/>
  <c r="L2227" i="14"/>
  <c r="L2239" i="14"/>
  <c r="L2251" i="14"/>
  <c r="L2263" i="14"/>
  <c r="L2275" i="14"/>
  <c r="L2287" i="14"/>
  <c r="L2299" i="14"/>
  <c r="L2311" i="14"/>
  <c r="L2323" i="14"/>
  <c r="L2335" i="14"/>
  <c r="L2347" i="14"/>
  <c r="L2359" i="14"/>
  <c r="L2371" i="14"/>
  <c r="L2383" i="14"/>
  <c r="L2395" i="14"/>
  <c r="L2407" i="14"/>
  <c r="L675" i="14"/>
  <c r="L995" i="14"/>
  <c r="L1117" i="14"/>
  <c r="L1223" i="14"/>
  <c r="L1298" i="14"/>
  <c r="L1356" i="14"/>
  <c r="L1413" i="14"/>
  <c r="L1461" i="14"/>
  <c r="L1507" i="14"/>
  <c r="L1533" i="14"/>
  <c r="L1566" i="14"/>
  <c r="L1592" i="14"/>
  <c r="L1625" i="14"/>
  <c r="L1651" i="14"/>
  <c r="L1677" i="14"/>
  <c r="L1709" i="14"/>
  <c r="L1733" i="14"/>
  <c r="L1757" i="14"/>
  <c r="L1781" i="14"/>
  <c r="L1805" i="14"/>
  <c r="L1829" i="14"/>
  <c r="L1853" i="14"/>
  <c r="L1876" i="14"/>
  <c r="L1892" i="14"/>
  <c r="L1912" i="14"/>
  <c r="L1928" i="14"/>
  <c r="L1940" i="14"/>
  <c r="L1952" i="14"/>
  <c r="L1964" i="14"/>
  <c r="L1976" i="14"/>
  <c r="L1988" i="14"/>
  <c r="L2000" i="14"/>
  <c r="L2012" i="14"/>
  <c r="L2024" i="14"/>
  <c r="L2036" i="14"/>
  <c r="L2048" i="14"/>
  <c r="L2060" i="14"/>
  <c r="L2072" i="14"/>
  <c r="L2084" i="14"/>
  <c r="L2096" i="14"/>
  <c r="L2108" i="14"/>
  <c r="L2120" i="14"/>
  <c r="L2132" i="14"/>
  <c r="L2144" i="14"/>
  <c r="L2156" i="14"/>
  <c r="L2168" i="14"/>
  <c r="L2180" i="14"/>
  <c r="L2192" i="14"/>
  <c r="L2204" i="14"/>
  <c r="L2216" i="14"/>
  <c r="L2228" i="14"/>
  <c r="L2240" i="14"/>
  <c r="L2252" i="14"/>
  <c r="L2264" i="14"/>
  <c r="L2276" i="14"/>
  <c r="L711" i="14"/>
  <c r="L1011" i="14"/>
  <c r="L1138" i="14"/>
  <c r="L1238" i="14"/>
  <c r="L1310" i="14"/>
  <c r="L1368" i="14"/>
  <c r="L1423" i="14"/>
  <c r="L1471" i="14"/>
  <c r="L1508" i="14"/>
  <c r="L1541" i="14"/>
  <c r="L1567" i="14"/>
  <c r="L1593" i="14"/>
  <c r="L1626" i="14"/>
  <c r="L1652" i="14"/>
  <c r="L1685" i="14"/>
  <c r="L1710" i="14"/>
  <c r="L1734" i="14"/>
  <c r="L1758" i="14"/>
  <c r="L1782" i="14"/>
  <c r="L1806" i="14"/>
  <c r="L1830" i="14"/>
  <c r="L1854" i="14"/>
  <c r="L1877" i="14"/>
  <c r="L1893" i="14"/>
  <c r="L1913" i="14"/>
  <c r="L1929" i="14"/>
  <c r="L1941" i="14"/>
  <c r="L1953" i="14"/>
  <c r="L1965" i="14"/>
  <c r="L1977" i="14"/>
  <c r="L1989" i="14"/>
  <c r="L2001" i="14"/>
  <c r="L2013" i="14"/>
  <c r="L2025" i="14"/>
  <c r="L2037" i="14"/>
  <c r="L2049" i="14"/>
  <c r="L2061" i="14"/>
  <c r="L2073" i="14"/>
  <c r="L2085" i="14"/>
  <c r="L2097" i="14"/>
  <c r="L2109" i="14"/>
  <c r="L2121" i="14"/>
  <c r="L2133" i="14"/>
  <c r="L2145" i="14"/>
  <c r="L2157" i="14"/>
  <c r="L2169" i="14"/>
  <c r="L2181" i="14"/>
  <c r="L2193" i="14"/>
  <c r="L2205" i="14"/>
  <c r="L2217" i="14"/>
  <c r="L2229" i="14"/>
  <c r="L2241" i="14"/>
  <c r="L2253" i="14"/>
  <c r="L2265" i="14"/>
  <c r="L747" i="14"/>
  <c r="L1017" i="14"/>
  <c r="L1139" i="14"/>
  <c r="L1239" i="14"/>
  <c r="L1311" i="14"/>
  <c r="L1369" i="14"/>
  <c r="L1424" i="14"/>
  <c r="L1472" i="14"/>
  <c r="L1509" i="14"/>
  <c r="L1542" i="14"/>
  <c r="L1568" i="14"/>
  <c r="L1601" i="14"/>
  <c r="L1627" i="14"/>
  <c r="L1653" i="14"/>
  <c r="L1686" i="14"/>
  <c r="L1711" i="14"/>
  <c r="L1735" i="14"/>
  <c r="L1759" i="14"/>
  <c r="L1783" i="14"/>
  <c r="L1807" i="14"/>
  <c r="L1831" i="14"/>
  <c r="L1855" i="14"/>
  <c r="L1878" i="14"/>
  <c r="L1898" i="14"/>
  <c r="L1914" i="14"/>
  <c r="L1930" i="14"/>
  <c r="L1942" i="14"/>
  <c r="L1954" i="14"/>
  <c r="L1966" i="14"/>
  <c r="L1978" i="14"/>
  <c r="L1990" i="14"/>
  <c r="L2002" i="14"/>
  <c r="L2014" i="14"/>
  <c r="L2026" i="14"/>
  <c r="L2038" i="14"/>
  <c r="L2050" i="14"/>
  <c r="L2062" i="14"/>
  <c r="L2074" i="14"/>
  <c r="L2086" i="14"/>
  <c r="L2098" i="14"/>
  <c r="L2110" i="14"/>
  <c r="L2122" i="14"/>
  <c r="L2134" i="14"/>
  <c r="L2146" i="14"/>
  <c r="L819" i="14"/>
  <c r="L1034" i="14"/>
  <c r="L1161" i="14"/>
  <c r="L1260" i="14"/>
  <c r="L1326" i="14"/>
  <c r="L1382" i="14"/>
  <c r="L1435" i="14"/>
  <c r="L1483" i="14"/>
  <c r="L1518" i="14"/>
  <c r="L1544" i="14"/>
  <c r="L1577" i="14"/>
  <c r="L1603" i="14"/>
  <c r="L1629" i="14"/>
  <c r="L1662" i="14"/>
  <c r="L1688" i="14"/>
  <c r="L1713" i="14"/>
  <c r="L1737" i="14"/>
  <c r="L1761" i="14"/>
  <c r="L1785" i="14"/>
  <c r="L1809" i="14"/>
  <c r="L1833" i="14"/>
  <c r="L1857" i="14"/>
  <c r="L1880" i="14"/>
  <c r="L1900" i="14"/>
  <c r="L1916" i="14"/>
  <c r="L1932" i="14"/>
  <c r="L1944" i="14"/>
  <c r="L1956" i="14"/>
  <c r="L1968" i="14"/>
  <c r="L1980" i="14"/>
  <c r="L1992" i="14"/>
  <c r="L2004" i="14"/>
  <c r="L2016" i="14"/>
  <c r="L2028" i="14"/>
  <c r="L2040" i="14"/>
  <c r="L2052" i="14"/>
  <c r="L2064" i="14"/>
  <c r="L2076" i="14"/>
  <c r="L783" i="14"/>
  <c r="L1628" i="14"/>
  <c r="L1915" i="14"/>
  <c r="L2063" i="14"/>
  <c r="L2147" i="14"/>
  <c r="L2195" i="14"/>
  <c r="L2243" i="14"/>
  <c r="L2288" i="14"/>
  <c r="L2314" i="14"/>
  <c r="L2340" i="14"/>
  <c r="L2373" i="14"/>
  <c r="L2399" i="14"/>
  <c r="L1033" i="14"/>
  <c r="L1661" i="14"/>
  <c r="L1931" i="14"/>
  <c r="L2075" i="14"/>
  <c r="L2148" i="14"/>
  <c r="L2196" i="14"/>
  <c r="L2244" i="14"/>
  <c r="L2289" i="14"/>
  <c r="L2315" i="14"/>
  <c r="L2348" i="14"/>
  <c r="L2374" i="14"/>
  <c r="L2400" i="14"/>
  <c r="L1155" i="14"/>
  <c r="L1687" i="14"/>
  <c r="L1943" i="14"/>
  <c r="L2087" i="14"/>
  <c r="L2158" i="14"/>
  <c r="L2206" i="14"/>
  <c r="L2254" i="14"/>
  <c r="L2290" i="14"/>
  <c r="L2316" i="14"/>
  <c r="L2349" i="14"/>
  <c r="L2375" i="14"/>
  <c r="L2408" i="14"/>
  <c r="L1245" i="14"/>
  <c r="L1712" i="14"/>
  <c r="L1955" i="14"/>
  <c r="L2088" i="14"/>
  <c r="L2159" i="14"/>
  <c r="L2207" i="14"/>
  <c r="L2255" i="14"/>
  <c r="L2291" i="14"/>
  <c r="L2324" i="14"/>
  <c r="L2350" i="14"/>
  <c r="L2376" i="14"/>
  <c r="L2409" i="14"/>
  <c r="L1314" i="14"/>
  <c r="L1736" i="14"/>
  <c r="L1967" i="14"/>
  <c r="L2099" i="14"/>
  <c r="L2160" i="14"/>
  <c r="L2208" i="14"/>
  <c r="L2256" i="14"/>
  <c r="L2292" i="14"/>
  <c r="L2325" i="14"/>
  <c r="L2351" i="14"/>
  <c r="L2384" i="14"/>
  <c r="L2410" i="14"/>
  <c r="L1370" i="14"/>
  <c r="L1760" i="14"/>
  <c r="L1979" i="14"/>
  <c r="L2100" i="14"/>
  <c r="L2170" i="14"/>
  <c r="L2218" i="14"/>
  <c r="L2266" i="14"/>
  <c r="L2300" i="14"/>
  <c r="L2326" i="14"/>
  <c r="L2352" i="14"/>
  <c r="L2385" i="14"/>
  <c r="L2411" i="14"/>
  <c r="L1425" i="14"/>
  <c r="L1784" i="14"/>
  <c r="L1991" i="14"/>
  <c r="L2111" i="14"/>
  <c r="L2171" i="14"/>
  <c r="L2219" i="14"/>
  <c r="L2267" i="14"/>
  <c r="L2301" i="14"/>
  <c r="L2327" i="14"/>
  <c r="L2360" i="14"/>
  <c r="L2386" i="14"/>
  <c r="L2412" i="14"/>
  <c r="L1473" i="14"/>
  <c r="L1808" i="14"/>
  <c r="L2003" i="14"/>
  <c r="L2112" i="14"/>
  <c r="L2172" i="14"/>
  <c r="L2220" i="14"/>
  <c r="L2268" i="14"/>
  <c r="L2302" i="14"/>
  <c r="L2328" i="14"/>
  <c r="L2361" i="14"/>
  <c r="L2387" i="14"/>
  <c r="L1517" i="14"/>
  <c r="L1832" i="14"/>
  <c r="L2015" i="14"/>
  <c r="L2123" i="14"/>
  <c r="L2182" i="14"/>
  <c r="L2230" i="14"/>
  <c r="L2277" i="14"/>
  <c r="L2303" i="14"/>
  <c r="L2336" i="14"/>
  <c r="L2362" i="14"/>
  <c r="L2388" i="14"/>
  <c r="L1543" i="14"/>
  <c r="L1856" i="14"/>
  <c r="L2027" i="14"/>
  <c r="L2124" i="14"/>
  <c r="L2183" i="14"/>
  <c r="L2231" i="14"/>
  <c r="L2278" i="14"/>
  <c r="L2304" i="14"/>
  <c r="L2337" i="14"/>
  <c r="L2363" i="14"/>
  <c r="L2396" i="14"/>
  <c r="L1602" i="14"/>
  <c r="L1899" i="14"/>
  <c r="L2051" i="14"/>
  <c r="L2136" i="14"/>
  <c r="L2194" i="14"/>
  <c r="L2242" i="14"/>
  <c r="L2280" i="14"/>
  <c r="L2313" i="14"/>
  <c r="L2339" i="14"/>
  <c r="L2372" i="14"/>
  <c r="L2398" i="14"/>
  <c r="L1569" i="14"/>
  <c r="L1879" i="14"/>
  <c r="L2039" i="14"/>
  <c r="L2135" i="14"/>
  <c r="L2184" i="14"/>
  <c r="L2232" i="14"/>
  <c r="L2279" i="14"/>
  <c r="L2312" i="14"/>
  <c r="L2338" i="14"/>
  <c r="L2364" i="14"/>
  <c r="L2397" i="14"/>
  <c r="H2417" i="14"/>
  <c r="H2405" i="14"/>
  <c r="H2393" i="14"/>
  <c r="H2381" i="14"/>
  <c r="H2369" i="14"/>
  <c r="H2357" i="14"/>
  <c r="H2345" i="14"/>
  <c r="H2333" i="14"/>
  <c r="H2321" i="14"/>
  <c r="H2309" i="14"/>
  <c r="H2297" i="14"/>
  <c r="H2285" i="14"/>
  <c r="H2273" i="14"/>
  <c r="H2261" i="14"/>
  <c r="H2249" i="14"/>
  <c r="H2237" i="14"/>
  <c r="H2225" i="14"/>
  <c r="H2213" i="14"/>
  <c r="H2201" i="14"/>
  <c r="H2189" i="14"/>
  <c r="H2177" i="14"/>
  <c r="H2165" i="14"/>
  <c r="H2153" i="14"/>
  <c r="H2141" i="14"/>
  <c r="H2129" i="14"/>
  <c r="H2117" i="14"/>
  <c r="H2105" i="14"/>
  <c r="H2093" i="14"/>
  <c r="H2081" i="14"/>
  <c r="H2069" i="14"/>
  <c r="H2057" i="14"/>
  <c r="H2045" i="14"/>
  <c r="H2033" i="14"/>
  <c r="H2021" i="14"/>
  <c r="H2009" i="14"/>
  <c r="H1997" i="14"/>
  <c r="H1985" i="14"/>
  <c r="H1973" i="14"/>
  <c r="H1961" i="14"/>
  <c r="H1949" i="14"/>
  <c r="H1937" i="14"/>
  <c r="H1925" i="14"/>
  <c r="H1913" i="14"/>
  <c r="H1901" i="14"/>
  <c r="H1889" i="14"/>
  <c r="H1877" i="14"/>
  <c r="H1865" i="14"/>
  <c r="H1853" i="14"/>
  <c r="H1841" i="14"/>
  <c r="H1829" i="14"/>
  <c r="H1817" i="14"/>
  <c r="H1805" i="14"/>
  <c r="H1793" i="14"/>
  <c r="H1781" i="14"/>
  <c r="H1769" i="14"/>
  <c r="H1757" i="14"/>
  <c r="H1745" i="14"/>
  <c r="H1733" i="14"/>
  <c r="H1721" i="14"/>
  <c r="H1709" i="14"/>
  <c r="H1697" i="14"/>
  <c r="H1685" i="14"/>
  <c r="H1673" i="14"/>
  <c r="H1661" i="14"/>
  <c r="H1649" i="14"/>
  <c r="H1637" i="14"/>
  <c r="H1625" i="14"/>
  <c r="H1613" i="14"/>
  <c r="H1601" i="14"/>
  <c r="H1589" i="14"/>
  <c r="H1577" i="14"/>
  <c r="H1565" i="14"/>
  <c r="H1553" i="14"/>
  <c r="H1541" i="14"/>
  <c r="H1529" i="14"/>
  <c r="H1517" i="14"/>
  <c r="H1505" i="14"/>
  <c r="H1493" i="14"/>
  <c r="H1481" i="14"/>
  <c r="H1469" i="14"/>
  <c r="H1457" i="14"/>
  <c r="H1445" i="14"/>
  <c r="H1433" i="14"/>
  <c r="H1421" i="14"/>
  <c r="H1409" i="14"/>
  <c r="H1397" i="14"/>
  <c r="H1385" i="14"/>
  <c r="H1373" i="14"/>
  <c r="H1361" i="14"/>
  <c r="H1349" i="14"/>
  <c r="H1337" i="14"/>
  <c r="H1325" i="14"/>
  <c r="H1313" i="14"/>
  <c r="H1301" i="14"/>
  <c r="H1289" i="14"/>
  <c r="H1277" i="14"/>
  <c r="H1265" i="14"/>
  <c r="H1253" i="14"/>
  <c r="H1241" i="14"/>
  <c r="H1229" i="14"/>
  <c r="H1217" i="14"/>
  <c r="H1205" i="14"/>
  <c r="H1193" i="14"/>
  <c r="H1181" i="14"/>
  <c r="H1169" i="14"/>
  <c r="H1157" i="14"/>
  <c r="H1145" i="14"/>
  <c r="H1133" i="14"/>
  <c r="H1121" i="14"/>
  <c r="H1109" i="14"/>
  <c r="H1097" i="14"/>
  <c r="H1085" i="14"/>
  <c r="H1073" i="14"/>
  <c r="H1061" i="14"/>
  <c r="H1049" i="14"/>
  <c r="H1037" i="14"/>
  <c r="H1025" i="14"/>
  <c r="H1012" i="14"/>
  <c r="H999" i="14"/>
  <c r="H986" i="14"/>
  <c r="H973" i="14"/>
  <c r="H959" i="14"/>
  <c r="H946" i="14"/>
  <c r="H933" i="14"/>
  <c r="H918" i="14"/>
  <c r="H898" i="14"/>
  <c r="H882" i="14"/>
  <c r="H861" i="14"/>
  <c r="H843" i="14"/>
  <c r="H822" i="14"/>
  <c r="H800" i="14"/>
  <c r="H778" i="14"/>
  <c r="H761" i="14"/>
  <c r="H739" i="14"/>
  <c r="H717" i="14"/>
  <c r="H699" i="14"/>
  <c r="H678" i="14"/>
  <c r="H656" i="14"/>
  <c r="H634" i="14"/>
  <c r="H617" i="14"/>
  <c r="H595" i="14"/>
  <c r="H573" i="14"/>
  <c r="H555" i="14"/>
  <c r="H533" i="14"/>
  <c r="H509" i="14"/>
  <c r="H485" i="14"/>
  <c r="H461" i="14"/>
  <c r="H437" i="14"/>
  <c r="H413" i="14"/>
  <c r="H389" i="14"/>
  <c r="H365" i="14"/>
  <c r="H341" i="14"/>
  <c r="H317" i="14"/>
  <c r="H293" i="14"/>
  <c r="H269" i="14"/>
  <c r="H238" i="14"/>
  <c r="H199" i="14"/>
  <c r="H151" i="14"/>
  <c r="H103" i="14"/>
  <c r="H44" i="14"/>
  <c r="T2300" i="14"/>
  <c r="T2118" i="14"/>
  <c r="T1909" i="14"/>
  <c r="T1689" i="14"/>
  <c r="T1426" i="14"/>
  <c r="J6" i="14"/>
  <c r="J18" i="14"/>
  <c r="J30" i="14"/>
  <c r="J42" i="14"/>
  <c r="J54" i="14"/>
  <c r="J66" i="14"/>
  <c r="J78" i="14"/>
  <c r="J90" i="14"/>
  <c r="J102" i="14"/>
  <c r="J114" i="14"/>
  <c r="J126" i="14"/>
  <c r="J138" i="14"/>
  <c r="J150" i="14"/>
  <c r="J162" i="14"/>
  <c r="J174" i="14"/>
  <c r="J186" i="14"/>
  <c r="J198" i="14"/>
  <c r="J210" i="14"/>
  <c r="J222" i="14"/>
  <c r="J234" i="14"/>
  <c r="J246" i="14"/>
  <c r="J258" i="14"/>
  <c r="J270" i="14"/>
  <c r="J282" i="14"/>
  <c r="J294" i="14"/>
  <c r="J306" i="14"/>
  <c r="J318" i="14"/>
  <c r="J330" i="14"/>
  <c r="J342" i="14"/>
  <c r="J354" i="14"/>
  <c r="J366" i="14"/>
  <c r="J378" i="14"/>
  <c r="J390" i="14"/>
  <c r="J402" i="14"/>
  <c r="J414" i="14"/>
  <c r="J426" i="14"/>
  <c r="J438" i="14"/>
  <c r="J450" i="14"/>
  <c r="J462" i="14"/>
  <c r="J474" i="14"/>
  <c r="J486" i="14"/>
  <c r="J498" i="14"/>
  <c r="J510" i="14"/>
  <c r="J522" i="14"/>
  <c r="J534" i="14"/>
  <c r="J546" i="14"/>
  <c r="J558" i="14"/>
  <c r="J570" i="14"/>
  <c r="J582" i="14"/>
  <c r="J594" i="14"/>
  <c r="J606" i="14"/>
  <c r="J618" i="14"/>
  <c r="J630" i="14"/>
  <c r="J642" i="14"/>
  <c r="J654" i="14"/>
  <c r="J666" i="14"/>
  <c r="J678" i="14"/>
  <c r="J690" i="14"/>
  <c r="J702" i="14"/>
  <c r="J714" i="14"/>
  <c r="J726" i="14"/>
  <c r="J738" i="14"/>
  <c r="J750" i="14"/>
  <c r="J762" i="14"/>
  <c r="J774" i="14"/>
  <c r="J786" i="14"/>
  <c r="J798" i="14"/>
  <c r="J810" i="14"/>
  <c r="J822" i="14"/>
  <c r="J834" i="14"/>
  <c r="J846" i="14"/>
  <c r="J858" i="14"/>
  <c r="J870" i="14"/>
  <c r="J882" i="14"/>
  <c r="J894" i="14"/>
  <c r="J906" i="14"/>
  <c r="J918" i="14"/>
  <c r="J930" i="14"/>
  <c r="J942" i="14"/>
  <c r="J954" i="14"/>
  <c r="J966" i="14"/>
  <c r="J978" i="14"/>
  <c r="J990" i="14"/>
  <c r="J1002" i="14"/>
  <c r="J1014" i="14"/>
  <c r="J7" i="14"/>
  <c r="J19" i="14"/>
  <c r="J31" i="14"/>
  <c r="J43" i="14"/>
  <c r="J55" i="14"/>
  <c r="J67" i="14"/>
  <c r="J79" i="14"/>
  <c r="J91" i="14"/>
  <c r="J103" i="14"/>
  <c r="J115" i="14"/>
  <c r="J127" i="14"/>
  <c r="J139" i="14"/>
  <c r="J151" i="14"/>
  <c r="J163" i="14"/>
  <c r="J175" i="14"/>
  <c r="J187" i="14"/>
  <c r="J199" i="14"/>
  <c r="J211" i="14"/>
  <c r="J223" i="14"/>
  <c r="J235" i="14"/>
  <c r="J247" i="14"/>
  <c r="J259" i="14"/>
  <c r="J271" i="14"/>
  <c r="J283" i="14"/>
  <c r="J295" i="14"/>
  <c r="J307" i="14"/>
  <c r="J319" i="14"/>
  <c r="J331" i="14"/>
  <c r="J343" i="14"/>
  <c r="J355" i="14"/>
  <c r="J367" i="14"/>
  <c r="J379" i="14"/>
  <c r="J391" i="14"/>
  <c r="J403" i="14"/>
  <c r="J415" i="14"/>
  <c r="J427" i="14"/>
  <c r="J439" i="14"/>
  <c r="J451" i="14"/>
  <c r="J463" i="14"/>
  <c r="J475" i="14"/>
  <c r="J487" i="14"/>
  <c r="J499" i="14"/>
  <c r="J511" i="14"/>
  <c r="J523" i="14"/>
  <c r="J535" i="14"/>
  <c r="J547" i="14"/>
  <c r="J559" i="14"/>
  <c r="J571" i="14"/>
  <c r="J583" i="14"/>
  <c r="J595" i="14"/>
  <c r="J607" i="14"/>
  <c r="J619" i="14"/>
  <c r="J631" i="14"/>
  <c r="J643" i="14"/>
  <c r="J655" i="14"/>
  <c r="J667" i="14"/>
  <c r="J679" i="14"/>
  <c r="J691" i="14"/>
  <c r="J703" i="14"/>
  <c r="J715" i="14"/>
  <c r="J727" i="14"/>
  <c r="J739" i="14"/>
  <c r="J751" i="14"/>
  <c r="J763" i="14"/>
  <c r="J775" i="14"/>
  <c r="J787" i="14"/>
  <c r="J799" i="14"/>
  <c r="J811" i="14"/>
  <c r="J823" i="14"/>
  <c r="J835" i="14"/>
  <c r="J847" i="14"/>
  <c r="J859" i="14"/>
  <c r="J871" i="14"/>
  <c r="J883" i="14"/>
  <c r="J895" i="14"/>
  <c r="J907" i="14"/>
  <c r="J919" i="14"/>
  <c r="J931" i="14"/>
  <c r="J943" i="14"/>
  <c r="J955" i="14"/>
  <c r="J967" i="14"/>
  <c r="J979" i="14"/>
  <c r="J991" i="14"/>
  <c r="J1003" i="14"/>
  <c r="J1015" i="14"/>
  <c r="J8" i="14"/>
  <c r="J20" i="14"/>
  <c r="J32" i="14"/>
  <c r="J44" i="14"/>
  <c r="J56" i="14"/>
  <c r="J68" i="14"/>
  <c r="J80" i="14"/>
  <c r="J92" i="14"/>
  <c r="J104" i="14"/>
  <c r="J116" i="14"/>
  <c r="J128" i="14"/>
  <c r="J140" i="14"/>
  <c r="J152" i="14"/>
  <c r="J164" i="14"/>
  <c r="J176" i="14"/>
  <c r="J188" i="14"/>
  <c r="J200" i="14"/>
  <c r="J212" i="14"/>
  <c r="J224" i="14"/>
  <c r="J236" i="14"/>
  <c r="J248" i="14"/>
  <c r="J260" i="14"/>
  <c r="J272" i="14"/>
  <c r="J284" i="14"/>
  <c r="J296" i="14"/>
  <c r="J308" i="14"/>
  <c r="J320" i="14"/>
  <c r="J332" i="14"/>
  <c r="J344" i="14"/>
  <c r="J356" i="14"/>
  <c r="J368" i="14"/>
  <c r="J380" i="14"/>
  <c r="J392" i="14"/>
  <c r="J404" i="14"/>
  <c r="J416" i="14"/>
  <c r="J428" i="14"/>
  <c r="J440" i="14"/>
  <c r="J452" i="14"/>
  <c r="J464" i="14"/>
  <c r="J476" i="14"/>
  <c r="J488" i="14"/>
  <c r="J500" i="14"/>
  <c r="J512" i="14"/>
  <c r="J524" i="14"/>
  <c r="J536" i="14"/>
  <c r="J548" i="14"/>
  <c r="J560" i="14"/>
  <c r="J572" i="14"/>
  <c r="J584" i="14"/>
  <c r="J596" i="14"/>
  <c r="J608" i="14"/>
  <c r="J620" i="14"/>
  <c r="J632" i="14"/>
  <c r="J644" i="14"/>
  <c r="J656" i="14"/>
  <c r="J668" i="14"/>
  <c r="J680" i="14"/>
  <c r="J692" i="14"/>
  <c r="J704" i="14"/>
  <c r="J716" i="14"/>
  <c r="J728" i="14"/>
  <c r="J740" i="14"/>
  <c r="J752" i="14"/>
  <c r="J764" i="14"/>
  <c r="J776" i="14"/>
  <c r="J788" i="14"/>
  <c r="J800" i="14"/>
  <c r="J812" i="14"/>
  <c r="J824" i="14"/>
  <c r="J836" i="14"/>
  <c r="J848" i="14"/>
  <c r="J860" i="14"/>
  <c r="J872" i="14"/>
  <c r="J884" i="14"/>
  <c r="J896" i="14"/>
  <c r="J908" i="14"/>
  <c r="J920" i="14"/>
  <c r="J932" i="14"/>
  <c r="J944" i="14"/>
  <c r="J956" i="14"/>
  <c r="J968" i="14"/>
  <c r="J980" i="14"/>
  <c r="J992" i="14"/>
  <c r="J9" i="14"/>
  <c r="J21" i="14"/>
  <c r="J33" i="14"/>
  <c r="J45" i="14"/>
  <c r="J57" i="14"/>
  <c r="J69" i="14"/>
  <c r="J81" i="14"/>
  <c r="J93" i="14"/>
  <c r="J105" i="14"/>
  <c r="J117" i="14"/>
  <c r="J129" i="14"/>
  <c r="J141" i="14"/>
  <c r="J153" i="14"/>
  <c r="J165" i="14"/>
  <c r="J177" i="14"/>
  <c r="J189" i="14"/>
  <c r="J201" i="14"/>
  <c r="J213" i="14"/>
  <c r="J225" i="14"/>
  <c r="J237" i="14"/>
  <c r="J249" i="14"/>
  <c r="J261" i="14"/>
  <c r="J273" i="14"/>
  <c r="J285" i="14"/>
  <c r="J297" i="14"/>
  <c r="J309" i="14"/>
  <c r="J321" i="14"/>
  <c r="J333" i="14"/>
  <c r="J345" i="14"/>
  <c r="J357" i="14"/>
  <c r="J369" i="14"/>
  <c r="J381" i="14"/>
  <c r="J393" i="14"/>
  <c r="J405" i="14"/>
  <c r="J417" i="14"/>
  <c r="J429" i="14"/>
  <c r="J441" i="14"/>
  <c r="J453" i="14"/>
  <c r="J465" i="14"/>
  <c r="J477" i="14"/>
  <c r="J489" i="14"/>
  <c r="J501" i="14"/>
  <c r="J513" i="14"/>
  <c r="J525" i="14"/>
  <c r="J537" i="14"/>
  <c r="J549" i="14"/>
  <c r="J561" i="14"/>
  <c r="J573" i="14"/>
  <c r="J585" i="14"/>
  <c r="J597" i="14"/>
  <c r="J609" i="14"/>
  <c r="J621" i="14"/>
  <c r="J633" i="14"/>
  <c r="J645" i="14"/>
  <c r="J657" i="14"/>
  <c r="J669" i="14"/>
  <c r="J681" i="14"/>
  <c r="J693" i="14"/>
  <c r="J705" i="14"/>
  <c r="J717" i="14"/>
  <c r="J729" i="14"/>
  <c r="J741" i="14"/>
  <c r="J753" i="14"/>
  <c r="J765" i="14"/>
  <c r="J777" i="14"/>
  <c r="J789" i="14"/>
  <c r="J801" i="14"/>
  <c r="J813" i="14"/>
  <c r="J825" i="14"/>
  <c r="J837" i="14"/>
  <c r="J849" i="14"/>
  <c r="J861" i="14"/>
  <c r="J873" i="14"/>
  <c r="J885" i="14"/>
  <c r="J897" i="14"/>
  <c r="J909" i="14"/>
  <c r="J921" i="14"/>
  <c r="J933" i="14"/>
  <c r="J945" i="14"/>
  <c r="J957" i="14"/>
  <c r="J969" i="14"/>
  <c r="J981" i="14"/>
  <c r="J993" i="14"/>
  <c r="J1005" i="14"/>
  <c r="J1017" i="14"/>
  <c r="J10" i="14"/>
  <c r="J22" i="14"/>
  <c r="J34" i="14"/>
  <c r="J46" i="14"/>
  <c r="J58" i="14"/>
  <c r="J70" i="14"/>
  <c r="J82" i="14"/>
  <c r="J94" i="14"/>
  <c r="J106" i="14"/>
  <c r="J118" i="14"/>
  <c r="J130" i="14"/>
  <c r="J142" i="14"/>
  <c r="J154" i="14"/>
  <c r="J166" i="14"/>
  <c r="J178" i="14"/>
  <c r="J190" i="14"/>
  <c r="J202" i="14"/>
  <c r="J214" i="14"/>
  <c r="J226" i="14"/>
  <c r="J238" i="14"/>
  <c r="J250" i="14"/>
  <c r="J262" i="14"/>
  <c r="J274" i="14"/>
  <c r="J286" i="14"/>
  <c r="J298" i="14"/>
  <c r="J310" i="14"/>
  <c r="J322" i="14"/>
  <c r="J334" i="14"/>
  <c r="J346" i="14"/>
  <c r="J358" i="14"/>
  <c r="J370" i="14"/>
  <c r="J382" i="14"/>
  <c r="J394" i="14"/>
  <c r="J406" i="14"/>
  <c r="J418" i="14"/>
  <c r="J430" i="14"/>
  <c r="J442" i="14"/>
  <c r="J454" i="14"/>
  <c r="J466" i="14"/>
  <c r="J478" i="14"/>
  <c r="J490" i="14"/>
  <c r="J502" i="14"/>
  <c r="J514" i="14"/>
  <c r="J526" i="14"/>
  <c r="J538" i="14"/>
  <c r="J550" i="14"/>
  <c r="J562" i="14"/>
  <c r="J574" i="14"/>
  <c r="J586" i="14"/>
  <c r="J598" i="14"/>
  <c r="J610" i="14"/>
  <c r="J622" i="14"/>
  <c r="J634" i="14"/>
  <c r="J646" i="14"/>
  <c r="J658" i="14"/>
  <c r="J670" i="14"/>
  <c r="J682" i="14"/>
  <c r="J694" i="14"/>
  <c r="J706" i="14"/>
  <c r="J718" i="14"/>
  <c r="J730" i="14"/>
  <c r="J742" i="14"/>
  <c r="J754" i="14"/>
  <c r="J766" i="14"/>
  <c r="J778" i="14"/>
  <c r="J790" i="14"/>
  <c r="J802" i="14"/>
  <c r="J814" i="14"/>
  <c r="J826" i="14"/>
  <c r="J838" i="14"/>
  <c r="J850" i="14"/>
  <c r="J862" i="14"/>
  <c r="J874" i="14"/>
  <c r="J886" i="14"/>
  <c r="J898" i="14"/>
  <c r="J910" i="14"/>
  <c r="J922" i="14"/>
  <c r="J934" i="14"/>
  <c r="J946" i="14"/>
  <c r="J958" i="14"/>
  <c r="J970" i="14"/>
  <c r="J982" i="14"/>
  <c r="J994" i="14"/>
  <c r="J1006" i="14"/>
  <c r="J1018" i="14"/>
  <c r="J11" i="14"/>
  <c r="J23" i="14"/>
  <c r="J35" i="14"/>
  <c r="J47" i="14"/>
  <c r="J59" i="14"/>
  <c r="J71" i="14"/>
  <c r="J83" i="14"/>
  <c r="J95" i="14"/>
  <c r="J107" i="14"/>
  <c r="J119" i="14"/>
  <c r="J131" i="14"/>
  <c r="J143" i="14"/>
  <c r="J155" i="14"/>
  <c r="J167" i="14"/>
  <c r="J179" i="14"/>
  <c r="J191" i="14"/>
  <c r="J203" i="14"/>
  <c r="J215" i="14"/>
  <c r="J227" i="14"/>
  <c r="J239" i="14"/>
  <c r="J251" i="14"/>
  <c r="J263" i="14"/>
  <c r="J275" i="14"/>
  <c r="J287" i="14"/>
  <c r="J299" i="14"/>
  <c r="J311" i="14"/>
  <c r="J323" i="14"/>
  <c r="J335" i="14"/>
  <c r="J347" i="14"/>
  <c r="J359" i="14"/>
  <c r="J371" i="14"/>
  <c r="J383" i="14"/>
  <c r="J395" i="14"/>
  <c r="J407" i="14"/>
  <c r="J419" i="14"/>
  <c r="J431" i="14"/>
  <c r="J443" i="14"/>
  <c r="J455" i="14"/>
  <c r="J467" i="14"/>
  <c r="J479" i="14"/>
  <c r="J491" i="14"/>
  <c r="J503" i="14"/>
  <c r="J515" i="14"/>
  <c r="J527" i="14"/>
  <c r="J539" i="14"/>
  <c r="J551" i="14"/>
  <c r="J563" i="14"/>
  <c r="J575" i="14"/>
  <c r="J587" i="14"/>
  <c r="J599" i="14"/>
  <c r="J611" i="14"/>
  <c r="J623" i="14"/>
  <c r="J635" i="14"/>
  <c r="J647" i="14"/>
  <c r="J659" i="14"/>
  <c r="J671" i="14"/>
  <c r="J683" i="14"/>
  <c r="J695" i="14"/>
  <c r="J707" i="14"/>
  <c r="J719" i="14"/>
  <c r="J731" i="14"/>
  <c r="J743" i="14"/>
  <c r="J755" i="14"/>
  <c r="J767" i="14"/>
  <c r="J779" i="14"/>
  <c r="J791" i="14"/>
  <c r="J803" i="14"/>
  <c r="J815" i="14"/>
  <c r="J827" i="14"/>
  <c r="J839" i="14"/>
  <c r="J851" i="14"/>
  <c r="J863" i="14"/>
  <c r="J875" i="14"/>
  <c r="J887" i="14"/>
  <c r="J899" i="14"/>
  <c r="J911" i="14"/>
  <c r="J923" i="14"/>
  <c r="J935" i="14"/>
  <c r="J947" i="14"/>
  <c r="J959" i="14"/>
  <c r="J971" i="14"/>
  <c r="J983" i="14"/>
  <c r="J995" i="14"/>
  <c r="J1007" i="14"/>
  <c r="J12" i="14"/>
  <c r="J24" i="14"/>
  <c r="J36" i="14"/>
  <c r="J48" i="14"/>
  <c r="J60" i="14"/>
  <c r="J72" i="14"/>
  <c r="J84" i="14"/>
  <c r="J96" i="14"/>
  <c r="J108" i="14"/>
  <c r="J120" i="14"/>
  <c r="J132" i="14"/>
  <c r="J144" i="14"/>
  <c r="J156" i="14"/>
  <c r="J168" i="14"/>
  <c r="J180" i="14"/>
  <c r="J192" i="14"/>
  <c r="J204" i="14"/>
  <c r="J216" i="14"/>
  <c r="J228" i="14"/>
  <c r="J240" i="14"/>
  <c r="J252" i="14"/>
  <c r="J264" i="14"/>
  <c r="J276" i="14"/>
  <c r="J288" i="14"/>
  <c r="J300" i="14"/>
  <c r="J312" i="14"/>
  <c r="J324" i="14"/>
  <c r="J336" i="14"/>
  <c r="J348" i="14"/>
  <c r="J360" i="14"/>
  <c r="J372" i="14"/>
  <c r="J384" i="14"/>
  <c r="J396" i="14"/>
  <c r="J408" i="14"/>
  <c r="J420" i="14"/>
  <c r="J432" i="14"/>
  <c r="J444" i="14"/>
  <c r="J456" i="14"/>
  <c r="J468" i="14"/>
  <c r="J480" i="14"/>
  <c r="J492" i="14"/>
  <c r="J504" i="14"/>
  <c r="J516" i="14"/>
  <c r="J528" i="14"/>
  <c r="J540" i="14"/>
  <c r="J552" i="14"/>
  <c r="J564" i="14"/>
  <c r="J576" i="14"/>
  <c r="J588" i="14"/>
  <c r="J600" i="14"/>
  <c r="J612" i="14"/>
  <c r="J624" i="14"/>
  <c r="J636" i="14"/>
  <c r="J648" i="14"/>
  <c r="J660" i="14"/>
  <c r="J672" i="14"/>
  <c r="J684" i="14"/>
  <c r="J696" i="14"/>
  <c r="J708" i="14"/>
  <c r="J720" i="14"/>
  <c r="J732" i="14"/>
  <c r="J744" i="14"/>
  <c r="J756" i="14"/>
  <c r="J768" i="14"/>
  <c r="J780" i="14"/>
  <c r="J792" i="14"/>
  <c r="J804" i="14"/>
  <c r="J816" i="14"/>
  <c r="J828" i="14"/>
  <c r="J840" i="14"/>
  <c r="J852" i="14"/>
  <c r="J864" i="14"/>
  <c r="J876" i="14"/>
  <c r="J888" i="14"/>
  <c r="J900" i="14"/>
  <c r="J912" i="14"/>
  <c r="J924" i="14"/>
  <c r="J936" i="14"/>
  <c r="J948" i="14"/>
  <c r="J960" i="14"/>
  <c r="J972" i="14"/>
  <c r="J984" i="14"/>
  <c r="J996" i="14"/>
  <c r="J1008" i="14"/>
  <c r="J13" i="14"/>
  <c r="J25" i="14"/>
  <c r="J37" i="14"/>
  <c r="J49" i="14"/>
  <c r="J61" i="14"/>
  <c r="J73" i="14"/>
  <c r="J85" i="14"/>
  <c r="J97" i="14"/>
  <c r="J109" i="14"/>
  <c r="J121" i="14"/>
  <c r="J133" i="14"/>
  <c r="J145" i="14"/>
  <c r="J157" i="14"/>
  <c r="J169" i="14"/>
  <c r="J181" i="14"/>
  <c r="J193" i="14"/>
  <c r="J205" i="14"/>
  <c r="J217" i="14"/>
  <c r="J229" i="14"/>
  <c r="J241" i="14"/>
  <c r="J253" i="14"/>
  <c r="J265" i="14"/>
  <c r="J277" i="14"/>
  <c r="J289" i="14"/>
  <c r="J301" i="14"/>
  <c r="J313" i="14"/>
  <c r="J325" i="14"/>
  <c r="J337" i="14"/>
  <c r="J349" i="14"/>
  <c r="J361" i="14"/>
  <c r="J373" i="14"/>
  <c r="J385" i="14"/>
  <c r="J397" i="14"/>
  <c r="J409" i="14"/>
  <c r="J421" i="14"/>
  <c r="J433" i="14"/>
  <c r="J445" i="14"/>
  <c r="J457" i="14"/>
  <c r="J469" i="14"/>
  <c r="J481" i="14"/>
  <c r="J493" i="14"/>
  <c r="J505" i="14"/>
  <c r="J517" i="14"/>
  <c r="J529" i="14"/>
  <c r="J541" i="14"/>
  <c r="J553" i="14"/>
  <c r="J565" i="14"/>
  <c r="J577" i="14"/>
  <c r="J589" i="14"/>
  <c r="J601" i="14"/>
  <c r="J613" i="14"/>
  <c r="J625" i="14"/>
  <c r="J637" i="14"/>
  <c r="J649" i="14"/>
  <c r="J661" i="14"/>
  <c r="J673" i="14"/>
  <c r="J685" i="14"/>
  <c r="J697" i="14"/>
  <c r="J709" i="14"/>
  <c r="J721" i="14"/>
  <c r="J733" i="14"/>
  <c r="J745" i="14"/>
  <c r="J757" i="14"/>
  <c r="J769" i="14"/>
  <c r="J781" i="14"/>
  <c r="J793" i="14"/>
  <c r="J805" i="14"/>
  <c r="J817" i="14"/>
  <c r="J829" i="14"/>
  <c r="J841" i="14"/>
  <c r="J853" i="14"/>
  <c r="J865" i="14"/>
  <c r="J877" i="14"/>
  <c r="J889" i="14"/>
  <c r="J901" i="14"/>
  <c r="J913" i="14"/>
  <c r="J925" i="14"/>
  <c r="J937" i="14"/>
  <c r="J949" i="14"/>
  <c r="J961" i="14"/>
  <c r="J973" i="14"/>
  <c r="J985" i="14"/>
  <c r="J997" i="14"/>
  <c r="J1009" i="14"/>
  <c r="J1021" i="14"/>
  <c r="J14" i="14"/>
  <c r="J26" i="14"/>
  <c r="J38" i="14"/>
  <c r="J50" i="14"/>
  <c r="J62" i="14"/>
  <c r="J74" i="14"/>
  <c r="J86" i="14"/>
  <c r="J98" i="14"/>
  <c r="J110" i="14"/>
  <c r="J122" i="14"/>
  <c r="J134" i="14"/>
  <c r="J146" i="14"/>
  <c r="J158" i="14"/>
  <c r="J170" i="14"/>
  <c r="J182" i="14"/>
  <c r="J194" i="14"/>
  <c r="J206" i="14"/>
  <c r="J218" i="14"/>
  <c r="J230" i="14"/>
  <c r="J242" i="14"/>
  <c r="J254" i="14"/>
  <c r="J266" i="14"/>
  <c r="J15" i="14"/>
  <c r="J27" i="14"/>
  <c r="J39" i="14"/>
  <c r="J51" i="14"/>
  <c r="J63" i="14"/>
  <c r="J75" i="14"/>
  <c r="J87" i="14"/>
  <c r="J99" i="14"/>
  <c r="J111" i="14"/>
  <c r="J123" i="14"/>
  <c r="J135" i="14"/>
  <c r="J147" i="14"/>
  <c r="J159" i="14"/>
  <c r="J171" i="14"/>
  <c r="J183" i="14"/>
  <c r="J195" i="14"/>
  <c r="J207" i="14"/>
  <c r="J219" i="14"/>
  <c r="J231" i="14"/>
  <c r="J243" i="14"/>
  <c r="J255" i="14"/>
  <c r="J267" i="14"/>
  <c r="J279" i="14"/>
  <c r="J291" i="14"/>
  <c r="J303" i="14"/>
  <c r="J315" i="14"/>
  <c r="J327" i="14"/>
  <c r="J339" i="14"/>
  <c r="J351" i="14"/>
  <c r="J363" i="14"/>
  <c r="J375" i="14"/>
  <c r="J387" i="14"/>
  <c r="J399" i="14"/>
  <c r="J411" i="14"/>
  <c r="J423" i="14"/>
  <c r="J435" i="14"/>
  <c r="J447" i="14"/>
  <c r="J459" i="14"/>
  <c r="J471" i="14"/>
  <c r="J483" i="14"/>
  <c r="J495" i="14"/>
  <c r="J507" i="14"/>
  <c r="J519" i="14"/>
  <c r="J531" i="14"/>
  <c r="J543" i="14"/>
  <c r="J555" i="14"/>
  <c r="J567" i="14"/>
  <c r="J579" i="14"/>
  <c r="J591" i="14"/>
  <c r="J603" i="14"/>
  <c r="J615" i="14"/>
  <c r="J627" i="14"/>
  <c r="J639" i="14"/>
  <c r="J651" i="14"/>
  <c r="J663" i="14"/>
  <c r="J675" i="14"/>
  <c r="J687" i="14"/>
  <c r="J699" i="14"/>
  <c r="J711" i="14"/>
  <c r="J723" i="14"/>
  <c r="J735" i="14"/>
  <c r="J747" i="14"/>
  <c r="J759" i="14"/>
  <c r="J771" i="14"/>
  <c r="J783" i="14"/>
  <c r="J795" i="14"/>
  <c r="J807" i="14"/>
  <c r="J819" i="14"/>
  <c r="J831" i="14"/>
  <c r="J843" i="14"/>
  <c r="J855" i="14"/>
  <c r="J867" i="14"/>
  <c r="J879" i="14"/>
  <c r="J891" i="14"/>
  <c r="J903" i="14"/>
  <c r="J915" i="14"/>
  <c r="J927" i="14"/>
  <c r="J939" i="14"/>
  <c r="J951" i="14"/>
  <c r="J963" i="14"/>
  <c r="J975" i="14"/>
  <c r="J987" i="14"/>
  <c r="J999" i="14"/>
  <c r="J1011" i="14"/>
  <c r="J1023" i="14"/>
  <c r="J16" i="14"/>
  <c r="J28" i="14"/>
  <c r="J40" i="14"/>
  <c r="J52" i="14"/>
  <c r="J64" i="14"/>
  <c r="J76" i="14"/>
  <c r="J88" i="14"/>
  <c r="J100" i="14"/>
  <c r="J112" i="14"/>
  <c r="J124" i="14"/>
  <c r="J136" i="14"/>
  <c r="J148" i="14"/>
  <c r="J160" i="14"/>
  <c r="J172" i="14"/>
  <c r="J184" i="14"/>
  <c r="J196" i="14"/>
  <c r="J208" i="14"/>
  <c r="J220" i="14"/>
  <c r="J232" i="14"/>
  <c r="J244" i="14"/>
  <c r="J256" i="14"/>
  <c r="J268" i="14"/>
  <c r="J280" i="14"/>
  <c r="J292" i="14"/>
  <c r="J304" i="14"/>
  <c r="J316" i="14"/>
  <c r="J328" i="14"/>
  <c r="J340" i="14"/>
  <c r="J352" i="14"/>
  <c r="J364" i="14"/>
  <c r="J376" i="14"/>
  <c r="J388" i="14"/>
  <c r="J400" i="14"/>
  <c r="J412" i="14"/>
  <c r="J424" i="14"/>
  <c r="J436" i="14"/>
  <c r="J448" i="14"/>
  <c r="J460" i="14"/>
  <c r="J472" i="14"/>
  <c r="J484" i="14"/>
  <c r="J496" i="14"/>
  <c r="J508" i="14"/>
  <c r="J520" i="14"/>
  <c r="J532" i="14"/>
  <c r="J544" i="14"/>
  <c r="J556" i="14"/>
  <c r="J568" i="14"/>
  <c r="J580" i="14"/>
  <c r="J592" i="14"/>
  <c r="J604" i="14"/>
  <c r="J616" i="14"/>
  <c r="J628" i="14"/>
  <c r="J640" i="14"/>
  <c r="J652" i="14"/>
  <c r="J664" i="14"/>
  <c r="J676" i="14"/>
  <c r="J688" i="14"/>
  <c r="J700" i="14"/>
  <c r="J712" i="14"/>
  <c r="J724" i="14"/>
  <c r="J736" i="14"/>
  <c r="J748" i="14"/>
  <c r="J760" i="14"/>
  <c r="J772" i="14"/>
  <c r="J784" i="14"/>
  <c r="J796" i="14"/>
  <c r="J808" i="14"/>
  <c r="J820" i="14"/>
  <c r="J832" i="14"/>
  <c r="J844" i="14"/>
  <c r="J856" i="14"/>
  <c r="J868" i="14"/>
  <c r="J880" i="14"/>
  <c r="J892" i="14"/>
  <c r="J904" i="14"/>
  <c r="J916" i="14"/>
  <c r="J928" i="14"/>
  <c r="J940" i="14"/>
  <c r="J952" i="14"/>
  <c r="J964" i="14"/>
  <c r="J976" i="14"/>
  <c r="J988" i="14"/>
  <c r="J1000" i="14"/>
  <c r="J1012" i="14"/>
  <c r="J17" i="14"/>
  <c r="J29" i="14"/>
  <c r="J41" i="14"/>
  <c r="J53" i="14"/>
  <c r="J65" i="14"/>
  <c r="J77" i="14"/>
  <c r="J89" i="14"/>
  <c r="J101" i="14"/>
  <c r="J113" i="14"/>
  <c r="J125" i="14"/>
  <c r="J137" i="14"/>
  <c r="J149" i="14"/>
  <c r="J161" i="14"/>
  <c r="J173" i="14"/>
  <c r="J185" i="14"/>
  <c r="J197" i="14"/>
  <c r="J209" i="14"/>
  <c r="J221" i="14"/>
  <c r="J233" i="14"/>
  <c r="J245" i="14"/>
  <c r="J257" i="14"/>
  <c r="J269" i="14"/>
  <c r="J281" i="14"/>
  <c r="J293" i="14"/>
  <c r="J305" i="14"/>
  <c r="J317" i="14"/>
  <c r="J329" i="14"/>
  <c r="J341" i="14"/>
  <c r="J353" i="14"/>
  <c r="J365" i="14"/>
  <c r="J377" i="14"/>
  <c r="J389" i="14"/>
  <c r="J401" i="14"/>
  <c r="J413" i="14"/>
  <c r="J425" i="14"/>
  <c r="J437" i="14"/>
  <c r="J449" i="14"/>
  <c r="J461" i="14"/>
  <c r="J473" i="14"/>
  <c r="J485" i="14"/>
  <c r="J497" i="14"/>
  <c r="J509" i="14"/>
  <c r="J521" i="14"/>
  <c r="J533" i="14"/>
  <c r="J545" i="14"/>
  <c r="J557" i="14"/>
  <c r="J569" i="14"/>
  <c r="J581" i="14"/>
  <c r="J593" i="14"/>
  <c r="J605" i="14"/>
  <c r="J617" i="14"/>
  <c r="J629" i="14"/>
  <c r="J641" i="14"/>
  <c r="J653" i="14"/>
  <c r="J665" i="14"/>
  <c r="J677" i="14"/>
  <c r="J689" i="14"/>
  <c r="J701" i="14"/>
  <c r="J713" i="14"/>
  <c r="J725" i="14"/>
  <c r="J737" i="14"/>
  <c r="J749" i="14"/>
  <c r="J761" i="14"/>
  <c r="J773" i="14"/>
  <c r="J785" i="14"/>
  <c r="J797" i="14"/>
  <c r="J809" i="14"/>
  <c r="J821" i="14"/>
  <c r="J833" i="14"/>
  <c r="J845" i="14"/>
  <c r="J857" i="14"/>
  <c r="J869" i="14"/>
  <c r="J881" i="14"/>
  <c r="J893" i="14"/>
  <c r="J905" i="14"/>
  <c r="J917" i="14"/>
  <c r="J929" i="14"/>
  <c r="J941" i="14"/>
  <c r="J953" i="14"/>
  <c r="J965" i="14"/>
  <c r="J977" i="14"/>
  <c r="J989" i="14"/>
  <c r="J1001" i="14"/>
  <c r="J1013" i="14"/>
  <c r="J1025" i="14"/>
  <c r="J278" i="14"/>
  <c r="J422" i="14"/>
  <c r="J566" i="14"/>
  <c r="J710" i="14"/>
  <c r="J854" i="14"/>
  <c r="J998" i="14"/>
  <c r="J1030" i="14"/>
  <c r="J1042" i="14"/>
  <c r="J1054" i="14"/>
  <c r="J1066" i="14"/>
  <c r="J1078" i="14"/>
  <c r="J1090" i="14"/>
  <c r="J1102" i="14"/>
  <c r="J1114" i="14"/>
  <c r="J1126" i="14"/>
  <c r="J1138" i="14"/>
  <c r="J1150" i="14"/>
  <c r="J1162" i="14"/>
  <c r="J1174" i="14"/>
  <c r="J1186" i="14"/>
  <c r="J1198" i="14"/>
  <c r="J1210" i="14"/>
  <c r="J1222" i="14"/>
  <c r="J1234" i="14"/>
  <c r="J1246" i="14"/>
  <c r="J1258" i="14"/>
  <c r="J1270" i="14"/>
  <c r="J1282" i="14"/>
  <c r="J1294" i="14"/>
  <c r="J1306" i="14"/>
  <c r="J1318" i="14"/>
  <c r="J1330" i="14"/>
  <c r="J1342" i="14"/>
  <c r="J1354" i="14"/>
  <c r="J1366" i="14"/>
  <c r="J1378" i="14"/>
  <c r="J1390" i="14"/>
  <c r="J1402" i="14"/>
  <c r="J1414" i="14"/>
  <c r="J1426" i="14"/>
  <c r="J1438" i="14"/>
  <c r="J1450" i="14"/>
  <c r="J1462" i="14"/>
  <c r="J1474" i="14"/>
  <c r="J1486" i="14"/>
  <c r="J1498" i="14"/>
  <c r="J1510" i="14"/>
  <c r="J1522" i="14"/>
  <c r="J1534" i="14"/>
  <c r="J1546" i="14"/>
  <c r="J1558" i="14"/>
  <c r="J1570" i="14"/>
  <c r="J1582" i="14"/>
  <c r="J1594" i="14"/>
  <c r="J1606" i="14"/>
  <c r="J1618" i="14"/>
  <c r="J1630" i="14"/>
  <c r="J1642" i="14"/>
  <c r="J1654" i="14"/>
  <c r="J1666" i="14"/>
  <c r="J1678" i="14"/>
  <c r="J1690" i="14"/>
  <c r="J1702" i="14"/>
  <c r="J290" i="14"/>
  <c r="J434" i="14"/>
  <c r="J578" i="14"/>
  <c r="J722" i="14"/>
  <c r="J866" i="14"/>
  <c r="J1004" i="14"/>
  <c r="J1031" i="14"/>
  <c r="J1043" i="14"/>
  <c r="J1055" i="14"/>
  <c r="J1067" i="14"/>
  <c r="J1079" i="14"/>
  <c r="J1091" i="14"/>
  <c r="J1103" i="14"/>
  <c r="J1115" i="14"/>
  <c r="J1127" i="14"/>
  <c r="J1139" i="14"/>
  <c r="J1151" i="14"/>
  <c r="J1163" i="14"/>
  <c r="J1175" i="14"/>
  <c r="J1187" i="14"/>
  <c r="J1199" i="14"/>
  <c r="J1211" i="14"/>
  <c r="J1223" i="14"/>
  <c r="J1235" i="14"/>
  <c r="J1247" i="14"/>
  <c r="J1259" i="14"/>
  <c r="J1271" i="14"/>
  <c r="J1283" i="14"/>
  <c r="J1295" i="14"/>
  <c r="J1307" i="14"/>
  <c r="J1319" i="14"/>
  <c r="J1331" i="14"/>
  <c r="J1343" i="14"/>
  <c r="J1355" i="14"/>
  <c r="J1367" i="14"/>
  <c r="J1379" i="14"/>
  <c r="J1391" i="14"/>
  <c r="J1403" i="14"/>
  <c r="J1415" i="14"/>
  <c r="J1427" i="14"/>
  <c r="J1439" i="14"/>
  <c r="J1451" i="14"/>
  <c r="J1463" i="14"/>
  <c r="J1475" i="14"/>
  <c r="J1487" i="14"/>
  <c r="J1499" i="14"/>
  <c r="J1511" i="14"/>
  <c r="J1523" i="14"/>
  <c r="J1535" i="14"/>
  <c r="J1547" i="14"/>
  <c r="J1559" i="14"/>
  <c r="J1571" i="14"/>
  <c r="J1583" i="14"/>
  <c r="J1595" i="14"/>
  <c r="J1607" i="14"/>
  <c r="J1619" i="14"/>
  <c r="J1631" i="14"/>
  <c r="J1643" i="14"/>
  <c r="J1655" i="14"/>
  <c r="J1667" i="14"/>
  <c r="J1679" i="14"/>
  <c r="J1691" i="14"/>
  <c r="J1703" i="14"/>
  <c r="J1715" i="14"/>
  <c r="J1727" i="14"/>
  <c r="J1739" i="14"/>
  <c r="J1751" i="14"/>
  <c r="J1763" i="14"/>
  <c r="J1775" i="14"/>
  <c r="J1787" i="14"/>
  <c r="J1799" i="14"/>
  <c r="J1811" i="14"/>
  <c r="J1823" i="14"/>
  <c r="J1835" i="14"/>
  <c r="J1847" i="14"/>
  <c r="J1859" i="14"/>
  <c r="J1871" i="14"/>
  <c r="J1883" i="14"/>
  <c r="J1895" i="14"/>
  <c r="J1907" i="14"/>
  <c r="J1919" i="14"/>
  <c r="J1931" i="14"/>
  <c r="J1943" i="14"/>
  <c r="J1955" i="14"/>
  <c r="J1967" i="14"/>
  <c r="J302" i="14"/>
  <c r="J446" i="14"/>
  <c r="J590" i="14"/>
  <c r="J734" i="14"/>
  <c r="J878" i="14"/>
  <c r="J1010" i="14"/>
  <c r="J1032" i="14"/>
  <c r="J1044" i="14"/>
  <c r="J1056" i="14"/>
  <c r="J1068" i="14"/>
  <c r="J1080" i="14"/>
  <c r="J1092" i="14"/>
  <c r="J1104" i="14"/>
  <c r="J1116" i="14"/>
  <c r="J1128" i="14"/>
  <c r="J1140" i="14"/>
  <c r="J1152" i="14"/>
  <c r="J1164" i="14"/>
  <c r="J1176" i="14"/>
  <c r="J1188" i="14"/>
  <c r="J1200" i="14"/>
  <c r="J1212" i="14"/>
  <c r="J1224" i="14"/>
  <c r="J1236" i="14"/>
  <c r="J1248" i="14"/>
  <c r="J1260" i="14"/>
  <c r="J1272" i="14"/>
  <c r="J1284" i="14"/>
  <c r="J1296" i="14"/>
  <c r="J1308" i="14"/>
  <c r="J1320" i="14"/>
  <c r="J1332" i="14"/>
  <c r="J1344" i="14"/>
  <c r="J1356" i="14"/>
  <c r="J1368" i="14"/>
  <c r="J1380" i="14"/>
  <c r="J1392" i="14"/>
  <c r="J1404" i="14"/>
  <c r="J1416" i="14"/>
  <c r="J1428" i="14"/>
  <c r="J1440" i="14"/>
  <c r="J1452" i="14"/>
  <c r="J1464" i="14"/>
  <c r="J1476" i="14"/>
  <c r="J1488" i="14"/>
  <c r="J1500" i="14"/>
  <c r="J1512" i="14"/>
  <c r="J1524" i="14"/>
  <c r="J1536" i="14"/>
  <c r="J1548" i="14"/>
  <c r="J1560" i="14"/>
  <c r="J1572" i="14"/>
  <c r="J1584" i="14"/>
  <c r="J1596" i="14"/>
  <c r="J1608" i="14"/>
  <c r="J1620" i="14"/>
  <c r="J1632" i="14"/>
  <c r="J1644" i="14"/>
  <c r="J1656" i="14"/>
  <c r="J1668" i="14"/>
  <c r="J1680" i="14"/>
  <c r="J1692" i="14"/>
  <c r="J1704" i="14"/>
  <c r="J1716" i="14"/>
  <c r="J1728" i="14"/>
  <c r="J1740" i="14"/>
  <c r="J1752" i="14"/>
  <c r="J1764" i="14"/>
  <c r="J1776" i="14"/>
  <c r="J1788" i="14"/>
  <c r="J1800" i="14"/>
  <c r="J1812" i="14"/>
  <c r="J1824" i="14"/>
  <c r="J1836" i="14"/>
  <c r="J1848" i="14"/>
  <c r="J1860" i="14"/>
  <c r="J1872" i="14"/>
  <c r="J1884" i="14"/>
  <c r="J1896" i="14"/>
  <c r="J1908" i="14"/>
  <c r="J1920" i="14"/>
  <c r="J1932" i="14"/>
  <c r="J1944" i="14"/>
  <c r="J1956" i="14"/>
  <c r="J1968" i="14"/>
  <c r="J314" i="14"/>
  <c r="J458" i="14"/>
  <c r="J602" i="14"/>
  <c r="J746" i="14"/>
  <c r="J890" i="14"/>
  <c r="J1016" i="14"/>
  <c r="J1033" i="14"/>
  <c r="J1045" i="14"/>
  <c r="J1057" i="14"/>
  <c r="J1069" i="14"/>
  <c r="J1081" i="14"/>
  <c r="J1093" i="14"/>
  <c r="J1105" i="14"/>
  <c r="J1117" i="14"/>
  <c r="J1129" i="14"/>
  <c r="J1141" i="14"/>
  <c r="J1153" i="14"/>
  <c r="J1165" i="14"/>
  <c r="J1177" i="14"/>
  <c r="J1189" i="14"/>
  <c r="J1201" i="14"/>
  <c r="J1213" i="14"/>
  <c r="J1225" i="14"/>
  <c r="J1237" i="14"/>
  <c r="J1249" i="14"/>
  <c r="J1261" i="14"/>
  <c r="J1273" i="14"/>
  <c r="J1285" i="14"/>
  <c r="J1297" i="14"/>
  <c r="J1309" i="14"/>
  <c r="J1321" i="14"/>
  <c r="J1333" i="14"/>
  <c r="J1345" i="14"/>
  <c r="J1357" i="14"/>
  <c r="J1369" i="14"/>
  <c r="J1381" i="14"/>
  <c r="J1393" i="14"/>
  <c r="J1405" i="14"/>
  <c r="J1417" i="14"/>
  <c r="J1429" i="14"/>
  <c r="J1441" i="14"/>
  <c r="J1453" i="14"/>
  <c r="J1465" i="14"/>
  <c r="J1477" i="14"/>
  <c r="J1489" i="14"/>
  <c r="J1501" i="14"/>
  <c r="J1513" i="14"/>
  <c r="J1525" i="14"/>
  <c r="J1537" i="14"/>
  <c r="J1549" i="14"/>
  <c r="J1561" i="14"/>
  <c r="J1573" i="14"/>
  <c r="J1585" i="14"/>
  <c r="J1597" i="14"/>
  <c r="J1609" i="14"/>
  <c r="J1621" i="14"/>
  <c r="J1633" i="14"/>
  <c r="J1645" i="14"/>
  <c r="J1657" i="14"/>
  <c r="J1669" i="14"/>
  <c r="J1681" i="14"/>
  <c r="J1693" i="14"/>
  <c r="J1705" i="14"/>
  <c r="J1717" i="14"/>
  <c r="J1729" i="14"/>
  <c r="J1741" i="14"/>
  <c r="J1753" i="14"/>
  <c r="J1765" i="14"/>
  <c r="J1777" i="14"/>
  <c r="J1789" i="14"/>
  <c r="J1801" i="14"/>
  <c r="J1813" i="14"/>
  <c r="J1825" i="14"/>
  <c r="J1837" i="14"/>
  <c r="J1849" i="14"/>
  <c r="J1861" i="14"/>
  <c r="J1873" i="14"/>
  <c r="J1885" i="14"/>
  <c r="J1897" i="14"/>
  <c r="J1909" i="14"/>
  <c r="J1921" i="14"/>
  <c r="J1933" i="14"/>
  <c r="J1945" i="14"/>
  <c r="J1957" i="14"/>
  <c r="J1969" i="14"/>
  <c r="J326" i="14"/>
  <c r="J470" i="14"/>
  <c r="J614" i="14"/>
  <c r="J758" i="14"/>
  <c r="J902" i="14"/>
  <c r="J1019" i="14"/>
  <c r="J1034" i="14"/>
  <c r="J1046" i="14"/>
  <c r="J1058" i="14"/>
  <c r="J1070" i="14"/>
  <c r="J1082" i="14"/>
  <c r="J1094" i="14"/>
  <c r="J1106" i="14"/>
  <c r="J1118" i="14"/>
  <c r="J1130" i="14"/>
  <c r="J1142" i="14"/>
  <c r="J1154" i="14"/>
  <c r="J1166" i="14"/>
  <c r="J1178" i="14"/>
  <c r="J1190" i="14"/>
  <c r="J1202" i="14"/>
  <c r="J1214" i="14"/>
  <c r="J1226" i="14"/>
  <c r="J1238" i="14"/>
  <c r="J1250" i="14"/>
  <c r="J1262" i="14"/>
  <c r="J1274" i="14"/>
  <c r="J1286" i="14"/>
  <c r="J1298" i="14"/>
  <c r="J1310" i="14"/>
  <c r="J1322" i="14"/>
  <c r="J1334" i="14"/>
  <c r="J1346" i="14"/>
  <c r="J1358" i="14"/>
  <c r="J1370" i="14"/>
  <c r="J1382" i="14"/>
  <c r="J1394" i="14"/>
  <c r="J1406" i="14"/>
  <c r="J1418" i="14"/>
  <c r="J1430" i="14"/>
  <c r="J1442" i="14"/>
  <c r="J1454" i="14"/>
  <c r="J1466" i="14"/>
  <c r="J1478" i="14"/>
  <c r="J1490" i="14"/>
  <c r="J1502" i="14"/>
  <c r="J1514" i="14"/>
  <c r="J1526" i="14"/>
  <c r="J1538" i="14"/>
  <c r="J1550" i="14"/>
  <c r="J1562" i="14"/>
  <c r="J1574" i="14"/>
  <c r="J1586" i="14"/>
  <c r="J1598" i="14"/>
  <c r="J1610" i="14"/>
  <c r="J1622" i="14"/>
  <c r="J1634" i="14"/>
  <c r="J1646" i="14"/>
  <c r="J1658" i="14"/>
  <c r="J1670" i="14"/>
  <c r="J1682" i="14"/>
  <c r="J1694" i="14"/>
  <c r="J1706" i="14"/>
  <c r="J1718" i="14"/>
  <c r="J1730" i="14"/>
  <c r="J1742" i="14"/>
  <c r="J1754" i="14"/>
  <c r="J1766" i="14"/>
  <c r="J1778" i="14"/>
  <c r="J1790" i="14"/>
  <c r="J1802" i="14"/>
  <c r="J1814" i="14"/>
  <c r="J1826" i="14"/>
  <c r="J1838" i="14"/>
  <c r="J1850" i="14"/>
  <c r="J1862" i="14"/>
  <c r="J1874" i="14"/>
  <c r="J1886" i="14"/>
  <c r="J1898" i="14"/>
  <c r="J1910" i="14"/>
  <c r="J1922" i="14"/>
  <c r="J1934" i="14"/>
  <c r="J1946" i="14"/>
  <c r="J1958" i="14"/>
  <c r="J1970" i="14"/>
  <c r="J338" i="14"/>
  <c r="J482" i="14"/>
  <c r="J626" i="14"/>
  <c r="J770" i="14"/>
  <c r="J914" i="14"/>
  <c r="J1020" i="14"/>
  <c r="J1035" i="14"/>
  <c r="J1047" i="14"/>
  <c r="J1059" i="14"/>
  <c r="J1071" i="14"/>
  <c r="J1083" i="14"/>
  <c r="J1095" i="14"/>
  <c r="J1107" i="14"/>
  <c r="J1119" i="14"/>
  <c r="J1131" i="14"/>
  <c r="J1143" i="14"/>
  <c r="J1155" i="14"/>
  <c r="J1167" i="14"/>
  <c r="J1179" i="14"/>
  <c r="J1191" i="14"/>
  <c r="J1203" i="14"/>
  <c r="J1215" i="14"/>
  <c r="J1227" i="14"/>
  <c r="J1239" i="14"/>
  <c r="J1251" i="14"/>
  <c r="J1263" i="14"/>
  <c r="J1275" i="14"/>
  <c r="J1287" i="14"/>
  <c r="J1299" i="14"/>
  <c r="J1311" i="14"/>
  <c r="J1323" i="14"/>
  <c r="J1335" i="14"/>
  <c r="J1347" i="14"/>
  <c r="J1359" i="14"/>
  <c r="J1371" i="14"/>
  <c r="J1383" i="14"/>
  <c r="J1395" i="14"/>
  <c r="J1407" i="14"/>
  <c r="J1419" i="14"/>
  <c r="J1431" i="14"/>
  <c r="J1443" i="14"/>
  <c r="J1455" i="14"/>
  <c r="J1467" i="14"/>
  <c r="J1479" i="14"/>
  <c r="J1491" i="14"/>
  <c r="J1503" i="14"/>
  <c r="J1515" i="14"/>
  <c r="J1527" i="14"/>
  <c r="J1539" i="14"/>
  <c r="J1551" i="14"/>
  <c r="J1563" i="14"/>
  <c r="J1575" i="14"/>
  <c r="J1587" i="14"/>
  <c r="J1599" i="14"/>
  <c r="J1611" i="14"/>
  <c r="J1623" i="14"/>
  <c r="J1635" i="14"/>
  <c r="J1647" i="14"/>
  <c r="J1659" i="14"/>
  <c r="J1671" i="14"/>
  <c r="J1683" i="14"/>
  <c r="J1695" i="14"/>
  <c r="J1707" i="14"/>
  <c r="J1719" i="14"/>
  <c r="J1731" i="14"/>
  <c r="J1743" i="14"/>
  <c r="J1755" i="14"/>
  <c r="J1767" i="14"/>
  <c r="J1779" i="14"/>
  <c r="J1791" i="14"/>
  <c r="J1803" i="14"/>
  <c r="J1815" i="14"/>
  <c r="J1827" i="14"/>
  <c r="J1839" i="14"/>
  <c r="J1851" i="14"/>
  <c r="J1863" i="14"/>
  <c r="J1875" i="14"/>
  <c r="J1887" i="14"/>
  <c r="J1899" i="14"/>
  <c r="J1911" i="14"/>
  <c r="J1923" i="14"/>
  <c r="J1935" i="14"/>
  <c r="J1947" i="14"/>
  <c r="J1959" i="14"/>
  <c r="J1971" i="14"/>
  <c r="J350" i="14"/>
  <c r="J494" i="14"/>
  <c r="J638" i="14"/>
  <c r="J782" i="14"/>
  <c r="J926" i="14"/>
  <c r="J1022" i="14"/>
  <c r="J1036" i="14"/>
  <c r="J1048" i="14"/>
  <c r="J1060" i="14"/>
  <c r="J1072" i="14"/>
  <c r="J1084" i="14"/>
  <c r="J1096" i="14"/>
  <c r="J1108" i="14"/>
  <c r="J1120" i="14"/>
  <c r="J1132" i="14"/>
  <c r="J1144" i="14"/>
  <c r="J1156" i="14"/>
  <c r="J1168" i="14"/>
  <c r="J1180" i="14"/>
  <c r="J1192" i="14"/>
  <c r="J1204" i="14"/>
  <c r="J1216" i="14"/>
  <c r="J1228" i="14"/>
  <c r="J1240" i="14"/>
  <c r="J1252" i="14"/>
  <c r="J1264" i="14"/>
  <c r="J1276" i="14"/>
  <c r="J1288" i="14"/>
  <c r="J1300" i="14"/>
  <c r="J1312" i="14"/>
  <c r="J1324" i="14"/>
  <c r="J1336" i="14"/>
  <c r="J1348" i="14"/>
  <c r="J1360" i="14"/>
  <c r="J1372" i="14"/>
  <c r="J1384" i="14"/>
  <c r="J1396" i="14"/>
  <c r="J1408" i="14"/>
  <c r="J1420" i="14"/>
  <c r="J1432" i="14"/>
  <c r="J1444" i="14"/>
  <c r="J1456" i="14"/>
  <c r="J1468" i="14"/>
  <c r="J1480" i="14"/>
  <c r="J1492" i="14"/>
  <c r="J1504" i="14"/>
  <c r="J1516" i="14"/>
  <c r="J1528" i="14"/>
  <c r="J1540" i="14"/>
  <c r="J1552" i="14"/>
  <c r="J1564" i="14"/>
  <c r="J1576" i="14"/>
  <c r="J1588" i="14"/>
  <c r="J1600" i="14"/>
  <c r="J1612" i="14"/>
  <c r="J1624" i="14"/>
  <c r="J1636" i="14"/>
  <c r="J1648" i="14"/>
  <c r="J1660" i="14"/>
  <c r="J1672" i="14"/>
  <c r="J1684" i="14"/>
  <c r="J1696" i="14"/>
  <c r="J1708" i="14"/>
  <c r="J1720" i="14"/>
  <c r="J1732" i="14"/>
  <c r="J1744" i="14"/>
  <c r="J1756" i="14"/>
  <c r="J1768" i="14"/>
  <c r="J1780" i="14"/>
  <c r="J1792" i="14"/>
  <c r="J1804" i="14"/>
  <c r="J1816" i="14"/>
  <c r="J1828" i="14"/>
  <c r="J1840" i="14"/>
  <c r="J1852" i="14"/>
  <c r="J1864" i="14"/>
  <c r="J1876" i="14"/>
  <c r="J1888" i="14"/>
  <c r="J1900" i="14"/>
  <c r="J1912" i="14"/>
  <c r="J1924" i="14"/>
  <c r="J1936" i="14"/>
  <c r="J1948" i="14"/>
  <c r="J1960" i="14"/>
  <c r="J1972" i="14"/>
  <c r="J362" i="14"/>
  <c r="J506" i="14"/>
  <c r="J650" i="14"/>
  <c r="J794" i="14"/>
  <c r="J938" i="14"/>
  <c r="J1024" i="14"/>
  <c r="J1037" i="14"/>
  <c r="J1049" i="14"/>
  <c r="J1061" i="14"/>
  <c r="J1073" i="14"/>
  <c r="J1085" i="14"/>
  <c r="J1097" i="14"/>
  <c r="J1109" i="14"/>
  <c r="J1121" i="14"/>
  <c r="J1133" i="14"/>
  <c r="J1145" i="14"/>
  <c r="J1157" i="14"/>
  <c r="J1169" i="14"/>
  <c r="J1181" i="14"/>
  <c r="J1193" i="14"/>
  <c r="J1205" i="14"/>
  <c r="J1217" i="14"/>
  <c r="J1229" i="14"/>
  <c r="J1241" i="14"/>
  <c r="J1253" i="14"/>
  <c r="J1265" i="14"/>
  <c r="J1277" i="14"/>
  <c r="J1289" i="14"/>
  <c r="J1301" i="14"/>
  <c r="J1313" i="14"/>
  <c r="J1325" i="14"/>
  <c r="J1337" i="14"/>
  <c r="J1349" i="14"/>
  <c r="J1361" i="14"/>
  <c r="J1373" i="14"/>
  <c r="J1385" i="14"/>
  <c r="J1397" i="14"/>
  <c r="J1409" i="14"/>
  <c r="J1421" i="14"/>
  <c r="J1433" i="14"/>
  <c r="J1445" i="14"/>
  <c r="J1457" i="14"/>
  <c r="J1469" i="14"/>
  <c r="J1481" i="14"/>
  <c r="J1493" i="14"/>
  <c r="J1505" i="14"/>
  <c r="J1517" i="14"/>
  <c r="J1529" i="14"/>
  <c r="J1541" i="14"/>
  <c r="J1553" i="14"/>
  <c r="J1565" i="14"/>
  <c r="J1577" i="14"/>
  <c r="J1589" i="14"/>
  <c r="J1601" i="14"/>
  <c r="J1613" i="14"/>
  <c r="J1625" i="14"/>
  <c r="J1637" i="14"/>
  <c r="J1649" i="14"/>
  <c r="J1661" i="14"/>
  <c r="J1673" i="14"/>
  <c r="J1685" i="14"/>
  <c r="J1697" i="14"/>
  <c r="J1709" i="14"/>
  <c r="J1721" i="14"/>
  <c r="J1733" i="14"/>
  <c r="J1745" i="14"/>
  <c r="J1757" i="14"/>
  <c r="J1769" i="14"/>
  <c r="J1781" i="14"/>
  <c r="J1793" i="14"/>
  <c r="J1805" i="14"/>
  <c r="J1817" i="14"/>
  <c r="J1829" i="14"/>
  <c r="J1841" i="14"/>
  <c r="J1853" i="14"/>
  <c r="J1865" i="14"/>
  <c r="J1877" i="14"/>
  <c r="J1889" i="14"/>
  <c r="J1901" i="14"/>
  <c r="J1913" i="14"/>
  <c r="J1925" i="14"/>
  <c r="J1937" i="14"/>
  <c r="J1949" i="14"/>
  <c r="J1961" i="14"/>
  <c r="J1973" i="14"/>
  <c r="J374" i="14"/>
  <c r="J518" i="14"/>
  <c r="J662" i="14"/>
  <c r="J806" i="14"/>
  <c r="J950" i="14"/>
  <c r="J1026" i="14"/>
  <c r="J1038" i="14"/>
  <c r="J1050" i="14"/>
  <c r="J1062" i="14"/>
  <c r="J1074" i="14"/>
  <c r="J1086" i="14"/>
  <c r="J1098" i="14"/>
  <c r="J1110" i="14"/>
  <c r="J1122" i="14"/>
  <c r="J1134" i="14"/>
  <c r="J1146" i="14"/>
  <c r="J1158" i="14"/>
  <c r="J1170" i="14"/>
  <c r="J1182" i="14"/>
  <c r="J1194" i="14"/>
  <c r="J1206" i="14"/>
  <c r="J1218" i="14"/>
  <c r="J1230" i="14"/>
  <c r="J1242" i="14"/>
  <c r="J1254" i="14"/>
  <c r="J1266" i="14"/>
  <c r="J1278" i="14"/>
  <c r="J1290" i="14"/>
  <c r="J1302" i="14"/>
  <c r="J1314" i="14"/>
  <c r="J1326" i="14"/>
  <c r="J1338" i="14"/>
  <c r="J1350" i="14"/>
  <c r="J1362" i="14"/>
  <c r="J1374" i="14"/>
  <c r="J1386" i="14"/>
  <c r="J1398" i="14"/>
  <c r="J1410" i="14"/>
  <c r="J1422" i="14"/>
  <c r="J1434" i="14"/>
  <c r="J1446" i="14"/>
  <c r="J1458" i="14"/>
  <c r="J1470" i="14"/>
  <c r="J1482" i="14"/>
  <c r="J1494" i="14"/>
  <c r="J1506" i="14"/>
  <c r="J1518" i="14"/>
  <c r="J1530" i="14"/>
  <c r="J1542" i="14"/>
  <c r="J1554" i="14"/>
  <c r="J1566" i="14"/>
  <c r="J1578" i="14"/>
  <c r="J1590" i="14"/>
  <c r="J1602" i="14"/>
  <c r="J1614" i="14"/>
  <c r="J1626" i="14"/>
  <c r="J1638" i="14"/>
  <c r="J1650" i="14"/>
  <c r="J1662" i="14"/>
  <c r="J1674" i="14"/>
  <c r="J1686" i="14"/>
  <c r="J1698" i="14"/>
  <c r="J1710" i="14"/>
  <c r="J1722" i="14"/>
  <c r="J1734" i="14"/>
  <c r="J1746" i="14"/>
  <c r="J1758" i="14"/>
  <c r="J1770" i="14"/>
  <c r="J1782" i="14"/>
  <c r="J1794" i="14"/>
  <c r="J1806" i="14"/>
  <c r="J1818" i="14"/>
  <c r="J1830" i="14"/>
  <c r="J1842" i="14"/>
  <c r="J1854" i="14"/>
  <c r="J1866" i="14"/>
  <c r="J1878" i="14"/>
  <c r="J1890" i="14"/>
  <c r="J1902" i="14"/>
  <c r="J1914" i="14"/>
  <c r="J1926" i="14"/>
  <c r="J1938" i="14"/>
  <c r="J1950" i="14"/>
  <c r="J1962" i="14"/>
  <c r="J1974" i="14"/>
  <c r="J386" i="14"/>
  <c r="J530" i="14"/>
  <c r="J674" i="14"/>
  <c r="J818" i="14"/>
  <c r="J962" i="14"/>
  <c r="J1027" i="14"/>
  <c r="J1039" i="14"/>
  <c r="J1051" i="14"/>
  <c r="J1063" i="14"/>
  <c r="J1075" i="14"/>
  <c r="J1087" i="14"/>
  <c r="J1099" i="14"/>
  <c r="J1111" i="14"/>
  <c r="J1123" i="14"/>
  <c r="J1135" i="14"/>
  <c r="J1147" i="14"/>
  <c r="J1159" i="14"/>
  <c r="J1171" i="14"/>
  <c r="J1183" i="14"/>
  <c r="J1195" i="14"/>
  <c r="J1207" i="14"/>
  <c r="J1219" i="14"/>
  <c r="J1231" i="14"/>
  <c r="J1243" i="14"/>
  <c r="J1255" i="14"/>
  <c r="J1267" i="14"/>
  <c r="J1279" i="14"/>
  <c r="J1291" i="14"/>
  <c r="J1303" i="14"/>
  <c r="J1315" i="14"/>
  <c r="J1327" i="14"/>
  <c r="J1339" i="14"/>
  <c r="J1351" i="14"/>
  <c r="J1363" i="14"/>
  <c r="J1375" i="14"/>
  <c r="J1387" i="14"/>
  <c r="J1399" i="14"/>
  <c r="J1411" i="14"/>
  <c r="J1423" i="14"/>
  <c r="J1435" i="14"/>
  <c r="J1447" i="14"/>
  <c r="J1459" i="14"/>
  <c r="J1471" i="14"/>
  <c r="J1483" i="14"/>
  <c r="J1495" i="14"/>
  <c r="J1507" i="14"/>
  <c r="J1519" i="14"/>
  <c r="J1531" i="14"/>
  <c r="J1543" i="14"/>
  <c r="J1555" i="14"/>
  <c r="J1567" i="14"/>
  <c r="J1579" i="14"/>
  <c r="J1591" i="14"/>
  <c r="J1603" i="14"/>
  <c r="J1615" i="14"/>
  <c r="J1627" i="14"/>
  <c r="J1639" i="14"/>
  <c r="J1651" i="14"/>
  <c r="J1663" i="14"/>
  <c r="J1675" i="14"/>
  <c r="J1687" i="14"/>
  <c r="J1699" i="14"/>
  <c r="J1711" i="14"/>
  <c r="J1723" i="14"/>
  <c r="J1735" i="14"/>
  <c r="J1747" i="14"/>
  <c r="J1759" i="14"/>
  <c r="J1771" i="14"/>
  <c r="J1783" i="14"/>
  <c r="J1795" i="14"/>
  <c r="J1807" i="14"/>
  <c r="J1819" i="14"/>
  <c r="J1831" i="14"/>
  <c r="J1843" i="14"/>
  <c r="J1855" i="14"/>
  <c r="J1867" i="14"/>
  <c r="J1879" i="14"/>
  <c r="J1891" i="14"/>
  <c r="J1903" i="14"/>
  <c r="J1915" i="14"/>
  <c r="J1927" i="14"/>
  <c r="J1939" i="14"/>
  <c r="J1951" i="14"/>
  <c r="J1963" i="14"/>
  <c r="J1975" i="14"/>
  <c r="J398" i="14"/>
  <c r="J542" i="14"/>
  <c r="J686" i="14"/>
  <c r="J830" i="14"/>
  <c r="J974" i="14"/>
  <c r="J1028" i="14"/>
  <c r="J1040" i="14"/>
  <c r="J1052" i="14"/>
  <c r="J1064" i="14"/>
  <c r="J1076" i="14"/>
  <c r="J1088" i="14"/>
  <c r="J1100" i="14"/>
  <c r="J1112" i="14"/>
  <c r="J1124" i="14"/>
  <c r="J1136" i="14"/>
  <c r="J1148" i="14"/>
  <c r="J1160" i="14"/>
  <c r="J1172" i="14"/>
  <c r="J1184" i="14"/>
  <c r="J1196" i="14"/>
  <c r="J1208" i="14"/>
  <c r="J1220" i="14"/>
  <c r="J1232" i="14"/>
  <c r="J1244" i="14"/>
  <c r="J1256" i="14"/>
  <c r="J1268" i="14"/>
  <c r="J1280" i="14"/>
  <c r="J1292" i="14"/>
  <c r="J1304" i="14"/>
  <c r="J1316" i="14"/>
  <c r="J1328" i="14"/>
  <c r="J1340" i="14"/>
  <c r="J1352" i="14"/>
  <c r="J1364" i="14"/>
  <c r="J1376" i="14"/>
  <c r="J1388" i="14"/>
  <c r="J1400" i="14"/>
  <c r="J1412" i="14"/>
  <c r="J1424" i="14"/>
  <c r="J1436" i="14"/>
  <c r="J1448" i="14"/>
  <c r="J1460" i="14"/>
  <c r="J1472" i="14"/>
  <c r="J1484" i="14"/>
  <c r="J1496" i="14"/>
  <c r="J1508" i="14"/>
  <c r="J1520" i="14"/>
  <c r="J1532" i="14"/>
  <c r="J1544" i="14"/>
  <c r="J1556" i="14"/>
  <c r="J1568" i="14"/>
  <c r="J1580" i="14"/>
  <c r="J1592" i="14"/>
  <c r="J1604" i="14"/>
  <c r="J1616" i="14"/>
  <c r="J1628" i="14"/>
  <c r="J1640" i="14"/>
  <c r="J1652" i="14"/>
  <c r="J1664" i="14"/>
  <c r="J1676" i="14"/>
  <c r="J1688" i="14"/>
  <c r="J1700" i="14"/>
  <c r="J1712" i="14"/>
  <c r="J1724" i="14"/>
  <c r="J1736" i="14"/>
  <c r="J1748" i="14"/>
  <c r="J1760" i="14"/>
  <c r="J1772" i="14"/>
  <c r="J1784" i="14"/>
  <c r="J1796" i="14"/>
  <c r="J1808" i="14"/>
  <c r="J1820" i="14"/>
  <c r="J1832" i="14"/>
  <c r="J1844" i="14"/>
  <c r="J1856" i="14"/>
  <c r="J410" i="14"/>
  <c r="J554" i="14"/>
  <c r="J698" i="14"/>
  <c r="J842" i="14"/>
  <c r="J986" i="14"/>
  <c r="J1029" i="14"/>
  <c r="J1041" i="14"/>
  <c r="J1053" i="14"/>
  <c r="J1065" i="14"/>
  <c r="J1077" i="14"/>
  <c r="J1089" i="14"/>
  <c r="J1101" i="14"/>
  <c r="J1113" i="14"/>
  <c r="J1125" i="14"/>
  <c r="J1137" i="14"/>
  <c r="J1149" i="14"/>
  <c r="J1161" i="14"/>
  <c r="J1173" i="14"/>
  <c r="J1185" i="14"/>
  <c r="J1197" i="14"/>
  <c r="J1209" i="14"/>
  <c r="J1221" i="14"/>
  <c r="J1233" i="14"/>
  <c r="J1245" i="14"/>
  <c r="J1257" i="14"/>
  <c r="J1269" i="14"/>
  <c r="J1281" i="14"/>
  <c r="J1293" i="14"/>
  <c r="J1305" i="14"/>
  <c r="J1317" i="14"/>
  <c r="J1329" i="14"/>
  <c r="J1341" i="14"/>
  <c r="J1353" i="14"/>
  <c r="J1365" i="14"/>
  <c r="J1377" i="14"/>
  <c r="J1389" i="14"/>
  <c r="J1401" i="14"/>
  <c r="J1413" i="14"/>
  <c r="J1425" i="14"/>
  <c r="J1437" i="14"/>
  <c r="J1449" i="14"/>
  <c r="J1461" i="14"/>
  <c r="J1473" i="14"/>
  <c r="J1485" i="14"/>
  <c r="J1497" i="14"/>
  <c r="J1509" i="14"/>
  <c r="J1521" i="14"/>
  <c r="J1533" i="14"/>
  <c r="J1545" i="14"/>
  <c r="J1557" i="14"/>
  <c r="J1569" i="14"/>
  <c r="J1581" i="14"/>
  <c r="J1593" i="14"/>
  <c r="J1605" i="14"/>
  <c r="J1617" i="14"/>
  <c r="J1629" i="14"/>
  <c r="J1641" i="14"/>
  <c r="J1653" i="14"/>
  <c r="J1665" i="14"/>
  <c r="J1677" i="14"/>
  <c r="J1689" i="14"/>
  <c r="J1701" i="14"/>
  <c r="J1713" i="14"/>
  <c r="J1725" i="14"/>
  <c r="J1737" i="14"/>
  <c r="J1749" i="14"/>
  <c r="J1761" i="14"/>
  <c r="J1773" i="14"/>
  <c r="J1785" i="14"/>
  <c r="J1797" i="14"/>
  <c r="J1809" i="14"/>
  <c r="J1821" i="14"/>
  <c r="J1833" i="14"/>
  <c r="J1845" i="14"/>
  <c r="J1857" i="14"/>
  <c r="J1869" i="14"/>
  <c r="J1881" i="14"/>
  <c r="J1893" i="14"/>
  <c r="J1905" i="14"/>
  <c r="J1917" i="14"/>
  <c r="J1929" i="14"/>
  <c r="J1941" i="14"/>
  <c r="J1953" i="14"/>
  <c r="J1965" i="14"/>
  <c r="J1714" i="14"/>
  <c r="J1858" i="14"/>
  <c r="J1930" i="14"/>
  <c r="J1981" i="14"/>
  <c r="J1993" i="14"/>
  <c r="J2005" i="14"/>
  <c r="J2017" i="14"/>
  <c r="J2029" i="14"/>
  <c r="J2041" i="14"/>
  <c r="J2053" i="14"/>
  <c r="J2065" i="14"/>
  <c r="J2077" i="14"/>
  <c r="J2089" i="14"/>
  <c r="J2101" i="14"/>
  <c r="J2113" i="14"/>
  <c r="J2125" i="14"/>
  <c r="J2137" i="14"/>
  <c r="J2149" i="14"/>
  <c r="J2161" i="14"/>
  <c r="J2173" i="14"/>
  <c r="J2185" i="14"/>
  <c r="J2197" i="14"/>
  <c r="J2209" i="14"/>
  <c r="J2221" i="14"/>
  <c r="J2233" i="14"/>
  <c r="J2245" i="14"/>
  <c r="J2257" i="14"/>
  <c r="J2269" i="14"/>
  <c r="J2281" i="14"/>
  <c r="J2293" i="14"/>
  <c r="J2305" i="14"/>
  <c r="J2317" i="14"/>
  <c r="J2329" i="14"/>
  <c r="J2341" i="14"/>
  <c r="J2353" i="14"/>
  <c r="J2365" i="14"/>
  <c r="J2377" i="14"/>
  <c r="J2389" i="14"/>
  <c r="J2401" i="14"/>
  <c r="J2413" i="14"/>
  <c r="J1726" i="14"/>
  <c r="J1868" i="14"/>
  <c r="J1940" i="14"/>
  <c r="J1982" i="14"/>
  <c r="J1994" i="14"/>
  <c r="J2006" i="14"/>
  <c r="J2018" i="14"/>
  <c r="J2030" i="14"/>
  <c r="J2042" i="14"/>
  <c r="J2054" i="14"/>
  <c r="J2066" i="14"/>
  <c r="J2078" i="14"/>
  <c r="J2090" i="14"/>
  <c r="J2102" i="14"/>
  <c r="J2114" i="14"/>
  <c r="J2126" i="14"/>
  <c r="J2138" i="14"/>
  <c r="J2150" i="14"/>
  <c r="J2162" i="14"/>
  <c r="J2174" i="14"/>
  <c r="J2186" i="14"/>
  <c r="J2198" i="14"/>
  <c r="J2210" i="14"/>
  <c r="J2222" i="14"/>
  <c r="J2234" i="14"/>
  <c r="J2246" i="14"/>
  <c r="J2258" i="14"/>
  <c r="J2270" i="14"/>
  <c r="J2282" i="14"/>
  <c r="J2294" i="14"/>
  <c r="J2306" i="14"/>
  <c r="J2318" i="14"/>
  <c r="J2330" i="14"/>
  <c r="J2342" i="14"/>
  <c r="J2354" i="14"/>
  <c r="J2366" i="14"/>
  <c r="J2378" i="14"/>
  <c r="J2390" i="14"/>
  <c r="J2402" i="14"/>
  <c r="J2414" i="14"/>
  <c r="J1738" i="14"/>
  <c r="J1870" i="14"/>
  <c r="J1942" i="14"/>
  <c r="J1983" i="14"/>
  <c r="J1995" i="14"/>
  <c r="J2007" i="14"/>
  <c r="J2019" i="14"/>
  <c r="J2031" i="14"/>
  <c r="J2043" i="14"/>
  <c r="J2055" i="14"/>
  <c r="J2067" i="14"/>
  <c r="J2079" i="14"/>
  <c r="J2091" i="14"/>
  <c r="J2103" i="14"/>
  <c r="J2115" i="14"/>
  <c r="J2127" i="14"/>
  <c r="J2139" i="14"/>
  <c r="J2151" i="14"/>
  <c r="J2163" i="14"/>
  <c r="J2175" i="14"/>
  <c r="J2187" i="14"/>
  <c r="J2199" i="14"/>
  <c r="J2211" i="14"/>
  <c r="J2223" i="14"/>
  <c r="J2235" i="14"/>
  <c r="J2247" i="14"/>
  <c r="J2259" i="14"/>
  <c r="J2271" i="14"/>
  <c r="J2283" i="14"/>
  <c r="J2295" i="14"/>
  <c r="J2307" i="14"/>
  <c r="J2319" i="14"/>
  <c r="J2331" i="14"/>
  <c r="J2343" i="14"/>
  <c r="J2355" i="14"/>
  <c r="J2367" i="14"/>
  <c r="J2379" i="14"/>
  <c r="J2391" i="14"/>
  <c r="J2403" i="14"/>
  <c r="J2415" i="14"/>
  <c r="J1750" i="14"/>
  <c r="J1880" i="14"/>
  <c r="J1952" i="14"/>
  <c r="J1984" i="14"/>
  <c r="J1996" i="14"/>
  <c r="J2008" i="14"/>
  <c r="J2020" i="14"/>
  <c r="J2032" i="14"/>
  <c r="J2044" i="14"/>
  <c r="J2056" i="14"/>
  <c r="J2068" i="14"/>
  <c r="J2080" i="14"/>
  <c r="J2092" i="14"/>
  <c r="J2104" i="14"/>
  <c r="J2116" i="14"/>
  <c r="J2128" i="14"/>
  <c r="J2140" i="14"/>
  <c r="J2152" i="14"/>
  <c r="J2164" i="14"/>
  <c r="J2176" i="14"/>
  <c r="J2188" i="14"/>
  <c r="J2200" i="14"/>
  <c r="J2212" i="14"/>
  <c r="J2224" i="14"/>
  <c r="J2236" i="14"/>
  <c r="J2248" i="14"/>
  <c r="J2260" i="14"/>
  <c r="J2272" i="14"/>
  <c r="J2284" i="14"/>
  <c r="J2296" i="14"/>
  <c r="J2308" i="14"/>
  <c r="J2320" i="14"/>
  <c r="J2332" i="14"/>
  <c r="J2344" i="14"/>
  <c r="J2356" i="14"/>
  <c r="J2368" i="14"/>
  <c r="J2380" i="14"/>
  <c r="J2392" i="14"/>
  <c r="J2404" i="14"/>
  <c r="J2416" i="14"/>
  <c r="J1762" i="14"/>
  <c r="J1882" i="14"/>
  <c r="J1954" i="14"/>
  <c r="J1985" i="14"/>
  <c r="J1997" i="14"/>
  <c r="J2009" i="14"/>
  <c r="J2021" i="14"/>
  <c r="J2033" i="14"/>
  <c r="J2045" i="14"/>
  <c r="J2057" i="14"/>
  <c r="J2069" i="14"/>
  <c r="J2081" i="14"/>
  <c r="J2093" i="14"/>
  <c r="J2105" i="14"/>
  <c r="J2117" i="14"/>
  <c r="J2129" i="14"/>
  <c r="J2141" i="14"/>
  <c r="J2153" i="14"/>
  <c r="J2165" i="14"/>
  <c r="J2177" i="14"/>
  <c r="J2189" i="14"/>
  <c r="J2201" i="14"/>
  <c r="J2213" i="14"/>
  <c r="J2225" i="14"/>
  <c r="J2237" i="14"/>
  <c r="J2249" i="14"/>
  <c r="J2261" i="14"/>
  <c r="J2273" i="14"/>
  <c r="J2285" i="14"/>
  <c r="J2297" i="14"/>
  <c r="J2309" i="14"/>
  <c r="J2321" i="14"/>
  <c r="J2333" i="14"/>
  <c r="J2345" i="14"/>
  <c r="J2357" i="14"/>
  <c r="J2369" i="14"/>
  <c r="J2381" i="14"/>
  <c r="J2393" i="14"/>
  <c r="J2405" i="14"/>
  <c r="J2417" i="14"/>
  <c r="J1774" i="14"/>
  <c r="J1892" i="14"/>
  <c r="J1964" i="14"/>
  <c r="J1986" i="14"/>
  <c r="J1998" i="14"/>
  <c r="J2010" i="14"/>
  <c r="J2022" i="14"/>
  <c r="J2034" i="14"/>
  <c r="J2046" i="14"/>
  <c r="J2058" i="14"/>
  <c r="J2070" i="14"/>
  <c r="J2082" i="14"/>
  <c r="J2094" i="14"/>
  <c r="J2106" i="14"/>
  <c r="J2118" i="14"/>
  <c r="J2130" i="14"/>
  <c r="J2142" i="14"/>
  <c r="J2154" i="14"/>
  <c r="J2166" i="14"/>
  <c r="J2178" i="14"/>
  <c r="J2190" i="14"/>
  <c r="J2202" i="14"/>
  <c r="J2214" i="14"/>
  <c r="J2226" i="14"/>
  <c r="J2238" i="14"/>
  <c r="J2250" i="14"/>
  <c r="J2262" i="14"/>
  <c r="J2274" i="14"/>
  <c r="J2286" i="14"/>
  <c r="J2298" i="14"/>
  <c r="J2310" i="14"/>
  <c r="J2322" i="14"/>
  <c r="J2334" i="14"/>
  <c r="J2346" i="14"/>
  <c r="J2358" i="14"/>
  <c r="J2370" i="14"/>
  <c r="J2382" i="14"/>
  <c r="J2394" i="14"/>
  <c r="J2406" i="14"/>
  <c r="J1786" i="14"/>
  <c r="J1894" i="14"/>
  <c r="J1966" i="14"/>
  <c r="J1987" i="14"/>
  <c r="J1999" i="14"/>
  <c r="J2011" i="14"/>
  <c r="J2023" i="14"/>
  <c r="J2035" i="14"/>
  <c r="J2047" i="14"/>
  <c r="J2059" i="14"/>
  <c r="J2071" i="14"/>
  <c r="J2083" i="14"/>
  <c r="J2095" i="14"/>
  <c r="J2107" i="14"/>
  <c r="J2119" i="14"/>
  <c r="J2131" i="14"/>
  <c r="J2143" i="14"/>
  <c r="J2155" i="14"/>
  <c r="J2167" i="14"/>
  <c r="J2179" i="14"/>
  <c r="J2191" i="14"/>
  <c r="J2203" i="14"/>
  <c r="J2215" i="14"/>
  <c r="J2227" i="14"/>
  <c r="J2239" i="14"/>
  <c r="J2251" i="14"/>
  <c r="J2263" i="14"/>
  <c r="J2275" i="14"/>
  <c r="J2287" i="14"/>
  <c r="J2299" i="14"/>
  <c r="J2311" i="14"/>
  <c r="J2323" i="14"/>
  <c r="J2335" i="14"/>
  <c r="J2347" i="14"/>
  <c r="J2359" i="14"/>
  <c r="J2371" i="14"/>
  <c r="J2383" i="14"/>
  <c r="J2395" i="14"/>
  <c r="J2407" i="14"/>
  <c r="J1798" i="14"/>
  <c r="J1904" i="14"/>
  <c r="J1976" i="14"/>
  <c r="J1988" i="14"/>
  <c r="J2000" i="14"/>
  <c r="J2012" i="14"/>
  <c r="J2024" i="14"/>
  <c r="J2036" i="14"/>
  <c r="J2048" i="14"/>
  <c r="J2060" i="14"/>
  <c r="J2072" i="14"/>
  <c r="J2084" i="14"/>
  <c r="J2096" i="14"/>
  <c r="J2108" i="14"/>
  <c r="J2120" i="14"/>
  <c r="J2132" i="14"/>
  <c r="J2144" i="14"/>
  <c r="J2156" i="14"/>
  <c r="J2168" i="14"/>
  <c r="J2180" i="14"/>
  <c r="J2192" i="14"/>
  <c r="J2204" i="14"/>
  <c r="J2216" i="14"/>
  <c r="J2228" i="14"/>
  <c r="J2240" i="14"/>
  <c r="J2252" i="14"/>
  <c r="J2264" i="14"/>
  <c r="J2276" i="14"/>
  <c r="J2288" i="14"/>
  <c r="J2300" i="14"/>
  <c r="J2312" i="14"/>
  <c r="J2324" i="14"/>
  <c r="J2336" i="14"/>
  <c r="J2348" i="14"/>
  <c r="J2360" i="14"/>
  <c r="J2372" i="14"/>
  <c r="J2384" i="14"/>
  <c r="J2396" i="14"/>
  <c r="J2408" i="14"/>
  <c r="J1810" i="14"/>
  <c r="J1906" i="14"/>
  <c r="J1977" i="14"/>
  <c r="J1989" i="14"/>
  <c r="J2001" i="14"/>
  <c r="J2013" i="14"/>
  <c r="J2025" i="14"/>
  <c r="J2037" i="14"/>
  <c r="J2049" i="14"/>
  <c r="J2061" i="14"/>
  <c r="J2073" i="14"/>
  <c r="J2085" i="14"/>
  <c r="J2097" i="14"/>
  <c r="J2109" i="14"/>
  <c r="J2121" i="14"/>
  <c r="J2133" i="14"/>
  <c r="J2145" i="14"/>
  <c r="J2157" i="14"/>
  <c r="J2169" i="14"/>
  <c r="J2181" i="14"/>
  <c r="J2193" i="14"/>
  <c r="J2205" i="14"/>
  <c r="J2217" i="14"/>
  <c r="J2229" i="14"/>
  <c r="J2241" i="14"/>
  <c r="J2253" i="14"/>
  <c r="J2265" i="14"/>
  <c r="J2277" i="14"/>
  <c r="J2289" i="14"/>
  <c r="J2301" i="14"/>
  <c r="J2313" i="14"/>
  <c r="J2325" i="14"/>
  <c r="J2337" i="14"/>
  <c r="J2349" i="14"/>
  <c r="J2361" i="14"/>
  <c r="J2373" i="14"/>
  <c r="J2385" i="14"/>
  <c r="J2397" i="14"/>
  <c r="J2409" i="14"/>
  <c r="J1822" i="14"/>
  <c r="J1916" i="14"/>
  <c r="J1978" i="14"/>
  <c r="J1990" i="14"/>
  <c r="J2002" i="14"/>
  <c r="J2014" i="14"/>
  <c r="J2026" i="14"/>
  <c r="J2038" i="14"/>
  <c r="J2050" i="14"/>
  <c r="J2062" i="14"/>
  <c r="J2074" i="14"/>
  <c r="J2086" i="14"/>
  <c r="J2098" i="14"/>
  <c r="J2110" i="14"/>
  <c r="J2122" i="14"/>
  <c r="J2134" i="14"/>
  <c r="J2146" i="14"/>
  <c r="J2158" i="14"/>
  <c r="J2170" i="14"/>
  <c r="J2182" i="14"/>
  <c r="J2194" i="14"/>
  <c r="J2206" i="14"/>
  <c r="J2218" i="14"/>
  <c r="J2230" i="14"/>
  <c r="J2242" i="14"/>
  <c r="J2254" i="14"/>
  <c r="J2266" i="14"/>
  <c r="J2278" i="14"/>
  <c r="J2290" i="14"/>
  <c r="J2302" i="14"/>
  <c r="J2314" i="14"/>
  <c r="J2326" i="14"/>
  <c r="J2338" i="14"/>
  <c r="J2350" i="14"/>
  <c r="J2362" i="14"/>
  <c r="J2374" i="14"/>
  <c r="J2386" i="14"/>
  <c r="J2398" i="14"/>
  <c r="J2410" i="14"/>
  <c r="J1834" i="14"/>
  <c r="J2027" i="14"/>
  <c r="J2099" i="14"/>
  <c r="J2171" i="14"/>
  <c r="J2243" i="14"/>
  <c r="J2315" i="14"/>
  <c r="J2387" i="14"/>
  <c r="J1846" i="14"/>
  <c r="J2028" i="14"/>
  <c r="J2100" i="14"/>
  <c r="J2172" i="14"/>
  <c r="J2244" i="14"/>
  <c r="J2316" i="14"/>
  <c r="J2388" i="14"/>
  <c r="J1918" i="14"/>
  <c r="J2039" i="14"/>
  <c r="J2111" i="14"/>
  <c r="J2183" i="14"/>
  <c r="J2255" i="14"/>
  <c r="J2327" i="14"/>
  <c r="J2399" i="14"/>
  <c r="J1928" i="14"/>
  <c r="J2040" i="14"/>
  <c r="J2112" i="14"/>
  <c r="J2184" i="14"/>
  <c r="J2256" i="14"/>
  <c r="J2328" i="14"/>
  <c r="J2400" i="14"/>
  <c r="J1979" i="14"/>
  <c r="J2051" i="14"/>
  <c r="J2123" i="14"/>
  <c r="J2195" i="14"/>
  <c r="J2267" i="14"/>
  <c r="J2339" i="14"/>
  <c r="J2411" i="14"/>
  <c r="J1980" i="14"/>
  <c r="J2052" i="14"/>
  <c r="J2124" i="14"/>
  <c r="J2196" i="14"/>
  <c r="J2268" i="14"/>
  <c r="J2340" i="14"/>
  <c r="J2412" i="14"/>
  <c r="J1991" i="14"/>
  <c r="J2063" i="14"/>
  <c r="J2135" i="14"/>
  <c r="J2207" i="14"/>
  <c r="J2279" i="14"/>
  <c r="J2351" i="14"/>
  <c r="J1992" i="14"/>
  <c r="J2064" i="14"/>
  <c r="J2136" i="14"/>
  <c r="J2208" i="14"/>
  <c r="J2280" i="14"/>
  <c r="J2352" i="14"/>
  <c r="J2003" i="14"/>
  <c r="J2075" i="14"/>
  <c r="J2147" i="14"/>
  <c r="J2219" i="14"/>
  <c r="J2291" i="14"/>
  <c r="J2363" i="14"/>
  <c r="J2016" i="14"/>
  <c r="J2088" i="14"/>
  <c r="J2160" i="14"/>
  <c r="J2232" i="14"/>
  <c r="J2304" i="14"/>
  <c r="J2376" i="14"/>
  <c r="J2004" i="14"/>
  <c r="J2015" i="14"/>
  <c r="J2076" i="14"/>
  <c r="J2087" i="14"/>
  <c r="J2148" i="14"/>
  <c r="J2159" i="14"/>
  <c r="J2220" i="14"/>
  <c r="J2231" i="14"/>
  <c r="J2292" i="14"/>
  <c r="J2303" i="14"/>
  <c r="J2375" i="14"/>
  <c r="J2364" i="14"/>
  <c r="N16" i="14"/>
  <c r="N28" i="14"/>
  <c r="N40" i="14"/>
  <c r="N52" i="14"/>
  <c r="N64" i="14"/>
  <c r="N17" i="14"/>
  <c r="N29" i="14"/>
  <c r="N41" i="14"/>
  <c r="N53" i="14"/>
  <c r="N65" i="14"/>
  <c r="N6" i="14"/>
  <c r="N18" i="14"/>
  <c r="N30" i="14"/>
  <c r="N42" i="14"/>
  <c r="N54" i="14"/>
  <c r="N66" i="14"/>
  <c r="N7" i="14"/>
  <c r="N19" i="14"/>
  <c r="N31" i="14"/>
  <c r="N43" i="14"/>
  <c r="N55" i="14"/>
  <c r="N67" i="14"/>
  <c r="N8" i="14"/>
  <c r="N20" i="14"/>
  <c r="N32" i="14"/>
  <c r="N44" i="14"/>
  <c r="N56" i="14"/>
  <c r="N9" i="14"/>
  <c r="N21" i="14"/>
  <c r="N33" i="14"/>
  <c r="N45" i="14"/>
  <c r="N57" i="14"/>
  <c r="N69" i="14"/>
  <c r="N10" i="14"/>
  <c r="N22" i="14"/>
  <c r="N34" i="14"/>
  <c r="N46" i="14"/>
  <c r="N14" i="14"/>
  <c r="N47" i="14"/>
  <c r="N70" i="14"/>
  <c r="N82" i="14"/>
  <c r="N94" i="14"/>
  <c r="N106" i="14"/>
  <c r="N118" i="14"/>
  <c r="N130" i="14"/>
  <c r="N142" i="14"/>
  <c r="N154" i="14"/>
  <c r="N166" i="14"/>
  <c r="N178" i="14"/>
  <c r="N190" i="14"/>
  <c r="N202" i="14"/>
  <c r="N214" i="14"/>
  <c r="N226" i="14"/>
  <c r="N238" i="14"/>
  <c r="N250" i="14"/>
  <c r="N262" i="14"/>
  <c r="N274" i="14"/>
  <c r="N286" i="14"/>
  <c r="N298" i="14"/>
  <c r="N310" i="14"/>
  <c r="N322" i="14"/>
  <c r="N334" i="14"/>
  <c r="N346" i="14"/>
  <c r="N358" i="14"/>
  <c r="N370" i="14"/>
  <c r="N382" i="14"/>
  <c r="N394" i="14"/>
  <c r="N406" i="14"/>
  <c r="N418" i="14"/>
  <c r="N430" i="14"/>
  <c r="N442" i="14"/>
  <c r="N454" i="14"/>
  <c r="N466" i="14"/>
  <c r="N478" i="14"/>
  <c r="N490" i="14"/>
  <c r="N502" i="14"/>
  <c r="N514" i="14"/>
  <c r="N526" i="14"/>
  <c r="N538" i="14"/>
  <c r="N550" i="14"/>
  <c r="N562" i="14"/>
  <c r="N574" i="14"/>
  <c r="N586" i="14"/>
  <c r="N598" i="14"/>
  <c r="N610" i="14"/>
  <c r="N622" i="14"/>
  <c r="N634" i="14"/>
  <c r="N646" i="14"/>
  <c r="N658" i="14"/>
  <c r="N670" i="14"/>
  <c r="N682" i="14"/>
  <c r="N694" i="14"/>
  <c r="N706" i="14"/>
  <c r="N718" i="14"/>
  <c r="N730" i="14"/>
  <c r="N742" i="14"/>
  <c r="N754" i="14"/>
  <c r="N766" i="14"/>
  <c r="N778" i="14"/>
  <c r="N790" i="14"/>
  <c r="N802" i="14"/>
  <c r="N814" i="14"/>
  <c r="N826" i="14"/>
  <c r="N838" i="14"/>
  <c r="N850" i="14"/>
  <c r="N862" i="14"/>
  <c r="N874" i="14"/>
  <c r="N886" i="14"/>
  <c r="N898" i="14"/>
  <c r="N910" i="14"/>
  <c r="N922" i="14"/>
  <c r="N934" i="14"/>
  <c r="N946" i="14"/>
  <c r="N958" i="14"/>
  <c r="N970" i="14"/>
  <c r="N982" i="14"/>
  <c r="N994" i="14"/>
  <c r="N15" i="14"/>
  <c r="N48" i="14"/>
  <c r="N71" i="14"/>
  <c r="N83" i="14"/>
  <c r="N95" i="14"/>
  <c r="N107" i="14"/>
  <c r="N119" i="14"/>
  <c r="N131" i="14"/>
  <c r="N143" i="14"/>
  <c r="N155" i="14"/>
  <c r="N167" i="14"/>
  <c r="N179" i="14"/>
  <c r="N191" i="14"/>
  <c r="N203" i="14"/>
  <c r="N215" i="14"/>
  <c r="N227" i="14"/>
  <c r="N239" i="14"/>
  <c r="N251" i="14"/>
  <c r="N263" i="14"/>
  <c r="N275" i="14"/>
  <c r="N287" i="14"/>
  <c r="N299" i="14"/>
  <c r="N311" i="14"/>
  <c r="N323" i="14"/>
  <c r="N335" i="14"/>
  <c r="N347" i="14"/>
  <c r="N359" i="14"/>
  <c r="N371" i="14"/>
  <c r="N383" i="14"/>
  <c r="N395" i="14"/>
  <c r="N407" i="14"/>
  <c r="N419" i="14"/>
  <c r="N431" i="14"/>
  <c r="N443" i="14"/>
  <c r="N455" i="14"/>
  <c r="N467" i="14"/>
  <c r="N479" i="14"/>
  <c r="N491" i="14"/>
  <c r="N503" i="14"/>
  <c r="N515" i="14"/>
  <c r="N527" i="14"/>
  <c r="N539" i="14"/>
  <c r="N551" i="14"/>
  <c r="N23" i="14"/>
  <c r="N49" i="14"/>
  <c r="N72" i="14"/>
  <c r="N84" i="14"/>
  <c r="N96" i="14"/>
  <c r="N108" i="14"/>
  <c r="N120" i="14"/>
  <c r="N132" i="14"/>
  <c r="N144" i="14"/>
  <c r="N156" i="14"/>
  <c r="N168" i="14"/>
  <c r="N180" i="14"/>
  <c r="N192" i="14"/>
  <c r="N204" i="14"/>
  <c r="N216" i="14"/>
  <c r="N228" i="14"/>
  <c r="N240" i="14"/>
  <c r="N252" i="14"/>
  <c r="N264" i="14"/>
  <c r="N276" i="14"/>
  <c r="N288" i="14"/>
  <c r="N300" i="14"/>
  <c r="N312" i="14"/>
  <c r="N324" i="14"/>
  <c r="N336" i="14"/>
  <c r="N348" i="14"/>
  <c r="N360" i="14"/>
  <c r="N372" i="14"/>
  <c r="N384" i="14"/>
  <c r="N396" i="14"/>
  <c r="N408" i="14"/>
  <c r="N420" i="14"/>
  <c r="N432" i="14"/>
  <c r="N444" i="14"/>
  <c r="N456" i="14"/>
  <c r="N468" i="14"/>
  <c r="N480" i="14"/>
  <c r="N492" i="14"/>
  <c r="N504" i="14"/>
  <c r="N516" i="14"/>
  <c r="N528" i="14"/>
  <c r="N540" i="14"/>
  <c r="N552" i="14"/>
  <c r="N564" i="14"/>
  <c r="N576" i="14"/>
  <c r="N588" i="14"/>
  <c r="N600" i="14"/>
  <c r="N612" i="14"/>
  <c r="N624" i="14"/>
  <c r="N636" i="14"/>
  <c r="N648" i="14"/>
  <c r="N660" i="14"/>
  <c r="N672" i="14"/>
  <c r="N684" i="14"/>
  <c r="N696" i="14"/>
  <c r="N708" i="14"/>
  <c r="N720" i="14"/>
  <c r="N732" i="14"/>
  <c r="N744" i="14"/>
  <c r="N756" i="14"/>
  <c r="N768" i="14"/>
  <c r="N780" i="14"/>
  <c r="N792" i="14"/>
  <c r="N804" i="14"/>
  <c r="N816" i="14"/>
  <c r="N828" i="14"/>
  <c r="N840" i="14"/>
  <c r="N852" i="14"/>
  <c r="N864" i="14"/>
  <c r="N876" i="14"/>
  <c r="N888" i="14"/>
  <c r="N900" i="14"/>
  <c r="N912" i="14"/>
  <c r="N924" i="14"/>
  <c r="N936" i="14"/>
  <c r="N948" i="14"/>
  <c r="N960" i="14"/>
  <c r="N972" i="14"/>
  <c r="N984" i="14"/>
  <c r="N996" i="14"/>
  <c r="N24" i="14"/>
  <c r="N50" i="14"/>
  <c r="N73" i="14"/>
  <c r="N85" i="14"/>
  <c r="N97" i="14"/>
  <c r="N109" i="14"/>
  <c r="N121" i="14"/>
  <c r="N133" i="14"/>
  <c r="N145" i="14"/>
  <c r="N157" i="14"/>
  <c r="N169" i="14"/>
  <c r="N181" i="14"/>
  <c r="N193" i="14"/>
  <c r="N205" i="14"/>
  <c r="N217" i="14"/>
  <c r="N229" i="14"/>
  <c r="N241" i="14"/>
  <c r="N253" i="14"/>
  <c r="N265" i="14"/>
  <c r="N277" i="14"/>
  <c r="N289" i="14"/>
  <c r="N301" i="14"/>
  <c r="N313" i="14"/>
  <c r="N325" i="14"/>
  <c r="N337" i="14"/>
  <c r="N349" i="14"/>
  <c r="N361" i="14"/>
  <c r="N373" i="14"/>
  <c r="N385" i="14"/>
  <c r="N397" i="14"/>
  <c r="N409" i="14"/>
  <c r="N421" i="14"/>
  <c r="N433" i="14"/>
  <c r="N445" i="14"/>
  <c r="N457" i="14"/>
  <c r="N469" i="14"/>
  <c r="N481" i="14"/>
  <c r="N493" i="14"/>
  <c r="N505" i="14"/>
  <c r="N517" i="14"/>
  <c r="N529" i="14"/>
  <c r="N541" i="14"/>
  <c r="N553" i="14"/>
  <c r="N565" i="14"/>
  <c r="N577" i="14"/>
  <c r="N589" i="14"/>
  <c r="N601" i="14"/>
  <c r="N613" i="14"/>
  <c r="N625" i="14"/>
  <c r="N637" i="14"/>
  <c r="N649" i="14"/>
  <c r="N661" i="14"/>
  <c r="N673" i="14"/>
  <c r="N685" i="14"/>
  <c r="N697" i="14"/>
  <c r="N709" i="14"/>
  <c r="N721" i="14"/>
  <c r="N733" i="14"/>
  <c r="N745" i="14"/>
  <c r="N757" i="14"/>
  <c r="N769" i="14"/>
  <c r="N781" i="14"/>
  <c r="N793" i="14"/>
  <c r="N805" i="14"/>
  <c r="N817" i="14"/>
  <c r="N829" i="14"/>
  <c r="N841" i="14"/>
  <c r="N853" i="14"/>
  <c r="N865" i="14"/>
  <c r="N877" i="14"/>
  <c r="N889" i="14"/>
  <c r="N901" i="14"/>
  <c r="N913" i="14"/>
  <c r="N925" i="14"/>
  <c r="N937" i="14"/>
  <c r="N949" i="14"/>
  <c r="N961" i="14"/>
  <c r="N973" i="14"/>
  <c r="N985" i="14"/>
  <c r="N997" i="14"/>
  <c r="N25" i="14"/>
  <c r="N51" i="14"/>
  <c r="N74" i="14"/>
  <c r="N86" i="14"/>
  <c r="N98" i="14"/>
  <c r="N110" i="14"/>
  <c r="N122" i="14"/>
  <c r="N134" i="14"/>
  <c r="N146" i="14"/>
  <c r="N158" i="14"/>
  <c r="N170" i="14"/>
  <c r="N182" i="14"/>
  <c r="N194" i="14"/>
  <c r="N206" i="14"/>
  <c r="N218" i="14"/>
  <c r="N230" i="14"/>
  <c r="N242" i="14"/>
  <c r="N254" i="14"/>
  <c r="N266" i="14"/>
  <c r="N278" i="14"/>
  <c r="N290" i="14"/>
  <c r="N302" i="14"/>
  <c r="N314" i="14"/>
  <c r="N326" i="14"/>
  <c r="N338" i="14"/>
  <c r="N350" i="14"/>
  <c r="N362" i="14"/>
  <c r="N374" i="14"/>
  <c r="N386" i="14"/>
  <c r="N398" i="14"/>
  <c r="N410" i="14"/>
  <c r="N422" i="14"/>
  <c r="N434" i="14"/>
  <c r="N446" i="14"/>
  <c r="N458" i="14"/>
  <c r="N470" i="14"/>
  <c r="N482" i="14"/>
  <c r="N494" i="14"/>
  <c r="N506" i="14"/>
  <c r="N518" i="14"/>
  <c r="N530" i="14"/>
  <c r="N542" i="14"/>
  <c r="N554" i="14"/>
  <c r="N566" i="14"/>
  <c r="N578" i="14"/>
  <c r="N590" i="14"/>
  <c r="N602" i="14"/>
  <c r="N614" i="14"/>
  <c r="N626" i="14"/>
  <c r="N638" i="14"/>
  <c r="N650" i="14"/>
  <c r="N662" i="14"/>
  <c r="N674" i="14"/>
  <c r="N686" i="14"/>
  <c r="N698" i="14"/>
  <c r="N710" i="14"/>
  <c r="N722" i="14"/>
  <c r="N734" i="14"/>
  <c r="N746" i="14"/>
  <c r="N758" i="14"/>
  <c r="N770" i="14"/>
  <c r="N782" i="14"/>
  <c r="N794" i="14"/>
  <c r="N806" i="14"/>
  <c r="N818" i="14"/>
  <c r="N830" i="14"/>
  <c r="N842" i="14"/>
  <c r="N854" i="14"/>
  <c r="N866" i="14"/>
  <c r="N878" i="14"/>
  <c r="N890" i="14"/>
  <c r="N902" i="14"/>
  <c r="N914" i="14"/>
  <c r="N926" i="14"/>
  <c r="N938" i="14"/>
  <c r="N950" i="14"/>
  <c r="N962" i="14"/>
  <c r="N974" i="14"/>
  <c r="N986" i="14"/>
  <c r="N998" i="14"/>
  <c r="N26" i="14"/>
  <c r="N58" i="14"/>
  <c r="N75" i="14"/>
  <c r="N87" i="14"/>
  <c r="N99" i="14"/>
  <c r="N111" i="14"/>
  <c r="N123" i="14"/>
  <c r="N135" i="14"/>
  <c r="N147" i="14"/>
  <c r="N159" i="14"/>
  <c r="N171" i="14"/>
  <c r="N183" i="14"/>
  <c r="N195" i="14"/>
  <c r="N207" i="14"/>
  <c r="N219" i="14"/>
  <c r="N231" i="14"/>
  <c r="N243" i="14"/>
  <c r="N255" i="14"/>
  <c r="N267" i="14"/>
  <c r="N279" i="14"/>
  <c r="N291" i="14"/>
  <c r="N303" i="14"/>
  <c r="N315" i="14"/>
  <c r="N327" i="14"/>
  <c r="N339" i="14"/>
  <c r="N351" i="14"/>
  <c r="N363" i="14"/>
  <c r="N375" i="14"/>
  <c r="N387" i="14"/>
  <c r="N399" i="14"/>
  <c r="N411" i="14"/>
  <c r="N423" i="14"/>
  <c r="N435" i="14"/>
  <c r="N447" i="14"/>
  <c r="N459" i="14"/>
  <c r="N471" i="14"/>
  <c r="N483" i="14"/>
  <c r="N495" i="14"/>
  <c r="N507" i="14"/>
  <c r="N519" i="14"/>
  <c r="N531" i="14"/>
  <c r="N543" i="14"/>
  <c r="N555" i="14"/>
  <c r="N567" i="14"/>
  <c r="N579" i="14"/>
  <c r="N35" i="14"/>
  <c r="N60" i="14"/>
  <c r="N77" i="14"/>
  <c r="N89" i="14"/>
  <c r="N101" i="14"/>
  <c r="N113" i="14"/>
  <c r="N125" i="14"/>
  <c r="N137" i="14"/>
  <c r="N149" i="14"/>
  <c r="N161" i="14"/>
  <c r="N173" i="14"/>
  <c r="N185" i="14"/>
  <c r="N197" i="14"/>
  <c r="N209" i="14"/>
  <c r="N221" i="14"/>
  <c r="N233" i="14"/>
  <c r="N245" i="14"/>
  <c r="N257" i="14"/>
  <c r="N269" i="14"/>
  <c r="N281" i="14"/>
  <c r="N293" i="14"/>
  <c r="N305" i="14"/>
  <c r="N317" i="14"/>
  <c r="N329" i="14"/>
  <c r="N341" i="14"/>
  <c r="N353" i="14"/>
  <c r="N365" i="14"/>
  <c r="N377" i="14"/>
  <c r="N389" i="14"/>
  <c r="N401" i="14"/>
  <c r="N413" i="14"/>
  <c r="N425" i="14"/>
  <c r="N437" i="14"/>
  <c r="N449" i="14"/>
  <c r="N461" i="14"/>
  <c r="N473" i="14"/>
  <c r="N485" i="14"/>
  <c r="N497" i="14"/>
  <c r="N509" i="14"/>
  <c r="N521" i="14"/>
  <c r="N533" i="14"/>
  <c r="N545" i="14"/>
  <c r="N557" i="14"/>
  <c r="N569" i="14"/>
  <c r="N581" i="14"/>
  <c r="N593" i="14"/>
  <c r="N605" i="14"/>
  <c r="N617" i="14"/>
  <c r="N629" i="14"/>
  <c r="N641" i="14"/>
  <c r="N653" i="14"/>
  <c r="N665" i="14"/>
  <c r="N677" i="14"/>
  <c r="N689" i="14"/>
  <c r="N701" i="14"/>
  <c r="N713" i="14"/>
  <c r="N36" i="14"/>
  <c r="N61" i="14"/>
  <c r="N78" i="14"/>
  <c r="N90" i="14"/>
  <c r="N102" i="14"/>
  <c r="N114" i="14"/>
  <c r="N126" i="14"/>
  <c r="N138" i="14"/>
  <c r="N150" i="14"/>
  <c r="N162" i="14"/>
  <c r="N174" i="14"/>
  <c r="N186" i="14"/>
  <c r="N198" i="14"/>
  <c r="N210" i="14"/>
  <c r="N222" i="14"/>
  <c r="N234" i="14"/>
  <c r="N246" i="14"/>
  <c r="N258" i="14"/>
  <c r="N270" i="14"/>
  <c r="N282" i="14"/>
  <c r="N294" i="14"/>
  <c r="N306" i="14"/>
  <c r="N318" i="14"/>
  <c r="N330" i="14"/>
  <c r="N342" i="14"/>
  <c r="N354" i="14"/>
  <c r="N366" i="14"/>
  <c r="N378" i="14"/>
  <c r="N390" i="14"/>
  <c r="N402" i="14"/>
  <c r="N414" i="14"/>
  <c r="N426" i="14"/>
  <c r="N438" i="14"/>
  <c r="N450" i="14"/>
  <c r="N462" i="14"/>
  <c r="N474" i="14"/>
  <c r="N486" i="14"/>
  <c r="N498" i="14"/>
  <c r="N510" i="14"/>
  <c r="N522" i="14"/>
  <c r="N534" i="14"/>
  <c r="N546" i="14"/>
  <c r="N558" i="14"/>
  <c r="N570" i="14"/>
  <c r="N11" i="14"/>
  <c r="N37" i="14"/>
  <c r="N62" i="14"/>
  <c r="N79" i="14"/>
  <c r="N91" i="14"/>
  <c r="N103" i="14"/>
  <c r="N115" i="14"/>
  <c r="N127" i="14"/>
  <c r="N139" i="14"/>
  <c r="N151" i="14"/>
  <c r="N163" i="14"/>
  <c r="N175" i="14"/>
  <c r="N187" i="14"/>
  <c r="N199" i="14"/>
  <c r="N211" i="14"/>
  <c r="N223" i="14"/>
  <c r="N235" i="14"/>
  <c r="N247" i="14"/>
  <c r="N259" i="14"/>
  <c r="N271" i="14"/>
  <c r="N283" i="14"/>
  <c r="N295" i="14"/>
  <c r="N307" i="14"/>
  <c r="N319" i="14"/>
  <c r="N331" i="14"/>
  <c r="N343" i="14"/>
  <c r="N355" i="14"/>
  <c r="N367" i="14"/>
  <c r="N379" i="14"/>
  <c r="N391" i="14"/>
  <c r="N403" i="14"/>
  <c r="N415" i="14"/>
  <c r="N427" i="14"/>
  <c r="N439" i="14"/>
  <c r="N451" i="14"/>
  <c r="N463" i="14"/>
  <c r="N475" i="14"/>
  <c r="N487" i="14"/>
  <c r="N499" i="14"/>
  <c r="N68" i="14"/>
  <c r="N117" i="14"/>
  <c r="N165" i="14"/>
  <c r="N213" i="14"/>
  <c r="N261" i="14"/>
  <c r="N309" i="14"/>
  <c r="N357" i="14"/>
  <c r="N405" i="14"/>
  <c r="N453" i="14"/>
  <c r="N501" i="14"/>
  <c r="N537" i="14"/>
  <c r="N572" i="14"/>
  <c r="N595" i="14"/>
  <c r="N616" i="14"/>
  <c r="N635" i="14"/>
  <c r="N656" i="14"/>
  <c r="N678" i="14"/>
  <c r="N699" i="14"/>
  <c r="N717" i="14"/>
  <c r="N737" i="14"/>
  <c r="N753" i="14"/>
  <c r="N773" i="14"/>
  <c r="N789" i="14"/>
  <c r="N809" i="14"/>
  <c r="N825" i="14"/>
  <c r="N845" i="14"/>
  <c r="N861" i="14"/>
  <c r="N881" i="14"/>
  <c r="N897" i="14"/>
  <c r="N917" i="14"/>
  <c r="N933" i="14"/>
  <c r="N953" i="14"/>
  <c r="N969" i="14"/>
  <c r="N989" i="14"/>
  <c r="N1005" i="14"/>
  <c r="N1017" i="14"/>
  <c r="N1029" i="14"/>
  <c r="N1041" i="14"/>
  <c r="N1053" i="14"/>
  <c r="N1065" i="14"/>
  <c r="N1077" i="14"/>
  <c r="N1089" i="14"/>
  <c r="N1101" i="14"/>
  <c r="N1113" i="14"/>
  <c r="N1125" i="14"/>
  <c r="N1137" i="14"/>
  <c r="N1149" i="14"/>
  <c r="N1161" i="14"/>
  <c r="N1173" i="14"/>
  <c r="N1185" i="14"/>
  <c r="N1197" i="14"/>
  <c r="N1209" i="14"/>
  <c r="N1221" i="14"/>
  <c r="N1233" i="14"/>
  <c r="N1245" i="14"/>
  <c r="N1257" i="14"/>
  <c r="N1269" i="14"/>
  <c r="N1281" i="14"/>
  <c r="N1293" i="14"/>
  <c r="N1305" i="14"/>
  <c r="N1317" i="14"/>
  <c r="N1329" i="14"/>
  <c r="N1341" i="14"/>
  <c r="N1353" i="14"/>
  <c r="N1365" i="14"/>
  <c r="N1377" i="14"/>
  <c r="N1389" i="14"/>
  <c r="N1401" i="14"/>
  <c r="N1413" i="14"/>
  <c r="N1425" i="14"/>
  <c r="N1437" i="14"/>
  <c r="N1449" i="14"/>
  <c r="N1461" i="14"/>
  <c r="N1473" i="14"/>
  <c r="N1485" i="14"/>
  <c r="N1497" i="14"/>
  <c r="N1509" i="14"/>
  <c r="N1521" i="14"/>
  <c r="N1533" i="14"/>
  <c r="N1545" i="14"/>
  <c r="N1557" i="14"/>
  <c r="N1569" i="14"/>
  <c r="N1581" i="14"/>
  <c r="N1593" i="14"/>
  <c r="N1605" i="14"/>
  <c r="N1617" i="14"/>
  <c r="N1629" i="14"/>
  <c r="N1641" i="14"/>
  <c r="N1653" i="14"/>
  <c r="N1665" i="14"/>
  <c r="N1677" i="14"/>
  <c r="N1689" i="14"/>
  <c r="N1701" i="14"/>
  <c r="N1713" i="14"/>
  <c r="N1725" i="14"/>
  <c r="N1737" i="14"/>
  <c r="N1749" i="14"/>
  <c r="N1761" i="14"/>
  <c r="N1773" i="14"/>
  <c r="N1785" i="14"/>
  <c r="N1797" i="14"/>
  <c r="N1809" i="14"/>
  <c r="N1821" i="14"/>
  <c r="N1833" i="14"/>
  <c r="N1845" i="14"/>
  <c r="N1857" i="14"/>
  <c r="N1869" i="14"/>
  <c r="N1881" i="14"/>
  <c r="N1893" i="14"/>
  <c r="N1905" i="14"/>
  <c r="N1917" i="14"/>
  <c r="N1929" i="14"/>
  <c r="N1941" i="14"/>
  <c r="N1953" i="14"/>
  <c r="N1965" i="14"/>
  <c r="N1977" i="14"/>
  <c r="N1989" i="14"/>
  <c r="N2001" i="14"/>
  <c r="N2013" i="14"/>
  <c r="N2025" i="14"/>
  <c r="N2037" i="14"/>
  <c r="N2049" i="14"/>
  <c r="N2061" i="14"/>
  <c r="N2073" i="14"/>
  <c r="N2085" i="14"/>
  <c r="N2097" i="14"/>
  <c r="N2109" i="14"/>
  <c r="N2121" i="14"/>
  <c r="N2133" i="14"/>
  <c r="N2145" i="14"/>
  <c r="N2157" i="14"/>
  <c r="N2169" i="14"/>
  <c r="N2181" i="14"/>
  <c r="N2193" i="14"/>
  <c r="N2205" i="14"/>
  <c r="N2217" i="14"/>
  <c r="N2229" i="14"/>
  <c r="N2241" i="14"/>
  <c r="N2253" i="14"/>
  <c r="N2265" i="14"/>
  <c r="N2277" i="14"/>
  <c r="N2289" i="14"/>
  <c r="N2301" i="14"/>
  <c r="N2313" i="14"/>
  <c r="N2325" i="14"/>
  <c r="N2337" i="14"/>
  <c r="N2349" i="14"/>
  <c r="N2361" i="14"/>
  <c r="N2373" i="14"/>
  <c r="N2385" i="14"/>
  <c r="N2397" i="14"/>
  <c r="N2409" i="14"/>
  <c r="N76" i="14"/>
  <c r="N124" i="14"/>
  <c r="N172" i="14"/>
  <c r="N220" i="14"/>
  <c r="N268" i="14"/>
  <c r="N316" i="14"/>
  <c r="N364" i="14"/>
  <c r="N412" i="14"/>
  <c r="N460" i="14"/>
  <c r="N508" i="14"/>
  <c r="N544" i="14"/>
  <c r="N573" i="14"/>
  <c r="N596" i="14"/>
  <c r="N618" i="14"/>
  <c r="N639" i="14"/>
  <c r="N657" i="14"/>
  <c r="N679" i="14"/>
  <c r="N700" i="14"/>
  <c r="N719" i="14"/>
  <c r="N738" i="14"/>
  <c r="N755" i="14"/>
  <c r="N774" i="14"/>
  <c r="N791" i="14"/>
  <c r="N810" i="14"/>
  <c r="N827" i="14"/>
  <c r="N846" i="14"/>
  <c r="N863" i="14"/>
  <c r="N882" i="14"/>
  <c r="N899" i="14"/>
  <c r="N918" i="14"/>
  <c r="N935" i="14"/>
  <c r="N954" i="14"/>
  <c r="N971" i="14"/>
  <c r="N990" i="14"/>
  <c r="N1006" i="14"/>
  <c r="N1018" i="14"/>
  <c r="N1030" i="14"/>
  <c r="N1042" i="14"/>
  <c r="N1054" i="14"/>
  <c r="N1066" i="14"/>
  <c r="N1078" i="14"/>
  <c r="N1090" i="14"/>
  <c r="N1102" i="14"/>
  <c r="N1114" i="14"/>
  <c r="N1126" i="14"/>
  <c r="N1138" i="14"/>
  <c r="N1150" i="14"/>
  <c r="N1162" i="14"/>
  <c r="N1174" i="14"/>
  <c r="N1186" i="14"/>
  <c r="N1198" i="14"/>
  <c r="N1210" i="14"/>
  <c r="N1222" i="14"/>
  <c r="N1234" i="14"/>
  <c r="N1246" i="14"/>
  <c r="N1258" i="14"/>
  <c r="N1270" i="14"/>
  <c r="N1282" i="14"/>
  <c r="N1294" i="14"/>
  <c r="N1306" i="14"/>
  <c r="N1318" i="14"/>
  <c r="N1330" i="14"/>
  <c r="N1342" i="14"/>
  <c r="N1354" i="14"/>
  <c r="N1366" i="14"/>
  <c r="N1378" i="14"/>
  <c r="N1390" i="14"/>
  <c r="N1402" i="14"/>
  <c r="N1414" i="14"/>
  <c r="N1426" i="14"/>
  <c r="N1438" i="14"/>
  <c r="N1450" i="14"/>
  <c r="N1462" i="14"/>
  <c r="N1474" i="14"/>
  <c r="N1486" i="14"/>
  <c r="N1498" i="14"/>
  <c r="N1510" i="14"/>
  <c r="N1522" i="14"/>
  <c r="N1534" i="14"/>
  <c r="N1546" i="14"/>
  <c r="N1558" i="14"/>
  <c r="N1570" i="14"/>
  <c r="N1582" i="14"/>
  <c r="N1594" i="14"/>
  <c r="N1606" i="14"/>
  <c r="N1618" i="14"/>
  <c r="N1630" i="14"/>
  <c r="N1642" i="14"/>
  <c r="N1654" i="14"/>
  <c r="N1666" i="14"/>
  <c r="N1678" i="14"/>
  <c r="N1690" i="14"/>
  <c r="N1702" i="14"/>
  <c r="N1714" i="14"/>
  <c r="N1726" i="14"/>
  <c r="N1738" i="14"/>
  <c r="N1750" i="14"/>
  <c r="N1762" i="14"/>
  <c r="N1774" i="14"/>
  <c r="N1786" i="14"/>
  <c r="N1798" i="14"/>
  <c r="N1810" i="14"/>
  <c r="N1822" i="14"/>
  <c r="N1834" i="14"/>
  <c r="N1846" i="14"/>
  <c r="N1858" i="14"/>
  <c r="N1870" i="14"/>
  <c r="N1882" i="14"/>
  <c r="N1894" i="14"/>
  <c r="N1906" i="14"/>
  <c r="N1918" i="14"/>
  <c r="N1930" i="14"/>
  <c r="N1942" i="14"/>
  <c r="N1954" i="14"/>
  <c r="N1966" i="14"/>
  <c r="N1978" i="14"/>
  <c r="N1990" i="14"/>
  <c r="N2002" i="14"/>
  <c r="N2014" i="14"/>
  <c r="N2026" i="14"/>
  <c r="N2038" i="14"/>
  <c r="N2050" i="14"/>
  <c r="N2062" i="14"/>
  <c r="N2074" i="14"/>
  <c r="N2086" i="14"/>
  <c r="N2098" i="14"/>
  <c r="N2110" i="14"/>
  <c r="N2122" i="14"/>
  <c r="N2134" i="14"/>
  <c r="N2146" i="14"/>
  <c r="N2158" i="14"/>
  <c r="N2170" i="14"/>
  <c r="N2182" i="14"/>
  <c r="N2194" i="14"/>
  <c r="N2206" i="14"/>
  <c r="N2218" i="14"/>
  <c r="N2230" i="14"/>
  <c r="N2242" i="14"/>
  <c r="N2254" i="14"/>
  <c r="N2266" i="14"/>
  <c r="N2278" i="14"/>
  <c r="N2290" i="14"/>
  <c r="N2302" i="14"/>
  <c r="N2314" i="14"/>
  <c r="N2326" i="14"/>
  <c r="N2338" i="14"/>
  <c r="N2350" i="14"/>
  <c r="N2362" i="14"/>
  <c r="N2374" i="14"/>
  <c r="N2386" i="14"/>
  <c r="N2398" i="14"/>
  <c r="N2410" i="14"/>
  <c r="N80" i="14"/>
  <c r="N128" i="14"/>
  <c r="N176" i="14"/>
  <c r="N224" i="14"/>
  <c r="N272" i="14"/>
  <c r="N320" i="14"/>
  <c r="N368" i="14"/>
  <c r="N416" i="14"/>
  <c r="N464" i="14"/>
  <c r="N511" i="14"/>
  <c r="N547" i="14"/>
  <c r="N575" i="14"/>
  <c r="N597" i="14"/>
  <c r="N619" i="14"/>
  <c r="N640" i="14"/>
  <c r="N659" i="14"/>
  <c r="N680" i="14"/>
  <c r="N702" i="14"/>
  <c r="N723" i="14"/>
  <c r="N739" i="14"/>
  <c r="N759" i="14"/>
  <c r="N775" i="14"/>
  <c r="N795" i="14"/>
  <c r="N811" i="14"/>
  <c r="N831" i="14"/>
  <c r="N847" i="14"/>
  <c r="N867" i="14"/>
  <c r="N883" i="14"/>
  <c r="N903" i="14"/>
  <c r="N919" i="14"/>
  <c r="N939" i="14"/>
  <c r="N955" i="14"/>
  <c r="N975" i="14"/>
  <c r="N991" i="14"/>
  <c r="N1007" i="14"/>
  <c r="N1019" i="14"/>
  <c r="N1031" i="14"/>
  <c r="N1043" i="14"/>
  <c r="N1055" i="14"/>
  <c r="N1067" i="14"/>
  <c r="N1079" i="14"/>
  <c r="N1091" i="14"/>
  <c r="N1103" i="14"/>
  <c r="N1115" i="14"/>
  <c r="N1127" i="14"/>
  <c r="N1139" i="14"/>
  <c r="N1151" i="14"/>
  <c r="N1163" i="14"/>
  <c r="N1175" i="14"/>
  <c r="N1187" i="14"/>
  <c r="N1199" i="14"/>
  <c r="N1211" i="14"/>
  <c r="N1223" i="14"/>
  <c r="N1235" i="14"/>
  <c r="N1247" i="14"/>
  <c r="N1259" i="14"/>
  <c r="N1271" i="14"/>
  <c r="N1283" i="14"/>
  <c r="N1295" i="14"/>
  <c r="N1307" i="14"/>
  <c r="N1319" i="14"/>
  <c r="N1331" i="14"/>
  <c r="N1343" i="14"/>
  <c r="N1355" i="14"/>
  <c r="N1367" i="14"/>
  <c r="N1379" i="14"/>
  <c r="N1391" i="14"/>
  <c r="N1403" i="14"/>
  <c r="N1415" i="14"/>
  <c r="N1427" i="14"/>
  <c r="N1439" i="14"/>
  <c r="N1451" i="14"/>
  <c r="N1463" i="14"/>
  <c r="N1475" i="14"/>
  <c r="N1487" i="14"/>
  <c r="N1499" i="14"/>
  <c r="N1511" i="14"/>
  <c r="N1523" i="14"/>
  <c r="N1535" i="14"/>
  <c r="N1547" i="14"/>
  <c r="N1559" i="14"/>
  <c r="N1571" i="14"/>
  <c r="N1583" i="14"/>
  <c r="N1595" i="14"/>
  <c r="N1607" i="14"/>
  <c r="N1619" i="14"/>
  <c r="N1631" i="14"/>
  <c r="N1643" i="14"/>
  <c r="N1655" i="14"/>
  <c r="N1667" i="14"/>
  <c r="N1679" i="14"/>
  <c r="N1691" i="14"/>
  <c r="N1703" i="14"/>
  <c r="N1715" i="14"/>
  <c r="N1727" i="14"/>
  <c r="N1739" i="14"/>
  <c r="N1751" i="14"/>
  <c r="N1763" i="14"/>
  <c r="N1775" i="14"/>
  <c r="N1787" i="14"/>
  <c r="N1799" i="14"/>
  <c r="N1811" i="14"/>
  <c r="N1823" i="14"/>
  <c r="N1835" i="14"/>
  <c r="N1847" i="14"/>
  <c r="N1859" i="14"/>
  <c r="N1871" i="14"/>
  <c r="N1883" i="14"/>
  <c r="N1895" i="14"/>
  <c r="N1907" i="14"/>
  <c r="N1919" i="14"/>
  <c r="N1931" i="14"/>
  <c r="N1943" i="14"/>
  <c r="N1955" i="14"/>
  <c r="N1967" i="14"/>
  <c r="N1979" i="14"/>
  <c r="N1991" i="14"/>
  <c r="N2003" i="14"/>
  <c r="N2015" i="14"/>
  <c r="N2027" i="14"/>
  <c r="N2039" i="14"/>
  <c r="N2051" i="14"/>
  <c r="N2063" i="14"/>
  <c r="N2075" i="14"/>
  <c r="N2087" i="14"/>
  <c r="N2099" i="14"/>
  <c r="N2111" i="14"/>
  <c r="N2123" i="14"/>
  <c r="N2135" i="14"/>
  <c r="N2147" i="14"/>
  <c r="N2159" i="14"/>
  <c r="N2171" i="14"/>
  <c r="N2183" i="14"/>
  <c r="N2195" i="14"/>
  <c r="N2207" i="14"/>
  <c r="N2219" i="14"/>
  <c r="N2231" i="14"/>
  <c r="N2243" i="14"/>
  <c r="N2255" i="14"/>
  <c r="N2267" i="14"/>
  <c r="N2279" i="14"/>
  <c r="N2291" i="14"/>
  <c r="N2303" i="14"/>
  <c r="N2315" i="14"/>
  <c r="N2327" i="14"/>
  <c r="N2339" i="14"/>
  <c r="N2351" i="14"/>
  <c r="N2363" i="14"/>
  <c r="N2375" i="14"/>
  <c r="N2387" i="14"/>
  <c r="N2399" i="14"/>
  <c r="N2411" i="14"/>
  <c r="N81" i="14"/>
  <c r="N129" i="14"/>
  <c r="N177" i="14"/>
  <c r="N225" i="14"/>
  <c r="N273" i="14"/>
  <c r="N321" i="14"/>
  <c r="N369" i="14"/>
  <c r="N417" i="14"/>
  <c r="N465" i="14"/>
  <c r="N512" i="14"/>
  <c r="N548" i="14"/>
  <c r="N580" i="14"/>
  <c r="N599" i="14"/>
  <c r="N620" i="14"/>
  <c r="N642" i="14"/>
  <c r="N663" i="14"/>
  <c r="N681" i="14"/>
  <c r="N703" i="14"/>
  <c r="N724" i="14"/>
  <c r="N740" i="14"/>
  <c r="N760" i="14"/>
  <c r="N776" i="14"/>
  <c r="N796" i="14"/>
  <c r="N812" i="14"/>
  <c r="N832" i="14"/>
  <c r="N848" i="14"/>
  <c r="N868" i="14"/>
  <c r="N884" i="14"/>
  <c r="N904" i="14"/>
  <c r="N920" i="14"/>
  <c r="N940" i="14"/>
  <c r="N956" i="14"/>
  <c r="N976" i="14"/>
  <c r="N992" i="14"/>
  <c r="N1008" i="14"/>
  <c r="N1020" i="14"/>
  <c r="N1032" i="14"/>
  <c r="N1044" i="14"/>
  <c r="N1056" i="14"/>
  <c r="N1068" i="14"/>
  <c r="N1080" i="14"/>
  <c r="N1092" i="14"/>
  <c r="N1104" i="14"/>
  <c r="N1116" i="14"/>
  <c r="N1128" i="14"/>
  <c r="N1140" i="14"/>
  <c r="N1152" i="14"/>
  <c r="N1164" i="14"/>
  <c r="N1176" i="14"/>
  <c r="N1188" i="14"/>
  <c r="N1200" i="14"/>
  <c r="N1212" i="14"/>
  <c r="N1224" i="14"/>
  <c r="N1236" i="14"/>
  <c r="N1248" i="14"/>
  <c r="N1260" i="14"/>
  <c r="N1272" i="14"/>
  <c r="N1284" i="14"/>
  <c r="N1296" i="14"/>
  <c r="N1308" i="14"/>
  <c r="N1320" i="14"/>
  <c r="N1332" i="14"/>
  <c r="N1344" i="14"/>
  <c r="N1356" i="14"/>
  <c r="N1368" i="14"/>
  <c r="N1380" i="14"/>
  <c r="N1392" i="14"/>
  <c r="N1404" i="14"/>
  <c r="N1416" i="14"/>
  <c r="N1428" i="14"/>
  <c r="N1440" i="14"/>
  <c r="N1452" i="14"/>
  <c r="N1464" i="14"/>
  <c r="N1476" i="14"/>
  <c r="N1488" i="14"/>
  <c r="N1500" i="14"/>
  <c r="N1512" i="14"/>
  <c r="N1524" i="14"/>
  <c r="N1536" i="14"/>
  <c r="N1548" i="14"/>
  <c r="N1560" i="14"/>
  <c r="N1572" i="14"/>
  <c r="N1584" i="14"/>
  <c r="N1596" i="14"/>
  <c r="N1608" i="14"/>
  <c r="N1620" i="14"/>
  <c r="N1632" i="14"/>
  <c r="N1644" i="14"/>
  <c r="N1656" i="14"/>
  <c r="N1668" i="14"/>
  <c r="N1680" i="14"/>
  <c r="N1692" i="14"/>
  <c r="N1704" i="14"/>
  <c r="N1716" i="14"/>
  <c r="N1728" i="14"/>
  <c r="N1740" i="14"/>
  <c r="N1752" i="14"/>
  <c r="N1764" i="14"/>
  <c r="N1776" i="14"/>
  <c r="N1788" i="14"/>
  <c r="N1800" i="14"/>
  <c r="N1812" i="14"/>
  <c r="N1824" i="14"/>
  <c r="N1836" i="14"/>
  <c r="N1848" i="14"/>
  <c r="N1860" i="14"/>
  <c r="N1872" i="14"/>
  <c r="N1884" i="14"/>
  <c r="N1896" i="14"/>
  <c r="N1908" i="14"/>
  <c r="N1920" i="14"/>
  <c r="N1932" i="14"/>
  <c r="N1944" i="14"/>
  <c r="N1956" i="14"/>
  <c r="N1968" i="14"/>
  <c r="N1980" i="14"/>
  <c r="N1992" i="14"/>
  <c r="N2004" i="14"/>
  <c r="N2016" i="14"/>
  <c r="N2028" i="14"/>
  <c r="N2040" i="14"/>
  <c r="N2052" i="14"/>
  <c r="N2064" i="14"/>
  <c r="N2076" i="14"/>
  <c r="N2088" i="14"/>
  <c r="N2100" i="14"/>
  <c r="N2112" i="14"/>
  <c r="N2124" i="14"/>
  <c r="N2136" i="14"/>
  <c r="N2148" i="14"/>
  <c r="N2160" i="14"/>
  <c r="N2172" i="14"/>
  <c r="N2184" i="14"/>
  <c r="N2196" i="14"/>
  <c r="N2208" i="14"/>
  <c r="N2220" i="14"/>
  <c r="N2232" i="14"/>
  <c r="N2244" i="14"/>
  <c r="N2256" i="14"/>
  <c r="N2268" i="14"/>
  <c r="N2280" i="14"/>
  <c r="N2292" i="14"/>
  <c r="N2304" i="14"/>
  <c r="N2316" i="14"/>
  <c r="N2328" i="14"/>
  <c r="N2340" i="14"/>
  <c r="N2352" i="14"/>
  <c r="N2364" i="14"/>
  <c r="N2376" i="14"/>
  <c r="N2388" i="14"/>
  <c r="N2400" i="14"/>
  <c r="N2412" i="14"/>
  <c r="N88" i="14"/>
  <c r="N136" i="14"/>
  <c r="N184" i="14"/>
  <c r="N232" i="14"/>
  <c r="N280" i="14"/>
  <c r="N328" i="14"/>
  <c r="N376" i="14"/>
  <c r="N424" i="14"/>
  <c r="N472" i="14"/>
  <c r="N513" i="14"/>
  <c r="N549" i="14"/>
  <c r="N582" i="14"/>
  <c r="N603" i="14"/>
  <c r="N621" i="14"/>
  <c r="N643" i="14"/>
  <c r="N664" i="14"/>
  <c r="N683" i="14"/>
  <c r="N704" i="14"/>
  <c r="N725" i="14"/>
  <c r="N741" i="14"/>
  <c r="N761" i="14"/>
  <c r="N777" i="14"/>
  <c r="N797" i="14"/>
  <c r="N813" i="14"/>
  <c r="N833" i="14"/>
  <c r="N849" i="14"/>
  <c r="N869" i="14"/>
  <c r="N885" i="14"/>
  <c r="N905" i="14"/>
  <c r="N921" i="14"/>
  <c r="N941" i="14"/>
  <c r="N957" i="14"/>
  <c r="N977" i="14"/>
  <c r="N993" i="14"/>
  <c r="N1009" i="14"/>
  <c r="N1021" i="14"/>
  <c r="N1033" i="14"/>
  <c r="N1045" i="14"/>
  <c r="N1057" i="14"/>
  <c r="N1069" i="14"/>
  <c r="N1081" i="14"/>
  <c r="N1093" i="14"/>
  <c r="N1105" i="14"/>
  <c r="N1117" i="14"/>
  <c r="N1129" i="14"/>
  <c r="N1141" i="14"/>
  <c r="N1153" i="14"/>
  <c r="N1165" i="14"/>
  <c r="N1177" i="14"/>
  <c r="N1189" i="14"/>
  <c r="N1201" i="14"/>
  <c r="N1213" i="14"/>
  <c r="N1225" i="14"/>
  <c r="N1237" i="14"/>
  <c r="N1249" i="14"/>
  <c r="N1261" i="14"/>
  <c r="N1273" i="14"/>
  <c r="N1285" i="14"/>
  <c r="N1297" i="14"/>
  <c r="N1309" i="14"/>
  <c r="N1321" i="14"/>
  <c r="N1333" i="14"/>
  <c r="N1345" i="14"/>
  <c r="N1357" i="14"/>
  <c r="N1369" i="14"/>
  <c r="N1381" i="14"/>
  <c r="N1393" i="14"/>
  <c r="N1405" i="14"/>
  <c r="N1417" i="14"/>
  <c r="N1429" i="14"/>
  <c r="N1441" i="14"/>
  <c r="N1453" i="14"/>
  <c r="N1465" i="14"/>
  <c r="N1477" i="14"/>
  <c r="N1489" i="14"/>
  <c r="N1501" i="14"/>
  <c r="N1513" i="14"/>
  <c r="N1525" i="14"/>
  <c r="N1537" i="14"/>
  <c r="N1549" i="14"/>
  <c r="N1561" i="14"/>
  <c r="N1573" i="14"/>
  <c r="N1585" i="14"/>
  <c r="N1597" i="14"/>
  <c r="N1609" i="14"/>
  <c r="N1621" i="14"/>
  <c r="N1633" i="14"/>
  <c r="N1645" i="14"/>
  <c r="N1657" i="14"/>
  <c r="N1669" i="14"/>
  <c r="N1681" i="14"/>
  <c r="N1693" i="14"/>
  <c r="N1705" i="14"/>
  <c r="N1717" i="14"/>
  <c r="N1729" i="14"/>
  <c r="N1741" i="14"/>
  <c r="N1753" i="14"/>
  <c r="N1765" i="14"/>
  <c r="N1777" i="14"/>
  <c r="N1789" i="14"/>
  <c r="N1801" i="14"/>
  <c r="N1813" i="14"/>
  <c r="N1825" i="14"/>
  <c r="N1837" i="14"/>
  <c r="N1849" i="14"/>
  <c r="N1861" i="14"/>
  <c r="N1873" i="14"/>
  <c r="N1885" i="14"/>
  <c r="N1897" i="14"/>
  <c r="N1909" i="14"/>
  <c r="N1921" i="14"/>
  <c r="N1933" i="14"/>
  <c r="N1945" i="14"/>
  <c r="N1957" i="14"/>
  <c r="N1969" i="14"/>
  <c r="N1981" i="14"/>
  <c r="N1993" i="14"/>
  <c r="N2005" i="14"/>
  <c r="N2017" i="14"/>
  <c r="N2029" i="14"/>
  <c r="N2041" i="14"/>
  <c r="N2053" i="14"/>
  <c r="N2065" i="14"/>
  <c r="N2077" i="14"/>
  <c r="N2089" i="14"/>
  <c r="N2101" i="14"/>
  <c r="N2113" i="14"/>
  <c r="N2125" i="14"/>
  <c r="N2137" i="14"/>
  <c r="N2149" i="14"/>
  <c r="N2161" i="14"/>
  <c r="N2173" i="14"/>
  <c r="N2185" i="14"/>
  <c r="N2197" i="14"/>
  <c r="N2209" i="14"/>
  <c r="N2221" i="14"/>
  <c r="N2233" i="14"/>
  <c r="N2245" i="14"/>
  <c r="N2257" i="14"/>
  <c r="N2269" i="14"/>
  <c r="N2281" i="14"/>
  <c r="N2293" i="14"/>
  <c r="N2305" i="14"/>
  <c r="N2317" i="14"/>
  <c r="N2329" i="14"/>
  <c r="N2341" i="14"/>
  <c r="N2353" i="14"/>
  <c r="N2365" i="14"/>
  <c r="N2377" i="14"/>
  <c r="N2389" i="14"/>
  <c r="N2401" i="14"/>
  <c r="N2413" i="14"/>
  <c r="N12" i="14"/>
  <c r="N92" i="14"/>
  <c r="N140" i="14"/>
  <c r="N188" i="14"/>
  <c r="N236" i="14"/>
  <c r="N284" i="14"/>
  <c r="N332" i="14"/>
  <c r="N380" i="14"/>
  <c r="N428" i="14"/>
  <c r="N476" i="14"/>
  <c r="N520" i="14"/>
  <c r="N556" i="14"/>
  <c r="N583" i="14"/>
  <c r="N604" i="14"/>
  <c r="N623" i="14"/>
  <c r="N644" i="14"/>
  <c r="N666" i="14"/>
  <c r="N687" i="14"/>
  <c r="N705" i="14"/>
  <c r="N726" i="14"/>
  <c r="N743" i="14"/>
  <c r="N762" i="14"/>
  <c r="N779" i="14"/>
  <c r="N798" i="14"/>
  <c r="N815" i="14"/>
  <c r="N834" i="14"/>
  <c r="N851" i="14"/>
  <c r="N870" i="14"/>
  <c r="N887" i="14"/>
  <c r="N906" i="14"/>
  <c r="N923" i="14"/>
  <c r="N942" i="14"/>
  <c r="N959" i="14"/>
  <c r="N978" i="14"/>
  <c r="N995" i="14"/>
  <c r="N1010" i="14"/>
  <c r="N1022" i="14"/>
  <c r="N1034" i="14"/>
  <c r="N1046" i="14"/>
  <c r="N1058" i="14"/>
  <c r="N1070" i="14"/>
  <c r="N1082" i="14"/>
  <c r="N1094" i="14"/>
  <c r="N1106" i="14"/>
  <c r="N1118" i="14"/>
  <c r="N1130" i="14"/>
  <c r="N1142" i="14"/>
  <c r="N1154" i="14"/>
  <c r="N1166" i="14"/>
  <c r="N1178" i="14"/>
  <c r="N1190" i="14"/>
  <c r="N1202" i="14"/>
  <c r="N1214" i="14"/>
  <c r="N1226" i="14"/>
  <c r="N1238" i="14"/>
  <c r="N1250" i="14"/>
  <c r="N1262" i="14"/>
  <c r="N1274" i="14"/>
  <c r="N1286" i="14"/>
  <c r="N1298" i="14"/>
  <c r="N1310" i="14"/>
  <c r="N1322" i="14"/>
  <c r="N1334" i="14"/>
  <c r="N1346" i="14"/>
  <c r="N1358" i="14"/>
  <c r="N1370" i="14"/>
  <c r="N1382" i="14"/>
  <c r="N1394" i="14"/>
  <c r="N1406" i="14"/>
  <c r="N1418" i="14"/>
  <c r="N1430" i="14"/>
  <c r="N1442" i="14"/>
  <c r="N1454" i="14"/>
  <c r="N1466" i="14"/>
  <c r="N1478" i="14"/>
  <c r="N1490" i="14"/>
  <c r="N1502" i="14"/>
  <c r="N1514" i="14"/>
  <c r="N1526" i="14"/>
  <c r="N1538" i="14"/>
  <c r="N1550" i="14"/>
  <c r="N1562" i="14"/>
  <c r="N1574" i="14"/>
  <c r="N1586" i="14"/>
  <c r="N1598" i="14"/>
  <c r="N1610" i="14"/>
  <c r="N1622" i="14"/>
  <c r="N1634" i="14"/>
  <c r="N1646" i="14"/>
  <c r="N1658" i="14"/>
  <c r="N1670" i="14"/>
  <c r="N1682" i="14"/>
  <c r="N1694" i="14"/>
  <c r="N1706" i="14"/>
  <c r="N1718" i="14"/>
  <c r="N1730" i="14"/>
  <c r="N1742" i="14"/>
  <c r="N1754" i="14"/>
  <c r="N1766" i="14"/>
  <c r="N1778" i="14"/>
  <c r="N1790" i="14"/>
  <c r="N1802" i="14"/>
  <c r="N1814" i="14"/>
  <c r="N1826" i="14"/>
  <c r="N1838" i="14"/>
  <c r="N1850" i="14"/>
  <c r="N1862" i="14"/>
  <c r="N1874" i="14"/>
  <c r="N1886" i="14"/>
  <c r="N1898" i="14"/>
  <c r="N1910" i="14"/>
  <c r="N1922" i="14"/>
  <c r="N1934" i="14"/>
  <c r="N1946" i="14"/>
  <c r="N1958" i="14"/>
  <c r="N1970" i="14"/>
  <c r="N1982" i="14"/>
  <c r="N1994" i="14"/>
  <c r="N2006" i="14"/>
  <c r="N2018" i="14"/>
  <c r="N2030" i="14"/>
  <c r="N2042" i="14"/>
  <c r="N2054" i="14"/>
  <c r="N2066" i="14"/>
  <c r="N2078" i="14"/>
  <c r="N2090" i="14"/>
  <c r="N2102" i="14"/>
  <c r="N2114" i="14"/>
  <c r="N2126" i="14"/>
  <c r="N2138" i="14"/>
  <c r="N2150" i="14"/>
  <c r="N2162" i="14"/>
  <c r="N2174" i="14"/>
  <c r="N2186" i="14"/>
  <c r="N2198" i="14"/>
  <c r="N2210" i="14"/>
  <c r="N2222" i="14"/>
  <c r="N2234" i="14"/>
  <c r="N2246" i="14"/>
  <c r="N2258" i="14"/>
  <c r="N2270" i="14"/>
  <c r="N2282" i="14"/>
  <c r="N2294" i="14"/>
  <c r="N2306" i="14"/>
  <c r="N2318" i="14"/>
  <c r="N2330" i="14"/>
  <c r="N2342" i="14"/>
  <c r="N2354" i="14"/>
  <c r="N2366" i="14"/>
  <c r="N2378" i="14"/>
  <c r="N2390" i="14"/>
  <c r="N2402" i="14"/>
  <c r="N2414" i="14"/>
  <c r="N13" i="14"/>
  <c r="N93" i="14"/>
  <c r="N141" i="14"/>
  <c r="N189" i="14"/>
  <c r="N237" i="14"/>
  <c r="N285" i="14"/>
  <c r="N333" i="14"/>
  <c r="N381" i="14"/>
  <c r="N429" i="14"/>
  <c r="N477" i="14"/>
  <c r="N523" i="14"/>
  <c r="N559" i="14"/>
  <c r="N584" i="14"/>
  <c r="N606" i="14"/>
  <c r="N627" i="14"/>
  <c r="N645" i="14"/>
  <c r="N667" i="14"/>
  <c r="N688" i="14"/>
  <c r="N707" i="14"/>
  <c r="N727" i="14"/>
  <c r="N747" i="14"/>
  <c r="N763" i="14"/>
  <c r="N783" i="14"/>
  <c r="N799" i="14"/>
  <c r="N819" i="14"/>
  <c r="N835" i="14"/>
  <c r="N855" i="14"/>
  <c r="N871" i="14"/>
  <c r="N891" i="14"/>
  <c r="N907" i="14"/>
  <c r="N927" i="14"/>
  <c r="N943" i="14"/>
  <c r="N963" i="14"/>
  <c r="N979" i="14"/>
  <c r="N999" i="14"/>
  <c r="N1011" i="14"/>
  <c r="N1023" i="14"/>
  <c r="N1035" i="14"/>
  <c r="N1047" i="14"/>
  <c r="N1059" i="14"/>
  <c r="N1071" i="14"/>
  <c r="N1083" i="14"/>
  <c r="N1095" i="14"/>
  <c r="N1107" i="14"/>
  <c r="N1119" i="14"/>
  <c r="N1131" i="14"/>
  <c r="N1143" i="14"/>
  <c r="N1155" i="14"/>
  <c r="N1167" i="14"/>
  <c r="N1179" i="14"/>
  <c r="N1191" i="14"/>
  <c r="N1203" i="14"/>
  <c r="N1215" i="14"/>
  <c r="N1227" i="14"/>
  <c r="N1239" i="14"/>
  <c r="N1251" i="14"/>
  <c r="N1263" i="14"/>
  <c r="N1275" i="14"/>
  <c r="N1287" i="14"/>
  <c r="N1299" i="14"/>
  <c r="N1311" i="14"/>
  <c r="N1323" i="14"/>
  <c r="N1335" i="14"/>
  <c r="N1347" i="14"/>
  <c r="N1359" i="14"/>
  <c r="N1371" i="14"/>
  <c r="N1383" i="14"/>
  <c r="N1395" i="14"/>
  <c r="N1407" i="14"/>
  <c r="N1419" i="14"/>
  <c r="N1431" i="14"/>
  <c r="N1443" i="14"/>
  <c r="N1455" i="14"/>
  <c r="N1467" i="14"/>
  <c r="N1479" i="14"/>
  <c r="N1491" i="14"/>
  <c r="N1503" i="14"/>
  <c r="N1515" i="14"/>
  <c r="N1527" i="14"/>
  <c r="N1539" i="14"/>
  <c r="N1551" i="14"/>
  <c r="N1563" i="14"/>
  <c r="N1575" i="14"/>
  <c r="N1587" i="14"/>
  <c r="N1599" i="14"/>
  <c r="N1611" i="14"/>
  <c r="N1623" i="14"/>
  <c r="N1635" i="14"/>
  <c r="N1647" i="14"/>
  <c r="N1659" i="14"/>
  <c r="N1671" i="14"/>
  <c r="N1683" i="14"/>
  <c r="N1695" i="14"/>
  <c r="N1707" i="14"/>
  <c r="N1719" i="14"/>
  <c r="N1731" i="14"/>
  <c r="N1743" i="14"/>
  <c r="N1755" i="14"/>
  <c r="N1767" i="14"/>
  <c r="N1779" i="14"/>
  <c r="N1791" i="14"/>
  <c r="N1803" i="14"/>
  <c r="N1815" i="14"/>
  <c r="N1827" i="14"/>
  <c r="N1839" i="14"/>
  <c r="N1851" i="14"/>
  <c r="N1863" i="14"/>
  <c r="N1875" i="14"/>
  <c r="N1887" i="14"/>
  <c r="N1899" i="14"/>
  <c r="N1911" i="14"/>
  <c r="N1923" i="14"/>
  <c r="N1935" i="14"/>
  <c r="N1947" i="14"/>
  <c r="N1959" i="14"/>
  <c r="N1971" i="14"/>
  <c r="N1983" i="14"/>
  <c r="N1995" i="14"/>
  <c r="N2007" i="14"/>
  <c r="N2019" i="14"/>
  <c r="N2031" i="14"/>
  <c r="N2043" i="14"/>
  <c r="N2055" i="14"/>
  <c r="N2067" i="14"/>
  <c r="N2079" i="14"/>
  <c r="N2091" i="14"/>
  <c r="N2103" i="14"/>
  <c r="N2115" i="14"/>
  <c r="N2127" i="14"/>
  <c r="N2139" i="14"/>
  <c r="N2151" i="14"/>
  <c r="N2163" i="14"/>
  <c r="N2175" i="14"/>
  <c r="N2187" i="14"/>
  <c r="N2199" i="14"/>
  <c r="N2211" i="14"/>
  <c r="N2223" i="14"/>
  <c r="N2235" i="14"/>
  <c r="N2247" i="14"/>
  <c r="N2259" i="14"/>
  <c r="N2271" i="14"/>
  <c r="N2283" i="14"/>
  <c r="N2295" i="14"/>
  <c r="N2307" i="14"/>
  <c r="N2319" i="14"/>
  <c r="N2331" i="14"/>
  <c r="N2343" i="14"/>
  <c r="N2355" i="14"/>
  <c r="N2367" i="14"/>
  <c r="N2379" i="14"/>
  <c r="N2391" i="14"/>
  <c r="N2403" i="14"/>
  <c r="N2415" i="14"/>
  <c r="N27" i="14"/>
  <c r="N100" i="14"/>
  <c r="N148" i="14"/>
  <c r="N196" i="14"/>
  <c r="N244" i="14"/>
  <c r="N292" i="14"/>
  <c r="N340" i="14"/>
  <c r="N388" i="14"/>
  <c r="N436" i="14"/>
  <c r="N484" i="14"/>
  <c r="N524" i="14"/>
  <c r="N560" i="14"/>
  <c r="N585" i="14"/>
  <c r="N607" i="14"/>
  <c r="N628" i="14"/>
  <c r="N647" i="14"/>
  <c r="N668" i="14"/>
  <c r="N690" i="14"/>
  <c r="N711" i="14"/>
  <c r="N728" i="14"/>
  <c r="N748" i="14"/>
  <c r="N764" i="14"/>
  <c r="N784" i="14"/>
  <c r="N800" i="14"/>
  <c r="N820" i="14"/>
  <c r="N836" i="14"/>
  <c r="N856" i="14"/>
  <c r="N872" i="14"/>
  <c r="N892" i="14"/>
  <c r="N908" i="14"/>
  <c r="N928" i="14"/>
  <c r="N944" i="14"/>
  <c r="N964" i="14"/>
  <c r="N980" i="14"/>
  <c r="N1000" i="14"/>
  <c r="N1012" i="14"/>
  <c r="N1024" i="14"/>
  <c r="N1036" i="14"/>
  <c r="N1048" i="14"/>
  <c r="N1060" i="14"/>
  <c r="N1072" i="14"/>
  <c r="N1084" i="14"/>
  <c r="N1096" i="14"/>
  <c r="N1108" i="14"/>
  <c r="N1120" i="14"/>
  <c r="N1132" i="14"/>
  <c r="N1144" i="14"/>
  <c r="N1156" i="14"/>
  <c r="N1168" i="14"/>
  <c r="N1180" i="14"/>
  <c r="N1192" i="14"/>
  <c r="N1204" i="14"/>
  <c r="N1216" i="14"/>
  <c r="N1228" i="14"/>
  <c r="N1240" i="14"/>
  <c r="N1252" i="14"/>
  <c r="N1264" i="14"/>
  <c r="N1276" i="14"/>
  <c r="N1288" i="14"/>
  <c r="N1300" i="14"/>
  <c r="N1312" i="14"/>
  <c r="N1324" i="14"/>
  <c r="N1336" i="14"/>
  <c r="N1348" i="14"/>
  <c r="N1360" i="14"/>
  <c r="N1372" i="14"/>
  <c r="N1384" i="14"/>
  <c r="N1396" i="14"/>
  <c r="N1408" i="14"/>
  <c r="N1420" i="14"/>
  <c r="N1432" i="14"/>
  <c r="N1444" i="14"/>
  <c r="N1456" i="14"/>
  <c r="N1468" i="14"/>
  <c r="N1480" i="14"/>
  <c r="N1492" i="14"/>
  <c r="N1504" i="14"/>
  <c r="N1516" i="14"/>
  <c r="N1528" i="14"/>
  <c r="N1540" i="14"/>
  <c r="N1552" i="14"/>
  <c r="N1564" i="14"/>
  <c r="N1576" i="14"/>
  <c r="N1588" i="14"/>
  <c r="N1600" i="14"/>
  <c r="N1612" i="14"/>
  <c r="N1624" i="14"/>
  <c r="N1636" i="14"/>
  <c r="N1648" i="14"/>
  <c r="N1660" i="14"/>
  <c r="N1672" i="14"/>
  <c r="N1684" i="14"/>
  <c r="N1696" i="14"/>
  <c r="N1708" i="14"/>
  <c r="N1720" i="14"/>
  <c r="N1732" i="14"/>
  <c r="N1744" i="14"/>
  <c r="N1756" i="14"/>
  <c r="N1768" i="14"/>
  <c r="N1780" i="14"/>
  <c r="N1792" i="14"/>
  <c r="N1804" i="14"/>
  <c r="N1816" i="14"/>
  <c r="N1828" i="14"/>
  <c r="N1840" i="14"/>
  <c r="N1852" i="14"/>
  <c r="N1864" i="14"/>
  <c r="N1876" i="14"/>
  <c r="N1888" i="14"/>
  <c r="N1900" i="14"/>
  <c r="N1912" i="14"/>
  <c r="N1924" i="14"/>
  <c r="N1936" i="14"/>
  <c r="N1948" i="14"/>
  <c r="N1960" i="14"/>
  <c r="N1972" i="14"/>
  <c r="N1984" i="14"/>
  <c r="N1996" i="14"/>
  <c r="N2008" i="14"/>
  <c r="N2020" i="14"/>
  <c r="N2032" i="14"/>
  <c r="N2044" i="14"/>
  <c r="N2056" i="14"/>
  <c r="N2068" i="14"/>
  <c r="N2080" i="14"/>
  <c r="N2092" i="14"/>
  <c r="N2104" i="14"/>
  <c r="N2116" i="14"/>
  <c r="N2128" i="14"/>
  <c r="N2140" i="14"/>
  <c r="N2152" i="14"/>
  <c r="N2164" i="14"/>
  <c r="N2176" i="14"/>
  <c r="N2188" i="14"/>
  <c r="N2200" i="14"/>
  <c r="N2212" i="14"/>
  <c r="N2224" i="14"/>
  <c r="N2236" i="14"/>
  <c r="N2248" i="14"/>
  <c r="N2260" i="14"/>
  <c r="N2272" i="14"/>
  <c r="N2284" i="14"/>
  <c r="N2296" i="14"/>
  <c r="N38" i="14"/>
  <c r="N104" i="14"/>
  <c r="N152" i="14"/>
  <c r="N200" i="14"/>
  <c r="N248" i="14"/>
  <c r="N296" i="14"/>
  <c r="N344" i="14"/>
  <c r="N392" i="14"/>
  <c r="N440" i="14"/>
  <c r="N488" i="14"/>
  <c r="N525" i="14"/>
  <c r="N561" i="14"/>
  <c r="N587" i="14"/>
  <c r="N608" i="14"/>
  <c r="N630" i="14"/>
  <c r="N651" i="14"/>
  <c r="N669" i="14"/>
  <c r="N691" i="14"/>
  <c r="N712" i="14"/>
  <c r="N729" i="14"/>
  <c r="N749" i="14"/>
  <c r="N765" i="14"/>
  <c r="N785" i="14"/>
  <c r="N801" i="14"/>
  <c r="N821" i="14"/>
  <c r="N837" i="14"/>
  <c r="N857" i="14"/>
  <c r="N873" i="14"/>
  <c r="N893" i="14"/>
  <c r="N909" i="14"/>
  <c r="N929" i="14"/>
  <c r="N945" i="14"/>
  <c r="N965" i="14"/>
  <c r="N981" i="14"/>
  <c r="N1001" i="14"/>
  <c r="N1013" i="14"/>
  <c r="N1025" i="14"/>
  <c r="N1037" i="14"/>
  <c r="N1049" i="14"/>
  <c r="N1061" i="14"/>
  <c r="N1073" i="14"/>
  <c r="N1085" i="14"/>
  <c r="N1097" i="14"/>
  <c r="N1109" i="14"/>
  <c r="N1121" i="14"/>
  <c r="N1133" i="14"/>
  <c r="N1145" i="14"/>
  <c r="N1157" i="14"/>
  <c r="N1169" i="14"/>
  <c r="N1181" i="14"/>
  <c r="N1193" i="14"/>
  <c r="N1205" i="14"/>
  <c r="N1217" i="14"/>
  <c r="N1229" i="14"/>
  <c r="N1241" i="14"/>
  <c r="N1253" i="14"/>
  <c r="N1265" i="14"/>
  <c r="N1277" i="14"/>
  <c r="N1289" i="14"/>
  <c r="N1301" i="14"/>
  <c r="N1313" i="14"/>
  <c r="N1325" i="14"/>
  <c r="N1337" i="14"/>
  <c r="N1349" i="14"/>
  <c r="N1361" i="14"/>
  <c r="N1373" i="14"/>
  <c r="N1385" i="14"/>
  <c r="N1397" i="14"/>
  <c r="N1409" i="14"/>
  <c r="N1421" i="14"/>
  <c r="N1433" i="14"/>
  <c r="N1445" i="14"/>
  <c r="N1457" i="14"/>
  <c r="N1469" i="14"/>
  <c r="N1481" i="14"/>
  <c r="N1493" i="14"/>
  <c r="N1505" i="14"/>
  <c r="N1517" i="14"/>
  <c r="N1529" i="14"/>
  <c r="N1541" i="14"/>
  <c r="N1553" i="14"/>
  <c r="N1565" i="14"/>
  <c r="N1577" i="14"/>
  <c r="N1589" i="14"/>
  <c r="N1601" i="14"/>
  <c r="N1613" i="14"/>
  <c r="N1625" i="14"/>
  <c r="N1637" i="14"/>
  <c r="N1649" i="14"/>
  <c r="N1661" i="14"/>
  <c r="N1673" i="14"/>
  <c r="N1685" i="14"/>
  <c r="N1697" i="14"/>
  <c r="N1709" i="14"/>
  <c r="N1721" i="14"/>
  <c r="N1733" i="14"/>
  <c r="N1745" i="14"/>
  <c r="N1757" i="14"/>
  <c r="N1769" i="14"/>
  <c r="N1781" i="14"/>
  <c r="N1793" i="14"/>
  <c r="N1805" i="14"/>
  <c r="N1817" i="14"/>
  <c r="N1829" i="14"/>
  <c r="N1841" i="14"/>
  <c r="N1853" i="14"/>
  <c r="N1865" i="14"/>
  <c r="N1877" i="14"/>
  <c r="N1889" i="14"/>
  <c r="N1901" i="14"/>
  <c r="N1913" i="14"/>
  <c r="N1925" i="14"/>
  <c r="N1937" i="14"/>
  <c r="N1949" i="14"/>
  <c r="N1961" i="14"/>
  <c r="N1973" i="14"/>
  <c r="N1985" i="14"/>
  <c r="N1997" i="14"/>
  <c r="N2009" i="14"/>
  <c r="N2021" i="14"/>
  <c r="N2033" i="14"/>
  <c r="N2045" i="14"/>
  <c r="N2057" i="14"/>
  <c r="N2069" i="14"/>
  <c r="N2081" i="14"/>
  <c r="N2093" i="14"/>
  <c r="N2105" i="14"/>
  <c r="N2117" i="14"/>
  <c r="N2129" i="14"/>
  <c r="N2141" i="14"/>
  <c r="N2153" i="14"/>
  <c r="N2165" i="14"/>
  <c r="N2177" i="14"/>
  <c r="N2189" i="14"/>
  <c r="N2201" i="14"/>
  <c r="N2213" i="14"/>
  <c r="N39" i="14"/>
  <c r="N105" i="14"/>
  <c r="N153" i="14"/>
  <c r="N201" i="14"/>
  <c r="N249" i="14"/>
  <c r="N297" i="14"/>
  <c r="N345" i="14"/>
  <c r="N393" i="14"/>
  <c r="N441" i="14"/>
  <c r="N489" i="14"/>
  <c r="N532" i="14"/>
  <c r="N563" i="14"/>
  <c r="N591" i="14"/>
  <c r="N609" i="14"/>
  <c r="N631" i="14"/>
  <c r="N652" i="14"/>
  <c r="N671" i="14"/>
  <c r="N692" i="14"/>
  <c r="N714" i="14"/>
  <c r="N731" i="14"/>
  <c r="N750" i="14"/>
  <c r="N767" i="14"/>
  <c r="N786" i="14"/>
  <c r="N803" i="14"/>
  <c r="N822" i="14"/>
  <c r="N839" i="14"/>
  <c r="N858" i="14"/>
  <c r="N875" i="14"/>
  <c r="N894" i="14"/>
  <c r="N911" i="14"/>
  <c r="N930" i="14"/>
  <c r="N947" i="14"/>
  <c r="N966" i="14"/>
  <c r="N983" i="14"/>
  <c r="N1002" i="14"/>
  <c r="N1014" i="14"/>
  <c r="N1026" i="14"/>
  <c r="N1038" i="14"/>
  <c r="N1050" i="14"/>
  <c r="N1062" i="14"/>
  <c r="N1074" i="14"/>
  <c r="N1086" i="14"/>
  <c r="N1098" i="14"/>
  <c r="N1110" i="14"/>
  <c r="N1122" i="14"/>
  <c r="N1134" i="14"/>
  <c r="N1146" i="14"/>
  <c r="N1158" i="14"/>
  <c r="N1170" i="14"/>
  <c r="N1182" i="14"/>
  <c r="N1194" i="14"/>
  <c r="N1206" i="14"/>
  <c r="N1218" i="14"/>
  <c r="N1230" i="14"/>
  <c r="N1242" i="14"/>
  <c r="N1254" i="14"/>
  <c r="N1266" i="14"/>
  <c r="N1278" i="14"/>
  <c r="N1290" i="14"/>
  <c r="N1302" i="14"/>
  <c r="N1314" i="14"/>
  <c r="N1326" i="14"/>
  <c r="N1338" i="14"/>
  <c r="N1350" i="14"/>
  <c r="N1362" i="14"/>
  <c r="N1374" i="14"/>
  <c r="N1386" i="14"/>
  <c r="N1398" i="14"/>
  <c r="N1410" i="14"/>
  <c r="N1422" i="14"/>
  <c r="N1434" i="14"/>
  <c r="N1446" i="14"/>
  <c r="N1458" i="14"/>
  <c r="N1470" i="14"/>
  <c r="N1482" i="14"/>
  <c r="N1494" i="14"/>
  <c r="N1506" i="14"/>
  <c r="N1518" i="14"/>
  <c r="N1530" i="14"/>
  <c r="N1542" i="14"/>
  <c r="N1554" i="14"/>
  <c r="N1566" i="14"/>
  <c r="N1578" i="14"/>
  <c r="N1590" i="14"/>
  <c r="N1602" i="14"/>
  <c r="N1614" i="14"/>
  <c r="N1626" i="14"/>
  <c r="N1638" i="14"/>
  <c r="N1650" i="14"/>
  <c r="N1662" i="14"/>
  <c r="N1674" i="14"/>
  <c r="N1686" i="14"/>
  <c r="N1698" i="14"/>
  <c r="N1710" i="14"/>
  <c r="N1722" i="14"/>
  <c r="N1734" i="14"/>
  <c r="N1746" i="14"/>
  <c r="N1758" i="14"/>
  <c r="N1770" i="14"/>
  <c r="N1782" i="14"/>
  <c r="N1794" i="14"/>
  <c r="N1806" i="14"/>
  <c r="N1818" i="14"/>
  <c r="N1830" i="14"/>
  <c r="N1842" i="14"/>
  <c r="N1854" i="14"/>
  <c r="N1866" i="14"/>
  <c r="N1878" i="14"/>
  <c r="N1890" i="14"/>
  <c r="N1902" i="14"/>
  <c r="N1914" i="14"/>
  <c r="N1926" i="14"/>
  <c r="N1938" i="14"/>
  <c r="N1950" i="14"/>
  <c r="N1962" i="14"/>
  <c r="N1974" i="14"/>
  <c r="N1986" i="14"/>
  <c r="N1998" i="14"/>
  <c r="N2010" i="14"/>
  <c r="N2022" i="14"/>
  <c r="N2034" i="14"/>
  <c r="N2046" i="14"/>
  <c r="N2058" i="14"/>
  <c r="N2070" i="14"/>
  <c r="N2082" i="14"/>
  <c r="N2094" i="14"/>
  <c r="N2106" i="14"/>
  <c r="N2118" i="14"/>
  <c r="N2130" i="14"/>
  <c r="N2142" i="14"/>
  <c r="N2154" i="14"/>
  <c r="N2166" i="14"/>
  <c r="N2178" i="14"/>
  <c r="N2190" i="14"/>
  <c r="N2202" i="14"/>
  <c r="N2214" i="14"/>
  <c r="N2226" i="14"/>
  <c r="N2238" i="14"/>
  <c r="N2250" i="14"/>
  <c r="N2262" i="14"/>
  <c r="N2274" i="14"/>
  <c r="N2286" i="14"/>
  <c r="N59" i="14"/>
  <c r="N112" i="14"/>
  <c r="N160" i="14"/>
  <c r="N208" i="14"/>
  <c r="N256" i="14"/>
  <c r="N304" i="14"/>
  <c r="N352" i="14"/>
  <c r="N400" i="14"/>
  <c r="N448" i="14"/>
  <c r="N496" i="14"/>
  <c r="N535" i="14"/>
  <c r="N568" i="14"/>
  <c r="N592" i="14"/>
  <c r="N611" i="14"/>
  <c r="N632" i="14"/>
  <c r="N654" i="14"/>
  <c r="N675" i="14"/>
  <c r="N693" i="14"/>
  <c r="N715" i="14"/>
  <c r="N735" i="14"/>
  <c r="N751" i="14"/>
  <c r="N771" i="14"/>
  <c r="N787" i="14"/>
  <c r="N807" i="14"/>
  <c r="N823" i="14"/>
  <c r="N843" i="14"/>
  <c r="N859" i="14"/>
  <c r="N879" i="14"/>
  <c r="N895" i="14"/>
  <c r="N915" i="14"/>
  <c r="N931" i="14"/>
  <c r="N951" i="14"/>
  <c r="N967" i="14"/>
  <c r="N987" i="14"/>
  <c r="N1003" i="14"/>
  <c r="N1015" i="14"/>
  <c r="N1027" i="14"/>
  <c r="N1039" i="14"/>
  <c r="N1051" i="14"/>
  <c r="N1063" i="14"/>
  <c r="N1075" i="14"/>
  <c r="N1087" i="14"/>
  <c r="N1099" i="14"/>
  <c r="N1111" i="14"/>
  <c r="N1123" i="14"/>
  <c r="N1135" i="14"/>
  <c r="N1147" i="14"/>
  <c r="N1159" i="14"/>
  <c r="N1171" i="14"/>
  <c r="N1183" i="14"/>
  <c r="N1195" i="14"/>
  <c r="N1207" i="14"/>
  <c r="N1219" i="14"/>
  <c r="N1231" i="14"/>
  <c r="N1243" i="14"/>
  <c r="N1255" i="14"/>
  <c r="N1267" i="14"/>
  <c r="N1279" i="14"/>
  <c r="N356" i="14"/>
  <c r="N716" i="14"/>
  <c r="N932" i="14"/>
  <c r="N1100" i="14"/>
  <c r="N1244" i="14"/>
  <c r="N1339" i="14"/>
  <c r="N1411" i="14"/>
  <c r="N1483" i="14"/>
  <c r="N1555" i="14"/>
  <c r="N1627" i="14"/>
  <c r="N1699" i="14"/>
  <c r="N1771" i="14"/>
  <c r="N1843" i="14"/>
  <c r="N1915" i="14"/>
  <c r="N1987" i="14"/>
  <c r="N2059" i="14"/>
  <c r="N2131" i="14"/>
  <c r="N2203" i="14"/>
  <c r="N2252" i="14"/>
  <c r="N2299" i="14"/>
  <c r="N2332" i="14"/>
  <c r="N2358" i="14"/>
  <c r="N2384" i="14"/>
  <c r="N2417" i="14"/>
  <c r="N404" i="14"/>
  <c r="N736" i="14"/>
  <c r="N952" i="14"/>
  <c r="N1112" i="14"/>
  <c r="N1256" i="14"/>
  <c r="N1340" i="14"/>
  <c r="N1412" i="14"/>
  <c r="N1484" i="14"/>
  <c r="N1556" i="14"/>
  <c r="N1628" i="14"/>
  <c r="N1700" i="14"/>
  <c r="N1772" i="14"/>
  <c r="N1844" i="14"/>
  <c r="N1916" i="14"/>
  <c r="N1988" i="14"/>
  <c r="N2060" i="14"/>
  <c r="N2132" i="14"/>
  <c r="N2204" i="14"/>
  <c r="N2261" i="14"/>
  <c r="N2300" i="14"/>
  <c r="N2333" i="14"/>
  <c r="N2359" i="14"/>
  <c r="N2392" i="14"/>
  <c r="N452" i="14"/>
  <c r="N752" i="14"/>
  <c r="N968" i="14"/>
  <c r="N1124" i="14"/>
  <c r="N1268" i="14"/>
  <c r="N1351" i="14"/>
  <c r="N1423" i="14"/>
  <c r="N1495" i="14"/>
  <c r="N1567" i="14"/>
  <c r="N1639" i="14"/>
  <c r="N1711" i="14"/>
  <c r="N1783" i="14"/>
  <c r="N1855" i="14"/>
  <c r="N1927" i="14"/>
  <c r="N1999" i="14"/>
  <c r="N2071" i="14"/>
  <c r="N2143" i="14"/>
  <c r="N2215" i="14"/>
  <c r="N2263" i="14"/>
  <c r="N2308" i="14"/>
  <c r="N2334" i="14"/>
  <c r="N2360" i="14"/>
  <c r="N2393" i="14"/>
  <c r="N500" i="14"/>
  <c r="N772" i="14"/>
  <c r="N988" i="14"/>
  <c r="N1136" i="14"/>
  <c r="N1280" i="14"/>
  <c r="N1352" i="14"/>
  <c r="N1424" i="14"/>
  <c r="N1496" i="14"/>
  <c r="N1568" i="14"/>
  <c r="N1640" i="14"/>
  <c r="N1712" i="14"/>
  <c r="N1784" i="14"/>
  <c r="N1856" i="14"/>
  <c r="N1928" i="14"/>
  <c r="N2000" i="14"/>
  <c r="N2072" i="14"/>
  <c r="N2144" i="14"/>
  <c r="N2216" i="14"/>
  <c r="N2264" i="14"/>
  <c r="N2309" i="14"/>
  <c r="N2335" i="14"/>
  <c r="N2368" i="14"/>
  <c r="N2394" i="14"/>
  <c r="N536" i="14"/>
  <c r="N788" i="14"/>
  <c r="N1004" i="14"/>
  <c r="N1148" i="14"/>
  <c r="N1291" i="14"/>
  <c r="N1363" i="14"/>
  <c r="N1435" i="14"/>
  <c r="N1507" i="14"/>
  <c r="N1579" i="14"/>
  <c r="N1651" i="14"/>
  <c r="N1723" i="14"/>
  <c r="N1795" i="14"/>
  <c r="N1867" i="14"/>
  <c r="N1939" i="14"/>
  <c r="N2011" i="14"/>
  <c r="N2083" i="14"/>
  <c r="N2155" i="14"/>
  <c r="N2225" i="14"/>
  <c r="N2273" i="14"/>
  <c r="N2310" i="14"/>
  <c r="N2336" i="14"/>
  <c r="N2369" i="14"/>
  <c r="N2395" i="14"/>
  <c r="N571" i="14"/>
  <c r="N808" i="14"/>
  <c r="N1016" i="14"/>
  <c r="N1160" i="14"/>
  <c r="N1292" i="14"/>
  <c r="N1364" i="14"/>
  <c r="N1436" i="14"/>
  <c r="N1508" i="14"/>
  <c r="N1580" i="14"/>
  <c r="N1652" i="14"/>
  <c r="N1724" i="14"/>
  <c r="N1796" i="14"/>
  <c r="N1868" i="14"/>
  <c r="N1940" i="14"/>
  <c r="N2012" i="14"/>
  <c r="N2084" i="14"/>
  <c r="N2156" i="14"/>
  <c r="N2227" i="14"/>
  <c r="N2275" i="14"/>
  <c r="N2311" i="14"/>
  <c r="N2344" i="14"/>
  <c r="N2370" i="14"/>
  <c r="N2396" i="14"/>
  <c r="N63" i="14"/>
  <c r="N594" i="14"/>
  <c r="N824" i="14"/>
  <c r="N1028" i="14"/>
  <c r="N1172" i="14"/>
  <c r="N1303" i="14"/>
  <c r="N1375" i="14"/>
  <c r="N1447" i="14"/>
  <c r="N1519" i="14"/>
  <c r="N1591" i="14"/>
  <c r="N1663" i="14"/>
  <c r="N1735" i="14"/>
  <c r="N1807" i="14"/>
  <c r="N1879" i="14"/>
  <c r="N1951" i="14"/>
  <c r="N2023" i="14"/>
  <c r="N2095" i="14"/>
  <c r="N2167" i="14"/>
  <c r="N2228" i="14"/>
  <c r="N2276" i="14"/>
  <c r="N2312" i="14"/>
  <c r="N2345" i="14"/>
  <c r="N2371" i="14"/>
  <c r="N2404" i="14"/>
  <c r="N116" i="14"/>
  <c r="N615" i="14"/>
  <c r="N844" i="14"/>
  <c r="N1040" i="14"/>
  <c r="N1184" i="14"/>
  <c r="N1304" i="14"/>
  <c r="N1376" i="14"/>
  <c r="N1448" i="14"/>
  <c r="N1520" i="14"/>
  <c r="N1592" i="14"/>
  <c r="N1664" i="14"/>
  <c r="N1736" i="14"/>
  <c r="N1808" i="14"/>
  <c r="N1880" i="14"/>
  <c r="N1952" i="14"/>
  <c r="N2024" i="14"/>
  <c r="N2096" i="14"/>
  <c r="N2168" i="14"/>
  <c r="N2237" i="14"/>
  <c r="N2285" i="14"/>
  <c r="N2320" i="14"/>
  <c r="N2346" i="14"/>
  <c r="N2372" i="14"/>
  <c r="N2405" i="14"/>
  <c r="N164" i="14"/>
  <c r="N633" i="14"/>
  <c r="N860" i="14"/>
  <c r="N1052" i="14"/>
  <c r="N1196" i="14"/>
  <c r="N1315" i="14"/>
  <c r="N1387" i="14"/>
  <c r="N1459" i="14"/>
  <c r="N1531" i="14"/>
  <c r="N1603" i="14"/>
  <c r="N1675" i="14"/>
  <c r="N1747" i="14"/>
  <c r="N1819" i="14"/>
  <c r="N1891" i="14"/>
  <c r="N1963" i="14"/>
  <c r="N2035" i="14"/>
  <c r="N2107" i="14"/>
  <c r="N2179" i="14"/>
  <c r="N2239" i="14"/>
  <c r="N2287" i="14"/>
  <c r="N2321" i="14"/>
  <c r="N2347" i="14"/>
  <c r="N2380" i="14"/>
  <c r="N2406" i="14"/>
  <c r="N212" i="14"/>
  <c r="N655" i="14"/>
  <c r="N880" i="14"/>
  <c r="N1064" i="14"/>
  <c r="N1208" i="14"/>
  <c r="N1316" i="14"/>
  <c r="N1388" i="14"/>
  <c r="N1460" i="14"/>
  <c r="N1532" i="14"/>
  <c r="N1604" i="14"/>
  <c r="N1676" i="14"/>
  <c r="N1748" i="14"/>
  <c r="N1820" i="14"/>
  <c r="N1892" i="14"/>
  <c r="N1964" i="14"/>
  <c r="N2036" i="14"/>
  <c r="N2108" i="14"/>
  <c r="N2180" i="14"/>
  <c r="N2240" i="14"/>
  <c r="N2288" i="14"/>
  <c r="N2322" i="14"/>
  <c r="N2348" i="14"/>
  <c r="N2381" i="14"/>
  <c r="N2407" i="14"/>
  <c r="N260" i="14"/>
  <c r="N1399" i="14"/>
  <c r="N1831" i="14"/>
  <c r="N2249" i="14"/>
  <c r="N308" i="14"/>
  <c r="N1400" i="14"/>
  <c r="N1832" i="14"/>
  <c r="N2251" i="14"/>
  <c r="N676" i="14"/>
  <c r="N1471" i="14"/>
  <c r="N1903" i="14"/>
  <c r="N2297" i="14"/>
  <c r="N695" i="14"/>
  <c r="N1472" i="14"/>
  <c r="N1904" i="14"/>
  <c r="N2298" i="14"/>
  <c r="N896" i="14"/>
  <c r="N1543" i="14"/>
  <c r="N1975" i="14"/>
  <c r="N2323" i="14"/>
  <c r="N916" i="14"/>
  <c r="N1544" i="14"/>
  <c r="N1976" i="14"/>
  <c r="N2324" i="14"/>
  <c r="N1076" i="14"/>
  <c r="N1615" i="14"/>
  <c r="N2047" i="14"/>
  <c r="N2356" i="14"/>
  <c r="N1088" i="14"/>
  <c r="N1616" i="14"/>
  <c r="N2048" i="14"/>
  <c r="N2357" i="14"/>
  <c r="N1220" i="14"/>
  <c r="N1687" i="14"/>
  <c r="N2119" i="14"/>
  <c r="N2382" i="14"/>
  <c r="N1232" i="14"/>
  <c r="N1688" i="14"/>
  <c r="N2120" i="14"/>
  <c r="N2383" i="14"/>
  <c r="N1327" i="14"/>
  <c r="N1759" i="14"/>
  <c r="N2191" i="14"/>
  <c r="N2408" i="14"/>
  <c r="N1328" i="14"/>
  <c r="N1760" i="14"/>
  <c r="N2192" i="14"/>
  <c r="N2416" i="14"/>
  <c r="H1816" i="14"/>
  <c r="H1804" i="14"/>
  <c r="H1792" i="14"/>
  <c r="H1780" i="14"/>
  <c r="H1768" i="14"/>
  <c r="H1756" i="14"/>
  <c r="H1744" i="14"/>
  <c r="H1732" i="14"/>
  <c r="H1720" i="14"/>
  <c r="H1708" i="14"/>
  <c r="H1696" i="14"/>
  <c r="H1684" i="14"/>
  <c r="H1672" i="14"/>
  <c r="H1660" i="14"/>
  <c r="H1648" i="14"/>
  <c r="H1636" i="14"/>
  <c r="H1624" i="14"/>
  <c r="H1612" i="14"/>
  <c r="H1600" i="14"/>
  <c r="H1588" i="14"/>
  <c r="H1576" i="14"/>
  <c r="H1564" i="14"/>
  <c r="H1552" i="14"/>
  <c r="H1540" i="14"/>
  <c r="H1528" i="14"/>
  <c r="H1516" i="14"/>
  <c r="H1504" i="14"/>
  <c r="H1492" i="14"/>
  <c r="H1480" i="14"/>
  <c r="H1468" i="14"/>
  <c r="H1456" i="14"/>
  <c r="H1444" i="14"/>
  <c r="H1432" i="14"/>
  <c r="H1420" i="14"/>
  <c r="H1408" i="14"/>
  <c r="H1396" i="14"/>
  <c r="H1384" i="14"/>
  <c r="H1372" i="14"/>
  <c r="H1360" i="14"/>
  <c r="H1348" i="14"/>
  <c r="H1336" i="14"/>
  <c r="H1324" i="14"/>
  <c r="H1312" i="14"/>
  <c r="H1300" i="14"/>
  <c r="H1288" i="14"/>
  <c r="H1276" i="14"/>
  <c r="H1264" i="14"/>
  <c r="H1252" i="14"/>
  <c r="H1240" i="14"/>
  <c r="H1228" i="14"/>
  <c r="H1216" i="14"/>
  <c r="H1204" i="14"/>
  <c r="H1192" i="14"/>
  <c r="H1180" i="14"/>
  <c r="H1168" i="14"/>
  <c r="H1156" i="14"/>
  <c r="H1144" i="14"/>
  <c r="H1132" i="14"/>
  <c r="H1120" i="14"/>
  <c r="H1108" i="14"/>
  <c r="H1096" i="14"/>
  <c r="H1084" i="14"/>
  <c r="H1072" i="14"/>
  <c r="H1060" i="14"/>
  <c r="H1048" i="14"/>
  <c r="H1036" i="14"/>
  <c r="H1024" i="14"/>
  <c r="H1011" i="14"/>
  <c r="H998" i="14"/>
  <c r="H985" i="14"/>
  <c r="H971" i="14"/>
  <c r="H958" i="14"/>
  <c r="H945" i="14"/>
  <c r="H932" i="14"/>
  <c r="H917" i="14"/>
  <c r="H897" i="14"/>
  <c r="H881" i="14"/>
  <c r="H860" i="14"/>
  <c r="H838" i="14"/>
  <c r="H821" i="14"/>
  <c r="H799" i="14"/>
  <c r="H777" i="14"/>
  <c r="H759" i="14"/>
  <c r="H738" i="14"/>
  <c r="H716" i="14"/>
  <c r="H694" i="14"/>
  <c r="H677" i="14"/>
  <c r="H655" i="14"/>
  <c r="H633" i="14"/>
  <c r="H615" i="14"/>
  <c r="H594" i="14"/>
  <c r="H572" i="14"/>
  <c r="H550" i="14"/>
  <c r="H526" i="14"/>
  <c r="H502" i="14"/>
  <c r="H478" i="14"/>
  <c r="H454" i="14"/>
  <c r="H430" i="14"/>
  <c r="H406" i="14"/>
  <c r="H382" i="14"/>
  <c r="H358" i="14"/>
  <c r="H334" i="14"/>
  <c r="H310" i="14"/>
  <c r="H286" i="14"/>
  <c r="H262" i="14"/>
  <c r="H237" i="14"/>
  <c r="H189" i="14"/>
  <c r="H141" i="14"/>
  <c r="H93" i="14"/>
  <c r="H33" i="14"/>
  <c r="T2285" i="14"/>
  <c r="T2101" i="14"/>
  <c r="T1893" i="14"/>
  <c r="T1667" i="14"/>
  <c r="T1402" i="14"/>
  <c r="P13" i="14"/>
  <c r="P25" i="14"/>
  <c r="P37" i="14"/>
  <c r="P49" i="14"/>
  <c r="P61" i="14"/>
  <c r="P73" i="14"/>
  <c r="P85" i="14"/>
  <c r="P97" i="14"/>
  <c r="P109" i="14"/>
  <c r="P121" i="14"/>
  <c r="P133" i="14"/>
  <c r="P145" i="14"/>
  <c r="P157" i="14"/>
  <c r="P169" i="14"/>
  <c r="P181" i="14"/>
  <c r="P193" i="14"/>
  <c r="P205" i="14"/>
  <c r="P217" i="14"/>
  <c r="P229" i="14"/>
  <c r="P241" i="14"/>
  <c r="P253" i="14"/>
  <c r="P265" i="14"/>
  <c r="P14" i="14"/>
  <c r="P26" i="14"/>
  <c r="P38" i="14"/>
  <c r="P50" i="14"/>
  <c r="P62" i="14"/>
  <c r="P74" i="14"/>
  <c r="P86" i="14"/>
  <c r="P98" i="14"/>
  <c r="P110" i="14"/>
  <c r="P122" i="14"/>
  <c r="P134" i="14"/>
  <c r="P146" i="14"/>
  <c r="P158" i="14"/>
  <c r="P170" i="14"/>
  <c r="P182" i="14"/>
  <c r="P194" i="14"/>
  <c r="P206" i="14"/>
  <c r="P218" i="14"/>
  <c r="P230" i="14"/>
  <c r="P242" i="14"/>
  <c r="P254" i="14"/>
  <c r="P266" i="14"/>
  <c r="P15" i="14"/>
  <c r="P27" i="14"/>
  <c r="P39" i="14"/>
  <c r="P51" i="14"/>
  <c r="P63" i="14"/>
  <c r="P75" i="14"/>
  <c r="P87" i="14"/>
  <c r="P99" i="14"/>
  <c r="P111" i="14"/>
  <c r="P123" i="14"/>
  <c r="P135" i="14"/>
  <c r="P147" i="14"/>
  <c r="P159" i="14"/>
  <c r="P171" i="14"/>
  <c r="P183" i="14"/>
  <c r="P195" i="14"/>
  <c r="P207" i="14"/>
  <c r="P219" i="14"/>
  <c r="P231" i="14"/>
  <c r="P243" i="14"/>
  <c r="P255" i="14"/>
  <c r="P267" i="14"/>
  <c r="P16" i="14"/>
  <c r="P28" i="14"/>
  <c r="P40" i="14"/>
  <c r="P52" i="14"/>
  <c r="P64" i="14"/>
  <c r="P76" i="14"/>
  <c r="P88" i="14"/>
  <c r="P100" i="14"/>
  <c r="P112" i="14"/>
  <c r="P124" i="14"/>
  <c r="P136" i="14"/>
  <c r="P148" i="14"/>
  <c r="P160" i="14"/>
  <c r="P172" i="14"/>
  <c r="P184" i="14"/>
  <c r="P196" i="14"/>
  <c r="P208" i="14"/>
  <c r="P17" i="14"/>
  <c r="P29" i="14"/>
  <c r="P41" i="14"/>
  <c r="P53" i="14"/>
  <c r="P65" i="14"/>
  <c r="P77" i="14"/>
  <c r="P89" i="14"/>
  <c r="P101" i="14"/>
  <c r="P113" i="14"/>
  <c r="P125" i="14"/>
  <c r="P137" i="14"/>
  <c r="P149" i="14"/>
  <c r="P161" i="14"/>
  <c r="P173" i="14"/>
  <c r="P185" i="14"/>
  <c r="P197" i="14"/>
  <c r="P209" i="14"/>
  <c r="P221" i="14"/>
  <c r="P233" i="14"/>
  <c r="P245" i="14"/>
  <c r="P257" i="14"/>
  <c r="P269" i="14"/>
  <c r="P281" i="14"/>
  <c r="P6" i="14"/>
  <c r="P18" i="14"/>
  <c r="P30" i="14"/>
  <c r="P42" i="14"/>
  <c r="P54" i="14"/>
  <c r="P66" i="14"/>
  <c r="P78" i="14"/>
  <c r="P90" i="14"/>
  <c r="P102" i="14"/>
  <c r="P114" i="14"/>
  <c r="P126" i="14"/>
  <c r="P138" i="14"/>
  <c r="P150" i="14"/>
  <c r="P162" i="14"/>
  <c r="P174" i="14"/>
  <c r="P186" i="14"/>
  <c r="P198" i="14"/>
  <c r="P210" i="14"/>
  <c r="P7" i="14"/>
  <c r="P19" i="14"/>
  <c r="P31" i="14"/>
  <c r="P43" i="14"/>
  <c r="P55" i="14"/>
  <c r="P67" i="14"/>
  <c r="P79" i="14"/>
  <c r="P91" i="14"/>
  <c r="P103" i="14"/>
  <c r="P115" i="14"/>
  <c r="P127" i="14"/>
  <c r="P139" i="14"/>
  <c r="P151" i="14"/>
  <c r="P163" i="14"/>
  <c r="P175" i="14"/>
  <c r="P187" i="14"/>
  <c r="P199" i="14"/>
  <c r="P211" i="14"/>
  <c r="P223" i="14"/>
  <c r="P20" i="14"/>
  <c r="P46" i="14"/>
  <c r="P72" i="14"/>
  <c r="P105" i="14"/>
  <c r="P131" i="14"/>
  <c r="P164" i="14"/>
  <c r="P190" i="14"/>
  <c r="P216" i="14"/>
  <c r="P237" i="14"/>
  <c r="P256" i="14"/>
  <c r="P273" i="14"/>
  <c r="P286" i="14"/>
  <c r="P298" i="14"/>
  <c r="P310" i="14"/>
  <c r="P322" i="14"/>
  <c r="P334" i="14"/>
  <c r="P346" i="14"/>
  <c r="P358" i="14"/>
  <c r="P370" i="14"/>
  <c r="P382" i="14"/>
  <c r="P394" i="14"/>
  <c r="P406" i="14"/>
  <c r="P418" i="14"/>
  <c r="P430" i="14"/>
  <c r="P442" i="14"/>
  <c r="P454" i="14"/>
  <c r="P466" i="14"/>
  <c r="P478" i="14"/>
  <c r="P490" i="14"/>
  <c r="P502" i="14"/>
  <c r="P514" i="14"/>
  <c r="P526" i="14"/>
  <c r="P538" i="14"/>
  <c r="P550" i="14"/>
  <c r="P562" i="14"/>
  <c r="P574" i="14"/>
  <c r="P586" i="14"/>
  <c r="P598" i="14"/>
  <c r="P610" i="14"/>
  <c r="P622" i="14"/>
  <c r="P634" i="14"/>
  <c r="P646" i="14"/>
  <c r="P658" i="14"/>
  <c r="P670" i="14"/>
  <c r="P682" i="14"/>
  <c r="P694" i="14"/>
  <c r="P706" i="14"/>
  <c r="P718" i="14"/>
  <c r="P730" i="14"/>
  <c r="P742" i="14"/>
  <c r="P754" i="14"/>
  <c r="P766" i="14"/>
  <c r="P778" i="14"/>
  <c r="P790" i="14"/>
  <c r="P802" i="14"/>
  <c r="P814" i="14"/>
  <c r="P826" i="14"/>
  <c r="P838" i="14"/>
  <c r="P850" i="14"/>
  <c r="P862" i="14"/>
  <c r="P874" i="14"/>
  <c r="P886" i="14"/>
  <c r="P898" i="14"/>
  <c r="P910" i="14"/>
  <c r="P922" i="14"/>
  <c r="P934" i="14"/>
  <c r="P946" i="14"/>
  <c r="P958" i="14"/>
  <c r="P970" i="14"/>
  <c r="P982" i="14"/>
  <c r="P994" i="14"/>
  <c r="P1006" i="14"/>
  <c r="P1018" i="14"/>
  <c r="P1030" i="14"/>
  <c r="P1042" i="14"/>
  <c r="P1054" i="14"/>
  <c r="P1066" i="14"/>
  <c r="P21" i="14"/>
  <c r="P47" i="14"/>
  <c r="P80" i="14"/>
  <c r="P106" i="14"/>
  <c r="P132" i="14"/>
  <c r="P165" i="14"/>
  <c r="P191" i="14"/>
  <c r="P220" i="14"/>
  <c r="P238" i="14"/>
  <c r="P258" i="14"/>
  <c r="P274" i="14"/>
  <c r="P287" i="14"/>
  <c r="P299" i="14"/>
  <c r="P311" i="14"/>
  <c r="P323" i="14"/>
  <c r="P335" i="14"/>
  <c r="P347" i="14"/>
  <c r="P359" i="14"/>
  <c r="P371" i="14"/>
  <c r="P383" i="14"/>
  <c r="P395" i="14"/>
  <c r="P407" i="14"/>
  <c r="P419" i="14"/>
  <c r="P431" i="14"/>
  <c r="P443" i="14"/>
  <c r="P455" i="14"/>
  <c r="P467" i="14"/>
  <c r="P479" i="14"/>
  <c r="P491" i="14"/>
  <c r="P503" i="14"/>
  <c r="P515" i="14"/>
  <c r="P527" i="14"/>
  <c r="P539" i="14"/>
  <c r="P551" i="14"/>
  <c r="P563" i="14"/>
  <c r="P575" i="14"/>
  <c r="P587" i="14"/>
  <c r="P599" i="14"/>
  <c r="P611" i="14"/>
  <c r="P623" i="14"/>
  <c r="P635" i="14"/>
  <c r="P647" i="14"/>
  <c r="P659" i="14"/>
  <c r="P671" i="14"/>
  <c r="P683" i="14"/>
  <c r="P695" i="14"/>
  <c r="P707" i="14"/>
  <c r="P719" i="14"/>
  <c r="P731" i="14"/>
  <c r="P743" i="14"/>
  <c r="P755" i="14"/>
  <c r="P767" i="14"/>
  <c r="P779" i="14"/>
  <c r="P791" i="14"/>
  <c r="P803" i="14"/>
  <c r="P815" i="14"/>
  <c r="P827" i="14"/>
  <c r="P839" i="14"/>
  <c r="P851" i="14"/>
  <c r="P863" i="14"/>
  <c r="P875" i="14"/>
  <c r="P887" i="14"/>
  <c r="P899" i="14"/>
  <c r="P911" i="14"/>
  <c r="P923" i="14"/>
  <c r="P935" i="14"/>
  <c r="P947" i="14"/>
  <c r="P959" i="14"/>
  <c r="P971" i="14"/>
  <c r="P983" i="14"/>
  <c r="P995" i="14"/>
  <c r="P1007" i="14"/>
  <c r="P1019" i="14"/>
  <c r="P1031" i="14"/>
  <c r="P1043" i="14"/>
  <c r="P1055" i="14"/>
  <c r="P1067" i="14"/>
  <c r="P22" i="14"/>
  <c r="P48" i="14"/>
  <c r="P81" i="14"/>
  <c r="P107" i="14"/>
  <c r="P140" i="14"/>
  <c r="P166" i="14"/>
  <c r="P192" i="14"/>
  <c r="P222" i="14"/>
  <c r="P239" i="14"/>
  <c r="P259" i="14"/>
  <c r="P275" i="14"/>
  <c r="P288" i="14"/>
  <c r="P300" i="14"/>
  <c r="P312" i="14"/>
  <c r="P324" i="14"/>
  <c r="P336" i="14"/>
  <c r="P348" i="14"/>
  <c r="P360" i="14"/>
  <c r="P372" i="14"/>
  <c r="P384" i="14"/>
  <c r="P396" i="14"/>
  <c r="P408" i="14"/>
  <c r="P420" i="14"/>
  <c r="P432" i="14"/>
  <c r="P444" i="14"/>
  <c r="P456" i="14"/>
  <c r="P468" i="14"/>
  <c r="P480" i="14"/>
  <c r="P492" i="14"/>
  <c r="P504" i="14"/>
  <c r="P516" i="14"/>
  <c r="P528" i="14"/>
  <c r="P540" i="14"/>
  <c r="P552" i="14"/>
  <c r="P564" i="14"/>
  <c r="P576" i="14"/>
  <c r="P588" i="14"/>
  <c r="P600" i="14"/>
  <c r="P612" i="14"/>
  <c r="P624" i="14"/>
  <c r="P636" i="14"/>
  <c r="P648" i="14"/>
  <c r="P660" i="14"/>
  <c r="P672" i="14"/>
  <c r="P684" i="14"/>
  <c r="P696" i="14"/>
  <c r="P708" i="14"/>
  <c r="P720" i="14"/>
  <c r="P732" i="14"/>
  <c r="P744" i="14"/>
  <c r="P756" i="14"/>
  <c r="P768" i="14"/>
  <c r="P780" i="14"/>
  <c r="P792" i="14"/>
  <c r="P804" i="14"/>
  <c r="P816" i="14"/>
  <c r="P828" i="14"/>
  <c r="P840" i="14"/>
  <c r="P852" i="14"/>
  <c r="P864" i="14"/>
  <c r="P876" i="14"/>
  <c r="P888" i="14"/>
  <c r="P900" i="14"/>
  <c r="P912" i="14"/>
  <c r="P924" i="14"/>
  <c r="P936" i="14"/>
  <c r="P948" i="14"/>
  <c r="P960" i="14"/>
  <c r="P972" i="14"/>
  <c r="P984" i="14"/>
  <c r="P996" i="14"/>
  <c r="P1008" i="14"/>
  <c r="P1020" i="14"/>
  <c r="P1032" i="14"/>
  <c r="P1044" i="14"/>
  <c r="P1056" i="14"/>
  <c r="P1068" i="14"/>
  <c r="P23" i="14"/>
  <c r="P56" i="14"/>
  <c r="P82" i="14"/>
  <c r="P108" i="14"/>
  <c r="P141" i="14"/>
  <c r="P167" i="14"/>
  <c r="P200" i="14"/>
  <c r="P224" i="14"/>
  <c r="P240" i="14"/>
  <c r="P260" i="14"/>
  <c r="P276" i="14"/>
  <c r="P289" i="14"/>
  <c r="P301" i="14"/>
  <c r="P313" i="14"/>
  <c r="P325" i="14"/>
  <c r="P337" i="14"/>
  <c r="P349" i="14"/>
  <c r="P361" i="14"/>
  <c r="P373" i="14"/>
  <c r="P385" i="14"/>
  <c r="P397" i="14"/>
  <c r="P409" i="14"/>
  <c r="P421" i="14"/>
  <c r="P433" i="14"/>
  <c r="P445" i="14"/>
  <c r="P457" i="14"/>
  <c r="P469" i="14"/>
  <c r="P481" i="14"/>
  <c r="P493" i="14"/>
  <c r="P505" i="14"/>
  <c r="P517" i="14"/>
  <c r="P529" i="14"/>
  <c r="P541" i="14"/>
  <c r="P553" i="14"/>
  <c r="P565" i="14"/>
  <c r="P577" i="14"/>
  <c r="P589" i="14"/>
  <c r="P601" i="14"/>
  <c r="P613" i="14"/>
  <c r="P625" i="14"/>
  <c r="P637" i="14"/>
  <c r="P649" i="14"/>
  <c r="P661" i="14"/>
  <c r="P673" i="14"/>
  <c r="P685" i="14"/>
  <c r="P697" i="14"/>
  <c r="P709" i="14"/>
  <c r="P721" i="14"/>
  <c r="P733" i="14"/>
  <c r="P745" i="14"/>
  <c r="P757" i="14"/>
  <c r="P769" i="14"/>
  <c r="P781" i="14"/>
  <c r="P793" i="14"/>
  <c r="P805" i="14"/>
  <c r="P817" i="14"/>
  <c r="P829" i="14"/>
  <c r="P841" i="14"/>
  <c r="P853" i="14"/>
  <c r="P865" i="14"/>
  <c r="P877" i="14"/>
  <c r="P889" i="14"/>
  <c r="P901" i="14"/>
  <c r="P913" i="14"/>
  <c r="P925" i="14"/>
  <c r="P937" i="14"/>
  <c r="P949" i="14"/>
  <c r="P961" i="14"/>
  <c r="P973" i="14"/>
  <c r="P985" i="14"/>
  <c r="P997" i="14"/>
  <c r="P1009" i="14"/>
  <c r="P1021" i="14"/>
  <c r="P1033" i="14"/>
  <c r="P1045" i="14"/>
  <c r="P1057" i="14"/>
  <c r="P1069" i="14"/>
  <c r="P24" i="14"/>
  <c r="P57" i="14"/>
  <c r="P83" i="14"/>
  <c r="P116" i="14"/>
  <c r="P142" i="14"/>
  <c r="P168" i="14"/>
  <c r="P201" i="14"/>
  <c r="P225" i="14"/>
  <c r="P244" i="14"/>
  <c r="P261" i="14"/>
  <c r="P277" i="14"/>
  <c r="P290" i="14"/>
  <c r="P302" i="14"/>
  <c r="P314" i="14"/>
  <c r="P326" i="14"/>
  <c r="P338" i="14"/>
  <c r="P350" i="14"/>
  <c r="P362" i="14"/>
  <c r="P374" i="14"/>
  <c r="P386" i="14"/>
  <c r="P398" i="14"/>
  <c r="P410" i="14"/>
  <c r="P422" i="14"/>
  <c r="P434" i="14"/>
  <c r="P446" i="14"/>
  <c r="P458" i="14"/>
  <c r="P470" i="14"/>
  <c r="P482" i="14"/>
  <c r="P494" i="14"/>
  <c r="P506" i="14"/>
  <c r="P518" i="14"/>
  <c r="P530" i="14"/>
  <c r="P542" i="14"/>
  <c r="P554" i="14"/>
  <c r="P566" i="14"/>
  <c r="P578" i="14"/>
  <c r="P590" i="14"/>
  <c r="P602" i="14"/>
  <c r="P614" i="14"/>
  <c r="P626" i="14"/>
  <c r="P638" i="14"/>
  <c r="P650" i="14"/>
  <c r="P662" i="14"/>
  <c r="P674" i="14"/>
  <c r="P686" i="14"/>
  <c r="P698" i="14"/>
  <c r="P710" i="14"/>
  <c r="P722" i="14"/>
  <c r="P734" i="14"/>
  <c r="P746" i="14"/>
  <c r="P758" i="14"/>
  <c r="P770" i="14"/>
  <c r="P782" i="14"/>
  <c r="P794" i="14"/>
  <c r="P806" i="14"/>
  <c r="P818" i="14"/>
  <c r="P830" i="14"/>
  <c r="P842" i="14"/>
  <c r="P854" i="14"/>
  <c r="P866" i="14"/>
  <c r="P878" i="14"/>
  <c r="P890" i="14"/>
  <c r="P902" i="14"/>
  <c r="P914" i="14"/>
  <c r="P926" i="14"/>
  <c r="P938" i="14"/>
  <c r="P950" i="14"/>
  <c r="P962" i="14"/>
  <c r="P974" i="14"/>
  <c r="P986" i="14"/>
  <c r="P998" i="14"/>
  <c r="P1010" i="14"/>
  <c r="P1022" i="14"/>
  <c r="P1034" i="14"/>
  <c r="P1046" i="14"/>
  <c r="P1058" i="14"/>
  <c r="P1070" i="14"/>
  <c r="P32" i="14"/>
  <c r="P58" i="14"/>
  <c r="P84" i="14"/>
  <c r="P117" i="14"/>
  <c r="P143" i="14"/>
  <c r="P176" i="14"/>
  <c r="P202" i="14"/>
  <c r="P226" i="14"/>
  <c r="P246" i="14"/>
  <c r="P262" i="14"/>
  <c r="P278" i="14"/>
  <c r="P291" i="14"/>
  <c r="P303" i="14"/>
  <c r="P315" i="14"/>
  <c r="P327" i="14"/>
  <c r="P339" i="14"/>
  <c r="P351" i="14"/>
  <c r="P363" i="14"/>
  <c r="P375" i="14"/>
  <c r="P387" i="14"/>
  <c r="P399" i="14"/>
  <c r="P411" i="14"/>
  <c r="P423" i="14"/>
  <c r="P435" i="14"/>
  <c r="P447" i="14"/>
  <c r="P459" i="14"/>
  <c r="P471" i="14"/>
  <c r="P483" i="14"/>
  <c r="P495" i="14"/>
  <c r="P507" i="14"/>
  <c r="P519" i="14"/>
  <c r="P531" i="14"/>
  <c r="P543" i="14"/>
  <c r="P555" i="14"/>
  <c r="P567" i="14"/>
  <c r="P579" i="14"/>
  <c r="P591" i="14"/>
  <c r="P603" i="14"/>
  <c r="P615" i="14"/>
  <c r="P627" i="14"/>
  <c r="P639" i="14"/>
  <c r="P651" i="14"/>
  <c r="P663" i="14"/>
  <c r="P675" i="14"/>
  <c r="P687" i="14"/>
  <c r="P699" i="14"/>
  <c r="P711" i="14"/>
  <c r="P723" i="14"/>
  <c r="P735" i="14"/>
  <c r="P747" i="14"/>
  <c r="P759" i="14"/>
  <c r="P771" i="14"/>
  <c r="P783" i="14"/>
  <c r="P795" i="14"/>
  <c r="P807" i="14"/>
  <c r="P819" i="14"/>
  <c r="P831" i="14"/>
  <c r="P843" i="14"/>
  <c r="P855" i="14"/>
  <c r="P867" i="14"/>
  <c r="P879" i="14"/>
  <c r="P891" i="14"/>
  <c r="P903" i="14"/>
  <c r="P915" i="14"/>
  <c r="P927" i="14"/>
  <c r="P939" i="14"/>
  <c r="P951" i="14"/>
  <c r="P963" i="14"/>
  <c r="P975" i="14"/>
  <c r="P987" i="14"/>
  <c r="P999" i="14"/>
  <c r="P1011" i="14"/>
  <c r="P1023" i="14"/>
  <c r="P1035" i="14"/>
  <c r="P1047" i="14"/>
  <c r="P1059" i="14"/>
  <c r="P1071" i="14"/>
  <c r="P33" i="14"/>
  <c r="P59" i="14"/>
  <c r="P92" i="14"/>
  <c r="P118" i="14"/>
  <c r="P144" i="14"/>
  <c r="P177" i="14"/>
  <c r="P203" i="14"/>
  <c r="P227" i="14"/>
  <c r="P247" i="14"/>
  <c r="P263" i="14"/>
  <c r="P279" i="14"/>
  <c r="P292" i="14"/>
  <c r="P304" i="14"/>
  <c r="P316" i="14"/>
  <c r="P328" i="14"/>
  <c r="P340" i="14"/>
  <c r="P352" i="14"/>
  <c r="P364" i="14"/>
  <c r="P376" i="14"/>
  <c r="P388" i="14"/>
  <c r="P400" i="14"/>
  <c r="P412" i="14"/>
  <c r="P424" i="14"/>
  <c r="P436" i="14"/>
  <c r="P448" i="14"/>
  <c r="P460" i="14"/>
  <c r="P472" i="14"/>
  <c r="P484" i="14"/>
  <c r="P496" i="14"/>
  <c r="P508" i="14"/>
  <c r="P520" i="14"/>
  <c r="P532" i="14"/>
  <c r="P544" i="14"/>
  <c r="P556" i="14"/>
  <c r="P568" i="14"/>
  <c r="P580" i="14"/>
  <c r="P592" i="14"/>
  <c r="P604" i="14"/>
  <c r="P616" i="14"/>
  <c r="P628" i="14"/>
  <c r="P640" i="14"/>
  <c r="P652" i="14"/>
  <c r="P664" i="14"/>
  <c r="P676" i="14"/>
  <c r="P688" i="14"/>
  <c r="P700" i="14"/>
  <c r="P712" i="14"/>
  <c r="P724" i="14"/>
  <c r="P736" i="14"/>
  <c r="P748" i="14"/>
  <c r="P760" i="14"/>
  <c r="P772" i="14"/>
  <c r="P784" i="14"/>
  <c r="P796" i="14"/>
  <c r="P808" i="14"/>
  <c r="P820" i="14"/>
  <c r="P832" i="14"/>
  <c r="P844" i="14"/>
  <c r="P856" i="14"/>
  <c r="P868" i="14"/>
  <c r="P880" i="14"/>
  <c r="P892" i="14"/>
  <c r="P904" i="14"/>
  <c r="P916" i="14"/>
  <c r="P928" i="14"/>
  <c r="P940" i="14"/>
  <c r="P952" i="14"/>
  <c r="P964" i="14"/>
  <c r="P976" i="14"/>
  <c r="P988" i="14"/>
  <c r="P1000" i="14"/>
  <c r="P1012" i="14"/>
  <c r="P1024" i="14"/>
  <c r="P1036" i="14"/>
  <c r="P1048" i="14"/>
  <c r="P1060" i="14"/>
  <c r="P1072" i="14"/>
  <c r="P8" i="14"/>
  <c r="P34" i="14"/>
  <c r="P60" i="14"/>
  <c r="P93" i="14"/>
  <c r="P119" i="14"/>
  <c r="P152" i="14"/>
  <c r="P178" i="14"/>
  <c r="P204" i="14"/>
  <c r="P228" i="14"/>
  <c r="P248" i="14"/>
  <c r="P264" i="14"/>
  <c r="P280" i="14"/>
  <c r="P293" i="14"/>
  <c r="P305" i="14"/>
  <c r="P317" i="14"/>
  <c r="P329" i="14"/>
  <c r="P341" i="14"/>
  <c r="P353" i="14"/>
  <c r="P365" i="14"/>
  <c r="P377" i="14"/>
  <c r="P389" i="14"/>
  <c r="P401" i="14"/>
  <c r="P413" i="14"/>
  <c r="P425" i="14"/>
  <c r="P437" i="14"/>
  <c r="P449" i="14"/>
  <c r="P461" i="14"/>
  <c r="P473" i="14"/>
  <c r="P485" i="14"/>
  <c r="P497" i="14"/>
  <c r="P509" i="14"/>
  <c r="P521" i="14"/>
  <c r="P533" i="14"/>
  <c r="P545" i="14"/>
  <c r="P557" i="14"/>
  <c r="P569" i="14"/>
  <c r="P581" i="14"/>
  <c r="P593" i="14"/>
  <c r="P605" i="14"/>
  <c r="P617" i="14"/>
  <c r="P629" i="14"/>
  <c r="P641" i="14"/>
  <c r="P653" i="14"/>
  <c r="P665" i="14"/>
  <c r="P677" i="14"/>
  <c r="P689" i="14"/>
  <c r="P701" i="14"/>
  <c r="P713" i="14"/>
  <c r="P725" i="14"/>
  <c r="P737" i="14"/>
  <c r="P749" i="14"/>
  <c r="P761" i="14"/>
  <c r="P773" i="14"/>
  <c r="P785" i="14"/>
  <c r="P797" i="14"/>
  <c r="P809" i="14"/>
  <c r="P821" i="14"/>
  <c r="P833" i="14"/>
  <c r="P845" i="14"/>
  <c r="P857" i="14"/>
  <c r="P869" i="14"/>
  <c r="P881" i="14"/>
  <c r="P893" i="14"/>
  <c r="P905" i="14"/>
  <c r="P917" i="14"/>
  <c r="P929" i="14"/>
  <c r="P941" i="14"/>
  <c r="P953" i="14"/>
  <c r="P965" i="14"/>
  <c r="P977" i="14"/>
  <c r="P989" i="14"/>
  <c r="P1001" i="14"/>
  <c r="P9" i="14"/>
  <c r="P35" i="14"/>
  <c r="P68" i="14"/>
  <c r="P94" i="14"/>
  <c r="P120" i="14"/>
  <c r="P153" i="14"/>
  <c r="P179" i="14"/>
  <c r="P212" i="14"/>
  <c r="P232" i="14"/>
  <c r="P249" i="14"/>
  <c r="P268" i="14"/>
  <c r="P282" i="14"/>
  <c r="P294" i="14"/>
  <c r="P306" i="14"/>
  <c r="P318" i="14"/>
  <c r="P330" i="14"/>
  <c r="P342" i="14"/>
  <c r="P354" i="14"/>
  <c r="P366" i="14"/>
  <c r="P378" i="14"/>
  <c r="P390" i="14"/>
  <c r="P402" i="14"/>
  <c r="P414" i="14"/>
  <c r="P426" i="14"/>
  <c r="P438" i="14"/>
  <c r="P450" i="14"/>
  <c r="P462" i="14"/>
  <c r="P474" i="14"/>
  <c r="P486" i="14"/>
  <c r="P498" i="14"/>
  <c r="P510" i="14"/>
  <c r="P522" i="14"/>
  <c r="P534" i="14"/>
  <c r="P546" i="14"/>
  <c r="P558" i="14"/>
  <c r="P570" i="14"/>
  <c r="P582" i="14"/>
  <c r="P594" i="14"/>
  <c r="P606" i="14"/>
  <c r="P618" i="14"/>
  <c r="P630" i="14"/>
  <c r="P642" i="14"/>
  <c r="P654" i="14"/>
  <c r="P666" i="14"/>
  <c r="P678" i="14"/>
  <c r="P690" i="14"/>
  <c r="P702" i="14"/>
  <c r="P714" i="14"/>
  <c r="P726" i="14"/>
  <c r="P738" i="14"/>
  <c r="P750" i="14"/>
  <c r="P762" i="14"/>
  <c r="P774" i="14"/>
  <c r="P786" i="14"/>
  <c r="P798" i="14"/>
  <c r="P810" i="14"/>
  <c r="P822" i="14"/>
  <c r="P834" i="14"/>
  <c r="P846" i="14"/>
  <c r="P858" i="14"/>
  <c r="P870" i="14"/>
  <c r="P882" i="14"/>
  <c r="P894" i="14"/>
  <c r="P906" i="14"/>
  <c r="P918" i="14"/>
  <c r="P930" i="14"/>
  <c r="P942" i="14"/>
  <c r="P954" i="14"/>
  <c r="P966" i="14"/>
  <c r="P978" i="14"/>
  <c r="P990" i="14"/>
  <c r="P10" i="14"/>
  <c r="P36" i="14"/>
  <c r="P69" i="14"/>
  <c r="P95" i="14"/>
  <c r="P128" i="14"/>
  <c r="P154" i="14"/>
  <c r="P180" i="14"/>
  <c r="P213" i="14"/>
  <c r="P234" i="14"/>
  <c r="P250" i="14"/>
  <c r="P270" i="14"/>
  <c r="P283" i="14"/>
  <c r="P295" i="14"/>
  <c r="P307" i="14"/>
  <c r="P319" i="14"/>
  <c r="P331" i="14"/>
  <c r="P343" i="14"/>
  <c r="P355" i="14"/>
  <c r="P367" i="14"/>
  <c r="P379" i="14"/>
  <c r="P391" i="14"/>
  <c r="P403" i="14"/>
  <c r="P415" i="14"/>
  <c r="P427" i="14"/>
  <c r="P439" i="14"/>
  <c r="P451" i="14"/>
  <c r="P463" i="14"/>
  <c r="P475" i="14"/>
  <c r="P487" i="14"/>
  <c r="P499" i="14"/>
  <c r="P511" i="14"/>
  <c r="P523" i="14"/>
  <c r="P535" i="14"/>
  <c r="P547" i="14"/>
  <c r="P559" i="14"/>
  <c r="P571" i="14"/>
  <c r="P583" i="14"/>
  <c r="P595" i="14"/>
  <c r="P607" i="14"/>
  <c r="P619" i="14"/>
  <c r="P631" i="14"/>
  <c r="P643" i="14"/>
  <c r="P655" i="14"/>
  <c r="P667" i="14"/>
  <c r="P679" i="14"/>
  <c r="P691" i="14"/>
  <c r="P703" i="14"/>
  <c r="P715" i="14"/>
  <c r="P727" i="14"/>
  <c r="P739" i="14"/>
  <c r="P751" i="14"/>
  <c r="P763" i="14"/>
  <c r="P775" i="14"/>
  <c r="P787" i="14"/>
  <c r="P799" i="14"/>
  <c r="P811" i="14"/>
  <c r="P823" i="14"/>
  <c r="P835" i="14"/>
  <c r="P847" i="14"/>
  <c r="P859" i="14"/>
  <c r="P871" i="14"/>
  <c r="P883" i="14"/>
  <c r="P895" i="14"/>
  <c r="P907" i="14"/>
  <c r="P919" i="14"/>
  <c r="P931" i="14"/>
  <c r="P943" i="14"/>
  <c r="P955" i="14"/>
  <c r="P967" i="14"/>
  <c r="P979" i="14"/>
  <c r="P991" i="14"/>
  <c r="P1003" i="14"/>
  <c r="P1015" i="14"/>
  <c r="P1027" i="14"/>
  <c r="P12" i="14"/>
  <c r="P45" i="14"/>
  <c r="P71" i="14"/>
  <c r="P104" i="14"/>
  <c r="P130" i="14"/>
  <c r="P156" i="14"/>
  <c r="P189" i="14"/>
  <c r="P215" i="14"/>
  <c r="P236" i="14"/>
  <c r="P252" i="14"/>
  <c r="P272" i="14"/>
  <c r="P285" i="14"/>
  <c r="P297" i="14"/>
  <c r="P309" i="14"/>
  <c r="P321" i="14"/>
  <c r="P333" i="14"/>
  <c r="P345" i="14"/>
  <c r="P357" i="14"/>
  <c r="P369" i="14"/>
  <c r="P381" i="14"/>
  <c r="P393" i="14"/>
  <c r="P405" i="14"/>
  <c r="P417" i="14"/>
  <c r="P429" i="14"/>
  <c r="P441" i="14"/>
  <c r="P453" i="14"/>
  <c r="P465" i="14"/>
  <c r="P477" i="14"/>
  <c r="P489" i="14"/>
  <c r="P501" i="14"/>
  <c r="P513" i="14"/>
  <c r="P525" i="14"/>
  <c r="P537" i="14"/>
  <c r="P549" i="14"/>
  <c r="P561" i="14"/>
  <c r="P573" i="14"/>
  <c r="P585" i="14"/>
  <c r="P597" i="14"/>
  <c r="P609" i="14"/>
  <c r="P621" i="14"/>
  <c r="P633" i="14"/>
  <c r="P645" i="14"/>
  <c r="P657" i="14"/>
  <c r="P669" i="14"/>
  <c r="P681" i="14"/>
  <c r="P693" i="14"/>
  <c r="P705" i="14"/>
  <c r="P717" i="14"/>
  <c r="P729" i="14"/>
  <c r="P741" i="14"/>
  <c r="P753" i="14"/>
  <c r="P765" i="14"/>
  <c r="P777" i="14"/>
  <c r="P789" i="14"/>
  <c r="P801" i="14"/>
  <c r="P813" i="14"/>
  <c r="P825" i="14"/>
  <c r="P837" i="14"/>
  <c r="P849" i="14"/>
  <c r="P861" i="14"/>
  <c r="P873" i="14"/>
  <c r="P885" i="14"/>
  <c r="P897" i="14"/>
  <c r="P909" i="14"/>
  <c r="P921" i="14"/>
  <c r="P933" i="14"/>
  <c r="P945" i="14"/>
  <c r="P957" i="14"/>
  <c r="P969" i="14"/>
  <c r="P981" i="14"/>
  <c r="P44" i="14"/>
  <c r="P308" i="14"/>
  <c r="P452" i="14"/>
  <c r="P596" i="14"/>
  <c r="P740" i="14"/>
  <c r="P884" i="14"/>
  <c r="P1004" i="14"/>
  <c r="P1039" i="14"/>
  <c r="P1065" i="14"/>
  <c r="P1084" i="14"/>
  <c r="P1096" i="14"/>
  <c r="P1108" i="14"/>
  <c r="P1120" i="14"/>
  <c r="P1132" i="14"/>
  <c r="P1144" i="14"/>
  <c r="P1156" i="14"/>
  <c r="P1168" i="14"/>
  <c r="P1180" i="14"/>
  <c r="P1192" i="14"/>
  <c r="P1204" i="14"/>
  <c r="P1216" i="14"/>
  <c r="P1228" i="14"/>
  <c r="P1240" i="14"/>
  <c r="P1252" i="14"/>
  <c r="P1264" i="14"/>
  <c r="P1276" i="14"/>
  <c r="P1288" i="14"/>
  <c r="P1300" i="14"/>
  <c r="P1312" i="14"/>
  <c r="P1324" i="14"/>
  <c r="P1336" i="14"/>
  <c r="P1348" i="14"/>
  <c r="P1360" i="14"/>
  <c r="P1372" i="14"/>
  <c r="P1384" i="14"/>
  <c r="P1396" i="14"/>
  <c r="P1408" i="14"/>
  <c r="P1420" i="14"/>
  <c r="P1432" i="14"/>
  <c r="P1444" i="14"/>
  <c r="P1456" i="14"/>
  <c r="P1468" i="14"/>
  <c r="P1480" i="14"/>
  <c r="P1492" i="14"/>
  <c r="P1504" i="14"/>
  <c r="P1516" i="14"/>
  <c r="P1528" i="14"/>
  <c r="P1540" i="14"/>
  <c r="P1552" i="14"/>
  <c r="P1564" i="14"/>
  <c r="P1576" i="14"/>
  <c r="P1588" i="14"/>
  <c r="P1600" i="14"/>
  <c r="P1612" i="14"/>
  <c r="P1624" i="14"/>
  <c r="P1636" i="14"/>
  <c r="P1648" i="14"/>
  <c r="P1660" i="14"/>
  <c r="P1672" i="14"/>
  <c r="P1684" i="14"/>
  <c r="P1696" i="14"/>
  <c r="P1708" i="14"/>
  <c r="P1720" i="14"/>
  <c r="P1732" i="14"/>
  <c r="P1744" i="14"/>
  <c r="P1756" i="14"/>
  <c r="P1768" i="14"/>
  <c r="P1780" i="14"/>
  <c r="P1792" i="14"/>
  <c r="P1804" i="14"/>
  <c r="P1816" i="14"/>
  <c r="P1828" i="14"/>
  <c r="P1840" i="14"/>
  <c r="P1852" i="14"/>
  <c r="P1864" i="14"/>
  <c r="P1876" i="14"/>
  <c r="P1888" i="14"/>
  <c r="P1900" i="14"/>
  <c r="P1912" i="14"/>
  <c r="P1924" i="14"/>
  <c r="P1936" i="14"/>
  <c r="P1948" i="14"/>
  <c r="P1960" i="14"/>
  <c r="P1972" i="14"/>
  <c r="P1984" i="14"/>
  <c r="P1996" i="14"/>
  <c r="P2008" i="14"/>
  <c r="P2020" i="14"/>
  <c r="P2032" i="14"/>
  <c r="P2044" i="14"/>
  <c r="P2056" i="14"/>
  <c r="P2068" i="14"/>
  <c r="P2080" i="14"/>
  <c r="P2092" i="14"/>
  <c r="P2104" i="14"/>
  <c r="P2116" i="14"/>
  <c r="P2128" i="14"/>
  <c r="P2140" i="14"/>
  <c r="P2152" i="14"/>
  <c r="P2164" i="14"/>
  <c r="P2176" i="14"/>
  <c r="P2188" i="14"/>
  <c r="P2200" i="14"/>
  <c r="P2212" i="14"/>
  <c r="P2224" i="14"/>
  <c r="P2236" i="14"/>
  <c r="P2248" i="14"/>
  <c r="P2260" i="14"/>
  <c r="P2272" i="14"/>
  <c r="P2284" i="14"/>
  <c r="P2296" i="14"/>
  <c r="P2308" i="14"/>
  <c r="P2320" i="14"/>
  <c r="P2332" i="14"/>
  <c r="P2344" i="14"/>
  <c r="P2356" i="14"/>
  <c r="P2368" i="14"/>
  <c r="P2380" i="14"/>
  <c r="P2392" i="14"/>
  <c r="P2404" i="14"/>
  <c r="P2416" i="14"/>
  <c r="P70" i="14"/>
  <c r="P320" i="14"/>
  <c r="P464" i="14"/>
  <c r="P608" i="14"/>
  <c r="P752" i="14"/>
  <c r="P896" i="14"/>
  <c r="P1005" i="14"/>
  <c r="P1040" i="14"/>
  <c r="P1073" i="14"/>
  <c r="P1085" i="14"/>
  <c r="P1097" i="14"/>
  <c r="P1109" i="14"/>
  <c r="P1121" i="14"/>
  <c r="P1133" i="14"/>
  <c r="P1145" i="14"/>
  <c r="P1157" i="14"/>
  <c r="P1169" i="14"/>
  <c r="P1181" i="14"/>
  <c r="P1193" i="14"/>
  <c r="P1205" i="14"/>
  <c r="P1217" i="14"/>
  <c r="P1229" i="14"/>
  <c r="P1241" i="14"/>
  <c r="P1253" i="14"/>
  <c r="P1265" i="14"/>
  <c r="P1277" i="14"/>
  <c r="P1289" i="14"/>
  <c r="P1301" i="14"/>
  <c r="P1313" i="14"/>
  <c r="P1325" i="14"/>
  <c r="P1337" i="14"/>
  <c r="P1349" i="14"/>
  <c r="P1361" i="14"/>
  <c r="P1373" i="14"/>
  <c r="P1385" i="14"/>
  <c r="P1397" i="14"/>
  <c r="P1409" i="14"/>
  <c r="P1421" i="14"/>
  <c r="P1433" i="14"/>
  <c r="P1445" i="14"/>
  <c r="P1457" i="14"/>
  <c r="P1469" i="14"/>
  <c r="P1481" i="14"/>
  <c r="P1493" i="14"/>
  <c r="P1505" i="14"/>
  <c r="P1517" i="14"/>
  <c r="P1529" i="14"/>
  <c r="P1541" i="14"/>
  <c r="P1553" i="14"/>
  <c r="P1565" i="14"/>
  <c r="P1577" i="14"/>
  <c r="P1589" i="14"/>
  <c r="P1601" i="14"/>
  <c r="P1613" i="14"/>
  <c r="P1625" i="14"/>
  <c r="P1637" i="14"/>
  <c r="P1649" i="14"/>
  <c r="P1661" i="14"/>
  <c r="P1673" i="14"/>
  <c r="P1685" i="14"/>
  <c r="P1697" i="14"/>
  <c r="P1709" i="14"/>
  <c r="P1721" i="14"/>
  <c r="P1733" i="14"/>
  <c r="P1745" i="14"/>
  <c r="P1757" i="14"/>
  <c r="P1769" i="14"/>
  <c r="P1781" i="14"/>
  <c r="P1793" i="14"/>
  <c r="P1805" i="14"/>
  <c r="P1817" i="14"/>
  <c r="P1829" i="14"/>
  <c r="P1841" i="14"/>
  <c r="P1853" i="14"/>
  <c r="P1865" i="14"/>
  <c r="P1877" i="14"/>
  <c r="P1889" i="14"/>
  <c r="P1901" i="14"/>
  <c r="P1913" i="14"/>
  <c r="P1925" i="14"/>
  <c r="P1937" i="14"/>
  <c r="P1949" i="14"/>
  <c r="P1961" i="14"/>
  <c r="P1973" i="14"/>
  <c r="P1985" i="14"/>
  <c r="P1997" i="14"/>
  <c r="P2009" i="14"/>
  <c r="P2021" i="14"/>
  <c r="P2033" i="14"/>
  <c r="P2045" i="14"/>
  <c r="P2057" i="14"/>
  <c r="P2069" i="14"/>
  <c r="P2081" i="14"/>
  <c r="P2093" i="14"/>
  <c r="P2105" i="14"/>
  <c r="P2117" i="14"/>
  <c r="P2129" i="14"/>
  <c r="P2141" i="14"/>
  <c r="P2153" i="14"/>
  <c r="P2165" i="14"/>
  <c r="P2177" i="14"/>
  <c r="P2189" i="14"/>
  <c r="P2201" i="14"/>
  <c r="P2213" i="14"/>
  <c r="P2225" i="14"/>
  <c r="P2237" i="14"/>
  <c r="P2249" i="14"/>
  <c r="P2261" i="14"/>
  <c r="P2273" i="14"/>
  <c r="P2285" i="14"/>
  <c r="P2297" i="14"/>
  <c r="P2309" i="14"/>
  <c r="P2321" i="14"/>
  <c r="P2333" i="14"/>
  <c r="P2345" i="14"/>
  <c r="P2357" i="14"/>
  <c r="P2369" i="14"/>
  <c r="P2381" i="14"/>
  <c r="P2393" i="14"/>
  <c r="P2405" i="14"/>
  <c r="P2417" i="14"/>
  <c r="P96" i="14"/>
  <c r="P332" i="14"/>
  <c r="P476" i="14"/>
  <c r="P620" i="14"/>
  <c r="P764" i="14"/>
  <c r="P908" i="14"/>
  <c r="P1013" i="14"/>
  <c r="P1041" i="14"/>
  <c r="P1074" i="14"/>
  <c r="P1086" i="14"/>
  <c r="P1098" i="14"/>
  <c r="P1110" i="14"/>
  <c r="P1122" i="14"/>
  <c r="P1134" i="14"/>
  <c r="P1146" i="14"/>
  <c r="P1158" i="14"/>
  <c r="P1170" i="14"/>
  <c r="P1182" i="14"/>
  <c r="P1194" i="14"/>
  <c r="P1206" i="14"/>
  <c r="P1218" i="14"/>
  <c r="P1230" i="14"/>
  <c r="P1242" i="14"/>
  <c r="P1254" i="14"/>
  <c r="P1266" i="14"/>
  <c r="P1278" i="14"/>
  <c r="P1290" i="14"/>
  <c r="P1302" i="14"/>
  <c r="P1314" i="14"/>
  <c r="P1326" i="14"/>
  <c r="P1338" i="14"/>
  <c r="P1350" i="14"/>
  <c r="P1362" i="14"/>
  <c r="P1374" i="14"/>
  <c r="P1386" i="14"/>
  <c r="P1398" i="14"/>
  <c r="P1410" i="14"/>
  <c r="P1422" i="14"/>
  <c r="P1434" i="14"/>
  <c r="P1446" i="14"/>
  <c r="P1458" i="14"/>
  <c r="P1470" i="14"/>
  <c r="P1482" i="14"/>
  <c r="P1494" i="14"/>
  <c r="P1506" i="14"/>
  <c r="P1518" i="14"/>
  <c r="P1530" i="14"/>
  <c r="P1542" i="14"/>
  <c r="P1554" i="14"/>
  <c r="P1566" i="14"/>
  <c r="P1578" i="14"/>
  <c r="P1590" i="14"/>
  <c r="P1602" i="14"/>
  <c r="P1614" i="14"/>
  <c r="P1626" i="14"/>
  <c r="P1638" i="14"/>
  <c r="P1650" i="14"/>
  <c r="P1662" i="14"/>
  <c r="P1674" i="14"/>
  <c r="P1686" i="14"/>
  <c r="P1698" i="14"/>
  <c r="P1710" i="14"/>
  <c r="P1722" i="14"/>
  <c r="P1734" i="14"/>
  <c r="P1746" i="14"/>
  <c r="P1758" i="14"/>
  <c r="P1770" i="14"/>
  <c r="P1782" i="14"/>
  <c r="P1794" i="14"/>
  <c r="P1806" i="14"/>
  <c r="P1818" i="14"/>
  <c r="P1830" i="14"/>
  <c r="P1842" i="14"/>
  <c r="P1854" i="14"/>
  <c r="P1866" i="14"/>
  <c r="P1878" i="14"/>
  <c r="P1890" i="14"/>
  <c r="P1902" i="14"/>
  <c r="P1914" i="14"/>
  <c r="P1926" i="14"/>
  <c r="P1938" i="14"/>
  <c r="P1950" i="14"/>
  <c r="P1962" i="14"/>
  <c r="P1974" i="14"/>
  <c r="P1986" i="14"/>
  <c r="P1998" i="14"/>
  <c r="P2010" i="14"/>
  <c r="P2022" i="14"/>
  <c r="P2034" i="14"/>
  <c r="P2046" i="14"/>
  <c r="P2058" i="14"/>
  <c r="P2070" i="14"/>
  <c r="P2082" i="14"/>
  <c r="P2094" i="14"/>
  <c r="P2106" i="14"/>
  <c r="P2118" i="14"/>
  <c r="P2130" i="14"/>
  <c r="P2142" i="14"/>
  <c r="P2154" i="14"/>
  <c r="P2166" i="14"/>
  <c r="P2178" i="14"/>
  <c r="P2190" i="14"/>
  <c r="P2202" i="14"/>
  <c r="P2214" i="14"/>
  <c r="P2226" i="14"/>
  <c r="P2238" i="14"/>
  <c r="P2250" i="14"/>
  <c r="P2262" i="14"/>
  <c r="P2274" i="14"/>
  <c r="P2286" i="14"/>
  <c r="P2298" i="14"/>
  <c r="P2310" i="14"/>
  <c r="P2322" i="14"/>
  <c r="P2334" i="14"/>
  <c r="P2346" i="14"/>
  <c r="P2358" i="14"/>
  <c r="P2370" i="14"/>
  <c r="P2382" i="14"/>
  <c r="P2394" i="14"/>
  <c r="P2406" i="14"/>
  <c r="P129" i="14"/>
  <c r="P344" i="14"/>
  <c r="P488" i="14"/>
  <c r="P632" i="14"/>
  <c r="P776" i="14"/>
  <c r="P920" i="14"/>
  <c r="P1014" i="14"/>
  <c r="P1049" i="14"/>
  <c r="P1075" i="14"/>
  <c r="P1087" i="14"/>
  <c r="P1099" i="14"/>
  <c r="P1111" i="14"/>
  <c r="P1123" i="14"/>
  <c r="P1135" i="14"/>
  <c r="P1147" i="14"/>
  <c r="P1159" i="14"/>
  <c r="P1171" i="14"/>
  <c r="P1183" i="14"/>
  <c r="P1195" i="14"/>
  <c r="P1207" i="14"/>
  <c r="P1219" i="14"/>
  <c r="P1231" i="14"/>
  <c r="P1243" i="14"/>
  <c r="P1255" i="14"/>
  <c r="P1267" i="14"/>
  <c r="P1279" i="14"/>
  <c r="P1291" i="14"/>
  <c r="P1303" i="14"/>
  <c r="P1315" i="14"/>
  <c r="P1327" i="14"/>
  <c r="P1339" i="14"/>
  <c r="P1351" i="14"/>
  <c r="P1363" i="14"/>
  <c r="P1375" i="14"/>
  <c r="P1387" i="14"/>
  <c r="P1399" i="14"/>
  <c r="P1411" i="14"/>
  <c r="P1423" i="14"/>
  <c r="P1435" i="14"/>
  <c r="P1447" i="14"/>
  <c r="P1459" i="14"/>
  <c r="P1471" i="14"/>
  <c r="P1483" i="14"/>
  <c r="P1495" i="14"/>
  <c r="P1507" i="14"/>
  <c r="P1519" i="14"/>
  <c r="P1531" i="14"/>
  <c r="P1543" i="14"/>
  <c r="P1555" i="14"/>
  <c r="P1567" i="14"/>
  <c r="P1579" i="14"/>
  <c r="P1591" i="14"/>
  <c r="P1603" i="14"/>
  <c r="P1615" i="14"/>
  <c r="P1627" i="14"/>
  <c r="P1639" i="14"/>
  <c r="P1651" i="14"/>
  <c r="P1663" i="14"/>
  <c r="P1675" i="14"/>
  <c r="P1687" i="14"/>
  <c r="P1699" i="14"/>
  <c r="P1711" i="14"/>
  <c r="P1723" i="14"/>
  <c r="P1735" i="14"/>
  <c r="P1747" i="14"/>
  <c r="P1759" i="14"/>
  <c r="P1771" i="14"/>
  <c r="P1783" i="14"/>
  <c r="P1795" i="14"/>
  <c r="P1807" i="14"/>
  <c r="P1819" i="14"/>
  <c r="P1831" i="14"/>
  <c r="P1843" i="14"/>
  <c r="P1855" i="14"/>
  <c r="P1867" i="14"/>
  <c r="P1879" i="14"/>
  <c r="P1891" i="14"/>
  <c r="P1903" i="14"/>
  <c r="P1915" i="14"/>
  <c r="P1927" i="14"/>
  <c r="P1939" i="14"/>
  <c r="P1951" i="14"/>
  <c r="P1963" i="14"/>
  <c r="P1975" i="14"/>
  <c r="P1987" i="14"/>
  <c r="P1999" i="14"/>
  <c r="P2011" i="14"/>
  <c r="P2023" i="14"/>
  <c r="P2035" i="14"/>
  <c r="P2047" i="14"/>
  <c r="P2059" i="14"/>
  <c r="P2071" i="14"/>
  <c r="P2083" i="14"/>
  <c r="P2095" i="14"/>
  <c r="P2107" i="14"/>
  <c r="P2119" i="14"/>
  <c r="P2131" i="14"/>
  <c r="P2143" i="14"/>
  <c r="P2155" i="14"/>
  <c r="P2167" i="14"/>
  <c r="P2179" i="14"/>
  <c r="P2191" i="14"/>
  <c r="P2203" i="14"/>
  <c r="P2215" i="14"/>
  <c r="P2227" i="14"/>
  <c r="P2239" i="14"/>
  <c r="P2251" i="14"/>
  <c r="P2263" i="14"/>
  <c r="P2275" i="14"/>
  <c r="P2287" i="14"/>
  <c r="P2299" i="14"/>
  <c r="P2311" i="14"/>
  <c r="P2323" i="14"/>
  <c r="P2335" i="14"/>
  <c r="P2347" i="14"/>
  <c r="P2359" i="14"/>
  <c r="P2371" i="14"/>
  <c r="P2383" i="14"/>
  <c r="P2395" i="14"/>
  <c r="P2407" i="14"/>
  <c r="P155" i="14"/>
  <c r="P356" i="14"/>
  <c r="P500" i="14"/>
  <c r="P644" i="14"/>
  <c r="P788" i="14"/>
  <c r="P932" i="14"/>
  <c r="P1016" i="14"/>
  <c r="P1050" i="14"/>
  <c r="P1076" i="14"/>
  <c r="P1088" i="14"/>
  <c r="P1100" i="14"/>
  <c r="P1112" i="14"/>
  <c r="P1124" i="14"/>
  <c r="P1136" i="14"/>
  <c r="P1148" i="14"/>
  <c r="P1160" i="14"/>
  <c r="P1172" i="14"/>
  <c r="P1184" i="14"/>
  <c r="P1196" i="14"/>
  <c r="P1208" i="14"/>
  <c r="P1220" i="14"/>
  <c r="P1232" i="14"/>
  <c r="P1244" i="14"/>
  <c r="P1256" i="14"/>
  <c r="P1268" i="14"/>
  <c r="P1280" i="14"/>
  <c r="P1292" i="14"/>
  <c r="P1304" i="14"/>
  <c r="P1316" i="14"/>
  <c r="P1328" i="14"/>
  <c r="P1340" i="14"/>
  <c r="P1352" i="14"/>
  <c r="P1364" i="14"/>
  <c r="P1376" i="14"/>
  <c r="P1388" i="14"/>
  <c r="P1400" i="14"/>
  <c r="P1412" i="14"/>
  <c r="P1424" i="14"/>
  <c r="P1436" i="14"/>
  <c r="P1448" i="14"/>
  <c r="P1460" i="14"/>
  <c r="P1472" i="14"/>
  <c r="P1484" i="14"/>
  <c r="P1496" i="14"/>
  <c r="P1508" i="14"/>
  <c r="P1520" i="14"/>
  <c r="P1532" i="14"/>
  <c r="P1544" i="14"/>
  <c r="P1556" i="14"/>
  <c r="P1568" i="14"/>
  <c r="P1580" i="14"/>
  <c r="P1592" i="14"/>
  <c r="P1604" i="14"/>
  <c r="P1616" i="14"/>
  <c r="P1628" i="14"/>
  <c r="P1640" i="14"/>
  <c r="P1652" i="14"/>
  <c r="P1664" i="14"/>
  <c r="P1676" i="14"/>
  <c r="P1688" i="14"/>
  <c r="P1700" i="14"/>
  <c r="P1712" i="14"/>
  <c r="P1724" i="14"/>
  <c r="P1736" i="14"/>
  <c r="P1748" i="14"/>
  <c r="P1760" i="14"/>
  <c r="P1772" i="14"/>
  <c r="P1784" i="14"/>
  <c r="P1796" i="14"/>
  <c r="P1808" i="14"/>
  <c r="P1820" i="14"/>
  <c r="P1832" i="14"/>
  <c r="P1844" i="14"/>
  <c r="P1856" i="14"/>
  <c r="P1868" i="14"/>
  <c r="P1880" i="14"/>
  <c r="P1892" i="14"/>
  <c r="P1904" i="14"/>
  <c r="P1916" i="14"/>
  <c r="P1928" i="14"/>
  <c r="P1940" i="14"/>
  <c r="P1952" i="14"/>
  <c r="P1964" i="14"/>
  <c r="P1976" i="14"/>
  <c r="P1988" i="14"/>
  <c r="P2000" i="14"/>
  <c r="P2012" i="14"/>
  <c r="P2024" i="14"/>
  <c r="P2036" i="14"/>
  <c r="P2048" i="14"/>
  <c r="P2060" i="14"/>
  <c r="P2072" i="14"/>
  <c r="P2084" i="14"/>
  <c r="P2096" i="14"/>
  <c r="P2108" i="14"/>
  <c r="P2120" i="14"/>
  <c r="P2132" i="14"/>
  <c r="P2144" i="14"/>
  <c r="P2156" i="14"/>
  <c r="P2168" i="14"/>
  <c r="P2180" i="14"/>
  <c r="P2192" i="14"/>
  <c r="P2204" i="14"/>
  <c r="P2216" i="14"/>
  <c r="P2228" i="14"/>
  <c r="P2240" i="14"/>
  <c r="P2252" i="14"/>
  <c r="P2264" i="14"/>
  <c r="P2276" i="14"/>
  <c r="P2288" i="14"/>
  <c r="P2300" i="14"/>
  <c r="P2312" i="14"/>
  <c r="P2324" i="14"/>
  <c r="P2336" i="14"/>
  <c r="P2348" i="14"/>
  <c r="P2360" i="14"/>
  <c r="P2372" i="14"/>
  <c r="P2384" i="14"/>
  <c r="P2396" i="14"/>
  <c r="P2408" i="14"/>
  <c r="P188" i="14"/>
  <c r="P368" i="14"/>
  <c r="P512" i="14"/>
  <c r="P656" i="14"/>
  <c r="P800" i="14"/>
  <c r="P944" i="14"/>
  <c r="P1017" i="14"/>
  <c r="P1051" i="14"/>
  <c r="P1077" i="14"/>
  <c r="P1089" i="14"/>
  <c r="P1101" i="14"/>
  <c r="P1113" i="14"/>
  <c r="P1125" i="14"/>
  <c r="P1137" i="14"/>
  <c r="P1149" i="14"/>
  <c r="P1161" i="14"/>
  <c r="P1173" i="14"/>
  <c r="P1185" i="14"/>
  <c r="P1197" i="14"/>
  <c r="P1209" i="14"/>
  <c r="P1221" i="14"/>
  <c r="P1233" i="14"/>
  <c r="P1245" i="14"/>
  <c r="P1257" i="14"/>
  <c r="P1269" i="14"/>
  <c r="P1281" i="14"/>
  <c r="P1293" i="14"/>
  <c r="P1305" i="14"/>
  <c r="P1317" i="14"/>
  <c r="P1329" i="14"/>
  <c r="P1341" i="14"/>
  <c r="P1353" i="14"/>
  <c r="P1365" i="14"/>
  <c r="P1377" i="14"/>
  <c r="P1389" i="14"/>
  <c r="P1401" i="14"/>
  <c r="P1413" i="14"/>
  <c r="P1425" i="14"/>
  <c r="P1437" i="14"/>
  <c r="P1449" i="14"/>
  <c r="P1461" i="14"/>
  <c r="P1473" i="14"/>
  <c r="P1485" i="14"/>
  <c r="P1497" i="14"/>
  <c r="P1509" i="14"/>
  <c r="P1521" i="14"/>
  <c r="P1533" i="14"/>
  <c r="P1545" i="14"/>
  <c r="P1557" i="14"/>
  <c r="P1569" i="14"/>
  <c r="P1581" i="14"/>
  <c r="P1593" i="14"/>
  <c r="P1605" i="14"/>
  <c r="P1617" i="14"/>
  <c r="P1629" i="14"/>
  <c r="P1641" i="14"/>
  <c r="P1653" i="14"/>
  <c r="P1665" i="14"/>
  <c r="P1677" i="14"/>
  <c r="P1689" i="14"/>
  <c r="P1701" i="14"/>
  <c r="P1713" i="14"/>
  <c r="P1725" i="14"/>
  <c r="P1737" i="14"/>
  <c r="P1749" i="14"/>
  <c r="P1761" i="14"/>
  <c r="P1773" i="14"/>
  <c r="P1785" i="14"/>
  <c r="P1797" i="14"/>
  <c r="P1809" i="14"/>
  <c r="P1821" i="14"/>
  <c r="P1833" i="14"/>
  <c r="P1845" i="14"/>
  <c r="P1857" i="14"/>
  <c r="P1869" i="14"/>
  <c r="P1881" i="14"/>
  <c r="P1893" i="14"/>
  <c r="P1905" i="14"/>
  <c r="P1917" i="14"/>
  <c r="P1929" i="14"/>
  <c r="P1941" i="14"/>
  <c r="P1953" i="14"/>
  <c r="P1965" i="14"/>
  <c r="P1977" i="14"/>
  <c r="P1989" i="14"/>
  <c r="P2001" i="14"/>
  <c r="P2013" i="14"/>
  <c r="P2025" i="14"/>
  <c r="P2037" i="14"/>
  <c r="P2049" i="14"/>
  <c r="P2061" i="14"/>
  <c r="P2073" i="14"/>
  <c r="P2085" i="14"/>
  <c r="P2097" i="14"/>
  <c r="P2109" i="14"/>
  <c r="P2121" i="14"/>
  <c r="P2133" i="14"/>
  <c r="P2145" i="14"/>
  <c r="P2157" i="14"/>
  <c r="P2169" i="14"/>
  <c r="P2181" i="14"/>
  <c r="P2193" i="14"/>
  <c r="P2205" i="14"/>
  <c r="P2217" i="14"/>
  <c r="P2229" i="14"/>
  <c r="P2241" i="14"/>
  <c r="P2253" i="14"/>
  <c r="P2265" i="14"/>
  <c r="P2277" i="14"/>
  <c r="P2289" i="14"/>
  <c r="P2301" i="14"/>
  <c r="P2313" i="14"/>
  <c r="P2325" i="14"/>
  <c r="P2337" i="14"/>
  <c r="P2349" i="14"/>
  <c r="P2361" i="14"/>
  <c r="P2373" i="14"/>
  <c r="P2385" i="14"/>
  <c r="P2397" i="14"/>
  <c r="P2409" i="14"/>
  <c r="P214" i="14"/>
  <c r="P380" i="14"/>
  <c r="P524" i="14"/>
  <c r="P668" i="14"/>
  <c r="P812" i="14"/>
  <c r="P956" i="14"/>
  <c r="P1025" i="14"/>
  <c r="P1052" i="14"/>
  <c r="P1078" i="14"/>
  <c r="P1090" i="14"/>
  <c r="P1102" i="14"/>
  <c r="P1114" i="14"/>
  <c r="P1126" i="14"/>
  <c r="P1138" i="14"/>
  <c r="P1150" i="14"/>
  <c r="P1162" i="14"/>
  <c r="P1174" i="14"/>
  <c r="P1186" i="14"/>
  <c r="P1198" i="14"/>
  <c r="P1210" i="14"/>
  <c r="P1222" i="14"/>
  <c r="P1234" i="14"/>
  <c r="P1246" i="14"/>
  <c r="P1258" i="14"/>
  <c r="P1270" i="14"/>
  <c r="P1282" i="14"/>
  <c r="P1294" i="14"/>
  <c r="P1306" i="14"/>
  <c r="P1318" i="14"/>
  <c r="P1330" i="14"/>
  <c r="P1342" i="14"/>
  <c r="P1354" i="14"/>
  <c r="P1366" i="14"/>
  <c r="P1378" i="14"/>
  <c r="P1390" i="14"/>
  <c r="P1402" i="14"/>
  <c r="P1414" i="14"/>
  <c r="P1426" i="14"/>
  <c r="P1438" i="14"/>
  <c r="P1450" i="14"/>
  <c r="P1462" i="14"/>
  <c r="P1474" i="14"/>
  <c r="P1486" i="14"/>
  <c r="P1498" i="14"/>
  <c r="P1510" i="14"/>
  <c r="P1522" i="14"/>
  <c r="P1534" i="14"/>
  <c r="P1546" i="14"/>
  <c r="P1558" i="14"/>
  <c r="P1570" i="14"/>
  <c r="P1582" i="14"/>
  <c r="P1594" i="14"/>
  <c r="P1606" i="14"/>
  <c r="P1618" i="14"/>
  <c r="P1630" i="14"/>
  <c r="P1642" i="14"/>
  <c r="P1654" i="14"/>
  <c r="P1666" i="14"/>
  <c r="P1678" i="14"/>
  <c r="P1690" i="14"/>
  <c r="P1702" i="14"/>
  <c r="P1714" i="14"/>
  <c r="P1726" i="14"/>
  <c r="P1738" i="14"/>
  <c r="P1750" i="14"/>
  <c r="P1762" i="14"/>
  <c r="P1774" i="14"/>
  <c r="P1786" i="14"/>
  <c r="P1798" i="14"/>
  <c r="P1810" i="14"/>
  <c r="P1822" i="14"/>
  <c r="P1834" i="14"/>
  <c r="P1846" i="14"/>
  <c r="P1858" i="14"/>
  <c r="P1870" i="14"/>
  <c r="P1882" i="14"/>
  <c r="P1894" i="14"/>
  <c r="P1906" i="14"/>
  <c r="P1918" i="14"/>
  <c r="P1930" i="14"/>
  <c r="P1942" i="14"/>
  <c r="P1954" i="14"/>
  <c r="P1966" i="14"/>
  <c r="P1978" i="14"/>
  <c r="P1990" i="14"/>
  <c r="P2002" i="14"/>
  <c r="P2014" i="14"/>
  <c r="P2026" i="14"/>
  <c r="P2038" i="14"/>
  <c r="P2050" i="14"/>
  <c r="P2062" i="14"/>
  <c r="P2074" i="14"/>
  <c r="P2086" i="14"/>
  <c r="P2098" i="14"/>
  <c r="P2110" i="14"/>
  <c r="P2122" i="14"/>
  <c r="P2134" i="14"/>
  <c r="P2146" i="14"/>
  <c r="P2158" i="14"/>
  <c r="P2170" i="14"/>
  <c r="P2182" i="14"/>
  <c r="P2194" i="14"/>
  <c r="P2206" i="14"/>
  <c r="P2218" i="14"/>
  <c r="P2230" i="14"/>
  <c r="P2242" i="14"/>
  <c r="P2254" i="14"/>
  <c r="P2266" i="14"/>
  <c r="P2278" i="14"/>
  <c r="P2290" i="14"/>
  <c r="P2302" i="14"/>
  <c r="P2314" i="14"/>
  <c r="P2326" i="14"/>
  <c r="P2338" i="14"/>
  <c r="P2350" i="14"/>
  <c r="P2362" i="14"/>
  <c r="P2374" i="14"/>
  <c r="P2386" i="14"/>
  <c r="P2398" i="14"/>
  <c r="P2410" i="14"/>
  <c r="P235" i="14"/>
  <c r="P392" i="14"/>
  <c r="P536" i="14"/>
  <c r="P680" i="14"/>
  <c r="P824" i="14"/>
  <c r="P968" i="14"/>
  <c r="P1026" i="14"/>
  <c r="P1053" i="14"/>
  <c r="P1079" i="14"/>
  <c r="P1091" i="14"/>
  <c r="P1103" i="14"/>
  <c r="P1115" i="14"/>
  <c r="P1127" i="14"/>
  <c r="P1139" i="14"/>
  <c r="P1151" i="14"/>
  <c r="P1163" i="14"/>
  <c r="P1175" i="14"/>
  <c r="P1187" i="14"/>
  <c r="P1199" i="14"/>
  <c r="P1211" i="14"/>
  <c r="P1223" i="14"/>
  <c r="P1235" i="14"/>
  <c r="P1247" i="14"/>
  <c r="P1259" i="14"/>
  <c r="P1271" i="14"/>
  <c r="P1283" i="14"/>
  <c r="P1295" i="14"/>
  <c r="P1307" i="14"/>
  <c r="P1319" i="14"/>
  <c r="P1331" i="14"/>
  <c r="P1343" i="14"/>
  <c r="P1355" i="14"/>
  <c r="P1367" i="14"/>
  <c r="P1379" i="14"/>
  <c r="P1391" i="14"/>
  <c r="P1403" i="14"/>
  <c r="P1415" i="14"/>
  <c r="P1427" i="14"/>
  <c r="P1439" i="14"/>
  <c r="P1451" i="14"/>
  <c r="P1463" i="14"/>
  <c r="P1475" i="14"/>
  <c r="P1487" i="14"/>
  <c r="P1499" i="14"/>
  <c r="P1511" i="14"/>
  <c r="P1523" i="14"/>
  <c r="P1535" i="14"/>
  <c r="P1547" i="14"/>
  <c r="P1559" i="14"/>
  <c r="P1571" i="14"/>
  <c r="P1583" i="14"/>
  <c r="P1595" i="14"/>
  <c r="P1607" i="14"/>
  <c r="P1619" i="14"/>
  <c r="P1631" i="14"/>
  <c r="P1643" i="14"/>
  <c r="P1655" i="14"/>
  <c r="P1667" i="14"/>
  <c r="P1679" i="14"/>
  <c r="P1691" i="14"/>
  <c r="P1703" i="14"/>
  <c r="P1715" i="14"/>
  <c r="P1727" i="14"/>
  <c r="P1739" i="14"/>
  <c r="P1751" i="14"/>
  <c r="P1763" i="14"/>
  <c r="P1775" i="14"/>
  <c r="P1787" i="14"/>
  <c r="P1799" i="14"/>
  <c r="P1811" i="14"/>
  <c r="P1823" i="14"/>
  <c r="P1835" i="14"/>
  <c r="P1847" i="14"/>
  <c r="P1859" i="14"/>
  <c r="P1871" i="14"/>
  <c r="P1883" i="14"/>
  <c r="P1895" i="14"/>
  <c r="P1907" i="14"/>
  <c r="P1919" i="14"/>
  <c r="P1931" i="14"/>
  <c r="P1943" i="14"/>
  <c r="P1955" i="14"/>
  <c r="P1967" i="14"/>
  <c r="P1979" i="14"/>
  <c r="P251" i="14"/>
  <c r="P404" i="14"/>
  <c r="P548" i="14"/>
  <c r="P692" i="14"/>
  <c r="P836" i="14"/>
  <c r="P980" i="14"/>
  <c r="P1028" i="14"/>
  <c r="P1061" i="14"/>
  <c r="P1080" i="14"/>
  <c r="P1092" i="14"/>
  <c r="P1104" i="14"/>
  <c r="P1116" i="14"/>
  <c r="P1128" i="14"/>
  <c r="P1140" i="14"/>
  <c r="P1152" i="14"/>
  <c r="P1164" i="14"/>
  <c r="P1176" i="14"/>
  <c r="P1188" i="14"/>
  <c r="P1200" i="14"/>
  <c r="P1212" i="14"/>
  <c r="P1224" i="14"/>
  <c r="P1236" i="14"/>
  <c r="P1248" i="14"/>
  <c r="P1260" i="14"/>
  <c r="P1272" i="14"/>
  <c r="P1284" i="14"/>
  <c r="P1296" i="14"/>
  <c r="P1308" i="14"/>
  <c r="P1320" i="14"/>
  <c r="P1332" i="14"/>
  <c r="P1344" i="14"/>
  <c r="P1356" i="14"/>
  <c r="P1368" i="14"/>
  <c r="P1380" i="14"/>
  <c r="P1392" i="14"/>
  <c r="P1404" i="14"/>
  <c r="P1416" i="14"/>
  <c r="P1428" i="14"/>
  <c r="P1440" i="14"/>
  <c r="P1452" i="14"/>
  <c r="P1464" i="14"/>
  <c r="P1476" i="14"/>
  <c r="P1488" i="14"/>
  <c r="P1500" i="14"/>
  <c r="P1512" i="14"/>
  <c r="P1524" i="14"/>
  <c r="P1536" i="14"/>
  <c r="P1548" i="14"/>
  <c r="P1560" i="14"/>
  <c r="P1572" i="14"/>
  <c r="P1584" i="14"/>
  <c r="P1596" i="14"/>
  <c r="P1608" i="14"/>
  <c r="P1620" i="14"/>
  <c r="P1632" i="14"/>
  <c r="P1644" i="14"/>
  <c r="P1656" i="14"/>
  <c r="P1668" i="14"/>
  <c r="P1680" i="14"/>
  <c r="P1692" i="14"/>
  <c r="P1704" i="14"/>
  <c r="P1716" i="14"/>
  <c r="P1728" i="14"/>
  <c r="P1740" i="14"/>
  <c r="P1752" i="14"/>
  <c r="P1764" i="14"/>
  <c r="P1776" i="14"/>
  <c r="P1788" i="14"/>
  <c r="P1800" i="14"/>
  <c r="P1812" i="14"/>
  <c r="P1824" i="14"/>
  <c r="P1836" i="14"/>
  <c r="P1848" i="14"/>
  <c r="P1860" i="14"/>
  <c r="P1872" i="14"/>
  <c r="P1884" i="14"/>
  <c r="P1896" i="14"/>
  <c r="P1908" i="14"/>
  <c r="P1920" i="14"/>
  <c r="P1932" i="14"/>
  <c r="P1944" i="14"/>
  <c r="P1956" i="14"/>
  <c r="P1968" i="14"/>
  <c r="P1980" i="14"/>
  <c r="P271" i="14"/>
  <c r="P416" i="14"/>
  <c r="P560" i="14"/>
  <c r="P704" i="14"/>
  <c r="P848" i="14"/>
  <c r="P992" i="14"/>
  <c r="P1029" i="14"/>
  <c r="P1062" i="14"/>
  <c r="P1081" i="14"/>
  <c r="P1093" i="14"/>
  <c r="P1105" i="14"/>
  <c r="P1117" i="14"/>
  <c r="P1129" i="14"/>
  <c r="P1141" i="14"/>
  <c r="P1153" i="14"/>
  <c r="P1165" i="14"/>
  <c r="P1177" i="14"/>
  <c r="P1189" i="14"/>
  <c r="P1201" i="14"/>
  <c r="P1213" i="14"/>
  <c r="P1225" i="14"/>
  <c r="P1237" i="14"/>
  <c r="P1249" i="14"/>
  <c r="P1261" i="14"/>
  <c r="P1273" i="14"/>
  <c r="P1285" i="14"/>
  <c r="P1297" i="14"/>
  <c r="P1309" i="14"/>
  <c r="P1321" i="14"/>
  <c r="P1333" i="14"/>
  <c r="P1345" i="14"/>
  <c r="P1357" i="14"/>
  <c r="P1369" i="14"/>
  <c r="P1381" i="14"/>
  <c r="P1393" i="14"/>
  <c r="P1405" i="14"/>
  <c r="P1417" i="14"/>
  <c r="P1429" i="14"/>
  <c r="P1441" i="14"/>
  <c r="P1453" i="14"/>
  <c r="P1465" i="14"/>
  <c r="P1477" i="14"/>
  <c r="P1489" i="14"/>
  <c r="P1501" i="14"/>
  <c r="P1513" i="14"/>
  <c r="P1525" i="14"/>
  <c r="P1537" i="14"/>
  <c r="P1549" i="14"/>
  <c r="P1561" i="14"/>
  <c r="P1573" i="14"/>
  <c r="P1585" i="14"/>
  <c r="P1597" i="14"/>
  <c r="P1609" i="14"/>
  <c r="P1621" i="14"/>
  <c r="P1633" i="14"/>
  <c r="P1645" i="14"/>
  <c r="P1657" i="14"/>
  <c r="P1669" i="14"/>
  <c r="P1681" i="14"/>
  <c r="P1693" i="14"/>
  <c r="P1705" i="14"/>
  <c r="P1717" i="14"/>
  <c r="P1729" i="14"/>
  <c r="P1741" i="14"/>
  <c r="P1753" i="14"/>
  <c r="P1765" i="14"/>
  <c r="P1777" i="14"/>
  <c r="P1789" i="14"/>
  <c r="P1801" i="14"/>
  <c r="P1813" i="14"/>
  <c r="P1825" i="14"/>
  <c r="P1837" i="14"/>
  <c r="P1849" i="14"/>
  <c r="P1861" i="14"/>
  <c r="P1873" i="14"/>
  <c r="P1885" i="14"/>
  <c r="P1897" i="14"/>
  <c r="P1909" i="14"/>
  <c r="P1921" i="14"/>
  <c r="P1933" i="14"/>
  <c r="P1945" i="14"/>
  <c r="P1957" i="14"/>
  <c r="P1969" i="14"/>
  <c r="P1981" i="14"/>
  <c r="P1993" i="14"/>
  <c r="P2005" i="14"/>
  <c r="P2017" i="14"/>
  <c r="P2029" i="14"/>
  <c r="P2041" i="14"/>
  <c r="P993" i="14"/>
  <c r="P1118" i="14"/>
  <c r="P1190" i="14"/>
  <c r="P1262" i="14"/>
  <c r="P1334" i="14"/>
  <c r="P1406" i="14"/>
  <c r="P1478" i="14"/>
  <c r="P1550" i="14"/>
  <c r="P1622" i="14"/>
  <c r="P1694" i="14"/>
  <c r="P1766" i="14"/>
  <c r="P1838" i="14"/>
  <c r="P1910" i="14"/>
  <c r="P1982" i="14"/>
  <c r="P2018" i="14"/>
  <c r="P2053" i="14"/>
  <c r="P2079" i="14"/>
  <c r="P2112" i="14"/>
  <c r="P2138" i="14"/>
  <c r="P2171" i="14"/>
  <c r="P2197" i="14"/>
  <c r="P2223" i="14"/>
  <c r="P2256" i="14"/>
  <c r="P2282" i="14"/>
  <c r="P2315" i="14"/>
  <c r="P2341" i="14"/>
  <c r="P2367" i="14"/>
  <c r="P2400" i="14"/>
  <c r="P11" i="14"/>
  <c r="P1002" i="14"/>
  <c r="P1119" i="14"/>
  <c r="P1191" i="14"/>
  <c r="P1263" i="14"/>
  <c r="P1335" i="14"/>
  <c r="P1407" i="14"/>
  <c r="P1479" i="14"/>
  <c r="P1551" i="14"/>
  <c r="P1623" i="14"/>
  <c r="P1695" i="14"/>
  <c r="P1767" i="14"/>
  <c r="P1839" i="14"/>
  <c r="P1911" i="14"/>
  <c r="P1983" i="14"/>
  <c r="P2019" i="14"/>
  <c r="P2054" i="14"/>
  <c r="P2087" i="14"/>
  <c r="P2113" i="14"/>
  <c r="P2139" i="14"/>
  <c r="P2172" i="14"/>
  <c r="P2198" i="14"/>
  <c r="P2231" i="14"/>
  <c r="P2257" i="14"/>
  <c r="P2283" i="14"/>
  <c r="P2316" i="14"/>
  <c r="P2342" i="14"/>
  <c r="P2375" i="14"/>
  <c r="P2401" i="14"/>
  <c r="P284" i="14"/>
  <c r="P1037" i="14"/>
  <c r="P1130" i="14"/>
  <c r="P1202" i="14"/>
  <c r="P1274" i="14"/>
  <c r="P1346" i="14"/>
  <c r="P1418" i="14"/>
  <c r="P1490" i="14"/>
  <c r="P1562" i="14"/>
  <c r="P1634" i="14"/>
  <c r="P1706" i="14"/>
  <c r="P1778" i="14"/>
  <c r="P1850" i="14"/>
  <c r="P1922" i="14"/>
  <c r="P1991" i="14"/>
  <c r="P2027" i="14"/>
  <c r="P2055" i="14"/>
  <c r="P2088" i="14"/>
  <c r="P2114" i="14"/>
  <c r="P2147" i="14"/>
  <c r="P2173" i="14"/>
  <c r="P2199" i="14"/>
  <c r="P2232" i="14"/>
  <c r="P2258" i="14"/>
  <c r="P2291" i="14"/>
  <c r="P2317" i="14"/>
  <c r="P2343" i="14"/>
  <c r="P2376" i="14"/>
  <c r="P2402" i="14"/>
  <c r="P296" i="14"/>
  <c r="P1038" i="14"/>
  <c r="P1131" i="14"/>
  <c r="P1203" i="14"/>
  <c r="P1275" i="14"/>
  <c r="P1347" i="14"/>
  <c r="P1419" i="14"/>
  <c r="P1491" i="14"/>
  <c r="P1563" i="14"/>
  <c r="P1635" i="14"/>
  <c r="P1707" i="14"/>
  <c r="P1779" i="14"/>
  <c r="P1851" i="14"/>
  <c r="P1923" i="14"/>
  <c r="P1992" i="14"/>
  <c r="P2028" i="14"/>
  <c r="P2063" i="14"/>
  <c r="P2089" i="14"/>
  <c r="P2115" i="14"/>
  <c r="P2148" i="14"/>
  <c r="P2174" i="14"/>
  <c r="P2207" i="14"/>
  <c r="P2233" i="14"/>
  <c r="P2259" i="14"/>
  <c r="P2292" i="14"/>
  <c r="P2318" i="14"/>
  <c r="P2351" i="14"/>
  <c r="P2377" i="14"/>
  <c r="P2403" i="14"/>
  <c r="P428" i="14"/>
  <c r="P1063" i="14"/>
  <c r="P1142" i="14"/>
  <c r="P1214" i="14"/>
  <c r="P1286" i="14"/>
  <c r="P1358" i="14"/>
  <c r="P1430" i="14"/>
  <c r="P1502" i="14"/>
  <c r="P1574" i="14"/>
  <c r="P1646" i="14"/>
  <c r="P1718" i="14"/>
  <c r="P1790" i="14"/>
  <c r="P1862" i="14"/>
  <c r="P1934" i="14"/>
  <c r="P1994" i="14"/>
  <c r="P2030" i="14"/>
  <c r="P2064" i="14"/>
  <c r="P2090" i="14"/>
  <c r="P2123" i="14"/>
  <c r="P2149" i="14"/>
  <c r="P2175" i="14"/>
  <c r="P2208" i="14"/>
  <c r="P2234" i="14"/>
  <c r="P2267" i="14"/>
  <c r="P2293" i="14"/>
  <c r="P2319" i="14"/>
  <c r="P2352" i="14"/>
  <c r="P2378" i="14"/>
  <c r="P2411" i="14"/>
  <c r="P440" i="14"/>
  <c r="P1064" i="14"/>
  <c r="P1143" i="14"/>
  <c r="P1215" i="14"/>
  <c r="P1287" i="14"/>
  <c r="P1359" i="14"/>
  <c r="P1431" i="14"/>
  <c r="P1503" i="14"/>
  <c r="P1575" i="14"/>
  <c r="P1647" i="14"/>
  <c r="P1719" i="14"/>
  <c r="P1791" i="14"/>
  <c r="P1863" i="14"/>
  <c r="P1935" i="14"/>
  <c r="P1995" i="14"/>
  <c r="P2031" i="14"/>
  <c r="P2065" i="14"/>
  <c r="P2091" i="14"/>
  <c r="P2124" i="14"/>
  <c r="P2150" i="14"/>
  <c r="P2183" i="14"/>
  <c r="P2209" i="14"/>
  <c r="P2235" i="14"/>
  <c r="P2268" i="14"/>
  <c r="P2294" i="14"/>
  <c r="P2327" i="14"/>
  <c r="P2353" i="14"/>
  <c r="P2379" i="14"/>
  <c r="P2412" i="14"/>
  <c r="P584" i="14"/>
  <c r="P1083" i="14"/>
  <c r="P1155" i="14"/>
  <c r="P1227" i="14"/>
  <c r="P1299" i="14"/>
  <c r="P1371" i="14"/>
  <c r="P1443" i="14"/>
  <c r="P1515" i="14"/>
  <c r="P1587" i="14"/>
  <c r="P1659" i="14"/>
  <c r="P1731" i="14"/>
  <c r="P1803" i="14"/>
  <c r="P1875" i="14"/>
  <c r="P1947" i="14"/>
  <c r="P2004" i="14"/>
  <c r="P2040" i="14"/>
  <c r="P2067" i="14"/>
  <c r="P2100" i="14"/>
  <c r="P2126" i="14"/>
  <c r="P2159" i="14"/>
  <c r="P2185" i="14"/>
  <c r="P2211" i="14"/>
  <c r="P2244" i="14"/>
  <c r="P2270" i="14"/>
  <c r="P2303" i="14"/>
  <c r="P2329" i="14"/>
  <c r="P2355" i="14"/>
  <c r="P2388" i="14"/>
  <c r="P2414" i="14"/>
  <c r="P716" i="14"/>
  <c r="P1094" i="14"/>
  <c r="P1166" i="14"/>
  <c r="P1238" i="14"/>
  <c r="P1310" i="14"/>
  <c r="P1382" i="14"/>
  <c r="P1454" i="14"/>
  <c r="P1526" i="14"/>
  <c r="P1598" i="14"/>
  <c r="P1670" i="14"/>
  <c r="P1742" i="14"/>
  <c r="P1814" i="14"/>
  <c r="P1886" i="14"/>
  <c r="P1958" i="14"/>
  <c r="P2006" i="14"/>
  <c r="P2042" i="14"/>
  <c r="P2075" i="14"/>
  <c r="P2101" i="14"/>
  <c r="P2127" i="14"/>
  <c r="P2160" i="14"/>
  <c r="P2186" i="14"/>
  <c r="P2219" i="14"/>
  <c r="P2245" i="14"/>
  <c r="P2271" i="14"/>
  <c r="P2304" i="14"/>
  <c r="P2330" i="14"/>
  <c r="P2363" i="14"/>
  <c r="P2389" i="14"/>
  <c r="P2415" i="14"/>
  <c r="P728" i="14"/>
  <c r="P1095" i="14"/>
  <c r="P1167" i="14"/>
  <c r="P1239" i="14"/>
  <c r="P1311" i="14"/>
  <c r="P1383" i="14"/>
  <c r="P1455" i="14"/>
  <c r="P1527" i="14"/>
  <c r="P1599" i="14"/>
  <c r="P1671" i="14"/>
  <c r="P1743" i="14"/>
  <c r="P1815" i="14"/>
  <c r="P1887" i="14"/>
  <c r="P1959" i="14"/>
  <c r="P2007" i="14"/>
  <c r="P2043" i="14"/>
  <c r="P2076" i="14"/>
  <c r="P2102" i="14"/>
  <c r="P2135" i="14"/>
  <c r="P2161" i="14"/>
  <c r="P2187" i="14"/>
  <c r="P2220" i="14"/>
  <c r="P2246" i="14"/>
  <c r="P2279" i="14"/>
  <c r="P2305" i="14"/>
  <c r="P2331" i="14"/>
  <c r="P2364" i="14"/>
  <c r="P2390" i="14"/>
  <c r="P860" i="14"/>
  <c r="P1106" i="14"/>
  <c r="P1178" i="14"/>
  <c r="P1250" i="14"/>
  <c r="P1322" i="14"/>
  <c r="P1394" i="14"/>
  <c r="P1466" i="14"/>
  <c r="P1538" i="14"/>
  <c r="P572" i="14"/>
  <c r="P1442" i="14"/>
  <c r="P1755" i="14"/>
  <c r="P2016" i="14"/>
  <c r="P2137" i="14"/>
  <c r="P2255" i="14"/>
  <c r="P2366" i="14"/>
  <c r="P872" i="14"/>
  <c r="P1467" i="14"/>
  <c r="P1802" i="14"/>
  <c r="P2039" i="14"/>
  <c r="P2151" i="14"/>
  <c r="P2269" i="14"/>
  <c r="P2387" i="14"/>
  <c r="P1082" i="14"/>
  <c r="P1514" i="14"/>
  <c r="P1826" i="14"/>
  <c r="P2051" i="14"/>
  <c r="P2162" i="14"/>
  <c r="P2280" i="14"/>
  <c r="P2391" i="14"/>
  <c r="P1107" i="14"/>
  <c r="P1539" i="14"/>
  <c r="P1827" i="14"/>
  <c r="P2052" i="14"/>
  <c r="P2163" i="14"/>
  <c r="P2281" i="14"/>
  <c r="P2399" i="14"/>
  <c r="P1154" i="14"/>
  <c r="P1586" i="14"/>
  <c r="P1874" i="14"/>
  <c r="P2066" i="14"/>
  <c r="P2184" i="14"/>
  <c r="P2295" i="14"/>
  <c r="P2413" i="14"/>
  <c r="P1179" i="14"/>
  <c r="P1610" i="14"/>
  <c r="P1898" i="14"/>
  <c r="P2077" i="14"/>
  <c r="P2195" i="14"/>
  <c r="P2306" i="14"/>
  <c r="P1226" i="14"/>
  <c r="P1611" i="14"/>
  <c r="P1899" i="14"/>
  <c r="P2078" i="14"/>
  <c r="P2196" i="14"/>
  <c r="P2307" i="14"/>
  <c r="P1251" i="14"/>
  <c r="P1658" i="14"/>
  <c r="P1946" i="14"/>
  <c r="P2099" i="14"/>
  <c r="P2210" i="14"/>
  <c r="P2328" i="14"/>
  <c r="P1298" i="14"/>
  <c r="P1682" i="14"/>
  <c r="P1970" i="14"/>
  <c r="P2103" i="14"/>
  <c r="P2221" i="14"/>
  <c r="P2339" i="14"/>
  <c r="P1323" i="14"/>
  <c r="P1683" i="14"/>
  <c r="P1971" i="14"/>
  <c r="P2111" i="14"/>
  <c r="P2222" i="14"/>
  <c r="P2340" i="14"/>
  <c r="P1370" i="14"/>
  <c r="P1730" i="14"/>
  <c r="P2003" i="14"/>
  <c r="P2125" i="14"/>
  <c r="P2243" i="14"/>
  <c r="P2354" i="14"/>
  <c r="P1395" i="14"/>
  <c r="P1754" i="14"/>
  <c r="P2015" i="14"/>
  <c r="P2136" i="14"/>
  <c r="P2247" i="14"/>
  <c r="P2365" i="14"/>
  <c r="H2415" i="14"/>
  <c r="H2403" i="14"/>
  <c r="H2391" i="14"/>
  <c r="H2379" i="14"/>
  <c r="H2367" i="14"/>
  <c r="H2355" i="14"/>
  <c r="H2343" i="14"/>
  <c r="H2331" i="14"/>
  <c r="H2319" i="14"/>
  <c r="H2307" i="14"/>
  <c r="H2295" i="14"/>
  <c r="H2283" i="14"/>
  <c r="H2271" i="14"/>
  <c r="H2259" i="14"/>
  <c r="H2247" i="14"/>
  <c r="H2235" i="14"/>
  <c r="H2223" i="14"/>
  <c r="H2211" i="14"/>
  <c r="H2199" i="14"/>
  <c r="H2187" i="14"/>
  <c r="H2175" i="14"/>
  <c r="H2163" i="14"/>
  <c r="H2151" i="14"/>
  <c r="H2139" i="14"/>
  <c r="H2127" i="14"/>
  <c r="H2115" i="14"/>
  <c r="H2103" i="14"/>
  <c r="H2091" i="14"/>
  <c r="H2079" i="14"/>
  <c r="H2067" i="14"/>
  <c r="H2055" i="14"/>
  <c r="H2043" i="14"/>
  <c r="H2031" i="14"/>
  <c r="H2019" i="14"/>
  <c r="H2007" i="14"/>
  <c r="H1995" i="14"/>
  <c r="H1983" i="14"/>
  <c r="H1971" i="14"/>
  <c r="H1959" i="14"/>
  <c r="H1947" i="14"/>
  <c r="H1935" i="14"/>
  <c r="H1923" i="14"/>
  <c r="H1911" i="14"/>
  <c r="H1899" i="14"/>
  <c r="H1887" i="14"/>
  <c r="H1875" i="14"/>
  <c r="H1863" i="14"/>
  <c r="H1851" i="14"/>
  <c r="H1839" i="14"/>
  <c r="H1827" i="14"/>
  <c r="H1815" i="14"/>
  <c r="H1803" i="14"/>
  <c r="H1791" i="14"/>
  <c r="H1779" i="14"/>
  <c r="H1767" i="14"/>
  <c r="H1755" i="14"/>
  <c r="H1743" i="14"/>
  <c r="H1731" i="14"/>
  <c r="H1719" i="14"/>
  <c r="H1707" i="14"/>
  <c r="H1695" i="14"/>
  <c r="H1683" i="14"/>
  <c r="H1671" i="14"/>
  <c r="H1659" i="14"/>
  <c r="H1647" i="14"/>
  <c r="H1635" i="14"/>
  <c r="H1623" i="14"/>
  <c r="H1611" i="14"/>
  <c r="H1599" i="14"/>
  <c r="H1587" i="14"/>
  <c r="H1575" i="14"/>
  <c r="H1563" i="14"/>
  <c r="H1551" i="14"/>
  <c r="H1539" i="14"/>
  <c r="H1527" i="14"/>
  <c r="H1515" i="14"/>
  <c r="H1503" i="14"/>
  <c r="H1491" i="14"/>
  <c r="H1479" i="14"/>
  <c r="H1467" i="14"/>
  <c r="H1455" i="14"/>
  <c r="H1443" i="14"/>
  <c r="H1431" i="14"/>
  <c r="H1419" i="14"/>
  <c r="H1407" i="14"/>
  <c r="H1395" i="14"/>
  <c r="H1383" i="14"/>
  <c r="H1371" i="14"/>
  <c r="H1359" i="14"/>
  <c r="H1347" i="14"/>
  <c r="H1335" i="14"/>
  <c r="H1323" i="14"/>
  <c r="H1311" i="14"/>
  <c r="H1299" i="14"/>
  <c r="H1287" i="14"/>
  <c r="H1275" i="14"/>
  <c r="H1263" i="14"/>
  <c r="H1251" i="14"/>
  <c r="H1239" i="14"/>
  <c r="H1227" i="14"/>
  <c r="H1215" i="14"/>
  <c r="H1203" i="14"/>
  <c r="H1191" i="14"/>
  <c r="H1179" i="14"/>
  <c r="H1167" i="14"/>
  <c r="H1155" i="14"/>
  <c r="H1143" i="14"/>
  <c r="H1131" i="14"/>
  <c r="H1119" i="14"/>
  <c r="H1107" i="14"/>
  <c r="H1095" i="14"/>
  <c r="H1083" i="14"/>
  <c r="H1071" i="14"/>
  <c r="H1059" i="14"/>
  <c r="H1047" i="14"/>
  <c r="H1035" i="14"/>
  <c r="H1023" i="14"/>
  <c r="H1010" i="14"/>
  <c r="H997" i="14"/>
  <c r="H983" i="14"/>
  <c r="H970" i="14"/>
  <c r="H957" i="14"/>
  <c r="H944" i="14"/>
  <c r="H931" i="14"/>
  <c r="H915" i="14"/>
  <c r="H896" i="14"/>
  <c r="H879" i="14"/>
  <c r="H859" i="14"/>
  <c r="H837" i="14"/>
  <c r="H819" i="14"/>
  <c r="H798" i="14"/>
  <c r="H776" i="14"/>
  <c r="H754" i="14"/>
  <c r="H737" i="14"/>
  <c r="H715" i="14"/>
  <c r="H693" i="14"/>
  <c r="H675" i="14"/>
  <c r="H654" i="14"/>
  <c r="H632" i="14"/>
  <c r="H610" i="14"/>
  <c r="H593" i="14"/>
  <c r="H571" i="14"/>
  <c r="H549" i="14"/>
  <c r="H525" i="14"/>
  <c r="H501" i="14"/>
  <c r="H477" i="14"/>
  <c r="H453" i="14"/>
  <c r="H429" i="14"/>
  <c r="H405" i="14"/>
  <c r="H381" i="14"/>
  <c r="H357" i="14"/>
  <c r="H333" i="14"/>
  <c r="H309" i="14"/>
  <c r="H285" i="14"/>
  <c r="H261" i="14"/>
  <c r="H236" i="14"/>
  <c r="H188" i="14"/>
  <c r="H140" i="14"/>
  <c r="H92" i="14"/>
  <c r="H21" i="14"/>
  <c r="T2271" i="14"/>
  <c r="T2086" i="14"/>
  <c r="T1873" i="14"/>
  <c r="T1645" i="14"/>
  <c r="T1378" i="14"/>
  <c r="R9" i="14"/>
  <c r="R21" i="14"/>
  <c r="R33" i="14"/>
  <c r="R45" i="14"/>
  <c r="R57" i="14"/>
  <c r="R69" i="14"/>
  <c r="R81" i="14"/>
  <c r="R93" i="14"/>
  <c r="R105" i="14"/>
  <c r="R117" i="14"/>
  <c r="R129" i="14"/>
  <c r="R10" i="14"/>
  <c r="R22" i="14"/>
  <c r="R34" i="14"/>
  <c r="R46" i="14"/>
  <c r="R58" i="14"/>
  <c r="R70" i="14"/>
  <c r="R82" i="14"/>
  <c r="R94" i="14"/>
  <c r="R106" i="14"/>
  <c r="R118" i="14"/>
  <c r="R130" i="14"/>
  <c r="R11" i="14"/>
  <c r="R23" i="14"/>
  <c r="R35" i="14"/>
  <c r="R47" i="14"/>
  <c r="R59" i="14"/>
  <c r="R71" i="14"/>
  <c r="R83" i="14"/>
  <c r="R95" i="14"/>
  <c r="R107" i="14"/>
  <c r="R119" i="14"/>
  <c r="R12" i="14"/>
  <c r="R24" i="14"/>
  <c r="R36" i="14"/>
  <c r="R48" i="14"/>
  <c r="R60" i="14"/>
  <c r="R72" i="14"/>
  <c r="R84" i="14"/>
  <c r="R96" i="14"/>
  <c r="R108" i="14"/>
  <c r="R120" i="14"/>
  <c r="R14" i="14"/>
  <c r="R26" i="14"/>
  <c r="R38" i="14"/>
  <c r="R50" i="14"/>
  <c r="R62" i="14"/>
  <c r="R74" i="14"/>
  <c r="R86" i="14"/>
  <c r="R98" i="14"/>
  <c r="R110" i="14"/>
  <c r="R122" i="14"/>
  <c r="R15" i="14"/>
  <c r="R27" i="14"/>
  <c r="R39" i="14"/>
  <c r="R51" i="14"/>
  <c r="R63" i="14"/>
  <c r="R75" i="14"/>
  <c r="R87" i="14"/>
  <c r="R99" i="14"/>
  <c r="R111" i="14"/>
  <c r="R123" i="14"/>
  <c r="R29" i="14"/>
  <c r="R53" i="14"/>
  <c r="R77" i="14"/>
  <c r="R101" i="14"/>
  <c r="R125" i="14"/>
  <c r="R139" i="14"/>
  <c r="R151" i="14"/>
  <c r="R163" i="14"/>
  <c r="R175" i="14"/>
  <c r="R187" i="14"/>
  <c r="R199" i="14"/>
  <c r="R211" i="14"/>
  <c r="R223" i="14"/>
  <c r="R235" i="14"/>
  <c r="R247" i="14"/>
  <c r="R259" i="14"/>
  <c r="R271" i="14"/>
  <c r="R283" i="14"/>
  <c r="R295" i="14"/>
  <c r="R307" i="14"/>
  <c r="R319" i="14"/>
  <c r="R331" i="14"/>
  <c r="R343" i="14"/>
  <c r="R355" i="14"/>
  <c r="R367" i="14"/>
  <c r="R379" i="14"/>
  <c r="R391" i="14"/>
  <c r="R403" i="14"/>
  <c r="R415" i="14"/>
  <c r="R427" i="14"/>
  <c r="R439" i="14"/>
  <c r="R451" i="14"/>
  <c r="R463" i="14"/>
  <c r="R475" i="14"/>
  <c r="R487" i="14"/>
  <c r="R499" i="14"/>
  <c r="R511" i="14"/>
  <c r="R523" i="14"/>
  <c r="R535" i="14"/>
  <c r="R547" i="14"/>
  <c r="R559" i="14"/>
  <c r="R571" i="14"/>
  <c r="R583" i="14"/>
  <c r="R595" i="14"/>
  <c r="R607" i="14"/>
  <c r="R619" i="14"/>
  <c r="R631" i="14"/>
  <c r="R643" i="14"/>
  <c r="R655" i="14"/>
  <c r="R667" i="14"/>
  <c r="R679" i="14"/>
  <c r="R691" i="14"/>
  <c r="R703" i="14"/>
  <c r="R715" i="14"/>
  <c r="R727" i="14"/>
  <c r="R739" i="14"/>
  <c r="R751" i="14"/>
  <c r="R763" i="14"/>
  <c r="R775" i="14"/>
  <c r="R787" i="14"/>
  <c r="R799" i="14"/>
  <c r="R811" i="14"/>
  <c r="R823" i="14"/>
  <c r="R835" i="14"/>
  <c r="R847" i="14"/>
  <c r="R859" i="14"/>
  <c r="R871" i="14"/>
  <c r="R883" i="14"/>
  <c r="R895" i="14"/>
  <c r="R907" i="14"/>
  <c r="R919" i="14"/>
  <c r="R931" i="14"/>
  <c r="R943" i="14"/>
  <c r="R955" i="14"/>
  <c r="R967" i="14"/>
  <c r="R979" i="14"/>
  <c r="R991" i="14"/>
  <c r="R1003" i="14"/>
  <c r="R1015" i="14"/>
  <c r="R1027" i="14"/>
  <c r="R1039" i="14"/>
  <c r="R1051" i="14"/>
  <c r="R1063" i="14"/>
  <c r="R1075" i="14"/>
  <c r="R1087" i="14"/>
  <c r="R1099" i="14"/>
  <c r="R1111" i="14"/>
  <c r="R1123" i="14"/>
  <c r="R1135" i="14"/>
  <c r="R1147" i="14"/>
  <c r="R1159" i="14"/>
  <c r="R1171" i="14"/>
  <c r="R1183" i="14"/>
  <c r="R1195" i="14"/>
  <c r="R1207" i="14"/>
  <c r="R1219" i="14"/>
  <c r="R1231" i="14"/>
  <c r="R1243" i="14"/>
  <c r="R1255" i="14"/>
  <c r="R1267" i="14"/>
  <c r="R1279" i="14"/>
  <c r="R1291" i="14"/>
  <c r="R1303" i="14"/>
  <c r="R1315" i="14"/>
  <c r="R1327" i="14"/>
  <c r="R1339" i="14"/>
  <c r="R1351" i="14"/>
  <c r="R1363" i="14"/>
  <c r="R1375" i="14"/>
  <c r="R1387" i="14"/>
  <c r="R1399" i="14"/>
  <c r="R1411" i="14"/>
  <c r="R1423" i="14"/>
  <c r="R1435" i="14"/>
  <c r="R1447" i="14"/>
  <c r="R1459" i="14"/>
  <c r="R1471" i="14"/>
  <c r="R1483" i="14"/>
  <c r="R1495" i="14"/>
  <c r="R1507" i="14"/>
  <c r="R1519" i="14"/>
  <c r="R1531" i="14"/>
  <c r="R1543" i="14"/>
  <c r="R1555" i="14"/>
  <c r="R1567" i="14"/>
  <c r="R1579" i="14"/>
  <c r="R1591" i="14"/>
  <c r="R1603" i="14"/>
  <c r="R1615" i="14"/>
  <c r="R1627" i="14"/>
  <c r="R1639" i="14"/>
  <c r="R1651" i="14"/>
  <c r="R1663" i="14"/>
  <c r="R1675" i="14"/>
  <c r="R1687" i="14"/>
  <c r="R1699" i="14"/>
  <c r="R1711" i="14"/>
  <c r="R1723" i="14"/>
  <c r="R1735" i="14"/>
  <c r="R1747" i="14"/>
  <c r="R1759" i="14"/>
  <c r="R1771" i="14"/>
  <c r="R1783" i="14"/>
  <c r="R6" i="14"/>
  <c r="R30" i="14"/>
  <c r="R54" i="14"/>
  <c r="R78" i="14"/>
  <c r="R102" i="14"/>
  <c r="R126" i="14"/>
  <c r="R140" i="14"/>
  <c r="R152" i="14"/>
  <c r="R164" i="14"/>
  <c r="R176" i="14"/>
  <c r="R188" i="14"/>
  <c r="R200" i="14"/>
  <c r="R212" i="14"/>
  <c r="R224" i="14"/>
  <c r="R236" i="14"/>
  <c r="R248" i="14"/>
  <c r="R260" i="14"/>
  <c r="R272" i="14"/>
  <c r="R284" i="14"/>
  <c r="R296" i="14"/>
  <c r="R308" i="14"/>
  <c r="R320" i="14"/>
  <c r="R332" i="14"/>
  <c r="R344" i="14"/>
  <c r="R356" i="14"/>
  <c r="R368" i="14"/>
  <c r="R380" i="14"/>
  <c r="R392" i="14"/>
  <c r="R404" i="14"/>
  <c r="R416" i="14"/>
  <c r="R428" i="14"/>
  <c r="R440" i="14"/>
  <c r="R452" i="14"/>
  <c r="R464" i="14"/>
  <c r="R476" i="14"/>
  <c r="R488" i="14"/>
  <c r="R500" i="14"/>
  <c r="R512" i="14"/>
  <c r="R524" i="14"/>
  <c r="R536" i="14"/>
  <c r="R548" i="14"/>
  <c r="R560" i="14"/>
  <c r="R572" i="14"/>
  <c r="R584" i="14"/>
  <c r="R596" i="14"/>
  <c r="R608" i="14"/>
  <c r="R620" i="14"/>
  <c r="R632" i="14"/>
  <c r="R644" i="14"/>
  <c r="R656" i="14"/>
  <c r="R668" i="14"/>
  <c r="R680" i="14"/>
  <c r="R692" i="14"/>
  <c r="R704" i="14"/>
  <c r="R716" i="14"/>
  <c r="R728" i="14"/>
  <c r="R740" i="14"/>
  <c r="R752" i="14"/>
  <c r="R764" i="14"/>
  <c r="R776" i="14"/>
  <c r="R788" i="14"/>
  <c r="R800" i="14"/>
  <c r="R812" i="14"/>
  <c r="R824" i="14"/>
  <c r="R836" i="14"/>
  <c r="R848" i="14"/>
  <c r="R860" i="14"/>
  <c r="R872" i="14"/>
  <c r="R884" i="14"/>
  <c r="R896" i="14"/>
  <c r="R908" i="14"/>
  <c r="R920" i="14"/>
  <c r="R932" i="14"/>
  <c r="R944" i="14"/>
  <c r="R956" i="14"/>
  <c r="R968" i="14"/>
  <c r="R980" i="14"/>
  <c r="R992" i="14"/>
  <c r="R1004" i="14"/>
  <c r="R1016" i="14"/>
  <c r="R1028" i="14"/>
  <c r="R1040" i="14"/>
  <c r="R1052" i="14"/>
  <c r="R1064" i="14"/>
  <c r="R1076" i="14"/>
  <c r="R1088" i="14"/>
  <c r="R1100" i="14"/>
  <c r="R1112" i="14"/>
  <c r="R1124" i="14"/>
  <c r="R1136" i="14"/>
  <c r="R1148" i="14"/>
  <c r="R1160" i="14"/>
  <c r="R1172" i="14"/>
  <c r="R1184" i="14"/>
  <c r="R1196" i="14"/>
  <c r="R1208" i="14"/>
  <c r="R1220" i="14"/>
  <c r="R1232" i="14"/>
  <c r="R1244" i="14"/>
  <c r="R1256" i="14"/>
  <c r="R1268" i="14"/>
  <c r="R1280" i="14"/>
  <c r="R1292" i="14"/>
  <c r="R1304" i="14"/>
  <c r="R1316" i="14"/>
  <c r="R1328" i="14"/>
  <c r="R1340" i="14"/>
  <c r="R1352" i="14"/>
  <c r="R1364" i="14"/>
  <c r="R1376" i="14"/>
  <c r="R1388" i="14"/>
  <c r="R1400" i="14"/>
  <c r="R1412" i="14"/>
  <c r="R1424" i="14"/>
  <c r="R1436" i="14"/>
  <c r="R1448" i="14"/>
  <c r="R1460" i="14"/>
  <c r="R1472" i="14"/>
  <c r="R1484" i="14"/>
  <c r="R1496" i="14"/>
  <c r="R1508" i="14"/>
  <c r="R1520" i="14"/>
  <c r="R1532" i="14"/>
  <c r="R1544" i="14"/>
  <c r="R1556" i="14"/>
  <c r="R1568" i="14"/>
  <c r="R1580" i="14"/>
  <c r="R1592" i="14"/>
  <c r="R1604" i="14"/>
  <c r="R1616" i="14"/>
  <c r="R1628" i="14"/>
  <c r="R1640" i="14"/>
  <c r="R1652" i="14"/>
  <c r="R1664" i="14"/>
  <c r="R1676" i="14"/>
  <c r="R1688" i="14"/>
  <c r="R1700" i="14"/>
  <c r="R1712" i="14"/>
  <c r="R1724" i="14"/>
  <c r="R1736" i="14"/>
  <c r="R1748" i="14"/>
  <c r="R1760" i="14"/>
  <c r="R1772" i="14"/>
  <c r="R1784" i="14"/>
  <c r="R1796" i="14"/>
  <c r="R7" i="14"/>
  <c r="R31" i="14"/>
  <c r="R55" i="14"/>
  <c r="R79" i="14"/>
  <c r="R103" i="14"/>
  <c r="R127" i="14"/>
  <c r="R141" i="14"/>
  <c r="R153" i="14"/>
  <c r="R165" i="14"/>
  <c r="R177" i="14"/>
  <c r="R189" i="14"/>
  <c r="R201" i="14"/>
  <c r="R213" i="14"/>
  <c r="R225" i="14"/>
  <c r="R237" i="14"/>
  <c r="R249" i="14"/>
  <c r="R261" i="14"/>
  <c r="R273" i="14"/>
  <c r="R285" i="14"/>
  <c r="R297" i="14"/>
  <c r="R309" i="14"/>
  <c r="R321" i="14"/>
  <c r="R333" i="14"/>
  <c r="R345" i="14"/>
  <c r="R357" i="14"/>
  <c r="R369" i="14"/>
  <c r="R381" i="14"/>
  <c r="R393" i="14"/>
  <c r="R405" i="14"/>
  <c r="R417" i="14"/>
  <c r="R429" i="14"/>
  <c r="R441" i="14"/>
  <c r="R453" i="14"/>
  <c r="R465" i="14"/>
  <c r="R477" i="14"/>
  <c r="R489" i="14"/>
  <c r="R501" i="14"/>
  <c r="R513" i="14"/>
  <c r="R525" i="14"/>
  <c r="R537" i="14"/>
  <c r="R549" i="14"/>
  <c r="R561" i="14"/>
  <c r="R573" i="14"/>
  <c r="R585" i="14"/>
  <c r="R597" i="14"/>
  <c r="R609" i="14"/>
  <c r="R621" i="14"/>
  <c r="R633" i="14"/>
  <c r="R645" i="14"/>
  <c r="R657" i="14"/>
  <c r="R669" i="14"/>
  <c r="R681" i="14"/>
  <c r="R693" i="14"/>
  <c r="R705" i="14"/>
  <c r="R717" i="14"/>
  <c r="R729" i="14"/>
  <c r="R741" i="14"/>
  <c r="R753" i="14"/>
  <c r="R765" i="14"/>
  <c r="R777" i="14"/>
  <c r="R789" i="14"/>
  <c r="R801" i="14"/>
  <c r="R813" i="14"/>
  <c r="R825" i="14"/>
  <c r="R837" i="14"/>
  <c r="R849" i="14"/>
  <c r="R861" i="14"/>
  <c r="R873" i="14"/>
  <c r="R885" i="14"/>
  <c r="R897" i="14"/>
  <c r="R909" i="14"/>
  <c r="R921" i="14"/>
  <c r="R933" i="14"/>
  <c r="R945" i="14"/>
  <c r="R957" i="14"/>
  <c r="R969" i="14"/>
  <c r="R981" i="14"/>
  <c r="R993" i="14"/>
  <c r="R1005" i="14"/>
  <c r="R1017" i="14"/>
  <c r="R1029" i="14"/>
  <c r="R1041" i="14"/>
  <c r="R1053" i="14"/>
  <c r="R1065" i="14"/>
  <c r="R1077" i="14"/>
  <c r="R1089" i="14"/>
  <c r="R1101" i="14"/>
  <c r="R1113" i="14"/>
  <c r="R1125" i="14"/>
  <c r="R1137" i="14"/>
  <c r="R1149" i="14"/>
  <c r="R1161" i="14"/>
  <c r="R1173" i="14"/>
  <c r="R1185" i="14"/>
  <c r="R1197" i="14"/>
  <c r="R1209" i="14"/>
  <c r="R1221" i="14"/>
  <c r="R1233" i="14"/>
  <c r="R1245" i="14"/>
  <c r="R1257" i="14"/>
  <c r="R1269" i="14"/>
  <c r="R1281" i="14"/>
  <c r="R1293" i="14"/>
  <c r="R1305" i="14"/>
  <c r="R1317" i="14"/>
  <c r="R1329" i="14"/>
  <c r="R1341" i="14"/>
  <c r="R1353" i="14"/>
  <c r="R1365" i="14"/>
  <c r="R1377" i="14"/>
  <c r="R1389" i="14"/>
  <c r="R1401" i="14"/>
  <c r="R1413" i="14"/>
  <c r="R1425" i="14"/>
  <c r="R1437" i="14"/>
  <c r="R1449" i="14"/>
  <c r="R1461" i="14"/>
  <c r="R1473" i="14"/>
  <c r="R1485" i="14"/>
  <c r="R1497" i="14"/>
  <c r="R1509" i="14"/>
  <c r="R1521" i="14"/>
  <c r="R1533" i="14"/>
  <c r="R1545" i="14"/>
  <c r="R1557" i="14"/>
  <c r="R1569" i="14"/>
  <c r="R1581" i="14"/>
  <c r="R1593" i="14"/>
  <c r="R1605" i="14"/>
  <c r="R1617" i="14"/>
  <c r="R1629" i="14"/>
  <c r="R1641" i="14"/>
  <c r="R1653" i="14"/>
  <c r="R1665" i="14"/>
  <c r="R1677" i="14"/>
  <c r="R1689" i="14"/>
  <c r="R1701" i="14"/>
  <c r="R1713" i="14"/>
  <c r="R1725" i="14"/>
  <c r="R1737" i="14"/>
  <c r="R1749" i="14"/>
  <c r="R1761" i="14"/>
  <c r="R1773" i="14"/>
  <c r="R1785" i="14"/>
  <c r="R1797" i="14"/>
  <c r="R1809" i="14"/>
  <c r="R8" i="14"/>
  <c r="R32" i="14"/>
  <c r="R56" i="14"/>
  <c r="R80" i="14"/>
  <c r="R104" i="14"/>
  <c r="R128" i="14"/>
  <c r="R142" i="14"/>
  <c r="R154" i="14"/>
  <c r="R166" i="14"/>
  <c r="R178" i="14"/>
  <c r="R190" i="14"/>
  <c r="R202" i="14"/>
  <c r="R214" i="14"/>
  <c r="R226" i="14"/>
  <c r="R238" i="14"/>
  <c r="R250" i="14"/>
  <c r="R262" i="14"/>
  <c r="R274" i="14"/>
  <c r="R286" i="14"/>
  <c r="R298" i="14"/>
  <c r="R310" i="14"/>
  <c r="R322" i="14"/>
  <c r="R334" i="14"/>
  <c r="R346" i="14"/>
  <c r="R358" i="14"/>
  <c r="R370" i="14"/>
  <c r="R382" i="14"/>
  <c r="R394" i="14"/>
  <c r="R406" i="14"/>
  <c r="R418" i="14"/>
  <c r="R430" i="14"/>
  <c r="R442" i="14"/>
  <c r="R454" i="14"/>
  <c r="R466" i="14"/>
  <c r="R478" i="14"/>
  <c r="R490" i="14"/>
  <c r="R502" i="14"/>
  <c r="R514" i="14"/>
  <c r="R526" i="14"/>
  <c r="R538" i="14"/>
  <c r="R550" i="14"/>
  <c r="R562" i="14"/>
  <c r="R574" i="14"/>
  <c r="R586" i="14"/>
  <c r="R598" i="14"/>
  <c r="R610" i="14"/>
  <c r="R622" i="14"/>
  <c r="R634" i="14"/>
  <c r="R646" i="14"/>
  <c r="R658" i="14"/>
  <c r="R670" i="14"/>
  <c r="R682" i="14"/>
  <c r="R694" i="14"/>
  <c r="R706" i="14"/>
  <c r="R718" i="14"/>
  <c r="R730" i="14"/>
  <c r="R742" i="14"/>
  <c r="R754" i="14"/>
  <c r="R766" i="14"/>
  <c r="R778" i="14"/>
  <c r="R790" i="14"/>
  <c r="R802" i="14"/>
  <c r="R814" i="14"/>
  <c r="R826" i="14"/>
  <c r="R838" i="14"/>
  <c r="R850" i="14"/>
  <c r="R862" i="14"/>
  <c r="R874" i="14"/>
  <c r="R886" i="14"/>
  <c r="R898" i="14"/>
  <c r="R910" i="14"/>
  <c r="R922" i="14"/>
  <c r="R934" i="14"/>
  <c r="R946" i="14"/>
  <c r="R958" i="14"/>
  <c r="R970" i="14"/>
  <c r="R982" i="14"/>
  <c r="R994" i="14"/>
  <c r="R1006" i="14"/>
  <c r="R1018" i="14"/>
  <c r="R1030" i="14"/>
  <c r="R1042" i="14"/>
  <c r="R1054" i="14"/>
  <c r="R1066" i="14"/>
  <c r="R1078" i="14"/>
  <c r="R1090" i="14"/>
  <c r="R1102" i="14"/>
  <c r="R1114" i="14"/>
  <c r="R1126" i="14"/>
  <c r="R1138" i="14"/>
  <c r="R1150" i="14"/>
  <c r="R1162" i="14"/>
  <c r="R1174" i="14"/>
  <c r="R1186" i="14"/>
  <c r="R1198" i="14"/>
  <c r="R1210" i="14"/>
  <c r="R1222" i="14"/>
  <c r="R1234" i="14"/>
  <c r="R1246" i="14"/>
  <c r="R1258" i="14"/>
  <c r="R1270" i="14"/>
  <c r="R1282" i="14"/>
  <c r="R1294" i="14"/>
  <c r="R1306" i="14"/>
  <c r="R1318" i="14"/>
  <c r="R1330" i="14"/>
  <c r="R1342" i="14"/>
  <c r="R1354" i="14"/>
  <c r="R1366" i="14"/>
  <c r="R1378" i="14"/>
  <c r="R1390" i="14"/>
  <c r="R1402" i="14"/>
  <c r="R1414" i="14"/>
  <c r="R1426" i="14"/>
  <c r="R1438" i="14"/>
  <c r="R1450" i="14"/>
  <c r="R1462" i="14"/>
  <c r="R1474" i="14"/>
  <c r="R1486" i="14"/>
  <c r="R1498" i="14"/>
  <c r="R1510" i="14"/>
  <c r="R1522" i="14"/>
  <c r="R1534" i="14"/>
  <c r="R1546" i="14"/>
  <c r="R1558" i="14"/>
  <c r="R1570" i="14"/>
  <c r="R1582" i="14"/>
  <c r="R1594" i="14"/>
  <c r="R1606" i="14"/>
  <c r="R1618" i="14"/>
  <c r="R1630" i="14"/>
  <c r="R1642" i="14"/>
  <c r="R1654" i="14"/>
  <c r="R1666" i="14"/>
  <c r="R1678" i="14"/>
  <c r="R1690" i="14"/>
  <c r="R1702" i="14"/>
  <c r="R1714" i="14"/>
  <c r="R1726" i="14"/>
  <c r="R1738" i="14"/>
  <c r="R1750" i="14"/>
  <c r="R1762" i="14"/>
  <c r="R1774" i="14"/>
  <c r="R1786" i="14"/>
  <c r="R1798" i="14"/>
  <c r="R1810" i="14"/>
  <c r="R13" i="14"/>
  <c r="R37" i="14"/>
  <c r="R61" i="14"/>
  <c r="R85" i="14"/>
  <c r="R109" i="14"/>
  <c r="R131" i="14"/>
  <c r="R143" i="14"/>
  <c r="R155" i="14"/>
  <c r="R167" i="14"/>
  <c r="R179" i="14"/>
  <c r="R191" i="14"/>
  <c r="R203" i="14"/>
  <c r="R215" i="14"/>
  <c r="R227" i="14"/>
  <c r="R239" i="14"/>
  <c r="R251" i="14"/>
  <c r="R263" i="14"/>
  <c r="R275" i="14"/>
  <c r="R287" i="14"/>
  <c r="R299" i="14"/>
  <c r="R311" i="14"/>
  <c r="R323" i="14"/>
  <c r="R335" i="14"/>
  <c r="R347" i="14"/>
  <c r="R359" i="14"/>
  <c r="R371" i="14"/>
  <c r="R383" i="14"/>
  <c r="R395" i="14"/>
  <c r="R407" i="14"/>
  <c r="R419" i="14"/>
  <c r="R431" i="14"/>
  <c r="R443" i="14"/>
  <c r="R455" i="14"/>
  <c r="R467" i="14"/>
  <c r="R479" i="14"/>
  <c r="R491" i="14"/>
  <c r="R503" i="14"/>
  <c r="R515" i="14"/>
  <c r="R527" i="14"/>
  <c r="R539" i="14"/>
  <c r="R551" i="14"/>
  <c r="R563" i="14"/>
  <c r="R575" i="14"/>
  <c r="R587" i="14"/>
  <c r="R599" i="14"/>
  <c r="R611" i="14"/>
  <c r="R623" i="14"/>
  <c r="R635" i="14"/>
  <c r="R647" i="14"/>
  <c r="R659" i="14"/>
  <c r="R671" i="14"/>
  <c r="R683" i="14"/>
  <c r="R695" i="14"/>
  <c r="R707" i="14"/>
  <c r="R719" i="14"/>
  <c r="R731" i="14"/>
  <c r="R743" i="14"/>
  <c r="R755" i="14"/>
  <c r="R767" i="14"/>
  <c r="R779" i="14"/>
  <c r="R791" i="14"/>
  <c r="R803" i="14"/>
  <c r="R815" i="14"/>
  <c r="R827" i="14"/>
  <c r="R839" i="14"/>
  <c r="R851" i="14"/>
  <c r="R863" i="14"/>
  <c r="R875" i="14"/>
  <c r="R887" i="14"/>
  <c r="R899" i="14"/>
  <c r="R911" i="14"/>
  <c r="R923" i="14"/>
  <c r="R935" i="14"/>
  <c r="R947" i="14"/>
  <c r="R959" i="14"/>
  <c r="R971" i="14"/>
  <c r="R983" i="14"/>
  <c r="R995" i="14"/>
  <c r="R1007" i="14"/>
  <c r="R1019" i="14"/>
  <c r="R1031" i="14"/>
  <c r="R1043" i="14"/>
  <c r="R1055" i="14"/>
  <c r="R1067" i="14"/>
  <c r="R1079" i="14"/>
  <c r="R1091" i="14"/>
  <c r="R1103" i="14"/>
  <c r="R1115" i="14"/>
  <c r="R1127" i="14"/>
  <c r="R1139" i="14"/>
  <c r="R1151" i="14"/>
  <c r="R1163" i="14"/>
  <c r="R1175" i="14"/>
  <c r="R1187" i="14"/>
  <c r="R1199" i="14"/>
  <c r="R1211" i="14"/>
  <c r="R1223" i="14"/>
  <c r="R1235" i="14"/>
  <c r="R1247" i="14"/>
  <c r="R1259" i="14"/>
  <c r="R1271" i="14"/>
  <c r="R1283" i="14"/>
  <c r="R1295" i="14"/>
  <c r="R1307" i="14"/>
  <c r="R1319" i="14"/>
  <c r="R1331" i="14"/>
  <c r="R1343" i="14"/>
  <c r="R1355" i="14"/>
  <c r="R1367" i="14"/>
  <c r="R1379" i="14"/>
  <c r="R1391" i="14"/>
  <c r="R1403" i="14"/>
  <c r="R1415" i="14"/>
  <c r="R1427" i="14"/>
  <c r="R1439" i="14"/>
  <c r="R1451" i="14"/>
  <c r="R1463" i="14"/>
  <c r="R1475" i="14"/>
  <c r="R1487" i="14"/>
  <c r="R1499" i="14"/>
  <c r="R1511" i="14"/>
  <c r="R1523" i="14"/>
  <c r="R1535" i="14"/>
  <c r="R1547" i="14"/>
  <c r="R1559" i="14"/>
  <c r="R1571" i="14"/>
  <c r="R1583" i="14"/>
  <c r="R1595" i="14"/>
  <c r="R1607" i="14"/>
  <c r="R1619" i="14"/>
  <c r="R1631" i="14"/>
  <c r="R1643" i="14"/>
  <c r="R1655" i="14"/>
  <c r="R1667" i="14"/>
  <c r="R1679" i="14"/>
  <c r="R1691" i="14"/>
  <c r="R1703" i="14"/>
  <c r="R1715" i="14"/>
  <c r="R1727" i="14"/>
  <c r="R1739" i="14"/>
  <c r="R1751" i="14"/>
  <c r="R1763" i="14"/>
  <c r="R1775" i="14"/>
  <c r="R1787" i="14"/>
  <c r="R1799" i="14"/>
  <c r="R16" i="14"/>
  <c r="R40" i="14"/>
  <c r="R64" i="14"/>
  <c r="R88" i="14"/>
  <c r="R112" i="14"/>
  <c r="R132" i="14"/>
  <c r="R144" i="14"/>
  <c r="R156" i="14"/>
  <c r="R168" i="14"/>
  <c r="R180" i="14"/>
  <c r="R192" i="14"/>
  <c r="R204" i="14"/>
  <c r="R216" i="14"/>
  <c r="R228" i="14"/>
  <c r="R240" i="14"/>
  <c r="R252" i="14"/>
  <c r="R264" i="14"/>
  <c r="R276" i="14"/>
  <c r="R288" i="14"/>
  <c r="R300" i="14"/>
  <c r="R312" i="14"/>
  <c r="R324" i="14"/>
  <c r="R336" i="14"/>
  <c r="R348" i="14"/>
  <c r="R360" i="14"/>
  <c r="R372" i="14"/>
  <c r="R384" i="14"/>
  <c r="R396" i="14"/>
  <c r="R408" i="14"/>
  <c r="R420" i="14"/>
  <c r="R432" i="14"/>
  <c r="R444" i="14"/>
  <c r="R456" i="14"/>
  <c r="R468" i="14"/>
  <c r="R480" i="14"/>
  <c r="R492" i="14"/>
  <c r="R504" i="14"/>
  <c r="R516" i="14"/>
  <c r="R528" i="14"/>
  <c r="R540" i="14"/>
  <c r="R552" i="14"/>
  <c r="R564" i="14"/>
  <c r="R576" i="14"/>
  <c r="R588" i="14"/>
  <c r="R600" i="14"/>
  <c r="R612" i="14"/>
  <c r="R624" i="14"/>
  <c r="R636" i="14"/>
  <c r="R648" i="14"/>
  <c r="R660" i="14"/>
  <c r="R672" i="14"/>
  <c r="R684" i="14"/>
  <c r="R696" i="14"/>
  <c r="R708" i="14"/>
  <c r="R720" i="14"/>
  <c r="R732" i="14"/>
  <c r="R744" i="14"/>
  <c r="R756" i="14"/>
  <c r="R768" i="14"/>
  <c r="R780" i="14"/>
  <c r="R792" i="14"/>
  <c r="R804" i="14"/>
  <c r="R816" i="14"/>
  <c r="R828" i="14"/>
  <c r="R840" i="14"/>
  <c r="R852" i="14"/>
  <c r="R864" i="14"/>
  <c r="R876" i="14"/>
  <c r="R888" i="14"/>
  <c r="R900" i="14"/>
  <c r="R912" i="14"/>
  <c r="R924" i="14"/>
  <c r="R936" i="14"/>
  <c r="R948" i="14"/>
  <c r="R960" i="14"/>
  <c r="R972" i="14"/>
  <c r="R984" i="14"/>
  <c r="R996" i="14"/>
  <c r="R1008" i="14"/>
  <c r="R1020" i="14"/>
  <c r="R1032" i="14"/>
  <c r="R1044" i="14"/>
  <c r="R1056" i="14"/>
  <c r="R1068" i="14"/>
  <c r="R1080" i="14"/>
  <c r="R1092" i="14"/>
  <c r="R1104" i="14"/>
  <c r="R1116" i="14"/>
  <c r="R1128" i="14"/>
  <c r="R1140" i="14"/>
  <c r="R1152" i="14"/>
  <c r="R1164" i="14"/>
  <c r="R1176" i="14"/>
  <c r="R1188" i="14"/>
  <c r="R1200" i="14"/>
  <c r="R1212" i="14"/>
  <c r="R1224" i="14"/>
  <c r="R1236" i="14"/>
  <c r="R1248" i="14"/>
  <c r="R1260" i="14"/>
  <c r="R1272" i="14"/>
  <c r="R1284" i="14"/>
  <c r="R1296" i="14"/>
  <c r="R1308" i="14"/>
  <c r="R1320" i="14"/>
  <c r="R1332" i="14"/>
  <c r="R1344" i="14"/>
  <c r="R1356" i="14"/>
  <c r="R1368" i="14"/>
  <c r="R1380" i="14"/>
  <c r="R1392" i="14"/>
  <c r="R1404" i="14"/>
  <c r="R1416" i="14"/>
  <c r="R1428" i="14"/>
  <c r="R1440" i="14"/>
  <c r="R1452" i="14"/>
  <c r="R1464" i="14"/>
  <c r="R1476" i="14"/>
  <c r="R1488" i="14"/>
  <c r="R1500" i="14"/>
  <c r="R1512" i="14"/>
  <c r="R1524" i="14"/>
  <c r="R1536" i="14"/>
  <c r="R1548" i="14"/>
  <c r="R1560" i="14"/>
  <c r="R1572" i="14"/>
  <c r="R1584" i="14"/>
  <c r="R1596" i="14"/>
  <c r="R1608" i="14"/>
  <c r="R1620" i="14"/>
  <c r="R1632" i="14"/>
  <c r="R1644" i="14"/>
  <c r="R1656" i="14"/>
  <c r="R1668" i="14"/>
  <c r="R1680" i="14"/>
  <c r="R1692" i="14"/>
  <c r="R1704" i="14"/>
  <c r="R1716" i="14"/>
  <c r="R1728" i="14"/>
  <c r="R1740" i="14"/>
  <c r="R1752" i="14"/>
  <c r="R1764" i="14"/>
  <c r="R1776" i="14"/>
  <c r="R1788" i="14"/>
  <c r="R1800" i="14"/>
  <c r="R17" i="14"/>
  <c r="R41" i="14"/>
  <c r="R65" i="14"/>
  <c r="R89" i="14"/>
  <c r="R113" i="14"/>
  <c r="R133" i="14"/>
  <c r="R145" i="14"/>
  <c r="R157" i="14"/>
  <c r="R169" i="14"/>
  <c r="R181" i="14"/>
  <c r="R193" i="14"/>
  <c r="R205" i="14"/>
  <c r="R217" i="14"/>
  <c r="R229" i="14"/>
  <c r="R241" i="14"/>
  <c r="R253" i="14"/>
  <c r="R265" i="14"/>
  <c r="R277" i="14"/>
  <c r="R289" i="14"/>
  <c r="R301" i="14"/>
  <c r="R313" i="14"/>
  <c r="R325" i="14"/>
  <c r="R337" i="14"/>
  <c r="R349" i="14"/>
  <c r="R361" i="14"/>
  <c r="R373" i="14"/>
  <c r="R385" i="14"/>
  <c r="R397" i="14"/>
  <c r="R409" i="14"/>
  <c r="R421" i="14"/>
  <c r="R433" i="14"/>
  <c r="R445" i="14"/>
  <c r="R457" i="14"/>
  <c r="R469" i="14"/>
  <c r="R481" i="14"/>
  <c r="R493" i="14"/>
  <c r="R505" i="14"/>
  <c r="R517" i="14"/>
  <c r="R529" i="14"/>
  <c r="R541" i="14"/>
  <c r="R553" i="14"/>
  <c r="R565" i="14"/>
  <c r="R577" i="14"/>
  <c r="R589" i="14"/>
  <c r="R601" i="14"/>
  <c r="R613" i="14"/>
  <c r="R625" i="14"/>
  <c r="R637" i="14"/>
  <c r="R649" i="14"/>
  <c r="R661" i="14"/>
  <c r="R673" i="14"/>
  <c r="R685" i="14"/>
  <c r="R697" i="14"/>
  <c r="R709" i="14"/>
  <c r="R721" i="14"/>
  <c r="R733" i="14"/>
  <c r="R745" i="14"/>
  <c r="R757" i="14"/>
  <c r="R769" i="14"/>
  <c r="R781" i="14"/>
  <c r="R793" i="14"/>
  <c r="R805" i="14"/>
  <c r="R817" i="14"/>
  <c r="R829" i="14"/>
  <c r="R841" i="14"/>
  <c r="R853" i="14"/>
  <c r="R865" i="14"/>
  <c r="R877" i="14"/>
  <c r="R889" i="14"/>
  <c r="R901" i="14"/>
  <c r="R913" i="14"/>
  <c r="R925" i="14"/>
  <c r="R937" i="14"/>
  <c r="R949" i="14"/>
  <c r="R961" i="14"/>
  <c r="R973" i="14"/>
  <c r="R985" i="14"/>
  <c r="R997" i="14"/>
  <c r="R1009" i="14"/>
  <c r="R1021" i="14"/>
  <c r="R1033" i="14"/>
  <c r="R1045" i="14"/>
  <c r="R1057" i="14"/>
  <c r="R1069" i="14"/>
  <c r="R1081" i="14"/>
  <c r="R1093" i="14"/>
  <c r="R1105" i="14"/>
  <c r="R1117" i="14"/>
  <c r="R1129" i="14"/>
  <c r="R1141" i="14"/>
  <c r="R1153" i="14"/>
  <c r="R1165" i="14"/>
  <c r="R1177" i="14"/>
  <c r="R1189" i="14"/>
  <c r="R1201" i="14"/>
  <c r="R1213" i="14"/>
  <c r="R1225" i="14"/>
  <c r="R1237" i="14"/>
  <c r="R1249" i="14"/>
  <c r="R1261" i="14"/>
  <c r="R1273" i="14"/>
  <c r="R1285" i="14"/>
  <c r="R1297" i="14"/>
  <c r="R1309" i="14"/>
  <c r="R1321" i="14"/>
  <c r="R1333" i="14"/>
  <c r="R1345" i="14"/>
  <c r="R1357" i="14"/>
  <c r="R1369" i="14"/>
  <c r="R1381" i="14"/>
  <c r="R1393" i="14"/>
  <c r="R1405" i="14"/>
  <c r="R1417" i="14"/>
  <c r="R1429" i="14"/>
  <c r="R1441" i="14"/>
  <c r="R1453" i="14"/>
  <c r="R1465" i="14"/>
  <c r="R1477" i="14"/>
  <c r="R1489" i="14"/>
  <c r="R1501" i="14"/>
  <c r="R1513" i="14"/>
  <c r="R1525" i="14"/>
  <c r="R1537" i="14"/>
  <c r="R1549" i="14"/>
  <c r="R1561" i="14"/>
  <c r="R1573" i="14"/>
  <c r="R1585" i="14"/>
  <c r="R1597" i="14"/>
  <c r="R1609" i="14"/>
  <c r="R1621" i="14"/>
  <c r="R1633" i="14"/>
  <c r="R1645" i="14"/>
  <c r="R1657" i="14"/>
  <c r="R1669" i="14"/>
  <c r="R1681" i="14"/>
  <c r="R1693" i="14"/>
  <c r="R1705" i="14"/>
  <c r="R1717" i="14"/>
  <c r="R1729" i="14"/>
  <c r="R1741" i="14"/>
  <c r="R1753" i="14"/>
  <c r="R1765" i="14"/>
  <c r="R1777" i="14"/>
  <c r="R1789" i="14"/>
  <c r="R18" i="14"/>
  <c r="R42" i="14"/>
  <c r="R66" i="14"/>
  <c r="R90" i="14"/>
  <c r="R114" i="14"/>
  <c r="R134" i="14"/>
  <c r="R146" i="14"/>
  <c r="R158" i="14"/>
  <c r="R170" i="14"/>
  <c r="R182" i="14"/>
  <c r="R194" i="14"/>
  <c r="R206" i="14"/>
  <c r="R218" i="14"/>
  <c r="R230" i="14"/>
  <c r="R242" i="14"/>
  <c r="R254" i="14"/>
  <c r="R266" i="14"/>
  <c r="R278" i="14"/>
  <c r="R290" i="14"/>
  <c r="R302" i="14"/>
  <c r="R314" i="14"/>
  <c r="R326" i="14"/>
  <c r="R338" i="14"/>
  <c r="R350" i="14"/>
  <c r="R362" i="14"/>
  <c r="R374" i="14"/>
  <c r="R386" i="14"/>
  <c r="R398" i="14"/>
  <c r="R410" i="14"/>
  <c r="R422" i="14"/>
  <c r="R434" i="14"/>
  <c r="R446" i="14"/>
  <c r="R458" i="14"/>
  <c r="R470" i="14"/>
  <c r="R482" i="14"/>
  <c r="R494" i="14"/>
  <c r="R506" i="14"/>
  <c r="R518" i="14"/>
  <c r="R530" i="14"/>
  <c r="R542" i="14"/>
  <c r="R554" i="14"/>
  <c r="R566" i="14"/>
  <c r="R578" i="14"/>
  <c r="R590" i="14"/>
  <c r="R602" i="14"/>
  <c r="R614" i="14"/>
  <c r="R626" i="14"/>
  <c r="R638" i="14"/>
  <c r="R650" i="14"/>
  <c r="R662" i="14"/>
  <c r="R674" i="14"/>
  <c r="R686" i="14"/>
  <c r="R698" i="14"/>
  <c r="R710" i="14"/>
  <c r="R722" i="14"/>
  <c r="R734" i="14"/>
  <c r="R746" i="14"/>
  <c r="R758" i="14"/>
  <c r="R770" i="14"/>
  <c r="R782" i="14"/>
  <c r="R794" i="14"/>
  <c r="R806" i="14"/>
  <c r="R818" i="14"/>
  <c r="R830" i="14"/>
  <c r="R842" i="14"/>
  <c r="R854" i="14"/>
  <c r="R866" i="14"/>
  <c r="R878" i="14"/>
  <c r="R890" i="14"/>
  <c r="R902" i="14"/>
  <c r="R914" i="14"/>
  <c r="R926" i="14"/>
  <c r="R938" i="14"/>
  <c r="R950" i="14"/>
  <c r="R962" i="14"/>
  <c r="R974" i="14"/>
  <c r="R986" i="14"/>
  <c r="R998" i="14"/>
  <c r="R1010" i="14"/>
  <c r="R1022" i="14"/>
  <c r="R1034" i="14"/>
  <c r="R1046" i="14"/>
  <c r="R1058" i="14"/>
  <c r="R1070" i="14"/>
  <c r="R1082" i="14"/>
  <c r="R1094" i="14"/>
  <c r="R1106" i="14"/>
  <c r="R1118" i="14"/>
  <c r="R1130" i="14"/>
  <c r="R1142" i="14"/>
  <c r="R1154" i="14"/>
  <c r="R1166" i="14"/>
  <c r="R1178" i="14"/>
  <c r="R1190" i="14"/>
  <c r="R1202" i="14"/>
  <c r="R1214" i="14"/>
  <c r="R1226" i="14"/>
  <c r="R1238" i="14"/>
  <c r="R1250" i="14"/>
  <c r="R1262" i="14"/>
  <c r="R1274" i="14"/>
  <c r="R1286" i="14"/>
  <c r="R1298" i="14"/>
  <c r="R1310" i="14"/>
  <c r="R1322" i="14"/>
  <c r="R1334" i="14"/>
  <c r="R1346" i="14"/>
  <c r="R1358" i="14"/>
  <c r="R1370" i="14"/>
  <c r="R1382" i="14"/>
  <c r="R1394" i="14"/>
  <c r="R1406" i="14"/>
  <c r="R1418" i="14"/>
  <c r="R1430" i="14"/>
  <c r="R1442" i="14"/>
  <c r="R1454" i="14"/>
  <c r="R1466" i="14"/>
  <c r="R1478" i="14"/>
  <c r="R1490" i="14"/>
  <c r="R1502" i="14"/>
  <c r="R1514" i="14"/>
  <c r="R1526" i="14"/>
  <c r="R1538" i="14"/>
  <c r="R1550" i="14"/>
  <c r="R1562" i="14"/>
  <c r="R1574" i="14"/>
  <c r="R1586" i="14"/>
  <c r="R1598" i="14"/>
  <c r="R1610" i="14"/>
  <c r="R1622" i="14"/>
  <c r="R1634" i="14"/>
  <c r="R1646" i="14"/>
  <c r="R1658" i="14"/>
  <c r="R1670" i="14"/>
  <c r="R1682" i="14"/>
  <c r="R1694" i="14"/>
  <c r="R1706" i="14"/>
  <c r="R1718" i="14"/>
  <c r="R1730" i="14"/>
  <c r="R1742" i="14"/>
  <c r="R1754" i="14"/>
  <c r="R1766" i="14"/>
  <c r="R1778" i="14"/>
  <c r="R1790" i="14"/>
  <c r="R1802" i="14"/>
  <c r="R1814" i="14"/>
  <c r="R19" i="14"/>
  <c r="R43" i="14"/>
  <c r="R67" i="14"/>
  <c r="R91" i="14"/>
  <c r="R115" i="14"/>
  <c r="R135" i="14"/>
  <c r="R147" i="14"/>
  <c r="R159" i="14"/>
  <c r="R171" i="14"/>
  <c r="R183" i="14"/>
  <c r="R195" i="14"/>
  <c r="R207" i="14"/>
  <c r="R219" i="14"/>
  <c r="R231" i="14"/>
  <c r="R243" i="14"/>
  <c r="R255" i="14"/>
  <c r="R267" i="14"/>
  <c r="R279" i="14"/>
  <c r="R291" i="14"/>
  <c r="R303" i="14"/>
  <c r="R315" i="14"/>
  <c r="R327" i="14"/>
  <c r="R339" i="14"/>
  <c r="R351" i="14"/>
  <c r="R363" i="14"/>
  <c r="R375" i="14"/>
  <c r="R387" i="14"/>
  <c r="R399" i="14"/>
  <c r="R411" i="14"/>
  <c r="R423" i="14"/>
  <c r="R435" i="14"/>
  <c r="R447" i="14"/>
  <c r="R459" i="14"/>
  <c r="R471" i="14"/>
  <c r="R483" i="14"/>
  <c r="R495" i="14"/>
  <c r="R507" i="14"/>
  <c r="R519" i="14"/>
  <c r="R531" i="14"/>
  <c r="R543" i="14"/>
  <c r="R555" i="14"/>
  <c r="R567" i="14"/>
  <c r="R579" i="14"/>
  <c r="R591" i="14"/>
  <c r="R603" i="14"/>
  <c r="R615" i="14"/>
  <c r="R627" i="14"/>
  <c r="R639" i="14"/>
  <c r="R651" i="14"/>
  <c r="R663" i="14"/>
  <c r="R675" i="14"/>
  <c r="R687" i="14"/>
  <c r="R699" i="14"/>
  <c r="R711" i="14"/>
  <c r="R723" i="14"/>
  <c r="R735" i="14"/>
  <c r="R747" i="14"/>
  <c r="R759" i="14"/>
  <c r="R771" i="14"/>
  <c r="R783" i="14"/>
  <c r="R795" i="14"/>
  <c r="R807" i="14"/>
  <c r="R819" i="14"/>
  <c r="R831" i="14"/>
  <c r="R843" i="14"/>
  <c r="R855" i="14"/>
  <c r="R867" i="14"/>
  <c r="R879" i="14"/>
  <c r="R891" i="14"/>
  <c r="R903" i="14"/>
  <c r="R915" i="14"/>
  <c r="R927" i="14"/>
  <c r="R939" i="14"/>
  <c r="R951" i="14"/>
  <c r="R963" i="14"/>
  <c r="R975" i="14"/>
  <c r="R987" i="14"/>
  <c r="R999" i="14"/>
  <c r="R1011" i="14"/>
  <c r="R1023" i="14"/>
  <c r="R1035" i="14"/>
  <c r="R1047" i="14"/>
  <c r="R1059" i="14"/>
  <c r="R1071" i="14"/>
  <c r="R1083" i="14"/>
  <c r="R1095" i="14"/>
  <c r="R1107" i="14"/>
  <c r="R1119" i="14"/>
  <c r="R1131" i="14"/>
  <c r="R1143" i="14"/>
  <c r="R1155" i="14"/>
  <c r="R1167" i="14"/>
  <c r="R1179" i="14"/>
  <c r="R1191" i="14"/>
  <c r="R1203" i="14"/>
  <c r="R1215" i="14"/>
  <c r="R1227" i="14"/>
  <c r="R1239" i="14"/>
  <c r="R1251" i="14"/>
  <c r="R1263" i="14"/>
  <c r="R1275" i="14"/>
  <c r="R1287" i="14"/>
  <c r="R1299" i="14"/>
  <c r="R1311" i="14"/>
  <c r="R1323" i="14"/>
  <c r="R1335" i="14"/>
  <c r="R1347" i="14"/>
  <c r="R1359" i="14"/>
  <c r="R1371" i="14"/>
  <c r="R1383" i="14"/>
  <c r="R1395" i="14"/>
  <c r="R1407" i="14"/>
  <c r="R1419" i="14"/>
  <c r="R1431" i="14"/>
  <c r="R1443" i="14"/>
  <c r="R1455" i="14"/>
  <c r="R1467" i="14"/>
  <c r="R1479" i="14"/>
  <c r="R1491" i="14"/>
  <c r="R1503" i="14"/>
  <c r="R1515" i="14"/>
  <c r="R1527" i="14"/>
  <c r="R1539" i="14"/>
  <c r="R1551" i="14"/>
  <c r="R1563" i="14"/>
  <c r="R1575" i="14"/>
  <c r="R1587" i="14"/>
  <c r="R1599" i="14"/>
  <c r="R1611" i="14"/>
  <c r="R1623" i="14"/>
  <c r="R20" i="14"/>
  <c r="R44" i="14"/>
  <c r="R68" i="14"/>
  <c r="R92" i="14"/>
  <c r="R116" i="14"/>
  <c r="R136" i="14"/>
  <c r="R148" i="14"/>
  <c r="R160" i="14"/>
  <c r="R172" i="14"/>
  <c r="R184" i="14"/>
  <c r="R196" i="14"/>
  <c r="R208" i="14"/>
  <c r="R220" i="14"/>
  <c r="R232" i="14"/>
  <c r="R244" i="14"/>
  <c r="R256" i="14"/>
  <c r="R268" i="14"/>
  <c r="R280" i="14"/>
  <c r="R292" i="14"/>
  <c r="R304" i="14"/>
  <c r="R316" i="14"/>
  <c r="R328" i="14"/>
  <c r="R340" i="14"/>
  <c r="R352" i="14"/>
  <c r="R364" i="14"/>
  <c r="R376" i="14"/>
  <c r="R388" i="14"/>
  <c r="R400" i="14"/>
  <c r="R412" i="14"/>
  <c r="R424" i="14"/>
  <c r="R436" i="14"/>
  <c r="R448" i="14"/>
  <c r="R460" i="14"/>
  <c r="R472" i="14"/>
  <c r="R484" i="14"/>
  <c r="R496" i="14"/>
  <c r="R508" i="14"/>
  <c r="R520" i="14"/>
  <c r="R532" i="14"/>
  <c r="R544" i="14"/>
  <c r="R556" i="14"/>
  <c r="R568" i="14"/>
  <c r="R580" i="14"/>
  <c r="R592" i="14"/>
  <c r="R604" i="14"/>
  <c r="R616" i="14"/>
  <c r="R628" i="14"/>
  <c r="R640" i="14"/>
  <c r="R652" i="14"/>
  <c r="R664" i="14"/>
  <c r="R676" i="14"/>
  <c r="R688" i="14"/>
  <c r="R700" i="14"/>
  <c r="R712" i="14"/>
  <c r="R724" i="14"/>
  <c r="R736" i="14"/>
  <c r="R748" i="14"/>
  <c r="R760" i="14"/>
  <c r="R772" i="14"/>
  <c r="R784" i="14"/>
  <c r="R796" i="14"/>
  <c r="R808" i="14"/>
  <c r="R820" i="14"/>
  <c r="R832" i="14"/>
  <c r="R844" i="14"/>
  <c r="R856" i="14"/>
  <c r="R868" i="14"/>
  <c r="R880" i="14"/>
  <c r="R892" i="14"/>
  <c r="R904" i="14"/>
  <c r="R916" i="14"/>
  <c r="R928" i="14"/>
  <c r="R940" i="14"/>
  <c r="R952" i="14"/>
  <c r="R964" i="14"/>
  <c r="R976" i="14"/>
  <c r="R988" i="14"/>
  <c r="R1000" i="14"/>
  <c r="R1012" i="14"/>
  <c r="R1024" i="14"/>
  <c r="R1036" i="14"/>
  <c r="R1048" i="14"/>
  <c r="R1060" i="14"/>
  <c r="R1072" i="14"/>
  <c r="R1084" i="14"/>
  <c r="R1096" i="14"/>
  <c r="R1108" i="14"/>
  <c r="R1120" i="14"/>
  <c r="R1132" i="14"/>
  <c r="R1144" i="14"/>
  <c r="R1156" i="14"/>
  <c r="R1168" i="14"/>
  <c r="R1180" i="14"/>
  <c r="R1192" i="14"/>
  <c r="R1204" i="14"/>
  <c r="R1216" i="14"/>
  <c r="R1228" i="14"/>
  <c r="R1240" i="14"/>
  <c r="R1252" i="14"/>
  <c r="R1264" i="14"/>
  <c r="R1276" i="14"/>
  <c r="R1288" i="14"/>
  <c r="R1300" i="14"/>
  <c r="R1312" i="14"/>
  <c r="R1324" i="14"/>
  <c r="R1336" i="14"/>
  <c r="R1348" i="14"/>
  <c r="R1360" i="14"/>
  <c r="R1372" i="14"/>
  <c r="R1384" i="14"/>
  <c r="R1396" i="14"/>
  <c r="R1408" i="14"/>
  <c r="R1420" i="14"/>
  <c r="R1432" i="14"/>
  <c r="R1444" i="14"/>
  <c r="R1456" i="14"/>
  <c r="R1468" i="14"/>
  <c r="R1480" i="14"/>
  <c r="R1492" i="14"/>
  <c r="R1504" i="14"/>
  <c r="R1516" i="14"/>
  <c r="R1528" i="14"/>
  <c r="R1540" i="14"/>
  <c r="R1552" i="14"/>
  <c r="R1564" i="14"/>
  <c r="R1576" i="14"/>
  <c r="R1588" i="14"/>
  <c r="R1600" i="14"/>
  <c r="R1612" i="14"/>
  <c r="R1624" i="14"/>
  <c r="R1636" i="14"/>
  <c r="R1648" i="14"/>
  <c r="R1660" i="14"/>
  <c r="R1672" i="14"/>
  <c r="R1684" i="14"/>
  <c r="R25" i="14"/>
  <c r="R149" i="14"/>
  <c r="R221" i="14"/>
  <c r="R293" i="14"/>
  <c r="R365" i="14"/>
  <c r="R437" i="14"/>
  <c r="R509" i="14"/>
  <c r="R581" i="14"/>
  <c r="R653" i="14"/>
  <c r="R725" i="14"/>
  <c r="R797" i="14"/>
  <c r="R869" i="14"/>
  <c r="R941" i="14"/>
  <c r="R1013" i="14"/>
  <c r="R1085" i="14"/>
  <c r="R1157" i="14"/>
  <c r="R1229" i="14"/>
  <c r="R1301" i="14"/>
  <c r="R1373" i="14"/>
  <c r="R1445" i="14"/>
  <c r="R1517" i="14"/>
  <c r="R1589" i="14"/>
  <c r="R1649" i="14"/>
  <c r="R1696" i="14"/>
  <c r="R1732" i="14"/>
  <c r="R1768" i="14"/>
  <c r="R1801" i="14"/>
  <c r="R1817" i="14"/>
  <c r="R1829" i="14"/>
  <c r="R1841" i="14"/>
  <c r="R1853" i="14"/>
  <c r="R1865" i="14"/>
  <c r="R1877" i="14"/>
  <c r="R1889" i="14"/>
  <c r="R1901" i="14"/>
  <c r="R1913" i="14"/>
  <c r="R1925" i="14"/>
  <c r="R1937" i="14"/>
  <c r="R1949" i="14"/>
  <c r="R1961" i="14"/>
  <c r="R1973" i="14"/>
  <c r="R1985" i="14"/>
  <c r="R1997" i="14"/>
  <c r="R2009" i="14"/>
  <c r="R2021" i="14"/>
  <c r="R2033" i="14"/>
  <c r="R2045" i="14"/>
  <c r="R2057" i="14"/>
  <c r="R2069" i="14"/>
  <c r="R2081" i="14"/>
  <c r="R2093" i="14"/>
  <c r="R2105" i="14"/>
  <c r="R2117" i="14"/>
  <c r="R2129" i="14"/>
  <c r="R2141" i="14"/>
  <c r="R2153" i="14"/>
  <c r="R2165" i="14"/>
  <c r="R2177" i="14"/>
  <c r="R2189" i="14"/>
  <c r="R2201" i="14"/>
  <c r="R2213" i="14"/>
  <c r="R2225" i="14"/>
  <c r="R2237" i="14"/>
  <c r="R2249" i="14"/>
  <c r="R2261" i="14"/>
  <c r="R2273" i="14"/>
  <c r="R2285" i="14"/>
  <c r="R2297" i="14"/>
  <c r="R2309" i="14"/>
  <c r="R2321" i="14"/>
  <c r="R2333" i="14"/>
  <c r="R2345" i="14"/>
  <c r="R2357" i="14"/>
  <c r="R2369" i="14"/>
  <c r="R2381" i="14"/>
  <c r="R2393" i="14"/>
  <c r="R2405" i="14"/>
  <c r="R2417" i="14"/>
  <c r="R28" i="14"/>
  <c r="R150" i="14"/>
  <c r="R222" i="14"/>
  <c r="R294" i="14"/>
  <c r="R366" i="14"/>
  <c r="R438" i="14"/>
  <c r="R510" i="14"/>
  <c r="R582" i="14"/>
  <c r="R654" i="14"/>
  <c r="R726" i="14"/>
  <c r="R798" i="14"/>
  <c r="R870" i="14"/>
  <c r="R942" i="14"/>
  <c r="R1014" i="14"/>
  <c r="R1086" i="14"/>
  <c r="R1158" i="14"/>
  <c r="R1230" i="14"/>
  <c r="R1302" i="14"/>
  <c r="R1374" i="14"/>
  <c r="R1446" i="14"/>
  <c r="R1518" i="14"/>
  <c r="R1590" i="14"/>
  <c r="R1650" i="14"/>
  <c r="R1697" i="14"/>
  <c r="R1733" i="14"/>
  <c r="R1769" i="14"/>
  <c r="R1803" i="14"/>
  <c r="R1818" i="14"/>
  <c r="R1830" i="14"/>
  <c r="R1842" i="14"/>
  <c r="R1854" i="14"/>
  <c r="R1866" i="14"/>
  <c r="R1878" i="14"/>
  <c r="R1890" i="14"/>
  <c r="R1902" i="14"/>
  <c r="R1914" i="14"/>
  <c r="R1926" i="14"/>
  <c r="R1938" i="14"/>
  <c r="R1950" i="14"/>
  <c r="R1962" i="14"/>
  <c r="R1974" i="14"/>
  <c r="R1986" i="14"/>
  <c r="R1998" i="14"/>
  <c r="R2010" i="14"/>
  <c r="R2022" i="14"/>
  <c r="R2034" i="14"/>
  <c r="R2046" i="14"/>
  <c r="R2058" i="14"/>
  <c r="R2070" i="14"/>
  <c r="R2082" i="14"/>
  <c r="R2094" i="14"/>
  <c r="R2106" i="14"/>
  <c r="R2118" i="14"/>
  <c r="R2130" i="14"/>
  <c r="R2142" i="14"/>
  <c r="R2154" i="14"/>
  <c r="R2166" i="14"/>
  <c r="R2178" i="14"/>
  <c r="R2190" i="14"/>
  <c r="R2202" i="14"/>
  <c r="R2214" i="14"/>
  <c r="R2226" i="14"/>
  <c r="R2238" i="14"/>
  <c r="R2250" i="14"/>
  <c r="R2262" i="14"/>
  <c r="R2274" i="14"/>
  <c r="R2286" i="14"/>
  <c r="R2298" i="14"/>
  <c r="R2310" i="14"/>
  <c r="R2322" i="14"/>
  <c r="R2334" i="14"/>
  <c r="R2346" i="14"/>
  <c r="R2358" i="14"/>
  <c r="R2370" i="14"/>
  <c r="R2382" i="14"/>
  <c r="R2394" i="14"/>
  <c r="R2406" i="14"/>
  <c r="R49" i="14"/>
  <c r="R161" i="14"/>
  <c r="R233" i="14"/>
  <c r="R305" i="14"/>
  <c r="R377" i="14"/>
  <c r="R449" i="14"/>
  <c r="R521" i="14"/>
  <c r="R593" i="14"/>
  <c r="R665" i="14"/>
  <c r="R737" i="14"/>
  <c r="R809" i="14"/>
  <c r="R881" i="14"/>
  <c r="R953" i="14"/>
  <c r="R1025" i="14"/>
  <c r="R1097" i="14"/>
  <c r="R1169" i="14"/>
  <c r="R1241" i="14"/>
  <c r="R1313" i="14"/>
  <c r="R1385" i="14"/>
  <c r="R1457" i="14"/>
  <c r="R1529" i="14"/>
  <c r="R1601" i="14"/>
  <c r="R1659" i="14"/>
  <c r="R1698" i="14"/>
  <c r="R1734" i="14"/>
  <c r="R1770" i="14"/>
  <c r="R1804" i="14"/>
  <c r="R1819" i="14"/>
  <c r="R1831" i="14"/>
  <c r="R1843" i="14"/>
  <c r="R1855" i="14"/>
  <c r="R1867" i="14"/>
  <c r="R1879" i="14"/>
  <c r="R1891" i="14"/>
  <c r="R1903" i="14"/>
  <c r="R1915" i="14"/>
  <c r="R1927" i="14"/>
  <c r="R1939" i="14"/>
  <c r="R1951" i="14"/>
  <c r="R1963" i="14"/>
  <c r="R1975" i="14"/>
  <c r="R1987" i="14"/>
  <c r="R1999" i="14"/>
  <c r="R2011" i="14"/>
  <c r="R2023" i="14"/>
  <c r="R2035" i="14"/>
  <c r="R2047" i="14"/>
  <c r="R2059" i="14"/>
  <c r="R2071" i="14"/>
  <c r="R2083" i="14"/>
  <c r="R2095" i="14"/>
  <c r="R2107" i="14"/>
  <c r="R2119" i="14"/>
  <c r="R2131" i="14"/>
  <c r="R2143" i="14"/>
  <c r="R2155" i="14"/>
  <c r="R2167" i="14"/>
  <c r="R2179" i="14"/>
  <c r="R2191" i="14"/>
  <c r="R2203" i="14"/>
  <c r="R2215" i="14"/>
  <c r="R2227" i="14"/>
  <c r="R2239" i="14"/>
  <c r="R2251" i="14"/>
  <c r="R2263" i="14"/>
  <c r="R2275" i="14"/>
  <c r="R2287" i="14"/>
  <c r="R2299" i="14"/>
  <c r="R2311" i="14"/>
  <c r="R2323" i="14"/>
  <c r="R2335" i="14"/>
  <c r="R2347" i="14"/>
  <c r="R2359" i="14"/>
  <c r="R2371" i="14"/>
  <c r="R2383" i="14"/>
  <c r="R2395" i="14"/>
  <c r="R2407" i="14"/>
  <c r="R52" i="14"/>
  <c r="R162" i="14"/>
  <c r="R234" i="14"/>
  <c r="R306" i="14"/>
  <c r="R378" i="14"/>
  <c r="R450" i="14"/>
  <c r="R522" i="14"/>
  <c r="R594" i="14"/>
  <c r="R666" i="14"/>
  <c r="R738" i="14"/>
  <c r="R810" i="14"/>
  <c r="R882" i="14"/>
  <c r="R954" i="14"/>
  <c r="R1026" i="14"/>
  <c r="R1098" i="14"/>
  <c r="R1170" i="14"/>
  <c r="R1242" i="14"/>
  <c r="R1314" i="14"/>
  <c r="R1386" i="14"/>
  <c r="R1458" i="14"/>
  <c r="R1530" i="14"/>
  <c r="R1602" i="14"/>
  <c r="R1661" i="14"/>
  <c r="R1707" i="14"/>
  <c r="R1743" i="14"/>
  <c r="R1779" i="14"/>
  <c r="R1805" i="14"/>
  <c r="R1820" i="14"/>
  <c r="R1832" i="14"/>
  <c r="R1844" i="14"/>
  <c r="R1856" i="14"/>
  <c r="R1868" i="14"/>
  <c r="R1880" i="14"/>
  <c r="R1892" i="14"/>
  <c r="R1904" i="14"/>
  <c r="R1916" i="14"/>
  <c r="R1928" i="14"/>
  <c r="R1940" i="14"/>
  <c r="R1952" i="14"/>
  <c r="R1964" i="14"/>
  <c r="R1976" i="14"/>
  <c r="R1988" i="14"/>
  <c r="R2000" i="14"/>
  <c r="R2012" i="14"/>
  <c r="R2024" i="14"/>
  <c r="R2036" i="14"/>
  <c r="R2048" i="14"/>
  <c r="R2060" i="14"/>
  <c r="R2072" i="14"/>
  <c r="R2084" i="14"/>
  <c r="R2096" i="14"/>
  <c r="R2108" i="14"/>
  <c r="R2120" i="14"/>
  <c r="R2132" i="14"/>
  <c r="R2144" i="14"/>
  <c r="R2156" i="14"/>
  <c r="R2168" i="14"/>
  <c r="R2180" i="14"/>
  <c r="R2192" i="14"/>
  <c r="R2204" i="14"/>
  <c r="R2216" i="14"/>
  <c r="R2228" i="14"/>
  <c r="R2240" i="14"/>
  <c r="R2252" i="14"/>
  <c r="R2264" i="14"/>
  <c r="R2276" i="14"/>
  <c r="R2288" i="14"/>
  <c r="R2300" i="14"/>
  <c r="R2312" i="14"/>
  <c r="R2324" i="14"/>
  <c r="R2336" i="14"/>
  <c r="R2348" i="14"/>
  <c r="R2360" i="14"/>
  <c r="R2372" i="14"/>
  <c r="R2384" i="14"/>
  <c r="R2396" i="14"/>
  <c r="R2408" i="14"/>
  <c r="R73" i="14"/>
  <c r="R173" i="14"/>
  <c r="R245" i="14"/>
  <c r="R317" i="14"/>
  <c r="R389" i="14"/>
  <c r="R461" i="14"/>
  <c r="R533" i="14"/>
  <c r="R605" i="14"/>
  <c r="R677" i="14"/>
  <c r="R749" i="14"/>
  <c r="R821" i="14"/>
  <c r="R893" i="14"/>
  <c r="R965" i="14"/>
  <c r="R1037" i="14"/>
  <c r="R1109" i="14"/>
  <c r="R1181" i="14"/>
  <c r="R1253" i="14"/>
  <c r="R1325" i="14"/>
  <c r="R1397" i="14"/>
  <c r="R1469" i="14"/>
  <c r="R1541" i="14"/>
  <c r="R1613" i="14"/>
  <c r="R1662" i="14"/>
  <c r="R1708" i="14"/>
  <c r="R1744" i="14"/>
  <c r="R1780" i="14"/>
  <c r="R1806" i="14"/>
  <c r="R1821" i="14"/>
  <c r="R1833" i="14"/>
  <c r="R1845" i="14"/>
  <c r="R1857" i="14"/>
  <c r="R1869" i="14"/>
  <c r="R1881" i="14"/>
  <c r="R1893" i="14"/>
  <c r="R1905" i="14"/>
  <c r="R1917" i="14"/>
  <c r="R1929" i="14"/>
  <c r="R1941" i="14"/>
  <c r="R1953" i="14"/>
  <c r="R1965" i="14"/>
  <c r="R1977" i="14"/>
  <c r="R1989" i="14"/>
  <c r="R2001" i="14"/>
  <c r="R2013" i="14"/>
  <c r="R2025" i="14"/>
  <c r="R2037" i="14"/>
  <c r="R2049" i="14"/>
  <c r="R2061" i="14"/>
  <c r="R2073" i="14"/>
  <c r="R2085" i="14"/>
  <c r="R2097" i="14"/>
  <c r="R2109" i="14"/>
  <c r="R2121" i="14"/>
  <c r="R2133" i="14"/>
  <c r="R2145" i="14"/>
  <c r="R2157" i="14"/>
  <c r="R2169" i="14"/>
  <c r="R2181" i="14"/>
  <c r="R2193" i="14"/>
  <c r="R2205" i="14"/>
  <c r="R2217" i="14"/>
  <c r="R2229" i="14"/>
  <c r="R2241" i="14"/>
  <c r="R2253" i="14"/>
  <c r="R2265" i="14"/>
  <c r="R2277" i="14"/>
  <c r="R2289" i="14"/>
  <c r="R2301" i="14"/>
  <c r="R2313" i="14"/>
  <c r="R2325" i="14"/>
  <c r="R2337" i="14"/>
  <c r="R2349" i="14"/>
  <c r="R2361" i="14"/>
  <c r="R2373" i="14"/>
  <c r="R2385" i="14"/>
  <c r="R2397" i="14"/>
  <c r="R2409" i="14"/>
  <c r="R76" i="14"/>
  <c r="R174" i="14"/>
  <c r="R246" i="14"/>
  <c r="R318" i="14"/>
  <c r="R390" i="14"/>
  <c r="R462" i="14"/>
  <c r="R534" i="14"/>
  <c r="R606" i="14"/>
  <c r="R678" i="14"/>
  <c r="R750" i="14"/>
  <c r="R822" i="14"/>
  <c r="R894" i="14"/>
  <c r="R966" i="14"/>
  <c r="R1038" i="14"/>
  <c r="R1110" i="14"/>
  <c r="R1182" i="14"/>
  <c r="R1254" i="14"/>
  <c r="R1326" i="14"/>
  <c r="R1398" i="14"/>
  <c r="R1470" i="14"/>
  <c r="R1542" i="14"/>
  <c r="R1614" i="14"/>
  <c r="R1671" i="14"/>
  <c r="R1709" i="14"/>
  <c r="R1745" i="14"/>
  <c r="R1781" i="14"/>
  <c r="R1807" i="14"/>
  <c r="R1822" i="14"/>
  <c r="R1834" i="14"/>
  <c r="R1846" i="14"/>
  <c r="R1858" i="14"/>
  <c r="R1870" i="14"/>
  <c r="R1882" i="14"/>
  <c r="R1894" i="14"/>
  <c r="R1906" i="14"/>
  <c r="R1918" i="14"/>
  <c r="R1930" i="14"/>
  <c r="R1942" i="14"/>
  <c r="R1954" i="14"/>
  <c r="R1966" i="14"/>
  <c r="R1978" i="14"/>
  <c r="R1990" i="14"/>
  <c r="R2002" i="14"/>
  <c r="R2014" i="14"/>
  <c r="R2026" i="14"/>
  <c r="R2038" i="14"/>
  <c r="R2050" i="14"/>
  <c r="R2062" i="14"/>
  <c r="R2074" i="14"/>
  <c r="R2086" i="14"/>
  <c r="R2098" i="14"/>
  <c r="R2110" i="14"/>
  <c r="R2122" i="14"/>
  <c r="R2134" i="14"/>
  <c r="R2146" i="14"/>
  <c r="R2158" i="14"/>
  <c r="R2170" i="14"/>
  <c r="R2182" i="14"/>
  <c r="R2194" i="14"/>
  <c r="R2206" i="14"/>
  <c r="R2218" i="14"/>
  <c r="R2230" i="14"/>
  <c r="R2242" i="14"/>
  <c r="R2254" i="14"/>
  <c r="R2266" i="14"/>
  <c r="R2278" i="14"/>
  <c r="R2290" i="14"/>
  <c r="R2302" i="14"/>
  <c r="R2314" i="14"/>
  <c r="R2326" i="14"/>
  <c r="R2338" i="14"/>
  <c r="R2350" i="14"/>
  <c r="R2362" i="14"/>
  <c r="R2374" i="14"/>
  <c r="R2386" i="14"/>
  <c r="R2398" i="14"/>
  <c r="R2410" i="14"/>
  <c r="R97" i="14"/>
  <c r="R185" i="14"/>
  <c r="R257" i="14"/>
  <c r="R329" i="14"/>
  <c r="R401" i="14"/>
  <c r="R473" i="14"/>
  <c r="R545" i="14"/>
  <c r="R617" i="14"/>
  <c r="R689" i="14"/>
  <c r="R761" i="14"/>
  <c r="R833" i="14"/>
  <c r="R905" i="14"/>
  <c r="R977" i="14"/>
  <c r="R1049" i="14"/>
  <c r="R1121" i="14"/>
  <c r="R1193" i="14"/>
  <c r="R1265" i="14"/>
  <c r="R1337" i="14"/>
  <c r="R1409" i="14"/>
  <c r="R1481" i="14"/>
  <c r="R1553" i="14"/>
  <c r="R1625" i="14"/>
  <c r="R1673" i="14"/>
  <c r="R1710" i="14"/>
  <c r="R1746" i="14"/>
  <c r="R1782" i="14"/>
  <c r="R1808" i="14"/>
  <c r="R1823" i="14"/>
  <c r="R1835" i="14"/>
  <c r="R1847" i="14"/>
  <c r="R1859" i="14"/>
  <c r="R1871" i="14"/>
  <c r="R1883" i="14"/>
  <c r="R1895" i="14"/>
  <c r="R1907" i="14"/>
  <c r="R1919" i="14"/>
  <c r="R1931" i="14"/>
  <c r="R1943" i="14"/>
  <c r="R1955" i="14"/>
  <c r="R1967" i="14"/>
  <c r="R1979" i="14"/>
  <c r="R1991" i="14"/>
  <c r="R2003" i="14"/>
  <c r="R2015" i="14"/>
  <c r="R2027" i="14"/>
  <c r="R2039" i="14"/>
  <c r="R2051" i="14"/>
  <c r="R2063" i="14"/>
  <c r="R2075" i="14"/>
  <c r="R2087" i="14"/>
  <c r="R2099" i="14"/>
  <c r="R2111" i="14"/>
  <c r="R2123" i="14"/>
  <c r="R2135" i="14"/>
  <c r="R2147" i="14"/>
  <c r="R2159" i="14"/>
  <c r="R100" i="14"/>
  <c r="R186" i="14"/>
  <c r="R258" i="14"/>
  <c r="R330" i="14"/>
  <c r="R402" i="14"/>
  <c r="R474" i="14"/>
  <c r="R546" i="14"/>
  <c r="R618" i="14"/>
  <c r="R690" i="14"/>
  <c r="R762" i="14"/>
  <c r="R834" i="14"/>
  <c r="R906" i="14"/>
  <c r="R978" i="14"/>
  <c r="R1050" i="14"/>
  <c r="R1122" i="14"/>
  <c r="R1194" i="14"/>
  <c r="R1266" i="14"/>
  <c r="R1338" i="14"/>
  <c r="R1410" i="14"/>
  <c r="R1482" i="14"/>
  <c r="R1554" i="14"/>
  <c r="R1626" i="14"/>
  <c r="R1674" i="14"/>
  <c r="R1719" i="14"/>
  <c r="R1755" i="14"/>
  <c r="R121" i="14"/>
  <c r="R197" i="14"/>
  <c r="R269" i="14"/>
  <c r="R341" i="14"/>
  <c r="R413" i="14"/>
  <c r="R485" i="14"/>
  <c r="R557" i="14"/>
  <c r="R629" i="14"/>
  <c r="R701" i="14"/>
  <c r="R773" i="14"/>
  <c r="R845" i="14"/>
  <c r="R917" i="14"/>
  <c r="R989" i="14"/>
  <c r="R1061" i="14"/>
  <c r="R1133" i="14"/>
  <c r="R1205" i="14"/>
  <c r="R1277" i="14"/>
  <c r="R1349" i="14"/>
  <c r="R1421" i="14"/>
  <c r="R1493" i="14"/>
  <c r="R1565" i="14"/>
  <c r="R1635" i="14"/>
  <c r="R1683" i="14"/>
  <c r="R1720" i="14"/>
  <c r="R1756" i="14"/>
  <c r="R1792" i="14"/>
  <c r="R1812" i="14"/>
  <c r="R1825" i="14"/>
  <c r="R1837" i="14"/>
  <c r="R1849" i="14"/>
  <c r="R1861" i="14"/>
  <c r="R1873" i="14"/>
  <c r="R1885" i="14"/>
  <c r="R1897" i="14"/>
  <c r="R1909" i="14"/>
  <c r="R1921" i="14"/>
  <c r="R1933" i="14"/>
  <c r="R1945" i="14"/>
  <c r="R1957" i="14"/>
  <c r="R1969" i="14"/>
  <c r="R1981" i="14"/>
  <c r="R1993" i="14"/>
  <c r="R2005" i="14"/>
  <c r="R2017" i="14"/>
  <c r="R2029" i="14"/>
  <c r="R2041" i="14"/>
  <c r="R2053" i="14"/>
  <c r="R2065" i="14"/>
  <c r="R2077" i="14"/>
  <c r="R2089" i="14"/>
  <c r="R2101" i="14"/>
  <c r="R2113" i="14"/>
  <c r="R2125" i="14"/>
  <c r="R2137" i="14"/>
  <c r="R2149" i="14"/>
  <c r="R2161" i="14"/>
  <c r="R2173" i="14"/>
  <c r="R2185" i="14"/>
  <c r="R2197" i="14"/>
  <c r="R2209" i="14"/>
  <c r="R2221" i="14"/>
  <c r="R2233" i="14"/>
  <c r="R2245" i="14"/>
  <c r="R2257" i="14"/>
  <c r="R2269" i="14"/>
  <c r="R2281" i="14"/>
  <c r="R2293" i="14"/>
  <c r="R2305" i="14"/>
  <c r="R2317" i="14"/>
  <c r="R2329" i="14"/>
  <c r="R2341" i="14"/>
  <c r="R2353" i="14"/>
  <c r="R2365" i="14"/>
  <c r="R2377" i="14"/>
  <c r="R2389" i="14"/>
  <c r="R2401" i="14"/>
  <c r="R2413" i="14"/>
  <c r="R124" i="14"/>
  <c r="R198" i="14"/>
  <c r="R270" i="14"/>
  <c r="R342" i="14"/>
  <c r="R414" i="14"/>
  <c r="R486" i="14"/>
  <c r="R558" i="14"/>
  <c r="R630" i="14"/>
  <c r="R702" i="14"/>
  <c r="R774" i="14"/>
  <c r="R846" i="14"/>
  <c r="R918" i="14"/>
  <c r="R990" i="14"/>
  <c r="R1062" i="14"/>
  <c r="R1134" i="14"/>
  <c r="R1206" i="14"/>
  <c r="R1278" i="14"/>
  <c r="R1350" i="14"/>
  <c r="R1422" i="14"/>
  <c r="R1494" i="14"/>
  <c r="R1566" i="14"/>
  <c r="R1637" i="14"/>
  <c r="R1685" i="14"/>
  <c r="R1721" i="14"/>
  <c r="R1757" i="14"/>
  <c r="R1793" i="14"/>
  <c r="R1813" i="14"/>
  <c r="R1826" i="14"/>
  <c r="R1838" i="14"/>
  <c r="R1850" i="14"/>
  <c r="R1862" i="14"/>
  <c r="R1874" i="14"/>
  <c r="R1886" i="14"/>
  <c r="R1898" i="14"/>
  <c r="R1910" i="14"/>
  <c r="R1922" i="14"/>
  <c r="R1934" i="14"/>
  <c r="R1946" i="14"/>
  <c r="R1958" i="14"/>
  <c r="R1970" i="14"/>
  <c r="R1982" i="14"/>
  <c r="R1994" i="14"/>
  <c r="R2006" i="14"/>
  <c r="R2018" i="14"/>
  <c r="R2030" i="14"/>
  <c r="R2042" i="14"/>
  <c r="R2054" i="14"/>
  <c r="R2066" i="14"/>
  <c r="R2078" i="14"/>
  <c r="R2090" i="14"/>
  <c r="R2102" i="14"/>
  <c r="R2114" i="14"/>
  <c r="R2126" i="14"/>
  <c r="R2138" i="14"/>
  <c r="R2150" i="14"/>
  <c r="R2162" i="14"/>
  <c r="R2174" i="14"/>
  <c r="R2186" i="14"/>
  <c r="R2198" i="14"/>
  <c r="R2210" i="14"/>
  <c r="R2222" i="14"/>
  <c r="R2234" i="14"/>
  <c r="R2246" i="14"/>
  <c r="R2258" i="14"/>
  <c r="R2270" i="14"/>
  <c r="R2282" i="14"/>
  <c r="R2294" i="14"/>
  <c r="R2306" i="14"/>
  <c r="R2318" i="14"/>
  <c r="R2330" i="14"/>
  <c r="R2342" i="14"/>
  <c r="R2354" i="14"/>
  <c r="R2366" i="14"/>
  <c r="R2378" i="14"/>
  <c r="R2390" i="14"/>
  <c r="R2402" i="14"/>
  <c r="R2414" i="14"/>
  <c r="R137" i="14"/>
  <c r="R209" i="14"/>
  <c r="R281" i="14"/>
  <c r="R353" i="14"/>
  <c r="R425" i="14"/>
  <c r="R497" i="14"/>
  <c r="R569" i="14"/>
  <c r="R641" i="14"/>
  <c r="R713" i="14"/>
  <c r="R785" i="14"/>
  <c r="R857" i="14"/>
  <c r="R929" i="14"/>
  <c r="R1001" i="14"/>
  <c r="R1073" i="14"/>
  <c r="R1145" i="14"/>
  <c r="R1217" i="14"/>
  <c r="R1289" i="14"/>
  <c r="R1361" i="14"/>
  <c r="R1433" i="14"/>
  <c r="R1505" i="14"/>
  <c r="R1577" i="14"/>
  <c r="R1638" i="14"/>
  <c r="R1686" i="14"/>
  <c r="R1722" i="14"/>
  <c r="R1758" i="14"/>
  <c r="R1794" i="14"/>
  <c r="R1815" i="14"/>
  <c r="R1827" i="14"/>
  <c r="R1839" i="14"/>
  <c r="R1851" i="14"/>
  <c r="R1863" i="14"/>
  <c r="R1875" i="14"/>
  <c r="R1887" i="14"/>
  <c r="R1899" i="14"/>
  <c r="R1911" i="14"/>
  <c r="R1923" i="14"/>
  <c r="R1935" i="14"/>
  <c r="R1947" i="14"/>
  <c r="R1959" i="14"/>
  <c r="R1971" i="14"/>
  <c r="R1983" i="14"/>
  <c r="R1995" i="14"/>
  <c r="R2007" i="14"/>
  <c r="R2019" i="14"/>
  <c r="R2031" i="14"/>
  <c r="R2043" i="14"/>
  <c r="R2055" i="14"/>
  <c r="R2067" i="14"/>
  <c r="R2079" i="14"/>
  <c r="R2091" i="14"/>
  <c r="R2103" i="14"/>
  <c r="R2115" i="14"/>
  <c r="R2127" i="14"/>
  <c r="R2139" i="14"/>
  <c r="R2151" i="14"/>
  <c r="R2163" i="14"/>
  <c r="R2175" i="14"/>
  <c r="R2187" i="14"/>
  <c r="R2199" i="14"/>
  <c r="R2211" i="14"/>
  <c r="R2223" i="14"/>
  <c r="R2235" i="14"/>
  <c r="R2247" i="14"/>
  <c r="R2259" i="14"/>
  <c r="R2271" i="14"/>
  <c r="R2283" i="14"/>
  <c r="R2295" i="14"/>
  <c r="R2307" i="14"/>
  <c r="R2319" i="14"/>
  <c r="R2331" i="14"/>
  <c r="R2343" i="14"/>
  <c r="R2355" i="14"/>
  <c r="R2367" i="14"/>
  <c r="R2379" i="14"/>
  <c r="R2391" i="14"/>
  <c r="R2403" i="14"/>
  <c r="R2415" i="14"/>
  <c r="R714" i="14"/>
  <c r="R1578" i="14"/>
  <c r="R1840" i="14"/>
  <c r="R1912" i="14"/>
  <c r="R1984" i="14"/>
  <c r="R2056" i="14"/>
  <c r="R2128" i="14"/>
  <c r="R2188" i="14"/>
  <c r="R2236" i="14"/>
  <c r="R2284" i="14"/>
  <c r="R2332" i="14"/>
  <c r="R2380" i="14"/>
  <c r="R786" i="14"/>
  <c r="R1647" i="14"/>
  <c r="R1848" i="14"/>
  <c r="R1920" i="14"/>
  <c r="R1992" i="14"/>
  <c r="R2064" i="14"/>
  <c r="R2136" i="14"/>
  <c r="R2195" i="14"/>
  <c r="R2243" i="14"/>
  <c r="R2291" i="14"/>
  <c r="R2339" i="14"/>
  <c r="R2387" i="14"/>
  <c r="R858" i="14"/>
  <c r="R1695" i="14"/>
  <c r="R1852" i="14"/>
  <c r="R1924" i="14"/>
  <c r="R1996" i="14"/>
  <c r="R2068" i="14"/>
  <c r="R2140" i="14"/>
  <c r="R2196" i="14"/>
  <c r="R2244" i="14"/>
  <c r="R2292" i="14"/>
  <c r="R2340" i="14"/>
  <c r="R2388" i="14"/>
  <c r="R930" i="14"/>
  <c r="R1731" i="14"/>
  <c r="R1860" i="14"/>
  <c r="R1932" i="14"/>
  <c r="R2004" i="14"/>
  <c r="R2076" i="14"/>
  <c r="R2148" i="14"/>
  <c r="R2200" i="14"/>
  <c r="R2248" i="14"/>
  <c r="R2296" i="14"/>
  <c r="R2344" i="14"/>
  <c r="R2392" i="14"/>
  <c r="R138" i="14"/>
  <c r="R1002" i="14"/>
  <c r="R1767" i="14"/>
  <c r="R1864" i="14"/>
  <c r="R1936" i="14"/>
  <c r="R2008" i="14"/>
  <c r="R2080" i="14"/>
  <c r="R2152" i="14"/>
  <c r="R2207" i="14"/>
  <c r="R2255" i="14"/>
  <c r="R2303" i="14"/>
  <c r="R2351" i="14"/>
  <c r="R2399" i="14"/>
  <c r="R210" i="14"/>
  <c r="R1074" i="14"/>
  <c r="R1791" i="14"/>
  <c r="R1872" i="14"/>
  <c r="R1944" i="14"/>
  <c r="R2016" i="14"/>
  <c r="R2088" i="14"/>
  <c r="R2160" i="14"/>
  <c r="R2208" i="14"/>
  <c r="R2256" i="14"/>
  <c r="R2304" i="14"/>
  <c r="R2352" i="14"/>
  <c r="R2400" i="14"/>
  <c r="R282" i="14"/>
  <c r="R1146" i="14"/>
  <c r="R1795" i="14"/>
  <c r="R1876" i="14"/>
  <c r="R1948" i="14"/>
  <c r="R2020" i="14"/>
  <c r="R2092" i="14"/>
  <c r="R2164" i="14"/>
  <c r="R2212" i="14"/>
  <c r="R2260" i="14"/>
  <c r="R2308" i="14"/>
  <c r="R2356" i="14"/>
  <c r="R2404" i="14"/>
  <c r="R354" i="14"/>
  <c r="R1218" i="14"/>
  <c r="R1811" i="14"/>
  <c r="R1884" i="14"/>
  <c r="R1956" i="14"/>
  <c r="R2028" i="14"/>
  <c r="R2100" i="14"/>
  <c r="R2171" i="14"/>
  <c r="R2219" i="14"/>
  <c r="R2267" i="14"/>
  <c r="R2315" i="14"/>
  <c r="R2363" i="14"/>
  <c r="R2411" i="14"/>
  <c r="R426" i="14"/>
  <c r="R1290" i="14"/>
  <c r="R1816" i="14"/>
  <c r="R1888" i="14"/>
  <c r="R1960" i="14"/>
  <c r="R2032" i="14"/>
  <c r="R2104" i="14"/>
  <c r="R2172" i="14"/>
  <c r="R2220" i="14"/>
  <c r="R2268" i="14"/>
  <c r="R2316" i="14"/>
  <c r="R2364" i="14"/>
  <c r="R2412" i="14"/>
  <c r="R498" i="14"/>
  <c r="R1362" i="14"/>
  <c r="R1824" i="14"/>
  <c r="R1896" i="14"/>
  <c r="R1968" i="14"/>
  <c r="R2040" i="14"/>
  <c r="R2112" i="14"/>
  <c r="R2176" i="14"/>
  <c r="R2224" i="14"/>
  <c r="R2272" i="14"/>
  <c r="R2320" i="14"/>
  <c r="R2368" i="14"/>
  <c r="R2416" i="14"/>
  <c r="R570" i="14"/>
  <c r="R1434" i="14"/>
  <c r="R1828" i="14"/>
  <c r="R1900" i="14"/>
  <c r="R1972" i="14"/>
  <c r="R2044" i="14"/>
  <c r="R2116" i="14"/>
  <c r="R2183" i="14"/>
  <c r="R2231" i="14"/>
  <c r="R2279" i="14"/>
  <c r="R2327" i="14"/>
  <c r="R2375" i="14"/>
  <c r="R642" i="14"/>
  <c r="R1506" i="14"/>
  <c r="R1836" i="14"/>
  <c r="R1908" i="14"/>
  <c r="R1980" i="14"/>
  <c r="R2052" i="14"/>
  <c r="R2124" i="14"/>
  <c r="R2184" i="14"/>
  <c r="R2232" i="14"/>
  <c r="R2280" i="14"/>
  <c r="R2328" i="14"/>
  <c r="R2376" i="14"/>
  <c r="H2414" i="14"/>
  <c r="H2402" i="14"/>
  <c r="H2390" i="14"/>
  <c r="H2378" i="14"/>
  <c r="H2366" i="14"/>
  <c r="H2354" i="14"/>
  <c r="H2342" i="14"/>
  <c r="H2330" i="14"/>
  <c r="H2318" i="14"/>
  <c r="H2306" i="14"/>
  <c r="H2294" i="14"/>
  <c r="H2282" i="14"/>
  <c r="H2270" i="14"/>
  <c r="H2258" i="14"/>
  <c r="H2246" i="14"/>
  <c r="H2234" i="14"/>
  <c r="H2222" i="14"/>
  <c r="H2210" i="14"/>
  <c r="H2198" i="14"/>
  <c r="H2186" i="14"/>
  <c r="H2174" i="14"/>
  <c r="H2162" i="14"/>
  <c r="H2150" i="14"/>
  <c r="H2138" i="14"/>
  <c r="H2126" i="14"/>
  <c r="H2114" i="14"/>
  <c r="H2102" i="14"/>
  <c r="H2090" i="14"/>
  <c r="H2078" i="14"/>
  <c r="H2066" i="14"/>
  <c r="H2054" i="14"/>
  <c r="H2042" i="14"/>
  <c r="H2030" i="14"/>
  <c r="H2018" i="14"/>
  <c r="H2006" i="14"/>
  <c r="H1994" i="14"/>
  <c r="H1982" i="14"/>
  <c r="H1970" i="14"/>
  <c r="H1958" i="14"/>
  <c r="H1946" i="14"/>
  <c r="H1934" i="14"/>
  <c r="H1922" i="14"/>
  <c r="H1910" i="14"/>
  <c r="H1898" i="14"/>
  <c r="H1886" i="14"/>
  <c r="H1874" i="14"/>
  <c r="H1862" i="14"/>
  <c r="H1850" i="14"/>
  <c r="H1838" i="14"/>
  <c r="H1826" i="14"/>
  <c r="H1814" i="14"/>
  <c r="H1802" i="14"/>
  <c r="H1790" i="14"/>
  <c r="H1778" i="14"/>
  <c r="H1766" i="14"/>
  <c r="H1754" i="14"/>
  <c r="H1742" i="14"/>
  <c r="H1730" i="14"/>
  <c r="H1718" i="14"/>
  <c r="H1706" i="14"/>
  <c r="H1694" i="14"/>
  <c r="H1682" i="14"/>
  <c r="H1670" i="14"/>
  <c r="H1658" i="14"/>
  <c r="H1646" i="14"/>
  <c r="H1634" i="14"/>
  <c r="H1622" i="14"/>
  <c r="H1610" i="14"/>
  <c r="H1598" i="14"/>
  <c r="H1586" i="14"/>
  <c r="H1574" i="14"/>
  <c r="H1562" i="14"/>
  <c r="H1550" i="14"/>
  <c r="H1538" i="14"/>
  <c r="H1526" i="14"/>
  <c r="H1514" i="14"/>
  <c r="H1502" i="14"/>
  <c r="H1490" i="14"/>
  <c r="H1478" i="14"/>
  <c r="H1466" i="14"/>
  <c r="H1454" i="14"/>
  <c r="H1442" i="14"/>
  <c r="H1430" i="14"/>
  <c r="H1418" i="14"/>
  <c r="H1406" i="14"/>
  <c r="H1394" i="14"/>
  <c r="H1382" i="14"/>
  <c r="H1370" i="14"/>
  <c r="H1358" i="14"/>
  <c r="H1346" i="14"/>
  <c r="H1334" i="14"/>
  <c r="H1322" i="14"/>
  <c r="H1310" i="14"/>
  <c r="H1298" i="14"/>
  <c r="H1286" i="14"/>
  <c r="H1274" i="14"/>
  <c r="H1262" i="14"/>
  <c r="H1250" i="14"/>
  <c r="H1238" i="14"/>
  <c r="H1226" i="14"/>
  <c r="H1214" i="14"/>
  <c r="H1202" i="14"/>
  <c r="H1190" i="14"/>
  <c r="H1178" i="14"/>
  <c r="H1166" i="14"/>
  <c r="H1154" i="14"/>
  <c r="H1142" i="14"/>
  <c r="H1130" i="14"/>
  <c r="H1118" i="14"/>
  <c r="H1106" i="14"/>
  <c r="H1094" i="14"/>
  <c r="H1082" i="14"/>
  <c r="H1070" i="14"/>
  <c r="H1058" i="14"/>
  <c r="H1046" i="14"/>
  <c r="H1034" i="14"/>
  <c r="H1022" i="14"/>
  <c r="H1009" i="14"/>
  <c r="H995" i="14"/>
  <c r="H982" i="14"/>
  <c r="H969" i="14"/>
  <c r="H956" i="14"/>
  <c r="H943" i="14"/>
  <c r="H930" i="14"/>
  <c r="H914" i="14"/>
  <c r="H895" i="14"/>
  <c r="H878" i="14"/>
  <c r="H858" i="14"/>
  <c r="H836" i="14"/>
  <c r="H814" i="14"/>
  <c r="H797" i="14"/>
  <c r="H775" i="14"/>
  <c r="H753" i="14"/>
  <c r="H735" i="14"/>
  <c r="H714" i="14"/>
  <c r="H692" i="14"/>
  <c r="H670" i="14"/>
  <c r="H653" i="14"/>
  <c r="H631" i="14"/>
  <c r="H609" i="14"/>
  <c r="H591" i="14"/>
  <c r="H570" i="14"/>
  <c r="H548" i="14"/>
  <c r="H524" i="14"/>
  <c r="H500" i="14"/>
  <c r="H476" i="14"/>
  <c r="H452" i="14"/>
  <c r="H428" i="14"/>
  <c r="H404" i="14"/>
  <c r="H380" i="14"/>
  <c r="H356" i="14"/>
  <c r="H332" i="14"/>
  <c r="H308" i="14"/>
  <c r="H284" i="14"/>
  <c r="H260" i="14"/>
  <c r="H235" i="14"/>
  <c r="H187" i="14"/>
  <c r="H139" i="14"/>
  <c r="H91" i="14"/>
  <c r="H9" i="14"/>
  <c r="T2256" i="14"/>
  <c r="T2070" i="14"/>
  <c r="T1857" i="14"/>
  <c r="T1628" i="14"/>
  <c r="T17" i="14"/>
  <c r="T29" i="14"/>
  <c r="T41" i="14"/>
  <c r="T53" i="14"/>
  <c r="T65" i="14"/>
  <c r="T77" i="14"/>
  <c r="T89" i="14"/>
  <c r="T101" i="14"/>
  <c r="T113" i="14"/>
  <c r="T125" i="14"/>
  <c r="T137" i="14"/>
  <c r="T149" i="14"/>
  <c r="T161" i="14"/>
  <c r="T173" i="14"/>
  <c r="T185" i="14"/>
  <c r="T197" i="14"/>
  <c r="T209" i="14"/>
  <c r="T221" i="14"/>
  <c r="T233" i="14"/>
  <c r="T245" i="14"/>
  <c r="T257" i="14"/>
  <c r="T269" i="14"/>
  <c r="T281" i="14"/>
  <c r="T293" i="14"/>
  <c r="T305" i="14"/>
  <c r="T317" i="14"/>
  <c r="T329" i="14"/>
  <c r="T341" i="14"/>
  <c r="T353" i="14"/>
  <c r="T365" i="14"/>
  <c r="T377" i="14"/>
  <c r="T389" i="14"/>
  <c r="T401" i="14"/>
  <c r="T413" i="14"/>
  <c r="T425" i="14"/>
  <c r="T437" i="14"/>
  <c r="T449" i="14"/>
  <c r="T461" i="14"/>
  <c r="T473" i="14"/>
  <c r="T485" i="14"/>
  <c r="T497" i="14"/>
  <c r="T509" i="14"/>
  <c r="T521" i="14"/>
  <c r="T533" i="14"/>
  <c r="T545" i="14"/>
  <c r="T557" i="14"/>
  <c r="T569" i="14"/>
  <c r="T581" i="14"/>
  <c r="T593" i="14"/>
  <c r="T605" i="14"/>
  <c r="T617" i="14"/>
  <c r="T629" i="14"/>
  <c r="T641" i="14"/>
  <c r="T653" i="14"/>
  <c r="T665" i="14"/>
  <c r="T677" i="14"/>
  <c r="T689" i="14"/>
  <c r="T701" i="14"/>
  <c r="T713" i="14"/>
  <c r="T725" i="14"/>
  <c r="T737" i="14"/>
  <c r="T749" i="14"/>
  <c r="T761" i="14"/>
  <c r="T773" i="14"/>
  <c r="T785" i="14"/>
  <c r="T797" i="14"/>
  <c r="T809" i="14"/>
  <c r="T821" i="14"/>
  <c r="T833" i="14"/>
  <c r="T845" i="14"/>
  <c r="T857" i="14"/>
  <c r="T869" i="14"/>
  <c r="T881" i="14"/>
  <c r="T893" i="14"/>
  <c r="T905" i="14"/>
  <c r="T917" i="14"/>
  <c r="T929" i="14"/>
  <c r="T941" i="14"/>
  <c r="T953" i="14"/>
  <c r="T965" i="14"/>
  <c r="T977" i="14"/>
  <c r="T6" i="14"/>
  <c r="T18" i="14"/>
  <c r="T30" i="14"/>
  <c r="T42" i="14"/>
  <c r="T54" i="14"/>
  <c r="T66" i="14"/>
  <c r="T78" i="14"/>
  <c r="T90" i="14"/>
  <c r="T102" i="14"/>
  <c r="T114" i="14"/>
  <c r="T126" i="14"/>
  <c r="T138" i="14"/>
  <c r="T150" i="14"/>
  <c r="T162" i="14"/>
  <c r="T174" i="14"/>
  <c r="T186" i="14"/>
  <c r="T198" i="14"/>
  <c r="T210" i="14"/>
  <c r="T222" i="14"/>
  <c r="T234" i="14"/>
  <c r="T246" i="14"/>
  <c r="T258" i="14"/>
  <c r="T270" i="14"/>
  <c r="T282" i="14"/>
  <c r="T294" i="14"/>
  <c r="T306" i="14"/>
  <c r="T318" i="14"/>
  <c r="T330" i="14"/>
  <c r="T342" i="14"/>
  <c r="T354" i="14"/>
  <c r="T366" i="14"/>
  <c r="T378" i="14"/>
  <c r="T390" i="14"/>
  <c r="T402" i="14"/>
  <c r="T414" i="14"/>
  <c r="T426" i="14"/>
  <c r="T438" i="14"/>
  <c r="T450" i="14"/>
  <c r="T462" i="14"/>
  <c r="T474" i="14"/>
  <c r="T486" i="14"/>
  <c r="T498" i="14"/>
  <c r="T510" i="14"/>
  <c r="T522" i="14"/>
  <c r="T534" i="14"/>
  <c r="T546" i="14"/>
  <c r="T558" i="14"/>
  <c r="T570" i="14"/>
  <c r="T582" i="14"/>
  <c r="T594" i="14"/>
  <c r="T606" i="14"/>
  <c r="T618" i="14"/>
  <c r="T630" i="14"/>
  <c r="T642" i="14"/>
  <c r="T654" i="14"/>
  <c r="T666" i="14"/>
  <c r="T678" i="14"/>
  <c r="T690" i="14"/>
  <c r="T702" i="14"/>
  <c r="T714" i="14"/>
  <c r="T726" i="14"/>
  <c r="T738" i="14"/>
  <c r="T750" i="14"/>
  <c r="T762" i="14"/>
  <c r="T774" i="14"/>
  <c r="T786" i="14"/>
  <c r="T798" i="14"/>
  <c r="T810" i="14"/>
  <c r="T822" i="14"/>
  <c r="T834" i="14"/>
  <c r="T846" i="14"/>
  <c r="T858" i="14"/>
  <c r="T870" i="14"/>
  <c r="T882" i="14"/>
  <c r="T894" i="14"/>
  <c r="T906" i="14"/>
  <c r="T918" i="14"/>
  <c r="T930" i="14"/>
  <c r="T942" i="14"/>
  <c r="T954" i="14"/>
  <c r="T966" i="14"/>
  <c r="T978" i="14"/>
  <c r="T990" i="14"/>
  <c r="T1002" i="14"/>
  <c r="T1014" i="14"/>
  <c r="T1026" i="14"/>
  <c r="T1038" i="14"/>
  <c r="T1050" i="14"/>
  <c r="T1062" i="14"/>
  <c r="T7" i="14"/>
  <c r="T19" i="14"/>
  <c r="T31" i="14"/>
  <c r="T43" i="14"/>
  <c r="T55" i="14"/>
  <c r="T67" i="14"/>
  <c r="T79" i="14"/>
  <c r="T91" i="14"/>
  <c r="T103" i="14"/>
  <c r="T115" i="14"/>
  <c r="T127" i="14"/>
  <c r="T139" i="14"/>
  <c r="T151" i="14"/>
  <c r="T163" i="14"/>
  <c r="T175" i="14"/>
  <c r="T187" i="14"/>
  <c r="T199" i="14"/>
  <c r="T211" i="14"/>
  <c r="T223" i="14"/>
  <c r="T235" i="14"/>
  <c r="T247" i="14"/>
  <c r="T259" i="14"/>
  <c r="T271" i="14"/>
  <c r="T283" i="14"/>
  <c r="T295" i="14"/>
  <c r="T307" i="14"/>
  <c r="T319" i="14"/>
  <c r="T331" i="14"/>
  <c r="T343" i="14"/>
  <c r="T355" i="14"/>
  <c r="T367" i="14"/>
  <c r="T379" i="14"/>
  <c r="T391" i="14"/>
  <c r="T403" i="14"/>
  <c r="T415" i="14"/>
  <c r="T427" i="14"/>
  <c r="T439" i="14"/>
  <c r="T451" i="14"/>
  <c r="T463" i="14"/>
  <c r="T475" i="14"/>
  <c r="T487" i="14"/>
  <c r="T499" i="14"/>
  <c r="T511" i="14"/>
  <c r="T523" i="14"/>
  <c r="T535" i="14"/>
  <c r="T547" i="14"/>
  <c r="T559" i="14"/>
  <c r="T571" i="14"/>
  <c r="T583" i="14"/>
  <c r="T595" i="14"/>
  <c r="T607" i="14"/>
  <c r="T619" i="14"/>
  <c r="T631" i="14"/>
  <c r="T643" i="14"/>
  <c r="T655" i="14"/>
  <c r="T667" i="14"/>
  <c r="T679" i="14"/>
  <c r="T691" i="14"/>
  <c r="T703" i="14"/>
  <c r="T715" i="14"/>
  <c r="T727" i="14"/>
  <c r="T739" i="14"/>
  <c r="T751" i="14"/>
  <c r="T763" i="14"/>
  <c r="T775" i="14"/>
  <c r="T787" i="14"/>
  <c r="T799" i="14"/>
  <c r="T811" i="14"/>
  <c r="T823" i="14"/>
  <c r="T835" i="14"/>
  <c r="T847" i="14"/>
  <c r="T859" i="14"/>
  <c r="T871" i="14"/>
  <c r="T883" i="14"/>
  <c r="T895" i="14"/>
  <c r="T907" i="14"/>
  <c r="T919" i="14"/>
  <c r="T8" i="14"/>
  <c r="T20" i="14"/>
  <c r="T32" i="14"/>
  <c r="T44" i="14"/>
  <c r="T56" i="14"/>
  <c r="T68" i="14"/>
  <c r="T80" i="14"/>
  <c r="T92" i="14"/>
  <c r="T104" i="14"/>
  <c r="T116" i="14"/>
  <c r="T128" i="14"/>
  <c r="T140" i="14"/>
  <c r="T152" i="14"/>
  <c r="T164" i="14"/>
  <c r="T176" i="14"/>
  <c r="T188" i="14"/>
  <c r="T200" i="14"/>
  <c r="T212" i="14"/>
  <c r="T224" i="14"/>
  <c r="T236" i="14"/>
  <c r="T248" i="14"/>
  <c r="T260" i="14"/>
  <c r="T272" i="14"/>
  <c r="T284" i="14"/>
  <c r="T296" i="14"/>
  <c r="T308" i="14"/>
  <c r="T320" i="14"/>
  <c r="T332" i="14"/>
  <c r="T344" i="14"/>
  <c r="T356" i="14"/>
  <c r="T368" i="14"/>
  <c r="T380" i="14"/>
  <c r="T392" i="14"/>
  <c r="T404" i="14"/>
  <c r="T416" i="14"/>
  <c r="T428" i="14"/>
  <c r="T440" i="14"/>
  <c r="T452" i="14"/>
  <c r="T464" i="14"/>
  <c r="T476" i="14"/>
  <c r="T488" i="14"/>
  <c r="T500" i="14"/>
  <c r="T512" i="14"/>
  <c r="T524" i="14"/>
  <c r="T536" i="14"/>
  <c r="T548" i="14"/>
  <c r="T560" i="14"/>
  <c r="T572" i="14"/>
  <c r="T584" i="14"/>
  <c r="T596" i="14"/>
  <c r="T608" i="14"/>
  <c r="T620" i="14"/>
  <c r="T632" i="14"/>
  <c r="T644" i="14"/>
  <c r="T656" i="14"/>
  <c r="T668" i="14"/>
  <c r="T680" i="14"/>
  <c r="T692" i="14"/>
  <c r="T704" i="14"/>
  <c r="T716" i="14"/>
  <c r="T728" i="14"/>
  <c r="T740" i="14"/>
  <c r="T752" i="14"/>
  <c r="T764" i="14"/>
  <c r="T776" i="14"/>
  <c r="T788" i="14"/>
  <c r="T800" i="14"/>
  <c r="T812" i="14"/>
  <c r="T824" i="14"/>
  <c r="T836" i="14"/>
  <c r="T848" i="14"/>
  <c r="T860" i="14"/>
  <c r="T872" i="14"/>
  <c r="T884" i="14"/>
  <c r="T896" i="14"/>
  <c r="T908" i="14"/>
  <c r="T9" i="14"/>
  <c r="T21" i="14"/>
  <c r="T33" i="14"/>
  <c r="T45" i="14"/>
  <c r="T57" i="14"/>
  <c r="T69" i="14"/>
  <c r="T81" i="14"/>
  <c r="T93" i="14"/>
  <c r="T105" i="14"/>
  <c r="T117" i="14"/>
  <c r="T129" i="14"/>
  <c r="T141" i="14"/>
  <c r="T153" i="14"/>
  <c r="T165" i="14"/>
  <c r="T177" i="14"/>
  <c r="T189" i="14"/>
  <c r="T201" i="14"/>
  <c r="T213" i="14"/>
  <c r="T225" i="14"/>
  <c r="T237" i="14"/>
  <c r="T249" i="14"/>
  <c r="T261" i="14"/>
  <c r="T273" i="14"/>
  <c r="T285" i="14"/>
  <c r="T297" i="14"/>
  <c r="T309" i="14"/>
  <c r="T321" i="14"/>
  <c r="T333" i="14"/>
  <c r="T345" i="14"/>
  <c r="T357" i="14"/>
  <c r="T369" i="14"/>
  <c r="T381" i="14"/>
  <c r="T393" i="14"/>
  <c r="T405" i="14"/>
  <c r="T417" i="14"/>
  <c r="T429" i="14"/>
  <c r="T441" i="14"/>
  <c r="T453" i="14"/>
  <c r="T465" i="14"/>
  <c r="T477" i="14"/>
  <c r="T489" i="14"/>
  <c r="T501" i="14"/>
  <c r="T513" i="14"/>
  <c r="T525" i="14"/>
  <c r="T537" i="14"/>
  <c r="T549" i="14"/>
  <c r="T561" i="14"/>
  <c r="T573" i="14"/>
  <c r="T585" i="14"/>
  <c r="T597" i="14"/>
  <c r="T609" i="14"/>
  <c r="T621" i="14"/>
  <c r="T633" i="14"/>
  <c r="T645" i="14"/>
  <c r="T657" i="14"/>
  <c r="T669" i="14"/>
  <c r="T681" i="14"/>
  <c r="T693" i="14"/>
  <c r="T705" i="14"/>
  <c r="T717" i="14"/>
  <c r="T729" i="14"/>
  <c r="T741" i="14"/>
  <c r="T753" i="14"/>
  <c r="T765" i="14"/>
  <c r="T777" i="14"/>
  <c r="T789" i="14"/>
  <c r="T801" i="14"/>
  <c r="T813" i="14"/>
  <c r="T825" i="14"/>
  <c r="T837" i="14"/>
  <c r="T849" i="14"/>
  <c r="T861" i="14"/>
  <c r="T873" i="14"/>
  <c r="T885" i="14"/>
  <c r="T897" i="14"/>
  <c r="T909" i="14"/>
  <c r="T921" i="14"/>
  <c r="T933" i="14"/>
  <c r="T945" i="14"/>
  <c r="T957" i="14"/>
  <c r="T969" i="14"/>
  <c r="T981" i="14"/>
  <c r="T10" i="14"/>
  <c r="T22" i="14"/>
  <c r="T34" i="14"/>
  <c r="T46" i="14"/>
  <c r="T58" i="14"/>
  <c r="T70" i="14"/>
  <c r="T82" i="14"/>
  <c r="T94" i="14"/>
  <c r="T106" i="14"/>
  <c r="T118" i="14"/>
  <c r="T130" i="14"/>
  <c r="T142" i="14"/>
  <c r="T154" i="14"/>
  <c r="T166" i="14"/>
  <c r="T178" i="14"/>
  <c r="T190" i="14"/>
  <c r="T202" i="14"/>
  <c r="T214" i="14"/>
  <c r="T226" i="14"/>
  <c r="T238" i="14"/>
  <c r="T13" i="14"/>
  <c r="T25" i="14"/>
  <c r="T37" i="14"/>
  <c r="T49" i="14"/>
  <c r="T61" i="14"/>
  <c r="T73" i="14"/>
  <c r="T85" i="14"/>
  <c r="T97" i="14"/>
  <c r="T109" i="14"/>
  <c r="T121" i="14"/>
  <c r="T133" i="14"/>
  <c r="T145" i="14"/>
  <c r="T157" i="14"/>
  <c r="T169" i="14"/>
  <c r="T181" i="14"/>
  <c r="T193" i="14"/>
  <c r="T205" i="14"/>
  <c r="T217" i="14"/>
  <c r="T229" i="14"/>
  <c r="T14" i="14"/>
  <c r="T26" i="14"/>
  <c r="T38" i="14"/>
  <c r="T50" i="14"/>
  <c r="T62" i="14"/>
  <c r="T74" i="14"/>
  <c r="T86" i="14"/>
  <c r="T98" i="14"/>
  <c r="T110" i="14"/>
  <c r="T122" i="14"/>
  <c r="T134" i="14"/>
  <c r="T146" i="14"/>
  <c r="T158" i="14"/>
  <c r="T170" i="14"/>
  <c r="T182" i="14"/>
  <c r="T194" i="14"/>
  <c r="T15" i="14"/>
  <c r="T27" i="14"/>
  <c r="T16" i="14"/>
  <c r="T59" i="14"/>
  <c r="T95" i="14"/>
  <c r="T131" i="14"/>
  <c r="T167" i="14"/>
  <c r="T203" i="14"/>
  <c r="T230" i="14"/>
  <c r="T253" i="14"/>
  <c r="T275" i="14"/>
  <c r="T292" i="14"/>
  <c r="T314" i="14"/>
  <c r="T336" i="14"/>
  <c r="T358" i="14"/>
  <c r="T375" i="14"/>
  <c r="T397" i="14"/>
  <c r="T419" i="14"/>
  <c r="T436" i="14"/>
  <c r="T458" i="14"/>
  <c r="T480" i="14"/>
  <c r="T502" i="14"/>
  <c r="T519" i="14"/>
  <c r="T541" i="14"/>
  <c r="T563" i="14"/>
  <c r="T580" i="14"/>
  <c r="T602" i="14"/>
  <c r="T624" i="14"/>
  <c r="T646" i="14"/>
  <c r="T663" i="14"/>
  <c r="T685" i="14"/>
  <c r="T707" i="14"/>
  <c r="T724" i="14"/>
  <c r="T746" i="14"/>
  <c r="T768" i="14"/>
  <c r="T790" i="14"/>
  <c r="T807" i="14"/>
  <c r="T829" i="14"/>
  <c r="T851" i="14"/>
  <c r="T868" i="14"/>
  <c r="T890" i="14"/>
  <c r="T912" i="14"/>
  <c r="T928" i="14"/>
  <c r="T946" i="14"/>
  <c r="T961" i="14"/>
  <c r="T976" i="14"/>
  <c r="T992" i="14"/>
  <c r="T1005" i="14"/>
  <c r="T1018" i="14"/>
  <c r="T1031" i="14"/>
  <c r="T1044" i="14"/>
  <c r="T1057" i="14"/>
  <c r="T1070" i="14"/>
  <c r="T1082" i="14"/>
  <c r="T1094" i="14"/>
  <c r="T1106" i="14"/>
  <c r="T1118" i="14"/>
  <c r="T1130" i="14"/>
  <c r="T1142" i="14"/>
  <c r="T1154" i="14"/>
  <c r="T1166" i="14"/>
  <c r="T1178" i="14"/>
  <c r="T1190" i="14"/>
  <c r="T1202" i="14"/>
  <c r="T1214" i="14"/>
  <c r="T1226" i="14"/>
  <c r="T1238" i="14"/>
  <c r="T1250" i="14"/>
  <c r="T1262" i="14"/>
  <c r="T1274" i="14"/>
  <c r="T1286" i="14"/>
  <c r="T1298" i="14"/>
  <c r="T1310" i="14"/>
  <c r="T1322" i="14"/>
  <c r="T1334" i="14"/>
  <c r="T1346" i="14"/>
  <c r="T1358" i="14"/>
  <c r="T1370" i="14"/>
  <c r="T1382" i="14"/>
  <c r="T1394" i="14"/>
  <c r="T1406" i="14"/>
  <c r="T1418" i="14"/>
  <c r="T1430" i="14"/>
  <c r="T1442" i="14"/>
  <c r="T1454" i="14"/>
  <c r="T1466" i="14"/>
  <c r="T1478" i="14"/>
  <c r="T1490" i="14"/>
  <c r="T1502" i="14"/>
  <c r="T1514" i="14"/>
  <c r="T1526" i="14"/>
  <c r="T1538" i="14"/>
  <c r="T1550" i="14"/>
  <c r="T1562" i="14"/>
  <c r="T1574" i="14"/>
  <c r="T1586" i="14"/>
  <c r="T1598" i="14"/>
  <c r="T1610" i="14"/>
  <c r="T1622" i="14"/>
  <c r="T1634" i="14"/>
  <c r="T1646" i="14"/>
  <c r="T1658" i="14"/>
  <c r="T1670" i="14"/>
  <c r="T1682" i="14"/>
  <c r="T1694" i="14"/>
  <c r="T1706" i="14"/>
  <c r="T1718" i="14"/>
  <c r="T1730" i="14"/>
  <c r="T1742" i="14"/>
  <c r="T1754" i="14"/>
  <c r="T1766" i="14"/>
  <c r="T1778" i="14"/>
  <c r="T1790" i="14"/>
  <c r="T1802" i="14"/>
  <c r="T1814" i="14"/>
  <c r="T1826" i="14"/>
  <c r="T1838" i="14"/>
  <c r="T1850" i="14"/>
  <c r="T1862" i="14"/>
  <c r="T1874" i="14"/>
  <c r="T1886" i="14"/>
  <c r="T1898" i="14"/>
  <c r="T1910" i="14"/>
  <c r="T1922" i="14"/>
  <c r="T1934" i="14"/>
  <c r="T1946" i="14"/>
  <c r="T1958" i="14"/>
  <c r="T1970" i="14"/>
  <c r="T1982" i="14"/>
  <c r="T1994" i="14"/>
  <c r="T2006" i="14"/>
  <c r="T2018" i="14"/>
  <c r="T2030" i="14"/>
  <c r="T2042" i="14"/>
  <c r="T2054" i="14"/>
  <c r="T2066" i="14"/>
  <c r="T2078" i="14"/>
  <c r="T2090" i="14"/>
  <c r="T2102" i="14"/>
  <c r="T2114" i="14"/>
  <c r="T2126" i="14"/>
  <c r="T2138" i="14"/>
  <c r="T2150" i="14"/>
  <c r="T2162" i="14"/>
  <c r="T2174" i="14"/>
  <c r="T2186" i="14"/>
  <c r="T2198" i="14"/>
  <c r="T2210" i="14"/>
  <c r="T2222" i="14"/>
  <c r="T2234" i="14"/>
  <c r="T2246" i="14"/>
  <c r="T2258" i="14"/>
  <c r="T2270" i="14"/>
  <c r="T2282" i="14"/>
  <c r="T2294" i="14"/>
  <c r="T2306" i="14"/>
  <c r="T2318" i="14"/>
  <c r="T2330" i="14"/>
  <c r="T2342" i="14"/>
  <c r="T2354" i="14"/>
  <c r="T2366" i="14"/>
  <c r="T2378" i="14"/>
  <c r="T2390" i="14"/>
  <c r="T2402" i="14"/>
  <c r="T23" i="14"/>
  <c r="T60" i="14"/>
  <c r="T96" i="14"/>
  <c r="T132" i="14"/>
  <c r="T168" i="14"/>
  <c r="T204" i="14"/>
  <c r="T231" i="14"/>
  <c r="T254" i="14"/>
  <c r="T276" i="14"/>
  <c r="T298" i="14"/>
  <c r="T315" i="14"/>
  <c r="T337" i="14"/>
  <c r="T359" i="14"/>
  <c r="T376" i="14"/>
  <c r="T398" i="14"/>
  <c r="T420" i="14"/>
  <c r="T442" i="14"/>
  <c r="T459" i="14"/>
  <c r="T481" i="14"/>
  <c r="T503" i="14"/>
  <c r="T520" i="14"/>
  <c r="T542" i="14"/>
  <c r="T564" i="14"/>
  <c r="T586" i="14"/>
  <c r="T603" i="14"/>
  <c r="T625" i="14"/>
  <c r="T647" i="14"/>
  <c r="T664" i="14"/>
  <c r="T686" i="14"/>
  <c r="T708" i="14"/>
  <c r="T730" i="14"/>
  <c r="T747" i="14"/>
  <c r="T769" i="14"/>
  <c r="T791" i="14"/>
  <c r="T808" i="14"/>
  <c r="T830" i="14"/>
  <c r="T852" i="14"/>
  <c r="T874" i="14"/>
  <c r="T891" i="14"/>
  <c r="T913" i="14"/>
  <c r="T931" i="14"/>
  <c r="T947" i="14"/>
  <c r="T962" i="14"/>
  <c r="T979" i="14"/>
  <c r="T993" i="14"/>
  <c r="T1006" i="14"/>
  <c r="T1019" i="14"/>
  <c r="T1032" i="14"/>
  <c r="T1045" i="14"/>
  <c r="T1058" i="14"/>
  <c r="T1071" i="14"/>
  <c r="T1083" i="14"/>
  <c r="T1095" i="14"/>
  <c r="T1107" i="14"/>
  <c r="T1119" i="14"/>
  <c r="T1131" i="14"/>
  <c r="T1143" i="14"/>
  <c r="T1155" i="14"/>
  <c r="T1167" i="14"/>
  <c r="T1179" i="14"/>
  <c r="T1191" i="14"/>
  <c r="T1203" i="14"/>
  <c r="T1215" i="14"/>
  <c r="T1227" i="14"/>
  <c r="T1239" i="14"/>
  <c r="T1251" i="14"/>
  <c r="T1263" i="14"/>
  <c r="T1275" i="14"/>
  <c r="T1287" i="14"/>
  <c r="T1299" i="14"/>
  <c r="T1311" i="14"/>
  <c r="T1323" i="14"/>
  <c r="T1335" i="14"/>
  <c r="T1347" i="14"/>
  <c r="T1359" i="14"/>
  <c r="T1371" i="14"/>
  <c r="T1383" i="14"/>
  <c r="T1395" i="14"/>
  <c r="T1407" i="14"/>
  <c r="T1419" i="14"/>
  <c r="T1431" i="14"/>
  <c r="T1443" i="14"/>
  <c r="T1455" i="14"/>
  <c r="T1467" i="14"/>
  <c r="T1479" i="14"/>
  <c r="T1491" i="14"/>
  <c r="T1503" i="14"/>
  <c r="T1515" i="14"/>
  <c r="T1527" i="14"/>
  <c r="T1539" i="14"/>
  <c r="T1551" i="14"/>
  <c r="T1563" i="14"/>
  <c r="T1575" i="14"/>
  <c r="T1587" i="14"/>
  <c r="T1599" i="14"/>
  <c r="T1611" i="14"/>
  <c r="T1623" i="14"/>
  <c r="T1635" i="14"/>
  <c r="T1647" i="14"/>
  <c r="T1659" i="14"/>
  <c r="T1671" i="14"/>
  <c r="T1683" i="14"/>
  <c r="T1695" i="14"/>
  <c r="T1707" i="14"/>
  <c r="T1719" i="14"/>
  <c r="T1731" i="14"/>
  <c r="T1743" i="14"/>
  <c r="T1755" i="14"/>
  <c r="T1767" i="14"/>
  <c r="T1779" i="14"/>
  <c r="T1791" i="14"/>
  <c r="T1803" i="14"/>
  <c r="T1815" i="14"/>
  <c r="T1827" i="14"/>
  <c r="T1839" i="14"/>
  <c r="T1851" i="14"/>
  <c r="T1863" i="14"/>
  <c r="T1875" i="14"/>
  <c r="T1887" i="14"/>
  <c r="T1899" i="14"/>
  <c r="T1911" i="14"/>
  <c r="T1923" i="14"/>
  <c r="T1935" i="14"/>
  <c r="T1947" i="14"/>
  <c r="T1959" i="14"/>
  <c r="T1971" i="14"/>
  <c r="T1983" i="14"/>
  <c r="T1995" i="14"/>
  <c r="T2007" i="14"/>
  <c r="T2019" i="14"/>
  <c r="T2031" i="14"/>
  <c r="T2043" i="14"/>
  <c r="T24" i="14"/>
  <c r="T63" i="14"/>
  <c r="T99" i="14"/>
  <c r="T135" i="14"/>
  <c r="T171" i="14"/>
  <c r="T206" i="14"/>
  <c r="T232" i="14"/>
  <c r="T255" i="14"/>
  <c r="T277" i="14"/>
  <c r="T299" i="14"/>
  <c r="T316" i="14"/>
  <c r="T338" i="14"/>
  <c r="T360" i="14"/>
  <c r="T382" i="14"/>
  <c r="T399" i="14"/>
  <c r="T421" i="14"/>
  <c r="T443" i="14"/>
  <c r="T460" i="14"/>
  <c r="T482" i="14"/>
  <c r="T504" i="14"/>
  <c r="T526" i="14"/>
  <c r="T543" i="14"/>
  <c r="T565" i="14"/>
  <c r="T587" i="14"/>
  <c r="T604" i="14"/>
  <c r="T626" i="14"/>
  <c r="T648" i="14"/>
  <c r="T670" i="14"/>
  <c r="T687" i="14"/>
  <c r="T709" i="14"/>
  <c r="T731" i="14"/>
  <c r="T748" i="14"/>
  <c r="T770" i="14"/>
  <c r="T792" i="14"/>
  <c r="T814" i="14"/>
  <c r="T831" i="14"/>
  <c r="T853" i="14"/>
  <c r="T875" i="14"/>
  <c r="T892" i="14"/>
  <c r="T914" i="14"/>
  <c r="T932" i="14"/>
  <c r="T948" i="14"/>
  <c r="T963" i="14"/>
  <c r="T980" i="14"/>
  <c r="T994" i="14"/>
  <c r="T1007" i="14"/>
  <c r="T1020" i="14"/>
  <c r="T1033" i="14"/>
  <c r="T1046" i="14"/>
  <c r="T1059" i="14"/>
  <c r="T1072" i="14"/>
  <c r="T1084" i="14"/>
  <c r="T1096" i="14"/>
  <c r="T1108" i="14"/>
  <c r="T1120" i="14"/>
  <c r="T1132" i="14"/>
  <c r="T1144" i="14"/>
  <c r="T1156" i="14"/>
  <c r="T1168" i="14"/>
  <c r="T1180" i="14"/>
  <c r="T1192" i="14"/>
  <c r="T1204" i="14"/>
  <c r="T1216" i="14"/>
  <c r="T1228" i="14"/>
  <c r="T1240" i="14"/>
  <c r="T1252" i="14"/>
  <c r="T1264" i="14"/>
  <c r="T1276" i="14"/>
  <c r="T1288" i="14"/>
  <c r="T1300" i="14"/>
  <c r="T1312" i="14"/>
  <c r="T1324" i="14"/>
  <c r="T1336" i="14"/>
  <c r="T1348" i="14"/>
  <c r="T1360" i="14"/>
  <c r="T1372" i="14"/>
  <c r="T1384" i="14"/>
  <c r="T1396" i="14"/>
  <c r="T1408" i="14"/>
  <c r="T1420" i="14"/>
  <c r="T1432" i="14"/>
  <c r="T1444" i="14"/>
  <c r="T1456" i="14"/>
  <c r="T1468" i="14"/>
  <c r="T1480" i="14"/>
  <c r="T1492" i="14"/>
  <c r="T1504" i="14"/>
  <c r="T1516" i="14"/>
  <c r="T1528" i="14"/>
  <c r="T1540" i="14"/>
  <c r="T1552" i="14"/>
  <c r="T1564" i="14"/>
  <c r="T1576" i="14"/>
  <c r="T1588" i="14"/>
  <c r="T1600" i="14"/>
  <c r="T1612" i="14"/>
  <c r="T1624" i="14"/>
  <c r="T1636" i="14"/>
  <c r="T1648" i="14"/>
  <c r="T1660" i="14"/>
  <c r="T1672" i="14"/>
  <c r="T1684" i="14"/>
  <c r="T1696" i="14"/>
  <c r="T1708" i="14"/>
  <c r="T1720" i="14"/>
  <c r="T1732" i="14"/>
  <c r="T1744" i="14"/>
  <c r="T1756" i="14"/>
  <c r="T1768" i="14"/>
  <c r="T1780" i="14"/>
  <c r="T1792" i="14"/>
  <c r="T1804" i="14"/>
  <c r="T1816" i="14"/>
  <c r="T1828" i="14"/>
  <c r="T1840" i="14"/>
  <c r="T1852" i="14"/>
  <c r="T1864" i="14"/>
  <c r="T1876" i="14"/>
  <c r="T1888" i="14"/>
  <c r="T1900" i="14"/>
  <c r="T1912" i="14"/>
  <c r="T1924" i="14"/>
  <c r="T1936" i="14"/>
  <c r="T1948" i="14"/>
  <c r="T1960" i="14"/>
  <c r="T1972" i="14"/>
  <c r="T1984" i="14"/>
  <c r="T1996" i="14"/>
  <c r="T2008" i="14"/>
  <c r="T2020" i="14"/>
  <c r="T2032" i="14"/>
  <c r="T2044" i="14"/>
  <c r="T2056" i="14"/>
  <c r="T2068" i="14"/>
  <c r="T2080" i="14"/>
  <c r="T2092" i="14"/>
  <c r="T2104" i="14"/>
  <c r="T2116" i="14"/>
  <c r="T2128" i="14"/>
  <c r="T2140" i="14"/>
  <c r="T2152" i="14"/>
  <c r="T2164" i="14"/>
  <c r="T2176" i="14"/>
  <c r="T2188" i="14"/>
  <c r="T2200" i="14"/>
  <c r="T28" i="14"/>
  <c r="T64" i="14"/>
  <c r="T100" i="14"/>
  <c r="T136" i="14"/>
  <c r="T172" i="14"/>
  <c r="T207" i="14"/>
  <c r="T239" i="14"/>
  <c r="T256" i="14"/>
  <c r="T278" i="14"/>
  <c r="T300" i="14"/>
  <c r="T322" i="14"/>
  <c r="T339" i="14"/>
  <c r="T361" i="14"/>
  <c r="T383" i="14"/>
  <c r="T400" i="14"/>
  <c r="T422" i="14"/>
  <c r="T444" i="14"/>
  <c r="T466" i="14"/>
  <c r="T483" i="14"/>
  <c r="T505" i="14"/>
  <c r="T527" i="14"/>
  <c r="T544" i="14"/>
  <c r="T566" i="14"/>
  <c r="T588" i="14"/>
  <c r="T610" i="14"/>
  <c r="T627" i="14"/>
  <c r="T649" i="14"/>
  <c r="T671" i="14"/>
  <c r="T688" i="14"/>
  <c r="T710" i="14"/>
  <c r="T732" i="14"/>
  <c r="T754" i="14"/>
  <c r="T771" i="14"/>
  <c r="T793" i="14"/>
  <c r="T815" i="14"/>
  <c r="T832" i="14"/>
  <c r="T854" i="14"/>
  <c r="T876" i="14"/>
  <c r="T898" i="14"/>
  <c r="T915" i="14"/>
  <c r="T934" i="14"/>
  <c r="T949" i="14"/>
  <c r="T964" i="14"/>
  <c r="T982" i="14"/>
  <c r="T995" i="14"/>
  <c r="T1008" i="14"/>
  <c r="T1021" i="14"/>
  <c r="T1034" i="14"/>
  <c r="T1047" i="14"/>
  <c r="T1060" i="14"/>
  <c r="T1073" i="14"/>
  <c r="T1085" i="14"/>
  <c r="T1097" i="14"/>
  <c r="T1109" i="14"/>
  <c r="T1121" i="14"/>
  <c r="T1133" i="14"/>
  <c r="T1145" i="14"/>
  <c r="T1157" i="14"/>
  <c r="T1169" i="14"/>
  <c r="T1181" i="14"/>
  <c r="T1193" i="14"/>
  <c r="T1205" i="14"/>
  <c r="T1217" i="14"/>
  <c r="T1229" i="14"/>
  <c r="T1241" i="14"/>
  <c r="T1253" i="14"/>
  <c r="T1265" i="14"/>
  <c r="T1277" i="14"/>
  <c r="T1289" i="14"/>
  <c r="T1301" i="14"/>
  <c r="T1313" i="14"/>
  <c r="T1325" i="14"/>
  <c r="T1337" i="14"/>
  <c r="T1349" i="14"/>
  <c r="T1361" i="14"/>
  <c r="T1373" i="14"/>
  <c r="T1385" i="14"/>
  <c r="T1397" i="14"/>
  <c r="T1409" i="14"/>
  <c r="T1421" i="14"/>
  <c r="T1433" i="14"/>
  <c r="T1445" i="14"/>
  <c r="T1457" i="14"/>
  <c r="T1469" i="14"/>
  <c r="T1481" i="14"/>
  <c r="T1493" i="14"/>
  <c r="T1505" i="14"/>
  <c r="T1517" i="14"/>
  <c r="T1529" i="14"/>
  <c r="T1541" i="14"/>
  <c r="T1553" i="14"/>
  <c r="T1565" i="14"/>
  <c r="T1577" i="14"/>
  <c r="T1589" i="14"/>
  <c r="T1601" i="14"/>
  <c r="T1613" i="14"/>
  <c r="T1625" i="14"/>
  <c r="T1637" i="14"/>
  <c r="T1649" i="14"/>
  <c r="T1661" i="14"/>
  <c r="T1673" i="14"/>
  <c r="T1685" i="14"/>
  <c r="T1697" i="14"/>
  <c r="T1709" i="14"/>
  <c r="T1721" i="14"/>
  <c r="T1733" i="14"/>
  <c r="T35" i="14"/>
  <c r="T71" i="14"/>
  <c r="T107" i="14"/>
  <c r="T143" i="14"/>
  <c r="T179" i="14"/>
  <c r="T208" i="14"/>
  <c r="T240" i="14"/>
  <c r="T262" i="14"/>
  <c r="T279" i="14"/>
  <c r="T301" i="14"/>
  <c r="T323" i="14"/>
  <c r="T340" i="14"/>
  <c r="T362" i="14"/>
  <c r="T384" i="14"/>
  <c r="T406" i="14"/>
  <c r="T423" i="14"/>
  <c r="T445" i="14"/>
  <c r="T467" i="14"/>
  <c r="T484" i="14"/>
  <c r="T506" i="14"/>
  <c r="T528" i="14"/>
  <c r="T550" i="14"/>
  <c r="T567" i="14"/>
  <c r="T589" i="14"/>
  <c r="T611" i="14"/>
  <c r="T628" i="14"/>
  <c r="T650" i="14"/>
  <c r="T672" i="14"/>
  <c r="T694" i="14"/>
  <c r="T711" i="14"/>
  <c r="T733" i="14"/>
  <c r="T755" i="14"/>
  <c r="T772" i="14"/>
  <c r="T794" i="14"/>
  <c r="T816" i="14"/>
  <c r="T838" i="14"/>
  <c r="T855" i="14"/>
  <c r="T877" i="14"/>
  <c r="T899" i="14"/>
  <c r="T916" i="14"/>
  <c r="T935" i="14"/>
  <c r="T950" i="14"/>
  <c r="T967" i="14"/>
  <c r="T983" i="14"/>
  <c r="T996" i="14"/>
  <c r="T1009" i="14"/>
  <c r="T1022" i="14"/>
  <c r="T1035" i="14"/>
  <c r="T1048" i="14"/>
  <c r="T1061" i="14"/>
  <c r="T1074" i="14"/>
  <c r="T1086" i="14"/>
  <c r="T1098" i="14"/>
  <c r="T1110" i="14"/>
  <c r="T1122" i="14"/>
  <c r="T1134" i="14"/>
  <c r="T1146" i="14"/>
  <c r="T1158" i="14"/>
  <c r="T1170" i="14"/>
  <c r="T1182" i="14"/>
  <c r="T1194" i="14"/>
  <c r="T1206" i="14"/>
  <c r="T1218" i="14"/>
  <c r="T1230" i="14"/>
  <c r="T1242" i="14"/>
  <c r="T1254" i="14"/>
  <c r="T1266" i="14"/>
  <c r="T1278" i="14"/>
  <c r="T1290" i="14"/>
  <c r="T1302" i="14"/>
  <c r="T1314" i="14"/>
  <c r="T1326" i="14"/>
  <c r="T1338" i="14"/>
  <c r="T1350" i="14"/>
  <c r="T1362" i="14"/>
  <c r="T1374" i="14"/>
  <c r="T1386" i="14"/>
  <c r="T1398" i="14"/>
  <c r="T1410" i="14"/>
  <c r="T1422" i="14"/>
  <c r="T1434" i="14"/>
  <c r="T1446" i="14"/>
  <c r="T1458" i="14"/>
  <c r="T1470" i="14"/>
  <c r="T1482" i="14"/>
  <c r="T1494" i="14"/>
  <c r="T1506" i="14"/>
  <c r="T1518" i="14"/>
  <c r="T1530" i="14"/>
  <c r="T36" i="14"/>
  <c r="T72" i="14"/>
  <c r="T108" i="14"/>
  <c r="T144" i="14"/>
  <c r="T180" i="14"/>
  <c r="T215" i="14"/>
  <c r="T241" i="14"/>
  <c r="T263" i="14"/>
  <c r="T280" i="14"/>
  <c r="T302" i="14"/>
  <c r="T324" i="14"/>
  <c r="T346" i="14"/>
  <c r="T363" i="14"/>
  <c r="T385" i="14"/>
  <c r="T407" i="14"/>
  <c r="T424" i="14"/>
  <c r="T446" i="14"/>
  <c r="T468" i="14"/>
  <c r="T490" i="14"/>
  <c r="T507" i="14"/>
  <c r="T529" i="14"/>
  <c r="T551" i="14"/>
  <c r="T568" i="14"/>
  <c r="T590" i="14"/>
  <c r="T612" i="14"/>
  <c r="T634" i="14"/>
  <c r="T651" i="14"/>
  <c r="T673" i="14"/>
  <c r="T695" i="14"/>
  <c r="T712" i="14"/>
  <c r="T734" i="14"/>
  <c r="T756" i="14"/>
  <c r="T778" i="14"/>
  <c r="T795" i="14"/>
  <c r="T817" i="14"/>
  <c r="T839" i="14"/>
  <c r="T856" i="14"/>
  <c r="T878" i="14"/>
  <c r="T900" i="14"/>
  <c r="T920" i="14"/>
  <c r="T936" i="14"/>
  <c r="T951" i="14"/>
  <c r="T968" i="14"/>
  <c r="T984" i="14"/>
  <c r="T997" i="14"/>
  <c r="T1010" i="14"/>
  <c r="T1023" i="14"/>
  <c r="T1036" i="14"/>
  <c r="T1049" i="14"/>
  <c r="T1063" i="14"/>
  <c r="T1075" i="14"/>
  <c r="T1087" i="14"/>
  <c r="T1099" i="14"/>
  <c r="T1111" i="14"/>
  <c r="T1123" i="14"/>
  <c r="T1135" i="14"/>
  <c r="T1147" i="14"/>
  <c r="T1159" i="14"/>
  <c r="T1171" i="14"/>
  <c r="T1183" i="14"/>
  <c r="T1195" i="14"/>
  <c r="T1207" i="14"/>
  <c r="T1219" i="14"/>
  <c r="T1231" i="14"/>
  <c r="T1243" i="14"/>
  <c r="T1255" i="14"/>
  <c r="T1267" i="14"/>
  <c r="T1279" i="14"/>
  <c r="T1291" i="14"/>
  <c r="T1303" i="14"/>
  <c r="T1315" i="14"/>
  <c r="T1327" i="14"/>
  <c r="T1339" i="14"/>
  <c r="T1351" i="14"/>
  <c r="T1363" i="14"/>
  <c r="T1375" i="14"/>
  <c r="T1387" i="14"/>
  <c r="T1399" i="14"/>
  <c r="T1411" i="14"/>
  <c r="T1423" i="14"/>
  <c r="T1435" i="14"/>
  <c r="T1447" i="14"/>
  <c r="T1459" i="14"/>
  <c r="T1471" i="14"/>
  <c r="T1483" i="14"/>
  <c r="T1495" i="14"/>
  <c r="T1507" i="14"/>
  <c r="T1519" i="14"/>
  <c r="T1531" i="14"/>
  <c r="T1543" i="14"/>
  <c r="T1555" i="14"/>
  <c r="T1567" i="14"/>
  <c r="T1579" i="14"/>
  <c r="T1591" i="14"/>
  <c r="T1603" i="14"/>
  <c r="T1615" i="14"/>
  <c r="T1627" i="14"/>
  <c r="T1639" i="14"/>
  <c r="T1651" i="14"/>
  <c r="T1663" i="14"/>
  <c r="T1675" i="14"/>
  <c r="T1687" i="14"/>
  <c r="T1699" i="14"/>
  <c r="T1711" i="14"/>
  <c r="T1723" i="14"/>
  <c r="T1735" i="14"/>
  <c r="T1747" i="14"/>
  <c r="T1759" i="14"/>
  <c r="T1771" i="14"/>
  <c r="T1783" i="14"/>
  <c r="T1795" i="14"/>
  <c r="T1807" i="14"/>
  <c r="T1819" i="14"/>
  <c r="T1831" i="14"/>
  <c r="T1843" i="14"/>
  <c r="T1855" i="14"/>
  <c r="T1867" i="14"/>
  <c r="T1879" i="14"/>
  <c r="T1891" i="14"/>
  <c r="T1903" i="14"/>
  <c r="T1915" i="14"/>
  <c r="T1927" i="14"/>
  <c r="T1939" i="14"/>
  <c r="T1951" i="14"/>
  <c r="T1963" i="14"/>
  <c r="T1975" i="14"/>
  <c r="T1987" i="14"/>
  <c r="T1999" i="14"/>
  <c r="T2011" i="14"/>
  <c r="T2023" i="14"/>
  <c r="T2035" i="14"/>
  <c r="T2047" i="14"/>
  <c r="T2059" i="14"/>
  <c r="T2071" i="14"/>
  <c r="T2083" i="14"/>
  <c r="T2095" i="14"/>
  <c r="T2107" i="14"/>
  <c r="T2119" i="14"/>
  <c r="T2131" i="14"/>
  <c r="T2143" i="14"/>
  <c r="T2155" i="14"/>
  <c r="T2167" i="14"/>
  <c r="T2179" i="14"/>
  <c r="T2191" i="14"/>
  <c r="T2203" i="14"/>
  <c r="T2215" i="14"/>
  <c r="T2227" i="14"/>
  <c r="T2239" i="14"/>
  <c r="T2251" i="14"/>
  <c r="T2263" i="14"/>
  <c r="T2275" i="14"/>
  <c r="T2287" i="14"/>
  <c r="T2299" i="14"/>
  <c r="T2311" i="14"/>
  <c r="T2323" i="14"/>
  <c r="T2335" i="14"/>
  <c r="T2347" i="14"/>
  <c r="T39" i="14"/>
  <c r="T75" i="14"/>
  <c r="T111" i="14"/>
  <c r="T147" i="14"/>
  <c r="T183" i="14"/>
  <c r="T216" i="14"/>
  <c r="T242" i="14"/>
  <c r="T264" i="14"/>
  <c r="T286" i="14"/>
  <c r="T303" i="14"/>
  <c r="T325" i="14"/>
  <c r="T347" i="14"/>
  <c r="T364" i="14"/>
  <c r="T386" i="14"/>
  <c r="T408" i="14"/>
  <c r="T430" i="14"/>
  <c r="T447" i="14"/>
  <c r="T469" i="14"/>
  <c r="T491" i="14"/>
  <c r="T508" i="14"/>
  <c r="T530" i="14"/>
  <c r="T552" i="14"/>
  <c r="T574" i="14"/>
  <c r="T591" i="14"/>
  <c r="T613" i="14"/>
  <c r="T635" i="14"/>
  <c r="T652" i="14"/>
  <c r="T674" i="14"/>
  <c r="T696" i="14"/>
  <c r="T718" i="14"/>
  <c r="T735" i="14"/>
  <c r="T757" i="14"/>
  <c r="T779" i="14"/>
  <c r="T796" i="14"/>
  <c r="T818" i="14"/>
  <c r="T840" i="14"/>
  <c r="T862" i="14"/>
  <c r="T879" i="14"/>
  <c r="T901" i="14"/>
  <c r="T922" i="14"/>
  <c r="T937" i="14"/>
  <c r="T952" i="14"/>
  <c r="T970" i="14"/>
  <c r="T985" i="14"/>
  <c r="T998" i="14"/>
  <c r="T1011" i="14"/>
  <c r="T1024" i="14"/>
  <c r="T1037" i="14"/>
  <c r="T1051" i="14"/>
  <c r="T1064" i="14"/>
  <c r="T1076" i="14"/>
  <c r="T1088" i="14"/>
  <c r="T1100" i="14"/>
  <c r="T1112" i="14"/>
  <c r="T1124" i="14"/>
  <c r="T1136" i="14"/>
  <c r="T1148" i="14"/>
  <c r="T1160" i="14"/>
  <c r="T1172" i="14"/>
  <c r="T1184" i="14"/>
  <c r="T1196" i="14"/>
  <c r="T1208" i="14"/>
  <c r="T1220" i="14"/>
  <c r="T1232" i="14"/>
  <c r="T1244" i="14"/>
  <c r="T1256" i="14"/>
  <c r="T1268" i="14"/>
  <c r="T40" i="14"/>
  <c r="T76" i="14"/>
  <c r="T112" i="14"/>
  <c r="T148" i="14"/>
  <c r="T184" i="14"/>
  <c r="T218" i="14"/>
  <c r="T243" i="14"/>
  <c r="T265" i="14"/>
  <c r="T287" i="14"/>
  <c r="T304" i="14"/>
  <c r="T326" i="14"/>
  <c r="T348" i="14"/>
  <c r="T370" i="14"/>
  <c r="T387" i="14"/>
  <c r="T409" i="14"/>
  <c r="T431" i="14"/>
  <c r="T448" i="14"/>
  <c r="T470" i="14"/>
  <c r="T492" i="14"/>
  <c r="T514" i="14"/>
  <c r="T531" i="14"/>
  <c r="T553" i="14"/>
  <c r="T575" i="14"/>
  <c r="T592" i="14"/>
  <c r="T614" i="14"/>
  <c r="T636" i="14"/>
  <c r="T658" i="14"/>
  <c r="T675" i="14"/>
  <c r="T697" i="14"/>
  <c r="T719" i="14"/>
  <c r="T736" i="14"/>
  <c r="T758" i="14"/>
  <c r="T780" i="14"/>
  <c r="T802" i="14"/>
  <c r="T819" i="14"/>
  <c r="T841" i="14"/>
  <c r="T863" i="14"/>
  <c r="T880" i="14"/>
  <c r="T902" i="14"/>
  <c r="T923" i="14"/>
  <c r="T938" i="14"/>
  <c r="T955" i="14"/>
  <c r="T971" i="14"/>
  <c r="T986" i="14"/>
  <c r="T999" i="14"/>
  <c r="T1012" i="14"/>
  <c r="T1025" i="14"/>
  <c r="T1039" i="14"/>
  <c r="T1052" i="14"/>
  <c r="T1065" i="14"/>
  <c r="T1077" i="14"/>
  <c r="T1089" i="14"/>
  <c r="T1101" i="14"/>
  <c r="T1113" i="14"/>
  <c r="T1125" i="14"/>
  <c r="T1137" i="14"/>
  <c r="T1149" i="14"/>
  <c r="T1161" i="14"/>
  <c r="T1173" i="14"/>
  <c r="T1185" i="14"/>
  <c r="T1197" i="14"/>
  <c r="T1209" i="14"/>
  <c r="T1221" i="14"/>
  <c r="T1233" i="14"/>
  <c r="T1245" i="14"/>
  <c r="T1257" i="14"/>
  <c r="T1269" i="14"/>
  <c r="T1281" i="14"/>
  <c r="T1293" i="14"/>
  <c r="T1305" i="14"/>
  <c r="T1317" i="14"/>
  <c r="T1329" i="14"/>
  <c r="T1341" i="14"/>
  <c r="T47" i="14"/>
  <c r="T83" i="14"/>
  <c r="T119" i="14"/>
  <c r="T155" i="14"/>
  <c r="T191" i="14"/>
  <c r="T219" i="14"/>
  <c r="T244" i="14"/>
  <c r="T266" i="14"/>
  <c r="T288" i="14"/>
  <c r="T310" i="14"/>
  <c r="T327" i="14"/>
  <c r="T349" i="14"/>
  <c r="T371" i="14"/>
  <c r="T388" i="14"/>
  <c r="T410" i="14"/>
  <c r="T432" i="14"/>
  <c r="T454" i="14"/>
  <c r="T471" i="14"/>
  <c r="T493" i="14"/>
  <c r="T515" i="14"/>
  <c r="T532" i="14"/>
  <c r="T554" i="14"/>
  <c r="T576" i="14"/>
  <c r="T598" i="14"/>
  <c r="T615" i="14"/>
  <c r="T637" i="14"/>
  <c r="T659" i="14"/>
  <c r="T676" i="14"/>
  <c r="T698" i="14"/>
  <c r="T720" i="14"/>
  <c r="T742" i="14"/>
  <c r="T759" i="14"/>
  <c r="T781" i="14"/>
  <c r="T803" i="14"/>
  <c r="T820" i="14"/>
  <c r="T842" i="14"/>
  <c r="T864" i="14"/>
  <c r="T886" i="14"/>
  <c r="T903" i="14"/>
  <c r="T924" i="14"/>
  <c r="T48" i="14"/>
  <c r="T84" i="14"/>
  <c r="T120" i="14"/>
  <c r="T156" i="14"/>
  <c r="T192" i="14"/>
  <c r="T220" i="14"/>
  <c r="T250" i="14"/>
  <c r="T267" i="14"/>
  <c r="T289" i="14"/>
  <c r="T311" i="14"/>
  <c r="T328" i="14"/>
  <c r="T350" i="14"/>
  <c r="T372" i="14"/>
  <c r="T394" i="14"/>
  <c r="T411" i="14"/>
  <c r="T433" i="14"/>
  <c r="T455" i="14"/>
  <c r="T472" i="14"/>
  <c r="T494" i="14"/>
  <c r="T516" i="14"/>
  <c r="T538" i="14"/>
  <c r="T555" i="14"/>
  <c r="T577" i="14"/>
  <c r="T599" i="14"/>
  <c r="T616" i="14"/>
  <c r="T638" i="14"/>
  <c r="T660" i="14"/>
  <c r="T682" i="14"/>
  <c r="T699" i="14"/>
  <c r="T721" i="14"/>
  <c r="T743" i="14"/>
  <c r="T760" i="14"/>
  <c r="T782" i="14"/>
  <c r="T804" i="14"/>
  <c r="T826" i="14"/>
  <c r="T843" i="14"/>
  <c r="T865" i="14"/>
  <c r="T887" i="14"/>
  <c r="T904" i="14"/>
  <c r="T925" i="14"/>
  <c r="T940" i="14"/>
  <c r="T958" i="14"/>
  <c r="T973" i="14"/>
  <c r="T988" i="14"/>
  <c r="T1001" i="14"/>
  <c r="T1015" i="14"/>
  <c r="T1028" i="14"/>
  <c r="T11" i="14"/>
  <c r="T51" i="14"/>
  <c r="T87" i="14"/>
  <c r="T123" i="14"/>
  <c r="T159" i="14"/>
  <c r="T195" i="14"/>
  <c r="T227" i="14"/>
  <c r="T251" i="14"/>
  <c r="T268" i="14"/>
  <c r="T290" i="14"/>
  <c r="T312" i="14"/>
  <c r="T334" i="14"/>
  <c r="T351" i="14"/>
  <c r="T373" i="14"/>
  <c r="T395" i="14"/>
  <c r="T412" i="14"/>
  <c r="T434" i="14"/>
  <c r="T456" i="14"/>
  <c r="T478" i="14"/>
  <c r="T495" i="14"/>
  <c r="T517" i="14"/>
  <c r="T539" i="14"/>
  <c r="T556" i="14"/>
  <c r="T578" i="14"/>
  <c r="T600" i="14"/>
  <c r="T622" i="14"/>
  <c r="T639" i="14"/>
  <c r="T661" i="14"/>
  <c r="T683" i="14"/>
  <c r="T700" i="14"/>
  <c r="T722" i="14"/>
  <c r="T744" i="14"/>
  <c r="T766" i="14"/>
  <c r="T783" i="14"/>
  <c r="T805" i="14"/>
  <c r="T827" i="14"/>
  <c r="T844" i="14"/>
  <c r="T866" i="14"/>
  <c r="T888" i="14"/>
  <c r="T910" i="14"/>
  <c r="T926" i="14"/>
  <c r="T943" i="14"/>
  <c r="T959" i="14"/>
  <c r="T974" i="14"/>
  <c r="T989" i="14"/>
  <c r="T1003" i="14"/>
  <c r="T1016" i="14"/>
  <c r="T1029" i="14"/>
  <c r="T1042" i="14"/>
  <c r="T1055" i="14"/>
  <c r="T1068" i="14"/>
  <c r="T1080" i="14"/>
  <c r="T1092" i="14"/>
  <c r="T1104" i="14"/>
  <c r="T1116" i="14"/>
  <c r="T1128" i="14"/>
  <c r="T1140" i="14"/>
  <c r="T1152" i="14"/>
  <c r="T1164" i="14"/>
  <c r="T1176" i="14"/>
  <c r="T1188" i="14"/>
  <c r="T1200" i="14"/>
  <c r="T1212" i="14"/>
  <c r="T1224" i="14"/>
  <c r="T12" i="14"/>
  <c r="T52" i="14"/>
  <c r="T88" i="14"/>
  <c r="T124" i="14"/>
  <c r="T160" i="14"/>
  <c r="T196" i="14"/>
  <c r="T228" i="14"/>
  <c r="T252" i="14"/>
  <c r="T274" i="14"/>
  <c r="T291" i="14"/>
  <c r="T313" i="14"/>
  <c r="T335" i="14"/>
  <c r="T352" i="14"/>
  <c r="T374" i="14"/>
  <c r="T396" i="14"/>
  <c r="T418" i="14"/>
  <c r="T435" i="14"/>
  <c r="T457" i="14"/>
  <c r="T479" i="14"/>
  <c r="T496" i="14"/>
  <c r="T518" i="14"/>
  <c r="T540" i="14"/>
  <c r="T562" i="14"/>
  <c r="T579" i="14"/>
  <c r="T601" i="14"/>
  <c r="T623" i="14"/>
  <c r="T640" i="14"/>
  <c r="T662" i="14"/>
  <c r="T684" i="14"/>
  <c r="T706" i="14"/>
  <c r="T723" i="14"/>
  <c r="T745" i="14"/>
  <c r="T767" i="14"/>
  <c r="T784" i="14"/>
  <c r="T806" i="14"/>
  <c r="T828" i="14"/>
  <c r="T850" i="14"/>
  <c r="T867" i="14"/>
  <c r="T889" i="14"/>
  <c r="T911" i="14"/>
  <c r="T927" i="14"/>
  <c r="T944" i="14"/>
  <c r="T960" i="14"/>
  <c r="T975" i="14"/>
  <c r="T991" i="14"/>
  <c r="T1004" i="14"/>
  <c r="T1017" i="14"/>
  <c r="T1030" i="14"/>
  <c r="T1043" i="14"/>
  <c r="T1056" i="14"/>
  <c r="T1069" i="14"/>
  <c r="T1081" i="14"/>
  <c r="T1093" i="14"/>
  <c r="T1105" i="14"/>
  <c r="T1117" i="14"/>
  <c r="T1129" i="14"/>
  <c r="T1141" i="14"/>
  <c r="T1153" i="14"/>
  <c r="T1165" i="14"/>
  <c r="T1177" i="14"/>
  <c r="T1189" i="14"/>
  <c r="T1201" i="14"/>
  <c r="T1213" i="14"/>
  <c r="T1225" i="14"/>
  <c r="T1237" i="14"/>
  <c r="T1249" i="14"/>
  <c r="T1261" i="14"/>
  <c r="T1273" i="14"/>
  <c r="T1285" i="14"/>
  <c r="T939" i="14"/>
  <c r="T1067" i="14"/>
  <c r="T1139" i="14"/>
  <c r="T1211" i="14"/>
  <c r="T1270" i="14"/>
  <c r="T1304" i="14"/>
  <c r="T1331" i="14"/>
  <c r="T1356" i="14"/>
  <c r="T1380" i="14"/>
  <c r="T1404" i="14"/>
  <c r="T1428" i="14"/>
  <c r="T1452" i="14"/>
  <c r="T1476" i="14"/>
  <c r="T1500" i="14"/>
  <c r="T1524" i="14"/>
  <c r="T1547" i="14"/>
  <c r="T1569" i="14"/>
  <c r="T1590" i="14"/>
  <c r="T1608" i="14"/>
  <c r="T1630" i="14"/>
  <c r="T1652" i="14"/>
  <c r="T1669" i="14"/>
  <c r="T1691" i="14"/>
  <c r="T1713" i="14"/>
  <c r="T1734" i="14"/>
  <c r="T1751" i="14"/>
  <c r="T1770" i="14"/>
  <c r="T1787" i="14"/>
  <c r="T1806" i="14"/>
  <c r="T1823" i="14"/>
  <c r="T1842" i="14"/>
  <c r="T1859" i="14"/>
  <c r="T1878" i="14"/>
  <c r="T1895" i="14"/>
  <c r="T1914" i="14"/>
  <c r="T1931" i="14"/>
  <c r="T1950" i="14"/>
  <c r="T1967" i="14"/>
  <c r="T1986" i="14"/>
  <c r="T2003" i="14"/>
  <c r="T2022" i="14"/>
  <c r="T2039" i="14"/>
  <c r="T2057" i="14"/>
  <c r="T2073" i="14"/>
  <c r="T2088" i="14"/>
  <c r="T2105" i="14"/>
  <c r="T2121" i="14"/>
  <c r="T2136" i="14"/>
  <c r="T2153" i="14"/>
  <c r="T2169" i="14"/>
  <c r="T2184" i="14"/>
  <c r="T2201" i="14"/>
  <c r="T2216" i="14"/>
  <c r="T2230" i="14"/>
  <c r="T2244" i="14"/>
  <c r="T2259" i="14"/>
  <c r="T2273" i="14"/>
  <c r="T2288" i="14"/>
  <c r="T2302" i="14"/>
  <c r="T2316" i="14"/>
  <c r="T2331" i="14"/>
  <c r="T2345" i="14"/>
  <c r="T2359" i="14"/>
  <c r="T2372" i="14"/>
  <c r="T2385" i="14"/>
  <c r="T2398" i="14"/>
  <c r="T2411" i="14"/>
  <c r="T956" i="14"/>
  <c r="T1078" i="14"/>
  <c r="T1150" i="14"/>
  <c r="T1222" i="14"/>
  <c r="T1271" i="14"/>
  <c r="T1306" i="14"/>
  <c r="T1332" i="14"/>
  <c r="T1357" i="14"/>
  <c r="T1381" i="14"/>
  <c r="T1405" i="14"/>
  <c r="T1429" i="14"/>
  <c r="T1453" i="14"/>
  <c r="T1477" i="14"/>
  <c r="T1501" i="14"/>
  <c r="T1525" i="14"/>
  <c r="T1548" i="14"/>
  <c r="T1570" i="14"/>
  <c r="T1592" i="14"/>
  <c r="T1609" i="14"/>
  <c r="T1631" i="14"/>
  <c r="T1653" i="14"/>
  <c r="T1674" i="14"/>
  <c r="T1692" i="14"/>
  <c r="T1714" i="14"/>
  <c r="T1736" i="14"/>
  <c r="T1752" i="14"/>
  <c r="T1772" i="14"/>
  <c r="T1788" i="14"/>
  <c r="T1808" i="14"/>
  <c r="T1824" i="14"/>
  <c r="T1844" i="14"/>
  <c r="T1860" i="14"/>
  <c r="T1880" i="14"/>
  <c r="T1896" i="14"/>
  <c r="T1916" i="14"/>
  <c r="T1932" i="14"/>
  <c r="T1952" i="14"/>
  <c r="T1968" i="14"/>
  <c r="T1988" i="14"/>
  <c r="T2004" i="14"/>
  <c r="T2024" i="14"/>
  <c r="T2040" i="14"/>
  <c r="T2058" i="14"/>
  <c r="T2074" i="14"/>
  <c r="T2089" i="14"/>
  <c r="T2106" i="14"/>
  <c r="T2122" i="14"/>
  <c r="T2137" i="14"/>
  <c r="T2154" i="14"/>
  <c r="T2170" i="14"/>
  <c r="T2185" i="14"/>
  <c r="T2202" i="14"/>
  <c r="T2217" i="14"/>
  <c r="T2231" i="14"/>
  <c r="T2245" i="14"/>
  <c r="T2260" i="14"/>
  <c r="T2274" i="14"/>
  <c r="T2289" i="14"/>
  <c r="T2303" i="14"/>
  <c r="T2317" i="14"/>
  <c r="T2332" i="14"/>
  <c r="T2346" i="14"/>
  <c r="T2360" i="14"/>
  <c r="T2373" i="14"/>
  <c r="T2386" i="14"/>
  <c r="T2399" i="14"/>
  <c r="T2412" i="14"/>
  <c r="T972" i="14"/>
  <c r="T1079" i="14"/>
  <c r="T1151" i="14"/>
  <c r="T1223" i="14"/>
  <c r="T1272" i="14"/>
  <c r="T1307" i="14"/>
  <c r="T1333" i="14"/>
  <c r="T1364" i="14"/>
  <c r="T1388" i="14"/>
  <c r="T1412" i="14"/>
  <c r="T1436" i="14"/>
  <c r="T1460" i="14"/>
  <c r="T1484" i="14"/>
  <c r="T1508" i="14"/>
  <c r="T1532" i="14"/>
  <c r="T1549" i="14"/>
  <c r="T1571" i="14"/>
  <c r="T1593" i="14"/>
  <c r="T1614" i="14"/>
  <c r="T1632" i="14"/>
  <c r="T1654" i="14"/>
  <c r="T1676" i="14"/>
  <c r="T1693" i="14"/>
  <c r="T1715" i="14"/>
  <c r="T1737" i="14"/>
  <c r="T1753" i="14"/>
  <c r="T1773" i="14"/>
  <c r="T1789" i="14"/>
  <c r="T1809" i="14"/>
  <c r="T1825" i="14"/>
  <c r="T1845" i="14"/>
  <c r="T1861" i="14"/>
  <c r="T1881" i="14"/>
  <c r="T1897" i="14"/>
  <c r="T1917" i="14"/>
  <c r="T1933" i="14"/>
  <c r="T1953" i="14"/>
  <c r="T1969" i="14"/>
  <c r="T1989" i="14"/>
  <c r="T2005" i="14"/>
  <c r="T2025" i="14"/>
  <c r="T2041" i="14"/>
  <c r="T2060" i="14"/>
  <c r="T2075" i="14"/>
  <c r="T2091" i="14"/>
  <c r="T2108" i="14"/>
  <c r="T2123" i="14"/>
  <c r="T2139" i="14"/>
  <c r="T2156" i="14"/>
  <c r="T2171" i="14"/>
  <c r="T2187" i="14"/>
  <c r="T2204" i="14"/>
  <c r="T2218" i="14"/>
  <c r="T2232" i="14"/>
  <c r="T2247" i="14"/>
  <c r="T2261" i="14"/>
  <c r="T2276" i="14"/>
  <c r="T2290" i="14"/>
  <c r="T2304" i="14"/>
  <c r="T2319" i="14"/>
  <c r="T2333" i="14"/>
  <c r="T2348" i="14"/>
  <c r="T2361" i="14"/>
  <c r="T2374" i="14"/>
  <c r="T2387" i="14"/>
  <c r="T2400" i="14"/>
  <c r="T2413" i="14"/>
  <c r="T987" i="14"/>
  <c r="T1090" i="14"/>
  <c r="T1162" i="14"/>
  <c r="T1234" i="14"/>
  <c r="T1280" i="14"/>
  <c r="T1308" i="14"/>
  <c r="T1340" i="14"/>
  <c r="T1365" i="14"/>
  <c r="T1389" i="14"/>
  <c r="T1413" i="14"/>
  <c r="T1437" i="14"/>
  <c r="T1461" i="14"/>
  <c r="T1485" i="14"/>
  <c r="T1509" i="14"/>
  <c r="T1533" i="14"/>
  <c r="T1554" i="14"/>
  <c r="T1572" i="14"/>
  <c r="T1594" i="14"/>
  <c r="T1616" i="14"/>
  <c r="T1633" i="14"/>
  <c r="T1655" i="14"/>
  <c r="T1677" i="14"/>
  <c r="T1698" i="14"/>
  <c r="T1716" i="14"/>
  <c r="T1738" i="14"/>
  <c r="T1757" i="14"/>
  <c r="T1774" i="14"/>
  <c r="T1793" i="14"/>
  <c r="T1810" i="14"/>
  <c r="T1829" i="14"/>
  <c r="T1846" i="14"/>
  <c r="T1865" i="14"/>
  <c r="T1882" i="14"/>
  <c r="T1901" i="14"/>
  <c r="T1918" i="14"/>
  <c r="T1937" i="14"/>
  <c r="T1954" i="14"/>
  <c r="T1973" i="14"/>
  <c r="T1990" i="14"/>
  <c r="T2009" i="14"/>
  <c r="T2026" i="14"/>
  <c r="T2045" i="14"/>
  <c r="T2061" i="14"/>
  <c r="T2076" i="14"/>
  <c r="T2093" i="14"/>
  <c r="T2109" i="14"/>
  <c r="T2124" i="14"/>
  <c r="T2141" i="14"/>
  <c r="T2157" i="14"/>
  <c r="T2172" i="14"/>
  <c r="T2189" i="14"/>
  <c r="T2205" i="14"/>
  <c r="T2219" i="14"/>
  <c r="T2233" i="14"/>
  <c r="T2248" i="14"/>
  <c r="T2262" i="14"/>
  <c r="T2277" i="14"/>
  <c r="T2291" i="14"/>
  <c r="T2305" i="14"/>
  <c r="T2320" i="14"/>
  <c r="T2334" i="14"/>
  <c r="T2349" i="14"/>
  <c r="T2362" i="14"/>
  <c r="T2375" i="14"/>
  <c r="T2388" i="14"/>
  <c r="T2401" i="14"/>
  <c r="T2414" i="14"/>
  <c r="T1000" i="14"/>
  <c r="T1091" i="14"/>
  <c r="T1163" i="14"/>
  <c r="T1235" i="14"/>
  <c r="T1282" i="14"/>
  <c r="T1309" i="14"/>
  <c r="T1342" i="14"/>
  <c r="T1366" i="14"/>
  <c r="T1390" i="14"/>
  <c r="T1414" i="14"/>
  <c r="T1438" i="14"/>
  <c r="T1462" i="14"/>
  <c r="T1486" i="14"/>
  <c r="T1510" i="14"/>
  <c r="T1534" i="14"/>
  <c r="T1556" i="14"/>
  <c r="T1573" i="14"/>
  <c r="T1595" i="14"/>
  <c r="T1617" i="14"/>
  <c r="T1638" i="14"/>
  <c r="T1656" i="14"/>
  <c r="T1678" i="14"/>
  <c r="T1700" i="14"/>
  <c r="T1717" i="14"/>
  <c r="T1739" i="14"/>
  <c r="T1758" i="14"/>
  <c r="T1775" i="14"/>
  <c r="T1794" i="14"/>
  <c r="T1811" i="14"/>
  <c r="T1830" i="14"/>
  <c r="T1847" i="14"/>
  <c r="T1866" i="14"/>
  <c r="T1883" i="14"/>
  <c r="T1902" i="14"/>
  <c r="T1919" i="14"/>
  <c r="T1938" i="14"/>
  <c r="T1955" i="14"/>
  <c r="T1974" i="14"/>
  <c r="T1991" i="14"/>
  <c r="T2010" i="14"/>
  <c r="T2027" i="14"/>
  <c r="T2046" i="14"/>
  <c r="T2062" i="14"/>
  <c r="T2077" i="14"/>
  <c r="T2094" i="14"/>
  <c r="T2110" i="14"/>
  <c r="T2125" i="14"/>
  <c r="T2142" i="14"/>
  <c r="T2158" i="14"/>
  <c r="T2173" i="14"/>
  <c r="T2190" i="14"/>
  <c r="T2206" i="14"/>
  <c r="T2220" i="14"/>
  <c r="T2235" i="14"/>
  <c r="T2249" i="14"/>
  <c r="T2264" i="14"/>
  <c r="T2278" i="14"/>
  <c r="T2292" i="14"/>
  <c r="T2307" i="14"/>
  <c r="T2321" i="14"/>
  <c r="T2336" i="14"/>
  <c r="T2350" i="14"/>
  <c r="T2363" i="14"/>
  <c r="T2376" i="14"/>
  <c r="T2389" i="14"/>
  <c r="T2403" i="14"/>
  <c r="T2415" i="14"/>
  <c r="T1013" i="14"/>
  <c r="T1102" i="14"/>
  <c r="T1174" i="14"/>
  <c r="T1236" i="14"/>
  <c r="T1283" i="14"/>
  <c r="T1316" i="14"/>
  <c r="T1343" i="14"/>
  <c r="T1367" i="14"/>
  <c r="T1391" i="14"/>
  <c r="T1415" i="14"/>
  <c r="T1439" i="14"/>
  <c r="T1463" i="14"/>
  <c r="T1487" i="14"/>
  <c r="T1511" i="14"/>
  <c r="T1535" i="14"/>
  <c r="T1557" i="14"/>
  <c r="T1578" i="14"/>
  <c r="T1596" i="14"/>
  <c r="T1618" i="14"/>
  <c r="T1640" i="14"/>
  <c r="T1657" i="14"/>
  <c r="T1679" i="14"/>
  <c r="T1701" i="14"/>
  <c r="T1722" i="14"/>
  <c r="T1740" i="14"/>
  <c r="T1760" i="14"/>
  <c r="T1776" i="14"/>
  <c r="T1796" i="14"/>
  <c r="T1812" i="14"/>
  <c r="T1832" i="14"/>
  <c r="T1848" i="14"/>
  <c r="T1868" i="14"/>
  <c r="T1884" i="14"/>
  <c r="T1904" i="14"/>
  <c r="T1920" i="14"/>
  <c r="T1940" i="14"/>
  <c r="T1956" i="14"/>
  <c r="T1976" i="14"/>
  <c r="T1992" i="14"/>
  <c r="T2012" i="14"/>
  <c r="T2028" i="14"/>
  <c r="T2048" i="14"/>
  <c r="T2063" i="14"/>
  <c r="T2079" i="14"/>
  <c r="T2096" i="14"/>
  <c r="T2111" i="14"/>
  <c r="T2127" i="14"/>
  <c r="T2144" i="14"/>
  <c r="T2159" i="14"/>
  <c r="T2175" i="14"/>
  <c r="T2192" i="14"/>
  <c r="T2207" i="14"/>
  <c r="T2221" i="14"/>
  <c r="T2236" i="14"/>
  <c r="T2250" i="14"/>
  <c r="T2265" i="14"/>
  <c r="T2279" i="14"/>
  <c r="T2293" i="14"/>
  <c r="T2308" i="14"/>
  <c r="T2322" i="14"/>
  <c r="T2337" i="14"/>
  <c r="T2351" i="14"/>
  <c r="T2364" i="14"/>
  <c r="T2377" i="14"/>
  <c r="T2391" i="14"/>
  <c r="T2404" i="14"/>
  <c r="T2416" i="14"/>
  <c r="T1027" i="14"/>
  <c r="T1103" i="14"/>
  <c r="T1175" i="14"/>
  <c r="T1246" i="14"/>
  <c r="T1284" i="14"/>
  <c r="T1318" i="14"/>
  <c r="T1344" i="14"/>
  <c r="T1368" i="14"/>
  <c r="T1392" i="14"/>
  <c r="T1416" i="14"/>
  <c r="T1440" i="14"/>
  <c r="T1464" i="14"/>
  <c r="T1488" i="14"/>
  <c r="T1512" i="14"/>
  <c r="T1536" i="14"/>
  <c r="T1558" i="14"/>
  <c r="T1580" i="14"/>
  <c r="T1597" i="14"/>
  <c r="T1619" i="14"/>
  <c r="T1641" i="14"/>
  <c r="T1662" i="14"/>
  <c r="T1680" i="14"/>
  <c r="T1702" i="14"/>
  <c r="T1724" i="14"/>
  <c r="T1741" i="14"/>
  <c r="T1761" i="14"/>
  <c r="T1777" i="14"/>
  <c r="T1797" i="14"/>
  <c r="T1813" i="14"/>
  <c r="T1833" i="14"/>
  <c r="T1849" i="14"/>
  <c r="T1869" i="14"/>
  <c r="T1885" i="14"/>
  <c r="T1905" i="14"/>
  <c r="T1921" i="14"/>
  <c r="T1941" i="14"/>
  <c r="T1957" i="14"/>
  <c r="T1977" i="14"/>
  <c r="T1993" i="14"/>
  <c r="T2013" i="14"/>
  <c r="T2029" i="14"/>
  <c r="T2049" i="14"/>
  <c r="T2064" i="14"/>
  <c r="T2081" i="14"/>
  <c r="T2097" i="14"/>
  <c r="T2112" i="14"/>
  <c r="T2129" i="14"/>
  <c r="T2145" i="14"/>
  <c r="T2160" i="14"/>
  <c r="T2177" i="14"/>
  <c r="T2193" i="14"/>
  <c r="T2208" i="14"/>
  <c r="T2223" i="14"/>
  <c r="T2237" i="14"/>
  <c r="T2252" i="14"/>
  <c r="T2266" i="14"/>
  <c r="T2280" i="14"/>
  <c r="T2295" i="14"/>
  <c r="T2309" i="14"/>
  <c r="T2324" i="14"/>
  <c r="T2338" i="14"/>
  <c r="T2352" i="14"/>
  <c r="T2365" i="14"/>
  <c r="T2379" i="14"/>
  <c r="T2392" i="14"/>
  <c r="T2405" i="14"/>
  <c r="T2417" i="14"/>
  <c r="T1040" i="14"/>
  <c r="T1114" i="14"/>
  <c r="T1186" i="14"/>
  <c r="T1247" i="14"/>
  <c r="T1292" i="14"/>
  <c r="T1319" i="14"/>
  <c r="T1345" i="14"/>
  <c r="T1369" i="14"/>
  <c r="T1393" i="14"/>
  <c r="T1417" i="14"/>
  <c r="T1441" i="14"/>
  <c r="T1465" i="14"/>
  <c r="T1489" i="14"/>
  <c r="T1513" i="14"/>
  <c r="T1537" i="14"/>
  <c r="T1559" i="14"/>
  <c r="T1581" i="14"/>
  <c r="T1602" i="14"/>
  <c r="T1620" i="14"/>
  <c r="T1642" i="14"/>
  <c r="T1664" i="14"/>
  <c r="T1681" i="14"/>
  <c r="T1703" i="14"/>
  <c r="T1725" i="14"/>
  <c r="T1745" i="14"/>
  <c r="T1762" i="14"/>
  <c r="T1781" i="14"/>
  <c r="T1798" i="14"/>
  <c r="T1817" i="14"/>
  <c r="T1834" i="14"/>
  <c r="T1853" i="14"/>
  <c r="T1870" i="14"/>
  <c r="T1889" i="14"/>
  <c r="T1906" i="14"/>
  <c r="T1925" i="14"/>
  <c r="T1942" i="14"/>
  <c r="T1961" i="14"/>
  <c r="T1978" i="14"/>
  <c r="T1997" i="14"/>
  <c r="T2014" i="14"/>
  <c r="T2033" i="14"/>
  <c r="T2050" i="14"/>
  <c r="T2065" i="14"/>
  <c r="T2082" i="14"/>
  <c r="T2098" i="14"/>
  <c r="T2113" i="14"/>
  <c r="T2130" i="14"/>
  <c r="T2146" i="14"/>
  <c r="T2161" i="14"/>
  <c r="T2178" i="14"/>
  <c r="T2194" i="14"/>
  <c r="T2209" i="14"/>
  <c r="T2224" i="14"/>
  <c r="T2238" i="14"/>
  <c r="T2253" i="14"/>
  <c r="T2267" i="14"/>
  <c r="T2281" i="14"/>
  <c r="T2296" i="14"/>
  <c r="T2310" i="14"/>
  <c r="T2325" i="14"/>
  <c r="T2339" i="14"/>
  <c r="T2353" i="14"/>
  <c r="T2367" i="14"/>
  <c r="T2380" i="14"/>
  <c r="T2393" i="14"/>
  <c r="T2406" i="14"/>
  <c r="T1041" i="14"/>
  <c r="T1115" i="14"/>
  <c r="T1187" i="14"/>
  <c r="T1248" i="14"/>
  <c r="T1294" i="14"/>
  <c r="T1320" i="14"/>
  <c r="T1352" i="14"/>
  <c r="T1376" i="14"/>
  <c r="T1400" i="14"/>
  <c r="T1424" i="14"/>
  <c r="T1448" i="14"/>
  <c r="T1472" i="14"/>
  <c r="T1496" i="14"/>
  <c r="T1520" i="14"/>
  <c r="T1542" i="14"/>
  <c r="T1560" i="14"/>
  <c r="T1582" i="14"/>
  <c r="T1604" i="14"/>
  <c r="T1621" i="14"/>
  <c r="T1643" i="14"/>
  <c r="T1665" i="14"/>
  <c r="T1686" i="14"/>
  <c r="T1704" i="14"/>
  <c r="T1726" i="14"/>
  <c r="T1746" i="14"/>
  <c r="T1763" i="14"/>
  <c r="T1782" i="14"/>
  <c r="T1799" i="14"/>
  <c r="T1818" i="14"/>
  <c r="T1835" i="14"/>
  <c r="T1854" i="14"/>
  <c r="T1871" i="14"/>
  <c r="T1890" i="14"/>
  <c r="T1907" i="14"/>
  <c r="T1926" i="14"/>
  <c r="T1943" i="14"/>
  <c r="T1962" i="14"/>
  <c r="T1979" i="14"/>
  <c r="T1998" i="14"/>
  <c r="T2015" i="14"/>
  <c r="T2034" i="14"/>
  <c r="T2051" i="14"/>
  <c r="T2067" i="14"/>
  <c r="T2084" i="14"/>
  <c r="T2099" i="14"/>
  <c r="T2115" i="14"/>
  <c r="T2132" i="14"/>
  <c r="T2147" i="14"/>
  <c r="T2163" i="14"/>
  <c r="T2180" i="14"/>
  <c r="T2195" i="14"/>
  <c r="T2211" i="14"/>
  <c r="T2225" i="14"/>
  <c r="T2240" i="14"/>
  <c r="T2254" i="14"/>
  <c r="T2268" i="14"/>
  <c r="T2283" i="14"/>
  <c r="T2297" i="14"/>
  <c r="T2312" i="14"/>
  <c r="T2326" i="14"/>
  <c r="T2340" i="14"/>
  <c r="T2355" i="14"/>
  <c r="T2368" i="14"/>
  <c r="T2381" i="14"/>
  <c r="T2394" i="14"/>
  <c r="T2407" i="14"/>
  <c r="T1053" i="14"/>
  <c r="T1126" i="14"/>
  <c r="T1198" i="14"/>
  <c r="T1258" i="14"/>
  <c r="T1295" i="14"/>
  <c r="T1321" i="14"/>
  <c r="T1353" i="14"/>
  <c r="T1377" i="14"/>
  <c r="T1401" i="14"/>
  <c r="T1425" i="14"/>
  <c r="T1449" i="14"/>
  <c r="T1473" i="14"/>
  <c r="T1497" i="14"/>
  <c r="T1521" i="14"/>
  <c r="T1544" i="14"/>
  <c r="T1561" i="14"/>
  <c r="T1583" i="14"/>
  <c r="T1605" i="14"/>
  <c r="T1626" i="14"/>
  <c r="T1644" i="14"/>
  <c r="T1666" i="14"/>
  <c r="T1688" i="14"/>
  <c r="T1705" i="14"/>
  <c r="T1727" i="14"/>
  <c r="T1748" i="14"/>
  <c r="T1764" i="14"/>
  <c r="T1784" i="14"/>
  <c r="T1800" i="14"/>
  <c r="T1820" i="14"/>
  <c r="T1836" i="14"/>
  <c r="T1856" i="14"/>
  <c r="T1872" i="14"/>
  <c r="T1892" i="14"/>
  <c r="T1908" i="14"/>
  <c r="T1928" i="14"/>
  <c r="T1944" i="14"/>
  <c r="T1964" i="14"/>
  <c r="T1980" i="14"/>
  <c r="T2000" i="14"/>
  <c r="T2016" i="14"/>
  <c r="T2036" i="14"/>
  <c r="T2052" i="14"/>
  <c r="T2069" i="14"/>
  <c r="T2085" i="14"/>
  <c r="T2100" i="14"/>
  <c r="T2117" i="14"/>
  <c r="T2133" i="14"/>
  <c r="T2148" i="14"/>
  <c r="T2165" i="14"/>
  <c r="T2181" i="14"/>
  <c r="T2196" i="14"/>
  <c r="T2212" i="14"/>
  <c r="T2226" i="14"/>
  <c r="T2241" i="14"/>
  <c r="T2255" i="14"/>
  <c r="T2269" i="14"/>
  <c r="T2284" i="14"/>
  <c r="T2298" i="14"/>
  <c r="T2313" i="14"/>
  <c r="T2327" i="14"/>
  <c r="T2341" i="14"/>
  <c r="T2356" i="14"/>
  <c r="T2369" i="14"/>
  <c r="T2382" i="14"/>
  <c r="T2395" i="14"/>
  <c r="T2408" i="14"/>
  <c r="T1066" i="14"/>
  <c r="T1138" i="14"/>
  <c r="T1210" i="14"/>
  <c r="T1260" i="14"/>
  <c r="T1297" i="14"/>
  <c r="T1330" i="14"/>
  <c r="T1355" i="14"/>
  <c r="T1379" i="14"/>
  <c r="T1403" i="14"/>
  <c r="T1427" i="14"/>
  <c r="T1451" i="14"/>
  <c r="T1475" i="14"/>
  <c r="T1499" i="14"/>
  <c r="T1523" i="14"/>
  <c r="T1546" i="14"/>
  <c r="T1568" i="14"/>
  <c r="T1585" i="14"/>
  <c r="T1607" i="14"/>
  <c r="T1629" i="14"/>
  <c r="T1650" i="14"/>
  <c r="T1668" i="14"/>
  <c r="T1690" i="14"/>
  <c r="T1712" i="14"/>
  <c r="T1729" i="14"/>
  <c r="T1750" i="14"/>
  <c r="T1769" i="14"/>
  <c r="T1786" i="14"/>
  <c r="T1805" i="14"/>
  <c r="T1822" i="14"/>
  <c r="T1841" i="14"/>
  <c r="T1858" i="14"/>
  <c r="T1877" i="14"/>
  <c r="T1894" i="14"/>
  <c r="T1913" i="14"/>
  <c r="T1930" i="14"/>
  <c r="T1949" i="14"/>
  <c r="T1966" i="14"/>
  <c r="T1985" i="14"/>
  <c r="T2002" i="14"/>
  <c r="T2021" i="14"/>
  <c r="T2038" i="14"/>
  <c r="T2055" i="14"/>
  <c r="T2072" i="14"/>
  <c r="T2087" i="14"/>
  <c r="T2103" i="14"/>
  <c r="T2120" i="14"/>
  <c r="T2135" i="14"/>
  <c r="T2151" i="14"/>
  <c r="T2168" i="14"/>
  <c r="T2183" i="14"/>
  <c r="T2199" i="14"/>
  <c r="T2214" i="14"/>
  <c r="T2229" i="14"/>
  <c r="T2243" i="14"/>
  <c r="T2257" i="14"/>
  <c r="T2272" i="14"/>
  <c r="T2286" i="14"/>
  <c r="T2301" i="14"/>
  <c r="T2315" i="14"/>
  <c r="T2329" i="14"/>
  <c r="T2344" i="14"/>
  <c r="T2358" i="14"/>
  <c r="T2371" i="14"/>
  <c r="T2384" i="14"/>
  <c r="T2397" i="14"/>
  <c r="T2410" i="14"/>
  <c r="H2413" i="14"/>
  <c r="H2401" i="14"/>
  <c r="H2389" i="14"/>
  <c r="H2377" i="14"/>
  <c r="H2365" i="14"/>
  <c r="H2353" i="14"/>
  <c r="H2341" i="14"/>
  <c r="H2329" i="14"/>
  <c r="H2317" i="14"/>
  <c r="H2305" i="14"/>
  <c r="H2293" i="14"/>
  <c r="H2281" i="14"/>
  <c r="H2269" i="14"/>
  <c r="H2257" i="14"/>
  <c r="H2245" i="14"/>
  <c r="H2233" i="14"/>
  <c r="H2221" i="14"/>
  <c r="H2209" i="14"/>
  <c r="H2197" i="14"/>
  <c r="H2185" i="14"/>
  <c r="H2173" i="14"/>
  <c r="H2161" i="14"/>
  <c r="H2149" i="14"/>
  <c r="H2137" i="14"/>
  <c r="H2125" i="14"/>
  <c r="H2113" i="14"/>
  <c r="H2101" i="14"/>
  <c r="H2089" i="14"/>
  <c r="H2077" i="14"/>
  <c r="H2065" i="14"/>
  <c r="H2053" i="14"/>
  <c r="H2041" i="14"/>
  <c r="H2029" i="14"/>
  <c r="H2017" i="14"/>
  <c r="H2005" i="14"/>
  <c r="H1993" i="14"/>
  <c r="H1981" i="14"/>
  <c r="H1969" i="14"/>
  <c r="H1957" i="14"/>
  <c r="H1945" i="14"/>
  <c r="H1933" i="14"/>
  <c r="H1921" i="14"/>
  <c r="H1909" i="14"/>
  <c r="H1897" i="14"/>
  <c r="H1885" i="14"/>
  <c r="H1873" i="14"/>
  <c r="H1861" i="14"/>
  <c r="H1849" i="14"/>
  <c r="H1837" i="14"/>
  <c r="H1825" i="14"/>
  <c r="H1813" i="14"/>
  <c r="H1801" i="14"/>
  <c r="H1789" i="14"/>
  <c r="H1777" i="14"/>
  <c r="H1765" i="14"/>
  <c r="H1753" i="14"/>
  <c r="H1741" i="14"/>
  <c r="H1729" i="14"/>
  <c r="H1717" i="14"/>
  <c r="H1705" i="14"/>
  <c r="H1693" i="14"/>
  <c r="H1681" i="14"/>
  <c r="H1669" i="14"/>
  <c r="H1657" i="14"/>
  <c r="H1645" i="14"/>
  <c r="H1633" i="14"/>
  <c r="H1621" i="14"/>
  <c r="H1609" i="14"/>
  <c r="H1597" i="14"/>
  <c r="H1585" i="14"/>
  <c r="H1573" i="14"/>
  <c r="H1561" i="14"/>
  <c r="H1549" i="14"/>
  <c r="H1537" i="14"/>
  <c r="H1525" i="14"/>
  <c r="H1513" i="14"/>
  <c r="H1501" i="14"/>
  <c r="H1489" i="14"/>
  <c r="H1477" i="14"/>
  <c r="H1465" i="14"/>
  <c r="H1453" i="14"/>
  <c r="H1441" i="14"/>
  <c r="H1429" i="14"/>
  <c r="H1417" i="14"/>
  <c r="H1405" i="14"/>
  <c r="H1393" i="14"/>
  <c r="H1381" i="14"/>
  <c r="H1369" i="14"/>
  <c r="H1357" i="14"/>
  <c r="H1345" i="14"/>
  <c r="H1333" i="14"/>
  <c r="H1321" i="14"/>
  <c r="H1309" i="14"/>
  <c r="H1297" i="14"/>
  <c r="H1285" i="14"/>
  <c r="H1273" i="14"/>
  <c r="H1261" i="14"/>
  <c r="H1249" i="14"/>
  <c r="H1237" i="14"/>
  <c r="H1225" i="14"/>
  <c r="H1213" i="14"/>
  <c r="H1201" i="14"/>
  <c r="H1189" i="14"/>
  <c r="H1177" i="14"/>
  <c r="H1165" i="14"/>
  <c r="H1153" i="14"/>
  <c r="H1141" i="14"/>
  <c r="H1129" i="14"/>
  <c r="H1117" i="14"/>
  <c r="H1105" i="14"/>
  <c r="H1093" i="14"/>
  <c r="H1081" i="14"/>
  <c r="H1069" i="14"/>
  <c r="H1057" i="14"/>
  <c r="H1045" i="14"/>
  <c r="H1033" i="14"/>
  <c r="H1021" i="14"/>
  <c r="H1007" i="14"/>
  <c r="H994" i="14"/>
  <c r="H981" i="14"/>
  <c r="H968" i="14"/>
  <c r="H955" i="14"/>
  <c r="H942" i="14"/>
  <c r="H929" i="14"/>
  <c r="H910" i="14"/>
  <c r="H894" i="14"/>
  <c r="H874" i="14"/>
  <c r="H857" i="14"/>
  <c r="H835" i="14"/>
  <c r="H813" i="14"/>
  <c r="H795" i="14"/>
  <c r="H774" i="14"/>
  <c r="H752" i="14"/>
  <c r="H730" i="14"/>
  <c r="H713" i="14"/>
  <c r="H691" i="14"/>
  <c r="H669" i="14"/>
  <c r="H651" i="14"/>
  <c r="H630" i="14"/>
  <c r="H608" i="14"/>
  <c r="H586" i="14"/>
  <c r="H569" i="14"/>
  <c r="H547" i="14"/>
  <c r="H523" i="14"/>
  <c r="H499" i="14"/>
  <c r="H475" i="14"/>
  <c r="H451" i="14"/>
  <c r="H427" i="14"/>
  <c r="H403" i="14"/>
  <c r="H379" i="14"/>
  <c r="H355" i="14"/>
  <c r="H331" i="14"/>
  <c r="H307" i="14"/>
  <c r="H283" i="14"/>
  <c r="H259" i="14"/>
  <c r="H225" i="14"/>
  <c r="H177" i="14"/>
  <c r="H129" i="14"/>
  <c r="H81" i="14"/>
  <c r="T2409" i="14"/>
  <c r="T2242" i="14"/>
  <c r="T2053" i="14"/>
  <c r="T1837" i="14"/>
  <c r="T1606" i="14"/>
  <c r="T1328" i="14"/>
  <c r="H2412" i="14"/>
  <c r="H2400" i="14"/>
  <c r="H2388" i="14"/>
  <c r="H2376" i="14"/>
  <c r="H2364" i="14"/>
  <c r="H2352" i="14"/>
  <c r="H2340" i="14"/>
  <c r="H2328" i="14"/>
  <c r="H2316" i="14"/>
  <c r="H2304" i="14"/>
  <c r="H2292" i="14"/>
  <c r="H2280" i="14"/>
  <c r="H2268" i="14"/>
  <c r="H2256" i="14"/>
  <c r="H2244" i="14"/>
  <c r="H2232" i="14"/>
  <c r="H2220" i="14"/>
  <c r="H2208" i="14"/>
  <c r="H2196" i="14"/>
  <c r="H2184" i="14"/>
  <c r="H2172" i="14"/>
  <c r="H2160" i="14"/>
  <c r="H2148" i="14"/>
  <c r="H2136" i="14"/>
  <c r="H2124" i="14"/>
  <c r="H2112" i="14"/>
  <c r="H2100" i="14"/>
  <c r="H2088" i="14"/>
  <c r="H2076" i="14"/>
  <c r="H2064" i="14"/>
  <c r="H2052" i="14"/>
  <c r="H2040" i="14"/>
  <c r="H2028" i="14"/>
  <c r="H2016" i="14"/>
  <c r="H2004" i="14"/>
  <c r="H1992" i="14"/>
  <c r="H1980" i="14"/>
  <c r="H1968" i="14"/>
  <c r="H1956" i="14"/>
  <c r="H1944" i="14"/>
  <c r="H1932" i="14"/>
  <c r="H1920" i="14"/>
  <c r="H1908" i="14"/>
  <c r="H1896" i="14"/>
  <c r="H1884" i="14"/>
  <c r="H1872" i="14"/>
  <c r="H1860" i="14"/>
  <c r="H1848" i="14"/>
  <c r="H1836" i="14"/>
  <c r="H1824" i="14"/>
  <c r="H1812" i="14"/>
  <c r="H1800" i="14"/>
  <c r="H1788" i="14"/>
  <c r="H1776" i="14"/>
  <c r="H1764" i="14"/>
  <c r="H1752" i="14"/>
  <c r="H1740" i="14"/>
  <c r="H1728" i="14"/>
  <c r="H1716" i="14"/>
  <c r="H1704" i="14"/>
  <c r="H1692" i="14"/>
  <c r="H1680" i="14"/>
  <c r="H1668" i="14"/>
  <c r="H1656" i="14"/>
  <c r="H1644" i="14"/>
  <c r="H1632" i="14"/>
  <c r="H1620" i="14"/>
  <c r="H1608" i="14"/>
  <c r="H1596" i="14"/>
  <c r="H1584" i="14"/>
  <c r="H1572" i="14"/>
  <c r="H1560" i="14"/>
  <c r="H1548" i="14"/>
  <c r="H1536" i="14"/>
  <c r="H1524" i="14"/>
  <c r="H1512" i="14"/>
  <c r="H1500" i="14"/>
  <c r="H1488" i="14"/>
  <c r="H1476" i="14"/>
  <c r="H1464" i="14"/>
  <c r="H1452" i="14"/>
  <c r="H1440" i="14"/>
  <c r="H1428" i="14"/>
  <c r="H1416" i="14"/>
  <c r="H1404" i="14"/>
  <c r="H1392" i="14"/>
  <c r="H1380" i="14"/>
  <c r="H1368" i="14"/>
  <c r="H1356" i="14"/>
  <c r="H1344" i="14"/>
  <c r="H1332" i="14"/>
  <c r="H1320" i="14"/>
  <c r="H1308" i="14"/>
  <c r="H1296" i="14"/>
  <c r="H1284" i="14"/>
  <c r="H1272" i="14"/>
  <c r="H1260" i="14"/>
  <c r="H1248" i="14"/>
  <c r="H1236" i="14"/>
  <c r="H1224" i="14"/>
  <c r="H1212" i="14"/>
  <c r="H1200" i="14"/>
  <c r="H1188" i="14"/>
  <c r="H1176" i="14"/>
  <c r="H1164" i="14"/>
  <c r="H1152" i="14"/>
  <c r="H1140" i="14"/>
  <c r="H1128" i="14"/>
  <c r="H1116" i="14"/>
  <c r="H1104" i="14"/>
  <c r="H1092" i="14"/>
  <c r="H1080" i="14"/>
  <c r="H1068" i="14"/>
  <c r="H1056" i="14"/>
  <c r="H1044" i="14"/>
  <c r="H1032" i="14"/>
  <c r="H1019" i="14"/>
  <c r="H1006" i="14"/>
  <c r="H993" i="14"/>
  <c r="H980" i="14"/>
  <c r="H967" i="14"/>
  <c r="H954" i="14"/>
  <c r="H941" i="14"/>
  <c r="H928" i="14"/>
  <c r="H909" i="14"/>
  <c r="H893" i="14"/>
  <c r="H873" i="14"/>
  <c r="H855" i="14"/>
  <c r="H834" i="14"/>
  <c r="H812" i="14"/>
  <c r="H790" i="14"/>
  <c r="H773" i="14"/>
  <c r="H751" i="14"/>
  <c r="H729" i="14"/>
  <c r="H711" i="14"/>
  <c r="H690" i="14"/>
  <c r="H668" i="14"/>
  <c r="H646" i="14"/>
  <c r="H629" i="14"/>
  <c r="H607" i="14"/>
  <c r="H585" i="14"/>
  <c r="H567" i="14"/>
  <c r="H546" i="14"/>
  <c r="H522" i="14"/>
  <c r="H498" i="14"/>
  <c r="H474" i="14"/>
  <c r="H450" i="14"/>
  <c r="H426" i="14"/>
  <c r="H402" i="14"/>
  <c r="H378" i="14"/>
  <c r="H354" i="14"/>
  <c r="H330" i="14"/>
  <c r="H306" i="14"/>
  <c r="H282" i="14"/>
  <c r="H258" i="14"/>
  <c r="H224" i="14"/>
  <c r="H176" i="14"/>
  <c r="H128" i="14"/>
  <c r="H80" i="14"/>
  <c r="T2396" i="14"/>
  <c r="T2228" i="14"/>
  <c r="T2037" i="14"/>
  <c r="T1821" i="14"/>
  <c r="T1584" i="14"/>
  <c r="T1296" i="14"/>
  <c r="T5" i="14"/>
  <c r="H2411" i="14"/>
  <c r="H2399" i="14"/>
  <c r="H2387" i="14"/>
  <c r="H2375" i="14"/>
  <c r="H2363" i="14"/>
  <c r="H2351" i="14"/>
  <c r="H2339" i="14"/>
  <c r="H2327" i="14"/>
  <c r="H2315" i="14"/>
  <c r="H2303" i="14"/>
  <c r="H2291" i="14"/>
  <c r="H2279" i="14"/>
  <c r="H2267" i="14"/>
  <c r="H2255" i="14"/>
  <c r="H2243" i="14"/>
  <c r="H2231" i="14"/>
  <c r="H2219" i="14"/>
  <c r="H2207" i="14"/>
  <c r="H2195" i="14"/>
  <c r="H2183" i="14"/>
  <c r="H2171" i="14"/>
  <c r="H2159" i="14"/>
  <c r="H2147" i="14"/>
  <c r="H2135" i="14"/>
  <c r="H2123" i="14"/>
  <c r="H2111" i="14"/>
  <c r="H2099" i="14"/>
  <c r="H2087" i="14"/>
  <c r="H2075" i="14"/>
  <c r="H2063" i="14"/>
  <c r="H2051" i="14"/>
  <c r="H2039" i="14"/>
  <c r="H2027" i="14"/>
  <c r="H2015" i="14"/>
  <c r="H2003" i="14"/>
  <c r="H1991" i="14"/>
  <c r="H1979" i="14"/>
  <c r="H1967" i="14"/>
  <c r="H1955" i="14"/>
  <c r="H1943" i="14"/>
  <c r="H1931" i="14"/>
  <c r="H1919" i="14"/>
  <c r="H1907" i="14"/>
  <c r="H1895" i="14"/>
  <c r="H1883" i="14"/>
  <c r="H1871" i="14"/>
  <c r="H1859" i="14"/>
  <c r="H1847" i="14"/>
  <c r="H1835" i="14"/>
  <c r="H1823" i="14"/>
  <c r="H1811" i="14"/>
  <c r="H1799" i="14"/>
  <c r="H1787" i="14"/>
  <c r="H1775" i="14"/>
  <c r="H1763" i="14"/>
  <c r="H1751" i="14"/>
  <c r="H1739" i="14"/>
  <c r="H1727" i="14"/>
  <c r="H1715" i="14"/>
  <c r="H1703" i="14"/>
  <c r="H1691" i="14"/>
  <c r="H1679" i="14"/>
  <c r="H1667" i="14"/>
  <c r="H1655" i="14"/>
  <c r="H1643" i="14"/>
  <c r="H1631" i="14"/>
  <c r="H1619" i="14"/>
  <c r="H1607" i="14"/>
  <c r="H1595" i="14"/>
  <c r="H1583" i="14"/>
  <c r="H1571" i="14"/>
  <c r="H1559" i="14"/>
  <c r="H1547" i="14"/>
  <c r="H1535" i="14"/>
  <c r="H1523" i="14"/>
  <c r="H1511" i="14"/>
  <c r="H1499" i="14"/>
  <c r="H1487" i="14"/>
  <c r="H1475" i="14"/>
  <c r="H1463" i="14"/>
  <c r="H1451" i="14"/>
  <c r="H1439" i="14"/>
  <c r="H1427" i="14"/>
  <c r="H1415" i="14"/>
  <c r="H1403" i="14"/>
  <c r="H1391" i="14"/>
  <c r="H1379" i="14"/>
  <c r="H1367" i="14"/>
  <c r="H1355" i="14"/>
  <c r="H1343" i="14"/>
  <c r="H1331" i="14"/>
  <c r="H1319" i="14"/>
  <c r="H1307" i="14"/>
  <c r="H1295" i="14"/>
  <c r="H1283" i="14"/>
  <c r="H1271" i="14"/>
  <c r="H1259" i="14"/>
  <c r="H1247" i="14"/>
  <c r="H1235" i="14"/>
  <c r="H1223" i="14"/>
  <c r="H1211" i="14"/>
  <c r="H1199" i="14"/>
  <c r="H1187" i="14"/>
  <c r="H1175" i="14"/>
  <c r="H1163" i="14"/>
  <c r="H1151" i="14"/>
  <c r="H1139" i="14"/>
  <c r="H1127" i="14"/>
  <c r="H1115" i="14"/>
  <c r="H1103" i="14"/>
  <c r="H1091" i="14"/>
  <c r="H1079" i="14"/>
  <c r="H1067" i="14"/>
  <c r="H1055" i="14"/>
  <c r="H1043" i="14"/>
  <c r="H1031" i="14"/>
  <c r="H1018" i="14"/>
  <c r="H1005" i="14"/>
  <c r="H992" i="14"/>
  <c r="H979" i="14"/>
  <c r="H966" i="14"/>
  <c r="H953" i="14"/>
  <c r="H940" i="14"/>
  <c r="H927" i="14"/>
  <c r="H908" i="14"/>
  <c r="H891" i="14"/>
  <c r="H872" i="14"/>
  <c r="H850" i="14"/>
  <c r="H833" i="14"/>
  <c r="H811" i="14"/>
  <c r="H789" i="14"/>
  <c r="H771" i="14"/>
  <c r="H750" i="14"/>
  <c r="H728" i="14"/>
  <c r="H706" i="14"/>
  <c r="H689" i="14"/>
  <c r="H667" i="14"/>
  <c r="H645" i="14"/>
  <c r="H627" i="14"/>
  <c r="H606" i="14"/>
  <c r="H584" i="14"/>
  <c r="H562" i="14"/>
  <c r="H545" i="14"/>
  <c r="H521" i="14"/>
  <c r="H497" i="14"/>
  <c r="H473" i="14"/>
  <c r="H449" i="14"/>
  <c r="H425" i="14"/>
  <c r="H401" i="14"/>
  <c r="H377" i="14"/>
  <c r="H353" i="14"/>
  <c r="H329" i="14"/>
  <c r="H305" i="14"/>
  <c r="H281" i="14"/>
  <c r="H257" i="14"/>
  <c r="H223" i="14"/>
  <c r="H175" i="14"/>
  <c r="H127" i="14"/>
  <c r="H79" i="14"/>
  <c r="T2383" i="14"/>
  <c r="T2213" i="14"/>
  <c r="T2017" i="14"/>
  <c r="T1801" i="14"/>
  <c r="T1566" i="14"/>
  <c r="T1259" i="14"/>
  <c r="R5" i="14"/>
  <c r="H2410" i="14"/>
  <c r="H2398" i="14"/>
  <c r="H2386" i="14"/>
  <c r="H2374" i="14"/>
  <c r="H2362" i="14"/>
  <c r="H2350" i="14"/>
  <c r="H2338" i="14"/>
  <c r="H2326" i="14"/>
  <c r="H2314" i="14"/>
  <c r="H2302" i="14"/>
  <c r="H2290" i="14"/>
  <c r="H2278" i="14"/>
  <c r="H2266" i="14"/>
  <c r="H2254" i="14"/>
  <c r="H2242" i="14"/>
  <c r="H2230" i="14"/>
  <c r="H2218" i="14"/>
  <c r="H2206" i="14"/>
  <c r="H2194" i="14"/>
  <c r="H2182" i="14"/>
  <c r="H2170" i="14"/>
  <c r="H2158" i="14"/>
  <c r="H2146" i="14"/>
  <c r="H2134" i="14"/>
  <c r="H2122" i="14"/>
  <c r="H2110" i="14"/>
  <c r="H2098" i="14"/>
  <c r="H2086" i="14"/>
  <c r="H2074" i="14"/>
  <c r="H2062" i="14"/>
  <c r="H2050" i="14"/>
  <c r="H2038" i="14"/>
  <c r="H2026" i="14"/>
  <c r="H2014" i="14"/>
  <c r="H2002" i="14"/>
  <c r="H1990" i="14"/>
  <c r="H1978" i="14"/>
  <c r="H1966" i="14"/>
  <c r="H1954" i="14"/>
  <c r="H1942" i="14"/>
  <c r="H1930" i="14"/>
  <c r="H1918" i="14"/>
  <c r="H1906" i="14"/>
  <c r="H1894" i="14"/>
  <c r="H1882" i="14"/>
  <c r="H1870" i="14"/>
  <c r="H1858" i="14"/>
  <c r="H1846" i="14"/>
  <c r="H1834" i="14"/>
  <c r="H1822" i="14"/>
  <c r="H1810" i="14"/>
  <c r="H1798" i="14"/>
  <c r="H1786" i="14"/>
  <c r="H1774" i="14"/>
  <c r="H1762" i="14"/>
  <c r="H1750" i="14"/>
  <c r="H1738" i="14"/>
  <c r="H1726" i="14"/>
  <c r="H1714" i="14"/>
  <c r="H1702" i="14"/>
  <c r="H1690" i="14"/>
  <c r="H1678" i="14"/>
  <c r="H1666" i="14"/>
  <c r="H1654" i="14"/>
  <c r="H1642" i="14"/>
  <c r="H1630" i="14"/>
  <c r="H1618" i="14"/>
  <c r="H1606" i="14"/>
  <c r="H1594" i="14"/>
  <c r="H1582" i="14"/>
  <c r="H1570" i="14"/>
  <c r="H1558" i="14"/>
  <c r="H1546" i="14"/>
  <c r="H1534" i="14"/>
  <c r="H1522" i="14"/>
  <c r="H1510" i="14"/>
  <c r="H1498" i="14"/>
  <c r="H1486" i="14"/>
  <c r="H1474" i="14"/>
  <c r="H1462" i="14"/>
  <c r="H1450" i="14"/>
  <c r="H1438" i="14"/>
  <c r="H1426" i="14"/>
  <c r="H1414" i="14"/>
  <c r="H1402" i="14"/>
  <c r="H1390" i="14"/>
  <c r="H1378" i="14"/>
  <c r="H1366" i="14"/>
  <c r="H1354" i="14"/>
  <c r="H1342" i="14"/>
  <c r="H1330" i="14"/>
  <c r="H1318" i="14"/>
  <c r="H1306" i="14"/>
  <c r="H1294" i="14"/>
  <c r="H1282" i="14"/>
  <c r="H1270" i="14"/>
  <c r="H1258" i="14"/>
  <c r="H1246" i="14"/>
  <c r="H1234" i="14"/>
  <c r="H1222" i="14"/>
  <c r="H1210" i="14"/>
  <c r="H1198" i="14"/>
  <c r="H1186" i="14"/>
  <c r="H1174" i="14"/>
  <c r="H1162" i="14"/>
  <c r="H1150" i="14"/>
  <c r="H1138" i="14"/>
  <c r="H1126" i="14"/>
  <c r="H1114" i="14"/>
  <c r="H1102" i="14"/>
  <c r="H1090" i="14"/>
  <c r="H1078" i="14"/>
  <c r="H1066" i="14"/>
  <c r="H1054" i="14"/>
  <c r="H1042" i="14"/>
  <c r="H1030" i="14"/>
  <c r="H1017" i="14"/>
  <c r="H1004" i="14"/>
  <c r="H991" i="14"/>
  <c r="H978" i="14"/>
  <c r="H965" i="14"/>
  <c r="H952" i="14"/>
  <c r="H939" i="14"/>
  <c r="H926" i="14"/>
  <c r="H907" i="14"/>
  <c r="H890" i="14"/>
  <c r="H871" i="14"/>
  <c r="H849" i="14"/>
  <c r="H831" i="14"/>
  <c r="H810" i="14"/>
  <c r="H788" i="14"/>
  <c r="H766" i="14"/>
  <c r="H749" i="14"/>
  <c r="H727" i="14"/>
  <c r="H705" i="14"/>
  <c r="H687" i="14"/>
  <c r="H666" i="14"/>
  <c r="H644" i="14"/>
  <c r="H622" i="14"/>
  <c r="H605" i="14"/>
  <c r="H583" i="14"/>
  <c r="H561" i="14"/>
  <c r="H538" i="14"/>
  <c r="H514" i="14"/>
  <c r="H490" i="14"/>
  <c r="H466" i="14"/>
  <c r="H442" i="14"/>
  <c r="H418" i="14"/>
  <c r="H394" i="14"/>
  <c r="H370" i="14"/>
  <c r="H346" i="14"/>
  <c r="H322" i="14"/>
  <c r="H298" i="14"/>
  <c r="H274" i="14"/>
  <c r="H250" i="14"/>
  <c r="H213" i="14"/>
  <c r="H165" i="14"/>
  <c r="H117" i="14"/>
  <c r="H69" i="14"/>
  <c r="T2370" i="14"/>
  <c r="T2197" i="14"/>
  <c r="T2001" i="14"/>
  <c r="T1785" i="14"/>
  <c r="T1545" i="14"/>
  <c r="T1199" i="14"/>
  <c r="P5" i="14"/>
  <c r="H2409" i="14"/>
  <c r="H2397" i="14"/>
  <c r="H2385" i="14"/>
  <c r="H2373" i="14"/>
  <c r="H2361" i="14"/>
  <c r="H2349" i="14"/>
  <c r="H2337" i="14"/>
  <c r="H2325" i="14"/>
  <c r="H2313" i="14"/>
  <c r="H2301" i="14"/>
  <c r="H2289" i="14"/>
  <c r="H2277" i="14"/>
  <c r="H2265" i="14"/>
  <c r="H2253" i="14"/>
  <c r="H2241" i="14"/>
  <c r="H2229" i="14"/>
  <c r="H2217" i="14"/>
  <c r="H2205" i="14"/>
  <c r="H2193" i="14"/>
  <c r="H2181" i="14"/>
  <c r="H2169" i="14"/>
  <c r="H2157" i="14"/>
  <c r="H2145" i="14"/>
  <c r="H2133" i="14"/>
  <c r="H2121" i="14"/>
  <c r="H2109" i="14"/>
  <c r="H2097" i="14"/>
  <c r="H2085" i="14"/>
  <c r="H2073" i="14"/>
  <c r="H2061" i="14"/>
  <c r="H2049" i="14"/>
  <c r="H2037" i="14"/>
  <c r="H2025" i="14"/>
  <c r="H2013" i="14"/>
  <c r="H2001" i="14"/>
  <c r="H1989" i="14"/>
  <c r="H1977" i="14"/>
  <c r="H1965" i="14"/>
  <c r="H1953" i="14"/>
  <c r="H1941" i="14"/>
  <c r="H1929" i="14"/>
  <c r="H1917" i="14"/>
  <c r="H1905" i="14"/>
  <c r="H1893" i="14"/>
  <c r="H1881" i="14"/>
  <c r="H1869" i="14"/>
  <c r="H1857" i="14"/>
  <c r="H1845" i="14"/>
  <c r="H1833" i="14"/>
  <c r="H1821" i="14"/>
  <c r="H1809" i="14"/>
  <c r="H1797" i="14"/>
  <c r="H1785" i="14"/>
  <c r="H1773" i="14"/>
  <c r="H1761" i="14"/>
  <c r="H1749" i="14"/>
  <c r="H1737" i="14"/>
  <c r="H1725" i="14"/>
  <c r="H1713" i="14"/>
  <c r="H1701" i="14"/>
  <c r="H1689" i="14"/>
  <c r="H1677" i="14"/>
  <c r="H1665" i="14"/>
  <c r="H1653" i="14"/>
  <c r="H1641" i="14"/>
  <c r="H1629" i="14"/>
  <c r="H1617" i="14"/>
  <c r="H1605" i="14"/>
  <c r="H1593" i="14"/>
  <c r="H1581" i="14"/>
  <c r="H1569" i="14"/>
  <c r="H1557" i="14"/>
  <c r="H1545" i="14"/>
  <c r="H1533" i="14"/>
  <c r="H1521" i="14"/>
  <c r="H1509" i="14"/>
  <c r="H1497" i="14"/>
  <c r="H1485" i="14"/>
  <c r="H1473" i="14"/>
  <c r="H1461" i="14"/>
  <c r="H1449" i="14"/>
  <c r="H1437" i="14"/>
  <c r="H1425" i="14"/>
  <c r="H1413" i="14"/>
  <c r="H1401" i="14"/>
  <c r="H1389" i="14"/>
  <c r="H1377" i="14"/>
  <c r="H1365" i="14"/>
  <c r="H1353" i="14"/>
  <c r="H1341" i="14"/>
  <c r="H1329" i="14"/>
  <c r="H1317" i="14"/>
  <c r="H1305" i="14"/>
  <c r="H1293" i="14"/>
  <c r="H1281" i="14"/>
  <c r="H1269" i="14"/>
  <c r="H1257" i="14"/>
  <c r="H1245" i="14"/>
  <c r="H1233" i="14"/>
  <c r="H1221" i="14"/>
  <c r="H1209" i="14"/>
  <c r="H1197" i="14"/>
  <c r="H1185" i="14"/>
  <c r="H1173" i="14"/>
  <c r="H1161" i="14"/>
  <c r="H1149" i="14"/>
  <c r="H1137" i="14"/>
  <c r="H1125" i="14"/>
  <c r="H1113" i="14"/>
  <c r="H1101" i="14"/>
  <c r="H1089" i="14"/>
  <c r="H1077" i="14"/>
  <c r="H1065" i="14"/>
  <c r="H1053" i="14"/>
  <c r="H1041" i="14"/>
  <c r="H1029" i="14"/>
  <c r="H1016" i="14"/>
  <c r="H1003" i="14"/>
  <c r="H990" i="14"/>
  <c r="H977" i="14"/>
  <c r="H964" i="14"/>
  <c r="H951" i="14"/>
  <c r="H938" i="14"/>
  <c r="H922" i="14"/>
  <c r="H906" i="14"/>
  <c r="H886" i="14"/>
  <c r="H870" i="14"/>
  <c r="H848" i="14"/>
  <c r="H826" i="14"/>
  <c r="H809" i="14"/>
  <c r="H787" i="14"/>
  <c r="H765" i="14"/>
  <c r="H747" i="14"/>
  <c r="H726" i="14"/>
  <c r="H704" i="14"/>
  <c r="H682" i="14"/>
  <c r="H665" i="14"/>
  <c r="H643" i="14"/>
  <c r="H621" i="14"/>
  <c r="H603" i="14"/>
  <c r="H582" i="14"/>
  <c r="H560" i="14"/>
  <c r="H537" i="14"/>
  <c r="H513" i="14"/>
  <c r="H489" i="14"/>
  <c r="H465" i="14"/>
  <c r="H441" i="14"/>
  <c r="H417" i="14"/>
  <c r="H393" i="14"/>
  <c r="H369" i="14"/>
  <c r="H345" i="14"/>
  <c r="H321" i="14"/>
  <c r="H297" i="14"/>
  <c r="H273" i="14"/>
  <c r="H249" i="14"/>
  <c r="H212" i="14"/>
  <c r="H164" i="14"/>
  <c r="H116" i="14"/>
  <c r="H68" i="14"/>
  <c r="T2357" i="14"/>
  <c r="T2182" i="14"/>
  <c r="T1981" i="14"/>
  <c r="T1765" i="14"/>
  <c r="T1522" i="14"/>
  <c r="T1127" i="14"/>
  <c r="N5" i="14"/>
  <c r="H2408" i="14"/>
  <c r="H2396" i="14"/>
  <c r="H2384" i="14"/>
  <c r="H2372" i="14"/>
  <c r="H2360" i="14"/>
  <c r="H2348" i="14"/>
  <c r="H2336" i="14"/>
  <c r="H2324" i="14"/>
  <c r="H2312" i="14"/>
  <c r="H2300" i="14"/>
  <c r="H2288" i="14"/>
  <c r="H2276" i="14"/>
  <c r="H2264" i="14"/>
  <c r="H2252" i="14"/>
  <c r="H2240" i="14"/>
  <c r="H2228" i="14"/>
  <c r="H2216" i="14"/>
  <c r="H2204" i="14"/>
  <c r="H2192" i="14"/>
  <c r="H2180" i="14"/>
  <c r="H2168" i="14"/>
  <c r="H2156" i="14"/>
  <c r="H2144" i="14"/>
  <c r="H2132" i="14"/>
  <c r="H2120" i="14"/>
  <c r="H2108" i="14"/>
  <c r="H2096" i="14"/>
  <c r="H2084" i="14"/>
  <c r="H2072" i="14"/>
  <c r="H2060" i="14"/>
  <c r="H2048" i="14"/>
  <c r="H2036" i="14"/>
  <c r="H2024" i="14"/>
  <c r="H2012" i="14"/>
  <c r="H2000" i="14"/>
  <c r="H1988" i="14"/>
  <c r="H1976" i="14"/>
  <c r="H1964" i="14"/>
  <c r="H1952" i="14"/>
  <c r="H1940" i="14"/>
  <c r="H1928" i="14"/>
  <c r="H1916" i="14"/>
  <c r="H1904" i="14"/>
  <c r="H1892" i="14"/>
  <c r="H1880" i="14"/>
  <c r="H1868" i="14"/>
  <c r="H1856" i="14"/>
  <c r="H1844" i="14"/>
  <c r="H1832" i="14"/>
  <c r="H1820" i="14"/>
  <c r="H1808" i="14"/>
  <c r="H1796" i="14"/>
  <c r="H1784" i="14"/>
  <c r="H1772" i="14"/>
  <c r="H1760" i="14"/>
  <c r="H1748" i="14"/>
  <c r="H1736" i="14"/>
  <c r="H1724" i="14"/>
  <c r="H1712" i="14"/>
  <c r="H1700" i="14"/>
  <c r="H1688" i="14"/>
  <c r="H1676" i="14"/>
  <c r="H1664" i="14"/>
  <c r="H1652" i="14"/>
  <c r="H1640" i="14"/>
  <c r="H1628" i="14"/>
  <c r="H1616" i="14"/>
  <c r="H1604" i="14"/>
  <c r="H1592" i="14"/>
  <c r="H1580" i="14"/>
  <c r="H1568" i="14"/>
  <c r="H1556" i="14"/>
  <c r="H1544" i="14"/>
  <c r="H1532" i="14"/>
  <c r="H1520" i="14"/>
  <c r="H1508" i="14"/>
  <c r="H1496" i="14"/>
  <c r="H1484" i="14"/>
  <c r="H1472" i="14"/>
  <c r="H1460" i="14"/>
  <c r="H1448" i="14"/>
  <c r="H1436" i="14"/>
  <c r="H1424" i="14"/>
  <c r="H1412" i="14"/>
  <c r="H1400" i="14"/>
  <c r="H1388" i="14"/>
  <c r="H1376" i="14"/>
  <c r="H1364" i="14"/>
  <c r="H1352" i="14"/>
  <c r="H1340" i="14"/>
  <c r="H1328" i="14"/>
  <c r="H1316" i="14"/>
  <c r="H1304" i="14"/>
  <c r="H1292" i="14"/>
  <c r="H1280" i="14"/>
  <c r="H1268" i="14"/>
  <c r="H1256" i="14"/>
  <c r="H1244" i="14"/>
  <c r="H1232" i="14"/>
  <c r="H1220" i="14"/>
  <c r="H1208" i="14"/>
  <c r="H1196" i="14"/>
  <c r="H1184" i="14"/>
  <c r="H1172" i="14"/>
  <c r="H1160" i="14"/>
  <c r="H1148" i="14"/>
  <c r="H1136" i="14"/>
  <c r="H1124" i="14"/>
  <c r="H1112" i="14"/>
  <c r="H1100" i="14"/>
  <c r="H1088" i="14"/>
  <c r="H1076" i="14"/>
  <c r="H1064" i="14"/>
  <c r="H1052" i="14"/>
  <c r="H1040" i="14"/>
  <c r="H1028" i="14"/>
  <c r="H1015" i="14"/>
  <c r="H1002" i="14"/>
  <c r="H989" i="14"/>
  <c r="H976" i="14"/>
  <c r="H963" i="14"/>
  <c r="H950" i="14"/>
  <c r="H937" i="14"/>
  <c r="H921" i="14"/>
  <c r="H905" i="14"/>
  <c r="H885" i="14"/>
  <c r="H869" i="14"/>
  <c r="H847" i="14"/>
  <c r="H825" i="14"/>
  <c r="H807" i="14"/>
  <c r="H786" i="14"/>
  <c r="H764" i="14"/>
  <c r="H742" i="14"/>
  <c r="H725" i="14"/>
  <c r="H703" i="14"/>
  <c r="H681" i="14"/>
  <c r="H663" i="14"/>
  <c r="H642" i="14"/>
  <c r="H620" i="14"/>
  <c r="H598" i="14"/>
  <c r="H581" i="14"/>
  <c r="H559" i="14"/>
  <c r="H536" i="14"/>
  <c r="H512" i="14"/>
  <c r="H488" i="14"/>
  <c r="H464" i="14"/>
  <c r="H440" i="14"/>
  <c r="H416" i="14"/>
  <c r="H392" i="14"/>
  <c r="H368" i="14"/>
  <c r="H344" i="14"/>
  <c r="H320" i="14"/>
  <c r="H296" i="14"/>
  <c r="H272" i="14"/>
  <c r="H248" i="14"/>
  <c r="H211" i="14"/>
  <c r="H163" i="14"/>
  <c r="H115" i="14"/>
  <c r="H57" i="14"/>
  <c r="T2343" i="14"/>
  <c r="T2166" i="14"/>
  <c r="T1965" i="14"/>
  <c r="T1749" i="14"/>
  <c r="T1498" i="14"/>
  <c r="T1054" i="14"/>
  <c r="W1" i="14"/>
  <c r="V1373" i="14" s="1"/>
  <c r="L5" i="14"/>
  <c r="F1510" i="13"/>
  <c r="F840" i="13"/>
  <c r="V13" i="14" l="1"/>
  <c r="V25" i="14"/>
  <c r="V37" i="14"/>
  <c r="V49" i="14"/>
  <c r="V61" i="14"/>
  <c r="V73" i="14"/>
  <c r="V85" i="14"/>
  <c r="V97" i="14"/>
  <c r="V109" i="14"/>
  <c r="V121" i="14"/>
  <c r="V133" i="14"/>
  <c r="V145" i="14"/>
  <c r="V157" i="14"/>
  <c r="V169" i="14"/>
  <c r="V181" i="14"/>
  <c r="V193" i="14"/>
  <c r="V205" i="14"/>
  <c r="V217" i="14"/>
  <c r="V229" i="14"/>
  <c r="V241" i="14"/>
  <c r="V253" i="14"/>
  <c r="V265" i="14"/>
  <c r="V277" i="14"/>
  <c r="V289" i="14"/>
  <c r="V301" i="14"/>
  <c r="V313" i="14"/>
  <c r="V325" i="14"/>
  <c r="V337" i="14"/>
  <c r="V349" i="14"/>
  <c r="V361" i="14"/>
  <c r="V373" i="14"/>
  <c r="V385" i="14"/>
  <c r="V397" i="14"/>
  <c r="V409" i="14"/>
  <c r="V421" i="14"/>
  <c r="V433" i="14"/>
  <c r="V445" i="14"/>
  <c r="V457" i="14"/>
  <c r="V469" i="14"/>
  <c r="V481" i="14"/>
  <c r="V493" i="14"/>
  <c r="V505" i="14"/>
  <c r="V517" i="14"/>
  <c r="V529" i="14"/>
  <c r="V541" i="14"/>
  <c r="V553" i="14"/>
  <c r="V565" i="14"/>
  <c r="V577" i="14"/>
  <c r="V589" i="14"/>
  <c r="V601" i="14"/>
  <c r="V613" i="14"/>
  <c r="V625" i="14"/>
  <c r="V637" i="14"/>
  <c r="V649" i="14"/>
  <c r="V661" i="14"/>
  <c r="V673" i="14"/>
  <c r="V685" i="14"/>
  <c r="V697" i="14"/>
  <c r="V709" i="14"/>
  <c r="V721" i="14"/>
  <c r="V733" i="14"/>
  <c r="V745" i="14"/>
  <c r="V757" i="14"/>
  <c r="V769" i="14"/>
  <c r="V781" i="14"/>
  <c r="V793" i="14"/>
  <c r="V805" i="14"/>
  <c r="V817" i="14"/>
  <c r="V14" i="14"/>
  <c r="V26" i="14"/>
  <c r="V38" i="14"/>
  <c r="V50" i="14"/>
  <c r="V62" i="14"/>
  <c r="V74" i="14"/>
  <c r="V86" i="14"/>
  <c r="V98" i="14"/>
  <c r="V110" i="14"/>
  <c r="V122" i="14"/>
  <c r="V134" i="14"/>
  <c r="V146" i="14"/>
  <c r="V158" i="14"/>
  <c r="V170" i="14"/>
  <c r="V182" i="14"/>
  <c r="V194" i="14"/>
  <c r="V206" i="14"/>
  <c r="V218" i="14"/>
  <c r="V230" i="14"/>
  <c r="V242" i="14"/>
  <c r="V254" i="14"/>
  <c r="V266" i="14"/>
  <c r="V278" i="14"/>
  <c r="V290" i="14"/>
  <c r="V302" i="14"/>
  <c r="V314" i="14"/>
  <c r="V326" i="14"/>
  <c r="V338" i="14"/>
  <c r="V350" i="14"/>
  <c r="V362" i="14"/>
  <c r="V374" i="14"/>
  <c r="V386" i="14"/>
  <c r="V398" i="14"/>
  <c r="V410" i="14"/>
  <c r="V422" i="14"/>
  <c r="V434" i="14"/>
  <c r="V446" i="14"/>
  <c r="V458" i="14"/>
  <c r="V470" i="14"/>
  <c r="V482" i="14"/>
  <c r="V494" i="14"/>
  <c r="V506" i="14"/>
  <c r="V518" i="14"/>
  <c r="V530" i="14"/>
  <c r="V542" i="14"/>
  <c r="V554" i="14"/>
  <c r="V566" i="14"/>
  <c r="V578" i="14"/>
  <c r="V590" i="14"/>
  <c r="V602" i="14"/>
  <c r="V614" i="14"/>
  <c r="V626" i="14"/>
  <c r="V638" i="14"/>
  <c r="V650" i="14"/>
  <c r="V662" i="14"/>
  <c r="V674" i="14"/>
  <c r="V686" i="14"/>
  <c r="V698" i="14"/>
  <c r="V710" i="14"/>
  <c r="V722" i="14"/>
  <c r="V734" i="14"/>
  <c r="V746" i="14"/>
  <c r="V758" i="14"/>
  <c r="V770" i="14"/>
  <c r="V782" i="14"/>
  <c r="V794" i="14"/>
  <c r="V806" i="14"/>
  <c r="V818" i="14"/>
  <c r="V15" i="14"/>
  <c r="V27" i="14"/>
  <c r="V39" i="14"/>
  <c r="V51" i="14"/>
  <c r="V63" i="14"/>
  <c r="V75" i="14"/>
  <c r="V87" i="14"/>
  <c r="V99" i="14"/>
  <c r="V111" i="14"/>
  <c r="V123" i="14"/>
  <c r="V135" i="14"/>
  <c r="V147" i="14"/>
  <c r="V159" i="14"/>
  <c r="V171" i="14"/>
  <c r="V183" i="14"/>
  <c r="V195" i="14"/>
  <c r="V207" i="14"/>
  <c r="V219" i="14"/>
  <c r="V231" i="14"/>
  <c r="V243" i="14"/>
  <c r="V255" i="14"/>
  <c r="V267" i="14"/>
  <c r="V279" i="14"/>
  <c r="V291" i="14"/>
  <c r="V303" i="14"/>
  <c r="V315" i="14"/>
  <c r="V327" i="14"/>
  <c r="V339" i="14"/>
  <c r="V351" i="14"/>
  <c r="V363" i="14"/>
  <c r="V375" i="14"/>
  <c r="V387" i="14"/>
  <c r="V399" i="14"/>
  <c r="V411" i="14"/>
  <c r="V423" i="14"/>
  <c r="V435" i="14"/>
  <c r="V447" i="14"/>
  <c r="V459" i="14"/>
  <c r="V471" i="14"/>
  <c r="V483" i="14"/>
  <c r="V495" i="14"/>
  <c r="V507" i="14"/>
  <c r="V519" i="14"/>
  <c r="V531" i="14"/>
  <c r="V543" i="14"/>
  <c r="V555" i="14"/>
  <c r="V567" i="14"/>
  <c r="V579" i="14"/>
  <c r="V591" i="14"/>
  <c r="V603" i="14"/>
  <c r="V615" i="14"/>
  <c r="V627" i="14"/>
  <c r="V639" i="14"/>
  <c r="V651" i="14"/>
  <c r="V663" i="14"/>
  <c r="V675" i="14"/>
  <c r="V687" i="14"/>
  <c r="V699" i="14"/>
  <c r="V711" i="14"/>
  <c r="V723" i="14"/>
  <c r="V735" i="14"/>
  <c r="V747" i="14"/>
  <c r="V759" i="14"/>
  <c r="V771" i="14"/>
  <c r="V783" i="14"/>
  <c r="V795" i="14"/>
  <c r="V807" i="14"/>
  <c r="V819" i="14"/>
  <c r="V831" i="14"/>
  <c r="V16" i="14"/>
  <c r="V28" i="14"/>
  <c r="V40" i="14"/>
  <c r="V52" i="14"/>
  <c r="V64" i="14"/>
  <c r="V76" i="14"/>
  <c r="V88" i="14"/>
  <c r="V100" i="14"/>
  <c r="V112" i="14"/>
  <c r="V124" i="14"/>
  <c r="V136" i="14"/>
  <c r="V148" i="14"/>
  <c r="V160" i="14"/>
  <c r="V172" i="14"/>
  <c r="V184" i="14"/>
  <c r="V196" i="14"/>
  <c r="V208" i="14"/>
  <c r="V220" i="14"/>
  <c r="V232" i="14"/>
  <c r="V244" i="14"/>
  <c r="V256" i="14"/>
  <c r="V268" i="14"/>
  <c r="V280" i="14"/>
  <c r="V292" i="14"/>
  <c r="V304" i="14"/>
  <c r="V316" i="14"/>
  <c r="V328" i="14"/>
  <c r="V340" i="14"/>
  <c r="V352" i="14"/>
  <c r="V364" i="14"/>
  <c r="V376" i="14"/>
  <c r="V388" i="14"/>
  <c r="V400" i="14"/>
  <c r="V412" i="14"/>
  <c r="V424" i="14"/>
  <c r="V436" i="14"/>
  <c r="V448" i="14"/>
  <c r="V460" i="14"/>
  <c r="V472" i="14"/>
  <c r="V484" i="14"/>
  <c r="V496" i="14"/>
  <c r="V508" i="14"/>
  <c r="V520" i="14"/>
  <c r="V532" i="14"/>
  <c r="V544" i="14"/>
  <c r="V556" i="14"/>
  <c r="V568" i="14"/>
  <c r="V580" i="14"/>
  <c r="V592" i="14"/>
  <c r="V604" i="14"/>
  <c r="V616" i="14"/>
  <c r="V628" i="14"/>
  <c r="V640" i="14"/>
  <c r="V652" i="14"/>
  <c r="V664" i="14"/>
  <c r="V676" i="14"/>
  <c r="V688" i="14"/>
  <c r="V700" i="14"/>
  <c r="V712" i="14"/>
  <c r="V724" i="14"/>
  <c r="V736" i="14"/>
  <c r="V748" i="14"/>
  <c r="V760" i="14"/>
  <c r="V772" i="14"/>
  <c r="V784" i="14"/>
  <c r="V796" i="14"/>
  <c r="V808" i="14"/>
  <c r="V820" i="14"/>
  <c r="V832" i="14"/>
  <c r="V6" i="14"/>
  <c r="V18" i="14"/>
  <c r="V30" i="14"/>
  <c r="V42" i="14"/>
  <c r="V54" i="14"/>
  <c r="V66" i="14"/>
  <c r="V78" i="14"/>
  <c r="V90" i="14"/>
  <c r="V102" i="14"/>
  <c r="V114" i="14"/>
  <c r="V126" i="14"/>
  <c r="V138" i="14"/>
  <c r="V150" i="14"/>
  <c r="V162" i="14"/>
  <c r="V174" i="14"/>
  <c r="V186" i="14"/>
  <c r="V198" i="14"/>
  <c r="V210" i="14"/>
  <c r="V222" i="14"/>
  <c r="V234" i="14"/>
  <c r="V246" i="14"/>
  <c r="V258" i="14"/>
  <c r="V270" i="14"/>
  <c r="V282" i="14"/>
  <c r="V294" i="14"/>
  <c r="V306" i="14"/>
  <c r="V318" i="14"/>
  <c r="V330" i="14"/>
  <c r="V342" i="14"/>
  <c r="V354" i="14"/>
  <c r="V366" i="14"/>
  <c r="V378" i="14"/>
  <c r="V390" i="14"/>
  <c r="V402" i="14"/>
  <c r="V414" i="14"/>
  <c r="V426" i="14"/>
  <c r="V438" i="14"/>
  <c r="V450" i="14"/>
  <c r="V462" i="14"/>
  <c r="V474" i="14"/>
  <c r="V486" i="14"/>
  <c r="V498" i="14"/>
  <c r="V510" i="14"/>
  <c r="V522" i="14"/>
  <c r="V534" i="14"/>
  <c r="V546" i="14"/>
  <c r="V558" i="14"/>
  <c r="V570" i="14"/>
  <c r="V582" i="14"/>
  <c r="V594" i="14"/>
  <c r="V606" i="14"/>
  <c r="V618" i="14"/>
  <c r="V630" i="14"/>
  <c r="V642" i="14"/>
  <c r="V654" i="14"/>
  <c r="V666" i="14"/>
  <c r="V678" i="14"/>
  <c r="V690" i="14"/>
  <c r="V702" i="14"/>
  <c r="V714" i="14"/>
  <c r="V726" i="14"/>
  <c r="V738" i="14"/>
  <c r="V750" i="14"/>
  <c r="V762" i="14"/>
  <c r="V774" i="14"/>
  <c r="V786" i="14"/>
  <c r="V798" i="14"/>
  <c r="V810" i="14"/>
  <c r="V822" i="14"/>
  <c r="V834" i="14"/>
  <c r="V846" i="14"/>
  <c r="V858" i="14"/>
  <c r="V870" i="14"/>
  <c r="V882" i="14"/>
  <c r="V894" i="14"/>
  <c r="V906" i="14"/>
  <c r="V918" i="14"/>
  <c r="V930" i="14"/>
  <c r="V942" i="14"/>
  <c r="V954" i="14"/>
  <c r="V966" i="14"/>
  <c r="V978" i="14"/>
  <c r="V990" i="14"/>
  <c r="V1002" i="14"/>
  <c r="V1014" i="14"/>
  <c r="V7" i="14"/>
  <c r="V19" i="14"/>
  <c r="V31" i="14"/>
  <c r="V43" i="14"/>
  <c r="V55" i="14"/>
  <c r="V67" i="14"/>
  <c r="V79" i="14"/>
  <c r="V91" i="14"/>
  <c r="V103" i="14"/>
  <c r="V115" i="14"/>
  <c r="V127" i="14"/>
  <c r="V139" i="14"/>
  <c r="V151" i="14"/>
  <c r="V163" i="14"/>
  <c r="V175" i="14"/>
  <c r="V187" i="14"/>
  <c r="V199" i="14"/>
  <c r="V211" i="14"/>
  <c r="V223" i="14"/>
  <c r="V235" i="14"/>
  <c r="V247" i="14"/>
  <c r="V259" i="14"/>
  <c r="V271" i="14"/>
  <c r="V283" i="14"/>
  <c r="V295" i="14"/>
  <c r="V307" i="14"/>
  <c r="V319" i="14"/>
  <c r="V331" i="14"/>
  <c r="V343" i="14"/>
  <c r="V355" i="14"/>
  <c r="V367" i="14"/>
  <c r="V379" i="14"/>
  <c r="V391" i="14"/>
  <c r="V403" i="14"/>
  <c r="V415" i="14"/>
  <c r="V427" i="14"/>
  <c r="V439" i="14"/>
  <c r="V451" i="14"/>
  <c r="V463" i="14"/>
  <c r="V475" i="14"/>
  <c r="V487" i="14"/>
  <c r="V499" i="14"/>
  <c r="V511" i="14"/>
  <c r="V523" i="14"/>
  <c r="V535" i="14"/>
  <c r="V547" i="14"/>
  <c r="V559" i="14"/>
  <c r="V571" i="14"/>
  <c r="V583" i="14"/>
  <c r="V595" i="14"/>
  <c r="V607" i="14"/>
  <c r="V619" i="14"/>
  <c r="V631" i="14"/>
  <c r="V643" i="14"/>
  <c r="V655" i="14"/>
  <c r="V667" i="14"/>
  <c r="V679" i="14"/>
  <c r="V691" i="14"/>
  <c r="V703" i="14"/>
  <c r="V715" i="14"/>
  <c r="V727" i="14"/>
  <c r="V739" i="14"/>
  <c r="V751" i="14"/>
  <c r="V763" i="14"/>
  <c r="V775" i="14"/>
  <c r="V787" i="14"/>
  <c r="V799" i="14"/>
  <c r="V811" i="14"/>
  <c r="V823" i="14"/>
  <c r="V835" i="14"/>
  <c r="V847" i="14"/>
  <c r="V859" i="14"/>
  <c r="V871" i="14"/>
  <c r="V883" i="14"/>
  <c r="V895" i="14"/>
  <c r="V907" i="14"/>
  <c r="V919" i="14"/>
  <c r="V931" i="14"/>
  <c r="V943" i="14"/>
  <c r="V955" i="14"/>
  <c r="V967" i="14"/>
  <c r="V979" i="14"/>
  <c r="V991" i="14"/>
  <c r="V1003" i="14"/>
  <c r="V1015" i="14"/>
  <c r="V8" i="14"/>
  <c r="V20" i="14"/>
  <c r="V32" i="14"/>
  <c r="V44" i="14"/>
  <c r="V56" i="14"/>
  <c r="V68" i="14"/>
  <c r="V80" i="14"/>
  <c r="V92" i="14"/>
  <c r="V104" i="14"/>
  <c r="V116" i="14"/>
  <c r="V128" i="14"/>
  <c r="V140" i="14"/>
  <c r="V152" i="14"/>
  <c r="V164" i="14"/>
  <c r="V176" i="14"/>
  <c r="V188" i="14"/>
  <c r="V200" i="14"/>
  <c r="V212" i="14"/>
  <c r="V224" i="14"/>
  <c r="V236" i="14"/>
  <c r="V248" i="14"/>
  <c r="V260" i="14"/>
  <c r="V272" i="14"/>
  <c r="V284" i="14"/>
  <c r="V296" i="14"/>
  <c r="V308" i="14"/>
  <c r="V320" i="14"/>
  <c r="V332" i="14"/>
  <c r="V344" i="14"/>
  <c r="V356" i="14"/>
  <c r="V368" i="14"/>
  <c r="V380" i="14"/>
  <c r="V392" i="14"/>
  <c r="V404" i="14"/>
  <c r="V416" i="14"/>
  <c r="V428" i="14"/>
  <c r="V440" i="14"/>
  <c r="V452" i="14"/>
  <c r="V464" i="14"/>
  <c r="V476" i="14"/>
  <c r="V488" i="14"/>
  <c r="V500" i="14"/>
  <c r="V512" i="14"/>
  <c r="V524" i="14"/>
  <c r="V536" i="14"/>
  <c r="V548" i="14"/>
  <c r="V560" i="14"/>
  <c r="V572" i="14"/>
  <c r="V584" i="14"/>
  <c r="V596" i="14"/>
  <c r="V608" i="14"/>
  <c r="V620" i="14"/>
  <c r="V632" i="14"/>
  <c r="V644" i="14"/>
  <c r="V656" i="14"/>
  <c r="V668" i="14"/>
  <c r="V680" i="14"/>
  <c r="V692" i="14"/>
  <c r="V704" i="14"/>
  <c r="V716" i="14"/>
  <c r="V728" i="14"/>
  <c r="V740" i="14"/>
  <c r="V752" i="14"/>
  <c r="V764" i="14"/>
  <c r="V776" i="14"/>
  <c r="V788" i="14"/>
  <c r="V800" i="14"/>
  <c r="V812" i="14"/>
  <c r="V824" i="14"/>
  <c r="V836" i="14"/>
  <c r="V848" i="14"/>
  <c r="V860" i="14"/>
  <c r="V872" i="14"/>
  <c r="V9" i="14"/>
  <c r="V21" i="14"/>
  <c r="V33" i="14"/>
  <c r="V45" i="14"/>
  <c r="V57" i="14"/>
  <c r="V69" i="14"/>
  <c r="V81" i="14"/>
  <c r="V93" i="14"/>
  <c r="V105" i="14"/>
  <c r="V117" i="14"/>
  <c r="V129" i="14"/>
  <c r="V141" i="14"/>
  <c r="V153" i="14"/>
  <c r="V165" i="14"/>
  <c r="V177" i="14"/>
  <c r="V189" i="14"/>
  <c r="V201" i="14"/>
  <c r="V213" i="14"/>
  <c r="V225" i="14"/>
  <c r="V237" i="14"/>
  <c r="V249" i="14"/>
  <c r="V261" i="14"/>
  <c r="V273" i="14"/>
  <c r="V285" i="14"/>
  <c r="V297" i="14"/>
  <c r="V309" i="14"/>
  <c r="V321" i="14"/>
  <c r="V333" i="14"/>
  <c r="V345" i="14"/>
  <c r="V357" i="14"/>
  <c r="V369" i="14"/>
  <c r="V381" i="14"/>
  <c r="V393" i="14"/>
  <c r="V405" i="14"/>
  <c r="V417" i="14"/>
  <c r="V429" i="14"/>
  <c r="V441" i="14"/>
  <c r="V453" i="14"/>
  <c r="V465" i="14"/>
  <c r="V477" i="14"/>
  <c r="V489" i="14"/>
  <c r="V501" i="14"/>
  <c r="V513" i="14"/>
  <c r="V525" i="14"/>
  <c r="V537" i="14"/>
  <c r="V549" i="14"/>
  <c r="V561" i="14"/>
  <c r="V573" i="14"/>
  <c r="V585" i="14"/>
  <c r="V597" i="14"/>
  <c r="V609" i="14"/>
  <c r="V621" i="14"/>
  <c r="V633" i="14"/>
  <c r="V645" i="14"/>
  <c r="V657" i="14"/>
  <c r="V669" i="14"/>
  <c r="V681" i="14"/>
  <c r="V693" i="14"/>
  <c r="V705" i="14"/>
  <c r="V717" i="14"/>
  <c r="V729" i="14"/>
  <c r="V741" i="14"/>
  <c r="V753" i="14"/>
  <c r="V765" i="14"/>
  <c r="V777" i="14"/>
  <c r="V789" i="14"/>
  <c r="V801" i="14"/>
  <c r="V813" i="14"/>
  <c r="V11" i="14"/>
  <c r="V23" i="14"/>
  <c r="V35" i="14"/>
  <c r="V47" i="14"/>
  <c r="V59" i="14"/>
  <c r="V71" i="14"/>
  <c r="V83" i="14"/>
  <c r="V95" i="14"/>
  <c r="V107" i="14"/>
  <c r="V119" i="14"/>
  <c r="V131" i="14"/>
  <c r="V143" i="14"/>
  <c r="V155" i="14"/>
  <c r="V167" i="14"/>
  <c r="V179" i="14"/>
  <c r="V191" i="14"/>
  <c r="V203" i="14"/>
  <c r="V215" i="14"/>
  <c r="V227" i="14"/>
  <c r="V239" i="14"/>
  <c r="V251" i="14"/>
  <c r="V263" i="14"/>
  <c r="V275" i="14"/>
  <c r="V287" i="14"/>
  <c r="V299" i="14"/>
  <c r="V311" i="14"/>
  <c r="V323" i="14"/>
  <c r="V335" i="14"/>
  <c r="V347" i="14"/>
  <c r="V359" i="14"/>
  <c r="V371" i="14"/>
  <c r="V383" i="14"/>
  <c r="V395" i="14"/>
  <c r="V407" i="14"/>
  <c r="V419" i="14"/>
  <c r="V431" i="14"/>
  <c r="V443" i="14"/>
  <c r="V455" i="14"/>
  <c r="V467" i="14"/>
  <c r="V479" i="14"/>
  <c r="V491" i="14"/>
  <c r="V503" i="14"/>
  <c r="V515" i="14"/>
  <c r="V527" i="14"/>
  <c r="V539" i="14"/>
  <c r="V551" i="14"/>
  <c r="V563" i="14"/>
  <c r="V575" i="14"/>
  <c r="V587" i="14"/>
  <c r="V599" i="14"/>
  <c r="V611" i="14"/>
  <c r="V623" i="14"/>
  <c r="V635" i="14"/>
  <c r="V647" i="14"/>
  <c r="V659" i="14"/>
  <c r="V671" i="14"/>
  <c r="V683" i="14"/>
  <c r="V695" i="14"/>
  <c r="V707" i="14"/>
  <c r="V719" i="14"/>
  <c r="V731" i="14"/>
  <c r="V743" i="14"/>
  <c r="V755" i="14"/>
  <c r="V767" i="14"/>
  <c r="V779" i="14"/>
  <c r="V791" i="14"/>
  <c r="V803" i="14"/>
  <c r="V815" i="14"/>
  <c r="V827" i="14"/>
  <c r="V839" i="14"/>
  <c r="V851" i="14"/>
  <c r="V863" i="14"/>
  <c r="V875" i="14"/>
  <c r="V887" i="14"/>
  <c r="V899" i="14"/>
  <c r="V911" i="14"/>
  <c r="V923" i="14"/>
  <c r="V935" i="14"/>
  <c r="V947" i="14"/>
  <c r="V959" i="14"/>
  <c r="V971" i="14"/>
  <c r="V983" i="14"/>
  <c r="V995" i="14"/>
  <c r="V1007" i="14"/>
  <c r="V1019" i="14"/>
  <c r="V48" i="14"/>
  <c r="V120" i="14"/>
  <c r="V192" i="14"/>
  <c r="V264" i="14"/>
  <c r="V336" i="14"/>
  <c r="V408" i="14"/>
  <c r="V480" i="14"/>
  <c r="V552" i="14"/>
  <c r="V624" i="14"/>
  <c r="V696" i="14"/>
  <c r="V768" i="14"/>
  <c r="V828" i="14"/>
  <c r="V849" i="14"/>
  <c r="V866" i="14"/>
  <c r="V884" i="14"/>
  <c r="V900" i="14"/>
  <c r="V932" i="14"/>
  <c r="V948" i="14"/>
  <c r="V980" i="14"/>
  <c r="V996" i="14"/>
  <c r="V1026" i="14"/>
  <c r="V1038" i="14"/>
  <c r="V1050" i="14"/>
  <c r="V1062" i="14"/>
  <c r="V1074" i="14"/>
  <c r="V1086" i="14"/>
  <c r="V1098" i="14"/>
  <c r="V1110" i="14"/>
  <c r="V1122" i="14"/>
  <c r="V1134" i="14"/>
  <c r="V1146" i="14"/>
  <c r="V1158" i="14"/>
  <c r="V1170" i="14"/>
  <c r="V1182" i="14"/>
  <c r="V1194" i="14"/>
  <c r="V1206" i="14"/>
  <c r="V1218" i="14"/>
  <c r="V1230" i="14"/>
  <c r="V1242" i="14"/>
  <c r="V1254" i="14"/>
  <c r="V1266" i="14"/>
  <c r="V1278" i="14"/>
  <c r="V1290" i="14"/>
  <c r="V1302" i="14"/>
  <c r="V1314" i="14"/>
  <c r="V1326" i="14"/>
  <c r="V1338" i="14"/>
  <c r="V1350" i="14"/>
  <c r="V1362" i="14"/>
  <c r="V1374" i="14"/>
  <c r="V1386" i="14"/>
  <c r="V1398" i="14"/>
  <c r="V1410" i="14"/>
  <c r="V1422" i="14"/>
  <c r="V1434" i="14"/>
  <c r="V1446" i="14"/>
  <c r="V1458" i="14"/>
  <c r="V1470" i="14"/>
  <c r="V1482" i="14"/>
  <c r="V1494" i="14"/>
  <c r="V1506" i="14"/>
  <c r="V1518" i="14"/>
  <c r="V1530" i="14"/>
  <c r="V1542" i="14"/>
  <c r="V1554" i="14"/>
  <c r="V1566" i="14"/>
  <c r="V1578" i="14"/>
  <c r="V1590" i="14"/>
  <c r="V1602" i="14"/>
  <c r="V1614" i="14"/>
  <c r="V1626" i="14"/>
  <c r="V1638" i="14"/>
  <c r="V1650" i="14"/>
  <c r="V1662" i="14"/>
  <c r="V1674" i="14"/>
  <c r="V1686" i="14"/>
  <c r="V1698" i="14"/>
  <c r="V1710" i="14"/>
  <c r="V1722" i="14"/>
  <c r="V1734" i="14"/>
  <c r="V1746" i="14"/>
  <c r="V1758" i="14"/>
  <c r="V58" i="14"/>
  <c r="V130" i="14"/>
  <c r="V202" i="14"/>
  <c r="V274" i="14"/>
  <c r="V346" i="14"/>
  <c r="V418" i="14"/>
  <c r="V490" i="14"/>
  <c r="V562" i="14"/>
  <c r="V634" i="14"/>
  <c r="V706" i="14"/>
  <c r="V778" i="14"/>
  <c r="V829" i="14"/>
  <c r="V850" i="14"/>
  <c r="V867" i="14"/>
  <c r="V885" i="14"/>
  <c r="V901" i="14"/>
  <c r="V916" i="14"/>
  <c r="V933" i="14"/>
  <c r="V949" i="14"/>
  <c r="V964" i="14"/>
  <c r="V981" i="14"/>
  <c r="V997" i="14"/>
  <c r="V1012" i="14"/>
  <c r="V1027" i="14"/>
  <c r="V1039" i="14"/>
  <c r="V1051" i="14"/>
  <c r="V1063" i="14"/>
  <c r="V1075" i="14"/>
  <c r="V1087" i="14"/>
  <c r="V1099" i="14"/>
  <c r="V1111" i="14"/>
  <c r="V1123" i="14"/>
  <c r="V1135" i="14"/>
  <c r="V1147" i="14"/>
  <c r="V1159" i="14"/>
  <c r="V1171" i="14"/>
  <c r="V1183" i="14"/>
  <c r="V1195" i="14"/>
  <c r="V1207" i="14"/>
  <c r="V1219" i="14"/>
  <c r="V1231" i="14"/>
  <c r="V1243" i="14"/>
  <c r="V1255" i="14"/>
  <c r="V1267" i="14"/>
  <c r="V1279" i="14"/>
  <c r="V1291" i="14"/>
  <c r="V1303" i="14"/>
  <c r="V1315" i="14"/>
  <c r="V1327" i="14"/>
  <c r="V1339" i="14"/>
  <c r="V1351" i="14"/>
  <c r="V1363" i="14"/>
  <c r="V1375" i="14"/>
  <c r="V1387" i="14"/>
  <c r="V1399" i="14"/>
  <c r="V1411" i="14"/>
  <c r="V1423" i="14"/>
  <c r="V1435" i="14"/>
  <c r="V1447" i="14"/>
  <c r="V1459" i="14"/>
  <c r="V1471" i="14"/>
  <c r="V1483" i="14"/>
  <c r="V1495" i="14"/>
  <c r="V1507" i="14"/>
  <c r="V1519" i="14"/>
  <c r="V1531" i="14"/>
  <c r="V1543" i="14"/>
  <c r="V1555" i="14"/>
  <c r="V1567" i="14"/>
  <c r="V1579" i="14"/>
  <c r="V1591" i="14"/>
  <c r="V1603" i="14"/>
  <c r="V1615" i="14"/>
  <c r="V1627" i="14"/>
  <c r="V1639" i="14"/>
  <c r="V1651" i="14"/>
  <c r="V1663" i="14"/>
  <c r="V1675" i="14"/>
  <c r="V1687" i="14"/>
  <c r="V1699" i="14"/>
  <c r="V1711" i="14"/>
  <c r="V1723" i="14"/>
  <c r="V1735" i="14"/>
  <c r="V1747" i="14"/>
  <c r="V1759" i="14"/>
  <c r="V60" i="14"/>
  <c r="V132" i="14"/>
  <c r="V204" i="14"/>
  <c r="V276" i="14"/>
  <c r="V348" i="14"/>
  <c r="V420" i="14"/>
  <c r="V492" i="14"/>
  <c r="V564" i="14"/>
  <c r="V636" i="14"/>
  <c r="V708" i="14"/>
  <c r="V780" i="14"/>
  <c r="V830" i="14"/>
  <c r="V852" i="14"/>
  <c r="V868" i="14"/>
  <c r="V886" i="14"/>
  <c r="V902" i="14"/>
  <c r="V934" i="14"/>
  <c r="V950" i="14"/>
  <c r="V982" i="14"/>
  <c r="V998" i="14"/>
  <c r="V1028" i="14"/>
  <c r="V1040" i="14"/>
  <c r="V1052" i="14"/>
  <c r="V1064" i="14"/>
  <c r="V1076" i="14"/>
  <c r="V1088" i="14"/>
  <c r="V1100" i="14"/>
  <c r="V1112" i="14"/>
  <c r="V1124" i="14"/>
  <c r="V1136" i="14"/>
  <c r="V1148" i="14"/>
  <c r="V1160" i="14"/>
  <c r="V1172" i="14"/>
  <c r="V1184" i="14"/>
  <c r="V1196" i="14"/>
  <c r="V1208" i="14"/>
  <c r="V1220" i="14"/>
  <c r="V1232" i="14"/>
  <c r="V1244" i="14"/>
  <c r="V1256" i="14"/>
  <c r="V1268" i="14"/>
  <c r="V1280" i="14"/>
  <c r="V1292" i="14"/>
  <c r="V1304" i="14"/>
  <c r="V1316" i="14"/>
  <c r="V1328" i="14"/>
  <c r="V1340" i="14"/>
  <c r="V1352" i="14"/>
  <c r="V1364" i="14"/>
  <c r="V1376" i="14"/>
  <c r="V1388" i="14"/>
  <c r="V1400" i="14"/>
  <c r="V1412" i="14"/>
  <c r="V1424" i="14"/>
  <c r="V1436" i="14"/>
  <c r="V1448" i="14"/>
  <c r="V1460" i="14"/>
  <c r="V1472" i="14"/>
  <c r="V1484" i="14"/>
  <c r="V1496" i="14"/>
  <c r="V1508" i="14"/>
  <c r="V1520" i="14"/>
  <c r="V1532" i="14"/>
  <c r="V1544" i="14"/>
  <c r="V1556" i="14"/>
  <c r="V1568" i="14"/>
  <c r="V1580" i="14"/>
  <c r="V1592" i="14"/>
  <c r="V1604" i="14"/>
  <c r="V1616" i="14"/>
  <c r="V1628" i="14"/>
  <c r="V1640" i="14"/>
  <c r="V1652" i="14"/>
  <c r="V1664" i="14"/>
  <c r="V1676" i="14"/>
  <c r="V1688" i="14"/>
  <c r="V1700" i="14"/>
  <c r="V1712" i="14"/>
  <c r="V1724" i="14"/>
  <c r="V1736" i="14"/>
  <c r="V1748" i="14"/>
  <c r="V1760" i="14"/>
  <c r="V70" i="14"/>
  <c r="V142" i="14"/>
  <c r="V214" i="14"/>
  <c r="V286" i="14"/>
  <c r="V358" i="14"/>
  <c r="V430" i="14"/>
  <c r="V502" i="14"/>
  <c r="V574" i="14"/>
  <c r="V646" i="14"/>
  <c r="V718" i="14"/>
  <c r="V790" i="14"/>
  <c r="V853" i="14"/>
  <c r="V888" i="14"/>
  <c r="V903" i="14"/>
  <c r="V920" i="14"/>
  <c r="V936" i="14"/>
  <c r="V951" i="14"/>
  <c r="V968" i="14"/>
  <c r="V984" i="14"/>
  <c r="V999" i="14"/>
  <c r="V1016" i="14"/>
  <c r="V1029" i="14"/>
  <c r="V1041" i="14"/>
  <c r="V1053" i="14"/>
  <c r="V1065" i="14"/>
  <c r="V1077" i="14"/>
  <c r="V1089" i="14"/>
  <c r="V1101" i="14"/>
  <c r="V1113" i="14"/>
  <c r="V1125" i="14"/>
  <c r="V1137" i="14"/>
  <c r="V1149" i="14"/>
  <c r="V1161" i="14"/>
  <c r="V1173" i="14"/>
  <c r="V1185" i="14"/>
  <c r="V1197" i="14"/>
  <c r="V72" i="14"/>
  <c r="V144" i="14"/>
  <c r="V216" i="14"/>
  <c r="V288" i="14"/>
  <c r="V360" i="14"/>
  <c r="V432" i="14"/>
  <c r="V504" i="14"/>
  <c r="V576" i="14"/>
  <c r="V648" i="14"/>
  <c r="V720" i="14"/>
  <c r="V792" i="14"/>
  <c r="V837" i="14"/>
  <c r="V854" i="14"/>
  <c r="V873" i="14"/>
  <c r="V889" i="14"/>
  <c r="V904" i="14"/>
  <c r="V921" i="14"/>
  <c r="V937" i="14"/>
  <c r="V952" i="14"/>
  <c r="V969" i="14"/>
  <c r="V985" i="14"/>
  <c r="V1000" i="14"/>
  <c r="V1017" i="14"/>
  <c r="V1030" i="14"/>
  <c r="V1042" i="14"/>
  <c r="V1054" i="14"/>
  <c r="V1066" i="14"/>
  <c r="V1078" i="14"/>
  <c r="V1090" i="14"/>
  <c r="V1102" i="14"/>
  <c r="V1114" i="14"/>
  <c r="V1126" i="14"/>
  <c r="V1138" i="14"/>
  <c r="V1150" i="14"/>
  <c r="V1162" i="14"/>
  <c r="V1174" i="14"/>
  <c r="V1186" i="14"/>
  <c r="V1198" i="14"/>
  <c r="V1210" i="14"/>
  <c r="V1222" i="14"/>
  <c r="V1234" i="14"/>
  <c r="V1246" i="14"/>
  <c r="V1258" i="14"/>
  <c r="V1270" i="14"/>
  <c r="V1282" i="14"/>
  <c r="V1294" i="14"/>
  <c r="V1306" i="14"/>
  <c r="V1318" i="14"/>
  <c r="V1330" i="14"/>
  <c r="V1342" i="14"/>
  <c r="V1354" i="14"/>
  <c r="V1366" i="14"/>
  <c r="V1378" i="14"/>
  <c r="V1390" i="14"/>
  <c r="V1402" i="14"/>
  <c r="V1414" i="14"/>
  <c r="V1426" i="14"/>
  <c r="V1438" i="14"/>
  <c r="V1450" i="14"/>
  <c r="V1462" i="14"/>
  <c r="V1474" i="14"/>
  <c r="V1486" i="14"/>
  <c r="V1498" i="14"/>
  <c r="V1510" i="14"/>
  <c r="V1522" i="14"/>
  <c r="V1534" i="14"/>
  <c r="V1546" i="14"/>
  <c r="V1558" i="14"/>
  <c r="V1570" i="14"/>
  <c r="V1582" i="14"/>
  <c r="V1594" i="14"/>
  <c r="V1606" i="14"/>
  <c r="V1618" i="14"/>
  <c r="V1630" i="14"/>
  <c r="V1642" i="14"/>
  <c r="V1654" i="14"/>
  <c r="V1666" i="14"/>
  <c r="V1678" i="14"/>
  <c r="V1690" i="14"/>
  <c r="V1702" i="14"/>
  <c r="V1714" i="14"/>
  <c r="V1726" i="14"/>
  <c r="V1738" i="14"/>
  <c r="V1750" i="14"/>
  <c r="V10" i="14"/>
  <c r="V82" i="14"/>
  <c r="V154" i="14"/>
  <c r="V226" i="14"/>
  <c r="V298" i="14"/>
  <c r="V370" i="14"/>
  <c r="V442" i="14"/>
  <c r="V514" i="14"/>
  <c r="V586" i="14"/>
  <c r="V658" i="14"/>
  <c r="V730" i="14"/>
  <c r="V802" i="14"/>
  <c r="V838" i="14"/>
  <c r="V855" i="14"/>
  <c r="V874" i="14"/>
  <c r="V890" i="14"/>
  <c r="V922" i="14"/>
  <c r="V938" i="14"/>
  <c r="V970" i="14"/>
  <c r="V986" i="14"/>
  <c r="V1018" i="14"/>
  <c r="V1031" i="14"/>
  <c r="V1043" i="14"/>
  <c r="V1055" i="14"/>
  <c r="V1067" i="14"/>
  <c r="V1079" i="14"/>
  <c r="V12" i="14"/>
  <c r="V84" i="14"/>
  <c r="V156" i="14"/>
  <c r="V228" i="14"/>
  <c r="V300" i="14"/>
  <c r="V372" i="14"/>
  <c r="V444" i="14"/>
  <c r="V516" i="14"/>
  <c r="V588" i="14"/>
  <c r="V660" i="14"/>
  <c r="V732" i="14"/>
  <c r="V804" i="14"/>
  <c r="V840" i="14"/>
  <c r="V856" i="14"/>
  <c r="V876" i="14"/>
  <c r="V908" i="14"/>
  <c r="V924" i="14"/>
  <c r="V956" i="14"/>
  <c r="V972" i="14"/>
  <c r="V1004" i="14"/>
  <c r="V1020" i="14"/>
  <c r="V1032" i="14"/>
  <c r="V1044" i="14"/>
  <c r="V1056" i="14"/>
  <c r="V1068" i="14"/>
  <c r="V1080" i="14"/>
  <c r="V1092" i="14"/>
  <c r="V1104" i="14"/>
  <c r="V1116" i="14"/>
  <c r="V1128" i="14"/>
  <c r="V1140" i="14"/>
  <c r="V1152" i="14"/>
  <c r="V1164" i="14"/>
  <c r="V1176" i="14"/>
  <c r="V1188" i="14"/>
  <c r="V1200" i="14"/>
  <c r="V1212" i="14"/>
  <c r="V1224" i="14"/>
  <c r="V1236" i="14"/>
  <c r="V1248" i="14"/>
  <c r="V1260" i="14"/>
  <c r="V1272" i="14"/>
  <c r="V1284" i="14"/>
  <c r="V1296" i="14"/>
  <c r="V1308" i="14"/>
  <c r="V1320" i="14"/>
  <c r="V1332" i="14"/>
  <c r="V1344" i="14"/>
  <c r="V1356" i="14"/>
  <c r="V1368" i="14"/>
  <c r="V1380" i="14"/>
  <c r="V1392" i="14"/>
  <c r="V1404" i="14"/>
  <c r="V1416" i="14"/>
  <c r="V1428" i="14"/>
  <c r="V1440" i="14"/>
  <c r="V1452" i="14"/>
  <c r="V1464" i="14"/>
  <c r="V1476" i="14"/>
  <c r="V1488" i="14"/>
  <c r="V1500" i="14"/>
  <c r="V1512" i="14"/>
  <c r="V1524" i="14"/>
  <c r="V1536" i="14"/>
  <c r="V1548" i="14"/>
  <c r="V1560" i="14"/>
  <c r="V1572" i="14"/>
  <c r="V1584" i="14"/>
  <c r="V1596" i="14"/>
  <c r="V1608" i="14"/>
  <c r="V1620" i="14"/>
  <c r="V1632" i="14"/>
  <c r="V1644" i="14"/>
  <c r="V1656" i="14"/>
  <c r="V1668" i="14"/>
  <c r="V1680" i="14"/>
  <c r="V22" i="14"/>
  <c r="V94" i="14"/>
  <c r="V166" i="14"/>
  <c r="V238" i="14"/>
  <c r="V310" i="14"/>
  <c r="V382" i="14"/>
  <c r="V454" i="14"/>
  <c r="V526" i="14"/>
  <c r="V598" i="14"/>
  <c r="V670" i="14"/>
  <c r="V742" i="14"/>
  <c r="V814" i="14"/>
  <c r="V841" i="14"/>
  <c r="V877" i="14"/>
  <c r="V892" i="14"/>
  <c r="V909" i="14"/>
  <c r="V925" i="14"/>
  <c r="V940" i="14"/>
  <c r="V957" i="14"/>
  <c r="V973" i="14"/>
  <c r="V988" i="14"/>
  <c r="V1005" i="14"/>
  <c r="V1021" i="14"/>
  <c r="V1033" i="14"/>
  <c r="V1045" i="14"/>
  <c r="V1057" i="14"/>
  <c r="V1069" i="14"/>
  <c r="V1081" i="14"/>
  <c r="V1093" i="14"/>
  <c r="V1105" i="14"/>
  <c r="V1117" i="14"/>
  <c r="V1129" i="14"/>
  <c r="V1141" i="14"/>
  <c r="V1153" i="14"/>
  <c r="V1165" i="14"/>
  <c r="V1177" i="14"/>
  <c r="V1189" i="14"/>
  <c r="V1201" i="14"/>
  <c r="V1213" i="14"/>
  <c r="V1225" i="14"/>
  <c r="V1237" i="14"/>
  <c r="V1249" i="14"/>
  <c r="V1261" i="14"/>
  <c r="V1273" i="14"/>
  <c r="V1285" i="14"/>
  <c r="V1297" i="14"/>
  <c r="V1309" i="14"/>
  <c r="V1321" i="14"/>
  <c r="V1333" i="14"/>
  <c r="V1345" i="14"/>
  <c r="V1357" i="14"/>
  <c r="V1369" i="14"/>
  <c r="V1381" i="14"/>
  <c r="V1393" i="14"/>
  <c r="V1405" i="14"/>
  <c r="V1417" i="14"/>
  <c r="V1429" i="14"/>
  <c r="V1441" i="14"/>
  <c r="V1453" i="14"/>
  <c r="V1465" i="14"/>
  <c r="V1477" i="14"/>
  <c r="V1489" i="14"/>
  <c r="V1501" i="14"/>
  <c r="V1513" i="14"/>
  <c r="V1525" i="14"/>
  <c r="V1537" i="14"/>
  <c r="V1549" i="14"/>
  <c r="V24" i="14"/>
  <c r="V96" i="14"/>
  <c r="V168" i="14"/>
  <c r="V240" i="14"/>
  <c r="V312" i="14"/>
  <c r="V384" i="14"/>
  <c r="V456" i="14"/>
  <c r="V528" i="14"/>
  <c r="V600" i="14"/>
  <c r="V672" i="14"/>
  <c r="V744" i="14"/>
  <c r="V816" i="14"/>
  <c r="V842" i="14"/>
  <c r="V861" i="14"/>
  <c r="V878" i="14"/>
  <c r="V910" i="14"/>
  <c r="V926" i="14"/>
  <c r="V958" i="14"/>
  <c r="V974" i="14"/>
  <c r="V1006" i="14"/>
  <c r="V1022" i="14"/>
  <c r="V1034" i="14"/>
  <c r="V1046" i="14"/>
  <c r="V1058" i="14"/>
  <c r="V1070" i="14"/>
  <c r="V1082" i="14"/>
  <c r="V1094" i="14"/>
  <c r="V1106" i="14"/>
  <c r="V1118" i="14"/>
  <c r="V1130" i="14"/>
  <c r="V1142" i="14"/>
  <c r="V1154" i="14"/>
  <c r="V1166" i="14"/>
  <c r="V1178" i="14"/>
  <c r="V1190" i="14"/>
  <c r="V36" i="14"/>
  <c r="V108" i="14"/>
  <c r="V180" i="14"/>
  <c r="V252" i="14"/>
  <c r="V324" i="14"/>
  <c r="V396" i="14"/>
  <c r="V468" i="14"/>
  <c r="V540" i="14"/>
  <c r="V612" i="14"/>
  <c r="V684" i="14"/>
  <c r="V756" i="14"/>
  <c r="V825" i="14"/>
  <c r="V844" i="14"/>
  <c r="V864" i="14"/>
  <c r="V880" i="14"/>
  <c r="V897" i="14"/>
  <c r="V913" i="14"/>
  <c r="V928" i="14"/>
  <c r="V945" i="14"/>
  <c r="V961" i="14"/>
  <c r="V976" i="14"/>
  <c r="V262" i="14"/>
  <c r="V694" i="14"/>
  <c r="V898" i="14"/>
  <c r="V993" i="14"/>
  <c r="V1048" i="14"/>
  <c r="V1095" i="14"/>
  <c r="V1131" i="14"/>
  <c r="V1167" i="14"/>
  <c r="V1202" i="14"/>
  <c r="V1226" i="14"/>
  <c r="V1250" i="14"/>
  <c r="V1274" i="14"/>
  <c r="V1298" i="14"/>
  <c r="V1322" i="14"/>
  <c r="V1346" i="14"/>
  <c r="V1370" i="14"/>
  <c r="V1394" i="14"/>
  <c r="V1418" i="14"/>
  <c r="V1442" i="14"/>
  <c r="V1466" i="14"/>
  <c r="V1490" i="14"/>
  <c r="V1514" i="14"/>
  <c r="V1538" i="14"/>
  <c r="V1561" i="14"/>
  <c r="V1581" i="14"/>
  <c r="V1600" i="14"/>
  <c r="V1622" i="14"/>
  <c r="V1643" i="14"/>
  <c r="V1661" i="14"/>
  <c r="V1683" i="14"/>
  <c r="V1703" i="14"/>
  <c r="V1719" i="14"/>
  <c r="V1739" i="14"/>
  <c r="V1755" i="14"/>
  <c r="V1770" i="14"/>
  <c r="V1782" i="14"/>
  <c r="V1794" i="14"/>
  <c r="V1806" i="14"/>
  <c r="V1818" i="14"/>
  <c r="V1830" i="14"/>
  <c r="V1842" i="14"/>
  <c r="V1854" i="14"/>
  <c r="V1866" i="14"/>
  <c r="V1878" i="14"/>
  <c r="V1890" i="14"/>
  <c r="V1902" i="14"/>
  <c r="V1914" i="14"/>
  <c r="V1926" i="14"/>
  <c r="V1938" i="14"/>
  <c r="V1950" i="14"/>
  <c r="V1962" i="14"/>
  <c r="V1974" i="14"/>
  <c r="V1986" i="14"/>
  <c r="V1998" i="14"/>
  <c r="V2010" i="14"/>
  <c r="V2022" i="14"/>
  <c r="V2034" i="14"/>
  <c r="V2046" i="14"/>
  <c r="V2058" i="14"/>
  <c r="V2070" i="14"/>
  <c r="V2082" i="14"/>
  <c r="V2094" i="14"/>
  <c r="V2106" i="14"/>
  <c r="V2118" i="14"/>
  <c r="V2130" i="14"/>
  <c r="V2142" i="14"/>
  <c r="V2154" i="14"/>
  <c r="V2166" i="14"/>
  <c r="V2178" i="14"/>
  <c r="V2190" i="14"/>
  <c r="V2202" i="14"/>
  <c r="V2214" i="14"/>
  <c r="V2226" i="14"/>
  <c r="V2238" i="14"/>
  <c r="V2250" i="14"/>
  <c r="V2262" i="14"/>
  <c r="V2274" i="14"/>
  <c r="V2286" i="14"/>
  <c r="V2298" i="14"/>
  <c r="V2310" i="14"/>
  <c r="V2322" i="14"/>
  <c r="V2334" i="14"/>
  <c r="V2346" i="14"/>
  <c r="V2358" i="14"/>
  <c r="V2370" i="14"/>
  <c r="V322" i="14"/>
  <c r="V754" i="14"/>
  <c r="V912" i="14"/>
  <c r="V994" i="14"/>
  <c r="V1096" i="14"/>
  <c r="V1132" i="14"/>
  <c r="V1168" i="14"/>
  <c r="V1203" i="14"/>
  <c r="V1227" i="14"/>
  <c r="V1251" i="14"/>
  <c r="V1515" i="14"/>
  <c r="V1539" i="14"/>
  <c r="V1562" i="14"/>
  <c r="V1583" i="14"/>
  <c r="V1601" i="14"/>
  <c r="V1623" i="14"/>
  <c r="V1645" i="14"/>
  <c r="V1665" i="14"/>
  <c r="V1684" i="14"/>
  <c r="V1704" i="14"/>
  <c r="V1720" i="14"/>
  <c r="V1740" i="14"/>
  <c r="V1756" i="14"/>
  <c r="V1771" i="14"/>
  <c r="V1783" i="14"/>
  <c r="V1795" i="14"/>
  <c r="V1807" i="14"/>
  <c r="V1819" i="14"/>
  <c r="V1831" i="14"/>
  <c r="V1843" i="14"/>
  <c r="V1855" i="14"/>
  <c r="V1867" i="14"/>
  <c r="V1879" i="14"/>
  <c r="V1891" i="14"/>
  <c r="V1903" i="14"/>
  <c r="V1915" i="14"/>
  <c r="V1927" i="14"/>
  <c r="V1939" i="14"/>
  <c r="V1951" i="14"/>
  <c r="V1963" i="14"/>
  <c r="V1975" i="14"/>
  <c r="V1987" i="14"/>
  <c r="V1999" i="14"/>
  <c r="V2011" i="14"/>
  <c r="V2023" i="14"/>
  <c r="V2035" i="14"/>
  <c r="V2047" i="14"/>
  <c r="V2059" i="14"/>
  <c r="V2071" i="14"/>
  <c r="V2083" i="14"/>
  <c r="V2095" i="14"/>
  <c r="V2107" i="14"/>
  <c r="V2119" i="14"/>
  <c r="V2131" i="14"/>
  <c r="V2143" i="14"/>
  <c r="V2155" i="14"/>
  <c r="V2167" i="14"/>
  <c r="V2179" i="14"/>
  <c r="V2191" i="14"/>
  <c r="V2203" i="14"/>
  <c r="V2215" i="14"/>
  <c r="V2227" i="14"/>
  <c r="V2239" i="14"/>
  <c r="V2251" i="14"/>
  <c r="V2263" i="14"/>
  <c r="V2275" i="14"/>
  <c r="V2287" i="14"/>
  <c r="V2299" i="14"/>
  <c r="V2311" i="14"/>
  <c r="V2323" i="14"/>
  <c r="V2335" i="14"/>
  <c r="V2347" i="14"/>
  <c r="V2359" i="14"/>
  <c r="V2371" i="14"/>
  <c r="V334" i="14"/>
  <c r="V766" i="14"/>
  <c r="V914" i="14"/>
  <c r="V1008" i="14"/>
  <c r="V1059" i="14"/>
  <c r="V1204" i="14"/>
  <c r="V1228" i="14"/>
  <c r="V1252" i="14"/>
  <c r="V1276" i="14"/>
  <c r="V1300" i="14"/>
  <c r="V1324" i="14"/>
  <c r="V1348" i="14"/>
  <c r="V1372" i="14"/>
  <c r="V1396" i="14"/>
  <c r="V1420" i="14"/>
  <c r="V1444" i="14"/>
  <c r="V1468" i="14"/>
  <c r="V1492" i="14"/>
  <c r="V1516" i="14"/>
  <c r="V1540" i="14"/>
  <c r="V1563" i="14"/>
  <c r="V1585" i="14"/>
  <c r="V1605" i="14"/>
  <c r="V1624" i="14"/>
  <c r="V1646" i="14"/>
  <c r="V1667" i="14"/>
  <c r="V1685" i="14"/>
  <c r="V1705" i="14"/>
  <c r="V1721" i="14"/>
  <c r="V1741" i="14"/>
  <c r="V1757" i="14"/>
  <c r="V1772" i="14"/>
  <c r="V1784" i="14"/>
  <c r="V1796" i="14"/>
  <c r="V1808" i="14"/>
  <c r="V1820" i="14"/>
  <c r="V1832" i="14"/>
  <c r="V1844" i="14"/>
  <c r="V1856" i="14"/>
  <c r="V1868" i="14"/>
  <c r="V1880" i="14"/>
  <c r="V1892" i="14"/>
  <c r="V1904" i="14"/>
  <c r="V1916" i="14"/>
  <c r="V1928" i="14"/>
  <c r="V1940" i="14"/>
  <c r="V1952" i="14"/>
  <c r="V1964" i="14"/>
  <c r="V1976" i="14"/>
  <c r="V1988" i="14"/>
  <c r="V2000" i="14"/>
  <c r="V2012" i="14"/>
  <c r="V2024" i="14"/>
  <c r="V2036" i="14"/>
  <c r="V2048" i="14"/>
  <c r="V2060" i="14"/>
  <c r="V2072" i="14"/>
  <c r="V2084" i="14"/>
  <c r="V2096" i="14"/>
  <c r="V2108" i="14"/>
  <c r="V2120" i="14"/>
  <c r="V2132" i="14"/>
  <c r="V2144" i="14"/>
  <c r="V2156" i="14"/>
  <c r="V2168" i="14"/>
  <c r="V2180" i="14"/>
  <c r="V2192" i="14"/>
  <c r="V2204" i="14"/>
  <c r="V2216" i="14"/>
  <c r="V2228" i="14"/>
  <c r="V394" i="14"/>
  <c r="V927" i="14"/>
  <c r="V1009" i="14"/>
  <c r="V1060" i="14"/>
  <c r="V1103" i="14"/>
  <c r="V1139" i="14"/>
  <c r="V1175" i="14"/>
  <c r="V1517" i="14"/>
  <c r="V1541" i="14"/>
  <c r="V1564" i="14"/>
  <c r="V1586" i="14"/>
  <c r="V1607" i="14"/>
  <c r="V1625" i="14"/>
  <c r="V1647" i="14"/>
  <c r="V1669" i="14"/>
  <c r="V1689" i="14"/>
  <c r="V1706" i="14"/>
  <c r="V1725" i="14"/>
  <c r="V1742" i="14"/>
  <c r="V1761" i="14"/>
  <c r="V1773" i="14"/>
  <c r="V1785" i="14"/>
  <c r="V1797" i="14"/>
  <c r="V1809" i="14"/>
  <c r="V1821" i="14"/>
  <c r="V1833" i="14"/>
  <c r="V1845" i="14"/>
  <c r="V1857" i="14"/>
  <c r="V1869" i="14"/>
  <c r="V1881" i="14"/>
  <c r="V1893" i="14"/>
  <c r="V1905" i="14"/>
  <c r="V1917" i="14"/>
  <c r="V1929" i="14"/>
  <c r="V1941" i="14"/>
  <c r="V1953" i="14"/>
  <c r="V1965" i="14"/>
  <c r="V1977" i="14"/>
  <c r="V1989" i="14"/>
  <c r="V2001" i="14"/>
  <c r="V2013" i="14"/>
  <c r="V2025" i="14"/>
  <c r="V2037" i="14"/>
  <c r="V2049" i="14"/>
  <c r="V2061" i="14"/>
  <c r="V2073" i="14"/>
  <c r="V2085" i="14"/>
  <c r="V2097" i="14"/>
  <c r="V2109" i="14"/>
  <c r="V2121" i="14"/>
  <c r="V2133" i="14"/>
  <c r="V2145" i="14"/>
  <c r="V406" i="14"/>
  <c r="V826" i="14"/>
  <c r="V1010" i="14"/>
  <c r="V1107" i="14"/>
  <c r="V1143" i="14"/>
  <c r="V1179" i="14"/>
  <c r="V1209" i="14"/>
  <c r="V1233" i="14"/>
  <c r="V1257" i="14"/>
  <c r="V1281" i="14"/>
  <c r="V1305" i="14"/>
  <c r="V1329" i="14"/>
  <c r="V1353" i="14"/>
  <c r="V1377" i="14"/>
  <c r="V1401" i="14"/>
  <c r="V1425" i="14"/>
  <c r="V1449" i="14"/>
  <c r="V1473" i="14"/>
  <c r="V1497" i="14"/>
  <c r="V1521" i="14"/>
  <c r="V1545" i="14"/>
  <c r="V1565" i="14"/>
  <c r="V1587" i="14"/>
  <c r="V1609" i="14"/>
  <c r="V1629" i="14"/>
  <c r="V1648" i="14"/>
  <c r="V1670" i="14"/>
  <c r="V1691" i="14"/>
  <c r="V1707" i="14"/>
  <c r="V1727" i="14"/>
  <c r="V1743" i="14"/>
  <c r="V1762" i="14"/>
  <c r="V1774" i="14"/>
  <c r="V1786" i="14"/>
  <c r="V1798" i="14"/>
  <c r="V1810" i="14"/>
  <c r="V1822" i="14"/>
  <c r="V1834" i="14"/>
  <c r="V1846" i="14"/>
  <c r="V1858" i="14"/>
  <c r="V1870" i="14"/>
  <c r="V1882" i="14"/>
  <c r="V1894" i="14"/>
  <c r="V1906" i="14"/>
  <c r="V1918" i="14"/>
  <c r="V1930" i="14"/>
  <c r="V1942" i="14"/>
  <c r="V1954" i="14"/>
  <c r="V1966" i="14"/>
  <c r="V1978" i="14"/>
  <c r="V1990" i="14"/>
  <c r="V2002" i="14"/>
  <c r="V2014" i="14"/>
  <c r="V2026" i="14"/>
  <c r="V2038" i="14"/>
  <c r="V2050" i="14"/>
  <c r="V2062" i="14"/>
  <c r="V2074" i="14"/>
  <c r="V2086" i="14"/>
  <c r="V2098" i="14"/>
  <c r="V2110" i="14"/>
  <c r="V2122" i="14"/>
  <c r="V2134" i="14"/>
  <c r="V2146" i="14"/>
  <c r="V2158" i="14"/>
  <c r="V34" i="14"/>
  <c r="V466" i="14"/>
  <c r="V843" i="14"/>
  <c r="V944" i="14"/>
  <c r="V1023" i="14"/>
  <c r="V1071" i="14"/>
  <c r="V1108" i="14"/>
  <c r="V1144" i="14"/>
  <c r="V1180" i="14"/>
  <c r="V1211" i="14"/>
  <c r="V1235" i="14"/>
  <c r="V1259" i="14"/>
  <c r="V1283" i="14"/>
  <c r="V1307" i="14"/>
  <c r="V1331" i="14"/>
  <c r="V1355" i="14"/>
  <c r="V1379" i="14"/>
  <c r="V1403" i="14"/>
  <c r="V1427" i="14"/>
  <c r="V1451" i="14"/>
  <c r="V1475" i="14"/>
  <c r="V1499" i="14"/>
  <c r="V1523" i="14"/>
  <c r="V1547" i="14"/>
  <c r="V1569" i="14"/>
  <c r="V1588" i="14"/>
  <c r="V1610" i="14"/>
  <c r="V1631" i="14"/>
  <c r="V1649" i="14"/>
  <c r="V1671" i="14"/>
  <c r="V1692" i="14"/>
  <c r="V1708" i="14"/>
  <c r="V1728" i="14"/>
  <c r="V1744" i="14"/>
  <c r="V1763" i="14"/>
  <c r="V1775" i="14"/>
  <c r="V1787" i="14"/>
  <c r="V1799" i="14"/>
  <c r="V1811" i="14"/>
  <c r="V1823" i="14"/>
  <c r="V1835" i="14"/>
  <c r="V1847" i="14"/>
  <c r="V1859" i="14"/>
  <c r="V1871" i="14"/>
  <c r="V1883" i="14"/>
  <c r="V1895" i="14"/>
  <c r="V1907" i="14"/>
  <c r="V1919" i="14"/>
  <c r="V1931" i="14"/>
  <c r="V1943" i="14"/>
  <c r="V1955" i="14"/>
  <c r="V1967" i="14"/>
  <c r="V1979" i="14"/>
  <c r="V1991" i="14"/>
  <c r="V2003" i="14"/>
  <c r="V2015" i="14"/>
  <c r="V2027" i="14"/>
  <c r="V2039" i="14"/>
  <c r="V2051" i="14"/>
  <c r="V2063" i="14"/>
  <c r="V2075" i="14"/>
  <c r="V2087" i="14"/>
  <c r="V2099" i="14"/>
  <c r="V2111" i="14"/>
  <c r="V2123" i="14"/>
  <c r="V2135" i="14"/>
  <c r="V2147" i="14"/>
  <c r="V2159" i="14"/>
  <c r="V2171" i="14"/>
  <c r="V2183" i="14"/>
  <c r="V2195" i="14"/>
  <c r="V2207" i="14"/>
  <c r="V2219" i="14"/>
  <c r="V2231" i="14"/>
  <c r="V2243" i="14"/>
  <c r="V2255" i="14"/>
  <c r="V2267" i="14"/>
  <c r="V2279" i="14"/>
  <c r="V2291" i="14"/>
  <c r="V2303" i="14"/>
  <c r="V2315" i="14"/>
  <c r="V2327" i="14"/>
  <c r="V2339" i="14"/>
  <c r="V2351" i="14"/>
  <c r="V2363" i="14"/>
  <c r="V46" i="14"/>
  <c r="V478" i="14"/>
  <c r="V946" i="14"/>
  <c r="V1024" i="14"/>
  <c r="V1072" i="14"/>
  <c r="V1214" i="14"/>
  <c r="V1238" i="14"/>
  <c r="V1262" i="14"/>
  <c r="V1286" i="14"/>
  <c r="V1310" i="14"/>
  <c r="V1334" i="14"/>
  <c r="V1358" i="14"/>
  <c r="V1382" i="14"/>
  <c r="V1406" i="14"/>
  <c r="V1430" i="14"/>
  <c r="V1454" i="14"/>
  <c r="V1478" i="14"/>
  <c r="V1502" i="14"/>
  <c r="V1526" i="14"/>
  <c r="V1550" i="14"/>
  <c r="V1571" i="14"/>
  <c r="V1589" i="14"/>
  <c r="V1611" i="14"/>
  <c r="V1633" i="14"/>
  <c r="V1653" i="14"/>
  <c r="V1672" i="14"/>
  <c r="V1693" i="14"/>
  <c r="V1709" i="14"/>
  <c r="V1729" i="14"/>
  <c r="V1745" i="14"/>
  <c r="V1764" i="14"/>
  <c r="V1776" i="14"/>
  <c r="V1788" i="14"/>
  <c r="V1800" i="14"/>
  <c r="V1812" i="14"/>
  <c r="V1824" i="14"/>
  <c r="V1836" i="14"/>
  <c r="V1848" i="14"/>
  <c r="V1860" i="14"/>
  <c r="V1872" i="14"/>
  <c r="V1884" i="14"/>
  <c r="V1896" i="14"/>
  <c r="V1908" i="14"/>
  <c r="V1920" i="14"/>
  <c r="V1932" i="14"/>
  <c r="V1944" i="14"/>
  <c r="V1956" i="14"/>
  <c r="V1968" i="14"/>
  <c r="V1980" i="14"/>
  <c r="V1992" i="14"/>
  <c r="V2004" i="14"/>
  <c r="V2016" i="14"/>
  <c r="V2028" i="14"/>
  <c r="V2040" i="14"/>
  <c r="V2052" i="14"/>
  <c r="V2064" i="14"/>
  <c r="V2076" i="14"/>
  <c r="V2088" i="14"/>
  <c r="V2100" i="14"/>
  <c r="V2112" i="14"/>
  <c r="V2124" i="14"/>
  <c r="V2136" i="14"/>
  <c r="V2148" i="14"/>
  <c r="V2160" i="14"/>
  <c r="V2172" i="14"/>
  <c r="V2184" i="14"/>
  <c r="V2196" i="14"/>
  <c r="V2208" i="14"/>
  <c r="V2220" i="14"/>
  <c r="V2232" i="14"/>
  <c r="V2244" i="14"/>
  <c r="V2256" i="14"/>
  <c r="V2268" i="14"/>
  <c r="V2280" i="14"/>
  <c r="V2292" i="14"/>
  <c r="V2304" i="14"/>
  <c r="V2316" i="14"/>
  <c r="V2328" i="14"/>
  <c r="V2340" i="14"/>
  <c r="V2352" i="14"/>
  <c r="V2364" i="14"/>
  <c r="V106" i="14"/>
  <c r="V538" i="14"/>
  <c r="V862" i="14"/>
  <c r="V960" i="14"/>
  <c r="V1115" i="14"/>
  <c r="V1151" i="14"/>
  <c r="V1187" i="14"/>
  <c r="V1215" i="14"/>
  <c r="V1239" i="14"/>
  <c r="V1527" i="14"/>
  <c r="V1551" i="14"/>
  <c r="V1573" i="14"/>
  <c r="V1593" i="14"/>
  <c r="V1612" i="14"/>
  <c r="V1634" i="14"/>
  <c r="V1655" i="14"/>
  <c r="V1673" i="14"/>
  <c r="V1694" i="14"/>
  <c r="V1713" i="14"/>
  <c r="V1730" i="14"/>
  <c r="V1749" i="14"/>
  <c r="V1765" i="14"/>
  <c r="V1777" i="14"/>
  <c r="V1789" i="14"/>
  <c r="V1801" i="14"/>
  <c r="V1813" i="14"/>
  <c r="V1825" i="14"/>
  <c r="V1837" i="14"/>
  <c r="V1849" i="14"/>
  <c r="V1861" i="14"/>
  <c r="V1873" i="14"/>
  <c r="V1885" i="14"/>
  <c r="V1897" i="14"/>
  <c r="V1909" i="14"/>
  <c r="V1921" i="14"/>
  <c r="V1933" i="14"/>
  <c r="V1945" i="14"/>
  <c r="V1957" i="14"/>
  <c r="V1969" i="14"/>
  <c r="V1981" i="14"/>
  <c r="V1993" i="14"/>
  <c r="V2005" i="14"/>
  <c r="V2017" i="14"/>
  <c r="V2029" i="14"/>
  <c r="V2041" i="14"/>
  <c r="V2053" i="14"/>
  <c r="V2065" i="14"/>
  <c r="V2077" i="14"/>
  <c r="V2089" i="14"/>
  <c r="V2101" i="14"/>
  <c r="V2113" i="14"/>
  <c r="V2125" i="14"/>
  <c r="V2137" i="14"/>
  <c r="V2149" i="14"/>
  <c r="V2161" i="14"/>
  <c r="V2173" i="14"/>
  <c r="V2185" i="14"/>
  <c r="V2197" i="14"/>
  <c r="V2209" i="14"/>
  <c r="V2221" i="14"/>
  <c r="V2233" i="14"/>
  <c r="V2245" i="14"/>
  <c r="V2257" i="14"/>
  <c r="V2269" i="14"/>
  <c r="V2281" i="14"/>
  <c r="V2293" i="14"/>
  <c r="V2305" i="14"/>
  <c r="V2317" i="14"/>
  <c r="V2329" i="14"/>
  <c r="V2341" i="14"/>
  <c r="V2353" i="14"/>
  <c r="V2365" i="14"/>
  <c r="V118" i="14"/>
  <c r="V550" i="14"/>
  <c r="V865" i="14"/>
  <c r="V962" i="14"/>
  <c r="V1035" i="14"/>
  <c r="V1083" i="14"/>
  <c r="V1119" i="14"/>
  <c r="V1155" i="14"/>
  <c r="V1191" i="14"/>
  <c r="V1216" i="14"/>
  <c r="V1240" i="14"/>
  <c r="V1264" i="14"/>
  <c r="V1288" i="14"/>
  <c r="V1312" i="14"/>
  <c r="V1336" i="14"/>
  <c r="V1360" i="14"/>
  <c r="V1384" i="14"/>
  <c r="V1408" i="14"/>
  <c r="V1432" i="14"/>
  <c r="V1456" i="14"/>
  <c r="V1480" i="14"/>
  <c r="V1504" i="14"/>
  <c r="V1528" i="14"/>
  <c r="V1552" i="14"/>
  <c r="V1574" i="14"/>
  <c r="V1595" i="14"/>
  <c r="V1613" i="14"/>
  <c r="V1635" i="14"/>
  <c r="V1657" i="14"/>
  <c r="V1677" i="14"/>
  <c r="V1695" i="14"/>
  <c r="V1715" i="14"/>
  <c r="V1731" i="14"/>
  <c r="V1751" i="14"/>
  <c r="V1766" i="14"/>
  <c r="V1778" i="14"/>
  <c r="V1790" i="14"/>
  <c r="V1802" i="14"/>
  <c r="V1814" i="14"/>
  <c r="V1826" i="14"/>
  <c r="V1838" i="14"/>
  <c r="V1850" i="14"/>
  <c r="V1862" i="14"/>
  <c r="V1874" i="14"/>
  <c r="V1886" i="14"/>
  <c r="V1898" i="14"/>
  <c r="V1910" i="14"/>
  <c r="V1922" i="14"/>
  <c r="V178" i="14"/>
  <c r="V610" i="14"/>
  <c r="V879" i="14"/>
  <c r="V975" i="14"/>
  <c r="V1036" i="14"/>
  <c r="V1084" i="14"/>
  <c r="V1120" i="14"/>
  <c r="V1156" i="14"/>
  <c r="V1192" i="14"/>
  <c r="V1529" i="14"/>
  <c r="V1553" i="14"/>
  <c r="V1575" i="14"/>
  <c r="V1597" i="14"/>
  <c r="V1617" i="14"/>
  <c r="V1636" i="14"/>
  <c r="V1658" i="14"/>
  <c r="V1679" i="14"/>
  <c r="V1696" i="14"/>
  <c r="V1716" i="14"/>
  <c r="V190" i="14"/>
  <c r="V622" i="14"/>
  <c r="V1221" i="14"/>
  <c r="V1245" i="14"/>
  <c r="V1269" i="14"/>
  <c r="V1293" i="14"/>
  <c r="V1317" i="14"/>
  <c r="V1341" i="14"/>
  <c r="V1365" i="14"/>
  <c r="V1389" i="14"/>
  <c r="V1413" i="14"/>
  <c r="V1437" i="14"/>
  <c r="V1461" i="14"/>
  <c r="V1485" i="14"/>
  <c r="V1509" i="14"/>
  <c r="V1533" i="14"/>
  <c r="V1557" i="14"/>
  <c r="V1576" i="14"/>
  <c r="V1598" i="14"/>
  <c r="V1619" i="14"/>
  <c r="V1637" i="14"/>
  <c r="V1659" i="14"/>
  <c r="V1681" i="14"/>
  <c r="V1697" i="14"/>
  <c r="V1717" i="14"/>
  <c r="V1733" i="14"/>
  <c r="V1753" i="14"/>
  <c r="V1768" i="14"/>
  <c r="V1780" i="14"/>
  <c r="V1792" i="14"/>
  <c r="V1804" i="14"/>
  <c r="V1816" i="14"/>
  <c r="V1828" i="14"/>
  <c r="V1840" i="14"/>
  <c r="V1852" i="14"/>
  <c r="V1864" i="14"/>
  <c r="V1876" i="14"/>
  <c r="V1888" i="14"/>
  <c r="V1900" i="14"/>
  <c r="V1912" i="14"/>
  <c r="V1924" i="14"/>
  <c r="V1936" i="14"/>
  <c r="V1948" i="14"/>
  <c r="V1163" i="14"/>
  <c r="V1463" i="14"/>
  <c r="V1718" i="14"/>
  <c r="V1805" i="14"/>
  <c r="V1877" i="14"/>
  <c r="V1946" i="14"/>
  <c r="V1983" i="14"/>
  <c r="V2019" i="14"/>
  <c r="V2055" i="14"/>
  <c r="V2091" i="14"/>
  <c r="V2127" i="14"/>
  <c r="V2162" i="14"/>
  <c r="V2186" i="14"/>
  <c r="V2210" i="14"/>
  <c r="V2234" i="14"/>
  <c r="V2253" i="14"/>
  <c r="V2273" i="14"/>
  <c r="V2295" i="14"/>
  <c r="V2314" i="14"/>
  <c r="V2336" i="14"/>
  <c r="V2356" i="14"/>
  <c r="V2375" i="14"/>
  <c r="V2387" i="14"/>
  <c r="V2399" i="14"/>
  <c r="V2411" i="14"/>
  <c r="V1199" i="14"/>
  <c r="V1487" i="14"/>
  <c r="V1732" i="14"/>
  <c r="V1815" i="14"/>
  <c r="V1887" i="14"/>
  <c r="V1947" i="14"/>
  <c r="V1984" i="14"/>
  <c r="V2020" i="14"/>
  <c r="V2056" i="14"/>
  <c r="V2092" i="14"/>
  <c r="V2128" i="14"/>
  <c r="V2163" i="14"/>
  <c r="V2187" i="14"/>
  <c r="V2211" i="14"/>
  <c r="V2235" i="14"/>
  <c r="V2254" i="14"/>
  <c r="V2276" i="14"/>
  <c r="V2296" i="14"/>
  <c r="V2318" i="14"/>
  <c r="V2337" i="14"/>
  <c r="V2357" i="14"/>
  <c r="V2376" i="14"/>
  <c r="V2388" i="14"/>
  <c r="V2400" i="14"/>
  <c r="V2412" i="14"/>
  <c r="V1223" i="14"/>
  <c r="V1511" i="14"/>
  <c r="V1737" i="14"/>
  <c r="V1817" i="14"/>
  <c r="V1889" i="14"/>
  <c r="V1949" i="14"/>
  <c r="V1985" i="14"/>
  <c r="V2021" i="14"/>
  <c r="V2057" i="14"/>
  <c r="V2093" i="14"/>
  <c r="V2129" i="14"/>
  <c r="V2164" i="14"/>
  <c r="V2188" i="14"/>
  <c r="V2212" i="14"/>
  <c r="V2236" i="14"/>
  <c r="V2258" i="14"/>
  <c r="V2277" i="14"/>
  <c r="V2297" i="14"/>
  <c r="V2319" i="14"/>
  <c r="V2338" i="14"/>
  <c r="V2360" i="14"/>
  <c r="V2377" i="14"/>
  <c r="V2389" i="14"/>
  <c r="V2401" i="14"/>
  <c r="V2413" i="14"/>
  <c r="V1247" i="14"/>
  <c r="V1535" i="14"/>
  <c r="V1752" i="14"/>
  <c r="V1827" i="14"/>
  <c r="V1899" i="14"/>
  <c r="V1958" i="14"/>
  <c r="V1994" i="14"/>
  <c r="V2030" i="14"/>
  <c r="V2066" i="14"/>
  <c r="V2102" i="14"/>
  <c r="V2138" i="14"/>
  <c r="V2165" i="14"/>
  <c r="V2189" i="14"/>
  <c r="V2213" i="14"/>
  <c r="V2237" i="14"/>
  <c r="V2259" i="14"/>
  <c r="V2278" i="14"/>
  <c r="V2300" i="14"/>
  <c r="V2320" i="14"/>
  <c r="V2342" i="14"/>
  <c r="V2361" i="14"/>
  <c r="V2378" i="14"/>
  <c r="V2390" i="14"/>
  <c r="V2402" i="14"/>
  <c r="V2414" i="14"/>
  <c r="V1271" i="14"/>
  <c r="V1559" i="14"/>
  <c r="V1754" i="14"/>
  <c r="V1829" i="14"/>
  <c r="V1901" i="14"/>
  <c r="V1959" i="14"/>
  <c r="V1995" i="14"/>
  <c r="V2031" i="14"/>
  <c r="V2067" i="14"/>
  <c r="V2103" i="14"/>
  <c r="V2139" i="14"/>
  <c r="V2169" i="14"/>
  <c r="V2193" i="14"/>
  <c r="V2217" i="14"/>
  <c r="V2240" i="14"/>
  <c r="V2260" i="14"/>
  <c r="V2282" i="14"/>
  <c r="V2301" i="14"/>
  <c r="V2321" i="14"/>
  <c r="V2343" i="14"/>
  <c r="V2362" i="14"/>
  <c r="V2379" i="14"/>
  <c r="V2391" i="14"/>
  <c r="V2403" i="14"/>
  <c r="V2415" i="14"/>
  <c r="V250" i="14"/>
  <c r="V1295" i="14"/>
  <c r="V1577" i="14"/>
  <c r="V1767" i="14"/>
  <c r="V1839" i="14"/>
  <c r="V1911" i="14"/>
  <c r="V1960" i="14"/>
  <c r="V1996" i="14"/>
  <c r="V2032" i="14"/>
  <c r="V2068" i="14"/>
  <c r="V2104" i="14"/>
  <c r="V2140" i="14"/>
  <c r="V2170" i="14"/>
  <c r="V2194" i="14"/>
  <c r="V2218" i="14"/>
  <c r="V2241" i="14"/>
  <c r="V2261" i="14"/>
  <c r="V2283" i="14"/>
  <c r="V2302" i="14"/>
  <c r="V2324" i="14"/>
  <c r="V2344" i="14"/>
  <c r="V2366" i="14"/>
  <c r="V2380" i="14"/>
  <c r="V2392" i="14"/>
  <c r="V2404" i="14"/>
  <c r="V2416" i="14"/>
  <c r="V682" i="14"/>
  <c r="V1319" i="14"/>
  <c r="V1599" i="14"/>
  <c r="V1769" i="14"/>
  <c r="V1841" i="14"/>
  <c r="V1913" i="14"/>
  <c r="V1961" i="14"/>
  <c r="V1997" i="14"/>
  <c r="V2033" i="14"/>
  <c r="V2069" i="14"/>
  <c r="V2105" i="14"/>
  <c r="V2141" i="14"/>
  <c r="V2174" i="14"/>
  <c r="V2198" i="14"/>
  <c r="V2222" i="14"/>
  <c r="V2242" i="14"/>
  <c r="V2264" i="14"/>
  <c r="V2284" i="14"/>
  <c r="V2306" i="14"/>
  <c r="V2325" i="14"/>
  <c r="V2345" i="14"/>
  <c r="V2367" i="14"/>
  <c r="V2381" i="14"/>
  <c r="V2393" i="14"/>
  <c r="V2405" i="14"/>
  <c r="V2417" i="14"/>
  <c r="V896" i="14"/>
  <c r="V1343" i="14"/>
  <c r="V1621" i="14"/>
  <c r="V1779" i="14"/>
  <c r="V1851" i="14"/>
  <c r="V1923" i="14"/>
  <c r="V1970" i="14"/>
  <c r="V2006" i="14"/>
  <c r="V2042" i="14"/>
  <c r="V2078" i="14"/>
  <c r="V2114" i="14"/>
  <c r="V2150" i="14"/>
  <c r="V2175" i="14"/>
  <c r="V2199" i="14"/>
  <c r="V2223" i="14"/>
  <c r="V2246" i="14"/>
  <c r="V2265" i="14"/>
  <c r="V2285" i="14"/>
  <c r="V2307" i="14"/>
  <c r="V2326" i="14"/>
  <c r="V2348" i="14"/>
  <c r="V2368" i="14"/>
  <c r="V2382" i="14"/>
  <c r="V2394" i="14"/>
  <c r="V2406" i="14"/>
  <c r="V992" i="14"/>
  <c r="V1367" i="14"/>
  <c r="V1641" i="14"/>
  <c r="V1781" i="14"/>
  <c r="V1853" i="14"/>
  <c r="V1925" i="14"/>
  <c r="V1971" i="14"/>
  <c r="V2007" i="14"/>
  <c r="V2043" i="14"/>
  <c r="V2079" i="14"/>
  <c r="V2115" i="14"/>
  <c r="V2151" i="14"/>
  <c r="V2176" i="14"/>
  <c r="V2200" i="14"/>
  <c r="V2224" i="14"/>
  <c r="V2247" i="14"/>
  <c r="V2266" i="14"/>
  <c r="V2288" i="14"/>
  <c r="V2308" i="14"/>
  <c r="V2330" i="14"/>
  <c r="V2349" i="14"/>
  <c r="V2369" i="14"/>
  <c r="V2383" i="14"/>
  <c r="V2395" i="14"/>
  <c r="V2407" i="14"/>
  <c r="V1047" i="14"/>
  <c r="V1391" i="14"/>
  <c r="V1660" i="14"/>
  <c r="V1791" i="14"/>
  <c r="V1863" i="14"/>
  <c r="V1934" i="14"/>
  <c r="V1972" i="14"/>
  <c r="V2008" i="14"/>
  <c r="V2044" i="14"/>
  <c r="V2080" i="14"/>
  <c r="V2116" i="14"/>
  <c r="V2152" i="14"/>
  <c r="V2177" i="14"/>
  <c r="V2201" i="14"/>
  <c r="V2225" i="14"/>
  <c r="V2248" i="14"/>
  <c r="V2270" i="14"/>
  <c r="V2289" i="14"/>
  <c r="V2309" i="14"/>
  <c r="V2331" i="14"/>
  <c r="V2350" i="14"/>
  <c r="V2372" i="14"/>
  <c r="V2384" i="14"/>
  <c r="V2396" i="14"/>
  <c r="V2408" i="14"/>
  <c r="V1091" i="14"/>
  <c r="V1415" i="14"/>
  <c r="V1682" i="14"/>
  <c r="V1793" i="14"/>
  <c r="V1865" i="14"/>
  <c r="V1935" i="14"/>
  <c r="V1973" i="14"/>
  <c r="V2009" i="14"/>
  <c r="V2045" i="14"/>
  <c r="V2081" i="14"/>
  <c r="V2117" i="14"/>
  <c r="V2153" i="14"/>
  <c r="V2181" i="14"/>
  <c r="V2205" i="14"/>
  <c r="V2229" i="14"/>
  <c r="V2249" i="14"/>
  <c r="V2271" i="14"/>
  <c r="V2290" i="14"/>
  <c r="V2312" i="14"/>
  <c r="V2332" i="14"/>
  <c r="V2354" i="14"/>
  <c r="V2373" i="14"/>
  <c r="V2385" i="14"/>
  <c r="V2397" i="14"/>
  <c r="V2409" i="14"/>
  <c r="V1127" i="14"/>
  <c r="V1439" i="14"/>
  <c r="V1701" i="14"/>
  <c r="V1803" i="14"/>
  <c r="V1875" i="14"/>
  <c r="V1937" i="14"/>
  <c r="V1982" i="14"/>
  <c r="V2018" i="14"/>
  <c r="V2054" i="14"/>
  <c r="V2090" i="14"/>
  <c r="V2126" i="14"/>
  <c r="V2157" i="14"/>
  <c r="V2182" i="14"/>
  <c r="V2206" i="14"/>
  <c r="V2230" i="14"/>
  <c r="V2252" i="14"/>
  <c r="V2272" i="14"/>
  <c r="V2294" i="14"/>
  <c r="V2313" i="14"/>
  <c r="V2333" i="14"/>
  <c r="V2355" i="14"/>
  <c r="V2374" i="14"/>
  <c r="V2386" i="14"/>
  <c r="V2398" i="14"/>
  <c r="V2410" i="14"/>
  <c r="V653" i="14"/>
  <c r="V377" i="14"/>
  <c r="V1013" i="14"/>
  <c r="V1133" i="14"/>
  <c r="V1277" i="14"/>
  <c r="V1421" i="14"/>
  <c r="V987" i="14"/>
  <c r="V1085" i="14"/>
  <c r="V629" i="14"/>
  <c r="V1359" i="14"/>
  <c r="V353" i="14"/>
  <c r="V821" i="14"/>
  <c r="V1265" i="14"/>
  <c r="V245" i="14"/>
  <c r="V1407" i="14"/>
  <c r="V929" i="14"/>
  <c r="V1145" i="14"/>
  <c r="V1289" i="14"/>
  <c r="V1433" i="14"/>
  <c r="V329" i="14"/>
  <c r="V1347" i="14"/>
  <c r="V341" i="14"/>
  <c r="V1241" i="14"/>
  <c r="V497" i="14"/>
  <c r="V1253" i="14"/>
  <c r="V509" i="14"/>
  <c r="V1409" i="14"/>
  <c r="V665" i="14"/>
  <c r="V29" i="14"/>
  <c r="V677" i="14"/>
  <c r="V401" i="14"/>
  <c r="V689" i="14"/>
  <c r="V857" i="14"/>
  <c r="V1275" i="14"/>
  <c r="V1419" i="14"/>
  <c r="V977" i="14"/>
  <c r="V1157" i="14"/>
  <c r="V1301" i="14"/>
  <c r="V1445" i="14"/>
  <c r="V473" i="14"/>
  <c r="V1385" i="14"/>
  <c r="V149" i="14"/>
  <c r="V845" i="14"/>
  <c r="V881" i="14"/>
  <c r="V701" i="14"/>
  <c r="V1025" i="14"/>
  <c r="V1169" i="14"/>
  <c r="V1313" i="14"/>
  <c r="V1457" i="14"/>
  <c r="V761" i="14"/>
  <c r="V125" i="14"/>
  <c r="V965" i="14"/>
  <c r="V785" i="14"/>
  <c r="V1001" i="14"/>
  <c r="V233" i="14"/>
  <c r="V833" i="14"/>
  <c r="V185" i="14"/>
  <c r="V269" i="14"/>
  <c r="V893" i="14"/>
  <c r="V1037" i="14"/>
  <c r="V1469" i="14"/>
  <c r="V953" i="14"/>
  <c r="V485" i="14"/>
  <c r="V209" i="14"/>
  <c r="V1371" i="14"/>
  <c r="V1383" i="14"/>
  <c r="V521" i="14"/>
  <c r="V389" i="14"/>
  <c r="V53" i="14"/>
  <c r="V1431" i="14"/>
  <c r="V891" i="14"/>
  <c r="V569" i="14"/>
  <c r="V437" i="14"/>
  <c r="V1311" i="14"/>
  <c r="V1049" i="14"/>
  <c r="V1337" i="14"/>
  <c r="V1481" i="14"/>
  <c r="V617" i="14"/>
  <c r="V1229" i="14"/>
  <c r="V773" i="14"/>
  <c r="V1503" i="14"/>
  <c r="V137" i="14"/>
  <c r="V989" i="14"/>
  <c r="V1397" i="14"/>
  <c r="V221" i="14"/>
  <c r="V797" i="14"/>
  <c r="V161" i="14"/>
  <c r="V1395" i="14"/>
  <c r="V533" i="14"/>
  <c r="V41" i="14"/>
  <c r="V545" i="14"/>
  <c r="V557" i="14"/>
  <c r="V1287" i="14"/>
  <c r="V281" i="14"/>
  <c r="V1299" i="14"/>
  <c r="V1181" i="14"/>
  <c r="V77" i="14"/>
  <c r="V293" i="14"/>
  <c r="V725" i="14"/>
  <c r="V1455" i="14"/>
  <c r="V89" i="14"/>
  <c r="V939" i="14"/>
  <c r="V305" i="14"/>
  <c r="V449" i="14"/>
  <c r="V593" i="14"/>
  <c r="V737" i="14"/>
  <c r="V917" i="14"/>
  <c r="V1323" i="14"/>
  <c r="V1467" i="14"/>
  <c r="V1061" i="14"/>
  <c r="V1205" i="14"/>
  <c r="V1349" i="14"/>
  <c r="V1493" i="14"/>
  <c r="V113" i="14"/>
  <c r="V1491" i="14"/>
  <c r="V1011" i="14"/>
  <c r="V1097" i="14"/>
  <c r="V641" i="14"/>
  <c r="V1109" i="14"/>
  <c r="V365" i="14"/>
  <c r="V1121" i="14"/>
  <c r="V17" i="14"/>
  <c r="V809" i="14"/>
  <c r="V173" i="14"/>
  <c r="V1263" i="14"/>
  <c r="V257" i="14"/>
  <c r="V197" i="14"/>
  <c r="V413" i="14"/>
  <c r="V869" i="14"/>
  <c r="V65" i="14"/>
  <c r="V425" i="14"/>
  <c r="V713" i="14"/>
  <c r="V1443" i="14"/>
  <c r="V1325" i="14"/>
  <c r="V915" i="14"/>
  <c r="V581" i="14"/>
  <c r="V905" i="14"/>
  <c r="V1193" i="14"/>
  <c r="V101" i="14"/>
  <c r="V963" i="14"/>
  <c r="V317" i="14"/>
  <c r="V461" i="14"/>
  <c r="V605" i="14"/>
  <c r="V749" i="14"/>
  <c r="V941" i="14"/>
  <c r="V1335" i="14"/>
  <c r="V1479" i="14"/>
  <c r="V1073" i="14"/>
  <c r="V1217" i="14"/>
  <c r="V1361" i="14"/>
  <c r="V1505" i="14"/>
  <c r="V5" i="14"/>
  <c r="F5" i="13" l="1"/>
  <c r="F6" i="13"/>
  <c r="F7" i="13"/>
  <c r="F8" i="13"/>
  <c r="F9" i="13"/>
  <c r="F10" i="13"/>
  <c r="F11" i="13"/>
  <c r="F12" i="13"/>
  <c r="F13" i="13"/>
  <c r="F14" i="13"/>
  <c r="F15" i="13"/>
  <c r="F16" i="13"/>
  <c r="F17" i="13"/>
  <c r="F18" i="13"/>
  <c r="F19" i="13"/>
  <c r="F20" i="13"/>
  <c r="F21" i="13"/>
  <c r="F22" i="13"/>
  <c r="F23" i="13"/>
  <c r="F24" i="13"/>
  <c r="F25" i="13"/>
  <c r="F26" i="13"/>
  <c r="F27" i="13"/>
  <c r="F28" i="13"/>
  <c r="F29" i="13"/>
  <c r="F30" i="13"/>
  <c r="F31" i="13"/>
  <c r="F32" i="13"/>
  <c r="F33" i="13"/>
  <c r="F34" i="13"/>
  <c r="F35" i="13"/>
  <c r="F36" i="13"/>
  <c r="F37" i="13"/>
  <c r="F38" i="13"/>
  <c r="F39" i="13"/>
  <c r="F40" i="13"/>
  <c r="F41" i="13"/>
  <c r="F42" i="13"/>
  <c r="F43" i="13"/>
  <c r="F44" i="13"/>
  <c r="F45" i="13"/>
  <c r="F46" i="13"/>
  <c r="F47" i="13"/>
  <c r="F48" i="13"/>
  <c r="F49" i="13"/>
  <c r="F50" i="13"/>
  <c r="F51" i="13"/>
  <c r="F52" i="13"/>
  <c r="F53" i="13"/>
  <c r="F54" i="13"/>
  <c r="F55" i="13"/>
  <c r="F56" i="13"/>
  <c r="F57" i="13"/>
  <c r="F58" i="13"/>
  <c r="F59" i="13"/>
  <c r="F60" i="13"/>
  <c r="F61" i="13"/>
  <c r="F62" i="13"/>
  <c r="F63" i="13"/>
  <c r="F64" i="13"/>
  <c r="F65" i="13"/>
  <c r="F66" i="13"/>
  <c r="F67" i="13"/>
  <c r="F68" i="13"/>
  <c r="F69" i="13"/>
  <c r="F70" i="13"/>
  <c r="F71" i="13"/>
  <c r="F72" i="13"/>
  <c r="F73" i="13"/>
  <c r="F74" i="13"/>
  <c r="F75" i="13"/>
  <c r="F76" i="13"/>
  <c r="F77" i="13"/>
  <c r="F78" i="13"/>
  <c r="F79" i="13"/>
  <c r="F80" i="13"/>
  <c r="F81" i="13"/>
  <c r="F82" i="13"/>
  <c r="F83" i="13"/>
  <c r="F84" i="13"/>
  <c r="F85" i="13"/>
  <c r="F86" i="13"/>
  <c r="F87" i="13"/>
  <c r="F88" i="13"/>
  <c r="F89" i="13"/>
  <c r="F90" i="13"/>
  <c r="F91" i="13"/>
  <c r="F92" i="13"/>
  <c r="F93" i="13"/>
  <c r="F94" i="13"/>
  <c r="F95" i="13"/>
  <c r="F96" i="13"/>
  <c r="F97" i="13"/>
  <c r="F98" i="13"/>
  <c r="F99" i="13"/>
  <c r="F100" i="13"/>
  <c r="F101" i="13"/>
  <c r="F102" i="13"/>
  <c r="F103" i="13"/>
  <c r="F104" i="13"/>
  <c r="F105" i="13"/>
  <c r="F106" i="13"/>
  <c r="F107" i="13"/>
  <c r="F108" i="13"/>
  <c r="F109" i="13"/>
  <c r="F110" i="13"/>
  <c r="F111" i="13"/>
  <c r="F112" i="13"/>
  <c r="F113" i="13"/>
  <c r="F114" i="13"/>
  <c r="F115" i="13"/>
  <c r="F116" i="13"/>
  <c r="F117" i="13"/>
  <c r="F118" i="13"/>
  <c r="F119" i="13"/>
  <c r="F120" i="13"/>
  <c r="F121" i="13"/>
  <c r="F122" i="13"/>
  <c r="F123" i="13"/>
  <c r="F124" i="13"/>
  <c r="F125" i="13"/>
  <c r="F126" i="13"/>
  <c r="F127" i="13"/>
  <c r="F128" i="13"/>
  <c r="F129" i="13"/>
  <c r="F130" i="13"/>
  <c r="F131" i="13"/>
  <c r="F132" i="13"/>
  <c r="F133" i="13"/>
  <c r="F134" i="13"/>
  <c r="F135" i="13"/>
  <c r="F136" i="13"/>
  <c r="F137" i="13"/>
  <c r="F138" i="13"/>
  <c r="F139" i="13"/>
  <c r="F140" i="13"/>
  <c r="F141" i="13"/>
  <c r="F142" i="13"/>
  <c r="F143" i="13"/>
  <c r="F144" i="13"/>
  <c r="F145" i="13"/>
  <c r="F146" i="13"/>
  <c r="F147" i="13"/>
  <c r="F148" i="13"/>
  <c r="F149" i="13"/>
  <c r="F150" i="13"/>
  <c r="F151" i="13"/>
  <c r="F152" i="13"/>
  <c r="F153" i="13"/>
  <c r="F154" i="13"/>
  <c r="F155" i="13"/>
  <c r="F156" i="13"/>
  <c r="F157" i="13"/>
  <c r="F158" i="13"/>
  <c r="F159" i="13"/>
  <c r="F160" i="13"/>
  <c r="F161" i="13"/>
  <c r="F162" i="13"/>
  <c r="F163" i="13"/>
  <c r="F164" i="13"/>
  <c r="F165" i="13"/>
  <c r="F166" i="13"/>
  <c r="F167" i="13"/>
  <c r="F168" i="13"/>
  <c r="F169" i="13"/>
  <c r="F170" i="13"/>
  <c r="F171" i="13"/>
  <c r="F172" i="13"/>
  <c r="F173" i="13"/>
  <c r="F174" i="13"/>
  <c r="F175" i="13"/>
  <c r="F176" i="13"/>
  <c r="F177" i="13"/>
  <c r="F178" i="13"/>
  <c r="F179" i="13"/>
  <c r="F180" i="13"/>
  <c r="F181" i="13"/>
  <c r="F182" i="13"/>
  <c r="F183" i="13"/>
  <c r="F184" i="13"/>
  <c r="F185" i="13"/>
  <c r="F186" i="13"/>
  <c r="F187" i="13"/>
  <c r="F188" i="13"/>
  <c r="F189" i="13"/>
  <c r="F190" i="13"/>
  <c r="F191" i="13"/>
  <c r="F192" i="13"/>
  <c r="F193" i="13"/>
  <c r="F194" i="13"/>
  <c r="F195" i="13"/>
  <c r="F196" i="13"/>
  <c r="F197" i="13"/>
  <c r="F198" i="13"/>
  <c r="F199" i="13"/>
  <c r="F200" i="13"/>
  <c r="F201" i="13"/>
  <c r="F202" i="13"/>
  <c r="F203" i="13"/>
  <c r="F204" i="13"/>
  <c r="F205" i="13"/>
  <c r="F206" i="13"/>
  <c r="F207" i="13"/>
  <c r="F208" i="13"/>
  <c r="F209" i="13"/>
  <c r="F210" i="13"/>
  <c r="F211" i="13"/>
  <c r="F212" i="13"/>
  <c r="F213" i="13"/>
  <c r="F214" i="13"/>
  <c r="F215" i="13"/>
  <c r="F216" i="13"/>
  <c r="F217" i="13"/>
  <c r="F218" i="13"/>
  <c r="F219" i="13"/>
  <c r="F220" i="13"/>
  <c r="F221" i="13"/>
  <c r="F222" i="13"/>
  <c r="F223" i="13"/>
  <c r="F224" i="13"/>
  <c r="F225" i="13"/>
  <c r="F226" i="13"/>
  <c r="F227" i="13"/>
  <c r="F228" i="13"/>
  <c r="F229" i="13"/>
  <c r="F230" i="13"/>
  <c r="F231" i="13"/>
  <c r="F232" i="13"/>
  <c r="F233" i="13"/>
  <c r="F234" i="13"/>
  <c r="F235" i="13"/>
  <c r="F236" i="13"/>
  <c r="F237" i="13"/>
  <c r="F238" i="13"/>
  <c r="F239" i="13"/>
  <c r="F240" i="13"/>
  <c r="F241" i="13"/>
  <c r="F242" i="13"/>
  <c r="F243" i="13"/>
  <c r="F244" i="13"/>
  <c r="F245" i="13"/>
  <c r="F246" i="13"/>
  <c r="F247" i="13"/>
  <c r="F248" i="13"/>
  <c r="F249" i="13"/>
  <c r="F250" i="13"/>
  <c r="F251" i="13"/>
  <c r="F252" i="13"/>
  <c r="F253" i="13"/>
  <c r="F254" i="13"/>
  <c r="F255" i="13"/>
  <c r="F256" i="13"/>
  <c r="F257" i="13"/>
  <c r="F258" i="13"/>
  <c r="F259" i="13"/>
  <c r="F260" i="13"/>
  <c r="F261" i="13"/>
  <c r="F262" i="13"/>
  <c r="F263" i="13"/>
  <c r="F264" i="13"/>
  <c r="F265" i="13"/>
  <c r="F266" i="13"/>
  <c r="F267" i="13"/>
  <c r="F268" i="13"/>
  <c r="F269" i="13"/>
  <c r="F270" i="13"/>
  <c r="F271" i="13"/>
  <c r="F272" i="13"/>
  <c r="F273" i="13"/>
  <c r="F274" i="13"/>
  <c r="F275" i="13"/>
  <c r="F276" i="13"/>
  <c r="F277" i="13"/>
  <c r="F278" i="13"/>
  <c r="F279" i="13"/>
  <c r="F280" i="13"/>
  <c r="F281" i="13"/>
  <c r="F282" i="13"/>
  <c r="F283" i="13"/>
  <c r="F284" i="13"/>
  <c r="F285" i="13"/>
  <c r="F286" i="13"/>
  <c r="F287" i="13"/>
  <c r="F288" i="13"/>
  <c r="F289" i="13"/>
  <c r="F290" i="13"/>
  <c r="F291" i="13"/>
  <c r="F292" i="13"/>
  <c r="F293" i="13"/>
  <c r="F294" i="13"/>
  <c r="F295" i="13"/>
  <c r="F296" i="13"/>
  <c r="F297" i="13"/>
  <c r="F298" i="13"/>
  <c r="F299" i="13"/>
  <c r="F300" i="13"/>
  <c r="F301" i="13"/>
  <c r="F302" i="13"/>
  <c r="F303" i="13"/>
  <c r="F304" i="13"/>
  <c r="F305" i="13"/>
  <c r="F306" i="13"/>
  <c r="F307" i="13"/>
  <c r="F308" i="13"/>
  <c r="F309" i="13"/>
  <c r="F310" i="13"/>
  <c r="F311" i="13"/>
  <c r="F312" i="13"/>
  <c r="F313" i="13"/>
  <c r="F314" i="13"/>
  <c r="F315" i="13"/>
  <c r="F316" i="13"/>
  <c r="F317" i="13"/>
  <c r="F318" i="13"/>
  <c r="F319" i="13"/>
  <c r="F320" i="13"/>
  <c r="F321" i="13"/>
  <c r="F322" i="13"/>
  <c r="F323" i="13"/>
  <c r="F324" i="13"/>
  <c r="F325" i="13"/>
  <c r="F326" i="13"/>
  <c r="F327" i="13"/>
  <c r="F328" i="13"/>
  <c r="F329" i="13"/>
  <c r="F330" i="13"/>
  <c r="F331" i="13"/>
  <c r="F332" i="13"/>
  <c r="F333" i="13"/>
  <c r="F334" i="13"/>
  <c r="F335" i="13"/>
  <c r="F336" i="13"/>
  <c r="F337" i="13"/>
  <c r="F338" i="13"/>
  <c r="F339" i="13"/>
  <c r="F340" i="13"/>
  <c r="F341" i="13"/>
  <c r="F342" i="13"/>
  <c r="F343" i="13"/>
  <c r="F344" i="13"/>
  <c r="F345" i="13"/>
  <c r="F346" i="13"/>
  <c r="F347" i="13"/>
  <c r="F348" i="13"/>
  <c r="F349" i="13"/>
  <c r="F350" i="13"/>
  <c r="F351" i="13"/>
  <c r="F352" i="13"/>
  <c r="F353" i="13"/>
  <c r="F354" i="13"/>
  <c r="F355" i="13"/>
  <c r="F356" i="13"/>
  <c r="F357" i="13"/>
  <c r="F358" i="13"/>
  <c r="F359" i="13"/>
  <c r="F360" i="13"/>
  <c r="F361" i="13"/>
  <c r="F362" i="13"/>
  <c r="F363" i="13"/>
  <c r="F364" i="13"/>
  <c r="F365" i="13"/>
  <c r="F366" i="13"/>
  <c r="F367" i="13"/>
  <c r="F368" i="13"/>
  <c r="F369" i="13"/>
  <c r="F370" i="13"/>
  <c r="F371" i="13"/>
  <c r="F372" i="13"/>
  <c r="F373" i="13"/>
  <c r="F374" i="13"/>
  <c r="F375" i="13"/>
  <c r="F376" i="13"/>
  <c r="F377" i="13"/>
  <c r="F378" i="13"/>
  <c r="F379" i="13"/>
  <c r="F380" i="13"/>
  <c r="F381" i="13"/>
  <c r="F382" i="13"/>
  <c r="F383" i="13"/>
  <c r="F384" i="13"/>
  <c r="F385" i="13"/>
  <c r="F386" i="13"/>
  <c r="F387" i="13"/>
  <c r="F388" i="13"/>
  <c r="F389" i="13"/>
  <c r="F390" i="13"/>
  <c r="F391" i="13"/>
  <c r="F392" i="13"/>
  <c r="F393" i="13"/>
  <c r="F394" i="13"/>
  <c r="F395" i="13"/>
  <c r="F396" i="13"/>
  <c r="F397" i="13"/>
  <c r="F398" i="13"/>
  <c r="F399" i="13"/>
  <c r="F400" i="13"/>
  <c r="F401" i="13"/>
  <c r="F402" i="13"/>
  <c r="F403" i="13"/>
  <c r="F404" i="13"/>
  <c r="F405" i="13"/>
  <c r="F406" i="13"/>
  <c r="F407" i="13"/>
  <c r="F408" i="13"/>
  <c r="F409" i="13"/>
  <c r="F410" i="13"/>
  <c r="F411" i="13"/>
  <c r="F412" i="13"/>
  <c r="F413" i="13"/>
  <c r="F414" i="13"/>
  <c r="F415" i="13"/>
  <c r="F416" i="13"/>
  <c r="F417" i="13"/>
  <c r="F418" i="13"/>
  <c r="F419" i="13"/>
  <c r="F420" i="13"/>
  <c r="F421" i="13"/>
  <c r="F422" i="13"/>
  <c r="F423" i="13"/>
  <c r="F424" i="13"/>
  <c r="F425" i="13"/>
  <c r="F426" i="13"/>
  <c r="F427" i="13"/>
  <c r="F428" i="13"/>
  <c r="F429" i="13"/>
  <c r="F430" i="13"/>
  <c r="F431" i="13"/>
  <c r="F432" i="13"/>
  <c r="F433" i="13"/>
  <c r="F434" i="13"/>
  <c r="F435" i="13"/>
  <c r="F436" i="13"/>
  <c r="F437" i="13"/>
  <c r="F438" i="13"/>
  <c r="F439" i="13"/>
  <c r="F440" i="13"/>
  <c r="F441" i="13"/>
  <c r="F442" i="13"/>
  <c r="F443" i="13"/>
  <c r="F444" i="13"/>
  <c r="F445" i="13"/>
  <c r="F446" i="13"/>
  <c r="F447" i="13"/>
  <c r="F448" i="13"/>
  <c r="F449" i="13"/>
  <c r="F450" i="13"/>
  <c r="F451" i="13"/>
  <c r="F452" i="13"/>
  <c r="F453" i="13"/>
  <c r="F454" i="13"/>
  <c r="F455" i="13"/>
  <c r="F456" i="13"/>
  <c r="F457" i="13"/>
  <c r="F458" i="13"/>
  <c r="F459" i="13"/>
  <c r="F460" i="13"/>
  <c r="F461" i="13"/>
  <c r="F462" i="13"/>
  <c r="F463" i="13"/>
  <c r="F464" i="13"/>
  <c r="F465" i="13"/>
  <c r="F466" i="13"/>
  <c r="F467" i="13"/>
  <c r="F468" i="13"/>
  <c r="F469" i="13"/>
  <c r="F470" i="13"/>
  <c r="F471" i="13"/>
  <c r="F472" i="13"/>
  <c r="F473" i="13"/>
  <c r="F474" i="13"/>
  <c r="F475" i="13"/>
  <c r="F476" i="13"/>
  <c r="F477" i="13"/>
  <c r="F478" i="13"/>
  <c r="F479" i="13"/>
  <c r="F480" i="13"/>
  <c r="F481" i="13"/>
  <c r="F482" i="13"/>
  <c r="F483" i="13"/>
  <c r="F484" i="13"/>
  <c r="F485" i="13"/>
  <c r="F486" i="13"/>
  <c r="F487" i="13"/>
  <c r="F488" i="13"/>
  <c r="F489" i="13"/>
  <c r="F490" i="13"/>
  <c r="F491" i="13"/>
  <c r="F492" i="13"/>
  <c r="F493" i="13"/>
  <c r="F494" i="13"/>
  <c r="F495" i="13"/>
  <c r="F496" i="13"/>
  <c r="F497" i="13"/>
  <c r="F498" i="13"/>
  <c r="F499" i="13"/>
  <c r="F500" i="13"/>
  <c r="F501" i="13"/>
  <c r="F502" i="13"/>
  <c r="F503" i="13"/>
  <c r="F504" i="13"/>
  <c r="F505" i="13"/>
  <c r="F506" i="13"/>
  <c r="F507" i="13"/>
  <c r="F508" i="13"/>
  <c r="F509" i="13"/>
  <c r="F510" i="13"/>
  <c r="F511" i="13"/>
  <c r="F512" i="13"/>
  <c r="F513" i="13"/>
  <c r="F514" i="13"/>
  <c r="F515" i="13"/>
  <c r="F516" i="13"/>
  <c r="F517" i="13"/>
  <c r="F518" i="13"/>
  <c r="F519" i="13"/>
  <c r="F520" i="13"/>
  <c r="F521" i="13"/>
  <c r="F522" i="13"/>
  <c r="F523" i="13"/>
  <c r="F524" i="13"/>
  <c r="F525" i="13"/>
  <c r="F526" i="13"/>
  <c r="F527" i="13"/>
  <c r="F528" i="13"/>
  <c r="F529" i="13"/>
  <c r="F530" i="13"/>
  <c r="F531" i="13"/>
  <c r="F532" i="13"/>
  <c r="F533" i="13"/>
  <c r="F534" i="13"/>
  <c r="F535" i="13"/>
  <c r="F536" i="13"/>
  <c r="F537" i="13"/>
  <c r="F538" i="13"/>
  <c r="F539" i="13"/>
  <c r="F540" i="13"/>
  <c r="F541" i="13"/>
  <c r="F542" i="13"/>
  <c r="F543" i="13"/>
  <c r="F544" i="13"/>
  <c r="F545" i="13"/>
  <c r="F546" i="13"/>
  <c r="F547" i="13"/>
  <c r="F548" i="13"/>
  <c r="F549" i="13"/>
  <c r="F550" i="13"/>
  <c r="F551" i="13"/>
  <c r="F552" i="13"/>
  <c r="F553" i="13"/>
  <c r="F554" i="13"/>
  <c r="F555" i="13"/>
  <c r="F556" i="13"/>
  <c r="F557" i="13"/>
  <c r="F558" i="13"/>
  <c r="F559" i="13"/>
  <c r="F560" i="13"/>
  <c r="F561" i="13"/>
  <c r="F562" i="13"/>
  <c r="F563" i="13"/>
  <c r="F564" i="13"/>
  <c r="F565" i="13"/>
  <c r="F566" i="13"/>
  <c r="F567" i="13"/>
  <c r="F568" i="13"/>
  <c r="F569" i="13"/>
  <c r="F570" i="13"/>
  <c r="F571" i="13"/>
  <c r="F572" i="13"/>
  <c r="F573" i="13"/>
  <c r="F574" i="13"/>
  <c r="F575" i="13"/>
  <c r="F576" i="13"/>
  <c r="F577" i="13"/>
  <c r="F578" i="13"/>
  <c r="F579" i="13"/>
  <c r="F580" i="13"/>
  <c r="F581" i="13"/>
  <c r="F582" i="13"/>
  <c r="F583" i="13"/>
  <c r="F584" i="13"/>
  <c r="F585" i="13"/>
  <c r="F586" i="13"/>
  <c r="F587" i="13"/>
  <c r="F588" i="13"/>
  <c r="F589" i="13"/>
  <c r="F590" i="13"/>
  <c r="F591" i="13"/>
  <c r="F592" i="13"/>
  <c r="F593" i="13"/>
  <c r="F594" i="13"/>
  <c r="F595" i="13"/>
  <c r="F596" i="13"/>
  <c r="F597" i="13"/>
  <c r="F598" i="13"/>
  <c r="F599" i="13"/>
  <c r="F600" i="13"/>
  <c r="F601" i="13"/>
  <c r="F602" i="13"/>
  <c r="F603" i="13"/>
  <c r="F604" i="13"/>
  <c r="F605" i="13"/>
  <c r="F606" i="13"/>
  <c r="F607" i="13"/>
  <c r="F608" i="13"/>
  <c r="F609" i="13"/>
  <c r="F610" i="13"/>
  <c r="F611" i="13"/>
  <c r="F612" i="13"/>
  <c r="F613" i="13"/>
  <c r="F614" i="13"/>
  <c r="F615" i="13"/>
  <c r="F616" i="13"/>
  <c r="F617" i="13"/>
  <c r="F618" i="13"/>
  <c r="F619" i="13"/>
  <c r="F620" i="13"/>
  <c r="F621" i="13"/>
  <c r="F622" i="13"/>
  <c r="F623" i="13"/>
  <c r="F624" i="13"/>
  <c r="F625" i="13"/>
  <c r="F626" i="13"/>
  <c r="F627" i="13"/>
  <c r="F628" i="13"/>
  <c r="F629" i="13"/>
  <c r="F630" i="13"/>
  <c r="F631" i="13"/>
  <c r="F632" i="13"/>
  <c r="F633" i="13"/>
  <c r="F634" i="13"/>
  <c r="F635" i="13"/>
  <c r="F636" i="13"/>
  <c r="F637" i="13"/>
  <c r="F638" i="13"/>
  <c r="F639" i="13"/>
  <c r="F640" i="13"/>
  <c r="F641" i="13"/>
  <c r="F642" i="13"/>
  <c r="F643" i="13"/>
  <c r="F644" i="13"/>
  <c r="F645" i="13"/>
  <c r="F646" i="13"/>
  <c r="F647" i="13"/>
  <c r="F648" i="13"/>
  <c r="F649" i="13"/>
  <c r="F650" i="13"/>
  <c r="F651" i="13"/>
  <c r="F652" i="13"/>
  <c r="F653" i="13"/>
  <c r="F654" i="13"/>
  <c r="F655" i="13"/>
  <c r="F656" i="13"/>
  <c r="F657" i="13"/>
  <c r="F658" i="13"/>
  <c r="F659" i="13"/>
  <c r="F660" i="13"/>
  <c r="F661" i="13"/>
  <c r="F662" i="13"/>
  <c r="F663" i="13"/>
  <c r="F664" i="13"/>
  <c r="F665" i="13"/>
  <c r="F666" i="13"/>
  <c r="F667" i="13"/>
  <c r="F668" i="13"/>
  <c r="F669" i="13"/>
  <c r="F670" i="13"/>
  <c r="F671" i="13"/>
  <c r="F672" i="13"/>
  <c r="F673" i="13"/>
  <c r="F674" i="13"/>
  <c r="F675" i="13"/>
  <c r="F676" i="13"/>
  <c r="F677" i="13"/>
  <c r="F678" i="13"/>
  <c r="F679" i="13"/>
  <c r="F680" i="13"/>
  <c r="F681" i="13"/>
  <c r="F682" i="13"/>
  <c r="F683" i="13"/>
  <c r="F684" i="13"/>
  <c r="F685" i="13"/>
  <c r="F686" i="13"/>
  <c r="F687" i="13"/>
  <c r="F688" i="13"/>
  <c r="F689" i="13"/>
  <c r="F690" i="13"/>
  <c r="F691" i="13"/>
  <c r="F692" i="13"/>
  <c r="F693" i="13"/>
  <c r="F694" i="13"/>
  <c r="F695" i="13"/>
  <c r="F696" i="13"/>
  <c r="F697" i="13"/>
  <c r="F698" i="13"/>
  <c r="F699" i="13"/>
  <c r="F700" i="13"/>
  <c r="F701" i="13"/>
  <c r="F702" i="13"/>
  <c r="F703" i="13"/>
  <c r="F704" i="13"/>
  <c r="F705" i="13"/>
  <c r="F706" i="13"/>
  <c r="F707" i="13"/>
  <c r="F708" i="13"/>
  <c r="F709" i="13"/>
  <c r="F710" i="13"/>
  <c r="F711" i="13"/>
  <c r="F712" i="13"/>
  <c r="F713" i="13"/>
  <c r="F714" i="13"/>
  <c r="F715" i="13"/>
  <c r="F716" i="13"/>
  <c r="F717" i="13"/>
  <c r="F718" i="13"/>
  <c r="F719" i="13"/>
  <c r="F720" i="13"/>
  <c r="F721" i="13"/>
  <c r="F722" i="13"/>
  <c r="F723" i="13"/>
  <c r="F724" i="13"/>
  <c r="F725" i="13"/>
  <c r="F726" i="13"/>
  <c r="F727" i="13"/>
  <c r="F728" i="13"/>
  <c r="F729" i="13"/>
  <c r="F730" i="13"/>
  <c r="F731" i="13"/>
  <c r="F732" i="13"/>
  <c r="F733" i="13"/>
  <c r="F734" i="13"/>
  <c r="F735" i="13"/>
  <c r="F736" i="13"/>
  <c r="F737" i="13"/>
  <c r="F738" i="13"/>
  <c r="F739" i="13"/>
  <c r="F740" i="13"/>
  <c r="F741" i="13"/>
  <c r="F742" i="13"/>
  <c r="F743" i="13"/>
  <c r="F744" i="13"/>
  <c r="F745" i="13"/>
  <c r="F746" i="13"/>
  <c r="F747" i="13"/>
  <c r="F748" i="13"/>
  <c r="F749" i="13"/>
  <c r="F750" i="13"/>
  <c r="F751" i="13"/>
  <c r="F752" i="13"/>
  <c r="F753" i="13"/>
  <c r="F754" i="13"/>
  <c r="F755" i="13"/>
  <c r="F756" i="13"/>
  <c r="F757" i="13"/>
  <c r="F758" i="13"/>
  <c r="F759" i="13"/>
  <c r="F760" i="13"/>
  <c r="F761" i="13"/>
  <c r="F762" i="13"/>
  <c r="F763" i="13"/>
  <c r="F764" i="13"/>
  <c r="F765" i="13"/>
  <c r="F766" i="13"/>
  <c r="F767" i="13"/>
  <c r="F768" i="13"/>
  <c r="F769" i="13"/>
  <c r="F770" i="13"/>
  <c r="F771" i="13"/>
  <c r="F772" i="13"/>
  <c r="F773" i="13"/>
  <c r="F774" i="13"/>
  <c r="F775" i="13"/>
  <c r="F776" i="13"/>
  <c r="F777" i="13"/>
  <c r="F778" i="13"/>
  <c r="F779" i="13"/>
  <c r="F780" i="13"/>
  <c r="F781" i="13"/>
  <c r="F782" i="13"/>
  <c r="F783" i="13"/>
  <c r="F784" i="13"/>
  <c r="F785" i="13"/>
  <c r="F786" i="13"/>
  <c r="F787" i="13"/>
  <c r="F788" i="13"/>
  <c r="F789" i="13"/>
  <c r="F790" i="13"/>
  <c r="F791" i="13"/>
  <c r="F792" i="13"/>
  <c r="F793" i="13"/>
  <c r="F794" i="13"/>
  <c r="F795" i="13"/>
  <c r="F796" i="13"/>
  <c r="F797" i="13"/>
  <c r="F798" i="13"/>
  <c r="F799" i="13"/>
  <c r="F800" i="13"/>
  <c r="F801" i="13"/>
  <c r="F802" i="13"/>
  <c r="F803" i="13"/>
  <c r="F804" i="13"/>
  <c r="F805" i="13"/>
  <c r="F806" i="13"/>
  <c r="F807" i="13"/>
  <c r="F808" i="13"/>
  <c r="F809" i="13"/>
  <c r="F810" i="13"/>
  <c r="F811" i="13"/>
  <c r="F812" i="13"/>
  <c r="F813" i="13"/>
  <c r="F814" i="13"/>
  <c r="F815" i="13"/>
  <c r="F816" i="13"/>
  <c r="F817" i="13"/>
  <c r="F818" i="13"/>
  <c r="F819" i="13"/>
  <c r="F820" i="13"/>
  <c r="F821" i="13"/>
  <c r="F822" i="13"/>
  <c r="F823" i="13"/>
  <c r="F824" i="13"/>
  <c r="F825" i="13"/>
  <c r="F826" i="13"/>
  <c r="F827" i="13"/>
  <c r="F828" i="13"/>
  <c r="F829" i="13"/>
  <c r="F830" i="13"/>
  <c r="F831" i="13"/>
  <c r="F832" i="13"/>
  <c r="F833" i="13"/>
  <c r="F834" i="13"/>
  <c r="F835" i="13"/>
  <c r="F836" i="13"/>
  <c r="F837" i="13"/>
  <c r="F838" i="13"/>
  <c r="F839" i="13"/>
  <c r="F841" i="13"/>
  <c r="F842" i="13"/>
  <c r="F843" i="13"/>
  <c r="F844" i="13"/>
  <c r="F845" i="13"/>
  <c r="F846" i="13"/>
  <c r="F847" i="13"/>
  <c r="F848" i="13"/>
  <c r="F849" i="13"/>
  <c r="F850" i="13"/>
  <c r="F851" i="13"/>
  <c r="F852" i="13"/>
  <c r="F853" i="13"/>
  <c r="F854" i="13"/>
  <c r="F855" i="13"/>
  <c r="F856" i="13"/>
  <c r="F857" i="13"/>
  <c r="F858" i="13"/>
  <c r="F859" i="13"/>
  <c r="F860" i="13"/>
  <c r="F861" i="13"/>
  <c r="F862" i="13"/>
  <c r="F863" i="13"/>
  <c r="F864" i="13"/>
  <c r="F865" i="13"/>
  <c r="F866" i="13"/>
  <c r="F867" i="13"/>
  <c r="F868" i="13"/>
  <c r="F869" i="13"/>
  <c r="F870" i="13"/>
  <c r="F871" i="13"/>
  <c r="F872" i="13"/>
  <c r="F873" i="13"/>
  <c r="F874" i="13"/>
  <c r="F875" i="13"/>
  <c r="F876" i="13"/>
  <c r="F877" i="13"/>
  <c r="F878" i="13"/>
  <c r="F879" i="13"/>
  <c r="F880" i="13"/>
  <c r="F881" i="13"/>
  <c r="F882" i="13"/>
  <c r="F883" i="13"/>
  <c r="F884" i="13"/>
  <c r="F885" i="13"/>
  <c r="F886" i="13"/>
  <c r="F887" i="13"/>
  <c r="F888" i="13"/>
  <c r="F889" i="13"/>
  <c r="F890" i="13"/>
  <c r="F891" i="13"/>
  <c r="F892" i="13"/>
  <c r="F893" i="13"/>
  <c r="F894" i="13"/>
  <c r="F895" i="13"/>
  <c r="F896" i="13"/>
  <c r="F897" i="13"/>
  <c r="F898" i="13"/>
  <c r="F899" i="13"/>
  <c r="F900" i="13"/>
  <c r="F901" i="13"/>
  <c r="F902" i="13"/>
  <c r="F903" i="13"/>
  <c r="F904" i="13"/>
  <c r="F905" i="13"/>
  <c r="F906" i="13"/>
  <c r="F907" i="13"/>
  <c r="F908" i="13"/>
  <c r="F909" i="13"/>
  <c r="F910" i="13"/>
  <c r="F911" i="13"/>
  <c r="F912" i="13"/>
  <c r="F913" i="13"/>
  <c r="F914" i="13"/>
  <c r="F915" i="13"/>
  <c r="F916" i="13"/>
  <c r="F917" i="13"/>
  <c r="F918" i="13"/>
  <c r="F919" i="13"/>
  <c r="F920" i="13"/>
  <c r="F921" i="13"/>
  <c r="F922" i="13"/>
  <c r="F923" i="13"/>
  <c r="F924" i="13"/>
  <c r="F925" i="13"/>
  <c r="F926" i="13"/>
  <c r="F927" i="13"/>
  <c r="F928" i="13"/>
  <c r="F929" i="13"/>
  <c r="F930" i="13"/>
  <c r="F931" i="13"/>
  <c r="F932" i="13"/>
  <c r="F933" i="13"/>
  <c r="F934" i="13"/>
  <c r="F935" i="13"/>
  <c r="F936" i="13"/>
  <c r="F937" i="13"/>
  <c r="F938" i="13"/>
  <c r="F939" i="13"/>
  <c r="F940" i="13"/>
  <c r="F941" i="13"/>
  <c r="F942" i="13"/>
  <c r="F943" i="13"/>
  <c r="F944" i="13"/>
  <c r="F945" i="13"/>
  <c r="F946" i="13"/>
  <c r="F947" i="13"/>
  <c r="F948" i="13"/>
  <c r="F949" i="13"/>
  <c r="F950" i="13"/>
  <c r="F951" i="13"/>
  <c r="F952" i="13"/>
  <c r="F953" i="13"/>
  <c r="F954" i="13"/>
  <c r="F955" i="13"/>
  <c r="F956" i="13"/>
  <c r="F957" i="13"/>
  <c r="F958" i="13"/>
  <c r="F959" i="13"/>
  <c r="F960" i="13"/>
  <c r="F961" i="13"/>
  <c r="F962" i="13"/>
  <c r="F963" i="13"/>
  <c r="F964" i="13"/>
  <c r="F965" i="13"/>
  <c r="F966" i="13"/>
  <c r="F967" i="13"/>
  <c r="F968" i="13"/>
  <c r="F969" i="13"/>
  <c r="F970" i="13"/>
  <c r="F971" i="13"/>
  <c r="F972" i="13"/>
  <c r="F973" i="13"/>
  <c r="F974" i="13"/>
  <c r="F975" i="13"/>
  <c r="F976" i="13"/>
  <c r="F977" i="13"/>
  <c r="F978" i="13"/>
  <c r="F979" i="13"/>
  <c r="F980" i="13"/>
  <c r="F981" i="13"/>
  <c r="F982" i="13"/>
  <c r="F983" i="13"/>
  <c r="F984" i="13"/>
  <c r="F985" i="13"/>
  <c r="F986" i="13"/>
  <c r="F987" i="13"/>
  <c r="F988" i="13"/>
  <c r="F989" i="13"/>
  <c r="F990" i="13"/>
  <c r="F991" i="13"/>
  <c r="F992" i="13"/>
  <c r="F993" i="13"/>
  <c r="F994" i="13"/>
  <c r="F995" i="13"/>
  <c r="F996" i="13"/>
  <c r="F997" i="13"/>
  <c r="F998" i="13"/>
  <c r="F999" i="13"/>
  <c r="F1000" i="13"/>
  <c r="F1001" i="13"/>
  <c r="F1002" i="13"/>
  <c r="F1003" i="13"/>
  <c r="F1004" i="13"/>
  <c r="F1005" i="13"/>
  <c r="F1006" i="13"/>
  <c r="F1007" i="13"/>
  <c r="F1008" i="13"/>
  <c r="F1009" i="13"/>
  <c r="F1010" i="13"/>
  <c r="F1011" i="13"/>
  <c r="F1012" i="13"/>
  <c r="F1013" i="13"/>
  <c r="F1014" i="13"/>
  <c r="F1015" i="13"/>
  <c r="F1016" i="13"/>
  <c r="F1017" i="13"/>
  <c r="F1018" i="13"/>
  <c r="F1019" i="13"/>
  <c r="F1020" i="13"/>
  <c r="F1021" i="13"/>
  <c r="F1022" i="13"/>
  <c r="F1023" i="13"/>
  <c r="F1024" i="13"/>
  <c r="F1025" i="13"/>
  <c r="F1026" i="13"/>
  <c r="F1027" i="13"/>
  <c r="F1028" i="13"/>
  <c r="F1029" i="13"/>
  <c r="F1030" i="13"/>
  <c r="F1031" i="13"/>
  <c r="F1032" i="13"/>
  <c r="F1033" i="13"/>
  <c r="F1034" i="13"/>
  <c r="F1035" i="13"/>
  <c r="F1036" i="13"/>
  <c r="F1037" i="13"/>
  <c r="F1038" i="13"/>
  <c r="F1039" i="13"/>
  <c r="F1040" i="13"/>
  <c r="F1041" i="13"/>
  <c r="F1042" i="13"/>
  <c r="F1043" i="13"/>
  <c r="F1044" i="13"/>
  <c r="F1045" i="13"/>
  <c r="F1046" i="13"/>
  <c r="F1047" i="13"/>
  <c r="F1048" i="13"/>
  <c r="F1049" i="13"/>
  <c r="F1050" i="13"/>
  <c r="F1051" i="13"/>
  <c r="F1052" i="13"/>
  <c r="F1053" i="13"/>
  <c r="F1054" i="13"/>
  <c r="F1055" i="13"/>
  <c r="F1056" i="13"/>
  <c r="F1057" i="13"/>
  <c r="F1058" i="13"/>
  <c r="F1059" i="13"/>
  <c r="F1060" i="13"/>
  <c r="F1061" i="13"/>
  <c r="F1062" i="13"/>
  <c r="F1063" i="13"/>
  <c r="F1064" i="13"/>
  <c r="F1065" i="13"/>
  <c r="F1066" i="13"/>
  <c r="F1067" i="13"/>
  <c r="F1068" i="13"/>
  <c r="F1069" i="13"/>
  <c r="F1070" i="13"/>
  <c r="F1071" i="13"/>
  <c r="F1072" i="13"/>
  <c r="F1073" i="13"/>
  <c r="F1074" i="13"/>
  <c r="F1075" i="13"/>
  <c r="F1076" i="13"/>
  <c r="F1077" i="13"/>
  <c r="F1078" i="13"/>
  <c r="F1079" i="13"/>
  <c r="F1080" i="13"/>
  <c r="F1081" i="13"/>
  <c r="F1082" i="13"/>
  <c r="F1083" i="13"/>
  <c r="F1084" i="13"/>
  <c r="F1085" i="13"/>
  <c r="F1086" i="13"/>
  <c r="F1087" i="13"/>
  <c r="F1088" i="13"/>
  <c r="F1089" i="13"/>
  <c r="F1090" i="13"/>
  <c r="F1091" i="13"/>
  <c r="F1092" i="13"/>
  <c r="F1093" i="13"/>
  <c r="F1094" i="13"/>
  <c r="F1095" i="13"/>
  <c r="F1096" i="13"/>
  <c r="F1097" i="13"/>
  <c r="F1098" i="13"/>
  <c r="F1099" i="13"/>
  <c r="F1100" i="13"/>
  <c r="F1101" i="13"/>
  <c r="F1102" i="13"/>
  <c r="F1103" i="13"/>
  <c r="F1104" i="13"/>
  <c r="F1105" i="13"/>
  <c r="F1106" i="13"/>
  <c r="F1107" i="13"/>
  <c r="F1108" i="13"/>
  <c r="F1109" i="13"/>
  <c r="F1110" i="13"/>
  <c r="F1111" i="13"/>
  <c r="F1112" i="13"/>
  <c r="F1113" i="13"/>
  <c r="F1114" i="13"/>
  <c r="F1115" i="13"/>
  <c r="F1116" i="13"/>
  <c r="F1117" i="13"/>
  <c r="F1118" i="13"/>
  <c r="F1119" i="13"/>
  <c r="F1120" i="13"/>
  <c r="F1121" i="13"/>
  <c r="F1122" i="13"/>
  <c r="F1123" i="13"/>
  <c r="F1124" i="13"/>
  <c r="F1125" i="13"/>
  <c r="F1126" i="13"/>
  <c r="F1127" i="13"/>
  <c r="F1128" i="13"/>
  <c r="F1129" i="13"/>
  <c r="F1130" i="13"/>
  <c r="F1131" i="13"/>
  <c r="F1132" i="13"/>
  <c r="F1133" i="13"/>
  <c r="F1134" i="13"/>
  <c r="F1135" i="13"/>
  <c r="F1136" i="13"/>
  <c r="F1137" i="13"/>
  <c r="F1138" i="13"/>
  <c r="F1139" i="13"/>
  <c r="F1140" i="13"/>
  <c r="F1141" i="13"/>
  <c r="F1142" i="13"/>
  <c r="F1143" i="13"/>
  <c r="F1144" i="13"/>
  <c r="F1145" i="13"/>
  <c r="F1146" i="13"/>
  <c r="F1147" i="13"/>
  <c r="F1148" i="13"/>
  <c r="F1149" i="13"/>
  <c r="F1150" i="13"/>
  <c r="F1151" i="13"/>
  <c r="F1152" i="13"/>
  <c r="F1153" i="13"/>
  <c r="F1154" i="13"/>
  <c r="F1155" i="13"/>
  <c r="F1156" i="13"/>
  <c r="F1157" i="13"/>
  <c r="F1158" i="13"/>
  <c r="F1159" i="13"/>
  <c r="F1160" i="13"/>
  <c r="F1161" i="13"/>
  <c r="F1162" i="13"/>
  <c r="F1163" i="13"/>
  <c r="F1164" i="13"/>
  <c r="F1165" i="13"/>
  <c r="F1166" i="13"/>
  <c r="F1167" i="13"/>
  <c r="F1168" i="13"/>
  <c r="F1169" i="13"/>
  <c r="F1170" i="13"/>
  <c r="F1171" i="13"/>
  <c r="F1172" i="13"/>
  <c r="F1173" i="13"/>
  <c r="F1174" i="13"/>
  <c r="F1175" i="13"/>
  <c r="F1176" i="13"/>
  <c r="F1177" i="13"/>
  <c r="F1178" i="13"/>
  <c r="F1179" i="13"/>
  <c r="F1180" i="13"/>
  <c r="F1181" i="13"/>
  <c r="F1182" i="13"/>
  <c r="F1183" i="13"/>
  <c r="F1184" i="13"/>
  <c r="F1185" i="13"/>
  <c r="F1186" i="13"/>
  <c r="F1187" i="13"/>
  <c r="F1188" i="13"/>
  <c r="F1189" i="13"/>
  <c r="F1190" i="13"/>
  <c r="F1191" i="13"/>
  <c r="F1192" i="13"/>
  <c r="F1193" i="13"/>
  <c r="F1194" i="13"/>
  <c r="F1195" i="13"/>
  <c r="F1196" i="13"/>
  <c r="F1197" i="13"/>
  <c r="F1198" i="13"/>
  <c r="F1199" i="13"/>
  <c r="F1200" i="13"/>
  <c r="F1201" i="13"/>
  <c r="F1202" i="13"/>
  <c r="F1203" i="13"/>
  <c r="F1204" i="13"/>
  <c r="F1205" i="13"/>
  <c r="F1206" i="13"/>
  <c r="F1207" i="13"/>
  <c r="F1208" i="13"/>
  <c r="F1209" i="13"/>
  <c r="F1210" i="13"/>
  <c r="F1211" i="13"/>
  <c r="F1212" i="13"/>
  <c r="F1213" i="13"/>
  <c r="F1214" i="13"/>
  <c r="F1215" i="13"/>
  <c r="F1216" i="13"/>
  <c r="F1217" i="13"/>
  <c r="F1218" i="13"/>
  <c r="F1219" i="13"/>
  <c r="F1220" i="13"/>
  <c r="F1221" i="13"/>
  <c r="F1222" i="13"/>
  <c r="F1223" i="13"/>
  <c r="F1224" i="13"/>
  <c r="F1225" i="13"/>
  <c r="F1226" i="13"/>
  <c r="F1227" i="13"/>
  <c r="F1228" i="13"/>
  <c r="F1229" i="13"/>
  <c r="F1230" i="13"/>
  <c r="F1231" i="13"/>
  <c r="F1232" i="13"/>
  <c r="F1233" i="13"/>
  <c r="F1234" i="13"/>
  <c r="F1235" i="13"/>
  <c r="F1236" i="13"/>
  <c r="F1237" i="13"/>
  <c r="F1238" i="13"/>
  <c r="F1239" i="13"/>
  <c r="F1240" i="13"/>
  <c r="F1241" i="13"/>
  <c r="F1242" i="13"/>
  <c r="F1243" i="13"/>
  <c r="F1244" i="13"/>
  <c r="F1245" i="13"/>
  <c r="F1246" i="13"/>
  <c r="F1247" i="13"/>
  <c r="F1248" i="13"/>
  <c r="F1249" i="13"/>
  <c r="F1250" i="13"/>
  <c r="F1251" i="13"/>
  <c r="F1252" i="13"/>
  <c r="F1253" i="13"/>
  <c r="F1254" i="13"/>
  <c r="F1255" i="13"/>
  <c r="F1256" i="13"/>
  <c r="F1257" i="13"/>
  <c r="F1258" i="13"/>
  <c r="F1259" i="13"/>
  <c r="F1260" i="13"/>
  <c r="F1261" i="13"/>
  <c r="F1262" i="13"/>
  <c r="F1263" i="13"/>
  <c r="F1264" i="13"/>
  <c r="F1265" i="13"/>
  <c r="F1266" i="13"/>
  <c r="F1267" i="13"/>
  <c r="F1268" i="13"/>
  <c r="F1269" i="13"/>
  <c r="F1270" i="13"/>
  <c r="F1271" i="13"/>
  <c r="F1272" i="13"/>
  <c r="F1273" i="13"/>
  <c r="F1274" i="13"/>
  <c r="F1275" i="13"/>
  <c r="F1276" i="13"/>
  <c r="F1277" i="13"/>
  <c r="F1278" i="13"/>
  <c r="F1279" i="13"/>
  <c r="F1280" i="13"/>
  <c r="F1281" i="13"/>
  <c r="F1282" i="13"/>
  <c r="F1283" i="13"/>
  <c r="F1284" i="13"/>
  <c r="F1285" i="13"/>
  <c r="F1286" i="13"/>
  <c r="F1287" i="13"/>
  <c r="F1288" i="13"/>
  <c r="F1289" i="13"/>
  <c r="F1290" i="13"/>
  <c r="F1291" i="13"/>
  <c r="F1292" i="13"/>
  <c r="F1293" i="13"/>
  <c r="F1294" i="13"/>
  <c r="F1295" i="13"/>
  <c r="F1296" i="13"/>
  <c r="F1297" i="13"/>
  <c r="F1298" i="13"/>
  <c r="F1299" i="13"/>
  <c r="F1300" i="13"/>
  <c r="F1301" i="13"/>
  <c r="F1302" i="13"/>
  <c r="F1303" i="13"/>
  <c r="F1304" i="13"/>
  <c r="F1305" i="13"/>
  <c r="F1306" i="13"/>
  <c r="F1307" i="13"/>
  <c r="F1308" i="13"/>
  <c r="F1309" i="13"/>
  <c r="F1310" i="13"/>
  <c r="F1311" i="13"/>
  <c r="F1312" i="13"/>
  <c r="F1313" i="13"/>
  <c r="F1314" i="13"/>
  <c r="F1315" i="13"/>
  <c r="F1316" i="13"/>
  <c r="F1317" i="13"/>
  <c r="F1318" i="13"/>
  <c r="F1319" i="13"/>
  <c r="F1320" i="13"/>
  <c r="F1321" i="13"/>
  <c r="F1322" i="13"/>
  <c r="F1323" i="13"/>
  <c r="F1324" i="13"/>
  <c r="F1325" i="13"/>
  <c r="F1326" i="13"/>
  <c r="F1327" i="13"/>
  <c r="F1328" i="13"/>
  <c r="F1329" i="13"/>
  <c r="F1330" i="13"/>
  <c r="F1331" i="13"/>
  <c r="F1332" i="13"/>
  <c r="F1333" i="13"/>
  <c r="F1334" i="13"/>
  <c r="F1335" i="13"/>
  <c r="F1336" i="13"/>
  <c r="F1337" i="13"/>
  <c r="F1338" i="13"/>
  <c r="F1339" i="13"/>
  <c r="F1340" i="13"/>
  <c r="F1341" i="13"/>
  <c r="F1342" i="13"/>
  <c r="F1343" i="13"/>
  <c r="F1344" i="13"/>
  <c r="F1345" i="13"/>
  <c r="F1346" i="13"/>
  <c r="F1347" i="13"/>
  <c r="F1348" i="13"/>
  <c r="F1349" i="13"/>
  <c r="F1350" i="13"/>
  <c r="F1351" i="13"/>
  <c r="F1352" i="13"/>
  <c r="F1353" i="13"/>
  <c r="F1354" i="13"/>
  <c r="F1355" i="13"/>
  <c r="F1356" i="13"/>
  <c r="F1357" i="13"/>
  <c r="F1358" i="13"/>
  <c r="F1359" i="13"/>
  <c r="F1360" i="13"/>
  <c r="F1361" i="13"/>
  <c r="F1362" i="13"/>
  <c r="F1363" i="13"/>
  <c r="F1364" i="13"/>
  <c r="F1365" i="13"/>
  <c r="F1366" i="13"/>
  <c r="F1367" i="13"/>
  <c r="F1368" i="13"/>
  <c r="F1369" i="13"/>
  <c r="F1370" i="13"/>
  <c r="F1371" i="13"/>
  <c r="F1372" i="13"/>
  <c r="F1373" i="13"/>
  <c r="F1374" i="13"/>
  <c r="F1375" i="13"/>
  <c r="F1376" i="13"/>
  <c r="F1377" i="13"/>
  <c r="F1378" i="13"/>
  <c r="F1379" i="13"/>
  <c r="F1380" i="13"/>
  <c r="F1381" i="13"/>
  <c r="F1382" i="13"/>
  <c r="F1383" i="13"/>
  <c r="F1384" i="13"/>
  <c r="F1385" i="13"/>
  <c r="F1386" i="13"/>
  <c r="F1387" i="13"/>
  <c r="F1388" i="13"/>
  <c r="F1389" i="13"/>
  <c r="F1390" i="13"/>
  <c r="F1391" i="13"/>
  <c r="F1392" i="13"/>
  <c r="F1393" i="13"/>
  <c r="F1394" i="13"/>
  <c r="F1395" i="13"/>
  <c r="F1396" i="13"/>
  <c r="F1397" i="13"/>
  <c r="F1398" i="13"/>
  <c r="F1399" i="13"/>
  <c r="F1400" i="13"/>
  <c r="F1401" i="13"/>
  <c r="F1402" i="13"/>
  <c r="F1403" i="13"/>
  <c r="F1404" i="13"/>
  <c r="F1405" i="13"/>
  <c r="F1406" i="13"/>
  <c r="F1407" i="13"/>
  <c r="F1408" i="13"/>
  <c r="F1409" i="13"/>
  <c r="F1410" i="13"/>
  <c r="F1411" i="13"/>
  <c r="F1412" i="13"/>
  <c r="F1413" i="13"/>
  <c r="F1414" i="13"/>
  <c r="F1415" i="13"/>
  <c r="F1416" i="13"/>
  <c r="F1417" i="13"/>
  <c r="F1418" i="13"/>
  <c r="F1419" i="13"/>
  <c r="F1420" i="13"/>
  <c r="F1421" i="13"/>
  <c r="F1422" i="13"/>
  <c r="F1423" i="13"/>
  <c r="F1424" i="13"/>
  <c r="F1425" i="13"/>
  <c r="F1426" i="13"/>
  <c r="F1427" i="13"/>
  <c r="F1428" i="13"/>
  <c r="F1429" i="13"/>
  <c r="F1430" i="13"/>
  <c r="F1431" i="13"/>
  <c r="F1432" i="13"/>
  <c r="F1433" i="13"/>
  <c r="F1434" i="13"/>
  <c r="F1435" i="13"/>
  <c r="F1436" i="13"/>
  <c r="F1437" i="13"/>
  <c r="F1438" i="13"/>
  <c r="F1439" i="13"/>
  <c r="F1440" i="13"/>
  <c r="F1441" i="13"/>
  <c r="F1442" i="13"/>
  <c r="F1443" i="13"/>
  <c r="F1444" i="13"/>
  <c r="F1445" i="13"/>
  <c r="F1446" i="13"/>
  <c r="F1447" i="13"/>
  <c r="F1448" i="13"/>
  <c r="F1449" i="13"/>
  <c r="F1450" i="13"/>
  <c r="F1451" i="13"/>
  <c r="F1452" i="13"/>
  <c r="F1453" i="13"/>
  <c r="F1454" i="13"/>
  <c r="F1455" i="13"/>
  <c r="F1456" i="13"/>
  <c r="F1457" i="13"/>
  <c r="F1458" i="13"/>
  <c r="F1459" i="13"/>
  <c r="F1460" i="13"/>
  <c r="F1461" i="13"/>
  <c r="F1462" i="13"/>
  <c r="F1463" i="13"/>
  <c r="F1464" i="13"/>
  <c r="F1465" i="13"/>
  <c r="F1466" i="13"/>
  <c r="F1467" i="13"/>
  <c r="F1468" i="13"/>
  <c r="F1469" i="13"/>
  <c r="F1470" i="13"/>
  <c r="F1471" i="13"/>
  <c r="F1472" i="13"/>
  <c r="F1473" i="13"/>
  <c r="F1474" i="13"/>
  <c r="F1475" i="13"/>
  <c r="F1476" i="13"/>
  <c r="F1477" i="13"/>
  <c r="F1478" i="13"/>
  <c r="F1479" i="13"/>
  <c r="F1480" i="13"/>
  <c r="F1481" i="13"/>
  <c r="F1482" i="13"/>
  <c r="F1483" i="13"/>
  <c r="F1484" i="13"/>
  <c r="F1485" i="13"/>
  <c r="F1486" i="13"/>
  <c r="F1487" i="13"/>
  <c r="F1488" i="13"/>
  <c r="F1489" i="13"/>
  <c r="F1490" i="13"/>
  <c r="F1491" i="13"/>
  <c r="F1492" i="13"/>
  <c r="F1493" i="13"/>
  <c r="F1494" i="13"/>
  <c r="F1495" i="13"/>
  <c r="F1496" i="13"/>
  <c r="F1497" i="13"/>
  <c r="F1498" i="13"/>
  <c r="F1499" i="13"/>
  <c r="F1500" i="13"/>
  <c r="F1501" i="13"/>
  <c r="F1502" i="13"/>
  <c r="F1503" i="13"/>
  <c r="F1504" i="13"/>
  <c r="F1505" i="13"/>
  <c r="F1506" i="13"/>
  <c r="F1507" i="13"/>
  <c r="F1508" i="13"/>
  <c r="F1509" i="13"/>
  <c r="F1511" i="13"/>
  <c r="F1512" i="13"/>
  <c r="F1513" i="13"/>
  <c r="F1514" i="13"/>
  <c r="F1515" i="13"/>
  <c r="F1516" i="13"/>
  <c r="F1517" i="13"/>
  <c r="F1518" i="13"/>
  <c r="F1519" i="13"/>
  <c r="F1520" i="13"/>
  <c r="F1521" i="13"/>
  <c r="F1522" i="13"/>
  <c r="F1523" i="13"/>
  <c r="F1524" i="13"/>
  <c r="F1525" i="13"/>
  <c r="F1526" i="13"/>
  <c r="F1527" i="13"/>
  <c r="F1528" i="13"/>
  <c r="F1529" i="13"/>
  <c r="F1530" i="13"/>
  <c r="F1531" i="13"/>
  <c r="F1532" i="13"/>
  <c r="F1533" i="13"/>
  <c r="F1534" i="13"/>
  <c r="F1535" i="13"/>
  <c r="F1536" i="13"/>
  <c r="F1537" i="13"/>
  <c r="F1538" i="13"/>
  <c r="F1539" i="13"/>
  <c r="F1540" i="13"/>
  <c r="F1541" i="13"/>
  <c r="F1542" i="13"/>
  <c r="F1543" i="13"/>
  <c r="F1544" i="13"/>
  <c r="F1545" i="13"/>
  <c r="F1546" i="13"/>
  <c r="F1547" i="13"/>
  <c r="F1548" i="13"/>
  <c r="F1549" i="13"/>
  <c r="F1550" i="13"/>
  <c r="F1551" i="13"/>
  <c r="F1552" i="13"/>
  <c r="F1553" i="13"/>
  <c r="F1554" i="13"/>
  <c r="F1555" i="13"/>
  <c r="F1556" i="13"/>
  <c r="F1557" i="13"/>
  <c r="F1558" i="13"/>
  <c r="F1559" i="13"/>
  <c r="F1560" i="13"/>
  <c r="F1561" i="13"/>
  <c r="F1562" i="13"/>
  <c r="F1563" i="13"/>
  <c r="F1564" i="13"/>
  <c r="F1565" i="13"/>
  <c r="F1566" i="13"/>
  <c r="F1567" i="13"/>
  <c r="F1568" i="13"/>
  <c r="F1569" i="13"/>
  <c r="F1570" i="13"/>
  <c r="F1571" i="13"/>
  <c r="F1572" i="13"/>
  <c r="F1573" i="13"/>
  <c r="F1574" i="13"/>
  <c r="F1575" i="13"/>
  <c r="F1576" i="13"/>
  <c r="F1577" i="13"/>
  <c r="F1578" i="13"/>
  <c r="F1579" i="13"/>
  <c r="F1580" i="13"/>
  <c r="F1581" i="13"/>
  <c r="F1582" i="13"/>
  <c r="F1583" i="13"/>
  <c r="F1584" i="13"/>
  <c r="F1585" i="13"/>
  <c r="F1586" i="13"/>
  <c r="F1587" i="13"/>
  <c r="F1588" i="13"/>
  <c r="F1589" i="13"/>
  <c r="F1590" i="13"/>
  <c r="F1591" i="13"/>
  <c r="F1592" i="13"/>
  <c r="F1593" i="13"/>
  <c r="F1594" i="13"/>
  <c r="F1595" i="13"/>
  <c r="F1596" i="13"/>
  <c r="F1597" i="13"/>
  <c r="F1598" i="13"/>
  <c r="F1599" i="13"/>
  <c r="F1600" i="13"/>
  <c r="F1601" i="13"/>
  <c r="F1602" i="13"/>
  <c r="F1603" i="13"/>
  <c r="F1604" i="13"/>
  <c r="F1605" i="13"/>
  <c r="F1606" i="13"/>
  <c r="F1607" i="13"/>
  <c r="F1608" i="13"/>
  <c r="F1609" i="13"/>
  <c r="F1610" i="13"/>
  <c r="F1611" i="13"/>
  <c r="F1612" i="13"/>
  <c r="F1613" i="13"/>
  <c r="F1614" i="13"/>
  <c r="F1615" i="13"/>
  <c r="F1616" i="13"/>
  <c r="F1617" i="13"/>
  <c r="F1618" i="13"/>
  <c r="F1619" i="13"/>
  <c r="F1620" i="13"/>
  <c r="F1621" i="13"/>
  <c r="F1622" i="13"/>
  <c r="F1623" i="13"/>
  <c r="F1624" i="13"/>
  <c r="F1625" i="13"/>
  <c r="F1626" i="13"/>
  <c r="F1627" i="13"/>
  <c r="F1628" i="13"/>
  <c r="F1629" i="13"/>
  <c r="F1630" i="13"/>
  <c r="F1631" i="13"/>
  <c r="F1632" i="13"/>
  <c r="F1633" i="13"/>
  <c r="F1634" i="13"/>
  <c r="F1635" i="13"/>
  <c r="F1636" i="13"/>
  <c r="F1637" i="13"/>
  <c r="F1638" i="13"/>
  <c r="F1639" i="13"/>
  <c r="F1640" i="13"/>
  <c r="F1641" i="13"/>
  <c r="F1642" i="13"/>
  <c r="F1643" i="13"/>
  <c r="F1644" i="13"/>
  <c r="F1645" i="13"/>
  <c r="F1646" i="13"/>
  <c r="F1647" i="13"/>
  <c r="F1648" i="13"/>
  <c r="F1649" i="13"/>
  <c r="F1650" i="13"/>
  <c r="F1651" i="13"/>
  <c r="F1652" i="13"/>
  <c r="F1653" i="13"/>
  <c r="F1654" i="13"/>
  <c r="F1655" i="13"/>
  <c r="F1656" i="13"/>
  <c r="F1657" i="13"/>
  <c r="F1658" i="13"/>
  <c r="F1659" i="13"/>
  <c r="F1660" i="13"/>
  <c r="F1661" i="13"/>
  <c r="F1662" i="13"/>
  <c r="F1663" i="13"/>
  <c r="F1664" i="13"/>
  <c r="F1665" i="13"/>
  <c r="F1666" i="13"/>
  <c r="F1667" i="13"/>
  <c r="F1668" i="13"/>
  <c r="F1669" i="13"/>
  <c r="F1670" i="13"/>
  <c r="F1671" i="13"/>
  <c r="F1672" i="13"/>
  <c r="F1673" i="13"/>
  <c r="F1674" i="13"/>
  <c r="F1675" i="13"/>
  <c r="F1676" i="13"/>
  <c r="F1677" i="13"/>
  <c r="F1678" i="13"/>
  <c r="F1679" i="13"/>
  <c r="F1680" i="13"/>
  <c r="F1681" i="13"/>
  <c r="F1682" i="13"/>
  <c r="F1683" i="13"/>
  <c r="F1684" i="13"/>
  <c r="F1685" i="13"/>
  <c r="F1686" i="13"/>
  <c r="F1687" i="13"/>
  <c r="F1688" i="13"/>
  <c r="F1689" i="13"/>
  <c r="F1690" i="13"/>
  <c r="F1691" i="13"/>
  <c r="F1692" i="13"/>
  <c r="F1693" i="13"/>
  <c r="F1694" i="13"/>
  <c r="F1695" i="13"/>
  <c r="F1696" i="13"/>
  <c r="F1697" i="13"/>
  <c r="F1698" i="13"/>
  <c r="F1699" i="13"/>
  <c r="F1700" i="13"/>
  <c r="F1701" i="13"/>
  <c r="F1702" i="13"/>
  <c r="F1703" i="13"/>
  <c r="F1704" i="13"/>
  <c r="F1705" i="13"/>
  <c r="F1706" i="13"/>
  <c r="F1707" i="13"/>
  <c r="F1708" i="13"/>
  <c r="F1709" i="13"/>
  <c r="F1710" i="13"/>
  <c r="F1711" i="13"/>
  <c r="F1712" i="13"/>
  <c r="F1713" i="13"/>
  <c r="F1714" i="13"/>
  <c r="F1715" i="13"/>
  <c r="F1716" i="13"/>
  <c r="F1717" i="13"/>
  <c r="F1718" i="13"/>
  <c r="F1719" i="13"/>
  <c r="F1720" i="13"/>
  <c r="F1721" i="13"/>
  <c r="F1722" i="13"/>
  <c r="F1723" i="13"/>
  <c r="F1724" i="13"/>
  <c r="F1725" i="13"/>
  <c r="F1726" i="13"/>
  <c r="F1727" i="13"/>
  <c r="F1728" i="13"/>
  <c r="F1729" i="13"/>
  <c r="F1730" i="13"/>
  <c r="F1731" i="13"/>
  <c r="F1732" i="13"/>
  <c r="F1733" i="13"/>
  <c r="F1734" i="13"/>
  <c r="F1735" i="13"/>
  <c r="F1736" i="13"/>
  <c r="F1737" i="13"/>
  <c r="F1738" i="13"/>
  <c r="F1739" i="13"/>
  <c r="F1740" i="13"/>
  <c r="F1741" i="13"/>
  <c r="F1742" i="13"/>
  <c r="F1743" i="13"/>
  <c r="F1744" i="13"/>
  <c r="F1745" i="13"/>
  <c r="F1746" i="13"/>
  <c r="F1747" i="13"/>
  <c r="F1748" i="13"/>
  <c r="F1749" i="13"/>
  <c r="F1750" i="13"/>
  <c r="F1751" i="13"/>
  <c r="F1752" i="13"/>
  <c r="F1753" i="13"/>
  <c r="F1754" i="13"/>
  <c r="F1755" i="13"/>
  <c r="F1756" i="13"/>
  <c r="F1757" i="13"/>
  <c r="F1758" i="13"/>
  <c r="F1759" i="13"/>
  <c r="F1760" i="13"/>
  <c r="F1761" i="13"/>
  <c r="F1762" i="13"/>
  <c r="F1763" i="13"/>
  <c r="F1764" i="13"/>
  <c r="F1765" i="13"/>
  <c r="F1766" i="13"/>
  <c r="F1767" i="13"/>
  <c r="F1768" i="13"/>
  <c r="F1769" i="13"/>
  <c r="F1770" i="13"/>
  <c r="F1771" i="13"/>
  <c r="F1772" i="13"/>
  <c r="F1773" i="13"/>
  <c r="F1774" i="13"/>
  <c r="F1775" i="13"/>
  <c r="F1776" i="13"/>
  <c r="F1777" i="13"/>
  <c r="F1778" i="13"/>
  <c r="F1779" i="13"/>
  <c r="F1780" i="13"/>
  <c r="F1781" i="13"/>
  <c r="F1782" i="13"/>
  <c r="F1783" i="13"/>
  <c r="F1784" i="13"/>
  <c r="F1785" i="13"/>
  <c r="F1786" i="13"/>
  <c r="F1787" i="13"/>
  <c r="F1788" i="13"/>
  <c r="F1789" i="13"/>
  <c r="F1790" i="13"/>
  <c r="F1791" i="13"/>
  <c r="F1792" i="13"/>
  <c r="F1793" i="13"/>
  <c r="F1794" i="13"/>
  <c r="F1795" i="13"/>
  <c r="F1796" i="13"/>
  <c r="F1797" i="13"/>
  <c r="F1798" i="13"/>
  <c r="F1799" i="13"/>
  <c r="F1800" i="13"/>
  <c r="F1801" i="13"/>
  <c r="F1802" i="13"/>
  <c r="F1803" i="13"/>
  <c r="F1804" i="13"/>
  <c r="F1805" i="13"/>
  <c r="F1806" i="13"/>
  <c r="F1807" i="13"/>
  <c r="F1808" i="13"/>
  <c r="F1809" i="13"/>
  <c r="F1810" i="13"/>
  <c r="F1811" i="13"/>
  <c r="F1812" i="13"/>
  <c r="F1813" i="13"/>
  <c r="F1814" i="13"/>
  <c r="F1815" i="13"/>
  <c r="F1816" i="13"/>
  <c r="F1817" i="13"/>
  <c r="F1818" i="13"/>
  <c r="F1819" i="13"/>
  <c r="F1820" i="13"/>
  <c r="F1821" i="13"/>
  <c r="F1822" i="13"/>
  <c r="F1823" i="13"/>
  <c r="F1824" i="13"/>
  <c r="F1825" i="13"/>
  <c r="F1826" i="13"/>
  <c r="F1827" i="13"/>
  <c r="F1828" i="13"/>
  <c r="F1829" i="13"/>
  <c r="F1830" i="13"/>
  <c r="F1831" i="13"/>
  <c r="F1832" i="13"/>
  <c r="F1833" i="13"/>
  <c r="F1834" i="13"/>
  <c r="F1835" i="13"/>
  <c r="F1836" i="13"/>
  <c r="F1837" i="13"/>
  <c r="F1838" i="13"/>
  <c r="F1839" i="13"/>
  <c r="F1840" i="13"/>
  <c r="F1841" i="13"/>
  <c r="F1842" i="13"/>
  <c r="F1843" i="13"/>
  <c r="F1844" i="13"/>
  <c r="F1845" i="13"/>
  <c r="F1846" i="13"/>
  <c r="F1847" i="13"/>
  <c r="F1848" i="13"/>
  <c r="F1849" i="13"/>
  <c r="F1850" i="13"/>
  <c r="F1851" i="13"/>
  <c r="F1852" i="13"/>
  <c r="F1853" i="13"/>
  <c r="F1854" i="13"/>
  <c r="F1855" i="13"/>
  <c r="F1856" i="13"/>
  <c r="F1857" i="13"/>
  <c r="F1858" i="13"/>
  <c r="F1859" i="13"/>
  <c r="F1860" i="13"/>
  <c r="F1861" i="13"/>
  <c r="F1862" i="13"/>
  <c r="F1863" i="13"/>
  <c r="F1864" i="13"/>
  <c r="F1865" i="13"/>
  <c r="F1866" i="13"/>
  <c r="F1867" i="13"/>
  <c r="F1868" i="13"/>
  <c r="F1869" i="13"/>
  <c r="F1870" i="13"/>
  <c r="F1871" i="13"/>
  <c r="F1872" i="13"/>
  <c r="F1873" i="13"/>
  <c r="F1874" i="13"/>
  <c r="F1875" i="13"/>
  <c r="F1876" i="13"/>
  <c r="F1877" i="13"/>
  <c r="F1878" i="13"/>
  <c r="F1879" i="13"/>
  <c r="F1880" i="13"/>
  <c r="F1881" i="13"/>
  <c r="F1882" i="13"/>
  <c r="F1883" i="13"/>
  <c r="F1884" i="13"/>
  <c r="F1885" i="13"/>
  <c r="F1886" i="13"/>
  <c r="F1887" i="13"/>
  <c r="F1888" i="13"/>
  <c r="F1889" i="13"/>
  <c r="F1890" i="13"/>
  <c r="F1891" i="13"/>
  <c r="F1892" i="13"/>
  <c r="F1893" i="13"/>
  <c r="F1894" i="13"/>
  <c r="F1895" i="13"/>
  <c r="F1896" i="13"/>
  <c r="F1897" i="13"/>
  <c r="F1898" i="13"/>
  <c r="F1899" i="13"/>
  <c r="F1900" i="13"/>
  <c r="F1901" i="13"/>
  <c r="F1902" i="13"/>
  <c r="F1903" i="13"/>
  <c r="F1904" i="13"/>
  <c r="F1905" i="13"/>
  <c r="F1906" i="13"/>
  <c r="F1907" i="13"/>
  <c r="F1908" i="13"/>
  <c r="F1909" i="13"/>
  <c r="F1910" i="13"/>
  <c r="F1911" i="13"/>
  <c r="F1912" i="13"/>
  <c r="F1913" i="13"/>
  <c r="F1914" i="13"/>
  <c r="F1915" i="13"/>
  <c r="F1916" i="13"/>
  <c r="F1917" i="13"/>
  <c r="F1918" i="13"/>
  <c r="F1919" i="13"/>
  <c r="F1920" i="13"/>
  <c r="F1921" i="13"/>
  <c r="F1922" i="13"/>
  <c r="F1923" i="13"/>
  <c r="F1924" i="13"/>
  <c r="F1925" i="13"/>
  <c r="F1926" i="13"/>
  <c r="F1927" i="13"/>
  <c r="F1928" i="13"/>
  <c r="F1929" i="13"/>
  <c r="F1930" i="13"/>
  <c r="F1931" i="13"/>
  <c r="F1932" i="13"/>
  <c r="F1933" i="13"/>
  <c r="F1934" i="13"/>
  <c r="F1935" i="13"/>
  <c r="F1936" i="13"/>
  <c r="F1937" i="13"/>
  <c r="F1938" i="13"/>
  <c r="F1939" i="13"/>
  <c r="F1940" i="13"/>
  <c r="F1941" i="13"/>
  <c r="F1942" i="13"/>
  <c r="F1943" i="13"/>
  <c r="F1944" i="13"/>
  <c r="F1945" i="13"/>
  <c r="F1946" i="13"/>
  <c r="F1947" i="13"/>
  <c r="F1948" i="13"/>
  <c r="F1949" i="13"/>
  <c r="F1950" i="13"/>
  <c r="F1951" i="13"/>
  <c r="F1952" i="13"/>
  <c r="F1953" i="13"/>
  <c r="F1954" i="13"/>
  <c r="F1955" i="13"/>
  <c r="F1956" i="13"/>
  <c r="F1957" i="13"/>
  <c r="F1958" i="13"/>
  <c r="F1959" i="13"/>
  <c r="F1960" i="13"/>
  <c r="F1961" i="13"/>
  <c r="F1962" i="13"/>
  <c r="F1963" i="13"/>
  <c r="F1964" i="13"/>
  <c r="F1965" i="13"/>
  <c r="F1966" i="13"/>
  <c r="F1967" i="13"/>
  <c r="F1968" i="13"/>
  <c r="F1969" i="13"/>
  <c r="F1970" i="13"/>
  <c r="F1971" i="13"/>
  <c r="F1972" i="13"/>
  <c r="F1973" i="13"/>
  <c r="F1974" i="13"/>
  <c r="F1975" i="13"/>
  <c r="F1976" i="13"/>
  <c r="F1977" i="13"/>
  <c r="F1978" i="13"/>
  <c r="F1979" i="13"/>
  <c r="F1980" i="13"/>
  <c r="F1981" i="13"/>
  <c r="F1982" i="13"/>
  <c r="F1983" i="13"/>
  <c r="F1984" i="13"/>
  <c r="F1985" i="13"/>
  <c r="F1986" i="13"/>
  <c r="F1987" i="13"/>
  <c r="F1988" i="13"/>
  <c r="F1989" i="13"/>
  <c r="F1990" i="13"/>
  <c r="F1991" i="13"/>
  <c r="F1992" i="13"/>
  <c r="F1993" i="13"/>
  <c r="F1994" i="13"/>
  <c r="F1995" i="13"/>
  <c r="F1996" i="13"/>
  <c r="F1997" i="13"/>
  <c r="F1998" i="13"/>
  <c r="F1999" i="13"/>
  <c r="F2000" i="13"/>
  <c r="F2001" i="13"/>
  <c r="F2002" i="13"/>
  <c r="F2003" i="13"/>
  <c r="F2004" i="13"/>
  <c r="F2005" i="13"/>
  <c r="F2006" i="13"/>
  <c r="F2007" i="13"/>
  <c r="F2008" i="13"/>
  <c r="F2009" i="13"/>
  <c r="F2010" i="13"/>
  <c r="F2011" i="13"/>
  <c r="F2012" i="13"/>
  <c r="F2013" i="13"/>
  <c r="F2014" i="13"/>
  <c r="F2015" i="13"/>
  <c r="F2016" i="13"/>
  <c r="F2017" i="13"/>
  <c r="F2018" i="13"/>
  <c r="F2019" i="13"/>
  <c r="F2020" i="13"/>
  <c r="F2021" i="13"/>
  <c r="F2022" i="13"/>
  <c r="F2023" i="13"/>
  <c r="F2024" i="13"/>
  <c r="F2025" i="13"/>
  <c r="F2026" i="13"/>
  <c r="F2027" i="13"/>
  <c r="F2028" i="13"/>
  <c r="F2029" i="13"/>
  <c r="F2030" i="13"/>
  <c r="F2031" i="13"/>
  <c r="F2032" i="13"/>
  <c r="F2033" i="13"/>
  <c r="F2034" i="13"/>
  <c r="F2035" i="13"/>
  <c r="F2036" i="13"/>
  <c r="F2037" i="13"/>
  <c r="F2038" i="13"/>
  <c r="F2039" i="13"/>
  <c r="F2040" i="13"/>
  <c r="F2041" i="13"/>
  <c r="F2042" i="13"/>
  <c r="F2043" i="13"/>
  <c r="F2044" i="13"/>
  <c r="F2045" i="13"/>
  <c r="F2046" i="13"/>
  <c r="F2047" i="13"/>
  <c r="F2048" i="13"/>
  <c r="F2049" i="13"/>
  <c r="F2050" i="13"/>
  <c r="F2051" i="13"/>
  <c r="F2052" i="13"/>
  <c r="F2053" i="13"/>
  <c r="F2054" i="13"/>
  <c r="F2055" i="13"/>
  <c r="F2056" i="13"/>
  <c r="F2057" i="13"/>
  <c r="F2058" i="13"/>
  <c r="F2059" i="13"/>
  <c r="F2060" i="13"/>
  <c r="F2061" i="13"/>
  <c r="F2062" i="13"/>
  <c r="F2063" i="13"/>
  <c r="F2064" i="13"/>
  <c r="F2065" i="13"/>
  <c r="F2066" i="13"/>
  <c r="F2067" i="13"/>
  <c r="F2068" i="13"/>
  <c r="F2069" i="13"/>
  <c r="F2070" i="13"/>
  <c r="F2071" i="13"/>
  <c r="F2072" i="13"/>
  <c r="F2073" i="13"/>
  <c r="F2074" i="13"/>
  <c r="F2075" i="13"/>
  <c r="F2076" i="13"/>
  <c r="F2077" i="13"/>
  <c r="F2078" i="13"/>
  <c r="F2079" i="13"/>
  <c r="F2080" i="13"/>
  <c r="F2081" i="13"/>
  <c r="F2082" i="13"/>
  <c r="F2083" i="13"/>
  <c r="F2084" i="13"/>
  <c r="F2085" i="13"/>
  <c r="F2086" i="13"/>
  <c r="F2087" i="13"/>
  <c r="F2088" i="13"/>
  <c r="F2089" i="13"/>
  <c r="F2090" i="13"/>
  <c r="F2091" i="13"/>
  <c r="F2092" i="13"/>
  <c r="F2093" i="13"/>
  <c r="F2094" i="13"/>
  <c r="F2095" i="13"/>
  <c r="F2096" i="13"/>
  <c r="F2097" i="13"/>
  <c r="F2098" i="13"/>
  <c r="F2099" i="13"/>
  <c r="F2100" i="13"/>
  <c r="F2101" i="13"/>
  <c r="F2102" i="13"/>
  <c r="F2103" i="13"/>
  <c r="F2104" i="13"/>
  <c r="F2105" i="13"/>
  <c r="F2106" i="13"/>
  <c r="F2107" i="13"/>
  <c r="F2108" i="13"/>
  <c r="F2109" i="13"/>
  <c r="F2110" i="13"/>
  <c r="F2111" i="13"/>
  <c r="F2112" i="13"/>
  <c r="F2113" i="13"/>
  <c r="F2114" i="13"/>
  <c r="F2115" i="13"/>
  <c r="F2116" i="13"/>
  <c r="F2117" i="13"/>
  <c r="F2118" i="13"/>
  <c r="F2119" i="13"/>
  <c r="F2120" i="13"/>
  <c r="F2121" i="13"/>
  <c r="F2122" i="13"/>
  <c r="F2123" i="13"/>
  <c r="F2124" i="13"/>
  <c r="F2125" i="13"/>
  <c r="F2126" i="13"/>
  <c r="F2127" i="13"/>
  <c r="F2128" i="13"/>
  <c r="F2129" i="13"/>
  <c r="F2130" i="13"/>
  <c r="F2131" i="13"/>
  <c r="F2132" i="13"/>
  <c r="F2133" i="13"/>
  <c r="F2134" i="13"/>
  <c r="F2135" i="13"/>
  <c r="F2136" i="13"/>
  <c r="F2137" i="13"/>
  <c r="F2138" i="13"/>
  <c r="F2139" i="13"/>
  <c r="F2140" i="13"/>
  <c r="F2141" i="13"/>
  <c r="F2142" i="13"/>
  <c r="F2143" i="13"/>
  <c r="F2144" i="13"/>
  <c r="F2145" i="13"/>
  <c r="F2146" i="13"/>
  <c r="F2147" i="13"/>
  <c r="F2148" i="13"/>
  <c r="F2149" i="13"/>
  <c r="F2150" i="13"/>
  <c r="F2151" i="13"/>
  <c r="F2152" i="13"/>
  <c r="F2153" i="13"/>
  <c r="F2154" i="13"/>
  <c r="F2155" i="13"/>
  <c r="F2156" i="13"/>
  <c r="F2157" i="13"/>
  <c r="F2158" i="13"/>
  <c r="F2159" i="13"/>
  <c r="F2160" i="13"/>
  <c r="F2161" i="13"/>
  <c r="F2162" i="13"/>
  <c r="F2163" i="13"/>
  <c r="F2164" i="13"/>
  <c r="F2165" i="13"/>
  <c r="F2166" i="13"/>
  <c r="F2167" i="13"/>
  <c r="F2168" i="13"/>
  <c r="F2169" i="13"/>
  <c r="F2170" i="13"/>
  <c r="F2171" i="13"/>
  <c r="F2172" i="13"/>
  <c r="F2173" i="13"/>
  <c r="F2174" i="13"/>
  <c r="F2175" i="13"/>
  <c r="F2176" i="13"/>
  <c r="F2177" i="13"/>
  <c r="F2178" i="13"/>
  <c r="F2179" i="13"/>
  <c r="F2180" i="13"/>
  <c r="F2181" i="13"/>
  <c r="F2182" i="13"/>
  <c r="F2183" i="13"/>
  <c r="F2184" i="13"/>
  <c r="F2185" i="13"/>
  <c r="F2186" i="13"/>
  <c r="F2187" i="13"/>
  <c r="F2188" i="13"/>
  <c r="F2189" i="13"/>
  <c r="F2190" i="13"/>
  <c r="F2191" i="13"/>
  <c r="F2192" i="13"/>
  <c r="F2193" i="13"/>
  <c r="F2194" i="13"/>
  <c r="F2195" i="13"/>
  <c r="F2196" i="13"/>
  <c r="F2197" i="13"/>
  <c r="F2198" i="13"/>
  <c r="F2199" i="13"/>
  <c r="F2200" i="13"/>
  <c r="F2201" i="13"/>
  <c r="F2202" i="13"/>
  <c r="F2203" i="13"/>
  <c r="F2204" i="13"/>
  <c r="F2205" i="13"/>
  <c r="F2206" i="13"/>
  <c r="F2207" i="13"/>
  <c r="F2208" i="13"/>
  <c r="F2209" i="13"/>
  <c r="F2210" i="13"/>
  <c r="F2211" i="13"/>
  <c r="F2212" i="13"/>
  <c r="F2213" i="13"/>
  <c r="F2214" i="13"/>
  <c r="F2215" i="13"/>
  <c r="F2216" i="13"/>
  <c r="F2217" i="13"/>
  <c r="F2218" i="13"/>
  <c r="F2219" i="13"/>
  <c r="F2220" i="13"/>
  <c r="F2221" i="13"/>
  <c r="F2222" i="13"/>
  <c r="F2223" i="13"/>
  <c r="F2224" i="13"/>
  <c r="F2225" i="13"/>
  <c r="F2226" i="13"/>
  <c r="F2227" i="13"/>
  <c r="F2228" i="13"/>
  <c r="F2229" i="13"/>
  <c r="F2230" i="13"/>
  <c r="F2231" i="13"/>
  <c r="F2232" i="13"/>
  <c r="F2233" i="13"/>
  <c r="F2234" i="13"/>
  <c r="F2235" i="13"/>
  <c r="F2236" i="13"/>
  <c r="F2237" i="13"/>
  <c r="F2238" i="13"/>
  <c r="F2239" i="13"/>
  <c r="F2240" i="13"/>
  <c r="F2241" i="13"/>
  <c r="F2242" i="13"/>
  <c r="F2243" i="13"/>
  <c r="F2244" i="13"/>
  <c r="F2245" i="13"/>
  <c r="F2246" i="13"/>
  <c r="F2247" i="13"/>
  <c r="F2248" i="13"/>
  <c r="F2249" i="13"/>
  <c r="F2250" i="13"/>
  <c r="F2251" i="13"/>
  <c r="F2252" i="13"/>
  <c r="F2253" i="13"/>
  <c r="F2254" i="13"/>
  <c r="F2255" i="13"/>
  <c r="F2256" i="13"/>
  <c r="F2257" i="13"/>
  <c r="F2258" i="13"/>
  <c r="F2259" i="13"/>
  <c r="F2260" i="13"/>
  <c r="F2261" i="13"/>
  <c r="F2262" i="13"/>
  <c r="F2263" i="13"/>
  <c r="F2264" i="13"/>
  <c r="F2265" i="13"/>
  <c r="F2266" i="13"/>
  <c r="F2267" i="13"/>
  <c r="F2268" i="13"/>
  <c r="F2269" i="13"/>
  <c r="F2270" i="13"/>
  <c r="F2271" i="13"/>
  <c r="F2272" i="13"/>
  <c r="F2273" i="13"/>
  <c r="F2274" i="13"/>
  <c r="F2275" i="13"/>
  <c r="F2276" i="13"/>
  <c r="F2277" i="13"/>
  <c r="F2278" i="13"/>
  <c r="F2279" i="13"/>
  <c r="F2280" i="13"/>
  <c r="F2281" i="13"/>
  <c r="F2282" i="13"/>
  <c r="F2283" i="13"/>
  <c r="F2284" i="13"/>
  <c r="F2285" i="13"/>
  <c r="F2286" i="13"/>
  <c r="F2287" i="13"/>
  <c r="F2288" i="13"/>
  <c r="F2289" i="13"/>
  <c r="F2290" i="13"/>
  <c r="F2291" i="13"/>
  <c r="F2292" i="13"/>
  <c r="F2293" i="13"/>
  <c r="F2294" i="13"/>
  <c r="F2295" i="13"/>
  <c r="F2296" i="13"/>
  <c r="F2297" i="13"/>
  <c r="F2298" i="13"/>
  <c r="F2299" i="13"/>
  <c r="F2300" i="13"/>
  <c r="F2301" i="13"/>
  <c r="F2302" i="13"/>
  <c r="F2303" i="13"/>
  <c r="F2304" i="13"/>
  <c r="F2305" i="13"/>
  <c r="F2306" i="13"/>
  <c r="F2307" i="13"/>
  <c r="F2308" i="13"/>
  <c r="F2309" i="13"/>
  <c r="F2310" i="13"/>
  <c r="F2311" i="13"/>
  <c r="F2312" i="13"/>
  <c r="F2313" i="13"/>
  <c r="F2314" i="13"/>
  <c r="F2315" i="13"/>
  <c r="F2316" i="13"/>
  <c r="F2317" i="13"/>
  <c r="F2318" i="13"/>
  <c r="F2319" i="13"/>
  <c r="F2320" i="13"/>
  <c r="F2321" i="13"/>
  <c r="F2322" i="13"/>
  <c r="F2323" i="13"/>
  <c r="F2324" i="13"/>
  <c r="F2325" i="13"/>
  <c r="F2326" i="13"/>
  <c r="F2327" i="13"/>
  <c r="F2328" i="13"/>
  <c r="F2329" i="13"/>
  <c r="F2330" i="13"/>
  <c r="F2331" i="13"/>
  <c r="F2332" i="13"/>
  <c r="F2333" i="13"/>
  <c r="F2334" i="13"/>
  <c r="F2335" i="13"/>
  <c r="F2336" i="13"/>
  <c r="F2337" i="13"/>
  <c r="F2338" i="13"/>
  <c r="F2339" i="13"/>
  <c r="F2340" i="13"/>
  <c r="F2341" i="13"/>
  <c r="F2342" i="13"/>
  <c r="F2343" i="13"/>
  <c r="F2344" i="13"/>
  <c r="F2345" i="13"/>
  <c r="F2346" i="13"/>
  <c r="F2347" i="13"/>
  <c r="F2348" i="13"/>
  <c r="F2349" i="13"/>
  <c r="F2350" i="13"/>
  <c r="F2351" i="13"/>
  <c r="F2352" i="13"/>
  <c r="F2353" i="13"/>
  <c r="F2354" i="13"/>
  <c r="F2355" i="13"/>
  <c r="F2356" i="13"/>
  <c r="F2357" i="13"/>
  <c r="F2358" i="13"/>
  <c r="F2359" i="13"/>
  <c r="F2360" i="13"/>
  <c r="F2361" i="13"/>
  <c r="F2362" i="13"/>
  <c r="F2363" i="13"/>
  <c r="F2364" i="13"/>
  <c r="F2365" i="13"/>
  <c r="F2366" i="13"/>
  <c r="F2367" i="13"/>
  <c r="F2368" i="13"/>
  <c r="F2369" i="13"/>
  <c r="F2370" i="13"/>
  <c r="F2371" i="13"/>
  <c r="F2372" i="13"/>
  <c r="F2373" i="13"/>
  <c r="F2374" i="13"/>
  <c r="F2375" i="13"/>
  <c r="F2376" i="13"/>
  <c r="F2377" i="13"/>
  <c r="F2378" i="13"/>
  <c r="F2379" i="13"/>
  <c r="F2380" i="13"/>
  <c r="F2381" i="13"/>
  <c r="F2382" i="13"/>
  <c r="F2383" i="13"/>
  <c r="F2384" i="13"/>
  <c r="F2385" i="13"/>
  <c r="F2386" i="13"/>
  <c r="F2387" i="13"/>
  <c r="F2388" i="13"/>
  <c r="F2389" i="13"/>
  <c r="F2390" i="13"/>
  <c r="F2391" i="13"/>
  <c r="F2392" i="13"/>
  <c r="F2393" i="13"/>
  <c r="F2394" i="13"/>
  <c r="F2395" i="13"/>
  <c r="F2396" i="13"/>
  <c r="F2397" i="13"/>
  <c r="F2398" i="13"/>
  <c r="F2399" i="13"/>
  <c r="F2400" i="13"/>
  <c r="F2401" i="13"/>
  <c r="F2402" i="13"/>
  <c r="F2403" i="13"/>
  <c r="F2404" i="13"/>
  <c r="F2405" i="13"/>
  <c r="F2406" i="13"/>
  <c r="F2407" i="13"/>
  <c r="F2408" i="13"/>
  <c r="F2409" i="13"/>
  <c r="F2410" i="13"/>
  <c r="F2411" i="13"/>
  <c r="F2412" i="13"/>
  <c r="F2413" i="13"/>
  <c r="F2414" i="13"/>
  <c r="F2415" i="13"/>
  <c r="F2416" i="13"/>
  <c r="F2417" i="13"/>
  <c r="F2418" i="13"/>
  <c r="F2419" i="13"/>
  <c r="F2420" i="13"/>
  <c r="F2421" i="13"/>
  <c r="F2422" i="13"/>
  <c r="F2423" i="13"/>
  <c r="F2424" i="13"/>
  <c r="F2425" i="13"/>
  <c r="F2426" i="13"/>
  <c r="F2427" i="13"/>
  <c r="F2428" i="13"/>
  <c r="F2429" i="13"/>
  <c r="F2430" i="13"/>
  <c r="F2431" i="13"/>
  <c r="F2432" i="13"/>
  <c r="F2433" i="13"/>
  <c r="F2434" i="13"/>
  <c r="F2435" i="13"/>
  <c r="F2436" i="13"/>
  <c r="F2437" i="13"/>
  <c r="F2438" i="13"/>
  <c r="F2439" i="13"/>
  <c r="F2440" i="13"/>
  <c r="F2441" i="13"/>
  <c r="F2442" i="13"/>
  <c r="F2443" i="13"/>
  <c r="F2444" i="13"/>
  <c r="F2445" i="13"/>
  <c r="F2446" i="13"/>
  <c r="F2447" i="13"/>
  <c r="F2448" i="13"/>
  <c r="F2449" i="13"/>
  <c r="F2450" i="13"/>
  <c r="F2451" i="13"/>
  <c r="F2452" i="13"/>
  <c r="F2453" i="13"/>
  <c r="F2454" i="13"/>
  <c r="F2455" i="13"/>
  <c r="F2456" i="13"/>
  <c r="F2457" i="13"/>
  <c r="F2458" i="13"/>
  <c r="F2459" i="13"/>
  <c r="F2460" i="13"/>
  <c r="F2461" i="13"/>
  <c r="F2462" i="13"/>
  <c r="F2463" i="13"/>
  <c r="F2464" i="13"/>
  <c r="F2465" i="13"/>
  <c r="F2466" i="13"/>
  <c r="F2467" i="13"/>
  <c r="F2468" i="13"/>
  <c r="F2469" i="13"/>
  <c r="F2470" i="13"/>
  <c r="F2471" i="13"/>
  <c r="F2472" i="13"/>
  <c r="F2473" i="13"/>
  <c r="F2474" i="13"/>
  <c r="F2475" i="13"/>
  <c r="F2476" i="13"/>
  <c r="F2477" i="13"/>
  <c r="F2478" i="13"/>
  <c r="F2479" i="13"/>
  <c r="F2480" i="13"/>
  <c r="F2481" i="13"/>
  <c r="F2482" i="13"/>
  <c r="F2483" i="13"/>
  <c r="F2484" i="13"/>
  <c r="F2485" i="13"/>
  <c r="F2486" i="13"/>
  <c r="F2487" i="13"/>
  <c r="F2488" i="13"/>
  <c r="F2489" i="13"/>
  <c r="F2490" i="13"/>
  <c r="F2491" i="13"/>
  <c r="F2492" i="13"/>
  <c r="F2493" i="13"/>
  <c r="F2494" i="13"/>
  <c r="F2495" i="13"/>
  <c r="F2496" i="13"/>
  <c r="F2497" i="13"/>
  <c r="F2498" i="13"/>
  <c r="F2499" i="13"/>
  <c r="F2500" i="13"/>
  <c r="F2501" i="13"/>
  <c r="F2502" i="13"/>
  <c r="F2503" i="13"/>
  <c r="F2504" i="13"/>
  <c r="F2505" i="13"/>
  <c r="F2506" i="13"/>
  <c r="F2507" i="13"/>
  <c r="F2508" i="13"/>
  <c r="F2509" i="13"/>
  <c r="F2510" i="13"/>
  <c r="F2511" i="13"/>
  <c r="F2512" i="13"/>
  <c r="F2513" i="13"/>
  <c r="F2514" i="13"/>
  <c r="F2515" i="13"/>
  <c r="F2516" i="13"/>
  <c r="F2517" i="13"/>
  <c r="F2518" i="13"/>
  <c r="F2519" i="13"/>
  <c r="F2520" i="13"/>
  <c r="F2521" i="13"/>
  <c r="F2522" i="13"/>
  <c r="F2523" i="13"/>
  <c r="F2524" i="13"/>
  <c r="F2525" i="13"/>
  <c r="F2526" i="13"/>
  <c r="F2527" i="13"/>
  <c r="F2528" i="13"/>
  <c r="F2529" i="13"/>
  <c r="F2530" i="13"/>
  <c r="F2531" i="13"/>
  <c r="F2532" i="13"/>
  <c r="F2533" i="13"/>
  <c r="F2534" i="13"/>
  <c r="F2535" i="13"/>
  <c r="F2536" i="13"/>
  <c r="F2537" i="13"/>
  <c r="F2538" i="13"/>
  <c r="F2539" i="13"/>
  <c r="F2540" i="13"/>
  <c r="F2541" i="13"/>
  <c r="F2542" i="13"/>
  <c r="F2543" i="13"/>
  <c r="F2544" i="13"/>
  <c r="F2545" i="13"/>
  <c r="F2546" i="13"/>
  <c r="F2547" i="13"/>
  <c r="F2548" i="13"/>
  <c r="F2549" i="13"/>
  <c r="F2550" i="13"/>
  <c r="F2551" i="13"/>
  <c r="F2552" i="13"/>
  <c r="F2553" i="13"/>
  <c r="F2554" i="13"/>
  <c r="F2555" i="13"/>
  <c r="F2556" i="13"/>
  <c r="F2557" i="13"/>
  <c r="F2558" i="13"/>
  <c r="F2559" i="13"/>
  <c r="F2560" i="13"/>
  <c r="F2561" i="13"/>
  <c r="F2562" i="13"/>
  <c r="F2563" i="13"/>
  <c r="F2564" i="13"/>
  <c r="F2565" i="13"/>
  <c r="F2566" i="13"/>
  <c r="F2567" i="13"/>
  <c r="F2568" i="13"/>
  <c r="F2569" i="13"/>
  <c r="F2570" i="13"/>
  <c r="F2571" i="13"/>
  <c r="F2572" i="13"/>
  <c r="F2573" i="13"/>
  <c r="F2574" i="13"/>
  <c r="F2575" i="13"/>
  <c r="F2576" i="13"/>
  <c r="F2577" i="13"/>
  <c r="F2578" i="13"/>
  <c r="F2579" i="13"/>
  <c r="F2580" i="13"/>
  <c r="F2581" i="13"/>
  <c r="F2582" i="13"/>
  <c r="F2583" i="13"/>
  <c r="F2584" i="13"/>
  <c r="F2585" i="13"/>
  <c r="F2586" i="13"/>
  <c r="F2587" i="13"/>
  <c r="F2588" i="13"/>
  <c r="F2589" i="13"/>
  <c r="F2590" i="13"/>
  <c r="F2591" i="13"/>
  <c r="F2592" i="13"/>
  <c r="F2593" i="13"/>
  <c r="F2594" i="13"/>
  <c r="F2595" i="13"/>
  <c r="F2596" i="13"/>
  <c r="F2597" i="13"/>
  <c r="F2598" i="13"/>
  <c r="F2599" i="13"/>
  <c r="F2600" i="13"/>
  <c r="F2601" i="13"/>
  <c r="F2602" i="13"/>
  <c r="F2603" i="13"/>
  <c r="F2604" i="13"/>
  <c r="F2605" i="13"/>
  <c r="F2606" i="13"/>
  <c r="F2607" i="13"/>
  <c r="F2608" i="13"/>
  <c r="F2609" i="13"/>
  <c r="F2610" i="13"/>
  <c r="F2611" i="13"/>
  <c r="F2612" i="13"/>
  <c r="F2613" i="13"/>
  <c r="F2614" i="13"/>
  <c r="F2615" i="13"/>
  <c r="F2616" i="13"/>
  <c r="F2617" i="13"/>
  <c r="F2618" i="13"/>
  <c r="F2619" i="13"/>
  <c r="F2620" i="13"/>
  <c r="F2621" i="13"/>
  <c r="F2622" i="13"/>
  <c r="F2623" i="13"/>
  <c r="F2624" i="13"/>
  <c r="F2625" i="13"/>
  <c r="F2626" i="13"/>
  <c r="F2627" i="13"/>
  <c r="F2628" i="13"/>
  <c r="F2629" i="13"/>
  <c r="F2630" i="13"/>
  <c r="F2631" i="13"/>
  <c r="F2632" i="13"/>
  <c r="F2633" i="13"/>
  <c r="F2634" i="13"/>
  <c r="F2635" i="13"/>
  <c r="F2636" i="13"/>
  <c r="F2637" i="13"/>
  <c r="F2638" i="13"/>
  <c r="F2639" i="13"/>
  <c r="F2640" i="13"/>
  <c r="F2641" i="13"/>
  <c r="F2642" i="13"/>
  <c r="F2643" i="13"/>
  <c r="F2644" i="13"/>
  <c r="F2645" i="13"/>
  <c r="F2646" i="13"/>
  <c r="F2647" i="13"/>
  <c r="F2648" i="13"/>
  <c r="F2649" i="13"/>
  <c r="F2650" i="13"/>
  <c r="F2651" i="13"/>
  <c r="F2652" i="13"/>
  <c r="F2653" i="13"/>
  <c r="F2654" i="13"/>
  <c r="F2655" i="13"/>
  <c r="F2656" i="13"/>
  <c r="F2657" i="13"/>
  <c r="F2658" i="13"/>
  <c r="F2659" i="13"/>
  <c r="F2660" i="13"/>
  <c r="F2661" i="13"/>
  <c r="F2662" i="13"/>
  <c r="F2663" i="13"/>
  <c r="F2664" i="13"/>
  <c r="F2665" i="13"/>
  <c r="F2666" i="13"/>
  <c r="F2667" i="13"/>
  <c r="F2668" i="13"/>
  <c r="F2669" i="13"/>
  <c r="F2670" i="13"/>
  <c r="F2671" i="13"/>
  <c r="F2672" i="13"/>
  <c r="F2673" i="13"/>
  <c r="F2674" i="13"/>
  <c r="F2675" i="13"/>
  <c r="F2676" i="13"/>
  <c r="F2677" i="13"/>
  <c r="F2678" i="13"/>
  <c r="F2679" i="13"/>
  <c r="F2680" i="13"/>
  <c r="F2681" i="13"/>
  <c r="F2682" i="13"/>
  <c r="F2683" i="13"/>
  <c r="F2684" i="13"/>
  <c r="F2685" i="13"/>
  <c r="F2686" i="13"/>
  <c r="F2687" i="13"/>
  <c r="F2688" i="13"/>
  <c r="F2689" i="13"/>
  <c r="F2690" i="13"/>
  <c r="F2691" i="13"/>
  <c r="F2692" i="13"/>
  <c r="F2693" i="13"/>
  <c r="F2694" i="13"/>
  <c r="F2695" i="13"/>
  <c r="F2696" i="13"/>
  <c r="F2697" i="13"/>
  <c r="F2698" i="13"/>
  <c r="F2699" i="13"/>
  <c r="F2700" i="13"/>
  <c r="F2701" i="13"/>
  <c r="F2702" i="13"/>
  <c r="F2703" i="13"/>
  <c r="F2704" i="13"/>
  <c r="F2705" i="13"/>
  <c r="F2706" i="13"/>
  <c r="F2707" i="13"/>
  <c r="F2708" i="13"/>
  <c r="F2709" i="13"/>
  <c r="F2710" i="13"/>
  <c r="F2711" i="13"/>
  <c r="F2712" i="13"/>
  <c r="F2713" i="13"/>
  <c r="F2714" i="13"/>
  <c r="F2715" i="13"/>
  <c r="F2716" i="13"/>
  <c r="F2717" i="13"/>
  <c r="F2718" i="13"/>
  <c r="F2719" i="13"/>
  <c r="F2720" i="13"/>
  <c r="F2721" i="13"/>
  <c r="F2722" i="13"/>
  <c r="F2723" i="13"/>
  <c r="F2724" i="13"/>
  <c r="F2725" i="13"/>
  <c r="F2726" i="13"/>
  <c r="F2727" i="13"/>
  <c r="F2728" i="13"/>
  <c r="F2729" i="13"/>
  <c r="F2730" i="13"/>
  <c r="F2731" i="13"/>
  <c r="F2732" i="13"/>
  <c r="F2733" i="13"/>
  <c r="F2734" i="13"/>
  <c r="F2735" i="13"/>
  <c r="F2736" i="13"/>
  <c r="F2737" i="13"/>
  <c r="F2738" i="13"/>
  <c r="F2739" i="13"/>
  <c r="F2740" i="13"/>
  <c r="F2741" i="13"/>
  <c r="F2742" i="13"/>
  <c r="F2743" i="13"/>
  <c r="F2744" i="13"/>
  <c r="F2745" i="13"/>
  <c r="F2746" i="13"/>
  <c r="F2747" i="13"/>
  <c r="F2748" i="13"/>
  <c r="F2749" i="13"/>
  <c r="F2750" i="13"/>
  <c r="F2751" i="13"/>
  <c r="F2752" i="13"/>
  <c r="F2753" i="13"/>
  <c r="F2754" i="13"/>
  <c r="F2755" i="13"/>
  <c r="F2756" i="13"/>
  <c r="F2757" i="13"/>
  <c r="F2758" i="13"/>
  <c r="F2759" i="13"/>
  <c r="F2760" i="13"/>
  <c r="F2761" i="13"/>
  <c r="F2762" i="13"/>
  <c r="F2763" i="13"/>
  <c r="F2764" i="13"/>
  <c r="F2765" i="13"/>
  <c r="F2766" i="13"/>
  <c r="F2767" i="13"/>
  <c r="F2768" i="13"/>
  <c r="F2769" i="13"/>
  <c r="F2770" i="13"/>
  <c r="F2771" i="13"/>
  <c r="F2772" i="13"/>
  <c r="F2773" i="13"/>
  <c r="F2774" i="13"/>
  <c r="F2775" i="13"/>
  <c r="F2776" i="13"/>
  <c r="F2777" i="13"/>
  <c r="F2778" i="13"/>
  <c r="F2779" i="13"/>
  <c r="F2780" i="13"/>
  <c r="F2781" i="13"/>
  <c r="F2782" i="13"/>
  <c r="F2783" i="13"/>
  <c r="F2784" i="13"/>
  <c r="F2785" i="13"/>
  <c r="F2786" i="13"/>
  <c r="F2787" i="13"/>
  <c r="F2788" i="13"/>
  <c r="F2789" i="13"/>
  <c r="F2790" i="13"/>
  <c r="F2791" i="13"/>
  <c r="F2792" i="13"/>
  <c r="F2793" i="13"/>
  <c r="F2794" i="13"/>
  <c r="F2795" i="13"/>
  <c r="F2796" i="13"/>
  <c r="F2797" i="13"/>
  <c r="F2798" i="13"/>
  <c r="F2799" i="13"/>
  <c r="F2800" i="13"/>
  <c r="F2801" i="13"/>
  <c r="F2802" i="13"/>
  <c r="F2803" i="13"/>
  <c r="F2804" i="13"/>
  <c r="F2805" i="13"/>
  <c r="F2806" i="13"/>
  <c r="F2807" i="13"/>
  <c r="F2808" i="13"/>
  <c r="F2809" i="13"/>
  <c r="F2810" i="13"/>
  <c r="F2811" i="13"/>
  <c r="F2812" i="13"/>
  <c r="F2813" i="13"/>
  <c r="P2818" i="13"/>
  <c r="I2818" i="13"/>
  <c r="J2818" i="13"/>
  <c r="L2818" i="13"/>
  <c r="M2818" i="13"/>
  <c r="O2818" i="13"/>
  <c r="Q2818" i="13"/>
  <c r="R2818" i="13"/>
  <c r="S2818" i="13"/>
  <c r="T2818" i="13"/>
  <c r="U2818" i="13"/>
  <c r="V2818" i="13"/>
  <c r="W2818" i="13"/>
  <c r="X2818" i="13"/>
  <c r="Y2818" i="13"/>
  <c r="Z2818" i="13"/>
  <c r="AA2818" i="13"/>
  <c r="AB2818" i="13"/>
  <c r="AC2818" i="13"/>
  <c r="AD2818" i="13"/>
  <c r="AE2818" i="13"/>
  <c r="AF2818" i="13"/>
  <c r="AG2818" i="13"/>
  <c r="AH2818" i="13"/>
  <c r="AI2818" i="13"/>
  <c r="AJ2818" i="13"/>
  <c r="AK2818" i="13"/>
  <c r="AL2818" i="13"/>
  <c r="AM2818" i="13"/>
  <c r="AN2818" i="13"/>
  <c r="AO2818" i="13"/>
  <c r="AP2818" i="13"/>
  <c r="AQ2818" i="13"/>
  <c r="AR2818" i="13"/>
  <c r="AS2818" i="13"/>
  <c r="AT2818" i="13"/>
  <c r="AU2818" i="13"/>
  <c r="AV2818" i="13"/>
  <c r="AW2818" i="13"/>
  <c r="AX2818" i="13"/>
  <c r="AY2818" i="13"/>
  <c r="AZ2818" i="13"/>
  <c r="BA2818" i="13"/>
  <c r="BB2818" i="13"/>
  <c r="BC2818" i="13"/>
  <c r="BD2818" i="13"/>
  <c r="BE2818" i="13"/>
  <c r="BF2818" i="13"/>
  <c r="BG2818" i="13"/>
  <c r="BH2818" i="13"/>
  <c r="BI2818" i="13"/>
  <c r="BJ2818" i="13"/>
  <c r="BK2818" i="13"/>
  <c r="BL2818" i="13"/>
  <c r="BM2818" i="13"/>
  <c r="BN2818" i="13"/>
  <c r="BO2818" i="13"/>
  <c r="BP2818" i="13"/>
  <c r="BQ2818" i="13"/>
  <c r="BR2818" i="13"/>
  <c r="BS2818" i="13"/>
  <c r="BT2818" i="13"/>
  <c r="BU2818" i="13"/>
  <c r="BV2818" i="13"/>
  <c r="BW2818" i="13"/>
  <c r="BX2818" i="13"/>
  <c r="H2818" i="13"/>
  <c r="B5" i="18" l="1"/>
  <c r="B5" i="19"/>
  <c r="B5" i="11"/>
  <c r="B5" i="20"/>
  <c r="H4" i="4"/>
  <c r="F2814" i="13"/>
  <c r="F36" i="20"/>
  <c r="F5" i="4"/>
  <c r="F4" i="4"/>
  <c r="D4" i="4"/>
  <c r="B4" i="4"/>
  <c r="D5" i="4"/>
  <c r="F36" i="19"/>
  <c r="F36" i="18"/>
  <c r="C8" i="17"/>
  <c r="C9" i="17" s="1"/>
  <c r="C10" i="17" s="1"/>
  <c r="C11" i="17" s="1"/>
  <c r="B25" i="17"/>
  <c r="BX1" i="13"/>
  <c r="H8" i="4" l="1"/>
  <c r="F87" i="20" s="1" a="1"/>
  <c r="F87" i="20" s="1"/>
  <c r="E4" i="4"/>
  <c r="C2" i="19" s="1"/>
  <c r="G4" i="4"/>
  <c r="G5" i="4"/>
  <c r="C3" i="18" s="1"/>
  <c r="E5" i="4"/>
  <c r="I4" i="4"/>
  <c r="C2" i="20" s="1"/>
  <c r="F8" i="4"/>
  <c r="D8" i="4"/>
  <c r="F92" i="18" l="1" a="1"/>
  <c r="F92" i="18" s="1"/>
  <c r="F85" i="18" a="1"/>
  <c r="F85" i="18" s="1"/>
  <c r="F80" i="20" a="1"/>
  <c r="F80" i="20" s="1"/>
  <c r="F82" i="20" a="1"/>
  <c r="F82" i="20" s="1"/>
  <c r="F83" i="20" a="1"/>
  <c r="F83" i="20" s="1"/>
  <c r="F84" i="20" a="1"/>
  <c r="F84" i="20" s="1"/>
  <c r="F85" i="20" a="1"/>
  <c r="F85" i="20" s="1"/>
  <c r="F81" i="20" a="1"/>
  <c r="F81" i="20" s="1"/>
  <c r="F25" i="20" a="1"/>
  <c r="F25" i="20" s="1"/>
  <c r="F19" i="20" a="1"/>
  <c r="F19" i="20" s="1"/>
  <c r="F15" i="20" a="1"/>
  <c r="F15" i="20" s="1"/>
  <c r="F23" i="20" a="1"/>
  <c r="F23" i="20" s="1"/>
  <c r="F21" i="20" a="1"/>
  <c r="F21" i="20" s="1"/>
  <c r="F17" i="20" a="1"/>
  <c r="F17" i="20" s="1"/>
  <c r="F87" i="18" a="1"/>
  <c r="F87" i="18" s="1"/>
  <c r="F88" i="18" a="1"/>
  <c r="F88" i="18" s="1"/>
  <c r="F89" i="18" a="1"/>
  <c r="F89" i="18" s="1"/>
  <c r="F86" i="18" a="1"/>
  <c r="F86" i="18" s="1"/>
  <c r="F90" i="18" a="1"/>
  <c r="F90" i="18" s="1"/>
  <c r="F25" i="18" a="1"/>
  <c r="F25" i="18" s="1"/>
  <c r="F23" i="18" a="1"/>
  <c r="F23" i="18" s="1"/>
  <c r="F15" i="18" a="1"/>
  <c r="F15" i="18" s="1"/>
  <c r="F21" i="18" a="1"/>
  <c r="F21" i="18" s="1"/>
  <c r="F19" i="18" a="1"/>
  <c r="F19" i="18" s="1"/>
  <c r="F17" i="18" a="1"/>
  <c r="F17" i="18" s="1"/>
  <c r="F13" i="18" a="1"/>
  <c r="F13" i="18" s="1"/>
  <c r="F83" i="19" a="1"/>
  <c r="F83" i="19" s="1"/>
  <c r="F80" i="19" a="1"/>
  <c r="F80" i="19" s="1"/>
  <c r="F81" i="19" a="1"/>
  <c r="F81" i="19" s="1"/>
  <c r="F82" i="19" a="1"/>
  <c r="F82" i="19" s="1"/>
  <c r="F84" i="19" a="1"/>
  <c r="F84" i="19" s="1"/>
  <c r="F85" i="19" a="1"/>
  <c r="F85" i="19" s="1"/>
  <c r="F21" i="19" a="1"/>
  <c r="F21" i="19" s="1"/>
  <c r="F19" i="19" a="1"/>
  <c r="F19" i="19" s="1"/>
  <c r="F17" i="19" a="1"/>
  <c r="F17" i="19" s="1"/>
  <c r="F23" i="19" a="1"/>
  <c r="F23" i="19" s="1"/>
  <c r="F15" i="19" a="1"/>
  <c r="F15" i="19" s="1"/>
  <c r="F13" i="20" a="1"/>
  <c r="F13" i="20" s="1"/>
  <c r="C5" i="20" a="1"/>
  <c r="C5" i="20" s="1"/>
  <c r="G9" i="20" a="1"/>
  <c r="G9" i="20" s="1"/>
  <c r="F91" i="20" a="1"/>
  <c r="F91" i="20" s="1"/>
  <c r="F68" i="20" a="1"/>
  <c r="F68" i="20" s="1"/>
  <c r="F78" i="20" a="1"/>
  <c r="F78" i="20" s="1"/>
  <c r="F7" i="20" a="1"/>
  <c r="F7" i="20" s="1"/>
  <c r="F70" i="20" a="1"/>
  <c r="F70" i="20" s="1"/>
  <c r="F90" i="20" a="1"/>
  <c r="F90" i="20" s="1"/>
  <c r="F75" i="20" a="1"/>
  <c r="F75" i="20" s="1"/>
  <c r="F44" i="20" a="1"/>
  <c r="F44" i="20" s="1"/>
  <c r="F76" i="20" a="1"/>
  <c r="F76" i="20" s="1"/>
  <c r="F30" i="20" a="1"/>
  <c r="F30" i="20" s="1"/>
  <c r="F32" i="20" a="1"/>
  <c r="F32" i="20" s="1"/>
  <c r="F67" i="20" a="1"/>
  <c r="F67" i="20" s="1"/>
  <c r="F27" i="20" a="1"/>
  <c r="F27" i="20" s="1"/>
  <c r="F43" i="20" a="1"/>
  <c r="F43" i="20" s="1"/>
  <c r="F40" i="20" a="1"/>
  <c r="F40" i="20" s="1"/>
  <c r="F47" i="20" a="1"/>
  <c r="F47" i="20" s="1"/>
  <c r="F10" i="20" a="1"/>
  <c r="F10" i="20" s="1"/>
  <c r="F31" i="20" a="1"/>
  <c r="F31" i="20" s="1"/>
  <c r="G8" i="20" a="1"/>
  <c r="G8" i="20" s="1"/>
  <c r="G10" i="20" a="1"/>
  <c r="G10" i="20" s="1"/>
  <c r="G7" i="20" a="1"/>
  <c r="G7" i="20" s="1"/>
  <c r="F48" i="20" a="1"/>
  <c r="F48" i="20" s="1"/>
  <c r="F8" i="20" a="1"/>
  <c r="F8" i="20" s="1"/>
  <c r="F42" i="20" a="1"/>
  <c r="F42" i="20" s="1"/>
  <c r="F39" i="20" a="1"/>
  <c r="F39" i="20" s="1"/>
  <c r="F89" i="20" a="1"/>
  <c r="F89" i="20" s="1"/>
  <c r="F29" i="20" a="1"/>
  <c r="F29" i="20" s="1"/>
  <c r="F28" i="20" a="1"/>
  <c r="F28" i="20" s="1"/>
  <c r="F74" i="20" a="1"/>
  <c r="F74" i="20" s="1"/>
  <c r="G11" i="20" a="1"/>
  <c r="G11" i="20" s="1"/>
  <c r="F72" i="20" a="1"/>
  <c r="F72" i="20" s="1"/>
  <c r="F11" i="20" a="1"/>
  <c r="F11" i="20" s="1"/>
  <c r="F49" i="20" a="1"/>
  <c r="F49" i="20" s="1"/>
  <c r="F9" i="20" a="1"/>
  <c r="F9" i="20" s="1"/>
  <c r="C3" i="19"/>
  <c r="C2" i="18"/>
  <c r="F80" i="18" a="1"/>
  <c r="F80" i="18" s="1"/>
  <c r="F72" i="18" a="1"/>
  <c r="F72" i="18" s="1"/>
  <c r="F30" i="18" a="1"/>
  <c r="F30" i="18" s="1"/>
  <c r="C5" i="18" a="1"/>
  <c r="C5" i="18" s="1"/>
  <c r="F94" i="18" a="1"/>
  <c r="F94" i="18" s="1"/>
  <c r="F49" i="18" a="1"/>
  <c r="F49" i="18" s="1"/>
  <c r="F42" i="18" a="1"/>
  <c r="F42" i="18" s="1"/>
  <c r="G11" i="18" a="1"/>
  <c r="G11" i="18" s="1"/>
  <c r="F9" i="18" a="1"/>
  <c r="F9" i="18" s="1"/>
  <c r="F79" i="18" a="1"/>
  <c r="F79" i="18" s="1"/>
  <c r="F40" i="18" a="1"/>
  <c r="F40" i="18" s="1"/>
  <c r="F29" i="18" a="1"/>
  <c r="F29" i="18" s="1"/>
  <c r="G8" i="18" a="1"/>
  <c r="G8" i="18" s="1"/>
  <c r="F77" i="18" a="1"/>
  <c r="F77" i="18" s="1"/>
  <c r="F48" i="18" a="1"/>
  <c r="F48" i="18" s="1"/>
  <c r="F28" i="18" a="1"/>
  <c r="F28" i="18" s="1"/>
  <c r="F11" i="18" a="1"/>
  <c r="F11" i="18" s="1"/>
  <c r="F96" i="18" a="1"/>
  <c r="F96" i="18" s="1"/>
  <c r="F47" i="18" a="1"/>
  <c r="F47" i="18" s="1"/>
  <c r="F39" i="18" a="1"/>
  <c r="F39" i="18" s="1"/>
  <c r="G10" i="18" a="1"/>
  <c r="G10" i="18" s="1"/>
  <c r="F8" i="18" a="1"/>
  <c r="F8" i="18" s="1"/>
  <c r="F83" i="18" a="1"/>
  <c r="F83" i="18" s="1"/>
  <c r="F75" i="18" a="1"/>
  <c r="F75" i="18" s="1"/>
  <c r="F32" i="18" a="1"/>
  <c r="F32" i="18" s="1"/>
  <c r="F27" i="18" a="1"/>
  <c r="F27" i="18" s="1"/>
  <c r="G7" i="18" a="1"/>
  <c r="G7" i="18" s="1"/>
  <c r="F73" i="18" a="1"/>
  <c r="F73" i="18" s="1"/>
  <c r="F44" i="18" a="1"/>
  <c r="F44" i="18" s="1"/>
  <c r="F10" i="18" a="1"/>
  <c r="F10" i="18" s="1"/>
  <c r="F95" i="18" a="1"/>
  <c r="F95" i="18" s="1"/>
  <c r="F81" i="18" a="1"/>
  <c r="F81" i="18" s="1"/>
  <c r="F43" i="18" a="1"/>
  <c r="F43" i="18" s="1"/>
  <c r="F31" i="18" a="1"/>
  <c r="F31" i="18" s="1"/>
  <c r="G9" i="18" a="1"/>
  <c r="G9" i="18" s="1"/>
  <c r="F7" i="18" a="1"/>
  <c r="F7" i="18" s="1"/>
  <c r="C5" i="19" a="1"/>
  <c r="C5" i="19" s="1"/>
  <c r="F87" i="19" a="1"/>
  <c r="F87" i="19" s="1"/>
  <c r="F70" i="19" a="1"/>
  <c r="F70" i="19" s="1"/>
  <c r="F30" i="19" a="1"/>
  <c r="F30" i="19" s="1"/>
  <c r="G11" i="19" a="1"/>
  <c r="G11" i="19" s="1"/>
  <c r="F8" i="19" a="1"/>
  <c r="F8" i="19" s="1"/>
  <c r="F32" i="19" a="1"/>
  <c r="F32" i="19" s="1"/>
  <c r="F68" i="19" a="1"/>
  <c r="F68" i="19" s="1"/>
  <c r="F43" i="19" a="1"/>
  <c r="F43" i="19" s="1"/>
  <c r="F29" i="19" a="1"/>
  <c r="F29" i="19" s="1"/>
  <c r="F11" i="19" a="1"/>
  <c r="F11" i="19" s="1"/>
  <c r="F78" i="19" a="1"/>
  <c r="F78" i="19" s="1"/>
  <c r="F67" i="19" a="1"/>
  <c r="F67" i="19" s="1"/>
  <c r="F42" i="19" a="1"/>
  <c r="F42" i="19" s="1"/>
  <c r="G10" i="19" a="1"/>
  <c r="G10" i="19" s="1"/>
  <c r="G7" i="19" a="1"/>
  <c r="G7" i="19" s="1"/>
  <c r="F13" i="19" a="1"/>
  <c r="F13" i="19" s="1"/>
  <c r="F91" i="19" a="1"/>
  <c r="F91" i="19" s="1"/>
  <c r="F76" i="19" a="1"/>
  <c r="F76" i="19" s="1"/>
  <c r="F40" i="19" a="1"/>
  <c r="F40" i="19" s="1"/>
  <c r="F28" i="19" a="1"/>
  <c r="F28" i="19" s="1"/>
  <c r="F10" i="19" a="1"/>
  <c r="F10" i="19" s="1"/>
  <c r="F7" i="19" a="1"/>
  <c r="F7" i="19" s="1"/>
  <c r="F47" i="19" a="1"/>
  <c r="F47" i="19" s="1"/>
  <c r="F75" i="19" a="1"/>
  <c r="F75" i="19" s="1"/>
  <c r="F49" i="19" a="1"/>
  <c r="F49" i="19" s="1"/>
  <c r="F39" i="19" a="1"/>
  <c r="F39" i="19" s="1"/>
  <c r="F27" i="19" a="1"/>
  <c r="F27" i="19" s="1"/>
  <c r="F90" i="19" a="1"/>
  <c r="F90" i="19" s="1"/>
  <c r="F74" i="19" a="1"/>
  <c r="F74" i="19" s="1"/>
  <c r="F48" i="19" a="1"/>
  <c r="F48" i="19" s="1"/>
  <c r="F25" i="19" a="1"/>
  <c r="F25" i="19" s="1"/>
  <c r="G9" i="19" a="1"/>
  <c r="G9" i="19" s="1"/>
  <c r="F89" i="19" a="1"/>
  <c r="F89" i="19" s="1"/>
  <c r="F72" i="19" a="1"/>
  <c r="F72" i="19" s="1"/>
  <c r="F44" i="19" a="1"/>
  <c r="F44" i="19" s="1"/>
  <c r="F31" i="19" a="1"/>
  <c r="F31" i="19" s="1"/>
  <c r="G8" i="19" a="1"/>
  <c r="G8" i="19" s="1"/>
  <c r="F9" i="19" a="1"/>
  <c r="F9" i="19" s="1"/>
  <c r="BV1" i="13" l="1"/>
  <c r="BW1" i="13"/>
  <c r="BU1" i="13"/>
  <c r="H9" i="4" l="1"/>
  <c r="D9" i="4"/>
  <c r="F52" i="19" s="1" a="1"/>
  <c r="F52" i="19" s="1"/>
  <c r="F9" i="4"/>
  <c r="BT1" i="13"/>
  <c r="BS1" i="13"/>
  <c r="BR1" i="13"/>
  <c r="BQ1" i="13"/>
  <c r="BP1" i="13"/>
  <c r="BO1" i="13"/>
  <c r="F36" i="11"/>
  <c r="BN1" i="13"/>
  <c r="BM1" i="13"/>
  <c r="BL1" i="13"/>
  <c r="BK1" i="13"/>
  <c r="BJ1" i="13"/>
  <c r="BI1" i="13"/>
  <c r="BH1" i="13"/>
  <c r="BG1" i="13"/>
  <c r="BF1" i="13"/>
  <c r="BE1" i="13"/>
  <c r="BD1" i="13"/>
  <c r="BC1" i="13"/>
  <c r="BB1" i="13"/>
  <c r="BA1" i="13"/>
  <c r="AZ1" i="13"/>
  <c r="AY1" i="13"/>
  <c r="AX1" i="13"/>
  <c r="AW1" i="13"/>
  <c r="AV1" i="13"/>
  <c r="AU1" i="13"/>
  <c r="AT1" i="13"/>
  <c r="AS1" i="13"/>
  <c r="AR1" i="13"/>
  <c r="AQ1" i="13"/>
  <c r="AP1" i="13"/>
  <c r="AO1" i="13"/>
  <c r="AN1" i="13"/>
  <c r="AM1" i="13"/>
  <c r="AL1" i="13"/>
  <c r="AK1" i="13"/>
  <c r="AJ1" i="13"/>
  <c r="AI1" i="13"/>
  <c r="AH1" i="13"/>
  <c r="AG1" i="13"/>
  <c r="AF1" i="13"/>
  <c r="AE1" i="13"/>
  <c r="AD1" i="13"/>
  <c r="AC1" i="13"/>
  <c r="AB1" i="13"/>
  <c r="AA1" i="13"/>
  <c r="Z1" i="13"/>
  <c r="Y1" i="13"/>
  <c r="X1" i="13"/>
  <c r="W1" i="13"/>
  <c r="V1" i="13"/>
  <c r="U1" i="13"/>
  <c r="T1" i="13"/>
  <c r="S1" i="13"/>
  <c r="R1" i="13"/>
  <c r="Q1" i="13"/>
  <c r="P1" i="13"/>
  <c r="O1" i="13"/>
  <c r="N1" i="13"/>
  <c r="M1" i="13"/>
  <c r="L1" i="13"/>
  <c r="K1" i="13"/>
  <c r="J1" i="13"/>
  <c r="I1" i="13"/>
  <c r="H1" i="13"/>
  <c r="G1" i="13"/>
  <c r="F1" i="13"/>
  <c r="E1" i="13"/>
  <c r="D1" i="13"/>
  <c r="C1" i="13"/>
  <c r="B1" i="13"/>
  <c r="A1" i="13"/>
  <c r="G63" i="19" l="1" a="1"/>
  <c r="G63" i="19" s="1"/>
  <c r="G53" i="19" a="1"/>
  <c r="G53" i="19" s="1"/>
  <c r="F54" i="19" a="1"/>
  <c r="F54" i="19" s="1"/>
  <c r="F59" i="19" a="1"/>
  <c r="F59" i="19" s="1"/>
  <c r="G55" i="19" a="1"/>
  <c r="G55" i="19" s="1"/>
  <c r="G60" i="19" a="1"/>
  <c r="G60" i="19" s="1"/>
  <c r="G58" i="19" a="1"/>
  <c r="G58" i="19" s="1"/>
  <c r="G56" i="19" a="1"/>
  <c r="G56" i="19" s="1"/>
  <c r="F62" i="19" a="1"/>
  <c r="F62" i="19" s="1"/>
  <c r="F57" i="19" a="1"/>
  <c r="F57" i="19" s="1"/>
  <c r="G61" i="19" a="1"/>
  <c r="G61" i="19" s="1"/>
  <c r="G61" i="20" a="1"/>
  <c r="G61" i="20" s="1"/>
  <c r="F62" i="20" a="1"/>
  <c r="F62" i="20" s="1"/>
  <c r="F56" i="20" a="1"/>
  <c r="F56" i="20" s="1"/>
  <c r="G57" i="20" a="1"/>
  <c r="G57" i="20" s="1"/>
  <c r="G59" i="20" a="1"/>
  <c r="G59" i="20" s="1"/>
  <c r="G63" i="20" a="1"/>
  <c r="G63" i="20" s="1"/>
  <c r="F58" i="20" a="1"/>
  <c r="F58" i="20" s="1"/>
  <c r="G53" i="20" a="1"/>
  <c r="G53" i="20" s="1"/>
  <c r="F60" i="20" a="1"/>
  <c r="F60" i="20" s="1"/>
  <c r="F54" i="20" a="1"/>
  <c r="F54" i="20" s="1"/>
  <c r="G55" i="20" a="1"/>
  <c r="G55" i="20" s="1"/>
  <c r="F52" i="20" a="1"/>
  <c r="F52" i="20" s="1"/>
  <c r="G59" i="18" a="1"/>
  <c r="G59" i="18" s="1"/>
  <c r="G55" i="18" a="1"/>
  <c r="G55" i="18" s="1"/>
  <c r="F67" i="18" a="1"/>
  <c r="F67" i="18" s="1"/>
  <c r="F65" i="18" a="1"/>
  <c r="F65" i="18" s="1"/>
  <c r="G62" i="18" a="1"/>
  <c r="G62" i="18" s="1"/>
  <c r="F58" i="18" a="1"/>
  <c r="F58" i="18" s="1"/>
  <c r="F54" i="18" a="1"/>
  <c r="F54" i="18" s="1"/>
  <c r="G60" i="18" a="1"/>
  <c r="G60" i="18" s="1"/>
  <c r="G66" i="18" a="1"/>
  <c r="G66" i="18" s="1"/>
  <c r="G53" i="18" a="1"/>
  <c r="G53" i="18" s="1"/>
  <c r="F56" i="18" a="1"/>
  <c r="F56" i="18" s="1"/>
  <c r="F52" i="18" a="1"/>
  <c r="F52" i="18" s="1"/>
  <c r="G57" i="18" a="1"/>
  <c r="G57" i="18" s="1"/>
  <c r="G64" i="18" a="1"/>
  <c r="G64" i="18" s="1"/>
  <c r="G68" i="18" a="1"/>
  <c r="G68" i="18" s="1"/>
  <c r="F63" i="18" a="1"/>
  <c r="F63" i="18" s="1"/>
  <c r="F61" i="18" a="1"/>
  <c r="F61" i="18" s="1"/>
  <c r="B5" i="4"/>
  <c r="C5" i="4" s="1"/>
  <c r="C4" i="4"/>
  <c r="B9" i="4" l="1"/>
  <c r="F56" i="11" s="1" a="1"/>
  <c r="F56" i="11" s="1"/>
  <c r="B8" i="4"/>
  <c r="F85" i="11" l="1" a="1"/>
  <c r="F85" i="11" s="1"/>
  <c r="F84" i="11" a="1"/>
  <c r="F84" i="11" s="1"/>
  <c r="F86" i="11" a="1"/>
  <c r="F86" i="11" s="1"/>
  <c r="F88" i="11" a="1"/>
  <c r="F88" i="11" s="1"/>
  <c r="F87" i="11" a="1"/>
  <c r="F87" i="11" s="1"/>
  <c r="F21" i="11" a="1"/>
  <c r="F21" i="11" s="1"/>
  <c r="F83" i="11" a="1"/>
  <c r="F83" i="11" s="1"/>
  <c r="F17" i="11" a="1"/>
  <c r="F17" i="11" s="1"/>
  <c r="F25" i="11" a="1"/>
  <c r="F25" i="11" s="1"/>
  <c r="F23" i="11" a="1"/>
  <c r="F23" i="11" s="1"/>
  <c r="F19" i="11" a="1"/>
  <c r="F19" i="11" s="1"/>
  <c r="F15" i="11" a="1"/>
  <c r="F15" i="11" s="1"/>
  <c r="G42" i="20"/>
  <c r="G76" i="20"/>
  <c r="G44" i="20"/>
  <c r="G40" i="20"/>
  <c r="G74" i="20"/>
  <c r="G75" i="20"/>
  <c r="G43" i="20"/>
  <c r="G39" i="20"/>
  <c r="C6" i="20"/>
  <c r="G42" i="19"/>
  <c r="G76" i="19"/>
  <c r="G44" i="19"/>
  <c r="G40" i="19"/>
  <c r="G75" i="19"/>
  <c r="G43" i="19"/>
  <c r="G39" i="19"/>
  <c r="G74" i="19"/>
  <c r="G42" i="18"/>
  <c r="G81" i="18"/>
  <c r="G44" i="18"/>
  <c r="G40" i="18"/>
  <c r="G80" i="18"/>
  <c r="G43" i="18"/>
  <c r="G39" i="18"/>
  <c r="G79" i="18"/>
  <c r="C6" i="18"/>
  <c r="G57" i="11" a="1"/>
  <c r="G57" i="11" s="1"/>
  <c r="G65" i="11" a="1"/>
  <c r="G65" i="11" s="1"/>
  <c r="G55" i="11" a="1"/>
  <c r="G55" i="11" s="1"/>
  <c r="G63" i="11" a="1"/>
  <c r="G63" i="11" s="1"/>
  <c r="G61" i="11" a="1"/>
  <c r="G61" i="11" s="1"/>
  <c r="G67" i="11" a="1"/>
  <c r="G67" i="11" s="1"/>
  <c r="G59" i="11" a="1"/>
  <c r="G59" i="11" s="1"/>
  <c r="F64" i="11" a="1"/>
  <c r="F64" i="11" s="1"/>
  <c r="F52" i="11" a="1"/>
  <c r="F52" i="11" s="1"/>
  <c r="F62" i="11" a="1"/>
  <c r="F62" i="11" s="1"/>
  <c r="F60" i="11" a="1"/>
  <c r="F60" i="11" s="1"/>
  <c r="F66" i="11" a="1"/>
  <c r="F66" i="11" s="1"/>
  <c r="F58" i="11" a="1"/>
  <c r="F58" i="11" s="1"/>
  <c r="F54" i="11" a="1"/>
  <c r="F54" i="11" s="1"/>
  <c r="G53" i="11" a="1"/>
  <c r="G53" i="11" s="1"/>
  <c r="G7" i="11" a="1"/>
  <c r="G7" i="11" s="1"/>
  <c r="F43" i="11" a="1"/>
  <c r="F43" i="11" s="1"/>
  <c r="G43" i="11" s="1"/>
  <c r="F70" i="11" a="1"/>
  <c r="F70" i="11" s="1"/>
  <c r="F48" i="11" a="1"/>
  <c r="F48" i="11" s="1"/>
  <c r="F44" i="11" a="1"/>
  <c r="F44" i="11" s="1"/>
  <c r="G44" i="11" s="1"/>
  <c r="G11" i="11" a="1"/>
  <c r="G11" i="11" s="1"/>
  <c r="F90" i="11" a="1"/>
  <c r="F90" i="11" s="1"/>
  <c r="F27" i="11" a="1"/>
  <c r="F27" i="11" s="1"/>
  <c r="F73" i="11" a="1"/>
  <c r="F73" i="11" s="1"/>
  <c r="F92" i="11" a="1"/>
  <c r="F92" i="11" s="1"/>
  <c r="F81" i="11" a="1"/>
  <c r="F81" i="11" s="1"/>
  <c r="F49" i="11" a="1"/>
  <c r="F49" i="11" s="1"/>
  <c r="F71" i="11" a="1"/>
  <c r="F71" i="11" s="1"/>
  <c r="F42" i="11" a="1"/>
  <c r="F42" i="11" s="1"/>
  <c r="G42" i="11" s="1"/>
  <c r="C5" i="11" a="1"/>
  <c r="C5" i="11" s="1"/>
  <c r="C6" i="11" s="1"/>
  <c r="F75" i="11" a="1"/>
  <c r="F75" i="11" s="1"/>
  <c r="F93" i="11" a="1"/>
  <c r="F93" i="11" s="1"/>
  <c r="F10" i="11" a="1"/>
  <c r="F10" i="11" s="1"/>
  <c r="F8" i="11" a="1"/>
  <c r="F8" i="11" s="1"/>
  <c r="F9" i="11" a="1"/>
  <c r="F9" i="11" s="1"/>
  <c r="F77" i="11" a="1"/>
  <c r="F77" i="11" s="1"/>
  <c r="G77" i="11" s="1"/>
  <c r="F94" i="11" a="1"/>
  <c r="F94" i="11" s="1"/>
  <c r="F7" i="11" a="1"/>
  <c r="F7" i="11" s="1"/>
  <c r="F39" i="11" a="1"/>
  <c r="F39" i="11" s="1"/>
  <c r="G39" i="11" s="1"/>
  <c r="F78" i="11" a="1"/>
  <c r="F78" i="11" s="1"/>
  <c r="G78" i="11" s="1"/>
  <c r="F13" i="11" a="1"/>
  <c r="F13" i="11" s="1"/>
  <c r="F11" i="11" a="1"/>
  <c r="F11" i="11" s="1"/>
  <c r="F40" i="11" a="1"/>
  <c r="F40" i="11" s="1"/>
  <c r="G40" i="11" s="1"/>
  <c r="F79" i="11" a="1"/>
  <c r="F79" i="11" s="1"/>
  <c r="G79" i="11" s="1"/>
  <c r="F47" i="11" a="1"/>
  <c r="F47" i="11" s="1"/>
  <c r="F28" i="11" a="1"/>
  <c r="F28" i="11" s="1"/>
  <c r="G8" i="11" a="1"/>
  <c r="G8" i="11" s="1"/>
  <c r="F29" i="11" a="1"/>
  <c r="F29" i="11" s="1"/>
  <c r="F31" i="11" a="1"/>
  <c r="F31" i="11" s="1"/>
  <c r="F30" i="11" a="1"/>
  <c r="F30" i="11" s="1"/>
  <c r="G10" i="11" a="1"/>
  <c r="G10" i="11" s="1"/>
  <c r="G9" i="11" a="1"/>
  <c r="G9" i="11" s="1"/>
  <c r="F32" i="11" a="1"/>
  <c r="F32" i="11" s="1"/>
  <c r="B6" i="4"/>
  <c r="F35" i="20" l="1"/>
  <c r="F93" i="20"/>
  <c r="C6" i="4"/>
  <c r="C4" i="11" s="1"/>
  <c r="C6" i="19"/>
  <c r="F35" i="18"/>
  <c r="F35" i="19"/>
  <c r="F93" i="19"/>
  <c r="F98" i="18"/>
  <c r="F96" i="11"/>
  <c r="F35" i="11"/>
  <c r="C3" i="11"/>
  <c r="C2" i="1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<sst xmlns="http://schemas.openxmlformats.org/spreadsheetml/2006/main" count="33267" uniqueCount="2978">
  <si>
    <t>Typ JST</t>
  </si>
  <si>
    <t>WK</t>
  </si>
  <si>
    <t>PK</t>
  </si>
  <si>
    <t>GK</t>
  </si>
  <si>
    <t>GT</t>
  </si>
  <si>
    <t>Kod GUS</t>
  </si>
  <si>
    <t>Nazwa JST</t>
  </si>
  <si>
    <t>Waloryzacja</t>
  </si>
  <si>
    <t>Stawka udziału</t>
  </si>
  <si>
    <t>Potrzeby oświatowe</t>
  </si>
  <si>
    <t>G</t>
  </si>
  <si>
    <t>02</t>
  </si>
  <si>
    <t>01</t>
  </si>
  <si>
    <t>1</t>
  </si>
  <si>
    <t>BOLESŁAWIEC</t>
  </si>
  <si>
    <t>2</t>
  </si>
  <si>
    <t>03</t>
  </si>
  <si>
    <t>GROMADKA</t>
  </si>
  <si>
    <t>04</t>
  </si>
  <si>
    <t>3</t>
  </si>
  <si>
    <t>NOWOGRODZIEC</t>
  </si>
  <si>
    <t>05</t>
  </si>
  <si>
    <t>OSIECZNICA</t>
  </si>
  <si>
    <t>06</t>
  </si>
  <si>
    <t>WARTA BOLESŁAWIECKA</t>
  </si>
  <si>
    <t>BIELAWA</t>
  </si>
  <si>
    <t>DZIERŻONIÓW</t>
  </si>
  <si>
    <t>PIESZYCE</t>
  </si>
  <si>
    <t>PIŁAWA GÓRNA</t>
  </si>
  <si>
    <t>ŁAGIEWNIKI</t>
  </si>
  <si>
    <t>07</t>
  </si>
  <si>
    <t>NIEMCZA</t>
  </si>
  <si>
    <t>GŁOGÓW</t>
  </si>
  <si>
    <t>JERZMANOWA</t>
  </si>
  <si>
    <t>KOTLA</t>
  </si>
  <si>
    <t>PĘCŁAW</t>
  </si>
  <si>
    <t>ŻUKOWICE</t>
  </si>
  <si>
    <t>GÓRA</t>
  </si>
  <si>
    <t>JEMIELNO</t>
  </si>
  <si>
    <t>NIECHLÓW</t>
  </si>
  <si>
    <t>WĄSOSZ</t>
  </si>
  <si>
    <t>JAWOR</t>
  </si>
  <si>
    <t>BOLKÓW</t>
  </si>
  <si>
    <t>MĘCINKA</t>
  </si>
  <si>
    <t>MŚCIWOJÓW</t>
  </si>
  <si>
    <t>PASZOWICE</t>
  </si>
  <si>
    <t>WĄDROŻE WIELKIE</t>
  </si>
  <si>
    <t>KARPACZ</t>
  </si>
  <si>
    <t>KOWARY</t>
  </si>
  <si>
    <t>PIECHOWICE</t>
  </si>
  <si>
    <t>SZKLARSKA PORĘBA</t>
  </si>
  <si>
    <t>JANOWICE WIELKIE</t>
  </si>
  <si>
    <t>JEŻÓW SUDECKI</t>
  </si>
  <si>
    <t>MYSŁAKOWICE</t>
  </si>
  <si>
    <t>08</t>
  </si>
  <si>
    <t>PODGÓRZYN</t>
  </si>
  <si>
    <t>09</t>
  </si>
  <si>
    <t>STARA KAMIENICA</t>
  </si>
  <si>
    <t>KAMIENNA GÓRA</t>
  </si>
  <si>
    <t>LUBAWKA</t>
  </si>
  <si>
    <t>MARCISZÓW</t>
  </si>
  <si>
    <t>DUSZNIKI-ZDRÓJ</t>
  </si>
  <si>
    <t>KŁODZKO</t>
  </si>
  <si>
    <t>KUDOWA-ZDRÓJ</t>
  </si>
  <si>
    <t>NOWA RUDA</t>
  </si>
  <si>
    <t>POLANICA-ZDRÓJ</t>
  </si>
  <si>
    <t>BYSTRZYCA KŁODZKA</t>
  </si>
  <si>
    <t>LĄDEK-ZDRÓJ</t>
  </si>
  <si>
    <t>LEWIN KŁODZKI</t>
  </si>
  <si>
    <t>10</t>
  </si>
  <si>
    <t>MIĘDZYLESIE</t>
  </si>
  <si>
    <t>11</t>
  </si>
  <si>
    <t>12</t>
  </si>
  <si>
    <t>RADKÓW</t>
  </si>
  <si>
    <t>13</t>
  </si>
  <si>
    <t>STRONIE ŚLĄSKIE</t>
  </si>
  <si>
    <t>14</t>
  </si>
  <si>
    <t>SZCZYTNA</t>
  </si>
  <si>
    <t>CHOJNÓW</t>
  </si>
  <si>
    <t>KROTOSZYCE</t>
  </si>
  <si>
    <t>KUNICE</t>
  </si>
  <si>
    <t>LEGNICKIE POLE</t>
  </si>
  <si>
    <t>MIŁKOWICE</t>
  </si>
  <si>
    <t>PROCHOWICE</t>
  </si>
  <si>
    <t>RUJA</t>
  </si>
  <si>
    <t>LUBAŃ</t>
  </si>
  <si>
    <t>ŚWIERADÓW-ZDRÓJ</t>
  </si>
  <si>
    <t>LEŚNA</t>
  </si>
  <si>
    <t>OLSZYNA</t>
  </si>
  <si>
    <t>PLATERÓWKA</t>
  </si>
  <si>
    <t>SIEKIERCZYN</t>
  </si>
  <si>
    <t>LUBIN</t>
  </si>
  <si>
    <t>RUDNA</t>
  </si>
  <si>
    <t>ŚCINAWA</t>
  </si>
  <si>
    <t>GRYFÓW ŚLĄSKI</t>
  </si>
  <si>
    <t>LUBOMIERZ</t>
  </si>
  <si>
    <t>LWÓWEK ŚLĄSKI</t>
  </si>
  <si>
    <t>MIRSK</t>
  </si>
  <si>
    <t>WLEŃ</t>
  </si>
  <si>
    <t>CIESZKÓW</t>
  </si>
  <si>
    <t>KROŚNICE</t>
  </si>
  <si>
    <t>MILICZ</t>
  </si>
  <si>
    <t>OLEŚNICA</t>
  </si>
  <si>
    <t>BIERUTÓW</t>
  </si>
  <si>
    <t>DOBROSZYCE</t>
  </si>
  <si>
    <t>DZIADOWA KŁODA</t>
  </si>
  <si>
    <t>MIEDZYBÓRZ</t>
  </si>
  <si>
    <t>SYCÓW</t>
  </si>
  <si>
    <t>TWARDOGÓRA</t>
  </si>
  <si>
    <t>15</t>
  </si>
  <si>
    <t>OŁAWA</t>
  </si>
  <si>
    <t>DOMANIÓW</t>
  </si>
  <si>
    <t>JELCZ-LASKOWICE</t>
  </si>
  <si>
    <t>16</t>
  </si>
  <si>
    <t>CHOCIANÓW</t>
  </si>
  <si>
    <t>GAWORZYCE</t>
  </si>
  <si>
    <t>GRĘBOCICE</t>
  </si>
  <si>
    <t>POLKOWICE</t>
  </si>
  <si>
    <t>PRZEMKÓW</t>
  </si>
  <si>
    <t>RADWANICE</t>
  </si>
  <si>
    <t>17</t>
  </si>
  <si>
    <t>BORÓW</t>
  </si>
  <si>
    <t>KONDRATOWICE</t>
  </si>
  <si>
    <t>PRZEWORNO</t>
  </si>
  <si>
    <t>STRZELIN</t>
  </si>
  <si>
    <t>WIĄZÓW</t>
  </si>
  <si>
    <t>18</t>
  </si>
  <si>
    <t>KOSTOMŁOTY</t>
  </si>
  <si>
    <t>MALCZYCE</t>
  </si>
  <si>
    <t>MIĘKINIA</t>
  </si>
  <si>
    <t>ŚRODA ŚLĄSKA</t>
  </si>
  <si>
    <t>UDANIN</t>
  </si>
  <si>
    <t>19</t>
  </si>
  <si>
    <t>ŚWIDNICA</t>
  </si>
  <si>
    <t>ŚWIEBODZICE</t>
  </si>
  <si>
    <t>DOBROMIERZ</t>
  </si>
  <si>
    <t>JAWORZYNA ŚLĄSKA</t>
  </si>
  <si>
    <t>MARCINOWICE</t>
  </si>
  <si>
    <t>STRZEGOM</t>
  </si>
  <si>
    <t>ŻARÓW</t>
  </si>
  <si>
    <t>20</t>
  </si>
  <si>
    <t>OBORNIKI ŚLĄSKIE</t>
  </si>
  <si>
    <t>PRUSICE</t>
  </si>
  <si>
    <t>TRZEBNICA</t>
  </si>
  <si>
    <t>WISZNIA MAŁA</t>
  </si>
  <si>
    <t>ZAWONIA</t>
  </si>
  <si>
    <t>ŻMIGRÓD</t>
  </si>
  <si>
    <t>21</t>
  </si>
  <si>
    <t>BOGUSZÓW-GORCE</t>
  </si>
  <si>
    <t>JEDLINA-ZDRÓJ</t>
  </si>
  <si>
    <t>SZCZAWNO-ZDRÓJ</t>
  </si>
  <si>
    <t>CZARNY BÓR</t>
  </si>
  <si>
    <t>GŁUSZYCA</t>
  </si>
  <si>
    <t>MIEROSZÓW</t>
  </si>
  <si>
    <t>STARE BOGACZOWICE</t>
  </si>
  <si>
    <t>WALIM</t>
  </si>
  <si>
    <t>22</t>
  </si>
  <si>
    <t>BRZEG DOLNY</t>
  </si>
  <si>
    <t>WIŃSKO</t>
  </si>
  <si>
    <t>WOŁÓW</t>
  </si>
  <si>
    <t>23</t>
  </si>
  <si>
    <t>CZERNICA</t>
  </si>
  <si>
    <t>DŁUGOŁĘKA</t>
  </si>
  <si>
    <t>JORDANÓW ŚLĄSKI</t>
  </si>
  <si>
    <t>KĄTY WROCŁAWSKIE</t>
  </si>
  <si>
    <t>KOBIERZYCE</t>
  </si>
  <si>
    <t>MIETKÓW</t>
  </si>
  <si>
    <t>SOBÓTKA</t>
  </si>
  <si>
    <t>SIECHNICE</t>
  </si>
  <si>
    <t>ŻÓRAWINA</t>
  </si>
  <si>
    <t>24</t>
  </si>
  <si>
    <t>BARDO</t>
  </si>
  <si>
    <t>CIEPŁOWODY</t>
  </si>
  <si>
    <t>KAMIENIEC ZĄBKOWICKI</t>
  </si>
  <si>
    <t>STOSZOWICE</t>
  </si>
  <si>
    <t>ZĄBKOWICE ŚLĄSKIE</t>
  </si>
  <si>
    <t>ZIĘBICE</t>
  </si>
  <si>
    <t>ZŁOTY STOK</t>
  </si>
  <si>
    <t>25</t>
  </si>
  <si>
    <t>ZAWIDÓW</t>
  </si>
  <si>
    <t>ZGORZELEC</t>
  </si>
  <si>
    <t>BOGATYNIA</t>
  </si>
  <si>
    <t>PIEŃSK</t>
  </si>
  <si>
    <t>SULIKÓW</t>
  </si>
  <si>
    <t>WĘGLINIEC</t>
  </si>
  <si>
    <t>26</t>
  </si>
  <si>
    <t>WOJCIESZÓW</t>
  </si>
  <si>
    <t>ZŁOTORYJA</t>
  </si>
  <si>
    <t>PIELGRZYMKA</t>
  </si>
  <si>
    <t>ŚWIERZAWA</t>
  </si>
  <si>
    <t>ZAGRODNO</t>
  </si>
  <si>
    <t>ALEKSANDRÓW KUJAWSKI</t>
  </si>
  <si>
    <t>CIECHOCINEK</t>
  </si>
  <si>
    <t>NIESZAWA</t>
  </si>
  <si>
    <t>BĄDKOWO</t>
  </si>
  <si>
    <t>KONECK</t>
  </si>
  <si>
    <t>RACIĄŻEK</t>
  </si>
  <si>
    <t>WAGANIEC</t>
  </si>
  <si>
    <t>ZAKRZEWO</t>
  </si>
  <si>
    <t>BRODNICA</t>
  </si>
  <si>
    <t>BOBROWO</t>
  </si>
  <si>
    <t>BRZOZIE</t>
  </si>
  <si>
    <t>GÓRZNO</t>
  </si>
  <si>
    <t>BARTNICZKA</t>
  </si>
  <si>
    <t>JABŁONOWO POMORSKIE</t>
  </si>
  <si>
    <t>OSIEK</t>
  </si>
  <si>
    <t>ŚWIEDZIEBNIA</t>
  </si>
  <si>
    <t>ZBICZNO</t>
  </si>
  <si>
    <t>BIAŁE BŁOTA</t>
  </si>
  <si>
    <t>DĄBROWA CHEŁMIŃSKA</t>
  </si>
  <si>
    <t>DOBRCZ</t>
  </si>
  <si>
    <t>KORONOWO</t>
  </si>
  <si>
    <t>NOWA WIEŚ WIELKA</t>
  </si>
  <si>
    <t>OSIELSKO</t>
  </si>
  <si>
    <t>SICIENKO</t>
  </si>
  <si>
    <t>SOLEC KUJAWSKI</t>
  </si>
  <si>
    <t>CHEŁMNO</t>
  </si>
  <si>
    <t>KIJEWO KRÓLEWSKIE</t>
  </si>
  <si>
    <t>LISEWO</t>
  </si>
  <si>
    <t>PAPOWO BISKUPIE</t>
  </si>
  <si>
    <t>STOLNO</t>
  </si>
  <si>
    <t>UNISŁAW</t>
  </si>
  <si>
    <t>GOLUB-DOBRZYŃ</t>
  </si>
  <si>
    <t>CIECHOCIN</t>
  </si>
  <si>
    <t>KOWALEWO POMORSKIE</t>
  </si>
  <si>
    <t>RADOMIN</t>
  </si>
  <si>
    <t>ZBÓJNO</t>
  </si>
  <si>
    <t>GRUDZIĄDZ</t>
  </si>
  <si>
    <t>GRUTA</t>
  </si>
  <si>
    <t>ŁASIN</t>
  </si>
  <si>
    <t>RADZYŃ CHEŁMIŃSKI</t>
  </si>
  <si>
    <t>ROGÓŹNO</t>
  </si>
  <si>
    <t>ŚWIECIE NAD OSĄ</t>
  </si>
  <si>
    <t>INOWROCŁAW</t>
  </si>
  <si>
    <t>DĄBROWA BISKUPIA</t>
  </si>
  <si>
    <t>GNIEWKOWO</t>
  </si>
  <si>
    <t>JANIKOWO</t>
  </si>
  <si>
    <t>KRUSZWICA</t>
  </si>
  <si>
    <t>PAKOŚĆ</t>
  </si>
  <si>
    <t>ROJEWO</t>
  </si>
  <si>
    <t>ZŁOTNIKI KUJAWSKIE</t>
  </si>
  <si>
    <t>LIPNO</t>
  </si>
  <si>
    <t>BOBROWNIKI</t>
  </si>
  <si>
    <t>CHROSTKOWO</t>
  </si>
  <si>
    <t>DOBRZYŃ NAD WISŁĄ</t>
  </si>
  <si>
    <t>KIKÓŁ</t>
  </si>
  <si>
    <t>SKĘPE</t>
  </si>
  <si>
    <t>TŁUCHOWO</t>
  </si>
  <si>
    <t>WIELGIE</t>
  </si>
  <si>
    <t>DĄBROWA</t>
  </si>
  <si>
    <t>JEZIORA WIELKIE</t>
  </si>
  <si>
    <t>MOGILNO</t>
  </si>
  <si>
    <t>STRZELNO</t>
  </si>
  <si>
    <t>KCYNIA</t>
  </si>
  <si>
    <t>MROCZA</t>
  </si>
  <si>
    <t>NAKŁO NAD NOTECIĄ</t>
  </si>
  <si>
    <t>SADKI</t>
  </si>
  <si>
    <t>SZUBIN</t>
  </si>
  <si>
    <t>RADZIEJÓW</t>
  </si>
  <si>
    <t>BYTOŃ</t>
  </si>
  <si>
    <t>DOBRE</t>
  </si>
  <si>
    <t>OSIĘCINY</t>
  </si>
  <si>
    <t>PIOTRKÓW KUJAWSKI</t>
  </si>
  <si>
    <t>TOPÓLKA</t>
  </si>
  <si>
    <t>RYPIN</t>
  </si>
  <si>
    <t>BRZUZE</t>
  </si>
  <si>
    <t>ROGOWO</t>
  </si>
  <si>
    <t>SKRWILNO</t>
  </si>
  <si>
    <t>WĄPIELSK</t>
  </si>
  <si>
    <t>KAMIEŃ KRAJEŃSKI</t>
  </si>
  <si>
    <t>SĘPÓLNO KRAJEŃSKIE</t>
  </si>
  <si>
    <t>SOŚNO</t>
  </si>
  <si>
    <t>WIĘCBORK</t>
  </si>
  <si>
    <t>BUKOWIEC</t>
  </si>
  <si>
    <t>DRAGACZ</t>
  </si>
  <si>
    <t>DRZYCIM</t>
  </si>
  <si>
    <t>JEŻEWO</t>
  </si>
  <si>
    <t>LNIANO</t>
  </si>
  <si>
    <t>NOWE</t>
  </si>
  <si>
    <t>OSIE</t>
  </si>
  <si>
    <t>PRUSZCZ</t>
  </si>
  <si>
    <t>ŚWIECIE</t>
  </si>
  <si>
    <t>ŚWIEKATOWO</t>
  </si>
  <si>
    <t>WARLUBIE</t>
  </si>
  <si>
    <t>CHEŁMŻA</t>
  </si>
  <si>
    <t>CZERNIKOWO</t>
  </si>
  <si>
    <t>LUBICZ</t>
  </si>
  <si>
    <t>ŁUBIANKA</t>
  </si>
  <si>
    <t>ŁYSOMICE</t>
  </si>
  <si>
    <t>OBROWO</t>
  </si>
  <si>
    <t>WIELKA NIESZAWKA</t>
  </si>
  <si>
    <t>ZŁAWIEŚ WIELKA</t>
  </si>
  <si>
    <t>CEKCYN</t>
  </si>
  <si>
    <t>GOSTYCYN</t>
  </si>
  <si>
    <t>KĘSOWO</t>
  </si>
  <si>
    <t>LUBIEWO</t>
  </si>
  <si>
    <t>ŚLIWICE</t>
  </si>
  <si>
    <t>TUCHOLA</t>
  </si>
  <si>
    <t>WĄBRZEŹNO</t>
  </si>
  <si>
    <t>DĘBOWA ŁĄKA</t>
  </si>
  <si>
    <t>KSIĄŻKI</t>
  </si>
  <si>
    <t>PŁUŻNICA</t>
  </si>
  <si>
    <t>KOWAL</t>
  </si>
  <si>
    <t>BARUCHOWO</t>
  </si>
  <si>
    <t>BONIEWO</t>
  </si>
  <si>
    <t>BRZEŚĆ KUJAWSKI</t>
  </si>
  <si>
    <t>CHOCEŃ</t>
  </si>
  <si>
    <t>CHODECZ</t>
  </si>
  <si>
    <t>FABIANKI</t>
  </si>
  <si>
    <t>IZBICA KUJAWSKA</t>
  </si>
  <si>
    <t>LUBANIE</t>
  </si>
  <si>
    <t>LUBIEŃ KUJAWSKI</t>
  </si>
  <si>
    <t>LUBRANIEC</t>
  </si>
  <si>
    <t>WŁOCŁAWEK</t>
  </si>
  <si>
    <t>BARCIN</t>
  </si>
  <si>
    <t>GĄSAWA</t>
  </si>
  <si>
    <t>JANOWIEC WIELKOPOLSKI</t>
  </si>
  <si>
    <t>ŁABISZYN</t>
  </si>
  <si>
    <t>ŻNIN</t>
  </si>
  <si>
    <t>MIĘDZYRZEC PODLASKI</t>
  </si>
  <si>
    <t>TERESPOL</t>
  </si>
  <si>
    <t>BIAŁA PODLASKA</t>
  </si>
  <si>
    <t>DRELÓW</t>
  </si>
  <si>
    <t>JANÓW PODLASKI</t>
  </si>
  <si>
    <t>KODEŃ</t>
  </si>
  <si>
    <t>KONSTANTYNÓW</t>
  </si>
  <si>
    <t>LEŚNA PODLASKA</t>
  </si>
  <si>
    <t>ŁOMAZY</t>
  </si>
  <si>
    <t>PISZCZAC</t>
  </si>
  <si>
    <t>ROKITNO</t>
  </si>
  <si>
    <t>ROSSOSZ</t>
  </si>
  <si>
    <t>SŁAWATYCZE</t>
  </si>
  <si>
    <t>SOSNÓWKA</t>
  </si>
  <si>
    <t>TUCZNA</t>
  </si>
  <si>
    <t>WISZNICE</t>
  </si>
  <si>
    <t>ZALESIE</t>
  </si>
  <si>
    <t>BIŁGORAJ</t>
  </si>
  <si>
    <t>ALEKSANDRÓW</t>
  </si>
  <si>
    <t>BISZCZA</t>
  </si>
  <si>
    <t>FRAMPOL</t>
  </si>
  <si>
    <t>GORAJ</t>
  </si>
  <si>
    <t>JÓZEFÓW</t>
  </si>
  <si>
    <t>KSIĘŻPOL</t>
  </si>
  <si>
    <t>ŁUKOWA</t>
  </si>
  <si>
    <t>OBSZA</t>
  </si>
  <si>
    <t>POTOK GÓRNY</t>
  </si>
  <si>
    <t>TARNOGRÓD</t>
  </si>
  <si>
    <t>TERESZPOL</t>
  </si>
  <si>
    <t>TUROBIN</t>
  </si>
  <si>
    <t>REJOWIEC FABRYCZNY</t>
  </si>
  <si>
    <t>BIAŁOPOLE</t>
  </si>
  <si>
    <t>CHEŁM</t>
  </si>
  <si>
    <t>DOROHUSK</t>
  </si>
  <si>
    <t>DUBIENKA</t>
  </si>
  <si>
    <t>KAMIEŃ</t>
  </si>
  <si>
    <t>LEŚNIOWICE</t>
  </si>
  <si>
    <t>RUDA-HUTA</t>
  </si>
  <si>
    <t>SAWIN</t>
  </si>
  <si>
    <t>SIEDLISZCZE</t>
  </si>
  <si>
    <t>WIERZBICA</t>
  </si>
  <si>
    <t>WOJSŁAWICE</t>
  </si>
  <si>
    <t>ŻMUDŹ</t>
  </si>
  <si>
    <t>REJOWIEC-OSADA</t>
  </si>
  <si>
    <t>HRUBIESZÓW</t>
  </si>
  <si>
    <t>DOŁHOBYCZÓW</t>
  </si>
  <si>
    <t>HORODŁO</t>
  </si>
  <si>
    <t>MIRCZE</t>
  </si>
  <si>
    <t>TRZESZCZANY</t>
  </si>
  <si>
    <t>UCHANIE</t>
  </si>
  <si>
    <t>WERBKOWICE</t>
  </si>
  <si>
    <t>BATORZ</t>
  </si>
  <si>
    <t>CHRZANÓW</t>
  </si>
  <si>
    <t>DZWOLA</t>
  </si>
  <si>
    <t>GODZISZÓW</t>
  </si>
  <si>
    <t>JANÓW LUBELSKI</t>
  </si>
  <si>
    <t>MODLIBORZYCE</t>
  </si>
  <si>
    <t>POTOK WIELKI</t>
  </si>
  <si>
    <t>KRASNYSTAW</t>
  </si>
  <si>
    <t>FAJSŁAWICE</t>
  </si>
  <si>
    <t>GORZKÓW</t>
  </si>
  <si>
    <t>IZBICA</t>
  </si>
  <si>
    <t>KRAŚNICZYN</t>
  </si>
  <si>
    <t>ŁOPIENNIK GÓRNY</t>
  </si>
  <si>
    <t>RUDNIK</t>
  </si>
  <si>
    <t>SIENNICA RÓŻANA</t>
  </si>
  <si>
    <t>ŻÓŁKIEWKA</t>
  </si>
  <si>
    <t>KRAŚNIK</t>
  </si>
  <si>
    <t>ANNOPOL</t>
  </si>
  <si>
    <t>DZIERZKOWICE</t>
  </si>
  <si>
    <t>GOŚCIERADÓW</t>
  </si>
  <si>
    <t>SZASTARKA</t>
  </si>
  <si>
    <t>TRZYDNIK DUŻY</t>
  </si>
  <si>
    <t>URZĘDÓW</t>
  </si>
  <si>
    <t>WILKOŁAZ</t>
  </si>
  <si>
    <t>ZAKRZÓWEK</t>
  </si>
  <si>
    <t>LUBARTÓW</t>
  </si>
  <si>
    <t>ABRAMÓW</t>
  </si>
  <si>
    <t>FIRLEJ</t>
  </si>
  <si>
    <t>JEZIORZANY</t>
  </si>
  <si>
    <t>KAMIONKA</t>
  </si>
  <si>
    <t>KOCK</t>
  </si>
  <si>
    <t>MICHÓW</t>
  </si>
  <si>
    <t>NIEDŹWIADA</t>
  </si>
  <si>
    <t>OSTRÓW LUBELSKI</t>
  </si>
  <si>
    <t>OSTRÓWEK</t>
  </si>
  <si>
    <t>SERNIKI</t>
  </si>
  <si>
    <t>UŚCIMÓW</t>
  </si>
  <si>
    <t>BEŁŻYCE</t>
  </si>
  <si>
    <t>BORZECHÓW</t>
  </si>
  <si>
    <t>BYCHAWA</t>
  </si>
  <si>
    <t>GARBÓW</t>
  </si>
  <si>
    <t>GŁUSK</t>
  </si>
  <si>
    <t>JABŁONNA</t>
  </si>
  <si>
    <t>JASTKÓW</t>
  </si>
  <si>
    <t>KONOPNICA</t>
  </si>
  <si>
    <t>KRZCZONÓW</t>
  </si>
  <si>
    <t>NIEDRZWICA DUŻA</t>
  </si>
  <si>
    <t>NIEMCE</t>
  </si>
  <si>
    <t>STRZYŻEWICE</t>
  </si>
  <si>
    <t>WOJCIECHÓW</t>
  </si>
  <si>
    <t>WÓLKA</t>
  </si>
  <si>
    <t>WYSOKIE</t>
  </si>
  <si>
    <t>ZAKRZEW</t>
  </si>
  <si>
    <t>CYCÓW</t>
  </si>
  <si>
    <t>LUDWIN</t>
  </si>
  <si>
    <t>ŁĘCZNA</t>
  </si>
  <si>
    <t>MILEJÓW</t>
  </si>
  <si>
    <t>PUCHACZÓW</t>
  </si>
  <si>
    <t>SPICZYN</t>
  </si>
  <si>
    <t>ŁUKÓW</t>
  </si>
  <si>
    <t>STOCZEK ŁUKOWSKI</t>
  </si>
  <si>
    <t>ADAMÓW</t>
  </si>
  <si>
    <t>KRZYWDA</t>
  </si>
  <si>
    <t>SEROKOMLA</t>
  </si>
  <si>
    <t>STANIN</t>
  </si>
  <si>
    <t>TRZEBIESZÓW</t>
  </si>
  <si>
    <t>WOJCIESZKÓW</t>
  </si>
  <si>
    <t>WOLA MYSŁOWSKA</t>
  </si>
  <si>
    <t>CHODEL</t>
  </si>
  <si>
    <t>JÓZEFÓW nad Wisłą</t>
  </si>
  <si>
    <t>KARCZMISKA</t>
  </si>
  <si>
    <t>ŁAZISKA</t>
  </si>
  <si>
    <t>OPOLE LUBELSKIE</t>
  </si>
  <si>
    <t>PONIATOWA</t>
  </si>
  <si>
    <t>WILKÓW</t>
  </si>
  <si>
    <t>DĘBOWA KŁODA</t>
  </si>
  <si>
    <t>JABŁOŃ</t>
  </si>
  <si>
    <t>MILANÓW</t>
  </si>
  <si>
    <t>PARCZEW</t>
  </si>
  <si>
    <t>PODEDWÓRZE</t>
  </si>
  <si>
    <t>SIEMIEŃ</t>
  </si>
  <si>
    <t>SOSNOWICA</t>
  </si>
  <si>
    <t>PUŁAWY</t>
  </si>
  <si>
    <t>BARANÓW</t>
  </si>
  <si>
    <t>JANOWIEC</t>
  </si>
  <si>
    <t>KAZIMIERZ DOLNY</t>
  </si>
  <si>
    <t>KOŃSKOWOLA</t>
  </si>
  <si>
    <t>KURÓW</t>
  </si>
  <si>
    <t>MARKUSZÓW</t>
  </si>
  <si>
    <t>NAŁĘCZÓW</t>
  </si>
  <si>
    <t>WĄWOLNICA</t>
  </si>
  <si>
    <t>ŻYRZYN</t>
  </si>
  <si>
    <t>RADZYŃ PODLASKI</t>
  </si>
  <si>
    <t>BORKI</t>
  </si>
  <si>
    <t>CZEMIERNIKI</t>
  </si>
  <si>
    <t>KĄKOLEWNICA</t>
  </si>
  <si>
    <t>KOMARÓWKA PODLASKA</t>
  </si>
  <si>
    <t>ULAN-MAJORAT</t>
  </si>
  <si>
    <t>WOHYŃ</t>
  </si>
  <si>
    <t>DĘBLIN</t>
  </si>
  <si>
    <t>KŁOCZEW</t>
  </si>
  <si>
    <t>NOWODWÓR</t>
  </si>
  <si>
    <t>RYKI</t>
  </si>
  <si>
    <t>STĘŻYCA</t>
  </si>
  <si>
    <t>UŁĘŻ</t>
  </si>
  <si>
    <t>ŚWIDNIK</t>
  </si>
  <si>
    <t>MEŁGIEW</t>
  </si>
  <si>
    <t>PIASKI</t>
  </si>
  <si>
    <t>RYBCZEWICE</t>
  </si>
  <si>
    <t>TRAWNIKI</t>
  </si>
  <si>
    <t>TOMASZÓW LUBELSKI</t>
  </si>
  <si>
    <t>BEŁŻEC</t>
  </si>
  <si>
    <t>JARCZÓW</t>
  </si>
  <si>
    <t>KRYNICE</t>
  </si>
  <si>
    <t>LUBYCZA KRÓLEWSKA</t>
  </si>
  <si>
    <t>ŁASZCZÓW</t>
  </si>
  <si>
    <t>RACHANIE</t>
  </si>
  <si>
    <t>SUSIEC</t>
  </si>
  <si>
    <t>TARNAWATKA</t>
  </si>
  <si>
    <t>TELATYN</t>
  </si>
  <si>
    <t>TYSZOWCE</t>
  </si>
  <si>
    <t>ULHÓWEK</t>
  </si>
  <si>
    <t>WŁODAWA</t>
  </si>
  <si>
    <t>HANNA</t>
  </si>
  <si>
    <t>HAŃSK</t>
  </si>
  <si>
    <t>STARY BRUS</t>
  </si>
  <si>
    <t>URSZULIN</t>
  </si>
  <si>
    <t>WOLA UHRUSKA</t>
  </si>
  <si>
    <t>WYRYKI</t>
  </si>
  <si>
    <t>GRABOWIEC</t>
  </si>
  <si>
    <t>KOMARÓW-OSADA</t>
  </si>
  <si>
    <t>KRASNOBRÓD</t>
  </si>
  <si>
    <t>ŁABUNIE</t>
  </si>
  <si>
    <t>MIĄCZYN</t>
  </si>
  <si>
    <t>NIELISZ</t>
  </si>
  <si>
    <t>RADECZNICA</t>
  </si>
  <si>
    <t>SITNO</t>
  </si>
  <si>
    <t>SKIERBIESZÓW</t>
  </si>
  <si>
    <t>STARY ZAMOŚĆ</t>
  </si>
  <si>
    <t>SUŁÓW</t>
  </si>
  <si>
    <t>SZCZEBRZESZYN</t>
  </si>
  <si>
    <t>ZAMOŚĆ</t>
  </si>
  <si>
    <t>ZWIERZYNIEC</t>
  </si>
  <si>
    <t>KOSTRZYN nad Odrą</t>
  </si>
  <si>
    <t>BOGDANIEC</t>
  </si>
  <si>
    <t>DESZCZNO</t>
  </si>
  <si>
    <t>KŁODAWA</t>
  </si>
  <si>
    <t>LUBISZYN</t>
  </si>
  <si>
    <t>SANTOK</t>
  </si>
  <si>
    <t>WITNICA</t>
  </si>
  <si>
    <t>GUBIN</t>
  </si>
  <si>
    <t>BOBROWICE</t>
  </si>
  <si>
    <t>BYTNICA</t>
  </si>
  <si>
    <t>DĄBIE</t>
  </si>
  <si>
    <t>KROSNO ODRZAŃSKIE</t>
  </si>
  <si>
    <t>MASZEWO</t>
  </si>
  <si>
    <t>BLEDZEW</t>
  </si>
  <si>
    <t>MIĘDZYRZECZ</t>
  </si>
  <si>
    <t>PRZYTOCZNA</t>
  </si>
  <si>
    <t>PSZCZEW</t>
  </si>
  <si>
    <t>SKWIERZYNA</t>
  </si>
  <si>
    <t>TRZCIEL</t>
  </si>
  <si>
    <t>NOWA SÓL</t>
  </si>
  <si>
    <t>BYTOM ODRZAŃSKI</t>
  </si>
  <si>
    <t>KOLSKO</t>
  </si>
  <si>
    <t>KOŻUCHÓW</t>
  </si>
  <si>
    <t>NOWE MIASTECZKO</t>
  </si>
  <si>
    <t>OTYŃ</t>
  </si>
  <si>
    <t>SIEDLISKO</t>
  </si>
  <si>
    <t>CYBINKA</t>
  </si>
  <si>
    <t>GÓRZYCA</t>
  </si>
  <si>
    <t>OŚNO LUBUSKIE</t>
  </si>
  <si>
    <t>RZEPIN</t>
  </si>
  <si>
    <t>SŁUBICE</t>
  </si>
  <si>
    <t>DOBIEGNIEW</t>
  </si>
  <si>
    <t>DREZDENKO</t>
  </si>
  <si>
    <t>STARE KUROWO</t>
  </si>
  <si>
    <t>STRZELCE KRAJEŃSKIE</t>
  </si>
  <si>
    <t>ZWIERZYN</t>
  </si>
  <si>
    <t>KRZESZYCE</t>
  </si>
  <si>
    <t>LUBNIEWICE</t>
  </si>
  <si>
    <t>SŁOŃSK</t>
  </si>
  <si>
    <t>SULĘCIN</t>
  </si>
  <si>
    <t>TORZYM</t>
  </si>
  <si>
    <t>LUBRZA</t>
  </si>
  <si>
    <t>ŁAGÓW</t>
  </si>
  <si>
    <t>SKĄPE</t>
  </si>
  <si>
    <t>SZCZANIEC</t>
  </si>
  <si>
    <t>ŚWIEBODZIN</t>
  </si>
  <si>
    <t>ZBĄSZYNEK</t>
  </si>
  <si>
    <t>BABIMOST</t>
  </si>
  <si>
    <t>BOJADŁA</t>
  </si>
  <si>
    <t>CZERWIEŃSK</t>
  </si>
  <si>
    <t>KARGOWA</t>
  </si>
  <si>
    <t>NOWOGRÓD BOBRZAŃSKI</t>
  </si>
  <si>
    <t>SULECHÓW</t>
  </si>
  <si>
    <t>TRZEBIECHÓW</t>
  </si>
  <si>
    <t>ZABÓR</t>
  </si>
  <si>
    <t>GOZDNICA</t>
  </si>
  <si>
    <t>ŻAGAŃ</t>
  </si>
  <si>
    <t>BRZEŹNICA</t>
  </si>
  <si>
    <t>IŁOWA</t>
  </si>
  <si>
    <t>MAŁOMICE</t>
  </si>
  <si>
    <t>NIEGOSŁAWICE</t>
  </si>
  <si>
    <t>SZPROTAWA</t>
  </si>
  <si>
    <t>WYMIARKI</t>
  </si>
  <si>
    <t>ŁĘKNICA</t>
  </si>
  <si>
    <t>ŻARY</t>
  </si>
  <si>
    <t>BRODY</t>
  </si>
  <si>
    <t>JASIEŃ</t>
  </si>
  <si>
    <t>LIPINKI ŁUŻYCKIE</t>
  </si>
  <si>
    <t>LUBSKO</t>
  </si>
  <si>
    <t>PRZEWÓZ</t>
  </si>
  <si>
    <t>TRZEBIEL</t>
  </si>
  <si>
    <t>TUPLICE</t>
  </si>
  <si>
    <t>SŁAWA</t>
  </si>
  <si>
    <t>SZLICHTYNGOWA</t>
  </si>
  <si>
    <t>WSCHOWA</t>
  </si>
  <si>
    <t>BEŁCHATÓW</t>
  </si>
  <si>
    <t>DRUŻBICE</t>
  </si>
  <si>
    <t>KLESZCZÓW</t>
  </si>
  <si>
    <t>KLUKI</t>
  </si>
  <si>
    <t>RUSIEC</t>
  </si>
  <si>
    <t>SZCZERCÓW</t>
  </si>
  <si>
    <t>ZELÓW</t>
  </si>
  <si>
    <t>KUTNO</t>
  </si>
  <si>
    <t>BEDLNO</t>
  </si>
  <si>
    <t>DĄBROWICE</t>
  </si>
  <si>
    <t>KROŚNIEWICE</t>
  </si>
  <si>
    <t>KRZYŻANÓW</t>
  </si>
  <si>
    <t>ŁANIĘTA</t>
  </si>
  <si>
    <t>NOWE OSTROWY</t>
  </si>
  <si>
    <t>OPORÓW</t>
  </si>
  <si>
    <t>STRZELCE</t>
  </si>
  <si>
    <t>ŻYCHLIN</t>
  </si>
  <si>
    <t>BUCZEK</t>
  </si>
  <si>
    <t>ŁASK</t>
  </si>
  <si>
    <t>SĘDZIEJOWICE</t>
  </si>
  <si>
    <t>WIDAWA</t>
  </si>
  <si>
    <t>WODZIERADY</t>
  </si>
  <si>
    <t>ŁĘCZYCA</t>
  </si>
  <si>
    <t>DASZYNA</t>
  </si>
  <si>
    <t>GÓRA ŚW. MAŁGORZATY</t>
  </si>
  <si>
    <t>GRABÓW</t>
  </si>
  <si>
    <t>PIĄTEK</t>
  </si>
  <si>
    <t>ŚWINICE WARCKIE</t>
  </si>
  <si>
    <t>WITONIA</t>
  </si>
  <si>
    <t>ŁOWICZ</t>
  </si>
  <si>
    <t>BIELAWY</t>
  </si>
  <si>
    <t>CHĄŚNO</t>
  </si>
  <si>
    <t>DOMANIEWICE</t>
  </si>
  <si>
    <t>KIERNOZIA</t>
  </si>
  <si>
    <t>KOCIERZEW POŁUDNIOWY</t>
  </si>
  <si>
    <t>ŁYSZKOWICE</t>
  </si>
  <si>
    <t>NIEBORÓW</t>
  </si>
  <si>
    <t>ZDUNY</t>
  </si>
  <si>
    <t>ANDRESPOL</t>
  </si>
  <si>
    <t>BRÓJCE</t>
  </si>
  <si>
    <t>KOLUSZKI</t>
  </si>
  <si>
    <t>NOWOSOLNA</t>
  </si>
  <si>
    <t>RZGÓW</t>
  </si>
  <si>
    <t>TUSZYN</t>
  </si>
  <si>
    <t>BIAŁACZÓW</t>
  </si>
  <si>
    <t>DRZEWICA</t>
  </si>
  <si>
    <t>MNISZKÓW</t>
  </si>
  <si>
    <t>OPOCZNO</t>
  </si>
  <si>
    <t>PARADYŻ</t>
  </si>
  <si>
    <t>POŚWIĘTNE</t>
  </si>
  <si>
    <t>SŁAWNO</t>
  </si>
  <si>
    <t>ŻARNÓW</t>
  </si>
  <si>
    <t>KONSTANTYNÓW ŁÓDZKI</t>
  </si>
  <si>
    <t>PABIANICE</t>
  </si>
  <si>
    <t>DŁUTÓW</t>
  </si>
  <si>
    <t>DOBROŃ</t>
  </si>
  <si>
    <t>KSAWERÓW</t>
  </si>
  <si>
    <t>LUTOMIERSK</t>
  </si>
  <si>
    <t>DZIAŁOSZYN</t>
  </si>
  <si>
    <t>KIEŁCZYGŁÓW</t>
  </si>
  <si>
    <t>NOWA BRZEŹNICA</t>
  </si>
  <si>
    <t>PAJĘCZNO</t>
  </si>
  <si>
    <t>RZĄŚNIA</t>
  </si>
  <si>
    <t>SIEMKOWICE</t>
  </si>
  <si>
    <t>STRZELCE WIELKIE</t>
  </si>
  <si>
    <t>SULMIERZYCE</t>
  </si>
  <si>
    <t>CZARNOCIN</t>
  </si>
  <si>
    <t>GORZKOWICE</t>
  </si>
  <si>
    <t>GRABICA</t>
  </si>
  <si>
    <t>ŁĘKI SZLACHECKIE</t>
  </si>
  <si>
    <t>MOSZCZENICA</t>
  </si>
  <si>
    <t>RĘCZNO</t>
  </si>
  <si>
    <t>ROZPRZA</t>
  </si>
  <si>
    <t>SULEJÓW</t>
  </si>
  <si>
    <t>WOLA KRZYSZTOPORSKA</t>
  </si>
  <si>
    <t>WOLBÓRZ</t>
  </si>
  <si>
    <t>DALIKÓW</t>
  </si>
  <si>
    <t>PĘCZNIEW</t>
  </si>
  <si>
    <t>PODDĘBICE</t>
  </si>
  <si>
    <t>UNIEJÓW</t>
  </si>
  <si>
    <t>WARTKOWICE</t>
  </si>
  <si>
    <t>ZADZIM</t>
  </si>
  <si>
    <t>RADOMSKO</t>
  </si>
  <si>
    <t>DOBRYSZYCE</t>
  </si>
  <si>
    <t>GIDLE</t>
  </si>
  <si>
    <t>GOMUNICE</t>
  </si>
  <si>
    <t>KAMIEŃSK</t>
  </si>
  <si>
    <t>KOBIELE WIELKIE</t>
  </si>
  <si>
    <t>KODRĄB</t>
  </si>
  <si>
    <t>LGOTA WIELKA</t>
  </si>
  <si>
    <t>ŁADZICE</t>
  </si>
  <si>
    <t>MASŁOWICE</t>
  </si>
  <si>
    <t>PRZEDBÓRZ</t>
  </si>
  <si>
    <t>WIELGOMŁYNY</t>
  </si>
  <si>
    <t>ŻYTNO</t>
  </si>
  <si>
    <t>RAWA MAZOWIECKA</t>
  </si>
  <si>
    <t>BIAŁA RAWSKA</t>
  </si>
  <si>
    <t>CIELĄDZ</t>
  </si>
  <si>
    <t>REGNÓW</t>
  </si>
  <si>
    <t>SADKOWICE</t>
  </si>
  <si>
    <t>SIERADZ</t>
  </si>
  <si>
    <t>BŁASZKI</t>
  </si>
  <si>
    <t>BRĄSZEWICE</t>
  </si>
  <si>
    <t>BRZEŹNIO</t>
  </si>
  <si>
    <t>BURZENIN</t>
  </si>
  <si>
    <t>GOSZCZANÓW</t>
  </si>
  <si>
    <t>KLONOWA</t>
  </si>
  <si>
    <t>WARTA</t>
  </si>
  <si>
    <t>WRÓBLEW</t>
  </si>
  <si>
    <t>ZŁOCZEW</t>
  </si>
  <si>
    <t>BOLIMÓW</t>
  </si>
  <si>
    <t>GŁUCHÓW</t>
  </si>
  <si>
    <t>GODZIANÓW</t>
  </si>
  <si>
    <t>KOWIESY</t>
  </si>
  <si>
    <t>LIPCE REYMONTOWSKIE</t>
  </si>
  <si>
    <t>MAKÓW</t>
  </si>
  <si>
    <t>NOWY KAWĘCZYN</t>
  </si>
  <si>
    <t>SKIERNIEWICE</t>
  </si>
  <si>
    <t>SŁUPIA</t>
  </si>
  <si>
    <t>TOMASZÓW MAZOWIECKI</t>
  </si>
  <si>
    <t>BĘDKÓW</t>
  </si>
  <si>
    <t>BUDZISZEWICE</t>
  </si>
  <si>
    <t>CZERNIEWICE</t>
  </si>
  <si>
    <t>INOWŁÓDZ</t>
  </si>
  <si>
    <t>LUBOCHNIA</t>
  </si>
  <si>
    <t>ROKICINY</t>
  </si>
  <si>
    <t>RZECZYCA</t>
  </si>
  <si>
    <t>UJAZD</t>
  </si>
  <si>
    <t>ŻELECHLINEK</t>
  </si>
  <si>
    <t>BIAŁA</t>
  </si>
  <si>
    <t>CZARNOŻYŁY</t>
  </si>
  <si>
    <t>MOKRSKO</t>
  </si>
  <si>
    <t>OSJAKÓW</t>
  </si>
  <si>
    <t>PĄTNÓW</t>
  </si>
  <si>
    <t>SKOMLIN</t>
  </si>
  <si>
    <t>WIELUŃ</t>
  </si>
  <si>
    <t>WIERZCHLAS</t>
  </si>
  <si>
    <t>CZASTARY</t>
  </si>
  <si>
    <t>GALEWICE</t>
  </si>
  <si>
    <t>LUTUTÓW</t>
  </si>
  <si>
    <t>ŁUBNICE</t>
  </si>
  <si>
    <t>SOKOLNIKI</t>
  </si>
  <si>
    <t>WIERUSZÓW</t>
  </si>
  <si>
    <t>ZDUŃSKA WOLA</t>
  </si>
  <si>
    <t>SZADEK</t>
  </si>
  <si>
    <t>ZAPOLICE</t>
  </si>
  <si>
    <t>GŁOWNO</t>
  </si>
  <si>
    <t>OZORKÓW</t>
  </si>
  <si>
    <t>ZGIERZ</t>
  </si>
  <si>
    <t>ALEKSANDRÓW ŁÓDZKI</t>
  </si>
  <si>
    <t>PARZĘCZEW</t>
  </si>
  <si>
    <t>STRYKÓW</t>
  </si>
  <si>
    <t>BRZEZINY</t>
  </si>
  <si>
    <t>DMOSIN</t>
  </si>
  <si>
    <t>JEŻÓW</t>
  </si>
  <si>
    <t>ROGÓW</t>
  </si>
  <si>
    <t>BOCHNIA</t>
  </si>
  <si>
    <t>DRWINIA</t>
  </si>
  <si>
    <t>LIPNICA MUROWANA</t>
  </si>
  <si>
    <t>ŁAPANÓW</t>
  </si>
  <si>
    <t>NOWY WIŚNICZ</t>
  </si>
  <si>
    <t>RZEZAWA</t>
  </si>
  <si>
    <t>TRZCIANA</t>
  </si>
  <si>
    <t>ŻEGOCINA</t>
  </si>
  <si>
    <t>BORZĘCIN</t>
  </si>
  <si>
    <t>BRZESKO</t>
  </si>
  <si>
    <t>CZCHÓW</t>
  </si>
  <si>
    <t>DĘBNO</t>
  </si>
  <si>
    <t>GNOJNIK</t>
  </si>
  <si>
    <t>IWKOWA</t>
  </si>
  <si>
    <t>SZCZUROWA</t>
  </si>
  <si>
    <t>ALWERNIA</t>
  </si>
  <si>
    <t>BABICE</t>
  </si>
  <si>
    <t>LIBIĄŻ</t>
  </si>
  <si>
    <t>TRZEBINIA</t>
  </si>
  <si>
    <t>BOLESŁAW</t>
  </si>
  <si>
    <t>DĄBROWA TARNOWSKA</t>
  </si>
  <si>
    <t>GRĘBOSZÓW</t>
  </si>
  <si>
    <t>MĘDRZECHÓW</t>
  </si>
  <si>
    <t>OLESNO</t>
  </si>
  <si>
    <t>RADGOSZCZ</t>
  </si>
  <si>
    <t>SZCZUCIN</t>
  </si>
  <si>
    <t>GORLICE</t>
  </si>
  <si>
    <t>BIECZ</t>
  </si>
  <si>
    <t>BOBOWA</t>
  </si>
  <si>
    <t>LIPINKI</t>
  </si>
  <si>
    <t>ŁUŻNA</t>
  </si>
  <si>
    <t>ROPA</t>
  </si>
  <si>
    <t>SĘKOWA</t>
  </si>
  <si>
    <t>UŚCIE GORLICKIE</t>
  </si>
  <si>
    <t>CZERNICHÓW</t>
  </si>
  <si>
    <t>IGOŁOMIA-WAWRZEŃCZYCE</t>
  </si>
  <si>
    <t>IWANOWICE</t>
  </si>
  <si>
    <t>JERZMANOWICE-PRZEGINIA</t>
  </si>
  <si>
    <t>KOCMYRZÓW-LUBORZYCA</t>
  </si>
  <si>
    <t>KRZESZOWICE</t>
  </si>
  <si>
    <t>LISZKI</t>
  </si>
  <si>
    <t>MICHAŁOWICE</t>
  </si>
  <si>
    <t>MOGILANY</t>
  </si>
  <si>
    <t>SKAŁA</t>
  </si>
  <si>
    <t>SKAWINA</t>
  </si>
  <si>
    <t>SŁOMNIKI</t>
  </si>
  <si>
    <t>SUŁOSZOWA</t>
  </si>
  <si>
    <t>ŚWIĄTNIKI GÓRNE</t>
  </si>
  <si>
    <t>WIELKA WIEŚ</t>
  </si>
  <si>
    <t>ZABIERZÓW</t>
  </si>
  <si>
    <t>ZIELONKI</t>
  </si>
  <si>
    <t>LIMANOWA</t>
  </si>
  <si>
    <t>MSZANA DOLNA</t>
  </si>
  <si>
    <t>DOBRA</t>
  </si>
  <si>
    <t>JODŁOWNIK</t>
  </si>
  <si>
    <t>KAMIENICA</t>
  </si>
  <si>
    <t>LASKOWA</t>
  </si>
  <si>
    <t>ŁUKOWICA</t>
  </si>
  <si>
    <t>NIEDŹWIEDŹ</t>
  </si>
  <si>
    <t>SŁOPNICE</t>
  </si>
  <si>
    <t>TYMBARK</t>
  </si>
  <si>
    <t>CHARSZNICA</t>
  </si>
  <si>
    <t>GOŁCZA</t>
  </si>
  <si>
    <t>KOZŁÓW</t>
  </si>
  <si>
    <t>KSIĄŻ WIELKI</t>
  </si>
  <si>
    <t>MIECHÓW</t>
  </si>
  <si>
    <t>RACŁAWICE</t>
  </si>
  <si>
    <t>SŁABOSZÓW</t>
  </si>
  <si>
    <t>DOBCZYCE</t>
  </si>
  <si>
    <t>LUBIEŃ</t>
  </si>
  <si>
    <t>MYŚLENICE</t>
  </si>
  <si>
    <t>PCIM</t>
  </si>
  <si>
    <t>RACIECHOWICE</t>
  </si>
  <si>
    <t>SIEPRAW</t>
  </si>
  <si>
    <t>SUŁKOWICE</t>
  </si>
  <si>
    <t>TOKARNIA</t>
  </si>
  <si>
    <t>WIŚNIOWA</t>
  </si>
  <si>
    <t>GRYBÓW</t>
  </si>
  <si>
    <t>CHEŁMIEC</t>
  </si>
  <si>
    <t>GRÓDEK NAD DUNAJCEM</t>
  </si>
  <si>
    <t>KAMIONKA WIELKA</t>
  </si>
  <si>
    <t>KORZENNA</t>
  </si>
  <si>
    <t>KRYNICA-ZDRÓJ</t>
  </si>
  <si>
    <t>ŁABOWA</t>
  </si>
  <si>
    <t>ŁĄCKO</t>
  </si>
  <si>
    <t>ŁOSOSINA DOLNA</t>
  </si>
  <si>
    <t>MUSZYNA</t>
  </si>
  <si>
    <t>NAWOJOWA</t>
  </si>
  <si>
    <t>PIWNICZNA-ZDRÓJ</t>
  </si>
  <si>
    <t>PODEGRODZIE</t>
  </si>
  <si>
    <t>RYTRO</t>
  </si>
  <si>
    <t>STARY SĄCZ</t>
  </si>
  <si>
    <t>NOWY TARG</t>
  </si>
  <si>
    <t>SZCZAWNICA</t>
  </si>
  <si>
    <t>CZARNY DUNAJEC</t>
  </si>
  <si>
    <t>CZORSZTYN</t>
  </si>
  <si>
    <t>JABŁONKA</t>
  </si>
  <si>
    <t>KROŚCIENKO NAD DUNAJCEM</t>
  </si>
  <si>
    <t>LIPNICA WIELKA</t>
  </si>
  <si>
    <t>ŁAPSZE NIŻNE</t>
  </si>
  <si>
    <t>OCHOTNICA DOLNA</t>
  </si>
  <si>
    <t>RABA WYŻNA</t>
  </si>
  <si>
    <t>RABKA-ZDRÓJ</t>
  </si>
  <si>
    <t>SPYTKOWICE</t>
  </si>
  <si>
    <t>SZAFLARY</t>
  </si>
  <si>
    <t>BUKOWNO</t>
  </si>
  <si>
    <t>KLUCZE</t>
  </si>
  <si>
    <t>OLKUSZ</t>
  </si>
  <si>
    <t>TRZYCIĄŻ</t>
  </si>
  <si>
    <t>WOLBROM</t>
  </si>
  <si>
    <t>OŚWIĘCIM</t>
  </si>
  <si>
    <t>BRZESZCZE</t>
  </si>
  <si>
    <t>CHEŁMEK</t>
  </si>
  <si>
    <t>KĘTY</t>
  </si>
  <si>
    <t>POLANKA WIELKA</t>
  </si>
  <si>
    <t>PRZECISZÓW</t>
  </si>
  <si>
    <t>ZATOR</t>
  </si>
  <si>
    <t>KONIUSZA</t>
  </si>
  <si>
    <t>KOSZYCE</t>
  </si>
  <si>
    <t>NOWE BRZESKO</t>
  </si>
  <si>
    <t>PAŁECZNICA</t>
  </si>
  <si>
    <t>PROSZOWICE</t>
  </si>
  <si>
    <t>RADZIEMICE</t>
  </si>
  <si>
    <t>JORDANÓW</t>
  </si>
  <si>
    <t>SUCHA BESKIDZKA</t>
  </si>
  <si>
    <t>BUDZÓW</t>
  </si>
  <si>
    <t>BYSTRA-SIDZINA</t>
  </si>
  <si>
    <t>MAKÓW PODHALAŃSKI</t>
  </si>
  <si>
    <t>STRYSZAWA</t>
  </si>
  <si>
    <t>ZAWOJA</t>
  </si>
  <si>
    <t>ZEMBRZYCE</t>
  </si>
  <si>
    <t>CIĘŻKOWICE</t>
  </si>
  <si>
    <t>GROMNIK</t>
  </si>
  <si>
    <t>LISIA GÓRA</t>
  </si>
  <si>
    <t>PLEŚNA</t>
  </si>
  <si>
    <t>RADŁÓW</t>
  </si>
  <si>
    <t>RYGLICE</t>
  </si>
  <si>
    <t>RZEPIENNIK STRZYŻEWSKI</t>
  </si>
  <si>
    <t>SKRZYSZÓW</t>
  </si>
  <si>
    <t>TARNÓW</t>
  </si>
  <si>
    <t>TUCHÓW</t>
  </si>
  <si>
    <t>WIERZCHOSŁAWICE</t>
  </si>
  <si>
    <t>WIETRZYCHOWICE</t>
  </si>
  <si>
    <t>WOJNICZ</t>
  </si>
  <si>
    <t>ZAKLICZYN</t>
  </si>
  <si>
    <t>ŻABNO</t>
  </si>
  <si>
    <t>SZERZYNY</t>
  </si>
  <si>
    <t>ZAKOPANE</t>
  </si>
  <si>
    <t>BIAŁY DUNAJEC</t>
  </si>
  <si>
    <t>BUKOWINA TATRZAŃSKA</t>
  </si>
  <si>
    <t>KOŚCIELISKO</t>
  </si>
  <si>
    <t>PORONIN</t>
  </si>
  <si>
    <t>ANDRYCHÓW</t>
  </si>
  <si>
    <t>KALWARIA ZEBRZYDOWSKA</t>
  </si>
  <si>
    <t>LANCKORONA</t>
  </si>
  <si>
    <t>MUCHARZ</t>
  </si>
  <si>
    <t>STRYSZÓW</t>
  </si>
  <si>
    <t>TOMICE</t>
  </si>
  <si>
    <t>WADOWICE</t>
  </si>
  <si>
    <t>WIEPRZ</t>
  </si>
  <si>
    <t>BISKUPICE</t>
  </si>
  <si>
    <t>GDÓW</t>
  </si>
  <si>
    <t>KŁAJ</t>
  </si>
  <si>
    <t>NIEPOŁOMICE</t>
  </si>
  <si>
    <t>WIELICZKA</t>
  </si>
  <si>
    <t>BIAŁOBRZEGI</t>
  </si>
  <si>
    <t>PROMNA</t>
  </si>
  <si>
    <t>RADZANÓW</t>
  </si>
  <si>
    <t>STARA BŁOTNICA</t>
  </si>
  <si>
    <t>STROMIEC</t>
  </si>
  <si>
    <t>WYŚMIERZYCE</t>
  </si>
  <si>
    <t>CIECHANÓW</t>
  </si>
  <si>
    <t>GLINOJECK</t>
  </si>
  <si>
    <t>GOŁYMIN-OŚRODEK</t>
  </si>
  <si>
    <t>GRUDUSK</t>
  </si>
  <si>
    <t>OJRZEŃ</t>
  </si>
  <si>
    <t>OPINOGÓRA GÓRNA</t>
  </si>
  <si>
    <t>REGIMIN</t>
  </si>
  <si>
    <t>SOŃSK</t>
  </si>
  <si>
    <t>GARWOLIN</t>
  </si>
  <si>
    <t>ŁASKARZEW</t>
  </si>
  <si>
    <t>BOROWIE</t>
  </si>
  <si>
    <t>MACIEJOWICE</t>
  </si>
  <si>
    <t>MIASTKÓW KOŚCIELNY</t>
  </si>
  <si>
    <t>PARYSÓW</t>
  </si>
  <si>
    <t>PILAWA</t>
  </si>
  <si>
    <t>SOBOLEW</t>
  </si>
  <si>
    <t>TROJANÓW</t>
  </si>
  <si>
    <t>WILGA</t>
  </si>
  <si>
    <t>ŻELECHÓW</t>
  </si>
  <si>
    <t>GOSTYNIN</t>
  </si>
  <si>
    <t>PACYNA</t>
  </si>
  <si>
    <t>SANNIKI</t>
  </si>
  <si>
    <t>SZCZAWIN KOŚCIELNY</t>
  </si>
  <si>
    <t>MILANÓWEK</t>
  </si>
  <si>
    <t>PODKOWA LEŚNA</t>
  </si>
  <si>
    <t>GRODZISK MAZOWIECKI</t>
  </si>
  <si>
    <t>JAKTORÓW</t>
  </si>
  <si>
    <t>ŻABIA WOLA</t>
  </si>
  <si>
    <t>BELSK DUŻY</t>
  </si>
  <si>
    <t>BŁĘDÓW</t>
  </si>
  <si>
    <t>CHYNÓW</t>
  </si>
  <si>
    <t>GOSZCZYN</t>
  </si>
  <si>
    <t>GRÓJEC</t>
  </si>
  <si>
    <t>JASIENIEC</t>
  </si>
  <si>
    <t>MOGIELNICA</t>
  </si>
  <si>
    <t>NOWE MIASTO n. PILICĄ</t>
  </si>
  <si>
    <t>PNIEWY</t>
  </si>
  <si>
    <t>WARKA</t>
  </si>
  <si>
    <t>GARBATKA-LETNISKO</t>
  </si>
  <si>
    <t>GŁOWACZÓW</t>
  </si>
  <si>
    <t>GNIEWOSZÓW</t>
  </si>
  <si>
    <t>GRABÓW n. PILICĄ</t>
  </si>
  <si>
    <t>KOZIENICE</t>
  </si>
  <si>
    <t>MAGNUSZEW</t>
  </si>
  <si>
    <t>SIECIECHÓW</t>
  </si>
  <si>
    <t>LEGIONOWO</t>
  </si>
  <si>
    <t>NIEPORĘT</t>
  </si>
  <si>
    <t>SEROCK</t>
  </si>
  <si>
    <t>WIELISZEW</t>
  </si>
  <si>
    <t>CHOTCZA</t>
  </si>
  <si>
    <t>CIEPIELÓW</t>
  </si>
  <si>
    <t>LIPSKO</t>
  </si>
  <si>
    <t>RZECZNIÓW</t>
  </si>
  <si>
    <t>SIENNO</t>
  </si>
  <si>
    <t>SOLEC NAD WISŁĄ</t>
  </si>
  <si>
    <t>HUSZLEW</t>
  </si>
  <si>
    <t>ŁOSICE</t>
  </si>
  <si>
    <t>OLSZANKA</t>
  </si>
  <si>
    <t>PLATERÓW</t>
  </si>
  <si>
    <t>SARNAKI</t>
  </si>
  <si>
    <t>STARA KORNICA</t>
  </si>
  <si>
    <t>MAKÓW MAZOWIECKI</t>
  </si>
  <si>
    <t>CZERWONKA</t>
  </si>
  <si>
    <t>KARNIEWO</t>
  </si>
  <si>
    <t>KRASNOSIELC</t>
  </si>
  <si>
    <t>MŁYNARZE</t>
  </si>
  <si>
    <t>PŁONIAWY-BRAMURA</t>
  </si>
  <si>
    <t>RÓŻAN</t>
  </si>
  <si>
    <t>RZEWNIE</t>
  </si>
  <si>
    <t>SYPNIEWO</t>
  </si>
  <si>
    <t>SZELKÓW</t>
  </si>
  <si>
    <t>MIŃSK MAZOWIECKI</t>
  </si>
  <si>
    <t>CEGŁÓW</t>
  </si>
  <si>
    <t>DĘBE WIELKIE</t>
  </si>
  <si>
    <t>HALINÓW</t>
  </si>
  <si>
    <t>JAKUBÓW</t>
  </si>
  <si>
    <t>KAŁUSZYN</t>
  </si>
  <si>
    <t>LATOWICZ</t>
  </si>
  <si>
    <t>MROZY</t>
  </si>
  <si>
    <t>SIENNICA</t>
  </si>
  <si>
    <t>STANISŁAWÓW</t>
  </si>
  <si>
    <t>SULEJÓWEK</t>
  </si>
  <si>
    <t>MŁAWA</t>
  </si>
  <si>
    <t>DZIERZGOWO</t>
  </si>
  <si>
    <t>LIPOWIEC KOŚCIELNY</t>
  </si>
  <si>
    <t>STRZEGOWO-OSADA</t>
  </si>
  <si>
    <t>STUPSK</t>
  </si>
  <si>
    <t>SZREŃSK</t>
  </si>
  <si>
    <t>SZYDŁOWO</t>
  </si>
  <si>
    <t>WIECZFNIA KOŚCIELNA</t>
  </si>
  <si>
    <t>WIŚNIEWO</t>
  </si>
  <si>
    <t>NOWY DWÓR MAZOWIECKI</t>
  </si>
  <si>
    <t>CZOSNÓW</t>
  </si>
  <si>
    <t>LEONCIN</t>
  </si>
  <si>
    <t>NASIELSK</t>
  </si>
  <si>
    <t>POMIECHÓWEK</t>
  </si>
  <si>
    <t>ZAKROCZYM</t>
  </si>
  <si>
    <t>BARANOWO</t>
  </si>
  <si>
    <t>CZARNIA</t>
  </si>
  <si>
    <t>CZERWIN</t>
  </si>
  <si>
    <t>GOWOROWO</t>
  </si>
  <si>
    <t>KADZIDŁO</t>
  </si>
  <si>
    <t>LELIS</t>
  </si>
  <si>
    <t>ŁYSE</t>
  </si>
  <si>
    <t>MYSZYNIEC</t>
  </si>
  <si>
    <t>OLSZEWO-BORKI</t>
  </si>
  <si>
    <t>RZEKUŃ</t>
  </si>
  <si>
    <t>TROSZYN</t>
  </si>
  <si>
    <t>OSTRÓW MAZOWIECKA</t>
  </si>
  <si>
    <t>ANDRZEJEWO</t>
  </si>
  <si>
    <t>BOGUTY-PIANKI</t>
  </si>
  <si>
    <t>BROK</t>
  </si>
  <si>
    <t>MAŁKINIA GÓRNA</t>
  </si>
  <si>
    <t>NUR</t>
  </si>
  <si>
    <t>STARY LUBOTYŃ</t>
  </si>
  <si>
    <t>SZULBORZE WIELKIE</t>
  </si>
  <si>
    <t>WĄSEWO</t>
  </si>
  <si>
    <t>ZARĘBY KOŚCIELNE</t>
  </si>
  <si>
    <t>OTWOCK</t>
  </si>
  <si>
    <t>CELESTYNÓW</t>
  </si>
  <si>
    <t>KARCZEW</t>
  </si>
  <si>
    <t>KOŁBIEL</t>
  </si>
  <si>
    <t>OSIECK</t>
  </si>
  <si>
    <t>SOBIENIE-JEZIORY</t>
  </si>
  <si>
    <t>WIĄZOWNA</t>
  </si>
  <si>
    <t>GÓRA KALWARIA</t>
  </si>
  <si>
    <t>KONSTANCIN-JEZIORNA</t>
  </si>
  <si>
    <t>LESZNOWOLA</t>
  </si>
  <si>
    <t>PIASECZNO</t>
  </si>
  <si>
    <t>PRAŻMÓW</t>
  </si>
  <si>
    <t>TARCZYN</t>
  </si>
  <si>
    <t>BIELSK</t>
  </si>
  <si>
    <t>BODZANÓW</t>
  </si>
  <si>
    <t>BRUDZEŃ DUŻY</t>
  </si>
  <si>
    <t>BULKOWO</t>
  </si>
  <si>
    <t>DROBIN</t>
  </si>
  <si>
    <t>GĄBIN</t>
  </si>
  <si>
    <t>ŁĄCK</t>
  </si>
  <si>
    <t>MAŁA WIEŚ</t>
  </si>
  <si>
    <t>NOWY DUNINÓW</t>
  </si>
  <si>
    <t>RADZANOWO</t>
  </si>
  <si>
    <t>SŁUPNO</t>
  </si>
  <si>
    <t>STARA BIAŁA</t>
  </si>
  <si>
    <t>STAROŹREBY</t>
  </si>
  <si>
    <t>WYSZOGRÓD</t>
  </si>
  <si>
    <t>PŁOŃSK</t>
  </si>
  <si>
    <t>RACIĄŻ</t>
  </si>
  <si>
    <t>BABOSZEWO</t>
  </si>
  <si>
    <t>CZERWIŃSK NAD WISŁĄ</t>
  </si>
  <si>
    <t>DZIERZĄŻNIA</t>
  </si>
  <si>
    <t>JONIEC</t>
  </si>
  <si>
    <t>NARUSZEWO</t>
  </si>
  <si>
    <t>NOWE MIASTO</t>
  </si>
  <si>
    <t>SOCHOCIN</t>
  </si>
  <si>
    <t>ZAŁUSKI</t>
  </si>
  <si>
    <t>PIASTÓW</t>
  </si>
  <si>
    <t>PRUSZKÓW</t>
  </si>
  <si>
    <t>BRWINÓW</t>
  </si>
  <si>
    <t>NADARZYN</t>
  </si>
  <si>
    <t>RASZYN</t>
  </si>
  <si>
    <t>PRZASNYSZ</t>
  </si>
  <si>
    <t>CHORZELE</t>
  </si>
  <si>
    <t>CZERNICE BOROWE</t>
  </si>
  <si>
    <t>JEDNOROŻEC</t>
  </si>
  <si>
    <t>KRASNE</t>
  </si>
  <si>
    <t>KRZYNOWŁOGA MAŁA</t>
  </si>
  <si>
    <t>BORKOWICE</t>
  </si>
  <si>
    <t>GIELNIÓW</t>
  </si>
  <si>
    <t>KLWÓW</t>
  </si>
  <si>
    <t>ODRZYWÓŁ</t>
  </si>
  <si>
    <t>POTWORÓW</t>
  </si>
  <si>
    <t>PRZYSUCHA</t>
  </si>
  <si>
    <t>RUSINÓW</t>
  </si>
  <si>
    <t>WIENIAWA</t>
  </si>
  <si>
    <t>GZY</t>
  </si>
  <si>
    <t>OBRYTE</t>
  </si>
  <si>
    <t>POKRZYWNICA</t>
  </si>
  <si>
    <t>PUŁTUSK</t>
  </si>
  <si>
    <t>ŚWIERCZE</t>
  </si>
  <si>
    <t>WINNICA</t>
  </si>
  <si>
    <t>ZATORY</t>
  </si>
  <si>
    <t>PIONKI</t>
  </si>
  <si>
    <t>GÓZD</t>
  </si>
  <si>
    <t>IŁŻA</t>
  </si>
  <si>
    <t>JASTRZĘBIA</t>
  </si>
  <si>
    <t>JEDLIŃSK</t>
  </si>
  <si>
    <t>JEDLNIA-LETNISKO</t>
  </si>
  <si>
    <t>KOWALA</t>
  </si>
  <si>
    <t>PRZYTYK</t>
  </si>
  <si>
    <t>SKARYSZEW</t>
  </si>
  <si>
    <t>WOLANÓW</t>
  </si>
  <si>
    <t>DOMANICE</t>
  </si>
  <si>
    <t>KORCZEW</t>
  </si>
  <si>
    <t>KOTUŃ</t>
  </si>
  <si>
    <t>MOKOBODY</t>
  </si>
  <si>
    <t>MORDY</t>
  </si>
  <si>
    <t>PAPROTNIA</t>
  </si>
  <si>
    <t>PRZESMYKI</t>
  </si>
  <si>
    <t>SIEDLCE</t>
  </si>
  <si>
    <t>SKÓRZEC</t>
  </si>
  <si>
    <t>SUCHOŻEBRY</t>
  </si>
  <si>
    <t>WIŚNIEW</t>
  </si>
  <si>
    <t>WODYNIE</t>
  </si>
  <si>
    <t>ZBUCZYN</t>
  </si>
  <si>
    <t>27</t>
  </si>
  <si>
    <t>SIERPC</t>
  </si>
  <si>
    <t>GOZDOWO</t>
  </si>
  <si>
    <t>MOCHOWO</t>
  </si>
  <si>
    <t>ROŚCISZEWO</t>
  </si>
  <si>
    <t>SZCZUTOWO</t>
  </si>
  <si>
    <t>ZAWIDZ</t>
  </si>
  <si>
    <t>28</t>
  </si>
  <si>
    <t>SOCHACZEW</t>
  </si>
  <si>
    <t>BROCHÓW</t>
  </si>
  <si>
    <t>IŁÓW</t>
  </si>
  <si>
    <t>MŁODZIESZYN</t>
  </si>
  <si>
    <t>NOWA SUCHA</t>
  </si>
  <si>
    <t>RYBNO</t>
  </si>
  <si>
    <t>TERESIN</t>
  </si>
  <si>
    <t>29</t>
  </si>
  <si>
    <t>SOKOŁÓW PODLASKI</t>
  </si>
  <si>
    <t>BIELANY</t>
  </si>
  <si>
    <t>CERANÓW</t>
  </si>
  <si>
    <t>JABŁONNA LACKA</t>
  </si>
  <si>
    <t>KOSÓW LACKI</t>
  </si>
  <si>
    <t>REPKI</t>
  </si>
  <si>
    <t>SABNIE</t>
  </si>
  <si>
    <t>STERDYŃ</t>
  </si>
  <si>
    <t>30</t>
  </si>
  <si>
    <t>CHLEWISKA</t>
  </si>
  <si>
    <t>JASTRZĄB</t>
  </si>
  <si>
    <t>MIRÓW</t>
  </si>
  <si>
    <t>OROŃSKO</t>
  </si>
  <si>
    <t>SZYDŁOWIEC</t>
  </si>
  <si>
    <t>32</t>
  </si>
  <si>
    <t>BŁONIE</t>
  </si>
  <si>
    <t>IZABELIN</t>
  </si>
  <si>
    <t>KAMPINOS</t>
  </si>
  <si>
    <t>LESZNO</t>
  </si>
  <si>
    <t>ŁOMIANKI</t>
  </si>
  <si>
    <t>OŻARÓW MAZOWIECKI</t>
  </si>
  <si>
    <t>STARE BABICE</t>
  </si>
  <si>
    <t>33</t>
  </si>
  <si>
    <t>WĘGRÓW</t>
  </si>
  <si>
    <t>GRĘBKÓW</t>
  </si>
  <si>
    <t>KORYTNICA</t>
  </si>
  <si>
    <t>LIW</t>
  </si>
  <si>
    <t>ŁOCHÓW</t>
  </si>
  <si>
    <t>MIEDZNA</t>
  </si>
  <si>
    <t>SADOWNE</t>
  </si>
  <si>
    <t>STOCZEK</t>
  </si>
  <si>
    <t>WIERZBNO</t>
  </si>
  <si>
    <t>34</t>
  </si>
  <si>
    <t>KOBYŁKA</t>
  </si>
  <si>
    <t>MARKI</t>
  </si>
  <si>
    <t>ZĄBKI</t>
  </si>
  <si>
    <t>ZIELONKA</t>
  </si>
  <si>
    <t>DĄBRÓWKA</t>
  </si>
  <si>
    <t>JADÓW</t>
  </si>
  <si>
    <t>KLEMBÓW</t>
  </si>
  <si>
    <t>RADZYMIN</t>
  </si>
  <si>
    <t>STRACHÓWKA</t>
  </si>
  <si>
    <t>TŁUSZCZ</t>
  </si>
  <si>
    <t>WOŁOMIN</t>
  </si>
  <si>
    <t>35</t>
  </si>
  <si>
    <t>BRAŃSZCZYK</t>
  </si>
  <si>
    <t>DŁUGOSIODŁO</t>
  </si>
  <si>
    <t>RZĄŚNIK</t>
  </si>
  <si>
    <t>SOMIANKA</t>
  </si>
  <si>
    <t>WYSZKÓW</t>
  </si>
  <si>
    <t>ZABRODZIE</t>
  </si>
  <si>
    <t>36</t>
  </si>
  <si>
    <t>KAZANÓW</t>
  </si>
  <si>
    <t>POLICZNA</t>
  </si>
  <si>
    <t>PRZYŁĘK</t>
  </si>
  <si>
    <t>TCZÓW</t>
  </si>
  <si>
    <t>ZWOLEŃ</t>
  </si>
  <si>
    <t>37</t>
  </si>
  <si>
    <t>BIEŻUŃ</t>
  </si>
  <si>
    <t>KUCZBORK-OSADA</t>
  </si>
  <si>
    <t>LUBOWIDZ</t>
  </si>
  <si>
    <t>LUTOCIN</t>
  </si>
  <si>
    <t>SIEMIĄTKOWO</t>
  </si>
  <si>
    <t>ŻUROMIN</t>
  </si>
  <si>
    <t>38</t>
  </si>
  <si>
    <t>ŻYRARDÓW</t>
  </si>
  <si>
    <t>MSZCZONÓW</t>
  </si>
  <si>
    <t>PUSZCZA MARIAŃSKA</t>
  </si>
  <si>
    <t>RADZIEJOWICE</t>
  </si>
  <si>
    <t>WISKITKI</t>
  </si>
  <si>
    <t>BRZEG</t>
  </si>
  <si>
    <t>SKARBIMIERZ</t>
  </si>
  <si>
    <t>GRODKÓW</t>
  </si>
  <si>
    <t>LEWIN BRZESKI</t>
  </si>
  <si>
    <t>LUBSZA</t>
  </si>
  <si>
    <t>BABORÓW</t>
  </si>
  <si>
    <t>BRANICE</t>
  </si>
  <si>
    <t>GŁUBCZYCE</t>
  </si>
  <si>
    <t>KIETRZ</t>
  </si>
  <si>
    <t>KĘDZIERZYN-KOŹLE</t>
  </si>
  <si>
    <t>BIERAWA</t>
  </si>
  <si>
    <t>CISEK</t>
  </si>
  <si>
    <t>PAWŁOWICZKI</t>
  </si>
  <si>
    <t>POLSKA CEREKIEW</t>
  </si>
  <si>
    <t>REŃSKA WIEŚ</t>
  </si>
  <si>
    <t>BYCZYNA</t>
  </si>
  <si>
    <t>KLUCZBORK</t>
  </si>
  <si>
    <t>LASOWICE WIELKIE</t>
  </si>
  <si>
    <t>WOŁCZYN</t>
  </si>
  <si>
    <t>GOGOLIN</t>
  </si>
  <si>
    <t>KRAPKOWICE</t>
  </si>
  <si>
    <t>STRZELECZKI</t>
  </si>
  <si>
    <t>WALCE</t>
  </si>
  <si>
    <t>ZDZIESZOWICE</t>
  </si>
  <si>
    <t>DOMASZOWICE</t>
  </si>
  <si>
    <t>NAMYSŁÓW</t>
  </si>
  <si>
    <t>POKÓJ</t>
  </si>
  <si>
    <t>ŚWIERCZÓW</t>
  </si>
  <si>
    <t>GŁUCHOŁAZY</t>
  </si>
  <si>
    <t>KAMIENNIK</t>
  </si>
  <si>
    <t>KORFANTÓW</t>
  </si>
  <si>
    <t>ŁAMBINOWICE</t>
  </si>
  <si>
    <t>NYSA</t>
  </si>
  <si>
    <t>OTMUCHÓW</t>
  </si>
  <si>
    <t>PACZKÓW</t>
  </si>
  <si>
    <t>PAKOSŁAWICE</t>
  </si>
  <si>
    <t>SKOROSZYCE</t>
  </si>
  <si>
    <t>DOBRODZIEŃ</t>
  </si>
  <si>
    <t>GORZÓW ŚLĄSKI</t>
  </si>
  <si>
    <t>PRASZKA</t>
  </si>
  <si>
    <t>RUDNIKI</t>
  </si>
  <si>
    <t>ZĘBOWICE</t>
  </si>
  <si>
    <t>CHRZĄSTOWICE</t>
  </si>
  <si>
    <t>DOBRZEŃ WIELKI</t>
  </si>
  <si>
    <t>KOMPRACHCICE</t>
  </si>
  <si>
    <t>ŁUBNIANY</t>
  </si>
  <si>
    <t>MURÓW</t>
  </si>
  <si>
    <t>NIEMODLIN</t>
  </si>
  <si>
    <t>OZIMEK</t>
  </si>
  <si>
    <t>POPIELÓW</t>
  </si>
  <si>
    <t>PRÓSZKÓW</t>
  </si>
  <si>
    <t>TARNÓW OPOLSKI</t>
  </si>
  <si>
    <t>TUŁOWICE</t>
  </si>
  <si>
    <t>TURAWA</t>
  </si>
  <si>
    <t>GŁOGÓWEK</t>
  </si>
  <si>
    <t>PRUDNIK</t>
  </si>
  <si>
    <t>IZBICKO</t>
  </si>
  <si>
    <t>JEMIELNICA</t>
  </si>
  <si>
    <t>KOLONOWSKIE</t>
  </si>
  <si>
    <t>LEŚNICA</t>
  </si>
  <si>
    <t>STRZELCE OPOLSKIE</t>
  </si>
  <si>
    <t>ZAWADZKIE</t>
  </si>
  <si>
    <t>CZARNA</t>
  </si>
  <si>
    <t>LUTOWISKA</t>
  </si>
  <si>
    <t>USTRZYKI DOLNE</t>
  </si>
  <si>
    <t>BRZOZÓW</t>
  </si>
  <si>
    <t>DOMARADZ</t>
  </si>
  <si>
    <t>DYDNIA</t>
  </si>
  <si>
    <t>HACZÓW</t>
  </si>
  <si>
    <t>JASIENICA ROSIELNA</t>
  </si>
  <si>
    <t>NOZDRZEC</t>
  </si>
  <si>
    <t>DĘBICA</t>
  </si>
  <si>
    <t>BRZOSTEK</t>
  </si>
  <si>
    <t>JODŁOWA</t>
  </si>
  <si>
    <t>PILZNO</t>
  </si>
  <si>
    <t>ŻYRAKÓW</t>
  </si>
  <si>
    <t>JAROSŁAW</t>
  </si>
  <si>
    <t>RADYMNO</t>
  </si>
  <si>
    <t>CHŁOPICE</t>
  </si>
  <si>
    <t>LASZKI</t>
  </si>
  <si>
    <t>PAWŁOSIÓW</t>
  </si>
  <si>
    <t>PRUCHNIK</t>
  </si>
  <si>
    <t>ROKIETNICA</t>
  </si>
  <si>
    <t>ROŹWIENICA</t>
  </si>
  <si>
    <t>WIĄZOWNICA</t>
  </si>
  <si>
    <t>JASŁO</t>
  </si>
  <si>
    <t>BRZYSKA</t>
  </si>
  <si>
    <t>DĘBOWIEC</t>
  </si>
  <si>
    <t>KOŁACZYCE</t>
  </si>
  <si>
    <t>KREMPNA</t>
  </si>
  <si>
    <t>NOWY ŻMIGRÓD</t>
  </si>
  <si>
    <t>OSIEK JASIELSKI</t>
  </si>
  <si>
    <t>SKOŁYSZYN</t>
  </si>
  <si>
    <t>TARNOWIEC</t>
  </si>
  <si>
    <t>CMOLAS</t>
  </si>
  <si>
    <t>KOLBUSZOWA</t>
  </si>
  <si>
    <t>MAJDAN KRÓLEWSKI</t>
  </si>
  <si>
    <t>NIWISKA</t>
  </si>
  <si>
    <t>RANIŻÓW</t>
  </si>
  <si>
    <t>DZIKOWIEC</t>
  </si>
  <si>
    <t>CHORKÓWKA</t>
  </si>
  <si>
    <t>DUKLA</t>
  </si>
  <si>
    <t>IWONICZ-ZDRÓJ</t>
  </si>
  <si>
    <t>JEDLICZE</t>
  </si>
  <si>
    <t>KORCZYNA</t>
  </si>
  <si>
    <t>KROŚCIENKO WYŻNE</t>
  </si>
  <si>
    <t>MIEJSCE PIASTOWE</t>
  </si>
  <si>
    <t>RYMANÓW</t>
  </si>
  <si>
    <t>WOJASZÓWKA</t>
  </si>
  <si>
    <t>JAŚLISKA</t>
  </si>
  <si>
    <t>LEŻAJSK</t>
  </si>
  <si>
    <t>GRODZISKO DOLNE</t>
  </si>
  <si>
    <t>KURYŁÓWKA</t>
  </si>
  <si>
    <t>NOWA SARZYNA</t>
  </si>
  <si>
    <t>LUBACZÓW</t>
  </si>
  <si>
    <t>CIESZANÓW</t>
  </si>
  <si>
    <t>HORYNIEC-ZDRÓJ</t>
  </si>
  <si>
    <t>NAROL</t>
  </si>
  <si>
    <t>OLESZYCE</t>
  </si>
  <si>
    <t>STARY DZIKÓW</t>
  </si>
  <si>
    <t>WIELKIE OCZY</t>
  </si>
  <si>
    <t>ŁAŃCUT</t>
  </si>
  <si>
    <t>MARKOWA</t>
  </si>
  <si>
    <t>RAKSZAWA</t>
  </si>
  <si>
    <t>ŻOŁYNIA</t>
  </si>
  <si>
    <t>MIELEC</t>
  </si>
  <si>
    <t>BOROWA</t>
  </si>
  <si>
    <t>CZERMIN</t>
  </si>
  <si>
    <t>GAWŁUSZOWICE</t>
  </si>
  <si>
    <t>PADEW NARODOWA</t>
  </si>
  <si>
    <t>PRZECŁAW</t>
  </si>
  <si>
    <t>RADOMYŚL WIELKI</t>
  </si>
  <si>
    <t>TUSZÓW NARODOWY</t>
  </si>
  <si>
    <t>WADOWICE GÓRNE</t>
  </si>
  <si>
    <t>HARASIUKI</t>
  </si>
  <si>
    <t>JAROCIN</t>
  </si>
  <si>
    <t>JEŻOWE</t>
  </si>
  <si>
    <t>KRZESZÓW</t>
  </si>
  <si>
    <t>NISKO</t>
  </si>
  <si>
    <t>RUDNIK NAD SANEM</t>
  </si>
  <si>
    <t>ULANÓW</t>
  </si>
  <si>
    <t>BIRCZA</t>
  </si>
  <si>
    <t>DUBIECKO</t>
  </si>
  <si>
    <t>FREDROPOL</t>
  </si>
  <si>
    <t>KRASICZYN</t>
  </si>
  <si>
    <t>KRZYWCZA</t>
  </si>
  <si>
    <t>MEDYKA</t>
  </si>
  <si>
    <t>ORŁY</t>
  </si>
  <si>
    <t>PRZEMYŚL</t>
  </si>
  <si>
    <t>STUBNO</t>
  </si>
  <si>
    <t>ŻURAWICA</t>
  </si>
  <si>
    <t>PRZEWORSK</t>
  </si>
  <si>
    <t>ADAMÓWKA</t>
  </si>
  <si>
    <t>GAĆ</t>
  </si>
  <si>
    <t>JAWORNIK POLSKI</t>
  </si>
  <si>
    <t>KAŃCZUGA</t>
  </si>
  <si>
    <t>SIENIAWA</t>
  </si>
  <si>
    <t>TRYŃCZA</t>
  </si>
  <si>
    <t>ZARZECZE</t>
  </si>
  <si>
    <t>IWIERZYCE</t>
  </si>
  <si>
    <t>OSTRÓW</t>
  </si>
  <si>
    <t>ROPCZYCE</t>
  </si>
  <si>
    <t>SĘDZISZÓW MAŁOPOLSKI</t>
  </si>
  <si>
    <t>WIELOPOLE SKRZYŃSKIE</t>
  </si>
  <si>
    <t>DYNÓW</t>
  </si>
  <si>
    <t>BŁAŻOWA</t>
  </si>
  <si>
    <t>BOGUCHWAŁA</t>
  </si>
  <si>
    <t>CHMIELNIK</t>
  </si>
  <si>
    <t>GŁOGÓW MAŁOPOLSKI</t>
  </si>
  <si>
    <t>HYŻNE</t>
  </si>
  <si>
    <t>LUBENIA</t>
  </si>
  <si>
    <t>SOKOŁÓW MAŁOPOLSKI</t>
  </si>
  <si>
    <t>ŚWILCZA</t>
  </si>
  <si>
    <t>TRZEBOWNISKO</t>
  </si>
  <si>
    <t>TYCZYN</t>
  </si>
  <si>
    <t>SANOK</t>
  </si>
  <si>
    <t>BESKO</t>
  </si>
  <si>
    <t>BUKOWSKO</t>
  </si>
  <si>
    <t>KOMAŃCZA</t>
  </si>
  <si>
    <t>TYRAWA WOŁOSKA</t>
  </si>
  <si>
    <t>ZAGÓRZ</t>
  </si>
  <si>
    <t>ZARSZYN</t>
  </si>
  <si>
    <t>STALOWA WOLA</t>
  </si>
  <si>
    <t>BOJANÓW</t>
  </si>
  <si>
    <t>PYSZNICA</t>
  </si>
  <si>
    <t>RADOMYŚL NAD SANEM</t>
  </si>
  <si>
    <t>ZAKLIKÓW</t>
  </si>
  <si>
    <t>ZALESZANY</t>
  </si>
  <si>
    <t>CZUDEC</t>
  </si>
  <si>
    <t>FRYSZTAK</t>
  </si>
  <si>
    <t>NIEBYLEC</t>
  </si>
  <si>
    <t>STRZYŻÓW</t>
  </si>
  <si>
    <t>BARANÓW SANDOMIERSKI</t>
  </si>
  <si>
    <t>GORZYCE</t>
  </si>
  <si>
    <t>GRĘBÓW</t>
  </si>
  <si>
    <t>NOWA DĘBA</t>
  </si>
  <si>
    <t>BALIGRÓD</t>
  </si>
  <si>
    <t>CISNA</t>
  </si>
  <si>
    <t>LESKO</t>
  </si>
  <si>
    <t>OLSZANICA</t>
  </si>
  <si>
    <t>SOLINA</t>
  </si>
  <si>
    <t>AUGUSTÓW</t>
  </si>
  <si>
    <t>BARGŁÓW KOŚCIELNY</t>
  </si>
  <si>
    <t>LIPSK</t>
  </si>
  <si>
    <t>NOWINKA</t>
  </si>
  <si>
    <t>PŁASKA</t>
  </si>
  <si>
    <t>SZTABIN</t>
  </si>
  <si>
    <t>CHOROSZCZ</t>
  </si>
  <si>
    <t>CZARNA BIAŁOSTOCKA</t>
  </si>
  <si>
    <t>DOBRZYNIEWO DUŻE</t>
  </si>
  <si>
    <t>GRÓDEK</t>
  </si>
  <si>
    <t>JUCHNOWIEC KOŚCIELNY</t>
  </si>
  <si>
    <t>ŁAPY</t>
  </si>
  <si>
    <t>MICHAŁOWO</t>
  </si>
  <si>
    <t>SUPRAŚL</t>
  </si>
  <si>
    <t>SURAŻ</t>
  </si>
  <si>
    <t>TUROŚŃ KOŚCIELNA</t>
  </si>
  <si>
    <t>TYKOCIN</t>
  </si>
  <si>
    <t>WASILKÓW</t>
  </si>
  <si>
    <t>ZABŁUDÓW</t>
  </si>
  <si>
    <t>ZAWADY</t>
  </si>
  <si>
    <t>BIELSK PODLASKI</t>
  </si>
  <si>
    <t>BRAŃSK</t>
  </si>
  <si>
    <t>BOĆKI</t>
  </si>
  <si>
    <t>ORLA</t>
  </si>
  <si>
    <t>RUDKA</t>
  </si>
  <si>
    <t>WYSZKI</t>
  </si>
  <si>
    <t>GRAJEWO</t>
  </si>
  <si>
    <t>RADZIŁÓW</t>
  </si>
  <si>
    <t>RAJGRÓD</t>
  </si>
  <si>
    <t>SZCZUCZYN</t>
  </si>
  <si>
    <t>HAJNÓWKA</t>
  </si>
  <si>
    <t>BIAŁOWIEŻA</t>
  </si>
  <si>
    <t>CZEREMCHA</t>
  </si>
  <si>
    <t>CZYŻE</t>
  </si>
  <si>
    <t>DUBICZE CERKIEWNE</t>
  </si>
  <si>
    <t>KLESZCZELE</t>
  </si>
  <si>
    <t>NAREW</t>
  </si>
  <si>
    <t>NAREWKA</t>
  </si>
  <si>
    <t>KOLNO</t>
  </si>
  <si>
    <t>GRABOWO</t>
  </si>
  <si>
    <t>MAŁY PŁOCK</t>
  </si>
  <si>
    <t>STAWISKI</t>
  </si>
  <si>
    <t>TUROŚL</t>
  </si>
  <si>
    <t>JEDWABNE</t>
  </si>
  <si>
    <t>ŁOMŻA</t>
  </si>
  <si>
    <t>MIASTKOWO</t>
  </si>
  <si>
    <t>NOWOGRÓD</t>
  </si>
  <si>
    <t>PIĄTNICA</t>
  </si>
  <si>
    <t>PRZYTUŁY</t>
  </si>
  <si>
    <t>ŚNIADOWO</t>
  </si>
  <si>
    <t>WIZNA</t>
  </si>
  <si>
    <t>ZBÓJNA</t>
  </si>
  <si>
    <t>GONIĄDZ</t>
  </si>
  <si>
    <t>JASIONÓWKA</t>
  </si>
  <si>
    <t>JAŚWIŁY</t>
  </si>
  <si>
    <t>KNYSZYN</t>
  </si>
  <si>
    <t>KRYPNO</t>
  </si>
  <si>
    <t>MOŃKI</t>
  </si>
  <si>
    <t>TRZCIANNE</t>
  </si>
  <si>
    <t>SEJNY</t>
  </si>
  <si>
    <t>GIBY</t>
  </si>
  <si>
    <t>KRASNOPOL</t>
  </si>
  <si>
    <t>PUŃSK</t>
  </si>
  <si>
    <t>SIEMIATYCZE</t>
  </si>
  <si>
    <t>DROHICZYN</t>
  </si>
  <si>
    <t>DZIADKOWICE</t>
  </si>
  <si>
    <t>GRODZISK</t>
  </si>
  <si>
    <t>MIELNIK</t>
  </si>
  <si>
    <t>MILEJCZYCE</t>
  </si>
  <si>
    <t>NURZEC-STACJA</t>
  </si>
  <si>
    <t>PERLEJEWO</t>
  </si>
  <si>
    <t>DĄBROWA BIAŁOSTOCKA</t>
  </si>
  <si>
    <t>JANÓW</t>
  </si>
  <si>
    <t>KORYCIN</t>
  </si>
  <si>
    <t>KRYNKI</t>
  </si>
  <si>
    <t>KUŹNICA</t>
  </si>
  <si>
    <t>NOWY DWÓR</t>
  </si>
  <si>
    <t>SIDRA</t>
  </si>
  <si>
    <t>SOKÓŁKA</t>
  </si>
  <si>
    <t>SUCHOWOLA</t>
  </si>
  <si>
    <t>SZUDZIAŁOWO</t>
  </si>
  <si>
    <t>BAKAŁARZEWO</t>
  </si>
  <si>
    <t>FILIPÓW</t>
  </si>
  <si>
    <t>JELENIEWO</t>
  </si>
  <si>
    <t>PRZEROŚL</t>
  </si>
  <si>
    <t>RACZKI</t>
  </si>
  <si>
    <t>RUTKA-TARTAK</t>
  </si>
  <si>
    <t>SUWAŁKI</t>
  </si>
  <si>
    <t>SZYPLISZKI</t>
  </si>
  <si>
    <t>WIŻAJNY</t>
  </si>
  <si>
    <t>WYSOKIE MAZOWIECKIE</t>
  </si>
  <si>
    <t>CIECHANOWIEC</t>
  </si>
  <si>
    <t>CZYŻEW</t>
  </si>
  <si>
    <t>KLUKOWO</t>
  </si>
  <si>
    <t>KOBYLIN-BORZYMY</t>
  </si>
  <si>
    <t>KULESZE KOŚCIELNE</t>
  </si>
  <si>
    <t>NOWE PIEKUTY</t>
  </si>
  <si>
    <t>SOKOŁY</t>
  </si>
  <si>
    <t>SZEPIETOWO</t>
  </si>
  <si>
    <t>ZAMBRÓW</t>
  </si>
  <si>
    <t>KOŁAKI KOŚCIELNE</t>
  </si>
  <si>
    <t>RUTKI</t>
  </si>
  <si>
    <t>SZUMOWO</t>
  </si>
  <si>
    <t>BORZYTUCHOM</t>
  </si>
  <si>
    <t>BYTÓW</t>
  </si>
  <si>
    <t>CZARNA DĄBRÓWKA</t>
  </si>
  <si>
    <t>KOŁCZYGŁOWY</t>
  </si>
  <si>
    <t>LIPNICA</t>
  </si>
  <si>
    <t>MIASTKO</t>
  </si>
  <si>
    <t>PARCHOWO</t>
  </si>
  <si>
    <t>STUDZIENICE</t>
  </si>
  <si>
    <t>TRZEBIELINO</t>
  </si>
  <si>
    <t>TUCHOMIE</t>
  </si>
  <si>
    <t>CHOJNICE</t>
  </si>
  <si>
    <t>BRUSY</t>
  </si>
  <si>
    <t>CZERSK</t>
  </si>
  <si>
    <t>KONARZYNY</t>
  </si>
  <si>
    <t>CZŁUCHÓW</t>
  </si>
  <si>
    <t>CZARNE</t>
  </si>
  <si>
    <t>DEBRZNO</t>
  </si>
  <si>
    <t>KOCZAŁA</t>
  </si>
  <si>
    <t>PRZECHLEWO</t>
  </si>
  <si>
    <t>RZECZENICA</t>
  </si>
  <si>
    <t>PRUSZCZ GDAŃSKI</t>
  </si>
  <si>
    <t>CEDRY WIELKIE</t>
  </si>
  <si>
    <t>KOLBUDY</t>
  </si>
  <si>
    <t>PRZYWIDZ</t>
  </si>
  <si>
    <t>PSZCZÓŁKI</t>
  </si>
  <si>
    <t>SUCHY DĄB</t>
  </si>
  <si>
    <t>TRĄBKI WIELKIE</t>
  </si>
  <si>
    <t>CHMIELNO</t>
  </si>
  <si>
    <t>KARTUZY</t>
  </si>
  <si>
    <t>PRZODKOWO</t>
  </si>
  <si>
    <t>SIERAKOWICE</t>
  </si>
  <si>
    <t>SOMONINO</t>
  </si>
  <si>
    <t>SULĘCZYNO</t>
  </si>
  <si>
    <t>ŻUKOWO</t>
  </si>
  <si>
    <t>KOŚCIERZYNA</t>
  </si>
  <si>
    <t>DZIEMIANY</t>
  </si>
  <si>
    <t>KARSIN</t>
  </si>
  <si>
    <t>LINIEWO</t>
  </si>
  <si>
    <t>LIPUSZ</t>
  </si>
  <si>
    <t>NOWA KARCZMA</t>
  </si>
  <si>
    <t>STARA KISZEWA</t>
  </si>
  <si>
    <t>KWIDZYN</t>
  </si>
  <si>
    <t>GARDEJA</t>
  </si>
  <si>
    <t>PRABUTY</t>
  </si>
  <si>
    <t>RYJEWO</t>
  </si>
  <si>
    <t>SADLINKI</t>
  </si>
  <si>
    <t>LĘBORK</t>
  </si>
  <si>
    <t>ŁEBA</t>
  </si>
  <si>
    <t>CEWICE</t>
  </si>
  <si>
    <t>NOWA WIEŚ LĘBORSKA</t>
  </si>
  <si>
    <t>WICKO</t>
  </si>
  <si>
    <t>MALBORK</t>
  </si>
  <si>
    <t>LICHNOWY</t>
  </si>
  <si>
    <t>MIŁORADZ</t>
  </si>
  <si>
    <t>NOWY STAW</t>
  </si>
  <si>
    <t>STARE POLE</t>
  </si>
  <si>
    <t>KRYNICA MORSKA</t>
  </si>
  <si>
    <t>NOWY DWÓR GDAŃSKI</t>
  </si>
  <si>
    <t>OSTASZEWO</t>
  </si>
  <si>
    <t>STEGNA</t>
  </si>
  <si>
    <t>SZTUTOWO</t>
  </si>
  <si>
    <t>HEL</t>
  </si>
  <si>
    <t>JASTARNIA</t>
  </si>
  <si>
    <t>PUCK</t>
  </si>
  <si>
    <t>WŁADYSŁAWOWO</t>
  </si>
  <si>
    <t>KOSAKOWO</t>
  </si>
  <si>
    <t>KROKOWA</t>
  </si>
  <si>
    <t>USTKA</t>
  </si>
  <si>
    <t>DAMNICA</t>
  </si>
  <si>
    <t>DĘBNICA KASZUBSKA</t>
  </si>
  <si>
    <t>GŁÓWCZYCE</t>
  </si>
  <si>
    <t>KĘPICE</t>
  </si>
  <si>
    <t>KOBYLNICA</t>
  </si>
  <si>
    <t>POTĘGOWO</t>
  </si>
  <si>
    <t>SŁUPSK</t>
  </si>
  <si>
    <t>SMOŁDZINO</t>
  </si>
  <si>
    <t>CZARNA WODA</t>
  </si>
  <si>
    <t>SKÓRCZ</t>
  </si>
  <si>
    <t>STAROGARD GDAŃSKI</t>
  </si>
  <si>
    <t>BOBOWO</t>
  </si>
  <si>
    <t>KALISKA</t>
  </si>
  <si>
    <t>LUBICHOWO</t>
  </si>
  <si>
    <t>OSIECZNA</t>
  </si>
  <si>
    <t>SKARSZEWY</t>
  </si>
  <si>
    <t>SMĘTOWO GRANICZNE</t>
  </si>
  <si>
    <t>ZBLEWO</t>
  </si>
  <si>
    <t>TCZEW</t>
  </si>
  <si>
    <t>GNIEW</t>
  </si>
  <si>
    <t>MORZESZCZYN</t>
  </si>
  <si>
    <t>PELPLIN</t>
  </si>
  <si>
    <t>SUBKOWY</t>
  </si>
  <si>
    <t>REDA</t>
  </si>
  <si>
    <t>RUMIA</t>
  </si>
  <si>
    <t>WEJHEROWO</t>
  </si>
  <si>
    <t>CHOCZEWO</t>
  </si>
  <si>
    <t>GNIEWINO</t>
  </si>
  <si>
    <t>LINIA</t>
  </si>
  <si>
    <t>LUZINO</t>
  </si>
  <si>
    <t>ŁĘCZYCE</t>
  </si>
  <si>
    <t>SZEMUD</t>
  </si>
  <si>
    <t>DZIERZGOŃ</t>
  </si>
  <si>
    <t>MIKOŁAJKI POMORSKIE</t>
  </si>
  <si>
    <t>STARY DZIERZGOŃ</t>
  </si>
  <si>
    <t>STARY TARG</t>
  </si>
  <si>
    <t>SZTUM</t>
  </si>
  <si>
    <t>BĘDZIN</t>
  </si>
  <si>
    <t>CZELADŹ</t>
  </si>
  <si>
    <t>WOJKOWICE</t>
  </si>
  <si>
    <t>MIERZĘCICE</t>
  </si>
  <si>
    <t>PSARY</t>
  </si>
  <si>
    <t>SIEWIERZ</t>
  </si>
  <si>
    <t>SŁAWKÓW</t>
  </si>
  <si>
    <t>SZCZYRK</t>
  </si>
  <si>
    <t>BESTWINA</t>
  </si>
  <si>
    <t>BUCZKOWICE</t>
  </si>
  <si>
    <t>CZECHOWICE-DZIEDZICE</t>
  </si>
  <si>
    <t>JASIENICA</t>
  </si>
  <si>
    <t>JAWORZE</t>
  </si>
  <si>
    <t>KOZY</t>
  </si>
  <si>
    <t>PORĄBKA</t>
  </si>
  <si>
    <t>WILAMOWICE</t>
  </si>
  <si>
    <t>WILKOWICE</t>
  </si>
  <si>
    <t>CIESZYN</t>
  </si>
  <si>
    <t>USTROŃ</t>
  </si>
  <si>
    <t>WISŁA</t>
  </si>
  <si>
    <t>BRENNA</t>
  </si>
  <si>
    <t>CHYBIE</t>
  </si>
  <si>
    <t>GOLESZÓW</t>
  </si>
  <si>
    <t>HAŻLACH</t>
  </si>
  <si>
    <t>ISTEBNA</t>
  </si>
  <si>
    <t>SKOCZÓW</t>
  </si>
  <si>
    <t>STRUMIEŃ</t>
  </si>
  <si>
    <t>ZEBRZYDOWICE</t>
  </si>
  <si>
    <t>BLACHOWNIA</t>
  </si>
  <si>
    <t>DĄBROWA ZIELONA</t>
  </si>
  <si>
    <t>KAMIENICA POLSKA</t>
  </si>
  <si>
    <t>KŁOMNICE</t>
  </si>
  <si>
    <t>KONIECPOL</t>
  </si>
  <si>
    <t>KONOPISKA</t>
  </si>
  <si>
    <t>KRUSZYNA</t>
  </si>
  <si>
    <t>LELÓW</t>
  </si>
  <si>
    <t>MSTÓW</t>
  </si>
  <si>
    <t>MYKANÓW</t>
  </si>
  <si>
    <t>OLSZTYN</t>
  </si>
  <si>
    <t>POCZESNA</t>
  </si>
  <si>
    <t>PRZYRÓW</t>
  </si>
  <si>
    <t>RĘDZINY</t>
  </si>
  <si>
    <t>STARCZA</t>
  </si>
  <si>
    <t>KNURÓW</t>
  </si>
  <si>
    <t>PYSKOWICE</t>
  </si>
  <si>
    <t>GIERAŁTOWICE</t>
  </si>
  <si>
    <t>PILCHOWICE</t>
  </si>
  <si>
    <t>RUDZINIEC</t>
  </si>
  <si>
    <t>SOŚNICOWICE</t>
  </si>
  <si>
    <t>TOSZEK</t>
  </si>
  <si>
    <t>WIELOWIEŚ</t>
  </si>
  <si>
    <t>KŁOBUCK</t>
  </si>
  <si>
    <t>KRZEPICE</t>
  </si>
  <si>
    <t>LIPIE</t>
  </si>
  <si>
    <t>MIEDŹNO</t>
  </si>
  <si>
    <t>OPATÓW</t>
  </si>
  <si>
    <t>PANKI</t>
  </si>
  <si>
    <t>POPÓW</t>
  </si>
  <si>
    <t>PRZYSTAJŃ</t>
  </si>
  <si>
    <t>WRĘCZYCA WIELKA</t>
  </si>
  <si>
    <t>LUBLINIEC</t>
  </si>
  <si>
    <t>BORONÓW</t>
  </si>
  <si>
    <t>CIASNA</t>
  </si>
  <si>
    <t>HERBY</t>
  </si>
  <si>
    <t>KOCHANOWICE</t>
  </si>
  <si>
    <t>KOSZĘCIN</t>
  </si>
  <si>
    <t>PAWONKÓW</t>
  </si>
  <si>
    <t>WOŹNIKI</t>
  </si>
  <si>
    <t>ŁAZISKA GÓRNE</t>
  </si>
  <si>
    <t>MIKOŁÓW</t>
  </si>
  <si>
    <t>ORZESZE</t>
  </si>
  <si>
    <t>ORNONTOWICE</t>
  </si>
  <si>
    <t>WYRY</t>
  </si>
  <si>
    <t>MYSZKÓW</t>
  </si>
  <si>
    <t>KOZIEGŁOWY</t>
  </si>
  <si>
    <t>NIEGOWA</t>
  </si>
  <si>
    <t>PORAJ</t>
  </si>
  <si>
    <t>ŻARKI</t>
  </si>
  <si>
    <t>GOCZAŁKOWICE-ZDRÓJ</t>
  </si>
  <si>
    <t>KOBIÓR</t>
  </si>
  <si>
    <t>MIEDŹNA</t>
  </si>
  <si>
    <t>PAWŁOWICE</t>
  </si>
  <si>
    <t>PSZCZYNA</t>
  </si>
  <si>
    <t>SUSZEC</t>
  </si>
  <si>
    <t>RACIBÓRZ</t>
  </si>
  <si>
    <t>KORNOWAC</t>
  </si>
  <si>
    <t>KRZANOWICE</t>
  </si>
  <si>
    <t>KRZYŻANOWICE</t>
  </si>
  <si>
    <t>KUŹNIA RACIBORSKA</t>
  </si>
  <si>
    <t>NĘDZA</t>
  </si>
  <si>
    <t>PIETROWICE WIELKIE</t>
  </si>
  <si>
    <t>CZERWIONKA-LESZCZYNY</t>
  </si>
  <si>
    <t>GASZOWICE</t>
  </si>
  <si>
    <t>JEJKOWICE</t>
  </si>
  <si>
    <t>LYSKI</t>
  </si>
  <si>
    <t>ŚWIERKLANY</t>
  </si>
  <si>
    <t>KALETY</t>
  </si>
  <si>
    <t>MIASTECZKO ŚLĄSKIE</t>
  </si>
  <si>
    <t>RADZIONKÓW</t>
  </si>
  <si>
    <t>TARNOWSKIE GÓRY</t>
  </si>
  <si>
    <t>KRUPSKI MŁYN</t>
  </si>
  <si>
    <t>OŻAROWICE</t>
  </si>
  <si>
    <t>ŚWIERKLANIEC</t>
  </si>
  <si>
    <t>TWORÓG</t>
  </si>
  <si>
    <t>ZBROSŁAWICE</t>
  </si>
  <si>
    <t>BIERUŃ</t>
  </si>
  <si>
    <t>IMIELIN</t>
  </si>
  <si>
    <t>LĘDZINY</t>
  </si>
  <si>
    <t>BOJSZOWY</t>
  </si>
  <si>
    <t>CHEŁM ŚLĄSKI</t>
  </si>
  <si>
    <t>PSZÓW</t>
  </si>
  <si>
    <t>RADLIN</t>
  </si>
  <si>
    <t>RYDUŁTOWY</t>
  </si>
  <si>
    <t>WODZISŁAW ŚLĄSKI</t>
  </si>
  <si>
    <t>GODÓW</t>
  </si>
  <si>
    <t>LUBOMIA</t>
  </si>
  <si>
    <t>MARKLOWICE</t>
  </si>
  <si>
    <t>MSZANA</t>
  </si>
  <si>
    <t>PORĘBA</t>
  </si>
  <si>
    <t>ZAWIERCIE</t>
  </si>
  <si>
    <t>IRZĄDZE</t>
  </si>
  <si>
    <t>KROCZYCE</t>
  </si>
  <si>
    <t>ŁAZY</t>
  </si>
  <si>
    <t>OGRODZIENIEC</t>
  </si>
  <si>
    <t>PILICA</t>
  </si>
  <si>
    <t>SZCZEKOCINY</t>
  </si>
  <si>
    <t>WŁODOWICE</t>
  </si>
  <si>
    <t>ŻARNOWIEC</t>
  </si>
  <si>
    <t>ŻYWIEC</t>
  </si>
  <si>
    <t>GILOWICE</t>
  </si>
  <si>
    <t>JELEŚNIA</t>
  </si>
  <si>
    <t>KOSZARAWA</t>
  </si>
  <si>
    <t>LIPOWA</t>
  </si>
  <si>
    <t>ŁĘKAWICA</t>
  </si>
  <si>
    <t>ŁODYGOWICE</t>
  </si>
  <si>
    <t>MILÓWKA</t>
  </si>
  <si>
    <t>RADZIECHOWY-WIEPRZ</t>
  </si>
  <si>
    <t>RAJCZA</t>
  </si>
  <si>
    <t>ŚLEMIEŃ</t>
  </si>
  <si>
    <t>ŚWINNA</t>
  </si>
  <si>
    <t>UJSOŁY</t>
  </si>
  <si>
    <t>WĘGIERSKA GÓRKA</t>
  </si>
  <si>
    <t>BUSKO-ZDRÓJ</t>
  </si>
  <si>
    <t>GNOJNO</t>
  </si>
  <si>
    <t>NOWY KORCZYN</t>
  </si>
  <si>
    <t>PACANÓW</t>
  </si>
  <si>
    <t>SOLEC-ZDRÓJ</t>
  </si>
  <si>
    <t>STOPNICA</t>
  </si>
  <si>
    <t>TUCZĘPY</t>
  </si>
  <si>
    <t>WIŚLICA</t>
  </si>
  <si>
    <t>IMIELNO</t>
  </si>
  <si>
    <t>JĘDRZEJÓW</t>
  </si>
  <si>
    <t>MAŁOGOSZCZ</t>
  </si>
  <si>
    <t>NAGŁOWICE</t>
  </si>
  <si>
    <t>OKSA</t>
  </si>
  <si>
    <t>SĘDZISZÓW</t>
  </si>
  <si>
    <t>SŁUPIA JĘDRZEJOWSKA</t>
  </si>
  <si>
    <t>SOBKÓW</t>
  </si>
  <si>
    <t>WODZISŁAW</t>
  </si>
  <si>
    <t>BEJSCE</t>
  </si>
  <si>
    <t>KAZIMIERZA WIELKA</t>
  </si>
  <si>
    <t>OPATOWIEC</t>
  </si>
  <si>
    <t>SKALBMIERZ</t>
  </si>
  <si>
    <t>BIELINY</t>
  </si>
  <si>
    <t>BODZENTYN</t>
  </si>
  <si>
    <t>CHĘCINY</t>
  </si>
  <si>
    <t>DALESZYCE</t>
  </si>
  <si>
    <t>GÓRNO</t>
  </si>
  <si>
    <t>ŁOPUSZNO</t>
  </si>
  <si>
    <t>MASŁÓW</t>
  </si>
  <si>
    <t>MIEDZIANA GÓRA</t>
  </si>
  <si>
    <t>MNIÓW</t>
  </si>
  <si>
    <t>MORAWICA</t>
  </si>
  <si>
    <t>NOWA SŁUPIA</t>
  </si>
  <si>
    <t>PIEKOSZÓW</t>
  </si>
  <si>
    <t>PIERZCHNICA</t>
  </si>
  <si>
    <t>RAKÓW</t>
  </si>
  <si>
    <t>SITKÓWKA-NOWINY</t>
  </si>
  <si>
    <t>STRAWCZYN</t>
  </si>
  <si>
    <t>ZAGNAŃSK</t>
  </si>
  <si>
    <t>FAŁKÓW</t>
  </si>
  <si>
    <t>GOWARCZÓW</t>
  </si>
  <si>
    <t>KOŃSKIE</t>
  </si>
  <si>
    <t>RADOSZYCE</t>
  </si>
  <si>
    <t>RUDA MALENIECKA</t>
  </si>
  <si>
    <t>SŁUPIA KONECKA</t>
  </si>
  <si>
    <t>SMYKÓW</t>
  </si>
  <si>
    <t>STĄPORKÓW</t>
  </si>
  <si>
    <t>BAĆKOWICE</t>
  </si>
  <si>
    <t>IWANISKA</t>
  </si>
  <si>
    <t>LIPNIK</t>
  </si>
  <si>
    <t>OŻARÓW</t>
  </si>
  <si>
    <t>SADOWIE</t>
  </si>
  <si>
    <t>TARŁÓW</t>
  </si>
  <si>
    <t>WOJCIECHOWICE</t>
  </si>
  <si>
    <t>OSTROWIEC ŚWIĘTOKRZYSKI</t>
  </si>
  <si>
    <t>BAŁTÓW</t>
  </si>
  <si>
    <t>BODZECHÓW</t>
  </si>
  <si>
    <t>ĆMIELÓW</t>
  </si>
  <si>
    <t>KUNÓW</t>
  </si>
  <si>
    <t>WAŚNIÓW</t>
  </si>
  <si>
    <t>DZIAŁOSZYCE</t>
  </si>
  <si>
    <t>KIJE</t>
  </si>
  <si>
    <t>MICHAŁÓW</t>
  </si>
  <si>
    <t>PIŃCZÓW</t>
  </si>
  <si>
    <t>ZŁOTA</t>
  </si>
  <si>
    <t>SANDOMIERZ</t>
  </si>
  <si>
    <t>DWIKOZY</t>
  </si>
  <si>
    <t>KLIMONTÓW</t>
  </si>
  <si>
    <t>KOPRZYWNICA</t>
  </si>
  <si>
    <t>ŁONIÓW</t>
  </si>
  <si>
    <t>OBRAZÓW</t>
  </si>
  <si>
    <t>SAMBORZEC</t>
  </si>
  <si>
    <t>WILCZYCE</t>
  </si>
  <si>
    <t>ZAWICHOST</t>
  </si>
  <si>
    <t>SKARŻYSKO-KAMIENNA</t>
  </si>
  <si>
    <t>BLIŻYN</t>
  </si>
  <si>
    <t>ŁĄCZNA</t>
  </si>
  <si>
    <t>SKARŻYSKO-KOŚCIELNE</t>
  </si>
  <si>
    <t>SUCHEDNIÓW</t>
  </si>
  <si>
    <t>STARACHOWICE</t>
  </si>
  <si>
    <t>MIRZEC</t>
  </si>
  <si>
    <t>PAWŁÓW</t>
  </si>
  <si>
    <t>WĄCHOCK</t>
  </si>
  <si>
    <t>BOGORIA</t>
  </si>
  <si>
    <t>POŁANIEC</t>
  </si>
  <si>
    <t>RYTWIANY</t>
  </si>
  <si>
    <t>STASZÓW</t>
  </si>
  <si>
    <t>SZYDŁÓW</t>
  </si>
  <si>
    <t>KLUCZEWSKO</t>
  </si>
  <si>
    <t>KRASOCIN</t>
  </si>
  <si>
    <t>MOSKORZEW</t>
  </si>
  <si>
    <t>SECEMIN</t>
  </si>
  <si>
    <t>WŁOSZCZOWA</t>
  </si>
  <si>
    <t>BARTOSZYCE</t>
  </si>
  <si>
    <t>GÓROWO IŁAWECKIE</t>
  </si>
  <si>
    <t>BISZTYNEK</t>
  </si>
  <si>
    <t>SĘPOPOL</t>
  </si>
  <si>
    <t>BRANIEWO</t>
  </si>
  <si>
    <t>FROMBORK</t>
  </si>
  <si>
    <t>LELKOWO</t>
  </si>
  <si>
    <t>PIENIĘŻNO</t>
  </si>
  <si>
    <t>PŁOSKINIA</t>
  </si>
  <si>
    <t>WILCZĘTA</t>
  </si>
  <si>
    <t>DZIAŁDOWO</t>
  </si>
  <si>
    <t>IŁOWO-OSADA</t>
  </si>
  <si>
    <t>LIDZBARK</t>
  </si>
  <si>
    <t>PŁOŚNICA</t>
  </si>
  <si>
    <t>ELBLĄG</t>
  </si>
  <si>
    <t>GODKOWO</t>
  </si>
  <si>
    <t>GRONOWO ELBLĄSKIE</t>
  </si>
  <si>
    <t>MARKUSY</t>
  </si>
  <si>
    <t>MILEJEWO</t>
  </si>
  <si>
    <t>MŁYNARY</t>
  </si>
  <si>
    <t>PASŁĘK</t>
  </si>
  <si>
    <t>RYCHLIKI</t>
  </si>
  <si>
    <t>TOLKMICKO</t>
  </si>
  <si>
    <t>EŁK</t>
  </si>
  <si>
    <t>KALINOWO</t>
  </si>
  <si>
    <t>PROSTKI</t>
  </si>
  <si>
    <t>STARE JUCHY</t>
  </si>
  <si>
    <t>GIŻYCKO</t>
  </si>
  <si>
    <t>KRUKLANKI</t>
  </si>
  <si>
    <t>MIŁKI</t>
  </si>
  <si>
    <t>RYN</t>
  </si>
  <si>
    <t>WYDMINY</t>
  </si>
  <si>
    <t>IŁAWA</t>
  </si>
  <si>
    <t>LUBAWA</t>
  </si>
  <si>
    <t>KISIELICE</t>
  </si>
  <si>
    <t>SUSZ</t>
  </si>
  <si>
    <t>ZALEWO</t>
  </si>
  <si>
    <t>KĘTRZYN</t>
  </si>
  <si>
    <t>BARCIANY</t>
  </si>
  <si>
    <t>KORSZE</t>
  </si>
  <si>
    <t>RESZEL</t>
  </si>
  <si>
    <t>SROKOWO</t>
  </si>
  <si>
    <t>LIDZBARK WARMIŃSKI</t>
  </si>
  <si>
    <t>KIWITY</t>
  </si>
  <si>
    <t>LUBOMINO</t>
  </si>
  <si>
    <t>ORNETA</t>
  </si>
  <si>
    <t>MRĄGOWO</t>
  </si>
  <si>
    <t>MIKOŁAJKI</t>
  </si>
  <si>
    <t>PIECKI</t>
  </si>
  <si>
    <t>SORKWITY</t>
  </si>
  <si>
    <t>JANOWIEC KOŚCIELNY</t>
  </si>
  <si>
    <t>JANOWO</t>
  </si>
  <si>
    <t>KOZŁOWO</t>
  </si>
  <si>
    <t>NIDZICA</t>
  </si>
  <si>
    <t>NOWE MIASTO LUBAWSKIE</t>
  </si>
  <si>
    <t>BISKUPIEC</t>
  </si>
  <si>
    <t>GRODZICZNO</t>
  </si>
  <si>
    <t>KURZĘTNIK</t>
  </si>
  <si>
    <t>KOWALE OLECKIE</t>
  </si>
  <si>
    <t>OLECKO</t>
  </si>
  <si>
    <t>ŚWIĘTAJNO</t>
  </si>
  <si>
    <t>WIELICZKI</t>
  </si>
  <si>
    <t>BARCZEWO</t>
  </si>
  <si>
    <t>DOBRE MIASTO</t>
  </si>
  <si>
    <t>DYWITY</t>
  </si>
  <si>
    <t>GIETRZWAŁD</t>
  </si>
  <si>
    <t>JEZIORANY</t>
  </si>
  <si>
    <t>JONKOWO</t>
  </si>
  <si>
    <t>OLSZTYNEK</t>
  </si>
  <si>
    <t>PURDA</t>
  </si>
  <si>
    <t>STAWIGUDA</t>
  </si>
  <si>
    <t>ŚWIĄTKI</t>
  </si>
  <si>
    <t>OSTRÓDA</t>
  </si>
  <si>
    <t>DĄBRÓWNO</t>
  </si>
  <si>
    <t>GRUNWALD</t>
  </si>
  <si>
    <t>ŁUKTA</t>
  </si>
  <si>
    <t>MAŁDYTY</t>
  </si>
  <si>
    <t>MIŁAKOWO</t>
  </si>
  <si>
    <t>MIŁOMŁYN</t>
  </si>
  <si>
    <t>MORĄG</t>
  </si>
  <si>
    <t>BIAŁA PISKA</t>
  </si>
  <si>
    <t>ORZYSZ</t>
  </si>
  <si>
    <t>PISZ</t>
  </si>
  <si>
    <t>RUCIANE-NIDA</t>
  </si>
  <si>
    <t>SZCZYTNO</t>
  </si>
  <si>
    <t>DŹWIERZUTY</t>
  </si>
  <si>
    <t>JEDWABNO</t>
  </si>
  <si>
    <t>PASYM</t>
  </si>
  <si>
    <t>ROZOGI</t>
  </si>
  <si>
    <t>WIELBARK</t>
  </si>
  <si>
    <t>BANIE MAZURSKIE</t>
  </si>
  <si>
    <t>DUBENINKI</t>
  </si>
  <si>
    <t>GOŁDAP</t>
  </si>
  <si>
    <t>BUDRY</t>
  </si>
  <si>
    <t>POZEZDRZE</t>
  </si>
  <si>
    <t>WĘGORZEWO</t>
  </si>
  <si>
    <t>CHODZIEŻ</t>
  </si>
  <si>
    <t>BUDZYŃ</t>
  </si>
  <si>
    <t>MARGONIN</t>
  </si>
  <si>
    <t>SZAMOCIN</t>
  </si>
  <si>
    <t>CZARNKÓW</t>
  </si>
  <si>
    <t>DRAWSKO</t>
  </si>
  <si>
    <t>KRZYŻ WIELKOPOLSKI</t>
  </si>
  <si>
    <t>LUBASZ</t>
  </si>
  <si>
    <t>POŁAJEWO</t>
  </si>
  <si>
    <t>TRZCIANKA</t>
  </si>
  <si>
    <t>WIELEŃ</t>
  </si>
  <si>
    <t>GNIEZNO</t>
  </si>
  <si>
    <t>CZERNIEJEWO</t>
  </si>
  <si>
    <t>KISZKOWO</t>
  </si>
  <si>
    <t>KŁECKO</t>
  </si>
  <si>
    <t>ŁUBOWO</t>
  </si>
  <si>
    <t>MIELESZYN</t>
  </si>
  <si>
    <t>NIECHANOWO</t>
  </si>
  <si>
    <t>TRZEMESZNO</t>
  </si>
  <si>
    <t>WITKOWO</t>
  </si>
  <si>
    <t>BOREK WIELKOPOLSKI</t>
  </si>
  <si>
    <t>GOSTYŃ</t>
  </si>
  <si>
    <t>KROBIA</t>
  </si>
  <si>
    <t>PĘPOWO</t>
  </si>
  <si>
    <t>POGORZELA</t>
  </si>
  <si>
    <t>PONIEC</t>
  </si>
  <si>
    <t>GRANOWO</t>
  </si>
  <si>
    <t>GRODZISK WIELKOPOLSKI</t>
  </si>
  <si>
    <t>KAMIENIEC</t>
  </si>
  <si>
    <t>RAKONIEWICE</t>
  </si>
  <si>
    <t>WIELICHOWO</t>
  </si>
  <si>
    <t>JARACZEWO</t>
  </si>
  <si>
    <t>KOTLIN</t>
  </si>
  <si>
    <t>ŻERKÓW</t>
  </si>
  <si>
    <t>BLIZANÓW</t>
  </si>
  <si>
    <t>CEKÓW-KOLONIA</t>
  </si>
  <si>
    <t>GODZIESZE WIELKIE</t>
  </si>
  <si>
    <t>KOŹMINEK</t>
  </si>
  <si>
    <t>LISKÓW</t>
  </si>
  <si>
    <t>MYCIELIN</t>
  </si>
  <si>
    <t>OPATÓWEK</t>
  </si>
  <si>
    <t>STAWISZYN</t>
  </si>
  <si>
    <t>SZCZYTNIKI</t>
  </si>
  <si>
    <t>ŻELAZKÓW</t>
  </si>
  <si>
    <t>BRALIN</t>
  </si>
  <si>
    <t>KĘPNO</t>
  </si>
  <si>
    <t>ŁĘKA OPATOWSKA</t>
  </si>
  <si>
    <t>PERZÓW</t>
  </si>
  <si>
    <t>RYCHTAL</t>
  </si>
  <si>
    <t>TRZCINICA</t>
  </si>
  <si>
    <t>KOŁO</t>
  </si>
  <si>
    <t>BABIAK</t>
  </si>
  <si>
    <t>CHODÓW</t>
  </si>
  <si>
    <t>GRZEGORZEW</t>
  </si>
  <si>
    <t>KOŚCIELEC</t>
  </si>
  <si>
    <t>OLSZÓWKA</t>
  </si>
  <si>
    <t>OSIEK MAŁY</t>
  </si>
  <si>
    <t>PRZEDECZ</t>
  </si>
  <si>
    <t>GOLINA</t>
  </si>
  <si>
    <t>GRODZIEC</t>
  </si>
  <si>
    <t>KAZIMIERZ BISKUPI</t>
  </si>
  <si>
    <t>KLECZEW</t>
  </si>
  <si>
    <t>KRAMSK</t>
  </si>
  <si>
    <t>KRZYMÓW</t>
  </si>
  <si>
    <t>RYCHWAŁ</t>
  </si>
  <si>
    <t>SKULSK</t>
  </si>
  <si>
    <t>SOMPOLNO</t>
  </si>
  <si>
    <t>STARE MIASTO</t>
  </si>
  <si>
    <t>ŚLESIN</t>
  </si>
  <si>
    <t>WIERZBINEK</t>
  </si>
  <si>
    <t>WILCZYN</t>
  </si>
  <si>
    <t>KOŚCIAN</t>
  </si>
  <si>
    <t>CZEMPIŃ</t>
  </si>
  <si>
    <t>KRZYWIŃ</t>
  </si>
  <si>
    <t>ŚMIGIEL</t>
  </si>
  <si>
    <t>KOBYLIN</t>
  </si>
  <si>
    <t>KOŹMIN WIELKOPOLSKI</t>
  </si>
  <si>
    <t>KROTOSZYN</t>
  </si>
  <si>
    <t>ROZDRAŻEW</t>
  </si>
  <si>
    <t>KRZEMIENIEWO</t>
  </si>
  <si>
    <t>RYDZYNA</t>
  </si>
  <si>
    <t>ŚWIĘCIECHOWA</t>
  </si>
  <si>
    <t>WIJEWO</t>
  </si>
  <si>
    <t>WŁOSZAKOWICE</t>
  </si>
  <si>
    <t>CHRZYPSKO WIELKIE</t>
  </si>
  <si>
    <t>KWILCZ</t>
  </si>
  <si>
    <t>MIĘDZYCHÓD</t>
  </si>
  <si>
    <t>SIERAKÓW</t>
  </si>
  <si>
    <t>KUŚLIN</t>
  </si>
  <si>
    <t>LWÓWEK</t>
  </si>
  <si>
    <t>MIEDZICHOWO</t>
  </si>
  <si>
    <t>NOWY TOMYŚL</t>
  </si>
  <si>
    <t>OPALENICA</t>
  </si>
  <si>
    <t>ZBĄSZYŃ</t>
  </si>
  <si>
    <t>OBORNIKI</t>
  </si>
  <si>
    <t>ROGOŹNO</t>
  </si>
  <si>
    <t>RYCZYWÓŁ</t>
  </si>
  <si>
    <t>OSTRÓW WIELKOPOLSKI</t>
  </si>
  <si>
    <t>NOWE SKALMIERZYCE</t>
  </si>
  <si>
    <t>ODOLANÓW</t>
  </si>
  <si>
    <t>PRZYGODZICE</t>
  </si>
  <si>
    <t>RASZKÓW</t>
  </si>
  <si>
    <t>SIEROSZEWICE</t>
  </si>
  <si>
    <t>SOŚNIE</t>
  </si>
  <si>
    <t>CZAJKÓW</t>
  </si>
  <si>
    <t>DORUCHÓW</t>
  </si>
  <si>
    <t>GRABÓW NAD PROSNĄ</t>
  </si>
  <si>
    <t>KOBYLA GÓRA</t>
  </si>
  <si>
    <t>KRASZEWICE</t>
  </si>
  <si>
    <t>MIKSTAT</t>
  </si>
  <si>
    <t>OSTRZESZÓW</t>
  </si>
  <si>
    <t>PIŁA</t>
  </si>
  <si>
    <t>BIAŁOŚLIWIE</t>
  </si>
  <si>
    <t>KACZORY</t>
  </si>
  <si>
    <t>ŁOBŻENICA</t>
  </si>
  <si>
    <t>MIASTECZKO KRAJEŃSKIE</t>
  </si>
  <si>
    <t>UJŚCIE</t>
  </si>
  <si>
    <t>WYRZYSK</t>
  </si>
  <si>
    <t>WYSOKA</t>
  </si>
  <si>
    <t>CHOCZ</t>
  </si>
  <si>
    <t>DOBRZYCA</t>
  </si>
  <si>
    <t>GIZAŁKI</t>
  </si>
  <si>
    <t>GOŁUCHÓW</t>
  </si>
  <si>
    <t>PLESZEW</t>
  </si>
  <si>
    <t>LUBOŃ</t>
  </si>
  <si>
    <t>PUSZCZYKOWO</t>
  </si>
  <si>
    <t>BUK</t>
  </si>
  <si>
    <t>CZERWONAK</t>
  </si>
  <si>
    <t>DOPIEWO</t>
  </si>
  <si>
    <t>KLESZCZEWO</t>
  </si>
  <si>
    <t>KOMORNIKI</t>
  </si>
  <si>
    <t>KOSTRZYN</t>
  </si>
  <si>
    <t>KÓRNIK</t>
  </si>
  <si>
    <t>MOSINA</t>
  </si>
  <si>
    <t>MUROWANA GOŚLINA</t>
  </si>
  <si>
    <t>POBIEDZISKA</t>
  </si>
  <si>
    <t>STĘSZEW</t>
  </si>
  <si>
    <t>SUCHY LAS</t>
  </si>
  <si>
    <t>SWARZĘDZ</t>
  </si>
  <si>
    <t>TARNOWO PODGÓRNE</t>
  </si>
  <si>
    <t>BOJANOWO</t>
  </si>
  <si>
    <t>JUTROSIN</t>
  </si>
  <si>
    <t>MIEJSKA GÓRKA</t>
  </si>
  <si>
    <t>PAKOSŁAW</t>
  </si>
  <si>
    <t>RAWICZ</t>
  </si>
  <si>
    <t>SŁUPCA</t>
  </si>
  <si>
    <t>LĄDEK</t>
  </si>
  <si>
    <t>ORCHOWO</t>
  </si>
  <si>
    <t>OSTROWITE</t>
  </si>
  <si>
    <t>POWIDZ</t>
  </si>
  <si>
    <t>STRZAŁKOWO</t>
  </si>
  <si>
    <t>ZAGÓRÓW</t>
  </si>
  <si>
    <t>OBRZYCKO</t>
  </si>
  <si>
    <t>DUSZNIKI</t>
  </si>
  <si>
    <t>KAŹMIERZ</t>
  </si>
  <si>
    <t>OSTRORÓG</t>
  </si>
  <si>
    <t>SZAMOTUŁY</t>
  </si>
  <si>
    <t>WRONKI</t>
  </si>
  <si>
    <t>DOMINOWO</t>
  </si>
  <si>
    <t>KRZYKOSY</t>
  </si>
  <si>
    <t>NOWE MIASTO n. WARTĄ</t>
  </si>
  <si>
    <t>ŚRODA WIELKOPOLSKA</t>
  </si>
  <si>
    <t>ZANIEMYŚL</t>
  </si>
  <si>
    <t>DOLSK</t>
  </si>
  <si>
    <t>KSIĄŻ WIELKOPOLSKI</t>
  </si>
  <si>
    <t>ŚREM</t>
  </si>
  <si>
    <t>TUREK</t>
  </si>
  <si>
    <t>BRUDZEW</t>
  </si>
  <si>
    <t>KAWĘCZYN</t>
  </si>
  <si>
    <t>MALANÓW</t>
  </si>
  <si>
    <t>PRZYKONA</t>
  </si>
  <si>
    <t>TULISZKÓW</t>
  </si>
  <si>
    <t>WŁADYSŁAWÓW</t>
  </si>
  <si>
    <t>WĄGROWIEC</t>
  </si>
  <si>
    <t>DAMASŁAWEK</t>
  </si>
  <si>
    <t>GOŁAŃCZ</t>
  </si>
  <si>
    <t>MIEŚCISKO</t>
  </si>
  <si>
    <t>SKOKI</t>
  </si>
  <si>
    <t>WAPNO</t>
  </si>
  <si>
    <t>PRZEMĘT</t>
  </si>
  <si>
    <t>SIEDLEC</t>
  </si>
  <si>
    <t>WOLSZTYN</t>
  </si>
  <si>
    <t>KOŁACZKOWO</t>
  </si>
  <si>
    <t>MIŁOSŁAW</t>
  </si>
  <si>
    <t>NEKLA</t>
  </si>
  <si>
    <t>PYZDRY</t>
  </si>
  <si>
    <t>WRZEŚNIA</t>
  </si>
  <si>
    <t>31</t>
  </si>
  <si>
    <t>ZŁOTÓW</t>
  </si>
  <si>
    <t>JASTROWIE</t>
  </si>
  <si>
    <t>KRAJENKA</t>
  </si>
  <si>
    <t>LIPKA</t>
  </si>
  <si>
    <t>OKONEK</t>
  </si>
  <si>
    <t>TARNÓWKA</t>
  </si>
  <si>
    <t>BIAŁOGARD</t>
  </si>
  <si>
    <t>KARLINO</t>
  </si>
  <si>
    <t>TYCHOWO</t>
  </si>
  <si>
    <t>BIERZWNIK</t>
  </si>
  <si>
    <t>CHOSZCZNO</t>
  </si>
  <si>
    <t>DRAWNO</t>
  </si>
  <si>
    <t>KRZĘCIN</t>
  </si>
  <si>
    <t>PEŁCZYCE</t>
  </si>
  <si>
    <t>RECZ</t>
  </si>
  <si>
    <t>CZAPLINEK</t>
  </si>
  <si>
    <t>DRAWSKO POMORSKIE</t>
  </si>
  <si>
    <t>KALISZ POMORSKI</t>
  </si>
  <si>
    <t>WIERZCHOWO</t>
  </si>
  <si>
    <t>ZŁOCIENIEC</t>
  </si>
  <si>
    <t>GOLENIÓW</t>
  </si>
  <si>
    <t>NOWOGARD</t>
  </si>
  <si>
    <t>OSINA</t>
  </si>
  <si>
    <t>PRZYBIERNÓW</t>
  </si>
  <si>
    <t>STEPNICA</t>
  </si>
  <si>
    <t>BROJCE</t>
  </si>
  <si>
    <t>GRYFICE</t>
  </si>
  <si>
    <t>KARNICE</t>
  </si>
  <si>
    <t>PŁOTY</t>
  </si>
  <si>
    <t>REWAL</t>
  </si>
  <si>
    <t>TRZEBIATÓW</t>
  </si>
  <si>
    <t>BANIE</t>
  </si>
  <si>
    <t>CEDYNIA</t>
  </si>
  <si>
    <t>CHOJNA</t>
  </si>
  <si>
    <t>GRYFINO</t>
  </si>
  <si>
    <t>MIESZKOWICE</t>
  </si>
  <si>
    <t>MORYŃ</t>
  </si>
  <si>
    <t>STARE CZARNOWO</t>
  </si>
  <si>
    <t>TRZCIŃSKO-ZDRÓJ</t>
  </si>
  <si>
    <t>WIDUCHOWA</t>
  </si>
  <si>
    <t>DZIWNÓW</t>
  </si>
  <si>
    <t>GOLCZEWO</t>
  </si>
  <si>
    <t>KAMIEŃ POMORSKI</t>
  </si>
  <si>
    <t>MIĘDZYZDROJE</t>
  </si>
  <si>
    <t>ŚWIERZNO</t>
  </si>
  <si>
    <t>WOLIN</t>
  </si>
  <si>
    <t>KOŁOBRZEG</t>
  </si>
  <si>
    <t>DYGOWO</t>
  </si>
  <si>
    <t>GOŚCINO</t>
  </si>
  <si>
    <t>RYMAŃ</t>
  </si>
  <si>
    <t>SIEMYŚL</t>
  </si>
  <si>
    <t>USTRONIE MORSKIE</t>
  </si>
  <si>
    <t>BĘDZINO</t>
  </si>
  <si>
    <t>BIESIEKIERZ</t>
  </si>
  <si>
    <t>BOBOLICE</t>
  </si>
  <si>
    <t>MANOWO</t>
  </si>
  <si>
    <t>MIELNO</t>
  </si>
  <si>
    <t>POLANÓW</t>
  </si>
  <si>
    <t>SIANÓW</t>
  </si>
  <si>
    <t>ŚWIESZYNO</t>
  </si>
  <si>
    <t>BARLINEK</t>
  </si>
  <si>
    <t>BOLESZKOWICE</t>
  </si>
  <si>
    <t>MYŚLIBÓRZ</t>
  </si>
  <si>
    <t>NOWOGRÓDEK POMORSKI</t>
  </si>
  <si>
    <t>DOBRA SZCZECIŃSKA</t>
  </si>
  <si>
    <t>KOŁBASKOWO</t>
  </si>
  <si>
    <t>NOWE WARPNO</t>
  </si>
  <si>
    <t>POLICE</t>
  </si>
  <si>
    <t>BIELICE</t>
  </si>
  <si>
    <t>KOZIELICE</t>
  </si>
  <si>
    <t>LIPIANY</t>
  </si>
  <si>
    <t>PRZELEWICE</t>
  </si>
  <si>
    <t>PYRZYCE</t>
  </si>
  <si>
    <t>WARNICE</t>
  </si>
  <si>
    <t>DARŁOWO</t>
  </si>
  <si>
    <t>MALECHOWO</t>
  </si>
  <si>
    <t>POSTOMINO</t>
  </si>
  <si>
    <t>STARGARD SZCZECIŃSKI</t>
  </si>
  <si>
    <t>CHOCIWEL</t>
  </si>
  <si>
    <t>DOBRZANY</t>
  </si>
  <si>
    <t>DOLICE</t>
  </si>
  <si>
    <t>IŃSKO</t>
  </si>
  <si>
    <t>KOBYLANKA</t>
  </si>
  <si>
    <t>MARIANOWO</t>
  </si>
  <si>
    <t>STARA DĄBROWA</t>
  </si>
  <si>
    <t>SUCHAŃ</t>
  </si>
  <si>
    <t>SZCZECINEK</t>
  </si>
  <si>
    <t>BARWICE</t>
  </si>
  <si>
    <t>BIAŁY BÓR</t>
  </si>
  <si>
    <t>BORNE SULINOWO</t>
  </si>
  <si>
    <t>GRZMIĄCA</t>
  </si>
  <si>
    <t>ŚWIDWIN</t>
  </si>
  <si>
    <t>BRZEŻNO</t>
  </si>
  <si>
    <t>POŁCZYN-ZDRÓJ</t>
  </si>
  <si>
    <t>RĄBINO</t>
  </si>
  <si>
    <t>SŁAWOBORZE</t>
  </si>
  <si>
    <t>WAŁCZ</t>
  </si>
  <si>
    <t>CZŁOPA</t>
  </si>
  <si>
    <t>MIROSŁAWIEC</t>
  </si>
  <si>
    <t>TUCZNO</t>
  </si>
  <si>
    <t>ŁOBEZ</t>
  </si>
  <si>
    <t>RADOWO MAŁE</t>
  </si>
  <si>
    <t>RESKO</t>
  </si>
  <si>
    <t>WĘGORZYNO</t>
  </si>
  <si>
    <t>Mnpp</t>
  </si>
  <si>
    <t>61</t>
  </si>
  <si>
    <t>Jelenia Góra</t>
  </si>
  <si>
    <t>62</t>
  </si>
  <si>
    <t>Legnica</t>
  </si>
  <si>
    <t>64</t>
  </si>
  <si>
    <t>Wrocław</t>
  </si>
  <si>
    <t>65</t>
  </si>
  <si>
    <t>Wałbrzych</t>
  </si>
  <si>
    <t>Bydgoszcz</t>
  </si>
  <si>
    <t>Grudziądz</t>
  </si>
  <si>
    <t>63</t>
  </si>
  <si>
    <t>Toruń</t>
  </si>
  <si>
    <t>Włocławek</t>
  </si>
  <si>
    <t>Biała Podlaska</t>
  </si>
  <si>
    <t>Chełm</t>
  </si>
  <si>
    <t>Lublin</t>
  </si>
  <si>
    <t>Zamość</t>
  </si>
  <si>
    <t>Gorzów Wielkopolski</t>
  </si>
  <si>
    <t>Zielona Góra</t>
  </si>
  <si>
    <t>Łódź</t>
  </si>
  <si>
    <t>Piotrków Trybunalski</t>
  </si>
  <si>
    <t>Skierniewice</t>
  </si>
  <si>
    <t>Kraków</t>
  </si>
  <si>
    <t>Nowy Sącz</t>
  </si>
  <si>
    <t>Tarnów</t>
  </si>
  <si>
    <t>Ostrołęka</t>
  </si>
  <si>
    <t>Płock</t>
  </si>
  <si>
    <t>Radom</t>
  </si>
  <si>
    <t>Siedlce</t>
  </si>
  <si>
    <t>m. st. Warszawa</t>
  </si>
  <si>
    <t>Opole</t>
  </si>
  <si>
    <t>Krosno</t>
  </si>
  <si>
    <t>Przemyśl</t>
  </si>
  <si>
    <t>Rzeszów</t>
  </si>
  <si>
    <t>Tarnobrzeg</t>
  </si>
  <si>
    <t>Białystok</t>
  </si>
  <si>
    <t>Łomża</t>
  </si>
  <si>
    <t>Suwałki</t>
  </si>
  <si>
    <t>Gdańsk</t>
  </si>
  <si>
    <t>Gdynia</t>
  </si>
  <si>
    <t>Słupsk</t>
  </si>
  <si>
    <t>Sopot</t>
  </si>
  <si>
    <t>Bielsko-Biała</t>
  </si>
  <si>
    <t>Bytom</t>
  </si>
  <si>
    <t>Chorzów</t>
  </si>
  <si>
    <t>Częstochowa</t>
  </si>
  <si>
    <t>Dąbrowa Górnicza</t>
  </si>
  <si>
    <t>66</t>
  </si>
  <si>
    <t>Gliwice</t>
  </si>
  <si>
    <t>67</t>
  </si>
  <si>
    <t>Jastrzębie-Zdrój</t>
  </si>
  <si>
    <t>68</t>
  </si>
  <si>
    <t>Jaworzno</t>
  </si>
  <si>
    <t>69</t>
  </si>
  <si>
    <t>Katowice</t>
  </si>
  <si>
    <t>70</t>
  </si>
  <si>
    <t>Mysłowice</t>
  </si>
  <si>
    <t>71</t>
  </si>
  <si>
    <t>Piekary Śląskie</t>
  </si>
  <si>
    <t>72</t>
  </si>
  <si>
    <t>Ruda Śląska</t>
  </si>
  <si>
    <t>73</t>
  </si>
  <si>
    <t>Rybnik</t>
  </si>
  <si>
    <t>74</t>
  </si>
  <si>
    <t>Siemianowice Śląskie</t>
  </si>
  <si>
    <t>75</t>
  </si>
  <si>
    <t>Sosnowiec</t>
  </si>
  <si>
    <t>76</t>
  </si>
  <si>
    <t>Świętochłowice</t>
  </si>
  <si>
    <t>77</t>
  </si>
  <si>
    <t>Tychy</t>
  </si>
  <si>
    <t>78</t>
  </si>
  <si>
    <t>Zabrze</t>
  </si>
  <si>
    <t>79</t>
  </si>
  <si>
    <t>Żory</t>
  </si>
  <si>
    <t>Kielce</t>
  </si>
  <si>
    <t>Elbląg</t>
  </si>
  <si>
    <t>Olsztyn</t>
  </si>
  <si>
    <t>Kalisz</t>
  </si>
  <si>
    <t>Konin</t>
  </si>
  <si>
    <t>Leszno</t>
  </si>
  <si>
    <t>Poznań</t>
  </si>
  <si>
    <t>Koszalin</t>
  </si>
  <si>
    <t>Szczecin</t>
  </si>
  <si>
    <t>Świnoujście</t>
  </si>
  <si>
    <t>Pow</t>
  </si>
  <si>
    <t>bolesławiecki</t>
  </si>
  <si>
    <t>dzierżoniowski</t>
  </si>
  <si>
    <t>głogowski</t>
  </si>
  <si>
    <t>górowski</t>
  </si>
  <si>
    <t>jaworski</t>
  </si>
  <si>
    <t>jeleniogórski</t>
  </si>
  <si>
    <t>kamiennogórski</t>
  </si>
  <si>
    <t>kłodzki</t>
  </si>
  <si>
    <t>legnicki</t>
  </si>
  <si>
    <t>lubański</t>
  </si>
  <si>
    <t>lubiński</t>
  </si>
  <si>
    <t>lwówecki</t>
  </si>
  <si>
    <t>milicki</t>
  </si>
  <si>
    <t>oleśnicki</t>
  </si>
  <si>
    <t>oławski</t>
  </si>
  <si>
    <t>polkowicki</t>
  </si>
  <si>
    <t>strzeliński</t>
  </si>
  <si>
    <t>średzki</t>
  </si>
  <si>
    <t>świdnicki</t>
  </si>
  <si>
    <t>trzebnicki</t>
  </si>
  <si>
    <t>wałbrzyski</t>
  </si>
  <si>
    <t>wołowski</t>
  </si>
  <si>
    <t>wrocławski</t>
  </si>
  <si>
    <t>ząbkowicki</t>
  </si>
  <si>
    <t>zgorzelecki</t>
  </si>
  <si>
    <t>złotoryjski</t>
  </si>
  <si>
    <t>aleksandrowski</t>
  </si>
  <si>
    <t>brodnicki</t>
  </si>
  <si>
    <t>bydgoski</t>
  </si>
  <si>
    <t>chełmiński</t>
  </si>
  <si>
    <t>golubsko-dobrzyński</t>
  </si>
  <si>
    <t>grudziądzki</t>
  </si>
  <si>
    <t>inowrocławski</t>
  </si>
  <si>
    <t>lipnowski</t>
  </si>
  <si>
    <t>mogileński</t>
  </si>
  <si>
    <t>nakielski</t>
  </si>
  <si>
    <t>radziejowski</t>
  </si>
  <si>
    <t>rypiński</t>
  </si>
  <si>
    <t>sępoleński</t>
  </si>
  <si>
    <t>świecki</t>
  </si>
  <si>
    <t>toruński</t>
  </si>
  <si>
    <t>tucholski</t>
  </si>
  <si>
    <t>wąbrzeski</t>
  </si>
  <si>
    <t>włocławski</t>
  </si>
  <si>
    <t>żniński</t>
  </si>
  <si>
    <t>bialski</t>
  </si>
  <si>
    <t>biłgorajski</t>
  </si>
  <si>
    <t>chełmski</t>
  </si>
  <si>
    <t>hrubieszowski</t>
  </si>
  <si>
    <t>janowski</t>
  </si>
  <si>
    <t>krasnostawski</t>
  </si>
  <si>
    <t>kraśnicki</t>
  </si>
  <si>
    <t>lubartowski</t>
  </si>
  <si>
    <t>lubelski</t>
  </si>
  <si>
    <t>łęczyński</t>
  </si>
  <si>
    <t>łukowski</t>
  </si>
  <si>
    <t>opolski</t>
  </si>
  <si>
    <t>parczewski</t>
  </si>
  <si>
    <t>puławski</t>
  </si>
  <si>
    <t>radzyński</t>
  </si>
  <si>
    <t>rycki</t>
  </si>
  <si>
    <t>tomaszowski</t>
  </si>
  <si>
    <t>włodawski</t>
  </si>
  <si>
    <t>zamojski</t>
  </si>
  <si>
    <t>gorzowski</t>
  </si>
  <si>
    <t>krośnieński</t>
  </si>
  <si>
    <t>międzyrzecki</t>
  </si>
  <si>
    <t>nowosolski</t>
  </si>
  <si>
    <t>słubicki</t>
  </si>
  <si>
    <t>strzelecko-drezdenecki</t>
  </si>
  <si>
    <t>sulęciński</t>
  </si>
  <si>
    <t>świebodziński</t>
  </si>
  <si>
    <t>zielonogórski</t>
  </si>
  <si>
    <t>żagański</t>
  </si>
  <si>
    <t>żarski</t>
  </si>
  <si>
    <t>wschowski</t>
  </si>
  <si>
    <t>bełchatowski</t>
  </si>
  <si>
    <t>kutnowski</t>
  </si>
  <si>
    <t>łaski</t>
  </si>
  <si>
    <t>łęczycki</t>
  </si>
  <si>
    <t>łowicki</t>
  </si>
  <si>
    <t>łódzki wschodni</t>
  </si>
  <si>
    <t>opoczyński</t>
  </si>
  <si>
    <t>pabianicki</t>
  </si>
  <si>
    <t>pajęczański</t>
  </si>
  <si>
    <t>piotrkowski</t>
  </si>
  <si>
    <t>poddębicki</t>
  </si>
  <si>
    <t>radomszczański</t>
  </si>
  <si>
    <t>rawski</t>
  </si>
  <si>
    <t>sieradzki</t>
  </si>
  <si>
    <t>skierniewicki</t>
  </si>
  <si>
    <t>wieluński</t>
  </si>
  <si>
    <t>wieruszowski</t>
  </si>
  <si>
    <t>zduńskowolski</t>
  </si>
  <si>
    <t>zgierski</t>
  </si>
  <si>
    <t>brzeziński</t>
  </si>
  <si>
    <t>bocheński</t>
  </si>
  <si>
    <t>brzeski</t>
  </si>
  <si>
    <t>chrzanowski</t>
  </si>
  <si>
    <t>dąbrowski</t>
  </si>
  <si>
    <t>gorlicki</t>
  </si>
  <si>
    <t>krakowski</t>
  </si>
  <si>
    <t>limanowski</t>
  </si>
  <si>
    <t>miechowski</t>
  </si>
  <si>
    <t>myślenicki</t>
  </si>
  <si>
    <t>nowosądecki</t>
  </si>
  <si>
    <t>nowotarski</t>
  </si>
  <si>
    <t>olkuski</t>
  </si>
  <si>
    <t>oświęcimski</t>
  </si>
  <si>
    <t>proszowicki</t>
  </si>
  <si>
    <t>suski</t>
  </si>
  <si>
    <t>tarnowski</t>
  </si>
  <si>
    <t>tatrzański</t>
  </si>
  <si>
    <t>wadowicki</t>
  </si>
  <si>
    <t>wielicki</t>
  </si>
  <si>
    <t>białobrzeski</t>
  </si>
  <si>
    <t>ciechanowski</t>
  </si>
  <si>
    <t>garwoliński</t>
  </si>
  <si>
    <t>gostyniński</t>
  </si>
  <si>
    <t>grodziski</t>
  </si>
  <si>
    <t>grójecki</t>
  </si>
  <si>
    <t>kozienicki</t>
  </si>
  <si>
    <t>legionowski</t>
  </si>
  <si>
    <t>lipski</t>
  </si>
  <si>
    <t>łosicki</t>
  </si>
  <si>
    <t>makowski</t>
  </si>
  <si>
    <t>miński</t>
  </si>
  <si>
    <t>mławski</t>
  </si>
  <si>
    <t>nowodworski</t>
  </si>
  <si>
    <t>ostrołęcki</t>
  </si>
  <si>
    <t>ostrowski</t>
  </si>
  <si>
    <t>otwocki</t>
  </si>
  <si>
    <t>piaseczyński</t>
  </si>
  <si>
    <t>płocki</t>
  </si>
  <si>
    <t>płoński</t>
  </si>
  <si>
    <t>pruszkowski</t>
  </si>
  <si>
    <t>przasnyski</t>
  </si>
  <si>
    <t>przysuski</t>
  </si>
  <si>
    <t>pułtuski</t>
  </si>
  <si>
    <t>radomski</t>
  </si>
  <si>
    <t>siedlecki</t>
  </si>
  <si>
    <t>sierpecki</t>
  </si>
  <si>
    <t>sochaczewski</t>
  </si>
  <si>
    <t>sokołowski</t>
  </si>
  <si>
    <t>szydłowiecki</t>
  </si>
  <si>
    <t>warszawski zachodni</t>
  </si>
  <si>
    <t>węgrowski</t>
  </si>
  <si>
    <t>wołomiński</t>
  </si>
  <si>
    <t>wyszkowski</t>
  </si>
  <si>
    <t>zwoleński</t>
  </si>
  <si>
    <t>żuromiński</t>
  </si>
  <si>
    <t>żyrardowski</t>
  </si>
  <si>
    <t>głubczycki</t>
  </si>
  <si>
    <t>kędzierzyńsko-kozielski</t>
  </si>
  <si>
    <t>kluczborski</t>
  </si>
  <si>
    <t>krapkowicki</t>
  </si>
  <si>
    <t>namysłowski</t>
  </si>
  <si>
    <t>nyski</t>
  </si>
  <si>
    <t>oleski</t>
  </si>
  <si>
    <t>prudnicki</t>
  </si>
  <si>
    <t>strzelecki</t>
  </si>
  <si>
    <t>bieszczadzki</t>
  </si>
  <si>
    <t>brzozowski</t>
  </si>
  <si>
    <t>dębicki</t>
  </si>
  <si>
    <t>jarosławski</t>
  </si>
  <si>
    <t>jasielski</t>
  </si>
  <si>
    <t>kolbuszowski</t>
  </si>
  <si>
    <t>leżajski</t>
  </si>
  <si>
    <t>lubaczowski</t>
  </si>
  <si>
    <t>łańcucki</t>
  </si>
  <si>
    <t>mielecki</t>
  </si>
  <si>
    <t>niżański</t>
  </si>
  <si>
    <t>przemyski</t>
  </si>
  <si>
    <t>przeworski</t>
  </si>
  <si>
    <t>ropczycko-sędziszowski</t>
  </si>
  <si>
    <t>rzeszowski</t>
  </si>
  <si>
    <t>sanocki</t>
  </si>
  <si>
    <t>stalowowolski</t>
  </si>
  <si>
    <t>strzyżowski</t>
  </si>
  <si>
    <t>tarnobrzeski</t>
  </si>
  <si>
    <t>leski</t>
  </si>
  <si>
    <t>augustowski</t>
  </si>
  <si>
    <t>białostocki</t>
  </si>
  <si>
    <t>bielski</t>
  </si>
  <si>
    <t>grajewski</t>
  </si>
  <si>
    <t>hajnowski</t>
  </si>
  <si>
    <t>kolneński</t>
  </si>
  <si>
    <t>łomżyński</t>
  </si>
  <si>
    <t>moniecki</t>
  </si>
  <si>
    <t>sejneński</t>
  </si>
  <si>
    <t>siemiatycki</t>
  </si>
  <si>
    <t>sokólski</t>
  </si>
  <si>
    <t>suwalski</t>
  </si>
  <si>
    <t>wysokomazowiecki</t>
  </si>
  <si>
    <t>zambrowski</t>
  </si>
  <si>
    <t>bytowski</t>
  </si>
  <si>
    <t>chojnicki</t>
  </si>
  <si>
    <t>człuchowski</t>
  </si>
  <si>
    <t>gdański</t>
  </si>
  <si>
    <t>kartuski</t>
  </si>
  <si>
    <t>kościerski</t>
  </si>
  <si>
    <t>kwidzyński</t>
  </si>
  <si>
    <t>lęborski</t>
  </si>
  <si>
    <t>malborski</t>
  </si>
  <si>
    <t>pucki</t>
  </si>
  <si>
    <t>słupski</t>
  </si>
  <si>
    <t>starogardzki</t>
  </si>
  <si>
    <t>tczewski</t>
  </si>
  <si>
    <t>wejherowski</t>
  </si>
  <si>
    <t>sztumski</t>
  </si>
  <si>
    <t>będziński</t>
  </si>
  <si>
    <t>cieszyński</t>
  </si>
  <si>
    <t>częstochowski</t>
  </si>
  <si>
    <t>gliwicki</t>
  </si>
  <si>
    <t>kłobucki</t>
  </si>
  <si>
    <t>lubliniecki</t>
  </si>
  <si>
    <t>mikołowski</t>
  </si>
  <si>
    <t>myszkowski</t>
  </si>
  <si>
    <t>pszczyński</t>
  </si>
  <si>
    <t>raciborski</t>
  </si>
  <si>
    <t>rybnicki</t>
  </si>
  <si>
    <t>tarnogórski</t>
  </si>
  <si>
    <t>bieruńsko-lędziński</t>
  </si>
  <si>
    <t>wodzisławski</t>
  </si>
  <si>
    <t>zawierciański</t>
  </si>
  <si>
    <t>żywiecki</t>
  </si>
  <si>
    <t>buski</t>
  </si>
  <si>
    <t>jędrzejowski</t>
  </si>
  <si>
    <t>kazimierski</t>
  </si>
  <si>
    <t>kielecki</t>
  </si>
  <si>
    <t>konecki</t>
  </si>
  <si>
    <t>opatowski</t>
  </si>
  <si>
    <t>ostrowiecki</t>
  </si>
  <si>
    <t>pińczowski</t>
  </si>
  <si>
    <t>sandomierski</t>
  </si>
  <si>
    <t>skarżyski</t>
  </si>
  <si>
    <t>starachowicki</t>
  </si>
  <si>
    <t>staszowski</t>
  </si>
  <si>
    <t>włoszczowski</t>
  </si>
  <si>
    <t>bartoszycki</t>
  </si>
  <si>
    <t>braniewski</t>
  </si>
  <si>
    <t>działdowski</t>
  </si>
  <si>
    <t>elbląski</t>
  </si>
  <si>
    <t>ełcki</t>
  </si>
  <si>
    <t>giżycki</t>
  </si>
  <si>
    <t>iławski</t>
  </si>
  <si>
    <t>kętrzyński</t>
  </si>
  <si>
    <t>lidzbarski</t>
  </si>
  <si>
    <t>mrągowski</t>
  </si>
  <si>
    <t>nidzicki</t>
  </si>
  <si>
    <t>nowomiejski</t>
  </si>
  <si>
    <t>olecki</t>
  </si>
  <si>
    <t>olsztyński</t>
  </si>
  <si>
    <t>ostródzki</t>
  </si>
  <si>
    <t>piski</t>
  </si>
  <si>
    <t>szczycieński</t>
  </si>
  <si>
    <t>gołdapski</t>
  </si>
  <si>
    <t>węgorzewski</t>
  </si>
  <si>
    <t>chodzieski</t>
  </si>
  <si>
    <t>czarnkowsko-trzcianecki</t>
  </si>
  <si>
    <t>gnieźnieński</t>
  </si>
  <si>
    <t>gostyński</t>
  </si>
  <si>
    <t>jarociński</t>
  </si>
  <si>
    <t>kaliski</t>
  </si>
  <si>
    <t>kępiński</t>
  </si>
  <si>
    <t>kolski</t>
  </si>
  <si>
    <t>koniński</t>
  </si>
  <si>
    <t>kościański</t>
  </si>
  <si>
    <t>krotoszyński</t>
  </si>
  <si>
    <t>leszczyński</t>
  </si>
  <si>
    <t>międzychodzki</t>
  </si>
  <si>
    <t>nowotomyski</t>
  </si>
  <si>
    <t>obornicki</t>
  </si>
  <si>
    <t>ostrzeszowski</t>
  </si>
  <si>
    <t>pilski</t>
  </si>
  <si>
    <t>pleszewski</t>
  </si>
  <si>
    <t>poznański</t>
  </si>
  <si>
    <t>rawicki</t>
  </si>
  <si>
    <t>słupecki</t>
  </si>
  <si>
    <t>szamotulski</t>
  </si>
  <si>
    <t>śremski</t>
  </si>
  <si>
    <t>turecki</t>
  </si>
  <si>
    <t>wągrowiecki</t>
  </si>
  <si>
    <t>wolsztyński</t>
  </si>
  <si>
    <t>wrzesiński</t>
  </si>
  <si>
    <t>złotowski</t>
  </si>
  <si>
    <t>białogardzki</t>
  </si>
  <si>
    <t>choszczeński</t>
  </si>
  <si>
    <t>drawski</t>
  </si>
  <si>
    <t>goleniowski</t>
  </si>
  <si>
    <t>gryficki</t>
  </si>
  <si>
    <t>gryfiński</t>
  </si>
  <si>
    <t>kamieński</t>
  </si>
  <si>
    <t>kołobrzeski</t>
  </si>
  <si>
    <t>koszaliński</t>
  </si>
  <si>
    <t>myśliborski</t>
  </si>
  <si>
    <t>policki</t>
  </si>
  <si>
    <t>pyrzycki</t>
  </si>
  <si>
    <t>sławieński</t>
  </si>
  <si>
    <t>stargardzki</t>
  </si>
  <si>
    <t>szczecinecki</t>
  </si>
  <si>
    <t>świdwiński</t>
  </si>
  <si>
    <t>wałecki</t>
  </si>
  <si>
    <t>łobeski</t>
  </si>
  <si>
    <t>Woj.</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</si>
  <si>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</si>
  <si>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</si>
  <si>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</si>
  <si>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</si>
  <si>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</si>
  <si>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</si>
  <si>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</si>
  <si>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</si>
  <si>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</si>
  <si>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</si>
  <si>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</si>
  <si>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</si>
  <si>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</si>
  <si>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</si>
  <si>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</si>
  <si>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</si>
  <si>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Waloryzacja2</t>
  </si>
  <si>
    <t>Stawka udziału3</t>
  </si>
  <si>
    <t>PIT</t>
  </si>
  <si>
    <t>CIT</t>
  </si>
  <si>
    <t>potrzeby wyrównawcze</t>
  </si>
  <si>
    <t>potrzeby ekologiczne</t>
  </si>
  <si>
    <t>potrzeby rozwojowe</t>
  </si>
  <si>
    <t>potrzeby oświatowe</t>
  </si>
  <si>
    <t>potrzeby uzupełniające</t>
  </si>
  <si>
    <t>TERYT</t>
  </si>
  <si>
    <t>WKPK</t>
  </si>
  <si>
    <t>WKPKGK</t>
  </si>
  <si>
    <t>Gminy</t>
  </si>
  <si>
    <t>Województwa</t>
  </si>
  <si>
    <t>x</t>
  </si>
  <si>
    <t>IPW</t>
  </si>
  <si>
    <t>Gminy - obszar  Pozostałe</t>
  </si>
  <si>
    <t>Gminy - obszar  Transport</t>
  </si>
  <si>
    <t>Gminy - obszar  Administracja</t>
  </si>
  <si>
    <t>Gminy - obszar  Oświata i wychowanie szkoły</t>
  </si>
  <si>
    <t>Gminy - obszar  Oświata i wychowanie przedszkola</t>
  </si>
  <si>
    <t>Gminy - obszar  Pomoc społeczna</t>
  </si>
  <si>
    <t>Gminy - obszar  Gospodarka komunal</t>
  </si>
  <si>
    <t>Gminy - obszar  Kultura</t>
  </si>
  <si>
    <t>Mnpp - obszar  Wydatki oświatowe szkoły</t>
  </si>
  <si>
    <t>Mnpp - obszar  Wydatki oświatowe przedszkola</t>
  </si>
  <si>
    <t>Mnpp - obszar  852+853+855 - Pomoc społeczna, Pozostałe zadania w zakresie polityki społecznej oraz Rodzina</t>
  </si>
  <si>
    <t>Mnpp - obszar  600 Transport i łączność</t>
  </si>
  <si>
    <t>Mnpp - obszar  Admianistracja</t>
  </si>
  <si>
    <t>Mnpp - obszar  Gospodarka komunalna</t>
  </si>
  <si>
    <t>Mnpp - obszar  Kultura</t>
  </si>
  <si>
    <t>Mnpp - obszar  Pozostałe</t>
  </si>
  <si>
    <t>Ekologiczna</t>
  </si>
  <si>
    <t>7.</t>
  </si>
  <si>
    <t>6.</t>
  </si>
  <si>
    <t>5.</t>
  </si>
  <si>
    <t>4.</t>
  </si>
  <si>
    <t>3.</t>
  </si>
  <si>
    <t>2.</t>
  </si>
  <si>
    <t>1.</t>
  </si>
  <si>
    <t>8.</t>
  </si>
  <si>
    <t>9.</t>
  </si>
  <si>
    <t xml:space="preserve">Korekta z tytułu zamożnosci </t>
  </si>
  <si>
    <t>X</t>
  </si>
  <si>
    <t>Wydatki majątkowe przeliczeniowe</t>
  </si>
  <si>
    <t>%</t>
  </si>
  <si>
    <t>Idywidualny wskaźnik zamożności (w %)</t>
  </si>
  <si>
    <t>Wydatki majątkowe własne</t>
  </si>
  <si>
    <t>Pozostałe wydatki majątkowe</t>
  </si>
  <si>
    <t>Wydatki majątkowe przeliczeniowe w tym:</t>
  </si>
  <si>
    <t>01_WmWlasne</t>
  </si>
  <si>
    <t>02_WmZagr</t>
  </si>
  <si>
    <t>03_WmPoz</t>
  </si>
  <si>
    <t>w zł</t>
  </si>
  <si>
    <t>ha</t>
  </si>
  <si>
    <t>waga</t>
  </si>
  <si>
    <t>9.1.</t>
  </si>
  <si>
    <t>9.2.</t>
  </si>
  <si>
    <t>os.</t>
  </si>
  <si>
    <t>Podstawa wyliczenia części inwestycyjnej potrzeb rozwojowych</t>
  </si>
  <si>
    <t>Podstawa wyliczenia części podstawowej potrzeb rozwojowych</t>
  </si>
  <si>
    <t>13.</t>
  </si>
  <si>
    <t>14.</t>
  </si>
  <si>
    <t>15.</t>
  </si>
  <si>
    <t xml:space="preserve">11. </t>
  </si>
  <si>
    <t>11.1.</t>
  </si>
  <si>
    <t>11.2.</t>
  </si>
  <si>
    <t>16.</t>
  </si>
  <si>
    <t>TypJST</t>
  </si>
  <si>
    <t>w</t>
  </si>
  <si>
    <t>p</t>
  </si>
  <si>
    <t>m</t>
  </si>
  <si>
    <t>g</t>
  </si>
  <si>
    <t>Powiaty</t>
  </si>
  <si>
    <t>Miasta na prawach powiatu</t>
  </si>
  <si>
    <t>Pow - obszar  Administracja</t>
  </si>
  <si>
    <t>Pow - obszar  852+853+855 - Pomoc społeczna, Pozostałe zadania w zakresie polityki społecznej oraz Rodzina</t>
  </si>
  <si>
    <t>Pow - obszar  600 Transport i łączność</t>
  </si>
  <si>
    <t>Pow - obszar  Wydatki oświatowe szkoły</t>
  </si>
  <si>
    <t>Pow - obszar  Pozostałe</t>
  </si>
  <si>
    <t>Woj - obszar  851 Ochrona zdrowia</t>
  </si>
  <si>
    <t>Woj - obszar  600 Transport</t>
  </si>
  <si>
    <t>Woj - obszar  Kultura</t>
  </si>
  <si>
    <t>Woj - obszar  Admianistracja</t>
  </si>
  <si>
    <t>Woj - obszar  852+853+855 - Pomoc społeczna, Pozostałe zadania w zakresie polityki społecznej oraz Rodzina</t>
  </si>
  <si>
    <t>Woj - obszar  Pozostałe</t>
  </si>
  <si>
    <t>Parki Narodowe</t>
  </si>
  <si>
    <t>Rezerwaty</t>
  </si>
  <si>
    <t>Natura 2000</t>
  </si>
  <si>
    <t>9.3.</t>
  </si>
  <si>
    <t>Faktyczne</t>
  </si>
  <si>
    <t>Przeliczeniowe</t>
  </si>
  <si>
    <t>Ludność</t>
  </si>
  <si>
    <t>parki narodowe</t>
  </si>
  <si>
    <t>rezerwaty</t>
  </si>
  <si>
    <t>PK i OChK &gt;5 zakazów</t>
  </si>
  <si>
    <t>Natura2000</t>
  </si>
  <si>
    <t>PK i OChK &gt;1 &lt;5 zakazów</t>
  </si>
  <si>
    <t>Ludność przeliczeniowa</t>
  </si>
  <si>
    <t>Udział obszaru wydatkowego</t>
  </si>
  <si>
    <t>Rodzaj</t>
  </si>
  <si>
    <t>Beta</t>
  </si>
  <si>
    <t>NrWiersza</t>
  </si>
  <si>
    <t>Pozostałe</t>
  </si>
  <si>
    <t>Obszar / Determinanta</t>
  </si>
  <si>
    <t>Waga obszaru</t>
  </si>
  <si>
    <t xml:space="preserve">Polityka społeczna </t>
  </si>
  <si>
    <t>Ochrona zdrowia</t>
  </si>
  <si>
    <t>17.</t>
  </si>
  <si>
    <t>R A Z E M</t>
  </si>
  <si>
    <t xml:space="preserve">liczba dzieci uczęszczajacych do przedszkola </t>
  </si>
  <si>
    <t>liczba oddziałów w szkołach podstawowych</t>
  </si>
  <si>
    <t xml:space="preserve">liczba gospodarstw domowych korzystających ze środowiskowej pomocy społecznej </t>
  </si>
  <si>
    <t>iloczyn liczby mieszkańców i relacji przeciętnego miesięcznego wynagrodzenia brutto 
w danym powiecie do średniej krajowej</t>
  </si>
  <si>
    <t>liczba mieszkańców w wieku 20-64</t>
  </si>
  <si>
    <t>ilość wody dostarczonej i ścieków bytowych odprowadzonych 
siecią kanalizacyjną [dam3]</t>
  </si>
  <si>
    <t>iloczyn liczby mieszkańców i relacji przeciętnego miesięcznego wynagrodzenia brutto 
 do średniej krajowej</t>
  </si>
  <si>
    <t xml:space="preserve">liczba mieszkańców </t>
  </si>
  <si>
    <t>liczba osób korzystających ze środowiskowej pomocy społecznej (łącznie z filiami)</t>
  </si>
  <si>
    <t>liczba bezrobotnych zarejestrowanych</t>
  </si>
  <si>
    <t>liczba mieszkańców zakładów stacjonarnych pomocy społecznej podleglych samorządowi powiatu (łącznie z filiami)</t>
  </si>
  <si>
    <t>długość dróg powiatowych o nawierzchni twardej [w km]</t>
  </si>
  <si>
    <t>liczba oddziałów w szkołach ponadpodstawowych i policealnych</t>
  </si>
  <si>
    <t xml:space="preserve">liczba pracujących ogółem </t>
  </si>
  <si>
    <t>liczba bezrobotnych</t>
  </si>
  <si>
    <t>Administracja publiczna</t>
  </si>
  <si>
    <t>Oświata i wychowanie - przedszkola</t>
  </si>
  <si>
    <t>Oświata i wychowanie  - szkoły</t>
  </si>
  <si>
    <t>Gospodarka komunalna i ochrona środowiska</t>
  </si>
  <si>
    <t>Kultura i ochrona dziedzictwa narodowego</t>
  </si>
  <si>
    <t>Transport i łączność</t>
  </si>
  <si>
    <t>Oświata i wychowanie - szkoły</t>
  </si>
  <si>
    <t>suma powierzchni parków spac.-wyp., zieleńców i terenów zieleni osiedlowej oraz średniej pow. objętej utrzymaniem czystości i porządku przez gminy w okresie letnim i w okresie zimowym – będąca w gestii miasta [w ha]</t>
  </si>
  <si>
    <t>liczba mieszkańców</t>
  </si>
  <si>
    <t xml:space="preserve">suma dł. linii kolejowych eksploatowanych i dł. dróg wojewódzkich o naw. twardej [w km] </t>
  </si>
  <si>
    <t>suma liczby bezrobotnych zarejestrowanych i liczby osób w wieku poprodukcyjnym</t>
  </si>
  <si>
    <t>Parki Krajobrazowe i Obszary chronionego krajobrazu, na których ustanowiono przynajmniej pięć zakazów wybranych spośród zakazów, o których mowa w art. 17 ust. 1 pkt 1 i 4-9 lub art. 24 ust. 1 pkt 2 i 4-9 ustawy o ochronie przyrody</t>
  </si>
  <si>
    <t>Strefy ochrony krajobrazu ustanowionych w granicach parków krajobrazowych lub obszarach chronionego krajobrazu</t>
  </si>
  <si>
    <t>Parki Krajobrazowe i Obszary chronionego krajobrazu, na których ustanowiono przynajmniej jeden z zakazów wybrany spośród zakazów, o których mowa w art. 17 ust. 1 pkt 1 i 4-9 lub art. 24 ust. 1 pkt 2 i 4-9 ustawy o ochronie przyrody</t>
  </si>
  <si>
    <t>karkonoski</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</si>
  <si>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</si>
  <si>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</si>
  <si>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</si>
  <si>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</si>
  <si>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</si>
  <si>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</si>
  <si>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</si>
  <si>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</si>
  <si>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</si>
  <si>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</si>
  <si>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</si>
  <si>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</si>
  <si>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</si>
  <si>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</si>
  <si>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</si>
  <si>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</si>
  <si>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18.</t>
  </si>
  <si>
    <t>wskaźnik waloryzacji</t>
  </si>
  <si>
    <t>Potrzeby finansowe, 
z tego:</t>
  </si>
  <si>
    <t>Wyliczenie potrzeb ekologicznych</t>
  </si>
  <si>
    <t>Wyliczenie potrzeb wyrównawczych</t>
  </si>
  <si>
    <t>liczba oddziałów w szkołach podstawowych, ponadpodstawowych i policealnych</t>
  </si>
  <si>
    <t>Wyliczenie potrzeb rozwojowych</t>
  </si>
  <si>
    <t xml:space="preserve">przeliczeniowa liczba ludności </t>
  </si>
  <si>
    <t xml:space="preserve">stawka udziału </t>
  </si>
  <si>
    <t/>
  </si>
  <si>
    <t>1010</t>
  </si>
  <si>
    <t>piotrkowski [1010]</t>
  </si>
  <si>
    <t>MNPP</t>
  </si>
  <si>
    <t>PozDaneG</t>
  </si>
  <si>
    <t>PozIPWG</t>
  </si>
  <si>
    <t>PozDaneP</t>
  </si>
  <si>
    <t>PozIPWP</t>
  </si>
  <si>
    <t>PozDaneM</t>
  </si>
  <si>
    <t>PozIPWM</t>
  </si>
  <si>
    <t>Błędny TERYT</t>
  </si>
  <si>
    <t>PozDaneW</t>
  </si>
  <si>
    <t>PozIPWW</t>
  </si>
  <si>
    <t>relacja wsk. zamożności jednostki do wsk. zamożności danej kategorii JST</t>
  </si>
  <si>
    <t>przeliczeniowa powierzchnia obszaru prawnie chronionego</t>
  </si>
  <si>
    <t xml:space="preserve">stawka bazowa za 1 ha obszaru prawnie chronionego </t>
  </si>
  <si>
    <t>część podstawowa proporcjonalna do liczby mieszkańców</t>
  </si>
  <si>
    <t xml:space="preserve">Przeliczeniowe wydatki majątkowe </t>
  </si>
  <si>
    <t>Wydatki majątkowe na programy finansowane z udziałem środków UE</t>
  </si>
  <si>
    <t>ilość wody dostarczonej i ścieków bytowych odprowadzonych siecią kanalizacyjną [dam3]</t>
  </si>
  <si>
    <t>część inwestycyjna proporcjonalna do udziału przeliczeniowych wydatków maj. jednostki w przeliczeniowych wydatkach maj. danej kategorii JST</t>
  </si>
  <si>
    <r>
      <t xml:space="preserve">indeks bieżących potrzeb wydatkowych jednostki </t>
    </r>
    <r>
      <rPr>
        <b/>
        <sz val="11"/>
        <rFont val="Calibri"/>
        <family val="2"/>
        <charset val="238"/>
        <scheme val="minor"/>
      </rPr>
      <t xml:space="preserve"> IPW</t>
    </r>
  </si>
  <si>
    <r>
      <t xml:space="preserve">Indeks bieżących potrzeb wydatkowych jednostki </t>
    </r>
    <r>
      <rPr>
        <b/>
        <sz val="11"/>
        <rFont val="Calibri"/>
        <family val="2"/>
        <charset val="238"/>
        <scheme val="minor"/>
      </rPr>
      <t xml:space="preserve"> IPW</t>
    </r>
  </si>
  <si>
    <t xml:space="preserve"> Obszary prawnie chronione:</t>
  </si>
  <si>
    <t>Powierzchnia faktyczna</t>
  </si>
  <si>
    <t>Powierzchnia przeliczeniowa</t>
  </si>
  <si>
    <t xml:space="preserve">PIT NALEŻNY *  </t>
  </si>
  <si>
    <t>CIT NALEŻNY *</t>
  </si>
  <si>
    <t xml:space="preserve">SUBWENCJA OGÓLNA NALEŻNA * </t>
  </si>
  <si>
    <t>część inwestycyjna proporcjonalna do udziału przeliczeniowych wydatków mająt. jednostki w przeliczeniowych wydatkach mająt. danej kategorii JST</t>
  </si>
  <si>
    <t xml:space="preserve">suma dł. linii kolejowych eksploatowanych i dł. dróg wojewódzkich o naw. twardej 
[w km] </t>
  </si>
  <si>
    <t>cząstkowy IPW</t>
  </si>
  <si>
    <t>wartość determinanty</t>
  </si>
  <si>
    <t>iloczyn liczby mieszkańców i relacji przeciętnego miesięcznego wynagrodzenia brutto do średniej krajowej</t>
  </si>
  <si>
    <t>RYŃSK</t>
  </si>
  <si>
    <t>REJOWIEC</t>
  </si>
  <si>
    <t>STRZEGOWO</t>
  </si>
  <si>
    <t>NOWINY</t>
  </si>
  <si>
    <t>STARGARD</t>
  </si>
  <si>
    <t>SZCZAWA</t>
  </si>
  <si>
    <t xml:space="preserve">JAŚLISKA </t>
  </si>
  <si>
    <t>GRABÓWKA</t>
  </si>
  <si>
    <t>PIT
dochody podatników 2025</t>
  </si>
  <si>
    <t>PIT
dochody zwaloryzowane na 2027</t>
  </si>
  <si>
    <t>Dochód PIT naliczony na 2027 r.</t>
  </si>
  <si>
    <t>Kolumna1</t>
  </si>
  <si>
    <t>Kolumna2</t>
  </si>
  <si>
    <t>CIT
dochody podatników 2025</t>
  </si>
  <si>
    <t>CIT
dochody zwaloryzowane na 2027</t>
  </si>
  <si>
    <t>Dochód CIT naliczony na 2027 r.</t>
  </si>
  <si>
    <t>Kolumna3</t>
  </si>
  <si>
    <t>Kolumna4</t>
  </si>
  <si>
    <t>Kolumna6</t>
  </si>
  <si>
    <t>Potrzeby finansowe 2027
w tym:</t>
  </si>
  <si>
    <t>Potrzeby ekologiczne 2027</t>
  </si>
  <si>
    <t>Potrzeby wyrównawcze 2027</t>
  </si>
  <si>
    <t>Potrzeby rozwojowe 2027</t>
  </si>
  <si>
    <t>Potrzeby oświatowe 2027</t>
  </si>
  <si>
    <t>Potrzeby uzupełniające 2027</t>
  </si>
  <si>
    <t>Subwencja 2027</t>
  </si>
  <si>
    <t>Korekta zamożności</t>
  </si>
  <si>
    <t>Należny PIT 2027</t>
  </si>
  <si>
    <t>Należny CIT 2027</t>
  </si>
  <si>
    <t>Należna subwencja 2027</t>
  </si>
  <si>
    <t>Kwota kalkulacyjna 2027</t>
  </si>
  <si>
    <t>Przyrost potrzeb finansowych</t>
  </si>
  <si>
    <t>Przyrost potrzeb fin. z rozliczeniem</t>
  </si>
  <si>
    <t>Przyrost kwoty kalkulacyjnej</t>
  </si>
  <si>
    <t>Przyrost subwencji</t>
  </si>
  <si>
    <t>Kolumna10</t>
  </si>
  <si>
    <t>Kolumna11</t>
  </si>
  <si>
    <t>Kolumna12</t>
  </si>
  <si>
    <t>Kolumna13</t>
  </si>
  <si>
    <t>Kolumna14</t>
  </si>
  <si>
    <t>Kolumna15</t>
  </si>
  <si>
    <t>Potrzeby ekologiczne 20272</t>
  </si>
  <si>
    <t>Potrzeby rozwojowe w części związanej z ludnością</t>
  </si>
  <si>
    <t>Liczba mieszkańców 2025</t>
  </si>
  <si>
    <t>Potrzeby rozwojowe w części związanej wydatkami majątkowymi</t>
  </si>
  <si>
    <t>Kolumna16</t>
  </si>
  <si>
    <t>Kolumna17</t>
  </si>
  <si>
    <t>Kolumna18</t>
  </si>
  <si>
    <t>Kolumna19</t>
  </si>
  <si>
    <t>Dochody podatników  2025 r.</t>
  </si>
  <si>
    <r>
      <t xml:space="preserve">Zwaloryzowane dochody podatników na 2027 r.
</t>
    </r>
    <r>
      <rPr>
        <i/>
        <sz val="11"/>
        <color theme="1"/>
        <rFont val="Calibri"/>
        <family val="2"/>
        <charset val="238"/>
        <scheme val="minor"/>
      </rPr>
      <t>[1] * [2]</t>
    </r>
  </si>
  <si>
    <t>Naliczony dochód JST  na 2027 r. wg projektu ustawy 
[3] * (4]</t>
  </si>
  <si>
    <t>Naliczona subwencja ogólna z budżetu państwa  na 2027 r. 
[8] - [6]</t>
  </si>
  <si>
    <t>ŁĄCZNA KWOTA DOCHODÓW na 2027 r. (16.+17.+18.)</t>
  </si>
  <si>
    <t>Zwaloryzowane dochody podatników na 2027 r.
[1] * [2]</t>
  </si>
  <si>
    <t>Kwota kalkulacyjna 20272</t>
  </si>
  <si>
    <t>6a.</t>
  </si>
  <si>
    <t>Przyrost kwoty kalkulacyjnej  r/r</t>
  </si>
  <si>
    <t>7a.</t>
  </si>
  <si>
    <t>Potrzeby finansowe 2027 (uwzgledniające rozliczenie potrzeb za 2025 r.)</t>
  </si>
  <si>
    <t>7b.</t>
  </si>
  <si>
    <t>7c.</t>
  </si>
  <si>
    <t xml:space="preserve">Naliczona subwencja ogólna z budżetu państwa  na 2027 r. </t>
  </si>
  <si>
    <t xml:space="preserve">Potrzeby finansowe 2027 </t>
  </si>
  <si>
    <t>Rozliczenie potrzeb finansowych za 2025 r.
z tego:</t>
  </si>
  <si>
    <t>Rozliczenie potrzeb oświatowych za 2025 r.</t>
  </si>
  <si>
    <t>Rozliczenie potrzeb ekologicznych za 2025 r.</t>
  </si>
  <si>
    <t>Rozliczenie potrzeb uzupełniających za 2025 r.</t>
  </si>
  <si>
    <t>Należny PIT</t>
  </si>
  <si>
    <t>Należny CIT</t>
  </si>
  <si>
    <t>Należna subwencja</t>
  </si>
  <si>
    <t>Dochody razem (PIT+CIT+sub)</t>
  </si>
  <si>
    <t>Średnie wydatki majątkowe budżetu JST w latach 2023-2025</t>
  </si>
  <si>
    <t xml:space="preserve">Kwota kalkulacyjna 2027 </t>
  </si>
  <si>
    <t>Przyrost potrzeb finansowych r/r</t>
  </si>
  <si>
    <t>9.4.</t>
  </si>
  <si>
    <t>9.5.</t>
  </si>
  <si>
    <t>10.</t>
  </si>
  <si>
    <t>10.1.</t>
  </si>
  <si>
    <t>10.2.</t>
  </si>
  <si>
    <t>10.3.</t>
  </si>
  <si>
    <t>10.3.1.</t>
  </si>
  <si>
    <t>10.3.2.</t>
  </si>
  <si>
    <t>10.3.3.</t>
  </si>
  <si>
    <t>10.3.4.</t>
  </si>
  <si>
    <t>10.3.5.</t>
  </si>
  <si>
    <t>10.3.6.</t>
  </si>
  <si>
    <t xml:space="preserve">12. </t>
  </si>
  <si>
    <t>12.1.</t>
  </si>
  <si>
    <t>12.2.</t>
  </si>
  <si>
    <t>12.1.1.</t>
  </si>
  <si>
    <t>12.2.1.</t>
  </si>
  <si>
    <t>12.2.1.1.</t>
  </si>
  <si>
    <t>12.2.1.2.</t>
  </si>
  <si>
    <t>12.2.1.3.</t>
  </si>
  <si>
    <t>14.2</t>
  </si>
  <si>
    <t>14.1</t>
  </si>
  <si>
    <t>14.3</t>
  </si>
  <si>
    <t>Rozliczenie potrzeb wyrównawczych za 2025 r.</t>
  </si>
  <si>
    <t>Rozliczenie potrzeb rozwojowych za 2025 r.</t>
  </si>
  <si>
    <t>Przyrost potrzeb finansowych z uwzglednieniem roliczenia potrzeb finansowych za 2025 r. 
[7a] + (14]</t>
  </si>
  <si>
    <t>Przyrost subwencji 
[7b] - (6a]</t>
  </si>
  <si>
    <t>11.3.</t>
  </si>
  <si>
    <t>POWIATY</t>
  </si>
  <si>
    <t>Naliczony dochód JST  na 2027 r. 
[3] * (4]</t>
  </si>
  <si>
    <t>Przyrost potrzeb finansowych z uwzględnieniem rozliczenia potrzeb finansowych za 2025 r. 
[7a] + (14]</t>
  </si>
  <si>
    <t>Strefy ochrony krajobrazu ustanowione w granicach parków krajobrazowych lub obszarach chronionego krajobrazu</t>
  </si>
  <si>
    <t>liczba dzieci uczęszczających do przedszkoli, oddziałów przedszkolnych w szkołach podstawowych i innych form wychowania przedszkolnego prowadzonych przez jednostki samorządu terytorialnego, osoby prawne niebędące jednostkami samorządu terytorialnego oraz osoby fizyczne</t>
  </si>
  <si>
    <t>Rozliczenie potrzeb wyrównawczych</t>
  </si>
  <si>
    <t>Rozliczenie potrzeb rozwojowych</t>
  </si>
  <si>
    <t>Rozliczenie potrzeb ekologicznych</t>
  </si>
  <si>
    <t>PIT NALEŻNY ***</t>
  </si>
  <si>
    <t xml:space="preserve">*/ Kwota rozliczenia potrzeb oświatowych za 2025 r. wynika z ponownego przeliczenia potrzeb oświatowych zgodnie z algorytmem stanowiącym integralną część rozporządzenia Ministra Edukacji z dnia 18 grudnia 2024 r. w sprawie sposobu podziału łącznej kwoty potrzeb oświatowych między jednostki samorządu terytorialnego w roku 2025, w oparciu o dane zgromadzone w Systemie Informacji Oświatowej według stanu na ostatni dzień każdego miesiąca roku 2025, przy zachowaniu niezmienionego standardu finansowego A. Kwota rozliczenia uwzględnia także   kwotę  środków rezerwy na uzupełnienie dochodów jednostek samorządu terytorialnego, przeznaczonych w 2025 r.  na finansowanie wzrostu zakresu zadań oświatowych   - w przypadku przyznania danej jednostce  takich środków w 2025 r. </t>
  </si>
  <si>
    <t>Rozliczenie potrzeb oświatowych*</t>
  </si>
  <si>
    <t>Rozliczenie potrzeb uzupełniających**</t>
  </si>
  <si>
    <t>CIT NALEŻNY ***</t>
  </si>
  <si>
    <t>SUBWENCJA OGÓLNA NALEŻNA ***</t>
  </si>
  <si>
    <t>**/ Kwota rozliczenia potrzeb uzupełniających wynika z przeliczenia systemu dochodów 2025 r. przy uwzględnieniu zmienionych - na skutek rozliczenia - pozostałych potrzeb finasowych.</t>
  </si>
  <si>
    <t>***/ kwoty uwzględniają korektę z tytułu zamożności.</t>
  </si>
  <si>
    <t xml:space="preserve">liczba dzieci uczęszczających do przedszkoli, oddziałów przedszkolnych w szkołach podstawowych i innych form wychowania przedszkolnego prowadzonych przez jednostki samorządu terytorialnego, osoby prawne niebędące jednostkami samorządu terytorialnego oraz </t>
  </si>
  <si>
    <t>iloczyn liczby mieszkańców i relacji przeciętnego miesięcznego wynagrodzenia brutto 
w danym powiecie do średniej krajowej2</t>
  </si>
  <si>
    <t>liczba dzieci uczęszczających do przedszkoli, oddziałów przedszkolnych w szkołach podstawowych i innych form wychowania przedszkolnego prowadzonych przez jednostki samorządu terytorialnego, osoby prawne niebędące jednostkami samorządu terytorialnego or2</t>
  </si>
  <si>
    <t>iloczyn liczby mieszkańców i relacji przeciętnego miesięcznego wynagrodzenia brutto 
 do średniej krajowej2</t>
  </si>
  <si>
    <t>liczba mieszkańców w wieku 20-64  '</t>
  </si>
  <si>
    <t>liczba mieszkańców'</t>
  </si>
  <si>
    <t>liczba mieszkańców''</t>
  </si>
  <si>
    <t>iloczyn liczby mieszkańców i relacji przeciętnego miesięcznego wynagrodzenia brutto 
 do średniej krajowej'</t>
  </si>
  <si>
    <t>iloczyn liczby mieszkańców i relacji przeciętnego miesięcznego wynagrodzenia brutto 
 do średniej krajowej'''</t>
  </si>
  <si>
    <t>liczba mieszkańców'''</t>
  </si>
  <si>
    <t>Rozliczenie potrzeb oświatowych 2025</t>
  </si>
  <si>
    <t>Rozliczenie potrzeb ekologicznych 2025</t>
  </si>
  <si>
    <t>Rozliczenie potrzeb uzupełniających 2025</t>
  </si>
  <si>
    <t>Rozliczenie 2025 potrz. fin.</t>
  </si>
  <si>
    <t>Rozliczenie potrzeb wyrównawczych 2025</t>
  </si>
  <si>
    <t>Rozliczenie potrzeb rozwojowych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</si>
</sst>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0.0%"/>
    <numFmt numFmtId="165" formatCode="0.000%"/>
    <numFmt numFmtId="166" formatCode="#,##0.00_ ;[Red]\-#,##0.00\ "/>
    <numFmt numFmtId="167" formatCode="00"/>
    <numFmt numFmtId="168" formatCode="_-* #,##0.000000000000_-;\-* #,##0.000000000000_-;_-* &quot;-&quot;??_-;_-@_-"/>
    <numFmt numFmtId="169" formatCode="_-* #,##0_-;\-* #,##0_-;_-* &quot;-&quot;??_-;_-@_-"/>
    <numFmt numFmtId="170" formatCode="#,##0.000000000000_ ;[Red]\-#,##0.000000000000\ "/>
    <numFmt numFmtId="171" formatCode="_-* #,##0.0000000000_-;\-* #,##0.0000000000_-;_-* &quot;-&quot;??_-;_-@_-"/>
    <numFmt numFmtId="172" formatCode="_-* #,##0.00\ _z_ł_-;\-* #,##0.00\ _z_ł_-;_-* &quot;-&quot;??\ _z_ł_-;_-@_-"/>
    <numFmt numFmtId="173" formatCode="0.0000000000"/>
    <numFmt numFmtId="174" formatCode="0.0000"/>
    <numFmt numFmtId="175" formatCode="#,##0.0000000000"/>
    <numFmt numFmtId="176" formatCode="#,##0_ ;\-#,##0\ "/>
    <numFmt numFmtId="177" formatCode="#,##0.00000000000"/>
    <numFmt numFmtId="178" formatCode="0.000000000"/>
  </numFmts>
  <fonts count="40"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8"/>
      <name val="Times New Roman CE"/>
      <charset val="238"/>
    </font>
    <font>
      <b/>
      <sz val="10"/>
      <color theme="1"/>
      <name val="Calibri"/>
      <family val="2"/>
      <charset val="238"/>
      <scheme val="minor"/>
    </font>
    <font>
      <b/>
      <sz val="10"/>
      <name val="Times New Roman CE"/>
      <charset val="238"/>
    </font>
    <font>
      <sz val="10"/>
      <color theme="1"/>
      <name val="Calibri"/>
      <family val="2"/>
      <charset val="238"/>
      <scheme val="minor"/>
    </font>
    <font>
      <b/>
      <sz val="10"/>
      <color theme="4" tint="-0.249977111117893"/>
      <name val="Calibri"/>
      <family val="2"/>
      <charset val="238"/>
      <scheme val="minor"/>
    </font>
    <font>
      <b/>
      <sz val="10"/>
      <name val="Calibri"/>
      <family val="2"/>
      <charset val="238"/>
      <scheme val="minor"/>
    </font>
    <font>
      <b/>
      <sz val="14"/>
      <color theme="1"/>
      <name val="Calibri"/>
      <family val="2"/>
      <charset val="238"/>
      <scheme val="minor"/>
    </font>
    <font>
      <b/>
      <sz val="11"/>
      <name val="Calibri"/>
      <family val="2"/>
      <charset val="238"/>
      <scheme val="minor"/>
    </font>
    <font>
      <sz val="8"/>
      <color theme="1"/>
      <name val="Calibri"/>
      <family val="2"/>
      <charset val="238"/>
      <scheme val="minor"/>
    </font>
    <font>
      <b/>
      <sz val="12"/>
      <color theme="1"/>
      <name val="Calibri"/>
      <family val="2"/>
      <charset val="238"/>
      <scheme val="minor"/>
    </font>
    <font>
      <sz val="10"/>
      <color theme="1"/>
      <name val="Arial Narrow"/>
      <family val="2"/>
      <charset val="238"/>
    </font>
    <font>
      <sz val="14"/>
      <color theme="1"/>
      <name val="Calibri"/>
      <family val="2"/>
      <charset val="238"/>
      <scheme val="minor"/>
    </font>
    <font>
      <b/>
      <sz val="12"/>
      <name val="Calibri"/>
      <family val="2"/>
      <charset val="238"/>
      <scheme val="minor"/>
    </font>
    <font>
      <sz val="12"/>
      <color theme="1"/>
      <name val="Calibri"/>
      <family val="2"/>
      <charset val="238"/>
      <scheme val="minor"/>
    </font>
    <font>
      <b/>
      <sz val="10"/>
      <color rgb="FFFF0000"/>
      <name val="Calibri"/>
      <family val="2"/>
      <charset val="238"/>
      <scheme val="minor"/>
    </font>
    <font>
      <i/>
      <sz val="10"/>
      <name val="Arial Narrow"/>
      <family val="2"/>
      <charset val="238"/>
    </font>
    <font>
      <sz val="11"/>
      <color rgb="FFFF0000"/>
      <name val="Calibri"/>
      <family val="2"/>
      <charset val="238"/>
      <scheme val="minor"/>
    </font>
    <font>
      <sz val="10"/>
      <color rgb="FFFF0000"/>
      <name val="Calibri"/>
      <family val="2"/>
      <charset val="238"/>
      <scheme val="minor"/>
    </font>
    <font>
      <i/>
      <sz val="11"/>
      <color theme="1"/>
      <name val="Calibri"/>
      <family val="2"/>
      <charset val="238"/>
      <scheme val="minor"/>
    </font>
    <font>
      <sz val="8"/>
      <name val="Calibri"/>
      <family val="2"/>
      <charset val="238"/>
      <scheme val="minor"/>
    </font>
    <font>
      <i/>
      <sz val="10"/>
      <name val="Calibri"/>
      <family val="2"/>
      <charset val="238"/>
      <scheme val="minor"/>
    </font>
    <font>
      <sz val="11"/>
      <name val="Calibri"/>
      <family val="2"/>
      <charset val="238"/>
      <scheme val="minor"/>
    </font>
    <font>
      <b/>
      <sz val="11"/>
      <color rgb="FFFF0000"/>
      <name val="Calibri"/>
      <family val="2"/>
      <charset val="238"/>
      <scheme val="minor"/>
    </font>
    <font>
      <sz val="11"/>
      <color theme="1"/>
      <name val="Arial Narrow"/>
      <family val="2"/>
      <charset val="238"/>
    </font>
    <font>
      <b/>
      <i/>
      <sz val="11"/>
      <color theme="1"/>
      <name val="Calibri"/>
      <family val="2"/>
      <charset val="238"/>
      <scheme val="minor"/>
    </font>
    <font>
      <i/>
      <sz val="11"/>
      <name val="Arial Narrow"/>
      <family val="2"/>
      <charset val="238"/>
    </font>
    <font>
      <b/>
      <i/>
      <sz val="11"/>
      <name val="Calibri"/>
      <family val="2"/>
      <charset val="238"/>
      <scheme val="minor"/>
    </font>
    <font>
      <b/>
      <sz val="14"/>
      <name val="Calibri"/>
      <family val="2"/>
      <charset val="238"/>
      <scheme val="minor"/>
    </font>
    <font>
      <b/>
      <i/>
      <sz val="10"/>
      <color theme="1"/>
      <name val="Calibri"/>
      <family val="2"/>
      <charset val="238"/>
      <scheme val="minor"/>
    </font>
    <font>
      <sz val="9"/>
      <color theme="1"/>
      <name val="Calibri"/>
      <family val="2"/>
      <charset val="238"/>
      <scheme val="minor"/>
    </font>
    <font>
      <i/>
      <sz val="9"/>
      <color theme="1"/>
      <name val="Calibri"/>
      <family val="2"/>
      <charset val="238"/>
      <scheme val="minor"/>
    </font>
    <font>
      <i/>
      <sz val="11"/>
      <name val="Calibri"/>
      <family val="2"/>
      <charset val="238"/>
      <scheme val="minor"/>
    </font>
    <font>
      <sz val="11"/>
      <color theme="0"/>
      <name val="Calibri"/>
      <family val="2"/>
      <charset val="238"/>
      <scheme val="minor"/>
    </font>
    <font>
      <i/>
      <sz val="8"/>
      <color theme="1"/>
      <name val="Calibri"/>
      <family val="2"/>
      <charset val="238"/>
      <scheme val="minor"/>
    </font>
    <font>
      <i/>
      <sz val="10"/>
      <color theme="1"/>
      <name val="Calibri"/>
      <family val="2"/>
      <charset val="238"/>
      <scheme val="minor"/>
    </font>
    <font>
      <b/>
      <sz val="11"/>
      <color theme="0"/>
      <name val="Calibri"/>
      <family val="2"/>
      <charset val="238"/>
      <scheme val="minor"/>
    </font>
    <font>
      <b/>
      <sz val="9"/>
      <color theme="1"/>
      <name val="Calibri"/>
      <family val="2"/>
      <charset val="238"/>
      <scheme val="minor"/>
    </font>
  </fonts>
  <fills count="25">
    <fill>
      <patternFill patternType="none"/>
    </fill>
    <fill>
      <patternFill patternType="gray125"/>
    </fill>
    <fill>
      <patternFill patternType="solid">
        <fgColor indexed="26"/>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B050"/>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theme="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9" tint="-0.249977111117893"/>
        <bgColor indexed="64"/>
      </patternFill>
    </fill>
    <fill>
      <patternFill patternType="solid">
        <fgColor theme="7" tint="-0.249977111117893"/>
        <bgColor indexed="64"/>
      </patternFill>
    </fill>
    <fill>
      <patternFill patternType="solid">
        <fgColor rgb="FF00B0F0"/>
        <bgColor indexed="64"/>
      </patternFill>
    </fill>
    <fill>
      <patternFill patternType="solid">
        <fgColor theme="2" tint="-0.499984740745262"/>
        <bgColor indexed="64"/>
      </patternFill>
    </fill>
    <fill>
      <patternFill patternType="solid">
        <fgColor theme="5" tint="0.399975585192419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64">
    <xf numFmtId="0" fontId="0" fillId="0" borderId="0" xfId="0"/>
    <xf numFmtId="49" fontId="3" fillId="2" borderId="1" xfId="0" applyNumberFormat="1" applyFont="1" applyFill="1" applyBorder="1" applyAlignment="1">
      <alignment vertical="center" wrapText="1"/>
    </xf>
    <xf numFmtId="49" fontId="6" fillId="0" borderId="1" xfId="0" applyNumberFormat="1" applyFont="1" applyBorder="1"/>
    <xf numFmtId="43" fontId="6" fillId="0" borderId="1" xfId="1" applyFont="1" applyBorder="1"/>
    <xf numFmtId="164" fontId="6" fillId="0" borderId="1" xfId="2" applyNumberFormat="1" applyFont="1" applyBorder="1"/>
    <xf numFmtId="9" fontId="6" fillId="0" borderId="1" xfId="2" applyFont="1" applyBorder="1"/>
    <xf numFmtId="49" fontId="6" fillId="0" borderId="3" xfId="0" applyNumberFormat="1" applyFont="1" applyBorder="1"/>
    <xf numFmtId="43" fontId="6" fillId="0" borderId="3" xfId="1" applyFont="1" applyBorder="1"/>
    <xf numFmtId="49" fontId="6" fillId="0" borderId="4" xfId="0" applyNumberFormat="1" applyFont="1" applyBorder="1"/>
    <xf numFmtId="49" fontId="6" fillId="0" borderId="5" xfId="0" applyNumberFormat="1" applyFont="1" applyBorder="1"/>
    <xf numFmtId="49" fontId="6" fillId="0" borderId="6" xfId="0" applyNumberFormat="1" applyFont="1" applyBorder="1"/>
    <xf numFmtId="165" fontId="6" fillId="0" borderId="1" xfId="2" applyNumberFormat="1" applyFont="1" applyBorder="1"/>
    <xf numFmtId="43" fontId="6" fillId="3" borderId="1" xfId="1" applyFont="1" applyFill="1" applyBorder="1"/>
    <xf numFmtId="43" fontId="0" fillId="0" borderId="0" xfId="1" applyFont="1"/>
    <xf numFmtId="49" fontId="6" fillId="0" borderId="0" xfId="0" applyNumberFormat="1" applyFont="1"/>
    <xf numFmtId="43" fontId="0" fillId="0" borderId="0" xfId="0" applyNumberFormat="1"/>
    <xf numFmtId="0" fontId="0" fillId="0" borderId="0" xfId="0" applyAlignment="1">
      <alignment horizontal="center" vertical="center"/>
    </xf>
    <xf numFmtId="0" fontId="6" fillId="0" borderId="1" xfId="0" applyNumberFormat="1" applyFont="1" applyBorder="1"/>
    <xf numFmtId="0" fontId="0" fillId="0" borderId="0" xfId="0" applyAlignment="1">
      <alignment horizontal="left" indent="1"/>
    </xf>
    <xf numFmtId="0" fontId="0" fillId="0" borderId="0" xfId="0" applyNumberFormat="1" applyAlignment="1">
      <alignment horizontal="center" vertical="center"/>
    </xf>
    <xf numFmtId="0" fontId="0" fillId="0" borderId="1" xfId="0" applyBorder="1" applyAlignment="1">
      <alignment horizontal="center" vertical="center"/>
    </xf>
    <xf numFmtId="167" fontId="0" fillId="7" borderId="1" xfId="0" quotePrefix="1" applyNumberFormat="1" applyFill="1" applyBorder="1" applyAlignment="1">
      <alignment horizontal="center" vertical="center"/>
    </xf>
    <xf numFmtId="167" fontId="0" fillId="7" borderId="1" xfId="0" applyNumberFormat="1" applyFill="1" applyBorder="1" applyAlignment="1">
      <alignment horizontal="center" vertical="center"/>
    </xf>
    <xf numFmtId="0" fontId="9" fillId="0" borderId="0" xfId="0" applyFont="1" applyAlignment="1">
      <alignment horizontal="left" vertical="center" indent="1"/>
    </xf>
    <xf numFmtId="164" fontId="11" fillId="0" borderId="0" xfId="2" applyNumberFormat="1" applyFont="1" applyAlignment="1">
      <alignment horizontal="center" vertical="center"/>
    </xf>
    <xf numFmtId="164" fontId="11" fillId="0" borderId="0" xfId="2" applyNumberFormat="1" applyFont="1" applyAlignment="1">
      <alignment horizontal="center" vertical="center" wrapText="1"/>
    </xf>
    <xf numFmtId="168" fontId="0" fillId="0" borderId="0" xfId="1" applyNumberFormat="1" applyFont="1"/>
    <xf numFmtId="169" fontId="6" fillId="0" borderId="1" xfId="1" applyNumberFormat="1" applyFont="1" applyBorder="1"/>
    <xf numFmtId="3" fontId="0" fillId="0" borderId="0" xfId="0" applyNumberFormat="1"/>
    <xf numFmtId="0" fontId="0" fillId="0" borderId="0" xfId="0" applyFill="1"/>
    <xf numFmtId="0" fontId="6" fillId="0" borderId="0" xfId="0" applyFont="1"/>
    <xf numFmtId="0" fontId="4" fillId="0" borderId="0" xfId="0" applyFont="1" applyAlignment="1">
      <alignment horizontal="center" vertical="center"/>
    </xf>
    <xf numFmtId="0" fontId="6" fillId="0" borderId="0" xfId="0" applyFont="1" applyAlignment="1">
      <alignment horizontal="center" vertical="center"/>
    </xf>
    <xf numFmtId="0" fontId="13" fillId="0" borderId="0" xfId="0" applyFont="1" applyAlignment="1">
      <alignment wrapText="1"/>
    </xf>
    <xf numFmtId="0" fontId="6" fillId="0" borderId="0" xfId="0" applyFont="1" applyFill="1" applyBorder="1" applyAlignment="1">
      <alignment horizontal="center" vertical="center"/>
    </xf>
    <xf numFmtId="43" fontId="2" fillId="7" borderId="1" xfId="1" applyFont="1" applyFill="1" applyBorder="1" applyAlignment="1">
      <alignment horizontal="center" vertical="center" wrapText="1"/>
    </xf>
    <xf numFmtId="0" fontId="0" fillId="0" borderId="0" xfId="0" applyFont="1" applyAlignment="1">
      <alignment horizontal="center" vertical="center"/>
    </xf>
    <xf numFmtId="0" fontId="14" fillId="0" borderId="0" xfId="0" applyFont="1" applyAlignment="1">
      <alignment horizontal="center" vertical="center"/>
    </xf>
    <xf numFmtId="0" fontId="6" fillId="0" borderId="0" xfId="0" applyFont="1" applyBorder="1"/>
    <xf numFmtId="0" fontId="0" fillId="0" borderId="0" xfId="0" applyFill="1" applyBorder="1"/>
    <xf numFmtId="49" fontId="8" fillId="0" borderId="1" xfId="0" applyNumberFormat="1" applyFont="1" applyFill="1" applyBorder="1" applyAlignment="1">
      <alignment horizontal="right" vertical="center" wrapText="1" indent="1"/>
    </xf>
    <xf numFmtId="49" fontId="8" fillId="0" borderId="1" xfId="0" applyNumberFormat="1" applyFont="1" applyFill="1" applyBorder="1" applyAlignment="1">
      <alignment horizontal="right" vertical="center" indent="1"/>
    </xf>
    <xf numFmtId="43" fontId="2" fillId="2" borderId="1" xfId="1" applyFont="1" applyFill="1" applyBorder="1" applyAlignment="1">
      <alignment horizontal="center" vertical="center" wrapText="1"/>
    </xf>
    <xf numFmtId="43" fontId="2" fillId="2" borderId="1" xfId="1" applyFont="1" applyFill="1" applyBorder="1" applyAlignment="1">
      <alignment horizontal="left" vertical="center" wrapText="1"/>
    </xf>
    <xf numFmtId="43" fontId="8" fillId="0" borderId="0" xfId="1" applyNumberFormat="1" applyFont="1" applyFill="1" applyBorder="1" applyAlignment="1">
      <alignment horizontal="left" vertical="center"/>
    </xf>
    <xf numFmtId="0" fontId="0" fillId="0" borderId="0" xfId="0" applyAlignment="1"/>
    <xf numFmtId="0" fontId="6" fillId="6" borderId="0" xfId="0" applyFont="1" applyFill="1" applyAlignment="1">
      <alignment horizontal="center" vertical="center"/>
    </xf>
    <xf numFmtId="0" fontId="6" fillId="0" borderId="0" xfId="0" applyFont="1" applyBorder="1" applyAlignment="1">
      <alignment horizontal="center" vertical="center"/>
    </xf>
    <xf numFmtId="43" fontId="7" fillId="9" borderId="2" xfId="1" applyFont="1" applyFill="1" applyBorder="1" applyAlignment="1">
      <alignment horizontal="center" vertical="center" wrapText="1"/>
    </xf>
    <xf numFmtId="164" fontId="7" fillId="10" borderId="2" xfId="1" applyNumberFormat="1" applyFont="1" applyFill="1" applyBorder="1" applyAlignment="1">
      <alignment horizontal="center" vertical="center" wrapText="1"/>
    </xf>
    <xf numFmtId="43" fontId="7" fillId="10" borderId="2" xfId="1" applyFont="1" applyFill="1" applyBorder="1" applyAlignment="1">
      <alignment horizontal="center" vertical="center" wrapText="1"/>
    </xf>
    <xf numFmtId="43" fontId="7" fillId="3" borderId="2" xfId="1" applyFont="1" applyFill="1" applyBorder="1" applyAlignment="1">
      <alignment horizontal="center" vertical="center" wrapText="1"/>
    </xf>
    <xf numFmtId="164" fontId="7" fillId="11" borderId="2" xfId="1" applyNumberFormat="1" applyFont="1" applyFill="1" applyBorder="1" applyAlignment="1">
      <alignment horizontal="center" vertical="center" wrapText="1"/>
    </xf>
    <xf numFmtId="10" fontId="6" fillId="0" borderId="1" xfId="2" applyNumberFormat="1" applyFont="1" applyBorder="1"/>
    <xf numFmtId="171" fontId="6" fillId="3" borderId="1" xfId="1" applyNumberFormat="1" applyFont="1" applyFill="1" applyBorder="1"/>
    <xf numFmtId="171" fontId="6" fillId="7" borderId="1" xfId="1" applyNumberFormat="1" applyFont="1" applyFill="1" applyBorder="1"/>
    <xf numFmtId="0" fontId="11" fillId="0" borderId="0" xfId="0" applyFont="1" applyAlignment="1">
      <alignment wrapText="1"/>
    </xf>
    <xf numFmtId="172" fontId="0" fillId="0" borderId="0" xfId="0" applyNumberFormat="1"/>
    <xf numFmtId="164" fontId="4" fillId="0" borderId="0" xfId="2" applyNumberFormat="1" applyFont="1" applyAlignment="1">
      <alignment horizontal="center" vertical="center"/>
    </xf>
    <xf numFmtId="164" fontId="4" fillId="0" borderId="0" xfId="2" applyNumberFormat="1" applyFont="1" applyAlignment="1">
      <alignment horizontal="left" vertical="top" wrapText="1"/>
    </xf>
    <xf numFmtId="49" fontId="2" fillId="16" borderId="11" xfId="0" applyNumberFormat="1" applyFont="1" applyFill="1" applyBorder="1" applyAlignment="1">
      <alignment vertical="center"/>
    </xf>
    <xf numFmtId="0" fontId="10" fillId="17" borderId="11" xfId="1" applyNumberFormat="1" applyFont="1" applyFill="1" applyBorder="1" applyAlignment="1">
      <alignment vertical="center"/>
    </xf>
    <xf numFmtId="0" fontId="10" fillId="17" borderId="9" xfId="1" applyNumberFormat="1" applyFont="1" applyFill="1" applyBorder="1" applyAlignment="1">
      <alignment vertical="center"/>
    </xf>
    <xf numFmtId="0" fontId="10" fillId="13" borderId="9" xfId="1" applyNumberFormat="1" applyFont="1" applyFill="1" applyBorder="1" applyAlignment="1">
      <alignment vertical="center"/>
    </xf>
    <xf numFmtId="0" fontId="18" fillId="13" borderId="9" xfId="1" applyNumberFormat="1" applyFont="1" applyFill="1" applyBorder="1" applyAlignment="1">
      <alignment horizontal="right" vertical="center"/>
    </xf>
    <xf numFmtId="0" fontId="18" fillId="13" borderId="10" xfId="1" applyNumberFormat="1" applyFont="1" applyFill="1" applyBorder="1" applyAlignment="1">
      <alignment horizontal="right" vertical="center"/>
    </xf>
    <xf numFmtId="0" fontId="10" fillId="13" borderId="11" xfId="1" applyNumberFormat="1" applyFont="1" applyFill="1" applyBorder="1" applyAlignment="1">
      <alignment vertical="center"/>
    </xf>
    <xf numFmtId="0" fontId="18" fillId="13" borderId="9" xfId="1" applyNumberFormat="1" applyFont="1" applyFill="1" applyBorder="1" applyAlignment="1">
      <alignment horizontal="right" vertical="center" wrapText="1"/>
    </xf>
    <xf numFmtId="0" fontId="19" fillId="0" borderId="0" xfId="0" applyFont="1"/>
    <xf numFmtId="0" fontId="4" fillId="0" borderId="12" xfId="0" applyFont="1" applyFill="1" applyBorder="1"/>
    <xf numFmtId="3" fontId="0" fillId="0" borderId="1" xfId="0" applyNumberFormat="1" applyBorder="1"/>
    <xf numFmtId="3" fontId="6" fillId="0" borderId="1" xfId="1" applyNumberFormat="1" applyFont="1" applyBorder="1"/>
    <xf numFmtId="43" fontId="0" fillId="0" borderId="1" xfId="0" applyNumberFormat="1" applyBorder="1"/>
    <xf numFmtId="49" fontId="6" fillId="0" borderId="8" xfId="0" applyNumberFormat="1" applyFont="1" applyBorder="1"/>
    <xf numFmtId="3" fontId="0" fillId="0" borderId="13" xfId="0" applyNumberFormat="1" applyBorder="1"/>
    <xf numFmtId="49" fontId="3" fillId="2" borderId="14" xfId="0" applyNumberFormat="1" applyFont="1" applyFill="1" applyBorder="1" applyAlignment="1">
      <alignment vertical="center" wrapText="1"/>
    </xf>
    <xf numFmtId="49" fontId="3" fillId="2" borderId="6" xfId="0" applyNumberFormat="1" applyFont="1" applyFill="1" applyBorder="1" applyAlignment="1">
      <alignment vertical="center" wrapText="1"/>
    </xf>
    <xf numFmtId="43" fontId="17" fillId="5" borderId="6" xfId="1" applyFont="1" applyFill="1" applyBorder="1" applyAlignment="1">
      <alignment horizontal="center" vertical="center" wrapText="1"/>
    </xf>
    <xf numFmtId="43" fontId="17" fillId="3" borderId="6" xfId="1" applyFont="1" applyFill="1" applyBorder="1" applyAlignment="1">
      <alignment horizontal="center" vertical="center" wrapText="1"/>
    </xf>
    <xf numFmtId="43" fontId="7" fillId="5" borderId="6" xfId="1" applyFont="1" applyFill="1" applyBorder="1" applyAlignment="1">
      <alignment horizontal="center" vertical="center" wrapText="1"/>
    </xf>
    <xf numFmtId="43" fontId="7" fillId="8" borderId="6" xfId="1" applyFont="1" applyFill="1" applyBorder="1" applyAlignment="1">
      <alignment horizontal="center" vertical="center" wrapText="1"/>
    </xf>
    <xf numFmtId="3" fontId="0" fillId="14" borderId="6" xfId="0" applyNumberFormat="1" applyFill="1" applyBorder="1" applyAlignment="1">
      <alignment horizontal="center" vertical="center" wrapText="1"/>
    </xf>
    <xf numFmtId="0" fontId="10" fillId="6" borderId="6" xfId="0" applyFont="1" applyFill="1" applyBorder="1" applyAlignment="1">
      <alignment horizontal="center" vertical="center" wrapText="1"/>
    </xf>
    <xf numFmtId="0" fontId="10" fillId="12" borderId="6" xfId="0" applyFont="1" applyFill="1" applyBorder="1" applyAlignment="1">
      <alignment horizontal="center" vertical="center" wrapText="1"/>
    </xf>
    <xf numFmtId="43" fontId="7" fillId="9" borderId="6" xfId="1" applyFont="1" applyFill="1" applyBorder="1" applyAlignment="1">
      <alignment horizontal="center" vertical="center" wrapText="1"/>
    </xf>
    <xf numFmtId="49" fontId="3" fillId="15" borderId="6" xfId="0" applyNumberFormat="1" applyFont="1" applyFill="1" applyBorder="1" applyAlignment="1">
      <alignment horizontal="center" vertical="center" wrapText="1"/>
    </xf>
    <xf numFmtId="49" fontId="3" fillId="11" borderId="6" xfId="0" applyNumberFormat="1" applyFont="1" applyFill="1" applyBorder="1" applyAlignment="1">
      <alignment horizontal="center" vertical="center" wrapText="1"/>
    </xf>
    <xf numFmtId="49" fontId="3" fillId="11" borderId="15" xfId="0" applyNumberFormat="1" applyFont="1" applyFill="1" applyBorder="1" applyAlignment="1">
      <alignment horizontal="center" vertical="center" wrapText="1"/>
    </xf>
    <xf numFmtId="49" fontId="6" fillId="0" borderId="16" xfId="0" applyNumberFormat="1" applyFont="1" applyBorder="1"/>
    <xf numFmtId="164" fontId="6" fillId="0" borderId="3" xfId="2" applyNumberFormat="1" applyFont="1" applyBorder="1"/>
    <xf numFmtId="165" fontId="6" fillId="0" borderId="3" xfId="2" applyNumberFormat="1" applyFont="1" applyBorder="1"/>
    <xf numFmtId="9" fontId="6" fillId="0" borderId="3" xfId="2" applyFont="1" applyBorder="1"/>
    <xf numFmtId="10" fontId="6" fillId="0" borderId="3" xfId="2" applyNumberFormat="1" applyFont="1" applyBorder="1"/>
    <xf numFmtId="171" fontId="6" fillId="7" borderId="3" xfId="1" applyNumberFormat="1" applyFont="1" applyFill="1" applyBorder="1"/>
    <xf numFmtId="3" fontId="0" fillId="0" borderId="3" xfId="0" applyNumberFormat="1" applyBorder="1"/>
    <xf numFmtId="3" fontId="6" fillId="0" borderId="3" xfId="1" applyNumberFormat="1" applyFont="1" applyBorder="1"/>
    <xf numFmtId="43" fontId="0" fillId="0" borderId="3" xfId="0" applyNumberFormat="1" applyBorder="1"/>
    <xf numFmtId="3" fontId="0" fillId="0" borderId="17" xfId="0" applyNumberFormat="1" applyBorder="1"/>
    <xf numFmtId="0" fontId="0" fillId="0" borderId="1" xfId="0" applyBorder="1"/>
    <xf numFmtId="49" fontId="2" fillId="0" borderId="6" xfId="0" applyNumberFormat="1" applyFont="1" applyFill="1" applyBorder="1" applyAlignment="1">
      <alignment vertical="center" wrapText="1"/>
    </xf>
    <xf numFmtId="43" fontId="4" fillId="0" borderId="6" xfId="1" applyFont="1" applyFill="1" applyBorder="1" applyAlignment="1">
      <alignment horizontal="center" vertical="center" wrapText="1"/>
    </xf>
    <xf numFmtId="43" fontId="6" fillId="0" borderId="6" xfId="1" applyFont="1" applyFill="1" applyBorder="1" applyAlignment="1">
      <alignment horizontal="center" vertical="center" wrapText="1"/>
    </xf>
    <xf numFmtId="0" fontId="6" fillId="0" borderId="6" xfId="0" applyFont="1" applyFill="1" applyBorder="1" applyAlignment="1">
      <alignment horizontal="center" vertical="center" wrapText="1"/>
    </xf>
    <xf numFmtId="0" fontId="0" fillId="0" borderId="0" xfId="0" applyFont="1" applyFill="1"/>
    <xf numFmtId="49" fontId="3" fillId="18" borderId="6" xfId="0" applyNumberFormat="1" applyFont="1" applyFill="1" applyBorder="1" applyAlignment="1">
      <alignment horizontal="center" vertical="center" wrapText="1"/>
    </xf>
    <xf numFmtId="0" fontId="23" fillId="7" borderId="1" xfId="0" applyFont="1" applyFill="1" applyBorder="1" applyAlignment="1">
      <alignment horizontal="center" vertical="center" wrapText="1"/>
    </xf>
    <xf numFmtId="49" fontId="2" fillId="7" borderId="1" xfId="1" applyNumberFormat="1" applyFont="1" applyFill="1" applyBorder="1" applyAlignment="1">
      <alignment horizontal="left" vertical="center" wrapText="1"/>
    </xf>
    <xf numFmtId="0" fontId="0" fillId="0" borderId="0" xfId="0" applyFont="1" applyBorder="1" applyAlignment="1">
      <alignment horizontal="center" vertical="center"/>
    </xf>
    <xf numFmtId="0" fontId="6" fillId="0" borderId="3" xfId="0" applyNumberFormat="1" applyFont="1" applyBorder="1"/>
    <xf numFmtId="3" fontId="19" fillId="0" borderId="0" xfId="0" applyNumberFormat="1" applyFont="1"/>
    <xf numFmtId="166" fontId="19" fillId="0" borderId="0" xfId="0" applyNumberFormat="1" applyFont="1"/>
    <xf numFmtId="0" fontId="0" fillId="0" borderId="0" xfId="0" applyFont="1"/>
    <xf numFmtId="0" fontId="0" fillId="0" borderId="0" xfId="0" applyFont="1" applyAlignment="1">
      <alignment horizontal="left" indent="1"/>
    </xf>
    <xf numFmtId="0" fontId="2" fillId="0" borderId="0" xfId="0" applyFont="1" applyAlignment="1">
      <alignment horizontal="left" vertical="center" indent="1"/>
    </xf>
    <xf numFmtId="0" fontId="2" fillId="0" borderId="0" xfId="0" applyFont="1" applyAlignment="1">
      <alignment horizontal="center" vertical="center"/>
    </xf>
    <xf numFmtId="43" fontId="0" fillId="2" borderId="1" xfId="1" applyFont="1" applyFill="1" applyBorder="1" applyAlignment="1">
      <alignment horizontal="center" vertical="center"/>
    </xf>
    <xf numFmtId="43" fontId="0" fillId="2" borderId="1" xfId="1" applyFont="1" applyFill="1" applyBorder="1" applyAlignment="1">
      <alignment horizontal="center" vertical="center" wrapText="1"/>
    </xf>
    <xf numFmtId="43" fontId="0" fillId="2" borderId="1" xfId="1" applyFont="1" applyFill="1" applyBorder="1" applyAlignment="1">
      <alignment horizontal="left" vertical="center" wrapText="1"/>
    </xf>
    <xf numFmtId="10" fontId="2" fillId="3" borderId="1" xfId="2" applyNumberFormat="1" applyFont="1" applyFill="1" applyBorder="1" applyAlignment="1">
      <alignment vertical="center" wrapText="1"/>
    </xf>
    <xf numFmtId="43" fontId="0" fillId="7" borderId="1" xfId="1" applyFont="1" applyFill="1" applyBorder="1" applyAlignment="1">
      <alignment horizontal="center" vertical="center"/>
    </xf>
    <xf numFmtId="166" fontId="0" fillId="0" borderId="0" xfId="0" applyNumberFormat="1" applyFont="1"/>
    <xf numFmtId="0" fontId="0" fillId="0" borderId="0" xfId="0" applyFont="1" applyAlignment="1">
      <alignment horizontal="left" vertical="center"/>
    </xf>
    <xf numFmtId="0" fontId="26" fillId="0" borderId="0" xfId="0" applyFont="1" applyAlignment="1">
      <alignment wrapText="1"/>
    </xf>
    <xf numFmtId="43" fontId="2" fillId="7" borderId="1" xfId="1" applyFont="1" applyFill="1" applyBorder="1" applyAlignment="1">
      <alignment horizontal="left" vertical="center" wrapText="1"/>
    </xf>
    <xf numFmtId="43" fontId="0" fillId="0" borderId="0" xfId="0" applyNumberFormat="1" applyFont="1"/>
    <xf numFmtId="16" fontId="0" fillId="7" borderId="1" xfId="1" applyNumberFormat="1" applyFont="1" applyFill="1" applyBorder="1" applyAlignment="1">
      <alignment horizontal="center" vertical="center"/>
    </xf>
    <xf numFmtId="43" fontId="0" fillId="7" borderId="1" xfId="1" applyFont="1" applyFill="1" applyBorder="1" applyAlignment="1">
      <alignment horizontal="left" vertical="center" wrapText="1" indent="2"/>
    </xf>
    <xf numFmtId="0" fontId="10" fillId="7" borderId="1" xfId="0" applyFont="1" applyFill="1" applyBorder="1" applyAlignment="1">
      <alignment horizontal="center" vertical="center" wrapText="1"/>
    </xf>
    <xf numFmtId="0" fontId="0" fillId="0" borderId="0" xfId="0" applyFont="1" applyAlignment="1">
      <alignment horizontal="left" vertical="center" wrapText="1"/>
    </xf>
    <xf numFmtId="0" fontId="24" fillId="7" borderId="1" xfId="2" applyNumberFormat="1" applyFont="1" applyFill="1" applyBorder="1" applyAlignment="1">
      <alignment horizontal="center" vertical="center" wrapText="1"/>
    </xf>
    <xf numFmtId="0" fontId="24" fillId="7" borderId="1" xfId="0" applyFont="1" applyFill="1" applyBorder="1" applyAlignment="1">
      <alignment horizontal="left" vertical="center" wrapText="1" indent="1"/>
    </xf>
    <xf numFmtId="0" fontId="24" fillId="7" borderId="1" xfId="0" applyFont="1" applyFill="1" applyBorder="1" applyAlignment="1">
      <alignment horizontal="center" vertical="center" wrapText="1"/>
    </xf>
    <xf numFmtId="9" fontId="10" fillId="7" borderId="1" xfId="2" applyFont="1" applyFill="1" applyBorder="1" applyAlignment="1">
      <alignment horizontal="center" vertical="center" wrapText="1"/>
    </xf>
    <xf numFmtId="172" fontId="0" fillId="0" borderId="0" xfId="0" applyNumberFormat="1" applyFont="1"/>
    <xf numFmtId="0" fontId="24" fillId="7" borderId="1" xfId="0" applyFont="1" applyFill="1" applyBorder="1" applyAlignment="1">
      <alignment horizontal="left" vertical="center" wrapText="1" indent="2"/>
    </xf>
    <xf numFmtId="43" fontId="10" fillId="0" borderId="0" xfId="1" applyNumberFormat="1" applyFont="1" applyFill="1" applyBorder="1" applyAlignment="1">
      <alignment horizontal="left" vertical="center"/>
    </xf>
    <xf numFmtId="0" fontId="0" fillId="0" borderId="0" xfId="0" applyFont="1" applyBorder="1"/>
    <xf numFmtId="0" fontId="0" fillId="0" borderId="0" xfId="0" applyFont="1" applyFill="1" applyBorder="1" applyAlignment="1">
      <alignment horizontal="center" vertical="center"/>
    </xf>
    <xf numFmtId="170" fontId="0" fillId="0" borderId="0" xfId="0" applyNumberFormat="1" applyFont="1"/>
    <xf numFmtId="0" fontId="0" fillId="0" borderId="0" xfId="0" applyFont="1" applyAlignment="1"/>
    <xf numFmtId="0" fontId="10" fillId="7" borderId="1" xfId="2" applyNumberFormat="1" applyFont="1" applyFill="1" applyBorder="1" applyAlignment="1">
      <alignment horizontal="center" vertical="center" wrapText="1"/>
    </xf>
    <xf numFmtId="0" fontId="24" fillId="7" borderId="1" xfId="0" applyFont="1" applyFill="1" applyBorder="1" applyAlignment="1">
      <alignment horizontal="left" vertical="center" wrapText="1"/>
    </xf>
    <xf numFmtId="0" fontId="0" fillId="0" borderId="0" xfId="0" applyFont="1" applyFill="1" applyBorder="1"/>
    <xf numFmtId="0" fontId="10" fillId="0" borderId="0" xfId="0" applyFont="1" applyFill="1" applyBorder="1" applyAlignment="1">
      <alignment horizontal="left" vertical="center"/>
    </xf>
    <xf numFmtId="0" fontId="24" fillId="0" borderId="0" xfId="0" applyFont="1" applyFill="1" applyBorder="1" applyAlignment="1">
      <alignment horizontal="center" vertical="center" wrapText="1"/>
    </xf>
    <xf numFmtId="43" fontId="10" fillId="7" borderId="1" xfId="1" applyNumberFormat="1" applyFont="1" applyFill="1" applyBorder="1" applyAlignment="1">
      <alignment horizontal="left" vertical="center" wrapText="1"/>
    </xf>
    <xf numFmtId="43" fontId="24" fillId="7" borderId="1" xfId="1" applyNumberFormat="1" applyFont="1" applyFill="1" applyBorder="1" applyAlignment="1">
      <alignment horizontal="center" vertical="center" wrapText="1"/>
    </xf>
    <xf numFmtId="0" fontId="0" fillId="0" borderId="0" xfId="0" applyFont="1" applyAlignment="1">
      <alignment horizontal="center"/>
    </xf>
    <xf numFmtId="43" fontId="10" fillId="7" borderId="1" xfId="1" applyFont="1" applyFill="1" applyBorder="1" applyAlignment="1">
      <alignment horizontal="left" vertical="center" wrapText="1"/>
    </xf>
    <xf numFmtId="43" fontId="24" fillId="7" borderId="1" xfId="1" applyFont="1" applyFill="1" applyBorder="1" applyAlignment="1">
      <alignment horizontal="center" vertical="center" wrapText="1"/>
    </xf>
    <xf numFmtId="49" fontId="10" fillId="0" borderId="0" xfId="0" applyNumberFormat="1" applyFont="1" applyFill="1" applyBorder="1" applyAlignment="1">
      <alignment horizontal="right" vertical="center" wrapText="1" indent="1"/>
    </xf>
    <xf numFmtId="43" fontId="10" fillId="19" borderId="1" xfId="1" applyFont="1" applyFill="1" applyBorder="1" applyAlignment="1">
      <alignment horizontal="center" vertical="center" wrapText="1"/>
    </xf>
    <xf numFmtId="49" fontId="10" fillId="19" borderId="1" xfId="1" applyNumberFormat="1" applyFont="1" applyFill="1" applyBorder="1" applyAlignment="1">
      <alignment horizontal="left" vertical="center" wrapText="1"/>
    </xf>
    <xf numFmtId="43" fontId="24" fillId="19" borderId="1" xfId="1" applyFont="1" applyFill="1" applyBorder="1" applyAlignment="1">
      <alignment horizontal="center" vertical="center" wrapText="1"/>
    </xf>
    <xf numFmtId="0" fontId="10" fillId="0" borderId="0" xfId="0" applyFont="1" applyBorder="1" applyAlignment="1">
      <alignment horizontal="left" indent="1"/>
    </xf>
    <xf numFmtId="0" fontId="25" fillId="0" borderId="0" xfId="0" applyFont="1" applyBorder="1" applyAlignment="1">
      <alignment horizontal="left" indent="1"/>
    </xf>
    <xf numFmtId="0" fontId="2" fillId="0" borderId="0" xfId="0" applyFont="1"/>
    <xf numFmtId="0" fontId="2" fillId="0" borderId="0" xfId="0" applyFont="1" applyAlignment="1">
      <alignment horizontal="left" indent="1"/>
    </xf>
    <xf numFmtId="49" fontId="24" fillId="4" borderId="20" xfId="0" applyNumberFormat="1" applyFont="1" applyFill="1" applyBorder="1" applyAlignment="1">
      <alignment horizontal="right" vertical="center" wrapText="1" indent="1"/>
    </xf>
    <xf numFmtId="167" fontId="25" fillId="4" borderId="23" xfId="0" quotePrefix="1" applyNumberFormat="1" applyFont="1" applyFill="1" applyBorder="1" applyAlignment="1">
      <alignment horizontal="center" vertical="center"/>
    </xf>
    <xf numFmtId="49" fontId="24" fillId="4" borderId="21" xfId="0" applyNumberFormat="1" applyFont="1" applyFill="1" applyBorder="1" applyAlignment="1">
      <alignment horizontal="right" vertical="center" wrapText="1" indent="1"/>
    </xf>
    <xf numFmtId="167" fontId="25" fillId="4" borderId="24" xfId="0" applyNumberFormat="1" applyFont="1" applyFill="1" applyBorder="1" applyAlignment="1">
      <alignment horizontal="center" vertical="center"/>
    </xf>
    <xf numFmtId="49" fontId="24" fillId="4" borderId="22" xfId="0" applyNumberFormat="1" applyFont="1" applyFill="1" applyBorder="1" applyAlignment="1">
      <alignment horizontal="right" vertical="center" wrapText="1" indent="1"/>
    </xf>
    <xf numFmtId="167" fontId="25" fillId="4" borderId="25" xfId="0" applyNumberFormat="1" applyFont="1" applyFill="1" applyBorder="1" applyAlignment="1">
      <alignment horizontal="center" vertical="center"/>
    </xf>
    <xf numFmtId="49" fontId="24" fillId="4" borderId="20" xfId="0" applyNumberFormat="1" applyFont="1" applyFill="1" applyBorder="1" applyAlignment="1">
      <alignment horizontal="center" vertical="center" wrapText="1"/>
    </xf>
    <xf numFmtId="49" fontId="24" fillId="4" borderId="22" xfId="0" applyNumberFormat="1" applyFont="1" applyFill="1" applyBorder="1" applyAlignment="1">
      <alignment horizontal="center" vertical="center" wrapText="1"/>
    </xf>
    <xf numFmtId="0" fontId="27" fillId="0" borderId="0" xfId="0" applyFont="1" applyBorder="1" applyAlignment="1">
      <alignment vertical="center"/>
    </xf>
    <xf numFmtId="0" fontId="29" fillId="0" borderId="0" xfId="0" applyFont="1" applyFill="1" applyBorder="1" applyAlignment="1">
      <alignment horizontal="left" vertical="center"/>
    </xf>
    <xf numFmtId="49" fontId="30" fillId="19" borderId="1" xfId="1" applyNumberFormat="1" applyFont="1" applyFill="1" applyBorder="1" applyAlignment="1">
      <alignment horizontal="left" vertical="center" wrapText="1"/>
    </xf>
    <xf numFmtId="49" fontId="10" fillId="4" borderId="4" xfId="0" applyNumberFormat="1" applyFont="1" applyFill="1" applyBorder="1" applyAlignment="1">
      <alignment horizontal="right" vertical="center" wrapText="1" indent="1"/>
    </xf>
    <xf numFmtId="167" fontId="25" fillId="4" borderId="26" xfId="0" quotePrefix="1" applyNumberFormat="1" applyFont="1" applyFill="1" applyBorder="1" applyAlignment="1">
      <alignment horizontal="center" vertical="center"/>
    </xf>
    <xf numFmtId="49" fontId="24" fillId="4" borderId="27" xfId="0" applyNumberFormat="1" applyFont="1" applyFill="1" applyBorder="1" applyAlignment="1">
      <alignment horizontal="right" vertical="center" wrapText="1" indent="1"/>
    </xf>
    <xf numFmtId="167" fontId="25" fillId="4" borderId="28" xfId="0" applyNumberFormat="1" applyFont="1" applyFill="1" applyBorder="1" applyAlignment="1">
      <alignment horizontal="center" vertical="center"/>
    </xf>
    <xf numFmtId="4" fontId="0" fillId="0" borderId="0" xfId="0" applyNumberFormat="1" applyFont="1"/>
    <xf numFmtId="0" fontId="32" fillId="0" borderId="0" xfId="0" applyFont="1"/>
    <xf numFmtId="0" fontId="0" fillId="0" borderId="0" xfId="0" applyFont="1" applyAlignment="1">
      <alignment horizontal="right"/>
    </xf>
    <xf numFmtId="0" fontId="2" fillId="0" borderId="0" xfId="0" applyFont="1" applyAlignment="1">
      <alignment horizontal="right"/>
    </xf>
    <xf numFmtId="10" fontId="2" fillId="3" borderId="1" xfId="2" applyNumberFormat="1" applyFont="1" applyFill="1" applyBorder="1" applyAlignment="1">
      <alignment horizontal="right" vertical="center" wrapText="1"/>
    </xf>
    <xf numFmtId="164" fontId="0" fillId="0" borderId="0" xfId="1" applyNumberFormat="1" applyFont="1"/>
    <xf numFmtId="0" fontId="0" fillId="0" borderId="1" xfId="0" applyFill="1" applyBorder="1"/>
    <xf numFmtId="0" fontId="35" fillId="0" borderId="0" xfId="0" applyFont="1"/>
    <xf numFmtId="0" fontId="35" fillId="0" borderId="0" xfId="0" applyFont="1" applyAlignment="1">
      <alignment horizontal="center" vertical="center"/>
    </xf>
    <xf numFmtId="0" fontId="35" fillId="0" borderId="0" xfId="0" applyFont="1" applyFill="1" applyBorder="1"/>
    <xf numFmtId="0" fontId="35" fillId="0" borderId="0" xfId="0" applyFont="1" applyFill="1" applyBorder="1" applyAlignment="1">
      <alignment horizontal="center" vertical="center"/>
    </xf>
    <xf numFmtId="0" fontId="10" fillId="17" borderId="7" xfId="1" applyNumberFormat="1" applyFont="1" applyFill="1" applyBorder="1" applyAlignment="1">
      <alignment vertical="center"/>
    </xf>
    <xf numFmtId="0" fontId="28" fillId="13" borderId="7" xfId="1" applyNumberFormat="1" applyFont="1" applyFill="1" applyBorder="1" applyAlignment="1">
      <alignment horizontal="right" vertical="center"/>
    </xf>
    <xf numFmtId="0" fontId="28" fillId="13" borderId="7" xfId="1" applyNumberFormat="1" applyFont="1" applyFill="1" applyBorder="1" applyAlignment="1">
      <alignment horizontal="right" vertical="center" wrapText="1"/>
    </xf>
    <xf numFmtId="0" fontId="28" fillId="13" borderId="15" xfId="1" applyNumberFormat="1" applyFont="1" applyFill="1" applyBorder="1" applyAlignment="1">
      <alignment horizontal="right" vertical="center"/>
    </xf>
    <xf numFmtId="1" fontId="0" fillId="17" borderId="2" xfId="2" applyNumberFormat="1" applyFont="1" applyFill="1" applyBorder="1" applyAlignment="1">
      <alignment horizontal="center" vertical="center"/>
    </xf>
    <xf numFmtId="1" fontId="0" fillId="13" borderId="2" xfId="2" applyNumberFormat="1" applyFont="1" applyFill="1" applyBorder="1" applyAlignment="1">
      <alignment horizontal="center" vertical="center"/>
    </xf>
    <xf numFmtId="1" fontId="0" fillId="13" borderId="2" xfId="0" applyNumberFormat="1" applyFont="1" applyFill="1" applyBorder="1" applyAlignment="1">
      <alignment horizontal="center"/>
    </xf>
    <xf numFmtId="1" fontId="0" fillId="13" borderId="6" xfId="2" applyNumberFormat="1" applyFont="1" applyFill="1" applyBorder="1" applyAlignment="1">
      <alignment horizontal="center" vertical="center"/>
    </xf>
    <xf numFmtId="49" fontId="2" fillId="16" borderId="19" xfId="0" applyNumberFormat="1" applyFont="1" applyFill="1" applyBorder="1" applyAlignment="1">
      <alignment vertical="center"/>
    </xf>
    <xf numFmtId="0" fontId="28" fillId="13" borderId="2" xfId="1" applyNumberFormat="1" applyFont="1" applyFill="1" applyBorder="1" applyAlignment="1">
      <alignment horizontal="right" vertical="center" wrapText="1"/>
    </xf>
    <xf numFmtId="0" fontId="28" fillId="13" borderId="2" xfId="1" applyNumberFormat="1" applyFont="1" applyFill="1" applyBorder="1" applyAlignment="1">
      <alignment horizontal="right" vertical="center"/>
    </xf>
    <xf numFmtId="0" fontId="28" fillId="13" borderId="6" xfId="1" applyNumberFormat="1" applyFont="1" applyFill="1" applyBorder="1" applyAlignment="1">
      <alignment horizontal="right" vertical="center"/>
    </xf>
    <xf numFmtId="164" fontId="0" fillId="17" borderId="2" xfId="2" applyNumberFormat="1" applyFont="1" applyFill="1" applyBorder="1" applyAlignment="1">
      <alignment horizontal="center" vertical="center"/>
    </xf>
    <xf numFmtId="49" fontId="33" fillId="16" borderId="30" xfId="0" applyNumberFormat="1" applyFont="1" applyFill="1" applyBorder="1" applyAlignment="1">
      <alignment horizontal="center" vertical="center" wrapText="1"/>
    </xf>
    <xf numFmtId="49" fontId="33" fillId="16" borderId="19" xfId="0" applyNumberFormat="1" applyFont="1" applyFill="1" applyBorder="1" applyAlignment="1">
      <alignment horizontal="center" vertical="center" wrapText="1"/>
    </xf>
    <xf numFmtId="0" fontId="10" fillId="17" borderId="2" xfId="1" applyNumberFormat="1" applyFont="1" applyFill="1" applyBorder="1" applyAlignment="1">
      <alignment vertical="center"/>
    </xf>
    <xf numFmtId="174" fontId="0" fillId="17" borderId="2" xfId="0" applyNumberFormat="1" applyFont="1" applyFill="1" applyBorder="1" applyAlignment="1">
      <alignment horizontal="center" vertical="center"/>
    </xf>
    <xf numFmtId="1" fontId="0" fillId="17" borderId="2" xfId="0" applyNumberFormat="1" applyFont="1" applyFill="1" applyBorder="1" applyAlignment="1">
      <alignment horizontal="center" vertical="center"/>
    </xf>
    <xf numFmtId="1" fontId="0" fillId="13" borderId="2" xfId="0" applyNumberFormat="1" applyFont="1" applyFill="1" applyBorder="1" applyAlignment="1">
      <alignment horizontal="center" vertical="center"/>
    </xf>
    <xf numFmtId="174" fontId="0" fillId="13" borderId="2" xfId="2" applyNumberFormat="1" applyFont="1" applyFill="1" applyBorder="1" applyAlignment="1">
      <alignment horizontal="center" vertical="center"/>
    </xf>
    <xf numFmtId="1" fontId="0" fillId="13" borderId="6" xfId="0" applyNumberFormat="1" applyFont="1" applyFill="1" applyBorder="1" applyAlignment="1">
      <alignment horizontal="center" vertical="center"/>
    </xf>
    <xf numFmtId="174" fontId="0" fillId="13" borderId="2" xfId="0" applyNumberFormat="1" applyFont="1" applyFill="1" applyBorder="1" applyAlignment="1">
      <alignment horizontal="center" vertical="center"/>
    </xf>
    <xf numFmtId="0" fontId="27" fillId="3" borderId="19" xfId="0" applyFont="1" applyFill="1" applyBorder="1" applyAlignment="1">
      <alignment horizontal="center" vertical="center" wrapText="1"/>
    </xf>
    <xf numFmtId="0" fontId="27" fillId="3" borderId="19" xfId="0" applyFont="1" applyFill="1" applyBorder="1" applyAlignment="1">
      <alignment horizontal="center" vertical="center"/>
    </xf>
    <xf numFmtId="0" fontId="24" fillId="7" borderId="6" xfId="2" applyNumberFormat="1" applyFont="1" applyFill="1" applyBorder="1" applyAlignment="1">
      <alignment horizontal="center" vertical="center" wrapText="1"/>
    </xf>
    <xf numFmtId="0" fontId="24" fillId="7" borderId="6" xfId="0" applyFont="1" applyFill="1" applyBorder="1" applyAlignment="1">
      <alignment horizontal="left" vertical="center" wrapText="1" indent="2"/>
    </xf>
    <xf numFmtId="0" fontId="24" fillId="7" borderId="6" xfId="0" applyFont="1" applyFill="1" applyBorder="1" applyAlignment="1">
      <alignment horizontal="center" vertical="center" wrapText="1"/>
    </xf>
    <xf numFmtId="16" fontId="10" fillId="7" borderId="19" xfId="2" applyNumberFormat="1" applyFont="1" applyFill="1" applyBorder="1" applyAlignment="1">
      <alignment horizontal="center" vertical="center" wrapText="1"/>
    </xf>
    <xf numFmtId="0" fontId="23" fillId="7" borderId="19" xfId="0" applyFont="1" applyFill="1" applyBorder="1" applyAlignment="1">
      <alignment horizontal="center" vertical="center" wrapText="1"/>
    </xf>
    <xf numFmtId="9" fontId="24" fillId="7" borderId="6" xfId="2" applyFont="1" applyFill="1" applyBorder="1" applyAlignment="1">
      <alignment horizontal="center" vertical="center" wrapText="1"/>
    </xf>
    <xf numFmtId="9" fontId="24" fillId="7" borderId="1" xfId="2" applyFont="1" applyFill="1" applyBorder="1" applyAlignment="1">
      <alignment horizontal="center" vertical="center" wrapText="1"/>
    </xf>
    <xf numFmtId="0" fontId="0" fillId="17" borderId="2" xfId="0" applyFont="1" applyFill="1" applyBorder="1" applyAlignment="1">
      <alignment horizontal="center"/>
    </xf>
    <xf numFmtId="0" fontId="0" fillId="13" borderId="2" xfId="0" applyFont="1" applyFill="1" applyBorder="1" applyAlignment="1">
      <alignment horizontal="center" vertical="center"/>
    </xf>
    <xf numFmtId="0" fontId="0" fillId="17" borderId="2" xfId="0" applyFont="1" applyFill="1" applyBorder="1" applyAlignment="1">
      <alignment horizontal="center" vertical="center"/>
    </xf>
    <xf numFmtId="0" fontId="0" fillId="13" borderId="6" xfId="0" applyFont="1" applyFill="1" applyBorder="1" applyAlignment="1">
      <alignment horizontal="center" vertical="center"/>
    </xf>
    <xf numFmtId="0" fontId="6" fillId="0" borderId="1" xfId="0" applyFont="1" applyBorder="1"/>
    <xf numFmtId="0" fontId="6" fillId="0" borderId="1" xfId="0" applyFont="1" applyBorder="1" applyAlignment="1">
      <alignment horizontal="center" vertical="center"/>
    </xf>
    <xf numFmtId="43" fontId="8" fillId="0" borderId="1" xfId="1" applyNumberFormat="1" applyFont="1" applyFill="1" applyBorder="1" applyAlignment="1">
      <alignment horizontal="center" vertical="center"/>
    </xf>
    <xf numFmtId="43" fontId="8" fillId="0" borderId="1" xfId="1" applyNumberFormat="1" applyFont="1" applyFill="1" applyBorder="1" applyAlignment="1">
      <alignment horizontal="left" vertical="center"/>
    </xf>
    <xf numFmtId="0" fontId="0" fillId="0" borderId="1" xfId="0" applyBorder="1" applyAlignment="1"/>
    <xf numFmtId="0" fontId="6" fillId="0" borderId="1" xfId="0" applyFont="1" applyFill="1" applyBorder="1" applyAlignment="1">
      <alignment horizontal="center" vertical="center"/>
    </xf>
    <xf numFmtId="164" fontId="1" fillId="13" borderId="7" xfId="2" applyNumberFormat="1" applyFont="1" applyFill="1" applyBorder="1" applyAlignment="1">
      <alignment horizontal="center" vertical="center"/>
    </xf>
    <xf numFmtId="164" fontId="1" fillId="17" borderId="7" xfId="2" applyNumberFormat="1" applyFont="1" applyFill="1" applyBorder="1" applyAlignment="1">
      <alignment horizontal="center" vertical="center"/>
    </xf>
    <xf numFmtId="164" fontId="1" fillId="13" borderId="15" xfId="2" applyNumberFormat="1" applyFont="1" applyFill="1" applyBorder="1" applyAlignment="1">
      <alignment horizontal="center" vertical="center"/>
    </xf>
    <xf numFmtId="164" fontId="1" fillId="17" borderId="2" xfId="2" applyNumberFormat="1" applyFont="1" applyFill="1" applyBorder="1" applyAlignment="1">
      <alignment horizontal="center" vertical="center"/>
    </xf>
    <xf numFmtId="164" fontId="1" fillId="13" borderId="2" xfId="2" applyNumberFormat="1" applyFont="1" applyFill="1" applyBorder="1" applyAlignment="1">
      <alignment horizontal="center" vertical="center"/>
    </xf>
    <xf numFmtId="164" fontId="1" fillId="13" borderId="6" xfId="2" applyNumberFormat="1" applyFont="1" applyFill="1" applyBorder="1" applyAlignment="1">
      <alignment horizontal="center" vertical="center"/>
    </xf>
    <xf numFmtId="164" fontId="36" fillId="16" borderId="19" xfId="2" applyNumberFormat="1" applyFont="1" applyFill="1" applyBorder="1" applyAlignment="1">
      <alignment horizontal="center" vertical="center" wrapText="1"/>
    </xf>
    <xf numFmtId="0" fontId="10" fillId="7" borderId="19" xfId="0" applyFont="1" applyFill="1" applyBorder="1" applyAlignment="1">
      <alignment horizontal="left" vertical="center" wrapText="1" indent="1"/>
    </xf>
    <xf numFmtId="0" fontId="10" fillId="7" borderId="19" xfId="0" applyFont="1" applyFill="1" applyBorder="1" applyAlignment="1">
      <alignment horizontal="center" vertical="center" wrapText="1"/>
    </xf>
    <xf numFmtId="49" fontId="0" fillId="16" borderId="19" xfId="0" applyNumberFormat="1" applyFont="1" applyFill="1" applyBorder="1" applyAlignment="1">
      <alignment vertical="center"/>
    </xf>
    <xf numFmtId="164" fontId="37" fillId="16" borderId="30" xfId="2" applyNumberFormat="1" applyFont="1" applyFill="1" applyBorder="1" applyAlignment="1">
      <alignment horizontal="center" vertical="center" wrapText="1"/>
    </xf>
    <xf numFmtId="164" fontId="37" fillId="16" borderId="19" xfId="2" applyNumberFormat="1" applyFont="1" applyFill="1" applyBorder="1" applyAlignment="1">
      <alignment horizontal="center" vertical="center" wrapText="1"/>
    </xf>
    <xf numFmtId="164" fontId="31" fillId="16" borderId="19" xfId="2" applyNumberFormat="1" applyFont="1" applyFill="1" applyBorder="1" applyAlignment="1">
      <alignment horizontal="center" vertical="center" wrapText="1"/>
    </xf>
    <xf numFmtId="4" fontId="24" fillId="3" borderId="1" xfId="1" applyNumberFormat="1" applyFont="1" applyFill="1" applyBorder="1" applyAlignment="1">
      <alignment vertical="center" wrapText="1"/>
    </xf>
    <xf numFmtId="4" fontId="2" fillId="3" borderId="1" xfId="1" applyNumberFormat="1" applyFont="1" applyFill="1" applyBorder="1" applyAlignment="1">
      <alignment vertical="center" wrapText="1"/>
    </xf>
    <xf numFmtId="4" fontId="1" fillId="3" borderId="1" xfId="1" applyNumberFormat="1" applyFont="1" applyFill="1" applyBorder="1" applyAlignment="1">
      <alignment vertical="center" wrapText="1"/>
    </xf>
    <xf numFmtId="4" fontId="0" fillId="0" borderId="0" xfId="0" applyNumberFormat="1" applyFont="1" applyAlignment="1">
      <alignment horizontal="center" vertical="center"/>
    </xf>
    <xf numFmtId="4" fontId="12" fillId="3" borderId="1" xfId="1" applyNumberFormat="1" applyFont="1" applyFill="1" applyBorder="1" applyAlignment="1">
      <alignment vertical="center" wrapText="1"/>
    </xf>
    <xf numFmtId="4" fontId="10" fillId="0" borderId="7" xfId="1" applyNumberFormat="1" applyFont="1" applyFill="1" applyBorder="1" applyAlignment="1">
      <alignment horizontal="left" vertical="center"/>
    </xf>
    <xf numFmtId="4" fontId="23" fillId="3" borderId="19" xfId="1" applyNumberFormat="1" applyFont="1" applyFill="1" applyBorder="1" applyAlignment="1">
      <alignment horizontal="center" vertical="center" wrapText="1"/>
    </xf>
    <xf numFmtId="4" fontId="10" fillId="0" borderId="0" xfId="1" applyNumberFormat="1" applyFont="1" applyFill="1" applyBorder="1" applyAlignment="1">
      <alignment horizontal="left" vertical="center"/>
    </xf>
    <xf numFmtId="4" fontId="10" fillId="0" borderId="0" xfId="1" applyNumberFormat="1" applyFont="1" applyFill="1" applyBorder="1" applyAlignment="1">
      <alignment horizontal="center" vertical="center" wrapText="1"/>
    </xf>
    <xf numFmtId="4" fontId="37" fillId="3" borderId="19" xfId="0" applyNumberFormat="1" applyFont="1" applyFill="1" applyBorder="1" applyAlignment="1">
      <alignment horizontal="center" vertical="center" wrapText="1"/>
    </xf>
    <xf numFmtId="4" fontId="37" fillId="3" borderId="19" xfId="0" applyNumberFormat="1" applyFont="1" applyFill="1" applyBorder="1" applyAlignment="1">
      <alignment horizontal="center" wrapText="1"/>
    </xf>
    <xf numFmtId="4" fontId="0" fillId="0" borderId="29" xfId="0" applyNumberFormat="1" applyFont="1" applyBorder="1" applyAlignment="1"/>
    <xf numFmtId="4" fontId="1" fillId="3" borderId="1" xfId="1" applyNumberFormat="1" applyFont="1" applyFill="1" applyBorder="1" applyAlignment="1">
      <alignment horizontal="right" vertical="center"/>
    </xf>
    <xf numFmtId="4" fontId="0" fillId="0" borderId="29" xfId="0" applyNumberFormat="1" applyFont="1" applyBorder="1" applyAlignment="1">
      <alignment horizontal="right"/>
    </xf>
    <xf numFmtId="4" fontId="0" fillId="0" borderId="0" xfId="0" applyNumberFormat="1" applyFont="1" applyBorder="1"/>
    <xf numFmtId="4" fontId="1" fillId="3" borderId="6" xfId="1" applyNumberFormat="1" applyFont="1" applyFill="1" applyBorder="1" applyAlignment="1">
      <alignment vertical="center" wrapText="1"/>
    </xf>
    <xf numFmtId="4" fontId="16" fillId="0" borderId="0" xfId="0" applyNumberFormat="1" applyFont="1"/>
    <xf numFmtId="4" fontId="2" fillId="3" borderId="6" xfId="1" applyNumberFormat="1" applyFont="1" applyFill="1" applyBorder="1" applyAlignment="1">
      <alignment horizontal="right" vertical="center" wrapText="1"/>
    </xf>
    <xf numFmtId="4" fontId="2" fillId="3" borderId="1" xfId="1" applyNumberFormat="1" applyFont="1" applyFill="1" applyBorder="1" applyAlignment="1">
      <alignment horizontal="right" vertical="center" wrapText="1"/>
    </xf>
    <xf numFmtId="4" fontId="0" fillId="0" borderId="0" xfId="0" applyNumberFormat="1" applyFont="1" applyAlignment="1">
      <alignment horizontal="right"/>
    </xf>
    <xf numFmtId="4" fontId="1" fillId="3" borderId="1" xfId="1" applyNumberFormat="1" applyFont="1" applyFill="1" applyBorder="1" applyAlignment="1">
      <alignment horizontal="right" vertical="center" wrapText="1"/>
    </xf>
    <xf numFmtId="4" fontId="0" fillId="0" borderId="0" xfId="0" applyNumberFormat="1" applyFont="1" applyAlignment="1">
      <alignment horizontal="right" vertical="center"/>
    </xf>
    <xf numFmtId="4" fontId="12" fillId="3" borderId="1" xfId="1" applyNumberFormat="1" applyFont="1" applyFill="1" applyBorder="1" applyAlignment="1">
      <alignment horizontal="right" vertical="center" wrapText="1"/>
    </xf>
    <xf numFmtId="4" fontId="24" fillId="3" borderId="1" xfId="1" applyNumberFormat="1" applyFont="1" applyFill="1" applyBorder="1" applyAlignment="1">
      <alignment horizontal="right" vertical="center" wrapText="1"/>
    </xf>
    <xf numFmtId="4" fontId="10" fillId="0" borderId="7" xfId="1" applyNumberFormat="1" applyFont="1" applyFill="1" applyBorder="1" applyAlignment="1">
      <alignment horizontal="right" vertical="center"/>
    </xf>
    <xf numFmtId="4" fontId="1" fillId="3" borderId="6" xfId="1" applyNumberFormat="1" applyFont="1" applyFill="1" applyBorder="1" applyAlignment="1">
      <alignment horizontal="right" vertical="center" wrapText="1"/>
    </xf>
    <xf numFmtId="4" fontId="10" fillId="0" borderId="0" xfId="1" applyNumberFormat="1" applyFont="1" applyFill="1" applyBorder="1" applyAlignment="1">
      <alignment horizontal="right" vertical="center"/>
    </xf>
    <xf numFmtId="4" fontId="10" fillId="0" borderId="0" xfId="1" applyNumberFormat="1" applyFont="1" applyFill="1" applyBorder="1" applyAlignment="1">
      <alignment horizontal="right" vertical="center" wrapText="1"/>
    </xf>
    <xf numFmtId="4" fontId="0" fillId="0" borderId="0" xfId="0" applyNumberFormat="1" applyFont="1" applyBorder="1" applyAlignment="1">
      <alignment horizontal="right"/>
    </xf>
    <xf numFmtId="4" fontId="16" fillId="0" borderId="0" xfId="0" applyNumberFormat="1" applyFont="1" applyAlignment="1">
      <alignment horizontal="right"/>
    </xf>
    <xf numFmtId="164" fontId="2" fillId="3" borderId="1" xfId="2" applyNumberFormat="1" applyFont="1" applyFill="1" applyBorder="1" applyAlignment="1">
      <alignment horizontal="right" vertical="center" wrapText="1"/>
    </xf>
    <xf numFmtId="4" fontId="0" fillId="0" borderId="6" xfId="0" applyNumberFormat="1" applyFont="1" applyBorder="1" applyAlignment="1">
      <alignment horizontal="right"/>
    </xf>
    <xf numFmtId="4" fontId="24" fillId="0" borderId="0" xfId="1" applyNumberFormat="1" applyFont="1" applyFill="1" applyBorder="1" applyAlignment="1">
      <alignment horizontal="right" vertical="center" wrapText="1"/>
    </xf>
    <xf numFmtId="4" fontId="10" fillId="3" borderId="1" xfId="1" applyNumberFormat="1" applyFont="1" applyFill="1" applyBorder="1" applyAlignment="1">
      <alignment horizontal="right" vertical="center" wrapText="1"/>
    </xf>
    <xf numFmtId="4" fontId="34" fillId="3" borderId="19" xfId="1" applyNumberFormat="1" applyFont="1" applyFill="1" applyBorder="1" applyAlignment="1">
      <alignment horizontal="center" vertical="center" wrapText="1"/>
    </xf>
    <xf numFmtId="10" fontId="1" fillId="3" borderId="1" xfId="2" applyNumberFormat="1" applyFont="1" applyFill="1" applyBorder="1" applyAlignment="1">
      <alignment horizontal="right" vertical="center" wrapText="1"/>
    </xf>
    <xf numFmtId="4" fontId="24" fillId="0" borderId="0" xfId="1" applyNumberFormat="1" applyFont="1" applyFill="1" applyBorder="1" applyAlignment="1">
      <alignment vertical="center" wrapText="1"/>
    </xf>
    <xf numFmtId="4" fontId="23" fillId="3" borderId="1" xfId="1" applyNumberFormat="1" applyFont="1" applyFill="1" applyBorder="1" applyAlignment="1">
      <alignment horizontal="center" vertical="center" wrapText="1"/>
    </xf>
    <xf numFmtId="4" fontId="10" fillId="3" borderId="1" xfId="1" applyNumberFormat="1" applyFont="1" applyFill="1" applyBorder="1" applyAlignment="1">
      <alignment vertical="center" wrapText="1"/>
    </xf>
    <xf numFmtId="164" fontId="2" fillId="3" borderId="1" xfId="2" applyNumberFormat="1" applyFont="1" applyFill="1" applyBorder="1" applyAlignment="1">
      <alignment vertical="center" wrapText="1"/>
    </xf>
    <xf numFmtId="3" fontId="1" fillId="3" borderId="1" xfId="1" applyNumberFormat="1" applyFont="1" applyFill="1" applyBorder="1" applyAlignment="1">
      <alignment horizontal="right" vertical="center"/>
    </xf>
    <xf numFmtId="3" fontId="0" fillId="0" borderId="29" xfId="0" applyNumberFormat="1" applyFont="1" applyBorder="1" applyAlignment="1">
      <alignment horizontal="right"/>
    </xf>
    <xf numFmtId="175" fontId="1" fillId="3" borderId="1" xfId="1" applyNumberFormat="1" applyFont="1" applyFill="1" applyBorder="1" applyAlignment="1">
      <alignment horizontal="right" vertical="center" wrapText="1"/>
    </xf>
    <xf numFmtId="175" fontId="1" fillId="3" borderId="6" xfId="1" applyNumberFormat="1" applyFont="1" applyFill="1" applyBorder="1" applyAlignment="1">
      <alignment horizontal="right" vertical="center"/>
    </xf>
    <xf numFmtId="175" fontId="0" fillId="0" borderId="7" xfId="0" applyNumberFormat="1" applyFont="1" applyBorder="1" applyAlignment="1">
      <alignment horizontal="right"/>
    </xf>
    <xf numFmtId="175" fontId="1" fillId="3" borderId="1" xfId="1" applyNumberFormat="1" applyFont="1" applyFill="1" applyBorder="1" applyAlignment="1">
      <alignment horizontal="right" vertical="center"/>
    </xf>
    <xf numFmtId="175" fontId="0" fillId="0" borderId="15" xfId="0" applyNumberFormat="1" applyFont="1" applyBorder="1" applyAlignment="1">
      <alignment horizontal="right"/>
    </xf>
    <xf numFmtId="175" fontId="0" fillId="0" borderId="17" xfId="0" applyNumberFormat="1" applyFont="1" applyBorder="1" applyAlignment="1">
      <alignment horizontal="right"/>
    </xf>
    <xf numFmtId="3" fontId="1" fillId="3" borderId="1" xfId="1" applyNumberFormat="1" applyFont="1" applyFill="1" applyBorder="1" applyAlignment="1">
      <alignment vertical="center" wrapText="1"/>
    </xf>
    <xf numFmtId="3" fontId="1" fillId="3" borderId="1" xfId="1" applyNumberFormat="1" applyFont="1" applyFill="1" applyBorder="1" applyAlignment="1">
      <alignment horizontal="right" vertical="center" wrapText="1"/>
    </xf>
    <xf numFmtId="3" fontId="1" fillId="3" borderId="1" xfId="1" applyNumberFormat="1" applyFont="1" applyFill="1" applyBorder="1" applyAlignment="1">
      <alignment vertical="center"/>
    </xf>
    <xf numFmtId="3" fontId="0" fillId="0" borderId="29" xfId="0" applyNumberFormat="1" applyFont="1" applyBorder="1" applyAlignment="1"/>
    <xf numFmtId="4" fontId="1" fillId="3" borderId="1" xfId="1" applyNumberFormat="1" applyFont="1" applyFill="1" applyBorder="1" applyAlignment="1">
      <alignment vertical="center"/>
    </xf>
    <xf numFmtId="4" fontId="21" fillId="3" borderId="1" xfId="1" applyNumberFormat="1" applyFont="1" applyFill="1" applyBorder="1" applyAlignment="1">
      <alignment vertical="center" wrapText="1"/>
    </xf>
    <xf numFmtId="4" fontId="15" fillId="3" borderId="1" xfId="1" applyNumberFormat="1" applyFont="1" applyFill="1" applyBorder="1" applyAlignment="1">
      <alignment vertical="center" wrapText="1"/>
    </xf>
    <xf numFmtId="43" fontId="4" fillId="20" borderId="6" xfId="1" applyFont="1" applyFill="1" applyBorder="1" applyAlignment="1">
      <alignment horizontal="center" vertical="center" wrapText="1"/>
    </xf>
    <xf numFmtId="49" fontId="5" fillId="20" borderId="6" xfId="0" applyNumberFormat="1" applyFont="1" applyFill="1" applyBorder="1" applyAlignment="1">
      <alignment horizontal="center" vertical="center" wrapText="1"/>
    </xf>
    <xf numFmtId="43" fontId="4" fillId="21" borderId="6" xfId="1" applyFont="1" applyFill="1" applyBorder="1" applyAlignment="1">
      <alignment horizontal="center" vertical="center" wrapText="1"/>
    </xf>
    <xf numFmtId="49" fontId="5" fillId="21" borderId="6" xfId="0" applyNumberFormat="1" applyFont="1" applyFill="1" applyBorder="1" applyAlignment="1">
      <alignment horizontal="center" vertical="center" wrapText="1"/>
    </xf>
    <xf numFmtId="43" fontId="7" fillId="6" borderId="6" xfId="1" applyFont="1" applyFill="1" applyBorder="1" applyAlignment="1">
      <alignment horizontal="center" vertical="center" wrapText="1"/>
    </xf>
    <xf numFmtId="43" fontId="8" fillId="22" borderId="6" xfId="1" applyFont="1" applyFill="1" applyBorder="1" applyAlignment="1">
      <alignment horizontal="center" vertical="center" wrapText="1"/>
    </xf>
    <xf numFmtId="176" fontId="31" fillId="7" borderId="0" xfId="0" applyNumberFormat="1" applyFont="1" applyFill="1"/>
    <xf numFmtId="175" fontId="0" fillId="0" borderId="0" xfId="0" applyNumberFormat="1" applyFont="1" applyAlignment="1">
      <alignment horizontal="right"/>
    </xf>
    <xf numFmtId="177" fontId="0" fillId="0" borderId="0" xfId="0" applyNumberFormat="1" applyFont="1" applyAlignment="1">
      <alignment horizontal="right"/>
    </xf>
    <xf numFmtId="171" fontId="0" fillId="0" borderId="0" xfId="1" applyNumberFormat="1" applyFont="1"/>
    <xf numFmtId="43" fontId="1" fillId="2" borderId="1" xfId="1" quotePrefix="1" applyFont="1" applyFill="1" applyBorder="1" applyAlignment="1">
      <alignment horizontal="center" vertical="center" wrapText="1"/>
    </xf>
    <xf numFmtId="43" fontId="1" fillId="2" borderId="1" xfId="1" applyFont="1" applyFill="1" applyBorder="1" applyAlignment="1">
      <alignment horizontal="left" vertical="center" wrapText="1"/>
    </xf>
    <xf numFmtId="43" fontId="1" fillId="2" borderId="1" xfId="1" applyFont="1" applyFill="1" applyBorder="1" applyAlignment="1">
      <alignment horizontal="center" vertical="center"/>
    </xf>
    <xf numFmtId="4" fontId="2" fillId="0" borderId="0" xfId="0" applyNumberFormat="1" applyFont="1" applyAlignment="1">
      <alignment horizontal="right"/>
    </xf>
    <xf numFmtId="4" fontId="2" fillId="0" borderId="0" xfId="0" applyNumberFormat="1" applyFont="1" applyAlignment="1">
      <alignment horizontal="right" vertical="center"/>
    </xf>
    <xf numFmtId="43" fontId="2" fillId="2" borderId="1" xfId="1" quotePrefix="1" applyFont="1" applyFill="1" applyBorder="1" applyAlignment="1">
      <alignment horizontal="center" vertical="center" wrapText="1"/>
    </xf>
    <xf numFmtId="16" fontId="1" fillId="2" borderId="1" xfId="1" quotePrefix="1" applyNumberFormat="1" applyFont="1" applyFill="1" applyBorder="1" applyAlignment="1">
      <alignment horizontal="center" vertical="center" wrapText="1"/>
    </xf>
    <xf numFmtId="43" fontId="10" fillId="7" borderId="1" xfId="1" quotePrefix="1" applyFont="1" applyFill="1" applyBorder="1" applyAlignment="1">
      <alignment horizontal="center" vertical="center" wrapText="1"/>
    </xf>
    <xf numFmtId="0" fontId="10" fillId="7" borderId="1" xfId="0" applyFont="1" applyFill="1" applyBorder="1" applyAlignment="1">
      <alignment horizontal="center" vertical="center" wrapText="1"/>
    </xf>
    <xf numFmtId="49" fontId="6" fillId="3" borderId="8" xfId="0" applyNumberFormat="1" applyFont="1" applyFill="1" applyBorder="1"/>
    <xf numFmtId="49" fontId="6" fillId="3" borderId="1" xfId="0" applyNumberFormat="1" applyFont="1" applyFill="1" applyBorder="1"/>
    <xf numFmtId="0" fontId="6" fillId="3" borderId="1" xfId="0" applyNumberFormat="1" applyFont="1" applyFill="1" applyBorder="1"/>
    <xf numFmtId="164" fontId="6" fillId="3" borderId="1" xfId="2" applyNumberFormat="1" applyFont="1" applyFill="1" applyBorder="1"/>
    <xf numFmtId="165" fontId="6" fillId="3" borderId="1" xfId="2" applyNumberFormat="1" applyFont="1" applyFill="1" applyBorder="1"/>
    <xf numFmtId="9" fontId="6" fillId="3" borderId="1" xfId="2" applyFont="1" applyFill="1" applyBorder="1"/>
    <xf numFmtId="10" fontId="6" fillId="3" borderId="1" xfId="2" applyNumberFormat="1" applyFont="1" applyFill="1" applyBorder="1"/>
    <xf numFmtId="3" fontId="0" fillId="3" borderId="1" xfId="0" applyNumberFormat="1" applyFill="1" applyBorder="1"/>
    <xf numFmtId="3" fontId="6" fillId="3" borderId="1" xfId="1" applyNumberFormat="1" applyFont="1" applyFill="1" applyBorder="1"/>
    <xf numFmtId="43" fontId="0" fillId="3" borderId="1" xfId="0" applyNumberFormat="1" applyFill="1" applyBorder="1"/>
    <xf numFmtId="3" fontId="0" fillId="3" borderId="13" xfId="0" applyNumberFormat="1" applyFill="1" applyBorder="1"/>
    <xf numFmtId="0" fontId="0" fillId="3" borderId="0" xfId="0" applyFill="1"/>
    <xf numFmtId="0" fontId="11" fillId="0" borderId="0" xfId="0" applyFont="1" applyAlignment="1">
      <alignment horizontal="center" vertical="center"/>
    </xf>
    <xf numFmtId="49" fontId="6" fillId="11" borderId="1" xfId="0" applyNumberFormat="1" applyFont="1" applyFill="1" applyBorder="1"/>
    <xf numFmtId="0" fontId="6" fillId="11" borderId="1" xfId="0" applyNumberFormat="1" applyFont="1" applyFill="1" applyBorder="1"/>
    <xf numFmtId="0" fontId="0" fillId="11" borderId="0" xfId="0" applyFill="1"/>
    <xf numFmtId="3" fontId="0" fillId="11" borderId="0" xfId="0" applyNumberFormat="1" applyFill="1"/>
    <xf numFmtId="49" fontId="25" fillId="2" borderId="1" xfId="0" applyNumberFormat="1" applyFont="1" applyFill="1" applyBorder="1" applyAlignment="1">
      <alignment vertical="center" wrapText="1"/>
    </xf>
    <xf numFmtId="0" fontId="24" fillId="0" borderId="18" xfId="0" applyFont="1" applyFill="1" applyBorder="1" applyAlignment="1"/>
    <xf numFmtId="43" fontId="20" fillId="0" borderId="18" xfId="1" applyFont="1" applyFill="1" applyBorder="1" applyAlignment="1">
      <alignment vertical="center" wrapText="1"/>
    </xf>
    <xf numFmtId="49" fontId="38" fillId="23" borderId="4" xfId="0" applyNumberFormat="1" applyFont="1" applyFill="1" applyBorder="1" applyAlignment="1">
      <alignment horizontal="center" vertical="center"/>
    </xf>
    <xf numFmtId="0" fontId="38" fillId="23" borderId="5" xfId="0" applyFont="1" applyFill="1" applyBorder="1" applyAlignment="1">
      <alignment horizontal="center" vertical="center"/>
    </xf>
    <xf numFmtId="0" fontId="38" fillId="23" borderId="26" xfId="0" applyFont="1" applyFill="1" applyBorder="1" applyAlignment="1">
      <alignment horizontal="left" vertical="center" indent="1"/>
    </xf>
    <xf numFmtId="0" fontId="35" fillId="23" borderId="5" xfId="0" applyFont="1" applyFill="1" applyBorder="1" applyAlignment="1">
      <alignment horizontal="center" vertical="center"/>
    </xf>
    <xf numFmtId="169" fontId="39" fillId="0" borderId="0" xfId="1" applyNumberFormat="1" applyFont="1" applyAlignment="1">
      <alignment horizontal="center" vertical="center"/>
    </xf>
    <xf numFmtId="173" fontId="0" fillId="11" borderId="0" xfId="0" applyNumberFormat="1" applyFill="1"/>
    <xf numFmtId="175" fontId="1" fillId="3" borderId="14" xfId="1" applyNumberFormat="1" applyFont="1" applyFill="1" applyBorder="1" applyAlignment="1">
      <alignment horizontal="right" vertical="center"/>
    </xf>
    <xf numFmtId="0" fontId="0" fillId="24" borderId="0" xfId="0" applyFill="1"/>
    <xf numFmtId="175" fontId="0" fillId="0" borderId="0" xfId="0" applyNumberFormat="1" applyFont="1"/>
    <xf numFmtId="171" fontId="1" fillId="3" borderId="1" xfId="1" applyNumberFormat="1" applyFont="1" applyFill="1" applyBorder="1" applyAlignment="1">
      <alignment horizontal="right" vertical="center"/>
    </xf>
    <xf numFmtId="173" fontId="0" fillId="24" borderId="0" xfId="0" applyNumberFormat="1" applyFill="1"/>
    <xf numFmtId="178" fontId="0" fillId="24" borderId="0" xfId="0" applyNumberFormat="1" applyFill="1"/>
    <xf numFmtId="4" fontId="0" fillId="0" borderId="0" xfId="0" applyNumberFormat="1"/>
    <xf numFmtId="43" fontId="2" fillId="7" borderId="1" xfId="1" quotePrefix="1" applyFont="1" applyFill="1" applyBorder="1" applyAlignment="1">
      <alignment horizontal="center" vertical="center" wrapText="1"/>
    </xf>
    <xf numFmtId="43" fontId="1" fillId="7" borderId="1" xfId="1" applyFont="1" applyFill="1" applyBorder="1" applyAlignment="1">
      <alignment horizontal="center" vertical="center"/>
    </xf>
    <xf numFmtId="16" fontId="1" fillId="7" borderId="1" xfId="1" quotePrefix="1" applyNumberFormat="1" applyFont="1" applyFill="1" applyBorder="1" applyAlignment="1">
      <alignment horizontal="center" vertical="center" wrapText="1"/>
    </xf>
    <xf numFmtId="43" fontId="1" fillId="7" borderId="1" xfId="1" applyFont="1" applyFill="1" applyBorder="1" applyAlignment="1">
      <alignment horizontal="left" vertical="center" wrapText="1"/>
    </xf>
    <xf numFmtId="43" fontId="1" fillId="7" borderId="1" xfId="1" quotePrefix="1" applyFont="1" applyFill="1" applyBorder="1" applyAlignment="1">
      <alignment horizontal="center" vertical="center" wrapText="1"/>
    </xf>
    <xf numFmtId="0" fontId="10" fillId="7" borderId="13" xfId="0" applyFont="1" applyFill="1" applyBorder="1" applyAlignment="1">
      <alignment horizontal="left" vertical="center" wrapText="1"/>
    </xf>
    <xf numFmtId="0" fontId="10" fillId="7" borderId="8" xfId="0" applyFont="1" applyFill="1" applyBorder="1" applyAlignment="1">
      <alignment horizontal="left" vertical="center" wrapText="1"/>
    </xf>
    <xf numFmtId="43" fontId="10" fillId="7" borderId="13" xfId="1" applyNumberFormat="1" applyFont="1" applyFill="1" applyBorder="1" applyAlignment="1">
      <alignment horizontal="left" vertical="center" wrapText="1"/>
    </xf>
    <xf numFmtId="43" fontId="10" fillId="7" borderId="8" xfId="1" applyNumberFormat="1" applyFont="1" applyFill="1" applyBorder="1" applyAlignment="1">
      <alignment horizontal="left" vertical="center" wrapText="1"/>
    </xf>
    <xf numFmtId="0" fontId="2" fillId="0" borderId="11" xfId="0" applyFont="1" applyBorder="1" applyAlignment="1">
      <alignment horizontal="center" vertical="center" textRotation="90"/>
    </xf>
    <xf numFmtId="0" fontId="2" fillId="0" borderId="9" xfId="0" applyFont="1" applyBorder="1" applyAlignment="1">
      <alignment horizontal="center" vertical="center" textRotation="90"/>
    </xf>
    <xf numFmtId="0" fontId="2" fillId="0" borderId="10" xfId="0" applyFont="1" applyBorder="1" applyAlignment="1">
      <alignment horizontal="center" vertical="center" textRotation="90"/>
    </xf>
    <xf numFmtId="0" fontId="0" fillId="0" borderId="11"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32" fillId="0" borderId="0" xfId="0" applyFont="1" applyAlignment="1">
      <alignment horizontal="left" vertical="center" wrapText="1"/>
    </xf>
    <xf numFmtId="0" fontId="24" fillId="0" borderId="18" xfId="0" applyFont="1" applyFill="1" applyBorder="1" applyAlignment="1">
      <alignment horizontal="center"/>
    </xf>
    <xf numFmtId="0" fontId="10" fillId="7" borderId="30" xfId="0" applyFont="1" applyFill="1" applyBorder="1" applyAlignment="1">
      <alignment horizontal="left" vertical="center" wrapText="1"/>
    </xf>
    <xf numFmtId="0" fontId="10" fillId="7" borderId="31" xfId="0" applyFont="1" applyFill="1" applyBorder="1" applyAlignment="1">
      <alignment horizontal="left" vertical="center" wrapText="1"/>
    </xf>
  </cellXfs>
  <cellStyles count="3">
    <cellStyle name="Dziesiętny" xfId="1" builtinId="3"/>
    <cellStyle name="Normalny" xfId="0" builtinId="0"/>
    <cellStyle name="Procentowy" xfId="2" builtinId="5"/>
  </cellStyles>
  <dxfs count="94">
    <dxf>
      <numFmt numFmtId="3" formatCode="#,##0"/>
    </dxf>
    <dxf>
      <numFmt numFmtId="3" formatCode="#,##0"/>
    </dxf>
    <dxf>
      <numFmt numFmtId="3" formatCode="#,##0"/>
    </dxf>
    <dxf>
      <numFmt numFmtId="3" formatCode="#,##0"/>
    </dxf>
    <dxf>
      <numFmt numFmtId="3" formatCode="#,##0"/>
    </dxf>
    <dxf>
      <numFmt numFmtId="3" formatCode="#,##0"/>
    </dxf>
    <dxf>
      <font>
        <b val="0"/>
        <i val="0"/>
        <strike val="0"/>
        <condense val="0"/>
        <extend val="0"/>
        <outline val="0"/>
        <shadow val="0"/>
        <u val="none"/>
        <vertAlign val="baseline"/>
        <sz val="10"/>
        <color theme="1"/>
        <name val="Calibri"/>
        <family val="2"/>
        <charset val="238"/>
        <scheme val="minor"/>
      </font>
      <numFmt numFmtId="30" formatCode="@"/>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numFmt numFmtId="0" formatCode="Genera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numFmt numFmtId="30" formatCode="@"/>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numFmt numFmtId="30" formatCode="@"/>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numFmt numFmtId="30" formatCode="@"/>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numFmt numFmtId="30" formatCode="@"/>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numFmt numFmtId="30" formatCode="@"/>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4" tint="-0.249977111117893"/>
        <name val="Calibri"/>
        <family val="2"/>
        <charset val="238"/>
        <scheme val="minor"/>
      </font>
      <numFmt numFmtId="164" formatCode="0.0%"/>
      <fill>
        <patternFill patternType="solid">
          <fgColor indexed="64"/>
          <bgColor theme="9"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5" formatCode="_-* #,##0.00_-;\-* #,##0.00_-;_-* &quot;-&quot;??_-;_-@_-"/>
      <border diagonalUp="0" diagonalDown="0">
        <left style="thin">
          <color indexed="64"/>
        </left>
        <right style="thin">
          <color indexed="64"/>
        </right>
        <top style="thin">
          <color indexed="64"/>
        </top>
        <bottom style="thin">
          <color indexed="64"/>
        </bottom>
        <vertical/>
        <horizontal/>
      </border>
    </dxf>
    <dxf>
      <numFmt numFmtId="35" formatCode="_-* #,##0.00_-;\-* #,##0.00_-;_-* &quot;-&quot;??_-;_-@_-"/>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numFmt numFmtId="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numFmt numFmtId="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numFmt numFmtId="171" formatCode="_-* #,##0.0000000000_-;\-* #,##0.0000000000_-;_-* &quot;-&quot;??_-;_-@_-"/>
      <fill>
        <patternFill patternType="solid">
          <fgColor indexed="64"/>
          <bgColor theme="8"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numFmt numFmtId="14" formatCode="0.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numFmt numFmtId="35" formatCode="_-* #,##0.00_-;\-* #,##0.00_-;_-* &quot;-&quot;??_-;_-@_-"/>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numFmt numFmtId="164" formatCode="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numFmt numFmtId="164" formatCode="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numFmt numFmtId="165" formatCode="0.0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numFmt numFmtId="164" formatCode="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numFmt numFmtId="30" formatCode="@"/>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numFmt numFmtId="0" formatCode="Genera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numFmt numFmtId="30" formatCode="@"/>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numFmt numFmtId="30" formatCode="@"/>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numFmt numFmtId="30" formatCode="@"/>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numFmt numFmtId="30" formatCode="@"/>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charset val="238"/>
        <scheme val="minor"/>
      </font>
      <numFmt numFmtId="30" formatCode="@"/>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8"/>
        <color auto="1"/>
        <name val="Times New Roman CE"/>
        <charset val="238"/>
        <scheme val="none"/>
      </font>
      <numFmt numFmtId="30" formatCode="@"/>
      <fill>
        <patternFill patternType="solid">
          <fgColor indexed="64"/>
          <bgColor theme="9"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337295</xdr:colOff>
      <xdr:row>0</xdr:row>
      <xdr:rowOff>12886</xdr:rowOff>
    </xdr:from>
    <xdr:to>
      <xdr:col>2</xdr:col>
      <xdr:colOff>3893344</xdr:colOff>
      <xdr:row>0</xdr:row>
      <xdr:rowOff>297656</xdr:rowOff>
    </xdr:to>
    <xdr:sp macro="" textlink="">
      <xdr:nvSpPr>
        <xdr:cNvPr id="4" name="Dymek mowy: prostokąt 3">
          <a:extLst>
            <a:ext uri="{FF2B5EF4-FFF2-40B4-BE49-F238E27FC236}">
              <a16:creationId xmlns:a16="http://schemas.microsoft.com/office/drawing/2014/main" id="{2818F58A-7F0E-456B-BB8A-92B4274A5D74}"/>
            </a:ext>
          </a:extLst>
        </xdr:cNvPr>
        <xdr:cNvSpPr/>
      </xdr:nvSpPr>
      <xdr:spPr>
        <a:xfrm>
          <a:off x="1385045" y="12886"/>
          <a:ext cx="3556049" cy="284770"/>
        </a:xfrm>
        <a:prstGeom prst="wedgeRectCallout">
          <a:avLst>
            <a:gd name="adj1" fmla="val -55138"/>
            <a:gd name="adj2" fmla="val 48999"/>
          </a:avLst>
        </a:prstGeom>
        <a:solidFill>
          <a:schemeClr val="accent3">
            <a:lumMod val="20000"/>
            <a:lumOff val="80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pl-PL" sz="1100">
              <a:solidFill>
                <a:srgbClr val="FF0000"/>
              </a:solidFill>
            </a:rPr>
            <a:t>ABY WYBRAĆ JST, PROSZĘ</a:t>
          </a:r>
          <a:r>
            <a:rPr lang="pl-PL" sz="1100" baseline="0">
              <a:solidFill>
                <a:srgbClr val="FF0000"/>
              </a:solidFill>
            </a:rPr>
            <a:t> </a:t>
          </a:r>
          <a:r>
            <a:rPr lang="pl-PL" sz="1100">
              <a:solidFill>
                <a:srgbClr val="FF0000"/>
              </a:solidFill>
            </a:rPr>
            <a:t>WPISAĆ WŁAŚCIWE</a:t>
          </a:r>
          <a:r>
            <a:rPr lang="pl-PL" sz="1100" baseline="0">
              <a:solidFill>
                <a:srgbClr val="FF0000"/>
              </a:solidFill>
            </a:rPr>
            <a:t> KODY JST  </a:t>
          </a:r>
          <a:endParaRPr lang="pl-PL" sz="1100" i="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342901</xdr:colOff>
      <xdr:row>0</xdr:row>
      <xdr:rowOff>28575</xdr:rowOff>
    </xdr:from>
    <xdr:to>
      <xdr:col>2</xdr:col>
      <xdr:colOff>3821907</xdr:colOff>
      <xdr:row>0</xdr:row>
      <xdr:rowOff>285750</xdr:rowOff>
    </xdr:to>
    <xdr:sp macro="" textlink="">
      <xdr:nvSpPr>
        <xdr:cNvPr id="6" name="Dymek mowy: prostokąt 5">
          <a:extLst>
            <a:ext uri="{FF2B5EF4-FFF2-40B4-BE49-F238E27FC236}">
              <a16:creationId xmlns:a16="http://schemas.microsoft.com/office/drawing/2014/main" id="{733F1F92-C965-4C18-83D7-AC6D48838A7A}"/>
            </a:ext>
          </a:extLst>
        </xdr:cNvPr>
        <xdr:cNvSpPr/>
      </xdr:nvSpPr>
      <xdr:spPr>
        <a:xfrm>
          <a:off x="1390651" y="28575"/>
          <a:ext cx="3479006" cy="257175"/>
        </a:xfrm>
        <a:prstGeom prst="wedgeRectCallout">
          <a:avLst>
            <a:gd name="adj1" fmla="val -55138"/>
            <a:gd name="adj2" fmla="val 48999"/>
          </a:avLst>
        </a:prstGeom>
        <a:solidFill>
          <a:schemeClr val="accent3">
            <a:lumMod val="20000"/>
            <a:lumOff val="80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pl-PL" sz="1100">
              <a:solidFill>
                <a:srgbClr val="FF0000"/>
              </a:solidFill>
            </a:rPr>
            <a:t>ABY WYBRAĆ JST, PROSZĘ</a:t>
          </a:r>
          <a:r>
            <a:rPr lang="pl-PL" sz="1100" baseline="0">
              <a:solidFill>
                <a:srgbClr val="FF0000"/>
              </a:solidFill>
            </a:rPr>
            <a:t> </a:t>
          </a:r>
          <a:r>
            <a:rPr lang="pl-PL" sz="1100">
              <a:solidFill>
                <a:srgbClr val="FF0000"/>
              </a:solidFill>
            </a:rPr>
            <a:t>WPISAĆ WŁAŚCIWE</a:t>
          </a:r>
          <a:r>
            <a:rPr lang="pl-PL" sz="1100" baseline="0">
              <a:solidFill>
                <a:srgbClr val="FF0000"/>
              </a:solidFill>
            </a:rPr>
            <a:t> KODY JST  </a:t>
          </a:r>
          <a:endParaRPr lang="pl-PL" sz="1100" i="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370416</xdr:colOff>
      <xdr:row>0</xdr:row>
      <xdr:rowOff>21167</xdr:rowOff>
    </xdr:from>
    <xdr:to>
      <xdr:col>2</xdr:col>
      <xdr:colOff>3857625</xdr:colOff>
      <xdr:row>0</xdr:row>
      <xdr:rowOff>297656</xdr:rowOff>
    </xdr:to>
    <xdr:sp macro="" textlink="">
      <xdr:nvSpPr>
        <xdr:cNvPr id="3" name="Dymek mowy: prostokąt 2">
          <a:extLst>
            <a:ext uri="{FF2B5EF4-FFF2-40B4-BE49-F238E27FC236}">
              <a16:creationId xmlns:a16="http://schemas.microsoft.com/office/drawing/2014/main" id="{49E385A5-4F6E-4507-84B9-DA76815FC758}"/>
            </a:ext>
          </a:extLst>
        </xdr:cNvPr>
        <xdr:cNvSpPr/>
      </xdr:nvSpPr>
      <xdr:spPr>
        <a:xfrm>
          <a:off x="1418166" y="21167"/>
          <a:ext cx="3487209" cy="276489"/>
        </a:xfrm>
        <a:prstGeom prst="wedgeRectCallout">
          <a:avLst>
            <a:gd name="adj1" fmla="val -55138"/>
            <a:gd name="adj2" fmla="val 48999"/>
          </a:avLst>
        </a:prstGeom>
        <a:solidFill>
          <a:schemeClr val="accent3">
            <a:lumMod val="20000"/>
            <a:lumOff val="80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pl-PL" sz="1100">
              <a:solidFill>
                <a:srgbClr val="FF0000"/>
              </a:solidFill>
            </a:rPr>
            <a:t>ABY WYBRAĆ JST, PROSZĘ</a:t>
          </a:r>
          <a:r>
            <a:rPr lang="pl-PL" sz="1100" baseline="0">
              <a:solidFill>
                <a:srgbClr val="FF0000"/>
              </a:solidFill>
            </a:rPr>
            <a:t> </a:t>
          </a:r>
          <a:r>
            <a:rPr lang="pl-PL" sz="1100">
              <a:solidFill>
                <a:srgbClr val="FF0000"/>
              </a:solidFill>
            </a:rPr>
            <a:t>WPISAĆ WŁAŚCIWE</a:t>
          </a:r>
          <a:r>
            <a:rPr lang="pl-PL" sz="1100" baseline="0">
              <a:solidFill>
                <a:srgbClr val="FF0000"/>
              </a:solidFill>
            </a:rPr>
            <a:t> KODY JST  </a:t>
          </a:r>
          <a:endParaRPr lang="pl-PL" sz="1100" i="1">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352426</xdr:colOff>
      <xdr:row>0</xdr:row>
      <xdr:rowOff>28575</xdr:rowOff>
    </xdr:from>
    <xdr:to>
      <xdr:col>2</xdr:col>
      <xdr:colOff>3679031</xdr:colOff>
      <xdr:row>0</xdr:row>
      <xdr:rowOff>285750</xdr:rowOff>
    </xdr:to>
    <xdr:sp macro="" textlink="">
      <xdr:nvSpPr>
        <xdr:cNvPr id="3" name="Dymek mowy: prostokąt 2">
          <a:extLst>
            <a:ext uri="{FF2B5EF4-FFF2-40B4-BE49-F238E27FC236}">
              <a16:creationId xmlns:a16="http://schemas.microsoft.com/office/drawing/2014/main" id="{3822C94B-7803-48FE-8151-52F97D43E583}"/>
            </a:ext>
          </a:extLst>
        </xdr:cNvPr>
        <xdr:cNvSpPr/>
      </xdr:nvSpPr>
      <xdr:spPr>
        <a:xfrm>
          <a:off x="1400176" y="28575"/>
          <a:ext cx="3326605" cy="257175"/>
        </a:xfrm>
        <a:prstGeom prst="wedgeRectCallout">
          <a:avLst>
            <a:gd name="adj1" fmla="val -55138"/>
            <a:gd name="adj2" fmla="val 48999"/>
          </a:avLst>
        </a:prstGeom>
        <a:solidFill>
          <a:schemeClr val="accent3">
            <a:lumMod val="20000"/>
            <a:lumOff val="80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pl-PL" sz="1100">
              <a:solidFill>
                <a:srgbClr val="FF0000"/>
              </a:solidFill>
            </a:rPr>
            <a:t>ABY WYBRAĆ JST, PROSZĘ</a:t>
          </a:r>
          <a:r>
            <a:rPr lang="pl-PL" sz="1100" baseline="0">
              <a:solidFill>
                <a:srgbClr val="FF0000"/>
              </a:solidFill>
            </a:rPr>
            <a:t> </a:t>
          </a:r>
          <a:r>
            <a:rPr lang="pl-PL" sz="1100">
              <a:solidFill>
                <a:srgbClr val="FF0000"/>
              </a:solidFill>
            </a:rPr>
            <a:t>WPISAĆ WŁAŚCIWY</a:t>
          </a:r>
          <a:r>
            <a:rPr lang="pl-PL" sz="1100" baseline="0">
              <a:solidFill>
                <a:srgbClr val="FF0000"/>
              </a:solidFill>
            </a:rPr>
            <a:t> KOD JST </a:t>
          </a:r>
          <a:endParaRPr lang="pl-PL" sz="1100" i="1">
            <a:solidFill>
              <a:srgbClr val="FF0000"/>
            </a:solidFill>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A031044-F73A-45E1-99D6-DD9A919A3C09}" name="Tabela1" displayName="Tabela1" ref="A4:BX2814" totalsRowShown="0" headerRowDxfId="92" headerRowBorderDxfId="91" tableBorderDxfId="90">
  <autoFilter ref="A4:BX2814" xr:uid="{1A031044-F73A-45E1-99D6-DD9A919A3C09}"/>
  <tableColumns count="76">
    <tableColumn id="1" xr3:uid="{63CC9C89-C791-4474-86E6-B228F1FE6605}" name="Typ JST" dataDxfId="89"/>
    <tableColumn id="2" xr3:uid="{DDC9E3BE-FD74-4D83-9F32-205ED41D8FB6}" name="WK" dataDxfId="88"/>
    <tableColumn id="3" xr3:uid="{BB1DDC2E-473C-4ABE-92B6-A33E63B7F25B}" name="PK" dataDxfId="87"/>
    <tableColumn id="4" xr3:uid="{5E26D3F5-B997-42AC-B492-C1C29DDFA602}" name="GK" dataDxfId="86"/>
    <tableColumn id="5" xr3:uid="{6407B7ED-33D2-43F2-9BAF-15282E0D0B8A}" name="GT" dataDxfId="85"/>
    <tableColumn id="6" xr3:uid="{3CCBAC3D-B7DA-4824-8692-11BA7575C5EF}" name="Kod GUS" dataDxfId="84">
      <calculatedColumnFormula>+Tabela1[[#This Row],[WK]]&amp;Tabela1[[#This Row],[PK]]&amp;Tabela1[[#This Row],[GK]]</calculatedColumnFormula>
    </tableColumn>
    <tableColumn id="7" xr3:uid="{602088AC-D3BB-4A10-85A1-3F0125AE754A}" name="Nazwa JST" dataDxfId="83"/>
    <tableColumn id="8" xr3:uid="{76CD427C-B3B3-4003-8105-D24694F40768}" name="PIT_x000a_dochody podatników 2025" dataDxfId="82" dataCellStyle="Dziesiętny"/>
    <tableColumn id="9" xr3:uid="{13C33C31-587C-4113-A3C1-02825BABC6F6}" name="Waloryzacja" dataDxfId="81" dataCellStyle="Procentowy"/>
    <tableColumn id="10" xr3:uid="{8FBD7117-3934-47D5-AFB3-0D084CBEED93}" name="PIT_x000a_dochody zwaloryzowane na 2027" dataDxfId="80" dataCellStyle="Dziesiętny"/>
    <tableColumn id="11" xr3:uid="{9E9C865E-C3D6-4D19-AE27-73A1D8FFF181}" name="Stawka udziału" dataDxfId="79" dataCellStyle="Procentowy"/>
    <tableColumn id="12" xr3:uid="{261B1801-4106-4812-99D4-3294077F7830}" name="Dochód PIT naliczony na 2027 r." dataDxfId="78" dataCellStyle="Dziesiętny"/>
    <tableColumn id="13" xr3:uid="{ABD0F4FA-DF4A-4B56-B911-46C09A54654A}" name="Kolumna1" dataDxfId="77" dataCellStyle="Dziesiętny"/>
    <tableColumn id="14" xr3:uid="{CCE16D86-B148-4E53-BA70-244B780404D4}" name="Kolumna2" dataDxfId="76" dataCellStyle="Procentowy"/>
    <tableColumn id="15" xr3:uid="{3C2F40FD-4B84-449C-B201-CEF95020ADEF}" name="CIT_x000a_dochody podatników 2025" dataDxfId="75" dataCellStyle="Dziesiętny"/>
    <tableColumn id="16" xr3:uid="{A6F82CF1-751D-4522-AF48-2AFCAFFDF4C6}" name="Waloryzacja2" dataDxfId="74" dataCellStyle="Procentowy"/>
    <tableColumn id="17" xr3:uid="{236489CE-23BB-4842-ACBC-580EEA79F656}" name="CIT_x000a_dochody zwaloryzowane na 2027" dataDxfId="73" dataCellStyle="Dziesiętny"/>
    <tableColumn id="18" xr3:uid="{DE06DFDC-AC43-4297-875F-B7EE10C6D75F}" name="Stawka udziału3" dataDxfId="72" dataCellStyle="Procentowy"/>
    <tableColumn id="19" xr3:uid="{F4E12911-01CB-4C6A-B5C8-F1C0E1CED3E0}" name="Dochód CIT naliczony na 2027 r." dataDxfId="71" dataCellStyle="Dziesiętny"/>
    <tableColumn id="20" xr3:uid="{C3CF34F8-2389-4A92-9621-1F2B247100A9}" name="Kolumna3" dataDxfId="70" dataCellStyle="Dziesiętny"/>
    <tableColumn id="21" xr3:uid="{E192581A-0481-4ECA-8DC7-4B11BD45DE17}" name="Kolumna4" dataDxfId="69" dataCellStyle="Procentowy"/>
    <tableColumn id="22" xr3:uid="{27E56418-9841-494D-A350-F1B8E5DC324E}" name="Kwota kalkulacyjna 2027" dataDxfId="68" dataCellStyle="Dziesiętny"/>
    <tableColumn id="23" xr3:uid="{8D829838-1F6F-4AC4-A2AE-3154660176A4}" name="Kolumna6" dataDxfId="67" dataCellStyle="Procentowy"/>
    <tableColumn id="24" xr3:uid="{05729441-CFBD-469B-A878-149D220F9BAC}" name="Potrzeby finansowe 2027_x000a_w tym:" dataDxfId="66" dataCellStyle="Dziesiętny"/>
    <tableColumn id="25" xr3:uid="{78A6F345-B08C-4B05-8616-D825030FAD9F}" name="Potrzeby wyrównawcze 2027" dataDxfId="65" dataCellStyle="Dziesiętny"/>
    <tableColumn id="26" xr3:uid="{2D68B9BD-AA8E-4034-9E08-B6A9CFA64804}" name="Potrzeby ekologiczne 2027" dataDxfId="64" dataCellStyle="Dziesiętny"/>
    <tableColumn id="27" xr3:uid="{8B93D838-FC6E-4772-96F9-B2DB27526C96}" name="Potrzeby rozwojowe 2027" dataDxfId="63" dataCellStyle="Dziesiętny"/>
    <tableColumn id="28" xr3:uid="{D04F5DA6-9100-4706-B44D-7FBBF3445DCD}" name="Potrzeby oświatowe 2027" dataDxfId="62" dataCellStyle="Dziesiętny"/>
    <tableColumn id="29" xr3:uid="{E7F86EDC-10A7-4009-A9EE-B10C455CFD86}" name="Potrzeby uzupełniające 2027" dataDxfId="61" dataCellStyle="Dziesiętny"/>
    <tableColumn id="30" xr3:uid="{C6C52CA6-039A-43EB-8AB6-263EFE0A2803}" name="Subwencja 2027" dataDxfId="60" dataCellStyle="Dziesiętny"/>
    <tableColumn id="31" xr3:uid="{5CD9FD18-410E-4E61-861B-B988CCA750C1}" name="Korekta zamożności" dataDxfId="59" dataCellStyle="Dziesiętny"/>
    <tableColumn id="32" xr3:uid="{2E531CAA-B61F-4D14-9A70-CE49A4025CAB}" name="Należny PIT 2027" dataDxfId="58" dataCellStyle="Dziesiętny"/>
    <tableColumn id="33" xr3:uid="{90E38679-782C-4FB9-A137-EAB4673B1FF8}" name="Należny CIT 2027" dataDxfId="57" dataCellStyle="Dziesiętny"/>
    <tableColumn id="34" xr3:uid="{0652BB56-0217-45A7-9ED1-329AB3166516}" name="Należna subwencja 2027" dataDxfId="56" dataCellStyle="Dziesiętny"/>
    <tableColumn id="35" xr3:uid="{5F09F7E5-554B-4426-90A8-2D17E1D3E7A5}" name="Kwota kalkulacyjna 20272" dataDxfId="55" dataCellStyle="Dziesiętny"/>
    <tableColumn id="36" xr3:uid="{EF052547-BC4D-4421-A9E0-4897823063B7}" name="Przyrost potrzeb finansowych" dataDxfId="54" dataCellStyle="Dziesiętny"/>
    <tableColumn id="37" xr3:uid="{A5FA8C98-172F-428C-B10E-D217AAB2E29A}" name="Przyrost potrzeb fin. z rozliczeniem" dataDxfId="53" dataCellStyle="Dziesiętny"/>
    <tableColumn id="38" xr3:uid="{EB6DB75F-697E-4BD3-AD58-CB274435E0A6}" name="Przyrost kwoty kalkulacyjnej" dataDxfId="52" dataCellStyle="Dziesiętny"/>
    <tableColumn id="39" xr3:uid="{A3514E77-5E3F-4D2D-B809-BF97672C5259}" name="Przyrost subwencji" dataDxfId="51" dataCellStyle="Dziesiętny"/>
    <tableColumn id="40" xr3:uid="{9B980D61-F69F-4024-BA93-48472C173769}" name="Rozliczenie potrzeb oświatowych 2025" dataDxfId="50" dataCellStyle="Dziesiętny"/>
    <tableColumn id="41" xr3:uid="{56F0D8C0-EDE0-4EA8-9BA5-D87EFE5518BF}" name="Rozliczenie potrzeb ekologicznych 2025" dataDxfId="49" dataCellStyle="Dziesiętny"/>
    <tableColumn id="42" xr3:uid="{D2E3A045-99A7-4063-A30A-CD6424379775}" name="Rozliczenie potrzeb uzupełniających 2025" dataDxfId="48" dataCellStyle="Dziesiętny"/>
    <tableColumn id="43" xr3:uid="{CAD9ABCE-DA9D-490C-8156-F24FB6D85CB7}" name="Rozliczenie 2025 potrz. fin." dataDxfId="47" dataCellStyle="Dziesiętny"/>
    <tableColumn id="44" xr3:uid="{AFC58941-5910-4B34-8D13-89961E65060E}" name="Potrzeby finansowe 2027 (uwzgledniające rozliczenie potrzeb za 2025 r.)" dataDxfId="46" dataCellStyle="Dziesiętny">
      <calculatedColumnFormula>Tabela1[[#This Row],[Potrzeby finansowe 2027
w tym:]]+Tabela1[[#This Row],[Rozliczenie 2025 potrz. fin.]]</calculatedColumnFormula>
    </tableColumn>
    <tableColumn id="45" xr3:uid="{89DED5AE-2639-4471-B714-BA54660244A5}" name="Rozliczenie potrzeb wyrównawczych 2025" dataDxfId="45" dataCellStyle="Dziesiętny"/>
    <tableColumn id="46" xr3:uid="{5BED53B7-B5CB-46A2-81AD-E96997DB7C36}" name="Rozliczenie potrzeb rozwojowych 2025" dataDxfId="44" dataCellStyle="Dziesiętny"/>
    <tableColumn id="47" xr3:uid="{36A16995-8925-435E-8261-7DE8B3CB622E}" name="Kolumna10" dataDxfId="43" dataCellStyle="Dziesiętny"/>
    <tableColumn id="48" xr3:uid="{913D4087-FF39-4487-8688-C96A315789E5}" name="Kolumna11" dataDxfId="42" dataCellStyle="Dziesiętny"/>
    <tableColumn id="49" xr3:uid="{A28FC038-93A5-4F99-B440-D6A5562B05D4}" name="Kolumna12" dataDxfId="41" dataCellStyle="Dziesiętny"/>
    <tableColumn id="50" xr3:uid="{9C2E2A6A-8004-41BF-A9A2-0A4D1C792D25}" name="Kolumna13" dataDxfId="40" dataCellStyle="Dziesiętny"/>
    <tableColumn id="51" xr3:uid="{B5B3CA6E-0F18-4267-9184-292058D5E43A}" name="Kolumna14" dataDxfId="39" dataCellStyle="Dziesiętny"/>
    <tableColumn id="52" xr3:uid="{42122526-00E0-4EB3-8BFC-60D30FD94411}" name="Kolumna15" dataDxfId="38" dataCellStyle="Dziesiętny"/>
    <tableColumn id="53" xr3:uid="{73B8B8BF-9B8A-4B52-A57D-37763294D84C}" name="Potrzeby ekologiczne 20272" dataDxfId="37" dataCellStyle="Dziesiętny"/>
    <tableColumn id="54" xr3:uid="{FD0B9648-AEBF-4E3D-B644-C744E9CE7473}" name="parki narodowe" dataDxfId="36" dataCellStyle="Dziesiętny"/>
    <tableColumn id="55" xr3:uid="{25F25059-BD66-447E-9F3A-83551248B3C8}" name="rezerwaty" dataDxfId="35" dataCellStyle="Dziesiętny"/>
    <tableColumn id="56" xr3:uid="{5A5C4F57-8AE5-4477-BFC8-C0F22B47F54E}" name="PK i OChK &gt;5 zakazów" dataDxfId="34" dataCellStyle="Dziesiętny"/>
    <tableColumn id="57" xr3:uid="{835604B0-8AC1-4AE0-A6A4-606AE40581CC}" name="Natura2000" dataDxfId="33" dataCellStyle="Dziesiętny"/>
    <tableColumn id="58" xr3:uid="{C7751310-E79A-4B17-93E1-AB17F7D740F6}" name="PK i OChK &gt;1 &lt;5 zakazów" dataDxfId="32" dataCellStyle="Dziesiętny"/>
    <tableColumn id="59" xr3:uid="{C1892E2E-D0AC-4B48-8EF6-97777EE5F9E8}" name="Potrzeby rozwojowe w części związanej z ludnością" dataDxfId="31" dataCellStyle="Dziesiętny"/>
    <tableColumn id="60" xr3:uid="{C2443F33-A09A-4D96-B0FB-6112ADB26653}" name="Liczba mieszkańców 2025" dataDxfId="30" dataCellStyle="Dziesiętny"/>
    <tableColumn id="61" xr3:uid="{BE4ED2DB-794C-40A9-B941-7B2925EAD0A8}" name="Potrzeby rozwojowe w części związanej wydatkami majątkowymi" dataDxfId="29" dataCellStyle="Dziesiętny"/>
    <tableColumn id="62" xr3:uid="{075755BF-7904-4794-8EAD-601C6E88913D}" name="Wydatki majątkowe przeliczeniowe w tym:" dataDxfId="28" dataCellStyle="Dziesiętny"/>
    <tableColumn id="63" xr3:uid="{E9EACA54-64F9-403F-8118-1B2B6D1D3011}" name="01_WmWlasne" dataDxfId="27" dataCellStyle="Dziesiętny"/>
    <tableColumn id="64" xr3:uid="{0E9F2E42-8651-462D-9596-28C4D8E1B0C7}" name="02_WmZagr" dataDxfId="26" dataCellStyle="Dziesiętny"/>
    <tableColumn id="65" xr3:uid="{986BB460-8CC2-428A-9FBB-F47EA26764B6}" name="03_WmPoz" dataDxfId="25" dataCellStyle="Dziesiętny"/>
    <tableColumn id="67" xr3:uid="{2B09743B-96A2-4778-9673-D424367C4B55}" name="Idywidualny wskaźnik zamożności (w %)" dataDxfId="24" dataCellStyle="Procentowy"/>
    <tableColumn id="68" xr3:uid="{709910F3-7AD3-4A68-8044-D4B42D38D906}" name="IPW" dataDxfId="23" dataCellStyle="Dziesiętny"/>
    <tableColumn id="66" xr3:uid="{A80B014B-3BE3-4A34-908F-35922C151986}" name="Ludność przeliczeniowa" dataDxfId="22" dataCellStyle="Dziesiętny"/>
    <tableColumn id="69" xr3:uid="{E9BD15CC-3797-4B3C-B968-19CBF913ECFE}" name="Kolumna16" dataDxfId="21" dataCellStyle="Dziesiętny"/>
    <tableColumn id="70" xr3:uid="{42F35ABF-8A7A-4756-B2EA-C94A151C883B}" name="Kolumna17" dataDxfId="20"/>
    <tableColumn id="71" xr3:uid="{670A7F48-3E6B-44B2-A522-AF26AF583B84}" name="Kolumna18" dataDxfId="19"/>
    <tableColumn id="72" xr3:uid="{A8678094-5E04-4187-A2F9-19003E25B633}" name="Kolumna19" dataDxfId="18"/>
    <tableColumn id="73" xr3:uid="{81D50C36-CED2-4269-8840-F57F9D308AA0}" name="Należny PIT" dataDxfId="17"/>
    <tableColumn id="74" xr3:uid="{C76B0B20-EE81-41AD-9D7F-EBCA4DA25D53}" name="Należny CIT" dataDxfId="16"/>
    <tableColumn id="75" xr3:uid="{E6BB068E-4FE2-4A73-A8A7-1C0DFB73C364}" name="Należna subwencja" dataDxfId="15"/>
    <tableColumn id="76" xr3:uid="{EF5BEDA6-DAB8-437C-91FD-75F3CB6E64D2}" name="Dochody razem (PIT+CIT+sub)" dataDxfId="1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51713AC-4313-47E1-A22B-00580A3E4C78}" name="TabIPW" displayName="TabIPW" ref="A4:BL2813" totalsRowShown="0" headerRowDxfId="13" headerRowCellStyle="Dziesiętny">
  <autoFilter ref="A4:BL2813" xr:uid="{D51713AC-4313-47E1-A22B-00580A3E4C78}"/>
  <tableColumns count="64">
    <tableColumn id="1" xr3:uid="{A0DF7041-867E-4BE5-96A6-6CA5650CC613}" name="Typ JST" dataDxfId="12"/>
    <tableColumn id="2" xr3:uid="{5F68EA1E-7BDA-4B8E-BABB-DBDF92E1ED7E}" name="WK" dataDxfId="11"/>
    <tableColumn id="3" xr3:uid="{425220AF-596F-4E63-94CF-2D085D3C339A}" name="PK" dataDxfId="10"/>
    <tableColumn id="4" xr3:uid="{221F0FCC-E02D-4888-AACE-B2682CDF3619}" name="GK" dataDxfId="9"/>
    <tableColumn id="5" xr3:uid="{914CCBB1-CBAE-4405-BC34-F747736641E1}" name="GT" dataDxfId="8"/>
    <tableColumn id="6" xr3:uid="{0BD523F2-0E51-4FD6-938F-B79BF4F31D76}" name="Kod GUS" dataDxfId="7">
      <calculatedColumnFormula>+Tabela1[[#This Row],[WK]]&amp;Tabela1[[#This Row],[PK]]&amp;Tabela1[[#This Row],[GK]]</calculatedColumnFormula>
    </tableColumn>
    <tableColumn id="7" xr3:uid="{FDEE36F8-D0A5-4DEF-AC07-B86575B26131}" name="Nazwa JST" dataDxfId="6"/>
    <tableColumn id="8" xr3:uid="{55A5FC98-CE49-4DB9-85CB-8211B3B9C52E}" name="Gminy - obszar  Pozostałe"/>
    <tableColumn id="9" xr3:uid="{344B73D5-0864-4F53-AAEC-F96E686C0BB1}" name="liczba mieszkańców "/>
    <tableColumn id="10" xr3:uid="{78475085-450A-4D45-B769-7E11ADB0A8FC}" name="Gminy - obszar  Transport"/>
    <tableColumn id="11" xr3:uid="{82FAC157-0740-41DF-AB76-B8BAF981E98B}" name="liczba mieszkańców w wieku 20-64"/>
    <tableColumn id="12" xr3:uid="{2A6ED384-45B2-4D61-9A40-16EC9F7D488B}" name="Gminy - obszar  Administracja"/>
    <tableColumn id="13" xr3:uid="{E92BD287-6544-4305-AB25-C684D4407805}" name="iloczyn liczby mieszkańców i relacji przeciętnego miesięcznego wynagrodzenia brutto _x000a_w danym powiecie do średniej krajowej"/>
    <tableColumn id="14" xr3:uid="{5C3320E6-A5CF-4662-8E2F-A0DF79EFE4DF}" name="Gminy - obszar  Oświata i wychowanie szkoły"/>
    <tableColumn id="15" xr3:uid="{0E97CD13-8080-4ACC-AAB5-5E6E104472F9}" name="liczba oddziałów w szkołach podstawowych"/>
    <tableColumn id="16" xr3:uid="{66EBA94D-BB71-4CDD-BD00-150C3B7AFEF4}" name="Gminy - obszar  Oświata i wychowanie przedszkola"/>
    <tableColumn id="17" xr3:uid="{A6A1EEA1-C0DA-4E00-82CF-41A13CE3E810}" name="liczba dzieci uczęszczających do przedszkoli, oddziałów przedszkolnych w szkołach podstawowych i innych form wychowania przedszkolnego prowadzonych przez jednostki samorządu terytorialnego, osoby prawne niebędące jednostkami samorządu terytorialnego oraz "/>
    <tableColumn id="18" xr3:uid="{5B3142D3-4940-4B80-8F28-C7DB7BCD8C31}" name="Gminy - obszar  Pomoc społeczna"/>
    <tableColumn id="19" xr3:uid="{C7D557C0-9120-49D4-89D3-F726F625B085}" name="liczba gospodarstw domowych korzystających ze środowiskowej pomocy społecznej "/>
    <tableColumn id="20" xr3:uid="{65156B10-906A-428D-B7D6-DC8D9DD1D8B6}" name="Gminy - obszar  Gospodarka komunal"/>
    <tableColumn id="21" xr3:uid="{DFA44E02-9494-4DBF-A843-DF151BEB17C2}" name="ilość wody dostarczonej i ścieków bytowych odprowadzonych siecią kanalizacyjną [dam3]"/>
    <tableColumn id="22" xr3:uid="{E814065A-2DF6-4CF0-BBAF-A1D9950155C7}" name="Gminy - obszar  Kultura"/>
    <tableColumn id="23" xr3:uid="{C7E55F83-627B-4BD9-9B91-721D3EF97D5B}" name="iloczyn liczby mieszkańców i relacji przeciętnego miesięcznego wynagrodzenia brutto _x000a_w danym powiecie do średniej krajowej2"/>
    <tableColumn id="24" xr3:uid="{78ED1D27-FEFF-4BDD-AD6F-7077CC66212B}" name="Mnpp - obszar  Wydatki oświatowe szkoły"/>
    <tableColumn id="25" xr3:uid="{A0A28A91-F697-46E2-A342-2CF2E38F9F4F}" name="liczba oddziałów w szkołach podstawowych, ponadpodstawowych i policealnych"/>
    <tableColumn id="26" xr3:uid="{240C0D26-E2FB-41A1-BCE0-73CB2D981935}" name="Mnpp - obszar  Wydatki oświatowe przedszkola"/>
    <tableColumn id="27" xr3:uid="{728D305E-CFA4-4BA0-A600-94E5E6554CF5}" name="liczba dzieci uczęszczających do przedszkoli, oddziałów przedszkolnych w szkołach podstawowych i innych form wychowania przedszkolnego prowadzonych przez jednostki samorządu terytorialnego, osoby prawne niebędące jednostkami samorządu terytorialnego or2"/>
    <tableColumn id="28" xr3:uid="{6DE5834E-513E-4F7F-BC24-CC3341CF326A}" name="Mnpp - obszar  852+853+855 - Pomoc społeczna, Pozostałe zadania w zakresie polityki społecznej oraz Rodzina"/>
    <tableColumn id="29" xr3:uid="{98E7B5EB-1154-4158-A824-29ABA614CCA0}" name="liczba osób korzystających ze środowiskowej pomocy społecznej (łącznie z filiami)"/>
    <tableColumn id="30" xr3:uid="{9904C6C9-5EB1-4B16-9C15-483016321808}" name="liczba bezrobotnych"/>
    <tableColumn id="31" xr3:uid="{6E92B025-A7AC-48CA-8A8F-9D383A9BD5DB}" name="Mnpp - obszar  600 Transport i łączność"/>
    <tableColumn id="32" xr3:uid="{EE6F7E7B-F6AB-44C0-AF4A-1A83D615AEA5}" name="liczba pracujących ogółem "/>
    <tableColumn id="33" xr3:uid="{B558DB17-C5B0-427D-B691-DCB5952DFD84}" name="Mnpp - obszar  Admianistracja"/>
    <tableColumn id="34" xr3:uid="{688F3167-D56F-4A9A-B245-39079A14AA4C}" name="iloczyn liczby mieszkańców i relacji przeciętnego miesięcznego wynagrodzenia brutto _x000a_ do średniej krajowej"/>
    <tableColumn id="35" xr3:uid="{F78A011F-35D9-4356-A134-5726F5D27F4C}" name="Mnpp - obszar  Gospodarka komunalna"/>
    <tableColumn id="36" xr3:uid="{76483D01-99C2-42F3-8838-0206AE77C3EA}" name="suma powierzchni parków spac.-wyp., zieleńców i terenów zieleni osiedlowej oraz średniej pow. objętej utrzymaniem czystości i porządku przez gminy w okresie letnim i w okresie zimowym – będąca w gestii miasta [w ha]"/>
    <tableColumn id="37" xr3:uid="{886FD5E4-C927-4441-B350-2148A4F6F2D7}" name="Mnpp - obszar  Kultura"/>
    <tableColumn id="38" xr3:uid="{9B4371AB-DA16-4179-BBC9-99CF2F5F6D20}" name="iloczyn liczby mieszkańców i relacji przeciętnego miesięcznego wynagrodzenia brutto do średniej krajowej"/>
    <tableColumn id="39" xr3:uid="{EE4BBF77-1B67-4B8B-BC40-D8E387C13579}" name="Mnpp - obszar  Pozostałe"/>
    <tableColumn id="40" xr3:uid="{103D8D99-97AD-4A50-8329-9443852E2CA5}" name="liczba mieszkańców"/>
    <tableColumn id="41" xr3:uid="{F3C1493F-6C3C-4F1E-9580-F28250CE8C6B}" name="Pow - obszar  Administracja"/>
    <tableColumn id="42" xr3:uid="{91EF54CB-2BEC-48C7-B19B-6D2A7A605E13}" name="iloczyn liczby mieszkańców i relacji przeciętnego miesięcznego wynagrodzenia brutto _x000a_ do średniej krajowej2"/>
    <tableColumn id="43" xr3:uid="{6D9EBB59-38D5-4C75-B574-4EE2F0283C3A}" name="Pow - obszar  852+853+855 - Pomoc społeczna, Pozostałe zadania w zakresie polityki społecznej oraz Rodzina"/>
    <tableColumn id="44" xr3:uid="{AA3DD57E-0C61-4582-9FF6-0A2B4A2CF892}" name="liczba mieszkańców zakładów stacjonarnych pomocy społecznej podleglych samorządowi powiatu (łącznie z filiami)"/>
    <tableColumn id="45" xr3:uid="{5B518B40-7194-436F-A934-661FD57663E7}" name="liczba bezrobotnych zarejestrowanych"/>
    <tableColumn id="46" xr3:uid="{592C1ABF-EC39-4718-A6D9-450BF77B3426}" name="Pow - obszar  600 Transport i łączność"/>
    <tableColumn id="47" xr3:uid="{2E2285FE-09B7-4D43-A0F3-2049EB883DCA}" name="długość dróg powiatowych o nawierzchni twardej [w km]"/>
    <tableColumn id="48" xr3:uid="{EAB97F06-F225-4777-8E84-75E40C09A7A4}" name="liczba mieszkańców w wieku 20-64  '"/>
    <tableColumn id="49" xr3:uid="{2475F24C-FB34-4E55-B7B5-5E30B3052942}" name="Pow - obszar  Wydatki oświatowe szkoły"/>
    <tableColumn id="50" xr3:uid="{62957F9C-C10C-4809-9783-27C5CA6022E2}" name="liczba oddziałów w szkołach ponadpodstawowych i policealnych"/>
    <tableColumn id="51" xr3:uid="{9EE8ABD6-339A-4A43-948C-73315D995298}" name="Pow - obszar  Pozostałe"/>
    <tableColumn id="52" xr3:uid="{00413AFD-0F51-4EE2-8E86-5CBFCF709DCD}" name="liczba mieszkańców'"/>
    <tableColumn id="53" xr3:uid="{D9BAF893-63F3-4F5F-9F43-01DFCF2804C5}" name="Woj - obszar  851 Ochrona zdrowia"/>
    <tableColumn id="54" xr3:uid="{5C616055-F06D-4F74-BCE8-EC4ED9C300CE}" name="liczba mieszkańców''" dataDxfId="5"/>
    <tableColumn id="55" xr3:uid="{410CE8E0-53EF-4099-AA3F-7A4DB5C42A77}" name="Woj - obszar  600 Transport"/>
    <tableColumn id="56" xr3:uid="{D407811B-52BF-46FE-B3B8-4C56CEB9F215}" name="suma dł. linii kolejowych eksploatowanych i dł. dróg wojewódzkich o naw. twardej _x000a_[w km] " dataDxfId="4"/>
    <tableColumn id="57" xr3:uid="{A3B20414-3200-4244-BEB7-62054245927F}" name="Woj - obszar  Kultura"/>
    <tableColumn id="58" xr3:uid="{A788B0EA-D88B-4799-A6F9-C2781E913264}" name="iloczyn liczby mieszkańców i relacji przeciętnego miesięcznego wynagrodzenia brutto _x000a_ do średniej krajowej'" dataDxfId="3"/>
    <tableColumn id="59" xr3:uid="{96107019-7DA0-4177-9BB1-45ED8B79D7FB}" name="Woj - obszar  Admianistracja"/>
    <tableColumn id="60" xr3:uid="{38E6C509-BA58-4C44-AB37-412353705795}" name="iloczyn liczby mieszkańców i relacji przeciętnego miesięcznego wynagrodzenia brutto _x000a_ do średniej krajowej'''" dataDxfId="2"/>
    <tableColumn id="61" xr3:uid="{9439BFDA-4F1F-45A4-A19A-342E498BB0B7}" name="Woj - obszar  852+853+855 - Pomoc społeczna, Pozostałe zadania w zakresie polityki społecznej oraz Rodzina"/>
    <tableColumn id="62" xr3:uid="{E9C16A04-3F02-44CE-AD13-CF8C5729CB39}" name="suma liczby bezrobotnych zarejestrowanych i liczby osób w wieku poprodukcyjnym" dataDxfId="1"/>
    <tableColumn id="63" xr3:uid="{8DD78CDD-EDB1-40AB-AEC9-FD059A6292D9}" name="Woj - obszar  Pozostałe"/>
    <tableColumn id="64" xr3:uid="{F3F5EADA-7B7E-4168-82D6-76DE5B4E4C4D}" name="liczba mieszkańców'''" dataDxfId="0"/>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A1095-FE76-4531-AE38-0B18C8D7B6FD}">
  <sheetPr codeName="Arkusz1">
    <tabColor theme="7" tint="0.79998168889431442"/>
  </sheetPr>
  <dimension ref="A3:I20"/>
  <sheetViews>
    <sheetView workbookViewId="0">
      <selection activeCell="D24" sqref="D24"/>
    </sheetView>
  </sheetViews>
  <sheetFormatPr defaultRowHeight="14.4" x14ac:dyDescent="0.3"/>
  <cols>
    <col min="2" max="2" width="12.33203125" customWidth="1"/>
    <col min="3" max="3" width="19.44140625" customWidth="1"/>
    <col min="6" max="6" width="8.6640625" style="19"/>
    <col min="7" max="7" width="24.33203125" customWidth="1"/>
  </cols>
  <sheetData>
    <row r="3" spans="1:9" x14ac:dyDescent="0.3">
      <c r="B3" t="s">
        <v>2656</v>
      </c>
      <c r="D3" t="s">
        <v>2717</v>
      </c>
      <c r="F3" s="19" t="s">
        <v>2812</v>
      </c>
      <c r="H3" t="s">
        <v>2627</v>
      </c>
    </row>
    <row r="4" spans="1:9" x14ac:dyDescent="0.3">
      <c r="A4" t="s">
        <v>1</v>
      </c>
      <c r="B4" s="16" t="str">
        <f>+TEXT(WK_,"00")</f>
        <v>14</v>
      </c>
      <c r="C4" t="str">
        <f>+VLOOKUP(TEXT(B4,"00"),Tabela1[[Kod GUS]:[Nazwa JST]],2,FALSE)</f>
        <v>mazowieckie</v>
      </c>
      <c r="D4" s="16" t="str">
        <f>+TEXT('Powiaty jednostkowo'!WK_,"00")</f>
        <v>02</v>
      </c>
      <c r="E4" t="str">
        <f>+VLOOKUP(TEXT(D4,"00"),Tabela1[[Kod GUS]:[Nazwa JST]],2,FALSE)</f>
        <v>dolnośląskie</v>
      </c>
      <c r="F4" s="16" t="str">
        <f>+TEXT('MNPP jednostkowo'!WK_,"00")</f>
        <v>02</v>
      </c>
      <c r="G4" t="str">
        <f>+VLOOKUP(TEXT(F4,"00"),Tabela1[[Kod GUS]:[Nazwa JST]],2,FALSE)</f>
        <v>dolnośląskie</v>
      </c>
      <c r="H4" s="16" t="str">
        <f>+TEXT('Woj. jednostkowo '!WK_,"00")</f>
        <v>02</v>
      </c>
      <c r="I4" t="str">
        <f>+VLOOKUP(TEXT(H4,"00"),Tabela1[[Kod GUS]:[Nazwa JST]],2,FALSE)</f>
        <v>dolnośląskie</v>
      </c>
    </row>
    <row r="5" spans="1:9" x14ac:dyDescent="0.3">
      <c r="A5" t="s">
        <v>2654</v>
      </c>
      <c r="B5" s="16" t="str">
        <f>+TEXT(WK_,"00")&amp;TEXT(PK,"00")</f>
        <v>1428</v>
      </c>
      <c r="C5" t="str">
        <f>+VLOOKUP(TEXT(B5,"0000"),Tabela1[[Kod GUS]:[Nazwa JST]],2,FALSE)</f>
        <v>sochaczewski</v>
      </c>
      <c r="D5" s="16" t="str">
        <f>+TEXT('Powiaty jednostkowo'!WK_,"00")&amp;TEXT('Powiaty jednostkowo'!PK,"00")</f>
        <v>0201</v>
      </c>
      <c r="E5" t="str">
        <f>+VLOOKUP(TEXT(D5,"0000"),Tabela1[[Kod GUS]:[Nazwa JST]],2,FALSE)</f>
        <v>bolesławiecki</v>
      </c>
      <c r="F5" s="16" t="str">
        <f>+TEXT('MNPP jednostkowo'!WK_,"00")&amp;TEXT('MNPP jednostkowo'!PK,"00")</f>
        <v>0261</v>
      </c>
      <c r="G5" t="str">
        <f>+VLOOKUP(TEXT(F5,"0000"),Tabela1[[Kod GUS]:[Nazwa JST]],2,FALSE)</f>
        <v>Jelenia Góra</v>
      </c>
    </row>
    <row r="6" spans="1:9" x14ac:dyDescent="0.3">
      <c r="A6" t="s">
        <v>2655</v>
      </c>
      <c r="B6" s="16" t="str">
        <f>+TEXT(WK_,"00")&amp;TEXT(PK,"00")&amp;TEXT(GK,"00")</f>
        <v>142807</v>
      </c>
      <c r="C6" t="str">
        <f>+VLOOKUP(TEXT(B6,"000000"),Tabela1[[Kod GUS]:[Nazwa JST]],2,FALSE)</f>
        <v>SOCHACZEW</v>
      </c>
      <c r="D6" s="16"/>
      <c r="F6" s="16"/>
    </row>
    <row r="7" spans="1:9" x14ac:dyDescent="0.3">
      <c r="B7" s="16"/>
    </row>
    <row r="8" spans="1:9" x14ac:dyDescent="0.3">
      <c r="A8" t="s">
        <v>2813</v>
      </c>
      <c r="B8" s="46">
        <f>+IF(ISERROR(MATCH('Gminy jednostkowo'!$B$5,Tabela1[Kod GUS],0)),2808,MATCH('Gminy jednostkowo'!$B$5,Tabela1[Kod GUS],0))</f>
        <v>1192</v>
      </c>
      <c r="C8" t="s">
        <v>2815</v>
      </c>
      <c r="D8" s="46">
        <f>+IF(ISERROR(MATCH('Powiaty jednostkowo'!$B$5,Tabela1[Kod GUS],0)),2808,MATCH('Powiaty jednostkowo'!$B$5,Tabela1[Kod GUS],0))</f>
        <v>2480</v>
      </c>
      <c r="E8" t="s">
        <v>2817</v>
      </c>
      <c r="F8" s="46">
        <f>+IF(ISERROR(MATCH('MNPP jednostkowo'!$B$5,Tabela1[Kod GUS],0)),2808,MATCH('MNPP jednostkowo'!$B$5,Tabela1[Kod GUS],0))</f>
        <v>2414</v>
      </c>
      <c r="G8" t="s">
        <v>2820</v>
      </c>
      <c r="H8" s="46">
        <f>+IF(ISERROR(MATCH('Woj. jednostkowo '!$B$5,Tabela1[Kod GUS],0)),2808,MATCH('Woj. jednostkowo '!$B$5,Tabela1[Kod GUS],0))</f>
        <v>2794</v>
      </c>
    </row>
    <row r="9" spans="1:9" x14ac:dyDescent="0.3">
      <c r="A9" t="s">
        <v>2814</v>
      </c>
      <c r="B9" s="16">
        <f>+IF(ISERROR(MATCH('Gminy jednostkowo'!$B$5,TabIPW[Kod GUS],0)),2808,MATCH('Gminy jednostkowo'!$B$5,TabIPW[Kod GUS],0))</f>
        <v>1192</v>
      </c>
      <c r="C9" t="s">
        <v>2816</v>
      </c>
      <c r="D9" s="16">
        <f>+IF(ISERROR(MATCH('Powiaty jednostkowo'!$B$5,TabIPW[Kod GUS],0)),2808,MATCH('Powiaty jednostkowo'!$B$5,TabIPW[Kod GUS],0))</f>
        <v>2480</v>
      </c>
      <c r="E9" t="s">
        <v>2818</v>
      </c>
      <c r="F9" s="16">
        <f>+IF(ISERROR(MATCH('MNPP jednostkowo'!$B$5,TabIPW[Kod GUS],0)),2808,MATCH('MNPP jednostkowo'!$B$5,TabIPW[Kod GUS],0))</f>
        <v>2414</v>
      </c>
      <c r="G9" t="s">
        <v>2821</v>
      </c>
      <c r="H9" s="16">
        <f>+IF(ISERROR(MATCH('Woj. jednostkowo '!$B$5,TabIPW[Kod GUS],0)),2808,MATCH('Woj. jednostkowo '!$B$5,TabIPW[Kod GUS],0))</f>
        <v>2794</v>
      </c>
    </row>
    <row r="11" spans="1:9" x14ac:dyDescent="0.3">
      <c r="A11" t="s">
        <v>2656</v>
      </c>
    </row>
    <row r="12" spans="1:9" x14ac:dyDescent="0.3">
      <c r="A12" t="s">
        <v>2717</v>
      </c>
    </row>
    <row r="13" spans="1:9" x14ac:dyDescent="0.3">
      <c r="A13" t="s">
        <v>2718</v>
      </c>
    </row>
    <row r="14" spans="1:9" x14ac:dyDescent="0.3">
      <c r="A14" t="s">
        <v>2657</v>
      </c>
    </row>
    <row r="15" spans="1:9" x14ac:dyDescent="0.3">
      <c r="A15" s="19"/>
    </row>
    <row r="17" spans="1:3" x14ac:dyDescent="0.3">
      <c r="A17">
        <v>1</v>
      </c>
      <c r="B17">
        <v>332.7</v>
      </c>
      <c r="C17" t="s">
        <v>2716</v>
      </c>
    </row>
    <row r="18" spans="1:3" x14ac:dyDescent="0.3">
      <c r="A18">
        <v>2</v>
      </c>
      <c r="B18">
        <v>75.13</v>
      </c>
      <c r="C18" t="s">
        <v>2714</v>
      </c>
    </row>
    <row r="19" spans="1:3" x14ac:dyDescent="0.3">
      <c r="A19">
        <v>3</v>
      </c>
      <c r="B19">
        <v>332.7</v>
      </c>
      <c r="C19" t="s">
        <v>2715</v>
      </c>
    </row>
    <row r="20" spans="1:3" x14ac:dyDescent="0.3">
      <c r="A20">
        <v>4</v>
      </c>
      <c r="B20">
        <v>37.57</v>
      </c>
      <c r="C20" t="s">
        <v>2713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6BE64-4933-4341-8000-B2DD534819A0}">
  <sheetPr>
    <tabColor rgb="FFFFFF00"/>
    <pageSetUpPr fitToPage="1"/>
  </sheetPr>
  <dimension ref="A1:I139"/>
  <sheetViews>
    <sheetView workbookViewId="0">
      <selection activeCell="G17" sqref="G17"/>
    </sheetView>
  </sheetViews>
  <sheetFormatPr defaultRowHeight="14.4" outlineLevelCol="1" x14ac:dyDescent="0.3"/>
  <cols>
    <col min="1" max="1" width="4.33203125" style="32" customWidth="1" outlineLevel="1"/>
    <col min="2" max="2" width="8.33203125" style="32" customWidth="1" outlineLevel="1"/>
    <col min="3" max="3" width="5.6640625" style="32" customWidth="1" outlineLevel="1"/>
    <col min="4" max="4" width="7.6640625" customWidth="1" outlineLevel="1"/>
    <col min="5" max="5" width="7.33203125" bestFit="1" customWidth="1"/>
    <col min="6" max="6" width="9" customWidth="1"/>
    <col min="7" max="7" width="62.33203125" customWidth="1"/>
    <col min="8" max="8" width="8.44140625" style="36" customWidth="1"/>
  </cols>
  <sheetData>
    <row r="1" spans="1:8" x14ac:dyDescent="0.3">
      <c r="E1" s="40" t="s">
        <v>1</v>
      </c>
      <c r="F1" s="21">
        <v>10</v>
      </c>
      <c r="G1" s="18" t="s">
        <v>2632</v>
      </c>
    </row>
    <row r="2" spans="1:8" x14ac:dyDescent="0.3">
      <c r="E2" s="40" t="s">
        <v>2</v>
      </c>
      <c r="F2" s="22">
        <v>10</v>
      </c>
      <c r="G2" s="18" t="s">
        <v>2408</v>
      </c>
    </row>
    <row r="3" spans="1:8" x14ac:dyDescent="0.3">
      <c r="E3" s="40" t="s">
        <v>3</v>
      </c>
      <c r="F3" s="22">
        <v>2</v>
      </c>
      <c r="G3" s="18" t="s">
        <v>2809</v>
      </c>
    </row>
    <row r="4" spans="1:8" ht="18" x14ac:dyDescent="0.3">
      <c r="A4" s="32" t="s">
        <v>2687</v>
      </c>
      <c r="E4" s="41" t="s">
        <v>2653</v>
      </c>
      <c r="F4" s="20" t="s">
        <v>2810</v>
      </c>
      <c r="G4" s="23" t="s">
        <v>2811</v>
      </c>
      <c r="H4" s="37"/>
    </row>
    <row r="6" spans="1:8" x14ac:dyDescent="0.3">
      <c r="A6" s="32" t="s">
        <v>2658</v>
      </c>
      <c r="E6" s="30"/>
      <c r="F6" s="30"/>
      <c r="G6" s="31" t="s">
        <v>2811</v>
      </c>
      <c r="H6" s="32"/>
    </row>
    <row r="7" spans="1:8" x14ac:dyDescent="0.3">
      <c r="A7" s="32" t="s">
        <v>2658</v>
      </c>
      <c r="B7" s="220">
        <v>8</v>
      </c>
      <c r="C7" s="220">
        <v>15</v>
      </c>
      <c r="D7" s="98"/>
      <c r="E7" s="30"/>
      <c r="F7" s="42" t="s">
        <v>2683</v>
      </c>
      <c r="G7" s="43" t="s">
        <v>2892</v>
      </c>
      <c r="H7" s="115" t="s">
        <v>2697</v>
      </c>
    </row>
    <row r="8" spans="1:8" x14ac:dyDescent="0.3">
      <c r="A8" s="32" t="s">
        <v>2658</v>
      </c>
      <c r="B8" s="220">
        <v>9</v>
      </c>
      <c r="C8" s="220">
        <f>+C7+1</f>
        <v>16</v>
      </c>
      <c r="D8" s="98"/>
      <c r="E8" s="30"/>
      <c r="F8" s="116" t="s">
        <v>2682</v>
      </c>
      <c r="G8" s="117" t="s">
        <v>2801</v>
      </c>
      <c r="H8" s="115" t="s">
        <v>2689</v>
      </c>
    </row>
    <row r="9" spans="1:8" ht="28.8" x14ac:dyDescent="0.3">
      <c r="A9" s="32" t="s">
        <v>2658</v>
      </c>
      <c r="B9" s="220">
        <v>10</v>
      </c>
      <c r="C9" s="220">
        <f>+C8+1</f>
        <v>17</v>
      </c>
      <c r="D9" s="98"/>
      <c r="E9" s="30"/>
      <c r="F9" s="42" t="s">
        <v>2681</v>
      </c>
      <c r="G9" s="43" t="s">
        <v>2897</v>
      </c>
      <c r="H9" s="115" t="s">
        <v>2697</v>
      </c>
    </row>
    <row r="10" spans="1:8" x14ac:dyDescent="0.3">
      <c r="A10" s="32" t="s">
        <v>2658</v>
      </c>
      <c r="B10" s="220">
        <v>11</v>
      </c>
      <c r="C10" s="220">
        <f>+C9+1</f>
        <v>18</v>
      </c>
      <c r="D10" s="98"/>
      <c r="E10" s="30"/>
      <c r="F10" s="116" t="s">
        <v>2680</v>
      </c>
      <c r="G10" s="117" t="s">
        <v>2808</v>
      </c>
      <c r="H10" s="115" t="s">
        <v>2689</v>
      </c>
    </row>
    <row r="11" spans="1:8" ht="28.8" x14ac:dyDescent="0.3">
      <c r="A11" s="32" t="s">
        <v>2658</v>
      </c>
      <c r="B11" s="220">
        <v>12</v>
      </c>
      <c r="C11" s="220">
        <f>+C10+1</f>
        <v>19</v>
      </c>
      <c r="D11" s="98"/>
      <c r="E11" s="30"/>
      <c r="F11" s="42" t="s">
        <v>2679</v>
      </c>
      <c r="G11" s="43" t="s">
        <v>2894</v>
      </c>
      <c r="H11" s="115" t="s">
        <v>2697</v>
      </c>
    </row>
    <row r="12" spans="1:8" x14ac:dyDescent="0.3">
      <c r="B12" s="220"/>
      <c r="C12" s="220"/>
      <c r="D12" s="98"/>
      <c r="E12" s="30"/>
      <c r="F12" s="111"/>
      <c r="G12" s="111"/>
      <c r="H12" s="111"/>
    </row>
    <row r="13" spans="1:8" x14ac:dyDescent="0.3">
      <c r="A13" s="32" t="s">
        <v>2658</v>
      </c>
      <c r="B13" s="220">
        <v>22</v>
      </c>
      <c r="C13" s="220"/>
      <c r="D13" s="98"/>
      <c r="E13" s="30"/>
      <c r="F13" s="35" t="s">
        <v>2678</v>
      </c>
      <c r="G13" s="106" t="s">
        <v>2916</v>
      </c>
      <c r="H13" s="119" t="s">
        <v>2697</v>
      </c>
    </row>
    <row r="14" spans="1:8" x14ac:dyDescent="0.3">
      <c r="A14" s="32" t="s">
        <v>2658</v>
      </c>
      <c r="B14" s="220"/>
      <c r="C14" s="220"/>
      <c r="D14" s="98"/>
      <c r="E14" s="30"/>
      <c r="F14" s="36"/>
      <c r="G14" s="111"/>
    </row>
    <row r="15" spans="1:8" x14ac:dyDescent="0.3">
      <c r="B15" s="220">
        <v>38</v>
      </c>
      <c r="C15" s="220"/>
      <c r="D15" s="98"/>
      <c r="E15" s="30"/>
      <c r="F15" s="35" t="s">
        <v>2899</v>
      </c>
      <c r="G15" s="106" t="s">
        <v>2900</v>
      </c>
      <c r="H15" s="119" t="s">
        <v>2697</v>
      </c>
    </row>
    <row r="16" spans="1:8" x14ac:dyDescent="0.3">
      <c r="B16" s="220"/>
      <c r="C16" s="220"/>
      <c r="D16" s="98"/>
      <c r="E16" s="30"/>
      <c r="F16" s="36"/>
      <c r="G16" s="111"/>
    </row>
    <row r="17" spans="1:9" x14ac:dyDescent="0.3">
      <c r="B17" s="220">
        <v>24</v>
      </c>
      <c r="C17" s="220"/>
      <c r="D17" s="98"/>
      <c r="E17" s="30"/>
      <c r="F17" s="42" t="s">
        <v>2677</v>
      </c>
      <c r="G17" s="43" t="s">
        <v>2906</v>
      </c>
      <c r="H17" s="115" t="s">
        <v>2697</v>
      </c>
      <c r="I17" s="111"/>
    </row>
    <row r="18" spans="1:9" x14ac:dyDescent="0.3">
      <c r="B18" s="220"/>
      <c r="C18" s="220"/>
      <c r="D18" s="98"/>
      <c r="E18" s="30"/>
      <c r="F18" s="114"/>
      <c r="G18" s="156"/>
      <c r="I18" s="111"/>
    </row>
    <row r="19" spans="1:9" x14ac:dyDescent="0.3">
      <c r="B19" s="220">
        <v>36</v>
      </c>
      <c r="C19" s="220"/>
      <c r="D19" s="98"/>
      <c r="E19" s="30"/>
      <c r="F19" s="42" t="s">
        <v>2901</v>
      </c>
      <c r="G19" s="43" t="s">
        <v>2917</v>
      </c>
      <c r="H19" s="115" t="s">
        <v>2697</v>
      </c>
      <c r="I19" s="111"/>
    </row>
    <row r="20" spans="1:9" x14ac:dyDescent="0.3">
      <c r="B20" s="220"/>
      <c r="C20" s="220"/>
      <c r="D20" s="98"/>
      <c r="E20" s="30"/>
      <c r="F20" s="114"/>
      <c r="G20" s="156"/>
      <c r="I20" s="111"/>
    </row>
    <row r="21" spans="1:9" ht="43.2" x14ac:dyDescent="0.3">
      <c r="B21" s="220">
        <v>37</v>
      </c>
      <c r="C21" s="220"/>
      <c r="D21" s="98"/>
      <c r="E21" s="30"/>
      <c r="F21" s="42" t="s">
        <v>2903</v>
      </c>
      <c r="G21" s="43" t="s">
        <v>2943</v>
      </c>
      <c r="H21" s="115" t="s">
        <v>2697</v>
      </c>
      <c r="I21" s="111"/>
    </row>
    <row r="22" spans="1:9" x14ac:dyDescent="0.3">
      <c r="B22" s="220"/>
      <c r="C22" s="220"/>
      <c r="D22" s="98"/>
      <c r="E22" s="30"/>
      <c r="F22" s="114"/>
      <c r="G22" s="156"/>
      <c r="I22" s="111"/>
    </row>
    <row r="23" spans="1:9" ht="28.8" x14ac:dyDescent="0.3">
      <c r="B23" s="220">
        <v>39</v>
      </c>
      <c r="C23" s="220"/>
      <c r="D23" s="98"/>
      <c r="E23" s="30"/>
      <c r="F23" s="42" t="s">
        <v>2904</v>
      </c>
      <c r="G23" s="43" t="s">
        <v>2944</v>
      </c>
      <c r="H23" s="115" t="s">
        <v>2697</v>
      </c>
      <c r="I23" s="111"/>
    </row>
    <row r="24" spans="1:9" x14ac:dyDescent="0.3">
      <c r="B24" s="220"/>
      <c r="C24" s="220"/>
      <c r="D24" s="98"/>
      <c r="E24" s="30"/>
      <c r="F24" s="36"/>
      <c r="G24" s="111"/>
      <c r="I24" s="111"/>
    </row>
    <row r="25" spans="1:9" ht="28.8" x14ac:dyDescent="0.3">
      <c r="A25" s="32" t="s">
        <v>2658</v>
      </c>
      <c r="B25" s="220">
        <f>+B32+1</f>
        <v>30</v>
      </c>
      <c r="C25" s="220"/>
      <c r="D25" s="98"/>
      <c r="E25" s="30"/>
      <c r="F25" s="42" t="s">
        <v>2684</v>
      </c>
      <c r="G25" s="43" t="s">
        <v>2895</v>
      </c>
      <c r="H25" s="115" t="s">
        <v>2697</v>
      </c>
      <c r="I25" s="111"/>
    </row>
    <row r="26" spans="1:9" x14ac:dyDescent="0.3">
      <c r="A26" s="32" t="s">
        <v>2658</v>
      </c>
      <c r="B26" s="220"/>
      <c r="C26" s="220"/>
      <c r="D26" s="98"/>
      <c r="E26" s="30"/>
      <c r="F26" s="121"/>
      <c r="G26" s="111"/>
    </row>
    <row r="27" spans="1:9" ht="28.8" x14ac:dyDescent="0.3">
      <c r="A27" s="32" t="s">
        <v>2658</v>
      </c>
      <c r="B27" s="220">
        <v>24</v>
      </c>
      <c r="C27" s="220"/>
      <c r="D27" s="98"/>
      <c r="E27" s="33"/>
      <c r="F27" s="35" t="s">
        <v>2685</v>
      </c>
      <c r="G27" s="123" t="s">
        <v>2802</v>
      </c>
      <c r="H27" s="119" t="s">
        <v>2697</v>
      </c>
    </row>
    <row r="28" spans="1:9" x14ac:dyDescent="0.3">
      <c r="A28" s="32" t="s">
        <v>2658</v>
      </c>
      <c r="B28" s="220">
        <v>25</v>
      </c>
      <c r="C28" s="220"/>
      <c r="D28" s="98"/>
      <c r="E28" s="30"/>
      <c r="F28" s="125" t="s">
        <v>2700</v>
      </c>
      <c r="G28" s="126" t="s">
        <v>2648</v>
      </c>
      <c r="H28" s="119" t="s">
        <v>2697</v>
      </c>
    </row>
    <row r="29" spans="1:9" x14ac:dyDescent="0.3">
      <c r="A29" s="32" t="s">
        <v>2658</v>
      </c>
      <c r="B29" s="220">
        <v>28</v>
      </c>
      <c r="C29" s="220"/>
      <c r="D29" s="98"/>
      <c r="E29" s="30"/>
      <c r="F29" s="119" t="s">
        <v>2701</v>
      </c>
      <c r="G29" s="126" t="s">
        <v>2651</v>
      </c>
      <c r="H29" s="119" t="s">
        <v>2697</v>
      </c>
    </row>
    <row r="30" spans="1:9" x14ac:dyDescent="0.3">
      <c r="A30" s="32" t="s">
        <v>2658</v>
      </c>
      <c r="B30" s="220">
        <v>27</v>
      </c>
      <c r="C30" s="220"/>
      <c r="D30" s="98"/>
      <c r="E30" s="30"/>
      <c r="F30" s="119" t="s">
        <v>2733</v>
      </c>
      <c r="G30" s="126" t="s">
        <v>2650</v>
      </c>
      <c r="H30" s="119" t="s">
        <v>2697</v>
      </c>
    </row>
    <row r="31" spans="1:9" x14ac:dyDescent="0.3">
      <c r="A31" s="32" t="s">
        <v>2658</v>
      </c>
      <c r="B31" s="220">
        <v>26</v>
      </c>
      <c r="C31" s="220"/>
      <c r="D31" s="98"/>
      <c r="E31" s="30"/>
      <c r="F31" s="119" t="s">
        <v>2918</v>
      </c>
      <c r="G31" s="126" t="s">
        <v>2649</v>
      </c>
      <c r="H31" s="119" t="s">
        <v>2697</v>
      </c>
    </row>
    <row r="32" spans="1:9" x14ac:dyDescent="0.3">
      <c r="B32" s="220">
        <v>29</v>
      </c>
      <c r="C32" s="220"/>
      <c r="D32" s="98"/>
      <c r="E32" s="30"/>
      <c r="F32" s="119" t="s">
        <v>2919</v>
      </c>
      <c r="G32" s="126" t="s">
        <v>2652</v>
      </c>
      <c r="H32" s="119" t="s">
        <v>2697</v>
      </c>
    </row>
    <row r="33" spans="1:8" x14ac:dyDescent="0.3">
      <c r="B33" s="220"/>
      <c r="C33" s="220"/>
      <c r="D33" s="98"/>
      <c r="E33" s="30"/>
      <c r="F33" s="36"/>
      <c r="G33" s="111"/>
    </row>
    <row r="34" spans="1:8" x14ac:dyDescent="0.3">
      <c r="A34" s="32" t="s">
        <v>2658</v>
      </c>
      <c r="B34" s="220">
        <v>53</v>
      </c>
      <c r="C34" s="220"/>
      <c r="D34" s="98"/>
      <c r="E34" s="30"/>
      <c r="F34" s="311" t="s">
        <v>2920</v>
      </c>
      <c r="G34" s="350" t="s">
        <v>2803</v>
      </c>
      <c r="H34" s="351"/>
    </row>
    <row r="35" spans="1:8" x14ac:dyDescent="0.3">
      <c r="A35" s="32" t="s">
        <v>2658</v>
      </c>
      <c r="B35" s="220"/>
      <c r="C35" s="220"/>
      <c r="D35" s="98"/>
      <c r="E35" s="30"/>
      <c r="F35" s="129" t="s">
        <v>2921</v>
      </c>
      <c r="G35" s="130" t="s">
        <v>2823</v>
      </c>
      <c r="H35" s="131" t="s">
        <v>2698</v>
      </c>
    </row>
    <row r="36" spans="1:8" x14ac:dyDescent="0.3">
      <c r="A36" s="32" t="s">
        <v>2658</v>
      </c>
      <c r="B36" s="220"/>
      <c r="C36" s="220"/>
      <c r="D36" s="98"/>
      <c r="E36" s="30"/>
      <c r="F36" s="129" t="s">
        <v>2922</v>
      </c>
      <c r="G36" s="130" t="s">
        <v>2824</v>
      </c>
      <c r="H36" s="131" t="s">
        <v>2697</v>
      </c>
    </row>
    <row r="37" spans="1:8" x14ac:dyDescent="0.3">
      <c r="A37" s="32" t="s">
        <v>2658</v>
      </c>
      <c r="B37" s="220"/>
      <c r="C37" s="220"/>
      <c r="D37" s="98"/>
      <c r="E37" s="30"/>
      <c r="F37" s="330"/>
      <c r="G37" s="330"/>
      <c r="H37" s="330"/>
    </row>
    <row r="38" spans="1:8" ht="15" thickBot="1" x14ac:dyDescent="0.35">
      <c r="B38" s="220"/>
      <c r="C38" s="220"/>
      <c r="D38" s="98"/>
      <c r="E38" s="30"/>
      <c r="F38" s="211" t="s">
        <v>2923</v>
      </c>
      <c r="G38" s="232" t="s">
        <v>2832</v>
      </c>
      <c r="H38" s="233"/>
    </row>
    <row r="39" spans="1:8" x14ac:dyDescent="0.3">
      <c r="A39" s="32" t="s">
        <v>2658</v>
      </c>
      <c r="B39" s="220">
        <v>54</v>
      </c>
      <c r="C39" s="220"/>
      <c r="D39" s="98"/>
      <c r="E39" s="30"/>
      <c r="F39" s="208" t="s">
        <v>2924</v>
      </c>
      <c r="G39" s="209" t="s">
        <v>2730</v>
      </c>
      <c r="H39" s="210" t="s">
        <v>2698</v>
      </c>
    </row>
    <row r="40" spans="1:8" x14ac:dyDescent="0.3">
      <c r="A40" s="32" t="s">
        <v>2658</v>
      </c>
      <c r="B40" s="220">
        <v>55</v>
      </c>
      <c r="C40" s="220"/>
      <c r="D40" s="98"/>
      <c r="E40" s="30"/>
      <c r="F40" s="129" t="s">
        <v>2925</v>
      </c>
      <c r="G40" s="134" t="s">
        <v>2731</v>
      </c>
      <c r="H40" s="131" t="s">
        <v>2698</v>
      </c>
    </row>
    <row r="41" spans="1:8" ht="28.8" x14ac:dyDescent="0.3">
      <c r="B41" s="220"/>
      <c r="C41" s="220"/>
      <c r="D41" s="98"/>
      <c r="E41" s="30"/>
      <c r="F41" s="129" t="s">
        <v>2926</v>
      </c>
      <c r="G41" s="134" t="s">
        <v>2781</v>
      </c>
      <c r="H41" s="131" t="s">
        <v>2698</v>
      </c>
    </row>
    <row r="42" spans="1:8" ht="57.6" x14ac:dyDescent="0.3">
      <c r="B42" s="220">
        <v>56</v>
      </c>
      <c r="C42" s="220"/>
      <c r="D42" s="98"/>
      <c r="E42" s="30"/>
      <c r="F42" s="129" t="s">
        <v>2927</v>
      </c>
      <c r="G42" s="134" t="s">
        <v>2780</v>
      </c>
      <c r="H42" s="131" t="s">
        <v>2698</v>
      </c>
    </row>
    <row r="43" spans="1:8" x14ac:dyDescent="0.3">
      <c r="A43" s="32" t="s">
        <v>2658</v>
      </c>
      <c r="B43" s="220">
        <v>57</v>
      </c>
      <c r="C43" s="220"/>
      <c r="D43" s="98"/>
      <c r="E43" s="30"/>
      <c r="F43" s="129" t="s">
        <v>2928</v>
      </c>
      <c r="G43" s="134" t="s">
        <v>2732</v>
      </c>
      <c r="H43" s="131" t="s">
        <v>2698</v>
      </c>
    </row>
    <row r="44" spans="1:8" ht="57.6" x14ac:dyDescent="0.3">
      <c r="A44" s="32" t="s">
        <v>2658</v>
      </c>
      <c r="B44" s="220">
        <v>58</v>
      </c>
      <c r="C44" s="220"/>
      <c r="D44" s="98"/>
      <c r="E44" s="30"/>
      <c r="F44" s="129" t="s">
        <v>2929</v>
      </c>
      <c r="G44" s="134" t="s">
        <v>2782</v>
      </c>
      <c r="H44" s="131" t="s">
        <v>2698</v>
      </c>
    </row>
    <row r="45" spans="1:8" x14ac:dyDescent="0.3">
      <c r="B45" s="221"/>
      <c r="C45" s="221"/>
      <c r="D45" s="222"/>
      <c r="E45" s="44"/>
      <c r="F45" s="135"/>
      <c r="G45" s="135"/>
      <c r="H45" s="135"/>
    </row>
    <row r="46" spans="1:8" x14ac:dyDescent="0.3">
      <c r="A46" s="32" t="s">
        <v>2658</v>
      </c>
      <c r="B46" s="220">
        <v>25</v>
      </c>
      <c r="C46" s="220"/>
      <c r="D46" s="98"/>
      <c r="E46" s="34"/>
      <c r="F46" s="311" t="s">
        <v>2708</v>
      </c>
      <c r="G46" s="350" t="s">
        <v>2804</v>
      </c>
      <c r="H46" s="351"/>
    </row>
    <row r="47" spans="1:8" ht="28.8" x14ac:dyDescent="0.3">
      <c r="B47" s="220">
        <v>66</v>
      </c>
      <c r="C47" s="220"/>
      <c r="D47" s="98"/>
      <c r="E47" s="34"/>
      <c r="F47" s="129" t="s">
        <v>2709</v>
      </c>
      <c r="G47" s="130" t="s">
        <v>2822</v>
      </c>
      <c r="H47" s="119" t="s">
        <v>2689</v>
      </c>
    </row>
    <row r="48" spans="1:8" x14ac:dyDescent="0.3">
      <c r="B48" s="220">
        <v>68</v>
      </c>
      <c r="C48" s="220"/>
      <c r="D48" s="98"/>
      <c r="E48" s="34"/>
      <c r="F48" s="129" t="s">
        <v>2710</v>
      </c>
      <c r="G48" s="130" t="s">
        <v>2807</v>
      </c>
      <c r="H48" s="131"/>
    </row>
    <row r="49" spans="1:8" x14ac:dyDescent="0.3">
      <c r="B49" s="220">
        <v>67</v>
      </c>
      <c r="C49" s="220"/>
      <c r="D49" s="98"/>
      <c r="E49" s="34"/>
      <c r="F49" s="129" t="s">
        <v>2945</v>
      </c>
      <c r="G49" s="130" t="s">
        <v>2831</v>
      </c>
      <c r="H49" s="131"/>
    </row>
    <row r="50" spans="1:8" ht="15" thickBot="1" x14ac:dyDescent="0.35">
      <c r="A50" s="30"/>
      <c r="B50" s="219"/>
      <c r="C50" s="219"/>
      <c r="D50" s="219"/>
      <c r="E50" s="30"/>
      <c r="F50" s="30"/>
      <c r="G50" s="30"/>
      <c r="H50" s="30"/>
    </row>
    <row r="51" spans="1:8" ht="28.2" thickBot="1" x14ac:dyDescent="0.35">
      <c r="A51"/>
      <c r="B51" s="98" t="s">
        <v>2746</v>
      </c>
      <c r="C51" s="98" t="s">
        <v>2744</v>
      </c>
      <c r="D51" s="98" t="s">
        <v>2712</v>
      </c>
      <c r="G51" s="60" t="s">
        <v>2748</v>
      </c>
      <c r="H51" s="59" t="s">
        <v>2749</v>
      </c>
    </row>
    <row r="52" spans="1:8" x14ac:dyDescent="0.3">
      <c r="A52" s="45"/>
      <c r="B52" s="20">
        <v>12</v>
      </c>
      <c r="C52" s="223">
        <v>1</v>
      </c>
      <c r="D52" s="223">
        <v>1</v>
      </c>
      <c r="E52" s="45"/>
      <c r="F52" s="45"/>
      <c r="G52" s="61" t="s">
        <v>2769</v>
      </c>
      <c r="H52" s="58">
        <v>0.24</v>
      </c>
    </row>
    <row r="53" spans="1:8" ht="27.6" x14ac:dyDescent="0.3">
      <c r="A53" s="45"/>
      <c r="B53" s="20">
        <v>13</v>
      </c>
      <c r="C53" s="223">
        <v>2</v>
      </c>
      <c r="D53" s="223">
        <v>1</v>
      </c>
      <c r="E53" s="45"/>
      <c r="F53" s="45"/>
      <c r="G53" s="67" t="s">
        <v>2757</v>
      </c>
      <c r="H53" s="24"/>
    </row>
    <row r="54" spans="1:8" x14ac:dyDescent="0.3">
      <c r="A54" s="45"/>
      <c r="B54" s="20">
        <v>16</v>
      </c>
      <c r="C54" s="223">
        <v>1</v>
      </c>
      <c r="D54" s="223">
        <v>1</v>
      </c>
      <c r="E54" s="45"/>
      <c r="F54" s="45"/>
      <c r="G54" s="62" t="s">
        <v>2770</v>
      </c>
      <c r="H54" s="58">
        <v>0.19</v>
      </c>
    </row>
    <row r="55" spans="1:8" x14ac:dyDescent="0.3">
      <c r="A55" s="45"/>
      <c r="B55" s="20">
        <v>17</v>
      </c>
      <c r="C55" s="223">
        <v>2</v>
      </c>
      <c r="D55" s="223">
        <v>1</v>
      </c>
      <c r="E55" s="45"/>
      <c r="F55" s="45"/>
      <c r="G55" s="64" t="s">
        <v>2754</v>
      </c>
      <c r="H55" s="24"/>
    </row>
    <row r="56" spans="1:8" x14ac:dyDescent="0.3">
      <c r="A56" s="45"/>
      <c r="B56" s="20">
        <v>14</v>
      </c>
      <c r="C56" s="223">
        <v>1</v>
      </c>
      <c r="D56" s="223">
        <v>1</v>
      </c>
      <c r="E56" s="45"/>
      <c r="F56" s="45"/>
      <c r="G56" s="62" t="s">
        <v>2771</v>
      </c>
      <c r="H56" s="58">
        <v>0.17</v>
      </c>
    </row>
    <row r="57" spans="1:8" x14ac:dyDescent="0.3">
      <c r="A57" s="45"/>
      <c r="B57" s="20">
        <v>15</v>
      </c>
      <c r="C57" s="223">
        <v>2</v>
      </c>
      <c r="D57" s="223">
        <v>1</v>
      </c>
      <c r="E57" s="45"/>
      <c r="F57" s="45"/>
      <c r="G57" s="64" t="s">
        <v>2755</v>
      </c>
      <c r="H57" s="24"/>
    </row>
    <row r="58" spans="1:8" x14ac:dyDescent="0.3">
      <c r="A58" s="45"/>
      <c r="B58" s="20">
        <v>18</v>
      </c>
      <c r="C58" s="223">
        <v>1</v>
      </c>
      <c r="D58" s="223">
        <v>1</v>
      </c>
      <c r="E58" s="45"/>
      <c r="F58" s="45"/>
      <c r="G58" s="62" t="s">
        <v>2750</v>
      </c>
      <c r="H58" s="58">
        <v>0.12</v>
      </c>
    </row>
    <row r="59" spans="1:8" x14ac:dyDescent="0.3">
      <c r="A59" s="45"/>
      <c r="B59" s="20">
        <v>19</v>
      </c>
      <c r="C59" s="223">
        <v>2</v>
      </c>
      <c r="D59" s="223">
        <v>1</v>
      </c>
      <c r="E59" s="45"/>
      <c r="F59" s="45"/>
      <c r="G59" s="64" t="s">
        <v>2756</v>
      </c>
      <c r="H59" s="24"/>
    </row>
    <row r="60" spans="1:8" x14ac:dyDescent="0.3">
      <c r="A60" s="45"/>
      <c r="B60" s="20">
        <v>20</v>
      </c>
      <c r="C60" s="223">
        <v>1</v>
      </c>
      <c r="D60" s="223">
        <v>1</v>
      </c>
      <c r="E60" s="45"/>
      <c r="F60" s="45"/>
      <c r="G60" s="62" t="s">
        <v>2772</v>
      </c>
      <c r="H60" s="58">
        <v>7.0000000000000007E-2</v>
      </c>
    </row>
    <row r="61" spans="1:8" ht="27.6" x14ac:dyDescent="0.3">
      <c r="A61" s="45"/>
      <c r="B61" s="20">
        <v>21</v>
      </c>
      <c r="C61" s="223">
        <v>2</v>
      </c>
      <c r="D61" s="223">
        <v>1</v>
      </c>
      <c r="E61" s="45"/>
      <c r="F61" s="45"/>
      <c r="G61" s="67" t="s">
        <v>2759</v>
      </c>
      <c r="H61" s="24"/>
    </row>
    <row r="62" spans="1:8" x14ac:dyDescent="0.3">
      <c r="A62" s="45"/>
      <c r="B62" s="20">
        <v>22</v>
      </c>
      <c r="C62" s="223">
        <v>1</v>
      </c>
      <c r="D62" s="223">
        <v>1</v>
      </c>
      <c r="E62" s="45"/>
      <c r="F62" s="45"/>
      <c r="G62" s="62" t="s">
        <v>2773</v>
      </c>
      <c r="H62" s="58">
        <v>7.0000000000000007E-2</v>
      </c>
    </row>
    <row r="63" spans="1:8" ht="27.6" x14ac:dyDescent="0.3">
      <c r="A63" s="45"/>
      <c r="B63" s="20">
        <v>23</v>
      </c>
      <c r="C63" s="223">
        <v>2</v>
      </c>
      <c r="D63" s="223">
        <v>1</v>
      </c>
      <c r="E63" s="45"/>
      <c r="F63" s="45"/>
      <c r="G63" s="67" t="s">
        <v>2757</v>
      </c>
      <c r="H63" s="24"/>
    </row>
    <row r="64" spans="1:8" x14ac:dyDescent="0.3">
      <c r="A64" s="45"/>
      <c r="B64" s="20">
        <v>10</v>
      </c>
      <c r="C64" s="223">
        <v>1</v>
      </c>
      <c r="D64" s="223">
        <v>1</v>
      </c>
      <c r="E64" s="45"/>
      <c r="F64" s="45"/>
      <c r="G64" s="62" t="s">
        <v>2774</v>
      </c>
      <c r="H64" s="58">
        <v>0.06</v>
      </c>
    </row>
    <row r="65" spans="1:8" x14ac:dyDescent="0.3">
      <c r="A65" s="45"/>
      <c r="B65" s="20">
        <v>11</v>
      </c>
      <c r="C65" s="223">
        <v>2</v>
      </c>
      <c r="D65" s="223">
        <v>1</v>
      </c>
      <c r="E65" s="45"/>
      <c r="F65" s="45"/>
      <c r="G65" s="64" t="s">
        <v>2758</v>
      </c>
      <c r="H65" s="24"/>
    </row>
    <row r="66" spans="1:8" x14ac:dyDescent="0.3">
      <c r="A66" s="45"/>
      <c r="B66" s="20">
        <v>8</v>
      </c>
      <c r="C66" s="223">
        <v>1</v>
      </c>
      <c r="D66" s="223">
        <v>1</v>
      </c>
      <c r="E66" s="45"/>
      <c r="F66" s="45"/>
      <c r="G66" s="62" t="s">
        <v>2747</v>
      </c>
      <c r="H66" s="58">
        <v>0.08</v>
      </c>
    </row>
    <row r="67" spans="1:8" ht="15" thickBot="1" x14ac:dyDescent="0.35">
      <c r="A67" s="45"/>
      <c r="B67" s="20">
        <v>9</v>
      </c>
      <c r="C67" s="223">
        <v>2</v>
      </c>
      <c r="D67" s="223">
        <v>1</v>
      </c>
      <c r="E67" s="45"/>
      <c r="F67" s="45"/>
      <c r="G67" s="65" t="s">
        <v>2761</v>
      </c>
      <c r="H67" s="24"/>
    </row>
    <row r="68" spans="1:8" x14ac:dyDescent="0.3">
      <c r="A68" s="45"/>
      <c r="B68" s="20">
        <v>41</v>
      </c>
      <c r="C68" s="223">
        <v>1</v>
      </c>
      <c r="D68" s="223">
        <v>2</v>
      </c>
      <c r="E68" s="45"/>
      <c r="F68" s="354" t="s">
        <v>2946</v>
      </c>
      <c r="G68" s="63" t="s">
        <v>2769</v>
      </c>
      <c r="H68" s="58">
        <v>0.4</v>
      </c>
    </row>
    <row r="69" spans="1:8" ht="27.6" x14ac:dyDescent="0.3">
      <c r="A69" s="45"/>
      <c r="B69" s="20">
        <v>42</v>
      </c>
      <c r="C69" s="223">
        <v>2</v>
      </c>
      <c r="D69" s="223">
        <v>2</v>
      </c>
      <c r="E69" s="45"/>
      <c r="F69" s="355"/>
      <c r="G69" s="67" t="s">
        <v>2760</v>
      </c>
      <c r="H69" s="24"/>
    </row>
    <row r="70" spans="1:8" x14ac:dyDescent="0.3">
      <c r="A70" s="45"/>
      <c r="B70" s="20">
        <v>43</v>
      </c>
      <c r="C70" s="223">
        <v>1</v>
      </c>
      <c r="D70" s="223">
        <v>2</v>
      </c>
      <c r="E70" s="45"/>
      <c r="F70" s="355"/>
      <c r="G70" s="63" t="s">
        <v>2750</v>
      </c>
      <c r="H70" s="58">
        <v>0.25</v>
      </c>
    </row>
    <row r="71" spans="1:8" ht="27.6" x14ac:dyDescent="0.3">
      <c r="A71" s="45"/>
      <c r="B71" s="20">
        <v>44</v>
      </c>
      <c r="C71" s="223">
        <v>2</v>
      </c>
      <c r="D71" s="223">
        <v>2</v>
      </c>
      <c r="E71" s="45"/>
      <c r="F71" s="355"/>
      <c r="G71" s="67" t="s">
        <v>2764</v>
      </c>
      <c r="H71" s="24"/>
    </row>
    <row r="72" spans="1:8" x14ac:dyDescent="0.3">
      <c r="A72" s="45"/>
      <c r="B72" s="20">
        <v>45</v>
      </c>
      <c r="C72" s="223">
        <v>2</v>
      </c>
      <c r="D72" s="223">
        <v>2</v>
      </c>
      <c r="E72" s="45"/>
      <c r="F72" s="355"/>
      <c r="G72" s="64" t="s">
        <v>2763</v>
      </c>
      <c r="H72" s="24"/>
    </row>
    <row r="73" spans="1:8" x14ac:dyDescent="0.3">
      <c r="A73" s="45"/>
      <c r="B73" s="20">
        <v>49</v>
      </c>
      <c r="C73" s="223">
        <v>1</v>
      </c>
      <c r="D73" s="223">
        <v>2</v>
      </c>
      <c r="E73" s="45"/>
      <c r="F73" s="355"/>
      <c r="G73" s="63" t="s">
        <v>2775</v>
      </c>
      <c r="H73" s="58">
        <v>0.16</v>
      </c>
    </row>
    <row r="74" spans="1:8" x14ac:dyDescent="0.3">
      <c r="A74" s="45"/>
      <c r="B74" s="20">
        <v>50</v>
      </c>
      <c r="C74" s="223">
        <v>2</v>
      </c>
      <c r="D74" s="223">
        <v>2</v>
      </c>
      <c r="E74" s="45"/>
      <c r="F74" s="355"/>
      <c r="G74" s="64" t="s">
        <v>2766</v>
      </c>
      <c r="H74" s="24"/>
    </row>
    <row r="75" spans="1:8" x14ac:dyDescent="0.3">
      <c r="A75" s="45"/>
      <c r="B75" s="20">
        <v>46</v>
      </c>
      <c r="C75" s="223">
        <v>1</v>
      </c>
      <c r="D75" s="223">
        <v>2</v>
      </c>
      <c r="E75" s="45"/>
      <c r="F75" s="355"/>
      <c r="G75" s="63" t="s">
        <v>2774</v>
      </c>
      <c r="H75" s="58">
        <v>0.12</v>
      </c>
    </row>
    <row r="76" spans="1:8" x14ac:dyDescent="0.3">
      <c r="A76" s="45"/>
      <c r="B76" s="20">
        <v>47</v>
      </c>
      <c r="C76" s="223">
        <v>2</v>
      </c>
      <c r="D76" s="223">
        <v>2</v>
      </c>
      <c r="E76" s="45"/>
      <c r="F76" s="355"/>
      <c r="G76" s="64" t="s">
        <v>2765</v>
      </c>
      <c r="H76" s="24"/>
    </row>
    <row r="77" spans="1:8" x14ac:dyDescent="0.3">
      <c r="A77" s="45"/>
      <c r="B77" s="20">
        <v>48</v>
      </c>
      <c r="C77" s="223">
        <v>2</v>
      </c>
      <c r="D77" s="223">
        <v>2</v>
      </c>
      <c r="E77" s="45"/>
      <c r="F77" s="355"/>
      <c r="G77" s="64" t="s">
        <v>2758</v>
      </c>
      <c r="H77" s="24"/>
    </row>
    <row r="78" spans="1:8" x14ac:dyDescent="0.3">
      <c r="A78" s="45"/>
      <c r="B78" s="20">
        <v>51</v>
      </c>
      <c r="C78" s="223">
        <v>1</v>
      </c>
      <c r="D78" s="223">
        <v>2</v>
      </c>
      <c r="E78" s="45"/>
      <c r="F78" s="355"/>
      <c r="G78" s="63" t="s">
        <v>2747</v>
      </c>
      <c r="H78" s="58">
        <v>7.0000000000000007E-2</v>
      </c>
    </row>
    <row r="79" spans="1:8" ht="15" thickBot="1" x14ac:dyDescent="0.35">
      <c r="A79" s="45"/>
      <c r="B79" s="20">
        <v>52</v>
      </c>
      <c r="C79" s="223">
        <v>2</v>
      </c>
      <c r="D79" s="223">
        <v>2</v>
      </c>
      <c r="E79" s="45"/>
      <c r="F79" s="356"/>
      <c r="G79" s="64" t="s">
        <v>2761</v>
      </c>
      <c r="H79" s="24"/>
    </row>
    <row r="80" spans="1:8" x14ac:dyDescent="0.3">
      <c r="A80" s="45"/>
      <c r="B80" s="20">
        <v>31</v>
      </c>
      <c r="C80" s="223">
        <v>1</v>
      </c>
      <c r="D80" s="223">
        <v>3</v>
      </c>
      <c r="E80" s="45"/>
      <c r="F80" s="357" t="s">
        <v>2236</v>
      </c>
      <c r="G80" s="66" t="s">
        <v>2774</v>
      </c>
      <c r="H80" s="58">
        <v>0.18</v>
      </c>
    </row>
    <row r="81" spans="1:8" x14ac:dyDescent="0.3">
      <c r="A81" s="45"/>
      <c r="B81" s="20">
        <v>32</v>
      </c>
      <c r="C81" s="223">
        <v>2</v>
      </c>
      <c r="D81" s="223">
        <v>3</v>
      </c>
      <c r="E81" s="45"/>
      <c r="F81" s="358"/>
      <c r="G81" s="64" t="s">
        <v>2767</v>
      </c>
      <c r="H81" s="24"/>
    </row>
    <row r="82" spans="1:8" x14ac:dyDescent="0.3">
      <c r="A82" s="45"/>
      <c r="B82" s="20">
        <v>26</v>
      </c>
      <c r="C82" s="223">
        <v>1</v>
      </c>
      <c r="D82" s="223">
        <v>3</v>
      </c>
      <c r="E82" s="45"/>
      <c r="F82" s="358"/>
      <c r="G82" s="63" t="s">
        <v>2770</v>
      </c>
      <c r="H82" s="58">
        <v>0.17</v>
      </c>
    </row>
    <row r="83" spans="1:8" x14ac:dyDescent="0.3">
      <c r="A83" s="45"/>
      <c r="B83" s="20">
        <v>27</v>
      </c>
      <c r="C83" s="223">
        <v>2</v>
      </c>
      <c r="D83" s="223">
        <v>3</v>
      </c>
      <c r="E83" s="45"/>
      <c r="F83" s="358"/>
      <c r="G83" s="64" t="s">
        <v>2754</v>
      </c>
      <c r="H83" s="24"/>
    </row>
    <row r="84" spans="1:8" x14ac:dyDescent="0.3">
      <c r="A84" s="45"/>
      <c r="B84" s="20">
        <v>24</v>
      </c>
      <c r="C84" s="223">
        <v>1</v>
      </c>
      <c r="D84" s="223">
        <v>3</v>
      </c>
      <c r="E84" s="45"/>
      <c r="F84" s="358"/>
      <c r="G84" s="63" t="s">
        <v>2775</v>
      </c>
      <c r="H84" s="58">
        <v>0.15</v>
      </c>
    </row>
    <row r="85" spans="1:8" x14ac:dyDescent="0.3">
      <c r="A85" s="45"/>
      <c r="B85" s="20">
        <v>25</v>
      </c>
      <c r="C85" s="223">
        <v>2</v>
      </c>
      <c r="D85" s="223">
        <v>3</v>
      </c>
      <c r="E85" s="45"/>
      <c r="F85" s="358"/>
      <c r="G85" s="64" t="s">
        <v>2805</v>
      </c>
      <c r="H85" s="24"/>
    </row>
    <row r="86" spans="1:8" x14ac:dyDescent="0.3">
      <c r="A86" s="45"/>
      <c r="B86" s="20">
        <v>28</v>
      </c>
      <c r="C86" s="223">
        <v>1</v>
      </c>
      <c r="D86" s="223">
        <v>3</v>
      </c>
      <c r="E86" s="45"/>
      <c r="F86" s="358"/>
      <c r="G86" s="63" t="s">
        <v>2750</v>
      </c>
      <c r="H86" s="58">
        <v>0.15</v>
      </c>
    </row>
    <row r="87" spans="1:8" x14ac:dyDescent="0.3">
      <c r="A87" s="45"/>
      <c r="B87" s="20">
        <v>29</v>
      </c>
      <c r="C87" s="223">
        <v>2</v>
      </c>
      <c r="D87" s="223">
        <v>3</v>
      </c>
      <c r="E87" s="45"/>
      <c r="F87" s="358"/>
      <c r="G87" s="64" t="s">
        <v>2762</v>
      </c>
      <c r="H87" s="24"/>
    </row>
    <row r="88" spans="1:8" x14ac:dyDescent="0.3">
      <c r="A88" s="45"/>
      <c r="B88" s="20">
        <v>30</v>
      </c>
      <c r="C88" s="223">
        <v>2</v>
      </c>
      <c r="D88" s="223">
        <v>3</v>
      </c>
      <c r="E88" s="45"/>
      <c r="F88" s="358"/>
      <c r="G88" s="64" t="s">
        <v>2768</v>
      </c>
      <c r="H88" s="24"/>
    </row>
    <row r="89" spans="1:8" x14ac:dyDescent="0.3">
      <c r="A89" s="45"/>
      <c r="B89" s="20">
        <v>33</v>
      </c>
      <c r="C89" s="223">
        <v>1</v>
      </c>
      <c r="D89" s="223">
        <v>3</v>
      </c>
      <c r="E89" s="45"/>
      <c r="F89" s="358"/>
      <c r="G89" s="63" t="s">
        <v>2769</v>
      </c>
      <c r="H89" s="58">
        <v>0.15</v>
      </c>
    </row>
    <row r="90" spans="1:8" ht="27.6" x14ac:dyDescent="0.3">
      <c r="A90" s="45"/>
      <c r="B90" s="20">
        <v>34</v>
      </c>
      <c r="C90" s="223">
        <v>2</v>
      </c>
      <c r="D90" s="223">
        <v>3</v>
      </c>
      <c r="E90" s="45"/>
      <c r="F90" s="358"/>
      <c r="G90" s="67" t="s">
        <v>2760</v>
      </c>
      <c r="H90" s="24"/>
    </row>
    <row r="91" spans="1:8" x14ac:dyDescent="0.3">
      <c r="A91" s="45"/>
      <c r="B91" s="20">
        <v>37</v>
      </c>
      <c r="C91" s="223">
        <v>1</v>
      </c>
      <c r="D91" s="223">
        <v>3</v>
      </c>
      <c r="E91" s="45"/>
      <c r="F91" s="358"/>
      <c r="G91" s="63" t="s">
        <v>2773</v>
      </c>
      <c r="H91" s="58">
        <v>0.06</v>
      </c>
    </row>
    <row r="92" spans="1:8" ht="27.6" x14ac:dyDescent="0.3">
      <c r="A92" s="45"/>
      <c r="B92" s="20">
        <v>38</v>
      </c>
      <c r="C92" s="223">
        <v>2</v>
      </c>
      <c r="D92" s="223">
        <v>3</v>
      </c>
      <c r="E92" s="45"/>
      <c r="F92" s="358"/>
      <c r="G92" s="67" t="s">
        <v>2760</v>
      </c>
      <c r="H92" s="24"/>
    </row>
    <row r="93" spans="1:8" x14ac:dyDescent="0.3">
      <c r="A93" s="45"/>
      <c r="B93" s="20">
        <v>35</v>
      </c>
      <c r="C93" s="223">
        <v>1</v>
      </c>
      <c r="D93" s="223">
        <v>3</v>
      </c>
      <c r="E93" s="45"/>
      <c r="F93" s="358"/>
      <c r="G93" s="63" t="s">
        <v>2772</v>
      </c>
      <c r="H93" s="58">
        <v>0.05</v>
      </c>
    </row>
    <row r="94" spans="1:8" ht="41.4" x14ac:dyDescent="0.3">
      <c r="A94" s="45"/>
      <c r="B94" s="20">
        <v>36</v>
      </c>
      <c r="C94" s="223">
        <v>2</v>
      </c>
      <c r="D94" s="223">
        <v>3</v>
      </c>
      <c r="E94" s="45"/>
      <c r="F94" s="358"/>
      <c r="G94" s="67" t="s">
        <v>2776</v>
      </c>
      <c r="H94" s="24"/>
    </row>
    <row r="95" spans="1:8" x14ac:dyDescent="0.3">
      <c r="A95" s="45"/>
      <c r="B95" s="20">
        <v>39</v>
      </c>
      <c r="C95" s="223">
        <v>1</v>
      </c>
      <c r="D95" s="223">
        <v>3</v>
      </c>
      <c r="E95" s="45"/>
      <c r="F95" s="358"/>
      <c r="G95" s="63" t="s">
        <v>2747</v>
      </c>
      <c r="H95" s="58">
        <v>0.09</v>
      </c>
    </row>
    <row r="96" spans="1:8" ht="15" thickBot="1" x14ac:dyDescent="0.35">
      <c r="A96" s="45"/>
      <c r="B96" s="20">
        <v>40</v>
      </c>
      <c r="C96" s="223">
        <v>2</v>
      </c>
      <c r="D96" s="223">
        <v>3</v>
      </c>
      <c r="E96" s="45"/>
      <c r="F96" s="359"/>
      <c r="G96" s="64" t="s">
        <v>2777</v>
      </c>
      <c r="H96" s="24"/>
    </row>
    <row r="97" spans="1:8" x14ac:dyDescent="0.3">
      <c r="A97" s="45"/>
      <c r="B97" s="20">
        <v>55</v>
      </c>
      <c r="C97" s="223">
        <v>1</v>
      </c>
      <c r="D97" s="223">
        <v>4</v>
      </c>
      <c r="E97" s="45"/>
      <c r="F97" s="45"/>
      <c r="G97" s="66" t="s">
        <v>2774</v>
      </c>
      <c r="H97" s="58">
        <v>0.36</v>
      </c>
    </row>
    <row r="98" spans="1:8" ht="27.6" x14ac:dyDescent="0.3">
      <c r="A98" s="45"/>
      <c r="B98" s="20">
        <v>56</v>
      </c>
      <c r="C98" s="223">
        <v>2</v>
      </c>
      <c r="D98" s="223">
        <v>4</v>
      </c>
      <c r="E98" s="45"/>
      <c r="F98" s="45"/>
      <c r="G98" s="67" t="s">
        <v>2778</v>
      </c>
      <c r="H98" s="24"/>
    </row>
    <row r="99" spans="1:8" x14ac:dyDescent="0.3">
      <c r="A99" s="45"/>
      <c r="B99" s="20">
        <v>59</v>
      </c>
      <c r="C99" s="223">
        <v>1</v>
      </c>
      <c r="D99" s="223">
        <v>4</v>
      </c>
      <c r="E99" s="45"/>
      <c r="F99" s="45"/>
      <c r="G99" s="63" t="s">
        <v>2769</v>
      </c>
      <c r="H99" s="58">
        <v>0.24</v>
      </c>
    </row>
    <row r="100" spans="1:8" ht="27.6" x14ac:dyDescent="0.3">
      <c r="A100" s="45"/>
      <c r="B100" s="20">
        <v>60</v>
      </c>
      <c r="C100" s="223">
        <v>2</v>
      </c>
      <c r="D100" s="223">
        <v>4</v>
      </c>
      <c r="E100" s="45"/>
      <c r="F100" s="45"/>
      <c r="G100" s="67" t="s">
        <v>2760</v>
      </c>
      <c r="H100" s="24"/>
    </row>
    <row r="101" spans="1:8" x14ac:dyDescent="0.3">
      <c r="A101" s="45"/>
      <c r="B101" s="20">
        <v>57</v>
      </c>
      <c r="C101" s="223">
        <v>1</v>
      </c>
      <c r="D101" s="223">
        <v>4</v>
      </c>
      <c r="E101" s="45"/>
      <c r="F101" s="45"/>
      <c r="G101" s="63" t="s">
        <v>2773</v>
      </c>
      <c r="H101" s="58">
        <v>0.16</v>
      </c>
    </row>
    <row r="102" spans="1:8" ht="27.6" x14ac:dyDescent="0.3">
      <c r="A102" s="45"/>
      <c r="B102" s="20">
        <v>58</v>
      </c>
      <c r="C102" s="223">
        <v>2</v>
      </c>
      <c r="D102" s="223">
        <v>4</v>
      </c>
      <c r="E102" s="45"/>
      <c r="F102" s="45"/>
      <c r="G102" s="67" t="s">
        <v>2760</v>
      </c>
      <c r="H102" s="24"/>
    </row>
    <row r="103" spans="1:8" x14ac:dyDescent="0.3">
      <c r="A103" s="45"/>
      <c r="B103" s="20">
        <v>61</v>
      </c>
      <c r="C103" s="223">
        <v>1</v>
      </c>
      <c r="D103" s="223">
        <v>4</v>
      </c>
      <c r="E103" s="45"/>
      <c r="F103" s="45"/>
      <c r="G103" s="63" t="s">
        <v>2750</v>
      </c>
      <c r="H103" s="58">
        <v>0.08</v>
      </c>
    </row>
    <row r="104" spans="1:8" x14ac:dyDescent="0.3">
      <c r="A104" s="45"/>
      <c r="B104" s="20">
        <v>62</v>
      </c>
      <c r="C104" s="223">
        <v>2</v>
      </c>
      <c r="D104" s="223">
        <v>4</v>
      </c>
      <c r="E104" s="45"/>
      <c r="F104" s="45"/>
      <c r="G104" s="64" t="s">
        <v>2779</v>
      </c>
      <c r="H104" s="24"/>
    </row>
    <row r="105" spans="1:8" x14ac:dyDescent="0.3">
      <c r="A105" s="45"/>
      <c r="B105" s="20">
        <v>53</v>
      </c>
      <c r="C105" s="223">
        <v>1</v>
      </c>
      <c r="D105" s="223">
        <v>4</v>
      </c>
      <c r="E105" s="45"/>
      <c r="F105" s="45"/>
      <c r="G105" s="63" t="s">
        <v>2751</v>
      </c>
      <c r="H105" s="58">
        <v>0.05</v>
      </c>
    </row>
    <row r="106" spans="1:8" x14ac:dyDescent="0.3">
      <c r="A106" s="45"/>
      <c r="B106" s="20">
        <v>54</v>
      </c>
      <c r="C106" s="223">
        <v>2</v>
      </c>
      <c r="D106" s="223">
        <v>4</v>
      </c>
      <c r="E106" s="45"/>
      <c r="F106" s="45"/>
      <c r="G106" s="64" t="s">
        <v>2761</v>
      </c>
      <c r="H106" s="24"/>
    </row>
    <row r="107" spans="1:8" x14ac:dyDescent="0.3">
      <c r="A107" s="45"/>
      <c r="B107" s="20">
        <v>63</v>
      </c>
      <c r="C107" s="223">
        <v>1</v>
      </c>
      <c r="D107" s="223">
        <v>4</v>
      </c>
      <c r="E107" s="45"/>
      <c r="F107" s="45"/>
      <c r="G107" s="63" t="s">
        <v>2747</v>
      </c>
      <c r="H107" s="58">
        <v>0.11</v>
      </c>
    </row>
    <row r="108" spans="1:8" ht="15" thickBot="1" x14ac:dyDescent="0.35">
      <c r="A108" s="45"/>
      <c r="B108" s="20">
        <v>64</v>
      </c>
      <c r="C108" s="223">
        <v>2</v>
      </c>
      <c r="D108" s="223">
        <v>4</v>
      </c>
      <c r="E108" s="45"/>
      <c r="F108" s="45"/>
      <c r="G108" s="65" t="s">
        <v>2761</v>
      </c>
      <c r="H108" s="24"/>
    </row>
    <row r="109" spans="1:8" x14ac:dyDescent="0.3">
      <c r="A109" s="30"/>
      <c r="B109" s="219"/>
      <c r="C109" s="219"/>
      <c r="D109" s="219"/>
      <c r="E109" s="30"/>
      <c r="F109" s="30"/>
      <c r="G109" s="30"/>
      <c r="H109" s="30"/>
    </row>
    <row r="110" spans="1:8" x14ac:dyDescent="0.3">
      <c r="A110" s="32" t="s">
        <v>2658</v>
      </c>
      <c r="B110" s="220">
        <v>27</v>
      </c>
      <c r="C110" s="220"/>
      <c r="D110" s="98"/>
      <c r="E110" s="30"/>
      <c r="F110" s="140" t="s">
        <v>2930</v>
      </c>
      <c r="G110" s="352" t="s">
        <v>2806</v>
      </c>
      <c r="H110" s="353"/>
    </row>
    <row r="111" spans="1:8" x14ac:dyDescent="0.3">
      <c r="A111" s="32" t="s">
        <v>2658</v>
      </c>
      <c r="B111" s="220">
        <v>59</v>
      </c>
      <c r="C111" s="220"/>
      <c r="D111" s="98"/>
      <c r="E111" s="30"/>
      <c r="F111" s="129" t="s">
        <v>2931</v>
      </c>
      <c r="G111" s="130" t="s">
        <v>2825</v>
      </c>
      <c r="H111" s="131" t="s">
        <v>2697</v>
      </c>
    </row>
    <row r="112" spans="1:8" ht="43.2" x14ac:dyDescent="0.3">
      <c r="A112" s="32" t="s">
        <v>2658</v>
      </c>
      <c r="B112" s="220">
        <v>61</v>
      </c>
      <c r="C112" s="220"/>
      <c r="D112" s="98"/>
      <c r="E112" s="30"/>
      <c r="F112" s="129" t="s">
        <v>2932</v>
      </c>
      <c r="G112" s="130" t="s">
        <v>2838</v>
      </c>
      <c r="H112" s="131" t="s">
        <v>2697</v>
      </c>
    </row>
    <row r="113" spans="1:9" x14ac:dyDescent="0.3">
      <c r="A113" s="47" t="s">
        <v>2658</v>
      </c>
      <c r="B113" s="220"/>
      <c r="C113" s="220"/>
      <c r="D113" s="98"/>
      <c r="E113" s="38"/>
      <c r="F113" s="136"/>
      <c r="G113" s="136"/>
      <c r="H113" s="136"/>
    </row>
    <row r="114" spans="1:9" x14ac:dyDescent="0.3">
      <c r="A114" s="32" t="s">
        <v>2658</v>
      </c>
      <c r="B114" s="224">
        <v>60</v>
      </c>
      <c r="C114" s="220"/>
      <c r="D114" s="98"/>
      <c r="E114" s="30"/>
      <c r="F114" s="129" t="s">
        <v>2933</v>
      </c>
      <c r="G114" s="141" t="s">
        <v>2736</v>
      </c>
      <c r="H114" s="131" t="s">
        <v>2702</v>
      </c>
    </row>
    <row r="115" spans="1:9" x14ac:dyDescent="0.3">
      <c r="A115" s="47" t="s">
        <v>2658</v>
      </c>
      <c r="B115" s="220"/>
      <c r="C115" s="220"/>
      <c r="D115" s="179"/>
      <c r="E115" s="39"/>
      <c r="F115" s="136"/>
      <c r="G115" s="136"/>
      <c r="H115" s="144"/>
    </row>
    <row r="116" spans="1:9" x14ac:dyDescent="0.3">
      <c r="A116" s="32" t="s">
        <v>2658</v>
      </c>
      <c r="B116" s="224">
        <v>62</v>
      </c>
      <c r="C116" s="220"/>
      <c r="D116" s="98"/>
      <c r="E116" s="29"/>
      <c r="F116" s="129" t="s">
        <v>2934</v>
      </c>
      <c r="G116" s="141" t="s">
        <v>2688</v>
      </c>
      <c r="H116" s="131" t="s">
        <v>2697</v>
      </c>
    </row>
    <row r="117" spans="1:9" x14ac:dyDescent="0.3">
      <c r="B117" s="224"/>
      <c r="C117" s="220"/>
      <c r="D117" s="98"/>
      <c r="E117" s="29"/>
      <c r="F117" s="111"/>
      <c r="G117" s="143" t="s">
        <v>2915</v>
      </c>
      <c r="H117" s="136"/>
    </row>
    <row r="118" spans="1:9" x14ac:dyDescent="0.3">
      <c r="A118" s="32" t="s">
        <v>2658</v>
      </c>
      <c r="B118" s="224">
        <v>63</v>
      </c>
      <c r="C118" s="220"/>
      <c r="D118" s="98"/>
      <c r="E118" s="29"/>
      <c r="F118" s="129" t="s">
        <v>2935</v>
      </c>
      <c r="G118" s="141" t="s">
        <v>2691</v>
      </c>
      <c r="H118" s="131" t="s">
        <v>2697</v>
      </c>
    </row>
    <row r="119" spans="1:9" x14ac:dyDescent="0.3">
      <c r="A119" s="32" t="s">
        <v>2658</v>
      </c>
      <c r="B119" s="224">
        <v>64</v>
      </c>
      <c r="C119" s="220"/>
      <c r="D119" s="98"/>
      <c r="E119" s="29"/>
      <c r="F119" s="129" t="s">
        <v>2936</v>
      </c>
      <c r="G119" s="141" t="s">
        <v>2827</v>
      </c>
      <c r="H119" s="131" t="s">
        <v>2697</v>
      </c>
    </row>
    <row r="120" spans="1:9" x14ac:dyDescent="0.3">
      <c r="A120" s="32" t="s">
        <v>2658</v>
      </c>
      <c r="B120" s="224">
        <v>65</v>
      </c>
      <c r="C120" s="220"/>
      <c r="D120" s="98"/>
      <c r="E120" s="29"/>
      <c r="F120" s="129" t="s">
        <v>2937</v>
      </c>
      <c r="G120" s="141" t="s">
        <v>2692</v>
      </c>
      <c r="H120" s="131" t="s">
        <v>2697</v>
      </c>
    </row>
    <row r="121" spans="1:9" x14ac:dyDescent="0.3">
      <c r="A121" s="32" t="s">
        <v>2658</v>
      </c>
      <c r="B121" s="220"/>
      <c r="C121" s="220"/>
      <c r="D121" s="98"/>
      <c r="E121" s="29"/>
      <c r="F121" s="111"/>
      <c r="G121" s="111"/>
    </row>
    <row r="122" spans="1:9" x14ac:dyDescent="0.3">
      <c r="A122" s="32" t="s">
        <v>2658</v>
      </c>
      <c r="B122" s="220">
        <v>28</v>
      </c>
      <c r="C122" s="220"/>
      <c r="D122" s="98"/>
      <c r="E122" s="29"/>
      <c r="F122" s="140" t="s">
        <v>2705</v>
      </c>
      <c r="G122" s="145" t="s">
        <v>9</v>
      </c>
      <c r="H122" s="146" t="s">
        <v>2697</v>
      </c>
    </row>
    <row r="123" spans="1:9" x14ac:dyDescent="0.3">
      <c r="B123" s="220"/>
      <c r="C123" s="220"/>
      <c r="D123" s="98"/>
      <c r="E123" s="29"/>
      <c r="F123" s="147"/>
      <c r="G123" s="111"/>
    </row>
    <row r="124" spans="1:9" ht="28.8" x14ac:dyDescent="0.3">
      <c r="B124" s="220">
        <v>43</v>
      </c>
      <c r="C124" s="220"/>
      <c r="D124" s="98"/>
      <c r="E124" s="30"/>
      <c r="F124" s="308" t="s">
        <v>2706</v>
      </c>
      <c r="G124" s="43" t="s">
        <v>2907</v>
      </c>
      <c r="H124" s="305" t="s">
        <v>2697</v>
      </c>
      <c r="I124" s="111"/>
    </row>
    <row r="125" spans="1:9" x14ac:dyDescent="0.3">
      <c r="B125" s="220">
        <v>45</v>
      </c>
      <c r="C125" s="220"/>
      <c r="D125" s="98"/>
      <c r="E125" s="30"/>
      <c r="F125" s="309" t="s">
        <v>2939</v>
      </c>
      <c r="G125" s="304" t="s">
        <v>2941</v>
      </c>
      <c r="H125" s="305" t="s">
        <v>2697</v>
      </c>
      <c r="I125" s="111"/>
    </row>
    <row r="126" spans="1:9" x14ac:dyDescent="0.3">
      <c r="B126" s="220">
        <v>40</v>
      </c>
      <c r="C126" s="220"/>
      <c r="D126" s="98"/>
      <c r="E126" s="30"/>
      <c r="F126" s="309" t="s">
        <v>2938</v>
      </c>
      <c r="G126" s="304" t="s">
        <v>2908</v>
      </c>
      <c r="H126" s="305" t="s">
        <v>2697</v>
      </c>
      <c r="I126" s="111"/>
    </row>
    <row r="127" spans="1:9" x14ac:dyDescent="0.3">
      <c r="B127" s="220">
        <v>46</v>
      </c>
      <c r="C127" s="220"/>
      <c r="D127" s="98"/>
      <c r="E127" s="30"/>
      <c r="F127" s="309" t="s">
        <v>2940</v>
      </c>
      <c r="G127" s="304" t="s">
        <v>2942</v>
      </c>
      <c r="H127" s="305" t="s">
        <v>2697</v>
      </c>
      <c r="I127" s="111"/>
    </row>
    <row r="128" spans="1:9" x14ac:dyDescent="0.3">
      <c r="B128" s="220">
        <v>41</v>
      </c>
      <c r="C128" s="220"/>
      <c r="D128" s="98"/>
      <c r="E128" s="30"/>
      <c r="F128" s="303" t="s">
        <v>2938</v>
      </c>
      <c r="G128" s="304" t="s">
        <v>2909</v>
      </c>
      <c r="H128" s="305" t="s">
        <v>2697</v>
      </c>
      <c r="I128" s="111"/>
    </row>
    <row r="129" spans="1:9" x14ac:dyDescent="0.3">
      <c r="B129" s="220">
        <v>42</v>
      </c>
      <c r="C129" s="220"/>
      <c r="D129" s="98"/>
      <c r="E129" s="30"/>
      <c r="F129" s="303" t="s">
        <v>2940</v>
      </c>
      <c r="G129" s="304" t="s">
        <v>2910</v>
      </c>
      <c r="H129" s="305" t="s">
        <v>2697</v>
      </c>
      <c r="I129" s="111"/>
    </row>
    <row r="130" spans="1:9" x14ac:dyDescent="0.3">
      <c r="A130" s="32" t="s">
        <v>2658</v>
      </c>
      <c r="B130" s="220"/>
      <c r="C130" s="220"/>
      <c r="D130" s="98"/>
      <c r="E130" s="29"/>
      <c r="F130" s="147"/>
      <c r="G130" s="111"/>
      <c r="H130" s="111"/>
    </row>
    <row r="131" spans="1:9" x14ac:dyDescent="0.3">
      <c r="A131" s="32" t="s">
        <v>2658</v>
      </c>
      <c r="B131" s="220">
        <v>31</v>
      </c>
      <c r="C131" s="220"/>
      <c r="D131" s="98"/>
      <c r="E131" s="30"/>
      <c r="F131" s="310" t="s">
        <v>2707</v>
      </c>
      <c r="G131" s="148" t="s">
        <v>2686</v>
      </c>
      <c r="H131" s="149" t="s">
        <v>2697</v>
      </c>
    </row>
    <row r="132" spans="1:9" x14ac:dyDescent="0.3">
      <c r="B132" s="220"/>
      <c r="C132" s="220"/>
      <c r="D132" s="98"/>
      <c r="E132" s="30"/>
      <c r="F132" s="111"/>
      <c r="G132" s="111"/>
      <c r="H132" s="111"/>
    </row>
    <row r="133" spans="1:9" x14ac:dyDescent="0.3">
      <c r="B133" s="219"/>
      <c r="C133" s="219"/>
      <c r="D133" s="219"/>
      <c r="E133" s="30"/>
      <c r="F133" s="151" t="s">
        <v>2711</v>
      </c>
      <c r="G133" s="152" t="s">
        <v>2835</v>
      </c>
      <c r="H133" s="153" t="s">
        <v>2697</v>
      </c>
    </row>
    <row r="134" spans="1:9" x14ac:dyDescent="0.3">
      <c r="A134" s="32" t="s">
        <v>2658</v>
      </c>
      <c r="B134" s="220">
        <v>73</v>
      </c>
      <c r="C134" s="220"/>
      <c r="D134" s="98"/>
      <c r="E134" s="30"/>
      <c r="F134" s="151" t="s">
        <v>2752</v>
      </c>
      <c r="G134" s="152" t="s">
        <v>2836</v>
      </c>
      <c r="H134" s="153" t="s">
        <v>2697</v>
      </c>
    </row>
    <row r="135" spans="1:9" x14ac:dyDescent="0.3">
      <c r="A135" s="32" t="s">
        <v>2658</v>
      </c>
      <c r="B135" s="220">
        <v>74</v>
      </c>
      <c r="C135" s="220"/>
      <c r="D135" s="98"/>
      <c r="E135" s="30"/>
      <c r="F135" s="151" t="s">
        <v>2800</v>
      </c>
      <c r="G135" s="152" t="s">
        <v>2837</v>
      </c>
      <c r="H135" s="153" t="s">
        <v>2697</v>
      </c>
    </row>
    <row r="136" spans="1:9" x14ac:dyDescent="0.3">
      <c r="A136" s="32" t="s">
        <v>2658</v>
      </c>
      <c r="B136" s="220">
        <v>75</v>
      </c>
      <c r="C136" s="220"/>
      <c r="D136" s="98"/>
      <c r="E136" s="30"/>
      <c r="F136" s="331"/>
      <c r="G136" s="111"/>
    </row>
    <row r="137" spans="1:9" ht="18" x14ac:dyDescent="0.3">
      <c r="E137" s="30"/>
      <c r="F137" s="151"/>
      <c r="G137" s="168" t="s">
        <v>2896</v>
      </c>
      <c r="H137" s="153" t="s">
        <v>2697</v>
      </c>
    </row>
    <row r="138" spans="1:9" ht="15" hidden="1" thickBot="1" x14ac:dyDescent="0.35">
      <c r="E138" s="30"/>
      <c r="F138" s="30"/>
      <c r="G138" s="30"/>
      <c r="H138" s="32"/>
    </row>
    <row r="139" spans="1:9" ht="15" hidden="1" thickBot="1" x14ac:dyDescent="0.35">
      <c r="E139" s="30"/>
      <c r="F139" s="30"/>
      <c r="G139" s="69" t="s">
        <v>2753</v>
      </c>
      <c r="H139" s="32"/>
    </row>
  </sheetData>
  <mergeCells count="5">
    <mergeCell ref="G34:H34"/>
    <mergeCell ref="G46:H46"/>
    <mergeCell ref="G110:H110"/>
    <mergeCell ref="F68:F79"/>
    <mergeCell ref="F80:F96"/>
  </mergeCells>
  <pageMargins left="0.70866141732283472" right="0.70866141732283472" top="0.31496062992125984" bottom="0.27559055118110237" header="0.31496062992125984" footer="0.31496062992125984"/>
  <pageSetup paperSize="9" scale="73"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21C3C-9287-49EB-B56F-CDE669BAD3CB}">
  <sheetPr>
    <tabColor theme="8" tint="-0.249977111117893"/>
  </sheetPr>
  <dimension ref="A1:J102"/>
  <sheetViews>
    <sheetView tabSelected="1" zoomScale="80" zoomScaleNormal="80" workbookViewId="0">
      <pane ySplit="5" topLeftCell="A6" activePane="bottomLeft" state="frozen"/>
      <selection activeCell="C60" sqref="C60"/>
      <selection pane="bottomLeft" activeCell="B2" sqref="B2"/>
    </sheetView>
  </sheetViews>
  <sheetFormatPr defaultColWidth="8.6640625" defaultRowHeight="14.4" outlineLevelRow="1" x14ac:dyDescent="0.3"/>
  <cols>
    <col min="1" max="1" width="6" style="111" customWidth="1"/>
    <col min="2" max="2" width="9.6640625" style="111" customWidth="1"/>
    <col min="3" max="3" width="84.33203125" style="111" customWidth="1"/>
    <col min="4" max="4" width="7.5546875" style="36" customWidth="1"/>
    <col min="5" max="5" width="7.6640625" style="111" customWidth="1"/>
    <col min="6" max="6" width="18.33203125" style="111" customWidth="1"/>
    <col min="7" max="7" width="21.33203125" style="111" customWidth="1"/>
    <col min="8" max="8" width="43.44140625" style="111" customWidth="1"/>
    <col min="9" max="9" width="14.6640625" style="111" bestFit="1" customWidth="1"/>
    <col min="10" max="16384" width="8.6640625" style="111"/>
  </cols>
  <sheetData>
    <row r="1" spans="1:9" ht="27.75" customHeight="1" thickBot="1" x14ac:dyDescent="0.35">
      <c r="A1" s="180" t="s">
        <v>2712</v>
      </c>
      <c r="B1" s="181">
        <v>1</v>
      </c>
      <c r="D1" s="111"/>
    </row>
    <row r="2" spans="1:9" outlineLevel="1" x14ac:dyDescent="0.3">
      <c r="A2" s="158" t="s">
        <v>1</v>
      </c>
      <c r="B2" s="159">
        <v>14</v>
      </c>
      <c r="C2" s="154" t="str">
        <f>+IF(ISBLANK(WK_),"Podaj WK",IF(ISERROR(slownik!C4),"Błędny WK",slownik!C4))</f>
        <v>mazowieckie</v>
      </c>
      <c r="E2" s="112"/>
    </row>
    <row r="3" spans="1:9" outlineLevel="1" x14ac:dyDescent="0.3">
      <c r="A3" s="160" t="s">
        <v>2</v>
      </c>
      <c r="B3" s="161">
        <v>28</v>
      </c>
      <c r="C3" s="154" t="str">
        <f>+IF(AND(ISBLANK(PK),'Gminy jednostkowo'!B1&lt;&gt;4),"Podaj PK",+IF('Gminy jednostkowo'!B1=4,"",IF(ISERROR(slownik!C5),"Błędny PK",slownik!C5)))</f>
        <v>sochaczewski</v>
      </c>
      <c r="E3" s="112"/>
    </row>
    <row r="4" spans="1:9" ht="15" outlineLevel="1" thickBot="1" x14ac:dyDescent="0.35">
      <c r="A4" s="171" t="s">
        <v>3</v>
      </c>
      <c r="B4" s="172">
        <v>7</v>
      </c>
      <c r="C4" s="155" t="str">
        <f>+IF(AND(ISBLANK(GK),'Gminy jednostkowo'!B1=1),"Podaj GK",+IF(OR('Gminy jednostkowo'!B1=4,'Gminy jednostkowo'!B1=3),"",IF(ISERROR(slownik!C6),"Błędny GK","")))</f>
        <v/>
      </c>
      <c r="E4" s="112"/>
    </row>
    <row r="5" spans="1:9" ht="15" thickBot="1" x14ac:dyDescent="0.35">
      <c r="A5" s="332" t="s">
        <v>2653</v>
      </c>
      <c r="B5" s="333" t="str">
        <f>+TEXT(WK_,"00")&amp;TEXT(PK,"00")&amp;TEXT(GK,"00")</f>
        <v>142807</v>
      </c>
      <c r="C5" s="334" t="str" cm="1">
        <f t="array" ref="C5">+IF(ISERROR(INDEX(Tabela1[Nazwa JST],slownik!B8)),"Popraw WK/PK/GK",+INDEX(Tabela1[Nazwa JST],slownik!B8)&amp;" ["&amp;B5&amp;"]")</f>
        <v>SOCHACZEW [142807]</v>
      </c>
      <c r="E5" s="113"/>
    </row>
    <row r="6" spans="1:9" ht="15" thickBot="1" x14ac:dyDescent="0.35">
      <c r="C6" s="114" t="str">
        <f>+C5</f>
        <v>SOCHACZEW [142807]</v>
      </c>
      <c r="F6" s="206" t="s">
        <v>2646</v>
      </c>
      <c r="G6" s="207" t="s">
        <v>2647</v>
      </c>
    </row>
    <row r="7" spans="1:9" x14ac:dyDescent="0.3">
      <c r="B7" s="42" t="s">
        <v>2683</v>
      </c>
      <c r="C7" s="43" t="s">
        <v>2892</v>
      </c>
      <c r="D7" s="115" t="s">
        <v>2697</v>
      </c>
      <c r="F7" s="255" cm="1">
        <f t="array" ref="F7">+INDEX(Tabela1[],slownik!$B$8,Indeksy!B7)</f>
        <v>694444641.44000006</v>
      </c>
      <c r="G7" s="255" cm="1">
        <f t="array" ref="G7">+INDEX(Tabela1[],slownik!$B$8,Indeksy!C7)</f>
        <v>296246694.93000001</v>
      </c>
    </row>
    <row r="8" spans="1:9" x14ac:dyDescent="0.3">
      <c r="B8" s="116" t="s">
        <v>2682</v>
      </c>
      <c r="C8" s="117" t="s">
        <v>2801</v>
      </c>
      <c r="D8" s="115" t="s">
        <v>2689</v>
      </c>
      <c r="F8" s="177" cm="1">
        <f t="array" ref="F8">+INDEX(Tabela1[],slownik!$B$8,Indeksy!B8)</f>
        <v>1.125</v>
      </c>
      <c r="G8" s="177" cm="1">
        <f t="array" ref="G8">+INDEX(Tabela1[],slownik!$B$8,Indeksy!C8)</f>
        <v>1.125</v>
      </c>
    </row>
    <row r="9" spans="1:9" ht="28.8" x14ac:dyDescent="0.3">
      <c r="B9" s="42" t="s">
        <v>2681</v>
      </c>
      <c r="C9" s="43" t="s">
        <v>2893</v>
      </c>
      <c r="D9" s="115" t="s">
        <v>2697</v>
      </c>
      <c r="F9" s="256" cm="1">
        <f t="array" ref="F9">+INDEX(Tabela1[],slownik!$B$8,Indeksy!B9)</f>
        <v>781250221.62</v>
      </c>
      <c r="G9" s="256" cm="1">
        <f t="array" ref="G9">+INDEX(Tabela1[],slownik!$B$8,Indeksy!C9)</f>
        <v>333277531.80000001</v>
      </c>
      <c r="H9" s="13"/>
      <c r="I9" s="13"/>
    </row>
    <row r="10" spans="1:9" x14ac:dyDescent="0.3">
      <c r="B10" s="116" t="s">
        <v>2680</v>
      </c>
      <c r="C10" s="117" t="s">
        <v>2808</v>
      </c>
      <c r="D10" s="115" t="s">
        <v>2689</v>
      </c>
      <c r="F10" s="177" cm="1">
        <f t="array" ref="F10">+INDEX(Tabela1[],slownik!$B$8,Indeksy!B10)</f>
        <v>7.0000000000000007E-2</v>
      </c>
      <c r="G10" s="177" cm="1">
        <f t="array" ref="G10">+INDEX(Tabela1[],slownik!$B$8,Indeksy!C10)</f>
        <v>1.6E-2</v>
      </c>
    </row>
    <row r="11" spans="1:9" ht="28.8" x14ac:dyDescent="0.3">
      <c r="B11" s="42" t="s">
        <v>2679</v>
      </c>
      <c r="C11" s="43" t="s">
        <v>2947</v>
      </c>
      <c r="D11" s="115" t="s">
        <v>2697</v>
      </c>
      <c r="F11" s="256" cm="1">
        <f t="array" ref="F11">+INDEX(Tabela1[],slownik!$B$8,Indeksy!B11)</f>
        <v>54687516</v>
      </c>
      <c r="G11" s="256" cm="1">
        <f t="array" ref="G11">+INDEX(Tabela1[],slownik!$B$8,Indeksy!C11)</f>
        <v>5332441</v>
      </c>
      <c r="H11" s="13"/>
      <c r="I11" s="13"/>
    </row>
    <row r="12" spans="1:9" x14ac:dyDescent="0.3">
      <c r="D12" s="111"/>
      <c r="F12" s="257"/>
      <c r="G12" s="257"/>
    </row>
    <row r="13" spans="1:9" x14ac:dyDescent="0.3">
      <c r="B13" s="35" t="s">
        <v>2678</v>
      </c>
      <c r="C13" s="106" t="s">
        <v>2916</v>
      </c>
      <c r="D13" s="119" t="s">
        <v>2697</v>
      </c>
      <c r="F13" s="256" cm="1">
        <f t="array" ref="F13">+INDEX(Tabela1[],slownik!$B$8,Indeksy!B13)</f>
        <v>26187590</v>
      </c>
      <c r="G13" s="257"/>
      <c r="H13" s="120"/>
    </row>
    <row r="14" spans="1:9" x14ac:dyDescent="0.3">
      <c r="B14" s="36"/>
      <c r="F14" s="306"/>
      <c r="G14" s="257"/>
    </row>
    <row r="15" spans="1:9" x14ac:dyDescent="0.3">
      <c r="B15" s="35" t="s">
        <v>2899</v>
      </c>
      <c r="C15" s="106" t="s">
        <v>2900</v>
      </c>
      <c r="D15" s="119" t="s">
        <v>2697</v>
      </c>
      <c r="F15" s="256" cm="1">
        <f t="array" ref="F15">+INDEX(Tabela1[],slownik!$B$8,Indeksy!B15)</f>
        <v>1416945</v>
      </c>
      <c r="G15" s="257"/>
      <c r="H15" s="120"/>
    </row>
    <row r="16" spans="1:9" x14ac:dyDescent="0.3">
      <c r="B16" s="36"/>
      <c r="F16" s="257"/>
      <c r="G16" s="257"/>
    </row>
    <row r="17" spans="1:9" x14ac:dyDescent="0.3">
      <c r="B17" s="42" t="s">
        <v>2677</v>
      </c>
      <c r="C17" s="43" t="s">
        <v>2906</v>
      </c>
      <c r="D17" s="115" t="s">
        <v>2697</v>
      </c>
      <c r="F17" s="256" cm="1">
        <f t="array" ref="F17">+INDEX(Tabela1[],slownik!$B$8,Indeksy!B17)</f>
        <v>43979161</v>
      </c>
      <c r="G17" s="257"/>
    </row>
    <row r="18" spans="1:9" x14ac:dyDescent="0.3">
      <c r="B18" s="114"/>
      <c r="C18" s="156"/>
      <c r="F18" s="257"/>
      <c r="G18" s="257"/>
    </row>
    <row r="19" spans="1:9" x14ac:dyDescent="0.3">
      <c r="B19" s="42" t="s">
        <v>2901</v>
      </c>
      <c r="C19" s="43" t="s">
        <v>2917</v>
      </c>
      <c r="D19" s="115" t="s">
        <v>2697</v>
      </c>
      <c r="F19" s="256" cm="1">
        <f t="array" ref="F19">+INDEX(Tabela1[],slownik!$B$8,Indeksy!B19)</f>
        <v>4049651</v>
      </c>
      <c r="G19" s="257"/>
    </row>
    <row r="20" spans="1:9" x14ac:dyDescent="0.3">
      <c r="B20" s="114"/>
      <c r="C20" s="156"/>
      <c r="F20" s="306"/>
      <c r="G20" s="257"/>
    </row>
    <row r="21" spans="1:9" ht="28.8" x14ac:dyDescent="0.3">
      <c r="B21" s="42" t="s">
        <v>2903</v>
      </c>
      <c r="C21" s="43" t="s">
        <v>2948</v>
      </c>
      <c r="D21" s="115" t="s">
        <v>2697</v>
      </c>
      <c r="F21" s="256" cm="1">
        <f t="array" ref="F21">+INDEX(Tabela1[],slownik!$B$8,Indeksy!B21)</f>
        <v>4099996</v>
      </c>
      <c r="G21" s="257"/>
    </row>
    <row r="22" spans="1:9" x14ac:dyDescent="0.3">
      <c r="B22" s="114"/>
      <c r="C22" s="156"/>
      <c r="F22" s="306"/>
      <c r="G22" s="257"/>
    </row>
    <row r="23" spans="1:9" ht="28.8" x14ac:dyDescent="0.3">
      <c r="B23" s="42" t="s">
        <v>2904</v>
      </c>
      <c r="C23" s="43" t="s">
        <v>2944</v>
      </c>
      <c r="D23" s="115" t="s">
        <v>2697</v>
      </c>
      <c r="F23" s="256" cm="1">
        <f t="array" ref="F23">+INDEX(Tabela1[],slownik!$B$8,Indeksy!B23)</f>
        <v>2683051</v>
      </c>
      <c r="G23" s="257"/>
    </row>
    <row r="24" spans="1:9" x14ac:dyDescent="0.3">
      <c r="B24" s="121"/>
      <c r="F24" s="307"/>
      <c r="G24" s="257"/>
    </row>
    <row r="25" spans="1:9" x14ac:dyDescent="0.3">
      <c r="B25" s="42" t="s">
        <v>2684</v>
      </c>
      <c r="C25" s="43" t="s">
        <v>2905</v>
      </c>
      <c r="D25" s="115" t="s">
        <v>2697</v>
      </c>
      <c r="F25" s="256" cm="1">
        <f t="array" ref="F25">+INDEX(Tabela1[],slownik!$B$8,Indeksy!B25)</f>
        <v>17841916</v>
      </c>
      <c r="G25" s="257"/>
    </row>
    <row r="26" spans="1:9" x14ac:dyDescent="0.3">
      <c r="B26" s="121"/>
      <c r="F26" s="259"/>
      <c r="G26" s="257"/>
    </row>
    <row r="27" spans="1:9" ht="28.8" x14ac:dyDescent="0.3">
      <c r="A27" s="122"/>
      <c r="B27" s="35" t="s">
        <v>2685</v>
      </c>
      <c r="C27" s="123" t="s">
        <v>2802</v>
      </c>
      <c r="D27" s="119" t="s">
        <v>2697</v>
      </c>
      <c r="F27" s="260" cm="1">
        <f t="array" ref="F27">+INDEX(Tabela1[],slownik!$B$8,Indeksy!B27)</f>
        <v>43979161</v>
      </c>
      <c r="G27" s="257"/>
      <c r="H27" s="124"/>
      <c r="I27" s="120"/>
    </row>
    <row r="28" spans="1:9" x14ac:dyDescent="0.3">
      <c r="B28" s="125" t="s">
        <v>2700</v>
      </c>
      <c r="C28" s="126" t="s">
        <v>2648</v>
      </c>
      <c r="D28" s="119" t="s">
        <v>2697</v>
      </c>
      <c r="F28" s="258" cm="1">
        <f t="array" ref="F28">+INDEX(Tabela1[],slownik!$B$8,Indeksy!B28)</f>
        <v>0</v>
      </c>
      <c r="G28" s="257"/>
    </row>
    <row r="29" spans="1:9" x14ac:dyDescent="0.3">
      <c r="B29" s="119" t="s">
        <v>2701</v>
      </c>
      <c r="C29" s="126" t="s">
        <v>2651</v>
      </c>
      <c r="D29" s="119" t="s">
        <v>2697</v>
      </c>
      <c r="F29" s="258" cm="1">
        <f t="array" ref="F29">+INDEX(Tabela1[],slownik!$B$8,Indeksy!B29)</f>
        <v>35556051</v>
      </c>
      <c r="G29" s="257"/>
    </row>
    <row r="30" spans="1:9" x14ac:dyDescent="0.3">
      <c r="B30" s="119" t="s">
        <v>2733</v>
      </c>
      <c r="C30" s="126" t="s">
        <v>2650</v>
      </c>
      <c r="D30" s="119" t="s">
        <v>2697</v>
      </c>
      <c r="F30" s="258" cm="1">
        <f t="array" ref="F30">+INDEX(Tabela1[],slownik!$B$8,Indeksy!B30)</f>
        <v>2104571</v>
      </c>
      <c r="G30" s="257"/>
    </row>
    <row r="31" spans="1:9" x14ac:dyDescent="0.3">
      <c r="B31" s="119" t="s">
        <v>2918</v>
      </c>
      <c r="C31" s="126" t="s">
        <v>2649</v>
      </c>
      <c r="D31" s="119" t="s">
        <v>2697</v>
      </c>
      <c r="F31" s="258" cm="1">
        <f t="array" ref="F31">+INDEX(Tabela1[],slownik!$B$8,Indeksy!B31)</f>
        <v>5</v>
      </c>
      <c r="G31" s="257"/>
    </row>
    <row r="32" spans="1:9" x14ac:dyDescent="0.3">
      <c r="B32" s="119" t="s">
        <v>2919</v>
      </c>
      <c r="C32" s="126" t="s">
        <v>2652</v>
      </c>
      <c r="D32" s="119" t="s">
        <v>2697</v>
      </c>
      <c r="F32" s="258" cm="1">
        <f t="array" ref="F32">+INDEX(Tabela1[],slownik!$B$8,Indeksy!B32)</f>
        <v>6318534</v>
      </c>
      <c r="G32" s="257"/>
    </row>
    <row r="33" spans="1:10" x14ac:dyDescent="0.3">
      <c r="B33" s="36"/>
      <c r="F33" s="257"/>
      <c r="G33" s="257"/>
    </row>
    <row r="34" spans="1:10" x14ac:dyDescent="0.3">
      <c r="B34" s="127" t="s">
        <v>2920</v>
      </c>
      <c r="C34" s="350" t="s">
        <v>2803</v>
      </c>
      <c r="D34" s="351"/>
      <c r="F34" s="257"/>
      <c r="G34" s="257"/>
      <c r="I34" s="128"/>
    </row>
    <row r="35" spans="1:10" x14ac:dyDescent="0.3">
      <c r="B35" s="129" t="s">
        <v>2921</v>
      </c>
      <c r="C35" s="130" t="s">
        <v>2823</v>
      </c>
      <c r="D35" s="131" t="s">
        <v>2698</v>
      </c>
      <c r="F35" s="261">
        <f>+SUM(G39:G44)</f>
        <v>1.4999999999999999E-2</v>
      </c>
      <c r="G35" s="257"/>
      <c r="H35" s="133"/>
    </row>
    <row r="36" spans="1:10" x14ac:dyDescent="0.3">
      <c r="B36" s="129" t="s">
        <v>2922</v>
      </c>
      <c r="C36" s="130" t="s">
        <v>2824</v>
      </c>
      <c r="D36" s="131" t="s">
        <v>2697</v>
      </c>
      <c r="F36" s="261">
        <f>+VLOOKUP('Gminy jednostkowo'!B1,slownik!$A$17:$B$20,2,FALSE)</f>
        <v>332.7</v>
      </c>
      <c r="G36" s="262"/>
    </row>
    <row r="37" spans="1:10" x14ac:dyDescent="0.3">
      <c r="B37" s="361"/>
      <c r="C37" s="361"/>
      <c r="D37" s="361"/>
      <c r="F37" s="257"/>
      <c r="G37" s="257"/>
    </row>
    <row r="38" spans="1:10" ht="28.2" thickBot="1" x14ac:dyDescent="0.35">
      <c r="B38" s="211" t="s">
        <v>2923</v>
      </c>
      <c r="C38" s="362" t="s">
        <v>2832</v>
      </c>
      <c r="D38" s="363"/>
      <c r="E38" s="212" t="s">
        <v>2699</v>
      </c>
      <c r="F38" s="244" t="s">
        <v>2833</v>
      </c>
      <c r="G38" s="244" t="s">
        <v>2834</v>
      </c>
    </row>
    <row r="39" spans="1:10" x14ac:dyDescent="0.3">
      <c r="B39" s="208" t="s">
        <v>2924</v>
      </c>
      <c r="C39" s="209" t="s">
        <v>2730</v>
      </c>
      <c r="D39" s="210" t="s">
        <v>2698</v>
      </c>
      <c r="E39" s="213">
        <v>2</v>
      </c>
      <c r="F39" s="263" cm="1">
        <f t="array" ref="F39">+INDEX(Tabela1[],slownik!$B$8,Indeksy!B39)</f>
        <v>0</v>
      </c>
      <c r="G39" s="263">
        <f t="shared" ref="G39:G40" si="0">+E39*F39</f>
        <v>0</v>
      </c>
    </row>
    <row r="40" spans="1:10" x14ac:dyDescent="0.3">
      <c r="B40" s="129" t="s">
        <v>2925</v>
      </c>
      <c r="C40" s="134" t="s">
        <v>2731</v>
      </c>
      <c r="D40" s="131" t="s">
        <v>2698</v>
      </c>
      <c r="E40" s="214">
        <v>1</v>
      </c>
      <c r="F40" s="258" cm="1">
        <f t="array" ref="F40">+INDEX(Tabela1[],slownik!$B$8,Indeksy!B40)</f>
        <v>0</v>
      </c>
      <c r="G40" s="258">
        <f t="shared" si="0"/>
        <v>0</v>
      </c>
    </row>
    <row r="41" spans="1:10" ht="28.8" x14ac:dyDescent="0.3">
      <c r="B41" s="129" t="s">
        <v>2926</v>
      </c>
      <c r="C41" s="134" t="s">
        <v>2949</v>
      </c>
      <c r="D41" s="131" t="s">
        <v>2698</v>
      </c>
      <c r="E41" s="214">
        <v>0.6</v>
      </c>
      <c r="F41" s="258"/>
      <c r="G41" s="258"/>
      <c r="I41" s="68"/>
    </row>
    <row r="42" spans="1:10" ht="43.2" x14ac:dyDescent="0.3">
      <c r="B42" s="129" t="s">
        <v>2927</v>
      </c>
      <c r="C42" s="134" t="s">
        <v>2780</v>
      </c>
      <c r="D42" s="131" t="s">
        <v>2698</v>
      </c>
      <c r="E42" s="214">
        <v>0.3</v>
      </c>
      <c r="F42" s="258" cm="1">
        <f t="array" ref="F42">+INDEX(Tabela1[],slownik!$B$8,Indeksy!B42)</f>
        <v>0.05</v>
      </c>
      <c r="G42" s="258">
        <f t="shared" ref="G42" si="1">+E42*F42</f>
        <v>1.4999999999999999E-2</v>
      </c>
    </row>
    <row r="43" spans="1:10" x14ac:dyDescent="0.3">
      <c r="B43" s="129" t="s">
        <v>2928</v>
      </c>
      <c r="C43" s="134" t="s">
        <v>2732</v>
      </c>
      <c r="D43" s="131" t="s">
        <v>2698</v>
      </c>
      <c r="E43" s="214">
        <v>0.15</v>
      </c>
      <c r="F43" s="258" cm="1">
        <f t="array" ref="F43">+INDEX(Tabela1[],slownik!$B$8,Indeksy!B43)</f>
        <v>0</v>
      </c>
      <c r="G43" s="258">
        <f>+E43*F43</f>
        <v>0</v>
      </c>
    </row>
    <row r="44" spans="1:10" ht="43.2" x14ac:dyDescent="0.3">
      <c r="B44" s="129" t="s">
        <v>2929</v>
      </c>
      <c r="C44" s="134" t="s">
        <v>2782</v>
      </c>
      <c r="D44" s="131" t="s">
        <v>2698</v>
      </c>
      <c r="E44" s="214">
        <v>0.1</v>
      </c>
      <c r="F44" s="258" cm="1">
        <f t="array" ref="F44">+INDEX(Tabela1[],slownik!$B$8,Indeksy!B44)</f>
        <v>0</v>
      </c>
      <c r="G44" s="258">
        <f>+F44*E44</f>
        <v>0</v>
      </c>
    </row>
    <row r="45" spans="1:10" x14ac:dyDescent="0.3">
      <c r="A45" s="135"/>
      <c r="B45" s="135"/>
      <c r="C45" s="135"/>
      <c r="D45" s="135"/>
      <c r="E45" s="135"/>
      <c r="F45" s="264"/>
      <c r="G45" s="264"/>
      <c r="H45" s="136"/>
    </row>
    <row r="46" spans="1:10" x14ac:dyDescent="0.3">
      <c r="A46" s="137"/>
      <c r="B46" s="127" t="s">
        <v>2708</v>
      </c>
      <c r="C46" s="350" t="s">
        <v>2804</v>
      </c>
      <c r="D46" s="351"/>
      <c r="F46" s="257"/>
      <c r="G46" s="265"/>
      <c r="H46" s="136"/>
      <c r="J46" s="138"/>
    </row>
    <row r="47" spans="1:10" x14ac:dyDescent="0.3">
      <c r="A47" s="137"/>
      <c r="B47" s="129" t="s">
        <v>2709</v>
      </c>
      <c r="C47" s="130" t="s">
        <v>2822</v>
      </c>
      <c r="D47" s="119" t="s">
        <v>2689</v>
      </c>
      <c r="F47" s="273" cm="1">
        <f t="array" ref="F47">+INDEX(Tabela1[],slownik!$B$8,Indeksy!B47)</f>
        <v>1.3666433507736213</v>
      </c>
      <c r="G47" s="265"/>
      <c r="H47" s="136"/>
      <c r="J47" s="138"/>
    </row>
    <row r="48" spans="1:10" x14ac:dyDescent="0.3">
      <c r="A48" s="137"/>
      <c r="B48" s="129" t="s">
        <v>2710</v>
      </c>
      <c r="C48" s="130" t="s">
        <v>2807</v>
      </c>
      <c r="D48" s="131"/>
      <c r="F48" s="258" cm="1">
        <f t="array" ref="F48">+INDEX(Tabela1[],slownik!$B$8,Indeksy!B48)</f>
        <v>12189</v>
      </c>
      <c r="G48" s="265"/>
      <c r="H48" s="136"/>
      <c r="J48" s="138"/>
    </row>
    <row r="49" spans="1:10" x14ac:dyDescent="0.3">
      <c r="A49" s="137"/>
      <c r="B49" s="129" t="s">
        <v>2945</v>
      </c>
      <c r="C49" s="130" t="s">
        <v>2830</v>
      </c>
      <c r="D49" s="131"/>
      <c r="F49" s="280" cm="1">
        <f t="array" ref="F49">+INDEX(Tabela1[],slownik!$B$8,Indeksy!B49)</f>
        <v>4.8469840000000001E-4</v>
      </c>
      <c r="G49" s="265"/>
      <c r="H49" s="136"/>
      <c r="J49" s="138"/>
    </row>
    <row r="50" spans="1:10" x14ac:dyDescent="0.3">
      <c r="D50" s="111"/>
      <c r="F50" s="300"/>
      <c r="G50" s="257"/>
      <c r="H50" s="136"/>
      <c r="J50" s="138"/>
    </row>
    <row r="51" spans="1:10" ht="24.6" thickBot="1" x14ac:dyDescent="0.35">
      <c r="C51" s="192" t="s">
        <v>2748</v>
      </c>
      <c r="D51" s="197" t="s">
        <v>2749</v>
      </c>
      <c r="E51" s="198" t="s">
        <v>2745</v>
      </c>
      <c r="F51" s="247" t="s">
        <v>2840</v>
      </c>
      <c r="G51" s="248" t="s">
        <v>2841</v>
      </c>
    </row>
    <row r="52" spans="1:10" s="139" customFormat="1" x14ac:dyDescent="0.3">
      <c r="C52" s="184" t="s">
        <v>2769</v>
      </c>
      <c r="D52" s="226">
        <v>0.24</v>
      </c>
      <c r="E52" s="196"/>
      <c r="F52" s="281" cm="1">
        <f t="array" ref="F52">+INDEX(TabIPW[],PozIPWG,Indeksy!B52)</f>
        <v>1.401101465955194E-4</v>
      </c>
      <c r="G52" s="251"/>
    </row>
    <row r="53" spans="1:10" s="139" customFormat="1" ht="27.6" x14ac:dyDescent="0.3">
      <c r="C53" s="186" t="s">
        <v>2757</v>
      </c>
      <c r="D53" s="225"/>
      <c r="E53" s="189">
        <v>1</v>
      </c>
      <c r="F53" s="282"/>
      <c r="G53" s="250" cm="1">
        <f t="array" ref="G53">+INDEX(TabIPW[],PozIPWG,Indeksy!B53)</f>
        <v>12737.616000000002</v>
      </c>
    </row>
    <row r="54" spans="1:10" s="139" customFormat="1" x14ac:dyDescent="0.3">
      <c r="C54" s="184" t="s">
        <v>2770</v>
      </c>
      <c r="D54" s="226">
        <v>0.19</v>
      </c>
      <c r="E54" s="188"/>
      <c r="F54" s="283" cm="1">
        <f t="array" ref="F54">+INDEX(TabIPW[],PozIPWG,Indeksy!B54)</f>
        <v>7.2606953117718338E-5</v>
      </c>
      <c r="G54" s="251"/>
    </row>
    <row r="55" spans="1:10" s="139" customFormat="1" ht="41.4" x14ac:dyDescent="0.3">
      <c r="C55" s="186" t="s">
        <v>2950</v>
      </c>
      <c r="D55" s="225"/>
      <c r="E55" s="189">
        <v>1</v>
      </c>
      <c r="F55" s="282"/>
      <c r="G55" s="278" cm="1">
        <f t="array" ref="G55">+INDEX(TabIPW[],PozIPWG,Indeksy!B55)</f>
        <v>369</v>
      </c>
    </row>
    <row r="56" spans="1:10" s="139" customFormat="1" x14ac:dyDescent="0.3">
      <c r="C56" s="184" t="s">
        <v>2771</v>
      </c>
      <c r="D56" s="226">
        <v>0.17</v>
      </c>
      <c r="E56" s="188"/>
      <c r="F56" s="283" cm="1">
        <f t="array" ref="F56">+INDEX(TabIPW[],PozIPWG,Indeksy!B56)</f>
        <v>9.2501490757304722E-5</v>
      </c>
      <c r="G56" s="279"/>
    </row>
    <row r="57" spans="1:10" s="139" customFormat="1" x14ac:dyDescent="0.3">
      <c r="C57" s="186" t="s">
        <v>2755</v>
      </c>
      <c r="D57" s="225"/>
      <c r="E57" s="189">
        <v>1</v>
      </c>
      <c r="F57" s="282"/>
      <c r="G57" s="278" cm="1">
        <f t="array" ref="G57">+INDEX(TabIPW[],PozIPWG,Indeksy!B57)</f>
        <v>73</v>
      </c>
    </row>
    <row r="58" spans="1:10" s="139" customFormat="1" x14ac:dyDescent="0.3">
      <c r="C58" s="184" t="s">
        <v>2750</v>
      </c>
      <c r="D58" s="226">
        <v>0.12</v>
      </c>
      <c r="E58" s="188"/>
      <c r="F58" s="283" cm="1">
        <f t="array" ref="F58">+INDEX(TabIPW[],PozIPWG,Indeksy!B58)</f>
        <v>2.4060972692163095E-5</v>
      </c>
      <c r="G58" s="279"/>
    </row>
    <row r="59" spans="1:10" s="139" customFormat="1" x14ac:dyDescent="0.3">
      <c r="C59" s="185" t="s">
        <v>2756</v>
      </c>
      <c r="D59" s="225"/>
      <c r="E59" s="189">
        <v>1</v>
      </c>
      <c r="F59" s="282"/>
      <c r="G59" s="278" cm="1">
        <f t="array" ref="G59">+INDEX(TabIPW[],PozIPWG,Indeksy!B59)</f>
        <v>88</v>
      </c>
    </row>
    <row r="60" spans="1:10" s="139" customFormat="1" x14ac:dyDescent="0.3">
      <c r="C60" s="184" t="s">
        <v>2772</v>
      </c>
      <c r="D60" s="226">
        <v>7.0000000000000007E-2</v>
      </c>
      <c r="E60" s="188"/>
      <c r="F60" s="283" cm="1">
        <f t="array" ref="F60">+INDEX(TabIPW[],PozIPWG,Indeksy!B60)</f>
        <v>4.6277211691309648E-5</v>
      </c>
      <c r="G60" s="251"/>
    </row>
    <row r="61" spans="1:10" s="139" customFormat="1" x14ac:dyDescent="0.3">
      <c r="C61" s="186" t="s">
        <v>2828</v>
      </c>
      <c r="D61" s="225"/>
      <c r="E61" s="189">
        <v>1</v>
      </c>
      <c r="F61" s="282"/>
      <c r="G61" s="250" cm="1">
        <f t="array" ref="G61">+INDEX(TabIPW[],PozIPWG,Indeksy!B61)</f>
        <v>1134</v>
      </c>
    </row>
    <row r="62" spans="1:10" s="139" customFormat="1" x14ac:dyDescent="0.3">
      <c r="C62" s="184" t="s">
        <v>2773</v>
      </c>
      <c r="D62" s="226">
        <v>7.0000000000000007E-2</v>
      </c>
      <c r="E62" s="188"/>
      <c r="F62" s="283" cm="1">
        <f t="array" ref="F62">+INDEX(TabIPW[],PozIPWG,Indeksy!B62)</f>
        <v>4.0865459423693163E-5</v>
      </c>
      <c r="G62" s="251"/>
    </row>
    <row r="63" spans="1:10" s="139" customFormat="1" ht="27.6" x14ac:dyDescent="0.3">
      <c r="C63" s="186" t="s">
        <v>2757</v>
      </c>
      <c r="D63" s="225"/>
      <c r="E63" s="190">
        <v>1</v>
      </c>
      <c r="F63" s="282"/>
      <c r="G63" s="250" cm="1">
        <f t="array" ref="G63">+INDEX(TabIPW[],PozIPWG,Indeksy!B63)</f>
        <v>12737.616000000002</v>
      </c>
    </row>
    <row r="64" spans="1:10" s="139" customFormat="1" x14ac:dyDescent="0.3">
      <c r="C64" s="184" t="s">
        <v>2774</v>
      </c>
      <c r="D64" s="226">
        <v>0.06</v>
      </c>
      <c r="E64" s="188"/>
      <c r="F64" s="283" cm="1">
        <f t="array" ref="F64">+INDEX(TabIPW[],PozIPWG,Indeksy!B64)</f>
        <v>2.9738665528131851E-5</v>
      </c>
      <c r="G64" s="251"/>
    </row>
    <row r="65" spans="1:8" s="139" customFormat="1" x14ac:dyDescent="0.3">
      <c r="C65" s="185" t="s">
        <v>2758</v>
      </c>
      <c r="D65" s="225"/>
      <c r="E65" s="189">
        <v>1</v>
      </c>
      <c r="F65" s="282"/>
      <c r="G65" s="278" cm="1">
        <f t="array" ref="G65">+INDEX(TabIPW[],PozIPWG,Indeksy!B65)</f>
        <v>7374</v>
      </c>
    </row>
    <row r="66" spans="1:8" s="139" customFormat="1" x14ac:dyDescent="0.3">
      <c r="C66" s="184" t="s">
        <v>2747</v>
      </c>
      <c r="D66" s="226">
        <v>0.08</v>
      </c>
      <c r="E66" s="188"/>
      <c r="F66" s="283" cm="1">
        <f t="array" ref="F66">+INDEX(TabIPW[],PozIPWG,Indeksy!B66)</f>
        <v>3.8537508245974055E-5</v>
      </c>
      <c r="G66" s="279"/>
    </row>
    <row r="67" spans="1:8" s="139" customFormat="1" x14ac:dyDescent="0.3">
      <c r="C67" s="187" t="s">
        <v>2761</v>
      </c>
      <c r="D67" s="227"/>
      <c r="E67" s="191">
        <v>1</v>
      </c>
      <c r="F67" s="284"/>
      <c r="G67" s="278" cm="1">
        <f t="array" ref="G67">+INDEX(TabIPW[],PozIPWG,Indeksy!B67)</f>
        <v>12108</v>
      </c>
    </row>
    <row r="68" spans="1:8" x14ac:dyDescent="0.3">
      <c r="D68" s="111"/>
      <c r="F68" s="300"/>
      <c r="G68" s="257"/>
    </row>
    <row r="69" spans="1:8" x14ac:dyDescent="0.3">
      <c r="B69" s="140" t="s">
        <v>2930</v>
      </c>
      <c r="C69" s="352" t="s">
        <v>2806</v>
      </c>
      <c r="D69" s="353"/>
      <c r="F69" s="301"/>
      <c r="G69" s="257"/>
      <c r="H69" s="120"/>
    </row>
    <row r="70" spans="1:8" x14ac:dyDescent="0.3">
      <c r="B70" s="129" t="s">
        <v>2931</v>
      </c>
      <c r="C70" s="130" t="s">
        <v>2825</v>
      </c>
      <c r="D70" s="131" t="s">
        <v>2697</v>
      </c>
      <c r="F70" s="258" cm="1">
        <f t="array" ref="F70">+INDEX(Tabela1[],slownik!$B$8,Indeksy!B111)</f>
        <v>1288583</v>
      </c>
      <c r="G70" s="257"/>
    </row>
    <row r="71" spans="1:8" ht="28.8" x14ac:dyDescent="0.3">
      <c r="B71" s="129" t="s">
        <v>2932</v>
      </c>
      <c r="C71" s="130" t="s">
        <v>2838</v>
      </c>
      <c r="D71" s="131" t="s">
        <v>2697</v>
      </c>
      <c r="F71" s="258" cm="1">
        <f t="array" ref="F71">+INDEX(Tabela1[],slownik!$B$8,Indeksy!B112)</f>
        <v>815988</v>
      </c>
      <c r="G71" s="257"/>
    </row>
    <row r="72" spans="1:8" s="136" customFormat="1" x14ac:dyDescent="0.3">
      <c r="C72" s="166" t="s">
        <v>2704</v>
      </c>
      <c r="F72" s="266"/>
      <c r="G72" s="266"/>
    </row>
    <row r="73" spans="1:8" x14ac:dyDescent="0.3">
      <c r="B73" s="129" t="s">
        <v>2933</v>
      </c>
      <c r="C73" s="141" t="s">
        <v>2736</v>
      </c>
      <c r="D73" s="131" t="s">
        <v>2702</v>
      </c>
      <c r="F73" s="287" cm="1">
        <f t="array" ref="F73">+INDEX(Tabela1[],slownik!$B$8,Indeksy!B114)</f>
        <v>12108</v>
      </c>
      <c r="G73" s="257"/>
    </row>
    <row r="74" spans="1:8" s="136" customFormat="1" x14ac:dyDescent="0.3">
      <c r="A74" s="142"/>
      <c r="C74" s="167" t="s">
        <v>2703</v>
      </c>
      <c r="D74" s="144"/>
      <c r="E74" s="111"/>
      <c r="F74" s="265"/>
      <c r="G74" s="266"/>
    </row>
    <row r="75" spans="1:8" x14ac:dyDescent="0.3">
      <c r="A75" s="103"/>
      <c r="B75" s="129" t="s">
        <v>2934</v>
      </c>
      <c r="C75" s="141" t="s">
        <v>2826</v>
      </c>
      <c r="D75" s="131" t="s">
        <v>2697</v>
      </c>
      <c r="F75" s="258" cm="1">
        <f t="array" ref="F75">+INDEX(Tabela1[],slownik!$B$8,Indeksy!B116)</f>
        <v>12539158.530000001</v>
      </c>
      <c r="G75" s="257"/>
      <c r="H75" s="120"/>
    </row>
    <row r="76" spans="1:8" ht="15" thickBot="1" x14ac:dyDescent="0.35">
      <c r="A76" s="103"/>
      <c r="C76" s="167" t="s">
        <v>2915</v>
      </c>
      <c r="D76" s="136"/>
      <c r="E76" s="212" t="s">
        <v>2699</v>
      </c>
      <c r="F76" s="244" t="s">
        <v>2734</v>
      </c>
      <c r="G76" s="244" t="s">
        <v>2735</v>
      </c>
      <c r="H76" s="120"/>
    </row>
    <row r="77" spans="1:8" x14ac:dyDescent="0.3">
      <c r="A77" s="103"/>
      <c r="B77" s="129" t="s">
        <v>2935</v>
      </c>
      <c r="C77" s="141" t="s">
        <v>2691</v>
      </c>
      <c r="D77" s="131" t="s">
        <v>2697</v>
      </c>
      <c r="E77" s="214">
        <v>1</v>
      </c>
      <c r="F77" s="263" cm="1">
        <f t="array" ref="F77">+INDEX(Tabela1[],slownik!$B$8,Indeksy!B118)</f>
        <v>10478878.800000001</v>
      </c>
      <c r="G77" s="263">
        <f>+E77*F77</f>
        <v>10478878.800000001</v>
      </c>
    </row>
    <row r="78" spans="1:8" x14ac:dyDescent="0.3">
      <c r="A78" s="103"/>
      <c r="B78" s="129" t="s">
        <v>2936</v>
      </c>
      <c r="C78" s="141" t="s">
        <v>2827</v>
      </c>
      <c r="D78" s="131" t="s">
        <v>2697</v>
      </c>
      <c r="E78" s="214">
        <v>0.5</v>
      </c>
      <c r="F78" s="258" cm="1">
        <f t="array" ref="F78">+INDEX(Tabela1[],slownik!$B$8,Indeksy!B119)</f>
        <v>1302585.8500000001</v>
      </c>
      <c r="G78" s="258">
        <f t="shared" ref="G78:G79" si="2">+E78*F78</f>
        <v>651292.92500000005</v>
      </c>
    </row>
    <row r="79" spans="1:8" x14ac:dyDescent="0.3">
      <c r="A79" s="103"/>
      <c r="B79" s="129" t="s">
        <v>2937</v>
      </c>
      <c r="C79" s="141" t="s">
        <v>2692</v>
      </c>
      <c r="D79" s="131" t="s">
        <v>2697</v>
      </c>
      <c r="E79" s="214">
        <v>0.25</v>
      </c>
      <c r="F79" s="258" cm="1">
        <f t="array" ref="F79">+INDEX(Tabela1[],slownik!$B$8,Indeksy!B120)</f>
        <v>5635947.2199999988</v>
      </c>
      <c r="G79" s="258">
        <f t="shared" si="2"/>
        <v>1408986.8049999997</v>
      </c>
    </row>
    <row r="80" spans="1:8" x14ac:dyDescent="0.3">
      <c r="A80" s="103"/>
      <c r="F80" s="257"/>
      <c r="G80" s="257"/>
    </row>
    <row r="81" spans="1:7" x14ac:dyDescent="0.3">
      <c r="A81" s="103"/>
      <c r="B81" s="140" t="s">
        <v>2705</v>
      </c>
      <c r="C81" s="145" t="s">
        <v>9</v>
      </c>
      <c r="D81" s="146" t="s">
        <v>2697</v>
      </c>
      <c r="F81" s="258" cm="1">
        <f t="array" ref="F81">+INDEX(Tabela1[],slownik!$B$8,Indeksy!B122)</f>
        <v>35556051</v>
      </c>
      <c r="G81" s="257"/>
    </row>
    <row r="82" spans="1:7" x14ac:dyDescent="0.3">
      <c r="A82" s="103"/>
      <c r="B82" s="147"/>
      <c r="F82" s="257"/>
      <c r="G82" s="257"/>
    </row>
    <row r="83" spans="1:7" ht="28.8" x14ac:dyDescent="0.3">
      <c r="B83" s="345" t="s">
        <v>2706</v>
      </c>
      <c r="C83" s="123" t="s">
        <v>2907</v>
      </c>
      <c r="D83" s="346" t="s">
        <v>2697</v>
      </c>
      <c r="F83" s="256" cm="1">
        <f t="array" ref="F83">+INDEX(Tabela1[],slownik!$B$8,Indeksy!B124)</f>
        <v>50345</v>
      </c>
      <c r="G83" s="257"/>
    </row>
    <row r="84" spans="1:7" x14ac:dyDescent="0.3">
      <c r="B84" s="347" t="s">
        <v>2939</v>
      </c>
      <c r="C84" s="348" t="s">
        <v>2951</v>
      </c>
      <c r="D84" s="346" t="s">
        <v>2697</v>
      </c>
      <c r="F84" s="258" cm="1">
        <f t="array" ref="F84">+INDEX(Tabela1[],slownik!$B$8,Indeksy!B125)</f>
        <v>0</v>
      </c>
      <c r="G84" s="257"/>
    </row>
    <row r="85" spans="1:7" x14ac:dyDescent="0.3">
      <c r="B85" s="347" t="s">
        <v>2938</v>
      </c>
      <c r="C85" s="348" t="s">
        <v>2956</v>
      </c>
      <c r="D85" s="346" t="s">
        <v>2697</v>
      </c>
      <c r="F85" s="258" cm="1">
        <f t="array" ref="F85">+INDEX(Tabela1[],slownik!$B$8,Indeksy!B126)</f>
        <v>1251591</v>
      </c>
      <c r="G85" s="257"/>
    </row>
    <row r="86" spans="1:7" x14ac:dyDescent="0.3">
      <c r="B86" s="347" t="s">
        <v>2940</v>
      </c>
      <c r="C86" s="348" t="s">
        <v>2952</v>
      </c>
      <c r="D86" s="346" t="s">
        <v>2697</v>
      </c>
      <c r="F86" s="258" cm="1">
        <f t="array" ref="F86">+INDEX(Tabela1[],slownik!$B$8,Indeksy!B127)</f>
        <v>0</v>
      </c>
      <c r="G86" s="257"/>
    </row>
    <row r="87" spans="1:7" x14ac:dyDescent="0.3">
      <c r="B87" s="349" t="s">
        <v>2938</v>
      </c>
      <c r="C87" s="348" t="s">
        <v>2953</v>
      </c>
      <c r="D87" s="346" t="s">
        <v>2697</v>
      </c>
      <c r="F87" s="258" cm="1">
        <f t="array" ref="F87">+INDEX(Tabela1[],slownik!$B$8,Indeksy!B128)</f>
        <v>0</v>
      </c>
      <c r="G87" s="257"/>
    </row>
    <row r="88" spans="1:7" x14ac:dyDescent="0.3">
      <c r="A88" s="103"/>
      <c r="B88" s="349" t="s">
        <v>2940</v>
      </c>
      <c r="C88" s="348" t="s">
        <v>2957</v>
      </c>
      <c r="D88" s="346" t="s">
        <v>2697</v>
      </c>
      <c r="F88" s="258" cm="1">
        <f t="array" ref="F88">+INDEX(Tabela1[],slownik!$B$8,Indeksy!B129)</f>
        <v>-1201246</v>
      </c>
      <c r="G88" s="257"/>
    </row>
    <row r="89" spans="1:7" x14ac:dyDescent="0.3">
      <c r="B89" s="147"/>
      <c r="D89" s="111"/>
      <c r="F89" s="257"/>
      <c r="G89" s="257"/>
    </row>
    <row r="90" spans="1:7" x14ac:dyDescent="0.3">
      <c r="B90" s="310" t="s">
        <v>2707</v>
      </c>
      <c r="C90" s="148" t="s">
        <v>2686</v>
      </c>
      <c r="D90" s="149" t="s">
        <v>2697</v>
      </c>
      <c r="F90" s="256" cm="1">
        <f t="array" ref="F90">+INDEX(Tabela1[],slownik!$B$8,Indeksy!B131)</f>
        <v>4947966</v>
      </c>
      <c r="G90" s="257"/>
    </row>
    <row r="91" spans="1:7" x14ac:dyDescent="0.3">
      <c r="D91" s="111"/>
      <c r="F91" s="257"/>
      <c r="G91" s="257"/>
    </row>
    <row r="92" spans="1:7" ht="15.6" x14ac:dyDescent="0.3">
      <c r="B92" s="151" t="s">
        <v>2711</v>
      </c>
      <c r="C92" s="152" t="s">
        <v>2954</v>
      </c>
      <c r="D92" s="153" t="s">
        <v>2697</v>
      </c>
      <c r="F92" s="260" cm="1">
        <f t="array" ref="F92">+INDEX(Tabela1[],slownik!$B$8,Indeksy!B134)</f>
        <v>54687516</v>
      </c>
      <c r="G92" s="257"/>
    </row>
    <row r="93" spans="1:7" ht="15.6" x14ac:dyDescent="0.3">
      <c r="B93" s="151" t="s">
        <v>2752</v>
      </c>
      <c r="C93" s="152" t="s">
        <v>2958</v>
      </c>
      <c r="D93" s="153" t="s">
        <v>2697</v>
      </c>
      <c r="F93" s="260" cm="1">
        <f t="array" ref="F93">+INDEX(Tabela1[],slownik!$B$8,Indeksy!B135)</f>
        <v>5332441</v>
      </c>
      <c r="G93" s="257"/>
    </row>
    <row r="94" spans="1:7" ht="15.6" x14ac:dyDescent="0.3">
      <c r="B94" s="151" t="s">
        <v>2800</v>
      </c>
      <c r="C94" s="152" t="s">
        <v>2959</v>
      </c>
      <c r="D94" s="153" t="s">
        <v>2697</v>
      </c>
      <c r="F94" s="260" cm="1">
        <f t="array" ref="F94">+INDEX(Tabela1[],slownik!$B$8,Indeksy!B136)</f>
        <v>12893950</v>
      </c>
      <c r="G94" s="257"/>
    </row>
    <row r="95" spans="1:7" ht="15.6" x14ac:dyDescent="0.3">
      <c r="B95" s="331"/>
      <c r="F95" s="267"/>
      <c r="G95" s="257"/>
    </row>
    <row r="96" spans="1:7" ht="18" x14ac:dyDescent="0.3">
      <c r="B96" s="151"/>
      <c r="C96" s="168" t="s">
        <v>2896</v>
      </c>
      <c r="D96" s="153" t="s">
        <v>2697</v>
      </c>
      <c r="F96" s="260">
        <f>SUM(F92:F95)</f>
        <v>72913907</v>
      </c>
      <c r="G96" s="257"/>
    </row>
    <row r="97" spans="2:7" ht="27.6" customHeight="1" x14ac:dyDescent="0.3"/>
    <row r="98" spans="2:7" ht="62.4" customHeight="1" x14ac:dyDescent="0.3">
      <c r="B98" s="360" t="s">
        <v>2955</v>
      </c>
      <c r="C98" s="360"/>
      <c r="D98" s="360"/>
      <c r="E98" s="360"/>
      <c r="F98" s="360"/>
      <c r="G98" s="360"/>
    </row>
    <row r="99" spans="2:7" ht="33.6" customHeight="1" x14ac:dyDescent="0.3">
      <c r="B99" s="360" t="s">
        <v>2960</v>
      </c>
      <c r="C99" s="360"/>
      <c r="D99" s="360"/>
      <c r="E99" s="360"/>
      <c r="F99" s="360"/>
      <c r="G99" s="360"/>
    </row>
    <row r="100" spans="2:7" x14ac:dyDescent="0.3">
      <c r="B100" s="174" t="s">
        <v>2961</v>
      </c>
    </row>
    <row r="102" spans="2:7" x14ac:dyDescent="0.3">
      <c r="F102" s="120"/>
    </row>
  </sheetData>
  <protectedRanges>
    <protectedRange sqref="B2:B4" name="Rozstęp1"/>
  </protectedRanges>
  <mergeCells count="7">
    <mergeCell ref="B98:G98"/>
    <mergeCell ref="B99:G99"/>
    <mergeCell ref="C34:D34"/>
    <mergeCell ref="B37:D37"/>
    <mergeCell ref="C46:D46"/>
    <mergeCell ref="C69:D69"/>
    <mergeCell ref="C38:D38"/>
  </mergeCells>
  <phoneticPr fontId="22" type="noConversion"/>
  <pageMargins left="0.35433070866141736" right="0.5" top="0.46" bottom="0.32" header="0.2" footer="0.33"/>
  <pageSetup paperSize="9" scale="69" fitToHeight="0" orientation="portrait" r:id="rId1"/>
  <rowBreaks count="1" manualBreakCount="1">
    <brk id="67" max="16383" man="1"/>
  </rowBreaks>
  <colBreaks count="1" manualBreakCount="1">
    <brk id="7"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6C696-F82B-418E-A621-F2CAB1077CD6}">
  <sheetPr>
    <tabColor theme="8" tint="-0.249977111117893"/>
  </sheetPr>
  <dimension ref="A1:H99"/>
  <sheetViews>
    <sheetView zoomScale="80" zoomScaleNormal="80" workbookViewId="0">
      <pane ySplit="5" topLeftCell="A6" activePane="bottomLeft" state="frozen"/>
      <selection activeCell="H97" sqref="H97"/>
      <selection pane="bottomLeft" activeCell="B2" sqref="B2"/>
    </sheetView>
  </sheetViews>
  <sheetFormatPr defaultColWidth="8.6640625" defaultRowHeight="14.4" outlineLevelRow="1" x14ac:dyDescent="0.3"/>
  <cols>
    <col min="1" max="1" width="6" style="111" customWidth="1"/>
    <col min="2" max="2" width="9.6640625" style="111" customWidth="1"/>
    <col min="3" max="3" width="90.6640625" style="111" customWidth="1"/>
    <col min="4" max="4" width="8.44140625" style="36" customWidth="1"/>
    <col min="5" max="5" width="7.6640625" style="111" customWidth="1"/>
    <col min="6" max="6" width="17.33203125" style="111" customWidth="1"/>
    <col min="7" max="7" width="18" style="175" customWidth="1"/>
    <col min="8" max="8" width="2.6640625" style="111" bestFit="1" customWidth="1"/>
    <col min="9" max="16384" width="8.6640625" style="111"/>
  </cols>
  <sheetData>
    <row r="1" spans="1:8" ht="30" customHeight="1" thickBot="1" x14ac:dyDescent="0.35">
      <c r="A1" s="180" t="s">
        <v>2712</v>
      </c>
      <c r="B1" s="181">
        <v>2</v>
      </c>
      <c r="D1" s="111"/>
    </row>
    <row r="2" spans="1:8" outlineLevel="1" x14ac:dyDescent="0.3">
      <c r="A2" s="158" t="s">
        <v>1</v>
      </c>
      <c r="B2" s="159">
        <v>2</v>
      </c>
      <c r="C2" s="157" t="str">
        <f>+IF(ISBLANK(WK_),"Podaj WK",IF(ISERROR(slownik!E4),"Błędny WK",slownik!E4))</f>
        <v>dolnośląskie</v>
      </c>
      <c r="E2" s="112"/>
    </row>
    <row r="3" spans="1:8" ht="15" outlineLevel="1" thickBot="1" x14ac:dyDescent="0.35">
      <c r="A3" s="162" t="s">
        <v>2</v>
      </c>
      <c r="B3" s="163">
        <v>1</v>
      </c>
      <c r="C3" s="157" t="str">
        <f>+IF(ISBLANK(PK),"Podaj PK",IF(VALUE(PK)&gt;60,"Podaj PK dla powiatu lub przejdż na arkusz dla Miast na prawach powiatu",IF(ISERROR(slownik!E5),"Błędny PK",slownik!E5)))</f>
        <v>bolesławiecki</v>
      </c>
      <c r="E3" s="112"/>
    </row>
    <row r="4" spans="1:8" ht="15" outlineLevel="1" thickBot="1" x14ac:dyDescent="0.35">
      <c r="A4" s="150"/>
      <c r="B4" s="150"/>
      <c r="C4" s="150"/>
      <c r="D4" s="107"/>
      <c r="E4" s="112"/>
    </row>
    <row r="5" spans="1:8" s="156" customFormat="1" ht="15" thickBot="1" x14ac:dyDescent="0.35">
      <c r="A5" s="332" t="s">
        <v>2653</v>
      </c>
      <c r="B5" s="333" t="str">
        <f>+TEXT(WK_,"00")&amp;TEXT(PK,"00")</f>
        <v>0201</v>
      </c>
      <c r="C5" s="334" t="str" cm="1">
        <f t="array" ref="C5">+IF(ISERROR(INDEX(Tabela1[Nazwa JST],slownik!D8)),"Popraw WK/PK/GK",+INDEX(Tabela1[Nazwa JST],slownik!D8)&amp;" ["&amp;B5&amp;"]")</f>
        <v>bolesławiecki [0201]</v>
      </c>
      <c r="D5" s="114"/>
      <c r="E5" s="113"/>
      <c r="G5" s="176"/>
    </row>
    <row r="6" spans="1:8" ht="15" thickBot="1" x14ac:dyDescent="0.35">
      <c r="C6" s="114" t="str">
        <f>+C5</f>
        <v>bolesławiecki [0201]</v>
      </c>
      <c r="F6" s="206" t="s">
        <v>2646</v>
      </c>
      <c r="G6" s="207" t="s">
        <v>2647</v>
      </c>
    </row>
    <row r="7" spans="1:8" x14ac:dyDescent="0.3">
      <c r="B7" s="42" t="s">
        <v>2683</v>
      </c>
      <c r="C7" s="43" t="s">
        <v>2892</v>
      </c>
      <c r="D7" s="115" t="s">
        <v>2697</v>
      </c>
      <c r="F7" s="256" cm="1">
        <f t="array" ref="F7">+INDEX(Tabela1[],slownik!$D$8,Indeksy!B7)</f>
        <v>4120496640.9200001</v>
      </c>
      <c r="G7" s="256" cm="1">
        <f t="array" ref="G7">+INDEX(Tabela1[],slownik!$D$8,Indeksy!C7)</f>
        <v>574526590.29999995</v>
      </c>
    </row>
    <row r="8" spans="1:8" x14ac:dyDescent="0.3">
      <c r="B8" s="116" t="s">
        <v>2682</v>
      </c>
      <c r="C8" s="117" t="s">
        <v>2801</v>
      </c>
      <c r="D8" s="115" t="s">
        <v>2689</v>
      </c>
      <c r="F8" s="268" cm="1">
        <f t="array" ref="F8">+INDEX(Tabela1[],slownik!$D$8,Indeksy!B8)</f>
        <v>1.125</v>
      </c>
      <c r="G8" s="268" cm="1">
        <f t="array" ref="G8">+INDEX(Tabela1[],slownik!$D$8,Indeksy!C8)</f>
        <v>1.125</v>
      </c>
    </row>
    <row r="9" spans="1:8" ht="28.8" x14ac:dyDescent="0.3">
      <c r="B9" s="42" t="s">
        <v>2681</v>
      </c>
      <c r="C9" s="43" t="s">
        <v>2893</v>
      </c>
      <c r="D9" s="115" t="s">
        <v>2697</v>
      </c>
      <c r="F9" s="256" cm="1">
        <f t="array" ref="F9">+INDEX(Tabela1[],slownik!$D$8,Indeksy!B9)</f>
        <v>4635558721.04</v>
      </c>
      <c r="G9" s="256" cm="1">
        <f t="array" ref="G9">+INDEX(Tabela1[],slownik!$D$8,Indeksy!C9)</f>
        <v>646342414.09000003</v>
      </c>
    </row>
    <row r="10" spans="1:8" x14ac:dyDescent="0.3">
      <c r="B10" s="116" t="s">
        <v>2680</v>
      </c>
      <c r="C10" s="117" t="s">
        <v>2808</v>
      </c>
      <c r="D10" s="115" t="s">
        <v>2689</v>
      </c>
      <c r="F10" s="177" cm="1">
        <f t="array" ref="F10">+INDEX(Tabela1[],slownik!$D$8,Indeksy!B10)</f>
        <v>0.02</v>
      </c>
      <c r="G10" s="177" cm="1">
        <f t="array" ref="G10">+INDEX(Tabela1[],slownik!$D$8,Indeksy!C10)</f>
        <v>1.7000000000000001E-2</v>
      </c>
    </row>
    <row r="11" spans="1:8" ht="28.8" x14ac:dyDescent="0.3">
      <c r="B11" s="42" t="s">
        <v>2679</v>
      </c>
      <c r="C11" s="43" t="s">
        <v>2947</v>
      </c>
      <c r="D11" s="115" t="s">
        <v>2697</v>
      </c>
      <c r="F11" s="256" cm="1">
        <f t="array" ref="F11">+INDEX(Tabela1[],slownik!$D$8,Indeksy!B11)</f>
        <v>92711174</v>
      </c>
      <c r="G11" s="256" cm="1">
        <f t="array" ref="G11">+INDEX(Tabela1[],slownik!$D$8,Indeksy!C11)</f>
        <v>10987821</v>
      </c>
    </row>
    <row r="12" spans="1:8" x14ac:dyDescent="0.3">
      <c r="D12" s="111"/>
      <c r="F12" s="257"/>
      <c r="G12" s="257"/>
    </row>
    <row r="13" spans="1:8" x14ac:dyDescent="0.3">
      <c r="B13" s="35" t="s">
        <v>2678</v>
      </c>
      <c r="C13" s="106" t="s">
        <v>2916</v>
      </c>
      <c r="D13" s="119" t="s">
        <v>2697</v>
      </c>
      <c r="F13" s="258" cm="1">
        <f t="array" ref="F13">+INDEX(Tabela1[],slownik!$D$8,Indeksy!B13)</f>
        <v>67009527</v>
      </c>
      <c r="G13" s="257"/>
      <c r="H13" s="120"/>
    </row>
    <row r="14" spans="1:8" x14ac:dyDescent="0.3">
      <c r="B14" s="36"/>
      <c r="F14" s="257"/>
      <c r="G14" s="257"/>
    </row>
    <row r="15" spans="1:8" x14ac:dyDescent="0.3">
      <c r="B15" s="35" t="s">
        <v>2899</v>
      </c>
      <c r="C15" s="106" t="s">
        <v>2900</v>
      </c>
      <c r="D15" s="119" t="s">
        <v>2697</v>
      </c>
      <c r="F15" s="258" cm="1">
        <f t="array" ref="F15">+INDEX(Tabela1[],slownik!$D$8,Indeksy!B15)</f>
        <v>4720057</v>
      </c>
      <c r="G15" s="257"/>
    </row>
    <row r="16" spans="1:8" x14ac:dyDescent="0.3">
      <c r="B16" s="36"/>
      <c r="F16" s="257"/>
      <c r="G16" s="257"/>
    </row>
    <row r="17" spans="1:8" x14ac:dyDescent="0.3">
      <c r="B17" s="42" t="s">
        <v>2677</v>
      </c>
      <c r="C17" s="43" t="s">
        <v>2906</v>
      </c>
      <c r="D17" s="115" t="s">
        <v>2697</v>
      </c>
      <c r="F17" s="258" cm="1">
        <f t="array" ref="F17">+INDEX(Tabela1[],slownik!$D$8,Indeksy!B17)</f>
        <v>104098584</v>
      </c>
      <c r="G17" s="257"/>
      <c r="H17" s="124"/>
    </row>
    <row r="18" spans="1:8" x14ac:dyDescent="0.3">
      <c r="B18" s="114"/>
      <c r="C18" s="156"/>
      <c r="F18" s="257"/>
      <c r="G18" s="257"/>
    </row>
    <row r="19" spans="1:8" x14ac:dyDescent="0.3">
      <c r="B19" s="42" t="s">
        <v>2901</v>
      </c>
      <c r="C19" s="43" t="s">
        <v>2917</v>
      </c>
      <c r="D19" s="115" t="s">
        <v>2697</v>
      </c>
      <c r="F19" s="258" cm="1">
        <f t="array" ref="F19">+INDEX(Tabela1[],slownik!$D$8,Indeksy!B19)</f>
        <v>2849744</v>
      </c>
      <c r="G19" s="257"/>
    </row>
    <row r="20" spans="1:8" x14ac:dyDescent="0.3">
      <c r="B20" s="114"/>
      <c r="C20" s="156"/>
      <c r="F20" s="257"/>
      <c r="G20" s="257"/>
    </row>
    <row r="21" spans="1:8" ht="28.8" x14ac:dyDescent="0.3">
      <c r="B21" s="42" t="s">
        <v>2903</v>
      </c>
      <c r="C21" s="43" t="s">
        <v>2948</v>
      </c>
      <c r="D21" s="115" t="s">
        <v>2697</v>
      </c>
      <c r="F21" s="258" cm="1">
        <f t="array" ref="F21">+INDEX(Tabela1[],slownik!$D$8,Indeksy!B21)</f>
        <v>2849744</v>
      </c>
      <c r="G21" s="257"/>
    </row>
    <row r="22" spans="1:8" x14ac:dyDescent="0.3">
      <c r="B22" s="114"/>
      <c r="C22" s="156"/>
      <c r="F22" s="257"/>
      <c r="G22" s="257"/>
    </row>
    <row r="23" spans="1:8" ht="28.8" x14ac:dyDescent="0.3">
      <c r="B23" s="42" t="s">
        <v>2904</v>
      </c>
      <c r="C23" s="43" t="s">
        <v>2944</v>
      </c>
      <c r="D23" s="115" t="s">
        <v>2697</v>
      </c>
      <c r="F23" s="258" cm="1">
        <f t="array" ref="F23">+INDEX(Tabela1[],slownik!$D$8,Indeksy!B23)</f>
        <v>-1870313</v>
      </c>
      <c r="G23" s="257"/>
    </row>
    <row r="24" spans="1:8" x14ac:dyDescent="0.3">
      <c r="A24" s="122"/>
      <c r="B24" s="36"/>
      <c r="F24" s="257"/>
      <c r="G24" s="257"/>
    </row>
    <row r="25" spans="1:8" ht="28.8" x14ac:dyDescent="0.3">
      <c r="B25" s="42" t="s">
        <v>2684</v>
      </c>
      <c r="C25" s="43" t="s">
        <v>2895</v>
      </c>
      <c r="D25" s="115" t="s">
        <v>2697</v>
      </c>
      <c r="F25" s="258" cm="1">
        <f t="array" ref="F25">+INDEX(Tabela1[],slownik!$D$8,Indeksy!B25)</f>
        <v>37089057</v>
      </c>
      <c r="G25" s="257"/>
      <c r="H25" s="133"/>
    </row>
    <row r="26" spans="1:8" x14ac:dyDescent="0.3">
      <c r="B26" s="121"/>
      <c r="F26" s="259"/>
      <c r="G26" s="257"/>
    </row>
    <row r="27" spans="1:8" ht="28.8" x14ac:dyDescent="0.3">
      <c r="B27" s="35" t="s">
        <v>2685</v>
      </c>
      <c r="C27" s="123" t="s">
        <v>2802</v>
      </c>
      <c r="D27" s="119" t="s">
        <v>2697</v>
      </c>
      <c r="F27" s="260" cm="1">
        <f t="array" ref="F27">+INDEX(Tabela1[],slownik!$D$8,Indeksy!B27)</f>
        <v>104098584</v>
      </c>
      <c r="G27" s="257"/>
    </row>
    <row r="28" spans="1:8" x14ac:dyDescent="0.3">
      <c r="B28" s="125" t="s">
        <v>2700</v>
      </c>
      <c r="C28" s="126" t="s">
        <v>2648</v>
      </c>
      <c r="D28" s="119" t="s">
        <v>2697</v>
      </c>
      <c r="F28" s="258" cm="1">
        <f t="array" ref="F28">+INDEX(Tabela1[],slownik!$D$8,Indeksy!B28)</f>
        <v>0</v>
      </c>
      <c r="G28" s="257"/>
    </row>
    <row r="29" spans="1:8" x14ac:dyDescent="0.3">
      <c r="B29" s="119" t="s">
        <v>2701</v>
      </c>
      <c r="C29" s="126" t="s">
        <v>2651</v>
      </c>
      <c r="D29" s="119" t="s">
        <v>2697</v>
      </c>
      <c r="F29" s="258" cm="1">
        <f t="array" ref="F29">+INDEX(Tabela1[],slownik!$D$8,Indeksy!B29)</f>
        <v>85934069</v>
      </c>
      <c r="G29" s="257"/>
    </row>
    <row r="30" spans="1:8" x14ac:dyDescent="0.3">
      <c r="B30" s="119" t="s">
        <v>2733</v>
      </c>
      <c r="C30" s="126" t="s">
        <v>2650</v>
      </c>
      <c r="D30" s="119" t="s">
        <v>2697</v>
      </c>
      <c r="F30" s="258" cm="1">
        <f t="array" ref="F30">+INDEX(Tabela1[],slownik!$D$8,Indeksy!B30)</f>
        <v>2268277</v>
      </c>
      <c r="G30" s="257"/>
    </row>
    <row r="31" spans="1:8" x14ac:dyDescent="0.3">
      <c r="B31" s="119" t="s">
        <v>2918</v>
      </c>
      <c r="C31" s="126" t="s">
        <v>2649</v>
      </c>
      <c r="D31" s="119" t="s">
        <v>2697</v>
      </c>
      <c r="F31" s="258" cm="1">
        <f t="array" ref="F31">+INDEX(Tabela1[],slownik!$D$8,Indeksy!B31)</f>
        <v>1092536</v>
      </c>
      <c r="G31" s="257"/>
    </row>
    <row r="32" spans="1:8" x14ac:dyDescent="0.3">
      <c r="B32" s="119" t="s">
        <v>2919</v>
      </c>
      <c r="C32" s="126" t="s">
        <v>2652</v>
      </c>
      <c r="D32" s="119" t="s">
        <v>2697</v>
      </c>
      <c r="F32" s="258" cm="1">
        <f t="array" ref="F32">+INDEX(Tabela1[],slownik!$D$8,Indeksy!B32)</f>
        <v>14803702</v>
      </c>
      <c r="G32" s="257"/>
    </row>
    <row r="33" spans="1:8" x14ac:dyDescent="0.3">
      <c r="B33" s="36"/>
      <c r="F33" s="257"/>
      <c r="G33" s="257"/>
    </row>
    <row r="34" spans="1:8" x14ac:dyDescent="0.3">
      <c r="B34" s="127" t="s">
        <v>2920</v>
      </c>
      <c r="C34" s="350" t="s">
        <v>2803</v>
      </c>
      <c r="D34" s="351"/>
      <c r="F34" s="257"/>
      <c r="G34" s="257"/>
    </row>
    <row r="35" spans="1:8" x14ac:dyDescent="0.3">
      <c r="B35" s="129" t="s">
        <v>2921</v>
      </c>
      <c r="C35" s="130" t="s">
        <v>2823</v>
      </c>
      <c r="D35" s="131" t="s">
        <v>2698</v>
      </c>
      <c r="F35" s="261">
        <f>+SUM(G39:G44)</f>
        <v>14541.934499999999</v>
      </c>
      <c r="G35" s="257"/>
      <c r="H35" s="136"/>
    </row>
    <row r="36" spans="1:8" x14ac:dyDescent="0.3">
      <c r="B36" s="129" t="s">
        <v>2922</v>
      </c>
      <c r="C36" s="130" t="s">
        <v>2824</v>
      </c>
      <c r="D36" s="131" t="s">
        <v>2697</v>
      </c>
      <c r="F36" s="261">
        <f>+VLOOKUP('Powiaty jednostkowo'!B1,slownik!$A$17:$B$20,2,FALSE)</f>
        <v>75.13</v>
      </c>
      <c r="G36" s="257"/>
      <c r="H36" s="136"/>
    </row>
    <row r="37" spans="1:8" x14ac:dyDescent="0.3">
      <c r="B37" s="330"/>
      <c r="C37" s="330"/>
      <c r="D37" s="330"/>
      <c r="F37" s="257"/>
      <c r="G37" s="257"/>
      <c r="H37" s="136"/>
    </row>
    <row r="38" spans="1:8" ht="28.2" thickBot="1" x14ac:dyDescent="0.35">
      <c r="B38" s="211" t="s">
        <v>2923</v>
      </c>
      <c r="C38" s="232" t="s">
        <v>2832</v>
      </c>
      <c r="D38" s="233"/>
      <c r="E38" s="212" t="s">
        <v>2699</v>
      </c>
      <c r="F38" s="244" t="s">
        <v>2833</v>
      </c>
      <c r="G38" s="244" t="s">
        <v>2834</v>
      </c>
      <c r="H38" s="136"/>
    </row>
    <row r="39" spans="1:8" x14ac:dyDescent="0.3">
      <c r="B39" s="208" t="s">
        <v>2924</v>
      </c>
      <c r="C39" s="209" t="s">
        <v>2730</v>
      </c>
      <c r="D39" s="210" t="s">
        <v>2698</v>
      </c>
      <c r="E39" s="213">
        <v>2</v>
      </c>
      <c r="F39" s="263" cm="1">
        <f t="array" ref="F39">+INDEX(Tabela1[],slownik!$D$8,Indeksy!B39)</f>
        <v>0</v>
      </c>
      <c r="G39" s="263">
        <f t="shared" ref="G39:G40" si="0">+E39*F39</f>
        <v>0</v>
      </c>
      <c r="H39" s="136"/>
    </row>
    <row r="40" spans="1:8" x14ac:dyDescent="0.3">
      <c r="B40" s="129" t="s">
        <v>2925</v>
      </c>
      <c r="C40" s="134" t="s">
        <v>2731</v>
      </c>
      <c r="D40" s="131" t="s">
        <v>2698</v>
      </c>
      <c r="E40" s="214">
        <v>1</v>
      </c>
      <c r="F40" s="258" cm="1">
        <f t="array" ref="F40">+INDEX(Tabela1[],slownik!$D$8,Indeksy!B40)</f>
        <v>214.2</v>
      </c>
      <c r="G40" s="258">
        <f t="shared" si="0"/>
        <v>214.2</v>
      </c>
      <c r="H40" s="136"/>
    </row>
    <row r="41" spans="1:8" ht="28.8" x14ac:dyDescent="0.3">
      <c r="A41" s="135"/>
      <c r="B41" s="129" t="s">
        <v>2926</v>
      </c>
      <c r="C41" s="134" t="s">
        <v>2949</v>
      </c>
      <c r="D41" s="131" t="s">
        <v>2698</v>
      </c>
      <c r="E41" s="214">
        <v>0.6</v>
      </c>
      <c r="F41" s="258"/>
      <c r="G41" s="258"/>
    </row>
    <row r="42" spans="1:8" s="139" customFormat="1" ht="43.2" x14ac:dyDescent="0.3">
      <c r="A42" s="137"/>
      <c r="B42" s="129" t="s">
        <v>2927</v>
      </c>
      <c r="C42" s="134" t="s">
        <v>2780</v>
      </c>
      <c r="D42" s="131" t="s">
        <v>2698</v>
      </c>
      <c r="E42" s="214">
        <v>0.3</v>
      </c>
      <c r="F42" s="258" cm="1">
        <f t="array" ref="F42">+INDEX(Tabela1[],slownik!$D$8,Indeksy!B42)</f>
        <v>12322.53</v>
      </c>
      <c r="G42" s="258">
        <f t="shared" ref="G42" si="1">+E42*F42</f>
        <v>3696.759</v>
      </c>
    </row>
    <row r="43" spans="1:8" s="139" customFormat="1" x14ac:dyDescent="0.3">
      <c r="A43" s="137"/>
      <c r="B43" s="129" t="s">
        <v>2928</v>
      </c>
      <c r="C43" s="134" t="s">
        <v>2732</v>
      </c>
      <c r="D43" s="131" t="s">
        <v>2698</v>
      </c>
      <c r="E43" s="214">
        <v>0.15</v>
      </c>
      <c r="F43" s="258" cm="1">
        <f t="array" ref="F43">+INDEX(Tabela1[],slownik!$D$8,Indeksy!B43)</f>
        <v>70873.17</v>
      </c>
      <c r="G43" s="258">
        <f>+E43*F43</f>
        <v>10630.975499999999</v>
      </c>
    </row>
    <row r="44" spans="1:8" s="139" customFormat="1" ht="43.2" x14ac:dyDescent="0.3">
      <c r="A44" s="137"/>
      <c r="B44" s="129" t="s">
        <v>2929</v>
      </c>
      <c r="C44" s="134" t="s">
        <v>2782</v>
      </c>
      <c r="D44" s="131" t="s">
        <v>2698</v>
      </c>
      <c r="E44" s="214">
        <v>0.1</v>
      </c>
      <c r="F44" s="258" cm="1">
        <f t="array" ref="F44">+INDEX(Tabela1[],slownik!$D$8,Indeksy!B44)</f>
        <v>0</v>
      </c>
      <c r="G44" s="258">
        <f>+F44*E44</f>
        <v>0</v>
      </c>
    </row>
    <row r="45" spans="1:8" s="139" customFormat="1" x14ac:dyDescent="0.3">
      <c r="A45" s="137"/>
      <c r="B45" s="135"/>
      <c r="C45" s="135"/>
      <c r="D45" s="135"/>
      <c r="E45" s="135"/>
      <c r="F45" s="264"/>
      <c r="G45" s="264"/>
    </row>
    <row r="46" spans="1:8" s="139" customFormat="1" x14ac:dyDescent="0.3">
      <c r="A46" s="111"/>
      <c r="B46" s="127" t="s">
        <v>2708</v>
      </c>
      <c r="C46" s="350" t="s">
        <v>2804</v>
      </c>
      <c r="D46" s="351"/>
      <c r="E46" s="111"/>
      <c r="F46" s="257"/>
      <c r="G46" s="265"/>
    </row>
    <row r="47" spans="1:8" s="139" customFormat="1" x14ac:dyDescent="0.3">
      <c r="A47" s="111"/>
      <c r="B47" s="129" t="s">
        <v>2709</v>
      </c>
      <c r="C47" s="130" t="s">
        <v>2822</v>
      </c>
      <c r="D47" s="119" t="s">
        <v>2689</v>
      </c>
      <c r="E47" s="111"/>
      <c r="F47" s="273" cm="1">
        <f t="array" ref="F47">+INDEX(Tabela1[],slownik!$D$8,Indeksy!B47)</f>
        <v>1.0807837660203745</v>
      </c>
      <c r="G47" s="265"/>
    </row>
    <row r="48" spans="1:8" s="139" customFormat="1" x14ac:dyDescent="0.3">
      <c r="B48" s="129" t="s">
        <v>2710</v>
      </c>
      <c r="C48" s="130" t="s">
        <v>2807</v>
      </c>
      <c r="D48" s="131"/>
      <c r="E48" s="111"/>
      <c r="F48" s="258" cm="1">
        <f t="array" ref="F48">+INDEX(Tabela1[],slownik!$D$8,Indeksy!B48)</f>
        <v>78827</v>
      </c>
      <c r="G48" s="265"/>
    </row>
    <row r="49" spans="1:8" s="139" customFormat="1" x14ac:dyDescent="0.3">
      <c r="B49" s="129" t="s">
        <v>2945</v>
      </c>
      <c r="C49" s="130" t="s">
        <v>2830</v>
      </c>
      <c r="D49" s="131"/>
      <c r="E49" s="111"/>
      <c r="F49" s="280" cm="1">
        <f t="array" ref="F49">+INDEX(Tabela1[],slownik!$D$8,Indeksy!B49)</f>
        <v>3.1245063000000001E-3</v>
      </c>
      <c r="G49" s="265"/>
    </row>
    <row r="50" spans="1:8" s="139" customFormat="1" x14ac:dyDescent="0.3">
      <c r="B50" s="111"/>
      <c r="C50" s="111"/>
      <c r="D50" s="111"/>
      <c r="E50" s="111"/>
      <c r="F50" s="300"/>
      <c r="G50" s="257"/>
    </row>
    <row r="51" spans="1:8" s="139" customFormat="1" ht="28.2" thickBot="1" x14ac:dyDescent="0.35">
      <c r="B51" s="111"/>
      <c r="C51" s="192" t="s">
        <v>2748</v>
      </c>
      <c r="D51" s="231" t="s">
        <v>2749</v>
      </c>
      <c r="E51" s="231" t="s">
        <v>2745</v>
      </c>
      <c r="F51" s="247" t="s">
        <v>2840</v>
      </c>
      <c r="G51" s="247" t="s">
        <v>2841</v>
      </c>
    </row>
    <row r="52" spans="1:8" s="139" customFormat="1" x14ac:dyDescent="0.3">
      <c r="C52" s="199" t="s">
        <v>2769</v>
      </c>
      <c r="D52" s="228">
        <v>0.4</v>
      </c>
      <c r="E52" s="200"/>
      <c r="F52" s="338" cm="1">
        <f t="array" ref="F52">+INDEX(TabIPW[],slownik!$D$9,Indeksy!B68)</f>
        <v>1.4525625329109319E-3</v>
      </c>
      <c r="G52" s="269"/>
    </row>
    <row r="53" spans="1:8" s="139" customFormat="1" ht="27.6" x14ac:dyDescent="0.3">
      <c r="C53" s="193" t="s">
        <v>2760</v>
      </c>
      <c r="D53" s="229"/>
      <c r="E53" s="202">
        <v>1</v>
      </c>
      <c r="F53" s="285"/>
      <c r="G53" s="250" cm="1">
        <f t="array" ref="G53">+INDEX(TabIPW[],slownik!$D$9,Indeksy!B69)</f>
        <v>79232.736000000004</v>
      </c>
    </row>
    <row r="54" spans="1:8" x14ac:dyDescent="0.3">
      <c r="A54" s="139"/>
      <c r="B54" s="139"/>
      <c r="C54" s="199" t="s">
        <v>2750</v>
      </c>
      <c r="D54" s="228">
        <v>0.25</v>
      </c>
      <c r="E54" s="200"/>
      <c r="F54" s="283" cm="1">
        <f t="array" ref="F54">+INDEX(TabIPW[],slownik!$D$9,Indeksy!B70)</f>
        <v>3.233647874355621E-4</v>
      </c>
      <c r="G54" s="251"/>
    </row>
    <row r="55" spans="1:8" x14ac:dyDescent="0.3">
      <c r="A55" s="139"/>
      <c r="B55" s="139"/>
      <c r="C55" s="193" t="s">
        <v>2764</v>
      </c>
      <c r="D55" s="229"/>
      <c r="E55" s="203">
        <v>0.37119999999999997</v>
      </c>
      <c r="F55" s="282"/>
      <c r="G55" s="278" cm="1">
        <f t="array" ref="G55">+INDEX(TabIPW[],slownik!$D$9,Indeksy!B71)</f>
        <v>0</v>
      </c>
    </row>
    <row r="56" spans="1:8" x14ac:dyDescent="0.3">
      <c r="A56" s="139"/>
      <c r="B56" s="139"/>
      <c r="C56" s="194" t="s">
        <v>2763</v>
      </c>
      <c r="D56" s="229"/>
      <c r="E56" s="203">
        <v>0.62880000000000003</v>
      </c>
      <c r="F56" s="282"/>
      <c r="G56" s="278" cm="1">
        <f t="array" ref="G56">+INDEX(TabIPW[],slownik!$D$9,Indeksy!B72)</f>
        <v>1403</v>
      </c>
      <c r="H56" s="120"/>
    </row>
    <row r="57" spans="1:8" x14ac:dyDescent="0.3">
      <c r="A57" s="139"/>
      <c r="B57" s="139"/>
      <c r="C57" s="199" t="s">
        <v>2775</v>
      </c>
      <c r="D57" s="228">
        <v>0.16</v>
      </c>
      <c r="E57" s="200"/>
      <c r="F57" s="283" cm="1">
        <f t="array" ref="F57">+INDEX(TabIPW[],slownik!$D$9,Indeksy!B73)</f>
        <v>7.0413495920051354E-4</v>
      </c>
      <c r="G57" s="251"/>
    </row>
    <row r="58" spans="1:8" x14ac:dyDescent="0.3">
      <c r="A58" s="139"/>
      <c r="B58" s="139"/>
      <c r="C58" s="194" t="s">
        <v>2766</v>
      </c>
      <c r="D58" s="229"/>
      <c r="E58" s="202">
        <v>1</v>
      </c>
      <c r="F58" s="282"/>
      <c r="G58" s="278" cm="1">
        <f t="array" ref="G58">+INDEX(TabIPW[],slownik!$D$9,Indeksy!B74)</f>
        <v>192</v>
      </c>
    </row>
    <row r="59" spans="1:8" s="136" customFormat="1" x14ac:dyDescent="0.3">
      <c r="A59" s="139"/>
      <c r="B59" s="139"/>
      <c r="C59" s="199" t="s">
        <v>2774</v>
      </c>
      <c r="D59" s="228">
        <v>0.12</v>
      </c>
      <c r="E59" s="200"/>
      <c r="F59" s="283" cm="1">
        <f t="array" ref="F59">+INDEX(TabIPW[],slownik!$D$9,Indeksy!B75)</f>
        <v>4.0249204839715516E-4</v>
      </c>
      <c r="G59" s="251"/>
    </row>
    <row r="60" spans="1:8" x14ac:dyDescent="0.3">
      <c r="B60" s="139"/>
      <c r="C60" s="194" t="s">
        <v>2765</v>
      </c>
      <c r="D60" s="229"/>
      <c r="E60" s="203">
        <v>0.16320000000000001</v>
      </c>
      <c r="F60" s="282"/>
      <c r="G60" s="250" cm="1">
        <f t="array" ref="G60">+INDEX(TabIPW[],slownik!$D$9,Indeksy!B76)</f>
        <v>311.39999999999998</v>
      </c>
    </row>
    <row r="61" spans="1:8" s="136" customFormat="1" x14ac:dyDescent="0.3">
      <c r="A61" s="111"/>
      <c r="B61" s="139"/>
      <c r="C61" s="194" t="s">
        <v>2758</v>
      </c>
      <c r="D61" s="229"/>
      <c r="E61" s="203">
        <v>0.83679999999999999</v>
      </c>
      <c r="F61" s="282"/>
      <c r="G61" s="250" cm="1">
        <f t="array" ref="G61">+INDEX(TabIPW[],slownik!$D$9,Indeksy!B77)</f>
        <v>51410</v>
      </c>
    </row>
    <row r="62" spans="1:8" x14ac:dyDescent="0.3">
      <c r="B62" s="139"/>
      <c r="C62" s="199" t="s">
        <v>2747</v>
      </c>
      <c r="D62" s="228">
        <v>7.0000000000000007E-2</v>
      </c>
      <c r="E62" s="200"/>
      <c r="F62" s="283" cm="1">
        <f t="array" ref="F62">+INDEX(TabIPW[],slownik!$D$9,Indeksy!B78)</f>
        <v>2.4195192733890956E-4</v>
      </c>
      <c r="G62" s="251"/>
      <c r="H62" s="120"/>
    </row>
    <row r="63" spans="1:8" x14ac:dyDescent="0.3">
      <c r="B63" s="139"/>
      <c r="C63" s="195" t="s">
        <v>2761</v>
      </c>
      <c r="D63" s="230"/>
      <c r="E63" s="204">
        <v>1</v>
      </c>
      <c r="F63" s="284"/>
      <c r="G63" s="278" cm="1">
        <f t="array" ref="G63">+INDEX(TabIPW[],slownik!$D$9,Indeksy!B79)</f>
        <v>86878</v>
      </c>
      <c r="H63" s="120"/>
    </row>
    <row r="64" spans="1:8" x14ac:dyDescent="0.3">
      <c r="D64" s="111"/>
      <c r="F64" s="257"/>
      <c r="G64" s="257"/>
    </row>
    <row r="65" spans="1:7" x14ac:dyDescent="0.3">
      <c r="A65" s="136"/>
      <c r="D65" s="111"/>
      <c r="F65" s="257"/>
      <c r="G65" s="257"/>
    </row>
    <row r="66" spans="1:7" x14ac:dyDescent="0.3">
      <c r="B66" s="140" t="s">
        <v>2930</v>
      </c>
      <c r="C66" s="352" t="s">
        <v>2806</v>
      </c>
      <c r="D66" s="353"/>
      <c r="F66" s="257"/>
      <c r="G66" s="257"/>
    </row>
    <row r="67" spans="1:7" x14ac:dyDescent="0.3">
      <c r="A67" s="142"/>
      <c r="B67" s="129" t="s">
        <v>2931</v>
      </c>
      <c r="C67" s="130" t="s">
        <v>2825</v>
      </c>
      <c r="D67" s="131" t="s">
        <v>2697</v>
      </c>
      <c r="F67" s="258" cm="1">
        <f t="array" ref="F67">+INDEX(Tabela1[],slownik!$D$8,Indeksy!B111)</f>
        <v>1706102</v>
      </c>
      <c r="G67" s="257"/>
    </row>
    <row r="68" spans="1:7" ht="28.8" x14ac:dyDescent="0.3">
      <c r="A68" s="103"/>
      <c r="B68" s="129" t="s">
        <v>2932</v>
      </c>
      <c r="C68" s="130" t="s">
        <v>2829</v>
      </c>
      <c r="D68" s="131" t="s">
        <v>2697</v>
      </c>
      <c r="F68" s="258" cm="1">
        <f t="array" ref="F68">+INDEX(Tabela1[],slownik!$D$8,Indeksy!B112)</f>
        <v>562175</v>
      </c>
      <c r="G68" s="257"/>
    </row>
    <row r="69" spans="1:7" x14ac:dyDescent="0.3">
      <c r="A69" s="103"/>
      <c r="B69" s="136"/>
      <c r="C69" s="136"/>
      <c r="D69" s="136"/>
      <c r="E69" s="136"/>
      <c r="F69" s="266"/>
      <c r="G69" s="266"/>
    </row>
    <row r="70" spans="1:7" x14ac:dyDescent="0.3">
      <c r="A70" s="103"/>
      <c r="B70" s="129" t="s">
        <v>2933</v>
      </c>
      <c r="C70" s="141" t="s">
        <v>2736</v>
      </c>
      <c r="D70" s="131" t="s">
        <v>2702</v>
      </c>
      <c r="F70" s="287" cm="1">
        <f t="array" ref="F70">+INDEX(Tabela1[],slownik!$D$8,Indeksy!B114)</f>
        <v>86878</v>
      </c>
      <c r="G70" s="257"/>
    </row>
    <row r="71" spans="1:7" x14ac:dyDescent="0.3">
      <c r="A71" s="103"/>
      <c r="B71" s="136"/>
      <c r="C71" s="136"/>
      <c r="D71" s="144"/>
      <c r="F71" s="270"/>
      <c r="G71" s="266"/>
    </row>
    <row r="72" spans="1:7" x14ac:dyDescent="0.3">
      <c r="A72" s="103"/>
      <c r="B72" s="129" t="s">
        <v>2934</v>
      </c>
      <c r="C72" s="141" t="s">
        <v>2826</v>
      </c>
      <c r="D72" s="131" t="s">
        <v>2697</v>
      </c>
      <c r="F72" s="258" cm="1">
        <f t="array" ref="F72">+INDEX(Tabela1[],slownik!$D$8,Indeksy!B116)</f>
        <v>9768184.0199999996</v>
      </c>
      <c r="G72" s="257"/>
    </row>
    <row r="73" spans="1:7" ht="15" thickBot="1" x14ac:dyDescent="0.35">
      <c r="A73" s="103"/>
      <c r="C73" s="167" t="s">
        <v>2915</v>
      </c>
      <c r="D73" s="136"/>
      <c r="E73" s="212" t="s">
        <v>2699</v>
      </c>
      <c r="F73" s="272" t="s">
        <v>2734</v>
      </c>
      <c r="G73" s="272" t="s">
        <v>2735</v>
      </c>
    </row>
    <row r="74" spans="1:7" x14ac:dyDescent="0.3">
      <c r="A74" s="103"/>
      <c r="B74" s="129" t="s">
        <v>2935</v>
      </c>
      <c r="C74" s="141" t="s">
        <v>2691</v>
      </c>
      <c r="D74" s="131" t="s">
        <v>2697</v>
      </c>
      <c r="E74" s="213">
        <v>1</v>
      </c>
      <c r="F74" s="263" cm="1">
        <f t="array" ref="F74">+INDEX(Tabela1[],slownik!$D$8,Indeksy!B118)</f>
        <v>4628229.4600000009</v>
      </c>
      <c r="G74" s="263">
        <f>+E74*F74</f>
        <v>4628229.4600000009</v>
      </c>
    </row>
    <row r="75" spans="1:7" x14ac:dyDescent="0.3">
      <c r="A75" s="103"/>
      <c r="B75" s="129" t="s">
        <v>2936</v>
      </c>
      <c r="C75" s="141" t="s">
        <v>2827</v>
      </c>
      <c r="D75" s="131" t="s">
        <v>2697</v>
      </c>
      <c r="E75" s="214">
        <v>0.5</v>
      </c>
      <c r="F75" s="258" cm="1">
        <f t="array" ref="F75">+INDEX(Tabela1[],slownik!$D$8,Indeksy!B119)</f>
        <v>1373773.42</v>
      </c>
      <c r="G75" s="258">
        <f t="shared" ref="G75:G76" si="2">+E75*F75</f>
        <v>686886.71</v>
      </c>
    </row>
    <row r="76" spans="1:7" x14ac:dyDescent="0.3">
      <c r="B76" s="129" t="s">
        <v>2937</v>
      </c>
      <c r="C76" s="141" t="s">
        <v>2692</v>
      </c>
      <c r="D76" s="131" t="s">
        <v>2697</v>
      </c>
      <c r="E76" s="214">
        <v>0.25</v>
      </c>
      <c r="F76" s="258" cm="1">
        <f t="array" ref="F76">+INDEX(Tabela1[],slownik!$D$8,Indeksy!B120)</f>
        <v>17812271.399999999</v>
      </c>
      <c r="G76" s="258">
        <f t="shared" si="2"/>
        <v>4453067.8499999996</v>
      </c>
    </row>
    <row r="77" spans="1:7" x14ac:dyDescent="0.3">
      <c r="F77" s="257"/>
      <c r="G77" s="257"/>
    </row>
    <row r="78" spans="1:7" x14ac:dyDescent="0.3">
      <c r="B78" s="140" t="s">
        <v>2705</v>
      </c>
      <c r="C78" s="145" t="s">
        <v>9</v>
      </c>
      <c r="D78" s="146" t="s">
        <v>2697</v>
      </c>
      <c r="F78" s="258" cm="1">
        <f t="array" ref="F78">+INDEX(Tabela1[],slownik!$D$8,Indeksy!B122)</f>
        <v>85934069</v>
      </c>
      <c r="G78" s="257"/>
    </row>
    <row r="79" spans="1:7" x14ac:dyDescent="0.3">
      <c r="B79" s="147"/>
      <c r="F79" s="257"/>
      <c r="G79" s="257"/>
    </row>
    <row r="80" spans="1:7" ht="28.8" x14ac:dyDescent="0.3">
      <c r="B80" s="345" t="s">
        <v>2706</v>
      </c>
      <c r="C80" s="123" t="s">
        <v>2907</v>
      </c>
      <c r="D80" s="346" t="s">
        <v>2697</v>
      </c>
      <c r="F80" s="256" cm="1">
        <f t="array" ref="F80">+INDEX(Tabela1[],slownik!$D$8,Indeksy!B124)</f>
        <v>0</v>
      </c>
      <c r="G80" s="257"/>
    </row>
    <row r="81" spans="2:7" x14ac:dyDescent="0.3">
      <c r="B81" s="347" t="s">
        <v>2939</v>
      </c>
      <c r="C81" s="348" t="s">
        <v>2951</v>
      </c>
      <c r="D81" s="346" t="s">
        <v>2697</v>
      </c>
      <c r="F81" s="258" cm="1">
        <f t="array" ref="F81">+INDEX(Tabela1[],slownik!$D$8,Indeksy!B125)</f>
        <v>0</v>
      </c>
      <c r="G81" s="257"/>
    </row>
    <row r="82" spans="2:7" x14ac:dyDescent="0.3">
      <c r="B82" s="347" t="s">
        <v>2938</v>
      </c>
      <c r="C82" s="348" t="s">
        <v>2956</v>
      </c>
      <c r="D82" s="346" t="s">
        <v>2697</v>
      </c>
      <c r="F82" s="258" cm="1">
        <f t="array" ref="F82">+INDEX(Tabela1[],slownik!$D$8,Indeksy!B126)</f>
        <v>774190</v>
      </c>
      <c r="G82" s="257"/>
    </row>
    <row r="83" spans="2:7" x14ac:dyDescent="0.3">
      <c r="B83" s="347" t="s">
        <v>2940</v>
      </c>
      <c r="C83" s="348" t="s">
        <v>2952</v>
      </c>
      <c r="D83" s="346" t="s">
        <v>2697</v>
      </c>
      <c r="F83" s="258" cm="1">
        <f t="array" ref="F83">+INDEX(Tabela1[],slownik!$D$8,Indeksy!B127)</f>
        <v>0</v>
      </c>
      <c r="G83" s="257"/>
    </row>
    <row r="84" spans="2:7" x14ac:dyDescent="0.3">
      <c r="B84" s="349" t="s">
        <v>2938</v>
      </c>
      <c r="C84" s="348" t="s">
        <v>2953</v>
      </c>
      <c r="D84" s="346" t="s">
        <v>2697</v>
      </c>
      <c r="F84" s="258" cm="1">
        <f t="array" ref="F84">+INDEX(Tabela1[],slownik!$D$8,Indeksy!B128)</f>
        <v>0</v>
      </c>
      <c r="G84" s="257"/>
    </row>
    <row r="85" spans="2:7" x14ac:dyDescent="0.3">
      <c r="B85" s="349" t="s">
        <v>2940</v>
      </c>
      <c r="C85" s="348" t="s">
        <v>2957</v>
      </c>
      <c r="D85" s="346" t="s">
        <v>2697</v>
      </c>
      <c r="F85" s="258" cm="1">
        <f t="array" ref="F85">+INDEX(Tabela1[],slownik!$D$8,Indeksy!B129)</f>
        <v>-774190</v>
      </c>
      <c r="G85" s="257"/>
    </row>
    <row r="86" spans="2:7" x14ac:dyDescent="0.3">
      <c r="B86" s="147"/>
      <c r="D86" s="111"/>
      <c r="F86" s="257"/>
      <c r="G86" s="257"/>
    </row>
    <row r="87" spans="2:7" x14ac:dyDescent="0.3">
      <c r="B87" s="310" t="s">
        <v>2707</v>
      </c>
      <c r="C87" s="148" t="s">
        <v>2686</v>
      </c>
      <c r="D87" s="149" t="s">
        <v>2697</v>
      </c>
      <c r="F87" s="256" cm="1">
        <f t="array" ref="F87">+INDEX(Tabela1[],slownik!$D$8,Indeksy!B131)</f>
        <v>0</v>
      </c>
      <c r="G87" s="257"/>
    </row>
    <row r="88" spans="2:7" x14ac:dyDescent="0.3">
      <c r="D88" s="111"/>
      <c r="F88" s="257"/>
      <c r="G88" s="257"/>
    </row>
    <row r="89" spans="2:7" x14ac:dyDescent="0.3">
      <c r="B89" s="151" t="s">
        <v>2711</v>
      </c>
      <c r="C89" s="152" t="s">
        <v>2954</v>
      </c>
      <c r="D89" s="153" t="s">
        <v>2697</v>
      </c>
      <c r="F89" s="256" cm="1">
        <f t="array" ref="F89">+INDEX(Tabela1[],slownik!$D$8,Indeksy!B134)</f>
        <v>92711174</v>
      </c>
    </row>
    <row r="90" spans="2:7" x14ac:dyDescent="0.3">
      <c r="B90" s="151" t="s">
        <v>2752</v>
      </c>
      <c r="C90" s="152" t="s">
        <v>2958</v>
      </c>
      <c r="D90" s="153" t="s">
        <v>2697</v>
      </c>
      <c r="F90" s="256" cm="1">
        <f t="array" ref="F90">+INDEX(Tabela1[],slownik!$D$8,Indeksy!B135)</f>
        <v>10987821</v>
      </c>
    </row>
    <row r="91" spans="2:7" x14ac:dyDescent="0.3">
      <c r="B91" s="151" t="s">
        <v>2800</v>
      </c>
      <c r="C91" s="152" t="s">
        <v>2959</v>
      </c>
      <c r="D91" s="153" t="s">
        <v>2697</v>
      </c>
      <c r="F91" s="271" cm="1">
        <f t="array" ref="F91">+INDEX(Tabela1[],slownik!$D$8,Indeksy!B136)</f>
        <v>37089057</v>
      </c>
    </row>
    <row r="92" spans="2:7" x14ac:dyDescent="0.3">
      <c r="B92" s="331"/>
      <c r="F92" s="257"/>
    </row>
    <row r="93" spans="2:7" ht="18" x14ac:dyDescent="0.3">
      <c r="B93" s="151"/>
      <c r="C93" s="168" t="s">
        <v>2896</v>
      </c>
      <c r="D93" s="153" t="s">
        <v>2697</v>
      </c>
      <c r="F93" s="256">
        <f>SUM(F89:F92)</f>
        <v>140788052</v>
      </c>
    </row>
    <row r="94" spans="2:7" ht="17.399999999999999" customHeight="1" x14ac:dyDescent="0.3">
      <c r="G94" s="111"/>
    </row>
    <row r="95" spans="2:7" ht="66.599999999999994" customHeight="1" x14ac:dyDescent="0.3">
      <c r="B95" s="360" t="s">
        <v>2955</v>
      </c>
      <c r="C95" s="360"/>
      <c r="D95" s="360"/>
      <c r="E95" s="360"/>
      <c r="F95" s="360"/>
      <c r="G95" s="360"/>
    </row>
    <row r="96" spans="2:7" ht="34.200000000000003" customHeight="1" x14ac:dyDescent="0.3">
      <c r="B96" s="360" t="s">
        <v>2960</v>
      </c>
      <c r="C96" s="360"/>
      <c r="D96" s="360"/>
      <c r="E96" s="360"/>
      <c r="F96" s="360"/>
      <c r="G96" s="360"/>
    </row>
    <row r="97" spans="2:7" ht="23.4" customHeight="1" x14ac:dyDescent="0.3">
      <c r="B97" s="174" t="s">
        <v>2961</v>
      </c>
      <c r="G97" s="111"/>
    </row>
    <row r="98" spans="2:7" x14ac:dyDescent="0.3">
      <c r="F98" s="110"/>
    </row>
    <row r="99" spans="2:7" x14ac:dyDescent="0.3">
      <c r="F99" s="109"/>
    </row>
  </sheetData>
  <protectedRanges>
    <protectedRange sqref="B2:B3" name="Rozstęp1"/>
  </protectedRanges>
  <mergeCells count="5">
    <mergeCell ref="B96:G96"/>
    <mergeCell ref="C34:D34"/>
    <mergeCell ref="C46:D46"/>
    <mergeCell ref="C66:D66"/>
    <mergeCell ref="B95:G95"/>
  </mergeCells>
  <pageMargins left="0.35433070866141736" right="0.5" top="0.46" bottom="0.45" header="0.2" footer="0.33"/>
  <pageSetup paperSize="9" scale="70" fitToHeight="0" orientation="portrait" r:id="rId1"/>
  <rowBreaks count="1" manualBreakCount="1">
    <brk id="54" max="16383" man="1"/>
  </rowBreaks>
  <colBreaks count="1" manualBreakCount="1">
    <brk id="7"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8DCBE-F1E2-4EDE-A3E8-F3B6006DF82C}">
  <sheetPr>
    <tabColor theme="8" tint="-0.249977111117893"/>
  </sheetPr>
  <dimension ref="A1:J102"/>
  <sheetViews>
    <sheetView zoomScale="80" zoomScaleNormal="80" zoomScaleSheetLayoutView="83" workbookViewId="0">
      <pane ySplit="5" topLeftCell="A6" activePane="bottomLeft" state="frozen"/>
      <selection activeCell="H97" sqref="H97"/>
      <selection pane="bottomLeft" activeCell="B2" sqref="B2"/>
    </sheetView>
  </sheetViews>
  <sheetFormatPr defaultColWidth="8.6640625" defaultRowHeight="14.4" outlineLevelRow="1" x14ac:dyDescent="0.3"/>
  <cols>
    <col min="1" max="1" width="6" style="111" customWidth="1"/>
    <col min="2" max="2" width="9.6640625" style="111" customWidth="1"/>
    <col min="3" max="3" width="84.109375" style="111" customWidth="1"/>
    <col min="4" max="4" width="7.33203125" style="36" customWidth="1"/>
    <col min="5" max="5" width="7.6640625" style="111" customWidth="1"/>
    <col min="6" max="7" width="18.6640625" style="111" bestFit="1" customWidth="1"/>
    <col min="8" max="8" width="3.6640625" style="111" bestFit="1" customWidth="1"/>
    <col min="9" max="10" width="2" style="111" bestFit="1" customWidth="1"/>
    <col min="11" max="16384" width="8.6640625" style="111"/>
  </cols>
  <sheetData>
    <row r="1" spans="1:8" ht="28.5" customHeight="1" thickBot="1" x14ac:dyDescent="0.35">
      <c r="A1" s="180" t="s">
        <v>2712</v>
      </c>
      <c r="B1" s="181">
        <v>3</v>
      </c>
      <c r="D1" s="111"/>
    </row>
    <row r="2" spans="1:8" outlineLevel="1" x14ac:dyDescent="0.3">
      <c r="A2" s="164" t="s">
        <v>1</v>
      </c>
      <c r="B2" s="159">
        <v>2</v>
      </c>
      <c r="C2" s="157" t="str">
        <f>+IF(ISBLANK(WK_),"Podaj WK",IF(ISERROR(slownik!G4),"Błędny WK",slownik!G4))</f>
        <v>dolnośląskie</v>
      </c>
      <c r="E2" s="112"/>
    </row>
    <row r="3" spans="1:8" ht="15" outlineLevel="1" thickBot="1" x14ac:dyDescent="0.35">
      <c r="A3" s="165" t="s">
        <v>2</v>
      </c>
      <c r="B3" s="163">
        <v>61</v>
      </c>
      <c r="C3" s="157" t="str">
        <f>+IF(ISBLANK(PK),"Podaj PK",IF(VALUE(PK)&lt;=60,"Podaj PK dla Miasta na prawach powiatu lub przejdź na arkusz Powiaty",IF(ISERROR(slownik!G5),"Błędny PK",slownik!G5)))</f>
        <v>Jelenia Góra</v>
      </c>
      <c r="E3" s="112"/>
    </row>
    <row r="4" spans="1:8" ht="15" outlineLevel="1" thickBot="1" x14ac:dyDescent="0.35">
      <c r="A4" s="36"/>
      <c r="B4" s="36"/>
      <c r="C4" s="36"/>
      <c r="E4" s="112"/>
    </row>
    <row r="5" spans="1:8" s="156" customFormat="1" ht="15" thickBot="1" x14ac:dyDescent="0.35">
      <c r="A5" s="332" t="s">
        <v>2653</v>
      </c>
      <c r="B5" s="333" t="str">
        <f>+TEXT(WK_,"00")&amp;TEXT(PK,"00")</f>
        <v>0261</v>
      </c>
      <c r="C5" s="334" t="str" cm="1">
        <f t="array" ref="C5">+IF(ISERROR(INDEX(Tabela1[Nazwa JST],slownik!F8)),"Popraw WK/PK/GK",+INDEX(Tabela1[Nazwa JST],slownik!F8)&amp;" ["&amp;B5&amp;"]")</f>
        <v>Jelenia Góra [0261]</v>
      </c>
      <c r="D5" s="114"/>
      <c r="E5" s="113"/>
    </row>
    <row r="6" spans="1:8" ht="15" thickBot="1" x14ac:dyDescent="0.35">
      <c r="C6" s="114" t="str">
        <f>+C5</f>
        <v>Jelenia Góra [0261]</v>
      </c>
      <c r="F6" s="206" t="s">
        <v>2646</v>
      </c>
      <c r="G6" s="207" t="s">
        <v>2647</v>
      </c>
    </row>
    <row r="7" spans="1:8" x14ac:dyDescent="0.3">
      <c r="B7" s="42" t="s">
        <v>2683</v>
      </c>
      <c r="C7" s="43" t="s">
        <v>2892</v>
      </c>
      <c r="D7" s="115" t="s">
        <v>2697</v>
      </c>
      <c r="F7" s="239" cm="1">
        <f t="array" ref="F7">+INDEX(Tabela1[],slownik!$F$8,Indeksy!B7)</f>
        <v>3915334177.2399998</v>
      </c>
      <c r="G7" s="239" cm="1">
        <f t="array" ref="G7">+INDEX(Tabela1[],slownik!$F$8,Indeksy!C7)</f>
        <v>930962908.50000012</v>
      </c>
    </row>
    <row r="8" spans="1:8" x14ac:dyDescent="0.3">
      <c r="B8" s="116" t="s">
        <v>2682</v>
      </c>
      <c r="C8" s="117" t="s">
        <v>2801</v>
      </c>
      <c r="D8" s="115" t="s">
        <v>2689</v>
      </c>
      <c r="F8" s="277" cm="1">
        <f t="array" ref="F8">+INDEX(Tabela1[],slownik!$F$8,Indeksy!B8)</f>
        <v>1.125</v>
      </c>
      <c r="G8" s="277" cm="1">
        <f t="array" ref="G8">+INDEX(Tabela1[],slownik!$F$8,Indeksy!C8)</f>
        <v>1.125</v>
      </c>
    </row>
    <row r="9" spans="1:8" ht="28.8" x14ac:dyDescent="0.3">
      <c r="B9" s="42" t="s">
        <v>2681</v>
      </c>
      <c r="C9" s="43" t="s">
        <v>2897</v>
      </c>
      <c r="D9" s="115" t="s">
        <v>2697</v>
      </c>
      <c r="F9" s="239" cm="1">
        <f t="array" ref="F9">+INDEX(Tabela1[],slownik!$F$8,Indeksy!B9)</f>
        <v>4404750949.3999996</v>
      </c>
      <c r="G9" s="239" cm="1">
        <f t="array" ref="G9">+INDEX(Tabela1[],slownik!$F$8,Indeksy!C9)</f>
        <v>1047333272.0599999</v>
      </c>
    </row>
    <row r="10" spans="1:8" x14ac:dyDescent="0.3">
      <c r="B10" s="116" t="s">
        <v>2680</v>
      </c>
      <c r="C10" s="117" t="s">
        <v>2808</v>
      </c>
      <c r="D10" s="115" t="s">
        <v>2689</v>
      </c>
      <c r="F10" s="118" cm="1">
        <f t="array" ref="F10">+INDEX(Tabela1[],slownik!$F$8,Indeksy!B10)</f>
        <v>8.5999999999999993E-2</v>
      </c>
      <c r="G10" s="118" cm="1">
        <f t="array" ref="G10">+INDEX(Tabela1[],slownik!$F$8,Indeksy!C10)</f>
        <v>2.1999999999999999E-2</v>
      </c>
    </row>
    <row r="11" spans="1:8" ht="28.8" x14ac:dyDescent="0.3">
      <c r="B11" s="42" t="s">
        <v>2679</v>
      </c>
      <c r="C11" s="43" t="s">
        <v>2947</v>
      </c>
      <c r="D11" s="115" t="s">
        <v>2697</v>
      </c>
      <c r="F11" s="239" cm="1">
        <f t="array" ref="F11">+INDEX(Tabela1[],slownik!$F$8,Indeksy!B11)</f>
        <v>378808582</v>
      </c>
      <c r="G11" s="239" cm="1">
        <f t="array" ref="G11">+INDEX(Tabela1[],slownik!$F$8,Indeksy!C11)</f>
        <v>23041332</v>
      </c>
    </row>
    <row r="12" spans="1:8" x14ac:dyDescent="0.3">
      <c r="D12" s="111"/>
      <c r="F12" s="173"/>
      <c r="G12" s="173"/>
    </row>
    <row r="13" spans="1:8" x14ac:dyDescent="0.3">
      <c r="B13" s="35" t="s">
        <v>2678</v>
      </c>
      <c r="C13" s="106" t="s">
        <v>2916</v>
      </c>
      <c r="D13" s="119" t="s">
        <v>2697</v>
      </c>
      <c r="F13" s="240" cm="1">
        <f t="array" ref="F13">+INDEX(Tabela1[],slownik!$F$8,Indeksy!B13)</f>
        <v>218724338</v>
      </c>
      <c r="G13" s="173"/>
      <c r="H13" s="120"/>
    </row>
    <row r="14" spans="1:8" x14ac:dyDescent="0.3">
      <c r="B14" s="36"/>
      <c r="F14" s="173"/>
      <c r="G14" s="173"/>
    </row>
    <row r="15" spans="1:8" x14ac:dyDescent="0.3">
      <c r="B15" s="35" t="s">
        <v>2899</v>
      </c>
      <c r="C15" s="106" t="s">
        <v>2900</v>
      </c>
      <c r="D15" s="119" t="s">
        <v>2697</v>
      </c>
      <c r="F15" s="240" cm="1">
        <f t="array" ref="F15">+INDEX(Tabela1[],slownik!$F$8,Indeksy!B15)</f>
        <v>12987893</v>
      </c>
      <c r="G15" s="173"/>
    </row>
    <row r="16" spans="1:8" x14ac:dyDescent="0.3">
      <c r="B16" s="36"/>
      <c r="F16" s="173"/>
      <c r="G16" s="173"/>
    </row>
    <row r="17" spans="1:9" x14ac:dyDescent="0.3">
      <c r="B17" s="42" t="s">
        <v>2677</v>
      </c>
      <c r="C17" s="43" t="s">
        <v>2906</v>
      </c>
      <c r="D17" s="115" t="s">
        <v>2697</v>
      </c>
      <c r="F17" s="240" cm="1">
        <f t="array" ref="F17">+INDEX(Tabela1[],slownik!$F$8,Indeksy!B17)</f>
        <v>306727819</v>
      </c>
      <c r="G17" s="173"/>
      <c r="H17" s="124"/>
      <c r="I17" s="120"/>
    </row>
    <row r="18" spans="1:9" x14ac:dyDescent="0.3">
      <c r="B18" s="114"/>
      <c r="C18" s="156"/>
      <c r="F18" s="173"/>
      <c r="G18" s="173"/>
    </row>
    <row r="19" spans="1:9" x14ac:dyDescent="0.3">
      <c r="B19" s="42" t="s">
        <v>2901</v>
      </c>
      <c r="C19" s="43" t="s">
        <v>2917</v>
      </c>
      <c r="D19" s="115" t="s">
        <v>2697</v>
      </c>
      <c r="F19" s="240" cm="1">
        <f t="array" ref="F19">+INDEX(Tabela1[],slownik!$F$8,Indeksy!B19)</f>
        <v>13894236</v>
      </c>
      <c r="G19" s="173"/>
    </row>
    <row r="20" spans="1:9" x14ac:dyDescent="0.3">
      <c r="B20" s="114"/>
      <c r="C20" s="156"/>
      <c r="F20" s="173"/>
      <c r="G20" s="173"/>
    </row>
    <row r="21" spans="1:9" ht="28.8" x14ac:dyDescent="0.3">
      <c r="B21" s="42" t="s">
        <v>2903</v>
      </c>
      <c r="C21" s="43" t="s">
        <v>2948</v>
      </c>
      <c r="D21" s="115" t="s">
        <v>2697</v>
      </c>
      <c r="F21" s="240" cm="1">
        <f t="array" ref="F21">+INDEX(Tabela1[],slownik!$F$8,Indeksy!B21)</f>
        <v>13894236</v>
      </c>
      <c r="G21" s="173"/>
    </row>
    <row r="22" spans="1:9" x14ac:dyDescent="0.3">
      <c r="B22" s="114"/>
      <c r="C22" s="156"/>
      <c r="F22" s="173"/>
      <c r="G22" s="173"/>
    </row>
    <row r="23" spans="1:9" ht="28.8" x14ac:dyDescent="0.3">
      <c r="B23" s="42" t="s">
        <v>2904</v>
      </c>
      <c r="C23" s="43" t="s">
        <v>2944</v>
      </c>
      <c r="D23" s="115" t="s">
        <v>2697</v>
      </c>
      <c r="F23" s="240" cm="1">
        <f t="array" ref="F23">+INDEX(Tabela1[],slownik!$F$8,Indeksy!B23)</f>
        <v>906343</v>
      </c>
      <c r="G23" s="173"/>
    </row>
    <row r="24" spans="1:9" x14ac:dyDescent="0.3">
      <c r="B24" s="36"/>
      <c r="F24" s="173"/>
      <c r="G24" s="173"/>
      <c r="I24" s="128"/>
    </row>
    <row r="25" spans="1:9" ht="28.8" x14ac:dyDescent="0.3">
      <c r="B25" s="42" t="s">
        <v>2684</v>
      </c>
      <c r="C25" s="43" t="s">
        <v>2895</v>
      </c>
      <c r="D25" s="115" t="s">
        <v>2697</v>
      </c>
      <c r="F25" s="240" cm="1">
        <f t="array" ref="F25">+INDEX(Tabela1[],slownik!$F$8,Indeksy!B25)</f>
        <v>88003481</v>
      </c>
      <c r="G25" s="173"/>
      <c r="H25" s="133"/>
    </row>
    <row r="26" spans="1:9" x14ac:dyDescent="0.3">
      <c r="B26" s="121"/>
      <c r="F26" s="241"/>
      <c r="G26" s="173"/>
    </row>
    <row r="27" spans="1:9" ht="28.8" x14ac:dyDescent="0.3">
      <c r="A27" s="122"/>
      <c r="B27" s="35" t="s">
        <v>2685</v>
      </c>
      <c r="C27" s="123" t="s">
        <v>2802</v>
      </c>
      <c r="D27" s="119" t="s">
        <v>2697</v>
      </c>
      <c r="F27" s="242" cm="1">
        <f t="array" ref="F27">+INDEX(Tabela1[],slownik!$F$8,Indeksy!B27)</f>
        <v>306727819</v>
      </c>
      <c r="G27" s="173"/>
    </row>
    <row r="28" spans="1:9" s="156" customFormat="1" x14ac:dyDescent="0.3">
      <c r="A28" s="111"/>
      <c r="B28" s="125" t="s">
        <v>2700</v>
      </c>
      <c r="C28" s="126" t="s">
        <v>2648</v>
      </c>
      <c r="D28" s="119" t="s">
        <v>2697</v>
      </c>
      <c r="E28" s="111"/>
      <c r="F28" s="258" cm="1">
        <f t="array" ref="F28">+INDEX(Tabela1[],slownik!$F$8,Indeksy!B28)</f>
        <v>0</v>
      </c>
      <c r="G28" s="173"/>
    </row>
    <row r="29" spans="1:9" x14ac:dyDescent="0.3">
      <c r="B29" s="119" t="s">
        <v>2701</v>
      </c>
      <c r="C29" s="126" t="s">
        <v>2651</v>
      </c>
      <c r="D29" s="119" t="s">
        <v>2697</v>
      </c>
      <c r="F29" s="258" cm="1">
        <f t="array" ref="F29">+INDEX(Tabela1[],slownik!$F$8,Indeksy!B29)</f>
        <v>263323991</v>
      </c>
      <c r="G29" s="173"/>
    </row>
    <row r="30" spans="1:9" x14ac:dyDescent="0.3">
      <c r="B30" s="119" t="s">
        <v>2733</v>
      </c>
      <c r="C30" s="126" t="s">
        <v>2650</v>
      </c>
      <c r="D30" s="119" t="s">
        <v>2697</v>
      </c>
      <c r="F30" s="258" cm="1">
        <f t="array" ref="F30">+INDEX(Tabela1[],slownik!$F$8,Indeksy!B30)</f>
        <v>15645201</v>
      </c>
      <c r="G30" s="173"/>
    </row>
    <row r="31" spans="1:9" x14ac:dyDescent="0.3">
      <c r="B31" s="119" t="s">
        <v>2918</v>
      </c>
      <c r="C31" s="126" t="s">
        <v>2649</v>
      </c>
      <c r="D31" s="119" t="s">
        <v>2697</v>
      </c>
      <c r="F31" s="258" cm="1">
        <f t="array" ref="F31">+INDEX(Tabela1[],slownik!$F$8,Indeksy!B31)</f>
        <v>1235684</v>
      </c>
      <c r="G31" s="173"/>
      <c r="I31" s="68"/>
    </row>
    <row r="32" spans="1:9" x14ac:dyDescent="0.3">
      <c r="B32" s="119" t="s">
        <v>2919</v>
      </c>
      <c r="C32" s="126" t="s">
        <v>2652</v>
      </c>
      <c r="D32" s="119" t="s">
        <v>2697</v>
      </c>
      <c r="F32" s="258" cm="1">
        <f t="array" ref="F32">+INDEX(Tabela1[],slownik!$F$8,Indeksy!B32)</f>
        <v>26522943</v>
      </c>
      <c r="G32" s="173"/>
    </row>
    <row r="33" spans="1:10" x14ac:dyDescent="0.3">
      <c r="B33" s="36"/>
      <c r="F33" s="173"/>
      <c r="G33" s="173"/>
    </row>
    <row r="34" spans="1:10" x14ac:dyDescent="0.3">
      <c r="B34" s="311" t="s">
        <v>2920</v>
      </c>
      <c r="C34" s="350" t="s">
        <v>2803</v>
      </c>
      <c r="D34" s="351"/>
      <c r="F34" s="173"/>
      <c r="G34" s="173"/>
    </row>
    <row r="35" spans="1:10" x14ac:dyDescent="0.3">
      <c r="B35" s="129" t="s">
        <v>2921</v>
      </c>
      <c r="C35" s="130" t="s">
        <v>2823</v>
      </c>
      <c r="D35" s="131" t="s">
        <v>2698</v>
      </c>
      <c r="E35" s="132" t="s">
        <v>2658</v>
      </c>
      <c r="F35" s="238">
        <f>+SUM(G39:G44)</f>
        <v>3714.1089999999999</v>
      </c>
      <c r="G35" s="173"/>
      <c r="H35" s="136"/>
    </row>
    <row r="36" spans="1:10" x14ac:dyDescent="0.3">
      <c r="B36" s="129" t="s">
        <v>2922</v>
      </c>
      <c r="C36" s="130" t="s">
        <v>2824</v>
      </c>
      <c r="D36" s="131" t="s">
        <v>2697</v>
      </c>
      <c r="E36" s="132" t="s">
        <v>2658</v>
      </c>
      <c r="F36" s="238">
        <f>+VLOOKUP('MNPP jednostkowo'!B1,slownik!$A$17:$B$20,2,FALSE)</f>
        <v>332.7</v>
      </c>
      <c r="G36" s="243"/>
      <c r="H36" s="136"/>
      <c r="J36" s="138"/>
    </row>
    <row r="37" spans="1:10" x14ac:dyDescent="0.3">
      <c r="B37" s="330"/>
      <c r="C37" s="330"/>
      <c r="D37" s="330"/>
      <c r="F37" s="173"/>
      <c r="G37" s="173"/>
      <c r="H37" s="136"/>
      <c r="J37" s="138"/>
    </row>
    <row r="38" spans="1:10" ht="28.2" thickBot="1" x14ac:dyDescent="0.35">
      <c r="A38" s="156"/>
      <c r="B38" s="211" t="s">
        <v>2923</v>
      </c>
      <c r="C38" s="232" t="s">
        <v>2832</v>
      </c>
      <c r="D38" s="233"/>
      <c r="E38" s="212" t="s">
        <v>2699</v>
      </c>
      <c r="F38" s="244" t="s">
        <v>2833</v>
      </c>
      <c r="G38" s="244" t="s">
        <v>2834</v>
      </c>
      <c r="H38" s="136"/>
      <c r="J38" s="138"/>
    </row>
    <row r="39" spans="1:10" x14ac:dyDescent="0.3">
      <c r="B39" s="208" t="s">
        <v>2924</v>
      </c>
      <c r="C39" s="209" t="s">
        <v>2730</v>
      </c>
      <c r="D39" s="210" t="s">
        <v>2698</v>
      </c>
      <c r="E39" s="213">
        <v>2</v>
      </c>
      <c r="F39" s="263" cm="1">
        <f t="array" ref="F39">+INDEX(Tabela1[],slownik!$F$8,Indeksy!B39)</f>
        <v>1712.84</v>
      </c>
      <c r="G39" s="263">
        <f t="shared" ref="G39:G40" si="0">+E39*F39</f>
        <v>3425.68</v>
      </c>
      <c r="H39" s="136"/>
      <c r="J39" s="138"/>
    </row>
    <row r="40" spans="1:10" x14ac:dyDescent="0.3">
      <c r="B40" s="129" t="s">
        <v>2925</v>
      </c>
      <c r="C40" s="134" t="s">
        <v>2731</v>
      </c>
      <c r="D40" s="131" t="s">
        <v>2698</v>
      </c>
      <c r="E40" s="214">
        <v>1</v>
      </c>
      <c r="F40" s="258" cm="1">
        <f t="array" ref="F40">+INDEX(Tabela1[],slownik!$F$8,Indeksy!B40)</f>
        <v>0</v>
      </c>
      <c r="G40" s="258">
        <f t="shared" si="0"/>
        <v>0</v>
      </c>
      <c r="H40" s="136"/>
      <c r="J40" s="138"/>
    </row>
    <row r="41" spans="1:10" ht="28.8" x14ac:dyDescent="0.3">
      <c r="B41" s="129" t="s">
        <v>2926</v>
      </c>
      <c r="C41" s="134" t="s">
        <v>2949</v>
      </c>
      <c r="D41" s="131" t="s">
        <v>2698</v>
      </c>
      <c r="E41" s="214">
        <v>0.6</v>
      </c>
      <c r="F41" s="258"/>
      <c r="G41" s="258"/>
    </row>
    <row r="42" spans="1:10" s="139" customFormat="1" ht="43.2" x14ac:dyDescent="0.3">
      <c r="A42" s="111"/>
      <c r="B42" s="129" t="s">
        <v>2927</v>
      </c>
      <c r="C42" s="134" t="s">
        <v>2780</v>
      </c>
      <c r="D42" s="131" t="s">
        <v>2698</v>
      </c>
      <c r="E42" s="214">
        <v>0.3</v>
      </c>
      <c r="F42" s="258" cm="1">
        <f t="array" ref="F42">+INDEX(Tabela1[],slownik!$F$8,Indeksy!B42)</f>
        <v>470.42</v>
      </c>
      <c r="G42" s="258">
        <f t="shared" ref="G42" si="1">+E42*F42</f>
        <v>141.126</v>
      </c>
    </row>
    <row r="43" spans="1:10" s="139" customFormat="1" x14ac:dyDescent="0.3">
      <c r="A43" s="111"/>
      <c r="B43" s="129" t="s">
        <v>2928</v>
      </c>
      <c r="C43" s="134" t="s">
        <v>2732</v>
      </c>
      <c r="D43" s="131" t="s">
        <v>2698</v>
      </c>
      <c r="E43" s="214">
        <v>0.15</v>
      </c>
      <c r="F43" s="258" cm="1">
        <f t="array" ref="F43">+INDEX(Tabela1[],slownik!$F$8,Indeksy!B43)</f>
        <v>982.02</v>
      </c>
      <c r="G43" s="258">
        <f>+E43*F43</f>
        <v>147.303</v>
      </c>
    </row>
    <row r="44" spans="1:10" s="139" customFormat="1" ht="43.2" x14ac:dyDescent="0.3">
      <c r="A44" s="111"/>
      <c r="B44" s="129" t="s">
        <v>2929</v>
      </c>
      <c r="C44" s="134" t="s">
        <v>2782</v>
      </c>
      <c r="D44" s="131" t="s">
        <v>2698</v>
      </c>
      <c r="E44" s="214">
        <v>0.1</v>
      </c>
      <c r="F44" s="258" cm="1">
        <f t="array" ref="F44">+INDEX(Tabela1[],slownik!$F$8,Indeksy!B44)</f>
        <v>0</v>
      </c>
      <c r="G44" s="258">
        <f>+F44*E44</f>
        <v>0</v>
      </c>
    </row>
    <row r="45" spans="1:10" s="139" customFormat="1" x14ac:dyDescent="0.3">
      <c r="A45" s="135"/>
      <c r="B45" s="135"/>
      <c r="C45" s="135"/>
      <c r="D45" s="135"/>
      <c r="E45" s="135"/>
      <c r="F45" s="264"/>
      <c r="G45" s="264"/>
    </row>
    <row r="46" spans="1:10" s="139" customFormat="1" x14ac:dyDescent="0.3">
      <c r="A46" s="137"/>
      <c r="B46" s="311" t="s">
        <v>2708</v>
      </c>
      <c r="C46" s="350" t="s">
        <v>2804</v>
      </c>
      <c r="D46" s="351"/>
      <c r="E46" s="111"/>
      <c r="F46" s="257"/>
      <c r="G46" s="265"/>
    </row>
    <row r="47" spans="1:10" s="139" customFormat="1" x14ac:dyDescent="0.3">
      <c r="A47" s="137"/>
      <c r="B47" s="129" t="s">
        <v>2709</v>
      </c>
      <c r="C47" s="130" t="s">
        <v>2822</v>
      </c>
      <c r="D47" s="119" t="s">
        <v>2689</v>
      </c>
      <c r="E47" s="111"/>
      <c r="F47" s="273" cm="1">
        <f t="array" ref="F47">+INDEX(Tabela1[],slownik!$F$8,Indeksy!B47)</f>
        <v>0.90704159915578308</v>
      </c>
      <c r="G47" s="265"/>
    </row>
    <row r="48" spans="1:10" s="139" customFormat="1" x14ac:dyDescent="0.3">
      <c r="A48" s="137"/>
      <c r="B48" s="129" t="s">
        <v>2710</v>
      </c>
      <c r="C48" s="130" t="s">
        <v>2807</v>
      </c>
      <c r="D48" s="131"/>
      <c r="E48" s="111"/>
      <c r="F48" s="258" cm="1">
        <f t="array" ref="F48">+INDEX(Tabela1[],slownik!$F$8,Indeksy!B48)</f>
        <v>64552</v>
      </c>
      <c r="G48" s="265"/>
    </row>
    <row r="49" spans="1:10" s="139" customFormat="1" x14ac:dyDescent="0.3">
      <c r="A49" s="137"/>
      <c r="B49" s="129" t="s">
        <v>2945</v>
      </c>
      <c r="C49" s="130" t="s">
        <v>2831</v>
      </c>
      <c r="D49" s="131"/>
      <c r="E49" s="111"/>
      <c r="F49" s="280" cm="1">
        <f t="array" ref="F49">+INDEX(Tabela1[],slownik!$F$8,Indeksy!B49)</f>
        <v>5.2908171999999998E-3</v>
      </c>
      <c r="G49" s="265"/>
    </row>
    <row r="50" spans="1:10" s="139" customFormat="1" x14ac:dyDescent="0.3">
      <c r="A50" s="111"/>
      <c r="B50" s="111"/>
      <c r="C50" s="111"/>
      <c r="D50" s="111"/>
      <c r="E50" s="111"/>
      <c r="F50" s="302"/>
      <c r="G50" s="173"/>
    </row>
    <row r="51" spans="1:10" s="139" customFormat="1" ht="42" thickBot="1" x14ac:dyDescent="0.35">
      <c r="A51" s="111"/>
      <c r="B51" s="111"/>
      <c r="C51" s="234" t="s">
        <v>2748</v>
      </c>
      <c r="D51" s="235" t="s">
        <v>2749</v>
      </c>
      <c r="E51" s="236" t="s">
        <v>2745</v>
      </c>
      <c r="F51" s="247" t="s">
        <v>2840</v>
      </c>
      <c r="G51" s="247" t="s">
        <v>2841</v>
      </c>
    </row>
    <row r="52" spans="1:10" s="139" customFormat="1" x14ac:dyDescent="0.3">
      <c r="C52" s="199" t="s">
        <v>2774</v>
      </c>
      <c r="D52" s="226">
        <v>0.18</v>
      </c>
      <c r="E52" s="200"/>
      <c r="F52" s="281" cm="1">
        <f t="array" ref="F52">+INDEX(TabIPW[],slownik!$F$9,Indeksy!B80)</f>
        <v>6.6183883031280873E-4</v>
      </c>
      <c r="G52" s="249"/>
    </row>
    <row r="53" spans="1:10" s="139" customFormat="1" x14ac:dyDescent="0.3">
      <c r="C53" s="194" t="s">
        <v>2767</v>
      </c>
      <c r="D53" s="225"/>
      <c r="E53" s="202">
        <v>1</v>
      </c>
      <c r="F53" s="282"/>
      <c r="G53" s="288" cm="1">
        <f t="array" ref="G53">+INDEX(TabIPW[],slownik!$F$9,Indeksy!B81)</f>
        <v>26458</v>
      </c>
    </row>
    <row r="54" spans="1:10" s="139" customFormat="1" x14ac:dyDescent="0.3">
      <c r="C54" s="199" t="s">
        <v>2770</v>
      </c>
      <c r="D54" s="226">
        <v>0.17</v>
      </c>
      <c r="E54" s="201"/>
      <c r="F54" s="341" cm="1">
        <f t="array" ref="F54">+INDEX(TabIPW[],slownik!$F$9,Indeksy!B82)</f>
        <v>8.6390882731892564E-4</v>
      </c>
      <c r="G54" s="289"/>
    </row>
    <row r="55" spans="1:10" s="139" customFormat="1" ht="41.4" x14ac:dyDescent="0.3">
      <c r="C55" s="193" t="s">
        <v>2950</v>
      </c>
      <c r="D55" s="225"/>
      <c r="E55" s="202">
        <v>1</v>
      </c>
      <c r="F55" s="282"/>
      <c r="G55" s="288" cm="1">
        <f t="array" ref="G55">+INDEX(TabIPW[],slownik!$F$9,Indeksy!B83)</f>
        <v>2473</v>
      </c>
    </row>
    <row r="56" spans="1:10" s="139" customFormat="1" x14ac:dyDescent="0.3">
      <c r="C56" s="199" t="s">
        <v>2775</v>
      </c>
      <c r="D56" s="226">
        <v>0.15</v>
      </c>
      <c r="E56" s="188"/>
      <c r="F56" s="283" cm="1">
        <f t="array" ref="F56">+INDEX(TabIPW[],slownik!$F$9,Indeksy!B84)</f>
        <v>9.234591552668602E-4</v>
      </c>
      <c r="G56" s="289"/>
    </row>
    <row r="57" spans="1:10" s="139" customFormat="1" x14ac:dyDescent="0.3">
      <c r="C57" s="194" t="s">
        <v>2805</v>
      </c>
      <c r="D57" s="225"/>
      <c r="E57" s="202">
        <v>1</v>
      </c>
      <c r="F57" s="282"/>
      <c r="G57" s="288" cm="1">
        <f t="array" ref="G57">+INDEX(TabIPW[],slownik!$F$9,Indeksy!B85)</f>
        <v>617</v>
      </c>
    </row>
    <row r="58" spans="1:10" s="139" customFormat="1" x14ac:dyDescent="0.3">
      <c r="C58" s="199" t="s">
        <v>2750</v>
      </c>
      <c r="D58" s="226">
        <v>0.15</v>
      </c>
      <c r="E58" s="201"/>
      <c r="F58" s="283" cm="1">
        <f t="array" ref="F58">+INDEX(TabIPW[],slownik!$F$9,Indeksy!B86)</f>
        <v>9.837711650474432E-4</v>
      </c>
      <c r="G58" s="249"/>
    </row>
    <row r="59" spans="1:10" x14ac:dyDescent="0.3">
      <c r="A59" s="139"/>
      <c r="B59" s="139"/>
      <c r="C59" s="194" t="s">
        <v>2762</v>
      </c>
      <c r="D59" s="225"/>
      <c r="E59" s="205">
        <v>0.80649999999999999</v>
      </c>
      <c r="F59" s="282"/>
      <c r="G59" s="288" cm="1">
        <f t="array" ref="G59">+INDEX(TabIPW[],slownik!$F$9,Indeksy!B87)</f>
        <v>1857</v>
      </c>
      <c r="J59" s="138"/>
    </row>
    <row r="60" spans="1:10" x14ac:dyDescent="0.3">
      <c r="A60" s="139"/>
      <c r="B60" s="139"/>
      <c r="C60" s="194" t="s">
        <v>2768</v>
      </c>
      <c r="D60" s="225"/>
      <c r="E60" s="205">
        <v>0.19350000000000001</v>
      </c>
      <c r="F60" s="282"/>
      <c r="G60" s="288" cm="1">
        <f t="array" ref="G60">+INDEX(TabIPW[],slownik!$F$9,Indeksy!B88)</f>
        <v>1538</v>
      </c>
    </row>
    <row r="61" spans="1:10" x14ac:dyDescent="0.3">
      <c r="A61" s="139"/>
      <c r="B61" s="139"/>
      <c r="C61" s="199" t="s">
        <v>2769</v>
      </c>
      <c r="D61" s="226">
        <v>0.15</v>
      </c>
      <c r="E61" s="200"/>
      <c r="F61" s="283" cm="1">
        <f t="array" ref="F61">+INDEX(TabIPW[],slownik!$F$9,Indeksy!B89)</f>
        <v>8.2451236782196517E-4</v>
      </c>
      <c r="G61" s="249"/>
      <c r="H61" s="120"/>
    </row>
    <row r="62" spans="1:10" ht="27.6" x14ac:dyDescent="0.3">
      <c r="A62" s="139"/>
      <c r="B62" s="139"/>
      <c r="C62" s="193" t="s">
        <v>2760</v>
      </c>
      <c r="D62" s="225"/>
      <c r="E62" s="202">
        <v>1</v>
      </c>
      <c r="F62" s="282"/>
      <c r="G62" s="290" cm="1">
        <f t="array" ref="G62">+INDEX(TabIPW[],slownik!$F$9,Indeksy!B90)</f>
        <v>70457.73000000001</v>
      </c>
    </row>
    <row r="63" spans="1:10" x14ac:dyDescent="0.3">
      <c r="A63" s="139"/>
      <c r="B63" s="139"/>
      <c r="C63" s="199" t="s">
        <v>2773</v>
      </c>
      <c r="D63" s="226">
        <v>0.06</v>
      </c>
      <c r="E63" s="201"/>
      <c r="F63" s="283" cm="1">
        <f t="array" ref="F63">+INDEX(TabIPW[],slownik!$F$9,Indeksy!B91)</f>
        <v>3.2980494712878605E-4</v>
      </c>
      <c r="G63" s="249"/>
    </row>
    <row r="64" spans="1:10" s="136" customFormat="1" x14ac:dyDescent="0.3">
      <c r="A64" s="139"/>
      <c r="B64" s="139"/>
      <c r="C64" s="193" t="s">
        <v>2842</v>
      </c>
      <c r="D64" s="225"/>
      <c r="E64" s="202">
        <v>1</v>
      </c>
      <c r="F64" s="282"/>
      <c r="G64" s="290" cm="1">
        <f t="array" ref="G64">+INDEX(TabIPW[],slownik!$F$9,Indeksy!B92)</f>
        <v>70457.73000000001</v>
      </c>
    </row>
    <row r="65" spans="1:8" x14ac:dyDescent="0.3">
      <c r="A65" s="139"/>
      <c r="B65" s="139"/>
      <c r="C65" s="199" t="s">
        <v>2772</v>
      </c>
      <c r="D65" s="226">
        <v>0.05</v>
      </c>
      <c r="E65" s="201"/>
      <c r="F65" s="283" cm="1">
        <f t="array" ref="F65">+INDEX(TabIPW[],slownik!$F$9,Indeksy!B93)</f>
        <v>1.6141979412960126E-4</v>
      </c>
      <c r="G65" s="249"/>
    </row>
    <row r="66" spans="1:8" s="136" customFormat="1" ht="41.4" x14ac:dyDescent="0.3">
      <c r="A66" s="139"/>
      <c r="B66" s="139"/>
      <c r="C66" s="193" t="s">
        <v>2776</v>
      </c>
      <c r="D66" s="225"/>
      <c r="E66" s="202">
        <v>1</v>
      </c>
      <c r="F66" s="282"/>
      <c r="G66" s="290" cm="1">
        <f t="array" ref="G66">+INDEX(TabIPW[],slownik!$F$9,Indeksy!B94)</f>
        <v>206.6</v>
      </c>
    </row>
    <row r="67" spans="1:8" x14ac:dyDescent="0.3">
      <c r="A67" s="139"/>
      <c r="B67" s="139"/>
      <c r="C67" s="199" t="s">
        <v>2747</v>
      </c>
      <c r="D67" s="226">
        <v>0.09</v>
      </c>
      <c r="E67" s="201"/>
      <c r="F67" s="283" cm="1">
        <f t="array" ref="F67">+INDEX(TabIPW[],slownik!$F$9,Indeksy!B95)</f>
        <v>5.4210213439341798E-4</v>
      </c>
      <c r="G67" s="249"/>
      <c r="H67" s="120"/>
    </row>
    <row r="68" spans="1:8" x14ac:dyDescent="0.3">
      <c r="A68" s="139"/>
      <c r="B68" s="139"/>
      <c r="C68" s="195" t="s">
        <v>2777</v>
      </c>
      <c r="D68" s="227"/>
      <c r="E68" s="204">
        <v>1</v>
      </c>
      <c r="F68" s="284"/>
      <c r="G68" s="288" cm="1">
        <f t="array" ref="G68">+INDEX(TabIPW[],slownik!$F$9,Indeksy!B96)</f>
        <v>73470</v>
      </c>
      <c r="H68" s="120"/>
    </row>
    <row r="69" spans="1:8" x14ac:dyDescent="0.3">
      <c r="D69" s="111"/>
      <c r="E69" s="147"/>
      <c r="F69" s="173"/>
      <c r="G69" s="173"/>
    </row>
    <row r="70" spans="1:8" x14ac:dyDescent="0.3">
      <c r="D70" s="111"/>
      <c r="F70" s="173"/>
      <c r="G70" s="173"/>
    </row>
    <row r="71" spans="1:8" x14ac:dyDescent="0.3">
      <c r="B71" s="140" t="s">
        <v>2930</v>
      </c>
      <c r="C71" s="352" t="s">
        <v>2806</v>
      </c>
      <c r="D71" s="353"/>
      <c r="F71" s="173"/>
      <c r="G71" s="173"/>
    </row>
    <row r="72" spans="1:8" x14ac:dyDescent="0.3">
      <c r="B72" s="129" t="s">
        <v>2931</v>
      </c>
      <c r="C72" s="130" t="s">
        <v>2825</v>
      </c>
      <c r="D72" s="131" t="s">
        <v>2697</v>
      </c>
      <c r="F72" s="240" cm="1">
        <f t="array" ref="F72">+INDEX(Tabela1[],slownik!$F$8,Indeksy!B111)</f>
        <v>10224684</v>
      </c>
      <c r="G72" s="173"/>
    </row>
    <row r="73" spans="1:8" ht="28.8" x14ac:dyDescent="0.3">
      <c r="B73" s="129" t="s">
        <v>2932</v>
      </c>
      <c r="C73" s="130" t="s">
        <v>2829</v>
      </c>
      <c r="D73" s="131" t="s">
        <v>2697</v>
      </c>
      <c r="F73" s="240" cm="1">
        <f t="array" ref="F73">+INDEX(Tabela1[],slownik!$F$8,Indeksy!B112)</f>
        <v>5420517</v>
      </c>
      <c r="G73" s="173"/>
    </row>
    <row r="74" spans="1:8" x14ac:dyDescent="0.3">
      <c r="A74" s="136"/>
      <c r="B74" s="136"/>
      <c r="C74" s="136"/>
      <c r="D74" s="136"/>
      <c r="E74" s="136"/>
      <c r="F74" s="252"/>
      <c r="G74" s="252"/>
    </row>
    <row r="75" spans="1:8" x14ac:dyDescent="0.3">
      <c r="B75" s="129" t="s">
        <v>2933</v>
      </c>
      <c r="C75" s="141" t="s">
        <v>2736</v>
      </c>
      <c r="D75" s="131" t="s">
        <v>2702</v>
      </c>
      <c r="F75" s="286" cm="1">
        <f t="array" ref="F75">+INDEX(Tabela1[],slownik!$F$8,Indeksy!B114)</f>
        <v>73470</v>
      </c>
      <c r="G75" s="173"/>
    </row>
    <row r="76" spans="1:8" x14ac:dyDescent="0.3">
      <c r="A76" s="142"/>
      <c r="B76" s="136"/>
      <c r="C76" s="136"/>
      <c r="D76" s="144"/>
      <c r="F76" s="274"/>
      <c r="G76" s="252"/>
    </row>
    <row r="77" spans="1:8" x14ac:dyDescent="0.3">
      <c r="A77" s="103"/>
      <c r="B77" s="129" t="s">
        <v>2934</v>
      </c>
      <c r="C77" s="141" t="s">
        <v>2826</v>
      </c>
      <c r="D77" s="131" t="s">
        <v>2697</v>
      </c>
      <c r="F77" s="240" cm="1">
        <f t="array" ref="F77">+INDEX(Tabela1[],slownik!$F$8,Indeksy!B116)</f>
        <v>69657242.979999989</v>
      </c>
      <c r="G77" s="173"/>
    </row>
    <row r="78" spans="1:8" x14ac:dyDescent="0.3">
      <c r="A78" s="103"/>
      <c r="C78" s="167" t="s">
        <v>2915</v>
      </c>
      <c r="D78" s="136"/>
      <c r="E78" s="105" t="s">
        <v>2699</v>
      </c>
      <c r="F78" s="275" t="s">
        <v>2734</v>
      </c>
      <c r="G78" s="275" t="s">
        <v>2735</v>
      </c>
    </row>
    <row r="79" spans="1:8" x14ac:dyDescent="0.3">
      <c r="A79" s="103"/>
      <c r="B79" s="129" t="s">
        <v>2935</v>
      </c>
      <c r="C79" s="141" t="s">
        <v>2691</v>
      </c>
      <c r="D79" s="131" t="s">
        <v>2697</v>
      </c>
      <c r="E79" s="214">
        <v>1</v>
      </c>
      <c r="F79" s="240" cm="1">
        <f t="array" ref="F79">+INDEX(Tabela1[],slownik!$F$8,Indeksy!B118)</f>
        <v>43610167.019999996</v>
      </c>
      <c r="G79" s="240">
        <f>+E79*F79</f>
        <v>43610167.019999996</v>
      </c>
    </row>
    <row r="80" spans="1:8" x14ac:dyDescent="0.3">
      <c r="A80" s="103"/>
      <c r="B80" s="129" t="s">
        <v>2936</v>
      </c>
      <c r="C80" s="141" t="s">
        <v>2827</v>
      </c>
      <c r="D80" s="131" t="s">
        <v>2697</v>
      </c>
      <c r="E80" s="214">
        <v>0.5</v>
      </c>
      <c r="F80" s="240" cm="1">
        <f t="array" ref="F80">+INDEX(Tabela1[],slownik!$F$8,Indeksy!B119)</f>
        <v>33503486.699999999</v>
      </c>
      <c r="G80" s="240">
        <f t="shared" ref="G80:G81" si="2">+E80*F80</f>
        <v>16751743.35</v>
      </c>
    </row>
    <row r="81" spans="1:7" x14ac:dyDescent="0.3">
      <c r="A81" s="103"/>
      <c r="B81" s="129" t="s">
        <v>2937</v>
      </c>
      <c r="C81" s="141" t="s">
        <v>2692</v>
      </c>
      <c r="D81" s="131" t="s">
        <v>2697</v>
      </c>
      <c r="E81" s="214">
        <v>0.25</v>
      </c>
      <c r="F81" s="240" cm="1">
        <f t="array" ref="F81">+INDEX(Tabela1[],slownik!$F$8,Indeksy!B120)</f>
        <v>37181330.439999998</v>
      </c>
      <c r="G81" s="240">
        <f t="shared" si="2"/>
        <v>9295332.6099999994</v>
      </c>
    </row>
    <row r="82" spans="1:7" x14ac:dyDescent="0.3">
      <c r="A82" s="103"/>
      <c r="F82" s="173"/>
      <c r="G82" s="173"/>
    </row>
    <row r="83" spans="1:7" x14ac:dyDescent="0.3">
      <c r="A83" s="103"/>
      <c r="B83" s="140" t="s">
        <v>2705</v>
      </c>
      <c r="C83" s="145" t="s">
        <v>9</v>
      </c>
      <c r="D83" s="146" t="s">
        <v>2697</v>
      </c>
      <c r="F83" s="240" cm="1">
        <f t="array" ref="F83">+INDEX(Tabela1[],slownik!$F$8,Indeksy!B122)</f>
        <v>263323991</v>
      </c>
      <c r="G83" s="173"/>
    </row>
    <row r="84" spans="1:7" x14ac:dyDescent="0.3">
      <c r="A84" s="103"/>
      <c r="B84" s="147"/>
      <c r="F84" s="173"/>
      <c r="G84" s="173"/>
    </row>
    <row r="85" spans="1:7" ht="28.8" x14ac:dyDescent="0.3">
      <c r="B85" s="345" t="s">
        <v>2706</v>
      </c>
      <c r="C85" s="123" t="s">
        <v>2907</v>
      </c>
      <c r="D85" s="346" t="s">
        <v>2697</v>
      </c>
      <c r="F85" s="239" cm="1">
        <f t="array" ref="F85">+INDEX(Tabela1[],slownik!$F$8,Indeksy!B124)</f>
        <v>0</v>
      </c>
      <c r="G85" s="173"/>
    </row>
    <row r="86" spans="1:7" x14ac:dyDescent="0.3">
      <c r="B86" s="347" t="s">
        <v>2939</v>
      </c>
      <c r="C86" s="348" t="s">
        <v>2951</v>
      </c>
      <c r="D86" s="346" t="s">
        <v>2697</v>
      </c>
      <c r="F86" s="240" cm="1">
        <f t="array" ref="F86">+INDEX(Tabela1[],slownik!$F$8,Indeksy!B125)</f>
        <v>0</v>
      </c>
      <c r="G86" s="173"/>
    </row>
    <row r="87" spans="1:7" x14ac:dyDescent="0.3">
      <c r="B87" s="347" t="s">
        <v>2938</v>
      </c>
      <c r="C87" s="348" t="s">
        <v>2956</v>
      </c>
      <c r="D87" s="346" t="s">
        <v>2697</v>
      </c>
      <c r="F87" s="240" cm="1">
        <f t="array" ref="F87">+INDEX(Tabela1[],slownik!$F$8,Indeksy!B126)</f>
        <v>-3015251</v>
      </c>
      <c r="G87" s="173"/>
    </row>
    <row r="88" spans="1:7" x14ac:dyDescent="0.3">
      <c r="B88" s="347" t="s">
        <v>2940</v>
      </c>
      <c r="C88" s="348" t="s">
        <v>2952</v>
      </c>
      <c r="D88" s="346" t="s">
        <v>2697</v>
      </c>
      <c r="F88" s="240" cm="1">
        <f t="array" ref="F88">+INDEX(Tabela1[],slownik!$F$8,Indeksy!B127)</f>
        <v>0</v>
      </c>
      <c r="G88" s="173"/>
    </row>
    <row r="89" spans="1:7" x14ac:dyDescent="0.3">
      <c r="B89" s="349" t="s">
        <v>2938</v>
      </c>
      <c r="C89" s="348" t="s">
        <v>2953</v>
      </c>
      <c r="D89" s="346" t="s">
        <v>2697</v>
      </c>
      <c r="F89" s="240" cm="1">
        <f t="array" ref="F89">+INDEX(Tabela1[],slownik!$F$8,Indeksy!B128)</f>
        <v>0</v>
      </c>
      <c r="G89" s="173"/>
    </row>
    <row r="90" spans="1:7" x14ac:dyDescent="0.3">
      <c r="B90" s="349" t="s">
        <v>2940</v>
      </c>
      <c r="C90" s="348" t="s">
        <v>2957</v>
      </c>
      <c r="D90" s="346" t="s">
        <v>2697</v>
      </c>
      <c r="F90" s="240" cm="1">
        <f t="array" ref="F90">+INDEX(Tabela1[],slownik!$F$8,Indeksy!B129)</f>
        <v>3015251</v>
      </c>
      <c r="G90" s="173"/>
    </row>
    <row r="91" spans="1:7" x14ac:dyDescent="0.3">
      <c r="B91" s="147"/>
      <c r="D91" s="111"/>
    </row>
    <row r="92" spans="1:7" x14ac:dyDescent="0.3">
      <c r="B92" s="310" t="s">
        <v>2707</v>
      </c>
      <c r="C92" s="148" t="s">
        <v>2686</v>
      </c>
      <c r="D92" s="149" t="s">
        <v>2697</v>
      </c>
      <c r="F92" s="239" cm="1">
        <f t="array" ref="F92">+INDEX(Tabela1[],slownik!$F$8,Indeksy!B131)</f>
        <v>0</v>
      </c>
      <c r="G92" s="173"/>
    </row>
    <row r="93" spans="1:7" x14ac:dyDescent="0.3">
      <c r="D93" s="111"/>
      <c r="F93" s="173"/>
      <c r="G93" s="173"/>
    </row>
    <row r="94" spans="1:7" x14ac:dyDescent="0.3">
      <c r="B94" s="151" t="s">
        <v>2711</v>
      </c>
      <c r="C94" s="152" t="s">
        <v>2954</v>
      </c>
      <c r="D94" s="153" t="s">
        <v>2697</v>
      </c>
      <c r="F94" s="239" cm="1">
        <f t="array" ref="F94">+INDEX(Tabela1[],slownik!$F$8,Indeksy!B134)</f>
        <v>378808582</v>
      </c>
      <c r="G94" s="173"/>
    </row>
    <row r="95" spans="1:7" x14ac:dyDescent="0.3">
      <c r="B95" s="151" t="s">
        <v>2752</v>
      </c>
      <c r="C95" s="152" t="s">
        <v>2958</v>
      </c>
      <c r="D95" s="153" t="s">
        <v>2697</v>
      </c>
      <c r="F95" s="239" cm="1">
        <f t="array" ref="F95">+INDEX(Tabela1[],slownik!$F$8,Indeksy!B135)</f>
        <v>23041332</v>
      </c>
      <c r="G95" s="173"/>
    </row>
    <row r="96" spans="1:7" x14ac:dyDescent="0.3">
      <c r="B96" s="151" t="s">
        <v>2800</v>
      </c>
      <c r="C96" s="152" t="s">
        <v>2959</v>
      </c>
      <c r="D96" s="153" t="s">
        <v>2697</v>
      </c>
      <c r="F96" s="276" cm="1">
        <f t="array" ref="F96">+INDEX(Tabela1[],slownik!$F$8,Indeksy!B136)</f>
        <v>88003481</v>
      </c>
      <c r="G96" s="173"/>
    </row>
    <row r="97" spans="2:7" x14ac:dyDescent="0.3">
      <c r="B97" s="331"/>
      <c r="F97" s="173"/>
      <c r="G97" s="173"/>
    </row>
    <row r="98" spans="2:7" ht="18" x14ac:dyDescent="0.3">
      <c r="B98" s="151"/>
      <c r="C98" s="168" t="s">
        <v>2896</v>
      </c>
      <c r="D98" s="153" t="s">
        <v>2697</v>
      </c>
      <c r="F98" s="239">
        <f>SUM(F94:F97)</f>
        <v>489853395</v>
      </c>
    </row>
    <row r="99" spans="2:7" ht="26.4" customHeight="1" x14ac:dyDescent="0.3"/>
    <row r="100" spans="2:7" ht="70.2" customHeight="1" x14ac:dyDescent="0.3">
      <c r="B100" s="360" t="s">
        <v>2955</v>
      </c>
      <c r="C100" s="360"/>
      <c r="D100" s="360"/>
      <c r="E100" s="360"/>
      <c r="F100" s="360"/>
      <c r="G100" s="360"/>
    </row>
    <row r="101" spans="2:7" ht="31.95" customHeight="1" x14ac:dyDescent="0.3">
      <c r="B101" s="360" t="s">
        <v>2960</v>
      </c>
      <c r="C101" s="360"/>
      <c r="D101" s="360"/>
      <c r="E101" s="360"/>
      <c r="F101" s="360"/>
      <c r="G101" s="360"/>
    </row>
    <row r="102" spans="2:7" x14ac:dyDescent="0.3">
      <c r="B102" s="174" t="s">
        <v>2961</v>
      </c>
    </row>
  </sheetData>
  <protectedRanges>
    <protectedRange sqref="B2:B3" name="Rozstęp1"/>
  </protectedRanges>
  <mergeCells count="5">
    <mergeCell ref="B101:G101"/>
    <mergeCell ref="C34:D34"/>
    <mergeCell ref="C46:D46"/>
    <mergeCell ref="C71:D71"/>
    <mergeCell ref="B100:G100"/>
  </mergeCells>
  <pageMargins left="0.35433070866141736" right="0.5" top="0.46" bottom="0.45" header="0.2" footer="0.33"/>
  <pageSetup paperSize="9" scale="69" fitToHeight="0" orientation="portrait" r:id="rId1"/>
  <rowBreaks count="1" manualBreakCount="1">
    <brk id="59" max="16383" man="1"/>
  </rowBreaks>
  <colBreaks count="1" manualBreakCount="1">
    <brk id="7"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6862C-BD31-47BB-A73F-94420CE6C84C}">
  <sheetPr>
    <tabColor theme="8" tint="-0.249977111117893"/>
  </sheetPr>
  <dimension ref="A1:H97"/>
  <sheetViews>
    <sheetView zoomScale="80" zoomScaleNormal="80" zoomScaleSheetLayoutView="104" workbookViewId="0">
      <pane ySplit="5" topLeftCell="A6" activePane="bottomLeft" state="frozen"/>
      <selection activeCell="H97" sqref="H97"/>
      <selection pane="bottomLeft" activeCell="B2" sqref="B2"/>
    </sheetView>
  </sheetViews>
  <sheetFormatPr defaultColWidth="8.6640625" defaultRowHeight="14.4" outlineLevelRow="1" x14ac:dyDescent="0.3"/>
  <cols>
    <col min="1" max="1" width="6" style="111" customWidth="1"/>
    <col min="2" max="2" width="9.6640625" style="111" customWidth="1"/>
    <col min="3" max="3" width="83" style="111" customWidth="1"/>
    <col min="4" max="4" width="7.44140625" style="36" customWidth="1"/>
    <col min="5" max="5" width="7.6640625" style="111" customWidth="1"/>
    <col min="6" max="7" width="18.6640625" style="111" bestFit="1" customWidth="1"/>
    <col min="8" max="8" width="31.33203125" style="111" customWidth="1"/>
    <col min="9" max="16384" width="8.6640625" style="111"/>
  </cols>
  <sheetData>
    <row r="1" spans="1:8" ht="30" customHeight="1" thickBot="1" x14ac:dyDescent="0.35">
      <c r="A1" s="182" t="s">
        <v>2712</v>
      </c>
      <c r="B1" s="183">
        <v>4</v>
      </c>
      <c r="D1" s="111"/>
    </row>
    <row r="2" spans="1:8" ht="15" outlineLevel="1" thickBot="1" x14ac:dyDescent="0.35">
      <c r="A2" s="169" t="s">
        <v>1</v>
      </c>
      <c r="B2" s="170">
        <v>2</v>
      </c>
      <c r="C2" s="157" t="str">
        <f>+IF(ISBLANK(WK_),"Podaj WK",IF(ISERROR(slownik!I4),"Błędny WK",slownik!I4))</f>
        <v>dolnośląskie</v>
      </c>
      <c r="E2" s="112"/>
    </row>
    <row r="3" spans="1:8" outlineLevel="1" x14ac:dyDescent="0.3">
      <c r="A3" s="36"/>
      <c r="B3" s="36"/>
      <c r="C3" s="36"/>
      <c r="E3" s="112"/>
    </row>
    <row r="4" spans="1:8" ht="15" outlineLevel="1" thickBot="1" x14ac:dyDescent="0.35">
      <c r="A4" s="36"/>
      <c r="B4" s="36"/>
      <c r="C4" s="36"/>
      <c r="E4" s="112"/>
    </row>
    <row r="5" spans="1:8" ht="15" thickBot="1" x14ac:dyDescent="0.35">
      <c r="A5" s="332" t="s">
        <v>2653</v>
      </c>
      <c r="B5" s="335" t="str">
        <f>+TEXT(WK_,"00")</f>
        <v>02</v>
      </c>
      <c r="C5" s="334" t="str" cm="1">
        <f t="array" ref="C5">+IF(ISERROR(INDEX(Tabela1[Nazwa JST],slownik!H8)),"Popraw WK/PK/GK",+INDEX(Tabela1[Nazwa JST],slownik!H8)&amp;" ["&amp;B5&amp;"]")</f>
        <v>dolnośląskie [02]</v>
      </c>
      <c r="E5" s="113"/>
    </row>
    <row r="6" spans="1:8" ht="15" thickBot="1" x14ac:dyDescent="0.35">
      <c r="C6" s="114" t="str">
        <f>+C5</f>
        <v>dolnośląskie [02]</v>
      </c>
      <c r="F6" s="206" t="s">
        <v>2646</v>
      </c>
      <c r="G6" s="207" t="s">
        <v>2647</v>
      </c>
    </row>
    <row r="7" spans="1:8" x14ac:dyDescent="0.3">
      <c r="B7" s="42" t="s">
        <v>2683</v>
      </c>
      <c r="C7" s="43" t="s">
        <v>2892</v>
      </c>
      <c r="D7" s="115" t="s">
        <v>2697</v>
      </c>
      <c r="F7" s="239" cm="1">
        <f t="array" ref="F7">+INDEX(Tabela1[],slownik!$H$8,Indeksy!B7)</f>
        <v>162857104996.23001</v>
      </c>
      <c r="G7" s="239" cm="1">
        <f t="array" ref="G7">+INDEX(Tabela1[],slownik!$H$8,Indeksy!C7)</f>
        <v>44062479907.020004</v>
      </c>
    </row>
    <row r="8" spans="1:8" x14ac:dyDescent="0.3">
      <c r="B8" s="116" t="s">
        <v>2682</v>
      </c>
      <c r="C8" s="117" t="s">
        <v>2801</v>
      </c>
      <c r="D8" s="115" t="s">
        <v>2689</v>
      </c>
      <c r="F8" s="118" cm="1">
        <f t="array" ref="F8">+INDEX(Tabela1[],slownik!$H$8,Indeksy!B8)</f>
        <v>1.125</v>
      </c>
      <c r="G8" s="118" cm="1">
        <f t="array" ref="G8">+INDEX(Tabela1[],slownik!$H$8,Indeksy!C8)</f>
        <v>1.125</v>
      </c>
    </row>
    <row r="9" spans="1:8" ht="28.8" x14ac:dyDescent="0.3">
      <c r="B9" s="42" t="s">
        <v>2681</v>
      </c>
      <c r="C9" s="43" t="s">
        <v>2897</v>
      </c>
      <c r="D9" s="115" t="s">
        <v>2697</v>
      </c>
      <c r="F9" s="239" cm="1">
        <f t="array" ref="F9">+INDEX(Tabela1[],slownik!$H$8,Indeksy!B9)</f>
        <v>183214243120.76001</v>
      </c>
      <c r="G9" s="239" cm="1">
        <f t="array" ref="G9">+INDEX(Tabela1[],slownik!$H$8,Indeksy!C9)</f>
        <v>49570289895.400002</v>
      </c>
    </row>
    <row r="10" spans="1:8" x14ac:dyDescent="0.3">
      <c r="B10" s="116" t="s">
        <v>2680</v>
      </c>
      <c r="C10" s="117" t="s">
        <v>2808</v>
      </c>
      <c r="D10" s="115" t="s">
        <v>2689</v>
      </c>
      <c r="F10" s="118" cm="1">
        <f t="array" ref="F10">+INDEX(Tabela1[],slownik!$H$8,Indeksy!B10)</f>
        <v>3.5000000000000001E-3</v>
      </c>
      <c r="G10" s="118" cm="1">
        <f t="array" ref="G10">+INDEX(Tabela1[],slownik!$H$8,Indeksy!C10)</f>
        <v>2.3E-2</v>
      </c>
    </row>
    <row r="11" spans="1:8" ht="28.8" x14ac:dyDescent="0.3">
      <c r="B11" s="42" t="s">
        <v>2679</v>
      </c>
      <c r="C11" s="43" t="s">
        <v>2947</v>
      </c>
      <c r="D11" s="115" t="s">
        <v>2697</v>
      </c>
      <c r="F11" s="239" cm="1">
        <f t="array" ref="F11">+INDEX(Tabela1[],slownik!$H$8,Indeksy!B11)</f>
        <v>641249851</v>
      </c>
      <c r="G11" s="239" cm="1">
        <f t="array" ref="G11">+INDEX(Tabela1[],slownik!$H$8,Indeksy!C11)</f>
        <v>1140116668</v>
      </c>
    </row>
    <row r="12" spans="1:8" x14ac:dyDescent="0.3">
      <c r="D12" s="111"/>
      <c r="F12" s="173"/>
      <c r="G12" s="173"/>
    </row>
    <row r="13" spans="1:8" x14ac:dyDescent="0.3">
      <c r="B13" s="35" t="s">
        <v>2678</v>
      </c>
      <c r="C13" s="106" t="s">
        <v>2916</v>
      </c>
      <c r="D13" s="119" t="s">
        <v>2697</v>
      </c>
      <c r="F13" s="240" cm="1">
        <f t="array" ref="F13">+INDEX(Tabela1[],slownik!$H$8,Indeksy!B13)</f>
        <v>294216051</v>
      </c>
      <c r="G13" s="173"/>
      <c r="H13" s="120"/>
    </row>
    <row r="14" spans="1:8" x14ac:dyDescent="0.3">
      <c r="B14" s="36"/>
      <c r="F14" s="173"/>
      <c r="G14" s="173"/>
    </row>
    <row r="15" spans="1:8" x14ac:dyDescent="0.3">
      <c r="B15" s="35" t="s">
        <v>2899</v>
      </c>
      <c r="C15" s="106" t="s">
        <v>2900</v>
      </c>
      <c r="D15" s="119" t="s">
        <v>2697</v>
      </c>
      <c r="F15" s="240" cm="1">
        <f t="array" ref="F15">+INDEX(Tabela1[],slownik!$H$8,Indeksy!B15)</f>
        <v>11730138</v>
      </c>
      <c r="G15" s="173"/>
    </row>
    <row r="16" spans="1:8" x14ac:dyDescent="0.3">
      <c r="B16" s="36"/>
      <c r="F16" s="173"/>
      <c r="G16" s="173"/>
    </row>
    <row r="17" spans="1:8" x14ac:dyDescent="0.3">
      <c r="A17" s="122"/>
      <c r="B17" s="42" t="s">
        <v>2677</v>
      </c>
      <c r="C17" s="43" t="s">
        <v>2906</v>
      </c>
      <c r="D17" s="115" t="s">
        <v>2697</v>
      </c>
      <c r="F17" s="240" cm="1">
        <f t="array" ref="F17">+INDEX(Tabela1[],slownik!$H$8,Indeksy!B17)</f>
        <v>297346594</v>
      </c>
      <c r="G17" s="173"/>
      <c r="H17" s="124"/>
    </row>
    <row r="18" spans="1:8" x14ac:dyDescent="0.3">
      <c r="B18" s="114"/>
      <c r="C18" s="156"/>
      <c r="F18" s="173"/>
      <c r="G18" s="173"/>
    </row>
    <row r="19" spans="1:8" x14ac:dyDescent="0.3">
      <c r="B19" s="42" t="s">
        <v>2901</v>
      </c>
      <c r="C19" s="43" t="s">
        <v>2917</v>
      </c>
      <c r="D19" s="115" t="s">
        <v>2697</v>
      </c>
      <c r="F19" s="240" cm="1">
        <f t="array" ref="F19">+INDEX(Tabela1[],slownik!$H$8,Indeksy!B19)</f>
        <v>65338417</v>
      </c>
      <c r="G19" s="173"/>
    </row>
    <row r="20" spans="1:8" x14ac:dyDescent="0.3">
      <c r="B20" s="114"/>
      <c r="C20" s="156"/>
      <c r="F20" s="173"/>
      <c r="G20" s="173"/>
    </row>
    <row r="21" spans="1:8" ht="28.8" x14ac:dyDescent="0.3">
      <c r="B21" s="42" t="s">
        <v>2903</v>
      </c>
      <c r="C21" s="43" t="s">
        <v>2948</v>
      </c>
      <c r="D21" s="115" t="s">
        <v>2697</v>
      </c>
      <c r="F21" s="240" cm="1">
        <f t="array" ref="F21">+INDEX(Tabela1[],slownik!$H$8,Indeksy!B21)</f>
        <v>65338417</v>
      </c>
      <c r="G21" s="173"/>
    </row>
    <row r="22" spans="1:8" x14ac:dyDescent="0.3">
      <c r="B22" s="114"/>
      <c r="C22" s="156"/>
      <c r="F22" s="173"/>
      <c r="G22" s="173"/>
    </row>
    <row r="23" spans="1:8" ht="28.8" x14ac:dyDescent="0.3">
      <c r="B23" s="42" t="s">
        <v>2904</v>
      </c>
      <c r="C23" s="43" t="s">
        <v>2944</v>
      </c>
      <c r="D23" s="115" t="s">
        <v>2697</v>
      </c>
      <c r="F23" s="240" cm="1">
        <f t="array" ref="F23">+INDEX(Tabela1[],slownik!$H$8,Indeksy!B23)</f>
        <v>53608279</v>
      </c>
      <c r="G23" s="173"/>
    </row>
    <row r="24" spans="1:8" x14ac:dyDescent="0.3">
      <c r="B24" s="36"/>
      <c r="F24" s="173"/>
      <c r="G24" s="173"/>
    </row>
    <row r="25" spans="1:8" ht="28.8" x14ac:dyDescent="0.3">
      <c r="B25" s="42" t="s">
        <v>2684</v>
      </c>
      <c r="C25" s="43" t="s">
        <v>2895</v>
      </c>
      <c r="D25" s="115" t="s">
        <v>2697</v>
      </c>
      <c r="F25" s="240" cm="1">
        <f t="array" ref="F25">+INDEX(Tabela1[],slownik!$H$8,Indeksy!B25)</f>
        <v>129668631</v>
      </c>
      <c r="G25" s="173"/>
      <c r="H25" s="133"/>
    </row>
    <row r="26" spans="1:8" x14ac:dyDescent="0.3">
      <c r="B26" s="121"/>
      <c r="F26" s="241"/>
      <c r="G26" s="173"/>
    </row>
    <row r="27" spans="1:8" ht="28.8" x14ac:dyDescent="0.3">
      <c r="B27" s="35" t="s">
        <v>2685</v>
      </c>
      <c r="C27" s="123" t="s">
        <v>2802</v>
      </c>
      <c r="D27" s="119" t="s">
        <v>2697</v>
      </c>
      <c r="F27" s="242" cm="1">
        <f t="array" ref="F27">+INDEX(Tabela1[],slownik!$H$8,Indeksy!B27)</f>
        <v>297346594</v>
      </c>
      <c r="G27" s="173"/>
    </row>
    <row r="28" spans="1:8" s="156" customFormat="1" x14ac:dyDescent="0.3">
      <c r="B28" s="125" t="s">
        <v>2700</v>
      </c>
      <c r="C28" s="126" t="s">
        <v>2648</v>
      </c>
      <c r="D28" s="119" t="s">
        <v>2697</v>
      </c>
      <c r="E28" s="111"/>
      <c r="F28" s="258" cm="1">
        <f t="array" ref="F28">+INDEX(Tabela1[],slownik!$H$8,Indeksy!B28)</f>
        <v>30608032</v>
      </c>
      <c r="G28" s="173"/>
    </row>
    <row r="29" spans="1:8" x14ac:dyDescent="0.3">
      <c r="B29" s="119" t="s">
        <v>2701</v>
      </c>
      <c r="C29" s="126" t="s">
        <v>2651</v>
      </c>
      <c r="D29" s="119" t="s">
        <v>2697</v>
      </c>
      <c r="F29" s="258" cm="1">
        <f t="array" ref="F29">+INDEX(Tabela1[],slownik!$H$8,Indeksy!B29)</f>
        <v>119330024</v>
      </c>
      <c r="G29" s="173"/>
    </row>
    <row r="30" spans="1:8" x14ac:dyDescent="0.3">
      <c r="B30" s="119" t="s">
        <v>2733</v>
      </c>
      <c r="C30" s="126" t="s">
        <v>2650</v>
      </c>
      <c r="D30" s="119" t="s">
        <v>2697</v>
      </c>
      <c r="F30" s="258" cm="1">
        <f t="array" ref="F30">+INDEX(Tabela1[],slownik!$H$8,Indeksy!B30)</f>
        <v>124014527</v>
      </c>
      <c r="G30" s="173"/>
    </row>
    <row r="31" spans="1:8" x14ac:dyDescent="0.3">
      <c r="B31" s="119" t="s">
        <v>2918</v>
      </c>
      <c r="C31" s="126" t="s">
        <v>2649</v>
      </c>
      <c r="D31" s="119" t="s">
        <v>2697</v>
      </c>
      <c r="F31" s="258" cm="1">
        <f t="array" ref="F31">+INDEX(Tabela1[],slownik!$H$8,Indeksy!B31)</f>
        <v>6551642</v>
      </c>
      <c r="G31" s="173"/>
    </row>
    <row r="32" spans="1:8" x14ac:dyDescent="0.3">
      <c r="B32" s="119" t="s">
        <v>2919</v>
      </c>
      <c r="C32" s="126" t="s">
        <v>2652</v>
      </c>
      <c r="D32" s="119" t="s">
        <v>2697</v>
      </c>
      <c r="F32" s="258" cm="1">
        <f t="array" ref="F32">+INDEX(Tabela1[],slownik!$H$8,Indeksy!B32)</f>
        <v>16842369</v>
      </c>
      <c r="G32" s="173"/>
    </row>
    <row r="33" spans="1:8" x14ac:dyDescent="0.3">
      <c r="B33" s="36"/>
      <c r="F33" s="173"/>
      <c r="G33" s="173"/>
    </row>
    <row r="34" spans="1:8" x14ac:dyDescent="0.3">
      <c r="B34" s="311" t="s">
        <v>2920</v>
      </c>
      <c r="C34" s="350" t="s">
        <v>2803</v>
      </c>
      <c r="D34" s="351"/>
      <c r="F34" s="173"/>
      <c r="G34" s="173"/>
    </row>
    <row r="35" spans="1:8" x14ac:dyDescent="0.3">
      <c r="A35" s="135"/>
      <c r="B35" s="129" t="s">
        <v>2921</v>
      </c>
      <c r="C35" s="130" t="s">
        <v>2823</v>
      </c>
      <c r="D35" s="131" t="s">
        <v>2698</v>
      </c>
      <c r="F35" s="238">
        <f>+SUM(G39:G44)</f>
        <v>174384.94150000002</v>
      </c>
      <c r="G35" s="173"/>
      <c r="H35" s="136"/>
    </row>
    <row r="36" spans="1:8" x14ac:dyDescent="0.3">
      <c r="A36" s="137"/>
      <c r="B36" s="129" t="s">
        <v>2922</v>
      </c>
      <c r="C36" s="130" t="s">
        <v>2824</v>
      </c>
      <c r="D36" s="131" t="s">
        <v>2697</v>
      </c>
      <c r="F36" s="238">
        <f>+VLOOKUP('Woj. jednostkowo '!B1,slownik!$A$17:$B$20,2,FALSE)</f>
        <v>37.57</v>
      </c>
      <c r="G36" s="243"/>
      <c r="H36" s="136"/>
    </row>
    <row r="37" spans="1:8" x14ac:dyDescent="0.3">
      <c r="A37" s="137"/>
      <c r="B37" s="330"/>
      <c r="C37" s="330"/>
      <c r="D37" s="330"/>
      <c r="F37" s="173"/>
      <c r="G37" s="173"/>
      <c r="H37" s="136"/>
    </row>
    <row r="38" spans="1:8" ht="28.2" thickBot="1" x14ac:dyDescent="0.35">
      <c r="A38" s="137"/>
      <c r="B38" s="211" t="s">
        <v>2923</v>
      </c>
      <c r="C38" s="232" t="s">
        <v>2832</v>
      </c>
      <c r="D38" s="233"/>
      <c r="E38" s="212" t="s">
        <v>2699</v>
      </c>
      <c r="F38" s="244" t="s">
        <v>2833</v>
      </c>
      <c r="G38" s="244" t="s">
        <v>2834</v>
      </c>
      <c r="H38" s="136"/>
    </row>
    <row r="39" spans="1:8" x14ac:dyDescent="0.3">
      <c r="A39" s="137"/>
      <c r="B39" s="208" t="s">
        <v>2924</v>
      </c>
      <c r="C39" s="209" t="s">
        <v>2730</v>
      </c>
      <c r="D39" s="210" t="s">
        <v>2698</v>
      </c>
      <c r="E39" s="213">
        <v>2</v>
      </c>
      <c r="F39" s="263" cm="1">
        <f t="array" ref="F39">+INDEX(Tabela1[],slownik!$H$8,Indeksy!B39)</f>
        <v>12287.47</v>
      </c>
      <c r="G39" s="263">
        <f t="shared" ref="G39:G40" si="0">+E39*F39</f>
        <v>24574.94</v>
      </c>
      <c r="H39" s="136"/>
    </row>
    <row r="40" spans="1:8" x14ac:dyDescent="0.3">
      <c r="B40" s="129" t="s">
        <v>2925</v>
      </c>
      <c r="C40" s="134" t="s">
        <v>2731</v>
      </c>
      <c r="D40" s="131" t="s">
        <v>2698</v>
      </c>
      <c r="E40" s="214">
        <v>1</v>
      </c>
      <c r="F40" s="258" cm="1">
        <f t="array" ref="F40">+INDEX(Tabela1[],slownik!$H$8,Indeksy!B40)</f>
        <v>11453.53</v>
      </c>
      <c r="G40" s="258">
        <f t="shared" si="0"/>
        <v>11453.53</v>
      </c>
      <c r="H40" s="136"/>
    </row>
    <row r="41" spans="1:8" ht="28.8" x14ac:dyDescent="0.3">
      <c r="B41" s="129" t="s">
        <v>2926</v>
      </c>
      <c r="C41" s="134" t="s">
        <v>2949</v>
      </c>
      <c r="D41" s="131" t="s">
        <v>2698</v>
      </c>
      <c r="E41" s="214">
        <v>0.6</v>
      </c>
      <c r="F41" s="258"/>
      <c r="G41" s="258"/>
    </row>
    <row r="42" spans="1:8" s="139" customFormat="1" ht="43.2" x14ac:dyDescent="0.3">
      <c r="B42" s="129" t="s">
        <v>2927</v>
      </c>
      <c r="C42" s="134" t="s">
        <v>2780</v>
      </c>
      <c r="D42" s="131" t="s">
        <v>2698</v>
      </c>
      <c r="E42" s="214">
        <v>0.3</v>
      </c>
      <c r="F42" s="258" cm="1">
        <f t="array" ref="F42">+INDEX(Tabela1[],slownik!$H$8,Indeksy!B42)</f>
        <v>319232.89</v>
      </c>
      <c r="G42" s="258">
        <f t="shared" ref="G42" si="1">+E42*F42</f>
        <v>95769.866999999998</v>
      </c>
    </row>
    <row r="43" spans="1:8" s="139" customFormat="1" x14ac:dyDescent="0.3">
      <c r="B43" s="129" t="s">
        <v>2928</v>
      </c>
      <c r="C43" s="134" t="s">
        <v>2732</v>
      </c>
      <c r="D43" s="131" t="s">
        <v>2698</v>
      </c>
      <c r="E43" s="214">
        <v>0.15</v>
      </c>
      <c r="F43" s="258" cm="1">
        <f t="array" ref="F43">+INDEX(Tabela1[],slownik!$H$8,Indeksy!B43)</f>
        <v>278814.87</v>
      </c>
      <c r="G43" s="258">
        <f>+E43*F43</f>
        <v>41822.230499999998</v>
      </c>
    </row>
    <row r="44" spans="1:8" s="139" customFormat="1" ht="43.2" x14ac:dyDescent="0.3">
      <c r="B44" s="129" t="s">
        <v>2929</v>
      </c>
      <c r="C44" s="134" t="s">
        <v>2782</v>
      </c>
      <c r="D44" s="131" t="s">
        <v>2698</v>
      </c>
      <c r="E44" s="214">
        <v>0.1</v>
      </c>
      <c r="F44" s="258" cm="1">
        <f t="array" ref="F44">+INDEX(Tabela1[],slownik!$H$8,Indeksy!B44)</f>
        <v>7643.74</v>
      </c>
      <c r="G44" s="258">
        <f>+F44*E44</f>
        <v>764.37400000000002</v>
      </c>
    </row>
    <row r="45" spans="1:8" s="139" customFormat="1" x14ac:dyDescent="0.3">
      <c r="B45" s="135"/>
      <c r="C45" s="135"/>
      <c r="D45" s="135"/>
      <c r="E45" s="135"/>
      <c r="F45" s="245"/>
      <c r="G45" s="245"/>
    </row>
    <row r="46" spans="1:8" s="139" customFormat="1" x14ac:dyDescent="0.3">
      <c r="B46" s="311" t="s">
        <v>2708</v>
      </c>
      <c r="C46" s="350" t="s">
        <v>2804</v>
      </c>
      <c r="D46" s="351"/>
      <c r="E46" s="111"/>
      <c r="F46" s="173"/>
      <c r="G46" s="246"/>
    </row>
    <row r="47" spans="1:8" s="139" customFormat="1" x14ac:dyDescent="0.3">
      <c r="B47" s="129" t="s">
        <v>2709</v>
      </c>
      <c r="C47" s="130" t="s">
        <v>2822</v>
      </c>
      <c r="D47" s="119" t="s">
        <v>2689</v>
      </c>
      <c r="E47" s="111"/>
      <c r="F47" s="273" cm="1">
        <f t="array" ref="F47">+INDEX(Tabela1[],slownik!$H$8,Indeksy!B47)</f>
        <v>0.97897356246972955</v>
      </c>
      <c r="G47" s="246"/>
    </row>
    <row r="48" spans="1:8" s="139" customFormat="1" x14ac:dyDescent="0.3">
      <c r="B48" s="129" t="s">
        <v>2710</v>
      </c>
      <c r="C48" s="130" t="s">
        <v>2807</v>
      </c>
      <c r="D48" s="131"/>
      <c r="E48" s="111"/>
      <c r="F48" s="258" cm="1">
        <f t="array" ref="F48">+INDEX(Tabela1[],slownik!$H$8,Indeksy!B48)</f>
        <v>3038923</v>
      </c>
      <c r="G48" s="246"/>
    </row>
    <row r="49" spans="1:8" s="139" customFormat="1" x14ac:dyDescent="0.3">
      <c r="B49" s="129" t="s">
        <v>2945</v>
      </c>
      <c r="C49" s="130" t="s">
        <v>2831</v>
      </c>
      <c r="D49" s="131"/>
      <c r="E49" s="111"/>
      <c r="F49" s="280" cm="1">
        <f t="array" ref="F49">+INDEX(Tabela1[],slownik!$H$8,Indeksy!B49)</f>
        <v>8.1246361099999997E-2</v>
      </c>
      <c r="G49" s="246"/>
    </row>
    <row r="50" spans="1:8" s="139" customFormat="1" x14ac:dyDescent="0.3">
      <c r="B50" s="111"/>
      <c r="C50" s="111"/>
      <c r="D50" s="111"/>
      <c r="E50" s="111"/>
      <c r="F50" s="340"/>
      <c r="G50" s="173"/>
    </row>
    <row r="51" spans="1:8" s="139" customFormat="1" ht="42" thickBot="1" x14ac:dyDescent="0.35">
      <c r="B51" s="111"/>
      <c r="C51" s="192" t="s">
        <v>2748</v>
      </c>
      <c r="D51" s="237" t="s">
        <v>2749</v>
      </c>
      <c r="E51" s="237" t="s">
        <v>2745</v>
      </c>
      <c r="F51" s="247" t="s">
        <v>2840</v>
      </c>
      <c r="G51" s="247" t="s">
        <v>2841</v>
      </c>
    </row>
    <row r="52" spans="1:8" s="139" customFormat="1" x14ac:dyDescent="0.3">
      <c r="C52" s="199" t="s">
        <v>2774</v>
      </c>
      <c r="D52" s="228">
        <v>0.36</v>
      </c>
      <c r="E52" s="215"/>
      <c r="F52" s="281" cm="1">
        <f t="array" ref="F52">+INDEX(TabIPW[],slownik!$H$9,Indeksy!B97)</f>
        <v>3.0537977963817735E-2</v>
      </c>
      <c r="G52" s="251"/>
    </row>
    <row r="53" spans="1:8" s="139" customFormat="1" ht="27.6" x14ac:dyDescent="0.3">
      <c r="C53" s="193" t="s">
        <v>2839</v>
      </c>
      <c r="D53" s="229"/>
      <c r="E53" s="216">
        <v>1</v>
      </c>
      <c r="F53" s="282"/>
      <c r="G53" s="250" cm="1">
        <f t="array" ref="G53">+INDEX(TabIPW[],slownik!$H$9,Indeksy!B98)</f>
        <v>4173.6000000000004</v>
      </c>
    </row>
    <row r="54" spans="1:8" x14ac:dyDescent="0.3">
      <c r="B54" s="139"/>
      <c r="C54" s="199" t="s">
        <v>2769</v>
      </c>
      <c r="D54" s="228">
        <v>0.24</v>
      </c>
      <c r="E54" s="217"/>
      <c r="F54" s="283" cm="1">
        <f t="array" ref="F54">+INDEX(TabIPW[],slownik!$H$9,Indeksy!B99)</f>
        <v>1.9303185782242775E-2</v>
      </c>
      <c r="G54" s="251"/>
    </row>
    <row r="55" spans="1:8" ht="27.6" x14ac:dyDescent="0.3">
      <c r="B55" s="139"/>
      <c r="C55" s="193" t="s">
        <v>2760</v>
      </c>
      <c r="D55" s="229"/>
      <c r="E55" s="216">
        <v>1</v>
      </c>
      <c r="F55" s="282"/>
      <c r="G55" s="250" cm="1">
        <f t="array" ref="G55">+INDEX(TabIPW[],slownik!$H$9,Indeksy!B100)</f>
        <v>2934419.3710000003</v>
      </c>
    </row>
    <row r="56" spans="1:8" x14ac:dyDescent="0.3">
      <c r="B56" s="139"/>
      <c r="C56" s="199" t="s">
        <v>2773</v>
      </c>
      <c r="D56" s="228">
        <v>0.16</v>
      </c>
      <c r="E56" s="217"/>
      <c r="F56" s="283" cm="1">
        <f t="array" ref="F56">+INDEX(TabIPW[],slownik!$H$9,Indeksy!B101)</f>
        <v>1.2868790521495184E-2</v>
      </c>
      <c r="G56" s="251"/>
      <c r="H56" s="120"/>
    </row>
    <row r="57" spans="1:8" ht="27.6" x14ac:dyDescent="0.3">
      <c r="B57" s="139"/>
      <c r="C57" s="193" t="s">
        <v>2760</v>
      </c>
      <c r="D57" s="229"/>
      <c r="E57" s="216">
        <v>1</v>
      </c>
      <c r="F57" s="282"/>
      <c r="G57" s="250" cm="1">
        <f t="array" ref="G57">+INDEX(TabIPW[],slownik!$H$9,Indeksy!B102)</f>
        <v>2934419.3710000003</v>
      </c>
    </row>
    <row r="58" spans="1:8" x14ac:dyDescent="0.3">
      <c r="B58" s="139"/>
      <c r="C58" s="199" t="s">
        <v>2750</v>
      </c>
      <c r="D58" s="228">
        <v>0.08</v>
      </c>
      <c r="E58" s="217"/>
      <c r="F58" s="283" cm="1">
        <f t="array" ref="F58">+INDEX(TabIPW[],slownik!$H$9,Indeksy!B103)</f>
        <v>6.2906810860191365E-3</v>
      </c>
      <c r="G58" s="251"/>
    </row>
    <row r="59" spans="1:8" s="136" customFormat="1" x14ac:dyDescent="0.3">
      <c r="B59" s="139"/>
      <c r="C59" s="194" t="s">
        <v>2779</v>
      </c>
      <c r="D59" s="229"/>
      <c r="E59" s="216">
        <v>1</v>
      </c>
      <c r="F59" s="282"/>
      <c r="G59" s="278" cm="1">
        <f t="array" ref="G59">+INDEX(TabIPW[],slownik!$H$9,Indeksy!B104)</f>
        <v>782255</v>
      </c>
    </row>
    <row r="60" spans="1:8" x14ac:dyDescent="0.3">
      <c r="B60" s="139"/>
      <c r="C60" s="199" t="s">
        <v>2751</v>
      </c>
      <c r="D60" s="228">
        <v>0.05</v>
      </c>
      <c r="E60" s="217"/>
      <c r="F60" s="283" cm="1">
        <f t="array" ref="F60">+INDEX(TabIPW[],slownik!$H$9,Indeksy!B105)</f>
        <v>3.8267893050855681E-3</v>
      </c>
      <c r="G60" s="251"/>
    </row>
    <row r="61" spans="1:8" s="136" customFormat="1" x14ac:dyDescent="0.3">
      <c r="A61" s="142"/>
      <c r="B61" s="139"/>
      <c r="C61" s="194" t="s">
        <v>2761</v>
      </c>
      <c r="D61" s="229"/>
      <c r="E61" s="216">
        <v>1</v>
      </c>
      <c r="F61" s="282"/>
      <c r="G61" s="278" cm="1">
        <f t="array" ref="G61">+INDEX(TabIPW[],slownik!$H$9,Indeksy!B106)</f>
        <v>2857273</v>
      </c>
    </row>
    <row r="62" spans="1:8" x14ac:dyDescent="0.3">
      <c r="A62" s="103"/>
      <c r="B62" s="139"/>
      <c r="C62" s="199" t="s">
        <v>2747</v>
      </c>
      <c r="D62" s="228">
        <v>0.11</v>
      </c>
      <c r="E62" s="217"/>
      <c r="F62" s="283" cm="1">
        <f t="array" ref="F62">+INDEX(TabIPW[],slownik!$H$9,Indeksy!B107)</f>
        <v>8.41893647118825E-3</v>
      </c>
      <c r="G62" s="279"/>
      <c r="H62" s="120"/>
    </row>
    <row r="63" spans="1:8" x14ac:dyDescent="0.3">
      <c r="A63" s="103"/>
      <c r="B63" s="139"/>
      <c r="C63" s="195" t="s">
        <v>2761</v>
      </c>
      <c r="D63" s="230"/>
      <c r="E63" s="218">
        <v>1</v>
      </c>
      <c r="F63" s="284"/>
      <c r="G63" s="278" cm="1">
        <f t="array" ref="G63">+INDEX(TabIPW[],slownik!$H$9,Indeksy!B108)</f>
        <v>2857273</v>
      </c>
      <c r="H63" s="120"/>
    </row>
    <row r="64" spans="1:8" x14ac:dyDescent="0.3">
      <c r="A64" s="103"/>
      <c r="D64" s="111"/>
      <c r="F64" s="173"/>
      <c r="G64" s="173"/>
    </row>
    <row r="65" spans="1:7" x14ac:dyDescent="0.3">
      <c r="A65" s="103"/>
      <c r="D65" s="111"/>
      <c r="F65" s="173"/>
      <c r="G65" s="173"/>
    </row>
    <row r="66" spans="1:7" x14ac:dyDescent="0.3">
      <c r="A66" s="103"/>
      <c r="B66" s="140" t="s">
        <v>2930</v>
      </c>
      <c r="C66" s="352" t="s">
        <v>2806</v>
      </c>
      <c r="D66" s="353"/>
      <c r="F66" s="173"/>
      <c r="G66" s="173"/>
    </row>
    <row r="67" spans="1:7" x14ac:dyDescent="0.3">
      <c r="A67" s="103"/>
      <c r="B67" s="129" t="s">
        <v>2931</v>
      </c>
      <c r="C67" s="130" t="s">
        <v>2825</v>
      </c>
      <c r="D67" s="131" t="s">
        <v>2697</v>
      </c>
      <c r="F67" s="240" cm="1">
        <f t="array" ref="F67">+INDEX(Tabela1[],slownik!$H$8,Indeksy!B111)</f>
        <v>74923096</v>
      </c>
      <c r="G67" s="173"/>
    </row>
    <row r="68" spans="1:7" ht="28.8" x14ac:dyDescent="0.3">
      <c r="A68" s="103"/>
      <c r="B68" s="129" t="s">
        <v>2932</v>
      </c>
      <c r="C68" s="130" t="s">
        <v>2838</v>
      </c>
      <c r="D68" s="131" t="s">
        <v>2697</v>
      </c>
      <c r="F68" s="240" cm="1">
        <f t="array" ref="F68">+INDEX(Tabela1[],slownik!$H$8,Indeksy!B112)</f>
        <v>49091431</v>
      </c>
      <c r="G68" s="173"/>
    </row>
    <row r="69" spans="1:7" x14ac:dyDescent="0.3">
      <c r="A69" s="103"/>
      <c r="B69" s="136"/>
      <c r="C69" s="136"/>
      <c r="D69" s="136"/>
      <c r="E69" s="136"/>
      <c r="F69" s="252"/>
      <c r="G69" s="252"/>
    </row>
    <row r="70" spans="1:7" x14ac:dyDescent="0.3">
      <c r="B70" s="129" t="s">
        <v>2933</v>
      </c>
      <c r="C70" s="141" t="s">
        <v>2736</v>
      </c>
      <c r="D70" s="131" t="s">
        <v>2702</v>
      </c>
      <c r="F70" s="286" cm="1">
        <f t="array" ref="F70">+INDEX(Tabela1[],slownik!$H$8,Indeksy!B114)</f>
        <v>2857273</v>
      </c>
      <c r="G70" s="173"/>
    </row>
    <row r="71" spans="1:7" x14ac:dyDescent="0.3">
      <c r="B71" s="136"/>
      <c r="C71" s="136"/>
      <c r="D71" s="144"/>
      <c r="F71" s="274"/>
      <c r="G71" s="252"/>
    </row>
    <row r="72" spans="1:7" x14ac:dyDescent="0.3">
      <c r="B72" s="129" t="s">
        <v>2934</v>
      </c>
      <c r="C72" s="141" t="s">
        <v>2688</v>
      </c>
      <c r="D72" s="131" t="s">
        <v>2697</v>
      </c>
      <c r="F72" s="291" cm="1">
        <f t="array" ref="F72">+INDEX(Tabela1[],slownik!$H$8,Indeksy!B116)</f>
        <v>657192041.45749998</v>
      </c>
      <c r="G72" s="173"/>
    </row>
    <row r="73" spans="1:7" ht="15" thickBot="1" x14ac:dyDescent="0.35">
      <c r="C73" s="143" t="s">
        <v>2915</v>
      </c>
      <c r="D73" s="136"/>
      <c r="E73" s="212" t="s">
        <v>2699</v>
      </c>
      <c r="F73" s="272" t="s">
        <v>2734</v>
      </c>
      <c r="G73" s="272" t="s">
        <v>2735</v>
      </c>
    </row>
    <row r="74" spans="1:7" x14ac:dyDescent="0.3">
      <c r="B74" s="129" t="s">
        <v>2935</v>
      </c>
      <c r="C74" s="141" t="s">
        <v>2691</v>
      </c>
      <c r="D74" s="131" t="s">
        <v>2697</v>
      </c>
      <c r="E74" s="214">
        <v>1</v>
      </c>
      <c r="F74" s="253" cm="1">
        <f t="array" ref="F74">+INDEX(Tabela1[],slownik!$H$8,Indeksy!B118)</f>
        <v>512528724.53999996</v>
      </c>
      <c r="G74" s="253">
        <f>+E74*F74</f>
        <v>512528724.53999996</v>
      </c>
    </row>
    <row r="75" spans="1:7" x14ac:dyDescent="0.3">
      <c r="B75" s="129" t="s">
        <v>2936</v>
      </c>
      <c r="C75" s="141" t="s">
        <v>2827</v>
      </c>
      <c r="D75" s="131" t="s">
        <v>2697</v>
      </c>
      <c r="E75" s="214">
        <v>0.5</v>
      </c>
      <c r="F75" s="240" cm="1">
        <f t="array" ref="F75">+INDEX(Tabela1[],slownik!$H$8,Indeksy!B119)</f>
        <v>213261717.84999999</v>
      </c>
      <c r="G75" s="240">
        <f t="shared" ref="G75:G76" si="2">+E75*F75</f>
        <v>106630858.925</v>
      </c>
    </row>
    <row r="76" spans="1:7" x14ac:dyDescent="0.3">
      <c r="B76" s="129" t="s">
        <v>2937</v>
      </c>
      <c r="C76" s="141" t="s">
        <v>2692</v>
      </c>
      <c r="D76" s="131" t="s">
        <v>2697</v>
      </c>
      <c r="E76" s="214">
        <v>0.25</v>
      </c>
      <c r="F76" s="240" cm="1">
        <f t="array" ref="F76">+INDEX(Tabela1[],slownik!$H$8,Indeksy!B120)</f>
        <v>152129831.97000003</v>
      </c>
      <c r="G76" s="240">
        <f t="shared" si="2"/>
        <v>38032457.992500007</v>
      </c>
    </row>
    <row r="77" spans="1:7" x14ac:dyDescent="0.3">
      <c r="F77" s="173"/>
      <c r="G77" s="173"/>
    </row>
    <row r="78" spans="1:7" x14ac:dyDescent="0.3">
      <c r="B78" s="140" t="s">
        <v>2705</v>
      </c>
      <c r="C78" s="145" t="s">
        <v>9</v>
      </c>
      <c r="D78" s="146" t="s">
        <v>2697</v>
      </c>
      <c r="F78" s="240" cm="1">
        <f t="array" ref="F78">+INDEX(Tabela1[],slownik!$H$8,Indeksy!B122)</f>
        <v>119330024</v>
      </c>
      <c r="G78" s="173"/>
    </row>
    <row r="79" spans="1:7" x14ac:dyDescent="0.3">
      <c r="B79" s="147"/>
      <c r="F79" s="173"/>
      <c r="G79" s="173"/>
    </row>
    <row r="80" spans="1:7" ht="28.8" x14ac:dyDescent="0.3">
      <c r="B80" s="345" t="s">
        <v>2706</v>
      </c>
      <c r="C80" s="123" t="s">
        <v>2907</v>
      </c>
      <c r="D80" s="346" t="s">
        <v>2697</v>
      </c>
      <c r="F80" s="239" cm="1">
        <f t="array" ref="F80">+INDEX(Tabela1[],slownik!$H$8,Indeksy!B124)</f>
        <v>0</v>
      </c>
      <c r="G80" s="173"/>
    </row>
    <row r="81" spans="2:7" x14ac:dyDescent="0.3">
      <c r="B81" s="347" t="s">
        <v>2939</v>
      </c>
      <c r="C81" s="348" t="s">
        <v>2951</v>
      </c>
      <c r="D81" s="346" t="s">
        <v>2697</v>
      </c>
      <c r="F81" s="240" cm="1">
        <f t="array" ref="F81">+INDEX(Tabela1[],slownik!$H$8,Indeksy!B125)</f>
        <v>0</v>
      </c>
      <c r="G81" s="173"/>
    </row>
    <row r="82" spans="2:7" x14ac:dyDescent="0.3">
      <c r="B82" s="347" t="s">
        <v>2938</v>
      </c>
      <c r="C82" s="348" t="s">
        <v>2956</v>
      </c>
      <c r="D82" s="346" t="s">
        <v>2697</v>
      </c>
      <c r="F82" s="240" cm="1">
        <f t="array" ref="F82">+INDEX(Tabela1[],slownik!$H$8,Indeksy!B126)</f>
        <v>-2195762</v>
      </c>
      <c r="G82" s="173"/>
    </row>
    <row r="83" spans="2:7" x14ac:dyDescent="0.3">
      <c r="B83" s="347" t="s">
        <v>2940</v>
      </c>
      <c r="C83" s="348" t="s">
        <v>2952</v>
      </c>
      <c r="D83" s="346" t="s">
        <v>2697</v>
      </c>
      <c r="F83" s="240" cm="1">
        <f t="array" ref="F83">+INDEX(Tabela1[],slownik!$H$8,Indeksy!B127)</f>
        <v>0</v>
      </c>
      <c r="G83" s="173"/>
    </row>
    <row r="84" spans="2:7" x14ac:dyDescent="0.3">
      <c r="B84" s="349" t="s">
        <v>2938</v>
      </c>
      <c r="C84" s="348" t="s">
        <v>2953</v>
      </c>
      <c r="D84" s="346" t="s">
        <v>2697</v>
      </c>
      <c r="F84" s="240" cm="1">
        <f t="array" ref="F84">+INDEX(Tabela1[],slownik!$H$8,Indeksy!B128)</f>
        <v>0</v>
      </c>
      <c r="G84" s="173"/>
    </row>
    <row r="85" spans="2:7" x14ac:dyDescent="0.3">
      <c r="B85" s="349" t="s">
        <v>2940</v>
      </c>
      <c r="C85" s="348" t="s">
        <v>2957</v>
      </c>
      <c r="D85" s="346" t="s">
        <v>2697</v>
      </c>
      <c r="F85" s="240" cm="1">
        <f t="array" ref="F85">+INDEX(Tabela1[],slownik!$H$8,Indeksy!B129)</f>
        <v>2195762</v>
      </c>
      <c r="G85" s="173"/>
    </row>
    <row r="86" spans="2:7" x14ac:dyDescent="0.3">
      <c r="B86" s="147"/>
      <c r="D86" s="111"/>
    </row>
    <row r="87" spans="2:7" x14ac:dyDescent="0.3">
      <c r="B87" s="310" t="s">
        <v>2707</v>
      </c>
      <c r="C87" s="148" t="s">
        <v>2686</v>
      </c>
      <c r="D87" s="149" t="s">
        <v>2697</v>
      </c>
      <c r="F87" s="240" cm="1">
        <f t="array" ref="F87">+INDEX(Tabela1[],slownik!$H$8,Indeksy!B131)</f>
        <v>0</v>
      </c>
      <c r="G87" s="173"/>
    </row>
    <row r="88" spans="2:7" x14ac:dyDescent="0.3">
      <c r="D88" s="111"/>
      <c r="F88" s="173"/>
      <c r="G88" s="173"/>
    </row>
    <row r="89" spans="2:7" ht="15.6" x14ac:dyDescent="0.3">
      <c r="B89" s="151" t="s">
        <v>2711</v>
      </c>
      <c r="C89" s="152" t="s">
        <v>2954</v>
      </c>
      <c r="D89" s="153" t="s">
        <v>2697</v>
      </c>
      <c r="F89" s="242" cm="1">
        <f t="array" ref="F89">+INDEX(Tabela1[],slownik!$H$8,Indeksy!B134)</f>
        <v>641249851</v>
      </c>
      <c r="G89" s="173"/>
    </row>
    <row r="90" spans="2:7" ht="15.6" x14ac:dyDescent="0.3">
      <c r="B90" s="151" t="s">
        <v>2752</v>
      </c>
      <c r="C90" s="152" t="s">
        <v>2958</v>
      </c>
      <c r="D90" s="153" t="s">
        <v>2697</v>
      </c>
      <c r="F90" s="242" cm="1">
        <f t="array" ref="F90">+INDEX(Tabela1[],slownik!$H$8,Indeksy!B135)</f>
        <v>1140116668</v>
      </c>
      <c r="G90" s="173"/>
    </row>
    <row r="91" spans="2:7" ht="15.6" x14ac:dyDescent="0.3">
      <c r="B91" s="151" t="s">
        <v>2800</v>
      </c>
      <c r="C91" s="152" t="s">
        <v>2959</v>
      </c>
      <c r="D91" s="153" t="s">
        <v>2697</v>
      </c>
      <c r="F91" s="292" cm="1">
        <f t="array" ref="F91">+INDEX(Tabela1[],slownik!$H$8,Indeksy!B136)</f>
        <v>129668631</v>
      </c>
      <c r="G91" s="173"/>
    </row>
    <row r="92" spans="2:7" ht="15.6" x14ac:dyDescent="0.3">
      <c r="B92" s="331"/>
      <c r="F92" s="254"/>
      <c r="G92" s="173"/>
    </row>
    <row r="93" spans="2:7" ht="18" x14ac:dyDescent="0.3">
      <c r="B93" s="151"/>
      <c r="C93" s="168" t="s">
        <v>2896</v>
      </c>
      <c r="D93" s="153" t="s">
        <v>2697</v>
      </c>
      <c r="F93" s="242">
        <f>SUM(F89:F92)</f>
        <v>1911035150</v>
      </c>
      <c r="G93" s="173"/>
    </row>
    <row r="94" spans="2:7" ht="29.4" customHeight="1" x14ac:dyDescent="0.3"/>
    <row r="95" spans="2:7" ht="66.599999999999994" customHeight="1" x14ac:dyDescent="0.3">
      <c r="B95" s="360" t="s">
        <v>2955</v>
      </c>
      <c r="C95" s="360"/>
      <c r="D95" s="360"/>
      <c r="E95" s="360"/>
      <c r="F95" s="360"/>
      <c r="G95" s="360"/>
    </row>
    <row r="96" spans="2:7" ht="27" customHeight="1" x14ac:dyDescent="0.3">
      <c r="B96" s="360" t="s">
        <v>2960</v>
      </c>
      <c r="C96" s="360"/>
      <c r="D96" s="360"/>
      <c r="E96" s="360"/>
      <c r="F96" s="360"/>
      <c r="G96" s="360"/>
    </row>
    <row r="97" spans="2:2" ht="24.75" customHeight="1" x14ac:dyDescent="0.3">
      <c r="B97" s="174" t="s">
        <v>2961</v>
      </c>
    </row>
  </sheetData>
  <protectedRanges>
    <protectedRange sqref="B2" name="Rozstęp1"/>
  </protectedRanges>
  <mergeCells count="5">
    <mergeCell ref="C34:D34"/>
    <mergeCell ref="C46:D46"/>
    <mergeCell ref="C66:D66"/>
    <mergeCell ref="B95:G95"/>
    <mergeCell ref="B96:G96"/>
  </mergeCells>
  <pageMargins left="0.35433070866141736" right="0.5" top="0.46" bottom="0.45" header="0.2" footer="0.33"/>
  <pageSetup paperSize="9" scale="70" fitToHeight="0" orientation="portrait" r:id="rId1"/>
  <rowBreaks count="1" manualBreakCount="1">
    <brk id="54" max="6" man="1"/>
  </rowBreaks>
  <colBreaks count="1" manualBreakCount="1">
    <brk id="7"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822CC-5C7C-4708-BFA1-9B5CB53695C8}">
  <sheetPr>
    <tabColor rgb="FFFFFF00"/>
  </sheetPr>
  <dimension ref="A1:BX2818"/>
  <sheetViews>
    <sheetView zoomScale="86" zoomScaleNormal="86" workbookViewId="0">
      <pane xSplit="7" ySplit="4" topLeftCell="H5" activePane="bottomRight" state="frozen"/>
      <selection activeCell="C60" sqref="C60"/>
      <selection pane="topRight" activeCell="C60" sqref="C60"/>
      <selection pane="bottomLeft" activeCell="C60" sqref="C60"/>
      <selection pane="bottomRight" activeCell="BS1" sqref="BS1:BT1048576"/>
    </sheetView>
  </sheetViews>
  <sheetFormatPr defaultRowHeight="14.4" x14ac:dyDescent="0.3"/>
  <cols>
    <col min="1" max="1" width="8.44140625" customWidth="1"/>
    <col min="2" max="2" width="5.6640625" customWidth="1"/>
    <col min="3" max="3" width="5" customWidth="1"/>
    <col min="4" max="4" width="5.33203125" customWidth="1"/>
    <col min="5" max="5" width="5" customWidth="1"/>
    <col min="6" max="6" width="9.44140625" customWidth="1"/>
    <col min="7" max="7" width="24" bestFit="1" customWidth="1"/>
    <col min="8" max="8" width="24" style="13" bestFit="1" customWidth="1"/>
    <col min="9" max="9" width="12.5546875" customWidth="1"/>
    <col min="10" max="10" width="22.6640625" bestFit="1" customWidth="1"/>
    <col min="11" max="11" width="14.6640625" customWidth="1"/>
    <col min="12" max="12" width="21.33203125" bestFit="1" customWidth="1"/>
    <col min="13" max="14" width="8.5546875" hidden="1" customWidth="1"/>
    <col min="15" max="15" width="22.6640625" bestFit="1" customWidth="1"/>
    <col min="16" max="16" width="11" customWidth="1"/>
    <col min="17" max="17" width="22.6640625" bestFit="1" customWidth="1"/>
    <col min="18" max="18" width="14.33203125" customWidth="1"/>
    <col min="19" max="19" width="19.44140625" customWidth="1"/>
    <col min="20" max="21" width="9.33203125" hidden="1" customWidth="1"/>
    <col min="22" max="22" width="19" bestFit="1" customWidth="1"/>
    <col min="23" max="23" width="9.33203125" hidden="1" customWidth="1"/>
    <col min="24" max="24" width="20.6640625" customWidth="1"/>
    <col min="25" max="29" width="16.33203125" customWidth="1"/>
    <col min="30" max="30" width="14.33203125" customWidth="1"/>
    <col min="31" max="31" width="16.33203125" customWidth="1"/>
    <col min="32" max="34" width="19.6640625" customWidth="1"/>
    <col min="35" max="36" width="22.33203125" customWidth="1"/>
    <col min="37" max="43" width="18.44140625" customWidth="1"/>
    <col min="44" max="44" width="21.109375" bestFit="1" customWidth="1"/>
    <col min="45" max="45" width="14.44140625" customWidth="1"/>
    <col min="46" max="46" width="15.44140625" customWidth="1"/>
    <col min="47" max="52" width="10.33203125" hidden="1" customWidth="1"/>
    <col min="53" max="53" width="18.5546875" bestFit="1" customWidth="1"/>
    <col min="54" max="54" width="15.33203125" customWidth="1"/>
    <col min="55" max="55" width="12.6640625" customWidth="1"/>
    <col min="56" max="56" width="15.33203125" customWidth="1"/>
    <col min="57" max="57" width="15" customWidth="1"/>
    <col min="58" max="58" width="17" customWidth="1"/>
    <col min="59" max="59" width="19.33203125" customWidth="1"/>
    <col min="60" max="60" width="15.33203125" customWidth="1"/>
    <col min="61" max="61" width="17.6640625" customWidth="1"/>
    <col min="62" max="62" width="19.33203125" customWidth="1"/>
    <col min="63" max="65" width="18.33203125" customWidth="1"/>
    <col min="66" max="66" width="21.44140625" customWidth="1"/>
    <col min="67" max="67" width="14.33203125" customWidth="1"/>
    <col min="68" max="68" width="15.33203125" customWidth="1"/>
    <col min="69" max="69" width="15" hidden="1" customWidth="1"/>
    <col min="70" max="70" width="17.33203125" hidden="1" customWidth="1"/>
    <col min="71" max="71" width="21.6640625" hidden="1" customWidth="1"/>
    <col min="72" max="72" width="16.33203125" hidden="1" customWidth="1"/>
    <col min="73" max="76" width="17" customWidth="1"/>
  </cols>
  <sheetData>
    <row r="1" spans="1:76" x14ac:dyDescent="0.3">
      <c r="A1">
        <f>+COLUMN()</f>
        <v>1</v>
      </c>
      <c r="B1">
        <f t="shared" ref="B1:BM1" si="0">+COLUMN()</f>
        <v>2</v>
      </c>
      <c r="C1">
        <f t="shared" si="0"/>
        <v>3</v>
      </c>
      <c r="D1">
        <f t="shared" si="0"/>
        <v>4</v>
      </c>
      <c r="E1">
        <f t="shared" si="0"/>
        <v>5</v>
      </c>
      <c r="F1">
        <f t="shared" si="0"/>
        <v>6</v>
      </c>
      <c r="G1">
        <f t="shared" si="0"/>
        <v>7</v>
      </c>
      <c r="H1">
        <f t="shared" si="0"/>
        <v>8</v>
      </c>
      <c r="I1">
        <f t="shared" si="0"/>
        <v>9</v>
      </c>
      <c r="J1">
        <f t="shared" si="0"/>
        <v>10</v>
      </c>
      <c r="K1">
        <f t="shared" si="0"/>
        <v>11</v>
      </c>
      <c r="L1">
        <f t="shared" si="0"/>
        <v>12</v>
      </c>
      <c r="M1">
        <f t="shared" si="0"/>
        <v>13</v>
      </c>
      <c r="N1">
        <f t="shared" si="0"/>
        <v>14</v>
      </c>
      <c r="O1">
        <f t="shared" si="0"/>
        <v>15</v>
      </c>
      <c r="P1">
        <f t="shared" si="0"/>
        <v>16</v>
      </c>
      <c r="Q1">
        <f t="shared" si="0"/>
        <v>17</v>
      </c>
      <c r="R1">
        <f t="shared" si="0"/>
        <v>18</v>
      </c>
      <c r="S1">
        <f t="shared" si="0"/>
        <v>19</v>
      </c>
      <c r="T1">
        <f t="shared" si="0"/>
        <v>20</v>
      </c>
      <c r="U1">
        <f t="shared" si="0"/>
        <v>21</v>
      </c>
      <c r="V1">
        <f t="shared" si="0"/>
        <v>22</v>
      </c>
      <c r="W1">
        <f t="shared" si="0"/>
        <v>23</v>
      </c>
      <c r="X1">
        <f t="shared" si="0"/>
        <v>24</v>
      </c>
      <c r="Y1">
        <f t="shared" si="0"/>
        <v>25</v>
      </c>
      <c r="Z1">
        <f t="shared" si="0"/>
        <v>26</v>
      </c>
      <c r="AA1">
        <f t="shared" si="0"/>
        <v>27</v>
      </c>
      <c r="AB1">
        <f t="shared" si="0"/>
        <v>28</v>
      </c>
      <c r="AC1">
        <f t="shared" si="0"/>
        <v>29</v>
      </c>
      <c r="AD1">
        <f t="shared" si="0"/>
        <v>30</v>
      </c>
      <c r="AE1">
        <f t="shared" si="0"/>
        <v>31</v>
      </c>
      <c r="AF1">
        <f t="shared" si="0"/>
        <v>32</v>
      </c>
      <c r="AG1">
        <f t="shared" si="0"/>
        <v>33</v>
      </c>
      <c r="AH1">
        <f t="shared" si="0"/>
        <v>34</v>
      </c>
      <c r="AI1">
        <f t="shared" si="0"/>
        <v>35</v>
      </c>
      <c r="AJ1">
        <f t="shared" si="0"/>
        <v>36</v>
      </c>
      <c r="AK1">
        <f t="shared" si="0"/>
        <v>37</v>
      </c>
      <c r="AL1">
        <f t="shared" si="0"/>
        <v>38</v>
      </c>
      <c r="AM1">
        <f t="shared" si="0"/>
        <v>39</v>
      </c>
      <c r="AN1">
        <f t="shared" si="0"/>
        <v>40</v>
      </c>
      <c r="AO1">
        <f t="shared" si="0"/>
        <v>41</v>
      </c>
      <c r="AP1">
        <f t="shared" si="0"/>
        <v>42</v>
      </c>
      <c r="AQ1">
        <f t="shared" si="0"/>
        <v>43</v>
      </c>
      <c r="AR1">
        <f t="shared" si="0"/>
        <v>44</v>
      </c>
      <c r="AS1">
        <f t="shared" si="0"/>
        <v>45</v>
      </c>
      <c r="AT1">
        <f t="shared" si="0"/>
        <v>46</v>
      </c>
      <c r="AU1">
        <f t="shared" si="0"/>
        <v>47</v>
      </c>
      <c r="AV1">
        <f t="shared" si="0"/>
        <v>48</v>
      </c>
      <c r="AW1">
        <f t="shared" si="0"/>
        <v>49</v>
      </c>
      <c r="AX1">
        <f t="shared" si="0"/>
        <v>50</v>
      </c>
      <c r="AY1">
        <f t="shared" si="0"/>
        <v>51</v>
      </c>
      <c r="AZ1">
        <f t="shared" si="0"/>
        <v>52</v>
      </c>
      <c r="BA1">
        <f t="shared" si="0"/>
        <v>53</v>
      </c>
      <c r="BB1">
        <f t="shared" si="0"/>
        <v>54</v>
      </c>
      <c r="BC1">
        <f t="shared" si="0"/>
        <v>55</v>
      </c>
      <c r="BD1">
        <f t="shared" si="0"/>
        <v>56</v>
      </c>
      <c r="BE1">
        <f t="shared" si="0"/>
        <v>57</v>
      </c>
      <c r="BF1">
        <f t="shared" si="0"/>
        <v>58</v>
      </c>
      <c r="BG1">
        <f t="shared" si="0"/>
        <v>59</v>
      </c>
      <c r="BH1">
        <f t="shared" si="0"/>
        <v>60</v>
      </c>
      <c r="BI1">
        <f t="shared" si="0"/>
        <v>61</v>
      </c>
      <c r="BJ1">
        <f t="shared" si="0"/>
        <v>62</v>
      </c>
      <c r="BK1">
        <f t="shared" si="0"/>
        <v>63</v>
      </c>
      <c r="BL1">
        <f t="shared" si="0"/>
        <v>64</v>
      </c>
      <c r="BM1">
        <f t="shared" si="0"/>
        <v>65</v>
      </c>
      <c r="BN1">
        <f t="shared" ref="BN1:BX1" si="1">+COLUMN()</f>
        <v>66</v>
      </c>
      <c r="BO1">
        <f t="shared" si="1"/>
        <v>67</v>
      </c>
      <c r="BP1">
        <f t="shared" si="1"/>
        <v>68</v>
      </c>
      <c r="BQ1">
        <f t="shared" si="1"/>
        <v>69</v>
      </c>
      <c r="BR1">
        <f t="shared" si="1"/>
        <v>70</v>
      </c>
      <c r="BS1">
        <f t="shared" si="1"/>
        <v>71</v>
      </c>
      <c r="BT1">
        <f t="shared" si="1"/>
        <v>72</v>
      </c>
      <c r="BU1">
        <f t="shared" si="1"/>
        <v>73</v>
      </c>
      <c r="BV1">
        <f t="shared" si="1"/>
        <v>74</v>
      </c>
      <c r="BW1">
        <f t="shared" si="1"/>
        <v>75</v>
      </c>
      <c r="BX1">
        <f t="shared" si="1"/>
        <v>76</v>
      </c>
    </row>
    <row r="2" spans="1:76" s="24" customFormat="1" ht="10.199999999999999" x14ac:dyDescent="0.3">
      <c r="BA2" s="24" t="s">
        <v>2676</v>
      </c>
    </row>
    <row r="3" spans="1:76" x14ac:dyDescent="0.3">
      <c r="J3" s="57"/>
      <c r="L3" s="57"/>
      <c r="Q3" s="57"/>
      <c r="S3" s="57"/>
      <c r="BF3">
        <v>0.6</v>
      </c>
      <c r="BH3">
        <v>0.4</v>
      </c>
      <c r="BJ3">
        <v>1</v>
      </c>
      <c r="BK3">
        <v>0.5</v>
      </c>
      <c r="BL3">
        <v>0.25</v>
      </c>
    </row>
    <row r="4" spans="1:76" s="103" customFormat="1" ht="72" x14ac:dyDescent="0.3">
      <c r="A4" s="75" t="s">
        <v>0</v>
      </c>
      <c r="B4" s="76" t="s">
        <v>1</v>
      </c>
      <c r="C4" s="76" t="s">
        <v>2</v>
      </c>
      <c r="D4" s="76" t="s">
        <v>3</v>
      </c>
      <c r="E4" s="76" t="s">
        <v>4</v>
      </c>
      <c r="F4" s="76" t="s">
        <v>5</v>
      </c>
      <c r="G4" s="99" t="s">
        <v>6</v>
      </c>
      <c r="H4" s="293" t="s">
        <v>2851</v>
      </c>
      <c r="I4" s="294" t="s">
        <v>7</v>
      </c>
      <c r="J4" s="293" t="s">
        <v>2852</v>
      </c>
      <c r="K4" s="293" t="s">
        <v>8</v>
      </c>
      <c r="L4" s="293" t="s">
        <v>2853</v>
      </c>
      <c r="M4" s="295" t="s">
        <v>2854</v>
      </c>
      <c r="N4" s="295" t="s">
        <v>2855</v>
      </c>
      <c r="O4" s="295" t="s">
        <v>2856</v>
      </c>
      <c r="P4" s="296" t="s">
        <v>2644</v>
      </c>
      <c r="Q4" s="295" t="s">
        <v>2857</v>
      </c>
      <c r="R4" s="295" t="s">
        <v>2645</v>
      </c>
      <c r="S4" s="295" t="s">
        <v>2858</v>
      </c>
      <c r="T4" s="100" t="s">
        <v>2859</v>
      </c>
      <c r="U4" s="100" t="s">
        <v>2860</v>
      </c>
      <c r="V4" s="100" t="s">
        <v>2873</v>
      </c>
      <c r="W4" s="100" t="s">
        <v>2861</v>
      </c>
      <c r="X4" s="100" t="s">
        <v>2862</v>
      </c>
      <c r="Y4" s="101" t="s">
        <v>2864</v>
      </c>
      <c r="Z4" s="101" t="s">
        <v>2863</v>
      </c>
      <c r="AA4" s="101" t="s">
        <v>2865</v>
      </c>
      <c r="AB4" s="101" t="s">
        <v>2866</v>
      </c>
      <c r="AC4" s="101" t="s">
        <v>2867</v>
      </c>
      <c r="AD4" s="100" t="s">
        <v>2868</v>
      </c>
      <c r="AE4" s="77" t="s">
        <v>2869</v>
      </c>
      <c r="AF4" s="78" t="s">
        <v>2870</v>
      </c>
      <c r="AG4" s="78" t="s">
        <v>2871</v>
      </c>
      <c r="AH4" s="78" t="s">
        <v>2872</v>
      </c>
      <c r="AI4" s="297" t="s">
        <v>2898</v>
      </c>
      <c r="AJ4" s="297" t="s">
        <v>2874</v>
      </c>
      <c r="AK4" s="297" t="s">
        <v>2875</v>
      </c>
      <c r="AL4" s="297" t="s">
        <v>2876</v>
      </c>
      <c r="AM4" s="297" t="s">
        <v>2877</v>
      </c>
      <c r="AN4" s="298" t="s">
        <v>2972</v>
      </c>
      <c r="AO4" s="298" t="s">
        <v>2973</v>
      </c>
      <c r="AP4" s="298" t="s">
        <v>2974</v>
      </c>
      <c r="AQ4" s="298" t="s">
        <v>2975</v>
      </c>
      <c r="AR4" s="79" t="s">
        <v>2902</v>
      </c>
      <c r="AS4" s="298" t="s">
        <v>2976</v>
      </c>
      <c r="AT4" s="298" t="s">
        <v>2977</v>
      </c>
      <c r="AU4" s="79" t="s">
        <v>2878</v>
      </c>
      <c r="AV4" s="79" t="s">
        <v>2879</v>
      </c>
      <c r="AW4" s="79" t="s">
        <v>2880</v>
      </c>
      <c r="AX4" s="79" t="s">
        <v>2881</v>
      </c>
      <c r="AY4" s="79" t="s">
        <v>2882</v>
      </c>
      <c r="AZ4" s="79" t="s">
        <v>2883</v>
      </c>
      <c r="BA4" s="80" t="s">
        <v>2884</v>
      </c>
      <c r="BB4" s="81" t="s">
        <v>2737</v>
      </c>
      <c r="BC4" s="81" t="s">
        <v>2738</v>
      </c>
      <c r="BD4" s="81" t="s">
        <v>2739</v>
      </c>
      <c r="BE4" s="81" t="s">
        <v>2740</v>
      </c>
      <c r="BF4" s="81" t="s">
        <v>2741</v>
      </c>
      <c r="BG4" s="82" t="s">
        <v>2885</v>
      </c>
      <c r="BH4" s="82" t="s">
        <v>2886</v>
      </c>
      <c r="BI4" s="82" t="s">
        <v>2887</v>
      </c>
      <c r="BJ4" s="82" t="s">
        <v>2693</v>
      </c>
      <c r="BK4" s="82" t="s">
        <v>2694</v>
      </c>
      <c r="BL4" s="82" t="s">
        <v>2695</v>
      </c>
      <c r="BM4" s="82" t="s">
        <v>2696</v>
      </c>
      <c r="BN4" s="83" t="s">
        <v>2690</v>
      </c>
      <c r="BO4" s="84" t="s">
        <v>2659</v>
      </c>
      <c r="BP4" s="84" t="s">
        <v>2742</v>
      </c>
      <c r="BQ4" s="83" t="s">
        <v>2888</v>
      </c>
      <c r="BR4" s="85" t="s">
        <v>2889</v>
      </c>
      <c r="BS4" s="102" t="s">
        <v>2890</v>
      </c>
      <c r="BT4" s="102" t="s">
        <v>2891</v>
      </c>
      <c r="BU4" s="86" t="s">
        <v>2911</v>
      </c>
      <c r="BV4" s="86" t="s">
        <v>2912</v>
      </c>
      <c r="BW4" s="87" t="s">
        <v>2913</v>
      </c>
      <c r="BX4" s="104" t="s">
        <v>2914</v>
      </c>
    </row>
    <row r="5" spans="1:76" x14ac:dyDescent="0.3">
      <c r="A5" s="73" t="s">
        <v>10</v>
      </c>
      <c r="B5" s="2" t="s">
        <v>11</v>
      </c>
      <c r="C5" s="2" t="s">
        <v>12</v>
      </c>
      <c r="D5" s="2" t="s">
        <v>12</v>
      </c>
      <c r="E5" s="2" t="s">
        <v>13</v>
      </c>
      <c r="F5" s="17" t="str">
        <f>+Tabela1[[#This Row],[WK]]&amp;Tabela1[[#This Row],[PK]]&amp;Tabela1[[#This Row],[GK]]</f>
        <v>020101</v>
      </c>
      <c r="G5" s="2" t="s">
        <v>14</v>
      </c>
      <c r="H5" s="3">
        <v>1931950064.8800001</v>
      </c>
      <c r="I5" s="4">
        <v>1.125</v>
      </c>
      <c r="J5" s="3">
        <v>2173443822.9899998</v>
      </c>
      <c r="K5" s="4">
        <v>7.0000000000000007E-2</v>
      </c>
      <c r="L5" s="3">
        <v>152141068</v>
      </c>
      <c r="M5" s="3"/>
      <c r="N5" s="5"/>
      <c r="O5" s="3">
        <v>301097178.61000001</v>
      </c>
      <c r="P5" s="4">
        <v>1.125</v>
      </c>
      <c r="Q5" s="3">
        <v>338734325.94</v>
      </c>
      <c r="R5" s="4">
        <v>1.6E-2</v>
      </c>
      <c r="S5" s="3">
        <v>5419749</v>
      </c>
      <c r="T5" s="3"/>
      <c r="U5" s="5"/>
      <c r="V5" s="3">
        <v>84306094</v>
      </c>
      <c r="W5" s="5"/>
      <c r="X5" s="3">
        <v>80506431</v>
      </c>
      <c r="Y5" s="3">
        <v>0</v>
      </c>
      <c r="Z5" s="3">
        <v>0</v>
      </c>
      <c r="AA5" s="3">
        <v>6763023</v>
      </c>
      <c r="AB5" s="3">
        <v>73743408</v>
      </c>
      <c r="AC5" s="3">
        <v>0</v>
      </c>
      <c r="AD5" s="3">
        <v>4482901</v>
      </c>
      <c r="AE5" s="3">
        <v>0</v>
      </c>
      <c r="AF5" s="3">
        <v>152141068</v>
      </c>
      <c r="AG5" s="3">
        <v>5419749</v>
      </c>
      <c r="AH5" s="3">
        <v>4482901</v>
      </c>
      <c r="AI5" s="3">
        <v>84306094</v>
      </c>
      <c r="AJ5" s="3">
        <v>1875128</v>
      </c>
      <c r="AK5" s="3">
        <v>1986099</v>
      </c>
      <c r="AL5" s="3">
        <v>4495230</v>
      </c>
      <c r="AM5" s="3">
        <v>-2509131</v>
      </c>
      <c r="AN5" s="3">
        <v>110971</v>
      </c>
      <c r="AO5" s="3">
        <v>0</v>
      </c>
      <c r="AP5" s="3">
        <v>0</v>
      </c>
      <c r="AQ5" s="3">
        <v>110971</v>
      </c>
      <c r="AR5" s="3">
        <f>Tabela1[[#This Row],[Potrzeby finansowe 2027
w tym:]]+Tabela1[[#This Row],[Rozliczenie 2025 potrz. fin.]]</f>
        <v>80617402</v>
      </c>
      <c r="AS5" s="3">
        <v>0</v>
      </c>
      <c r="AT5" s="3">
        <v>0</v>
      </c>
      <c r="AU5" s="3"/>
      <c r="AV5" s="3"/>
      <c r="AW5" s="3"/>
      <c r="AX5" s="3"/>
      <c r="AY5" s="3"/>
      <c r="AZ5" s="3"/>
      <c r="BA5" s="3">
        <v>0</v>
      </c>
      <c r="BB5" s="3">
        <v>0</v>
      </c>
      <c r="BC5" s="3">
        <v>0</v>
      </c>
      <c r="BD5" s="3">
        <v>0</v>
      </c>
      <c r="BE5" s="3">
        <v>0</v>
      </c>
      <c r="BF5" s="3">
        <v>0</v>
      </c>
      <c r="BG5" s="3">
        <v>3899589</v>
      </c>
      <c r="BH5" s="3">
        <v>36642</v>
      </c>
      <c r="BI5" s="3">
        <v>2863434</v>
      </c>
      <c r="BJ5" s="3">
        <v>44001937.029999994</v>
      </c>
      <c r="BK5" s="3">
        <v>29722414.870000001</v>
      </c>
      <c r="BL5" s="3">
        <v>17593503.079999998</v>
      </c>
      <c r="BM5" s="3">
        <v>21931082.48</v>
      </c>
      <c r="BN5" s="53">
        <v>1.0322374863602026</v>
      </c>
      <c r="BO5" s="54">
        <v>1.4947641E-3</v>
      </c>
      <c r="BP5" s="70">
        <v>37591</v>
      </c>
      <c r="BQ5" s="71"/>
      <c r="BR5" s="70"/>
      <c r="BS5" s="72"/>
      <c r="BT5" s="72"/>
      <c r="BU5" s="70">
        <v>152141068</v>
      </c>
      <c r="BV5" s="70">
        <v>5419749</v>
      </c>
      <c r="BW5" s="74">
        <v>4482901</v>
      </c>
      <c r="BX5" s="70">
        <v>162043718</v>
      </c>
    </row>
    <row r="6" spans="1:76" x14ac:dyDescent="0.3">
      <c r="A6" s="73" t="s">
        <v>10</v>
      </c>
      <c r="B6" s="2" t="s">
        <v>11</v>
      </c>
      <c r="C6" s="2" t="s">
        <v>12</v>
      </c>
      <c r="D6" s="2" t="s">
        <v>11</v>
      </c>
      <c r="E6" s="2" t="s">
        <v>15</v>
      </c>
      <c r="F6" s="17" t="str">
        <f>+Tabela1[[#This Row],[WK]]&amp;Tabela1[[#This Row],[PK]]&amp;Tabela1[[#This Row],[GK]]</f>
        <v>020102</v>
      </c>
      <c r="G6" s="2" t="s">
        <v>14</v>
      </c>
      <c r="H6" s="3">
        <v>733387962.98000002</v>
      </c>
      <c r="I6" s="4">
        <v>1.125</v>
      </c>
      <c r="J6" s="3">
        <v>825061458.35000002</v>
      </c>
      <c r="K6" s="4">
        <v>7.0000000000000007E-2</v>
      </c>
      <c r="L6" s="3">
        <v>57754302</v>
      </c>
      <c r="M6" s="3"/>
      <c r="N6" s="5"/>
      <c r="O6" s="3">
        <v>18491615.690000001</v>
      </c>
      <c r="P6" s="4">
        <v>1.125</v>
      </c>
      <c r="Q6" s="3">
        <v>20803067.649999999</v>
      </c>
      <c r="R6" s="4">
        <v>1.6E-2</v>
      </c>
      <c r="S6" s="3">
        <v>332849</v>
      </c>
      <c r="T6" s="3"/>
      <c r="U6" s="5"/>
      <c r="V6" s="3">
        <v>31098676</v>
      </c>
      <c r="W6" s="5"/>
      <c r="X6" s="3">
        <v>38059785</v>
      </c>
      <c r="Y6" s="3">
        <v>0</v>
      </c>
      <c r="Z6" s="3">
        <v>651901</v>
      </c>
      <c r="AA6" s="3">
        <v>2308567</v>
      </c>
      <c r="AB6" s="3">
        <v>30479355</v>
      </c>
      <c r="AC6" s="3">
        <v>4619962</v>
      </c>
      <c r="AD6" s="3">
        <v>7944588</v>
      </c>
      <c r="AE6" s="3">
        <v>0</v>
      </c>
      <c r="AF6" s="3">
        <v>57754302</v>
      </c>
      <c r="AG6" s="3">
        <v>332849</v>
      </c>
      <c r="AH6" s="3">
        <v>7944588</v>
      </c>
      <c r="AI6" s="3">
        <v>31098676</v>
      </c>
      <c r="AJ6" s="3">
        <v>3155682</v>
      </c>
      <c r="AK6" s="3">
        <v>3500312</v>
      </c>
      <c r="AL6" s="3">
        <v>2172170</v>
      </c>
      <c r="AM6" s="3">
        <v>1328142</v>
      </c>
      <c r="AN6" s="3">
        <v>1817571</v>
      </c>
      <c r="AO6" s="3">
        <v>0</v>
      </c>
      <c r="AP6" s="3">
        <v>-1472941</v>
      </c>
      <c r="AQ6" s="3">
        <v>344630</v>
      </c>
      <c r="AR6" s="3">
        <f>Tabela1[[#This Row],[Potrzeby finansowe 2027
w tym:]]+Tabela1[[#This Row],[Rozliczenie 2025 potrz. fin.]]</f>
        <v>38404415</v>
      </c>
      <c r="AS6" s="3">
        <v>0</v>
      </c>
      <c r="AT6" s="3">
        <v>0</v>
      </c>
      <c r="AU6" s="3"/>
      <c r="AV6" s="3"/>
      <c r="AW6" s="3"/>
      <c r="AX6" s="3"/>
      <c r="AY6" s="3"/>
      <c r="AZ6" s="3"/>
      <c r="BA6" s="3">
        <v>651901</v>
      </c>
      <c r="BB6" s="3">
        <v>0</v>
      </c>
      <c r="BC6" s="3">
        <v>0</v>
      </c>
      <c r="BD6" s="3">
        <v>0</v>
      </c>
      <c r="BE6" s="3">
        <v>13062.83</v>
      </c>
      <c r="BF6" s="3">
        <v>0</v>
      </c>
      <c r="BG6" s="3">
        <v>1639568</v>
      </c>
      <c r="BH6" s="3">
        <v>15406</v>
      </c>
      <c r="BI6" s="3">
        <v>668999</v>
      </c>
      <c r="BJ6" s="3">
        <v>10280404.924999999</v>
      </c>
      <c r="BK6" s="3">
        <v>6144835.5499999989</v>
      </c>
      <c r="BL6" s="3">
        <v>3842438.76</v>
      </c>
      <c r="BM6" s="3">
        <v>8857399.9800000004</v>
      </c>
      <c r="BN6" s="53">
        <v>1.0942558965893512</v>
      </c>
      <c r="BO6" s="54">
        <v>5.7636229999999996E-4</v>
      </c>
      <c r="BP6" s="70">
        <v>14495</v>
      </c>
      <c r="BQ6" s="71"/>
      <c r="BR6" s="70"/>
      <c r="BS6" s="72"/>
      <c r="BT6" s="72"/>
      <c r="BU6" s="70">
        <v>57754302</v>
      </c>
      <c r="BV6" s="70">
        <v>332849</v>
      </c>
      <c r="BW6" s="74">
        <v>7944588</v>
      </c>
      <c r="BX6" s="70">
        <v>66031739</v>
      </c>
    </row>
    <row r="7" spans="1:76" x14ac:dyDescent="0.3">
      <c r="A7" s="73" t="s">
        <v>10</v>
      </c>
      <c r="B7" s="2" t="s">
        <v>11</v>
      </c>
      <c r="C7" s="2" t="s">
        <v>12</v>
      </c>
      <c r="D7" s="2" t="s">
        <v>16</v>
      </c>
      <c r="E7" s="2" t="s">
        <v>15</v>
      </c>
      <c r="F7" s="17" t="str">
        <f>+Tabela1[[#This Row],[WK]]&amp;Tabela1[[#This Row],[PK]]&amp;Tabela1[[#This Row],[GK]]</f>
        <v>020103</v>
      </c>
      <c r="G7" s="2" t="s">
        <v>17</v>
      </c>
      <c r="H7" s="3">
        <v>243922514.16</v>
      </c>
      <c r="I7" s="4">
        <v>1.125</v>
      </c>
      <c r="J7" s="3">
        <v>274412828.43000001</v>
      </c>
      <c r="K7" s="4">
        <v>7.0000000000000007E-2</v>
      </c>
      <c r="L7" s="3">
        <v>19208898</v>
      </c>
      <c r="M7" s="3"/>
      <c r="N7" s="5"/>
      <c r="O7" s="3">
        <v>66298868.399999999</v>
      </c>
      <c r="P7" s="4">
        <v>1.125</v>
      </c>
      <c r="Q7" s="3">
        <v>74586226.950000003</v>
      </c>
      <c r="R7" s="4">
        <v>1.6E-2</v>
      </c>
      <c r="S7" s="3">
        <v>1193380</v>
      </c>
      <c r="T7" s="3"/>
      <c r="U7" s="5"/>
      <c r="V7" s="3">
        <v>12785414</v>
      </c>
      <c r="W7" s="5"/>
      <c r="X7" s="3">
        <v>14700797</v>
      </c>
      <c r="Y7" s="3">
        <v>0</v>
      </c>
      <c r="Z7" s="3">
        <v>1816794</v>
      </c>
      <c r="AA7" s="3">
        <v>1269714</v>
      </c>
      <c r="AB7" s="3">
        <v>8509520</v>
      </c>
      <c r="AC7" s="3">
        <v>3104769</v>
      </c>
      <c r="AD7" s="3">
        <v>3432090</v>
      </c>
      <c r="AE7" s="3">
        <v>8459815</v>
      </c>
      <c r="AF7" s="3">
        <v>14181173</v>
      </c>
      <c r="AG7" s="3">
        <v>1193380</v>
      </c>
      <c r="AH7" s="3">
        <v>0</v>
      </c>
      <c r="AI7" s="3">
        <v>12785414</v>
      </c>
      <c r="AJ7" s="3">
        <v>540011</v>
      </c>
      <c r="AK7" s="3">
        <v>651452</v>
      </c>
      <c r="AL7" s="3">
        <v>722775</v>
      </c>
      <c r="AM7" s="3">
        <v>-71323</v>
      </c>
      <c r="AN7" s="3">
        <v>179681</v>
      </c>
      <c r="AO7" s="3">
        <v>0</v>
      </c>
      <c r="AP7" s="3">
        <v>-68240</v>
      </c>
      <c r="AQ7" s="3">
        <v>111441</v>
      </c>
      <c r="AR7" s="3">
        <f>Tabela1[[#This Row],[Potrzeby finansowe 2027
w tym:]]+Tabela1[[#This Row],[Rozliczenie 2025 potrz. fin.]]</f>
        <v>14812238</v>
      </c>
      <c r="AS7" s="3">
        <v>0</v>
      </c>
      <c r="AT7" s="3">
        <v>0</v>
      </c>
      <c r="AU7" s="3"/>
      <c r="AV7" s="3"/>
      <c r="AW7" s="3"/>
      <c r="AX7" s="3"/>
      <c r="AY7" s="3"/>
      <c r="AZ7" s="3"/>
      <c r="BA7" s="3">
        <v>1816794</v>
      </c>
      <c r="BB7" s="3">
        <v>0</v>
      </c>
      <c r="BC7" s="3">
        <v>210.81</v>
      </c>
      <c r="BD7" s="3">
        <v>11763.53</v>
      </c>
      <c r="BE7" s="3">
        <v>11472.58</v>
      </c>
      <c r="BF7" s="3">
        <v>0</v>
      </c>
      <c r="BG7" s="3">
        <v>524032</v>
      </c>
      <c r="BH7" s="3">
        <v>4924</v>
      </c>
      <c r="BI7" s="3">
        <v>745682</v>
      </c>
      <c r="BJ7" s="3">
        <v>11458776.805</v>
      </c>
      <c r="BK7" s="3">
        <v>8509061.5199999996</v>
      </c>
      <c r="BL7" s="3">
        <v>2269349.39</v>
      </c>
      <c r="BM7" s="3">
        <v>7260162.3600000013</v>
      </c>
      <c r="BN7" s="53">
        <v>1.8126875763595498</v>
      </c>
      <c r="BO7" s="54">
        <v>1.9156190000000001E-4</v>
      </c>
      <c r="BP7" s="70">
        <v>4818</v>
      </c>
      <c r="BQ7" s="71"/>
      <c r="BR7" s="70"/>
      <c r="BS7" s="72"/>
      <c r="BT7" s="72"/>
      <c r="BU7" s="70">
        <v>14181173</v>
      </c>
      <c r="BV7" s="70">
        <v>1193380</v>
      </c>
      <c r="BW7" s="74">
        <v>0</v>
      </c>
      <c r="BX7" s="70">
        <v>15374553</v>
      </c>
    </row>
    <row r="8" spans="1:76" x14ac:dyDescent="0.3">
      <c r="A8" s="73" t="s">
        <v>10</v>
      </c>
      <c r="B8" s="2" t="s">
        <v>11</v>
      </c>
      <c r="C8" s="2" t="s">
        <v>12</v>
      </c>
      <c r="D8" s="2" t="s">
        <v>18</v>
      </c>
      <c r="E8" s="2" t="s">
        <v>19</v>
      </c>
      <c r="F8" s="17" t="str">
        <f>+Tabela1[[#This Row],[WK]]&amp;Tabela1[[#This Row],[PK]]&amp;Tabela1[[#This Row],[GK]]</f>
        <v>020104</v>
      </c>
      <c r="G8" s="2" t="s">
        <v>20</v>
      </c>
      <c r="H8" s="3">
        <v>531935741.00999999</v>
      </c>
      <c r="I8" s="4">
        <v>1.125</v>
      </c>
      <c r="J8" s="3">
        <v>598427708.63999999</v>
      </c>
      <c r="K8" s="4">
        <v>7.0000000000000007E-2</v>
      </c>
      <c r="L8" s="3">
        <v>41889940</v>
      </c>
      <c r="M8" s="3"/>
      <c r="N8" s="5"/>
      <c r="O8" s="3">
        <v>142225290.34</v>
      </c>
      <c r="P8" s="4">
        <v>1.125</v>
      </c>
      <c r="Q8" s="3">
        <v>160003451.63</v>
      </c>
      <c r="R8" s="4">
        <v>1.6E-2</v>
      </c>
      <c r="S8" s="3">
        <v>2560055</v>
      </c>
      <c r="T8" s="3"/>
      <c r="U8" s="5"/>
      <c r="V8" s="3">
        <v>28894703</v>
      </c>
      <c r="W8" s="5"/>
      <c r="X8" s="3">
        <v>37625644</v>
      </c>
      <c r="Y8" s="3">
        <v>0</v>
      </c>
      <c r="Z8" s="3">
        <v>134089</v>
      </c>
      <c r="AA8" s="3">
        <v>2247594</v>
      </c>
      <c r="AB8" s="3">
        <v>30429961</v>
      </c>
      <c r="AC8" s="3">
        <v>4814000</v>
      </c>
      <c r="AD8" s="3">
        <v>8730942</v>
      </c>
      <c r="AE8" s="3">
        <v>0</v>
      </c>
      <c r="AF8" s="3">
        <v>41889940</v>
      </c>
      <c r="AG8" s="3">
        <v>2560055</v>
      </c>
      <c r="AH8" s="3">
        <v>8730942</v>
      </c>
      <c r="AI8" s="3">
        <v>28894703</v>
      </c>
      <c r="AJ8" s="3">
        <v>2255512</v>
      </c>
      <c r="AK8" s="3">
        <v>2255512</v>
      </c>
      <c r="AL8" s="3">
        <v>2874666</v>
      </c>
      <c r="AM8" s="3">
        <v>-619154</v>
      </c>
      <c r="AN8" s="3">
        <v>-104774</v>
      </c>
      <c r="AO8" s="3">
        <v>0</v>
      </c>
      <c r="AP8" s="3">
        <v>104774</v>
      </c>
      <c r="AQ8" s="3">
        <v>0</v>
      </c>
      <c r="AR8" s="3">
        <f>Tabela1[[#This Row],[Potrzeby finansowe 2027
w tym:]]+Tabela1[[#This Row],[Rozliczenie 2025 potrz. fin.]]</f>
        <v>37625644</v>
      </c>
      <c r="AS8" s="3">
        <v>0</v>
      </c>
      <c r="AT8" s="3">
        <v>0</v>
      </c>
      <c r="AU8" s="3"/>
      <c r="AV8" s="3"/>
      <c r="AW8" s="3"/>
      <c r="AX8" s="3"/>
      <c r="AY8" s="3"/>
      <c r="AZ8" s="3"/>
      <c r="BA8" s="3">
        <v>134089</v>
      </c>
      <c r="BB8" s="3">
        <v>0</v>
      </c>
      <c r="BC8" s="3">
        <v>3.38</v>
      </c>
      <c r="BD8" s="3">
        <v>0</v>
      </c>
      <c r="BE8" s="3">
        <v>2664.36</v>
      </c>
      <c r="BF8" s="3">
        <v>0</v>
      </c>
      <c r="BG8" s="3">
        <v>1534101</v>
      </c>
      <c r="BH8" s="3">
        <v>14415</v>
      </c>
      <c r="BI8" s="3">
        <v>713493</v>
      </c>
      <c r="BJ8" s="3">
        <v>10964137.412499998</v>
      </c>
      <c r="BK8" s="3">
        <v>8416919.4899999984</v>
      </c>
      <c r="BL8" s="3">
        <v>522124.15</v>
      </c>
      <c r="BM8" s="3">
        <v>9144623.3900000006</v>
      </c>
      <c r="BN8" s="53">
        <v>1.105613534409595</v>
      </c>
      <c r="BO8" s="54">
        <v>5.3428890000000004E-4</v>
      </c>
      <c r="BP8" s="70">
        <v>13436</v>
      </c>
      <c r="BQ8" s="71"/>
      <c r="BR8" s="70"/>
      <c r="BS8" s="72"/>
      <c r="BT8" s="72"/>
      <c r="BU8" s="70">
        <v>41889940</v>
      </c>
      <c r="BV8" s="70">
        <v>2560055</v>
      </c>
      <c r="BW8" s="74">
        <v>8730942</v>
      </c>
      <c r="BX8" s="70">
        <v>53180937</v>
      </c>
    </row>
    <row r="9" spans="1:76" x14ac:dyDescent="0.3">
      <c r="A9" s="73" t="s">
        <v>10</v>
      </c>
      <c r="B9" s="2" t="s">
        <v>11</v>
      </c>
      <c r="C9" s="2" t="s">
        <v>12</v>
      </c>
      <c r="D9" s="2" t="s">
        <v>21</v>
      </c>
      <c r="E9" s="2" t="s">
        <v>15</v>
      </c>
      <c r="F9" s="17" t="str">
        <f>+Tabela1[[#This Row],[WK]]&amp;Tabela1[[#This Row],[PK]]&amp;Tabela1[[#This Row],[GK]]</f>
        <v>020105</v>
      </c>
      <c r="G9" s="2" t="s">
        <v>22</v>
      </c>
      <c r="H9" s="3">
        <v>308708504.85000002</v>
      </c>
      <c r="I9" s="4">
        <v>1.125</v>
      </c>
      <c r="J9" s="3">
        <v>347297067.95999998</v>
      </c>
      <c r="K9" s="4">
        <v>7.0000000000000007E-2</v>
      </c>
      <c r="L9" s="3">
        <v>24310795</v>
      </c>
      <c r="M9" s="3"/>
      <c r="N9" s="5"/>
      <c r="O9" s="3">
        <v>23352268.359999999</v>
      </c>
      <c r="P9" s="4">
        <v>1.125</v>
      </c>
      <c r="Q9" s="3">
        <v>26271301.91</v>
      </c>
      <c r="R9" s="4">
        <v>1.6E-2</v>
      </c>
      <c r="S9" s="3">
        <v>420341</v>
      </c>
      <c r="T9" s="3"/>
      <c r="U9" s="5"/>
      <c r="V9" s="3">
        <v>14661797</v>
      </c>
      <c r="W9" s="5"/>
      <c r="X9" s="3">
        <v>22784041</v>
      </c>
      <c r="Y9" s="3">
        <v>0</v>
      </c>
      <c r="Z9" s="3">
        <v>2179521</v>
      </c>
      <c r="AA9" s="3">
        <v>1454373</v>
      </c>
      <c r="AB9" s="3">
        <v>17033028</v>
      </c>
      <c r="AC9" s="3">
        <v>2117119</v>
      </c>
      <c r="AD9" s="3">
        <v>8122244</v>
      </c>
      <c r="AE9" s="3">
        <v>0</v>
      </c>
      <c r="AF9" s="3">
        <v>24310795</v>
      </c>
      <c r="AG9" s="3">
        <v>420341</v>
      </c>
      <c r="AH9" s="3">
        <v>8122244</v>
      </c>
      <c r="AI9" s="3">
        <v>14661797</v>
      </c>
      <c r="AJ9" s="3">
        <v>1096861</v>
      </c>
      <c r="AK9" s="3">
        <v>1096861</v>
      </c>
      <c r="AL9" s="3">
        <v>796534</v>
      </c>
      <c r="AM9" s="3">
        <v>300327</v>
      </c>
      <c r="AN9" s="3">
        <v>76540</v>
      </c>
      <c r="AO9" s="3">
        <v>0</v>
      </c>
      <c r="AP9" s="3">
        <v>-76540</v>
      </c>
      <c r="AQ9" s="3">
        <v>0</v>
      </c>
      <c r="AR9" s="3">
        <f>Tabela1[[#This Row],[Potrzeby finansowe 2027
w tym:]]+Tabela1[[#This Row],[Rozliczenie 2025 potrz. fin.]]</f>
        <v>22784041</v>
      </c>
      <c r="AS9" s="3">
        <v>0</v>
      </c>
      <c r="AT9" s="3">
        <v>0</v>
      </c>
      <c r="AU9" s="3"/>
      <c r="AV9" s="3"/>
      <c r="AW9" s="3"/>
      <c r="AX9" s="3"/>
      <c r="AY9" s="3"/>
      <c r="AZ9" s="3"/>
      <c r="BA9" s="3">
        <v>2179521</v>
      </c>
      <c r="BB9" s="3">
        <v>0</v>
      </c>
      <c r="BC9" s="3">
        <v>0</v>
      </c>
      <c r="BD9" s="3">
        <v>0</v>
      </c>
      <c r="BE9" s="3">
        <v>43673.4</v>
      </c>
      <c r="BF9" s="3">
        <v>0</v>
      </c>
      <c r="BG9" s="3">
        <v>760507</v>
      </c>
      <c r="BH9" s="3">
        <v>7146</v>
      </c>
      <c r="BI9" s="3">
        <v>693866</v>
      </c>
      <c r="BJ9" s="3">
        <v>10662532.054999998</v>
      </c>
      <c r="BK9" s="3">
        <v>8051383.0999999978</v>
      </c>
      <c r="BL9" s="3">
        <v>168877.93</v>
      </c>
      <c r="BM9" s="3">
        <v>10106839.960000001</v>
      </c>
      <c r="BN9" s="53">
        <v>1.0090185874299358</v>
      </c>
      <c r="BO9" s="54">
        <v>3.0073110000000003E-4</v>
      </c>
      <c r="BP9" s="70">
        <v>7563</v>
      </c>
      <c r="BQ9" s="71"/>
      <c r="BR9" s="70"/>
      <c r="BS9" s="72"/>
      <c r="BT9" s="72"/>
      <c r="BU9" s="70">
        <v>24310795</v>
      </c>
      <c r="BV9" s="70">
        <v>420341</v>
      </c>
      <c r="BW9" s="74">
        <v>8122244</v>
      </c>
      <c r="BX9" s="70">
        <v>32853380</v>
      </c>
    </row>
    <row r="10" spans="1:76" x14ac:dyDescent="0.3">
      <c r="A10" s="73" t="s">
        <v>10</v>
      </c>
      <c r="B10" s="2" t="s">
        <v>11</v>
      </c>
      <c r="C10" s="2" t="s">
        <v>12</v>
      </c>
      <c r="D10" s="2" t="s">
        <v>23</v>
      </c>
      <c r="E10" s="2" t="s">
        <v>15</v>
      </c>
      <c r="F10" s="17" t="str">
        <f>+Tabela1[[#This Row],[WK]]&amp;Tabela1[[#This Row],[PK]]&amp;Tabela1[[#This Row],[GK]]</f>
        <v>020106</v>
      </c>
      <c r="G10" s="2" t="s">
        <v>24</v>
      </c>
      <c r="H10" s="3">
        <v>370591853.05000001</v>
      </c>
      <c r="I10" s="4">
        <v>1.125</v>
      </c>
      <c r="J10" s="3">
        <v>416915834.68000001</v>
      </c>
      <c r="K10" s="4">
        <v>7.0000000000000007E-2</v>
      </c>
      <c r="L10" s="3">
        <v>29184108</v>
      </c>
      <c r="M10" s="3"/>
      <c r="N10" s="5"/>
      <c r="O10" s="3">
        <v>23061368.899999999</v>
      </c>
      <c r="P10" s="4">
        <v>1.125</v>
      </c>
      <c r="Q10" s="3">
        <v>25944040.010000002</v>
      </c>
      <c r="R10" s="4">
        <v>1.6E-2</v>
      </c>
      <c r="S10" s="3">
        <v>415105</v>
      </c>
      <c r="T10" s="3"/>
      <c r="U10" s="5"/>
      <c r="V10" s="3">
        <v>19009658</v>
      </c>
      <c r="W10" s="5"/>
      <c r="X10" s="3">
        <v>27919476</v>
      </c>
      <c r="Y10" s="3">
        <v>2203300</v>
      </c>
      <c r="Z10" s="3">
        <v>55794</v>
      </c>
      <c r="AA10" s="3">
        <v>1252214</v>
      </c>
      <c r="AB10" s="3">
        <v>18722022</v>
      </c>
      <c r="AC10" s="3">
        <v>5686146</v>
      </c>
      <c r="AD10" s="3">
        <v>8909818</v>
      </c>
      <c r="AE10" s="3">
        <v>0</v>
      </c>
      <c r="AF10" s="3">
        <v>29184108</v>
      </c>
      <c r="AG10" s="3">
        <v>415105</v>
      </c>
      <c r="AH10" s="3">
        <v>8909818</v>
      </c>
      <c r="AI10" s="3">
        <v>19009658</v>
      </c>
      <c r="AJ10" s="3">
        <v>2474028</v>
      </c>
      <c r="AK10" s="3">
        <v>2474028</v>
      </c>
      <c r="AL10" s="3">
        <v>1039363</v>
      </c>
      <c r="AM10" s="3">
        <v>1434665</v>
      </c>
      <c r="AN10" s="3">
        <v>-873899</v>
      </c>
      <c r="AO10" s="3">
        <v>0</v>
      </c>
      <c r="AP10" s="3">
        <v>873899</v>
      </c>
      <c r="AQ10" s="3">
        <v>0</v>
      </c>
      <c r="AR10" s="3">
        <f>Tabela1[[#This Row],[Potrzeby finansowe 2027
w tym:]]+Tabela1[[#This Row],[Rozliczenie 2025 potrz. fin.]]</f>
        <v>27919476</v>
      </c>
      <c r="AS10" s="3">
        <v>0</v>
      </c>
      <c r="AT10" s="3">
        <v>0</v>
      </c>
      <c r="AU10" s="3"/>
      <c r="AV10" s="3"/>
      <c r="AW10" s="3"/>
      <c r="AX10" s="3"/>
      <c r="AY10" s="3"/>
      <c r="AZ10" s="3"/>
      <c r="BA10" s="3">
        <v>55794</v>
      </c>
      <c r="BB10" s="3">
        <v>0</v>
      </c>
      <c r="BC10" s="3">
        <v>0</v>
      </c>
      <c r="BD10" s="3">
        <v>559</v>
      </c>
      <c r="BE10" s="3">
        <v>0</v>
      </c>
      <c r="BF10" s="3">
        <v>0</v>
      </c>
      <c r="BG10" s="3">
        <v>888109</v>
      </c>
      <c r="BH10" s="3">
        <v>8345</v>
      </c>
      <c r="BI10" s="3">
        <v>364105</v>
      </c>
      <c r="BJ10" s="3">
        <v>5595141.8024999993</v>
      </c>
      <c r="BK10" s="3">
        <v>3191687.3699999992</v>
      </c>
      <c r="BL10" s="3">
        <v>804679.53</v>
      </c>
      <c r="BM10" s="3">
        <v>8004458.6699999999</v>
      </c>
      <c r="BN10" s="53">
        <v>0.94166923141490178</v>
      </c>
      <c r="BO10" s="54">
        <v>3.5019149999999998E-4</v>
      </c>
      <c r="BP10" s="70">
        <v>8807</v>
      </c>
      <c r="BQ10" s="71"/>
      <c r="BR10" s="70"/>
      <c r="BS10" s="72"/>
      <c r="BT10" s="72"/>
      <c r="BU10" s="70">
        <v>29184108</v>
      </c>
      <c r="BV10" s="70">
        <v>415105</v>
      </c>
      <c r="BW10" s="74">
        <v>8909818</v>
      </c>
      <c r="BX10" s="70">
        <v>38509031</v>
      </c>
    </row>
    <row r="11" spans="1:76" x14ac:dyDescent="0.3">
      <c r="A11" s="73" t="s">
        <v>10</v>
      </c>
      <c r="B11" s="2" t="s">
        <v>11</v>
      </c>
      <c r="C11" s="2" t="s">
        <v>11</v>
      </c>
      <c r="D11" s="2" t="s">
        <v>12</v>
      </c>
      <c r="E11" s="2" t="s">
        <v>13</v>
      </c>
      <c r="F11" s="17" t="str">
        <f>+Tabela1[[#This Row],[WK]]&amp;Tabela1[[#This Row],[PK]]&amp;Tabela1[[#This Row],[GK]]</f>
        <v>020201</v>
      </c>
      <c r="G11" s="2" t="s">
        <v>25</v>
      </c>
      <c r="H11" s="3">
        <v>1183597174.51</v>
      </c>
      <c r="I11" s="4">
        <v>1.125</v>
      </c>
      <c r="J11" s="3">
        <v>1331546821.3199999</v>
      </c>
      <c r="K11" s="4">
        <v>7.0000000000000007E-2</v>
      </c>
      <c r="L11" s="3">
        <v>93208277</v>
      </c>
      <c r="M11" s="3"/>
      <c r="N11" s="5"/>
      <c r="O11" s="3">
        <v>119630658.64</v>
      </c>
      <c r="P11" s="4">
        <v>1.125</v>
      </c>
      <c r="Q11" s="3">
        <v>134584490.97</v>
      </c>
      <c r="R11" s="4">
        <v>1.6E-2</v>
      </c>
      <c r="S11" s="3">
        <v>2153352</v>
      </c>
      <c r="T11" s="3"/>
      <c r="U11" s="5"/>
      <c r="V11" s="3">
        <v>56222395</v>
      </c>
      <c r="W11" s="5"/>
      <c r="X11" s="3">
        <v>77704056</v>
      </c>
      <c r="Y11" s="3">
        <v>13993801</v>
      </c>
      <c r="Z11" s="3">
        <v>133112</v>
      </c>
      <c r="AA11" s="3">
        <v>5059494</v>
      </c>
      <c r="AB11" s="3">
        <v>49228133</v>
      </c>
      <c r="AC11" s="3">
        <v>9289516</v>
      </c>
      <c r="AD11" s="3">
        <v>21481661</v>
      </c>
      <c r="AE11" s="3">
        <v>0</v>
      </c>
      <c r="AF11" s="3">
        <v>93208277</v>
      </c>
      <c r="AG11" s="3">
        <v>2153352</v>
      </c>
      <c r="AH11" s="3">
        <v>21481661</v>
      </c>
      <c r="AI11" s="3">
        <v>56222395</v>
      </c>
      <c r="AJ11" s="3">
        <v>937187</v>
      </c>
      <c r="AK11" s="3">
        <v>937187</v>
      </c>
      <c r="AL11" s="3">
        <v>3362367</v>
      </c>
      <c r="AM11" s="3">
        <v>-2425180</v>
      </c>
      <c r="AN11" s="3">
        <v>-289711</v>
      </c>
      <c r="AO11" s="3">
        <v>0</v>
      </c>
      <c r="AP11" s="3">
        <v>289711</v>
      </c>
      <c r="AQ11" s="3">
        <v>0</v>
      </c>
      <c r="AR11" s="3">
        <f>Tabela1[[#This Row],[Potrzeby finansowe 2027
w tym:]]+Tabela1[[#This Row],[Rozliczenie 2025 potrz. fin.]]</f>
        <v>77704056</v>
      </c>
      <c r="AS11" s="3">
        <v>0</v>
      </c>
      <c r="AT11" s="3">
        <v>0</v>
      </c>
      <c r="AU11" s="3"/>
      <c r="AV11" s="3"/>
      <c r="AW11" s="3"/>
      <c r="AX11" s="3"/>
      <c r="AY11" s="3"/>
      <c r="AZ11" s="3"/>
      <c r="BA11" s="3">
        <v>133112</v>
      </c>
      <c r="BB11" s="3">
        <v>0</v>
      </c>
      <c r="BC11" s="3">
        <v>28.21</v>
      </c>
      <c r="BD11" s="3">
        <v>1237.67</v>
      </c>
      <c r="BE11" s="3">
        <v>3.91</v>
      </c>
      <c r="BF11" s="3">
        <v>0</v>
      </c>
      <c r="BG11" s="3">
        <v>2924532</v>
      </c>
      <c r="BH11" s="3">
        <v>27480</v>
      </c>
      <c r="BI11" s="3">
        <v>2134962</v>
      </c>
      <c r="BJ11" s="3">
        <v>32807622.817499999</v>
      </c>
      <c r="BK11" s="3">
        <v>22147669.079999998</v>
      </c>
      <c r="BL11" s="3">
        <v>7840772.5599999996</v>
      </c>
      <c r="BM11" s="3">
        <v>26958269.829999998</v>
      </c>
      <c r="BN11" s="53">
        <v>0.86946270856066332</v>
      </c>
      <c r="BO11" s="54">
        <v>9.9391020000000004E-4</v>
      </c>
      <c r="BP11" s="70">
        <v>24995</v>
      </c>
      <c r="BQ11" s="71"/>
      <c r="BR11" s="70"/>
      <c r="BS11" s="72"/>
      <c r="BT11" s="72"/>
      <c r="BU11" s="70">
        <v>93208277</v>
      </c>
      <c r="BV11" s="70">
        <v>2153352</v>
      </c>
      <c r="BW11" s="74">
        <v>21481661</v>
      </c>
      <c r="BX11" s="70">
        <v>116843290</v>
      </c>
    </row>
    <row r="12" spans="1:76" x14ac:dyDescent="0.3">
      <c r="A12" s="73" t="s">
        <v>10</v>
      </c>
      <c r="B12" s="2" t="s">
        <v>11</v>
      </c>
      <c r="C12" s="2" t="s">
        <v>11</v>
      </c>
      <c r="D12" s="2" t="s">
        <v>11</v>
      </c>
      <c r="E12" s="2" t="s">
        <v>13</v>
      </c>
      <c r="F12" s="17" t="str">
        <f>+Tabela1[[#This Row],[WK]]&amp;Tabela1[[#This Row],[PK]]&amp;Tabela1[[#This Row],[GK]]</f>
        <v>020202</v>
      </c>
      <c r="G12" s="2" t="s">
        <v>26</v>
      </c>
      <c r="H12" s="3">
        <v>1442165026.8800001</v>
      </c>
      <c r="I12" s="4">
        <v>1.125</v>
      </c>
      <c r="J12" s="3">
        <v>1622435655.24</v>
      </c>
      <c r="K12" s="4">
        <v>7.0000000000000007E-2</v>
      </c>
      <c r="L12" s="3">
        <v>113570496</v>
      </c>
      <c r="M12" s="3"/>
      <c r="N12" s="5"/>
      <c r="O12" s="3">
        <v>316260878.20000005</v>
      </c>
      <c r="P12" s="4">
        <v>1.125</v>
      </c>
      <c r="Q12" s="3">
        <v>355793487.98000002</v>
      </c>
      <c r="R12" s="4">
        <v>1.6E-2</v>
      </c>
      <c r="S12" s="3">
        <v>5692696</v>
      </c>
      <c r="T12" s="3"/>
      <c r="U12" s="5"/>
      <c r="V12" s="3">
        <v>66343031</v>
      </c>
      <c r="W12" s="5"/>
      <c r="X12" s="3">
        <v>60708192</v>
      </c>
      <c r="Y12" s="3">
        <v>0</v>
      </c>
      <c r="Z12" s="3">
        <v>0</v>
      </c>
      <c r="AA12" s="3">
        <v>5035853</v>
      </c>
      <c r="AB12" s="3">
        <v>55672339</v>
      </c>
      <c r="AC12" s="3">
        <v>0</v>
      </c>
      <c r="AD12" s="3">
        <v>4283965</v>
      </c>
      <c r="AE12" s="3">
        <v>0</v>
      </c>
      <c r="AF12" s="3">
        <v>113570496</v>
      </c>
      <c r="AG12" s="3">
        <v>5692696</v>
      </c>
      <c r="AH12" s="3">
        <v>4283965</v>
      </c>
      <c r="AI12" s="3">
        <v>66343031</v>
      </c>
      <c r="AJ12" s="3">
        <v>3978965</v>
      </c>
      <c r="AK12" s="3">
        <v>4873772</v>
      </c>
      <c r="AL12" s="3">
        <v>3525563</v>
      </c>
      <c r="AM12" s="3">
        <v>1348209</v>
      </c>
      <c r="AN12" s="3">
        <v>894807</v>
      </c>
      <c r="AO12" s="3">
        <v>0</v>
      </c>
      <c r="AP12" s="3">
        <v>0</v>
      </c>
      <c r="AQ12" s="3">
        <v>894807</v>
      </c>
      <c r="AR12" s="3">
        <f>Tabela1[[#This Row],[Potrzeby finansowe 2027
w tym:]]+Tabela1[[#This Row],[Rozliczenie 2025 potrz. fin.]]</f>
        <v>61602999</v>
      </c>
      <c r="AS12" s="3">
        <v>0</v>
      </c>
      <c r="AT12" s="3">
        <v>0</v>
      </c>
      <c r="AU12" s="3"/>
      <c r="AV12" s="3"/>
      <c r="AW12" s="3"/>
      <c r="AX12" s="3"/>
      <c r="AY12" s="3"/>
      <c r="AZ12" s="3"/>
      <c r="BA12" s="3">
        <v>0</v>
      </c>
      <c r="BB12" s="3">
        <v>0</v>
      </c>
      <c r="BC12" s="3">
        <v>0</v>
      </c>
      <c r="BD12" s="3">
        <v>0</v>
      </c>
      <c r="BE12" s="3">
        <v>0</v>
      </c>
      <c r="BF12" s="3">
        <v>0</v>
      </c>
      <c r="BG12" s="3">
        <v>3194210</v>
      </c>
      <c r="BH12" s="3">
        <v>30014</v>
      </c>
      <c r="BI12" s="3">
        <v>1841643</v>
      </c>
      <c r="BJ12" s="3">
        <v>28300229.317499999</v>
      </c>
      <c r="BK12" s="3">
        <v>19842837.399999999</v>
      </c>
      <c r="BL12" s="3">
        <v>2998730.25</v>
      </c>
      <c r="BM12" s="3">
        <v>27832107.170000002</v>
      </c>
      <c r="BN12" s="53">
        <v>1.0411012562603172</v>
      </c>
      <c r="BO12" s="54">
        <v>1.125373E-3</v>
      </c>
      <c r="BP12" s="70">
        <v>28301</v>
      </c>
      <c r="BQ12" s="71"/>
      <c r="BR12" s="70"/>
      <c r="BS12" s="72"/>
      <c r="BT12" s="72"/>
      <c r="BU12" s="70">
        <v>113570496</v>
      </c>
      <c r="BV12" s="70">
        <v>5692696</v>
      </c>
      <c r="BW12" s="74">
        <v>4283965</v>
      </c>
      <c r="BX12" s="70">
        <v>123547157</v>
      </c>
    </row>
    <row r="13" spans="1:76" x14ac:dyDescent="0.3">
      <c r="A13" s="73" t="s">
        <v>10</v>
      </c>
      <c r="B13" s="2" t="s">
        <v>11</v>
      </c>
      <c r="C13" s="2" t="s">
        <v>11</v>
      </c>
      <c r="D13" s="2" t="s">
        <v>16</v>
      </c>
      <c r="E13" s="2" t="s">
        <v>19</v>
      </c>
      <c r="F13" s="17" t="str">
        <f>+Tabela1[[#This Row],[WK]]&amp;Tabela1[[#This Row],[PK]]&amp;Tabela1[[#This Row],[GK]]</f>
        <v>020203</v>
      </c>
      <c r="G13" s="2" t="s">
        <v>27</v>
      </c>
      <c r="H13" s="3">
        <v>357503332.55000001</v>
      </c>
      <c r="I13" s="4">
        <v>1.125</v>
      </c>
      <c r="J13" s="3">
        <v>402191249.12</v>
      </c>
      <c r="K13" s="4">
        <v>7.0000000000000007E-2</v>
      </c>
      <c r="L13" s="3">
        <v>28153387</v>
      </c>
      <c r="M13" s="3"/>
      <c r="N13" s="5"/>
      <c r="O13" s="3">
        <v>31370169.57</v>
      </c>
      <c r="P13" s="4">
        <v>1.125</v>
      </c>
      <c r="Q13" s="3">
        <v>35291440.770000003</v>
      </c>
      <c r="R13" s="4">
        <v>1.6E-2</v>
      </c>
      <c r="S13" s="3">
        <v>564663</v>
      </c>
      <c r="T13" s="3"/>
      <c r="U13" s="5"/>
      <c r="V13" s="3">
        <v>15634713</v>
      </c>
      <c r="W13" s="5"/>
      <c r="X13" s="3">
        <v>23158101</v>
      </c>
      <c r="Y13" s="3">
        <v>6492965</v>
      </c>
      <c r="Z13" s="3">
        <v>316587</v>
      </c>
      <c r="AA13" s="3">
        <v>1454134</v>
      </c>
      <c r="AB13" s="3">
        <v>13636022</v>
      </c>
      <c r="AC13" s="3">
        <v>1258393</v>
      </c>
      <c r="AD13" s="3">
        <v>7523388</v>
      </c>
      <c r="AE13" s="3">
        <v>0</v>
      </c>
      <c r="AF13" s="3">
        <v>28153387</v>
      </c>
      <c r="AG13" s="3">
        <v>564663</v>
      </c>
      <c r="AH13" s="3">
        <v>7523388</v>
      </c>
      <c r="AI13" s="3">
        <v>15634713</v>
      </c>
      <c r="AJ13" s="3">
        <v>1733489</v>
      </c>
      <c r="AK13" s="3">
        <v>1733489</v>
      </c>
      <c r="AL13" s="3">
        <v>541031</v>
      </c>
      <c r="AM13" s="3">
        <v>1192458</v>
      </c>
      <c r="AN13" s="3">
        <v>-1109299</v>
      </c>
      <c r="AO13" s="3">
        <v>0</v>
      </c>
      <c r="AP13" s="3">
        <v>1109299</v>
      </c>
      <c r="AQ13" s="3">
        <v>0</v>
      </c>
      <c r="AR13" s="3">
        <f>Tabela1[[#This Row],[Potrzeby finansowe 2027
w tym:]]+Tabela1[[#This Row],[Rozliczenie 2025 potrz. fin.]]</f>
        <v>23158101</v>
      </c>
      <c r="AS13" s="3">
        <v>0</v>
      </c>
      <c r="AT13" s="3">
        <v>0</v>
      </c>
      <c r="AU13" s="3"/>
      <c r="AV13" s="3"/>
      <c r="AW13" s="3"/>
      <c r="AX13" s="3"/>
      <c r="AY13" s="3"/>
      <c r="AZ13" s="3"/>
      <c r="BA13" s="3">
        <v>316587</v>
      </c>
      <c r="BB13" s="3">
        <v>0</v>
      </c>
      <c r="BC13" s="3">
        <v>0</v>
      </c>
      <c r="BD13" s="3">
        <v>3129.03</v>
      </c>
      <c r="BE13" s="3">
        <v>85.73</v>
      </c>
      <c r="BF13" s="3">
        <v>0</v>
      </c>
      <c r="BG13" s="3">
        <v>938553</v>
      </c>
      <c r="BH13" s="3">
        <v>8819</v>
      </c>
      <c r="BI13" s="3">
        <v>515581</v>
      </c>
      <c r="BJ13" s="3">
        <v>7922846.6299999999</v>
      </c>
      <c r="BK13" s="3">
        <v>2872821.0700000003</v>
      </c>
      <c r="BL13" s="3">
        <v>3572427.52</v>
      </c>
      <c r="BM13" s="3">
        <v>13055247.199999999</v>
      </c>
      <c r="BN13" s="53">
        <v>0.82206243063521822</v>
      </c>
      <c r="BO13" s="54">
        <v>3.3834659999999999E-4</v>
      </c>
      <c r="BP13" s="70">
        <v>8508</v>
      </c>
      <c r="BQ13" s="71"/>
      <c r="BR13" s="70"/>
      <c r="BS13" s="72"/>
      <c r="BT13" s="72"/>
      <c r="BU13" s="70">
        <v>28153387</v>
      </c>
      <c r="BV13" s="70">
        <v>564663</v>
      </c>
      <c r="BW13" s="74">
        <v>7523388</v>
      </c>
      <c r="BX13" s="70">
        <v>36241438</v>
      </c>
    </row>
    <row r="14" spans="1:76" x14ac:dyDescent="0.3">
      <c r="A14" s="73" t="s">
        <v>10</v>
      </c>
      <c r="B14" s="2" t="s">
        <v>11</v>
      </c>
      <c r="C14" s="2" t="s">
        <v>11</v>
      </c>
      <c r="D14" s="2" t="s">
        <v>18</v>
      </c>
      <c r="E14" s="2" t="s">
        <v>13</v>
      </c>
      <c r="F14" s="17" t="str">
        <f>+Tabela1[[#This Row],[WK]]&amp;Tabela1[[#This Row],[PK]]&amp;Tabela1[[#This Row],[GK]]</f>
        <v>020204</v>
      </c>
      <c r="G14" s="2" t="s">
        <v>28</v>
      </c>
      <c r="H14" s="3">
        <v>226229650.84</v>
      </c>
      <c r="I14" s="4">
        <v>1.125</v>
      </c>
      <c r="J14" s="3">
        <v>254508357.19999999</v>
      </c>
      <c r="K14" s="4">
        <v>7.0000000000000007E-2</v>
      </c>
      <c r="L14" s="3">
        <v>17815585</v>
      </c>
      <c r="M14" s="3"/>
      <c r="N14" s="5"/>
      <c r="O14" s="3">
        <v>11483134.41</v>
      </c>
      <c r="P14" s="4">
        <v>1.125</v>
      </c>
      <c r="Q14" s="3">
        <v>12918526.210000001</v>
      </c>
      <c r="R14" s="4">
        <v>1.6E-2</v>
      </c>
      <c r="S14" s="3">
        <v>206696</v>
      </c>
      <c r="T14" s="3"/>
      <c r="U14" s="5"/>
      <c r="V14" s="3">
        <v>11765276</v>
      </c>
      <c r="W14" s="5"/>
      <c r="X14" s="3">
        <v>17513898</v>
      </c>
      <c r="Y14" s="3">
        <v>6029012</v>
      </c>
      <c r="Z14" s="3">
        <v>1923</v>
      </c>
      <c r="AA14" s="3">
        <v>949403</v>
      </c>
      <c r="AB14" s="3">
        <v>8000215</v>
      </c>
      <c r="AC14" s="3">
        <v>2533345</v>
      </c>
      <c r="AD14" s="3">
        <v>5748622</v>
      </c>
      <c r="AE14" s="3">
        <v>0</v>
      </c>
      <c r="AF14" s="3">
        <v>17815585</v>
      </c>
      <c r="AG14" s="3">
        <v>206696</v>
      </c>
      <c r="AH14" s="3">
        <v>5748622</v>
      </c>
      <c r="AI14" s="3">
        <v>11765276</v>
      </c>
      <c r="AJ14" s="3">
        <v>1626869</v>
      </c>
      <c r="AK14" s="3">
        <v>1626869</v>
      </c>
      <c r="AL14" s="3">
        <v>358714</v>
      </c>
      <c r="AM14" s="3">
        <v>1268155</v>
      </c>
      <c r="AN14" s="3">
        <v>0</v>
      </c>
      <c r="AO14" s="3">
        <v>0</v>
      </c>
      <c r="AP14" s="3">
        <v>0</v>
      </c>
      <c r="AQ14" s="3">
        <v>0</v>
      </c>
      <c r="AR14" s="3">
        <f>Tabela1[[#This Row],[Potrzeby finansowe 2027
w tym:]]+Tabela1[[#This Row],[Rozliczenie 2025 potrz. fin.]]</f>
        <v>17513898</v>
      </c>
      <c r="AS14" s="3">
        <v>0</v>
      </c>
      <c r="AT14" s="3">
        <v>0</v>
      </c>
      <c r="AU14" s="3"/>
      <c r="AV14" s="3"/>
      <c r="AW14" s="3"/>
      <c r="AX14" s="3"/>
      <c r="AY14" s="3"/>
      <c r="AZ14" s="3"/>
      <c r="BA14" s="3">
        <v>1923</v>
      </c>
      <c r="BB14" s="3">
        <v>0</v>
      </c>
      <c r="BC14" s="3">
        <v>0</v>
      </c>
      <c r="BD14" s="3">
        <v>0</v>
      </c>
      <c r="BE14" s="3">
        <v>38.53</v>
      </c>
      <c r="BF14" s="3">
        <v>0</v>
      </c>
      <c r="BG14" s="3">
        <v>612257</v>
      </c>
      <c r="BH14" s="3">
        <v>5753</v>
      </c>
      <c r="BI14" s="3">
        <v>337146</v>
      </c>
      <c r="BJ14" s="3">
        <v>5180868.6674999995</v>
      </c>
      <c r="BK14" s="3">
        <v>2767879.2399999993</v>
      </c>
      <c r="BL14" s="3">
        <v>1724697.71</v>
      </c>
      <c r="BM14" s="3">
        <v>6202562.29</v>
      </c>
      <c r="BN14" s="53">
        <v>0.76573869412346229</v>
      </c>
      <c r="BO14" s="54">
        <v>2.3018250000000001E-4</v>
      </c>
      <c r="BP14" s="70">
        <v>5789</v>
      </c>
      <c r="BQ14" s="71"/>
      <c r="BR14" s="70"/>
      <c r="BS14" s="72"/>
      <c r="BT14" s="72"/>
      <c r="BU14" s="70">
        <v>17815585</v>
      </c>
      <c r="BV14" s="70">
        <v>206696</v>
      </c>
      <c r="BW14" s="74">
        <v>5748622</v>
      </c>
      <c r="BX14" s="70">
        <v>23770903</v>
      </c>
    </row>
    <row r="15" spans="1:76" x14ac:dyDescent="0.3">
      <c r="A15" s="73" t="s">
        <v>10</v>
      </c>
      <c r="B15" s="2" t="s">
        <v>11</v>
      </c>
      <c r="C15" s="2" t="s">
        <v>11</v>
      </c>
      <c r="D15" s="2" t="s">
        <v>21</v>
      </c>
      <c r="E15" s="2" t="s">
        <v>15</v>
      </c>
      <c r="F15" s="17" t="str">
        <f>+Tabela1[[#This Row],[WK]]&amp;Tabela1[[#This Row],[PK]]&amp;Tabela1[[#This Row],[GK]]</f>
        <v>020205</v>
      </c>
      <c r="G15" s="2" t="s">
        <v>26</v>
      </c>
      <c r="H15" s="3">
        <v>388216481.94</v>
      </c>
      <c r="I15" s="4">
        <v>1.125</v>
      </c>
      <c r="J15" s="3">
        <v>436743542.18000001</v>
      </c>
      <c r="K15" s="4">
        <v>7.0000000000000007E-2</v>
      </c>
      <c r="L15" s="3">
        <v>30572048</v>
      </c>
      <c r="M15" s="3"/>
      <c r="N15" s="5"/>
      <c r="O15" s="3">
        <v>29592541.419999998</v>
      </c>
      <c r="P15" s="4">
        <v>1.125</v>
      </c>
      <c r="Q15" s="3">
        <v>33291609.100000001</v>
      </c>
      <c r="R15" s="4">
        <v>1.6E-2</v>
      </c>
      <c r="S15" s="3">
        <v>532666</v>
      </c>
      <c r="T15" s="3"/>
      <c r="U15" s="5"/>
      <c r="V15" s="3">
        <v>18404349</v>
      </c>
      <c r="W15" s="5"/>
      <c r="X15" s="3">
        <v>23243727</v>
      </c>
      <c r="Y15" s="3">
        <v>0</v>
      </c>
      <c r="Z15" s="3">
        <v>103719</v>
      </c>
      <c r="AA15" s="3">
        <v>1607215</v>
      </c>
      <c r="AB15" s="3">
        <v>14222750</v>
      </c>
      <c r="AC15" s="3">
        <v>7310043</v>
      </c>
      <c r="AD15" s="3">
        <v>6027215</v>
      </c>
      <c r="AE15" s="3">
        <v>0</v>
      </c>
      <c r="AF15" s="3">
        <v>30572048</v>
      </c>
      <c r="AG15" s="3">
        <v>532666</v>
      </c>
      <c r="AH15" s="3">
        <v>6027215</v>
      </c>
      <c r="AI15" s="3">
        <v>18404349</v>
      </c>
      <c r="AJ15" s="3">
        <v>571637</v>
      </c>
      <c r="AK15" s="3">
        <v>464722</v>
      </c>
      <c r="AL15" s="3">
        <v>1639233</v>
      </c>
      <c r="AM15" s="3">
        <v>-1174511</v>
      </c>
      <c r="AN15" s="3">
        <v>-106915</v>
      </c>
      <c r="AO15" s="3">
        <v>0</v>
      </c>
      <c r="AP15" s="3">
        <v>0</v>
      </c>
      <c r="AQ15" s="3">
        <v>-106915</v>
      </c>
      <c r="AR15" s="3">
        <f>Tabela1[[#This Row],[Potrzeby finansowe 2027
w tym:]]+Tabela1[[#This Row],[Rozliczenie 2025 potrz. fin.]]</f>
        <v>23136812</v>
      </c>
      <c r="AS15" s="3">
        <v>0</v>
      </c>
      <c r="AT15" s="3">
        <v>0</v>
      </c>
      <c r="AU15" s="3"/>
      <c r="AV15" s="3"/>
      <c r="AW15" s="3"/>
      <c r="AX15" s="3"/>
      <c r="AY15" s="3"/>
      <c r="AZ15" s="3"/>
      <c r="BA15" s="3">
        <v>103719</v>
      </c>
      <c r="BB15" s="3">
        <v>0</v>
      </c>
      <c r="BC15" s="3">
        <v>0</v>
      </c>
      <c r="BD15" s="3">
        <v>568.36</v>
      </c>
      <c r="BE15" s="3">
        <v>941.27</v>
      </c>
      <c r="BF15" s="3">
        <v>0.5</v>
      </c>
      <c r="BG15" s="3">
        <v>958880</v>
      </c>
      <c r="BH15" s="3">
        <v>9010</v>
      </c>
      <c r="BI15" s="3">
        <v>648335</v>
      </c>
      <c r="BJ15" s="3">
        <v>9962858.9474999998</v>
      </c>
      <c r="BK15" s="3">
        <v>6856222.1299999999</v>
      </c>
      <c r="BL15" s="3">
        <v>2624175.2000000002</v>
      </c>
      <c r="BM15" s="3">
        <v>7178196.8700000001</v>
      </c>
      <c r="BN15" s="53">
        <v>1.1251690402245786</v>
      </c>
      <c r="BO15" s="54">
        <v>2.9689439999999999E-4</v>
      </c>
      <c r="BP15" s="70">
        <v>7466</v>
      </c>
      <c r="BQ15" s="71"/>
      <c r="BR15" s="70"/>
      <c r="BS15" s="72"/>
      <c r="BT15" s="72"/>
      <c r="BU15" s="70">
        <v>30572048</v>
      </c>
      <c r="BV15" s="70">
        <v>532666</v>
      </c>
      <c r="BW15" s="74">
        <v>6027215</v>
      </c>
      <c r="BX15" s="70">
        <v>37131929</v>
      </c>
    </row>
    <row r="16" spans="1:76" x14ac:dyDescent="0.3">
      <c r="A16" s="73" t="s">
        <v>10</v>
      </c>
      <c r="B16" s="2" t="s">
        <v>11</v>
      </c>
      <c r="C16" s="2" t="s">
        <v>11</v>
      </c>
      <c r="D16" s="2" t="s">
        <v>23</v>
      </c>
      <c r="E16" s="2" t="s">
        <v>15</v>
      </c>
      <c r="F16" s="17" t="str">
        <f>+Tabela1[[#This Row],[WK]]&amp;Tabela1[[#This Row],[PK]]&amp;Tabela1[[#This Row],[GK]]</f>
        <v>020206</v>
      </c>
      <c r="G16" s="2" t="s">
        <v>29</v>
      </c>
      <c r="H16" s="3">
        <v>299231840.92000002</v>
      </c>
      <c r="I16" s="4">
        <v>1.125</v>
      </c>
      <c r="J16" s="3">
        <v>336635821.04000002</v>
      </c>
      <c r="K16" s="4">
        <v>7.0000000000000007E-2</v>
      </c>
      <c r="L16" s="3">
        <v>23564507</v>
      </c>
      <c r="M16" s="3"/>
      <c r="N16" s="5"/>
      <c r="O16" s="3">
        <v>18795163.18</v>
      </c>
      <c r="P16" s="4">
        <v>1.125</v>
      </c>
      <c r="Q16" s="3">
        <v>21144558.579999998</v>
      </c>
      <c r="R16" s="4">
        <v>1.6E-2</v>
      </c>
      <c r="S16" s="3">
        <v>338313</v>
      </c>
      <c r="T16" s="3"/>
      <c r="U16" s="5"/>
      <c r="V16" s="3">
        <v>15231851</v>
      </c>
      <c r="W16" s="5"/>
      <c r="X16" s="3">
        <v>26171550</v>
      </c>
      <c r="Y16" s="3">
        <v>0</v>
      </c>
      <c r="Z16" s="3">
        <v>179251</v>
      </c>
      <c r="AA16" s="3">
        <v>1423198</v>
      </c>
      <c r="AB16" s="3">
        <v>15820298</v>
      </c>
      <c r="AC16" s="3">
        <v>8748803</v>
      </c>
      <c r="AD16" s="3">
        <v>10939699</v>
      </c>
      <c r="AE16" s="3">
        <v>0</v>
      </c>
      <c r="AF16" s="3">
        <v>23564507</v>
      </c>
      <c r="AG16" s="3">
        <v>338313</v>
      </c>
      <c r="AH16" s="3">
        <v>10939699</v>
      </c>
      <c r="AI16" s="3">
        <v>15231851</v>
      </c>
      <c r="AJ16" s="3">
        <v>1005916</v>
      </c>
      <c r="AK16" s="3">
        <v>1005916</v>
      </c>
      <c r="AL16" s="3">
        <v>1045134</v>
      </c>
      <c r="AM16" s="3">
        <v>-39218</v>
      </c>
      <c r="AN16" s="3">
        <v>-157845</v>
      </c>
      <c r="AO16" s="3">
        <v>0</v>
      </c>
      <c r="AP16" s="3">
        <v>157845</v>
      </c>
      <c r="AQ16" s="3">
        <v>0</v>
      </c>
      <c r="AR16" s="3">
        <f>Tabela1[[#This Row],[Potrzeby finansowe 2027
w tym:]]+Tabela1[[#This Row],[Rozliczenie 2025 potrz. fin.]]</f>
        <v>26171550</v>
      </c>
      <c r="AS16" s="3">
        <v>0</v>
      </c>
      <c r="AT16" s="3">
        <v>0</v>
      </c>
      <c r="AU16" s="3"/>
      <c r="AV16" s="3"/>
      <c r="AW16" s="3"/>
      <c r="AX16" s="3"/>
      <c r="AY16" s="3"/>
      <c r="AZ16" s="3"/>
      <c r="BA16" s="3">
        <v>179251</v>
      </c>
      <c r="BB16" s="3">
        <v>0</v>
      </c>
      <c r="BC16" s="3">
        <v>44.2</v>
      </c>
      <c r="BD16" s="3">
        <v>0</v>
      </c>
      <c r="BE16" s="3">
        <v>3080.5</v>
      </c>
      <c r="BF16" s="3">
        <v>325.01</v>
      </c>
      <c r="BG16" s="3">
        <v>743585</v>
      </c>
      <c r="BH16" s="3">
        <v>6987</v>
      </c>
      <c r="BI16" s="3">
        <v>679613</v>
      </c>
      <c r="BJ16" s="3">
        <v>10443499.797500001</v>
      </c>
      <c r="BK16" s="3">
        <v>5879302.5500000007</v>
      </c>
      <c r="BL16" s="3">
        <v>3881040.37</v>
      </c>
      <c r="BM16" s="3">
        <v>10494708.25</v>
      </c>
      <c r="BN16" s="53">
        <v>1.023328949945441</v>
      </c>
      <c r="BO16" s="54">
        <v>2.3220010000000001E-4</v>
      </c>
      <c r="BP16" s="70">
        <v>5839</v>
      </c>
      <c r="BQ16" s="71"/>
      <c r="BR16" s="70"/>
      <c r="BS16" s="72"/>
      <c r="BT16" s="72"/>
      <c r="BU16" s="70">
        <v>23564507</v>
      </c>
      <c r="BV16" s="70">
        <v>338313</v>
      </c>
      <c r="BW16" s="74">
        <v>10939699</v>
      </c>
      <c r="BX16" s="70">
        <v>34842519</v>
      </c>
    </row>
    <row r="17" spans="1:76" x14ac:dyDescent="0.3">
      <c r="A17" s="73" t="s">
        <v>10</v>
      </c>
      <c r="B17" s="2" t="s">
        <v>11</v>
      </c>
      <c r="C17" s="2" t="s">
        <v>11</v>
      </c>
      <c r="D17" s="2" t="s">
        <v>30</v>
      </c>
      <c r="E17" s="2" t="s">
        <v>19</v>
      </c>
      <c r="F17" s="17" t="str">
        <f>+Tabela1[[#This Row],[WK]]&amp;Tabela1[[#This Row],[PK]]&amp;Tabela1[[#This Row],[GK]]</f>
        <v>020207</v>
      </c>
      <c r="G17" s="2" t="s">
        <v>31</v>
      </c>
      <c r="H17" s="3">
        <v>197462253.16</v>
      </c>
      <c r="I17" s="4">
        <v>1.125</v>
      </c>
      <c r="J17" s="3">
        <v>222145034.81</v>
      </c>
      <c r="K17" s="4">
        <v>7.0000000000000007E-2</v>
      </c>
      <c r="L17" s="3">
        <v>15550152</v>
      </c>
      <c r="M17" s="3"/>
      <c r="N17" s="5"/>
      <c r="O17" s="3">
        <v>8087966.0800000001</v>
      </c>
      <c r="P17" s="4">
        <v>1.125</v>
      </c>
      <c r="Q17" s="3">
        <v>9098961.8399999999</v>
      </c>
      <c r="R17" s="4">
        <v>1.6E-2</v>
      </c>
      <c r="S17" s="3">
        <v>145583</v>
      </c>
      <c r="T17" s="3"/>
      <c r="U17" s="5"/>
      <c r="V17" s="3">
        <v>8158490</v>
      </c>
      <c r="W17" s="5"/>
      <c r="X17" s="3">
        <v>13966288</v>
      </c>
      <c r="Y17" s="3">
        <v>1793426</v>
      </c>
      <c r="Z17" s="3">
        <v>161420</v>
      </c>
      <c r="AA17" s="3">
        <v>974484</v>
      </c>
      <c r="AB17" s="3">
        <v>8351137</v>
      </c>
      <c r="AC17" s="3">
        <v>2685821</v>
      </c>
      <c r="AD17" s="3">
        <v>5807798</v>
      </c>
      <c r="AE17" s="3">
        <v>0</v>
      </c>
      <c r="AF17" s="3">
        <v>15550152</v>
      </c>
      <c r="AG17" s="3">
        <v>145583</v>
      </c>
      <c r="AH17" s="3">
        <v>5807798</v>
      </c>
      <c r="AI17" s="3">
        <v>8158490</v>
      </c>
      <c r="AJ17" s="3">
        <v>139837</v>
      </c>
      <c r="AK17" s="3">
        <v>139837</v>
      </c>
      <c r="AL17" s="3">
        <v>110686</v>
      </c>
      <c r="AM17" s="3">
        <v>29151</v>
      </c>
      <c r="AN17" s="3">
        <v>-5960</v>
      </c>
      <c r="AO17" s="3">
        <v>0</v>
      </c>
      <c r="AP17" s="3">
        <v>5960</v>
      </c>
      <c r="AQ17" s="3">
        <v>0</v>
      </c>
      <c r="AR17" s="3">
        <f>Tabela1[[#This Row],[Potrzeby finansowe 2027
w tym:]]+Tabela1[[#This Row],[Rozliczenie 2025 potrz. fin.]]</f>
        <v>13966288</v>
      </c>
      <c r="AS17" s="3">
        <v>0</v>
      </c>
      <c r="AT17" s="3">
        <v>0</v>
      </c>
      <c r="AU17" s="3"/>
      <c r="AV17" s="3"/>
      <c r="AW17" s="3"/>
      <c r="AX17" s="3"/>
      <c r="AY17" s="3"/>
      <c r="AZ17" s="3"/>
      <c r="BA17" s="3">
        <v>161420</v>
      </c>
      <c r="BB17" s="3">
        <v>0</v>
      </c>
      <c r="BC17" s="3">
        <v>0</v>
      </c>
      <c r="BD17" s="3">
        <v>1101.4000000000001</v>
      </c>
      <c r="BE17" s="3">
        <v>1031.75</v>
      </c>
      <c r="BF17" s="3">
        <v>0</v>
      </c>
      <c r="BG17" s="3">
        <v>522010</v>
      </c>
      <c r="BH17" s="3">
        <v>4905</v>
      </c>
      <c r="BI17" s="3">
        <v>452474</v>
      </c>
      <c r="BJ17" s="3">
        <v>6953098.3200000003</v>
      </c>
      <c r="BK17" s="3">
        <v>3094081.84</v>
      </c>
      <c r="BL17" s="3">
        <v>1968641.14</v>
      </c>
      <c r="BM17" s="3">
        <v>11498783.640000001</v>
      </c>
      <c r="BN17" s="53">
        <v>0.90750865019631988</v>
      </c>
      <c r="BO17" s="54">
        <v>1.7980630000000001E-4</v>
      </c>
      <c r="BP17" s="70">
        <v>4521</v>
      </c>
      <c r="BQ17" s="71"/>
      <c r="BR17" s="70"/>
      <c r="BS17" s="72"/>
      <c r="BT17" s="72"/>
      <c r="BU17" s="70">
        <v>15550152</v>
      </c>
      <c r="BV17" s="70">
        <v>145583</v>
      </c>
      <c r="BW17" s="74">
        <v>5807798</v>
      </c>
      <c r="BX17" s="70">
        <v>21503533</v>
      </c>
    </row>
    <row r="18" spans="1:76" x14ac:dyDescent="0.3">
      <c r="A18" s="73" t="s">
        <v>10</v>
      </c>
      <c r="B18" s="2" t="s">
        <v>11</v>
      </c>
      <c r="C18" s="2" t="s">
        <v>16</v>
      </c>
      <c r="D18" s="2" t="s">
        <v>12</v>
      </c>
      <c r="E18" s="2" t="s">
        <v>13</v>
      </c>
      <c r="F18" s="17" t="str">
        <f>+Tabela1[[#This Row],[WK]]&amp;Tabela1[[#This Row],[PK]]&amp;Tabela1[[#This Row],[GK]]</f>
        <v>020301</v>
      </c>
      <c r="G18" s="2" t="s">
        <v>32</v>
      </c>
      <c r="H18" s="3">
        <v>3835591039.2800002</v>
      </c>
      <c r="I18" s="4">
        <v>1.125</v>
      </c>
      <c r="J18" s="3">
        <v>4315039919.1899996</v>
      </c>
      <c r="K18" s="4">
        <v>7.0000000000000007E-2</v>
      </c>
      <c r="L18" s="3">
        <v>302052794</v>
      </c>
      <c r="M18" s="3"/>
      <c r="N18" s="5"/>
      <c r="O18" s="3">
        <v>1121656878.6799998</v>
      </c>
      <c r="P18" s="4">
        <v>1.125</v>
      </c>
      <c r="Q18" s="3">
        <v>1261863988.52</v>
      </c>
      <c r="R18" s="4">
        <v>1.6E-2</v>
      </c>
      <c r="S18" s="3">
        <v>20189824</v>
      </c>
      <c r="T18" s="3"/>
      <c r="U18" s="5"/>
      <c r="V18" s="3">
        <v>159871503</v>
      </c>
      <c r="W18" s="5"/>
      <c r="X18" s="3">
        <v>114946335</v>
      </c>
      <c r="Y18" s="3">
        <v>0</v>
      </c>
      <c r="Z18" s="3">
        <v>6617</v>
      </c>
      <c r="AA18" s="3">
        <v>10275357</v>
      </c>
      <c r="AB18" s="3">
        <v>104664361</v>
      </c>
      <c r="AC18" s="3">
        <v>0</v>
      </c>
      <c r="AD18" s="3">
        <v>0</v>
      </c>
      <c r="AE18" s="3">
        <v>20400972</v>
      </c>
      <c r="AF18" s="3">
        <v>281651822</v>
      </c>
      <c r="AG18" s="3">
        <v>20189824</v>
      </c>
      <c r="AH18" s="3">
        <v>0</v>
      </c>
      <c r="AI18" s="3">
        <v>159871503</v>
      </c>
      <c r="AJ18" s="3">
        <v>-197372</v>
      </c>
      <c r="AK18" s="3">
        <v>-2637381</v>
      </c>
      <c r="AL18" s="3">
        <v>6632815</v>
      </c>
      <c r="AM18" s="3">
        <v>-9270196</v>
      </c>
      <c r="AN18" s="3">
        <v>-2440009</v>
      </c>
      <c r="AO18" s="3">
        <v>0</v>
      </c>
      <c r="AP18" s="3">
        <v>0</v>
      </c>
      <c r="AQ18" s="3">
        <v>-2440009</v>
      </c>
      <c r="AR18" s="3">
        <f>Tabela1[[#This Row],[Potrzeby finansowe 2027
w tym:]]+Tabela1[[#This Row],[Rozliczenie 2025 potrz. fin.]]</f>
        <v>112506326</v>
      </c>
      <c r="AS18" s="3">
        <v>0</v>
      </c>
      <c r="AT18" s="3">
        <v>0</v>
      </c>
      <c r="AU18" s="3"/>
      <c r="AV18" s="3"/>
      <c r="AW18" s="3"/>
      <c r="AX18" s="3"/>
      <c r="AY18" s="3"/>
      <c r="AZ18" s="3"/>
      <c r="BA18" s="3">
        <v>6617</v>
      </c>
      <c r="BB18" s="3">
        <v>0</v>
      </c>
      <c r="BC18" s="3">
        <v>0</v>
      </c>
      <c r="BD18" s="3">
        <v>0</v>
      </c>
      <c r="BE18" s="3">
        <v>132.59</v>
      </c>
      <c r="BF18" s="3">
        <v>0</v>
      </c>
      <c r="BG18" s="3">
        <v>6449826</v>
      </c>
      <c r="BH18" s="3">
        <v>60605</v>
      </c>
      <c r="BI18" s="3">
        <v>3825531</v>
      </c>
      <c r="BJ18" s="3">
        <v>58786322.717499994</v>
      </c>
      <c r="BK18" s="3">
        <v>38105455.799999997</v>
      </c>
      <c r="BL18" s="3">
        <v>6412940.3799999999</v>
      </c>
      <c r="BM18" s="3">
        <v>69897586.909999996</v>
      </c>
      <c r="BN18" s="53">
        <v>1.3985469535454147</v>
      </c>
      <c r="BO18" s="54">
        <v>2.3738197999999999E-3</v>
      </c>
      <c r="BP18" s="70">
        <v>59697</v>
      </c>
      <c r="BQ18" s="71"/>
      <c r="BR18" s="70"/>
      <c r="BS18" s="72"/>
      <c r="BT18" s="72"/>
      <c r="BU18" s="70">
        <v>281651822</v>
      </c>
      <c r="BV18" s="70">
        <v>20189824</v>
      </c>
      <c r="BW18" s="74">
        <v>0</v>
      </c>
      <c r="BX18" s="70">
        <v>301841646</v>
      </c>
    </row>
    <row r="19" spans="1:76" x14ac:dyDescent="0.3">
      <c r="A19" s="73" t="s">
        <v>10</v>
      </c>
      <c r="B19" s="2" t="s">
        <v>11</v>
      </c>
      <c r="C19" s="2" t="s">
        <v>16</v>
      </c>
      <c r="D19" s="2" t="s">
        <v>11</v>
      </c>
      <c r="E19" s="2" t="s">
        <v>15</v>
      </c>
      <c r="F19" s="17" t="str">
        <f>+Tabela1[[#This Row],[WK]]&amp;Tabela1[[#This Row],[PK]]&amp;Tabela1[[#This Row],[GK]]</f>
        <v>020302</v>
      </c>
      <c r="G19" s="2" t="s">
        <v>32</v>
      </c>
      <c r="H19" s="3">
        <v>478622890.73000002</v>
      </c>
      <c r="I19" s="4">
        <v>1.125</v>
      </c>
      <c r="J19" s="3">
        <v>538450752.07000005</v>
      </c>
      <c r="K19" s="4">
        <v>7.0000000000000007E-2</v>
      </c>
      <c r="L19" s="3">
        <v>37691553</v>
      </c>
      <c r="M19" s="3"/>
      <c r="N19" s="5"/>
      <c r="O19" s="3">
        <v>16803269.370000001</v>
      </c>
      <c r="P19" s="4">
        <v>1.125</v>
      </c>
      <c r="Q19" s="3">
        <v>18903678.039999999</v>
      </c>
      <c r="R19" s="4">
        <v>1.6E-2</v>
      </c>
      <c r="S19" s="3">
        <v>302459</v>
      </c>
      <c r="T19" s="3"/>
      <c r="U19" s="5"/>
      <c r="V19" s="3">
        <v>18756346</v>
      </c>
      <c r="W19" s="5"/>
      <c r="X19" s="3">
        <v>14727397</v>
      </c>
      <c r="Y19" s="3">
        <v>0</v>
      </c>
      <c r="Z19" s="3">
        <v>45690</v>
      </c>
      <c r="AA19" s="3">
        <v>1212460</v>
      </c>
      <c r="AB19" s="3">
        <v>11374754</v>
      </c>
      <c r="AC19" s="3">
        <v>2094493</v>
      </c>
      <c r="AD19" s="3">
        <v>631753</v>
      </c>
      <c r="AE19" s="3">
        <v>4077460</v>
      </c>
      <c r="AF19" s="3">
        <v>34245846</v>
      </c>
      <c r="AG19" s="3">
        <v>302459</v>
      </c>
      <c r="AH19" s="3">
        <v>0</v>
      </c>
      <c r="AI19" s="3">
        <v>18756346</v>
      </c>
      <c r="AJ19" s="3">
        <v>705197</v>
      </c>
      <c r="AK19" s="3">
        <v>732035</v>
      </c>
      <c r="AL19" s="3">
        <v>1412579</v>
      </c>
      <c r="AM19" s="3">
        <v>-680544</v>
      </c>
      <c r="AN19" s="3">
        <v>0</v>
      </c>
      <c r="AO19" s="3">
        <v>0</v>
      </c>
      <c r="AP19" s="3">
        <v>26838</v>
      </c>
      <c r="AQ19" s="3">
        <v>26838</v>
      </c>
      <c r="AR19" s="3">
        <f>Tabela1[[#This Row],[Potrzeby finansowe 2027
w tym:]]+Tabela1[[#This Row],[Rozliczenie 2025 potrz. fin.]]</f>
        <v>14754235</v>
      </c>
      <c r="AS19" s="3">
        <v>0</v>
      </c>
      <c r="AT19" s="3">
        <v>0</v>
      </c>
      <c r="AU19" s="3"/>
      <c r="AV19" s="3"/>
      <c r="AW19" s="3"/>
      <c r="AX19" s="3"/>
      <c r="AY19" s="3"/>
      <c r="AZ19" s="3"/>
      <c r="BA19" s="3">
        <v>45690</v>
      </c>
      <c r="BB19" s="3">
        <v>0</v>
      </c>
      <c r="BC19" s="3">
        <v>0</v>
      </c>
      <c r="BD19" s="3">
        <v>0.61</v>
      </c>
      <c r="BE19" s="3">
        <v>914.32</v>
      </c>
      <c r="BF19" s="3">
        <v>0</v>
      </c>
      <c r="BG19" s="3">
        <v>773384</v>
      </c>
      <c r="BH19" s="3">
        <v>7267</v>
      </c>
      <c r="BI19" s="3">
        <v>439076</v>
      </c>
      <c r="BJ19" s="3">
        <v>6747214.9700000007</v>
      </c>
      <c r="BK19" s="3">
        <v>4007200.7699999996</v>
      </c>
      <c r="BL19" s="3">
        <v>710469.96</v>
      </c>
      <c r="BM19" s="3">
        <v>9539116.8800000008</v>
      </c>
      <c r="BN19" s="53">
        <v>1.5032110647902037</v>
      </c>
      <c r="BO19" s="54">
        <v>2.5227730000000002E-4</v>
      </c>
      <c r="BP19" s="70">
        <v>6344</v>
      </c>
      <c r="BQ19" s="71"/>
      <c r="BR19" s="70"/>
      <c r="BS19" s="72"/>
      <c r="BT19" s="72"/>
      <c r="BU19" s="70">
        <v>34245846</v>
      </c>
      <c r="BV19" s="70">
        <v>302459</v>
      </c>
      <c r="BW19" s="74">
        <v>0</v>
      </c>
      <c r="BX19" s="70">
        <v>34548305</v>
      </c>
    </row>
    <row r="20" spans="1:76" x14ac:dyDescent="0.3">
      <c r="A20" s="73" t="s">
        <v>10</v>
      </c>
      <c r="B20" s="2" t="s">
        <v>11</v>
      </c>
      <c r="C20" s="2" t="s">
        <v>16</v>
      </c>
      <c r="D20" s="2" t="s">
        <v>16</v>
      </c>
      <c r="E20" s="2" t="s">
        <v>15</v>
      </c>
      <c r="F20" s="17" t="str">
        <f>+Tabela1[[#This Row],[WK]]&amp;Tabela1[[#This Row],[PK]]&amp;Tabela1[[#This Row],[GK]]</f>
        <v>020303</v>
      </c>
      <c r="G20" s="2" t="s">
        <v>33</v>
      </c>
      <c r="H20" s="3">
        <v>458901638.79000002</v>
      </c>
      <c r="I20" s="4">
        <v>1.125</v>
      </c>
      <c r="J20" s="3">
        <v>516264343.63999999</v>
      </c>
      <c r="K20" s="4">
        <v>7.0000000000000007E-2</v>
      </c>
      <c r="L20" s="3">
        <v>36138504</v>
      </c>
      <c r="M20" s="3"/>
      <c r="N20" s="5"/>
      <c r="O20" s="3">
        <v>7579945.3300000001</v>
      </c>
      <c r="P20" s="4">
        <v>1.125</v>
      </c>
      <c r="Q20" s="3">
        <v>8527438.5</v>
      </c>
      <c r="R20" s="4">
        <v>1.6E-2</v>
      </c>
      <c r="S20" s="3">
        <v>136439</v>
      </c>
      <c r="T20" s="3"/>
      <c r="U20" s="5"/>
      <c r="V20" s="3">
        <v>16118627</v>
      </c>
      <c r="W20" s="5"/>
      <c r="X20" s="3">
        <v>22773322</v>
      </c>
      <c r="Y20" s="3">
        <v>0</v>
      </c>
      <c r="Z20" s="3">
        <v>0</v>
      </c>
      <c r="AA20" s="3">
        <v>1191116</v>
      </c>
      <c r="AB20" s="3">
        <v>11502218</v>
      </c>
      <c r="AC20" s="3">
        <v>10079988</v>
      </c>
      <c r="AD20" s="3">
        <v>8785034</v>
      </c>
      <c r="AE20" s="3">
        <v>24369484</v>
      </c>
      <c r="AF20" s="3">
        <v>20554054</v>
      </c>
      <c r="AG20" s="3">
        <v>136439</v>
      </c>
      <c r="AH20" s="3">
        <v>0</v>
      </c>
      <c r="AI20" s="3">
        <v>16118627</v>
      </c>
      <c r="AJ20" s="3">
        <v>881268</v>
      </c>
      <c r="AK20" s="3">
        <v>1017581</v>
      </c>
      <c r="AL20" s="3">
        <v>1385417</v>
      </c>
      <c r="AM20" s="3">
        <v>-367836</v>
      </c>
      <c r="AN20" s="3">
        <v>221977</v>
      </c>
      <c r="AO20" s="3">
        <v>0</v>
      </c>
      <c r="AP20" s="3">
        <v>-85664</v>
      </c>
      <c r="AQ20" s="3">
        <v>136313</v>
      </c>
      <c r="AR20" s="3">
        <f>Tabela1[[#This Row],[Potrzeby finansowe 2027
w tym:]]+Tabela1[[#This Row],[Rozliczenie 2025 potrz. fin.]]</f>
        <v>22909635</v>
      </c>
      <c r="AS20" s="3">
        <v>0</v>
      </c>
      <c r="AT20" s="3">
        <v>0</v>
      </c>
      <c r="AU20" s="3"/>
      <c r="AV20" s="3"/>
      <c r="AW20" s="3"/>
      <c r="AX20" s="3"/>
      <c r="AY20" s="3"/>
      <c r="AZ20" s="3"/>
      <c r="BA20" s="3">
        <v>0</v>
      </c>
      <c r="BB20" s="3">
        <v>0</v>
      </c>
      <c r="BC20" s="3">
        <v>0</v>
      </c>
      <c r="BD20" s="3">
        <v>0</v>
      </c>
      <c r="BE20" s="3">
        <v>0</v>
      </c>
      <c r="BF20" s="3">
        <v>0</v>
      </c>
      <c r="BG20" s="3">
        <v>643440</v>
      </c>
      <c r="BH20" s="3">
        <v>6046</v>
      </c>
      <c r="BI20" s="3">
        <v>547676</v>
      </c>
      <c r="BJ20" s="3">
        <v>8416054.9525000006</v>
      </c>
      <c r="BK20" s="3">
        <v>6648226.1600000001</v>
      </c>
      <c r="BL20" s="3">
        <v>146321.37</v>
      </c>
      <c r="BM20" s="3">
        <v>6778672.4299999997</v>
      </c>
      <c r="BN20" s="53">
        <v>2.480385738134542</v>
      </c>
      <c r="BO20" s="54">
        <v>2.489727E-4</v>
      </c>
      <c r="BP20" s="70">
        <v>6261</v>
      </c>
      <c r="BQ20" s="71"/>
      <c r="BR20" s="70"/>
      <c r="BS20" s="72"/>
      <c r="BT20" s="72"/>
      <c r="BU20" s="70">
        <v>20554054</v>
      </c>
      <c r="BV20" s="70">
        <v>136439</v>
      </c>
      <c r="BW20" s="74">
        <v>0</v>
      </c>
      <c r="BX20" s="70">
        <v>20690493</v>
      </c>
    </row>
    <row r="21" spans="1:76" x14ac:dyDescent="0.3">
      <c r="A21" s="73" t="s">
        <v>10</v>
      </c>
      <c r="B21" s="2" t="s">
        <v>11</v>
      </c>
      <c r="C21" s="2" t="s">
        <v>16</v>
      </c>
      <c r="D21" s="2" t="s">
        <v>18</v>
      </c>
      <c r="E21" s="2" t="s">
        <v>15</v>
      </c>
      <c r="F21" s="17" t="str">
        <f>+Tabela1[[#This Row],[WK]]&amp;Tabela1[[#This Row],[PK]]&amp;Tabela1[[#This Row],[GK]]</f>
        <v>020304</v>
      </c>
      <c r="G21" s="2" t="s">
        <v>34</v>
      </c>
      <c r="H21" s="3">
        <v>221071058.78</v>
      </c>
      <c r="I21" s="4">
        <v>1.125</v>
      </c>
      <c r="J21" s="3">
        <v>248704941.13</v>
      </c>
      <c r="K21" s="4">
        <v>7.0000000000000007E-2</v>
      </c>
      <c r="L21" s="3">
        <v>17409346</v>
      </c>
      <c r="M21" s="3"/>
      <c r="N21" s="5"/>
      <c r="O21" s="3">
        <v>19178652.93</v>
      </c>
      <c r="P21" s="4">
        <v>1.125</v>
      </c>
      <c r="Q21" s="3">
        <v>21575984.550000001</v>
      </c>
      <c r="R21" s="4">
        <v>1.6E-2</v>
      </c>
      <c r="S21" s="3">
        <v>345216</v>
      </c>
      <c r="T21" s="3"/>
      <c r="U21" s="5"/>
      <c r="V21" s="3">
        <v>10630923</v>
      </c>
      <c r="W21" s="5"/>
      <c r="X21" s="3">
        <v>12854864</v>
      </c>
      <c r="Y21" s="3">
        <v>0</v>
      </c>
      <c r="Z21" s="3">
        <v>0</v>
      </c>
      <c r="AA21" s="3">
        <v>842449</v>
      </c>
      <c r="AB21" s="3">
        <v>8375986</v>
      </c>
      <c r="AC21" s="3">
        <v>3636429</v>
      </c>
      <c r="AD21" s="3">
        <v>3294716</v>
      </c>
      <c r="AE21" s="3">
        <v>0</v>
      </c>
      <c r="AF21" s="3">
        <v>17409346</v>
      </c>
      <c r="AG21" s="3">
        <v>345216</v>
      </c>
      <c r="AH21" s="3">
        <v>3294716</v>
      </c>
      <c r="AI21" s="3">
        <v>10630923</v>
      </c>
      <c r="AJ21" s="3">
        <v>656140</v>
      </c>
      <c r="AK21" s="3">
        <v>656140</v>
      </c>
      <c r="AL21" s="3">
        <v>807002</v>
      </c>
      <c r="AM21" s="3">
        <v>-150862</v>
      </c>
      <c r="AN21" s="3">
        <v>0</v>
      </c>
      <c r="AO21" s="3">
        <v>0</v>
      </c>
      <c r="AP21" s="3">
        <v>0</v>
      </c>
      <c r="AQ21" s="3">
        <v>0</v>
      </c>
      <c r="AR21" s="3">
        <f>Tabela1[[#This Row],[Potrzeby finansowe 2027
w tym:]]+Tabela1[[#This Row],[Rozliczenie 2025 potrz. fin.]]</f>
        <v>12854864</v>
      </c>
      <c r="AS21" s="3">
        <v>0</v>
      </c>
      <c r="AT21" s="3">
        <v>0</v>
      </c>
      <c r="AU21" s="3"/>
      <c r="AV21" s="3"/>
      <c r="AW21" s="3"/>
      <c r="AX21" s="3"/>
      <c r="AY21" s="3"/>
      <c r="AZ21" s="3"/>
      <c r="BA21" s="3">
        <v>0</v>
      </c>
      <c r="BB21" s="3">
        <v>0</v>
      </c>
      <c r="BC21" s="3">
        <v>0</v>
      </c>
      <c r="BD21" s="3">
        <v>0</v>
      </c>
      <c r="BE21" s="3">
        <v>0</v>
      </c>
      <c r="BF21" s="3">
        <v>0</v>
      </c>
      <c r="BG21" s="3">
        <v>467839</v>
      </c>
      <c r="BH21" s="3">
        <v>4396</v>
      </c>
      <c r="BI21" s="3">
        <v>374610</v>
      </c>
      <c r="BJ21" s="3">
        <v>5756573.4575000014</v>
      </c>
      <c r="BK21" s="3">
        <v>3253578.2000000011</v>
      </c>
      <c r="BL21" s="3">
        <v>59694</v>
      </c>
      <c r="BM21" s="3">
        <v>9892593.0299999993</v>
      </c>
      <c r="BN21" s="53">
        <v>1.1752459826716284</v>
      </c>
      <c r="BO21" s="54">
        <v>1.6212480000000001E-4</v>
      </c>
      <c r="BP21" s="70">
        <v>4077</v>
      </c>
      <c r="BQ21" s="71"/>
      <c r="BR21" s="70"/>
      <c r="BS21" s="72"/>
      <c r="BT21" s="72"/>
      <c r="BU21" s="70">
        <v>17409346</v>
      </c>
      <c r="BV21" s="70">
        <v>345216</v>
      </c>
      <c r="BW21" s="74">
        <v>3294716</v>
      </c>
      <c r="BX21" s="70">
        <v>21049278</v>
      </c>
    </row>
    <row r="22" spans="1:76" x14ac:dyDescent="0.3">
      <c r="A22" s="73" t="s">
        <v>10</v>
      </c>
      <c r="B22" s="2" t="s">
        <v>11</v>
      </c>
      <c r="C22" s="2" t="s">
        <v>16</v>
      </c>
      <c r="D22" s="2" t="s">
        <v>21</v>
      </c>
      <c r="E22" s="2" t="s">
        <v>15</v>
      </c>
      <c r="F22" s="17" t="str">
        <f>+Tabela1[[#This Row],[WK]]&amp;Tabela1[[#This Row],[PK]]&amp;Tabela1[[#This Row],[GK]]</f>
        <v>020305</v>
      </c>
      <c r="G22" s="2" t="s">
        <v>35</v>
      </c>
      <c r="H22" s="3">
        <v>91345834.819999993</v>
      </c>
      <c r="I22" s="4">
        <v>1.125</v>
      </c>
      <c r="J22" s="3">
        <v>102764064.17</v>
      </c>
      <c r="K22" s="4">
        <v>7.0000000000000007E-2</v>
      </c>
      <c r="L22" s="3">
        <v>7193484</v>
      </c>
      <c r="M22" s="3"/>
      <c r="N22" s="5"/>
      <c r="O22" s="3">
        <v>5156724.5799999991</v>
      </c>
      <c r="P22" s="4">
        <v>1.125</v>
      </c>
      <c r="Q22" s="3">
        <v>5801315.1500000004</v>
      </c>
      <c r="R22" s="4">
        <v>1.6E-2</v>
      </c>
      <c r="S22" s="3">
        <v>92821</v>
      </c>
      <c r="T22" s="3"/>
      <c r="U22" s="5"/>
      <c r="V22" s="3">
        <v>4762194</v>
      </c>
      <c r="W22" s="5"/>
      <c r="X22" s="3">
        <v>7425165</v>
      </c>
      <c r="Y22" s="3">
        <v>497213</v>
      </c>
      <c r="Z22" s="3">
        <v>60995</v>
      </c>
      <c r="AA22" s="3">
        <v>683392</v>
      </c>
      <c r="AB22" s="3">
        <v>3280241</v>
      </c>
      <c r="AC22" s="3">
        <v>2903324</v>
      </c>
      <c r="AD22" s="3">
        <v>2662971</v>
      </c>
      <c r="AE22" s="3">
        <v>0</v>
      </c>
      <c r="AF22" s="3">
        <v>7193484</v>
      </c>
      <c r="AG22" s="3">
        <v>92821</v>
      </c>
      <c r="AH22" s="3">
        <v>2662971</v>
      </c>
      <c r="AI22" s="3">
        <v>4762194</v>
      </c>
      <c r="AJ22" s="3">
        <v>-338441</v>
      </c>
      <c r="AK22" s="3">
        <v>-338441</v>
      </c>
      <c r="AL22" s="3">
        <v>322024</v>
      </c>
      <c r="AM22" s="3">
        <v>-660465</v>
      </c>
      <c r="AN22" s="3">
        <v>-110888</v>
      </c>
      <c r="AO22" s="3">
        <v>0</v>
      </c>
      <c r="AP22" s="3">
        <v>110888</v>
      </c>
      <c r="AQ22" s="3">
        <v>0</v>
      </c>
      <c r="AR22" s="3">
        <f>Tabela1[[#This Row],[Potrzeby finansowe 2027
w tym:]]+Tabela1[[#This Row],[Rozliczenie 2025 potrz. fin.]]</f>
        <v>7425165</v>
      </c>
      <c r="AS22" s="3">
        <v>0</v>
      </c>
      <c r="AT22" s="3">
        <v>0</v>
      </c>
      <c r="AU22" s="3"/>
      <c r="AV22" s="3"/>
      <c r="AW22" s="3"/>
      <c r="AX22" s="3"/>
      <c r="AY22" s="3"/>
      <c r="AZ22" s="3"/>
      <c r="BA22" s="3">
        <v>60995</v>
      </c>
      <c r="BB22" s="3">
        <v>0</v>
      </c>
      <c r="BC22" s="3">
        <v>0</v>
      </c>
      <c r="BD22" s="3">
        <v>3.11</v>
      </c>
      <c r="BE22" s="3">
        <v>1216</v>
      </c>
      <c r="BF22" s="3">
        <v>0</v>
      </c>
      <c r="BG22" s="3">
        <v>377782</v>
      </c>
      <c r="BH22" s="3">
        <v>2098</v>
      </c>
      <c r="BI22" s="3">
        <v>305610</v>
      </c>
      <c r="BJ22" s="3">
        <v>4696253.5199999996</v>
      </c>
      <c r="BK22" s="3">
        <v>1738075.38</v>
      </c>
      <c r="BL22" s="3">
        <v>3312185.04</v>
      </c>
      <c r="BM22" s="3">
        <v>5208342.4800000004</v>
      </c>
      <c r="BN22" s="53">
        <v>0.94060975723492168</v>
      </c>
      <c r="BO22" s="54">
        <v>7.7625400000000004E-5</v>
      </c>
      <c r="BP22" s="70">
        <v>1952</v>
      </c>
      <c r="BQ22" s="71"/>
      <c r="BR22" s="70"/>
      <c r="BS22" s="72"/>
      <c r="BT22" s="72"/>
      <c r="BU22" s="70">
        <v>7193484</v>
      </c>
      <c r="BV22" s="70">
        <v>92821</v>
      </c>
      <c r="BW22" s="74">
        <v>2662971</v>
      </c>
      <c r="BX22" s="70">
        <v>9949276</v>
      </c>
    </row>
    <row r="23" spans="1:76" x14ac:dyDescent="0.3">
      <c r="A23" s="73" t="s">
        <v>10</v>
      </c>
      <c r="B23" s="2" t="s">
        <v>11</v>
      </c>
      <c r="C23" s="2" t="s">
        <v>16</v>
      </c>
      <c r="D23" s="2" t="s">
        <v>23</v>
      </c>
      <c r="E23" s="2" t="s">
        <v>15</v>
      </c>
      <c r="F23" s="17" t="str">
        <f>+Tabela1[[#This Row],[WK]]&amp;Tabela1[[#This Row],[PK]]&amp;Tabela1[[#This Row],[GK]]</f>
        <v>020306</v>
      </c>
      <c r="G23" s="2" t="s">
        <v>36</v>
      </c>
      <c r="H23" s="3">
        <v>154596299.34</v>
      </c>
      <c r="I23" s="4">
        <v>1.125</v>
      </c>
      <c r="J23" s="3">
        <v>173920836.75999999</v>
      </c>
      <c r="K23" s="4">
        <v>7.0000000000000007E-2</v>
      </c>
      <c r="L23" s="3">
        <v>12174459</v>
      </c>
      <c r="M23" s="3"/>
      <c r="N23" s="5"/>
      <c r="O23" s="3">
        <v>5023779.45</v>
      </c>
      <c r="P23" s="4">
        <v>1.125</v>
      </c>
      <c r="Q23" s="3">
        <v>5651751.8799999999</v>
      </c>
      <c r="R23" s="4">
        <v>1.6E-2</v>
      </c>
      <c r="S23" s="3">
        <v>90428</v>
      </c>
      <c r="T23" s="3"/>
      <c r="U23" s="5"/>
      <c r="V23" s="3">
        <v>8091307</v>
      </c>
      <c r="W23" s="5"/>
      <c r="X23" s="3">
        <v>9262352</v>
      </c>
      <c r="Y23" s="3">
        <v>0</v>
      </c>
      <c r="Z23" s="3">
        <v>72784</v>
      </c>
      <c r="AA23" s="3">
        <v>853572</v>
      </c>
      <c r="AB23" s="3">
        <v>5762617</v>
      </c>
      <c r="AC23" s="3">
        <v>2573379</v>
      </c>
      <c r="AD23" s="3">
        <v>963801</v>
      </c>
      <c r="AE23" s="3">
        <v>209625</v>
      </c>
      <c r="AF23" s="3">
        <v>12174459</v>
      </c>
      <c r="AG23" s="3">
        <v>90428</v>
      </c>
      <c r="AH23" s="3">
        <v>754176</v>
      </c>
      <c r="AI23" s="3">
        <v>8091307</v>
      </c>
      <c r="AJ23" s="3">
        <v>30999</v>
      </c>
      <c r="AK23" s="3">
        <v>-320879</v>
      </c>
      <c r="AL23" s="3">
        <v>465499</v>
      </c>
      <c r="AM23" s="3">
        <v>-786378</v>
      </c>
      <c r="AN23" s="3">
        <v>-351878</v>
      </c>
      <c r="AO23" s="3">
        <v>0</v>
      </c>
      <c r="AP23" s="3">
        <v>0</v>
      </c>
      <c r="AQ23" s="3">
        <v>-351878</v>
      </c>
      <c r="AR23" s="3">
        <f>Tabela1[[#This Row],[Potrzeby finansowe 2027
w tym:]]+Tabela1[[#This Row],[Rozliczenie 2025 potrz. fin.]]</f>
        <v>8910474</v>
      </c>
      <c r="AS23" s="3">
        <v>0</v>
      </c>
      <c r="AT23" s="3">
        <v>0</v>
      </c>
      <c r="AU23" s="3"/>
      <c r="AV23" s="3"/>
      <c r="AW23" s="3"/>
      <c r="AX23" s="3"/>
      <c r="AY23" s="3"/>
      <c r="AZ23" s="3"/>
      <c r="BA23" s="3">
        <v>72784</v>
      </c>
      <c r="BB23" s="3">
        <v>0</v>
      </c>
      <c r="BC23" s="3">
        <v>0</v>
      </c>
      <c r="BD23" s="3">
        <v>622.38</v>
      </c>
      <c r="BE23" s="3">
        <v>213.7</v>
      </c>
      <c r="BF23" s="3">
        <v>0</v>
      </c>
      <c r="BG23" s="3">
        <v>377782</v>
      </c>
      <c r="BH23" s="3">
        <v>3349</v>
      </c>
      <c r="BI23" s="3">
        <v>475790</v>
      </c>
      <c r="BJ23" s="3">
        <v>7311391.5425000004</v>
      </c>
      <c r="BK23" s="3">
        <v>3109407.8900000006</v>
      </c>
      <c r="BL23" s="3">
        <v>1320072.95</v>
      </c>
      <c r="BM23" s="3">
        <v>14167788.710000001</v>
      </c>
      <c r="BN23" s="53">
        <v>1.2908200665901906</v>
      </c>
      <c r="BO23" s="54">
        <v>1.188385E-4</v>
      </c>
      <c r="BP23" s="70">
        <v>2989</v>
      </c>
      <c r="BQ23" s="71"/>
      <c r="BR23" s="70"/>
      <c r="BS23" s="72"/>
      <c r="BT23" s="72"/>
      <c r="BU23" s="70">
        <v>12174459</v>
      </c>
      <c r="BV23" s="70">
        <v>90428</v>
      </c>
      <c r="BW23" s="74">
        <v>754176</v>
      </c>
      <c r="BX23" s="70">
        <v>13019063</v>
      </c>
    </row>
    <row r="24" spans="1:76" x14ac:dyDescent="0.3">
      <c r="A24" s="73" t="s">
        <v>10</v>
      </c>
      <c r="B24" s="2" t="s">
        <v>11</v>
      </c>
      <c r="C24" s="2" t="s">
        <v>18</v>
      </c>
      <c r="D24" s="2" t="s">
        <v>12</v>
      </c>
      <c r="E24" s="2" t="s">
        <v>19</v>
      </c>
      <c r="F24" s="17" t="str">
        <f>+Tabela1[[#This Row],[WK]]&amp;Tabela1[[#This Row],[PK]]&amp;Tabela1[[#This Row],[GK]]</f>
        <v>020401</v>
      </c>
      <c r="G24" s="2" t="s">
        <v>37</v>
      </c>
      <c r="H24" s="3">
        <v>762738200.74000001</v>
      </c>
      <c r="I24" s="4">
        <v>1.125</v>
      </c>
      <c r="J24" s="3">
        <v>858080475.83000004</v>
      </c>
      <c r="K24" s="4">
        <v>7.0000000000000007E-2</v>
      </c>
      <c r="L24" s="3">
        <v>60065633</v>
      </c>
      <c r="M24" s="3"/>
      <c r="N24" s="5"/>
      <c r="O24" s="3">
        <v>164403688.16999999</v>
      </c>
      <c r="P24" s="4">
        <v>1.125</v>
      </c>
      <c r="Q24" s="3">
        <v>184954149.19</v>
      </c>
      <c r="R24" s="4">
        <v>1.6E-2</v>
      </c>
      <c r="S24" s="3">
        <v>2959266</v>
      </c>
      <c r="T24" s="3"/>
      <c r="U24" s="5"/>
      <c r="V24" s="3">
        <v>39095551</v>
      </c>
      <c r="W24" s="5"/>
      <c r="X24" s="3">
        <v>51488566</v>
      </c>
      <c r="Y24" s="3">
        <v>15287030</v>
      </c>
      <c r="Z24" s="3">
        <v>1626971</v>
      </c>
      <c r="AA24" s="3">
        <v>2488125</v>
      </c>
      <c r="AB24" s="3">
        <v>31115752</v>
      </c>
      <c r="AC24" s="3">
        <v>970688</v>
      </c>
      <c r="AD24" s="3">
        <v>12713871</v>
      </c>
      <c r="AE24" s="3">
        <v>0</v>
      </c>
      <c r="AF24" s="3">
        <v>60065633</v>
      </c>
      <c r="AG24" s="3">
        <v>2959266</v>
      </c>
      <c r="AH24" s="3">
        <v>12713871</v>
      </c>
      <c r="AI24" s="3">
        <v>39095551</v>
      </c>
      <c r="AJ24" s="3">
        <v>2338865</v>
      </c>
      <c r="AK24" s="3">
        <v>2659721</v>
      </c>
      <c r="AL24" s="3">
        <v>2612614</v>
      </c>
      <c r="AM24" s="3">
        <v>47107</v>
      </c>
      <c r="AN24" s="3">
        <v>320856</v>
      </c>
      <c r="AO24" s="3">
        <v>0</v>
      </c>
      <c r="AP24" s="3">
        <v>0</v>
      </c>
      <c r="AQ24" s="3">
        <v>320856</v>
      </c>
      <c r="AR24" s="3">
        <f>Tabela1[[#This Row],[Potrzeby finansowe 2027
w tym:]]+Tabela1[[#This Row],[Rozliczenie 2025 potrz. fin.]]</f>
        <v>51809422</v>
      </c>
      <c r="AS24" s="3">
        <v>0</v>
      </c>
      <c r="AT24" s="3">
        <v>0</v>
      </c>
      <c r="AU24" s="3"/>
      <c r="AV24" s="3"/>
      <c r="AW24" s="3"/>
      <c r="AX24" s="3"/>
      <c r="AY24" s="3"/>
      <c r="AZ24" s="3"/>
      <c r="BA24" s="3">
        <v>1626971</v>
      </c>
      <c r="BB24" s="3">
        <v>0</v>
      </c>
      <c r="BC24" s="3">
        <v>0</v>
      </c>
      <c r="BD24" s="3">
        <v>16234.25</v>
      </c>
      <c r="BE24" s="3">
        <v>132.87</v>
      </c>
      <c r="BF24" s="3">
        <v>0</v>
      </c>
      <c r="BG24" s="3">
        <v>1923933</v>
      </c>
      <c r="BH24" s="3">
        <v>18078</v>
      </c>
      <c r="BI24" s="3">
        <v>564192</v>
      </c>
      <c r="BJ24" s="3">
        <v>8669850.5724999979</v>
      </c>
      <c r="BK24" s="3">
        <v>6270672.5699999984</v>
      </c>
      <c r="BL24" s="3">
        <v>568760.02</v>
      </c>
      <c r="BM24" s="3">
        <v>8459191.9700000007</v>
      </c>
      <c r="BN24" s="53">
        <v>0.81519636645122795</v>
      </c>
      <c r="BO24" s="54">
        <v>7.6695769999999999E-4</v>
      </c>
      <c r="BP24" s="70">
        <v>19287</v>
      </c>
      <c r="BQ24" s="71"/>
      <c r="BR24" s="70"/>
      <c r="BS24" s="72"/>
      <c r="BT24" s="72"/>
      <c r="BU24" s="70">
        <v>60065633</v>
      </c>
      <c r="BV24" s="70">
        <v>2959266</v>
      </c>
      <c r="BW24" s="74">
        <v>12713871</v>
      </c>
      <c r="BX24" s="70">
        <v>75738770</v>
      </c>
    </row>
    <row r="25" spans="1:76" x14ac:dyDescent="0.3">
      <c r="A25" s="73" t="s">
        <v>10</v>
      </c>
      <c r="B25" s="2" t="s">
        <v>11</v>
      </c>
      <c r="C25" s="2" t="s">
        <v>18</v>
      </c>
      <c r="D25" s="2" t="s">
        <v>11</v>
      </c>
      <c r="E25" s="2" t="s">
        <v>15</v>
      </c>
      <c r="F25" s="17" t="str">
        <f>+Tabela1[[#This Row],[WK]]&amp;Tabela1[[#This Row],[PK]]&amp;Tabela1[[#This Row],[GK]]</f>
        <v>020402</v>
      </c>
      <c r="G25" s="2" t="s">
        <v>38</v>
      </c>
      <c r="H25" s="3">
        <v>90076802.890000001</v>
      </c>
      <c r="I25" s="4">
        <v>1.125</v>
      </c>
      <c r="J25" s="3">
        <v>101336403.25</v>
      </c>
      <c r="K25" s="4">
        <v>7.0000000000000007E-2</v>
      </c>
      <c r="L25" s="3">
        <v>7093548</v>
      </c>
      <c r="M25" s="3"/>
      <c r="N25" s="5"/>
      <c r="O25" s="3">
        <v>7187496.5599999996</v>
      </c>
      <c r="P25" s="4">
        <v>1.125</v>
      </c>
      <c r="Q25" s="3">
        <v>8085933.6299999999</v>
      </c>
      <c r="R25" s="4">
        <v>1.6E-2</v>
      </c>
      <c r="S25" s="3">
        <v>129375</v>
      </c>
      <c r="T25" s="3"/>
      <c r="U25" s="5"/>
      <c r="V25" s="3">
        <v>5003492</v>
      </c>
      <c r="W25" s="5"/>
      <c r="X25" s="3">
        <v>10982846</v>
      </c>
      <c r="Y25" s="3">
        <v>3681935</v>
      </c>
      <c r="Z25" s="3">
        <v>1237166</v>
      </c>
      <c r="AA25" s="3">
        <v>568903</v>
      </c>
      <c r="AB25" s="3">
        <v>5353949</v>
      </c>
      <c r="AC25" s="3">
        <v>140893</v>
      </c>
      <c r="AD25" s="3">
        <v>5714874</v>
      </c>
      <c r="AE25" s="3">
        <v>0</v>
      </c>
      <c r="AF25" s="3">
        <v>7093548</v>
      </c>
      <c r="AG25" s="3">
        <v>129375</v>
      </c>
      <c r="AH25" s="3">
        <v>5714874</v>
      </c>
      <c r="AI25" s="3">
        <v>5003492</v>
      </c>
      <c r="AJ25" s="3">
        <v>589727</v>
      </c>
      <c r="AK25" s="3">
        <v>325247</v>
      </c>
      <c r="AL25" s="3">
        <v>398067</v>
      </c>
      <c r="AM25" s="3">
        <v>-72820</v>
      </c>
      <c r="AN25" s="3">
        <v>-264480</v>
      </c>
      <c r="AO25" s="3">
        <v>0</v>
      </c>
      <c r="AP25" s="3">
        <v>0</v>
      </c>
      <c r="AQ25" s="3">
        <v>-264480</v>
      </c>
      <c r="AR25" s="3">
        <f>Tabela1[[#This Row],[Potrzeby finansowe 2027
w tym:]]+Tabela1[[#This Row],[Rozliczenie 2025 potrz. fin.]]</f>
        <v>10718366</v>
      </c>
      <c r="AS25" s="3">
        <v>0</v>
      </c>
      <c r="AT25" s="3">
        <v>0</v>
      </c>
      <c r="AU25" s="3"/>
      <c r="AV25" s="3"/>
      <c r="AW25" s="3"/>
      <c r="AX25" s="3"/>
      <c r="AY25" s="3"/>
      <c r="AZ25" s="3"/>
      <c r="BA25" s="3">
        <v>1237166</v>
      </c>
      <c r="BB25" s="3">
        <v>0</v>
      </c>
      <c r="BC25" s="3">
        <v>0</v>
      </c>
      <c r="BD25" s="3">
        <v>12395.18</v>
      </c>
      <c r="BE25" s="3">
        <v>0.06</v>
      </c>
      <c r="BF25" s="3">
        <v>0</v>
      </c>
      <c r="BG25" s="3">
        <v>377782</v>
      </c>
      <c r="BH25" s="3">
        <v>2593</v>
      </c>
      <c r="BI25" s="3">
        <v>191121</v>
      </c>
      <c r="BJ25" s="3">
        <v>2936931.1099999994</v>
      </c>
      <c r="BK25" s="3">
        <v>2120523.4999999995</v>
      </c>
      <c r="BL25" s="3">
        <v>7932.67</v>
      </c>
      <c r="BM25" s="3">
        <v>3249765.1</v>
      </c>
      <c r="BN25" s="53">
        <v>0.70335469069136292</v>
      </c>
      <c r="BO25" s="54">
        <v>1.064143E-4</v>
      </c>
      <c r="BP25" s="70">
        <v>2676</v>
      </c>
      <c r="BQ25" s="71"/>
      <c r="BR25" s="70"/>
      <c r="BS25" s="72"/>
      <c r="BT25" s="72"/>
      <c r="BU25" s="70">
        <v>7093548</v>
      </c>
      <c r="BV25" s="70">
        <v>129375</v>
      </c>
      <c r="BW25" s="74">
        <v>5714874</v>
      </c>
      <c r="BX25" s="70">
        <v>12937797</v>
      </c>
    </row>
    <row r="26" spans="1:76" x14ac:dyDescent="0.3">
      <c r="A26" s="73" t="s">
        <v>10</v>
      </c>
      <c r="B26" s="2" t="s">
        <v>11</v>
      </c>
      <c r="C26" s="2" t="s">
        <v>18</v>
      </c>
      <c r="D26" s="2" t="s">
        <v>16</v>
      </c>
      <c r="E26" s="2" t="s">
        <v>15</v>
      </c>
      <c r="F26" s="17" t="str">
        <f>+Tabela1[[#This Row],[WK]]&amp;Tabela1[[#This Row],[PK]]&amp;Tabela1[[#This Row],[GK]]</f>
        <v>020403</v>
      </c>
      <c r="G26" s="2" t="s">
        <v>39</v>
      </c>
      <c r="H26" s="3">
        <v>167412683.91</v>
      </c>
      <c r="I26" s="4">
        <v>1.125</v>
      </c>
      <c r="J26" s="3">
        <v>188339269.40000001</v>
      </c>
      <c r="K26" s="4">
        <v>7.0000000000000007E-2</v>
      </c>
      <c r="L26" s="3">
        <v>13183749</v>
      </c>
      <c r="M26" s="3"/>
      <c r="N26" s="5"/>
      <c r="O26" s="3">
        <v>13091029.119999999</v>
      </c>
      <c r="P26" s="4">
        <v>1.125</v>
      </c>
      <c r="Q26" s="3">
        <v>14727407.76</v>
      </c>
      <c r="R26" s="4">
        <v>1.6E-2</v>
      </c>
      <c r="S26" s="3">
        <v>235639</v>
      </c>
      <c r="T26" s="3"/>
      <c r="U26" s="5"/>
      <c r="V26" s="3">
        <v>9291877</v>
      </c>
      <c r="W26" s="5"/>
      <c r="X26" s="3">
        <v>13512496</v>
      </c>
      <c r="Y26" s="3">
        <v>1583703</v>
      </c>
      <c r="Z26" s="3">
        <v>605785</v>
      </c>
      <c r="AA26" s="3">
        <v>742354</v>
      </c>
      <c r="AB26" s="3">
        <v>6906704</v>
      </c>
      <c r="AC26" s="3">
        <v>3673950</v>
      </c>
      <c r="AD26" s="3">
        <v>4220619</v>
      </c>
      <c r="AE26" s="3">
        <v>0</v>
      </c>
      <c r="AF26" s="3">
        <v>13183749</v>
      </c>
      <c r="AG26" s="3">
        <v>235639</v>
      </c>
      <c r="AH26" s="3">
        <v>4220619</v>
      </c>
      <c r="AI26" s="3">
        <v>9291877</v>
      </c>
      <c r="AJ26" s="3">
        <v>-673942</v>
      </c>
      <c r="AK26" s="3">
        <v>-673942</v>
      </c>
      <c r="AL26" s="3">
        <v>749169</v>
      </c>
      <c r="AM26" s="3">
        <v>-1423111</v>
      </c>
      <c r="AN26" s="3">
        <v>-851091</v>
      </c>
      <c r="AO26" s="3">
        <v>0</v>
      </c>
      <c r="AP26" s="3">
        <v>851091</v>
      </c>
      <c r="AQ26" s="3">
        <v>0</v>
      </c>
      <c r="AR26" s="3">
        <f>Tabela1[[#This Row],[Potrzeby finansowe 2027
w tym:]]+Tabela1[[#This Row],[Rozliczenie 2025 potrz. fin.]]</f>
        <v>13512496</v>
      </c>
      <c r="AS26" s="3">
        <v>0</v>
      </c>
      <c r="AT26" s="3">
        <v>0</v>
      </c>
      <c r="AU26" s="3"/>
      <c r="AV26" s="3"/>
      <c r="AW26" s="3"/>
      <c r="AX26" s="3"/>
      <c r="AY26" s="3"/>
      <c r="AZ26" s="3"/>
      <c r="BA26" s="3">
        <v>605785</v>
      </c>
      <c r="BB26" s="3">
        <v>0</v>
      </c>
      <c r="BC26" s="3">
        <v>0</v>
      </c>
      <c r="BD26" s="3">
        <v>6050.13</v>
      </c>
      <c r="BE26" s="3">
        <v>38.5</v>
      </c>
      <c r="BF26" s="3">
        <v>0</v>
      </c>
      <c r="BG26" s="3">
        <v>472309</v>
      </c>
      <c r="BH26" s="3">
        <v>4438</v>
      </c>
      <c r="BI26" s="3">
        <v>270045</v>
      </c>
      <c r="BJ26" s="3">
        <v>4149733.0750000007</v>
      </c>
      <c r="BK26" s="3">
        <v>2104360.0600000005</v>
      </c>
      <c r="BL26" s="3">
        <v>170182.78</v>
      </c>
      <c r="BM26" s="3">
        <v>7841126.5</v>
      </c>
      <c r="BN26" s="53">
        <v>0.90773248276955509</v>
      </c>
      <c r="BO26" s="54">
        <v>1.5913289999999999E-4</v>
      </c>
      <c r="BP26" s="70">
        <v>4002</v>
      </c>
      <c r="BQ26" s="71"/>
      <c r="BR26" s="70"/>
      <c r="BS26" s="72"/>
      <c r="BT26" s="72"/>
      <c r="BU26" s="70">
        <v>13183749</v>
      </c>
      <c r="BV26" s="70">
        <v>235639</v>
      </c>
      <c r="BW26" s="74">
        <v>4220619</v>
      </c>
      <c r="BX26" s="70">
        <v>17640007</v>
      </c>
    </row>
    <row r="27" spans="1:76" x14ac:dyDescent="0.3">
      <c r="A27" s="73" t="s">
        <v>10</v>
      </c>
      <c r="B27" s="2" t="s">
        <v>11</v>
      </c>
      <c r="C27" s="2" t="s">
        <v>18</v>
      </c>
      <c r="D27" s="2" t="s">
        <v>18</v>
      </c>
      <c r="E27" s="2" t="s">
        <v>19</v>
      </c>
      <c r="F27" s="17" t="str">
        <f>+Tabela1[[#This Row],[WK]]&amp;Tabela1[[#This Row],[PK]]&amp;Tabela1[[#This Row],[GK]]</f>
        <v>020404</v>
      </c>
      <c r="G27" s="2" t="s">
        <v>40</v>
      </c>
      <c r="H27" s="3">
        <v>263076944.59</v>
      </c>
      <c r="I27" s="4">
        <v>1.125</v>
      </c>
      <c r="J27" s="3">
        <v>295961562.66000003</v>
      </c>
      <c r="K27" s="4">
        <v>7.0000000000000007E-2</v>
      </c>
      <c r="L27" s="3">
        <v>20717309</v>
      </c>
      <c r="M27" s="3"/>
      <c r="N27" s="5"/>
      <c r="O27" s="3">
        <v>79497627.979999989</v>
      </c>
      <c r="P27" s="4">
        <v>1.125</v>
      </c>
      <c r="Q27" s="3">
        <v>89434831.480000004</v>
      </c>
      <c r="R27" s="4">
        <v>1.6E-2</v>
      </c>
      <c r="S27" s="3">
        <v>1430957</v>
      </c>
      <c r="T27" s="3"/>
      <c r="U27" s="5"/>
      <c r="V27" s="3">
        <v>13366552</v>
      </c>
      <c r="W27" s="5"/>
      <c r="X27" s="3">
        <v>18891848</v>
      </c>
      <c r="Y27" s="3">
        <v>4436936</v>
      </c>
      <c r="Z27" s="3">
        <v>1690136</v>
      </c>
      <c r="AA27" s="3">
        <v>1003534</v>
      </c>
      <c r="AB27" s="3">
        <v>10443446</v>
      </c>
      <c r="AC27" s="3">
        <v>1317796</v>
      </c>
      <c r="AD27" s="3">
        <v>5228036</v>
      </c>
      <c r="AE27" s="3">
        <v>0</v>
      </c>
      <c r="AF27" s="3">
        <v>20717309</v>
      </c>
      <c r="AG27" s="3">
        <v>1430957</v>
      </c>
      <c r="AH27" s="3">
        <v>5228036</v>
      </c>
      <c r="AI27" s="3">
        <v>13366552</v>
      </c>
      <c r="AJ27" s="3">
        <v>-1859</v>
      </c>
      <c r="AK27" s="3">
        <v>-299119</v>
      </c>
      <c r="AL27" s="3">
        <v>1011752</v>
      </c>
      <c r="AM27" s="3">
        <v>-1310871</v>
      </c>
      <c r="AN27" s="3">
        <v>-297260</v>
      </c>
      <c r="AO27" s="3">
        <v>0</v>
      </c>
      <c r="AP27" s="3">
        <v>0</v>
      </c>
      <c r="AQ27" s="3">
        <v>-297260</v>
      </c>
      <c r="AR27" s="3">
        <f>Tabela1[[#This Row],[Potrzeby finansowe 2027
w tym:]]+Tabela1[[#This Row],[Rozliczenie 2025 potrz. fin.]]</f>
        <v>18594588</v>
      </c>
      <c r="AS27" s="3">
        <v>0</v>
      </c>
      <c r="AT27" s="3">
        <v>0</v>
      </c>
      <c r="AU27" s="3"/>
      <c r="AV27" s="3"/>
      <c r="AW27" s="3"/>
      <c r="AX27" s="3"/>
      <c r="AY27" s="3"/>
      <c r="AZ27" s="3"/>
      <c r="BA27" s="3">
        <v>1690136</v>
      </c>
      <c r="BB27" s="3">
        <v>0</v>
      </c>
      <c r="BC27" s="3">
        <v>0</v>
      </c>
      <c r="BD27" s="3">
        <v>16933.53</v>
      </c>
      <c r="BE27" s="3">
        <v>0</v>
      </c>
      <c r="BF27" s="3">
        <v>0</v>
      </c>
      <c r="BG27" s="3">
        <v>703782</v>
      </c>
      <c r="BH27" s="3">
        <v>6613</v>
      </c>
      <c r="BI27" s="3">
        <v>299752</v>
      </c>
      <c r="BJ27" s="3">
        <v>4606242.9974999996</v>
      </c>
      <c r="BK27" s="3">
        <v>2388207.9299999997</v>
      </c>
      <c r="BL27" s="3">
        <v>189038.84</v>
      </c>
      <c r="BM27" s="3">
        <v>8494062.5899999999</v>
      </c>
      <c r="BN27" s="53">
        <v>0.85643751806981716</v>
      </c>
      <c r="BO27" s="54">
        <v>2.8654309999999998E-4</v>
      </c>
      <c r="BP27" s="70">
        <v>7206</v>
      </c>
      <c r="BQ27" s="71"/>
      <c r="BR27" s="70"/>
      <c r="BS27" s="72"/>
      <c r="BT27" s="72"/>
      <c r="BU27" s="70">
        <v>20717309</v>
      </c>
      <c r="BV27" s="70">
        <v>1430957</v>
      </c>
      <c r="BW27" s="74">
        <v>5228036</v>
      </c>
      <c r="BX27" s="70">
        <v>27376302</v>
      </c>
    </row>
    <row r="28" spans="1:76" x14ac:dyDescent="0.3">
      <c r="A28" s="73" t="s">
        <v>10</v>
      </c>
      <c r="B28" s="2" t="s">
        <v>11</v>
      </c>
      <c r="C28" s="2" t="s">
        <v>21</v>
      </c>
      <c r="D28" s="2" t="s">
        <v>12</v>
      </c>
      <c r="E28" s="2" t="s">
        <v>13</v>
      </c>
      <c r="F28" s="17" t="str">
        <f>+Tabela1[[#This Row],[WK]]&amp;Tabela1[[#This Row],[PK]]&amp;Tabela1[[#This Row],[GK]]</f>
        <v>020501</v>
      </c>
      <c r="G28" s="2" t="s">
        <v>41</v>
      </c>
      <c r="H28" s="3">
        <v>1015272935.9299999</v>
      </c>
      <c r="I28" s="4">
        <v>1.125</v>
      </c>
      <c r="J28" s="3">
        <v>1142182052.9200001</v>
      </c>
      <c r="K28" s="4">
        <v>7.0000000000000007E-2</v>
      </c>
      <c r="L28" s="3">
        <v>79952744</v>
      </c>
      <c r="M28" s="3"/>
      <c r="N28" s="5"/>
      <c r="O28" s="3">
        <v>209583349.63999999</v>
      </c>
      <c r="P28" s="4">
        <v>1.125</v>
      </c>
      <c r="Q28" s="3">
        <v>235781268.34999999</v>
      </c>
      <c r="R28" s="4">
        <v>1.6E-2</v>
      </c>
      <c r="S28" s="3">
        <v>3772500</v>
      </c>
      <c r="T28" s="3"/>
      <c r="U28" s="5"/>
      <c r="V28" s="3">
        <v>45964143</v>
      </c>
      <c r="W28" s="5"/>
      <c r="X28" s="3">
        <v>35869597</v>
      </c>
      <c r="Y28" s="3">
        <v>0</v>
      </c>
      <c r="Z28" s="3">
        <v>0</v>
      </c>
      <c r="AA28" s="3">
        <v>3736644</v>
      </c>
      <c r="AB28" s="3">
        <v>32132953</v>
      </c>
      <c r="AC28" s="3">
        <v>0</v>
      </c>
      <c r="AD28" s="3">
        <v>8112650</v>
      </c>
      <c r="AE28" s="3">
        <v>0</v>
      </c>
      <c r="AF28" s="3">
        <v>79952744</v>
      </c>
      <c r="AG28" s="3">
        <v>3772500</v>
      </c>
      <c r="AH28" s="3">
        <v>8112650</v>
      </c>
      <c r="AI28" s="3">
        <v>45964143</v>
      </c>
      <c r="AJ28" s="3">
        <v>1935759</v>
      </c>
      <c r="AK28" s="3">
        <v>2102620</v>
      </c>
      <c r="AL28" s="3">
        <v>-6010030</v>
      </c>
      <c r="AM28" s="3">
        <v>8112650</v>
      </c>
      <c r="AN28" s="3">
        <v>166861</v>
      </c>
      <c r="AO28" s="3">
        <v>0</v>
      </c>
      <c r="AP28" s="3">
        <v>0</v>
      </c>
      <c r="AQ28" s="3">
        <v>166861</v>
      </c>
      <c r="AR28" s="3">
        <f>Tabela1[[#This Row],[Potrzeby finansowe 2027
w tym:]]+Tabela1[[#This Row],[Rozliczenie 2025 potrz. fin.]]</f>
        <v>36036458</v>
      </c>
      <c r="AS28" s="3">
        <v>0</v>
      </c>
      <c r="AT28" s="3">
        <v>0</v>
      </c>
      <c r="AU28" s="3"/>
      <c r="AV28" s="3"/>
      <c r="AW28" s="3"/>
      <c r="AX28" s="3"/>
      <c r="AY28" s="3"/>
      <c r="AZ28" s="3"/>
      <c r="BA28" s="3">
        <v>0</v>
      </c>
      <c r="BB28" s="3">
        <v>0</v>
      </c>
      <c r="BC28" s="3">
        <v>0</v>
      </c>
      <c r="BD28" s="3">
        <v>0</v>
      </c>
      <c r="BE28" s="3">
        <v>0</v>
      </c>
      <c r="BF28" s="3">
        <v>0</v>
      </c>
      <c r="BG28" s="3">
        <v>2122627</v>
      </c>
      <c r="BH28" s="3">
        <v>19945</v>
      </c>
      <c r="BI28" s="3">
        <v>1614017</v>
      </c>
      <c r="BJ28" s="3">
        <v>24802331.215</v>
      </c>
      <c r="BK28" s="3">
        <v>10066670.84</v>
      </c>
      <c r="BL28" s="3">
        <v>14598184.970000001</v>
      </c>
      <c r="BM28" s="3">
        <v>29746271.559999999</v>
      </c>
      <c r="BN28" s="53">
        <v>1.0820980573197916</v>
      </c>
      <c r="BO28" s="54">
        <v>8.5784390000000004E-4</v>
      </c>
      <c r="BP28" s="70">
        <v>21573</v>
      </c>
      <c r="BQ28" s="71"/>
      <c r="BR28" s="70"/>
      <c r="BS28" s="72"/>
      <c r="BT28" s="72"/>
      <c r="BU28" s="70">
        <v>79952744</v>
      </c>
      <c r="BV28" s="70">
        <v>3772500</v>
      </c>
      <c r="BW28" s="74">
        <v>8112650</v>
      </c>
      <c r="BX28" s="70">
        <v>91837894</v>
      </c>
    </row>
    <row r="29" spans="1:76" x14ac:dyDescent="0.3">
      <c r="A29" s="73" t="s">
        <v>10</v>
      </c>
      <c r="B29" s="2" t="s">
        <v>11</v>
      </c>
      <c r="C29" s="2" t="s">
        <v>21</v>
      </c>
      <c r="D29" s="2" t="s">
        <v>11</v>
      </c>
      <c r="E29" s="2" t="s">
        <v>19</v>
      </c>
      <c r="F29" s="17" t="str">
        <f>+Tabela1[[#This Row],[WK]]&amp;Tabela1[[#This Row],[PK]]&amp;Tabela1[[#This Row],[GK]]</f>
        <v>020502</v>
      </c>
      <c r="G29" s="2" t="s">
        <v>42</v>
      </c>
      <c r="H29" s="3">
        <v>359260650.67000002</v>
      </c>
      <c r="I29" s="4">
        <v>1.125</v>
      </c>
      <c r="J29" s="3">
        <v>404168232</v>
      </c>
      <c r="K29" s="4">
        <v>7.0000000000000007E-2</v>
      </c>
      <c r="L29" s="3">
        <v>28291776</v>
      </c>
      <c r="M29" s="3"/>
      <c r="N29" s="5"/>
      <c r="O29" s="3">
        <v>16822804.630000003</v>
      </c>
      <c r="P29" s="4">
        <v>1.125</v>
      </c>
      <c r="Q29" s="3">
        <v>18925655.210000001</v>
      </c>
      <c r="R29" s="4">
        <v>1.6E-2</v>
      </c>
      <c r="S29" s="3">
        <v>302810</v>
      </c>
      <c r="T29" s="3"/>
      <c r="U29" s="5"/>
      <c r="V29" s="3">
        <v>18576298</v>
      </c>
      <c r="W29" s="5"/>
      <c r="X29" s="3">
        <v>33943575</v>
      </c>
      <c r="Y29" s="3">
        <v>11431831</v>
      </c>
      <c r="Z29" s="3">
        <v>416842</v>
      </c>
      <c r="AA29" s="3">
        <v>1545555</v>
      </c>
      <c r="AB29" s="3">
        <v>16913531</v>
      </c>
      <c r="AC29" s="3">
        <v>3635816</v>
      </c>
      <c r="AD29" s="3">
        <v>15367277</v>
      </c>
      <c r="AE29" s="3">
        <v>0</v>
      </c>
      <c r="AF29" s="3">
        <v>28291776</v>
      </c>
      <c r="AG29" s="3">
        <v>302810</v>
      </c>
      <c r="AH29" s="3">
        <v>15367277</v>
      </c>
      <c r="AI29" s="3">
        <v>18576298</v>
      </c>
      <c r="AJ29" s="3">
        <v>1066031</v>
      </c>
      <c r="AK29" s="3">
        <v>1066031</v>
      </c>
      <c r="AL29" s="3">
        <v>822424</v>
      </c>
      <c r="AM29" s="3">
        <v>243607</v>
      </c>
      <c r="AN29" s="3">
        <v>250678</v>
      </c>
      <c r="AO29" s="3">
        <v>0</v>
      </c>
      <c r="AP29" s="3">
        <v>-250678</v>
      </c>
      <c r="AQ29" s="3">
        <v>0</v>
      </c>
      <c r="AR29" s="3">
        <f>Tabela1[[#This Row],[Potrzeby finansowe 2027
w tym:]]+Tabela1[[#This Row],[Rozliczenie 2025 potrz. fin.]]</f>
        <v>33943575</v>
      </c>
      <c r="AS29" s="3">
        <v>0</v>
      </c>
      <c r="AT29" s="3">
        <v>0</v>
      </c>
      <c r="AU29" s="3"/>
      <c r="AV29" s="3"/>
      <c r="AW29" s="3"/>
      <c r="AX29" s="3"/>
      <c r="AY29" s="3"/>
      <c r="AZ29" s="3"/>
      <c r="BA29" s="3">
        <v>416842</v>
      </c>
      <c r="BB29" s="3">
        <v>0</v>
      </c>
      <c r="BC29" s="3">
        <v>201.88</v>
      </c>
      <c r="BD29" s="3">
        <v>182.61</v>
      </c>
      <c r="BE29" s="3">
        <v>6641.62</v>
      </c>
      <c r="BF29" s="3">
        <v>0</v>
      </c>
      <c r="BG29" s="3">
        <v>997726</v>
      </c>
      <c r="BH29" s="3">
        <v>9375</v>
      </c>
      <c r="BI29" s="3">
        <v>547829</v>
      </c>
      <c r="BJ29" s="3">
        <v>8418403.6824999992</v>
      </c>
      <c r="BK29" s="3">
        <v>6513641.0999999987</v>
      </c>
      <c r="BL29" s="3">
        <v>1050172.07</v>
      </c>
      <c r="BM29" s="3">
        <v>5518706.1900000004</v>
      </c>
      <c r="BN29" s="53">
        <v>0.73305727315967661</v>
      </c>
      <c r="BO29" s="54">
        <v>3.7364080000000001E-4</v>
      </c>
      <c r="BP29" s="70">
        <v>9396</v>
      </c>
      <c r="BQ29" s="71"/>
      <c r="BR29" s="70"/>
      <c r="BS29" s="72"/>
      <c r="BT29" s="72"/>
      <c r="BU29" s="70">
        <v>28291776</v>
      </c>
      <c r="BV29" s="70">
        <v>302810</v>
      </c>
      <c r="BW29" s="74">
        <v>15367277</v>
      </c>
      <c r="BX29" s="70">
        <v>43961863</v>
      </c>
    </row>
    <row r="30" spans="1:76" x14ac:dyDescent="0.3">
      <c r="A30" s="73" t="s">
        <v>10</v>
      </c>
      <c r="B30" s="2" t="s">
        <v>11</v>
      </c>
      <c r="C30" s="2" t="s">
        <v>21</v>
      </c>
      <c r="D30" s="2" t="s">
        <v>16</v>
      </c>
      <c r="E30" s="2" t="s">
        <v>15</v>
      </c>
      <c r="F30" s="17" t="str">
        <f>+Tabela1[[#This Row],[WK]]&amp;Tabela1[[#This Row],[PK]]&amp;Tabela1[[#This Row],[GK]]</f>
        <v>020503</v>
      </c>
      <c r="G30" s="2" t="s">
        <v>43</v>
      </c>
      <c r="H30" s="3">
        <v>236735948.93000001</v>
      </c>
      <c r="I30" s="4">
        <v>1.125</v>
      </c>
      <c r="J30" s="3">
        <v>266327942.55000001</v>
      </c>
      <c r="K30" s="4">
        <v>7.0000000000000007E-2</v>
      </c>
      <c r="L30" s="3">
        <v>18642956</v>
      </c>
      <c r="M30" s="3"/>
      <c r="N30" s="5"/>
      <c r="O30" s="3">
        <v>38678175.079999998</v>
      </c>
      <c r="P30" s="4">
        <v>1.125</v>
      </c>
      <c r="Q30" s="3">
        <v>43512946.969999999</v>
      </c>
      <c r="R30" s="4">
        <v>1.6E-2</v>
      </c>
      <c r="S30" s="3">
        <v>696207</v>
      </c>
      <c r="T30" s="3"/>
      <c r="U30" s="5"/>
      <c r="V30" s="3">
        <v>11951025</v>
      </c>
      <c r="W30" s="5"/>
      <c r="X30" s="3">
        <v>13641714</v>
      </c>
      <c r="Y30" s="3">
        <v>0</v>
      </c>
      <c r="Z30" s="3">
        <v>882406</v>
      </c>
      <c r="AA30" s="3">
        <v>1100702</v>
      </c>
      <c r="AB30" s="3">
        <v>9688191</v>
      </c>
      <c r="AC30" s="3">
        <v>1970415</v>
      </c>
      <c r="AD30" s="3">
        <v>1690689</v>
      </c>
      <c r="AE30" s="3">
        <v>0</v>
      </c>
      <c r="AF30" s="3">
        <v>18642956</v>
      </c>
      <c r="AG30" s="3">
        <v>696207</v>
      </c>
      <c r="AH30" s="3">
        <v>1690689</v>
      </c>
      <c r="AI30" s="3">
        <v>11951025</v>
      </c>
      <c r="AJ30" s="3">
        <v>536938</v>
      </c>
      <c r="AK30" s="3">
        <v>536938</v>
      </c>
      <c r="AL30" s="3">
        <v>915685</v>
      </c>
      <c r="AM30" s="3">
        <v>-378747</v>
      </c>
      <c r="AN30" s="3">
        <v>583490</v>
      </c>
      <c r="AO30" s="3">
        <v>0</v>
      </c>
      <c r="AP30" s="3">
        <v>-583490</v>
      </c>
      <c r="AQ30" s="3">
        <v>0</v>
      </c>
      <c r="AR30" s="3">
        <f>Tabela1[[#This Row],[Potrzeby finansowe 2027
w tym:]]+Tabela1[[#This Row],[Rozliczenie 2025 potrz. fin.]]</f>
        <v>13641714</v>
      </c>
      <c r="AS30" s="3">
        <v>0</v>
      </c>
      <c r="AT30" s="3">
        <v>0</v>
      </c>
      <c r="AU30" s="3"/>
      <c r="AV30" s="3"/>
      <c r="AW30" s="3"/>
      <c r="AX30" s="3"/>
      <c r="AY30" s="3"/>
      <c r="AZ30" s="3"/>
      <c r="BA30" s="3">
        <v>882406</v>
      </c>
      <c r="BB30" s="3">
        <v>0</v>
      </c>
      <c r="BC30" s="3">
        <v>16.899999999999999</v>
      </c>
      <c r="BD30" s="3">
        <v>8713.2999999999993</v>
      </c>
      <c r="BE30" s="3">
        <v>142.44</v>
      </c>
      <c r="BF30" s="3">
        <v>0</v>
      </c>
      <c r="BG30" s="3">
        <v>552873</v>
      </c>
      <c r="BH30" s="3">
        <v>5195</v>
      </c>
      <c r="BI30" s="3">
        <v>547829</v>
      </c>
      <c r="BJ30" s="3">
        <v>8418406.1225000024</v>
      </c>
      <c r="BK30" s="3">
        <v>5164679.1100000013</v>
      </c>
      <c r="BL30" s="3">
        <v>1800060.89</v>
      </c>
      <c r="BM30" s="3">
        <v>9414786.2699999996</v>
      </c>
      <c r="BN30" s="53">
        <v>1.1096891525139196</v>
      </c>
      <c r="BO30" s="54">
        <v>2.0042970000000001E-4</v>
      </c>
      <c r="BP30" s="70">
        <v>5041</v>
      </c>
      <c r="BQ30" s="71"/>
      <c r="BR30" s="70"/>
      <c r="BS30" s="72"/>
      <c r="BT30" s="72"/>
      <c r="BU30" s="70">
        <v>18642956</v>
      </c>
      <c r="BV30" s="70">
        <v>696207</v>
      </c>
      <c r="BW30" s="74">
        <v>1690689</v>
      </c>
      <c r="BX30" s="70">
        <v>21029852</v>
      </c>
    </row>
    <row r="31" spans="1:76" x14ac:dyDescent="0.3">
      <c r="A31" s="73" t="s">
        <v>10</v>
      </c>
      <c r="B31" s="2" t="s">
        <v>11</v>
      </c>
      <c r="C31" s="2" t="s">
        <v>21</v>
      </c>
      <c r="D31" s="2" t="s">
        <v>18</v>
      </c>
      <c r="E31" s="2" t="s">
        <v>15</v>
      </c>
      <c r="F31" s="17" t="str">
        <f>+Tabela1[[#This Row],[WK]]&amp;Tabela1[[#This Row],[PK]]&amp;Tabela1[[#This Row],[GK]]</f>
        <v>020504</v>
      </c>
      <c r="G31" s="2" t="s">
        <v>44</v>
      </c>
      <c r="H31" s="3">
        <v>154444216.72999999</v>
      </c>
      <c r="I31" s="4">
        <v>1.125</v>
      </c>
      <c r="J31" s="3">
        <v>173749743.81999999</v>
      </c>
      <c r="K31" s="4">
        <v>7.0000000000000007E-2</v>
      </c>
      <c r="L31" s="3">
        <v>12162482</v>
      </c>
      <c r="M31" s="3"/>
      <c r="N31" s="5"/>
      <c r="O31" s="3">
        <v>6213236.9800000004</v>
      </c>
      <c r="P31" s="4">
        <v>1.125</v>
      </c>
      <c r="Q31" s="3">
        <v>6989891.5999999996</v>
      </c>
      <c r="R31" s="4">
        <v>1.6E-2</v>
      </c>
      <c r="S31" s="3">
        <v>111838</v>
      </c>
      <c r="T31" s="3"/>
      <c r="U31" s="5"/>
      <c r="V31" s="3">
        <v>7727541</v>
      </c>
      <c r="W31" s="5"/>
      <c r="X31" s="3">
        <v>14575399</v>
      </c>
      <c r="Y31" s="3">
        <v>2626279</v>
      </c>
      <c r="Z31" s="3">
        <v>0</v>
      </c>
      <c r="AA31" s="3">
        <v>867838</v>
      </c>
      <c r="AB31" s="3">
        <v>6947767</v>
      </c>
      <c r="AC31" s="3">
        <v>4133515</v>
      </c>
      <c r="AD31" s="3">
        <v>6847858</v>
      </c>
      <c r="AE31" s="3">
        <v>0</v>
      </c>
      <c r="AF31" s="3">
        <v>12162482</v>
      </c>
      <c r="AG31" s="3">
        <v>111838</v>
      </c>
      <c r="AH31" s="3">
        <v>6847858</v>
      </c>
      <c r="AI31" s="3">
        <v>7727541</v>
      </c>
      <c r="AJ31" s="3">
        <v>2301937</v>
      </c>
      <c r="AK31" s="3">
        <v>2301937</v>
      </c>
      <c r="AL31" s="3">
        <v>677837</v>
      </c>
      <c r="AM31" s="3">
        <v>1624100</v>
      </c>
      <c r="AN31" s="3">
        <v>184063</v>
      </c>
      <c r="AO31" s="3">
        <v>0</v>
      </c>
      <c r="AP31" s="3">
        <v>-184063</v>
      </c>
      <c r="AQ31" s="3">
        <v>0</v>
      </c>
      <c r="AR31" s="3">
        <f>Tabela1[[#This Row],[Potrzeby finansowe 2027
w tym:]]+Tabela1[[#This Row],[Rozliczenie 2025 potrz. fin.]]</f>
        <v>14575399</v>
      </c>
      <c r="AS31" s="3">
        <v>0</v>
      </c>
      <c r="AT31" s="3">
        <v>0</v>
      </c>
      <c r="AU31" s="3"/>
      <c r="AV31" s="3"/>
      <c r="AW31" s="3"/>
      <c r="AX31" s="3"/>
      <c r="AY31" s="3"/>
      <c r="AZ31" s="3"/>
      <c r="BA31" s="3">
        <v>0</v>
      </c>
      <c r="BB31" s="3">
        <v>0</v>
      </c>
      <c r="BC31" s="3">
        <v>0</v>
      </c>
      <c r="BD31" s="3">
        <v>0</v>
      </c>
      <c r="BE31" s="3">
        <v>0</v>
      </c>
      <c r="BF31" s="3">
        <v>0</v>
      </c>
      <c r="BG31" s="3">
        <v>415693</v>
      </c>
      <c r="BH31" s="3">
        <v>3906</v>
      </c>
      <c r="BI31" s="3">
        <v>452145</v>
      </c>
      <c r="BJ31" s="3">
        <v>6948044.0125000002</v>
      </c>
      <c r="BK31" s="3">
        <v>3441726.2</v>
      </c>
      <c r="BL31" s="3">
        <v>3944076.85</v>
      </c>
      <c r="BM31" s="3">
        <v>6137117.5499999998</v>
      </c>
      <c r="BN31" s="53">
        <v>0.83378379638696931</v>
      </c>
      <c r="BO31" s="54">
        <v>1.4647710000000001E-4</v>
      </c>
      <c r="BP31" s="70">
        <v>3684</v>
      </c>
      <c r="BQ31" s="71"/>
      <c r="BR31" s="70"/>
      <c r="BS31" s="72"/>
      <c r="BT31" s="72"/>
      <c r="BU31" s="70">
        <v>12162482</v>
      </c>
      <c r="BV31" s="70">
        <v>111838</v>
      </c>
      <c r="BW31" s="74">
        <v>6847858</v>
      </c>
      <c r="BX31" s="70">
        <v>19122178</v>
      </c>
    </row>
    <row r="32" spans="1:76" x14ac:dyDescent="0.3">
      <c r="A32" s="73" t="s">
        <v>10</v>
      </c>
      <c r="B32" s="2" t="s">
        <v>11</v>
      </c>
      <c r="C32" s="2" t="s">
        <v>21</v>
      </c>
      <c r="D32" s="2" t="s">
        <v>21</v>
      </c>
      <c r="E32" s="2" t="s">
        <v>15</v>
      </c>
      <c r="F32" s="17" t="str">
        <f>+Tabela1[[#This Row],[WK]]&amp;Tabela1[[#This Row],[PK]]&amp;Tabela1[[#This Row],[GK]]</f>
        <v>020505</v>
      </c>
      <c r="G32" s="2" t="s">
        <v>45</v>
      </c>
      <c r="H32" s="3">
        <v>179909487.94999999</v>
      </c>
      <c r="I32" s="4">
        <v>1.125</v>
      </c>
      <c r="J32" s="3">
        <v>202398173.94</v>
      </c>
      <c r="K32" s="4">
        <v>7.0000000000000007E-2</v>
      </c>
      <c r="L32" s="3">
        <v>14167872</v>
      </c>
      <c r="M32" s="3"/>
      <c r="N32" s="5"/>
      <c r="O32" s="3">
        <v>13540287.98</v>
      </c>
      <c r="P32" s="4">
        <v>1.125</v>
      </c>
      <c r="Q32" s="3">
        <v>15232823.98</v>
      </c>
      <c r="R32" s="4">
        <v>1.6E-2</v>
      </c>
      <c r="S32" s="3">
        <v>243725</v>
      </c>
      <c r="T32" s="3"/>
      <c r="U32" s="5"/>
      <c r="V32" s="3">
        <v>9025055</v>
      </c>
      <c r="W32" s="5"/>
      <c r="X32" s="3">
        <v>13002976</v>
      </c>
      <c r="Y32" s="3">
        <v>129092</v>
      </c>
      <c r="Z32" s="3">
        <v>663590</v>
      </c>
      <c r="AA32" s="3">
        <v>701923</v>
      </c>
      <c r="AB32" s="3">
        <v>6171868</v>
      </c>
      <c r="AC32" s="3">
        <v>5336503</v>
      </c>
      <c r="AD32" s="3">
        <v>4057392</v>
      </c>
      <c r="AE32" s="3">
        <v>0</v>
      </c>
      <c r="AF32" s="3">
        <v>14167872</v>
      </c>
      <c r="AG32" s="3">
        <v>243725</v>
      </c>
      <c r="AH32" s="3">
        <v>4057392</v>
      </c>
      <c r="AI32" s="3">
        <v>9025055</v>
      </c>
      <c r="AJ32" s="3">
        <v>-1145954</v>
      </c>
      <c r="AK32" s="3">
        <v>-1390271</v>
      </c>
      <c r="AL32" s="3">
        <v>798983</v>
      </c>
      <c r="AM32" s="3">
        <v>-2189254</v>
      </c>
      <c r="AN32" s="3">
        <v>-244317</v>
      </c>
      <c r="AO32" s="3">
        <v>0</v>
      </c>
      <c r="AP32" s="3">
        <v>0</v>
      </c>
      <c r="AQ32" s="3">
        <v>-244317</v>
      </c>
      <c r="AR32" s="3">
        <f>Tabela1[[#This Row],[Potrzeby finansowe 2027
w tym:]]+Tabela1[[#This Row],[Rozliczenie 2025 potrz. fin.]]</f>
        <v>12758659</v>
      </c>
      <c r="AS32" s="3">
        <v>0</v>
      </c>
      <c r="AT32" s="3">
        <v>0</v>
      </c>
      <c r="AU32" s="3"/>
      <c r="AV32" s="3"/>
      <c r="AW32" s="3"/>
      <c r="AX32" s="3"/>
      <c r="AY32" s="3"/>
      <c r="AZ32" s="3"/>
      <c r="BA32" s="3">
        <v>663590</v>
      </c>
      <c r="BB32" s="3">
        <v>0</v>
      </c>
      <c r="BC32" s="3">
        <v>320.94</v>
      </c>
      <c r="BD32" s="3">
        <v>5578.37</v>
      </c>
      <c r="BE32" s="3">
        <v>0.72</v>
      </c>
      <c r="BF32" s="3">
        <v>0</v>
      </c>
      <c r="BG32" s="3">
        <v>447087</v>
      </c>
      <c r="BH32" s="3">
        <v>4201</v>
      </c>
      <c r="BI32" s="3">
        <v>254836</v>
      </c>
      <c r="BJ32" s="3">
        <v>3916030.5674999999</v>
      </c>
      <c r="BK32" s="3">
        <v>2158567.34</v>
      </c>
      <c r="BL32" s="3">
        <v>150816.37</v>
      </c>
      <c r="BM32" s="3">
        <v>6728220.1699999999</v>
      </c>
      <c r="BN32" s="53">
        <v>0.99214534195088744</v>
      </c>
      <c r="BO32" s="54">
        <v>1.5236739999999999E-4</v>
      </c>
      <c r="BP32" s="70">
        <v>3832</v>
      </c>
      <c r="BQ32" s="71"/>
      <c r="BR32" s="70"/>
      <c r="BS32" s="72"/>
      <c r="BT32" s="72"/>
      <c r="BU32" s="70">
        <v>14167872</v>
      </c>
      <c r="BV32" s="70">
        <v>243725</v>
      </c>
      <c r="BW32" s="74">
        <v>4057392</v>
      </c>
      <c r="BX32" s="70">
        <v>18468989</v>
      </c>
    </row>
    <row r="33" spans="1:76" x14ac:dyDescent="0.3">
      <c r="A33" s="73" t="s">
        <v>10</v>
      </c>
      <c r="B33" s="2" t="s">
        <v>11</v>
      </c>
      <c r="C33" s="2" t="s">
        <v>21</v>
      </c>
      <c r="D33" s="2" t="s">
        <v>23</v>
      </c>
      <c r="E33" s="2" t="s">
        <v>15</v>
      </c>
      <c r="F33" s="17" t="str">
        <f>+Tabela1[[#This Row],[WK]]&amp;Tabela1[[#This Row],[PK]]&amp;Tabela1[[#This Row],[GK]]</f>
        <v>020506</v>
      </c>
      <c r="G33" s="2" t="s">
        <v>46</v>
      </c>
      <c r="H33" s="3">
        <v>164318620.41999999</v>
      </c>
      <c r="I33" s="4">
        <v>1.125</v>
      </c>
      <c r="J33" s="3">
        <v>184858447.97</v>
      </c>
      <c r="K33" s="4">
        <v>7.0000000000000007E-2</v>
      </c>
      <c r="L33" s="3">
        <v>12940091</v>
      </c>
      <c r="M33" s="3"/>
      <c r="N33" s="5"/>
      <c r="O33" s="3">
        <v>2362578.4499999997</v>
      </c>
      <c r="P33" s="4">
        <v>1.125</v>
      </c>
      <c r="Q33" s="3">
        <v>2657900.7599999998</v>
      </c>
      <c r="R33" s="4">
        <v>1.6E-2</v>
      </c>
      <c r="S33" s="3">
        <v>42526</v>
      </c>
      <c r="T33" s="3"/>
      <c r="U33" s="5"/>
      <c r="V33" s="3">
        <v>7750709</v>
      </c>
      <c r="W33" s="5"/>
      <c r="X33" s="3">
        <v>11563672</v>
      </c>
      <c r="Y33" s="3">
        <v>0</v>
      </c>
      <c r="Z33" s="3">
        <v>0</v>
      </c>
      <c r="AA33" s="3">
        <v>716392</v>
      </c>
      <c r="AB33" s="3">
        <v>7043708</v>
      </c>
      <c r="AC33" s="3">
        <v>3803572</v>
      </c>
      <c r="AD33" s="3">
        <v>3812963</v>
      </c>
      <c r="AE33" s="3">
        <v>0</v>
      </c>
      <c r="AF33" s="3">
        <v>12940091</v>
      </c>
      <c r="AG33" s="3">
        <v>42526</v>
      </c>
      <c r="AH33" s="3">
        <v>3812963</v>
      </c>
      <c r="AI33" s="3">
        <v>7750709</v>
      </c>
      <c r="AJ33" s="3">
        <v>440883</v>
      </c>
      <c r="AK33" s="3">
        <v>440883</v>
      </c>
      <c r="AL33" s="3">
        <v>495844</v>
      </c>
      <c r="AM33" s="3">
        <v>-54961</v>
      </c>
      <c r="AN33" s="3">
        <v>-24023</v>
      </c>
      <c r="AO33" s="3">
        <v>0</v>
      </c>
      <c r="AP33" s="3">
        <v>24023</v>
      </c>
      <c r="AQ33" s="3">
        <v>0</v>
      </c>
      <c r="AR33" s="3">
        <f>Tabela1[[#This Row],[Potrzeby finansowe 2027
w tym:]]+Tabela1[[#This Row],[Rozliczenie 2025 potrz. fin.]]</f>
        <v>11563672</v>
      </c>
      <c r="AS33" s="3">
        <v>0</v>
      </c>
      <c r="AT33" s="3">
        <v>0</v>
      </c>
      <c r="AU33" s="3"/>
      <c r="AV33" s="3"/>
      <c r="AW33" s="3"/>
      <c r="AX33" s="3"/>
      <c r="AY33" s="3"/>
      <c r="AZ33" s="3"/>
      <c r="BA33" s="3">
        <v>0</v>
      </c>
      <c r="BB33" s="3">
        <v>0</v>
      </c>
      <c r="BC33" s="3">
        <v>0</v>
      </c>
      <c r="BD33" s="3">
        <v>0</v>
      </c>
      <c r="BE33" s="3">
        <v>0</v>
      </c>
      <c r="BF33" s="3">
        <v>0</v>
      </c>
      <c r="BG33" s="3">
        <v>389725</v>
      </c>
      <c r="BH33" s="3">
        <v>3662</v>
      </c>
      <c r="BI33" s="3">
        <v>326667</v>
      </c>
      <c r="BJ33" s="3">
        <v>5019838.6124999989</v>
      </c>
      <c r="BK33" s="3">
        <v>2518138.1999999993</v>
      </c>
      <c r="BL33" s="3">
        <v>1044350.79</v>
      </c>
      <c r="BM33" s="3">
        <v>7918100.0700000003</v>
      </c>
      <c r="BN33" s="53">
        <v>1.0533057273159678</v>
      </c>
      <c r="BO33" s="54">
        <v>1.3544079999999999E-4</v>
      </c>
      <c r="BP33" s="70">
        <v>3406</v>
      </c>
      <c r="BQ33" s="71"/>
      <c r="BR33" s="70"/>
      <c r="BS33" s="72"/>
      <c r="BT33" s="72"/>
      <c r="BU33" s="70">
        <v>12940091</v>
      </c>
      <c r="BV33" s="70">
        <v>42526</v>
      </c>
      <c r="BW33" s="74">
        <v>3812963</v>
      </c>
      <c r="BX33" s="70">
        <v>16795580</v>
      </c>
    </row>
    <row r="34" spans="1:76" x14ac:dyDescent="0.3">
      <c r="A34" s="73" t="s">
        <v>10</v>
      </c>
      <c r="B34" s="2" t="s">
        <v>11</v>
      </c>
      <c r="C34" s="2" t="s">
        <v>23</v>
      </c>
      <c r="D34" s="2" t="s">
        <v>12</v>
      </c>
      <c r="E34" s="2" t="s">
        <v>13</v>
      </c>
      <c r="F34" s="17" t="str">
        <f>+Tabela1[[#This Row],[WK]]&amp;Tabela1[[#This Row],[PK]]&amp;Tabela1[[#This Row],[GK]]</f>
        <v>020601</v>
      </c>
      <c r="G34" s="2" t="s">
        <v>47</v>
      </c>
      <c r="H34" s="3">
        <v>224013928.31999999</v>
      </c>
      <c r="I34" s="4">
        <v>1.125</v>
      </c>
      <c r="J34" s="3">
        <v>252015669.36000001</v>
      </c>
      <c r="K34" s="4">
        <v>7.0000000000000007E-2</v>
      </c>
      <c r="L34" s="3">
        <v>17641097</v>
      </c>
      <c r="M34" s="3"/>
      <c r="N34" s="5"/>
      <c r="O34" s="3">
        <v>68616065.569999993</v>
      </c>
      <c r="P34" s="4">
        <v>1.125</v>
      </c>
      <c r="Q34" s="3">
        <v>77193073.769999996</v>
      </c>
      <c r="R34" s="4">
        <v>1.6E-2</v>
      </c>
      <c r="S34" s="3">
        <v>1235089</v>
      </c>
      <c r="T34" s="3"/>
      <c r="U34" s="5"/>
      <c r="V34" s="3">
        <v>8864915</v>
      </c>
      <c r="W34" s="5"/>
      <c r="X34" s="3">
        <v>14088898</v>
      </c>
      <c r="Y34" s="3">
        <v>0</v>
      </c>
      <c r="Z34" s="3">
        <v>1395100</v>
      </c>
      <c r="AA34" s="3">
        <v>1176736</v>
      </c>
      <c r="AB34" s="3">
        <v>8364799</v>
      </c>
      <c r="AC34" s="3">
        <v>3152263</v>
      </c>
      <c r="AD34" s="3">
        <v>5246580</v>
      </c>
      <c r="AE34" s="3">
        <v>6666467</v>
      </c>
      <c r="AF34" s="3">
        <v>16221210</v>
      </c>
      <c r="AG34" s="3">
        <v>1235089</v>
      </c>
      <c r="AH34" s="3">
        <v>0</v>
      </c>
      <c r="AI34" s="3">
        <v>8864915</v>
      </c>
      <c r="AJ34" s="3">
        <v>-321912</v>
      </c>
      <c r="AK34" s="3">
        <v>-299315</v>
      </c>
      <c r="AL34" s="3">
        <v>470544</v>
      </c>
      <c r="AM34" s="3">
        <v>-769859</v>
      </c>
      <c r="AN34" s="3">
        <v>-667953</v>
      </c>
      <c r="AO34" s="3">
        <v>0</v>
      </c>
      <c r="AP34" s="3">
        <v>690550</v>
      </c>
      <c r="AQ34" s="3">
        <v>22597</v>
      </c>
      <c r="AR34" s="3">
        <f>Tabela1[[#This Row],[Potrzeby finansowe 2027
w tym:]]+Tabela1[[#This Row],[Rozliczenie 2025 potrz. fin.]]</f>
        <v>14111495</v>
      </c>
      <c r="AS34" s="3">
        <v>0</v>
      </c>
      <c r="AT34" s="3">
        <v>0</v>
      </c>
      <c r="AU34" s="3"/>
      <c r="AV34" s="3"/>
      <c r="AW34" s="3"/>
      <c r="AX34" s="3"/>
      <c r="AY34" s="3"/>
      <c r="AZ34" s="3"/>
      <c r="BA34" s="3">
        <v>1395100</v>
      </c>
      <c r="BB34" s="3">
        <v>2013.96</v>
      </c>
      <c r="BC34" s="3">
        <v>0</v>
      </c>
      <c r="BD34" s="3">
        <v>0</v>
      </c>
      <c r="BE34" s="3">
        <v>1102.31</v>
      </c>
      <c r="BF34" s="3">
        <v>0</v>
      </c>
      <c r="BG34" s="3">
        <v>435275</v>
      </c>
      <c r="BH34" s="3">
        <v>4090</v>
      </c>
      <c r="BI34" s="3">
        <v>741461</v>
      </c>
      <c r="BJ34" s="3">
        <v>11393910.65</v>
      </c>
      <c r="BK34" s="3">
        <v>8219743.1299999999</v>
      </c>
      <c r="BL34" s="3">
        <v>2289550.4</v>
      </c>
      <c r="BM34" s="3">
        <v>8117569.2800000003</v>
      </c>
      <c r="BN34" s="53">
        <v>1.5550059222368338</v>
      </c>
      <c r="BO34" s="54">
        <v>2.0789079999999999E-4</v>
      </c>
      <c r="BP34" s="70">
        <v>5113</v>
      </c>
      <c r="BQ34" s="71"/>
      <c r="BR34" s="70"/>
      <c r="BS34" s="72"/>
      <c r="BT34" s="72"/>
      <c r="BU34" s="70">
        <v>16221210</v>
      </c>
      <c r="BV34" s="70">
        <v>1235089</v>
      </c>
      <c r="BW34" s="74">
        <v>0</v>
      </c>
      <c r="BX34" s="70">
        <v>17456299</v>
      </c>
    </row>
    <row r="35" spans="1:76" x14ac:dyDescent="0.3">
      <c r="A35" s="73" t="s">
        <v>10</v>
      </c>
      <c r="B35" s="2" t="s">
        <v>11</v>
      </c>
      <c r="C35" s="2" t="s">
        <v>23</v>
      </c>
      <c r="D35" s="2" t="s">
        <v>11</v>
      </c>
      <c r="E35" s="2" t="s">
        <v>13</v>
      </c>
      <c r="F35" s="17" t="str">
        <f>+Tabela1[[#This Row],[WK]]&amp;Tabela1[[#This Row],[PK]]&amp;Tabela1[[#This Row],[GK]]</f>
        <v>020602</v>
      </c>
      <c r="G35" s="2" t="s">
        <v>48</v>
      </c>
      <c r="H35" s="3">
        <v>398415471.67000002</v>
      </c>
      <c r="I35" s="4">
        <v>1.125</v>
      </c>
      <c r="J35" s="3">
        <v>448217405.63</v>
      </c>
      <c r="K35" s="4">
        <v>7.0000000000000007E-2</v>
      </c>
      <c r="L35" s="3">
        <v>31375218</v>
      </c>
      <c r="M35" s="3"/>
      <c r="N35" s="5"/>
      <c r="O35" s="3">
        <v>21967452.509999998</v>
      </c>
      <c r="P35" s="4">
        <v>1.125</v>
      </c>
      <c r="Q35" s="3">
        <v>24713384.07</v>
      </c>
      <c r="R35" s="4">
        <v>1.6E-2</v>
      </c>
      <c r="S35" s="3">
        <v>395414</v>
      </c>
      <c r="T35" s="3"/>
      <c r="U35" s="5"/>
      <c r="V35" s="3">
        <v>18311210</v>
      </c>
      <c r="W35" s="5"/>
      <c r="X35" s="3">
        <v>17822623</v>
      </c>
      <c r="Y35" s="3">
        <v>1184838</v>
      </c>
      <c r="Z35" s="3">
        <v>270739</v>
      </c>
      <c r="AA35" s="3">
        <v>1376320</v>
      </c>
      <c r="AB35" s="3">
        <v>13014753</v>
      </c>
      <c r="AC35" s="3">
        <v>1975973</v>
      </c>
      <c r="AD35" s="3">
        <v>2975047</v>
      </c>
      <c r="AE35" s="3">
        <v>0</v>
      </c>
      <c r="AF35" s="3">
        <v>31375218</v>
      </c>
      <c r="AG35" s="3">
        <v>395414</v>
      </c>
      <c r="AH35" s="3">
        <v>2975047</v>
      </c>
      <c r="AI35" s="3">
        <v>18311210</v>
      </c>
      <c r="AJ35" s="3">
        <v>-611140</v>
      </c>
      <c r="AK35" s="3">
        <v>-922503</v>
      </c>
      <c r="AL35" s="3">
        <v>919293</v>
      </c>
      <c r="AM35" s="3">
        <v>-1841796</v>
      </c>
      <c r="AN35" s="3">
        <v>-311363</v>
      </c>
      <c r="AO35" s="3">
        <v>0</v>
      </c>
      <c r="AP35" s="3">
        <v>0</v>
      </c>
      <c r="AQ35" s="3">
        <v>-311363</v>
      </c>
      <c r="AR35" s="3">
        <f>Tabela1[[#This Row],[Potrzeby finansowe 2027
w tym:]]+Tabela1[[#This Row],[Rozliczenie 2025 potrz. fin.]]</f>
        <v>17511260</v>
      </c>
      <c r="AS35" s="3">
        <v>0</v>
      </c>
      <c r="AT35" s="3">
        <v>0</v>
      </c>
      <c r="AU35" s="3"/>
      <c r="AV35" s="3"/>
      <c r="AW35" s="3"/>
      <c r="AX35" s="3"/>
      <c r="AY35" s="3"/>
      <c r="AZ35" s="3"/>
      <c r="BA35" s="3">
        <v>270739</v>
      </c>
      <c r="BB35" s="3">
        <v>134.6</v>
      </c>
      <c r="BC35" s="3">
        <v>0</v>
      </c>
      <c r="BD35" s="3">
        <v>1096.8599999999999</v>
      </c>
      <c r="BE35" s="3">
        <v>1436.7</v>
      </c>
      <c r="BF35" s="3">
        <v>0</v>
      </c>
      <c r="BG35" s="3">
        <v>996448</v>
      </c>
      <c r="BH35" s="3">
        <v>9363</v>
      </c>
      <c r="BI35" s="3">
        <v>379872</v>
      </c>
      <c r="BJ35" s="3">
        <v>5837428.9849999994</v>
      </c>
      <c r="BK35" s="3">
        <v>0</v>
      </c>
      <c r="BL35" s="3">
        <v>5280847.6399999997</v>
      </c>
      <c r="BM35" s="3">
        <v>12788020.66</v>
      </c>
      <c r="BN35" s="53">
        <v>0.96695112056181987</v>
      </c>
      <c r="BO35" s="54">
        <v>3.3240869999999999E-4</v>
      </c>
      <c r="BP35" s="70">
        <v>8359</v>
      </c>
      <c r="BQ35" s="71"/>
      <c r="BR35" s="70"/>
      <c r="BS35" s="72"/>
      <c r="BT35" s="72"/>
      <c r="BU35" s="70">
        <v>31375218</v>
      </c>
      <c r="BV35" s="70">
        <v>395414</v>
      </c>
      <c r="BW35" s="74">
        <v>2975047</v>
      </c>
      <c r="BX35" s="70">
        <v>34745679</v>
      </c>
    </row>
    <row r="36" spans="1:76" x14ac:dyDescent="0.3">
      <c r="A36" s="73" t="s">
        <v>10</v>
      </c>
      <c r="B36" s="2" t="s">
        <v>11</v>
      </c>
      <c r="C36" s="2" t="s">
        <v>23</v>
      </c>
      <c r="D36" s="2" t="s">
        <v>16</v>
      </c>
      <c r="E36" s="2" t="s">
        <v>13</v>
      </c>
      <c r="F36" s="17" t="str">
        <f>+Tabela1[[#This Row],[WK]]&amp;Tabela1[[#This Row],[PK]]&amp;Tabela1[[#This Row],[GK]]</f>
        <v>020603</v>
      </c>
      <c r="G36" s="2" t="s">
        <v>49</v>
      </c>
      <c r="H36" s="3">
        <v>271181956.97000003</v>
      </c>
      <c r="I36" s="4">
        <v>1.125</v>
      </c>
      <c r="J36" s="3">
        <v>305079701.58999997</v>
      </c>
      <c r="K36" s="4">
        <v>7.0000000000000007E-2</v>
      </c>
      <c r="L36" s="3">
        <v>21355579</v>
      </c>
      <c r="M36" s="3"/>
      <c r="N36" s="5"/>
      <c r="O36" s="3">
        <v>24827235.010000002</v>
      </c>
      <c r="P36" s="4">
        <v>1.125</v>
      </c>
      <c r="Q36" s="3">
        <v>27930639.390000001</v>
      </c>
      <c r="R36" s="4">
        <v>1.6E-2</v>
      </c>
      <c r="S36" s="3">
        <v>446890</v>
      </c>
      <c r="T36" s="3"/>
      <c r="U36" s="5"/>
      <c r="V36" s="3">
        <v>12480702</v>
      </c>
      <c r="W36" s="5"/>
      <c r="X36" s="3">
        <v>7919855</v>
      </c>
      <c r="Y36" s="3">
        <v>0</v>
      </c>
      <c r="Z36" s="3">
        <v>470377</v>
      </c>
      <c r="AA36" s="3">
        <v>1093924</v>
      </c>
      <c r="AB36" s="3">
        <v>6355554</v>
      </c>
      <c r="AC36" s="3">
        <v>0</v>
      </c>
      <c r="AD36" s="3">
        <v>0</v>
      </c>
      <c r="AE36" s="3">
        <v>1105661</v>
      </c>
      <c r="AF36" s="3">
        <v>20249918</v>
      </c>
      <c r="AG36" s="3">
        <v>446890</v>
      </c>
      <c r="AH36" s="3">
        <v>0</v>
      </c>
      <c r="AI36" s="3">
        <v>12480702</v>
      </c>
      <c r="AJ36" s="3">
        <v>-617957</v>
      </c>
      <c r="AK36" s="3">
        <v>-425025</v>
      </c>
      <c r="AL36" s="3">
        <v>520909</v>
      </c>
      <c r="AM36" s="3">
        <v>-945934</v>
      </c>
      <c r="AN36" s="3">
        <v>192932</v>
      </c>
      <c r="AO36" s="3">
        <v>0</v>
      </c>
      <c r="AP36" s="3">
        <v>0</v>
      </c>
      <c r="AQ36" s="3">
        <v>192932</v>
      </c>
      <c r="AR36" s="3">
        <f>Tabela1[[#This Row],[Potrzeby finansowe 2027
w tym:]]+Tabela1[[#This Row],[Rozliczenie 2025 potrz. fin.]]</f>
        <v>8112787</v>
      </c>
      <c r="AS36" s="3">
        <v>0</v>
      </c>
      <c r="AT36" s="3">
        <v>0</v>
      </c>
      <c r="AU36" s="3"/>
      <c r="AV36" s="3"/>
      <c r="AW36" s="3"/>
      <c r="AX36" s="3"/>
      <c r="AY36" s="3"/>
      <c r="AZ36" s="3"/>
      <c r="BA36" s="3">
        <v>470377</v>
      </c>
      <c r="BB36" s="3">
        <v>508.26</v>
      </c>
      <c r="BC36" s="3">
        <v>0</v>
      </c>
      <c r="BD36" s="3">
        <v>0</v>
      </c>
      <c r="BE36" s="3">
        <v>2648.64</v>
      </c>
      <c r="BF36" s="3">
        <v>0</v>
      </c>
      <c r="BG36" s="3">
        <v>596081</v>
      </c>
      <c r="BH36" s="3">
        <v>5601</v>
      </c>
      <c r="BI36" s="3">
        <v>497843</v>
      </c>
      <c r="BJ36" s="3">
        <v>7650276.182500001</v>
      </c>
      <c r="BK36" s="3">
        <v>4686848.1100000013</v>
      </c>
      <c r="BL36" s="3">
        <v>1429629.34</v>
      </c>
      <c r="BM36" s="3">
        <v>8994453.6099999994</v>
      </c>
      <c r="BN36" s="53">
        <v>1.270244257295543</v>
      </c>
      <c r="BO36" s="54">
        <v>1.9996169999999999E-4</v>
      </c>
      <c r="BP36" s="70">
        <v>5029</v>
      </c>
      <c r="BQ36" s="71"/>
      <c r="BR36" s="70"/>
      <c r="BS36" s="72"/>
      <c r="BT36" s="72"/>
      <c r="BU36" s="70">
        <v>20249918</v>
      </c>
      <c r="BV36" s="70">
        <v>446890</v>
      </c>
      <c r="BW36" s="74">
        <v>0</v>
      </c>
      <c r="BX36" s="70">
        <v>20696808</v>
      </c>
    </row>
    <row r="37" spans="1:76" x14ac:dyDescent="0.3">
      <c r="A37" s="73" t="s">
        <v>10</v>
      </c>
      <c r="B37" s="2" t="s">
        <v>11</v>
      </c>
      <c r="C37" s="2" t="s">
        <v>23</v>
      </c>
      <c r="D37" s="2" t="s">
        <v>18</v>
      </c>
      <c r="E37" s="2" t="s">
        <v>13</v>
      </c>
      <c r="F37" s="17" t="str">
        <f>+Tabela1[[#This Row],[WK]]&amp;Tabela1[[#This Row],[PK]]&amp;Tabela1[[#This Row],[GK]]</f>
        <v>020604</v>
      </c>
      <c r="G37" s="2" t="s">
        <v>50</v>
      </c>
      <c r="H37" s="3">
        <v>287090161.25</v>
      </c>
      <c r="I37" s="4">
        <v>1.125</v>
      </c>
      <c r="J37" s="3">
        <v>322976431.41000003</v>
      </c>
      <c r="K37" s="4">
        <v>7.0000000000000007E-2</v>
      </c>
      <c r="L37" s="3">
        <v>22608350</v>
      </c>
      <c r="M37" s="3"/>
      <c r="N37" s="5"/>
      <c r="O37" s="3">
        <v>35391264.830000006</v>
      </c>
      <c r="P37" s="4">
        <v>1.125</v>
      </c>
      <c r="Q37" s="3">
        <v>39815172.93</v>
      </c>
      <c r="R37" s="4">
        <v>1.6E-2</v>
      </c>
      <c r="S37" s="3">
        <v>637043</v>
      </c>
      <c r="T37" s="3"/>
      <c r="U37" s="5"/>
      <c r="V37" s="3">
        <v>13125319</v>
      </c>
      <c r="W37" s="5"/>
      <c r="X37" s="3">
        <v>13612263</v>
      </c>
      <c r="Y37" s="3">
        <v>0</v>
      </c>
      <c r="Z37" s="3">
        <v>967932</v>
      </c>
      <c r="AA37" s="3">
        <v>1408275</v>
      </c>
      <c r="AB37" s="3">
        <v>8705285</v>
      </c>
      <c r="AC37" s="3">
        <v>2530771</v>
      </c>
      <c r="AD37" s="3">
        <v>3005322</v>
      </c>
      <c r="AE37" s="3">
        <v>6552296</v>
      </c>
      <c r="AF37" s="3">
        <v>19061376</v>
      </c>
      <c r="AG37" s="3">
        <v>637043</v>
      </c>
      <c r="AH37" s="3">
        <v>0</v>
      </c>
      <c r="AI37" s="3">
        <v>13125319</v>
      </c>
      <c r="AJ37" s="3">
        <v>-126295</v>
      </c>
      <c r="AK37" s="3">
        <v>-205079</v>
      </c>
      <c r="AL37" s="3">
        <v>1170493</v>
      </c>
      <c r="AM37" s="3">
        <v>-1375572</v>
      </c>
      <c r="AN37" s="3">
        <v>-209774</v>
      </c>
      <c r="AO37" s="3">
        <v>0</v>
      </c>
      <c r="AP37" s="3">
        <v>130990</v>
      </c>
      <c r="AQ37" s="3">
        <v>-78784</v>
      </c>
      <c r="AR37" s="3">
        <f>Tabela1[[#This Row],[Potrzeby finansowe 2027
w tym:]]+Tabela1[[#This Row],[Rozliczenie 2025 potrz. fin.]]</f>
        <v>13533479</v>
      </c>
      <c r="AS37" s="3">
        <v>0</v>
      </c>
      <c r="AT37" s="3">
        <v>0</v>
      </c>
      <c r="AU37" s="3"/>
      <c r="AV37" s="3"/>
      <c r="AW37" s="3"/>
      <c r="AX37" s="3"/>
      <c r="AY37" s="3"/>
      <c r="AZ37" s="3"/>
      <c r="BA37" s="3">
        <v>967932</v>
      </c>
      <c r="BB37" s="3">
        <v>1036.3499999999999</v>
      </c>
      <c r="BC37" s="3">
        <v>45.99</v>
      </c>
      <c r="BD37" s="3">
        <v>0</v>
      </c>
      <c r="BE37" s="3">
        <v>5270.89</v>
      </c>
      <c r="BF37" s="3">
        <v>0</v>
      </c>
      <c r="BG37" s="3">
        <v>577562</v>
      </c>
      <c r="BH37" s="3">
        <v>5427</v>
      </c>
      <c r="BI37" s="3">
        <v>830713</v>
      </c>
      <c r="BJ37" s="3">
        <v>12765431.65</v>
      </c>
      <c r="BK37" s="3">
        <v>10022574.85</v>
      </c>
      <c r="BL37" s="3">
        <v>2177974.2999999998</v>
      </c>
      <c r="BM37" s="3">
        <v>6615478.5999999996</v>
      </c>
      <c r="BN37" s="53">
        <v>1.5800490566389673</v>
      </c>
      <c r="BO37" s="54">
        <v>2.2437259999999999E-4</v>
      </c>
      <c r="BP37" s="70">
        <v>5643</v>
      </c>
      <c r="BQ37" s="71"/>
      <c r="BR37" s="70"/>
      <c r="BS37" s="72"/>
      <c r="BT37" s="72"/>
      <c r="BU37" s="70">
        <v>19061376</v>
      </c>
      <c r="BV37" s="70">
        <v>637043</v>
      </c>
      <c r="BW37" s="74">
        <v>0</v>
      </c>
      <c r="BX37" s="70">
        <v>19698419</v>
      </c>
    </row>
    <row r="38" spans="1:76" x14ac:dyDescent="0.3">
      <c r="A38" s="73" t="s">
        <v>10</v>
      </c>
      <c r="B38" s="2" t="s">
        <v>11</v>
      </c>
      <c r="C38" s="2" t="s">
        <v>23</v>
      </c>
      <c r="D38" s="2" t="s">
        <v>21</v>
      </c>
      <c r="E38" s="2" t="s">
        <v>15</v>
      </c>
      <c r="F38" s="17" t="str">
        <f>+Tabela1[[#This Row],[WK]]&amp;Tabela1[[#This Row],[PK]]&amp;Tabela1[[#This Row],[GK]]</f>
        <v>020605</v>
      </c>
      <c r="G38" s="2" t="s">
        <v>51</v>
      </c>
      <c r="H38" s="3">
        <v>178726728.77000001</v>
      </c>
      <c r="I38" s="4">
        <v>1.125</v>
      </c>
      <c r="J38" s="3">
        <v>201067569.87</v>
      </c>
      <c r="K38" s="4">
        <v>7.0000000000000007E-2</v>
      </c>
      <c r="L38" s="3">
        <v>14074730</v>
      </c>
      <c r="M38" s="3"/>
      <c r="N38" s="5"/>
      <c r="O38" s="3">
        <v>1596556.88</v>
      </c>
      <c r="P38" s="4">
        <v>1.125</v>
      </c>
      <c r="Q38" s="3">
        <v>1796126.49</v>
      </c>
      <c r="R38" s="4">
        <v>1.6E-2</v>
      </c>
      <c r="S38" s="3">
        <v>28738</v>
      </c>
      <c r="T38" s="3"/>
      <c r="U38" s="5"/>
      <c r="V38" s="3">
        <v>8298398</v>
      </c>
      <c r="W38" s="5"/>
      <c r="X38" s="3">
        <v>13328161</v>
      </c>
      <c r="Y38" s="3">
        <v>0</v>
      </c>
      <c r="Z38" s="3">
        <v>328414</v>
      </c>
      <c r="AA38" s="3">
        <v>663221</v>
      </c>
      <c r="AB38" s="3">
        <v>8047898</v>
      </c>
      <c r="AC38" s="3">
        <v>4288628</v>
      </c>
      <c r="AD38" s="3">
        <v>5029763</v>
      </c>
      <c r="AE38" s="3">
        <v>0</v>
      </c>
      <c r="AF38" s="3">
        <v>14074730</v>
      </c>
      <c r="AG38" s="3">
        <v>28738</v>
      </c>
      <c r="AH38" s="3">
        <v>5029763</v>
      </c>
      <c r="AI38" s="3">
        <v>8298398</v>
      </c>
      <c r="AJ38" s="3">
        <v>875618</v>
      </c>
      <c r="AK38" s="3">
        <v>875618</v>
      </c>
      <c r="AL38" s="3">
        <v>645577</v>
      </c>
      <c r="AM38" s="3">
        <v>230041</v>
      </c>
      <c r="AN38" s="3">
        <v>281004</v>
      </c>
      <c r="AO38" s="3">
        <v>0</v>
      </c>
      <c r="AP38" s="3">
        <v>-281004</v>
      </c>
      <c r="AQ38" s="3">
        <v>0</v>
      </c>
      <c r="AR38" s="3">
        <f>Tabela1[[#This Row],[Potrzeby finansowe 2027
w tym:]]+Tabela1[[#This Row],[Rozliczenie 2025 potrz. fin.]]</f>
        <v>13328161</v>
      </c>
      <c r="AS38" s="3">
        <v>0</v>
      </c>
      <c r="AT38" s="3">
        <v>0</v>
      </c>
      <c r="AU38" s="3"/>
      <c r="AV38" s="3"/>
      <c r="AW38" s="3"/>
      <c r="AX38" s="3"/>
      <c r="AY38" s="3"/>
      <c r="AZ38" s="3"/>
      <c r="BA38" s="3">
        <v>328414</v>
      </c>
      <c r="BB38" s="3">
        <v>0</v>
      </c>
      <c r="BC38" s="3">
        <v>17.100000000000001</v>
      </c>
      <c r="BD38" s="3">
        <v>2507.5100000000002</v>
      </c>
      <c r="BE38" s="3">
        <v>1451.77</v>
      </c>
      <c r="BF38" s="3">
        <v>0</v>
      </c>
      <c r="BG38" s="3">
        <v>427293</v>
      </c>
      <c r="BH38" s="3">
        <v>4015</v>
      </c>
      <c r="BI38" s="3">
        <v>235928</v>
      </c>
      <c r="BJ38" s="3">
        <v>3625466.3824999994</v>
      </c>
      <c r="BK38" s="3">
        <v>2217640.4099999992</v>
      </c>
      <c r="BL38" s="3">
        <v>247929.39</v>
      </c>
      <c r="BM38" s="3">
        <v>5135445.1100000003</v>
      </c>
      <c r="BN38" s="53">
        <v>1.0316405994982421</v>
      </c>
      <c r="BO38" s="54">
        <v>1.2996000000000001E-4</v>
      </c>
      <c r="BP38" s="70">
        <v>3269</v>
      </c>
      <c r="BQ38" s="71"/>
      <c r="BR38" s="70"/>
      <c r="BS38" s="72"/>
      <c r="BT38" s="72"/>
      <c r="BU38" s="70">
        <v>14074730</v>
      </c>
      <c r="BV38" s="70">
        <v>28738</v>
      </c>
      <c r="BW38" s="74">
        <v>5029763</v>
      </c>
      <c r="BX38" s="70">
        <v>19133231</v>
      </c>
    </row>
    <row r="39" spans="1:76" x14ac:dyDescent="0.3">
      <c r="A39" s="73" t="s">
        <v>10</v>
      </c>
      <c r="B39" s="2" t="s">
        <v>11</v>
      </c>
      <c r="C39" s="2" t="s">
        <v>23</v>
      </c>
      <c r="D39" s="2" t="s">
        <v>23</v>
      </c>
      <c r="E39" s="2" t="s">
        <v>15</v>
      </c>
      <c r="F39" s="17" t="str">
        <f>+Tabela1[[#This Row],[WK]]&amp;Tabela1[[#This Row],[PK]]&amp;Tabela1[[#This Row],[GK]]</f>
        <v>020606</v>
      </c>
      <c r="G39" s="2" t="s">
        <v>52</v>
      </c>
      <c r="H39" s="3">
        <v>436039069.95999998</v>
      </c>
      <c r="I39" s="4">
        <v>1.125</v>
      </c>
      <c r="J39" s="3">
        <v>490543953.70999998</v>
      </c>
      <c r="K39" s="4">
        <v>7.0000000000000007E-2</v>
      </c>
      <c r="L39" s="3">
        <v>34338077</v>
      </c>
      <c r="M39" s="3"/>
      <c r="N39" s="5"/>
      <c r="O39" s="3">
        <v>23791947.969999999</v>
      </c>
      <c r="P39" s="4">
        <v>1.125</v>
      </c>
      <c r="Q39" s="3">
        <v>26765941.469999999</v>
      </c>
      <c r="R39" s="4">
        <v>1.6E-2</v>
      </c>
      <c r="S39" s="3">
        <v>428255</v>
      </c>
      <c r="T39" s="3"/>
      <c r="U39" s="5"/>
      <c r="V39" s="3">
        <v>15766696</v>
      </c>
      <c r="W39" s="5"/>
      <c r="X39" s="3">
        <v>14742620</v>
      </c>
      <c r="Y39" s="3">
        <v>0</v>
      </c>
      <c r="Z39" s="3">
        <v>294390</v>
      </c>
      <c r="AA39" s="3">
        <v>1893821</v>
      </c>
      <c r="AB39" s="3">
        <v>9987349</v>
      </c>
      <c r="AC39" s="3">
        <v>2567060</v>
      </c>
      <c r="AD39" s="3">
        <v>422045</v>
      </c>
      <c r="AE39" s="3">
        <v>775542</v>
      </c>
      <c r="AF39" s="3">
        <v>33984580</v>
      </c>
      <c r="AG39" s="3">
        <v>428255</v>
      </c>
      <c r="AH39" s="3">
        <v>0</v>
      </c>
      <c r="AI39" s="3">
        <v>15766696</v>
      </c>
      <c r="AJ39" s="3">
        <v>360302</v>
      </c>
      <c r="AK39" s="3">
        <v>164185</v>
      </c>
      <c r="AL39" s="3">
        <v>1259789</v>
      </c>
      <c r="AM39" s="3">
        <v>-1095604</v>
      </c>
      <c r="AN39" s="3">
        <v>-381157</v>
      </c>
      <c r="AO39" s="3">
        <v>0</v>
      </c>
      <c r="AP39" s="3">
        <v>185040</v>
      </c>
      <c r="AQ39" s="3">
        <v>-196117</v>
      </c>
      <c r="AR39" s="3">
        <f>Tabela1[[#This Row],[Potrzeby finansowe 2027
w tym:]]+Tabela1[[#This Row],[Rozliczenie 2025 potrz. fin.]]</f>
        <v>14546503</v>
      </c>
      <c r="AS39" s="3">
        <v>0</v>
      </c>
      <c r="AT39" s="3">
        <v>0</v>
      </c>
      <c r="AU39" s="3"/>
      <c r="AV39" s="3"/>
      <c r="AW39" s="3"/>
      <c r="AX39" s="3"/>
      <c r="AY39" s="3"/>
      <c r="AZ39" s="3"/>
      <c r="BA39" s="3">
        <v>294390</v>
      </c>
      <c r="BB39" s="3">
        <v>0</v>
      </c>
      <c r="BC39" s="3">
        <v>0</v>
      </c>
      <c r="BD39" s="3">
        <v>1836.28</v>
      </c>
      <c r="BE39" s="3">
        <v>2226.44</v>
      </c>
      <c r="BF39" s="3">
        <v>0</v>
      </c>
      <c r="BG39" s="3">
        <v>852776</v>
      </c>
      <c r="BH39" s="3">
        <v>8013</v>
      </c>
      <c r="BI39" s="3">
        <v>1041045</v>
      </c>
      <c r="BJ39" s="3">
        <v>15997577.094999999</v>
      </c>
      <c r="BK39" s="3">
        <v>11505378.6</v>
      </c>
      <c r="BL39" s="3">
        <v>3050951.02</v>
      </c>
      <c r="BM39" s="3">
        <v>11866891.939999999</v>
      </c>
      <c r="BN39" s="53">
        <v>1.3157102487339472</v>
      </c>
      <c r="BO39" s="54">
        <v>2.3151589999999999E-4</v>
      </c>
      <c r="BP39" s="70">
        <v>6010</v>
      </c>
      <c r="BQ39" s="71"/>
      <c r="BR39" s="70"/>
      <c r="BS39" s="72"/>
      <c r="BT39" s="72"/>
      <c r="BU39" s="70">
        <v>33984580</v>
      </c>
      <c r="BV39" s="70">
        <v>428255</v>
      </c>
      <c r="BW39" s="74">
        <v>0</v>
      </c>
      <c r="BX39" s="70">
        <v>34412835</v>
      </c>
    </row>
    <row r="40" spans="1:76" x14ac:dyDescent="0.3">
      <c r="A40" s="73" t="s">
        <v>10</v>
      </c>
      <c r="B40" s="2" t="s">
        <v>11</v>
      </c>
      <c r="C40" s="2" t="s">
        <v>23</v>
      </c>
      <c r="D40" s="2" t="s">
        <v>30</v>
      </c>
      <c r="E40" s="2" t="s">
        <v>15</v>
      </c>
      <c r="F40" s="17" t="str">
        <f>+Tabela1[[#This Row],[WK]]&amp;Tabela1[[#This Row],[PK]]&amp;Tabela1[[#This Row],[GK]]</f>
        <v>020607</v>
      </c>
      <c r="G40" s="2" t="s">
        <v>53</v>
      </c>
      <c r="H40" s="3">
        <v>436296604.86000001</v>
      </c>
      <c r="I40" s="4">
        <v>1.125</v>
      </c>
      <c r="J40" s="3">
        <v>490833680.47000003</v>
      </c>
      <c r="K40" s="4">
        <v>7.0000000000000007E-2</v>
      </c>
      <c r="L40" s="3">
        <v>34358358</v>
      </c>
      <c r="M40" s="3"/>
      <c r="N40" s="5"/>
      <c r="O40" s="3">
        <v>16892485.420000002</v>
      </c>
      <c r="P40" s="4">
        <v>1.125</v>
      </c>
      <c r="Q40" s="3">
        <v>19004046.100000001</v>
      </c>
      <c r="R40" s="4">
        <v>1.6E-2</v>
      </c>
      <c r="S40" s="3">
        <v>304065</v>
      </c>
      <c r="T40" s="3"/>
      <c r="U40" s="5"/>
      <c r="V40" s="3">
        <v>19681535</v>
      </c>
      <c r="W40" s="5"/>
      <c r="X40" s="3">
        <v>27094869</v>
      </c>
      <c r="Y40" s="3">
        <v>0</v>
      </c>
      <c r="Z40" s="3">
        <v>556194</v>
      </c>
      <c r="AA40" s="3">
        <v>2126161</v>
      </c>
      <c r="AB40" s="3">
        <v>19942091</v>
      </c>
      <c r="AC40" s="3">
        <v>4470423</v>
      </c>
      <c r="AD40" s="3">
        <v>7413334</v>
      </c>
      <c r="AE40" s="3">
        <v>0</v>
      </c>
      <c r="AF40" s="3">
        <v>34358358</v>
      </c>
      <c r="AG40" s="3">
        <v>304065</v>
      </c>
      <c r="AH40" s="3">
        <v>7413334</v>
      </c>
      <c r="AI40" s="3">
        <v>19681535</v>
      </c>
      <c r="AJ40" s="3">
        <v>944803</v>
      </c>
      <c r="AK40" s="3">
        <v>944803</v>
      </c>
      <c r="AL40" s="3">
        <v>973933</v>
      </c>
      <c r="AM40" s="3">
        <v>-29130</v>
      </c>
      <c r="AN40" s="3">
        <v>1207484</v>
      </c>
      <c r="AO40" s="3">
        <v>0</v>
      </c>
      <c r="AP40" s="3">
        <v>-1207484</v>
      </c>
      <c r="AQ40" s="3">
        <v>0</v>
      </c>
      <c r="AR40" s="3">
        <f>Tabela1[[#This Row],[Potrzeby finansowe 2027
w tym:]]+Tabela1[[#This Row],[Rozliczenie 2025 potrz. fin.]]</f>
        <v>27094869</v>
      </c>
      <c r="AS40" s="3">
        <v>0</v>
      </c>
      <c r="AT40" s="3">
        <v>0</v>
      </c>
      <c r="AU40" s="3"/>
      <c r="AV40" s="3"/>
      <c r="AW40" s="3"/>
      <c r="AX40" s="3"/>
      <c r="AY40" s="3"/>
      <c r="AZ40" s="3"/>
      <c r="BA40" s="3">
        <v>556194</v>
      </c>
      <c r="BB40" s="3">
        <v>0</v>
      </c>
      <c r="BC40" s="3">
        <v>0</v>
      </c>
      <c r="BD40" s="3">
        <v>5539.75</v>
      </c>
      <c r="BE40" s="3">
        <v>65.55</v>
      </c>
      <c r="BF40" s="3">
        <v>0</v>
      </c>
      <c r="BG40" s="3">
        <v>1009219</v>
      </c>
      <c r="BH40" s="3">
        <v>9483</v>
      </c>
      <c r="BI40" s="3">
        <v>1116942</v>
      </c>
      <c r="BJ40" s="3">
        <v>17163872.532499999</v>
      </c>
      <c r="BK40" s="3">
        <v>12873207.52</v>
      </c>
      <c r="BL40" s="3">
        <v>55599.71</v>
      </c>
      <c r="BM40" s="3">
        <v>17051460.629999999</v>
      </c>
      <c r="BN40" s="53">
        <v>1.0276675713233168</v>
      </c>
      <c r="BO40" s="54">
        <v>3.4177820000000001E-4</v>
      </c>
      <c r="BP40" s="70">
        <v>8596</v>
      </c>
      <c r="BQ40" s="71"/>
      <c r="BR40" s="70"/>
      <c r="BS40" s="72"/>
      <c r="BT40" s="72"/>
      <c r="BU40" s="70">
        <v>34358358</v>
      </c>
      <c r="BV40" s="70">
        <v>304065</v>
      </c>
      <c r="BW40" s="74">
        <v>7413334</v>
      </c>
      <c r="BX40" s="70">
        <v>42075757</v>
      </c>
    </row>
    <row r="41" spans="1:76" x14ac:dyDescent="0.3">
      <c r="A41" s="73" t="s">
        <v>10</v>
      </c>
      <c r="B41" s="2" t="s">
        <v>11</v>
      </c>
      <c r="C41" s="2" t="s">
        <v>23</v>
      </c>
      <c r="D41" s="2" t="s">
        <v>54</v>
      </c>
      <c r="E41" s="2" t="s">
        <v>15</v>
      </c>
      <c r="F41" s="17" t="str">
        <f>+Tabela1[[#This Row],[WK]]&amp;Tabela1[[#This Row],[PK]]&amp;Tabela1[[#This Row],[GK]]</f>
        <v>020608</v>
      </c>
      <c r="G41" s="2" t="s">
        <v>55</v>
      </c>
      <c r="H41" s="3">
        <v>400904047.37</v>
      </c>
      <c r="I41" s="4">
        <v>1.125</v>
      </c>
      <c r="J41" s="3">
        <v>451017053.29000002</v>
      </c>
      <c r="K41" s="4">
        <v>7.0000000000000007E-2</v>
      </c>
      <c r="L41" s="3">
        <v>31571194</v>
      </c>
      <c r="M41" s="3"/>
      <c r="N41" s="5"/>
      <c r="O41" s="3">
        <v>61578566.959999993</v>
      </c>
      <c r="P41" s="4">
        <v>1.125</v>
      </c>
      <c r="Q41" s="3">
        <v>69275887.829999998</v>
      </c>
      <c r="R41" s="4">
        <v>1.6E-2</v>
      </c>
      <c r="S41" s="3">
        <v>1108414</v>
      </c>
      <c r="T41" s="3"/>
      <c r="U41" s="5"/>
      <c r="V41" s="3">
        <v>17795345</v>
      </c>
      <c r="W41" s="5"/>
      <c r="X41" s="3">
        <v>24951887</v>
      </c>
      <c r="Y41" s="3">
        <v>0</v>
      </c>
      <c r="Z41" s="3">
        <v>528078</v>
      </c>
      <c r="AA41" s="3">
        <v>1825493</v>
      </c>
      <c r="AB41" s="3">
        <v>19854192</v>
      </c>
      <c r="AC41" s="3">
        <v>2744124</v>
      </c>
      <c r="AD41" s="3">
        <v>7156542</v>
      </c>
      <c r="AE41" s="3">
        <v>0</v>
      </c>
      <c r="AF41" s="3">
        <v>31571194</v>
      </c>
      <c r="AG41" s="3">
        <v>1108414</v>
      </c>
      <c r="AH41" s="3">
        <v>7156542</v>
      </c>
      <c r="AI41" s="3">
        <v>17795345</v>
      </c>
      <c r="AJ41" s="3">
        <v>2955681</v>
      </c>
      <c r="AK41" s="3">
        <v>2955681</v>
      </c>
      <c r="AL41" s="3">
        <v>1407618</v>
      </c>
      <c r="AM41" s="3">
        <v>1548063</v>
      </c>
      <c r="AN41" s="3">
        <v>-616625</v>
      </c>
      <c r="AO41" s="3">
        <v>0</v>
      </c>
      <c r="AP41" s="3">
        <v>616625</v>
      </c>
      <c r="AQ41" s="3">
        <v>0</v>
      </c>
      <c r="AR41" s="3">
        <f>Tabela1[[#This Row],[Potrzeby finansowe 2027
w tym:]]+Tabela1[[#This Row],[Rozliczenie 2025 potrz. fin.]]</f>
        <v>24951887</v>
      </c>
      <c r="AS41" s="3">
        <v>0</v>
      </c>
      <c r="AT41" s="3">
        <v>0</v>
      </c>
      <c r="AU41" s="3"/>
      <c r="AV41" s="3"/>
      <c r="AW41" s="3"/>
      <c r="AX41" s="3"/>
      <c r="AY41" s="3"/>
      <c r="AZ41" s="3"/>
      <c r="BA41" s="3">
        <v>528078</v>
      </c>
      <c r="BB41" s="3">
        <v>548.02</v>
      </c>
      <c r="BC41" s="3">
        <v>0</v>
      </c>
      <c r="BD41" s="3">
        <v>0</v>
      </c>
      <c r="BE41" s="3">
        <v>3274.73</v>
      </c>
      <c r="BF41" s="3">
        <v>0</v>
      </c>
      <c r="BG41" s="3">
        <v>859693</v>
      </c>
      <c r="BH41" s="3">
        <v>8078</v>
      </c>
      <c r="BI41" s="3">
        <v>965800</v>
      </c>
      <c r="BJ41" s="3">
        <v>14841288.8125</v>
      </c>
      <c r="BK41" s="3">
        <v>12524677.359999999</v>
      </c>
      <c r="BL41" s="3">
        <v>471666.02</v>
      </c>
      <c r="BM41" s="3">
        <v>8323113.7699999996</v>
      </c>
      <c r="BN41" s="53">
        <v>1.081171017412309</v>
      </c>
      <c r="BO41" s="54">
        <v>3.2926219999999999E-4</v>
      </c>
      <c r="BP41" s="70">
        <v>8280</v>
      </c>
      <c r="BQ41" s="71"/>
      <c r="BR41" s="70"/>
      <c r="BS41" s="72"/>
      <c r="BT41" s="72"/>
      <c r="BU41" s="70">
        <v>31571194</v>
      </c>
      <c r="BV41" s="70">
        <v>1108414</v>
      </c>
      <c r="BW41" s="74">
        <v>7156542</v>
      </c>
      <c r="BX41" s="70">
        <v>39836150</v>
      </c>
    </row>
    <row r="42" spans="1:76" x14ac:dyDescent="0.3">
      <c r="A42" s="73" t="s">
        <v>10</v>
      </c>
      <c r="B42" s="2" t="s">
        <v>11</v>
      </c>
      <c r="C42" s="2" t="s">
        <v>23</v>
      </c>
      <c r="D42" s="2" t="s">
        <v>56</v>
      </c>
      <c r="E42" s="2" t="s">
        <v>15</v>
      </c>
      <c r="F42" s="17" t="str">
        <f>+Tabela1[[#This Row],[WK]]&amp;Tabela1[[#This Row],[PK]]&amp;Tabela1[[#This Row],[GK]]</f>
        <v>020609</v>
      </c>
      <c r="G42" s="2" t="s">
        <v>57</v>
      </c>
      <c r="H42" s="3">
        <v>212744734.06999999</v>
      </c>
      <c r="I42" s="4">
        <v>1.125</v>
      </c>
      <c r="J42" s="3">
        <v>239337825.83000001</v>
      </c>
      <c r="K42" s="4">
        <v>7.0000000000000007E-2</v>
      </c>
      <c r="L42" s="3">
        <v>16753648</v>
      </c>
      <c r="M42" s="3"/>
      <c r="N42" s="5"/>
      <c r="O42" s="3">
        <v>6791582.04</v>
      </c>
      <c r="P42" s="4">
        <v>1.125</v>
      </c>
      <c r="Q42" s="3">
        <v>7640529.7999999998</v>
      </c>
      <c r="R42" s="4">
        <v>1.6E-2</v>
      </c>
      <c r="S42" s="3">
        <v>122248</v>
      </c>
      <c r="T42" s="3"/>
      <c r="U42" s="5"/>
      <c r="V42" s="3">
        <v>10667710</v>
      </c>
      <c r="W42" s="5"/>
      <c r="X42" s="3">
        <v>14713933</v>
      </c>
      <c r="Y42" s="3">
        <v>0</v>
      </c>
      <c r="Z42" s="3">
        <v>327524</v>
      </c>
      <c r="AA42" s="3">
        <v>974612</v>
      </c>
      <c r="AB42" s="3">
        <v>10302290</v>
      </c>
      <c r="AC42" s="3">
        <v>3109507</v>
      </c>
      <c r="AD42" s="3">
        <v>4066963</v>
      </c>
      <c r="AE42" s="3">
        <v>5049130</v>
      </c>
      <c r="AF42" s="3">
        <v>15771481</v>
      </c>
      <c r="AG42" s="3">
        <v>122248</v>
      </c>
      <c r="AH42" s="3">
        <v>0</v>
      </c>
      <c r="AI42" s="3">
        <v>10667710</v>
      </c>
      <c r="AJ42" s="3">
        <v>465231</v>
      </c>
      <c r="AK42" s="3">
        <v>485970</v>
      </c>
      <c r="AL42" s="3">
        <v>755099</v>
      </c>
      <c r="AM42" s="3">
        <v>-269129</v>
      </c>
      <c r="AN42" s="3">
        <v>-808504</v>
      </c>
      <c r="AO42" s="3">
        <v>0</v>
      </c>
      <c r="AP42" s="3">
        <v>829243</v>
      </c>
      <c r="AQ42" s="3">
        <v>20739</v>
      </c>
      <c r="AR42" s="3">
        <f>Tabela1[[#This Row],[Potrzeby finansowe 2027
w tym:]]+Tabela1[[#This Row],[Rozliczenie 2025 potrz. fin.]]</f>
        <v>14734672</v>
      </c>
      <c r="AS42" s="3">
        <v>0</v>
      </c>
      <c r="AT42" s="3">
        <v>0</v>
      </c>
      <c r="AU42" s="3"/>
      <c r="AV42" s="3"/>
      <c r="AW42" s="3"/>
      <c r="AX42" s="3"/>
      <c r="AY42" s="3"/>
      <c r="AZ42" s="3"/>
      <c r="BA42" s="3">
        <v>327524</v>
      </c>
      <c r="BB42" s="3">
        <v>0</v>
      </c>
      <c r="BC42" s="3">
        <v>3.8</v>
      </c>
      <c r="BD42" s="3">
        <v>811.63</v>
      </c>
      <c r="BE42" s="3">
        <v>4914.3599999999997</v>
      </c>
      <c r="BF42" s="3">
        <v>0</v>
      </c>
      <c r="BG42" s="3">
        <v>554364</v>
      </c>
      <c r="BH42" s="3">
        <v>5209</v>
      </c>
      <c r="BI42" s="3">
        <v>420248</v>
      </c>
      <c r="BJ42" s="3">
        <v>6457887.1925000008</v>
      </c>
      <c r="BK42" s="3">
        <v>3000927.5100000016</v>
      </c>
      <c r="BL42" s="3">
        <v>673870.68</v>
      </c>
      <c r="BM42" s="3">
        <v>12480097.369999999</v>
      </c>
      <c r="BN42" s="53">
        <v>1.5934622235900882</v>
      </c>
      <c r="BO42" s="54">
        <v>1.883694E-4</v>
      </c>
      <c r="BP42" s="70">
        <v>4737</v>
      </c>
      <c r="BQ42" s="71"/>
      <c r="BR42" s="70"/>
      <c r="BS42" s="72"/>
      <c r="BT42" s="72"/>
      <c r="BU42" s="70">
        <v>15771481</v>
      </c>
      <c r="BV42" s="70">
        <v>122248</v>
      </c>
      <c r="BW42" s="74">
        <v>0</v>
      </c>
      <c r="BX42" s="70">
        <v>15893729</v>
      </c>
    </row>
    <row r="43" spans="1:76" x14ac:dyDescent="0.3">
      <c r="A43" s="73" t="s">
        <v>10</v>
      </c>
      <c r="B43" s="2" t="s">
        <v>11</v>
      </c>
      <c r="C43" s="2" t="s">
        <v>30</v>
      </c>
      <c r="D43" s="2" t="s">
        <v>12</v>
      </c>
      <c r="E43" s="2" t="s">
        <v>13</v>
      </c>
      <c r="F43" s="17" t="str">
        <f>+Tabela1[[#This Row],[WK]]&amp;Tabela1[[#This Row],[PK]]&amp;Tabela1[[#This Row],[GK]]</f>
        <v>020701</v>
      </c>
      <c r="G43" s="2" t="s">
        <v>58</v>
      </c>
      <c r="H43" s="3">
        <v>712307126.46000004</v>
      </c>
      <c r="I43" s="4">
        <v>1.125</v>
      </c>
      <c r="J43" s="3">
        <v>801345517.26999998</v>
      </c>
      <c r="K43" s="4">
        <v>7.0000000000000007E-2</v>
      </c>
      <c r="L43" s="3">
        <v>56094186</v>
      </c>
      <c r="M43" s="3"/>
      <c r="N43" s="5"/>
      <c r="O43" s="3">
        <v>93003463.430000007</v>
      </c>
      <c r="P43" s="4">
        <v>1.125</v>
      </c>
      <c r="Q43" s="3">
        <v>104628896.36</v>
      </c>
      <c r="R43" s="4">
        <v>1.6E-2</v>
      </c>
      <c r="S43" s="3">
        <v>1674062</v>
      </c>
      <c r="T43" s="3"/>
      <c r="U43" s="5"/>
      <c r="V43" s="3">
        <v>34483497</v>
      </c>
      <c r="W43" s="5"/>
      <c r="X43" s="3">
        <v>40231546</v>
      </c>
      <c r="Y43" s="3">
        <v>7445169</v>
      </c>
      <c r="Z43" s="3">
        <v>13867</v>
      </c>
      <c r="AA43" s="3">
        <v>2230225</v>
      </c>
      <c r="AB43" s="3">
        <v>24208970</v>
      </c>
      <c r="AC43" s="3">
        <v>6333315</v>
      </c>
      <c r="AD43" s="3">
        <v>5748049</v>
      </c>
      <c r="AE43" s="3">
        <v>0</v>
      </c>
      <c r="AF43" s="3">
        <v>56094186</v>
      </c>
      <c r="AG43" s="3">
        <v>1674062</v>
      </c>
      <c r="AH43" s="3">
        <v>5748049</v>
      </c>
      <c r="AI43" s="3">
        <v>34483497</v>
      </c>
      <c r="AJ43" s="3">
        <v>-971362</v>
      </c>
      <c r="AK43" s="3">
        <v>-971362</v>
      </c>
      <c r="AL43" s="3">
        <v>1675546</v>
      </c>
      <c r="AM43" s="3">
        <v>-2646908</v>
      </c>
      <c r="AN43" s="3">
        <v>-1791554</v>
      </c>
      <c r="AO43" s="3">
        <v>0</v>
      </c>
      <c r="AP43" s="3">
        <v>1791554</v>
      </c>
      <c r="AQ43" s="3">
        <v>0</v>
      </c>
      <c r="AR43" s="3">
        <f>Tabela1[[#This Row],[Potrzeby finansowe 2027
w tym:]]+Tabela1[[#This Row],[Rozliczenie 2025 potrz. fin.]]</f>
        <v>40231546</v>
      </c>
      <c r="AS43" s="3">
        <v>0</v>
      </c>
      <c r="AT43" s="3">
        <v>0</v>
      </c>
      <c r="AU43" s="3"/>
      <c r="AV43" s="3"/>
      <c r="AW43" s="3"/>
      <c r="AX43" s="3"/>
      <c r="AY43" s="3"/>
      <c r="AZ43" s="3"/>
      <c r="BA43" s="3">
        <v>13867</v>
      </c>
      <c r="BB43" s="3">
        <v>0</v>
      </c>
      <c r="BC43" s="3">
        <v>0</v>
      </c>
      <c r="BD43" s="3">
        <v>131.97999999999999</v>
      </c>
      <c r="BE43" s="3">
        <v>13.9</v>
      </c>
      <c r="BF43" s="3">
        <v>0</v>
      </c>
      <c r="BG43" s="3">
        <v>1778345</v>
      </c>
      <c r="BH43" s="3">
        <v>16710</v>
      </c>
      <c r="BI43" s="3">
        <v>451880</v>
      </c>
      <c r="BJ43" s="3">
        <v>6943974.3949999996</v>
      </c>
      <c r="BK43" s="3">
        <v>0</v>
      </c>
      <c r="BL43" s="3">
        <v>308878.51</v>
      </c>
      <c r="BM43" s="3">
        <v>27158140.559999999</v>
      </c>
      <c r="BN43" s="53">
        <v>0.88699252958786834</v>
      </c>
      <c r="BO43" s="54">
        <v>6.1082149999999995E-4</v>
      </c>
      <c r="BP43" s="70">
        <v>15361</v>
      </c>
      <c r="BQ43" s="71"/>
      <c r="BR43" s="70"/>
      <c r="BS43" s="72"/>
      <c r="BT43" s="72"/>
      <c r="BU43" s="70">
        <v>56094186</v>
      </c>
      <c r="BV43" s="70">
        <v>1674062</v>
      </c>
      <c r="BW43" s="74">
        <v>5748049</v>
      </c>
      <c r="BX43" s="70">
        <v>63516297</v>
      </c>
    </row>
    <row r="44" spans="1:76" x14ac:dyDescent="0.3">
      <c r="A44" s="73" t="s">
        <v>10</v>
      </c>
      <c r="B44" s="2" t="s">
        <v>11</v>
      </c>
      <c r="C44" s="2" t="s">
        <v>30</v>
      </c>
      <c r="D44" s="2" t="s">
        <v>11</v>
      </c>
      <c r="E44" s="2" t="s">
        <v>15</v>
      </c>
      <c r="F44" s="17" t="str">
        <f>+Tabela1[[#This Row],[WK]]&amp;Tabela1[[#This Row],[PK]]&amp;Tabela1[[#This Row],[GK]]</f>
        <v>020702</v>
      </c>
      <c r="G44" s="2" t="s">
        <v>58</v>
      </c>
      <c r="H44" s="3">
        <v>383241719.04000002</v>
      </c>
      <c r="I44" s="4">
        <v>1.125</v>
      </c>
      <c r="J44" s="3">
        <v>431146933.92000002</v>
      </c>
      <c r="K44" s="4">
        <v>7.0000000000000007E-2</v>
      </c>
      <c r="L44" s="3">
        <v>30180285</v>
      </c>
      <c r="M44" s="3"/>
      <c r="N44" s="5"/>
      <c r="O44" s="3">
        <v>29025411.690000005</v>
      </c>
      <c r="P44" s="4">
        <v>1.125</v>
      </c>
      <c r="Q44" s="3">
        <v>32653588.149999999</v>
      </c>
      <c r="R44" s="4">
        <v>1.6E-2</v>
      </c>
      <c r="S44" s="3">
        <v>522457</v>
      </c>
      <c r="T44" s="3"/>
      <c r="U44" s="5"/>
      <c r="V44" s="3">
        <v>17554381</v>
      </c>
      <c r="W44" s="5"/>
      <c r="X44" s="3">
        <v>33276219</v>
      </c>
      <c r="Y44" s="3">
        <v>0</v>
      </c>
      <c r="Z44" s="3">
        <v>648386</v>
      </c>
      <c r="AA44" s="3">
        <v>1536497</v>
      </c>
      <c r="AB44" s="3">
        <v>20963951</v>
      </c>
      <c r="AC44" s="3">
        <v>10127385</v>
      </c>
      <c r="AD44" s="3">
        <v>15721838</v>
      </c>
      <c r="AE44" s="3">
        <v>0</v>
      </c>
      <c r="AF44" s="3">
        <v>30180285</v>
      </c>
      <c r="AG44" s="3">
        <v>522457</v>
      </c>
      <c r="AH44" s="3">
        <v>15721838</v>
      </c>
      <c r="AI44" s="3">
        <v>17554381</v>
      </c>
      <c r="AJ44" s="3">
        <v>1136350</v>
      </c>
      <c r="AK44" s="3">
        <v>1136350</v>
      </c>
      <c r="AL44" s="3">
        <v>1594249</v>
      </c>
      <c r="AM44" s="3">
        <v>-457899</v>
      </c>
      <c r="AN44" s="3">
        <v>1061604</v>
      </c>
      <c r="AO44" s="3">
        <v>0</v>
      </c>
      <c r="AP44" s="3">
        <v>-1061604</v>
      </c>
      <c r="AQ44" s="3">
        <v>0</v>
      </c>
      <c r="AR44" s="3">
        <f>Tabela1[[#This Row],[Potrzeby finansowe 2027
w tym:]]+Tabela1[[#This Row],[Rozliczenie 2025 potrz. fin.]]</f>
        <v>33276219</v>
      </c>
      <c r="AS44" s="3">
        <v>0</v>
      </c>
      <c r="AT44" s="3">
        <v>0</v>
      </c>
      <c r="AU44" s="3"/>
      <c r="AV44" s="3"/>
      <c r="AW44" s="3"/>
      <c r="AX44" s="3"/>
      <c r="AY44" s="3"/>
      <c r="AZ44" s="3"/>
      <c r="BA44" s="3">
        <v>648386</v>
      </c>
      <c r="BB44" s="3">
        <v>0</v>
      </c>
      <c r="BC44" s="3">
        <v>8.76</v>
      </c>
      <c r="BD44" s="3">
        <v>3414.97</v>
      </c>
      <c r="BE44" s="3">
        <v>6104.07</v>
      </c>
      <c r="BF44" s="3">
        <v>0</v>
      </c>
      <c r="BG44" s="3">
        <v>931105</v>
      </c>
      <c r="BH44" s="3">
        <v>8749</v>
      </c>
      <c r="BI44" s="3">
        <v>605392</v>
      </c>
      <c r="BJ44" s="3">
        <v>9302956.4875000007</v>
      </c>
      <c r="BK44" s="3">
        <v>6004189.8600000003</v>
      </c>
      <c r="BL44" s="3">
        <v>2422376.44</v>
      </c>
      <c r="BM44" s="3">
        <v>8350313.6299999999</v>
      </c>
      <c r="BN44" s="53">
        <v>1.0031728267256093</v>
      </c>
      <c r="BO44" s="54">
        <v>3.06361E-4</v>
      </c>
      <c r="BP44" s="70">
        <v>7704</v>
      </c>
      <c r="BQ44" s="71"/>
      <c r="BR44" s="70"/>
      <c r="BS44" s="72"/>
      <c r="BT44" s="72"/>
      <c r="BU44" s="70">
        <v>30180285</v>
      </c>
      <c r="BV44" s="70">
        <v>522457</v>
      </c>
      <c r="BW44" s="74">
        <v>15721838</v>
      </c>
      <c r="BX44" s="70">
        <v>46424580</v>
      </c>
    </row>
    <row r="45" spans="1:76" x14ac:dyDescent="0.3">
      <c r="A45" s="73" t="s">
        <v>10</v>
      </c>
      <c r="B45" s="2" t="s">
        <v>11</v>
      </c>
      <c r="C45" s="2" t="s">
        <v>30</v>
      </c>
      <c r="D45" s="2" t="s">
        <v>16</v>
      </c>
      <c r="E45" s="2" t="s">
        <v>19</v>
      </c>
      <c r="F45" s="17" t="str">
        <f>+Tabela1[[#This Row],[WK]]&amp;Tabela1[[#This Row],[PK]]&amp;Tabela1[[#This Row],[GK]]</f>
        <v>020703</v>
      </c>
      <c r="G45" s="2" t="s">
        <v>59</v>
      </c>
      <c r="H45" s="3">
        <v>389661407.85000002</v>
      </c>
      <c r="I45" s="4">
        <v>1.125</v>
      </c>
      <c r="J45" s="3">
        <v>438369083.82999998</v>
      </c>
      <c r="K45" s="4">
        <v>7.0000000000000007E-2</v>
      </c>
      <c r="L45" s="3">
        <v>30685836</v>
      </c>
      <c r="M45" s="3"/>
      <c r="N45" s="5"/>
      <c r="O45" s="3">
        <v>25831949.859999999</v>
      </c>
      <c r="P45" s="4">
        <v>1.125</v>
      </c>
      <c r="Q45" s="3">
        <v>29060943.59</v>
      </c>
      <c r="R45" s="4">
        <v>1.6E-2</v>
      </c>
      <c r="S45" s="3">
        <v>464975</v>
      </c>
      <c r="T45" s="3"/>
      <c r="U45" s="5"/>
      <c r="V45" s="3">
        <v>18896159</v>
      </c>
      <c r="W45" s="5"/>
      <c r="X45" s="3">
        <v>29099864</v>
      </c>
      <c r="Y45" s="3">
        <v>5423457</v>
      </c>
      <c r="Z45" s="3">
        <v>404522</v>
      </c>
      <c r="AA45" s="3">
        <v>1282543</v>
      </c>
      <c r="AB45" s="3">
        <v>14633400</v>
      </c>
      <c r="AC45" s="3">
        <v>7355942</v>
      </c>
      <c r="AD45" s="3">
        <v>10203705</v>
      </c>
      <c r="AE45" s="3">
        <v>0</v>
      </c>
      <c r="AF45" s="3">
        <v>30685836</v>
      </c>
      <c r="AG45" s="3">
        <v>464975</v>
      </c>
      <c r="AH45" s="3">
        <v>10203705</v>
      </c>
      <c r="AI45" s="3">
        <v>18896159</v>
      </c>
      <c r="AJ45" s="3">
        <v>1285848</v>
      </c>
      <c r="AK45" s="3">
        <v>1285848</v>
      </c>
      <c r="AL45" s="3">
        <v>991116</v>
      </c>
      <c r="AM45" s="3">
        <v>294732</v>
      </c>
      <c r="AN45" s="3">
        <v>-388654</v>
      </c>
      <c r="AO45" s="3">
        <v>0</v>
      </c>
      <c r="AP45" s="3">
        <v>388654</v>
      </c>
      <c r="AQ45" s="3">
        <v>0</v>
      </c>
      <c r="AR45" s="3">
        <f>Tabela1[[#This Row],[Potrzeby finansowe 2027
w tym:]]+Tabela1[[#This Row],[Rozliczenie 2025 potrz. fin.]]</f>
        <v>29099864</v>
      </c>
      <c r="AS45" s="3">
        <v>0</v>
      </c>
      <c r="AT45" s="3">
        <v>0</v>
      </c>
      <c r="AU45" s="3"/>
      <c r="AV45" s="3"/>
      <c r="AW45" s="3"/>
      <c r="AX45" s="3"/>
      <c r="AY45" s="3"/>
      <c r="AZ45" s="3"/>
      <c r="BA45" s="3">
        <v>404522</v>
      </c>
      <c r="BB45" s="3">
        <v>0</v>
      </c>
      <c r="BC45" s="3">
        <v>12.52</v>
      </c>
      <c r="BD45" s="3">
        <v>0.78</v>
      </c>
      <c r="BE45" s="3">
        <v>8020.82</v>
      </c>
      <c r="BF45" s="3">
        <v>0</v>
      </c>
      <c r="BG45" s="3">
        <v>1048171</v>
      </c>
      <c r="BH45" s="3">
        <v>9849</v>
      </c>
      <c r="BI45" s="3">
        <v>234372</v>
      </c>
      <c r="BJ45" s="3">
        <v>3601564.4675000003</v>
      </c>
      <c r="BK45" s="3">
        <v>0</v>
      </c>
      <c r="BL45" s="3">
        <v>739984.73</v>
      </c>
      <c r="BM45" s="3">
        <v>12926288.41</v>
      </c>
      <c r="BN45" s="53">
        <v>0.8563852904693956</v>
      </c>
      <c r="BO45" s="54">
        <v>3.5012679999999998E-4</v>
      </c>
      <c r="BP45" s="70">
        <v>8805</v>
      </c>
      <c r="BQ45" s="71"/>
      <c r="BR45" s="70"/>
      <c r="BS45" s="72"/>
      <c r="BT45" s="72"/>
      <c r="BU45" s="70">
        <v>30685836</v>
      </c>
      <c r="BV45" s="70">
        <v>464975</v>
      </c>
      <c r="BW45" s="74">
        <v>10203705</v>
      </c>
      <c r="BX45" s="70">
        <v>41354516</v>
      </c>
    </row>
    <row r="46" spans="1:76" x14ac:dyDescent="0.3">
      <c r="A46" s="73" t="s">
        <v>10</v>
      </c>
      <c r="B46" s="2" t="s">
        <v>11</v>
      </c>
      <c r="C46" s="2" t="s">
        <v>30</v>
      </c>
      <c r="D46" s="2" t="s">
        <v>18</v>
      </c>
      <c r="E46" s="2" t="s">
        <v>15</v>
      </c>
      <c r="F46" s="17" t="str">
        <f>+Tabela1[[#This Row],[WK]]&amp;Tabela1[[#This Row],[PK]]&amp;Tabela1[[#This Row],[GK]]</f>
        <v>020704</v>
      </c>
      <c r="G46" s="2" t="s">
        <v>60</v>
      </c>
      <c r="H46" s="3">
        <v>159416581.81</v>
      </c>
      <c r="I46" s="4">
        <v>1.125</v>
      </c>
      <c r="J46" s="3">
        <v>179343654.53999999</v>
      </c>
      <c r="K46" s="4">
        <v>7.0000000000000007E-2</v>
      </c>
      <c r="L46" s="3">
        <v>12554056</v>
      </c>
      <c r="M46" s="3"/>
      <c r="N46" s="5"/>
      <c r="O46" s="3">
        <v>4847521.9399999995</v>
      </c>
      <c r="P46" s="4">
        <v>1.125</v>
      </c>
      <c r="Q46" s="3">
        <v>5453462.1799999997</v>
      </c>
      <c r="R46" s="4">
        <v>1.6E-2</v>
      </c>
      <c r="S46" s="3">
        <v>87255</v>
      </c>
      <c r="T46" s="3"/>
      <c r="U46" s="5"/>
      <c r="V46" s="3">
        <v>8683410</v>
      </c>
      <c r="W46" s="5"/>
      <c r="X46" s="3">
        <v>15372823</v>
      </c>
      <c r="Y46" s="3">
        <v>3861410</v>
      </c>
      <c r="Z46" s="3">
        <v>368966</v>
      </c>
      <c r="AA46" s="3">
        <v>646676</v>
      </c>
      <c r="AB46" s="3">
        <v>6481304</v>
      </c>
      <c r="AC46" s="3">
        <v>4014467</v>
      </c>
      <c r="AD46" s="3">
        <v>6689413</v>
      </c>
      <c r="AE46" s="3">
        <v>0</v>
      </c>
      <c r="AF46" s="3">
        <v>12554056</v>
      </c>
      <c r="AG46" s="3">
        <v>87255</v>
      </c>
      <c r="AH46" s="3">
        <v>6689413</v>
      </c>
      <c r="AI46" s="3">
        <v>8683410</v>
      </c>
      <c r="AJ46" s="3">
        <v>2741834</v>
      </c>
      <c r="AK46" s="3">
        <v>2741834</v>
      </c>
      <c r="AL46" s="3">
        <v>349073</v>
      </c>
      <c r="AM46" s="3">
        <v>2392761</v>
      </c>
      <c r="AN46" s="3">
        <v>57129</v>
      </c>
      <c r="AO46" s="3">
        <v>0</v>
      </c>
      <c r="AP46" s="3">
        <v>-57129</v>
      </c>
      <c r="AQ46" s="3">
        <v>0</v>
      </c>
      <c r="AR46" s="3">
        <f>Tabela1[[#This Row],[Potrzeby finansowe 2027
w tym:]]+Tabela1[[#This Row],[Rozliczenie 2025 potrz. fin.]]</f>
        <v>15372823</v>
      </c>
      <c r="AS46" s="3">
        <v>0</v>
      </c>
      <c r="AT46" s="3">
        <v>0</v>
      </c>
      <c r="AU46" s="3"/>
      <c r="AV46" s="3"/>
      <c r="AW46" s="3"/>
      <c r="AX46" s="3"/>
      <c r="AY46" s="3"/>
      <c r="AZ46" s="3"/>
      <c r="BA46" s="3">
        <v>368966</v>
      </c>
      <c r="BB46" s="3">
        <v>0</v>
      </c>
      <c r="BC46" s="3">
        <v>0</v>
      </c>
      <c r="BD46" s="3">
        <v>2818.11</v>
      </c>
      <c r="BE46" s="3">
        <v>1757.15</v>
      </c>
      <c r="BF46" s="3">
        <v>0</v>
      </c>
      <c r="BG46" s="3">
        <v>442510</v>
      </c>
      <c r="BH46" s="3">
        <v>4158</v>
      </c>
      <c r="BI46" s="3">
        <v>204166</v>
      </c>
      <c r="BJ46" s="3">
        <v>3137380.2549999994</v>
      </c>
      <c r="BK46" s="3">
        <v>2475149.0699999994</v>
      </c>
      <c r="BL46" s="3">
        <v>0</v>
      </c>
      <c r="BM46" s="3">
        <v>2648924.7400000002</v>
      </c>
      <c r="BN46" s="53">
        <v>0.7770534307005027</v>
      </c>
      <c r="BO46" s="54">
        <v>1.5655709999999999E-4</v>
      </c>
      <c r="BP46" s="70">
        <v>3937</v>
      </c>
      <c r="BQ46" s="71"/>
      <c r="BR46" s="70"/>
      <c r="BS46" s="72"/>
      <c r="BT46" s="72"/>
      <c r="BU46" s="70">
        <v>12554056</v>
      </c>
      <c r="BV46" s="70">
        <v>87255</v>
      </c>
      <c r="BW46" s="74">
        <v>6689413</v>
      </c>
      <c r="BX46" s="70">
        <v>19330724</v>
      </c>
    </row>
    <row r="47" spans="1:76" x14ac:dyDescent="0.3">
      <c r="A47" s="73" t="s">
        <v>10</v>
      </c>
      <c r="B47" s="2" t="s">
        <v>11</v>
      </c>
      <c r="C47" s="2" t="s">
        <v>54</v>
      </c>
      <c r="D47" s="2" t="s">
        <v>12</v>
      </c>
      <c r="E47" s="2" t="s">
        <v>13</v>
      </c>
      <c r="F47" s="17" t="str">
        <f>+Tabela1[[#This Row],[WK]]&amp;Tabela1[[#This Row],[PK]]&amp;Tabela1[[#This Row],[GK]]</f>
        <v>020801</v>
      </c>
      <c r="G47" s="2" t="s">
        <v>61</v>
      </c>
      <c r="H47" s="3">
        <v>185042147.75</v>
      </c>
      <c r="I47" s="4">
        <v>1.125</v>
      </c>
      <c r="J47" s="3">
        <v>208172416.22</v>
      </c>
      <c r="K47" s="4">
        <v>7.0000000000000007E-2</v>
      </c>
      <c r="L47" s="3">
        <v>14572069</v>
      </c>
      <c r="M47" s="3"/>
      <c r="N47" s="5"/>
      <c r="O47" s="3">
        <v>28479794.699999999</v>
      </c>
      <c r="P47" s="4">
        <v>1.125</v>
      </c>
      <c r="Q47" s="3">
        <v>32039769.039999999</v>
      </c>
      <c r="R47" s="4">
        <v>1.6E-2</v>
      </c>
      <c r="S47" s="3">
        <v>512636</v>
      </c>
      <c r="T47" s="3"/>
      <c r="U47" s="5"/>
      <c r="V47" s="3">
        <v>8432820</v>
      </c>
      <c r="W47" s="5"/>
      <c r="X47" s="3">
        <v>13436458</v>
      </c>
      <c r="Y47" s="3">
        <v>0</v>
      </c>
      <c r="Z47" s="3">
        <v>184235</v>
      </c>
      <c r="AA47" s="3">
        <v>1256192</v>
      </c>
      <c r="AB47" s="3">
        <v>10762555</v>
      </c>
      <c r="AC47" s="3">
        <v>1233476</v>
      </c>
      <c r="AD47" s="3">
        <v>5196499</v>
      </c>
      <c r="AE47" s="3">
        <v>0</v>
      </c>
      <c r="AF47" s="3">
        <v>14572069</v>
      </c>
      <c r="AG47" s="3">
        <v>512636</v>
      </c>
      <c r="AH47" s="3">
        <v>5196499</v>
      </c>
      <c r="AI47" s="3">
        <v>8432820</v>
      </c>
      <c r="AJ47" s="3">
        <v>1114793</v>
      </c>
      <c r="AK47" s="3">
        <v>1307654</v>
      </c>
      <c r="AL47" s="3">
        <v>760304</v>
      </c>
      <c r="AM47" s="3">
        <v>547350</v>
      </c>
      <c r="AN47" s="3">
        <v>440235</v>
      </c>
      <c r="AO47" s="3">
        <v>0</v>
      </c>
      <c r="AP47" s="3">
        <v>-247374</v>
      </c>
      <c r="AQ47" s="3">
        <v>192861</v>
      </c>
      <c r="AR47" s="3">
        <f>Tabela1[[#This Row],[Potrzeby finansowe 2027
w tym:]]+Tabela1[[#This Row],[Rozliczenie 2025 potrz. fin.]]</f>
        <v>13629319</v>
      </c>
      <c r="AS47" s="3">
        <v>0</v>
      </c>
      <c r="AT47" s="3">
        <v>0</v>
      </c>
      <c r="AU47" s="3"/>
      <c r="AV47" s="3"/>
      <c r="AW47" s="3"/>
      <c r="AX47" s="3"/>
      <c r="AY47" s="3"/>
      <c r="AZ47" s="3"/>
      <c r="BA47" s="3">
        <v>184235</v>
      </c>
      <c r="BB47" s="3">
        <v>0</v>
      </c>
      <c r="BC47" s="3">
        <v>0</v>
      </c>
      <c r="BD47" s="3">
        <v>1723.35</v>
      </c>
      <c r="BE47" s="3">
        <v>245.01</v>
      </c>
      <c r="BF47" s="3">
        <v>0</v>
      </c>
      <c r="BG47" s="3">
        <v>401964</v>
      </c>
      <c r="BH47" s="3">
        <v>3777</v>
      </c>
      <c r="BI47" s="3">
        <v>854228</v>
      </c>
      <c r="BJ47" s="3">
        <v>13126778.2425</v>
      </c>
      <c r="BK47" s="3">
        <v>9009003.0899999999</v>
      </c>
      <c r="BL47" s="3">
        <v>3824346</v>
      </c>
      <c r="BM47" s="3">
        <v>8822408.6099999994</v>
      </c>
      <c r="BN47" s="53">
        <v>1.2064165337660764</v>
      </c>
      <c r="BO47" s="54">
        <v>1.4671780000000001E-4</v>
      </c>
      <c r="BP47" s="70">
        <v>3690</v>
      </c>
      <c r="BQ47" s="71"/>
      <c r="BR47" s="70"/>
      <c r="BS47" s="72"/>
      <c r="BT47" s="72"/>
      <c r="BU47" s="70">
        <v>14572069</v>
      </c>
      <c r="BV47" s="70">
        <v>512636</v>
      </c>
      <c r="BW47" s="74">
        <v>5196499</v>
      </c>
      <c r="BX47" s="70">
        <v>20281204</v>
      </c>
    </row>
    <row r="48" spans="1:76" x14ac:dyDescent="0.3">
      <c r="A48" s="73" t="s">
        <v>10</v>
      </c>
      <c r="B48" s="2" t="s">
        <v>11</v>
      </c>
      <c r="C48" s="2" t="s">
        <v>54</v>
      </c>
      <c r="D48" s="2" t="s">
        <v>11</v>
      </c>
      <c r="E48" s="2" t="s">
        <v>13</v>
      </c>
      <c r="F48" s="17" t="str">
        <f>+Tabela1[[#This Row],[WK]]&amp;Tabela1[[#This Row],[PK]]&amp;Tabela1[[#This Row],[GK]]</f>
        <v>020802</v>
      </c>
      <c r="G48" s="2" t="s">
        <v>62</v>
      </c>
      <c r="H48" s="3">
        <v>1182857444.5999999</v>
      </c>
      <c r="I48" s="4">
        <v>1.125</v>
      </c>
      <c r="J48" s="3">
        <v>1330714625.1800001</v>
      </c>
      <c r="K48" s="4">
        <v>7.0000000000000007E-2</v>
      </c>
      <c r="L48" s="3">
        <v>93150024</v>
      </c>
      <c r="M48" s="3"/>
      <c r="N48" s="5"/>
      <c r="O48" s="3">
        <v>223441465.05000001</v>
      </c>
      <c r="P48" s="4">
        <v>1.125</v>
      </c>
      <c r="Q48" s="3">
        <v>251371648.18000001</v>
      </c>
      <c r="R48" s="4">
        <v>1.6E-2</v>
      </c>
      <c r="S48" s="3">
        <v>4021946</v>
      </c>
      <c r="T48" s="3"/>
      <c r="U48" s="5"/>
      <c r="V48" s="3">
        <v>54888729</v>
      </c>
      <c r="W48" s="5"/>
      <c r="X48" s="3">
        <v>56377274</v>
      </c>
      <c r="Y48" s="3">
        <v>8625760</v>
      </c>
      <c r="Z48" s="3">
        <v>0</v>
      </c>
      <c r="AA48" s="3">
        <v>4599402</v>
      </c>
      <c r="AB48" s="3">
        <v>41971103</v>
      </c>
      <c r="AC48" s="3">
        <v>1181009</v>
      </c>
      <c r="AD48" s="3">
        <v>1488545</v>
      </c>
      <c r="AE48" s="3">
        <v>0</v>
      </c>
      <c r="AF48" s="3">
        <v>93150024</v>
      </c>
      <c r="AG48" s="3">
        <v>4021946</v>
      </c>
      <c r="AH48" s="3">
        <v>1488545</v>
      </c>
      <c r="AI48" s="3">
        <v>54888729</v>
      </c>
      <c r="AJ48" s="3">
        <v>3051126</v>
      </c>
      <c r="AK48" s="3">
        <v>3051126</v>
      </c>
      <c r="AL48" s="3">
        <v>3235172</v>
      </c>
      <c r="AM48" s="3">
        <v>-184046</v>
      </c>
      <c r="AN48" s="3">
        <v>-473582</v>
      </c>
      <c r="AO48" s="3">
        <v>0</v>
      </c>
      <c r="AP48" s="3">
        <v>473582</v>
      </c>
      <c r="AQ48" s="3">
        <v>0</v>
      </c>
      <c r="AR48" s="3">
        <f>Tabela1[[#This Row],[Potrzeby finansowe 2027
w tym:]]+Tabela1[[#This Row],[Rozliczenie 2025 potrz. fin.]]</f>
        <v>56377274</v>
      </c>
      <c r="AS48" s="3">
        <v>0</v>
      </c>
      <c r="AT48" s="3">
        <v>0</v>
      </c>
      <c r="AU48" s="3"/>
      <c r="AV48" s="3"/>
      <c r="AW48" s="3"/>
      <c r="AX48" s="3"/>
      <c r="AY48" s="3"/>
      <c r="AZ48" s="3"/>
      <c r="BA48" s="3">
        <v>0</v>
      </c>
      <c r="BB48" s="3">
        <v>0</v>
      </c>
      <c r="BC48" s="3">
        <v>0</v>
      </c>
      <c r="BD48" s="3">
        <v>0</v>
      </c>
      <c r="BE48" s="3">
        <v>0</v>
      </c>
      <c r="BF48" s="3">
        <v>0</v>
      </c>
      <c r="BG48" s="3">
        <v>2574077</v>
      </c>
      <c r="BH48" s="3">
        <v>24187</v>
      </c>
      <c r="BI48" s="3">
        <v>2025325</v>
      </c>
      <c r="BJ48" s="3">
        <v>31122843.137499996</v>
      </c>
      <c r="BK48" s="3">
        <v>20461710.609999999</v>
      </c>
      <c r="BL48" s="3">
        <v>15165008.66</v>
      </c>
      <c r="BM48" s="3">
        <v>12314512.789999999</v>
      </c>
      <c r="BN48" s="53">
        <v>0.92058233774470033</v>
      </c>
      <c r="BO48" s="54">
        <v>1.0069948E-3</v>
      </c>
      <c r="BP48" s="70">
        <v>25324</v>
      </c>
      <c r="BQ48" s="71"/>
      <c r="BR48" s="70"/>
      <c r="BS48" s="72"/>
      <c r="BT48" s="72"/>
      <c r="BU48" s="70">
        <v>93150024</v>
      </c>
      <c r="BV48" s="70">
        <v>4021946</v>
      </c>
      <c r="BW48" s="74">
        <v>1488545</v>
      </c>
      <c r="BX48" s="70">
        <v>98660515</v>
      </c>
    </row>
    <row r="49" spans="1:76" x14ac:dyDescent="0.3">
      <c r="A49" s="73" t="s">
        <v>10</v>
      </c>
      <c r="B49" s="2" t="s">
        <v>11</v>
      </c>
      <c r="C49" s="2" t="s">
        <v>54</v>
      </c>
      <c r="D49" s="2" t="s">
        <v>16</v>
      </c>
      <c r="E49" s="2" t="s">
        <v>13</v>
      </c>
      <c r="F49" s="17" t="str">
        <f>+Tabela1[[#This Row],[WK]]&amp;Tabela1[[#This Row],[PK]]&amp;Tabela1[[#This Row],[GK]]</f>
        <v>020803</v>
      </c>
      <c r="G49" s="2" t="s">
        <v>63</v>
      </c>
      <c r="H49" s="3">
        <v>344151765.52999997</v>
      </c>
      <c r="I49" s="4">
        <v>1.125</v>
      </c>
      <c r="J49" s="3">
        <v>387170736.22000003</v>
      </c>
      <c r="K49" s="4">
        <v>7.0000000000000007E-2</v>
      </c>
      <c r="L49" s="3">
        <v>27101952</v>
      </c>
      <c r="M49" s="3"/>
      <c r="N49" s="5"/>
      <c r="O49" s="3">
        <v>39006521.919999994</v>
      </c>
      <c r="P49" s="4">
        <v>1.125</v>
      </c>
      <c r="Q49" s="3">
        <v>43882337.159999996</v>
      </c>
      <c r="R49" s="4">
        <v>1.6E-2</v>
      </c>
      <c r="S49" s="3">
        <v>702117</v>
      </c>
      <c r="T49" s="3"/>
      <c r="U49" s="5"/>
      <c r="V49" s="3">
        <v>16553905</v>
      </c>
      <c r="W49" s="5"/>
      <c r="X49" s="3">
        <v>28776905</v>
      </c>
      <c r="Y49" s="3">
        <v>7006791</v>
      </c>
      <c r="Z49" s="3">
        <v>833561</v>
      </c>
      <c r="AA49" s="3">
        <v>1707867</v>
      </c>
      <c r="AB49" s="3">
        <v>19228686</v>
      </c>
      <c r="AC49" s="3">
        <v>0</v>
      </c>
      <c r="AD49" s="3">
        <v>12548086</v>
      </c>
      <c r="AE49" s="3">
        <v>0</v>
      </c>
      <c r="AF49" s="3">
        <v>27101952</v>
      </c>
      <c r="AG49" s="3">
        <v>702117</v>
      </c>
      <c r="AH49" s="3">
        <v>12548086</v>
      </c>
      <c r="AI49" s="3">
        <v>16553905</v>
      </c>
      <c r="AJ49" s="3">
        <v>671485</v>
      </c>
      <c r="AK49" s="3">
        <v>996570</v>
      </c>
      <c r="AL49" s="3">
        <v>720094</v>
      </c>
      <c r="AM49" s="3">
        <v>276476</v>
      </c>
      <c r="AN49" s="3">
        <v>325085</v>
      </c>
      <c r="AO49" s="3">
        <v>0</v>
      </c>
      <c r="AP49" s="3">
        <v>0</v>
      </c>
      <c r="AQ49" s="3">
        <v>325085</v>
      </c>
      <c r="AR49" s="3">
        <f>Tabela1[[#This Row],[Potrzeby finansowe 2027
w tym:]]+Tabela1[[#This Row],[Rozliczenie 2025 potrz. fin.]]</f>
        <v>29101990</v>
      </c>
      <c r="AS49" s="3">
        <v>0</v>
      </c>
      <c r="AT49" s="3">
        <v>0</v>
      </c>
      <c r="AU49" s="3"/>
      <c r="AV49" s="3"/>
      <c r="AW49" s="3"/>
      <c r="AX49" s="3"/>
      <c r="AY49" s="3"/>
      <c r="AZ49" s="3"/>
      <c r="BA49" s="3">
        <v>833561</v>
      </c>
      <c r="BB49" s="3">
        <v>1079.55</v>
      </c>
      <c r="BC49" s="3">
        <v>0</v>
      </c>
      <c r="BD49" s="3">
        <v>0</v>
      </c>
      <c r="BE49" s="3">
        <v>2308.9499999999998</v>
      </c>
      <c r="BF49" s="3">
        <v>0</v>
      </c>
      <c r="BG49" s="3">
        <v>960051</v>
      </c>
      <c r="BH49" s="3">
        <v>9021</v>
      </c>
      <c r="BI49" s="3">
        <v>747816</v>
      </c>
      <c r="BJ49" s="3">
        <v>11491563.1875</v>
      </c>
      <c r="BK49" s="3">
        <v>6558143.2799999993</v>
      </c>
      <c r="BL49" s="3">
        <v>2997615.64</v>
      </c>
      <c r="BM49" s="3">
        <v>13738448.35</v>
      </c>
      <c r="BN49" s="53">
        <v>0.81817520494669982</v>
      </c>
      <c r="BO49" s="54">
        <v>3.5727890000000003E-4</v>
      </c>
      <c r="BP49" s="70">
        <v>8985</v>
      </c>
      <c r="BQ49" s="71"/>
      <c r="BR49" s="70"/>
      <c r="BS49" s="72"/>
      <c r="BT49" s="72"/>
      <c r="BU49" s="70">
        <v>27101952</v>
      </c>
      <c r="BV49" s="70">
        <v>702117</v>
      </c>
      <c r="BW49" s="74">
        <v>12548086</v>
      </c>
      <c r="BX49" s="70">
        <v>40352155</v>
      </c>
    </row>
    <row r="50" spans="1:76" x14ac:dyDescent="0.3">
      <c r="A50" s="73" t="s">
        <v>10</v>
      </c>
      <c r="B50" s="2" t="s">
        <v>11</v>
      </c>
      <c r="C50" s="2" t="s">
        <v>54</v>
      </c>
      <c r="D50" s="2" t="s">
        <v>18</v>
      </c>
      <c r="E50" s="2" t="s">
        <v>13</v>
      </c>
      <c r="F50" s="17" t="str">
        <f>+Tabela1[[#This Row],[WK]]&amp;Tabela1[[#This Row],[PK]]&amp;Tabela1[[#This Row],[GK]]</f>
        <v>020804</v>
      </c>
      <c r="G50" s="2" t="s">
        <v>64</v>
      </c>
      <c r="H50" s="3">
        <v>866488936.75</v>
      </c>
      <c r="I50" s="4">
        <v>1.125</v>
      </c>
      <c r="J50" s="3">
        <v>974800053.84000003</v>
      </c>
      <c r="K50" s="4">
        <v>7.0000000000000007E-2</v>
      </c>
      <c r="L50" s="3">
        <v>68236004</v>
      </c>
      <c r="M50" s="3"/>
      <c r="N50" s="5"/>
      <c r="O50" s="3">
        <v>110674213.80999999</v>
      </c>
      <c r="P50" s="4">
        <v>1.125</v>
      </c>
      <c r="Q50" s="3">
        <v>124508490.54000001</v>
      </c>
      <c r="R50" s="4">
        <v>1.6E-2</v>
      </c>
      <c r="S50" s="3">
        <v>1992136</v>
      </c>
      <c r="T50" s="3"/>
      <c r="U50" s="5"/>
      <c r="V50" s="3">
        <v>40901558</v>
      </c>
      <c r="W50" s="5"/>
      <c r="X50" s="3">
        <v>30633553</v>
      </c>
      <c r="Y50" s="3">
        <v>8020191</v>
      </c>
      <c r="Z50" s="3">
        <v>1592</v>
      </c>
      <c r="AA50" s="3">
        <v>2973641</v>
      </c>
      <c r="AB50" s="3">
        <v>19638129</v>
      </c>
      <c r="AC50" s="3">
        <v>0</v>
      </c>
      <c r="AD50" s="3">
        <v>0</v>
      </c>
      <c r="AE50" s="3">
        <v>0</v>
      </c>
      <c r="AF50" s="3">
        <v>68236004</v>
      </c>
      <c r="AG50" s="3">
        <v>1992136</v>
      </c>
      <c r="AH50" s="3">
        <v>0</v>
      </c>
      <c r="AI50" s="3">
        <v>40901558</v>
      </c>
      <c r="AJ50" s="3">
        <v>1327439</v>
      </c>
      <c r="AK50" s="3">
        <v>665690</v>
      </c>
      <c r="AL50" s="3">
        <v>2039431</v>
      </c>
      <c r="AM50" s="3">
        <v>-1373741</v>
      </c>
      <c r="AN50" s="3">
        <v>-661749</v>
      </c>
      <c r="AO50" s="3">
        <v>0</v>
      </c>
      <c r="AP50" s="3">
        <v>0</v>
      </c>
      <c r="AQ50" s="3">
        <v>-661749</v>
      </c>
      <c r="AR50" s="3">
        <f>Tabela1[[#This Row],[Potrzeby finansowe 2027
w tym:]]+Tabela1[[#This Row],[Rozliczenie 2025 potrz. fin.]]</f>
        <v>29971804</v>
      </c>
      <c r="AS50" s="3">
        <v>0</v>
      </c>
      <c r="AT50" s="3">
        <v>0</v>
      </c>
      <c r="AU50" s="3"/>
      <c r="AV50" s="3"/>
      <c r="AW50" s="3"/>
      <c r="AX50" s="3"/>
      <c r="AY50" s="3"/>
      <c r="AZ50" s="3"/>
      <c r="BA50" s="3">
        <v>1592</v>
      </c>
      <c r="BB50" s="3">
        <v>0</v>
      </c>
      <c r="BC50" s="3">
        <v>0</v>
      </c>
      <c r="BD50" s="3">
        <v>0</v>
      </c>
      <c r="BE50" s="3">
        <v>31.9</v>
      </c>
      <c r="BF50" s="3">
        <v>0</v>
      </c>
      <c r="BG50" s="3">
        <v>2108898</v>
      </c>
      <c r="BH50" s="3">
        <v>19816</v>
      </c>
      <c r="BI50" s="3">
        <v>864743</v>
      </c>
      <c r="BJ50" s="3">
        <v>13288362.647500001</v>
      </c>
      <c r="BK50" s="3">
        <v>6696051.6000000015</v>
      </c>
      <c r="BL50" s="3">
        <v>4621769.6399999997</v>
      </c>
      <c r="BM50" s="3">
        <v>17125704.91</v>
      </c>
      <c r="BN50" s="53">
        <v>0.89879969782602631</v>
      </c>
      <c r="BO50" s="54">
        <v>7.347527E-4</v>
      </c>
      <c r="BP50" s="70">
        <v>18478</v>
      </c>
      <c r="BQ50" s="71"/>
      <c r="BR50" s="70"/>
      <c r="BS50" s="72"/>
      <c r="BT50" s="72"/>
      <c r="BU50" s="70">
        <v>68236004</v>
      </c>
      <c r="BV50" s="70">
        <v>1992136</v>
      </c>
      <c r="BW50" s="74">
        <v>0</v>
      </c>
      <c r="BX50" s="70">
        <v>70228140</v>
      </c>
    </row>
    <row r="51" spans="1:76" x14ac:dyDescent="0.3">
      <c r="A51" s="73" t="s">
        <v>10</v>
      </c>
      <c r="B51" s="2" t="s">
        <v>11</v>
      </c>
      <c r="C51" s="2" t="s">
        <v>54</v>
      </c>
      <c r="D51" s="2" t="s">
        <v>21</v>
      </c>
      <c r="E51" s="2" t="s">
        <v>13</v>
      </c>
      <c r="F51" s="17" t="str">
        <f>+Tabela1[[#This Row],[WK]]&amp;Tabela1[[#This Row],[PK]]&amp;Tabela1[[#This Row],[GK]]</f>
        <v>020805</v>
      </c>
      <c r="G51" s="2" t="s">
        <v>65</v>
      </c>
      <c r="H51" s="3">
        <v>285693531.69</v>
      </c>
      <c r="I51" s="4">
        <v>1.125</v>
      </c>
      <c r="J51" s="3">
        <v>321405223.14999998</v>
      </c>
      <c r="K51" s="4">
        <v>7.0000000000000007E-2</v>
      </c>
      <c r="L51" s="3">
        <v>22498366</v>
      </c>
      <c r="M51" s="3"/>
      <c r="N51" s="5"/>
      <c r="O51" s="3">
        <v>31892407.82</v>
      </c>
      <c r="P51" s="4">
        <v>1.125</v>
      </c>
      <c r="Q51" s="3">
        <v>35878958.799999997</v>
      </c>
      <c r="R51" s="4">
        <v>1.6E-2</v>
      </c>
      <c r="S51" s="3">
        <v>574063</v>
      </c>
      <c r="T51" s="3"/>
      <c r="U51" s="5"/>
      <c r="V51" s="3">
        <v>12389747</v>
      </c>
      <c r="W51" s="5"/>
      <c r="X51" s="3">
        <v>14694028</v>
      </c>
      <c r="Y51" s="3">
        <v>2306508</v>
      </c>
      <c r="Z51" s="3">
        <v>44332</v>
      </c>
      <c r="AA51" s="3">
        <v>2214668</v>
      </c>
      <c r="AB51" s="3">
        <v>10128520</v>
      </c>
      <c r="AC51" s="3">
        <v>0</v>
      </c>
      <c r="AD51" s="3">
        <v>1801739</v>
      </c>
      <c r="AE51" s="3">
        <v>0</v>
      </c>
      <c r="AF51" s="3">
        <v>22498366</v>
      </c>
      <c r="AG51" s="3">
        <v>574063</v>
      </c>
      <c r="AH51" s="3">
        <v>1801739</v>
      </c>
      <c r="AI51" s="3">
        <v>12389747</v>
      </c>
      <c r="AJ51" s="3">
        <v>519267</v>
      </c>
      <c r="AK51" s="3">
        <v>16725</v>
      </c>
      <c r="AL51" s="3">
        <v>1081367</v>
      </c>
      <c r="AM51" s="3">
        <v>-1064642</v>
      </c>
      <c r="AN51" s="3">
        <v>-502542</v>
      </c>
      <c r="AO51" s="3">
        <v>0</v>
      </c>
      <c r="AP51" s="3">
        <v>0</v>
      </c>
      <c r="AQ51" s="3">
        <v>-502542</v>
      </c>
      <c r="AR51" s="3">
        <f>Tabela1[[#This Row],[Potrzeby finansowe 2027
w tym:]]+Tabela1[[#This Row],[Rozliczenie 2025 potrz. fin.]]</f>
        <v>14191486</v>
      </c>
      <c r="AS51" s="3">
        <v>0</v>
      </c>
      <c r="AT51" s="3">
        <v>0</v>
      </c>
      <c r="AU51" s="3"/>
      <c r="AV51" s="3"/>
      <c r="AW51" s="3"/>
      <c r="AX51" s="3"/>
      <c r="AY51" s="3"/>
      <c r="AZ51" s="3"/>
      <c r="BA51" s="3">
        <v>44332</v>
      </c>
      <c r="BB51" s="3">
        <v>0</v>
      </c>
      <c r="BC51" s="3">
        <v>0</v>
      </c>
      <c r="BD51" s="3">
        <v>433.72</v>
      </c>
      <c r="BE51" s="3">
        <v>20.88</v>
      </c>
      <c r="BF51" s="3">
        <v>0</v>
      </c>
      <c r="BG51" s="3">
        <v>609490</v>
      </c>
      <c r="BH51" s="3">
        <v>5727</v>
      </c>
      <c r="BI51" s="3">
        <v>1605178</v>
      </c>
      <c r="BJ51" s="3">
        <v>24666514.914999999</v>
      </c>
      <c r="BK51" s="3">
        <v>13182313.940000001</v>
      </c>
      <c r="BL51" s="3">
        <v>14118201.51</v>
      </c>
      <c r="BM51" s="3">
        <v>17700400.879999999</v>
      </c>
      <c r="BN51" s="53">
        <v>0.92198129132742046</v>
      </c>
      <c r="BO51" s="54">
        <v>2.740943E-4</v>
      </c>
      <c r="BP51" s="70">
        <v>6893</v>
      </c>
      <c r="BQ51" s="71"/>
      <c r="BR51" s="70"/>
      <c r="BS51" s="72"/>
      <c r="BT51" s="72"/>
      <c r="BU51" s="70">
        <v>22498366</v>
      </c>
      <c r="BV51" s="70">
        <v>574063</v>
      </c>
      <c r="BW51" s="74">
        <v>1801739</v>
      </c>
      <c r="BX51" s="70">
        <v>24874168</v>
      </c>
    </row>
    <row r="52" spans="1:76" x14ac:dyDescent="0.3">
      <c r="A52" s="73" t="s">
        <v>10</v>
      </c>
      <c r="B52" s="2" t="s">
        <v>11</v>
      </c>
      <c r="C52" s="2" t="s">
        <v>54</v>
      </c>
      <c r="D52" s="2" t="s">
        <v>23</v>
      </c>
      <c r="E52" s="2" t="s">
        <v>19</v>
      </c>
      <c r="F52" s="17" t="str">
        <f>+Tabela1[[#This Row],[WK]]&amp;Tabela1[[#This Row],[PK]]&amp;Tabela1[[#This Row],[GK]]</f>
        <v>020806</v>
      </c>
      <c r="G52" s="2" t="s">
        <v>66</v>
      </c>
      <c r="H52" s="3">
        <v>693255263.25999999</v>
      </c>
      <c r="I52" s="4">
        <v>1.125</v>
      </c>
      <c r="J52" s="3">
        <v>779912171.16999996</v>
      </c>
      <c r="K52" s="4">
        <v>7.0000000000000007E-2</v>
      </c>
      <c r="L52" s="3">
        <v>54593852</v>
      </c>
      <c r="M52" s="3"/>
      <c r="N52" s="5"/>
      <c r="O52" s="3">
        <v>59149408.369999997</v>
      </c>
      <c r="P52" s="4">
        <v>1.125</v>
      </c>
      <c r="Q52" s="3">
        <v>66543084.420000002</v>
      </c>
      <c r="R52" s="4">
        <v>1.6E-2</v>
      </c>
      <c r="S52" s="3">
        <v>1064689</v>
      </c>
      <c r="T52" s="3"/>
      <c r="U52" s="5"/>
      <c r="V52" s="3">
        <v>34134045</v>
      </c>
      <c r="W52" s="5"/>
      <c r="X52" s="3">
        <v>61717490</v>
      </c>
      <c r="Y52" s="3">
        <v>10734919</v>
      </c>
      <c r="Z52" s="3">
        <v>1747954</v>
      </c>
      <c r="AA52" s="3">
        <v>2878737</v>
      </c>
      <c r="AB52" s="3">
        <v>38632536</v>
      </c>
      <c r="AC52" s="3">
        <v>7723344</v>
      </c>
      <c r="AD52" s="3">
        <v>27583445</v>
      </c>
      <c r="AE52" s="3">
        <v>0</v>
      </c>
      <c r="AF52" s="3">
        <v>54593852</v>
      </c>
      <c r="AG52" s="3">
        <v>1064689</v>
      </c>
      <c r="AH52" s="3">
        <v>27583445</v>
      </c>
      <c r="AI52" s="3">
        <v>34134045</v>
      </c>
      <c r="AJ52" s="3">
        <v>968271</v>
      </c>
      <c r="AK52" s="3">
        <v>968271</v>
      </c>
      <c r="AL52" s="3">
        <v>2542680</v>
      </c>
      <c r="AM52" s="3">
        <v>-1574409</v>
      </c>
      <c r="AN52" s="3">
        <v>-5555</v>
      </c>
      <c r="AO52" s="3">
        <v>0</v>
      </c>
      <c r="AP52" s="3">
        <v>5555</v>
      </c>
      <c r="AQ52" s="3">
        <v>0</v>
      </c>
      <c r="AR52" s="3">
        <f>Tabela1[[#This Row],[Potrzeby finansowe 2027
w tym:]]+Tabela1[[#This Row],[Rozliczenie 2025 potrz. fin.]]</f>
        <v>61717490</v>
      </c>
      <c r="AS52" s="3">
        <v>0</v>
      </c>
      <c r="AT52" s="3">
        <v>0</v>
      </c>
      <c r="AU52" s="3"/>
      <c r="AV52" s="3"/>
      <c r="AW52" s="3"/>
      <c r="AX52" s="3"/>
      <c r="AY52" s="3"/>
      <c r="AZ52" s="3"/>
      <c r="BA52" s="3">
        <v>1747954</v>
      </c>
      <c r="BB52" s="3">
        <v>0</v>
      </c>
      <c r="BC52" s="3">
        <v>231.69</v>
      </c>
      <c r="BD52" s="3">
        <v>15783.52</v>
      </c>
      <c r="BE52" s="3">
        <v>1913.99</v>
      </c>
      <c r="BF52" s="3">
        <v>0</v>
      </c>
      <c r="BG52" s="3">
        <v>1793137</v>
      </c>
      <c r="BH52" s="3">
        <v>16849</v>
      </c>
      <c r="BI52" s="3">
        <v>1085600</v>
      </c>
      <c r="BJ52" s="3">
        <v>16682236.534999998</v>
      </c>
      <c r="BK52" s="3">
        <v>9344702.2199999988</v>
      </c>
      <c r="BL52" s="3">
        <v>4983638.9000000004</v>
      </c>
      <c r="BM52" s="3">
        <v>19382859.460000001</v>
      </c>
      <c r="BN52" s="53">
        <v>0.84862762653535162</v>
      </c>
      <c r="BO52" s="54">
        <v>6.5750659999999996E-4</v>
      </c>
      <c r="BP52" s="70">
        <v>16535</v>
      </c>
      <c r="BQ52" s="71"/>
      <c r="BR52" s="70"/>
      <c r="BS52" s="72"/>
      <c r="BT52" s="72"/>
      <c r="BU52" s="70">
        <v>54593852</v>
      </c>
      <c r="BV52" s="70">
        <v>1064689</v>
      </c>
      <c r="BW52" s="74">
        <v>27583445</v>
      </c>
      <c r="BX52" s="70">
        <v>83241986</v>
      </c>
    </row>
    <row r="53" spans="1:76" x14ac:dyDescent="0.3">
      <c r="A53" s="73" t="s">
        <v>10</v>
      </c>
      <c r="B53" s="2" t="s">
        <v>11</v>
      </c>
      <c r="C53" s="2" t="s">
        <v>54</v>
      </c>
      <c r="D53" s="2" t="s">
        <v>30</v>
      </c>
      <c r="E53" s="2" t="s">
        <v>15</v>
      </c>
      <c r="F53" s="17" t="str">
        <f>+Tabela1[[#This Row],[WK]]&amp;Tabela1[[#This Row],[PK]]&amp;Tabela1[[#This Row],[GK]]</f>
        <v>020807</v>
      </c>
      <c r="G53" s="2" t="s">
        <v>62</v>
      </c>
      <c r="H53" s="3">
        <v>667324317.00999999</v>
      </c>
      <c r="I53" s="4">
        <v>1.125</v>
      </c>
      <c r="J53" s="3">
        <v>750739856.63999999</v>
      </c>
      <c r="K53" s="4">
        <v>7.0000000000000007E-2</v>
      </c>
      <c r="L53" s="3">
        <v>52551790</v>
      </c>
      <c r="M53" s="3"/>
      <c r="N53" s="5"/>
      <c r="O53" s="3">
        <v>51821659.369999997</v>
      </c>
      <c r="P53" s="4">
        <v>1.125</v>
      </c>
      <c r="Q53" s="3">
        <v>58299366.789999999</v>
      </c>
      <c r="R53" s="4">
        <v>1.6E-2</v>
      </c>
      <c r="S53" s="3">
        <v>932790</v>
      </c>
      <c r="T53" s="3"/>
      <c r="U53" s="5"/>
      <c r="V53" s="3">
        <v>31607260</v>
      </c>
      <c r="W53" s="5"/>
      <c r="X53" s="3">
        <v>55886334</v>
      </c>
      <c r="Y53" s="3">
        <v>3154858</v>
      </c>
      <c r="Z53" s="3">
        <v>530191</v>
      </c>
      <c r="AA53" s="3">
        <v>2806654</v>
      </c>
      <c r="AB53" s="3">
        <v>35296985</v>
      </c>
      <c r="AC53" s="3">
        <v>14097646</v>
      </c>
      <c r="AD53" s="3">
        <v>24279074</v>
      </c>
      <c r="AE53" s="3">
        <v>0</v>
      </c>
      <c r="AF53" s="3">
        <v>52551790</v>
      </c>
      <c r="AG53" s="3">
        <v>932790</v>
      </c>
      <c r="AH53" s="3">
        <v>24279074</v>
      </c>
      <c r="AI53" s="3">
        <v>31607260</v>
      </c>
      <c r="AJ53" s="3">
        <v>4189724</v>
      </c>
      <c r="AK53" s="3">
        <v>4189724</v>
      </c>
      <c r="AL53" s="3">
        <v>2060992</v>
      </c>
      <c r="AM53" s="3">
        <v>2128732</v>
      </c>
      <c r="AN53" s="3">
        <v>412177</v>
      </c>
      <c r="AO53" s="3">
        <v>0</v>
      </c>
      <c r="AP53" s="3">
        <v>-412177</v>
      </c>
      <c r="AQ53" s="3">
        <v>0</v>
      </c>
      <c r="AR53" s="3">
        <f>Tabela1[[#This Row],[Potrzeby finansowe 2027
w tym:]]+Tabela1[[#This Row],[Rozliczenie 2025 potrz. fin.]]</f>
        <v>55886334</v>
      </c>
      <c r="AS53" s="3">
        <v>0</v>
      </c>
      <c r="AT53" s="3">
        <v>0</v>
      </c>
      <c r="AU53" s="3"/>
      <c r="AV53" s="3"/>
      <c r="AW53" s="3"/>
      <c r="AX53" s="3"/>
      <c r="AY53" s="3"/>
      <c r="AZ53" s="3"/>
      <c r="BA53" s="3">
        <v>530191</v>
      </c>
      <c r="BB53" s="3">
        <v>0</v>
      </c>
      <c r="BC53" s="3">
        <v>71.53</v>
      </c>
      <c r="BD53" s="3">
        <v>4372.9799999999996</v>
      </c>
      <c r="BE53" s="3">
        <v>1401.17</v>
      </c>
      <c r="BF53" s="3">
        <v>0</v>
      </c>
      <c r="BG53" s="3">
        <v>1729283</v>
      </c>
      <c r="BH53" s="3">
        <v>16249</v>
      </c>
      <c r="BI53" s="3">
        <v>1077371</v>
      </c>
      <c r="BJ53" s="3">
        <v>16555792.02</v>
      </c>
      <c r="BK53" s="3">
        <v>5043638.6999999993</v>
      </c>
      <c r="BL53" s="3">
        <v>9660688.3200000003</v>
      </c>
      <c r="BM53" s="3">
        <v>26727236.640000001</v>
      </c>
      <c r="BN53" s="53">
        <v>0.94945487442060017</v>
      </c>
      <c r="BO53" s="54">
        <v>5.7866989999999995E-4</v>
      </c>
      <c r="BP53" s="70">
        <v>14553</v>
      </c>
      <c r="BQ53" s="71"/>
      <c r="BR53" s="70"/>
      <c r="BS53" s="72"/>
      <c r="BT53" s="72"/>
      <c r="BU53" s="70">
        <v>52551790</v>
      </c>
      <c r="BV53" s="70">
        <v>932790</v>
      </c>
      <c r="BW53" s="74">
        <v>24279074</v>
      </c>
      <c r="BX53" s="70">
        <v>77763654</v>
      </c>
    </row>
    <row r="54" spans="1:76" x14ac:dyDescent="0.3">
      <c r="A54" s="73" t="s">
        <v>10</v>
      </c>
      <c r="B54" s="2" t="s">
        <v>11</v>
      </c>
      <c r="C54" s="2" t="s">
        <v>54</v>
      </c>
      <c r="D54" s="2" t="s">
        <v>54</v>
      </c>
      <c r="E54" s="2" t="s">
        <v>19</v>
      </c>
      <c r="F54" s="17" t="str">
        <f>+Tabela1[[#This Row],[WK]]&amp;Tabela1[[#This Row],[PK]]&amp;Tabela1[[#This Row],[GK]]</f>
        <v>020808</v>
      </c>
      <c r="G54" s="2" t="s">
        <v>67</v>
      </c>
      <c r="H54" s="3">
        <v>311105685.06999999</v>
      </c>
      <c r="I54" s="4">
        <v>1.125</v>
      </c>
      <c r="J54" s="3">
        <v>349993895.69999999</v>
      </c>
      <c r="K54" s="4">
        <v>7.0000000000000007E-2</v>
      </c>
      <c r="L54" s="3">
        <v>24499573</v>
      </c>
      <c r="M54" s="3"/>
      <c r="N54" s="5"/>
      <c r="O54" s="3">
        <v>22025392.940000001</v>
      </c>
      <c r="P54" s="4">
        <v>1.125</v>
      </c>
      <c r="Q54" s="3">
        <v>24778567.059999999</v>
      </c>
      <c r="R54" s="4">
        <v>1.6E-2</v>
      </c>
      <c r="S54" s="3">
        <v>396457</v>
      </c>
      <c r="T54" s="3"/>
      <c r="U54" s="5"/>
      <c r="V54" s="3">
        <v>15308327</v>
      </c>
      <c r="W54" s="5"/>
      <c r="X54" s="3">
        <v>19476423</v>
      </c>
      <c r="Y54" s="3">
        <v>672588</v>
      </c>
      <c r="Z54" s="3">
        <v>638512</v>
      </c>
      <c r="AA54" s="3">
        <v>1439768</v>
      </c>
      <c r="AB54" s="3">
        <v>11746430</v>
      </c>
      <c r="AC54" s="3">
        <v>4979125</v>
      </c>
      <c r="AD54" s="3">
        <v>4659971</v>
      </c>
      <c r="AE54" s="3">
        <v>0</v>
      </c>
      <c r="AF54" s="3">
        <v>24499573</v>
      </c>
      <c r="AG54" s="3">
        <v>396457</v>
      </c>
      <c r="AH54" s="3">
        <v>4659971</v>
      </c>
      <c r="AI54" s="3">
        <v>15308327</v>
      </c>
      <c r="AJ54" s="3">
        <v>-292968</v>
      </c>
      <c r="AK54" s="3">
        <v>-656777</v>
      </c>
      <c r="AL54" s="3">
        <v>1670683</v>
      </c>
      <c r="AM54" s="3">
        <v>-2327460</v>
      </c>
      <c r="AN54" s="3">
        <v>-363809</v>
      </c>
      <c r="AO54" s="3">
        <v>0</v>
      </c>
      <c r="AP54" s="3">
        <v>0</v>
      </c>
      <c r="AQ54" s="3">
        <v>-363809</v>
      </c>
      <c r="AR54" s="3">
        <f>Tabela1[[#This Row],[Potrzeby finansowe 2027
w tym:]]+Tabela1[[#This Row],[Rozliczenie 2025 potrz. fin.]]</f>
        <v>19112614</v>
      </c>
      <c r="AS54" s="3">
        <v>0</v>
      </c>
      <c r="AT54" s="3">
        <v>0</v>
      </c>
      <c r="AU54" s="3"/>
      <c r="AV54" s="3"/>
      <c r="AW54" s="3"/>
      <c r="AX54" s="3"/>
      <c r="AY54" s="3"/>
      <c r="AZ54" s="3"/>
      <c r="BA54" s="3">
        <v>638512</v>
      </c>
      <c r="BB54" s="3">
        <v>0</v>
      </c>
      <c r="BC54" s="3">
        <v>0</v>
      </c>
      <c r="BD54" s="3">
        <v>5646.89</v>
      </c>
      <c r="BE54" s="3">
        <v>1500.77</v>
      </c>
      <c r="BF54" s="3">
        <v>0</v>
      </c>
      <c r="BG54" s="3">
        <v>775193</v>
      </c>
      <c r="BH54" s="3">
        <v>7284</v>
      </c>
      <c r="BI54" s="3">
        <v>664575</v>
      </c>
      <c r="BJ54" s="3">
        <v>10212410.890000001</v>
      </c>
      <c r="BK54" s="3">
        <v>3197537.7100000009</v>
      </c>
      <c r="BL54" s="3">
        <v>2761158.29</v>
      </c>
      <c r="BM54" s="3">
        <v>22537176.140000001</v>
      </c>
      <c r="BN54" s="53">
        <v>0.97608722009270399</v>
      </c>
      <c r="BO54" s="54">
        <v>2.6079880000000002E-4</v>
      </c>
      <c r="BP54" s="70">
        <v>6558</v>
      </c>
      <c r="BQ54" s="71"/>
      <c r="BR54" s="70"/>
      <c r="BS54" s="72"/>
      <c r="BT54" s="72"/>
      <c r="BU54" s="70">
        <v>24499573</v>
      </c>
      <c r="BV54" s="70">
        <v>396457</v>
      </c>
      <c r="BW54" s="74">
        <v>4659971</v>
      </c>
      <c r="BX54" s="70">
        <v>29556001</v>
      </c>
    </row>
    <row r="55" spans="1:76" x14ac:dyDescent="0.3">
      <c r="A55" s="73" t="s">
        <v>10</v>
      </c>
      <c r="B55" s="2" t="s">
        <v>11</v>
      </c>
      <c r="C55" s="2" t="s">
        <v>54</v>
      </c>
      <c r="D55" s="2" t="s">
        <v>56</v>
      </c>
      <c r="E55" s="2" t="s">
        <v>15</v>
      </c>
      <c r="F55" s="17" t="str">
        <f>+Tabela1[[#This Row],[WK]]&amp;Tabela1[[#This Row],[PK]]&amp;Tabela1[[#This Row],[GK]]</f>
        <v>020809</v>
      </c>
      <c r="G55" s="2" t="s">
        <v>68</v>
      </c>
      <c r="H55" s="3">
        <v>58688176.600000001</v>
      </c>
      <c r="I55" s="4">
        <v>1.125</v>
      </c>
      <c r="J55" s="3">
        <v>66024198.68</v>
      </c>
      <c r="K55" s="4">
        <v>7.0000000000000007E-2</v>
      </c>
      <c r="L55" s="3">
        <v>4621694</v>
      </c>
      <c r="M55" s="3"/>
      <c r="N55" s="5"/>
      <c r="O55" s="3">
        <v>547953.91</v>
      </c>
      <c r="P55" s="4">
        <v>1.125</v>
      </c>
      <c r="Q55" s="3">
        <v>616448.15</v>
      </c>
      <c r="R55" s="4">
        <v>1.6E-2</v>
      </c>
      <c r="S55" s="3">
        <v>9863</v>
      </c>
      <c r="T55" s="3"/>
      <c r="U55" s="5"/>
      <c r="V55" s="3">
        <v>3134742</v>
      </c>
      <c r="W55" s="5"/>
      <c r="X55" s="3">
        <v>11354921</v>
      </c>
      <c r="Y55" s="3">
        <v>5217456</v>
      </c>
      <c r="Z55" s="3">
        <v>637838</v>
      </c>
      <c r="AA55" s="3">
        <v>863500</v>
      </c>
      <c r="AB55" s="3">
        <v>3715583</v>
      </c>
      <c r="AC55" s="3">
        <v>920544</v>
      </c>
      <c r="AD55" s="3">
        <v>8220179</v>
      </c>
      <c r="AE55" s="3">
        <v>0</v>
      </c>
      <c r="AF55" s="3">
        <v>4621694</v>
      </c>
      <c r="AG55" s="3">
        <v>9863</v>
      </c>
      <c r="AH55" s="3">
        <v>8220179</v>
      </c>
      <c r="AI55" s="3">
        <v>3134742</v>
      </c>
      <c r="AJ55" s="3">
        <v>1471227</v>
      </c>
      <c r="AK55" s="3">
        <v>1471227</v>
      </c>
      <c r="AL55" s="3">
        <v>168453</v>
      </c>
      <c r="AM55" s="3">
        <v>1302774</v>
      </c>
      <c r="AN55" s="3">
        <v>9481</v>
      </c>
      <c r="AO55" s="3">
        <v>0</v>
      </c>
      <c r="AP55" s="3">
        <v>-9481</v>
      </c>
      <c r="AQ55" s="3">
        <v>0</v>
      </c>
      <c r="AR55" s="3">
        <f>Tabela1[[#This Row],[Potrzeby finansowe 2027
w tym:]]+Tabela1[[#This Row],[Rozliczenie 2025 potrz. fin.]]</f>
        <v>11354921</v>
      </c>
      <c r="AS55" s="3">
        <v>0</v>
      </c>
      <c r="AT55" s="3">
        <v>0</v>
      </c>
      <c r="AU55" s="3"/>
      <c r="AV55" s="3"/>
      <c r="AW55" s="3"/>
      <c r="AX55" s="3"/>
      <c r="AY55" s="3"/>
      <c r="AZ55" s="3"/>
      <c r="BA55" s="3">
        <v>637838</v>
      </c>
      <c r="BB55" s="3">
        <v>601.21</v>
      </c>
      <c r="BC55" s="3">
        <v>0</v>
      </c>
      <c r="BD55" s="3">
        <v>154.63</v>
      </c>
      <c r="BE55" s="3">
        <v>4455.66</v>
      </c>
      <c r="BF55" s="3">
        <v>0</v>
      </c>
      <c r="BG55" s="3">
        <v>377782</v>
      </c>
      <c r="BH55" s="3">
        <v>1940</v>
      </c>
      <c r="BI55" s="3">
        <v>485718</v>
      </c>
      <c r="BJ55" s="3">
        <v>7463951.7700000005</v>
      </c>
      <c r="BK55" s="3">
        <v>2693449.3900000006</v>
      </c>
      <c r="BL55" s="3">
        <v>3201618</v>
      </c>
      <c r="BM55" s="3">
        <v>12678773.52</v>
      </c>
      <c r="BN55" s="53">
        <v>0.54867332568572047</v>
      </c>
      <c r="BO55" s="54">
        <v>9.4097400000000005E-5</v>
      </c>
      <c r="BP55" s="70">
        <v>2366</v>
      </c>
      <c r="BQ55" s="71"/>
      <c r="BR55" s="70"/>
      <c r="BS55" s="72"/>
      <c r="BT55" s="72"/>
      <c r="BU55" s="70">
        <v>4621694</v>
      </c>
      <c r="BV55" s="70">
        <v>9863</v>
      </c>
      <c r="BW55" s="74">
        <v>8220179</v>
      </c>
      <c r="BX55" s="70">
        <v>12851736</v>
      </c>
    </row>
    <row r="56" spans="1:76" x14ac:dyDescent="0.3">
      <c r="A56" s="73" t="s">
        <v>10</v>
      </c>
      <c r="B56" s="2" t="s">
        <v>11</v>
      </c>
      <c r="C56" s="2" t="s">
        <v>54</v>
      </c>
      <c r="D56" s="2" t="s">
        <v>69</v>
      </c>
      <c r="E56" s="2" t="s">
        <v>19</v>
      </c>
      <c r="F56" s="17" t="str">
        <f>+Tabela1[[#This Row],[WK]]&amp;Tabela1[[#This Row],[PK]]&amp;Tabela1[[#This Row],[GK]]</f>
        <v>020810</v>
      </c>
      <c r="G56" s="2" t="s">
        <v>70</v>
      </c>
      <c r="H56" s="3">
        <v>221185521.22</v>
      </c>
      <c r="I56" s="4">
        <v>1.125</v>
      </c>
      <c r="J56" s="3">
        <v>248833711.37</v>
      </c>
      <c r="K56" s="4">
        <v>7.0000000000000007E-2</v>
      </c>
      <c r="L56" s="3">
        <v>17418360</v>
      </c>
      <c r="M56" s="3"/>
      <c r="N56" s="5"/>
      <c r="O56" s="3">
        <v>13028116.200000001</v>
      </c>
      <c r="P56" s="4">
        <v>1.125</v>
      </c>
      <c r="Q56" s="3">
        <v>14656630.73</v>
      </c>
      <c r="R56" s="4">
        <v>1.6E-2</v>
      </c>
      <c r="S56" s="3">
        <v>234506</v>
      </c>
      <c r="T56" s="3"/>
      <c r="U56" s="5"/>
      <c r="V56" s="3">
        <v>11005144</v>
      </c>
      <c r="W56" s="5"/>
      <c r="X56" s="3">
        <v>25328255</v>
      </c>
      <c r="Y56" s="3">
        <v>7856232</v>
      </c>
      <c r="Z56" s="3">
        <v>861648</v>
      </c>
      <c r="AA56" s="3">
        <v>1386577</v>
      </c>
      <c r="AB56" s="3">
        <v>10181126</v>
      </c>
      <c r="AC56" s="3">
        <v>5042672</v>
      </c>
      <c r="AD56" s="3">
        <v>14323111</v>
      </c>
      <c r="AE56" s="3">
        <v>0</v>
      </c>
      <c r="AF56" s="3">
        <v>17418360</v>
      </c>
      <c r="AG56" s="3">
        <v>234506</v>
      </c>
      <c r="AH56" s="3">
        <v>14323111</v>
      </c>
      <c r="AI56" s="3">
        <v>11005144</v>
      </c>
      <c r="AJ56" s="3">
        <v>854502</v>
      </c>
      <c r="AK56" s="3">
        <v>854502</v>
      </c>
      <c r="AL56" s="3">
        <v>413853</v>
      </c>
      <c r="AM56" s="3">
        <v>440649</v>
      </c>
      <c r="AN56" s="3">
        <v>-265016</v>
      </c>
      <c r="AO56" s="3">
        <v>0</v>
      </c>
      <c r="AP56" s="3">
        <v>265016</v>
      </c>
      <c r="AQ56" s="3">
        <v>0</v>
      </c>
      <c r="AR56" s="3">
        <f>Tabela1[[#This Row],[Potrzeby finansowe 2027
w tym:]]+Tabela1[[#This Row],[Rozliczenie 2025 potrz. fin.]]</f>
        <v>25328255</v>
      </c>
      <c r="AS56" s="3">
        <v>0</v>
      </c>
      <c r="AT56" s="3">
        <v>0</v>
      </c>
      <c r="AU56" s="3"/>
      <c r="AV56" s="3"/>
      <c r="AW56" s="3"/>
      <c r="AX56" s="3"/>
      <c r="AY56" s="3"/>
      <c r="AZ56" s="3"/>
      <c r="BA56" s="3">
        <v>861648</v>
      </c>
      <c r="BB56" s="3">
        <v>0</v>
      </c>
      <c r="BC56" s="3">
        <v>169.34</v>
      </c>
      <c r="BD56" s="3">
        <v>8047.64</v>
      </c>
      <c r="BE56" s="3">
        <v>41.55</v>
      </c>
      <c r="BF56" s="3">
        <v>0</v>
      </c>
      <c r="BG56" s="3">
        <v>708996</v>
      </c>
      <c r="BH56" s="3">
        <v>6662</v>
      </c>
      <c r="BI56" s="3">
        <v>677581</v>
      </c>
      <c r="BJ56" s="3">
        <v>10412282.740000002</v>
      </c>
      <c r="BK56" s="3">
        <v>6830870.5500000007</v>
      </c>
      <c r="BL56" s="3">
        <v>1724105.98</v>
      </c>
      <c r="BM56" s="3">
        <v>10877436.800000001</v>
      </c>
      <c r="BN56" s="53">
        <v>0.71806422129580416</v>
      </c>
      <c r="BO56" s="54">
        <v>2.408647E-4</v>
      </c>
      <c r="BP56" s="70">
        <v>6057</v>
      </c>
      <c r="BQ56" s="71"/>
      <c r="BR56" s="70"/>
      <c r="BS56" s="72"/>
      <c r="BT56" s="72"/>
      <c r="BU56" s="70">
        <v>17418360</v>
      </c>
      <c r="BV56" s="70">
        <v>234506</v>
      </c>
      <c r="BW56" s="74">
        <v>14323111</v>
      </c>
      <c r="BX56" s="70">
        <v>31975977</v>
      </c>
    </row>
    <row r="57" spans="1:76" x14ac:dyDescent="0.3">
      <c r="A57" s="73" t="s">
        <v>10</v>
      </c>
      <c r="B57" s="2" t="s">
        <v>11</v>
      </c>
      <c r="C57" s="2" t="s">
        <v>54</v>
      </c>
      <c r="D57" s="2" t="s">
        <v>71</v>
      </c>
      <c r="E57" s="2" t="s">
        <v>15</v>
      </c>
      <c r="F57" s="17" t="str">
        <f>+Tabela1[[#This Row],[WK]]&amp;Tabela1[[#This Row],[PK]]&amp;Tabela1[[#This Row],[GK]]</f>
        <v>020811</v>
      </c>
      <c r="G57" s="2" t="s">
        <v>64</v>
      </c>
      <c r="H57" s="3">
        <v>448516950.77999997</v>
      </c>
      <c r="I57" s="4">
        <v>1.125</v>
      </c>
      <c r="J57" s="3">
        <v>504581569.63</v>
      </c>
      <c r="K57" s="4">
        <v>7.0000000000000007E-2</v>
      </c>
      <c r="L57" s="3">
        <v>35320710</v>
      </c>
      <c r="M57" s="3"/>
      <c r="N57" s="5"/>
      <c r="O57" s="3">
        <v>27209033.699999999</v>
      </c>
      <c r="P57" s="4">
        <v>1.125</v>
      </c>
      <c r="Q57" s="3">
        <v>30610162.91</v>
      </c>
      <c r="R57" s="4">
        <v>1.6E-2</v>
      </c>
      <c r="S57" s="3">
        <v>489763</v>
      </c>
      <c r="T57" s="3"/>
      <c r="U57" s="5"/>
      <c r="V57" s="3">
        <v>22753606</v>
      </c>
      <c r="W57" s="5"/>
      <c r="X57" s="3">
        <v>45420123</v>
      </c>
      <c r="Y57" s="3">
        <v>7697825</v>
      </c>
      <c r="Z57" s="3">
        <v>498957</v>
      </c>
      <c r="AA57" s="3">
        <v>2224397</v>
      </c>
      <c r="AB57" s="3">
        <v>29215468</v>
      </c>
      <c r="AC57" s="3">
        <v>5783476</v>
      </c>
      <c r="AD57" s="3">
        <v>22666518</v>
      </c>
      <c r="AE57" s="3">
        <v>0</v>
      </c>
      <c r="AF57" s="3">
        <v>35320710</v>
      </c>
      <c r="AG57" s="3">
        <v>489763</v>
      </c>
      <c r="AH57" s="3">
        <v>22666518</v>
      </c>
      <c r="AI57" s="3">
        <v>22753606</v>
      </c>
      <c r="AJ57" s="3">
        <v>992602</v>
      </c>
      <c r="AK57" s="3">
        <v>992602</v>
      </c>
      <c r="AL57" s="3">
        <v>1841382</v>
      </c>
      <c r="AM57" s="3">
        <v>-848780</v>
      </c>
      <c r="AN57" s="3">
        <v>2573622</v>
      </c>
      <c r="AO57" s="3">
        <v>0</v>
      </c>
      <c r="AP57" s="3">
        <v>-2573622</v>
      </c>
      <c r="AQ57" s="3">
        <v>0</v>
      </c>
      <c r="AR57" s="3">
        <f>Tabela1[[#This Row],[Potrzeby finansowe 2027
w tym:]]+Tabela1[[#This Row],[Rozliczenie 2025 potrz. fin.]]</f>
        <v>45420123</v>
      </c>
      <c r="AS57" s="3">
        <v>0</v>
      </c>
      <c r="AT57" s="3">
        <v>0</v>
      </c>
      <c r="AU57" s="3"/>
      <c r="AV57" s="3"/>
      <c r="AW57" s="3"/>
      <c r="AX57" s="3"/>
      <c r="AY57" s="3"/>
      <c r="AZ57" s="3"/>
      <c r="BA57" s="3">
        <v>498957</v>
      </c>
      <c r="BB57" s="3">
        <v>0</v>
      </c>
      <c r="BC57" s="3">
        <v>0.48</v>
      </c>
      <c r="BD57" s="3">
        <v>3745.43</v>
      </c>
      <c r="BE57" s="3">
        <v>2504.08</v>
      </c>
      <c r="BF57" s="3">
        <v>0</v>
      </c>
      <c r="BG57" s="3">
        <v>1099041</v>
      </c>
      <c r="BH57" s="3">
        <v>10327</v>
      </c>
      <c r="BI57" s="3">
        <v>1125356</v>
      </c>
      <c r="BJ57" s="3">
        <v>17293165.762499999</v>
      </c>
      <c r="BK57" s="3">
        <v>9749858.6399999987</v>
      </c>
      <c r="BL57" s="3">
        <v>7490815.1500000004</v>
      </c>
      <c r="BM57" s="3">
        <v>15191598.189999999</v>
      </c>
      <c r="BN57" s="53">
        <v>0.82499836788748682</v>
      </c>
      <c r="BO57" s="54">
        <v>4.07835E-4</v>
      </c>
      <c r="BP57" s="70">
        <v>10256</v>
      </c>
      <c r="BQ57" s="71"/>
      <c r="BR57" s="70"/>
      <c r="BS57" s="72"/>
      <c r="BT57" s="72"/>
      <c r="BU57" s="70">
        <v>35320710</v>
      </c>
      <c r="BV57" s="70">
        <v>489763</v>
      </c>
      <c r="BW57" s="74">
        <v>22666518</v>
      </c>
      <c r="BX57" s="70">
        <v>58476991</v>
      </c>
    </row>
    <row r="58" spans="1:76" x14ac:dyDescent="0.3">
      <c r="A58" s="73" t="s">
        <v>10</v>
      </c>
      <c r="B58" s="2" t="s">
        <v>11</v>
      </c>
      <c r="C58" s="2" t="s">
        <v>54</v>
      </c>
      <c r="D58" s="2" t="s">
        <v>72</v>
      </c>
      <c r="E58" s="2" t="s">
        <v>19</v>
      </c>
      <c r="F58" s="17" t="str">
        <f>+Tabela1[[#This Row],[WK]]&amp;Tabela1[[#This Row],[PK]]&amp;Tabela1[[#This Row],[GK]]</f>
        <v>020812</v>
      </c>
      <c r="G58" s="2" t="s">
        <v>73</v>
      </c>
      <c r="H58" s="3">
        <v>317782388.25999999</v>
      </c>
      <c r="I58" s="4">
        <v>1.125</v>
      </c>
      <c r="J58" s="3">
        <v>357505186.79000002</v>
      </c>
      <c r="K58" s="4">
        <v>7.0000000000000007E-2</v>
      </c>
      <c r="L58" s="3">
        <v>25025363</v>
      </c>
      <c r="M58" s="3"/>
      <c r="N58" s="5"/>
      <c r="O58" s="3">
        <v>51394288.57</v>
      </c>
      <c r="P58" s="4">
        <v>1.125</v>
      </c>
      <c r="Q58" s="3">
        <v>57818574.640000001</v>
      </c>
      <c r="R58" s="4">
        <v>1.6E-2</v>
      </c>
      <c r="S58" s="3">
        <v>925097</v>
      </c>
      <c r="T58" s="3"/>
      <c r="U58" s="5"/>
      <c r="V58" s="3">
        <v>15798236</v>
      </c>
      <c r="W58" s="5"/>
      <c r="X58" s="3">
        <v>27294156</v>
      </c>
      <c r="Y58" s="3">
        <v>5337093</v>
      </c>
      <c r="Z58" s="3">
        <v>2014063</v>
      </c>
      <c r="AA58" s="3">
        <v>2001792</v>
      </c>
      <c r="AB58" s="3">
        <v>16801689</v>
      </c>
      <c r="AC58" s="3">
        <v>1139519</v>
      </c>
      <c r="AD58" s="3">
        <v>12133504</v>
      </c>
      <c r="AE58" s="3">
        <v>0</v>
      </c>
      <c r="AF58" s="3">
        <v>25025363</v>
      </c>
      <c r="AG58" s="3">
        <v>925097</v>
      </c>
      <c r="AH58" s="3">
        <v>12133504</v>
      </c>
      <c r="AI58" s="3">
        <v>15798236</v>
      </c>
      <c r="AJ58" s="3">
        <v>-179016</v>
      </c>
      <c r="AK58" s="3">
        <v>458568</v>
      </c>
      <c r="AL58" s="3">
        <v>1240560</v>
      </c>
      <c r="AM58" s="3">
        <v>-781992</v>
      </c>
      <c r="AN58" s="3">
        <v>637584</v>
      </c>
      <c r="AO58" s="3">
        <v>0</v>
      </c>
      <c r="AP58" s="3">
        <v>0</v>
      </c>
      <c r="AQ58" s="3">
        <v>637584</v>
      </c>
      <c r="AR58" s="3">
        <f>Tabela1[[#This Row],[Potrzeby finansowe 2027
w tym:]]+Tabela1[[#This Row],[Rozliczenie 2025 potrz. fin.]]</f>
        <v>27931740</v>
      </c>
      <c r="AS58" s="3">
        <v>0</v>
      </c>
      <c r="AT58" s="3">
        <v>0</v>
      </c>
      <c r="AU58" s="3"/>
      <c r="AV58" s="3"/>
      <c r="AW58" s="3"/>
      <c r="AX58" s="3"/>
      <c r="AY58" s="3"/>
      <c r="AZ58" s="3"/>
      <c r="BA58" s="3">
        <v>2014063</v>
      </c>
      <c r="BB58" s="3">
        <v>2885.04</v>
      </c>
      <c r="BC58" s="3">
        <v>0</v>
      </c>
      <c r="BD58" s="3">
        <v>0</v>
      </c>
      <c r="BE58" s="3">
        <v>1890.74</v>
      </c>
      <c r="BF58" s="3">
        <v>0</v>
      </c>
      <c r="BG58" s="3">
        <v>878743</v>
      </c>
      <c r="BH58" s="3">
        <v>8257</v>
      </c>
      <c r="BI58" s="3">
        <v>1123049</v>
      </c>
      <c r="BJ58" s="3">
        <v>17257706.6325</v>
      </c>
      <c r="BK58" s="3">
        <v>10726584.950000001</v>
      </c>
      <c r="BL58" s="3">
        <v>6827844.4500000002</v>
      </c>
      <c r="BM58" s="3">
        <v>12468797.83</v>
      </c>
      <c r="BN58" s="53">
        <v>0.85560560700595956</v>
      </c>
      <c r="BO58" s="54">
        <v>3.4267100000000001E-4</v>
      </c>
      <c r="BP58" s="70">
        <v>8618</v>
      </c>
      <c r="BQ58" s="71"/>
      <c r="BR58" s="70"/>
      <c r="BS58" s="72"/>
      <c r="BT58" s="72"/>
      <c r="BU58" s="70">
        <v>25025363</v>
      </c>
      <c r="BV58" s="70">
        <v>925097</v>
      </c>
      <c r="BW58" s="74">
        <v>12133504</v>
      </c>
      <c r="BX58" s="70">
        <v>38083964</v>
      </c>
    </row>
    <row r="59" spans="1:76" x14ac:dyDescent="0.3">
      <c r="A59" s="73" t="s">
        <v>10</v>
      </c>
      <c r="B59" s="2" t="s">
        <v>11</v>
      </c>
      <c r="C59" s="2" t="s">
        <v>54</v>
      </c>
      <c r="D59" s="2" t="s">
        <v>74</v>
      </c>
      <c r="E59" s="2" t="s">
        <v>19</v>
      </c>
      <c r="F59" s="17" t="str">
        <f>+Tabela1[[#This Row],[WK]]&amp;Tabela1[[#This Row],[PK]]&amp;Tabela1[[#This Row],[GK]]</f>
        <v>020813</v>
      </c>
      <c r="G59" s="2" t="s">
        <v>75</v>
      </c>
      <c r="H59" s="3">
        <v>276811813.39999998</v>
      </c>
      <c r="I59" s="4">
        <v>1.125</v>
      </c>
      <c r="J59" s="3">
        <v>311413290.07999998</v>
      </c>
      <c r="K59" s="4">
        <v>7.0000000000000007E-2</v>
      </c>
      <c r="L59" s="3">
        <v>21798930</v>
      </c>
      <c r="M59" s="3"/>
      <c r="N59" s="5"/>
      <c r="O59" s="3">
        <v>23221976.790000003</v>
      </c>
      <c r="P59" s="4">
        <v>1.125</v>
      </c>
      <c r="Q59" s="3">
        <v>26124723.890000001</v>
      </c>
      <c r="R59" s="4">
        <v>1.6E-2</v>
      </c>
      <c r="S59" s="3">
        <v>417996</v>
      </c>
      <c r="T59" s="3"/>
      <c r="U59" s="5"/>
      <c r="V59" s="3">
        <v>14560947</v>
      </c>
      <c r="W59" s="5"/>
      <c r="X59" s="3">
        <v>17305646</v>
      </c>
      <c r="Y59" s="3">
        <v>0</v>
      </c>
      <c r="Z59" s="3">
        <v>1373426</v>
      </c>
      <c r="AA59" s="3">
        <v>2030631</v>
      </c>
      <c r="AB59" s="3">
        <v>10755276</v>
      </c>
      <c r="AC59" s="3">
        <v>3146313</v>
      </c>
      <c r="AD59" s="3">
        <v>2593563</v>
      </c>
      <c r="AE59" s="3">
        <v>0</v>
      </c>
      <c r="AF59" s="3">
        <v>21798930</v>
      </c>
      <c r="AG59" s="3">
        <v>417996</v>
      </c>
      <c r="AH59" s="3">
        <v>2593563</v>
      </c>
      <c r="AI59" s="3">
        <v>14560947</v>
      </c>
      <c r="AJ59" s="3">
        <v>758475</v>
      </c>
      <c r="AK59" s="3">
        <v>607340</v>
      </c>
      <c r="AL59" s="3">
        <v>1126837</v>
      </c>
      <c r="AM59" s="3">
        <v>-519497</v>
      </c>
      <c r="AN59" s="3">
        <v>-151135</v>
      </c>
      <c r="AO59" s="3">
        <v>0</v>
      </c>
      <c r="AP59" s="3">
        <v>0</v>
      </c>
      <c r="AQ59" s="3">
        <v>-151135</v>
      </c>
      <c r="AR59" s="3">
        <f>Tabela1[[#This Row],[Potrzeby finansowe 2027
w tym:]]+Tabela1[[#This Row],[Rozliczenie 2025 potrz. fin.]]</f>
        <v>17154511</v>
      </c>
      <c r="AS59" s="3">
        <v>0</v>
      </c>
      <c r="AT59" s="3">
        <v>0</v>
      </c>
      <c r="AU59" s="3"/>
      <c r="AV59" s="3"/>
      <c r="AW59" s="3"/>
      <c r="AX59" s="3"/>
      <c r="AY59" s="3"/>
      <c r="AZ59" s="3"/>
      <c r="BA59" s="3">
        <v>1373426</v>
      </c>
      <c r="BB59" s="3">
        <v>0</v>
      </c>
      <c r="BC59" s="3">
        <v>571.79999999999995</v>
      </c>
      <c r="BD59" s="3">
        <v>11117.87</v>
      </c>
      <c r="BE59" s="3">
        <v>1473.06</v>
      </c>
      <c r="BF59" s="3">
        <v>0</v>
      </c>
      <c r="BG59" s="3">
        <v>701546</v>
      </c>
      <c r="BH59" s="3">
        <v>6592</v>
      </c>
      <c r="BI59" s="3">
        <v>1329085</v>
      </c>
      <c r="BJ59" s="3">
        <v>20423831.267500006</v>
      </c>
      <c r="BK59" s="3">
        <v>16793473.380000003</v>
      </c>
      <c r="BL59" s="3">
        <v>843836.77</v>
      </c>
      <c r="BM59" s="3">
        <v>12833758.009999998</v>
      </c>
      <c r="BN59" s="53">
        <v>1.1403262359754904</v>
      </c>
      <c r="BO59" s="54">
        <v>2.236478E-4</v>
      </c>
      <c r="BP59" s="70">
        <v>5624</v>
      </c>
      <c r="BQ59" s="71"/>
      <c r="BR59" s="70"/>
      <c r="BS59" s="72"/>
      <c r="BT59" s="72"/>
      <c r="BU59" s="70">
        <v>21798930</v>
      </c>
      <c r="BV59" s="70">
        <v>417996</v>
      </c>
      <c r="BW59" s="74">
        <v>2593563</v>
      </c>
      <c r="BX59" s="70">
        <v>24810489</v>
      </c>
    </row>
    <row r="60" spans="1:76" x14ac:dyDescent="0.3">
      <c r="A60" s="73" t="s">
        <v>10</v>
      </c>
      <c r="B60" s="2" t="s">
        <v>11</v>
      </c>
      <c r="C60" s="2" t="s">
        <v>54</v>
      </c>
      <c r="D60" s="2" t="s">
        <v>76</v>
      </c>
      <c r="E60" s="2" t="s">
        <v>19</v>
      </c>
      <c r="F60" s="17" t="str">
        <f>+Tabela1[[#This Row],[WK]]&amp;Tabela1[[#This Row],[PK]]&amp;Tabela1[[#This Row],[GK]]</f>
        <v>020814</v>
      </c>
      <c r="G60" s="2" t="s">
        <v>77</v>
      </c>
      <c r="H60" s="3">
        <v>270713884.31</v>
      </c>
      <c r="I60" s="4">
        <v>1.125</v>
      </c>
      <c r="J60" s="3">
        <v>304553119.85000002</v>
      </c>
      <c r="K60" s="4">
        <v>7.0000000000000007E-2</v>
      </c>
      <c r="L60" s="3">
        <v>21318718</v>
      </c>
      <c r="M60" s="3"/>
      <c r="N60" s="5"/>
      <c r="O60" s="3">
        <v>9229820.2500000019</v>
      </c>
      <c r="P60" s="4">
        <v>1.125</v>
      </c>
      <c r="Q60" s="3">
        <v>10383547.779999999</v>
      </c>
      <c r="R60" s="4">
        <v>1.6E-2</v>
      </c>
      <c r="S60" s="3">
        <v>166137</v>
      </c>
      <c r="T60" s="3"/>
      <c r="U60" s="5"/>
      <c r="V60" s="3">
        <v>13537115</v>
      </c>
      <c r="W60" s="5"/>
      <c r="X60" s="3">
        <v>22668591</v>
      </c>
      <c r="Y60" s="3">
        <v>2257445</v>
      </c>
      <c r="Z60" s="3">
        <v>1910588</v>
      </c>
      <c r="AA60" s="3">
        <v>1300024</v>
      </c>
      <c r="AB60" s="3">
        <v>10887389</v>
      </c>
      <c r="AC60" s="3">
        <v>6313145</v>
      </c>
      <c r="AD60" s="3">
        <v>9131475</v>
      </c>
      <c r="AE60" s="3">
        <v>0</v>
      </c>
      <c r="AF60" s="3">
        <v>21318718</v>
      </c>
      <c r="AG60" s="3">
        <v>166137</v>
      </c>
      <c r="AH60" s="3">
        <v>9131475</v>
      </c>
      <c r="AI60" s="3">
        <v>13537115</v>
      </c>
      <c r="AJ60" s="3">
        <v>425150</v>
      </c>
      <c r="AK60" s="3">
        <v>425150</v>
      </c>
      <c r="AL60" s="3">
        <v>1233283</v>
      </c>
      <c r="AM60" s="3">
        <v>-808133</v>
      </c>
      <c r="AN60" s="3">
        <v>-67335</v>
      </c>
      <c r="AO60" s="3">
        <v>0</v>
      </c>
      <c r="AP60" s="3">
        <v>67335</v>
      </c>
      <c r="AQ60" s="3">
        <v>0</v>
      </c>
      <c r="AR60" s="3">
        <f>Tabela1[[#This Row],[Potrzeby finansowe 2027
w tym:]]+Tabela1[[#This Row],[Rozliczenie 2025 potrz. fin.]]</f>
        <v>22668591</v>
      </c>
      <c r="AS60" s="3">
        <v>0</v>
      </c>
      <c r="AT60" s="3">
        <v>0</v>
      </c>
      <c r="AU60" s="3"/>
      <c r="AV60" s="3"/>
      <c r="AW60" s="3"/>
      <c r="AX60" s="3"/>
      <c r="AY60" s="3"/>
      <c r="AZ60" s="3"/>
      <c r="BA60" s="3">
        <v>1910588</v>
      </c>
      <c r="BB60" s="3">
        <v>1767.65</v>
      </c>
      <c r="BC60" s="3">
        <v>230.63</v>
      </c>
      <c r="BD60" s="3">
        <v>4348.8599999999997</v>
      </c>
      <c r="BE60" s="3">
        <v>4480.58</v>
      </c>
      <c r="BF60" s="3">
        <v>0</v>
      </c>
      <c r="BG60" s="3">
        <v>723257</v>
      </c>
      <c r="BH60" s="3">
        <v>6796</v>
      </c>
      <c r="BI60" s="3">
        <v>576767</v>
      </c>
      <c r="BJ60" s="3">
        <v>8863084.1850000005</v>
      </c>
      <c r="BK60" s="3">
        <v>5661526.7400000002</v>
      </c>
      <c r="BL60" s="3">
        <v>1424090.94</v>
      </c>
      <c r="BM60" s="3">
        <v>9958047.9000000004</v>
      </c>
      <c r="BN60" s="53">
        <v>0.90741538662413856</v>
      </c>
      <c r="BO60" s="54">
        <v>2.260497E-4</v>
      </c>
      <c r="BP60" s="70">
        <v>5685</v>
      </c>
      <c r="BQ60" s="71"/>
      <c r="BR60" s="70"/>
      <c r="BS60" s="72"/>
      <c r="BT60" s="72"/>
      <c r="BU60" s="70">
        <v>21318718</v>
      </c>
      <c r="BV60" s="70">
        <v>166137</v>
      </c>
      <c r="BW60" s="74">
        <v>9131475</v>
      </c>
      <c r="BX60" s="70">
        <v>30616330</v>
      </c>
    </row>
    <row r="61" spans="1:76" x14ac:dyDescent="0.3">
      <c r="A61" s="73" t="s">
        <v>10</v>
      </c>
      <c r="B61" s="2" t="s">
        <v>11</v>
      </c>
      <c r="C61" s="2" t="s">
        <v>56</v>
      </c>
      <c r="D61" s="2" t="s">
        <v>12</v>
      </c>
      <c r="E61" s="2" t="s">
        <v>13</v>
      </c>
      <c r="F61" s="17" t="str">
        <f>+Tabela1[[#This Row],[WK]]&amp;Tabela1[[#This Row],[PK]]&amp;Tabela1[[#This Row],[GK]]</f>
        <v>020901</v>
      </c>
      <c r="G61" s="2" t="s">
        <v>78</v>
      </c>
      <c r="H61" s="3">
        <v>600391034.64999998</v>
      </c>
      <c r="I61" s="4">
        <v>1.125</v>
      </c>
      <c r="J61" s="3">
        <v>675439913.98000002</v>
      </c>
      <c r="K61" s="4">
        <v>7.0000000000000007E-2</v>
      </c>
      <c r="L61" s="3">
        <v>47280794</v>
      </c>
      <c r="M61" s="3"/>
      <c r="N61" s="5"/>
      <c r="O61" s="3">
        <v>104011219.97</v>
      </c>
      <c r="P61" s="4">
        <v>1.125</v>
      </c>
      <c r="Q61" s="3">
        <v>117012622.47</v>
      </c>
      <c r="R61" s="4">
        <v>1.6E-2</v>
      </c>
      <c r="S61" s="3">
        <v>1872202</v>
      </c>
      <c r="T61" s="3"/>
      <c r="U61" s="5"/>
      <c r="V61" s="3">
        <v>28902816</v>
      </c>
      <c r="W61" s="5"/>
      <c r="X61" s="3">
        <v>24737012</v>
      </c>
      <c r="Y61" s="3">
        <v>2395687</v>
      </c>
      <c r="Z61" s="3">
        <v>0</v>
      </c>
      <c r="AA61" s="3">
        <v>1711520</v>
      </c>
      <c r="AB61" s="3">
        <v>18657988</v>
      </c>
      <c r="AC61" s="3">
        <v>1971817</v>
      </c>
      <c r="AD61" s="3">
        <v>0</v>
      </c>
      <c r="AE61" s="3">
        <v>0</v>
      </c>
      <c r="AF61" s="3">
        <v>47280794</v>
      </c>
      <c r="AG61" s="3">
        <v>1872202</v>
      </c>
      <c r="AH61" s="3">
        <v>0</v>
      </c>
      <c r="AI61" s="3">
        <v>28902816</v>
      </c>
      <c r="AJ61" s="3">
        <v>-110695</v>
      </c>
      <c r="AK61" s="3">
        <v>-546983</v>
      </c>
      <c r="AL61" s="3">
        <v>1320348</v>
      </c>
      <c r="AM61" s="3">
        <v>-1867331</v>
      </c>
      <c r="AN61" s="3">
        <v>-436288</v>
      </c>
      <c r="AO61" s="3">
        <v>0</v>
      </c>
      <c r="AP61" s="3">
        <v>0</v>
      </c>
      <c r="AQ61" s="3">
        <v>-436288</v>
      </c>
      <c r="AR61" s="3">
        <f>Tabela1[[#This Row],[Potrzeby finansowe 2027
w tym:]]+Tabela1[[#This Row],[Rozliczenie 2025 potrz. fin.]]</f>
        <v>24300724</v>
      </c>
      <c r="AS61" s="3">
        <v>0</v>
      </c>
      <c r="AT61" s="3">
        <v>0</v>
      </c>
      <c r="AU61" s="3"/>
      <c r="AV61" s="3"/>
      <c r="AW61" s="3"/>
      <c r="AX61" s="3"/>
      <c r="AY61" s="3"/>
      <c r="AZ61" s="3"/>
      <c r="BA61" s="3">
        <v>0</v>
      </c>
      <c r="BB61" s="3">
        <v>0</v>
      </c>
      <c r="BC61" s="3">
        <v>0</v>
      </c>
      <c r="BD61" s="3">
        <v>0</v>
      </c>
      <c r="BE61" s="3">
        <v>0</v>
      </c>
      <c r="BF61" s="3">
        <v>0</v>
      </c>
      <c r="BG61" s="3">
        <v>1282623</v>
      </c>
      <c r="BH61" s="3">
        <v>12052</v>
      </c>
      <c r="BI61" s="3">
        <v>428897</v>
      </c>
      <c r="BJ61" s="3">
        <v>6590786.629999999</v>
      </c>
      <c r="BK61" s="3">
        <v>4275291.9699999988</v>
      </c>
      <c r="BL61" s="3">
        <v>379976.79</v>
      </c>
      <c r="BM61" s="3">
        <v>8502025.0600000005</v>
      </c>
      <c r="BN61" s="53">
        <v>0.95219309289984433</v>
      </c>
      <c r="BO61" s="54">
        <v>4.646036E-4</v>
      </c>
      <c r="BP61" s="70">
        <v>11684</v>
      </c>
      <c r="BQ61" s="71"/>
      <c r="BR61" s="70"/>
      <c r="BS61" s="72"/>
      <c r="BT61" s="72"/>
      <c r="BU61" s="70">
        <v>47280794</v>
      </c>
      <c r="BV61" s="70">
        <v>1872202</v>
      </c>
      <c r="BW61" s="74">
        <v>0</v>
      </c>
      <c r="BX61" s="70">
        <v>49152996</v>
      </c>
    </row>
    <row r="62" spans="1:76" x14ac:dyDescent="0.3">
      <c r="A62" s="73" t="s">
        <v>10</v>
      </c>
      <c r="B62" s="2" t="s">
        <v>11</v>
      </c>
      <c r="C62" s="2" t="s">
        <v>56</v>
      </c>
      <c r="D62" s="2" t="s">
        <v>11</v>
      </c>
      <c r="E62" s="2" t="s">
        <v>15</v>
      </c>
      <c r="F62" s="17" t="str">
        <f>+Tabela1[[#This Row],[WK]]&amp;Tabela1[[#This Row],[PK]]&amp;Tabela1[[#This Row],[GK]]</f>
        <v>020902</v>
      </c>
      <c r="G62" s="2" t="s">
        <v>78</v>
      </c>
      <c r="H62" s="3">
        <v>422353282.73000002</v>
      </c>
      <c r="I62" s="4">
        <v>1.125</v>
      </c>
      <c r="J62" s="3">
        <v>475147443.06999999</v>
      </c>
      <c r="K62" s="4">
        <v>7.0000000000000007E-2</v>
      </c>
      <c r="L62" s="3">
        <v>33260321</v>
      </c>
      <c r="M62" s="3"/>
      <c r="N62" s="5"/>
      <c r="O62" s="3">
        <v>30653873.310000002</v>
      </c>
      <c r="P62" s="4">
        <v>1.125</v>
      </c>
      <c r="Q62" s="3">
        <v>34485607.469999999</v>
      </c>
      <c r="R62" s="4">
        <v>1.6E-2</v>
      </c>
      <c r="S62" s="3">
        <v>551770</v>
      </c>
      <c r="T62" s="3"/>
      <c r="U62" s="5"/>
      <c r="V62" s="3">
        <v>19522523</v>
      </c>
      <c r="W62" s="5"/>
      <c r="X62" s="3">
        <v>22554521</v>
      </c>
      <c r="Y62" s="3">
        <v>0</v>
      </c>
      <c r="Z62" s="3">
        <v>689638</v>
      </c>
      <c r="AA62" s="3">
        <v>1738727</v>
      </c>
      <c r="AB62" s="3">
        <v>15139045</v>
      </c>
      <c r="AC62" s="3">
        <v>4987111</v>
      </c>
      <c r="AD62" s="3">
        <v>3031998</v>
      </c>
      <c r="AE62" s="3">
        <v>0</v>
      </c>
      <c r="AF62" s="3">
        <v>33260321</v>
      </c>
      <c r="AG62" s="3">
        <v>551770</v>
      </c>
      <c r="AH62" s="3">
        <v>3031998</v>
      </c>
      <c r="AI62" s="3">
        <v>19522523</v>
      </c>
      <c r="AJ62" s="3">
        <v>-1955826</v>
      </c>
      <c r="AK62" s="3">
        <v>-1955826</v>
      </c>
      <c r="AL62" s="3">
        <v>1163323</v>
      </c>
      <c r="AM62" s="3">
        <v>-3119149</v>
      </c>
      <c r="AN62" s="3">
        <v>-89947</v>
      </c>
      <c r="AO62" s="3">
        <v>0</v>
      </c>
      <c r="AP62" s="3">
        <v>89947</v>
      </c>
      <c r="AQ62" s="3">
        <v>0</v>
      </c>
      <c r="AR62" s="3">
        <f>Tabela1[[#This Row],[Potrzeby finansowe 2027
w tym:]]+Tabela1[[#This Row],[Rozliczenie 2025 potrz. fin.]]</f>
        <v>22554521</v>
      </c>
      <c r="AS62" s="3">
        <v>0</v>
      </c>
      <c r="AT62" s="3">
        <v>0</v>
      </c>
      <c r="AU62" s="3"/>
      <c r="AV62" s="3"/>
      <c r="AW62" s="3"/>
      <c r="AX62" s="3"/>
      <c r="AY62" s="3"/>
      <c r="AZ62" s="3"/>
      <c r="BA62" s="3">
        <v>689638</v>
      </c>
      <c r="BB62" s="3">
        <v>0</v>
      </c>
      <c r="BC62" s="3">
        <v>0</v>
      </c>
      <c r="BD62" s="3">
        <v>6517.05</v>
      </c>
      <c r="BE62" s="3">
        <v>784.91</v>
      </c>
      <c r="BF62" s="3">
        <v>0</v>
      </c>
      <c r="BG62" s="3">
        <v>1000385</v>
      </c>
      <c r="BH62" s="3">
        <v>9400</v>
      </c>
      <c r="BI62" s="3">
        <v>738342</v>
      </c>
      <c r="BJ62" s="3">
        <v>11345981.850000001</v>
      </c>
      <c r="BK62" s="3">
        <v>7764157.3900000006</v>
      </c>
      <c r="BL62" s="3">
        <v>1775275.5</v>
      </c>
      <c r="BM62" s="3">
        <v>10776746.84</v>
      </c>
      <c r="BN62" s="53">
        <v>1.0227507157979165</v>
      </c>
      <c r="BO62" s="54">
        <v>3.7357440000000003E-4</v>
      </c>
      <c r="BP62" s="70">
        <v>9395</v>
      </c>
      <c r="BQ62" s="71"/>
      <c r="BR62" s="70"/>
      <c r="BS62" s="72"/>
      <c r="BT62" s="72"/>
      <c r="BU62" s="70">
        <v>33260321</v>
      </c>
      <c r="BV62" s="70">
        <v>551770</v>
      </c>
      <c r="BW62" s="74">
        <v>3031998</v>
      </c>
      <c r="BX62" s="70">
        <v>36844089</v>
      </c>
    </row>
    <row r="63" spans="1:76" x14ac:dyDescent="0.3">
      <c r="A63" s="73" t="s">
        <v>10</v>
      </c>
      <c r="B63" s="2" t="s">
        <v>11</v>
      </c>
      <c r="C63" s="2" t="s">
        <v>56</v>
      </c>
      <c r="D63" s="2" t="s">
        <v>16</v>
      </c>
      <c r="E63" s="2" t="s">
        <v>15</v>
      </c>
      <c r="F63" s="17" t="str">
        <f>+Tabela1[[#This Row],[WK]]&amp;Tabela1[[#This Row],[PK]]&amp;Tabela1[[#This Row],[GK]]</f>
        <v>020903</v>
      </c>
      <c r="G63" s="2" t="s">
        <v>79</v>
      </c>
      <c r="H63" s="3">
        <v>157980196.74000001</v>
      </c>
      <c r="I63" s="4">
        <v>1.125</v>
      </c>
      <c r="J63" s="3">
        <v>177727721.33000001</v>
      </c>
      <c r="K63" s="4">
        <v>7.0000000000000007E-2</v>
      </c>
      <c r="L63" s="3">
        <v>12440940</v>
      </c>
      <c r="M63" s="3"/>
      <c r="N63" s="5"/>
      <c r="O63" s="3">
        <v>12783733.609999999</v>
      </c>
      <c r="P63" s="4">
        <v>1.125</v>
      </c>
      <c r="Q63" s="3">
        <v>14381700.310000001</v>
      </c>
      <c r="R63" s="4">
        <v>1.6E-2</v>
      </c>
      <c r="S63" s="3">
        <v>230107</v>
      </c>
      <c r="T63" s="3"/>
      <c r="U63" s="5"/>
      <c r="V63" s="3">
        <v>7241993</v>
      </c>
      <c r="W63" s="5"/>
      <c r="X63" s="3">
        <v>8163288</v>
      </c>
      <c r="Y63" s="3">
        <v>0</v>
      </c>
      <c r="Z63" s="3">
        <v>0</v>
      </c>
      <c r="AA63" s="3">
        <v>624507</v>
      </c>
      <c r="AB63" s="3">
        <v>5677661</v>
      </c>
      <c r="AC63" s="3">
        <v>1861120</v>
      </c>
      <c r="AD63" s="3">
        <v>1784984</v>
      </c>
      <c r="AE63" s="3">
        <v>0</v>
      </c>
      <c r="AF63" s="3">
        <v>12440940</v>
      </c>
      <c r="AG63" s="3">
        <v>230107</v>
      </c>
      <c r="AH63" s="3">
        <v>1784984</v>
      </c>
      <c r="AI63" s="3">
        <v>7241993</v>
      </c>
      <c r="AJ63" s="3">
        <v>141157</v>
      </c>
      <c r="AK63" s="3">
        <v>453956</v>
      </c>
      <c r="AL63" s="3">
        <v>382701</v>
      </c>
      <c r="AM63" s="3">
        <v>71255</v>
      </c>
      <c r="AN63" s="3">
        <v>322264</v>
      </c>
      <c r="AO63" s="3">
        <v>0</v>
      </c>
      <c r="AP63" s="3">
        <v>-9465</v>
      </c>
      <c r="AQ63" s="3">
        <v>312799</v>
      </c>
      <c r="AR63" s="3">
        <f>Tabela1[[#This Row],[Potrzeby finansowe 2027
w tym:]]+Tabela1[[#This Row],[Rozliczenie 2025 potrz. fin.]]</f>
        <v>8476087</v>
      </c>
      <c r="AS63" s="3">
        <v>0</v>
      </c>
      <c r="AT63" s="3">
        <v>0</v>
      </c>
      <c r="AU63" s="3"/>
      <c r="AV63" s="3"/>
      <c r="AW63" s="3"/>
      <c r="AX63" s="3"/>
      <c r="AY63" s="3"/>
      <c r="AZ63" s="3"/>
      <c r="BA63" s="3">
        <v>0</v>
      </c>
      <c r="BB63" s="3">
        <v>0</v>
      </c>
      <c r="BC63" s="3">
        <v>0</v>
      </c>
      <c r="BD63" s="3">
        <v>0</v>
      </c>
      <c r="BE63" s="3">
        <v>0</v>
      </c>
      <c r="BF63" s="3">
        <v>0</v>
      </c>
      <c r="BG63" s="3">
        <v>377782</v>
      </c>
      <c r="BH63" s="3">
        <v>3306</v>
      </c>
      <c r="BI63" s="3">
        <v>246725</v>
      </c>
      <c r="BJ63" s="3">
        <v>3791383.9024999994</v>
      </c>
      <c r="BK63" s="3">
        <v>1445054.1899999995</v>
      </c>
      <c r="BL63" s="3">
        <v>1181107.5900000001</v>
      </c>
      <c r="BM63" s="3">
        <v>7023103.6699999999</v>
      </c>
      <c r="BN63" s="53">
        <v>1.1623793402534903</v>
      </c>
      <c r="BO63" s="54">
        <v>1.230367E-4</v>
      </c>
      <c r="BP63" s="70">
        <v>3095</v>
      </c>
      <c r="BQ63" s="71"/>
      <c r="BR63" s="70"/>
      <c r="BS63" s="72"/>
      <c r="BT63" s="72"/>
      <c r="BU63" s="70">
        <v>12440940</v>
      </c>
      <c r="BV63" s="70">
        <v>230107</v>
      </c>
      <c r="BW63" s="74">
        <v>1784984</v>
      </c>
      <c r="BX63" s="70">
        <v>14456031</v>
      </c>
    </row>
    <row r="64" spans="1:76" x14ac:dyDescent="0.3">
      <c r="A64" s="73" t="s">
        <v>10</v>
      </c>
      <c r="B64" s="2" t="s">
        <v>11</v>
      </c>
      <c r="C64" s="2" t="s">
        <v>56</v>
      </c>
      <c r="D64" s="2" t="s">
        <v>18</v>
      </c>
      <c r="E64" s="2" t="s">
        <v>15</v>
      </c>
      <c r="F64" s="17" t="str">
        <f>+Tabela1[[#This Row],[WK]]&amp;Tabela1[[#This Row],[PK]]&amp;Tabela1[[#This Row],[GK]]</f>
        <v>020904</v>
      </c>
      <c r="G64" s="2" t="s">
        <v>80</v>
      </c>
      <c r="H64" s="3">
        <v>474031898.45999998</v>
      </c>
      <c r="I64" s="4">
        <v>1.125</v>
      </c>
      <c r="J64" s="3">
        <v>533285885.76999998</v>
      </c>
      <c r="K64" s="4">
        <v>7.0000000000000007E-2</v>
      </c>
      <c r="L64" s="3">
        <v>37330012</v>
      </c>
      <c r="M64" s="3"/>
      <c r="N64" s="5"/>
      <c r="O64" s="3">
        <v>38173065.039999999</v>
      </c>
      <c r="P64" s="4">
        <v>1.125</v>
      </c>
      <c r="Q64" s="3">
        <v>42944698.170000002</v>
      </c>
      <c r="R64" s="4">
        <v>1.6E-2</v>
      </c>
      <c r="S64" s="3">
        <v>687115</v>
      </c>
      <c r="T64" s="3"/>
      <c r="U64" s="5"/>
      <c r="V64" s="3">
        <v>17096453</v>
      </c>
      <c r="W64" s="5"/>
      <c r="X64" s="3">
        <v>20749367</v>
      </c>
      <c r="Y64" s="3">
        <v>0</v>
      </c>
      <c r="Z64" s="3">
        <v>65435</v>
      </c>
      <c r="AA64" s="3">
        <v>1207909</v>
      </c>
      <c r="AB64" s="3">
        <v>16178375</v>
      </c>
      <c r="AC64" s="3">
        <v>3297648</v>
      </c>
      <c r="AD64" s="3">
        <v>3683926</v>
      </c>
      <c r="AE64" s="3">
        <v>1448951</v>
      </c>
      <c r="AF64" s="3">
        <v>37330012</v>
      </c>
      <c r="AG64" s="3">
        <v>687115</v>
      </c>
      <c r="AH64" s="3">
        <v>2234975</v>
      </c>
      <c r="AI64" s="3">
        <v>17096453</v>
      </c>
      <c r="AJ64" s="3">
        <v>1068559</v>
      </c>
      <c r="AK64" s="3">
        <v>1099571</v>
      </c>
      <c r="AL64" s="3">
        <v>833796</v>
      </c>
      <c r="AM64" s="3">
        <v>265775</v>
      </c>
      <c r="AN64" s="3">
        <v>203513</v>
      </c>
      <c r="AO64" s="3">
        <v>0</v>
      </c>
      <c r="AP64" s="3">
        <v>-172501</v>
      </c>
      <c r="AQ64" s="3">
        <v>31012</v>
      </c>
      <c r="AR64" s="3">
        <f>Tabela1[[#This Row],[Potrzeby finansowe 2027
w tym:]]+Tabela1[[#This Row],[Rozliczenie 2025 potrz. fin.]]</f>
        <v>20780379</v>
      </c>
      <c r="AS64" s="3">
        <v>0</v>
      </c>
      <c r="AT64" s="3">
        <v>0</v>
      </c>
      <c r="AU64" s="3"/>
      <c r="AV64" s="3"/>
      <c r="AW64" s="3"/>
      <c r="AX64" s="3"/>
      <c r="AY64" s="3"/>
      <c r="AZ64" s="3"/>
      <c r="BA64" s="3">
        <v>65435</v>
      </c>
      <c r="BB64" s="3">
        <v>0</v>
      </c>
      <c r="BC64" s="3">
        <v>74.17</v>
      </c>
      <c r="BD64" s="3">
        <v>0</v>
      </c>
      <c r="BE64" s="3">
        <v>816.73</v>
      </c>
      <c r="BF64" s="3">
        <v>0</v>
      </c>
      <c r="BG64" s="3">
        <v>834896</v>
      </c>
      <c r="BH64" s="3">
        <v>7845</v>
      </c>
      <c r="BI64" s="3">
        <v>373013</v>
      </c>
      <c r="BJ64" s="3">
        <v>5732035.4325000001</v>
      </c>
      <c r="BK64" s="3">
        <v>3820224.91</v>
      </c>
      <c r="BL64" s="3">
        <v>447799.66</v>
      </c>
      <c r="BM64" s="3">
        <v>6751642.7699999996</v>
      </c>
      <c r="BN64" s="53">
        <v>1.3414416682987793</v>
      </c>
      <c r="BO64" s="54">
        <v>2.8664119999999998E-4</v>
      </c>
      <c r="BP64" s="70">
        <v>7209</v>
      </c>
      <c r="BQ64" s="71"/>
      <c r="BR64" s="70"/>
      <c r="BS64" s="72"/>
      <c r="BT64" s="72"/>
      <c r="BU64" s="70">
        <v>37330012</v>
      </c>
      <c r="BV64" s="70">
        <v>687115</v>
      </c>
      <c r="BW64" s="74">
        <v>2234975</v>
      </c>
      <c r="BX64" s="70">
        <v>40252102</v>
      </c>
    </row>
    <row r="65" spans="1:76" x14ac:dyDescent="0.3">
      <c r="A65" s="73" t="s">
        <v>10</v>
      </c>
      <c r="B65" s="2" t="s">
        <v>11</v>
      </c>
      <c r="C65" s="2" t="s">
        <v>56</v>
      </c>
      <c r="D65" s="2" t="s">
        <v>21</v>
      </c>
      <c r="E65" s="2" t="s">
        <v>15</v>
      </c>
      <c r="F65" s="17" t="str">
        <f>+Tabela1[[#This Row],[WK]]&amp;Tabela1[[#This Row],[PK]]&amp;Tabela1[[#This Row],[GK]]</f>
        <v>020905</v>
      </c>
      <c r="G65" s="2" t="s">
        <v>81</v>
      </c>
      <c r="H65" s="3">
        <v>271974246.69999999</v>
      </c>
      <c r="I65" s="4">
        <v>1.125</v>
      </c>
      <c r="J65" s="3">
        <v>305971027.54000002</v>
      </c>
      <c r="K65" s="4">
        <v>7.0000000000000007E-2</v>
      </c>
      <c r="L65" s="3">
        <v>21417972</v>
      </c>
      <c r="M65" s="3"/>
      <c r="N65" s="5"/>
      <c r="O65" s="3">
        <v>132862998.68000001</v>
      </c>
      <c r="P65" s="4">
        <v>1.125</v>
      </c>
      <c r="Q65" s="3">
        <v>149470873.52000001</v>
      </c>
      <c r="R65" s="4">
        <v>1.6E-2</v>
      </c>
      <c r="S65" s="3">
        <v>2391534</v>
      </c>
      <c r="T65" s="3"/>
      <c r="U65" s="5"/>
      <c r="V65" s="3">
        <v>11446175</v>
      </c>
      <c r="W65" s="5"/>
      <c r="X65" s="3">
        <v>11576016</v>
      </c>
      <c r="Y65" s="3">
        <v>0</v>
      </c>
      <c r="Z65" s="3">
        <v>21186</v>
      </c>
      <c r="AA65" s="3">
        <v>1254586</v>
      </c>
      <c r="AB65" s="3">
        <v>7472758</v>
      </c>
      <c r="AC65" s="3">
        <v>2827486</v>
      </c>
      <c r="AD65" s="3">
        <v>1914689</v>
      </c>
      <c r="AE65" s="3">
        <v>5272281</v>
      </c>
      <c r="AF65" s="3">
        <v>18060380</v>
      </c>
      <c r="AG65" s="3">
        <v>2391534</v>
      </c>
      <c r="AH65" s="3">
        <v>0</v>
      </c>
      <c r="AI65" s="3">
        <v>11446175</v>
      </c>
      <c r="AJ65" s="3">
        <v>-443694</v>
      </c>
      <c r="AK65" s="3">
        <v>-400348</v>
      </c>
      <c r="AL65" s="3">
        <v>1115500</v>
      </c>
      <c r="AM65" s="3">
        <v>-1515848</v>
      </c>
      <c r="AN65" s="3">
        <v>43346</v>
      </c>
      <c r="AO65" s="3">
        <v>0</v>
      </c>
      <c r="AP65" s="3">
        <v>0</v>
      </c>
      <c r="AQ65" s="3">
        <v>43346</v>
      </c>
      <c r="AR65" s="3">
        <f>Tabela1[[#This Row],[Potrzeby finansowe 2027
w tym:]]+Tabela1[[#This Row],[Rozliczenie 2025 potrz. fin.]]</f>
        <v>11619362</v>
      </c>
      <c r="AS65" s="3">
        <v>0</v>
      </c>
      <c r="AT65" s="3">
        <v>0</v>
      </c>
      <c r="AU65" s="3"/>
      <c r="AV65" s="3"/>
      <c r="AW65" s="3"/>
      <c r="AX65" s="3"/>
      <c r="AY65" s="3"/>
      <c r="AZ65" s="3"/>
      <c r="BA65" s="3">
        <v>21186</v>
      </c>
      <c r="BB65" s="3">
        <v>0</v>
      </c>
      <c r="BC65" s="3">
        <v>63.68</v>
      </c>
      <c r="BD65" s="3">
        <v>0</v>
      </c>
      <c r="BE65" s="3">
        <v>0</v>
      </c>
      <c r="BF65" s="3">
        <v>0</v>
      </c>
      <c r="BG65" s="3">
        <v>568304</v>
      </c>
      <c r="BH65" s="3">
        <v>5340</v>
      </c>
      <c r="BI65" s="3">
        <v>686282</v>
      </c>
      <c r="BJ65" s="3">
        <v>10545991.515000001</v>
      </c>
      <c r="BK65" s="3">
        <v>8199507.3200000003</v>
      </c>
      <c r="BL65" s="3">
        <v>137349.29999999999</v>
      </c>
      <c r="BM65" s="3">
        <v>9111238.1799999997</v>
      </c>
      <c r="BN65" s="53">
        <v>1.4675414789737278</v>
      </c>
      <c r="BO65" s="54">
        <v>2.3172549999999999E-4</v>
      </c>
      <c r="BP65" s="70">
        <v>5827</v>
      </c>
      <c r="BQ65" s="71"/>
      <c r="BR65" s="70"/>
      <c r="BS65" s="72"/>
      <c r="BT65" s="72"/>
      <c r="BU65" s="70">
        <v>18060380</v>
      </c>
      <c r="BV65" s="70">
        <v>2391534</v>
      </c>
      <c r="BW65" s="74">
        <v>0</v>
      </c>
      <c r="BX65" s="70">
        <v>20451914</v>
      </c>
    </row>
    <row r="66" spans="1:76" x14ac:dyDescent="0.3">
      <c r="A66" s="73" t="s">
        <v>10</v>
      </c>
      <c r="B66" s="2" t="s">
        <v>11</v>
      </c>
      <c r="C66" s="2" t="s">
        <v>56</v>
      </c>
      <c r="D66" s="2" t="s">
        <v>23</v>
      </c>
      <c r="E66" s="2" t="s">
        <v>15</v>
      </c>
      <c r="F66" s="17" t="str">
        <f>+Tabela1[[#This Row],[WK]]&amp;Tabela1[[#This Row],[PK]]&amp;Tabela1[[#This Row],[GK]]</f>
        <v>020906</v>
      </c>
      <c r="G66" s="2" t="s">
        <v>82</v>
      </c>
      <c r="H66" s="3">
        <v>395673290.30000001</v>
      </c>
      <c r="I66" s="4">
        <v>1.125</v>
      </c>
      <c r="J66" s="3">
        <v>445132451.58999997</v>
      </c>
      <c r="K66" s="4">
        <v>7.0000000000000007E-2</v>
      </c>
      <c r="L66" s="3">
        <v>31159272</v>
      </c>
      <c r="M66" s="3"/>
      <c r="N66" s="5"/>
      <c r="O66" s="3">
        <v>44290400.259999998</v>
      </c>
      <c r="P66" s="4">
        <v>1.125</v>
      </c>
      <c r="Q66" s="3">
        <v>49826700.289999999</v>
      </c>
      <c r="R66" s="4">
        <v>1.6E-2</v>
      </c>
      <c r="S66" s="3">
        <v>797227</v>
      </c>
      <c r="T66" s="3"/>
      <c r="U66" s="5"/>
      <c r="V66" s="3">
        <v>18358885</v>
      </c>
      <c r="W66" s="5"/>
      <c r="X66" s="3">
        <v>12859617</v>
      </c>
      <c r="Y66" s="3">
        <v>0</v>
      </c>
      <c r="Z66" s="3">
        <v>20</v>
      </c>
      <c r="AA66" s="3">
        <v>1415586</v>
      </c>
      <c r="AB66" s="3">
        <v>11444011</v>
      </c>
      <c r="AC66" s="3">
        <v>0</v>
      </c>
      <c r="AD66" s="3">
        <v>0</v>
      </c>
      <c r="AE66" s="3">
        <v>0</v>
      </c>
      <c r="AF66" s="3">
        <v>31159272</v>
      </c>
      <c r="AG66" s="3">
        <v>797227</v>
      </c>
      <c r="AH66" s="3">
        <v>0</v>
      </c>
      <c r="AI66" s="3">
        <v>18358885</v>
      </c>
      <c r="AJ66" s="3">
        <v>393444</v>
      </c>
      <c r="AK66" s="3">
        <v>666842</v>
      </c>
      <c r="AL66" s="3">
        <v>1600753</v>
      </c>
      <c r="AM66" s="3">
        <v>-933911</v>
      </c>
      <c r="AN66" s="3">
        <v>273398</v>
      </c>
      <c r="AO66" s="3">
        <v>0</v>
      </c>
      <c r="AP66" s="3">
        <v>0</v>
      </c>
      <c r="AQ66" s="3">
        <v>273398</v>
      </c>
      <c r="AR66" s="3">
        <f>Tabela1[[#This Row],[Potrzeby finansowe 2027
w tym:]]+Tabela1[[#This Row],[Rozliczenie 2025 potrz. fin.]]</f>
        <v>13133015</v>
      </c>
      <c r="AS66" s="3">
        <v>0</v>
      </c>
      <c r="AT66" s="3">
        <v>0</v>
      </c>
      <c r="AU66" s="3"/>
      <c r="AV66" s="3"/>
      <c r="AW66" s="3"/>
      <c r="AX66" s="3"/>
      <c r="AY66" s="3"/>
      <c r="AZ66" s="3"/>
      <c r="BA66" s="3">
        <v>20</v>
      </c>
      <c r="BB66" s="3">
        <v>0</v>
      </c>
      <c r="BC66" s="3">
        <v>0</v>
      </c>
      <c r="BD66" s="3">
        <v>0.2</v>
      </c>
      <c r="BE66" s="3">
        <v>0</v>
      </c>
      <c r="BF66" s="3">
        <v>0</v>
      </c>
      <c r="BG66" s="3">
        <v>794562</v>
      </c>
      <c r="BH66" s="3">
        <v>7466</v>
      </c>
      <c r="BI66" s="3">
        <v>621024</v>
      </c>
      <c r="BJ66" s="3">
        <v>9543184.5700000003</v>
      </c>
      <c r="BK66" s="3">
        <v>7081986.6900000013</v>
      </c>
      <c r="BL66" s="3">
        <v>52152</v>
      </c>
      <c r="BM66" s="3">
        <v>9740487.5199999996</v>
      </c>
      <c r="BN66" s="53">
        <v>1.2159480708430095</v>
      </c>
      <c r="BO66" s="54">
        <v>2.7858899999999999E-4</v>
      </c>
      <c r="BP66" s="70">
        <v>7006</v>
      </c>
      <c r="BQ66" s="71"/>
      <c r="BR66" s="70"/>
      <c r="BS66" s="72"/>
      <c r="BT66" s="72"/>
      <c r="BU66" s="70">
        <v>31159272</v>
      </c>
      <c r="BV66" s="70">
        <v>797227</v>
      </c>
      <c r="BW66" s="74">
        <v>0</v>
      </c>
      <c r="BX66" s="70">
        <v>31956499</v>
      </c>
    </row>
    <row r="67" spans="1:76" x14ac:dyDescent="0.3">
      <c r="A67" s="73" t="s">
        <v>10</v>
      </c>
      <c r="B67" s="2" t="s">
        <v>11</v>
      </c>
      <c r="C67" s="2" t="s">
        <v>56</v>
      </c>
      <c r="D67" s="2" t="s">
        <v>30</v>
      </c>
      <c r="E67" s="2" t="s">
        <v>19</v>
      </c>
      <c r="F67" s="17" t="str">
        <f>+Tabela1[[#This Row],[WK]]&amp;Tabela1[[#This Row],[PK]]&amp;Tabela1[[#This Row],[GK]]</f>
        <v>020907</v>
      </c>
      <c r="G67" s="2" t="s">
        <v>83</v>
      </c>
      <c r="H67" s="3">
        <v>336622937.17000002</v>
      </c>
      <c r="I67" s="4">
        <v>1.125</v>
      </c>
      <c r="J67" s="3">
        <v>378700804.31999999</v>
      </c>
      <c r="K67" s="4">
        <v>7.0000000000000007E-2</v>
      </c>
      <c r="L67" s="3">
        <v>26509056</v>
      </c>
      <c r="M67" s="3"/>
      <c r="N67" s="5"/>
      <c r="O67" s="3">
        <v>50273644.450000003</v>
      </c>
      <c r="P67" s="4">
        <v>1.125</v>
      </c>
      <c r="Q67" s="3">
        <v>56557850.009999998</v>
      </c>
      <c r="R67" s="4">
        <v>1.6E-2</v>
      </c>
      <c r="S67" s="3">
        <v>904926</v>
      </c>
      <c r="T67" s="3"/>
      <c r="U67" s="5"/>
      <c r="V67" s="3">
        <v>16531170</v>
      </c>
      <c r="W67" s="5"/>
      <c r="X67" s="3">
        <v>17191377</v>
      </c>
      <c r="Y67" s="3">
        <v>0</v>
      </c>
      <c r="Z67" s="3">
        <v>135527</v>
      </c>
      <c r="AA67" s="3">
        <v>1562247</v>
      </c>
      <c r="AB67" s="3">
        <v>13138357</v>
      </c>
      <c r="AC67" s="3">
        <v>2355246</v>
      </c>
      <c r="AD67" s="3">
        <v>1270777</v>
      </c>
      <c r="AE67" s="3">
        <v>0</v>
      </c>
      <c r="AF67" s="3">
        <v>26509056</v>
      </c>
      <c r="AG67" s="3">
        <v>904926</v>
      </c>
      <c r="AH67" s="3">
        <v>1270777</v>
      </c>
      <c r="AI67" s="3">
        <v>16531170</v>
      </c>
      <c r="AJ67" s="3">
        <v>-153194</v>
      </c>
      <c r="AK67" s="3">
        <v>-153194</v>
      </c>
      <c r="AL67" s="3">
        <v>1052401</v>
      </c>
      <c r="AM67" s="3">
        <v>-1205595</v>
      </c>
      <c r="AN67" s="3">
        <v>315519</v>
      </c>
      <c r="AO67" s="3">
        <v>0</v>
      </c>
      <c r="AP67" s="3">
        <v>-315519</v>
      </c>
      <c r="AQ67" s="3">
        <v>0</v>
      </c>
      <c r="AR67" s="3">
        <f>Tabela1[[#This Row],[Potrzeby finansowe 2027
w tym:]]+Tabela1[[#This Row],[Rozliczenie 2025 potrz. fin.]]</f>
        <v>17191377</v>
      </c>
      <c r="AS67" s="3">
        <v>0</v>
      </c>
      <c r="AT67" s="3">
        <v>0</v>
      </c>
      <c r="AU67" s="3"/>
      <c r="AV67" s="3"/>
      <c r="AW67" s="3"/>
      <c r="AX67" s="3"/>
      <c r="AY67" s="3"/>
      <c r="AZ67" s="3"/>
      <c r="BA67" s="3">
        <v>135527</v>
      </c>
      <c r="BB67" s="3">
        <v>0</v>
      </c>
      <c r="BC67" s="3">
        <v>15.11</v>
      </c>
      <c r="BD67" s="3">
        <v>1262.5</v>
      </c>
      <c r="BE67" s="3">
        <v>89.96</v>
      </c>
      <c r="BF67" s="3">
        <v>0</v>
      </c>
      <c r="BG67" s="3">
        <v>747097</v>
      </c>
      <c r="BH67" s="3">
        <v>7020</v>
      </c>
      <c r="BI67" s="3">
        <v>815150</v>
      </c>
      <c r="BJ67" s="3">
        <v>12526273.789999999</v>
      </c>
      <c r="BK67" s="3">
        <v>7077609.9399999995</v>
      </c>
      <c r="BL67" s="3">
        <v>4771285.25</v>
      </c>
      <c r="BM67" s="3">
        <v>12252084.9</v>
      </c>
      <c r="BN67" s="53">
        <v>1.0644973559777289</v>
      </c>
      <c r="BO67" s="54">
        <v>2.7980799999999999E-4</v>
      </c>
      <c r="BP67" s="70">
        <v>7037</v>
      </c>
      <c r="BQ67" s="71"/>
      <c r="BR67" s="70"/>
      <c r="BS67" s="72"/>
      <c r="BT67" s="72"/>
      <c r="BU67" s="70">
        <v>26509056</v>
      </c>
      <c r="BV67" s="70">
        <v>904926</v>
      </c>
      <c r="BW67" s="74">
        <v>1270777</v>
      </c>
      <c r="BX67" s="70">
        <v>28684759</v>
      </c>
    </row>
    <row r="68" spans="1:76" x14ac:dyDescent="0.3">
      <c r="A68" s="73" t="s">
        <v>10</v>
      </c>
      <c r="B68" s="2" t="s">
        <v>11</v>
      </c>
      <c r="C68" s="2" t="s">
        <v>56</v>
      </c>
      <c r="D68" s="2" t="s">
        <v>54</v>
      </c>
      <c r="E68" s="2" t="s">
        <v>15</v>
      </c>
      <c r="F68" s="17" t="str">
        <f>+Tabela1[[#This Row],[WK]]&amp;Tabela1[[#This Row],[PK]]&amp;Tabela1[[#This Row],[GK]]</f>
        <v>020908</v>
      </c>
      <c r="G68" s="2" t="s">
        <v>84</v>
      </c>
      <c r="H68" s="3">
        <v>93264172.409999996</v>
      </c>
      <c r="I68" s="4">
        <v>1.125</v>
      </c>
      <c r="J68" s="3">
        <v>104922193.95999999</v>
      </c>
      <c r="K68" s="4">
        <v>7.0000000000000007E-2</v>
      </c>
      <c r="L68" s="3">
        <v>7344554</v>
      </c>
      <c r="M68" s="3"/>
      <c r="N68" s="5"/>
      <c r="O68" s="3">
        <v>127726.43</v>
      </c>
      <c r="P68" s="4">
        <v>1.125</v>
      </c>
      <c r="Q68" s="3">
        <v>143692.23000000001</v>
      </c>
      <c r="R68" s="4">
        <v>1.6E-2</v>
      </c>
      <c r="S68" s="3">
        <v>2299</v>
      </c>
      <c r="T68" s="3"/>
      <c r="U68" s="5"/>
      <c r="V68" s="3">
        <v>4834535</v>
      </c>
      <c r="W68" s="5"/>
      <c r="X68" s="3">
        <v>7449419</v>
      </c>
      <c r="Y68" s="3">
        <v>745765</v>
      </c>
      <c r="Z68" s="3">
        <v>0</v>
      </c>
      <c r="AA68" s="3">
        <v>672229</v>
      </c>
      <c r="AB68" s="3">
        <v>3513932</v>
      </c>
      <c r="AC68" s="3">
        <v>2517493</v>
      </c>
      <c r="AD68" s="3">
        <v>3270854</v>
      </c>
      <c r="AE68" s="3">
        <v>0</v>
      </c>
      <c r="AF68" s="3">
        <v>7344554</v>
      </c>
      <c r="AG68" s="3">
        <v>2299</v>
      </c>
      <c r="AH68" s="3">
        <v>3270854</v>
      </c>
      <c r="AI68" s="3">
        <v>4834535</v>
      </c>
      <c r="AJ68" s="3">
        <v>253915</v>
      </c>
      <c r="AK68" s="3">
        <v>294632</v>
      </c>
      <c r="AL68" s="3">
        <v>260386</v>
      </c>
      <c r="AM68" s="3">
        <v>34246</v>
      </c>
      <c r="AN68" s="3">
        <v>40717</v>
      </c>
      <c r="AO68" s="3">
        <v>0</v>
      </c>
      <c r="AP68" s="3">
        <v>0</v>
      </c>
      <c r="AQ68" s="3">
        <v>40717</v>
      </c>
      <c r="AR68" s="3">
        <f>Tabela1[[#This Row],[Potrzeby finansowe 2027
w tym:]]+Tabela1[[#This Row],[Rozliczenie 2025 potrz. fin.]]</f>
        <v>7490136</v>
      </c>
      <c r="AS68" s="3">
        <v>0</v>
      </c>
      <c r="AT68" s="3">
        <v>0</v>
      </c>
      <c r="AU68" s="3"/>
      <c r="AV68" s="3"/>
      <c r="AW68" s="3"/>
      <c r="AX68" s="3"/>
      <c r="AY68" s="3"/>
      <c r="AZ68" s="3"/>
      <c r="BA68" s="3">
        <v>0</v>
      </c>
      <c r="BB68" s="3">
        <v>0</v>
      </c>
      <c r="BC68" s="3">
        <v>0</v>
      </c>
      <c r="BD68" s="3">
        <v>0</v>
      </c>
      <c r="BE68" s="3">
        <v>0</v>
      </c>
      <c r="BF68" s="3">
        <v>0</v>
      </c>
      <c r="BG68" s="3">
        <v>377782</v>
      </c>
      <c r="BH68" s="3">
        <v>2344</v>
      </c>
      <c r="BI68" s="3">
        <v>294447</v>
      </c>
      <c r="BJ68" s="3">
        <v>4524724.0550000006</v>
      </c>
      <c r="BK68" s="3">
        <v>2097779.0500000007</v>
      </c>
      <c r="BL68" s="3">
        <v>0</v>
      </c>
      <c r="BM68" s="3">
        <v>9707780.0199999996</v>
      </c>
      <c r="BN68" s="53">
        <v>0.92275351370508207</v>
      </c>
      <c r="BO68" s="54">
        <v>8.9498800000000004E-5</v>
      </c>
      <c r="BP68" s="70">
        <v>2251</v>
      </c>
      <c r="BQ68" s="71"/>
      <c r="BR68" s="70"/>
      <c r="BS68" s="72"/>
      <c r="BT68" s="72"/>
      <c r="BU68" s="70">
        <v>7344554</v>
      </c>
      <c r="BV68" s="70">
        <v>2299</v>
      </c>
      <c r="BW68" s="74">
        <v>3270854</v>
      </c>
      <c r="BX68" s="70">
        <v>10617707</v>
      </c>
    </row>
    <row r="69" spans="1:76" x14ac:dyDescent="0.3">
      <c r="A69" s="73" t="s">
        <v>10</v>
      </c>
      <c r="B69" s="2" t="s">
        <v>11</v>
      </c>
      <c r="C69" s="2" t="s">
        <v>69</v>
      </c>
      <c r="D69" s="2" t="s">
        <v>12</v>
      </c>
      <c r="E69" s="2" t="s">
        <v>13</v>
      </c>
      <c r="F69" s="17" t="str">
        <f>+Tabela1[[#This Row],[WK]]&amp;Tabela1[[#This Row],[PK]]&amp;Tabela1[[#This Row],[GK]]</f>
        <v>021001</v>
      </c>
      <c r="G69" s="2" t="s">
        <v>85</v>
      </c>
      <c r="H69" s="3">
        <v>931046353.91999996</v>
      </c>
      <c r="I69" s="4">
        <v>1.125</v>
      </c>
      <c r="J69" s="3">
        <v>1047427148.16</v>
      </c>
      <c r="K69" s="4">
        <v>7.0000000000000007E-2</v>
      </c>
      <c r="L69" s="3">
        <v>73319900</v>
      </c>
      <c r="M69" s="3"/>
      <c r="N69" s="5"/>
      <c r="O69" s="3">
        <v>143537397.12</v>
      </c>
      <c r="P69" s="4">
        <v>1.125</v>
      </c>
      <c r="Q69" s="3">
        <v>161479571.75999999</v>
      </c>
      <c r="R69" s="4">
        <v>1.6E-2</v>
      </c>
      <c r="S69" s="3">
        <v>2583673</v>
      </c>
      <c r="T69" s="3"/>
      <c r="U69" s="5"/>
      <c r="V69" s="3">
        <v>42581842</v>
      </c>
      <c r="W69" s="5"/>
      <c r="X69" s="3">
        <v>34395992</v>
      </c>
      <c r="Y69" s="3">
        <v>0</v>
      </c>
      <c r="Z69" s="3">
        <v>0</v>
      </c>
      <c r="AA69" s="3">
        <v>2973634</v>
      </c>
      <c r="AB69" s="3">
        <v>31422358</v>
      </c>
      <c r="AC69" s="3">
        <v>0</v>
      </c>
      <c r="AD69" s="3">
        <v>675057</v>
      </c>
      <c r="AE69" s="3">
        <v>0</v>
      </c>
      <c r="AF69" s="3">
        <v>73319900</v>
      </c>
      <c r="AG69" s="3">
        <v>2583673</v>
      </c>
      <c r="AH69" s="3">
        <v>675057</v>
      </c>
      <c r="AI69" s="3">
        <v>42581842</v>
      </c>
      <c r="AJ69" s="3">
        <v>1900048</v>
      </c>
      <c r="AK69" s="3">
        <v>1680462</v>
      </c>
      <c r="AL69" s="3">
        <v>2356960</v>
      </c>
      <c r="AM69" s="3">
        <v>-676498</v>
      </c>
      <c r="AN69" s="3">
        <v>-219586</v>
      </c>
      <c r="AO69" s="3">
        <v>0</v>
      </c>
      <c r="AP69" s="3">
        <v>0</v>
      </c>
      <c r="AQ69" s="3">
        <v>-219586</v>
      </c>
      <c r="AR69" s="3">
        <f>Tabela1[[#This Row],[Potrzeby finansowe 2027
w tym:]]+Tabela1[[#This Row],[Rozliczenie 2025 potrz. fin.]]</f>
        <v>34176406</v>
      </c>
      <c r="AS69" s="3">
        <v>0</v>
      </c>
      <c r="AT69" s="3">
        <v>0</v>
      </c>
      <c r="AU69" s="3"/>
      <c r="AV69" s="3"/>
      <c r="AW69" s="3"/>
      <c r="AX69" s="3"/>
      <c r="AY69" s="3"/>
      <c r="AZ69" s="3"/>
      <c r="BA69" s="3">
        <v>0</v>
      </c>
      <c r="BB69" s="3">
        <v>0</v>
      </c>
      <c r="BC69" s="3">
        <v>0</v>
      </c>
      <c r="BD69" s="3">
        <v>0</v>
      </c>
      <c r="BE69" s="3">
        <v>0</v>
      </c>
      <c r="BF69" s="3">
        <v>0</v>
      </c>
      <c r="BG69" s="3">
        <v>2025355</v>
      </c>
      <c r="BH69" s="3">
        <v>19031</v>
      </c>
      <c r="BI69" s="3">
        <v>948279</v>
      </c>
      <c r="BJ69" s="3">
        <v>14572050.162500001</v>
      </c>
      <c r="BK69" s="3">
        <v>9714836.0800000019</v>
      </c>
      <c r="BL69" s="3">
        <v>1960904.19</v>
      </c>
      <c r="BM69" s="3">
        <v>15507047.949999999</v>
      </c>
      <c r="BN69" s="53">
        <v>1.0341120841610476</v>
      </c>
      <c r="BO69" s="54">
        <v>7.0469360000000004E-4</v>
      </c>
      <c r="BP69" s="70">
        <v>17721</v>
      </c>
      <c r="BQ69" s="71"/>
      <c r="BR69" s="70"/>
      <c r="BS69" s="72"/>
      <c r="BT69" s="72"/>
      <c r="BU69" s="70">
        <v>73319900</v>
      </c>
      <c r="BV69" s="70">
        <v>2583673</v>
      </c>
      <c r="BW69" s="74">
        <v>675057</v>
      </c>
      <c r="BX69" s="70">
        <v>76578630</v>
      </c>
    </row>
    <row r="70" spans="1:76" x14ac:dyDescent="0.3">
      <c r="A70" s="73" t="s">
        <v>10</v>
      </c>
      <c r="B70" s="2" t="s">
        <v>11</v>
      </c>
      <c r="C70" s="2" t="s">
        <v>69</v>
      </c>
      <c r="D70" s="2" t="s">
        <v>11</v>
      </c>
      <c r="E70" s="2" t="s">
        <v>13</v>
      </c>
      <c r="F70" s="17" t="str">
        <f>+Tabela1[[#This Row],[WK]]&amp;Tabela1[[#This Row],[PK]]&amp;Tabela1[[#This Row],[GK]]</f>
        <v>021002</v>
      </c>
      <c r="G70" s="2" t="s">
        <v>86</v>
      </c>
      <c r="H70" s="3">
        <v>162529076.06999999</v>
      </c>
      <c r="I70" s="4">
        <v>1.125</v>
      </c>
      <c r="J70" s="3">
        <v>182845210.58000001</v>
      </c>
      <c r="K70" s="4">
        <v>7.0000000000000007E-2</v>
      </c>
      <c r="L70" s="3">
        <v>12799165</v>
      </c>
      <c r="M70" s="3"/>
      <c r="N70" s="5"/>
      <c r="O70" s="3">
        <v>34119217.519999996</v>
      </c>
      <c r="P70" s="4">
        <v>1.125</v>
      </c>
      <c r="Q70" s="3">
        <v>38384119.710000001</v>
      </c>
      <c r="R70" s="4">
        <v>1.6E-2</v>
      </c>
      <c r="S70" s="3">
        <v>614146</v>
      </c>
      <c r="T70" s="3"/>
      <c r="U70" s="5"/>
      <c r="V70" s="3">
        <v>7505959</v>
      </c>
      <c r="W70" s="5"/>
      <c r="X70" s="3">
        <v>11602089</v>
      </c>
      <c r="Y70" s="3">
        <v>0</v>
      </c>
      <c r="Z70" s="3">
        <v>28064</v>
      </c>
      <c r="AA70" s="3">
        <v>1051792</v>
      </c>
      <c r="AB70" s="3">
        <v>10069158</v>
      </c>
      <c r="AC70" s="3">
        <v>453075</v>
      </c>
      <c r="AD70" s="3">
        <v>4030123</v>
      </c>
      <c r="AE70" s="3">
        <v>0</v>
      </c>
      <c r="AF70" s="3">
        <v>12799165</v>
      </c>
      <c r="AG70" s="3">
        <v>614146</v>
      </c>
      <c r="AH70" s="3">
        <v>4030123</v>
      </c>
      <c r="AI70" s="3">
        <v>7505959</v>
      </c>
      <c r="AJ70" s="3">
        <v>-110576</v>
      </c>
      <c r="AK70" s="3">
        <v>-176583</v>
      </c>
      <c r="AL70" s="3">
        <v>369729</v>
      </c>
      <c r="AM70" s="3">
        <v>-546312</v>
      </c>
      <c r="AN70" s="3">
        <v>-389928</v>
      </c>
      <c r="AO70" s="3">
        <v>0</v>
      </c>
      <c r="AP70" s="3">
        <v>323921</v>
      </c>
      <c r="AQ70" s="3">
        <v>-66007</v>
      </c>
      <c r="AR70" s="3">
        <f>Tabela1[[#This Row],[Potrzeby finansowe 2027
w tym:]]+Tabela1[[#This Row],[Rozliczenie 2025 potrz. fin.]]</f>
        <v>11536082</v>
      </c>
      <c r="AS70" s="3">
        <v>0</v>
      </c>
      <c r="AT70" s="3">
        <v>0</v>
      </c>
      <c r="AU70" s="3"/>
      <c r="AV70" s="3"/>
      <c r="AW70" s="3"/>
      <c r="AX70" s="3"/>
      <c r="AY70" s="3"/>
      <c r="AZ70" s="3"/>
      <c r="BA70" s="3">
        <v>28064</v>
      </c>
      <c r="BB70" s="3">
        <v>0</v>
      </c>
      <c r="BC70" s="3">
        <v>0</v>
      </c>
      <c r="BD70" s="3">
        <v>0</v>
      </c>
      <c r="BE70" s="3">
        <v>562.35</v>
      </c>
      <c r="BF70" s="3">
        <v>0</v>
      </c>
      <c r="BG70" s="3">
        <v>409733</v>
      </c>
      <c r="BH70" s="3">
        <v>3850</v>
      </c>
      <c r="BI70" s="3">
        <v>642059</v>
      </c>
      <c r="BJ70" s="3">
        <v>9866424.6099999994</v>
      </c>
      <c r="BK70" s="3">
        <v>6110978.1999999993</v>
      </c>
      <c r="BL70" s="3">
        <v>2666914.13</v>
      </c>
      <c r="BM70" s="3">
        <v>9687957.3800000008</v>
      </c>
      <c r="BN70" s="53">
        <v>1.0270856066329053</v>
      </c>
      <c r="BO70" s="54">
        <v>1.787518E-4</v>
      </c>
      <c r="BP70" s="70">
        <v>4495</v>
      </c>
      <c r="BQ70" s="71"/>
      <c r="BR70" s="70"/>
      <c r="BS70" s="72"/>
      <c r="BT70" s="72"/>
      <c r="BU70" s="70">
        <v>12799165</v>
      </c>
      <c r="BV70" s="70">
        <v>614146</v>
      </c>
      <c r="BW70" s="74">
        <v>4030123</v>
      </c>
      <c r="BX70" s="70">
        <v>17443434</v>
      </c>
    </row>
    <row r="71" spans="1:76" x14ac:dyDescent="0.3">
      <c r="A71" s="73" t="s">
        <v>10</v>
      </c>
      <c r="B71" s="2" t="s">
        <v>11</v>
      </c>
      <c r="C71" s="2" t="s">
        <v>69</v>
      </c>
      <c r="D71" s="2" t="s">
        <v>16</v>
      </c>
      <c r="E71" s="2" t="s">
        <v>19</v>
      </c>
      <c r="F71" s="17" t="str">
        <f>+Tabela1[[#This Row],[WK]]&amp;Tabela1[[#This Row],[PK]]&amp;Tabela1[[#This Row],[GK]]</f>
        <v>021003</v>
      </c>
      <c r="G71" s="2" t="s">
        <v>87</v>
      </c>
      <c r="H71" s="3">
        <v>303510302.83999997</v>
      </c>
      <c r="I71" s="4">
        <v>1.125</v>
      </c>
      <c r="J71" s="3">
        <v>341449090.69999999</v>
      </c>
      <c r="K71" s="4">
        <v>7.0000000000000007E-2</v>
      </c>
      <c r="L71" s="3">
        <v>23901436</v>
      </c>
      <c r="M71" s="3"/>
      <c r="N71" s="5"/>
      <c r="O71" s="3">
        <v>14744467.390000001</v>
      </c>
      <c r="P71" s="4">
        <v>1.125</v>
      </c>
      <c r="Q71" s="3">
        <v>16587525.810000001</v>
      </c>
      <c r="R71" s="4">
        <v>1.6E-2</v>
      </c>
      <c r="S71" s="3">
        <v>265400</v>
      </c>
      <c r="T71" s="3"/>
      <c r="U71" s="5"/>
      <c r="V71" s="3">
        <v>15726003</v>
      </c>
      <c r="W71" s="5"/>
      <c r="X71" s="3">
        <v>31346409</v>
      </c>
      <c r="Y71" s="3">
        <v>7969183</v>
      </c>
      <c r="Z71" s="3">
        <v>72570</v>
      </c>
      <c r="AA71" s="3">
        <v>1738333</v>
      </c>
      <c r="AB71" s="3">
        <v>16256821</v>
      </c>
      <c r="AC71" s="3">
        <v>5309502</v>
      </c>
      <c r="AD71" s="3">
        <v>15620406</v>
      </c>
      <c r="AE71" s="3">
        <v>0</v>
      </c>
      <c r="AF71" s="3">
        <v>23901436</v>
      </c>
      <c r="AG71" s="3">
        <v>265400</v>
      </c>
      <c r="AH71" s="3">
        <v>15620406</v>
      </c>
      <c r="AI71" s="3">
        <v>15726003</v>
      </c>
      <c r="AJ71" s="3">
        <v>-81533</v>
      </c>
      <c r="AK71" s="3">
        <v>-81533</v>
      </c>
      <c r="AL71" s="3">
        <v>706244</v>
      </c>
      <c r="AM71" s="3">
        <v>-787777</v>
      </c>
      <c r="AN71" s="3">
        <v>-543058</v>
      </c>
      <c r="AO71" s="3">
        <v>0</v>
      </c>
      <c r="AP71" s="3">
        <v>543058</v>
      </c>
      <c r="AQ71" s="3">
        <v>0</v>
      </c>
      <c r="AR71" s="3">
        <f>Tabela1[[#This Row],[Potrzeby finansowe 2027
w tym:]]+Tabela1[[#This Row],[Rozliczenie 2025 potrz. fin.]]</f>
        <v>31346409</v>
      </c>
      <c r="AS71" s="3">
        <v>0</v>
      </c>
      <c r="AT71" s="3">
        <v>0</v>
      </c>
      <c r="AU71" s="3"/>
      <c r="AV71" s="3"/>
      <c r="AW71" s="3"/>
      <c r="AX71" s="3"/>
      <c r="AY71" s="3"/>
      <c r="AZ71" s="3"/>
      <c r="BA71" s="3">
        <v>72570</v>
      </c>
      <c r="BB71" s="3">
        <v>0</v>
      </c>
      <c r="BC71" s="3">
        <v>0</v>
      </c>
      <c r="BD71" s="3">
        <v>692.1</v>
      </c>
      <c r="BE71" s="3">
        <v>69.959999999999994</v>
      </c>
      <c r="BF71" s="3">
        <v>0</v>
      </c>
      <c r="BG71" s="3">
        <v>964840</v>
      </c>
      <c r="BH71" s="3">
        <v>9066</v>
      </c>
      <c r="BI71" s="3">
        <v>773493</v>
      </c>
      <c r="BJ71" s="3">
        <v>11886143.162500001</v>
      </c>
      <c r="BK71" s="3">
        <v>7157064.3899999997</v>
      </c>
      <c r="BL71" s="3">
        <v>5306462.57</v>
      </c>
      <c r="BM71" s="3">
        <v>8303389.9500000002</v>
      </c>
      <c r="BN71" s="53">
        <v>0.7688872723203044</v>
      </c>
      <c r="BO71" s="54">
        <v>3.0927800000000002E-4</v>
      </c>
      <c r="BP71" s="70">
        <v>7778</v>
      </c>
      <c r="BQ71" s="71"/>
      <c r="BR71" s="70"/>
      <c r="BS71" s="72"/>
      <c r="BT71" s="72"/>
      <c r="BU71" s="70">
        <v>23901436</v>
      </c>
      <c r="BV71" s="70">
        <v>265400</v>
      </c>
      <c r="BW71" s="74">
        <v>15620406</v>
      </c>
      <c r="BX71" s="70">
        <v>39787242</v>
      </c>
    </row>
    <row r="72" spans="1:76" x14ac:dyDescent="0.3">
      <c r="A72" s="73" t="s">
        <v>10</v>
      </c>
      <c r="B72" s="2" t="s">
        <v>11</v>
      </c>
      <c r="C72" s="2" t="s">
        <v>69</v>
      </c>
      <c r="D72" s="2" t="s">
        <v>18</v>
      </c>
      <c r="E72" s="2" t="s">
        <v>15</v>
      </c>
      <c r="F72" s="17" t="str">
        <f>+Tabela1[[#This Row],[WK]]&amp;Tabela1[[#This Row],[PK]]&amp;Tabela1[[#This Row],[GK]]</f>
        <v>021004</v>
      </c>
      <c r="G72" s="2" t="s">
        <v>85</v>
      </c>
      <c r="H72" s="3">
        <v>255422273.52000001</v>
      </c>
      <c r="I72" s="4">
        <v>1.125</v>
      </c>
      <c r="J72" s="3">
        <v>287350057.70999998</v>
      </c>
      <c r="K72" s="4">
        <v>7.0000000000000007E-2</v>
      </c>
      <c r="L72" s="3">
        <v>20114504</v>
      </c>
      <c r="M72" s="3"/>
      <c r="N72" s="5"/>
      <c r="O72" s="3">
        <v>27446618.260000002</v>
      </c>
      <c r="P72" s="4">
        <v>1.125</v>
      </c>
      <c r="Q72" s="3">
        <v>30877445.539999999</v>
      </c>
      <c r="R72" s="4">
        <v>1.6E-2</v>
      </c>
      <c r="S72" s="3">
        <v>494039</v>
      </c>
      <c r="T72" s="3"/>
      <c r="U72" s="5"/>
      <c r="V72" s="3">
        <v>11765023</v>
      </c>
      <c r="W72" s="5"/>
      <c r="X72" s="3">
        <v>18871430</v>
      </c>
      <c r="Y72" s="3">
        <v>0</v>
      </c>
      <c r="Z72" s="3">
        <v>0</v>
      </c>
      <c r="AA72" s="3">
        <v>1111142</v>
      </c>
      <c r="AB72" s="3">
        <v>11893290</v>
      </c>
      <c r="AC72" s="3">
        <v>5866998</v>
      </c>
      <c r="AD72" s="3">
        <v>7106406</v>
      </c>
      <c r="AE72" s="3">
        <v>0</v>
      </c>
      <c r="AF72" s="3">
        <v>20114504</v>
      </c>
      <c r="AG72" s="3">
        <v>494039</v>
      </c>
      <c r="AH72" s="3">
        <v>7106406</v>
      </c>
      <c r="AI72" s="3">
        <v>11765023</v>
      </c>
      <c r="AJ72" s="3">
        <v>132384</v>
      </c>
      <c r="AK72" s="3">
        <v>132384</v>
      </c>
      <c r="AL72" s="3">
        <v>713901</v>
      </c>
      <c r="AM72" s="3">
        <v>-581517</v>
      </c>
      <c r="AN72" s="3">
        <v>-241235</v>
      </c>
      <c r="AO72" s="3">
        <v>0</v>
      </c>
      <c r="AP72" s="3">
        <v>241235</v>
      </c>
      <c r="AQ72" s="3">
        <v>0</v>
      </c>
      <c r="AR72" s="3">
        <f>Tabela1[[#This Row],[Potrzeby finansowe 2027
w tym:]]+Tabela1[[#This Row],[Rozliczenie 2025 potrz. fin.]]</f>
        <v>18871430</v>
      </c>
      <c r="AS72" s="3">
        <v>0</v>
      </c>
      <c r="AT72" s="3">
        <v>0</v>
      </c>
      <c r="AU72" s="3"/>
      <c r="AV72" s="3"/>
      <c r="AW72" s="3"/>
      <c r="AX72" s="3"/>
      <c r="AY72" s="3"/>
      <c r="AZ72" s="3"/>
      <c r="BA72" s="3">
        <v>0</v>
      </c>
      <c r="BB72" s="3">
        <v>0</v>
      </c>
      <c r="BC72" s="3">
        <v>0</v>
      </c>
      <c r="BD72" s="3">
        <v>0</v>
      </c>
      <c r="BE72" s="3">
        <v>0</v>
      </c>
      <c r="BF72" s="3">
        <v>0</v>
      </c>
      <c r="BG72" s="3">
        <v>684946</v>
      </c>
      <c r="BH72" s="3">
        <v>6436</v>
      </c>
      <c r="BI72" s="3">
        <v>426196</v>
      </c>
      <c r="BJ72" s="3">
        <v>6549285.3049999997</v>
      </c>
      <c r="BK72" s="3">
        <v>3686436.6499999994</v>
      </c>
      <c r="BL72" s="3">
        <v>3664549.25</v>
      </c>
      <c r="BM72" s="3">
        <v>4122296.12</v>
      </c>
      <c r="BN72" s="53">
        <v>1.0486164349066898</v>
      </c>
      <c r="BO72" s="54">
        <v>2.0827080000000001E-4</v>
      </c>
      <c r="BP72" s="70">
        <v>5238</v>
      </c>
      <c r="BQ72" s="71"/>
      <c r="BR72" s="70"/>
      <c r="BS72" s="72"/>
      <c r="BT72" s="72"/>
      <c r="BU72" s="70">
        <v>20114504</v>
      </c>
      <c r="BV72" s="70">
        <v>494039</v>
      </c>
      <c r="BW72" s="74">
        <v>7106406</v>
      </c>
      <c r="BX72" s="70">
        <v>27714949</v>
      </c>
    </row>
    <row r="73" spans="1:76" x14ac:dyDescent="0.3">
      <c r="A73" s="73" t="s">
        <v>10</v>
      </c>
      <c r="B73" s="2" t="s">
        <v>11</v>
      </c>
      <c r="C73" s="2" t="s">
        <v>69</v>
      </c>
      <c r="D73" s="2" t="s">
        <v>21</v>
      </c>
      <c r="E73" s="2" t="s">
        <v>19</v>
      </c>
      <c r="F73" s="17" t="str">
        <f>+Tabela1[[#This Row],[WK]]&amp;Tabela1[[#This Row],[PK]]&amp;Tabela1[[#This Row],[GK]]</f>
        <v>021005</v>
      </c>
      <c r="G73" s="2" t="s">
        <v>88</v>
      </c>
      <c r="H73" s="3">
        <v>235587961.72</v>
      </c>
      <c r="I73" s="4">
        <v>1.125</v>
      </c>
      <c r="J73" s="3">
        <v>265036456.94</v>
      </c>
      <c r="K73" s="4">
        <v>7.0000000000000007E-2</v>
      </c>
      <c r="L73" s="3">
        <v>18552552</v>
      </c>
      <c r="M73" s="3"/>
      <c r="N73" s="5"/>
      <c r="O73" s="3">
        <v>13909505.65</v>
      </c>
      <c r="P73" s="4">
        <v>1.125</v>
      </c>
      <c r="Q73" s="3">
        <v>15648193.859999999</v>
      </c>
      <c r="R73" s="4">
        <v>1.6E-2</v>
      </c>
      <c r="S73" s="3">
        <v>250371</v>
      </c>
      <c r="T73" s="3"/>
      <c r="U73" s="5"/>
      <c r="V73" s="3">
        <v>10696169</v>
      </c>
      <c r="W73" s="5"/>
      <c r="X73" s="3">
        <v>19119125</v>
      </c>
      <c r="Y73" s="3">
        <v>2144900</v>
      </c>
      <c r="Z73" s="3">
        <v>36117</v>
      </c>
      <c r="AA73" s="3">
        <v>1079012</v>
      </c>
      <c r="AB73" s="3">
        <v>11885448</v>
      </c>
      <c r="AC73" s="3">
        <v>3973648</v>
      </c>
      <c r="AD73" s="3">
        <v>8422956</v>
      </c>
      <c r="AE73" s="3">
        <v>0</v>
      </c>
      <c r="AF73" s="3">
        <v>18552552</v>
      </c>
      <c r="AG73" s="3">
        <v>250371</v>
      </c>
      <c r="AH73" s="3">
        <v>8422956</v>
      </c>
      <c r="AI73" s="3">
        <v>10696169</v>
      </c>
      <c r="AJ73" s="3">
        <v>248997</v>
      </c>
      <c r="AK73" s="3">
        <v>248997</v>
      </c>
      <c r="AL73" s="3">
        <v>641343</v>
      </c>
      <c r="AM73" s="3">
        <v>-392346</v>
      </c>
      <c r="AN73" s="3">
        <v>-162187</v>
      </c>
      <c r="AO73" s="3">
        <v>0</v>
      </c>
      <c r="AP73" s="3">
        <v>162187</v>
      </c>
      <c r="AQ73" s="3">
        <v>0</v>
      </c>
      <c r="AR73" s="3">
        <f>Tabela1[[#This Row],[Potrzeby finansowe 2027
w tym:]]+Tabela1[[#This Row],[Rozliczenie 2025 potrz. fin.]]</f>
        <v>19119125</v>
      </c>
      <c r="AS73" s="3">
        <v>0</v>
      </c>
      <c r="AT73" s="3">
        <v>0</v>
      </c>
      <c r="AU73" s="3"/>
      <c r="AV73" s="3"/>
      <c r="AW73" s="3"/>
      <c r="AX73" s="3"/>
      <c r="AY73" s="3"/>
      <c r="AZ73" s="3"/>
      <c r="BA73" s="3">
        <v>36117</v>
      </c>
      <c r="BB73" s="3">
        <v>0</v>
      </c>
      <c r="BC73" s="3">
        <v>31.14</v>
      </c>
      <c r="BD73" s="3">
        <v>258.06</v>
      </c>
      <c r="BE73" s="3">
        <v>0</v>
      </c>
      <c r="BF73" s="3">
        <v>0</v>
      </c>
      <c r="BG73" s="3">
        <v>659935</v>
      </c>
      <c r="BH73" s="3">
        <v>6201</v>
      </c>
      <c r="BI73" s="3">
        <v>419077</v>
      </c>
      <c r="BJ73" s="3">
        <v>6439886.1599999992</v>
      </c>
      <c r="BK73" s="3">
        <v>4411828.629999999</v>
      </c>
      <c r="BL73" s="3">
        <v>1824930.65</v>
      </c>
      <c r="BM73" s="3">
        <v>4462368.82</v>
      </c>
      <c r="BN73" s="53">
        <v>0.90664502951792059</v>
      </c>
      <c r="BO73" s="54">
        <v>2.1300240000000001E-4</v>
      </c>
      <c r="BP73" s="70">
        <v>5357</v>
      </c>
      <c r="BQ73" s="71"/>
      <c r="BR73" s="70"/>
      <c r="BS73" s="72"/>
      <c r="BT73" s="72"/>
      <c r="BU73" s="70">
        <v>18552552</v>
      </c>
      <c r="BV73" s="70">
        <v>250371</v>
      </c>
      <c r="BW73" s="74">
        <v>8422956</v>
      </c>
      <c r="BX73" s="70">
        <v>27225879</v>
      </c>
    </row>
    <row r="74" spans="1:76" x14ac:dyDescent="0.3">
      <c r="A74" s="73" t="s">
        <v>10</v>
      </c>
      <c r="B74" s="2" t="s">
        <v>11</v>
      </c>
      <c r="C74" s="2" t="s">
        <v>69</v>
      </c>
      <c r="D74" s="2" t="s">
        <v>23</v>
      </c>
      <c r="E74" s="2" t="s">
        <v>15</v>
      </c>
      <c r="F74" s="17" t="str">
        <f>+Tabela1[[#This Row],[WK]]&amp;Tabela1[[#This Row],[PK]]&amp;Tabela1[[#This Row],[GK]]</f>
        <v>021006</v>
      </c>
      <c r="G74" s="2" t="s">
        <v>89</v>
      </c>
      <c r="H74" s="3">
        <v>61046956.229999997</v>
      </c>
      <c r="I74" s="4">
        <v>1.125</v>
      </c>
      <c r="J74" s="3">
        <v>68677825.760000005</v>
      </c>
      <c r="K74" s="4">
        <v>7.0000000000000007E-2</v>
      </c>
      <c r="L74" s="3">
        <v>4807448</v>
      </c>
      <c r="M74" s="3"/>
      <c r="N74" s="5"/>
      <c r="O74" s="3">
        <v>2338842.25</v>
      </c>
      <c r="P74" s="4">
        <v>1.125</v>
      </c>
      <c r="Q74" s="3">
        <v>2631197.5299999998</v>
      </c>
      <c r="R74" s="4">
        <v>1.6E-2</v>
      </c>
      <c r="S74" s="3">
        <v>42099</v>
      </c>
      <c r="T74" s="3"/>
      <c r="U74" s="5"/>
      <c r="V74" s="3">
        <v>3058756</v>
      </c>
      <c r="W74" s="5"/>
      <c r="X74" s="3">
        <v>4236526</v>
      </c>
      <c r="Y74" s="3">
        <v>0</v>
      </c>
      <c r="Z74" s="3">
        <v>0</v>
      </c>
      <c r="AA74" s="3">
        <v>610985</v>
      </c>
      <c r="AB74" s="3">
        <v>2357670</v>
      </c>
      <c r="AC74" s="3">
        <v>1267871</v>
      </c>
      <c r="AD74" s="3">
        <v>1177770</v>
      </c>
      <c r="AE74" s="3">
        <v>0</v>
      </c>
      <c r="AF74" s="3">
        <v>4807448</v>
      </c>
      <c r="AG74" s="3">
        <v>42099</v>
      </c>
      <c r="AH74" s="3">
        <v>1177770</v>
      </c>
      <c r="AI74" s="3">
        <v>3058756</v>
      </c>
      <c r="AJ74" s="3">
        <v>258070</v>
      </c>
      <c r="AK74" s="3">
        <v>258070</v>
      </c>
      <c r="AL74" s="3">
        <v>162487</v>
      </c>
      <c r="AM74" s="3">
        <v>95583</v>
      </c>
      <c r="AN74" s="3">
        <v>-206415</v>
      </c>
      <c r="AO74" s="3">
        <v>0</v>
      </c>
      <c r="AP74" s="3">
        <v>206415</v>
      </c>
      <c r="AQ74" s="3">
        <v>0</v>
      </c>
      <c r="AR74" s="3">
        <f>Tabela1[[#This Row],[Potrzeby finansowe 2027
w tym:]]+Tabela1[[#This Row],[Rozliczenie 2025 potrz. fin.]]</f>
        <v>4236526</v>
      </c>
      <c r="AS74" s="3">
        <v>0</v>
      </c>
      <c r="AT74" s="3">
        <v>0</v>
      </c>
      <c r="AU74" s="3"/>
      <c r="AV74" s="3"/>
      <c r="AW74" s="3"/>
      <c r="AX74" s="3"/>
      <c r="AY74" s="3"/>
      <c r="AZ74" s="3"/>
      <c r="BA74" s="3">
        <v>0</v>
      </c>
      <c r="BB74" s="3">
        <v>0</v>
      </c>
      <c r="BC74" s="3">
        <v>0</v>
      </c>
      <c r="BD74" s="3">
        <v>0</v>
      </c>
      <c r="BE74" s="3">
        <v>0</v>
      </c>
      <c r="BF74" s="3">
        <v>0</v>
      </c>
      <c r="BG74" s="3">
        <v>377782</v>
      </c>
      <c r="BH74" s="3">
        <v>1477</v>
      </c>
      <c r="BI74" s="3">
        <v>233203</v>
      </c>
      <c r="BJ74" s="3">
        <v>3583592.0724999998</v>
      </c>
      <c r="BK74" s="3">
        <v>2648336.4900000002</v>
      </c>
      <c r="BL74" s="3">
        <v>38568.85</v>
      </c>
      <c r="BM74" s="3">
        <v>3663884.63</v>
      </c>
      <c r="BN74" s="53">
        <v>1.1164675489400595</v>
      </c>
      <c r="BO74" s="54">
        <v>5.3756499999999999E-5</v>
      </c>
      <c r="BP74" s="70">
        <v>1352</v>
      </c>
      <c r="BQ74" s="71"/>
      <c r="BR74" s="70"/>
      <c r="BS74" s="72"/>
      <c r="BT74" s="72"/>
      <c r="BU74" s="70">
        <v>4807448</v>
      </c>
      <c r="BV74" s="70">
        <v>42099</v>
      </c>
      <c r="BW74" s="74">
        <v>1177770</v>
      </c>
      <c r="BX74" s="70">
        <v>6027317</v>
      </c>
    </row>
    <row r="75" spans="1:76" x14ac:dyDescent="0.3">
      <c r="A75" s="73" t="s">
        <v>10</v>
      </c>
      <c r="B75" s="2" t="s">
        <v>11</v>
      </c>
      <c r="C75" s="2" t="s">
        <v>69</v>
      </c>
      <c r="D75" s="2" t="s">
        <v>30</v>
      </c>
      <c r="E75" s="2" t="s">
        <v>15</v>
      </c>
      <c r="F75" s="17" t="str">
        <f>+Tabela1[[#This Row],[WK]]&amp;Tabela1[[#This Row],[PK]]&amp;Tabela1[[#This Row],[GK]]</f>
        <v>021007</v>
      </c>
      <c r="G75" s="2" t="s">
        <v>90</v>
      </c>
      <c r="H75" s="3">
        <v>185994293.87</v>
      </c>
      <c r="I75" s="4">
        <v>1.125</v>
      </c>
      <c r="J75" s="3">
        <v>209243580.59999999</v>
      </c>
      <c r="K75" s="4">
        <v>7.0000000000000007E-2</v>
      </c>
      <c r="L75" s="3">
        <v>14647051</v>
      </c>
      <c r="M75" s="3"/>
      <c r="N75" s="5"/>
      <c r="O75" s="3">
        <v>3172778.9599999995</v>
      </c>
      <c r="P75" s="4">
        <v>1.125</v>
      </c>
      <c r="Q75" s="3">
        <v>3569376.33</v>
      </c>
      <c r="R75" s="4">
        <v>1.6E-2</v>
      </c>
      <c r="S75" s="3">
        <v>57110</v>
      </c>
      <c r="T75" s="3"/>
      <c r="U75" s="5"/>
      <c r="V75" s="3">
        <v>8916263</v>
      </c>
      <c r="W75" s="5"/>
      <c r="X75" s="3">
        <v>14585385</v>
      </c>
      <c r="Y75" s="3">
        <v>0</v>
      </c>
      <c r="Z75" s="3">
        <v>0</v>
      </c>
      <c r="AA75" s="3">
        <v>856541</v>
      </c>
      <c r="AB75" s="3">
        <v>8029331</v>
      </c>
      <c r="AC75" s="3">
        <v>5699513</v>
      </c>
      <c r="AD75" s="3">
        <v>5369975</v>
      </c>
      <c r="AE75" s="3">
        <v>0</v>
      </c>
      <c r="AF75" s="3">
        <v>14647051</v>
      </c>
      <c r="AG75" s="3">
        <v>57110</v>
      </c>
      <c r="AH75" s="3">
        <v>5369975</v>
      </c>
      <c r="AI75" s="3">
        <v>8916263</v>
      </c>
      <c r="AJ75" s="3">
        <v>-199405</v>
      </c>
      <c r="AK75" s="3">
        <v>-498552</v>
      </c>
      <c r="AL75" s="3">
        <v>411415</v>
      </c>
      <c r="AM75" s="3">
        <v>-909967</v>
      </c>
      <c r="AN75" s="3">
        <v>-386777</v>
      </c>
      <c r="AO75" s="3">
        <v>0</v>
      </c>
      <c r="AP75" s="3">
        <v>87630</v>
      </c>
      <c r="AQ75" s="3">
        <v>-299147</v>
      </c>
      <c r="AR75" s="3">
        <f>Tabela1[[#This Row],[Potrzeby finansowe 2027
w tym:]]+Tabela1[[#This Row],[Rozliczenie 2025 potrz. fin.]]</f>
        <v>14286238</v>
      </c>
      <c r="AS75" s="3">
        <v>0</v>
      </c>
      <c r="AT75" s="3">
        <v>0</v>
      </c>
      <c r="AU75" s="3"/>
      <c r="AV75" s="3"/>
      <c r="AW75" s="3"/>
      <c r="AX75" s="3"/>
      <c r="AY75" s="3"/>
      <c r="AZ75" s="3"/>
      <c r="BA75" s="3">
        <v>0</v>
      </c>
      <c r="BB75" s="3">
        <v>0</v>
      </c>
      <c r="BC75" s="3">
        <v>0</v>
      </c>
      <c r="BD75" s="3">
        <v>0</v>
      </c>
      <c r="BE75" s="3">
        <v>0</v>
      </c>
      <c r="BF75" s="3">
        <v>0</v>
      </c>
      <c r="BG75" s="3">
        <v>460922</v>
      </c>
      <c r="BH75" s="3">
        <v>4331</v>
      </c>
      <c r="BI75" s="3">
        <v>395619</v>
      </c>
      <c r="BJ75" s="3">
        <v>6079416.2999999989</v>
      </c>
      <c r="BK75" s="3">
        <v>3735015.0299999993</v>
      </c>
      <c r="BL75" s="3">
        <v>81783.83</v>
      </c>
      <c r="BM75" s="3">
        <v>9214037.4199999999</v>
      </c>
      <c r="BN75" s="53">
        <v>1.0706452906559227</v>
      </c>
      <c r="BO75" s="54">
        <v>1.4020450000000001E-4</v>
      </c>
      <c r="BP75" s="70">
        <v>3526</v>
      </c>
      <c r="BQ75" s="71"/>
      <c r="BR75" s="70"/>
      <c r="BS75" s="72"/>
      <c r="BT75" s="72"/>
      <c r="BU75" s="70">
        <v>14647051</v>
      </c>
      <c r="BV75" s="70">
        <v>57110</v>
      </c>
      <c r="BW75" s="74">
        <v>5369975</v>
      </c>
      <c r="BX75" s="70">
        <v>20074136</v>
      </c>
    </row>
    <row r="76" spans="1:76" x14ac:dyDescent="0.3">
      <c r="A76" s="73" t="s">
        <v>10</v>
      </c>
      <c r="B76" s="2" t="s">
        <v>11</v>
      </c>
      <c r="C76" s="2" t="s">
        <v>71</v>
      </c>
      <c r="D76" s="2" t="s">
        <v>12</v>
      </c>
      <c r="E76" s="2" t="s">
        <v>13</v>
      </c>
      <c r="F76" s="17" t="str">
        <f>+Tabela1[[#This Row],[WK]]&amp;Tabela1[[#This Row],[PK]]&amp;Tabela1[[#This Row],[GK]]</f>
        <v>021101</v>
      </c>
      <c r="G76" s="2" t="s">
        <v>91</v>
      </c>
      <c r="H76" s="3">
        <v>4503600090.3900003</v>
      </c>
      <c r="I76" s="4">
        <v>1.125</v>
      </c>
      <c r="J76" s="3">
        <v>5066550101.6899996</v>
      </c>
      <c r="K76" s="4">
        <v>7.0000000000000007E-2</v>
      </c>
      <c r="L76" s="3">
        <v>354658507</v>
      </c>
      <c r="M76" s="3"/>
      <c r="N76" s="5"/>
      <c r="O76" s="3">
        <v>2290716202.4400001</v>
      </c>
      <c r="P76" s="4">
        <v>1.125</v>
      </c>
      <c r="Q76" s="3">
        <v>2577055727.75</v>
      </c>
      <c r="R76" s="4">
        <v>1.6E-2</v>
      </c>
      <c r="S76" s="3">
        <v>41232892</v>
      </c>
      <c r="T76" s="3"/>
      <c r="U76" s="5"/>
      <c r="V76" s="3">
        <v>171601421</v>
      </c>
      <c r="W76" s="5"/>
      <c r="X76" s="3">
        <v>148119445</v>
      </c>
      <c r="Y76" s="3">
        <v>0</v>
      </c>
      <c r="Z76" s="3">
        <v>0</v>
      </c>
      <c r="AA76" s="3">
        <v>12930826</v>
      </c>
      <c r="AB76" s="3">
        <v>135188619</v>
      </c>
      <c r="AC76" s="3">
        <v>0</v>
      </c>
      <c r="AD76" s="3">
        <v>16699258</v>
      </c>
      <c r="AE76" s="3">
        <v>0</v>
      </c>
      <c r="AF76" s="3">
        <v>354658507</v>
      </c>
      <c r="AG76" s="3">
        <v>41232892</v>
      </c>
      <c r="AH76" s="3">
        <v>16699258</v>
      </c>
      <c r="AI76" s="3">
        <v>171601421</v>
      </c>
      <c r="AJ76" s="3">
        <v>4557264</v>
      </c>
      <c r="AK76" s="3">
        <v>6801569</v>
      </c>
      <c r="AL76" s="3">
        <v>6196521</v>
      </c>
      <c r="AM76" s="3">
        <v>605048</v>
      </c>
      <c r="AN76" s="3">
        <v>2244305</v>
      </c>
      <c r="AO76" s="3">
        <v>0</v>
      </c>
      <c r="AP76" s="3">
        <v>0</v>
      </c>
      <c r="AQ76" s="3">
        <v>2244305</v>
      </c>
      <c r="AR76" s="3">
        <f>Tabela1[[#This Row],[Potrzeby finansowe 2027
w tym:]]+Tabela1[[#This Row],[Rozliczenie 2025 potrz. fin.]]</f>
        <v>150363750</v>
      </c>
      <c r="AS76" s="3">
        <v>0</v>
      </c>
      <c r="AT76" s="3">
        <v>0</v>
      </c>
      <c r="AU76" s="3"/>
      <c r="AV76" s="3"/>
      <c r="AW76" s="3"/>
      <c r="AX76" s="3"/>
      <c r="AY76" s="3"/>
      <c r="AZ76" s="3"/>
      <c r="BA76" s="3">
        <v>0</v>
      </c>
      <c r="BB76" s="3">
        <v>0</v>
      </c>
      <c r="BC76" s="3">
        <v>0</v>
      </c>
      <c r="BD76" s="3">
        <v>0</v>
      </c>
      <c r="BE76" s="3">
        <v>0</v>
      </c>
      <c r="BF76" s="3">
        <v>0</v>
      </c>
      <c r="BG76" s="3">
        <v>7019834</v>
      </c>
      <c r="BH76" s="3">
        <v>65961</v>
      </c>
      <c r="BI76" s="3">
        <v>5910992</v>
      </c>
      <c r="BJ76" s="3">
        <v>90833270.337500006</v>
      </c>
      <c r="BK76" s="3">
        <v>70545136.900000006</v>
      </c>
      <c r="BL76" s="3">
        <v>5065908.47</v>
      </c>
      <c r="BM76" s="3">
        <v>71020716.810000002</v>
      </c>
      <c r="BN76" s="53">
        <v>1.1066860654896804</v>
      </c>
      <c r="BO76" s="54">
        <v>3.1987409000000001E-3</v>
      </c>
      <c r="BP76" s="70">
        <v>80442</v>
      </c>
      <c r="BQ76" s="71"/>
      <c r="BR76" s="70"/>
      <c r="BS76" s="72"/>
      <c r="BT76" s="72"/>
      <c r="BU76" s="70">
        <v>354658507</v>
      </c>
      <c r="BV76" s="70">
        <v>41232892</v>
      </c>
      <c r="BW76" s="74">
        <v>16699258</v>
      </c>
      <c r="BX76" s="70">
        <v>412590657</v>
      </c>
    </row>
    <row r="77" spans="1:76" x14ac:dyDescent="0.3">
      <c r="A77" s="73" t="s">
        <v>10</v>
      </c>
      <c r="B77" s="2" t="s">
        <v>11</v>
      </c>
      <c r="C77" s="2" t="s">
        <v>71</v>
      </c>
      <c r="D77" s="2" t="s">
        <v>11</v>
      </c>
      <c r="E77" s="2" t="s">
        <v>15</v>
      </c>
      <c r="F77" s="17" t="str">
        <f>+Tabela1[[#This Row],[WK]]&amp;Tabela1[[#This Row],[PK]]&amp;Tabela1[[#This Row],[GK]]</f>
        <v>021102</v>
      </c>
      <c r="G77" s="2" t="s">
        <v>91</v>
      </c>
      <c r="H77" s="3">
        <v>1432832985.9100001</v>
      </c>
      <c r="I77" s="4">
        <v>1.125</v>
      </c>
      <c r="J77" s="3">
        <v>1611937109.1500001</v>
      </c>
      <c r="K77" s="4">
        <v>7.0000000000000007E-2</v>
      </c>
      <c r="L77" s="3">
        <v>112835598</v>
      </c>
      <c r="M77" s="3"/>
      <c r="N77" s="5"/>
      <c r="O77" s="3">
        <v>55973371.579999998</v>
      </c>
      <c r="P77" s="4">
        <v>1.125</v>
      </c>
      <c r="Q77" s="3">
        <v>62970043.030000001</v>
      </c>
      <c r="R77" s="4">
        <v>1.6E-2</v>
      </c>
      <c r="S77" s="3">
        <v>1007521</v>
      </c>
      <c r="T77" s="3"/>
      <c r="U77" s="5"/>
      <c r="V77" s="3">
        <v>47390098</v>
      </c>
      <c r="W77" s="5"/>
      <c r="X77" s="3">
        <v>26560855</v>
      </c>
      <c r="Y77" s="3">
        <v>0</v>
      </c>
      <c r="Z77" s="3">
        <v>146560</v>
      </c>
      <c r="AA77" s="3">
        <v>3157535</v>
      </c>
      <c r="AB77" s="3">
        <v>23256760</v>
      </c>
      <c r="AC77" s="3">
        <v>0</v>
      </c>
      <c r="AD77" s="3">
        <v>0</v>
      </c>
      <c r="AE77" s="3">
        <v>19564419</v>
      </c>
      <c r="AF77" s="3">
        <v>93271179</v>
      </c>
      <c r="AG77" s="3">
        <v>1007521</v>
      </c>
      <c r="AH77" s="3">
        <v>0</v>
      </c>
      <c r="AI77" s="3">
        <v>47390098</v>
      </c>
      <c r="AJ77" s="3">
        <v>227957</v>
      </c>
      <c r="AK77" s="3">
        <v>621646</v>
      </c>
      <c r="AL77" s="3">
        <v>3662288</v>
      </c>
      <c r="AM77" s="3">
        <v>-3040642</v>
      </c>
      <c r="AN77" s="3">
        <v>393689</v>
      </c>
      <c r="AO77" s="3">
        <v>0</v>
      </c>
      <c r="AP77" s="3">
        <v>0</v>
      </c>
      <c r="AQ77" s="3">
        <v>393689</v>
      </c>
      <c r="AR77" s="3">
        <f>Tabela1[[#This Row],[Potrzeby finansowe 2027
w tym:]]+Tabela1[[#This Row],[Rozliczenie 2025 potrz. fin.]]</f>
        <v>26954544</v>
      </c>
      <c r="AS77" s="3">
        <v>0</v>
      </c>
      <c r="AT77" s="3">
        <v>0</v>
      </c>
      <c r="AU77" s="3"/>
      <c r="AV77" s="3"/>
      <c r="AW77" s="3"/>
      <c r="AX77" s="3"/>
      <c r="AY77" s="3"/>
      <c r="AZ77" s="3"/>
      <c r="BA77" s="3">
        <v>146560</v>
      </c>
      <c r="BB77" s="3">
        <v>0</v>
      </c>
      <c r="BC77" s="3">
        <v>61.36</v>
      </c>
      <c r="BD77" s="3">
        <v>1216.53</v>
      </c>
      <c r="BE77" s="3">
        <v>94.65</v>
      </c>
      <c r="BF77" s="3">
        <v>0</v>
      </c>
      <c r="BG77" s="3">
        <v>2040786</v>
      </c>
      <c r="BH77" s="3">
        <v>19176</v>
      </c>
      <c r="BI77" s="3">
        <v>1116749</v>
      </c>
      <c r="BJ77" s="3">
        <v>17160899.677500002</v>
      </c>
      <c r="BK77" s="3">
        <v>12821966.050000001</v>
      </c>
      <c r="BL77" s="3">
        <v>435111.22</v>
      </c>
      <c r="BM77" s="3">
        <v>16485512.07</v>
      </c>
      <c r="BN77" s="53">
        <v>1.5210094849052909</v>
      </c>
      <c r="BO77" s="54">
        <v>7.9811379999999998E-4</v>
      </c>
      <c r="BP77" s="70">
        <v>20072</v>
      </c>
      <c r="BQ77" s="71"/>
      <c r="BR77" s="70"/>
      <c r="BS77" s="72"/>
      <c r="BT77" s="72"/>
      <c r="BU77" s="70">
        <v>93271179</v>
      </c>
      <c r="BV77" s="70">
        <v>1007521</v>
      </c>
      <c r="BW77" s="74">
        <v>0</v>
      </c>
      <c r="BX77" s="70">
        <v>94278700</v>
      </c>
    </row>
    <row r="78" spans="1:76" x14ac:dyDescent="0.3">
      <c r="A78" s="73" t="s">
        <v>10</v>
      </c>
      <c r="B78" s="2" t="s">
        <v>11</v>
      </c>
      <c r="C78" s="2" t="s">
        <v>71</v>
      </c>
      <c r="D78" s="2" t="s">
        <v>16</v>
      </c>
      <c r="E78" s="2" t="s">
        <v>15</v>
      </c>
      <c r="F78" s="17" t="str">
        <f>+Tabela1[[#This Row],[WK]]&amp;Tabela1[[#This Row],[PK]]&amp;Tabela1[[#This Row],[GK]]</f>
        <v>021103</v>
      </c>
      <c r="G78" s="2" t="s">
        <v>92</v>
      </c>
      <c r="H78" s="3">
        <v>455141188.99000001</v>
      </c>
      <c r="I78" s="4">
        <v>1.125</v>
      </c>
      <c r="J78" s="3">
        <v>512033837.61000001</v>
      </c>
      <c r="K78" s="4">
        <v>7.0000000000000007E-2</v>
      </c>
      <c r="L78" s="3">
        <v>35842369</v>
      </c>
      <c r="M78" s="3"/>
      <c r="N78" s="5"/>
      <c r="O78" s="3">
        <v>159336106.59</v>
      </c>
      <c r="P78" s="4">
        <v>1.125</v>
      </c>
      <c r="Q78" s="3">
        <v>179253119.91</v>
      </c>
      <c r="R78" s="4">
        <v>1.6E-2</v>
      </c>
      <c r="S78" s="3">
        <v>2868050</v>
      </c>
      <c r="T78" s="3"/>
      <c r="U78" s="5"/>
      <c r="V78" s="3">
        <v>19578114</v>
      </c>
      <c r="W78" s="5"/>
      <c r="X78" s="3">
        <v>24275091</v>
      </c>
      <c r="Y78" s="3">
        <v>0</v>
      </c>
      <c r="Z78" s="3">
        <v>90282</v>
      </c>
      <c r="AA78" s="3">
        <v>2108206</v>
      </c>
      <c r="AB78" s="3">
        <v>15386499</v>
      </c>
      <c r="AC78" s="3">
        <v>6690104</v>
      </c>
      <c r="AD78" s="3">
        <v>5965145</v>
      </c>
      <c r="AE78" s="3">
        <v>16621339</v>
      </c>
      <c r="AF78" s="3">
        <v>25186175</v>
      </c>
      <c r="AG78" s="3">
        <v>2868050</v>
      </c>
      <c r="AH78" s="3">
        <v>0</v>
      </c>
      <c r="AI78" s="3">
        <v>19578114</v>
      </c>
      <c r="AJ78" s="3">
        <v>375826</v>
      </c>
      <c r="AK78" s="3">
        <v>415720</v>
      </c>
      <c r="AL78" s="3">
        <v>856115</v>
      </c>
      <c r="AM78" s="3">
        <v>-440395</v>
      </c>
      <c r="AN78" s="3">
        <v>-619642</v>
      </c>
      <c r="AO78" s="3">
        <v>0</v>
      </c>
      <c r="AP78" s="3">
        <v>659536</v>
      </c>
      <c r="AQ78" s="3">
        <v>39894</v>
      </c>
      <c r="AR78" s="3">
        <f>Tabela1[[#This Row],[Potrzeby finansowe 2027
w tym:]]+Tabela1[[#This Row],[Rozliczenie 2025 potrz. fin.]]</f>
        <v>24314985</v>
      </c>
      <c r="AS78" s="3">
        <v>0</v>
      </c>
      <c r="AT78" s="3">
        <v>0</v>
      </c>
      <c r="AU78" s="3"/>
      <c r="AV78" s="3"/>
      <c r="AW78" s="3"/>
      <c r="AX78" s="3"/>
      <c r="AY78" s="3"/>
      <c r="AZ78" s="3"/>
      <c r="BA78" s="3">
        <v>90282</v>
      </c>
      <c r="BB78" s="3">
        <v>0</v>
      </c>
      <c r="BC78" s="3">
        <v>65.58</v>
      </c>
      <c r="BD78" s="3">
        <v>0.1</v>
      </c>
      <c r="BE78" s="3">
        <v>1371.67</v>
      </c>
      <c r="BF78" s="3">
        <v>0</v>
      </c>
      <c r="BG78" s="3">
        <v>791157</v>
      </c>
      <c r="BH78" s="3">
        <v>7434</v>
      </c>
      <c r="BI78" s="3">
        <v>1317049</v>
      </c>
      <c r="BJ78" s="3">
        <v>20238878.117499996</v>
      </c>
      <c r="BK78" s="3">
        <v>17050175.919999998</v>
      </c>
      <c r="BL78" s="3">
        <v>1236298.6200000001</v>
      </c>
      <c r="BM78" s="3">
        <v>10282211.550000001</v>
      </c>
      <c r="BN78" s="53">
        <v>1.810581684899695</v>
      </c>
      <c r="BO78" s="54">
        <v>3.7117299999999998E-4</v>
      </c>
      <c r="BP78" s="70">
        <v>9293</v>
      </c>
      <c r="BQ78" s="71"/>
      <c r="BR78" s="70"/>
      <c r="BS78" s="72"/>
      <c r="BT78" s="72"/>
      <c r="BU78" s="70">
        <v>25186175</v>
      </c>
      <c r="BV78" s="70">
        <v>2868050</v>
      </c>
      <c r="BW78" s="74">
        <v>0</v>
      </c>
      <c r="BX78" s="70">
        <v>28054225</v>
      </c>
    </row>
    <row r="79" spans="1:76" x14ac:dyDescent="0.3">
      <c r="A79" s="73" t="s">
        <v>10</v>
      </c>
      <c r="B79" s="2" t="s">
        <v>11</v>
      </c>
      <c r="C79" s="2" t="s">
        <v>71</v>
      </c>
      <c r="D79" s="2" t="s">
        <v>18</v>
      </c>
      <c r="E79" s="2" t="s">
        <v>19</v>
      </c>
      <c r="F79" s="17" t="str">
        <f>+Tabela1[[#This Row],[WK]]&amp;Tabela1[[#This Row],[PK]]&amp;Tabela1[[#This Row],[GK]]</f>
        <v>021104</v>
      </c>
      <c r="G79" s="2" t="s">
        <v>93</v>
      </c>
      <c r="H79" s="3">
        <v>473739267.05000001</v>
      </c>
      <c r="I79" s="4">
        <v>1.125</v>
      </c>
      <c r="J79" s="3">
        <v>532956675.43000001</v>
      </c>
      <c r="K79" s="4">
        <v>7.0000000000000007E-2</v>
      </c>
      <c r="L79" s="3">
        <v>37306967</v>
      </c>
      <c r="M79" s="3"/>
      <c r="N79" s="5"/>
      <c r="O79" s="3">
        <v>24508660.529999997</v>
      </c>
      <c r="P79" s="4">
        <v>1.125</v>
      </c>
      <c r="Q79" s="3">
        <v>27572243.100000001</v>
      </c>
      <c r="R79" s="4">
        <v>1.6E-2</v>
      </c>
      <c r="S79" s="3">
        <v>441156</v>
      </c>
      <c r="T79" s="3"/>
      <c r="U79" s="5"/>
      <c r="V79" s="3">
        <v>22282943</v>
      </c>
      <c r="W79" s="5"/>
      <c r="X79" s="3">
        <v>20364577</v>
      </c>
      <c r="Y79" s="3">
        <v>4645384</v>
      </c>
      <c r="Z79" s="3">
        <v>114681</v>
      </c>
      <c r="AA79" s="3">
        <v>2949162</v>
      </c>
      <c r="AB79" s="3">
        <v>11864154</v>
      </c>
      <c r="AC79" s="3">
        <v>791196</v>
      </c>
      <c r="AD79" s="3">
        <v>0</v>
      </c>
      <c r="AE79" s="3">
        <v>0</v>
      </c>
      <c r="AF79" s="3">
        <v>37306967</v>
      </c>
      <c r="AG79" s="3">
        <v>441156</v>
      </c>
      <c r="AH79" s="3">
        <v>0</v>
      </c>
      <c r="AI79" s="3">
        <v>22282943</v>
      </c>
      <c r="AJ79" s="3">
        <v>-1910100</v>
      </c>
      <c r="AK79" s="3">
        <v>-2319095</v>
      </c>
      <c r="AL79" s="3">
        <v>1356981</v>
      </c>
      <c r="AM79" s="3">
        <v>-3676076</v>
      </c>
      <c r="AN79" s="3">
        <v>-524318</v>
      </c>
      <c r="AO79" s="3">
        <v>0</v>
      </c>
      <c r="AP79" s="3">
        <v>115323</v>
      </c>
      <c r="AQ79" s="3">
        <v>-408995</v>
      </c>
      <c r="AR79" s="3">
        <f>Tabela1[[#This Row],[Potrzeby finansowe 2027
w tym:]]+Tabela1[[#This Row],[Rozliczenie 2025 potrz. fin.]]</f>
        <v>19955582</v>
      </c>
      <c r="AS79" s="3">
        <v>0</v>
      </c>
      <c r="AT79" s="3">
        <v>0</v>
      </c>
      <c r="AU79" s="3"/>
      <c r="AV79" s="3"/>
      <c r="AW79" s="3"/>
      <c r="AX79" s="3"/>
      <c r="AY79" s="3"/>
      <c r="AZ79" s="3"/>
      <c r="BA79" s="3">
        <v>114681</v>
      </c>
      <c r="BB79" s="3">
        <v>0</v>
      </c>
      <c r="BC79" s="3">
        <v>66.7</v>
      </c>
      <c r="BD79" s="3">
        <v>0.52</v>
      </c>
      <c r="BE79" s="3">
        <v>1852.28</v>
      </c>
      <c r="BF79" s="3">
        <v>0</v>
      </c>
      <c r="BG79" s="3">
        <v>977079</v>
      </c>
      <c r="BH79" s="3">
        <v>9181</v>
      </c>
      <c r="BI79" s="3">
        <v>1972083</v>
      </c>
      <c r="BJ79" s="3">
        <v>30304679.875</v>
      </c>
      <c r="BK79" s="3">
        <v>8505434.2499999981</v>
      </c>
      <c r="BL79" s="3">
        <v>37230727.390000001</v>
      </c>
      <c r="BM79" s="3">
        <v>12735527.720000001</v>
      </c>
      <c r="BN79" s="53">
        <v>0.89278233214888603</v>
      </c>
      <c r="BO79" s="54">
        <v>4.0169730000000001E-4</v>
      </c>
      <c r="BP79" s="70">
        <v>10102</v>
      </c>
      <c r="BQ79" s="71"/>
      <c r="BR79" s="70"/>
      <c r="BS79" s="72"/>
      <c r="BT79" s="72"/>
      <c r="BU79" s="70">
        <v>37306967</v>
      </c>
      <c r="BV79" s="70">
        <v>441156</v>
      </c>
      <c r="BW79" s="74">
        <v>0</v>
      </c>
      <c r="BX79" s="70">
        <v>37748123</v>
      </c>
    </row>
    <row r="80" spans="1:76" x14ac:dyDescent="0.3">
      <c r="A80" s="73" t="s">
        <v>10</v>
      </c>
      <c r="B80" s="2" t="s">
        <v>11</v>
      </c>
      <c r="C80" s="2" t="s">
        <v>72</v>
      </c>
      <c r="D80" s="2" t="s">
        <v>12</v>
      </c>
      <c r="E80" s="2" t="s">
        <v>19</v>
      </c>
      <c r="F80" s="17" t="str">
        <f>+Tabela1[[#This Row],[WK]]&amp;Tabela1[[#This Row],[PK]]&amp;Tabela1[[#This Row],[GK]]</f>
        <v>021201</v>
      </c>
      <c r="G80" s="2" t="s">
        <v>94</v>
      </c>
      <c r="H80" s="3">
        <v>341576736.12</v>
      </c>
      <c r="I80" s="4">
        <v>1.125</v>
      </c>
      <c r="J80" s="3">
        <v>384273828.13999999</v>
      </c>
      <c r="K80" s="4">
        <v>7.0000000000000007E-2</v>
      </c>
      <c r="L80" s="3">
        <v>26899168</v>
      </c>
      <c r="M80" s="3"/>
      <c r="N80" s="5"/>
      <c r="O80" s="3">
        <v>27011805.570000004</v>
      </c>
      <c r="P80" s="4">
        <v>1.125</v>
      </c>
      <c r="Q80" s="3">
        <v>30388281.27</v>
      </c>
      <c r="R80" s="4">
        <v>1.6E-2</v>
      </c>
      <c r="S80" s="3">
        <v>486213</v>
      </c>
      <c r="T80" s="3"/>
      <c r="U80" s="5"/>
      <c r="V80" s="3">
        <v>15764094</v>
      </c>
      <c r="W80" s="5"/>
      <c r="X80" s="3">
        <v>24040837</v>
      </c>
      <c r="Y80" s="3">
        <v>7793488</v>
      </c>
      <c r="Z80" s="3">
        <v>13495</v>
      </c>
      <c r="AA80" s="3">
        <v>1477213</v>
      </c>
      <c r="AB80" s="3">
        <v>11309090</v>
      </c>
      <c r="AC80" s="3">
        <v>3447551</v>
      </c>
      <c r="AD80" s="3">
        <v>8276743</v>
      </c>
      <c r="AE80" s="3">
        <v>0</v>
      </c>
      <c r="AF80" s="3">
        <v>26899168</v>
      </c>
      <c r="AG80" s="3">
        <v>486213</v>
      </c>
      <c r="AH80" s="3">
        <v>8276743</v>
      </c>
      <c r="AI80" s="3">
        <v>15764094</v>
      </c>
      <c r="AJ80" s="3">
        <v>1040022</v>
      </c>
      <c r="AK80" s="3">
        <v>1040022</v>
      </c>
      <c r="AL80" s="3">
        <v>627741</v>
      </c>
      <c r="AM80" s="3">
        <v>412281</v>
      </c>
      <c r="AN80" s="3">
        <v>264322</v>
      </c>
      <c r="AO80" s="3">
        <v>0</v>
      </c>
      <c r="AP80" s="3">
        <v>-264322</v>
      </c>
      <c r="AQ80" s="3">
        <v>0</v>
      </c>
      <c r="AR80" s="3">
        <f>Tabela1[[#This Row],[Potrzeby finansowe 2027
w tym:]]+Tabela1[[#This Row],[Rozliczenie 2025 potrz. fin.]]</f>
        <v>24040837</v>
      </c>
      <c r="AS80" s="3">
        <v>0</v>
      </c>
      <c r="AT80" s="3">
        <v>0</v>
      </c>
      <c r="AU80" s="3"/>
      <c r="AV80" s="3"/>
      <c r="AW80" s="3"/>
      <c r="AX80" s="3"/>
      <c r="AY80" s="3"/>
      <c r="AZ80" s="3"/>
      <c r="BA80" s="3">
        <v>13495</v>
      </c>
      <c r="BB80" s="3">
        <v>0</v>
      </c>
      <c r="BC80" s="3">
        <v>0</v>
      </c>
      <c r="BD80" s="3">
        <v>135.18</v>
      </c>
      <c r="BE80" s="3">
        <v>0.05</v>
      </c>
      <c r="BF80" s="3">
        <v>0</v>
      </c>
      <c r="BG80" s="3">
        <v>948770</v>
      </c>
      <c r="BH80" s="3">
        <v>8915</v>
      </c>
      <c r="BI80" s="3">
        <v>528443</v>
      </c>
      <c r="BJ80" s="3">
        <v>8120493.0424999995</v>
      </c>
      <c r="BK80" s="3">
        <v>6237360.4399999995</v>
      </c>
      <c r="BL80" s="3">
        <v>838176.75</v>
      </c>
      <c r="BM80" s="3">
        <v>5856176.9100000001</v>
      </c>
      <c r="BN80" s="53">
        <v>0.78679574345056569</v>
      </c>
      <c r="BO80" s="54">
        <v>3.337654E-4</v>
      </c>
      <c r="BP80" s="70">
        <v>8393</v>
      </c>
      <c r="BQ80" s="71"/>
      <c r="BR80" s="70"/>
      <c r="BS80" s="72"/>
      <c r="BT80" s="72"/>
      <c r="BU80" s="70">
        <v>26899168</v>
      </c>
      <c r="BV80" s="70">
        <v>486213</v>
      </c>
      <c r="BW80" s="74">
        <v>8276743</v>
      </c>
      <c r="BX80" s="70">
        <v>35662124</v>
      </c>
    </row>
    <row r="81" spans="1:76" x14ac:dyDescent="0.3">
      <c r="A81" s="73" t="s">
        <v>10</v>
      </c>
      <c r="B81" s="2" t="s">
        <v>11</v>
      </c>
      <c r="C81" s="2" t="s">
        <v>72</v>
      </c>
      <c r="D81" s="2" t="s">
        <v>11</v>
      </c>
      <c r="E81" s="2" t="s">
        <v>19</v>
      </c>
      <c r="F81" s="17" t="str">
        <f>+Tabela1[[#This Row],[WK]]&amp;Tabela1[[#This Row],[PK]]&amp;Tabela1[[#This Row],[GK]]</f>
        <v>021202</v>
      </c>
      <c r="G81" s="2" t="s">
        <v>95</v>
      </c>
      <c r="H81" s="3">
        <v>191309792.74000001</v>
      </c>
      <c r="I81" s="4">
        <v>1.125</v>
      </c>
      <c r="J81" s="3">
        <v>215223516.83000001</v>
      </c>
      <c r="K81" s="4">
        <v>7.0000000000000007E-2</v>
      </c>
      <c r="L81" s="3">
        <v>15065646</v>
      </c>
      <c r="M81" s="3"/>
      <c r="N81" s="5"/>
      <c r="O81" s="3">
        <v>3902447.85</v>
      </c>
      <c r="P81" s="4">
        <v>1.125</v>
      </c>
      <c r="Q81" s="3">
        <v>4390253.83</v>
      </c>
      <c r="R81" s="4">
        <v>1.6E-2</v>
      </c>
      <c r="S81" s="3">
        <v>70244</v>
      </c>
      <c r="T81" s="3"/>
      <c r="U81" s="5"/>
      <c r="V81" s="3">
        <v>10546686</v>
      </c>
      <c r="W81" s="5"/>
      <c r="X81" s="3">
        <v>26303148</v>
      </c>
      <c r="Y81" s="3">
        <v>4809577</v>
      </c>
      <c r="Z81" s="3">
        <v>137670</v>
      </c>
      <c r="AA81" s="3">
        <v>1187923</v>
      </c>
      <c r="AB81" s="3">
        <v>15025244</v>
      </c>
      <c r="AC81" s="3">
        <v>5142734</v>
      </c>
      <c r="AD81" s="3">
        <v>15756461</v>
      </c>
      <c r="AE81" s="3">
        <v>0</v>
      </c>
      <c r="AF81" s="3">
        <v>15065646</v>
      </c>
      <c r="AG81" s="3">
        <v>70244</v>
      </c>
      <c r="AH81" s="3">
        <v>15756461</v>
      </c>
      <c r="AI81" s="3">
        <v>10546686</v>
      </c>
      <c r="AJ81" s="3">
        <v>601329</v>
      </c>
      <c r="AK81" s="3">
        <v>601329</v>
      </c>
      <c r="AL81" s="3">
        <v>707308</v>
      </c>
      <c r="AM81" s="3">
        <v>-105979</v>
      </c>
      <c r="AN81" s="3">
        <v>-372982</v>
      </c>
      <c r="AO81" s="3">
        <v>0</v>
      </c>
      <c r="AP81" s="3">
        <v>372982</v>
      </c>
      <c r="AQ81" s="3">
        <v>0</v>
      </c>
      <c r="AR81" s="3">
        <f>Tabela1[[#This Row],[Potrzeby finansowe 2027
w tym:]]+Tabela1[[#This Row],[Rozliczenie 2025 potrz. fin.]]</f>
        <v>26303148</v>
      </c>
      <c r="AS81" s="3">
        <v>0</v>
      </c>
      <c r="AT81" s="3">
        <v>0</v>
      </c>
      <c r="AU81" s="3"/>
      <c r="AV81" s="3"/>
      <c r="AW81" s="3"/>
      <c r="AX81" s="3"/>
      <c r="AY81" s="3"/>
      <c r="AZ81" s="3"/>
      <c r="BA81" s="3">
        <v>137670</v>
      </c>
      <c r="BB81" s="3">
        <v>0</v>
      </c>
      <c r="BC81" s="3">
        <v>26.33</v>
      </c>
      <c r="BD81" s="3">
        <v>628.57000000000005</v>
      </c>
      <c r="BE81" s="3">
        <v>1325.96</v>
      </c>
      <c r="BF81" s="3">
        <v>0</v>
      </c>
      <c r="BG81" s="3">
        <v>590547</v>
      </c>
      <c r="BH81" s="3">
        <v>5549</v>
      </c>
      <c r="BI81" s="3">
        <v>597376</v>
      </c>
      <c r="BJ81" s="3">
        <v>9179789.0724999998</v>
      </c>
      <c r="BK81" s="3">
        <v>5110575.42</v>
      </c>
      <c r="BL81" s="3">
        <v>2236101.73</v>
      </c>
      <c r="BM81" s="3">
        <v>11804651.15</v>
      </c>
      <c r="BN81" s="53">
        <v>0.77145015528384764</v>
      </c>
      <c r="BO81" s="54">
        <v>1.8922329999999999E-4</v>
      </c>
      <c r="BP81" s="70">
        <v>4758</v>
      </c>
      <c r="BQ81" s="71"/>
      <c r="BR81" s="70"/>
      <c r="BS81" s="72"/>
      <c r="BT81" s="72"/>
      <c r="BU81" s="70">
        <v>15065646</v>
      </c>
      <c r="BV81" s="70">
        <v>70244</v>
      </c>
      <c r="BW81" s="74">
        <v>15756461</v>
      </c>
      <c r="BX81" s="70">
        <v>30892351</v>
      </c>
    </row>
    <row r="82" spans="1:76" x14ac:dyDescent="0.3">
      <c r="A82" s="73" t="s">
        <v>10</v>
      </c>
      <c r="B82" s="2" t="s">
        <v>11</v>
      </c>
      <c r="C82" s="2" t="s">
        <v>72</v>
      </c>
      <c r="D82" s="2" t="s">
        <v>16</v>
      </c>
      <c r="E82" s="2" t="s">
        <v>19</v>
      </c>
      <c r="F82" s="17" t="str">
        <f>+Tabela1[[#This Row],[WK]]&amp;Tabela1[[#This Row],[PK]]&amp;Tabela1[[#This Row],[GK]]</f>
        <v>021203</v>
      </c>
      <c r="G82" s="2" t="s">
        <v>96</v>
      </c>
      <c r="H82" s="3">
        <v>673312504.04999995</v>
      </c>
      <c r="I82" s="4">
        <v>1.125</v>
      </c>
      <c r="J82" s="3">
        <v>757476567.05999994</v>
      </c>
      <c r="K82" s="4">
        <v>7.0000000000000007E-2</v>
      </c>
      <c r="L82" s="3">
        <v>53023360</v>
      </c>
      <c r="M82" s="3"/>
      <c r="N82" s="5"/>
      <c r="O82" s="3">
        <v>87565263.289999992</v>
      </c>
      <c r="P82" s="4">
        <v>1.125</v>
      </c>
      <c r="Q82" s="3">
        <v>98510921.200000003</v>
      </c>
      <c r="R82" s="4">
        <v>1.6E-2</v>
      </c>
      <c r="S82" s="3">
        <v>1576175</v>
      </c>
      <c r="T82" s="3"/>
      <c r="U82" s="5"/>
      <c r="V82" s="3">
        <v>32520764</v>
      </c>
      <c r="W82" s="5"/>
      <c r="X82" s="3">
        <v>36013014</v>
      </c>
      <c r="Y82" s="3">
        <v>5547551</v>
      </c>
      <c r="Z82" s="3">
        <v>305958</v>
      </c>
      <c r="AA82" s="3">
        <v>2472867</v>
      </c>
      <c r="AB82" s="3">
        <v>22798395</v>
      </c>
      <c r="AC82" s="3">
        <v>4888243</v>
      </c>
      <c r="AD82" s="3">
        <v>8272593</v>
      </c>
      <c r="AE82" s="3">
        <v>0</v>
      </c>
      <c r="AF82" s="3">
        <v>53023360</v>
      </c>
      <c r="AG82" s="3">
        <v>1576175</v>
      </c>
      <c r="AH82" s="3">
        <v>8272593</v>
      </c>
      <c r="AI82" s="3">
        <v>32520764</v>
      </c>
      <c r="AJ82" s="3">
        <v>-789354</v>
      </c>
      <c r="AK82" s="3">
        <v>-518595</v>
      </c>
      <c r="AL82" s="3">
        <v>1642843</v>
      </c>
      <c r="AM82" s="3">
        <v>-2161438</v>
      </c>
      <c r="AN82" s="3">
        <v>270759</v>
      </c>
      <c r="AO82" s="3">
        <v>0</v>
      </c>
      <c r="AP82" s="3">
        <v>0</v>
      </c>
      <c r="AQ82" s="3">
        <v>270759</v>
      </c>
      <c r="AR82" s="3">
        <f>Tabela1[[#This Row],[Potrzeby finansowe 2027
w tym:]]+Tabela1[[#This Row],[Rozliczenie 2025 potrz. fin.]]</f>
        <v>36283773</v>
      </c>
      <c r="AS82" s="3">
        <v>0</v>
      </c>
      <c r="AT82" s="3">
        <v>0</v>
      </c>
      <c r="AU82" s="3"/>
      <c r="AV82" s="3"/>
      <c r="AW82" s="3"/>
      <c r="AX82" s="3"/>
      <c r="AY82" s="3"/>
      <c r="AZ82" s="3"/>
      <c r="BA82" s="3">
        <v>305958</v>
      </c>
      <c r="BB82" s="3">
        <v>0</v>
      </c>
      <c r="BC82" s="3">
        <v>0</v>
      </c>
      <c r="BD82" s="3">
        <v>2013.34</v>
      </c>
      <c r="BE82" s="3">
        <v>2104.13</v>
      </c>
      <c r="BF82" s="3">
        <v>0</v>
      </c>
      <c r="BG82" s="3">
        <v>1672027</v>
      </c>
      <c r="BH82" s="3">
        <v>15711</v>
      </c>
      <c r="BI82" s="3">
        <v>800840</v>
      </c>
      <c r="BJ82" s="3">
        <v>12306379.705</v>
      </c>
      <c r="BK82" s="3">
        <v>8851584.0999999996</v>
      </c>
      <c r="BL82" s="3">
        <v>3019565.84</v>
      </c>
      <c r="BM82" s="3">
        <v>7780050.7400000002</v>
      </c>
      <c r="BN82" s="53">
        <v>0.91789634686587762</v>
      </c>
      <c r="BO82" s="54">
        <v>6.2645140000000001E-4</v>
      </c>
      <c r="BP82" s="70">
        <v>15754</v>
      </c>
      <c r="BQ82" s="71"/>
      <c r="BR82" s="70"/>
      <c r="BS82" s="72"/>
      <c r="BT82" s="72"/>
      <c r="BU82" s="70">
        <v>53023360</v>
      </c>
      <c r="BV82" s="70">
        <v>1576175</v>
      </c>
      <c r="BW82" s="74">
        <v>8272593</v>
      </c>
      <c r="BX82" s="70">
        <v>62872128</v>
      </c>
    </row>
    <row r="83" spans="1:76" x14ac:dyDescent="0.3">
      <c r="A83" s="73" t="s">
        <v>10</v>
      </c>
      <c r="B83" s="2" t="s">
        <v>11</v>
      </c>
      <c r="C83" s="2" t="s">
        <v>72</v>
      </c>
      <c r="D83" s="2" t="s">
        <v>18</v>
      </c>
      <c r="E83" s="2" t="s">
        <v>19</v>
      </c>
      <c r="F83" s="17" t="str">
        <f>+Tabela1[[#This Row],[WK]]&amp;Tabela1[[#This Row],[PK]]&amp;Tabela1[[#This Row],[GK]]</f>
        <v>021204</v>
      </c>
      <c r="G83" s="2" t="s">
        <v>97</v>
      </c>
      <c r="H83" s="3">
        <v>281464312.99000001</v>
      </c>
      <c r="I83" s="4">
        <v>1.125</v>
      </c>
      <c r="J83" s="3">
        <v>316647352.11000001</v>
      </c>
      <c r="K83" s="4">
        <v>7.0000000000000007E-2</v>
      </c>
      <c r="L83" s="3">
        <v>22165315</v>
      </c>
      <c r="M83" s="3"/>
      <c r="N83" s="5"/>
      <c r="O83" s="3">
        <v>6888153.9299999997</v>
      </c>
      <c r="P83" s="4">
        <v>1.125</v>
      </c>
      <c r="Q83" s="3">
        <v>7749173.1699999999</v>
      </c>
      <c r="R83" s="4">
        <v>1.6E-2</v>
      </c>
      <c r="S83" s="3">
        <v>123987</v>
      </c>
      <c r="T83" s="3"/>
      <c r="U83" s="5"/>
      <c r="V83" s="3">
        <v>14341540</v>
      </c>
      <c r="W83" s="5"/>
      <c r="X83" s="3">
        <v>32408326</v>
      </c>
      <c r="Y83" s="3">
        <v>10665853</v>
      </c>
      <c r="Z83" s="3">
        <v>793689</v>
      </c>
      <c r="AA83" s="3">
        <v>1401901</v>
      </c>
      <c r="AB83" s="3">
        <v>16574559</v>
      </c>
      <c r="AC83" s="3">
        <v>2972324</v>
      </c>
      <c r="AD83" s="3">
        <v>18257562</v>
      </c>
      <c r="AE83" s="3">
        <v>0</v>
      </c>
      <c r="AF83" s="3">
        <v>22165315</v>
      </c>
      <c r="AG83" s="3">
        <v>123987</v>
      </c>
      <c r="AH83" s="3">
        <v>18257562</v>
      </c>
      <c r="AI83" s="3">
        <v>14341540</v>
      </c>
      <c r="AJ83" s="3">
        <v>2817226</v>
      </c>
      <c r="AK83" s="3">
        <v>3008003</v>
      </c>
      <c r="AL83" s="3">
        <v>1076059</v>
      </c>
      <c r="AM83" s="3">
        <v>1931944</v>
      </c>
      <c r="AN83" s="3">
        <v>1930646</v>
      </c>
      <c r="AO83" s="3">
        <v>0</v>
      </c>
      <c r="AP83" s="3">
        <v>-1739869</v>
      </c>
      <c r="AQ83" s="3">
        <v>190777</v>
      </c>
      <c r="AR83" s="3">
        <f>Tabela1[[#This Row],[Potrzeby finansowe 2027
w tym:]]+Tabela1[[#This Row],[Rozliczenie 2025 potrz. fin.]]</f>
        <v>32599103</v>
      </c>
      <c r="AS83" s="3">
        <v>0</v>
      </c>
      <c r="AT83" s="3">
        <v>0</v>
      </c>
      <c r="AU83" s="3"/>
      <c r="AV83" s="3"/>
      <c r="AW83" s="3"/>
      <c r="AX83" s="3"/>
      <c r="AY83" s="3"/>
      <c r="AZ83" s="3"/>
      <c r="BA83" s="3">
        <v>793689</v>
      </c>
      <c r="BB83" s="3">
        <v>0</v>
      </c>
      <c r="BC83" s="3">
        <v>487.3</v>
      </c>
      <c r="BD83" s="3">
        <v>0</v>
      </c>
      <c r="BE83" s="3">
        <v>12655.34</v>
      </c>
      <c r="BF83" s="3">
        <v>0</v>
      </c>
      <c r="BG83" s="3">
        <v>846922</v>
      </c>
      <c r="BH83" s="3">
        <v>7958</v>
      </c>
      <c r="BI83" s="3">
        <v>554979</v>
      </c>
      <c r="BJ83" s="3">
        <v>8528279.6225000005</v>
      </c>
      <c r="BK83" s="3">
        <v>6769021.1700000009</v>
      </c>
      <c r="BL83" s="3">
        <v>376369.21</v>
      </c>
      <c r="BM83" s="3">
        <v>6284295.3899999997</v>
      </c>
      <c r="BN83" s="53">
        <v>0.7095623140557531</v>
      </c>
      <c r="BO83" s="54">
        <v>3.1589420000000001E-4</v>
      </c>
      <c r="BP83" s="70">
        <v>7944</v>
      </c>
      <c r="BQ83" s="71"/>
      <c r="BR83" s="70"/>
      <c r="BS83" s="72"/>
      <c r="BT83" s="72"/>
      <c r="BU83" s="70">
        <v>22165315</v>
      </c>
      <c r="BV83" s="70">
        <v>123987</v>
      </c>
      <c r="BW83" s="74">
        <v>18257562</v>
      </c>
      <c r="BX83" s="70">
        <v>40546864</v>
      </c>
    </row>
    <row r="84" spans="1:76" x14ac:dyDescent="0.3">
      <c r="A84" s="73" t="s">
        <v>10</v>
      </c>
      <c r="B84" s="2" t="s">
        <v>11</v>
      </c>
      <c r="C84" s="2" t="s">
        <v>72</v>
      </c>
      <c r="D84" s="2" t="s">
        <v>21</v>
      </c>
      <c r="E84" s="2" t="s">
        <v>19</v>
      </c>
      <c r="F84" s="17" t="str">
        <f>+Tabela1[[#This Row],[WK]]&amp;Tabela1[[#This Row],[PK]]&amp;Tabela1[[#This Row],[GK]]</f>
        <v>021205</v>
      </c>
      <c r="G84" s="2" t="s">
        <v>98</v>
      </c>
      <c r="H84" s="3">
        <v>143649893.24000001</v>
      </c>
      <c r="I84" s="4">
        <v>1.125</v>
      </c>
      <c r="J84" s="3">
        <v>161606129.90000001</v>
      </c>
      <c r="K84" s="4">
        <v>7.0000000000000007E-2</v>
      </c>
      <c r="L84" s="3">
        <v>11312429</v>
      </c>
      <c r="M84" s="3"/>
      <c r="N84" s="5"/>
      <c r="O84" s="3">
        <v>4905905.21</v>
      </c>
      <c r="P84" s="4">
        <v>1.125</v>
      </c>
      <c r="Q84" s="3">
        <v>5519143.3600000003</v>
      </c>
      <c r="R84" s="4">
        <v>1.6E-2</v>
      </c>
      <c r="S84" s="3">
        <v>88306</v>
      </c>
      <c r="T84" s="3"/>
      <c r="U84" s="5"/>
      <c r="V84" s="3">
        <v>7715174</v>
      </c>
      <c r="W84" s="5"/>
      <c r="X84" s="3">
        <v>11586070</v>
      </c>
      <c r="Y84" s="3">
        <v>1741373</v>
      </c>
      <c r="Z84" s="3">
        <v>609095</v>
      </c>
      <c r="AA84" s="3">
        <v>659199</v>
      </c>
      <c r="AB84" s="3">
        <v>5182761</v>
      </c>
      <c r="AC84" s="3">
        <v>3393642</v>
      </c>
      <c r="AD84" s="3">
        <v>3870896</v>
      </c>
      <c r="AE84" s="3">
        <v>0</v>
      </c>
      <c r="AF84" s="3">
        <v>11312429</v>
      </c>
      <c r="AG84" s="3">
        <v>88306</v>
      </c>
      <c r="AH84" s="3">
        <v>3870896</v>
      </c>
      <c r="AI84" s="3">
        <v>7715174</v>
      </c>
      <c r="AJ84" s="3">
        <v>-48109</v>
      </c>
      <c r="AK84" s="3">
        <v>-48109</v>
      </c>
      <c r="AL84" s="3">
        <v>487639</v>
      </c>
      <c r="AM84" s="3">
        <v>-535748</v>
      </c>
      <c r="AN84" s="3">
        <v>-28806</v>
      </c>
      <c r="AO84" s="3">
        <v>0</v>
      </c>
      <c r="AP84" s="3">
        <v>28806</v>
      </c>
      <c r="AQ84" s="3">
        <v>0</v>
      </c>
      <c r="AR84" s="3">
        <f>Tabela1[[#This Row],[Potrzeby finansowe 2027
w tym:]]+Tabela1[[#This Row],[Rozliczenie 2025 potrz. fin.]]</f>
        <v>11586070</v>
      </c>
      <c r="AS84" s="3">
        <v>0</v>
      </c>
      <c r="AT84" s="3">
        <v>0</v>
      </c>
      <c r="AU84" s="3"/>
      <c r="AV84" s="3"/>
      <c r="AW84" s="3"/>
      <c r="AX84" s="3"/>
      <c r="AY84" s="3"/>
      <c r="AZ84" s="3"/>
      <c r="BA84" s="3">
        <v>609095</v>
      </c>
      <c r="BB84" s="3">
        <v>0</v>
      </c>
      <c r="BC84" s="3">
        <v>31.27</v>
      </c>
      <c r="BD84" s="3">
        <v>4781.24</v>
      </c>
      <c r="BE84" s="3">
        <v>2434.15</v>
      </c>
      <c r="BF84" s="3">
        <v>0</v>
      </c>
      <c r="BG84" s="3">
        <v>405263</v>
      </c>
      <c r="BH84" s="3">
        <v>3808</v>
      </c>
      <c r="BI84" s="3">
        <v>253936</v>
      </c>
      <c r="BJ84" s="3">
        <v>3902188.19</v>
      </c>
      <c r="BK84" s="3">
        <v>0</v>
      </c>
      <c r="BL84" s="3">
        <v>1962899.91</v>
      </c>
      <c r="BM84" s="3">
        <v>11682952.939999999</v>
      </c>
      <c r="BN84" s="53">
        <v>0.87876481725003031</v>
      </c>
      <c r="BO84" s="54">
        <v>1.3315669999999999E-4</v>
      </c>
      <c r="BP84" s="70">
        <v>3349</v>
      </c>
      <c r="BQ84" s="71"/>
      <c r="BR84" s="70"/>
      <c r="BS84" s="72"/>
      <c r="BT84" s="72"/>
      <c r="BU84" s="70">
        <v>11312429</v>
      </c>
      <c r="BV84" s="70">
        <v>88306</v>
      </c>
      <c r="BW84" s="74">
        <v>3870896</v>
      </c>
      <c r="BX84" s="70">
        <v>15271631</v>
      </c>
    </row>
    <row r="85" spans="1:76" x14ac:dyDescent="0.3">
      <c r="A85" s="73" t="s">
        <v>10</v>
      </c>
      <c r="B85" s="2" t="s">
        <v>11</v>
      </c>
      <c r="C85" s="2" t="s">
        <v>74</v>
      </c>
      <c r="D85" s="2" t="s">
        <v>12</v>
      </c>
      <c r="E85" s="2" t="s">
        <v>15</v>
      </c>
      <c r="F85" s="17" t="str">
        <f>+Tabela1[[#This Row],[WK]]&amp;Tabela1[[#This Row],[PK]]&amp;Tabela1[[#This Row],[GK]]</f>
        <v>021301</v>
      </c>
      <c r="G85" s="2" t="s">
        <v>99</v>
      </c>
      <c r="H85" s="3">
        <v>176701529.72999999</v>
      </c>
      <c r="I85" s="4">
        <v>1.125</v>
      </c>
      <c r="J85" s="3">
        <v>198789220.94999999</v>
      </c>
      <c r="K85" s="4">
        <v>7.0000000000000007E-2</v>
      </c>
      <c r="L85" s="3">
        <v>13915245</v>
      </c>
      <c r="M85" s="3"/>
      <c r="N85" s="5"/>
      <c r="O85" s="3">
        <v>3562788.56</v>
      </c>
      <c r="P85" s="4">
        <v>1.125</v>
      </c>
      <c r="Q85" s="3">
        <v>4008137.13</v>
      </c>
      <c r="R85" s="4">
        <v>1.6E-2</v>
      </c>
      <c r="S85" s="3">
        <v>64130</v>
      </c>
      <c r="T85" s="3"/>
      <c r="U85" s="5"/>
      <c r="V85" s="3">
        <v>8558598</v>
      </c>
      <c r="W85" s="5"/>
      <c r="X85" s="3">
        <v>16554164</v>
      </c>
      <c r="Y85" s="3">
        <v>3562551</v>
      </c>
      <c r="Z85" s="3">
        <v>134594</v>
      </c>
      <c r="AA85" s="3">
        <v>804564</v>
      </c>
      <c r="AB85" s="3">
        <v>9057838</v>
      </c>
      <c r="AC85" s="3">
        <v>2994617</v>
      </c>
      <c r="AD85" s="3">
        <v>7995566</v>
      </c>
      <c r="AE85" s="3">
        <v>0</v>
      </c>
      <c r="AF85" s="3">
        <v>13915245</v>
      </c>
      <c r="AG85" s="3">
        <v>64130</v>
      </c>
      <c r="AH85" s="3">
        <v>7995566</v>
      </c>
      <c r="AI85" s="3">
        <v>8558598</v>
      </c>
      <c r="AJ85" s="3">
        <v>1001154</v>
      </c>
      <c r="AK85" s="3">
        <v>1001154</v>
      </c>
      <c r="AL85" s="3">
        <v>556219</v>
      </c>
      <c r="AM85" s="3">
        <v>444935</v>
      </c>
      <c r="AN85" s="3">
        <v>265043</v>
      </c>
      <c r="AO85" s="3">
        <v>0</v>
      </c>
      <c r="AP85" s="3">
        <v>-265043</v>
      </c>
      <c r="AQ85" s="3">
        <v>0</v>
      </c>
      <c r="AR85" s="3">
        <f>Tabela1[[#This Row],[Potrzeby finansowe 2027
w tym:]]+Tabela1[[#This Row],[Rozliczenie 2025 potrz. fin.]]</f>
        <v>16554164</v>
      </c>
      <c r="AS85" s="3">
        <v>0</v>
      </c>
      <c r="AT85" s="3">
        <v>0</v>
      </c>
      <c r="AU85" s="3"/>
      <c r="AV85" s="3"/>
      <c r="AW85" s="3"/>
      <c r="AX85" s="3"/>
      <c r="AY85" s="3"/>
      <c r="AZ85" s="3"/>
      <c r="BA85" s="3">
        <v>134594</v>
      </c>
      <c r="BB85" s="3">
        <v>0</v>
      </c>
      <c r="BC85" s="3">
        <v>0</v>
      </c>
      <c r="BD85" s="3">
        <v>1337.98</v>
      </c>
      <c r="BE85" s="3">
        <v>21.04</v>
      </c>
      <c r="BF85" s="3">
        <v>0</v>
      </c>
      <c r="BG85" s="3">
        <v>483484</v>
      </c>
      <c r="BH85" s="3">
        <v>4543</v>
      </c>
      <c r="BI85" s="3">
        <v>321080</v>
      </c>
      <c r="BJ85" s="3">
        <v>4933983.8550000004</v>
      </c>
      <c r="BK85" s="3">
        <v>2557477.9800000004</v>
      </c>
      <c r="BL85" s="3">
        <v>1561146.84</v>
      </c>
      <c r="BM85" s="3">
        <v>6383729.8200000003</v>
      </c>
      <c r="BN85" s="53">
        <v>0.80816615838019834</v>
      </c>
      <c r="BO85" s="54">
        <v>1.721917E-4</v>
      </c>
      <c r="BP85" s="70">
        <v>4330</v>
      </c>
      <c r="BQ85" s="71"/>
      <c r="BR85" s="70"/>
      <c r="BS85" s="72"/>
      <c r="BT85" s="72"/>
      <c r="BU85" s="70">
        <v>13915245</v>
      </c>
      <c r="BV85" s="70">
        <v>64130</v>
      </c>
      <c r="BW85" s="74">
        <v>7995566</v>
      </c>
      <c r="BX85" s="70">
        <v>21974941</v>
      </c>
    </row>
    <row r="86" spans="1:76" x14ac:dyDescent="0.3">
      <c r="A86" s="73" t="s">
        <v>10</v>
      </c>
      <c r="B86" s="2" t="s">
        <v>11</v>
      </c>
      <c r="C86" s="2" t="s">
        <v>74</v>
      </c>
      <c r="D86" s="2" t="s">
        <v>11</v>
      </c>
      <c r="E86" s="2" t="s">
        <v>15</v>
      </c>
      <c r="F86" s="17" t="str">
        <f>+Tabela1[[#This Row],[WK]]&amp;Tabela1[[#This Row],[PK]]&amp;Tabela1[[#This Row],[GK]]</f>
        <v>021302</v>
      </c>
      <c r="G86" s="2" t="s">
        <v>100</v>
      </c>
      <c r="H86" s="3">
        <v>332732817.5</v>
      </c>
      <c r="I86" s="4">
        <v>1.125</v>
      </c>
      <c r="J86" s="3">
        <v>374324419.69</v>
      </c>
      <c r="K86" s="4">
        <v>7.0000000000000007E-2</v>
      </c>
      <c r="L86" s="3">
        <v>26202709</v>
      </c>
      <c r="M86" s="3"/>
      <c r="N86" s="5"/>
      <c r="O86" s="3">
        <v>136967938.88</v>
      </c>
      <c r="P86" s="4">
        <v>1.125</v>
      </c>
      <c r="Q86" s="3">
        <v>154088931.24000001</v>
      </c>
      <c r="R86" s="4">
        <v>1.6E-2</v>
      </c>
      <c r="S86" s="3">
        <v>2465423</v>
      </c>
      <c r="T86" s="3"/>
      <c r="U86" s="5"/>
      <c r="V86" s="3">
        <v>16978346</v>
      </c>
      <c r="W86" s="5"/>
      <c r="X86" s="3">
        <v>17007348</v>
      </c>
      <c r="Y86" s="3">
        <v>0</v>
      </c>
      <c r="Z86" s="3">
        <v>1271392</v>
      </c>
      <c r="AA86" s="3">
        <v>1386179</v>
      </c>
      <c r="AB86" s="3">
        <v>13469131</v>
      </c>
      <c r="AC86" s="3">
        <v>880646</v>
      </c>
      <c r="AD86" s="3">
        <v>1215062</v>
      </c>
      <c r="AE86" s="3">
        <v>0</v>
      </c>
      <c r="AF86" s="3">
        <v>26202709</v>
      </c>
      <c r="AG86" s="3">
        <v>2465423</v>
      </c>
      <c r="AH86" s="3">
        <v>1215062</v>
      </c>
      <c r="AI86" s="3">
        <v>16978346</v>
      </c>
      <c r="AJ86" s="3">
        <v>292620</v>
      </c>
      <c r="AK86" s="3">
        <v>292620</v>
      </c>
      <c r="AL86" s="3">
        <v>1868347</v>
      </c>
      <c r="AM86" s="3">
        <v>-1575727</v>
      </c>
      <c r="AN86" s="3">
        <v>55405</v>
      </c>
      <c r="AO86" s="3">
        <v>0</v>
      </c>
      <c r="AP86" s="3">
        <v>-55405</v>
      </c>
      <c r="AQ86" s="3">
        <v>0</v>
      </c>
      <c r="AR86" s="3">
        <f>Tabela1[[#This Row],[Potrzeby finansowe 2027
w tym:]]+Tabela1[[#This Row],[Rozliczenie 2025 potrz. fin.]]</f>
        <v>17007348</v>
      </c>
      <c r="AS86" s="3">
        <v>0</v>
      </c>
      <c r="AT86" s="3">
        <v>0</v>
      </c>
      <c r="AU86" s="3"/>
      <c r="AV86" s="3"/>
      <c r="AW86" s="3"/>
      <c r="AX86" s="3"/>
      <c r="AY86" s="3"/>
      <c r="AZ86" s="3"/>
      <c r="BA86" s="3">
        <v>1271392</v>
      </c>
      <c r="BB86" s="3">
        <v>0</v>
      </c>
      <c r="BC86" s="3">
        <v>0</v>
      </c>
      <c r="BD86" s="3">
        <v>12703.56</v>
      </c>
      <c r="BE86" s="3">
        <v>69.13</v>
      </c>
      <c r="BF86" s="3">
        <v>0</v>
      </c>
      <c r="BG86" s="3">
        <v>840962</v>
      </c>
      <c r="BH86" s="3">
        <v>7902</v>
      </c>
      <c r="BI86" s="3">
        <v>545217</v>
      </c>
      <c r="BJ86" s="3">
        <v>8378260.9625000004</v>
      </c>
      <c r="BK86" s="3">
        <v>6353818.6200000001</v>
      </c>
      <c r="BL86" s="3">
        <v>338520.38</v>
      </c>
      <c r="BM86" s="3">
        <v>7420728.6100000003</v>
      </c>
      <c r="BN86" s="53">
        <v>1.2481930182889867</v>
      </c>
      <c r="BO86" s="54">
        <v>2.7032480000000001E-4</v>
      </c>
      <c r="BP86" s="70">
        <v>6799</v>
      </c>
      <c r="BQ86" s="71"/>
      <c r="BR86" s="70"/>
      <c r="BS86" s="72"/>
      <c r="BT86" s="72"/>
      <c r="BU86" s="70">
        <v>26202709</v>
      </c>
      <c r="BV86" s="70">
        <v>2465423</v>
      </c>
      <c r="BW86" s="74">
        <v>1215062</v>
      </c>
      <c r="BX86" s="70">
        <v>29883194</v>
      </c>
    </row>
    <row r="87" spans="1:76" x14ac:dyDescent="0.3">
      <c r="A87" s="73" t="s">
        <v>10</v>
      </c>
      <c r="B87" s="2" t="s">
        <v>11</v>
      </c>
      <c r="C87" s="2" t="s">
        <v>74</v>
      </c>
      <c r="D87" s="2" t="s">
        <v>16</v>
      </c>
      <c r="E87" s="2" t="s">
        <v>19</v>
      </c>
      <c r="F87" s="17" t="str">
        <f>+Tabela1[[#This Row],[WK]]&amp;Tabela1[[#This Row],[PK]]&amp;Tabela1[[#This Row],[GK]]</f>
        <v>021303</v>
      </c>
      <c r="G87" s="2" t="s">
        <v>101</v>
      </c>
      <c r="H87" s="3">
        <v>1108366034.74</v>
      </c>
      <c r="I87" s="4">
        <v>1.125</v>
      </c>
      <c r="J87" s="3">
        <v>1246911789.0799999</v>
      </c>
      <c r="K87" s="4">
        <v>7.0000000000000007E-2</v>
      </c>
      <c r="L87" s="3">
        <v>87283825</v>
      </c>
      <c r="M87" s="3"/>
      <c r="N87" s="5"/>
      <c r="O87" s="3">
        <v>119710475.97</v>
      </c>
      <c r="P87" s="4">
        <v>1.125</v>
      </c>
      <c r="Q87" s="3">
        <v>134674285.47</v>
      </c>
      <c r="R87" s="4">
        <v>1.6E-2</v>
      </c>
      <c r="S87" s="3">
        <v>2154789</v>
      </c>
      <c r="T87" s="3"/>
      <c r="U87" s="5"/>
      <c r="V87" s="3">
        <v>50794630</v>
      </c>
      <c r="W87" s="5"/>
      <c r="X87" s="3">
        <v>71472088</v>
      </c>
      <c r="Y87" s="3">
        <v>209688</v>
      </c>
      <c r="Z87" s="3">
        <v>4514518</v>
      </c>
      <c r="AA87" s="3">
        <v>3366006</v>
      </c>
      <c r="AB87" s="3">
        <v>53639401</v>
      </c>
      <c r="AC87" s="3">
        <v>9742475</v>
      </c>
      <c r="AD87" s="3">
        <v>20677459</v>
      </c>
      <c r="AE87" s="3">
        <v>0</v>
      </c>
      <c r="AF87" s="3">
        <v>87283825</v>
      </c>
      <c r="AG87" s="3">
        <v>2154789</v>
      </c>
      <c r="AH87" s="3">
        <v>20677459</v>
      </c>
      <c r="AI87" s="3">
        <v>50794630</v>
      </c>
      <c r="AJ87" s="3">
        <v>1590509</v>
      </c>
      <c r="AK87" s="3">
        <v>1590509</v>
      </c>
      <c r="AL87" s="3">
        <v>3364209</v>
      </c>
      <c r="AM87" s="3">
        <v>-1773700</v>
      </c>
      <c r="AN87" s="3">
        <v>401963</v>
      </c>
      <c r="AO87" s="3">
        <v>0</v>
      </c>
      <c r="AP87" s="3">
        <v>-401963</v>
      </c>
      <c r="AQ87" s="3">
        <v>0</v>
      </c>
      <c r="AR87" s="3">
        <f>Tabela1[[#This Row],[Potrzeby finansowe 2027
w tym:]]+Tabela1[[#This Row],[Rozliczenie 2025 potrz. fin.]]</f>
        <v>71472088</v>
      </c>
      <c r="AS87" s="3">
        <v>0</v>
      </c>
      <c r="AT87" s="3">
        <v>0</v>
      </c>
      <c r="AU87" s="3"/>
      <c r="AV87" s="3"/>
      <c r="AW87" s="3"/>
      <c r="AX87" s="3"/>
      <c r="AY87" s="3"/>
      <c r="AZ87" s="3"/>
      <c r="BA87" s="3">
        <v>4514518</v>
      </c>
      <c r="BB87" s="3">
        <v>0</v>
      </c>
      <c r="BC87" s="3">
        <v>4021.14</v>
      </c>
      <c r="BD87" s="3">
        <v>31768.85</v>
      </c>
      <c r="BE87" s="3">
        <v>116.93</v>
      </c>
      <c r="BF87" s="3">
        <v>0</v>
      </c>
      <c r="BG87" s="3">
        <v>2417847</v>
      </c>
      <c r="BH87" s="3">
        <v>22719</v>
      </c>
      <c r="BI87" s="3">
        <v>948159</v>
      </c>
      <c r="BJ87" s="3">
        <v>14570200.812499996</v>
      </c>
      <c r="BK87" s="3">
        <v>10932731.849999998</v>
      </c>
      <c r="BL87" s="3">
        <v>3691522.06</v>
      </c>
      <c r="BM87" s="3">
        <v>7166831.7300000004</v>
      </c>
      <c r="BN87" s="53">
        <v>0.99782882403961848</v>
      </c>
      <c r="BO87" s="54">
        <v>8.953896E-4</v>
      </c>
      <c r="BP87" s="70">
        <v>22518</v>
      </c>
      <c r="BQ87" s="71"/>
      <c r="BR87" s="70"/>
      <c r="BS87" s="72"/>
      <c r="BT87" s="72"/>
      <c r="BU87" s="70">
        <v>87283825</v>
      </c>
      <c r="BV87" s="70">
        <v>2154789</v>
      </c>
      <c r="BW87" s="74">
        <v>20677459</v>
      </c>
      <c r="BX87" s="70">
        <v>110116073</v>
      </c>
    </row>
    <row r="88" spans="1:76" x14ac:dyDescent="0.3">
      <c r="A88" s="73" t="s">
        <v>10</v>
      </c>
      <c r="B88" s="2" t="s">
        <v>11</v>
      </c>
      <c r="C88" s="2" t="s">
        <v>76</v>
      </c>
      <c r="D88" s="2" t="s">
        <v>12</v>
      </c>
      <c r="E88" s="2" t="s">
        <v>13</v>
      </c>
      <c r="F88" s="17" t="str">
        <f>+Tabela1[[#This Row],[WK]]&amp;Tabela1[[#This Row],[PK]]&amp;Tabela1[[#This Row],[GK]]</f>
        <v>021401</v>
      </c>
      <c r="G88" s="2" t="s">
        <v>102</v>
      </c>
      <c r="H88" s="3">
        <v>1984544451.96</v>
      </c>
      <c r="I88" s="4">
        <v>1.125</v>
      </c>
      <c r="J88" s="3">
        <v>2232612508.46</v>
      </c>
      <c r="K88" s="4">
        <v>7.0000000000000007E-2</v>
      </c>
      <c r="L88" s="3">
        <v>156282876</v>
      </c>
      <c r="M88" s="3"/>
      <c r="N88" s="5"/>
      <c r="O88" s="3">
        <v>469156092.07999998</v>
      </c>
      <c r="P88" s="4">
        <v>1.125</v>
      </c>
      <c r="Q88" s="3">
        <v>527800603.58999997</v>
      </c>
      <c r="R88" s="4">
        <v>1.6E-2</v>
      </c>
      <c r="S88" s="3">
        <v>8444810</v>
      </c>
      <c r="T88" s="3"/>
      <c r="U88" s="5"/>
      <c r="V88" s="3">
        <v>89384000</v>
      </c>
      <c r="W88" s="5"/>
      <c r="X88" s="3">
        <v>75737245</v>
      </c>
      <c r="Y88" s="3">
        <v>0</v>
      </c>
      <c r="Z88" s="3">
        <v>720</v>
      </c>
      <c r="AA88" s="3">
        <v>5450251</v>
      </c>
      <c r="AB88" s="3">
        <v>70286274</v>
      </c>
      <c r="AC88" s="3">
        <v>0</v>
      </c>
      <c r="AD88" s="3">
        <v>5648042</v>
      </c>
      <c r="AE88" s="3">
        <v>0</v>
      </c>
      <c r="AF88" s="3">
        <v>156282876</v>
      </c>
      <c r="AG88" s="3">
        <v>8444810</v>
      </c>
      <c r="AH88" s="3">
        <v>5648042</v>
      </c>
      <c r="AI88" s="3">
        <v>89384000</v>
      </c>
      <c r="AJ88" s="3">
        <v>3403073</v>
      </c>
      <c r="AK88" s="3">
        <v>5399528</v>
      </c>
      <c r="AL88" s="3">
        <v>6014822</v>
      </c>
      <c r="AM88" s="3">
        <v>-615294</v>
      </c>
      <c r="AN88" s="3">
        <v>1996455</v>
      </c>
      <c r="AO88" s="3">
        <v>0</v>
      </c>
      <c r="AP88" s="3">
        <v>0</v>
      </c>
      <c r="AQ88" s="3">
        <v>1996455</v>
      </c>
      <c r="AR88" s="3">
        <f>Tabela1[[#This Row],[Potrzeby finansowe 2027
w tym:]]+Tabela1[[#This Row],[Rozliczenie 2025 potrz. fin.]]</f>
        <v>77733700</v>
      </c>
      <c r="AS88" s="3">
        <v>0</v>
      </c>
      <c r="AT88" s="3">
        <v>0</v>
      </c>
      <c r="AU88" s="3"/>
      <c r="AV88" s="3"/>
      <c r="AW88" s="3"/>
      <c r="AX88" s="3"/>
      <c r="AY88" s="3"/>
      <c r="AZ88" s="3"/>
      <c r="BA88" s="3">
        <v>720</v>
      </c>
      <c r="BB88" s="3">
        <v>0</v>
      </c>
      <c r="BC88" s="3">
        <v>0</v>
      </c>
      <c r="BD88" s="3">
        <v>0</v>
      </c>
      <c r="BE88" s="3">
        <v>14.43</v>
      </c>
      <c r="BF88" s="3">
        <v>0</v>
      </c>
      <c r="BG88" s="3">
        <v>3690358</v>
      </c>
      <c r="BH88" s="3">
        <v>34676</v>
      </c>
      <c r="BI88" s="3">
        <v>1759893</v>
      </c>
      <c r="BJ88" s="3">
        <v>27043986.517499998</v>
      </c>
      <c r="BK88" s="3">
        <v>19917717.43</v>
      </c>
      <c r="BL88" s="3">
        <v>6114488.8899999997</v>
      </c>
      <c r="BM88" s="3">
        <v>16276098.57</v>
      </c>
      <c r="BN88" s="53">
        <v>1.0070227469852551</v>
      </c>
      <c r="BO88" s="54">
        <v>1.4773785000000001E-3</v>
      </c>
      <c r="BP88" s="70">
        <v>37154</v>
      </c>
      <c r="BQ88" s="71"/>
      <c r="BR88" s="70"/>
      <c r="BS88" s="72"/>
      <c r="BT88" s="72"/>
      <c r="BU88" s="70">
        <v>156282876</v>
      </c>
      <c r="BV88" s="70">
        <v>8444810</v>
      </c>
      <c r="BW88" s="74">
        <v>5648042</v>
      </c>
      <c r="BX88" s="70">
        <v>170375728</v>
      </c>
    </row>
    <row r="89" spans="1:76" x14ac:dyDescent="0.3">
      <c r="A89" s="73" t="s">
        <v>10</v>
      </c>
      <c r="B89" s="2" t="s">
        <v>11</v>
      </c>
      <c r="C89" s="2" t="s">
        <v>76</v>
      </c>
      <c r="D89" s="2" t="s">
        <v>11</v>
      </c>
      <c r="E89" s="2" t="s">
        <v>19</v>
      </c>
      <c r="F89" s="17" t="str">
        <f>+Tabela1[[#This Row],[WK]]&amp;Tabela1[[#This Row],[PK]]&amp;Tabela1[[#This Row],[GK]]</f>
        <v>021402</v>
      </c>
      <c r="G89" s="2" t="s">
        <v>103</v>
      </c>
      <c r="H89" s="3">
        <v>391205521.19</v>
      </c>
      <c r="I89" s="4">
        <v>1.125</v>
      </c>
      <c r="J89" s="3">
        <v>440106211.33999997</v>
      </c>
      <c r="K89" s="4">
        <v>7.0000000000000007E-2</v>
      </c>
      <c r="L89" s="3">
        <v>30807435</v>
      </c>
      <c r="M89" s="3"/>
      <c r="N89" s="5"/>
      <c r="O89" s="3">
        <v>19136418.419999998</v>
      </c>
      <c r="P89" s="4">
        <v>1.125</v>
      </c>
      <c r="Q89" s="3">
        <v>21528470.719999999</v>
      </c>
      <c r="R89" s="4">
        <v>1.6E-2</v>
      </c>
      <c r="S89" s="3">
        <v>344456</v>
      </c>
      <c r="T89" s="3"/>
      <c r="U89" s="5"/>
      <c r="V89" s="3">
        <v>19766597</v>
      </c>
      <c r="W89" s="5"/>
      <c r="X89" s="3">
        <v>30667197</v>
      </c>
      <c r="Y89" s="3">
        <v>2696492</v>
      </c>
      <c r="Z89" s="3">
        <v>15198</v>
      </c>
      <c r="AA89" s="3">
        <v>1475663</v>
      </c>
      <c r="AB89" s="3">
        <v>17035585</v>
      </c>
      <c r="AC89" s="3">
        <v>9444259</v>
      </c>
      <c r="AD89" s="3">
        <v>10538959</v>
      </c>
      <c r="AE89" s="3">
        <v>0</v>
      </c>
      <c r="AF89" s="3">
        <v>30807435</v>
      </c>
      <c r="AG89" s="3">
        <v>344456</v>
      </c>
      <c r="AH89" s="3">
        <v>10538959</v>
      </c>
      <c r="AI89" s="3">
        <v>19766597</v>
      </c>
      <c r="AJ89" s="3">
        <v>483791</v>
      </c>
      <c r="AK89" s="3">
        <v>122150</v>
      </c>
      <c r="AL89" s="3">
        <v>1194776</v>
      </c>
      <c r="AM89" s="3">
        <v>-1072626</v>
      </c>
      <c r="AN89" s="3">
        <v>-361641</v>
      </c>
      <c r="AO89" s="3">
        <v>0</v>
      </c>
      <c r="AP89" s="3">
        <v>0</v>
      </c>
      <c r="AQ89" s="3">
        <v>-361641</v>
      </c>
      <c r="AR89" s="3">
        <f>Tabela1[[#This Row],[Potrzeby finansowe 2027
w tym:]]+Tabela1[[#This Row],[Rozliczenie 2025 potrz. fin.]]</f>
        <v>30305556</v>
      </c>
      <c r="AS89" s="3">
        <v>0</v>
      </c>
      <c r="AT89" s="3">
        <v>0</v>
      </c>
      <c r="AU89" s="3"/>
      <c r="AV89" s="3"/>
      <c r="AW89" s="3"/>
      <c r="AX89" s="3"/>
      <c r="AY89" s="3"/>
      <c r="AZ89" s="3"/>
      <c r="BA89" s="3">
        <v>15198</v>
      </c>
      <c r="BB89" s="3">
        <v>0</v>
      </c>
      <c r="BC89" s="3">
        <v>0</v>
      </c>
      <c r="BD89" s="3">
        <v>0</v>
      </c>
      <c r="BE89" s="3">
        <v>304.54000000000002</v>
      </c>
      <c r="BF89" s="3">
        <v>0</v>
      </c>
      <c r="BG89" s="3">
        <v>969310</v>
      </c>
      <c r="BH89" s="3">
        <v>9108</v>
      </c>
      <c r="BI89" s="3">
        <v>506353</v>
      </c>
      <c r="BJ89" s="3">
        <v>7781048.9000000004</v>
      </c>
      <c r="BK89" s="3">
        <v>5457637.6300000008</v>
      </c>
      <c r="BL89" s="3">
        <v>365622.61</v>
      </c>
      <c r="BM89" s="3">
        <v>8562399.8599999994</v>
      </c>
      <c r="BN89" s="53">
        <v>0.92194771644143514</v>
      </c>
      <c r="BO89" s="54">
        <v>3.203274E-4</v>
      </c>
      <c r="BP89" s="70">
        <v>8055</v>
      </c>
      <c r="BQ89" s="71"/>
      <c r="BR89" s="70"/>
      <c r="BS89" s="72"/>
      <c r="BT89" s="72"/>
      <c r="BU89" s="70">
        <v>30807435</v>
      </c>
      <c r="BV89" s="70">
        <v>344456</v>
      </c>
      <c r="BW89" s="74">
        <v>10538959</v>
      </c>
      <c r="BX89" s="70">
        <v>41690850</v>
      </c>
    </row>
    <row r="90" spans="1:76" x14ac:dyDescent="0.3">
      <c r="A90" s="73" t="s">
        <v>10</v>
      </c>
      <c r="B90" s="2" t="s">
        <v>11</v>
      </c>
      <c r="C90" s="2" t="s">
        <v>76</v>
      </c>
      <c r="D90" s="2" t="s">
        <v>16</v>
      </c>
      <c r="E90" s="2" t="s">
        <v>15</v>
      </c>
      <c r="F90" s="17" t="str">
        <f>+Tabela1[[#This Row],[WK]]&amp;Tabela1[[#This Row],[PK]]&amp;Tabela1[[#This Row],[GK]]</f>
        <v>021403</v>
      </c>
      <c r="G90" s="2" t="s">
        <v>104</v>
      </c>
      <c r="H90" s="3">
        <v>400286299.12</v>
      </c>
      <c r="I90" s="4">
        <v>1.125</v>
      </c>
      <c r="J90" s="3">
        <v>450322086.50999999</v>
      </c>
      <c r="K90" s="4">
        <v>7.0000000000000007E-2</v>
      </c>
      <c r="L90" s="3">
        <v>31522546</v>
      </c>
      <c r="M90" s="3"/>
      <c r="N90" s="5"/>
      <c r="O90" s="3">
        <v>68352628.929999992</v>
      </c>
      <c r="P90" s="4">
        <v>1.125</v>
      </c>
      <c r="Q90" s="3">
        <v>76896707.549999997</v>
      </c>
      <c r="R90" s="4">
        <v>1.6E-2</v>
      </c>
      <c r="S90" s="3">
        <v>1230347</v>
      </c>
      <c r="T90" s="3"/>
      <c r="U90" s="5"/>
      <c r="V90" s="3">
        <v>19487968</v>
      </c>
      <c r="W90" s="5"/>
      <c r="X90" s="3">
        <v>22401363</v>
      </c>
      <c r="Y90" s="3">
        <v>0</v>
      </c>
      <c r="Z90" s="3">
        <v>52109</v>
      </c>
      <c r="AA90" s="3">
        <v>1743077</v>
      </c>
      <c r="AB90" s="3">
        <v>17853632</v>
      </c>
      <c r="AC90" s="3">
        <v>2752545</v>
      </c>
      <c r="AD90" s="3">
        <v>2913395</v>
      </c>
      <c r="AE90" s="3">
        <v>0</v>
      </c>
      <c r="AF90" s="3">
        <v>31522546</v>
      </c>
      <c r="AG90" s="3">
        <v>1230347</v>
      </c>
      <c r="AH90" s="3">
        <v>2913395</v>
      </c>
      <c r="AI90" s="3">
        <v>19487968</v>
      </c>
      <c r="AJ90" s="3">
        <v>430732</v>
      </c>
      <c r="AK90" s="3">
        <v>430732</v>
      </c>
      <c r="AL90" s="3">
        <v>1341633</v>
      </c>
      <c r="AM90" s="3">
        <v>-910901</v>
      </c>
      <c r="AN90" s="3">
        <v>497766</v>
      </c>
      <c r="AO90" s="3">
        <v>0</v>
      </c>
      <c r="AP90" s="3">
        <v>-497766</v>
      </c>
      <c r="AQ90" s="3">
        <v>0</v>
      </c>
      <c r="AR90" s="3">
        <f>Tabela1[[#This Row],[Potrzeby finansowe 2027
w tym:]]+Tabela1[[#This Row],[Rozliczenie 2025 potrz. fin.]]</f>
        <v>22401363</v>
      </c>
      <c r="AS90" s="3">
        <v>0</v>
      </c>
      <c r="AT90" s="3">
        <v>0</v>
      </c>
      <c r="AU90" s="3"/>
      <c r="AV90" s="3"/>
      <c r="AW90" s="3"/>
      <c r="AX90" s="3"/>
      <c r="AY90" s="3"/>
      <c r="AZ90" s="3"/>
      <c r="BA90" s="3">
        <v>52109</v>
      </c>
      <c r="BB90" s="3">
        <v>0</v>
      </c>
      <c r="BC90" s="3">
        <v>0</v>
      </c>
      <c r="BD90" s="3">
        <v>0</v>
      </c>
      <c r="BE90" s="3">
        <v>1044.1600000000001</v>
      </c>
      <c r="BF90" s="3">
        <v>0</v>
      </c>
      <c r="BG90" s="3">
        <v>798820</v>
      </c>
      <c r="BH90" s="3">
        <v>7506</v>
      </c>
      <c r="BI90" s="3">
        <v>944257</v>
      </c>
      <c r="BJ90" s="3">
        <v>14510244.442500001</v>
      </c>
      <c r="BK90" s="3">
        <v>10071509.010000002</v>
      </c>
      <c r="BL90" s="3">
        <v>3147431.72</v>
      </c>
      <c r="BM90" s="3">
        <v>11460078.289999999</v>
      </c>
      <c r="BN90" s="53">
        <v>1.1560728575025883</v>
      </c>
      <c r="BO90" s="54">
        <v>3.2733079999999997E-4</v>
      </c>
      <c r="BP90" s="70">
        <v>8231</v>
      </c>
      <c r="BQ90" s="71"/>
      <c r="BR90" s="70"/>
      <c r="BS90" s="72"/>
      <c r="BT90" s="72"/>
      <c r="BU90" s="70">
        <v>31522546</v>
      </c>
      <c r="BV90" s="70">
        <v>1230347</v>
      </c>
      <c r="BW90" s="74">
        <v>2913395</v>
      </c>
      <c r="BX90" s="70">
        <v>35666288</v>
      </c>
    </row>
    <row r="91" spans="1:76" x14ac:dyDescent="0.3">
      <c r="A91" s="73" t="s">
        <v>10</v>
      </c>
      <c r="B91" s="2" t="s">
        <v>11</v>
      </c>
      <c r="C91" s="2" t="s">
        <v>76</v>
      </c>
      <c r="D91" s="2" t="s">
        <v>18</v>
      </c>
      <c r="E91" s="2" t="s">
        <v>15</v>
      </c>
      <c r="F91" s="17" t="str">
        <f>+Tabela1[[#This Row],[WK]]&amp;Tabela1[[#This Row],[PK]]&amp;Tabela1[[#This Row],[GK]]</f>
        <v>021404</v>
      </c>
      <c r="G91" s="2" t="s">
        <v>105</v>
      </c>
      <c r="H91" s="3">
        <v>166774935.87</v>
      </c>
      <c r="I91" s="4">
        <v>1.125</v>
      </c>
      <c r="J91" s="3">
        <v>187621802.84999999</v>
      </c>
      <c r="K91" s="4">
        <v>7.0000000000000007E-2</v>
      </c>
      <c r="L91" s="3">
        <v>13133526</v>
      </c>
      <c r="M91" s="3"/>
      <c r="N91" s="5"/>
      <c r="O91" s="3">
        <v>15544408.24</v>
      </c>
      <c r="P91" s="4">
        <v>1.125</v>
      </c>
      <c r="Q91" s="3">
        <v>17487459.27</v>
      </c>
      <c r="R91" s="4">
        <v>1.6E-2</v>
      </c>
      <c r="S91" s="3">
        <v>279799</v>
      </c>
      <c r="T91" s="3"/>
      <c r="U91" s="5"/>
      <c r="V91" s="3">
        <v>8294429</v>
      </c>
      <c r="W91" s="5"/>
      <c r="X91" s="3">
        <v>19519223</v>
      </c>
      <c r="Y91" s="3">
        <v>5610105</v>
      </c>
      <c r="Z91" s="3">
        <v>0</v>
      </c>
      <c r="AA91" s="3">
        <v>886144</v>
      </c>
      <c r="AB91" s="3">
        <v>10522203</v>
      </c>
      <c r="AC91" s="3">
        <v>2500771</v>
      </c>
      <c r="AD91" s="3">
        <v>11224794</v>
      </c>
      <c r="AE91" s="3">
        <v>0</v>
      </c>
      <c r="AF91" s="3">
        <v>13133526</v>
      </c>
      <c r="AG91" s="3">
        <v>279799</v>
      </c>
      <c r="AH91" s="3">
        <v>11224794</v>
      </c>
      <c r="AI91" s="3">
        <v>8294429</v>
      </c>
      <c r="AJ91" s="3">
        <v>877868</v>
      </c>
      <c r="AK91" s="3">
        <v>877868</v>
      </c>
      <c r="AL91" s="3">
        <v>591795</v>
      </c>
      <c r="AM91" s="3">
        <v>286073</v>
      </c>
      <c r="AN91" s="3">
        <v>375863</v>
      </c>
      <c r="AO91" s="3">
        <v>0</v>
      </c>
      <c r="AP91" s="3">
        <v>-375863</v>
      </c>
      <c r="AQ91" s="3">
        <v>0</v>
      </c>
      <c r="AR91" s="3">
        <f>Tabela1[[#This Row],[Potrzeby finansowe 2027
w tym:]]+Tabela1[[#This Row],[Rozliczenie 2025 potrz. fin.]]</f>
        <v>19519223</v>
      </c>
      <c r="AS91" s="3">
        <v>0</v>
      </c>
      <c r="AT91" s="3">
        <v>0</v>
      </c>
      <c r="AU91" s="3"/>
      <c r="AV91" s="3"/>
      <c r="AW91" s="3"/>
      <c r="AX91" s="3"/>
      <c r="AY91" s="3"/>
      <c r="AZ91" s="3"/>
      <c r="BA91" s="3">
        <v>0</v>
      </c>
      <c r="BB91" s="3">
        <v>0</v>
      </c>
      <c r="BC91" s="3">
        <v>0</v>
      </c>
      <c r="BD91" s="3">
        <v>0</v>
      </c>
      <c r="BE91" s="3">
        <v>0</v>
      </c>
      <c r="BF91" s="3">
        <v>0</v>
      </c>
      <c r="BG91" s="3">
        <v>490295</v>
      </c>
      <c r="BH91" s="3">
        <v>4607</v>
      </c>
      <c r="BI91" s="3">
        <v>395849</v>
      </c>
      <c r="BJ91" s="3">
        <v>6082944.6199999992</v>
      </c>
      <c r="BK91" s="3">
        <v>3670175.4399999995</v>
      </c>
      <c r="BL91" s="3">
        <v>2151129.4500000002</v>
      </c>
      <c r="BM91" s="3">
        <v>5348817.82</v>
      </c>
      <c r="BN91" s="53">
        <v>0.72802477080477146</v>
      </c>
      <c r="BO91" s="54">
        <v>1.7939609999999999E-4</v>
      </c>
      <c r="BP91" s="70">
        <v>4511</v>
      </c>
      <c r="BQ91" s="71"/>
      <c r="BR91" s="70"/>
      <c r="BS91" s="72"/>
      <c r="BT91" s="72"/>
      <c r="BU91" s="70">
        <v>13133526</v>
      </c>
      <c r="BV91" s="70">
        <v>279799</v>
      </c>
      <c r="BW91" s="74">
        <v>11224794</v>
      </c>
      <c r="BX91" s="70">
        <v>24638119</v>
      </c>
    </row>
    <row r="92" spans="1:76" x14ac:dyDescent="0.3">
      <c r="A92" s="73" t="s">
        <v>10</v>
      </c>
      <c r="B92" s="2" t="s">
        <v>11</v>
      </c>
      <c r="C92" s="2" t="s">
        <v>76</v>
      </c>
      <c r="D92" s="2" t="s">
        <v>21</v>
      </c>
      <c r="E92" s="2" t="s">
        <v>19</v>
      </c>
      <c r="F92" s="17" t="str">
        <f>+Tabela1[[#This Row],[WK]]&amp;Tabela1[[#This Row],[PK]]&amp;Tabela1[[#This Row],[GK]]</f>
        <v>021405</v>
      </c>
      <c r="G92" s="2" t="s">
        <v>106</v>
      </c>
      <c r="H92" s="3">
        <v>200721952.34</v>
      </c>
      <c r="I92" s="4">
        <v>1.125</v>
      </c>
      <c r="J92" s="3">
        <v>225812196.38</v>
      </c>
      <c r="K92" s="4">
        <v>7.0000000000000007E-2</v>
      </c>
      <c r="L92" s="3">
        <v>15806854</v>
      </c>
      <c r="M92" s="3"/>
      <c r="N92" s="5"/>
      <c r="O92" s="3">
        <v>7355533.8199999994</v>
      </c>
      <c r="P92" s="4">
        <v>1.125</v>
      </c>
      <c r="Q92" s="3">
        <v>8274975.5499999998</v>
      </c>
      <c r="R92" s="4">
        <v>1.6E-2</v>
      </c>
      <c r="S92" s="3">
        <v>132400</v>
      </c>
      <c r="T92" s="3"/>
      <c r="U92" s="5"/>
      <c r="V92" s="3">
        <v>9807412</v>
      </c>
      <c r="W92" s="5"/>
      <c r="X92" s="3">
        <v>19328425</v>
      </c>
      <c r="Y92" s="3">
        <v>1880112</v>
      </c>
      <c r="Z92" s="3">
        <v>876703</v>
      </c>
      <c r="AA92" s="3">
        <v>1094889</v>
      </c>
      <c r="AB92" s="3">
        <v>12493965</v>
      </c>
      <c r="AC92" s="3">
        <v>2982756</v>
      </c>
      <c r="AD92" s="3">
        <v>9521013</v>
      </c>
      <c r="AE92" s="3">
        <v>0</v>
      </c>
      <c r="AF92" s="3">
        <v>15806854</v>
      </c>
      <c r="AG92" s="3">
        <v>132400</v>
      </c>
      <c r="AH92" s="3">
        <v>9521013</v>
      </c>
      <c r="AI92" s="3">
        <v>9807412</v>
      </c>
      <c r="AJ92" s="3">
        <v>1345065</v>
      </c>
      <c r="AK92" s="3">
        <v>1345065</v>
      </c>
      <c r="AL92" s="3">
        <v>724552</v>
      </c>
      <c r="AM92" s="3">
        <v>620513</v>
      </c>
      <c r="AN92" s="3">
        <v>-145872</v>
      </c>
      <c r="AO92" s="3">
        <v>0</v>
      </c>
      <c r="AP92" s="3">
        <v>145872</v>
      </c>
      <c r="AQ92" s="3">
        <v>0</v>
      </c>
      <c r="AR92" s="3">
        <f>Tabela1[[#This Row],[Potrzeby finansowe 2027
w tym:]]+Tabela1[[#This Row],[Rozliczenie 2025 potrz. fin.]]</f>
        <v>19328425</v>
      </c>
      <c r="AS92" s="3">
        <v>0</v>
      </c>
      <c r="AT92" s="3">
        <v>0</v>
      </c>
      <c r="AU92" s="3"/>
      <c r="AV92" s="3"/>
      <c r="AW92" s="3"/>
      <c r="AX92" s="3"/>
      <c r="AY92" s="3"/>
      <c r="AZ92" s="3"/>
      <c r="BA92" s="3">
        <v>876703</v>
      </c>
      <c r="BB92" s="3">
        <v>0</v>
      </c>
      <c r="BC92" s="3">
        <v>11.88</v>
      </c>
      <c r="BD92" s="3">
        <v>8744.1200000000008</v>
      </c>
      <c r="BE92" s="3">
        <v>0</v>
      </c>
      <c r="BF92" s="3">
        <v>0</v>
      </c>
      <c r="BG92" s="3">
        <v>528821</v>
      </c>
      <c r="BH92" s="3">
        <v>4969</v>
      </c>
      <c r="BI92" s="3">
        <v>566068</v>
      </c>
      <c r="BJ92" s="3">
        <v>8698681.8249999993</v>
      </c>
      <c r="BK92" s="3">
        <v>4122086.2299999995</v>
      </c>
      <c r="BL92" s="3">
        <v>5066097.72</v>
      </c>
      <c r="BM92" s="3">
        <v>8174186.9400000004</v>
      </c>
      <c r="BN92" s="53">
        <v>0.90779030618430756</v>
      </c>
      <c r="BO92" s="54">
        <v>1.8905819999999999E-4</v>
      </c>
      <c r="BP92" s="70">
        <v>4754</v>
      </c>
      <c r="BQ92" s="71"/>
      <c r="BR92" s="70"/>
      <c r="BS92" s="72"/>
      <c r="BT92" s="72"/>
      <c r="BU92" s="70">
        <v>15806854</v>
      </c>
      <c r="BV92" s="70">
        <v>132400</v>
      </c>
      <c r="BW92" s="74">
        <v>9521013</v>
      </c>
      <c r="BX92" s="70">
        <v>25460267</v>
      </c>
    </row>
    <row r="93" spans="1:76" x14ac:dyDescent="0.3">
      <c r="A93" s="73" t="s">
        <v>10</v>
      </c>
      <c r="B93" s="2" t="s">
        <v>11</v>
      </c>
      <c r="C93" s="2" t="s">
        <v>76</v>
      </c>
      <c r="D93" s="2" t="s">
        <v>23</v>
      </c>
      <c r="E93" s="2" t="s">
        <v>15</v>
      </c>
      <c r="F93" s="17" t="str">
        <f>+Tabela1[[#This Row],[WK]]&amp;Tabela1[[#This Row],[PK]]&amp;Tabela1[[#This Row],[GK]]</f>
        <v>021406</v>
      </c>
      <c r="G93" s="2" t="s">
        <v>102</v>
      </c>
      <c r="H93" s="3">
        <v>854214506.23000002</v>
      </c>
      <c r="I93" s="4">
        <v>1.125</v>
      </c>
      <c r="J93" s="3">
        <v>960991319.50999999</v>
      </c>
      <c r="K93" s="4">
        <v>7.0000000000000007E-2</v>
      </c>
      <c r="L93" s="3">
        <v>67269392</v>
      </c>
      <c r="M93" s="3"/>
      <c r="N93" s="5"/>
      <c r="O93" s="3">
        <v>46073413.340000004</v>
      </c>
      <c r="P93" s="4">
        <v>1.125</v>
      </c>
      <c r="Q93" s="3">
        <v>51832590.009999998</v>
      </c>
      <c r="R93" s="4">
        <v>1.6E-2</v>
      </c>
      <c r="S93" s="3">
        <v>829321</v>
      </c>
      <c r="T93" s="3"/>
      <c r="U93" s="5"/>
      <c r="V93" s="3">
        <v>35662137</v>
      </c>
      <c r="W93" s="5"/>
      <c r="X93" s="3">
        <v>33890101</v>
      </c>
      <c r="Y93" s="3">
        <v>0</v>
      </c>
      <c r="Z93" s="3">
        <v>85368</v>
      </c>
      <c r="AA93" s="3">
        <v>2740808</v>
      </c>
      <c r="AB93" s="3">
        <v>26777598</v>
      </c>
      <c r="AC93" s="3">
        <v>4286327</v>
      </c>
      <c r="AD93" s="3">
        <v>3939248</v>
      </c>
      <c r="AE93" s="3">
        <v>2959938</v>
      </c>
      <c r="AF93" s="3">
        <v>67269392</v>
      </c>
      <c r="AG93" s="3">
        <v>829321</v>
      </c>
      <c r="AH93" s="3">
        <v>979310</v>
      </c>
      <c r="AI93" s="3">
        <v>35662137</v>
      </c>
      <c r="AJ93" s="3">
        <v>2960603</v>
      </c>
      <c r="AK93" s="3">
        <v>3778422</v>
      </c>
      <c r="AL93" s="3">
        <v>3609967</v>
      </c>
      <c r="AM93" s="3">
        <v>168455</v>
      </c>
      <c r="AN93" s="3">
        <v>1531243</v>
      </c>
      <c r="AO93" s="3">
        <v>0</v>
      </c>
      <c r="AP93" s="3">
        <v>-713424</v>
      </c>
      <c r="AQ93" s="3">
        <v>817819</v>
      </c>
      <c r="AR93" s="3">
        <f>Tabela1[[#This Row],[Potrzeby finansowe 2027
w tym:]]+Tabela1[[#This Row],[Rozliczenie 2025 potrz. fin.]]</f>
        <v>34707920</v>
      </c>
      <c r="AS93" s="3">
        <v>0</v>
      </c>
      <c r="AT93" s="3">
        <v>0</v>
      </c>
      <c r="AU93" s="3"/>
      <c r="AV93" s="3"/>
      <c r="AW93" s="3"/>
      <c r="AX93" s="3"/>
      <c r="AY93" s="3"/>
      <c r="AZ93" s="3"/>
      <c r="BA93" s="3">
        <v>85368</v>
      </c>
      <c r="BB93" s="3">
        <v>0</v>
      </c>
      <c r="BC93" s="3">
        <v>0</v>
      </c>
      <c r="BD93" s="3">
        <v>0</v>
      </c>
      <c r="BE93" s="3">
        <v>1710.62</v>
      </c>
      <c r="BF93" s="3">
        <v>0</v>
      </c>
      <c r="BG93" s="3">
        <v>1809208</v>
      </c>
      <c r="BH93" s="3">
        <v>17000</v>
      </c>
      <c r="BI93" s="3">
        <v>931600</v>
      </c>
      <c r="BJ93" s="3">
        <v>14315745.99</v>
      </c>
      <c r="BK93" s="3">
        <v>11262332.34</v>
      </c>
      <c r="BL93" s="3">
        <v>2006276.05</v>
      </c>
      <c r="BM93" s="3">
        <v>8201102.5</v>
      </c>
      <c r="BN93" s="53">
        <v>1.3727409231228376</v>
      </c>
      <c r="BO93" s="54">
        <v>5.0475200000000002E-4</v>
      </c>
      <c r="BP93" s="70">
        <v>12750</v>
      </c>
      <c r="BQ93" s="71"/>
      <c r="BR93" s="70"/>
      <c r="BS93" s="72"/>
      <c r="BT93" s="72"/>
      <c r="BU93" s="70">
        <v>67269392</v>
      </c>
      <c r="BV93" s="70">
        <v>829321</v>
      </c>
      <c r="BW93" s="74">
        <v>979310</v>
      </c>
      <c r="BX93" s="70">
        <v>69078023</v>
      </c>
    </row>
    <row r="94" spans="1:76" x14ac:dyDescent="0.3">
      <c r="A94" s="73" t="s">
        <v>10</v>
      </c>
      <c r="B94" s="2" t="s">
        <v>11</v>
      </c>
      <c r="C94" s="2" t="s">
        <v>76</v>
      </c>
      <c r="D94" s="2" t="s">
        <v>30</v>
      </c>
      <c r="E94" s="2" t="s">
        <v>19</v>
      </c>
      <c r="F94" s="17" t="str">
        <f>+Tabela1[[#This Row],[WK]]&amp;Tabela1[[#This Row],[PK]]&amp;Tabela1[[#This Row],[GK]]</f>
        <v>021407</v>
      </c>
      <c r="G94" s="2" t="s">
        <v>107</v>
      </c>
      <c r="H94" s="3">
        <v>760937134.15999997</v>
      </c>
      <c r="I94" s="4">
        <v>1.125</v>
      </c>
      <c r="J94" s="3">
        <v>856054275.92999995</v>
      </c>
      <c r="K94" s="4">
        <v>7.0000000000000007E-2</v>
      </c>
      <c r="L94" s="3">
        <v>59923799</v>
      </c>
      <c r="M94" s="3"/>
      <c r="N94" s="5"/>
      <c r="O94" s="3">
        <v>98785327.710000008</v>
      </c>
      <c r="P94" s="4">
        <v>1.125</v>
      </c>
      <c r="Q94" s="3">
        <v>111133493.67</v>
      </c>
      <c r="R94" s="4">
        <v>1.6E-2</v>
      </c>
      <c r="S94" s="3">
        <v>1778136</v>
      </c>
      <c r="T94" s="3"/>
      <c r="U94" s="5"/>
      <c r="V94" s="3">
        <v>35984220</v>
      </c>
      <c r="W94" s="5"/>
      <c r="X94" s="3">
        <v>37112998</v>
      </c>
      <c r="Y94" s="3">
        <v>0</v>
      </c>
      <c r="Z94" s="3">
        <v>20959</v>
      </c>
      <c r="AA94" s="3">
        <v>2724438</v>
      </c>
      <c r="AB94" s="3">
        <v>30349153</v>
      </c>
      <c r="AC94" s="3">
        <v>4018448</v>
      </c>
      <c r="AD94" s="3">
        <v>3253853</v>
      </c>
      <c r="AE94" s="3">
        <v>0</v>
      </c>
      <c r="AF94" s="3">
        <v>59923799</v>
      </c>
      <c r="AG94" s="3">
        <v>1778136</v>
      </c>
      <c r="AH94" s="3">
        <v>3253853</v>
      </c>
      <c r="AI94" s="3">
        <v>35984220</v>
      </c>
      <c r="AJ94" s="3">
        <v>1684617</v>
      </c>
      <c r="AK94" s="3">
        <v>1684617</v>
      </c>
      <c r="AL94" s="3">
        <v>2634189</v>
      </c>
      <c r="AM94" s="3">
        <v>-949572</v>
      </c>
      <c r="AN94" s="3">
        <v>0</v>
      </c>
      <c r="AO94" s="3">
        <v>0</v>
      </c>
      <c r="AP94" s="3">
        <v>0</v>
      </c>
      <c r="AQ94" s="3">
        <v>0</v>
      </c>
      <c r="AR94" s="3">
        <f>Tabela1[[#This Row],[Potrzeby finansowe 2027
w tym:]]+Tabela1[[#This Row],[Rozliczenie 2025 potrz. fin.]]</f>
        <v>37112998</v>
      </c>
      <c r="AS94" s="3">
        <v>0</v>
      </c>
      <c r="AT94" s="3">
        <v>0</v>
      </c>
      <c r="AU94" s="3"/>
      <c r="AV94" s="3"/>
      <c r="AW94" s="3"/>
      <c r="AX94" s="3"/>
      <c r="AY94" s="3"/>
      <c r="AZ94" s="3"/>
      <c r="BA94" s="3">
        <v>20959</v>
      </c>
      <c r="BB94" s="3">
        <v>0</v>
      </c>
      <c r="BC94" s="3">
        <v>0</v>
      </c>
      <c r="BD94" s="3">
        <v>209.99</v>
      </c>
      <c r="BE94" s="3">
        <v>0</v>
      </c>
      <c r="BF94" s="3">
        <v>0</v>
      </c>
      <c r="BG94" s="3">
        <v>1756421</v>
      </c>
      <c r="BH94" s="3">
        <v>16504</v>
      </c>
      <c r="BI94" s="3">
        <v>968017</v>
      </c>
      <c r="BJ94" s="3">
        <v>14875369.049999997</v>
      </c>
      <c r="BK94" s="3">
        <v>12305796.909999998</v>
      </c>
      <c r="BL94" s="3">
        <v>787950.99</v>
      </c>
      <c r="BM94" s="3">
        <v>8702386.5800000001</v>
      </c>
      <c r="BN94" s="53">
        <v>1.0639135260158736</v>
      </c>
      <c r="BO94" s="54">
        <v>6.1101090000000003E-4</v>
      </c>
      <c r="BP94" s="70">
        <v>15366</v>
      </c>
      <c r="BQ94" s="71"/>
      <c r="BR94" s="70"/>
      <c r="BS94" s="72"/>
      <c r="BT94" s="72"/>
      <c r="BU94" s="70">
        <v>59923799</v>
      </c>
      <c r="BV94" s="70">
        <v>1778136</v>
      </c>
      <c r="BW94" s="74">
        <v>3253853</v>
      </c>
      <c r="BX94" s="70">
        <v>64955788</v>
      </c>
    </row>
    <row r="95" spans="1:76" x14ac:dyDescent="0.3">
      <c r="A95" s="73" t="s">
        <v>10</v>
      </c>
      <c r="B95" s="2" t="s">
        <v>11</v>
      </c>
      <c r="C95" s="2" t="s">
        <v>76</v>
      </c>
      <c r="D95" s="2" t="s">
        <v>54</v>
      </c>
      <c r="E95" s="2" t="s">
        <v>19</v>
      </c>
      <c r="F95" s="17" t="str">
        <f>+Tabela1[[#This Row],[WK]]&amp;Tabela1[[#This Row],[PK]]&amp;Tabela1[[#This Row],[GK]]</f>
        <v>021408</v>
      </c>
      <c r="G95" s="2" t="s">
        <v>108</v>
      </c>
      <c r="H95" s="3">
        <v>651672932.29999995</v>
      </c>
      <c r="I95" s="4">
        <v>1.125</v>
      </c>
      <c r="J95" s="3">
        <v>733132048.84000003</v>
      </c>
      <c r="K95" s="4">
        <v>7.0000000000000007E-2</v>
      </c>
      <c r="L95" s="3">
        <v>51319243</v>
      </c>
      <c r="M95" s="3"/>
      <c r="N95" s="5"/>
      <c r="O95" s="3">
        <v>50743016.440000005</v>
      </c>
      <c r="P95" s="4">
        <v>1.125</v>
      </c>
      <c r="Q95" s="3">
        <v>57085893.5</v>
      </c>
      <c r="R95" s="4">
        <v>1.6E-2</v>
      </c>
      <c r="S95" s="3">
        <v>913374</v>
      </c>
      <c r="T95" s="3"/>
      <c r="U95" s="5"/>
      <c r="V95" s="3">
        <v>25497195</v>
      </c>
      <c r="W95" s="5"/>
      <c r="X95" s="3">
        <v>26428491</v>
      </c>
      <c r="Y95" s="3">
        <v>0</v>
      </c>
      <c r="Z95" s="3">
        <v>216997</v>
      </c>
      <c r="AA95" s="3">
        <v>2703795</v>
      </c>
      <c r="AB95" s="3">
        <v>20739637</v>
      </c>
      <c r="AC95" s="3">
        <v>2768062</v>
      </c>
      <c r="AD95" s="3">
        <v>3645791</v>
      </c>
      <c r="AE95" s="3">
        <v>284570</v>
      </c>
      <c r="AF95" s="3">
        <v>51319243</v>
      </c>
      <c r="AG95" s="3">
        <v>913374</v>
      </c>
      <c r="AH95" s="3">
        <v>3361221</v>
      </c>
      <c r="AI95" s="3">
        <v>25497195</v>
      </c>
      <c r="AJ95" s="3">
        <v>1023947</v>
      </c>
      <c r="AK95" s="3">
        <v>1156018</v>
      </c>
      <c r="AL95" s="3">
        <v>900542</v>
      </c>
      <c r="AM95" s="3">
        <v>255476</v>
      </c>
      <c r="AN95" s="3">
        <v>172858</v>
      </c>
      <c r="AO95" s="3">
        <v>0</v>
      </c>
      <c r="AP95" s="3">
        <v>-40787</v>
      </c>
      <c r="AQ95" s="3">
        <v>132071</v>
      </c>
      <c r="AR95" s="3">
        <f>Tabela1[[#This Row],[Potrzeby finansowe 2027
w tym:]]+Tabela1[[#This Row],[Rozliczenie 2025 potrz. fin.]]</f>
        <v>26560562</v>
      </c>
      <c r="AS95" s="3">
        <v>0</v>
      </c>
      <c r="AT95" s="3">
        <v>0</v>
      </c>
      <c r="AU95" s="3"/>
      <c r="AV95" s="3"/>
      <c r="AW95" s="3"/>
      <c r="AX95" s="3"/>
      <c r="AY95" s="3"/>
      <c r="AZ95" s="3"/>
      <c r="BA95" s="3">
        <v>216997</v>
      </c>
      <c r="BB95" s="3">
        <v>0</v>
      </c>
      <c r="BC95" s="3">
        <v>4.3600000000000003</v>
      </c>
      <c r="BD95" s="3">
        <v>2078.8000000000002</v>
      </c>
      <c r="BE95" s="3">
        <v>161.53</v>
      </c>
      <c r="BF95" s="3">
        <v>0</v>
      </c>
      <c r="BG95" s="3">
        <v>1319764</v>
      </c>
      <c r="BH95" s="3">
        <v>12401</v>
      </c>
      <c r="BI95" s="3">
        <v>1384031</v>
      </c>
      <c r="BJ95" s="3">
        <v>21268177.130000003</v>
      </c>
      <c r="BK95" s="3">
        <v>11064187.880000003</v>
      </c>
      <c r="BL95" s="3">
        <v>13433609.98</v>
      </c>
      <c r="BM95" s="3">
        <v>13948737.039999999</v>
      </c>
      <c r="BN95" s="53">
        <v>1.2709922311444373</v>
      </c>
      <c r="BO95" s="54">
        <v>4.2068029999999998E-4</v>
      </c>
      <c r="BP95" s="70">
        <v>10580</v>
      </c>
      <c r="BQ95" s="71"/>
      <c r="BR95" s="70"/>
      <c r="BS95" s="72"/>
      <c r="BT95" s="72"/>
      <c r="BU95" s="70">
        <v>51319243</v>
      </c>
      <c r="BV95" s="70">
        <v>913374</v>
      </c>
      <c r="BW95" s="74">
        <v>3361221</v>
      </c>
      <c r="BX95" s="70">
        <v>55593838</v>
      </c>
    </row>
    <row r="96" spans="1:76" x14ac:dyDescent="0.3">
      <c r="A96" s="73" t="s">
        <v>10</v>
      </c>
      <c r="B96" s="2" t="s">
        <v>11</v>
      </c>
      <c r="C96" s="2" t="s">
        <v>109</v>
      </c>
      <c r="D96" s="2" t="s">
        <v>12</v>
      </c>
      <c r="E96" s="2" t="s">
        <v>13</v>
      </c>
      <c r="F96" s="17" t="str">
        <f>+Tabela1[[#This Row],[WK]]&amp;Tabela1[[#This Row],[PK]]&amp;Tabela1[[#This Row],[GK]]</f>
        <v>021501</v>
      </c>
      <c r="G96" s="2" t="s">
        <v>110</v>
      </c>
      <c r="H96" s="3">
        <v>2037718541.1900001</v>
      </c>
      <c r="I96" s="4">
        <v>1.125</v>
      </c>
      <c r="J96" s="3">
        <v>2292433358.8400002</v>
      </c>
      <c r="K96" s="4">
        <v>7.0000000000000007E-2</v>
      </c>
      <c r="L96" s="3">
        <v>160470335</v>
      </c>
      <c r="M96" s="3"/>
      <c r="N96" s="5"/>
      <c r="O96" s="3">
        <v>214386725.13999999</v>
      </c>
      <c r="P96" s="4">
        <v>1.125</v>
      </c>
      <c r="Q96" s="3">
        <v>241185065.78</v>
      </c>
      <c r="R96" s="4">
        <v>1.6E-2</v>
      </c>
      <c r="S96" s="3">
        <v>3858961</v>
      </c>
      <c r="T96" s="3"/>
      <c r="U96" s="5"/>
      <c r="V96" s="3">
        <v>87115750</v>
      </c>
      <c r="W96" s="5"/>
      <c r="X96" s="3">
        <v>69875980</v>
      </c>
      <c r="Y96" s="3">
        <v>0</v>
      </c>
      <c r="Z96" s="3">
        <v>39120</v>
      </c>
      <c r="AA96" s="3">
        <v>5280866</v>
      </c>
      <c r="AB96" s="3">
        <v>64555994</v>
      </c>
      <c r="AC96" s="3">
        <v>0</v>
      </c>
      <c r="AD96" s="3">
        <v>4314784</v>
      </c>
      <c r="AE96" s="3">
        <v>0</v>
      </c>
      <c r="AF96" s="3">
        <v>160470335</v>
      </c>
      <c r="AG96" s="3">
        <v>3858961</v>
      </c>
      <c r="AH96" s="3">
        <v>4314784</v>
      </c>
      <c r="AI96" s="3">
        <v>87115750</v>
      </c>
      <c r="AJ96" s="3">
        <v>3642849</v>
      </c>
      <c r="AK96" s="3">
        <v>5104900</v>
      </c>
      <c r="AL96" s="3">
        <v>4688047</v>
      </c>
      <c r="AM96" s="3">
        <v>416853</v>
      </c>
      <c r="AN96" s="3">
        <v>1462051</v>
      </c>
      <c r="AO96" s="3">
        <v>0</v>
      </c>
      <c r="AP96" s="3">
        <v>0</v>
      </c>
      <c r="AQ96" s="3">
        <v>1462051</v>
      </c>
      <c r="AR96" s="3">
        <f>Tabela1[[#This Row],[Potrzeby finansowe 2027
w tym:]]+Tabela1[[#This Row],[Rozliczenie 2025 potrz. fin.]]</f>
        <v>71338031</v>
      </c>
      <c r="AS96" s="3">
        <v>0</v>
      </c>
      <c r="AT96" s="3">
        <v>0</v>
      </c>
      <c r="AU96" s="3"/>
      <c r="AV96" s="3"/>
      <c r="AW96" s="3"/>
      <c r="AX96" s="3"/>
      <c r="AY96" s="3"/>
      <c r="AZ96" s="3"/>
      <c r="BA96" s="3">
        <v>39120</v>
      </c>
      <c r="BB96" s="3">
        <v>0</v>
      </c>
      <c r="BC96" s="3">
        <v>0</v>
      </c>
      <c r="BD96" s="3">
        <v>0</v>
      </c>
      <c r="BE96" s="3">
        <v>783.89</v>
      </c>
      <c r="BF96" s="3">
        <v>0</v>
      </c>
      <c r="BG96" s="3">
        <v>3504330</v>
      </c>
      <c r="BH96" s="3">
        <v>32928</v>
      </c>
      <c r="BI96" s="3">
        <v>1776536</v>
      </c>
      <c r="BJ96" s="3">
        <v>27299749.217500001</v>
      </c>
      <c r="BK96" s="3">
        <v>19196514.289999999</v>
      </c>
      <c r="BL96" s="3">
        <v>7011822.4800000004</v>
      </c>
      <c r="BM96" s="3">
        <v>18389294.75</v>
      </c>
      <c r="BN96" s="53">
        <v>1.0974921425440438</v>
      </c>
      <c r="BO96" s="54">
        <v>1.3956983E-3</v>
      </c>
      <c r="BP96" s="70">
        <v>35099</v>
      </c>
      <c r="BQ96" s="71"/>
      <c r="BR96" s="70"/>
      <c r="BS96" s="72"/>
      <c r="BT96" s="72"/>
      <c r="BU96" s="70">
        <v>160470335</v>
      </c>
      <c r="BV96" s="70">
        <v>3858961</v>
      </c>
      <c r="BW96" s="74">
        <v>4314784</v>
      </c>
      <c r="BX96" s="70">
        <v>168644080</v>
      </c>
    </row>
    <row r="97" spans="1:76" x14ac:dyDescent="0.3">
      <c r="A97" s="73" t="s">
        <v>10</v>
      </c>
      <c r="B97" s="2" t="s">
        <v>11</v>
      </c>
      <c r="C97" s="2" t="s">
        <v>109</v>
      </c>
      <c r="D97" s="2" t="s">
        <v>11</v>
      </c>
      <c r="E97" s="2" t="s">
        <v>15</v>
      </c>
      <c r="F97" s="17" t="str">
        <f>+Tabela1[[#This Row],[WK]]&amp;Tabela1[[#This Row],[PK]]&amp;Tabela1[[#This Row],[GK]]</f>
        <v>021502</v>
      </c>
      <c r="G97" s="2" t="s">
        <v>111</v>
      </c>
      <c r="H97" s="3">
        <v>212007972.88</v>
      </c>
      <c r="I97" s="4">
        <v>1.125</v>
      </c>
      <c r="J97" s="3">
        <v>238508969.49000001</v>
      </c>
      <c r="K97" s="4">
        <v>7.0000000000000007E-2</v>
      </c>
      <c r="L97" s="3">
        <v>16695628</v>
      </c>
      <c r="M97" s="3"/>
      <c r="N97" s="5"/>
      <c r="O97" s="3">
        <v>9263091.5299999993</v>
      </c>
      <c r="P97" s="4">
        <v>1.125</v>
      </c>
      <c r="Q97" s="3">
        <v>10420977.970000001</v>
      </c>
      <c r="R97" s="4">
        <v>1.6E-2</v>
      </c>
      <c r="S97" s="3">
        <v>166736</v>
      </c>
      <c r="T97" s="3"/>
      <c r="U97" s="5"/>
      <c r="V97" s="3">
        <v>10700473</v>
      </c>
      <c r="W97" s="5"/>
      <c r="X97" s="3">
        <v>16675581</v>
      </c>
      <c r="Y97" s="3">
        <v>788482</v>
      </c>
      <c r="Z97" s="3">
        <v>0</v>
      </c>
      <c r="AA97" s="3">
        <v>1205843</v>
      </c>
      <c r="AB97" s="3">
        <v>10953036</v>
      </c>
      <c r="AC97" s="3">
        <v>3728220</v>
      </c>
      <c r="AD97" s="3">
        <v>5975108</v>
      </c>
      <c r="AE97" s="3">
        <v>0</v>
      </c>
      <c r="AF97" s="3">
        <v>16695628</v>
      </c>
      <c r="AG97" s="3">
        <v>166736</v>
      </c>
      <c r="AH97" s="3">
        <v>5975108</v>
      </c>
      <c r="AI97" s="3">
        <v>10700473</v>
      </c>
      <c r="AJ97" s="3">
        <v>-2068162</v>
      </c>
      <c r="AK97" s="3">
        <v>-2068162</v>
      </c>
      <c r="AL97" s="3">
        <v>535538</v>
      </c>
      <c r="AM97" s="3">
        <v>-2603700</v>
      </c>
      <c r="AN97" s="3">
        <v>141812</v>
      </c>
      <c r="AO97" s="3">
        <v>0</v>
      </c>
      <c r="AP97" s="3">
        <v>-141812</v>
      </c>
      <c r="AQ97" s="3">
        <v>0</v>
      </c>
      <c r="AR97" s="3">
        <f>Tabela1[[#This Row],[Potrzeby finansowe 2027
w tym:]]+Tabela1[[#This Row],[Rozliczenie 2025 potrz. fin.]]</f>
        <v>16675581</v>
      </c>
      <c r="AS97" s="3">
        <v>0</v>
      </c>
      <c r="AT97" s="3">
        <v>0</v>
      </c>
      <c r="AU97" s="3"/>
      <c r="AV97" s="3"/>
      <c r="AW97" s="3"/>
      <c r="AX97" s="3"/>
      <c r="AY97" s="3"/>
      <c r="AZ97" s="3"/>
      <c r="BA97" s="3">
        <v>0</v>
      </c>
      <c r="BB97" s="3">
        <v>0</v>
      </c>
      <c r="BC97" s="3">
        <v>0</v>
      </c>
      <c r="BD97" s="3">
        <v>0</v>
      </c>
      <c r="BE97" s="3">
        <v>0</v>
      </c>
      <c r="BF97" s="3">
        <v>0</v>
      </c>
      <c r="BG97" s="3">
        <v>511049</v>
      </c>
      <c r="BH97" s="3">
        <v>4802</v>
      </c>
      <c r="BI97" s="3">
        <v>694794</v>
      </c>
      <c r="BJ97" s="3">
        <v>10676784.094999999</v>
      </c>
      <c r="BK97" s="3">
        <v>5656357.5800000001</v>
      </c>
      <c r="BL97" s="3">
        <v>4638039.95</v>
      </c>
      <c r="BM97" s="3">
        <v>10805626.16</v>
      </c>
      <c r="BN97" s="53">
        <v>0.96100090465665022</v>
      </c>
      <c r="BO97" s="54">
        <v>1.874608E-4</v>
      </c>
      <c r="BP97" s="70">
        <v>4714</v>
      </c>
      <c r="BQ97" s="71"/>
      <c r="BR97" s="70"/>
      <c r="BS97" s="72"/>
      <c r="BT97" s="72"/>
      <c r="BU97" s="70">
        <v>16695628</v>
      </c>
      <c r="BV97" s="70">
        <v>166736</v>
      </c>
      <c r="BW97" s="74">
        <v>5975108</v>
      </c>
      <c r="BX97" s="70">
        <v>22837472</v>
      </c>
    </row>
    <row r="98" spans="1:76" x14ac:dyDescent="0.3">
      <c r="A98" s="73" t="s">
        <v>10</v>
      </c>
      <c r="B98" s="2" t="s">
        <v>11</v>
      </c>
      <c r="C98" s="2" t="s">
        <v>109</v>
      </c>
      <c r="D98" s="2" t="s">
        <v>16</v>
      </c>
      <c r="E98" s="2" t="s">
        <v>19</v>
      </c>
      <c r="F98" s="17" t="str">
        <f>+Tabela1[[#This Row],[WK]]&amp;Tabela1[[#This Row],[PK]]&amp;Tabela1[[#This Row],[GK]]</f>
        <v>021503</v>
      </c>
      <c r="G98" s="2" t="s">
        <v>112</v>
      </c>
      <c r="H98" s="3">
        <v>1494714406.4100001</v>
      </c>
      <c r="I98" s="4">
        <v>1.125</v>
      </c>
      <c r="J98" s="3">
        <v>1681553707.21</v>
      </c>
      <c r="K98" s="4">
        <v>7.0000000000000007E-2</v>
      </c>
      <c r="L98" s="3">
        <v>117708760</v>
      </c>
      <c r="M98" s="3"/>
      <c r="N98" s="5"/>
      <c r="O98" s="3">
        <v>538208738.96999991</v>
      </c>
      <c r="P98" s="4">
        <v>1.125</v>
      </c>
      <c r="Q98" s="3">
        <v>605484831.34000003</v>
      </c>
      <c r="R98" s="4">
        <v>1.6E-2</v>
      </c>
      <c r="S98" s="3">
        <v>9687757</v>
      </c>
      <c r="T98" s="3"/>
      <c r="U98" s="5"/>
      <c r="V98" s="3">
        <v>71815058</v>
      </c>
      <c r="W98" s="5"/>
      <c r="X98" s="3">
        <v>57571643</v>
      </c>
      <c r="Y98" s="3">
        <v>0</v>
      </c>
      <c r="Z98" s="3">
        <v>116331</v>
      </c>
      <c r="AA98" s="3">
        <v>4562710</v>
      </c>
      <c r="AB98" s="3">
        <v>52892602</v>
      </c>
      <c r="AC98" s="3">
        <v>0</v>
      </c>
      <c r="AD98" s="3">
        <v>7348395</v>
      </c>
      <c r="AE98" s="3">
        <v>4828368</v>
      </c>
      <c r="AF98" s="3">
        <v>117708760</v>
      </c>
      <c r="AG98" s="3">
        <v>9687757</v>
      </c>
      <c r="AH98" s="3">
        <v>2520027</v>
      </c>
      <c r="AI98" s="3">
        <v>71815058</v>
      </c>
      <c r="AJ98" s="3">
        <v>3701867</v>
      </c>
      <c r="AK98" s="3">
        <v>6896648</v>
      </c>
      <c r="AL98" s="3">
        <v>3618966</v>
      </c>
      <c r="AM98" s="3">
        <v>3277682</v>
      </c>
      <c r="AN98" s="3">
        <v>3194781</v>
      </c>
      <c r="AO98" s="3">
        <v>0</v>
      </c>
      <c r="AP98" s="3">
        <v>0</v>
      </c>
      <c r="AQ98" s="3">
        <v>3194781</v>
      </c>
      <c r="AR98" s="3">
        <f>Tabela1[[#This Row],[Potrzeby finansowe 2027
w tym:]]+Tabela1[[#This Row],[Rozliczenie 2025 potrz. fin.]]</f>
        <v>60766424</v>
      </c>
      <c r="AS98" s="3">
        <v>0</v>
      </c>
      <c r="AT98" s="3">
        <v>0</v>
      </c>
      <c r="AU98" s="3"/>
      <c r="AV98" s="3"/>
      <c r="AW98" s="3"/>
      <c r="AX98" s="3"/>
      <c r="AY98" s="3"/>
      <c r="AZ98" s="3"/>
      <c r="BA98" s="3">
        <v>116331</v>
      </c>
      <c r="BB98" s="3">
        <v>0</v>
      </c>
      <c r="BC98" s="3">
        <v>59.56</v>
      </c>
      <c r="BD98" s="3">
        <v>0</v>
      </c>
      <c r="BE98" s="3">
        <v>1933.99</v>
      </c>
      <c r="BF98" s="3">
        <v>0</v>
      </c>
      <c r="BG98" s="3">
        <v>2537468</v>
      </c>
      <c r="BH98" s="3">
        <v>23843</v>
      </c>
      <c r="BI98" s="3">
        <v>2025242</v>
      </c>
      <c r="BJ98" s="3">
        <v>31121569.947500002</v>
      </c>
      <c r="BK98" s="3">
        <v>26057408.710000001</v>
      </c>
      <c r="BL98" s="3">
        <v>6951890.9199999999</v>
      </c>
      <c r="BM98" s="3">
        <v>6352863.1099999994</v>
      </c>
      <c r="BN98" s="53">
        <v>1.3773742573888066</v>
      </c>
      <c r="BO98" s="54">
        <v>9.5232610000000001E-4</v>
      </c>
      <c r="BP98" s="70">
        <v>23950</v>
      </c>
      <c r="BQ98" s="71"/>
      <c r="BR98" s="70"/>
      <c r="BS98" s="72"/>
      <c r="BT98" s="72"/>
      <c r="BU98" s="70">
        <v>117708760</v>
      </c>
      <c r="BV98" s="70">
        <v>9687757</v>
      </c>
      <c r="BW98" s="74">
        <v>2520027</v>
      </c>
      <c r="BX98" s="70">
        <v>129916544</v>
      </c>
    </row>
    <row r="99" spans="1:76" x14ac:dyDescent="0.3">
      <c r="A99" s="73" t="s">
        <v>10</v>
      </c>
      <c r="B99" s="2" t="s">
        <v>11</v>
      </c>
      <c r="C99" s="2" t="s">
        <v>109</v>
      </c>
      <c r="D99" s="2" t="s">
        <v>18</v>
      </c>
      <c r="E99" s="2" t="s">
        <v>15</v>
      </c>
      <c r="F99" s="17" t="str">
        <f>+Tabela1[[#This Row],[WK]]&amp;Tabela1[[#This Row],[PK]]&amp;Tabela1[[#This Row],[GK]]</f>
        <v>021504</v>
      </c>
      <c r="G99" s="2" t="s">
        <v>110</v>
      </c>
      <c r="H99" s="3">
        <v>839456089.15999997</v>
      </c>
      <c r="I99" s="4">
        <v>1.125</v>
      </c>
      <c r="J99" s="3">
        <v>944388100.30999994</v>
      </c>
      <c r="K99" s="4">
        <v>7.0000000000000007E-2</v>
      </c>
      <c r="L99" s="3">
        <v>66107167</v>
      </c>
      <c r="M99" s="3"/>
      <c r="N99" s="5"/>
      <c r="O99" s="3">
        <v>169160701.69999999</v>
      </c>
      <c r="P99" s="4">
        <v>1.125</v>
      </c>
      <c r="Q99" s="3">
        <v>190305789.41</v>
      </c>
      <c r="R99" s="4">
        <v>1.6E-2</v>
      </c>
      <c r="S99" s="3">
        <v>3044893</v>
      </c>
      <c r="T99" s="3"/>
      <c r="U99" s="5"/>
      <c r="V99" s="3">
        <v>30557498</v>
      </c>
      <c r="W99" s="5"/>
      <c r="X99" s="3">
        <v>55039231</v>
      </c>
      <c r="Y99" s="3">
        <v>0</v>
      </c>
      <c r="Z99" s="3">
        <v>314145</v>
      </c>
      <c r="AA99" s="3">
        <v>2997459</v>
      </c>
      <c r="AB99" s="3">
        <v>38175673</v>
      </c>
      <c r="AC99" s="3">
        <v>13551954</v>
      </c>
      <c r="AD99" s="3">
        <v>24542884</v>
      </c>
      <c r="AE99" s="3">
        <v>9409137</v>
      </c>
      <c r="AF99" s="3">
        <v>66107167</v>
      </c>
      <c r="AG99" s="3">
        <v>3044893</v>
      </c>
      <c r="AH99" s="3">
        <v>15133747</v>
      </c>
      <c r="AI99" s="3">
        <v>30557498</v>
      </c>
      <c r="AJ99" s="3">
        <v>4589841</v>
      </c>
      <c r="AK99" s="3">
        <v>4650992</v>
      </c>
      <c r="AL99" s="3">
        <v>1607499</v>
      </c>
      <c r="AM99" s="3">
        <v>3043493</v>
      </c>
      <c r="AN99" s="3">
        <v>2362990</v>
      </c>
      <c r="AO99" s="3">
        <v>0</v>
      </c>
      <c r="AP99" s="3">
        <v>-2301839</v>
      </c>
      <c r="AQ99" s="3">
        <v>61151</v>
      </c>
      <c r="AR99" s="3">
        <f>Tabela1[[#This Row],[Potrzeby finansowe 2027
w tym:]]+Tabela1[[#This Row],[Rozliczenie 2025 potrz. fin.]]</f>
        <v>55100382</v>
      </c>
      <c r="AS99" s="3">
        <v>0</v>
      </c>
      <c r="AT99" s="3">
        <v>0</v>
      </c>
      <c r="AU99" s="3"/>
      <c r="AV99" s="3"/>
      <c r="AW99" s="3"/>
      <c r="AX99" s="3"/>
      <c r="AY99" s="3"/>
      <c r="AZ99" s="3"/>
      <c r="BA99" s="3">
        <v>314145</v>
      </c>
      <c r="BB99" s="3">
        <v>0</v>
      </c>
      <c r="BC99" s="3">
        <v>18.690000000000001</v>
      </c>
      <c r="BD99" s="3">
        <v>0</v>
      </c>
      <c r="BE99" s="3">
        <v>6170.26</v>
      </c>
      <c r="BF99" s="3">
        <v>0</v>
      </c>
      <c r="BG99" s="3">
        <v>1689267</v>
      </c>
      <c r="BH99" s="3">
        <v>15873</v>
      </c>
      <c r="BI99" s="3">
        <v>1308192</v>
      </c>
      <c r="BJ99" s="3">
        <v>20102768.6325</v>
      </c>
      <c r="BK99" s="3">
        <v>17591699.789999999</v>
      </c>
      <c r="BL99" s="3">
        <v>1236782.8600000001</v>
      </c>
      <c r="BM99" s="3">
        <v>7570709.6500000022</v>
      </c>
      <c r="BN99" s="53">
        <v>1.3607490930117607</v>
      </c>
      <c r="BO99" s="54">
        <v>5.8579509999999999E-4</v>
      </c>
      <c r="BP99" s="70">
        <v>14732</v>
      </c>
      <c r="BQ99" s="71"/>
      <c r="BR99" s="70"/>
      <c r="BS99" s="72"/>
      <c r="BT99" s="72"/>
      <c r="BU99" s="70">
        <v>66107167</v>
      </c>
      <c r="BV99" s="70">
        <v>3044893</v>
      </c>
      <c r="BW99" s="74">
        <v>15133747</v>
      </c>
      <c r="BX99" s="70">
        <v>84285807</v>
      </c>
    </row>
    <row r="100" spans="1:76" x14ac:dyDescent="0.3">
      <c r="A100" s="73" t="s">
        <v>10</v>
      </c>
      <c r="B100" s="2" t="s">
        <v>11</v>
      </c>
      <c r="C100" s="2" t="s">
        <v>113</v>
      </c>
      <c r="D100" s="2" t="s">
        <v>12</v>
      </c>
      <c r="E100" s="2" t="s">
        <v>19</v>
      </c>
      <c r="F100" s="17" t="str">
        <f>+Tabela1[[#This Row],[WK]]&amp;Tabela1[[#This Row],[PK]]&amp;Tabela1[[#This Row],[GK]]</f>
        <v>021601</v>
      </c>
      <c r="G100" s="2" t="s">
        <v>114</v>
      </c>
      <c r="H100" s="3">
        <v>701532051.75</v>
      </c>
      <c r="I100" s="4">
        <v>1.125</v>
      </c>
      <c r="J100" s="3">
        <v>789223558.22000003</v>
      </c>
      <c r="K100" s="4">
        <v>7.0000000000000007E-2</v>
      </c>
      <c r="L100" s="3">
        <v>55245649</v>
      </c>
      <c r="M100" s="3"/>
      <c r="N100" s="5"/>
      <c r="O100" s="3">
        <v>21679279.390000001</v>
      </c>
      <c r="P100" s="4">
        <v>1.125</v>
      </c>
      <c r="Q100" s="3">
        <v>24389189.309999999</v>
      </c>
      <c r="R100" s="4">
        <v>1.6E-2</v>
      </c>
      <c r="S100" s="3">
        <v>390227</v>
      </c>
      <c r="T100" s="3"/>
      <c r="U100" s="5"/>
      <c r="V100" s="3">
        <v>31030821</v>
      </c>
      <c r="W100" s="5"/>
      <c r="X100" s="3">
        <v>21368912</v>
      </c>
      <c r="Y100" s="3">
        <v>0</v>
      </c>
      <c r="Z100" s="3">
        <v>822603</v>
      </c>
      <c r="AA100" s="3">
        <v>2563210</v>
      </c>
      <c r="AB100" s="3">
        <v>17983099</v>
      </c>
      <c r="AC100" s="3">
        <v>0</v>
      </c>
      <c r="AD100" s="3">
        <v>0</v>
      </c>
      <c r="AE100" s="3">
        <v>0</v>
      </c>
      <c r="AF100" s="3">
        <v>55245649</v>
      </c>
      <c r="AG100" s="3">
        <v>390227</v>
      </c>
      <c r="AH100" s="3">
        <v>0</v>
      </c>
      <c r="AI100" s="3">
        <v>31030821</v>
      </c>
      <c r="AJ100" s="3">
        <v>314937</v>
      </c>
      <c r="AK100" s="3">
        <v>-108156</v>
      </c>
      <c r="AL100" s="3">
        <v>1717849</v>
      </c>
      <c r="AM100" s="3">
        <v>-1826005</v>
      </c>
      <c r="AN100" s="3">
        <v>-423093</v>
      </c>
      <c r="AO100" s="3">
        <v>0</v>
      </c>
      <c r="AP100" s="3">
        <v>0</v>
      </c>
      <c r="AQ100" s="3">
        <v>-423093</v>
      </c>
      <c r="AR100" s="3">
        <f>Tabela1[[#This Row],[Potrzeby finansowe 2027
w tym:]]+Tabela1[[#This Row],[Rozliczenie 2025 potrz. fin.]]</f>
        <v>20945819</v>
      </c>
      <c r="AS100" s="3">
        <v>0</v>
      </c>
      <c r="AT100" s="3">
        <v>0</v>
      </c>
      <c r="AU100" s="3"/>
      <c r="AV100" s="3"/>
      <c r="AW100" s="3"/>
      <c r="AX100" s="3"/>
      <c r="AY100" s="3"/>
      <c r="AZ100" s="3"/>
      <c r="BA100" s="3">
        <v>822603</v>
      </c>
      <c r="BB100" s="3">
        <v>0</v>
      </c>
      <c r="BC100" s="3">
        <v>133.65</v>
      </c>
      <c r="BD100" s="3">
        <v>5925.84</v>
      </c>
      <c r="BE100" s="3">
        <v>3740.69</v>
      </c>
      <c r="BF100" s="3">
        <v>0</v>
      </c>
      <c r="BG100" s="3">
        <v>1310186</v>
      </c>
      <c r="BH100" s="3">
        <v>12311</v>
      </c>
      <c r="BI100" s="3">
        <v>1253024</v>
      </c>
      <c r="BJ100" s="3">
        <v>19255020.452500001</v>
      </c>
      <c r="BK100" s="3">
        <v>9215725.3200000003</v>
      </c>
      <c r="BL100" s="3">
        <v>14739599.48</v>
      </c>
      <c r="BM100" s="3">
        <v>10677981.57</v>
      </c>
      <c r="BN100" s="53">
        <v>1.1104856234203482</v>
      </c>
      <c r="BO100" s="54">
        <v>4.6318249999999998E-4</v>
      </c>
      <c r="BP100" s="70">
        <v>11648</v>
      </c>
      <c r="BQ100" s="71"/>
      <c r="BR100" s="70"/>
      <c r="BS100" s="72"/>
      <c r="BT100" s="72"/>
      <c r="BU100" s="70">
        <v>55245649</v>
      </c>
      <c r="BV100" s="70">
        <v>390227</v>
      </c>
      <c r="BW100" s="74">
        <v>0</v>
      </c>
      <c r="BX100" s="70">
        <v>55635876</v>
      </c>
    </row>
    <row r="101" spans="1:76" x14ac:dyDescent="0.3">
      <c r="A101" s="73" t="s">
        <v>10</v>
      </c>
      <c r="B101" s="2" t="s">
        <v>11</v>
      </c>
      <c r="C101" s="2" t="s">
        <v>113</v>
      </c>
      <c r="D101" s="2" t="s">
        <v>11</v>
      </c>
      <c r="E101" s="2" t="s">
        <v>15</v>
      </c>
      <c r="F101" s="17" t="str">
        <f>+Tabela1[[#This Row],[WK]]&amp;Tabela1[[#This Row],[PK]]&amp;Tabela1[[#This Row],[GK]]</f>
        <v>021602</v>
      </c>
      <c r="G101" s="2" t="s">
        <v>115</v>
      </c>
      <c r="H101" s="3">
        <v>193104298.78</v>
      </c>
      <c r="I101" s="4">
        <v>1.125</v>
      </c>
      <c r="J101" s="3">
        <v>217242336.13</v>
      </c>
      <c r="K101" s="4">
        <v>7.0000000000000007E-2</v>
      </c>
      <c r="L101" s="3">
        <v>15206964</v>
      </c>
      <c r="M101" s="3"/>
      <c r="N101" s="5"/>
      <c r="O101" s="3">
        <v>2974589.2800000003</v>
      </c>
      <c r="P101" s="4">
        <v>1.125</v>
      </c>
      <c r="Q101" s="3">
        <v>3346412.94</v>
      </c>
      <c r="R101" s="4">
        <v>1.6E-2</v>
      </c>
      <c r="S101" s="3">
        <v>53543</v>
      </c>
      <c r="T101" s="3"/>
      <c r="U101" s="5"/>
      <c r="V101" s="3">
        <v>9339762</v>
      </c>
      <c r="W101" s="5"/>
      <c r="X101" s="3">
        <v>10758943</v>
      </c>
      <c r="Y101" s="3">
        <v>23626</v>
      </c>
      <c r="Z101" s="3">
        <v>328715</v>
      </c>
      <c r="AA101" s="3">
        <v>862102</v>
      </c>
      <c r="AB101" s="3">
        <v>6994274</v>
      </c>
      <c r="AC101" s="3">
        <v>2550226</v>
      </c>
      <c r="AD101" s="3">
        <v>1419181</v>
      </c>
      <c r="AE101" s="3">
        <v>0</v>
      </c>
      <c r="AF101" s="3">
        <v>15206964</v>
      </c>
      <c r="AG101" s="3">
        <v>53543</v>
      </c>
      <c r="AH101" s="3">
        <v>1419181</v>
      </c>
      <c r="AI101" s="3">
        <v>9339762</v>
      </c>
      <c r="AJ101" s="3">
        <v>-477934</v>
      </c>
      <c r="AK101" s="3">
        <v>-477934</v>
      </c>
      <c r="AL101" s="3">
        <v>557892</v>
      </c>
      <c r="AM101" s="3">
        <v>-1035826</v>
      </c>
      <c r="AN101" s="3">
        <v>115251</v>
      </c>
      <c r="AO101" s="3">
        <v>0</v>
      </c>
      <c r="AP101" s="3">
        <v>-115251</v>
      </c>
      <c r="AQ101" s="3">
        <v>0</v>
      </c>
      <c r="AR101" s="3">
        <f>Tabela1[[#This Row],[Potrzeby finansowe 2027
w tym:]]+Tabela1[[#This Row],[Rozliczenie 2025 potrz. fin.]]</f>
        <v>10758943</v>
      </c>
      <c r="AS101" s="3">
        <v>0</v>
      </c>
      <c r="AT101" s="3">
        <v>0</v>
      </c>
      <c r="AU101" s="3"/>
      <c r="AV101" s="3"/>
      <c r="AW101" s="3"/>
      <c r="AX101" s="3"/>
      <c r="AY101" s="3"/>
      <c r="AZ101" s="3"/>
      <c r="BA101" s="3">
        <v>328715</v>
      </c>
      <c r="BB101" s="3">
        <v>0</v>
      </c>
      <c r="BC101" s="3">
        <v>36.090000000000003</v>
      </c>
      <c r="BD101" s="3">
        <v>3117.53</v>
      </c>
      <c r="BE101" s="3">
        <v>111.16</v>
      </c>
      <c r="BF101" s="3">
        <v>0</v>
      </c>
      <c r="BG101" s="3">
        <v>392173</v>
      </c>
      <c r="BH101" s="3">
        <v>3685</v>
      </c>
      <c r="BI101" s="3">
        <v>469929</v>
      </c>
      <c r="BJ101" s="3">
        <v>7221318.522499999</v>
      </c>
      <c r="BK101" s="3">
        <v>4163117.6899999995</v>
      </c>
      <c r="BL101" s="3">
        <v>347105.29</v>
      </c>
      <c r="BM101" s="3">
        <v>11538592.75</v>
      </c>
      <c r="BN101" s="53">
        <v>0.99848913013066232</v>
      </c>
      <c r="BO101" s="54">
        <v>1.4499000000000001E-4</v>
      </c>
      <c r="BP101" s="70">
        <v>3646</v>
      </c>
      <c r="BQ101" s="71"/>
      <c r="BR101" s="70"/>
      <c r="BS101" s="72"/>
      <c r="BT101" s="72"/>
      <c r="BU101" s="70">
        <v>15206964</v>
      </c>
      <c r="BV101" s="70">
        <v>53543</v>
      </c>
      <c r="BW101" s="74">
        <v>1419181</v>
      </c>
      <c r="BX101" s="70">
        <v>16679688</v>
      </c>
    </row>
    <row r="102" spans="1:76" x14ac:dyDescent="0.3">
      <c r="A102" s="73" t="s">
        <v>10</v>
      </c>
      <c r="B102" s="2" t="s">
        <v>11</v>
      </c>
      <c r="C102" s="2" t="s">
        <v>113</v>
      </c>
      <c r="D102" s="2" t="s">
        <v>16</v>
      </c>
      <c r="E102" s="2" t="s">
        <v>15</v>
      </c>
      <c r="F102" s="17" t="str">
        <f>+Tabela1[[#This Row],[WK]]&amp;Tabela1[[#This Row],[PK]]&amp;Tabela1[[#This Row],[GK]]</f>
        <v>021603</v>
      </c>
      <c r="G102" s="2" t="s">
        <v>116</v>
      </c>
      <c r="H102" s="3">
        <v>291566280.17000002</v>
      </c>
      <c r="I102" s="4">
        <v>1.125</v>
      </c>
      <c r="J102" s="3">
        <v>328012065.19</v>
      </c>
      <c r="K102" s="4">
        <v>7.0000000000000007E-2</v>
      </c>
      <c r="L102" s="3">
        <v>22960845</v>
      </c>
      <c r="M102" s="3"/>
      <c r="N102" s="5"/>
      <c r="O102" s="3">
        <v>9268629.7699999996</v>
      </c>
      <c r="P102" s="4">
        <v>1.125</v>
      </c>
      <c r="Q102" s="3">
        <v>10427208.49</v>
      </c>
      <c r="R102" s="4">
        <v>1.6E-2</v>
      </c>
      <c r="S102" s="3">
        <v>166835</v>
      </c>
      <c r="T102" s="3"/>
      <c r="U102" s="5"/>
      <c r="V102" s="3">
        <v>14534700</v>
      </c>
      <c r="W102" s="5"/>
      <c r="X102" s="3">
        <v>21570466</v>
      </c>
      <c r="Y102" s="3">
        <v>0</v>
      </c>
      <c r="Z102" s="3">
        <v>2146</v>
      </c>
      <c r="AA102" s="3">
        <v>2270990</v>
      </c>
      <c r="AB102" s="3">
        <v>9919645</v>
      </c>
      <c r="AC102" s="3">
        <v>9377685</v>
      </c>
      <c r="AD102" s="3">
        <v>7911862</v>
      </c>
      <c r="AE102" s="3">
        <v>25026482</v>
      </c>
      <c r="AF102" s="3">
        <v>5846225</v>
      </c>
      <c r="AG102" s="3">
        <v>166835</v>
      </c>
      <c r="AH102" s="3">
        <v>0</v>
      </c>
      <c r="AI102" s="3">
        <v>14534700</v>
      </c>
      <c r="AJ102" s="3">
        <v>678620</v>
      </c>
      <c r="AK102" s="3">
        <v>701986</v>
      </c>
      <c r="AL102" s="3">
        <v>1131725</v>
      </c>
      <c r="AM102" s="3">
        <v>-429739</v>
      </c>
      <c r="AN102" s="3">
        <v>0</v>
      </c>
      <c r="AO102" s="3">
        <v>0</v>
      </c>
      <c r="AP102" s="3">
        <v>23366</v>
      </c>
      <c r="AQ102" s="3">
        <v>23366</v>
      </c>
      <c r="AR102" s="3">
        <f>Tabela1[[#This Row],[Potrzeby finansowe 2027
w tym:]]+Tabela1[[#This Row],[Rozliczenie 2025 potrz. fin.]]</f>
        <v>21593832</v>
      </c>
      <c r="AS102" s="3">
        <v>0</v>
      </c>
      <c r="AT102" s="3">
        <v>0</v>
      </c>
      <c r="AU102" s="3"/>
      <c r="AV102" s="3"/>
      <c r="AW102" s="3"/>
      <c r="AX102" s="3"/>
      <c r="AY102" s="3"/>
      <c r="AZ102" s="3"/>
      <c r="BA102" s="3">
        <v>2146</v>
      </c>
      <c r="BB102" s="3">
        <v>0</v>
      </c>
      <c r="BC102" s="3">
        <v>6.45</v>
      </c>
      <c r="BD102" s="3">
        <v>0</v>
      </c>
      <c r="BE102" s="3">
        <v>0</v>
      </c>
      <c r="BF102" s="3">
        <v>0</v>
      </c>
      <c r="BG102" s="3">
        <v>562558</v>
      </c>
      <c r="BH102" s="3">
        <v>5286</v>
      </c>
      <c r="BI102" s="3">
        <v>1708432</v>
      </c>
      <c r="BJ102" s="3">
        <v>26253198.207499996</v>
      </c>
      <c r="BK102" s="3">
        <v>21938386.089999996</v>
      </c>
      <c r="BL102" s="3">
        <v>2177572.4700000002</v>
      </c>
      <c r="BM102" s="3">
        <v>12904103.530000001</v>
      </c>
      <c r="BN102" s="53">
        <v>2.8578402021954248</v>
      </c>
      <c r="BO102" s="54">
        <v>2.07099E-4</v>
      </c>
      <c r="BP102" s="70">
        <v>5208</v>
      </c>
      <c r="BQ102" s="71"/>
      <c r="BR102" s="70"/>
      <c r="BS102" s="72"/>
      <c r="BT102" s="72"/>
      <c r="BU102" s="70">
        <v>5846225</v>
      </c>
      <c r="BV102" s="70">
        <v>166835</v>
      </c>
      <c r="BW102" s="74">
        <v>0</v>
      </c>
      <c r="BX102" s="70">
        <v>6013060</v>
      </c>
    </row>
    <row r="103" spans="1:76" x14ac:dyDescent="0.3">
      <c r="A103" s="73" t="s">
        <v>10</v>
      </c>
      <c r="B103" s="2" t="s">
        <v>11</v>
      </c>
      <c r="C103" s="2" t="s">
        <v>113</v>
      </c>
      <c r="D103" s="2" t="s">
        <v>18</v>
      </c>
      <c r="E103" s="2" t="s">
        <v>19</v>
      </c>
      <c r="F103" s="17" t="str">
        <f>+Tabela1[[#This Row],[WK]]&amp;Tabela1[[#This Row],[PK]]&amp;Tabela1[[#This Row],[GK]]</f>
        <v>021604</v>
      </c>
      <c r="G103" s="2" t="s">
        <v>117</v>
      </c>
      <c r="H103" s="3">
        <v>1836942486.45</v>
      </c>
      <c r="I103" s="4">
        <v>1.125</v>
      </c>
      <c r="J103" s="3">
        <v>2066560297.26</v>
      </c>
      <c r="K103" s="4">
        <v>7.0000000000000007E-2</v>
      </c>
      <c r="L103" s="3">
        <v>144659221</v>
      </c>
      <c r="M103" s="3"/>
      <c r="N103" s="5"/>
      <c r="O103" s="3">
        <v>3577437732.1400003</v>
      </c>
      <c r="P103" s="4">
        <v>1.125</v>
      </c>
      <c r="Q103" s="3">
        <v>4024617448.6599998</v>
      </c>
      <c r="R103" s="4">
        <v>1.6E-2</v>
      </c>
      <c r="S103" s="3">
        <v>64393879</v>
      </c>
      <c r="T103" s="3"/>
      <c r="U103" s="5"/>
      <c r="V103" s="3">
        <v>79471138</v>
      </c>
      <c r="W103" s="5"/>
      <c r="X103" s="3">
        <v>86979592</v>
      </c>
      <c r="Y103" s="3">
        <v>0</v>
      </c>
      <c r="Z103" s="3">
        <v>59297</v>
      </c>
      <c r="AA103" s="3">
        <v>7253132</v>
      </c>
      <c r="AB103" s="3">
        <v>51517069</v>
      </c>
      <c r="AC103" s="3">
        <v>28150094</v>
      </c>
      <c r="AD103" s="3">
        <v>32087364</v>
      </c>
      <c r="AE103" s="3">
        <v>100636578</v>
      </c>
      <c r="AF103" s="3">
        <v>76110007</v>
      </c>
      <c r="AG103" s="3">
        <v>64393879</v>
      </c>
      <c r="AH103" s="3">
        <v>0</v>
      </c>
      <c r="AI103" s="3">
        <v>79471138</v>
      </c>
      <c r="AJ103" s="3">
        <v>2084463</v>
      </c>
      <c r="AK103" s="3">
        <v>2215486</v>
      </c>
      <c r="AL103" s="3">
        <v>5096543</v>
      </c>
      <c r="AM103" s="3">
        <v>-2881057</v>
      </c>
      <c r="AN103" s="3">
        <v>-114535</v>
      </c>
      <c r="AO103" s="3">
        <v>0</v>
      </c>
      <c r="AP103" s="3">
        <v>245558</v>
      </c>
      <c r="AQ103" s="3">
        <v>131023</v>
      </c>
      <c r="AR103" s="3">
        <f>Tabela1[[#This Row],[Potrzeby finansowe 2027
w tym:]]+Tabela1[[#This Row],[Rozliczenie 2025 potrz. fin.]]</f>
        <v>87110615</v>
      </c>
      <c r="AS103" s="3">
        <v>0</v>
      </c>
      <c r="AT103" s="3">
        <v>0</v>
      </c>
      <c r="AU103" s="3"/>
      <c r="AV103" s="3"/>
      <c r="AW103" s="3"/>
      <c r="AX103" s="3"/>
      <c r="AY103" s="3"/>
      <c r="AZ103" s="3"/>
      <c r="BA103" s="3">
        <v>59297</v>
      </c>
      <c r="BB103" s="3">
        <v>0</v>
      </c>
      <c r="BC103" s="3">
        <v>0</v>
      </c>
      <c r="BD103" s="3">
        <v>594.1</v>
      </c>
      <c r="BE103" s="3">
        <v>0</v>
      </c>
      <c r="BF103" s="3">
        <v>0</v>
      </c>
      <c r="BG103" s="3">
        <v>2825238</v>
      </c>
      <c r="BH103" s="3">
        <v>26547</v>
      </c>
      <c r="BI103" s="3">
        <v>4427894</v>
      </c>
      <c r="BJ103" s="3">
        <v>68042732.775000006</v>
      </c>
      <c r="BK103" s="3">
        <v>61259771.170000002</v>
      </c>
      <c r="BL103" s="3">
        <v>4603692.3600000003</v>
      </c>
      <c r="BM103" s="3">
        <v>17924461.700000003</v>
      </c>
      <c r="BN103" s="53">
        <v>2.4011359503091692</v>
      </c>
      <c r="BO103" s="54">
        <v>1.1353642000000001E-3</v>
      </c>
      <c r="BP103" s="70">
        <v>28552</v>
      </c>
      <c r="BQ103" s="71"/>
      <c r="BR103" s="70"/>
      <c r="BS103" s="72"/>
      <c r="BT103" s="72"/>
      <c r="BU103" s="70">
        <v>76110007</v>
      </c>
      <c r="BV103" s="70">
        <v>64393879</v>
      </c>
      <c r="BW103" s="74">
        <v>0</v>
      </c>
      <c r="BX103" s="70">
        <v>140503886</v>
      </c>
    </row>
    <row r="104" spans="1:76" x14ac:dyDescent="0.3">
      <c r="A104" s="73" t="s">
        <v>10</v>
      </c>
      <c r="B104" s="2" t="s">
        <v>11</v>
      </c>
      <c r="C104" s="2" t="s">
        <v>113</v>
      </c>
      <c r="D104" s="2" t="s">
        <v>21</v>
      </c>
      <c r="E104" s="2" t="s">
        <v>19</v>
      </c>
      <c r="F104" s="17" t="str">
        <f>+Tabela1[[#This Row],[WK]]&amp;Tabela1[[#This Row],[PK]]&amp;Tabela1[[#This Row],[GK]]</f>
        <v>021605</v>
      </c>
      <c r="G104" s="2" t="s">
        <v>118</v>
      </c>
      <c r="H104" s="3">
        <v>386328500.18000001</v>
      </c>
      <c r="I104" s="4">
        <v>1.125</v>
      </c>
      <c r="J104" s="3">
        <v>434619562.69999999</v>
      </c>
      <c r="K104" s="4">
        <v>7.0000000000000007E-2</v>
      </c>
      <c r="L104" s="3">
        <v>30423369</v>
      </c>
      <c r="M104" s="3"/>
      <c r="N104" s="5"/>
      <c r="O104" s="3">
        <v>5503225.7999999998</v>
      </c>
      <c r="P104" s="4">
        <v>1.125</v>
      </c>
      <c r="Q104" s="3">
        <v>6191129.0300000003</v>
      </c>
      <c r="R104" s="4">
        <v>1.6E-2</v>
      </c>
      <c r="S104" s="3">
        <v>99058</v>
      </c>
      <c r="T104" s="3"/>
      <c r="U104" s="5"/>
      <c r="V104" s="3">
        <v>18541458</v>
      </c>
      <c r="W104" s="5"/>
      <c r="X104" s="3">
        <v>22519668</v>
      </c>
      <c r="Y104" s="3">
        <v>1402145</v>
      </c>
      <c r="Z104" s="3">
        <v>1155977</v>
      </c>
      <c r="AA104" s="3">
        <v>1331010</v>
      </c>
      <c r="AB104" s="3">
        <v>12786083</v>
      </c>
      <c r="AC104" s="3">
        <v>5844453</v>
      </c>
      <c r="AD104" s="3">
        <v>3987465</v>
      </c>
      <c r="AE104" s="3">
        <v>0</v>
      </c>
      <c r="AF104" s="3">
        <v>30423369</v>
      </c>
      <c r="AG104" s="3">
        <v>99058</v>
      </c>
      <c r="AH104" s="3">
        <v>3987465</v>
      </c>
      <c r="AI104" s="3">
        <v>18541458</v>
      </c>
      <c r="AJ104" s="3">
        <v>-717340</v>
      </c>
      <c r="AK104" s="3">
        <v>-926377</v>
      </c>
      <c r="AL104" s="3">
        <v>850286</v>
      </c>
      <c r="AM104" s="3">
        <v>-1776663</v>
      </c>
      <c r="AN104" s="3">
        <v>-209037</v>
      </c>
      <c r="AO104" s="3">
        <v>0</v>
      </c>
      <c r="AP104" s="3">
        <v>0</v>
      </c>
      <c r="AQ104" s="3">
        <v>-209037</v>
      </c>
      <c r="AR104" s="3">
        <f>Tabela1[[#This Row],[Potrzeby finansowe 2027
w tym:]]+Tabela1[[#This Row],[Rozliczenie 2025 potrz. fin.]]</f>
        <v>22310631</v>
      </c>
      <c r="AS104" s="3">
        <v>0</v>
      </c>
      <c r="AT104" s="3">
        <v>0</v>
      </c>
      <c r="AU104" s="3"/>
      <c r="AV104" s="3"/>
      <c r="AW104" s="3"/>
      <c r="AX104" s="3"/>
      <c r="AY104" s="3"/>
      <c r="AZ104" s="3"/>
      <c r="BA104" s="3">
        <v>1155977</v>
      </c>
      <c r="BB104" s="3">
        <v>0</v>
      </c>
      <c r="BC104" s="3">
        <v>1211.71</v>
      </c>
      <c r="BD104" s="3">
        <v>7524.16</v>
      </c>
      <c r="BE104" s="3">
        <v>37.17</v>
      </c>
      <c r="BF104" s="3">
        <v>0</v>
      </c>
      <c r="BG104" s="3">
        <v>810526</v>
      </c>
      <c r="BH104" s="3">
        <v>7616</v>
      </c>
      <c r="BI104" s="3">
        <v>520484</v>
      </c>
      <c r="BJ104" s="3">
        <v>7998191.2850000001</v>
      </c>
      <c r="BK104" s="3">
        <v>5379071.5</v>
      </c>
      <c r="BL104" s="3">
        <v>83830.27</v>
      </c>
      <c r="BM104" s="3">
        <v>10308818.6</v>
      </c>
      <c r="BN104" s="53">
        <v>0.95500032642250265</v>
      </c>
      <c r="BO104" s="54">
        <v>2.88867E-4</v>
      </c>
      <c r="BP104" s="70">
        <v>7265</v>
      </c>
      <c r="BQ104" s="71"/>
      <c r="BR104" s="70"/>
      <c r="BS104" s="72"/>
      <c r="BT104" s="72"/>
      <c r="BU104" s="70">
        <v>30423369</v>
      </c>
      <c r="BV104" s="70">
        <v>99058</v>
      </c>
      <c r="BW104" s="74">
        <v>3987465</v>
      </c>
      <c r="BX104" s="70">
        <v>34509892</v>
      </c>
    </row>
    <row r="105" spans="1:76" x14ac:dyDescent="0.3">
      <c r="A105" s="73" t="s">
        <v>10</v>
      </c>
      <c r="B105" s="2" t="s">
        <v>11</v>
      </c>
      <c r="C105" s="2" t="s">
        <v>113</v>
      </c>
      <c r="D105" s="2" t="s">
        <v>23</v>
      </c>
      <c r="E105" s="2" t="s">
        <v>15</v>
      </c>
      <c r="F105" s="17" t="str">
        <f>+Tabela1[[#This Row],[WK]]&amp;Tabela1[[#This Row],[PK]]&amp;Tabela1[[#This Row],[GK]]</f>
        <v>021606</v>
      </c>
      <c r="G105" s="2" t="s">
        <v>119</v>
      </c>
      <c r="H105" s="3">
        <v>307409676.38999999</v>
      </c>
      <c r="I105" s="4">
        <v>1.125</v>
      </c>
      <c r="J105" s="3">
        <v>345835885.94</v>
      </c>
      <c r="K105" s="4">
        <v>7.0000000000000007E-2</v>
      </c>
      <c r="L105" s="3">
        <v>24208512</v>
      </c>
      <c r="M105" s="3"/>
      <c r="N105" s="5"/>
      <c r="O105" s="3">
        <v>7589549.1999999993</v>
      </c>
      <c r="P105" s="4">
        <v>1.125</v>
      </c>
      <c r="Q105" s="3">
        <v>8538242.8499999996</v>
      </c>
      <c r="R105" s="4">
        <v>1.6E-2</v>
      </c>
      <c r="S105" s="3">
        <v>136612</v>
      </c>
      <c r="T105" s="3"/>
      <c r="U105" s="5"/>
      <c r="V105" s="3">
        <v>13503441</v>
      </c>
      <c r="W105" s="5"/>
      <c r="X105" s="3">
        <v>18054174</v>
      </c>
      <c r="Y105" s="3">
        <v>0</v>
      </c>
      <c r="Z105" s="3">
        <v>111013</v>
      </c>
      <c r="AA105" s="3">
        <v>1596062</v>
      </c>
      <c r="AB105" s="3">
        <v>10423258</v>
      </c>
      <c r="AC105" s="3">
        <v>5923841</v>
      </c>
      <c r="AD105" s="3">
        <v>5085041</v>
      </c>
      <c r="AE105" s="3">
        <v>6811149</v>
      </c>
      <c r="AF105" s="3">
        <v>22482404</v>
      </c>
      <c r="AG105" s="3">
        <v>136612</v>
      </c>
      <c r="AH105" s="3">
        <v>0</v>
      </c>
      <c r="AI105" s="3">
        <v>13503441</v>
      </c>
      <c r="AJ105" s="3">
        <v>569227</v>
      </c>
      <c r="AK105" s="3">
        <v>517553</v>
      </c>
      <c r="AL105" s="3">
        <v>785303</v>
      </c>
      <c r="AM105" s="3">
        <v>-267750</v>
      </c>
      <c r="AN105" s="3">
        <v>-147382</v>
      </c>
      <c r="AO105" s="3">
        <v>0</v>
      </c>
      <c r="AP105" s="3">
        <v>95708</v>
      </c>
      <c r="AQ105" s="3">
        <v>-51674</v>
      </c>
      <c r="AR105" s="3">
        <f>Tabela1[[#This Row],[Potrzeby finansowe 2027
w tym:]]+Tabela1[[#This Row],[Rozliczenie 2025 potrz. fin.]]</f>
        <v>18002500</v>
      </c>
      <c r="AS105" s="3">
        <v>0</v>
      </c>
      <c r="AT105" s="3">
        <v>0</v>
      </c>
      <c r="AU105" s="3"/>
      <c r="AV105" s="3"/>
      <c r="AW105" s="3"/>
      <c r="AX105" s="3"/>
      <c r="AY105" s="3"/>
      <c r="AZ105" s="3"/>
      <c r="BA105" s="3">
        <v>111013</v>
      </c>
      <c r="BB105" s="3">
        <v>0</v>
      </c>
      <c r="BC105" s="3">
        <v>19.63</v>
      </c>
      <c r="BD105" s="3">
        <v>1046.72</v>
      </c>
      <c r="BE105" s="3">
        <v>0.17</v>
      </c>
      <c r="BF105" s="3">
        <v>0</v>
      </c>
      <c r="BG105" s="3">
        <v>554257</v>
      </c>
      <c r="BH105" s="3">
        <v>5208</v>
      </c>
      <c r="BI105" s="3">
        <v>1041805</v>
      </c>
      <c r="BJ105" s="3">
        <v>16009255.712499999</v>
      </c>
      <c r="BK105" s="3">
        <v>8919225.1899999976</v>
      </c>
      <c r="BL105" s="3">
        <v>6089230.1900000004</v>
      </c>
      <c r="BM105" s="3">
        <v>16181661.710000001</v>
      </c>
      <c r="BN105" s="53">
        <v>1.7054568516083302</v>
      </c>
      <c r="BO105" s="54">
        <v>1.921267E-4</v>
      </c>
      <c r="BP105" s="70">
        <v>4832</v>
      </c>
      <c r="BQ105" s="71"/>
      <c r="BR105" s="70"/>
      <c r="BS105" s="72"/>
      <c r="BT105" s="72"/>
      <c r="BU105" s="70">
        <v>22482404</v>
      </c>
      <c r="BV105" s="70">
        <v>136612</v>
      </c>
      <c r="BW105" s="74">
        <v>0</v>
      </c>
      <c r="BX105" s="70">
        <v>22619016</v>
      </c>
    </row>
    <row r="106" spans="1:76" x14ac:dyDescent="0.3">
      <c r="A106" s="73" t="s">
        <v>10</v>
      </c>
      <c r="B106" s="2" t="s">
        <v>11</v>
      </c>
      <c r="C106" s="2" t="s">
        <v>120</v>
      </c>
      <c r="D106" s="2" t="s">
        <v>12</v>
      </c>
      <c r="E106" s="2" t="s">
        <v>15</v>
      </c>
      <c r="F106" s="17" t="str">
        <f>+Tabela1[[#This Row],[WK]]&amp;Tabela1[[#This Row],[PK]]&amp;Tabela1[[#This Row],[GK]]</f>
        <v>021701</v>
      </c>
      <c r="G106" s="2" t="s">
        <v>121</v>
      </c>
      <c r="H106" s="3">
        <v>237793837.27000001</v>
      </c>
      <c r="I106" s="4">
        <v>1.125</v>
      </c>
      <c r="J106" s="3">
        <v>267518066.93000001</v>
      </c>
      <c r="K106" s="4">
        <v>7.0000000000000007E-2</v>
      </c>
      <c r="L106" s="3">
        <v>18726265</v>
      </c>
      <c r="M106" s="3"/>
      <c r="N106" s="5"/>
      <c r="O106" s="3">
        <v>19588498.829999998</v>
      </c>
      <c r="P106" s="4">
        <v>1.125</v>
      </c>
      <c r="Q106" s="3">
        <v>22037061.18</v>
      </c>
      <c r="R106" s="4">
        <v>1.6E-2</v>
      </c>
      <c r="S106" s="3">
        <v>352593</v>
      </c>
      <c r="T106" s="3"/>
      <c r="U106" s="5"/>
      <c r="V106" s="3">
        <v>12065841</v>
      </c>
      <c r="W106" s="5"/>
      <c r="X106" s="3">
        <v>17071090</v>
      </c>
      <c r="Y106" s="3">
        <v>0</v>
      </c>
      <c r="Z106" s="3">
        <v>4039</v>
      </c>
      <c r="AA106" s="3">
        <v>1024791</v>
      </c>
      <c r="AB106" s="3">
        <v>10192557</v>
      </c>
      <c r="AC106" s="3">
        <v>5849703</v>
      </c>
      <c r="AD106" s="3">
        <v>5050705</v>
      </c>
      <c r="AE106" s="3">
        <v>0</v>
      </c>
      <c r="AF106" s="3">
        <v>18726265</v>
      </c>
      <c r="AG106" s="3">
        <v>352593</v>
      </c>
      <c r="AH106" s="3">
        <v>5050705</v>
      </c>
      <c r="AI106" s="3">
        <v>12065841</v>
      </c>
      <c r="AJ106" s="3">
        <v>677583</v>
      </c>
      <c r="AK106" s="3">
        <v>691523</v>
      </c>
      <c r="AL106" s="3">
        <v>982774</v>
      </c>
      <c r="AM106" s="3">
        <v>-291251</v>
      </c>
      <c r="AN106" s="3">
        <v>144696</v>
      </c>
      <c r="AO106" s="3">
        <v>0</v>
      </c>
      <c r="AP106" s="3">
        <v>-130756</v>
      </c>
      <c r="AQ106" s="3">
        <v>13940</v>
      </c>
      <c r="AR106" s="3">
        <f>Tabela1[[#This Row],[Potrzeby finansowe 2027
w tym:]]+Tabela1[[#This Row],[Rozliczenie 2025 potrz. fin.]]</f>
        <v>17085030</v>
      </c>
      <c r="AS106" s="3">
        <v>0</v>
      </c>
      <c r="AT106" s="3">
        <v>0</v>
      </c>
      <c r="AU106" s="3"/>
      <c r="AV106" s="3"/>
      <c r="AW106" s="3"/>
      <c r="AX106" s="3"/>
      <c r="AY106" s="3"/>
      <c r="AZ106" s="3"/>
      <c r="BA106" s="3">
        <v>4039</v>
      </c>
      <c r="BB106" s="3">
        <v>0</v>
      </c>
      <c r="BC106" s="3">
        <v>0</v>
      </c>
      <c r="BD106" s="3">
        <v>0</v>
      </c>
      <c r="BE106" s="3">
        <v>80.94</v>
      </c>
      <c r="BF106" s="3">
        <v>0</v>
      </c>
      <c r="BG106" s="3">
        <v>525522</v>
      </c>
      <c r="BH106" s="3">
        <v>4938</v>
      </c>
      <c r="BI106" s="3">
        <v>499269</v>
      </c>
      <c r="BJ106" s="3">
        <v>7672182.2924999995</v>
      </c>
      <c r="BK106" s="3">
        <v>5578857.2199999997</v>
      </c>
      <c r="BL106" s="3">
        <v>1310969.9099999999</v>
      </c>
      <c r="BM106" s="3">
        <v>5751360.4699999997</v>
      </c>
      <c r="BN106" s="53">
        <v>1.0086511289555413</v>
      </c>
      <c r="BO106" s="54">
        <v>1.8805189999999999E-4</v>
      </c>
      <c r="BP106" s="70">
        <v>4729</v>
      </c>
      <c r="BQ106" s="71"/>
      <c r="BR106" s="70"/>
      <c r="BS106" s="72"/>
      <c r="BT106" s="72"/>
      <c r="BU106" s="70">
        <v>18726265</v>
      </c>
      <c r="BV106" s="70">
        <v>352593</v>
      </c>
      <c r="BW106" s="74">
        <v>5050705</v>
      </c>
      <c r="BX106" s="70">
        <v>24129563</v>
      </c>
    </row>
    <row r="107" spans="1:76" x14ac:dyDescent="0.3">
      <c r="A107" s="73" t="s">
        <v>10</v>
      </c>
      <c r="B107" s="2" t="s">
        <v>11</v>
      </c>
      <c r="C107" s="2" t="s">
        <v>120</v>
      </c>
      <c r="D107" s="2" t="s">
        <v>11</v>
      </c>
      <c r="E107" s="2" t="s">
        <v>15</v>
      </c>
      <c r="F107" s="17" t="str">
        <f>+Tabela1[[#This Row],[WK]]&amp;Tabela1[[#This Row],[PK]]&amp;Tabela1[[#This Row],[GK]]</f>
        <v>021702</v>
      </c>
      <c r="G107" s="2" t="s">
        <v>122</v>
      </c>
      <c r="H107" s="3">
        <v>153924234.56</v>
      </c>
      <c r="I107" s="4">
        <v>1.125</v>
      </c>
      <c r="J107" s="3">
        <v>173164763.88</v>
      </c>
      <c r="K107" s="4">
        <v>7.0000000000000007E-2</v>
      </c>
      <c r="L107" s="3">
        <v>12121533</v>
      </c>
      <c r="M107" s="3"/>
      <c r="N107" s="5"/>
      <c r="O107" s="3">
        <v>15510546.699999999</v>
      </c>
      <c r="P107" s="4">
        <v>1.125</v>
      </c>
      <c r="Q107" s="3">
        <v>17449365.039999999</v>
      </c>
      <c r="R107" s="4">
        <v>1.6E-2</v>
      </c>
      <c r="S107" s="3">
        <v>279190</v>
      </c>
      <c r="T107" s="3"/>
      <c r="U107" s="5"/>
      <c r="V107" s="3">
        <v>8056241</v>
      </c>
      <c r="W107" s="5"/>
      <c r="X107" s="3">
        <v>13449473</v>
      </c>
      <c r="Y107" s="3">
        <v>531570</v>
      </c>
      <c r="Z107" s="3">
        <v>14614</v>
      </c>
      <c r="AA107" s="3">
        <v>670496</v>
      </c>
      <c r="AB107" s="3">
        <v>9149370</v>
      </c>
      <c r="AC107" s="3">
        <v>3083423</v>
      </c>
      <c r="AD107" s="3">
        <v>5393231</v>
      </c>
      <c r="AE107" s="3">
        <v>0</v>
      </c>
      <c r="AF107" s="3">
        <v>12121533</v>
      </c>
      <c r="AG107" s="3">
        <v>279190</v>
      </c>
      <c r="AH107" s="3">
        <v>5393231</v>
      </c>
      <c r="AI107" s="3">
        <v>8056241</v>
      </c>
      <c r="AJ107" s="3">
        <v>2177208</v>
      </c>
      <c r="AK107" s="3">
        <v>2177208</v>
      </c>
      <c r="AL107" s="3">
        <v>283340</v>
      </c>
      <c r="AM107" s="3">
        <v>1893868</v>
      </c>
      <c r="AN107" s="3">
        <v>159035</v>
      </c>
      <c r="AO107" s="3">
        <v>0</v>
      </c>
      <c r="AP107" s="3">
        <v>-159035</v>
      </c>
      <c r="AQ107" s="3">
        <v>0</v>
      </c>
      <c r="AR107" s="3">
        <f>Tabela1[[#This Row],[Potrzeby finansowe 2027
w tym:]]+Tabela1[[#This Row],[Rozliczenie 2025 potrz. fin.]]</f>
        <v>13449473</v>
      </c>
      <c r="AS107" s="3">
        <v>0</v>
      </c>
      <c r="AT107" s="3">
        <v>0</v>
      </c>
      <c r="AU107" s="3"/>
      <c r="AV107" s="3"/>
      <c r="AW107" s="3"/>
      <c r="AX107" s="3"/>
      <c r="AY107" s="3"/>
      <c r="AZ107" s="3"/>
      <c r="BA107" s="3">
        <v>14614</v>
      </c>
      <c r="BB107" s="3">
        <v>0</v>
      </c>
      <c r="BC107" s="3">
        <v>0</v>
      </c>
      <c r="BD107" s="3">
        <v>0.02</v>
      </c>
      <c r="BE107" s="3">
        <v>292.8</v>
      </c>
      <c r="BF107" s="3">
        <v>0</v>
      </c>
      <c r="BG107" s="3">
        <v>413245</v>
      </c>
      <c r="BH107" s="3">
        <v>3883</v>
      </c>
      <c r="BI107" s="3">
        <v>257251</v>
      </c>
      <c r="BJ107" s="3">
        <v>3953131.7125000004</v>
      </c>
      <c r="BK107" s="3">
        <v>1987106.4900000002</v>
      </c>
      <c r="BL107" s="3">
        <v>1216884.6299999999</v>
      </c>
      <c r="BM107" s="3">
        <v>5430331.6299999999</v>
      </c>
      <c r="BN107" s="53">
        <v>0.96802365164190529</v>
      </c>
      <c r="BO107" s="54">
        <v>1.5412109999999999E-4</v>
      </c>
      <c r="BP107" s="70">
        <v>3876</v>
      </c>
      <c r="BQ107" s="71"/>
      <c r="BR107" s="70"/>
      <c r="BS107" s="72"/>
      <c r="BT107" s="72"/>
      <c r="BU107" s="70">
        <v>12121533</v>
      </c>
      <c r="BV107" s="70">
        <v>279190</v>
      </c>
      <c r="BW107" s="74">
        <v>5393231</v>
      </c>
      <c r="BX107" s="70">
        <v>17793954</v>
      </c>
    </row>
    <row r="108" spans="1:76" x14ac:dyDescent="0.3">
      <c r="A108" s="73" t="s">
        <v>10</v>
      </c>
      <c r="B108" s="2" t="s">
        <v>11</v>
      </c>
      <c r="C108" s="2" t="s">
        <v>120</v>
      </c>
      <c r="D108" s="2" t="s">
        <v>16</v>
      </c>
      <c r="E108" s="2" t="s">
        <v>15</v>
      </c>
      <c r="F108" s="17" t="str">
        <f>+Tabela1[[#This Row],[WK]]&amp;Tabela1[[#This Row],[PK]]&amp;Tabela1[[#This Row],[GK]]</f>
        <v>021703</v>
      </c>
      <c r="G108" s="2" t="s">
        <v>123</v>
      </c>
      <c r="H108" s="3">
        <v>179492278.12</v>
      </c>
      <c r="I108" s="4">
        <v>1.125</v>
      </c>
      <c r="J108" s="3">
        <v>201928812.88999999</v>
      </c>
      <c r="K108" s="4">
        <v>7.0000000000000007E-2</v>
      </c>
      <c r="L108" s="3">
        <v>14135017</v>
      </c>
      <c r="M108" s="3"/>
      <c r="N108" s="5"/>
      <c r="O108" s="3">
        <v>6078562.5999999996</v>
      </c>
      <c r="P108" s="4">
        <v>1.125</v>
      </c>
      <c r="Q108" s="3">
        <v>6838382.9299999997</v>
      </c>
      <c r="R108" s="4">
        <v>1.6E-2</v>
      </c>
      <c r="S108" s="3">
        <v>109414</v>
      </c>
      <c r="T108" s="3"/>
      <c r="U108" s="5"/>
      <c r="V108" s="3">
        <v>9575466</v>
      </c>
      <c r="W108" s="5"/>
      <c r="X108" s="3">
        <v>13268492</v>
      </c>
      <c r="Y108" s="3">
        <v>2786473</v>
      </c>
      <c r="Z108" s="3">
        <v>141280</v>
      </c>
      <c r="AA108" s="3">
        <v>812176</v>
      </c>
      <c r="AB108" s="3">
        <v>6287646</v>
      </c>
      <c r="AC108" s="3">
        <v>3240917</v>
      </c>
      <c r="AD108" s="3">
        <v>4026689</v>
      </c>
      <c r="AE108" s="3">
        <v>0</v>
      </c>
      <c r="AF108" s="3">
        <v>14135017</v>
      </c>
      <c r="AG108" s="3">
        <v>109414</v>
      </c>
      <c r="AH108" s="3">
        <v>4026689</v>
      </c>
      <c r="AI108" s="3">
        <v>9575466</v>
      </c>
      <c r="AJ108" s="3">
        <v>929347</v>
      </c>
      <c r="AK108" s="3">
        <v>644018</v>
      </c>
      <c r="AL108" s="3">
        <v>435285</v>
      </c>
      <c r="AM108" s="3">
        <v>208733</v>
      </c>
      <c r="AN108" s="3">
        <v>-285329</v>
      </c>
      <c r="AO108" s="3">
        <v>0</v>
      </c>
      <c r="AP108" s="3">
        <v>0</v>
      </c>
      <c r="AQ108" s="3">
        <v>-285329</v>
      </c>
      <c r="AR108" s="3">
        <f>Tabela1[[#This Row],[Potrzeby finansowe 2027
w tym:]]+Tabela1[[#This Row],[Rozliczenie 2025 potrz. fin.]]</f>
        <v>12983163</v>
      </c>
      <c r="AS108" s="3">
        <v>0</v>
      </c>
      <c r="AT108" s="3">
        <v>0</v>
      </c>
      <c r="AU108" s="3"/>
      <c r="AV108" s="3"/>
      <c r="AW108" s="3"/>
      <c r="AX108" s="3"/>
      <c r="AY108" s="3"/>
      <c r="AZ108" s="3"/>
      <c r="BA108" s="3">
        <v>141280</v>
      </c>
      <c r="BB108" s="3">
        <v>0</v>
      </c>
      <c r="BC108" s="3">
        <v>0</v>
      </c>
      <c r="BD108" s="3">
        <v>1259.77</v>
      </c>
      <c r="BE108" s="3">
        <v>311.43</v>
      </c>
      <c r="BF108" s="3">
        <v>0</v>
      </c>
      <c r="BG108" s="3">
        <v>467627</v>
      </c>
      <c r="BH108" s="3">
        <v>4394</v>
      </c>
      <c r="BI108" s="3">
        <v>344549</v>
      </c>
      <c r="BJ108" s="3">
        <v>5294626.76</v>
      </c>
      <c r="BK108" s="3">
        <v>3234093.3900000006</v>
      </c>
      <c r="BL108" s="3">
        <v>2440805.11</v>
      </c>
      <c r="BM108" s="3">
        <v>3360523.26</v>
      </c>
      <c r="BN108" s="53">
        <v>0.84680712160637173</v>
      </c>
      <c r="BO108" s="54">
        <v>1.686612E-4</v>
      </c>
      <c r="BP108" s="70">
        <v>4241</v>
      </c>
      <c r="BQ108" s="71"/>
      <c r="BR108" s="70"/>
      <c r="BS108" s="72"/>
      <c r="BT108" s="72"/>
      <c r="BU108" s="70">
        <v>14135017</v>
      </c>
      <c r="BV108" s="70">
        <v>109414</v>
      </c>
      <c r="BW108" s="74">
        <v>4026689</v>
      </c>
      <c r="BX108" s="70">
        <v>18271120</v>
      </c>
    </row>
    <row r="109" spans="1:76" x14ac:dyDescent="0.3">
      <c r="A109" s="73" t="s">
        <v>10</v>
      </c>
      <c r="B109" s="2" t="s">
        <v>11</v>
      </c>
      <c r="C109" s="2" t="s">
        <v>120</v>
      </c>
      <c r="D109" s="2" t="s">
        <v>18</v>
      </c>
      <c r="E109" s="2" t="s">
        <v>19</v>
      </c>
      <c r="F109" s="17" t="str">
        <f>+Tabela1[[#This Row],[WK]]&amp;Tabela1[[#This Row],[PK]]&amp;Tabela1[[#This Row],[GK]]</f>
        <v>021704</v>
      </c>
      <c r="G109" s="2" t="s">
        <v>124</v>
      </c>
      <c r="H109" s="3">
        <v>1132620012.0699999</v>
      </c>
      <c r="I109" s="4">
        <v>1.125</v>
      </c>
      <c r="J109" s="3">
        <v>1274197513.5799999</v>
      </c>
      <c r="K109" s="4">
        <v>7.0000000000000007E-2</v>
      </c>
      <c r="L109" s="3">
        <v>89193826</v>
      </c>
      <c r="M109" s="3"/>
      <c r="N109" s="5"/>
      <c r="O109" s="3">
        <v>226029485.03</v>
      </c>
      <c r="P109" s="4">
        <v>1.125</v>
      </c>
      <c r="Q109" s="3">
        <v>254283170.66</v>
      </c>
      <c r="R109" s="4">
        <v>1.6E-2</v>
      </c>
      <c r="S109" s="3">
        <v>4068531</v>
      </c>
      <c r="T109" s="3"/>
      <c r="U109" s="5"/>
      <c r="V109" s="3">
        <v>52521986</v>
      </c>
      <c r="W109" s="5"/>
      <c r="X109" s="3">
        <v>50378662</v>
      </c>
      <c r="Y109" s="3">
        <v>0</v>
      </c>
      <c r="Z109" s="3">
        <v>67810</v>
      </c>
      <c r="AA109" s="3">
        <v>3854567</v>
      </c>
      <c r="AB109" s="3">
        <v>46456285</v>
      </c>
      <c r="AC109" s="3">
        <v>0</v>
      </c>
      <c r="AD109" s="3">
        <v>0</v>
      </c>
      <c r="AE109" s="3">
        <v>0</v>
      </c>
      <c r="AF109" s="3">
        <v>89193826</v>
      </c>
      <c r="AG109" s="3">
        <v>4068531</v>
      </c>
      <c r="AH109" s="3">
        <v>0</v>
      </c>
      <c r="AI109" s="3">
        <v>52521986</v>
      </c>
      <c r="AJ109" s="3">
        <v>3685899</v>
      </c>
      <c r="AK109" s="3">
        <v>2639687</v>
      </c>
      <c r="AL109" s="3">
        <v>2972474</v>
      </c>
      <c r="AM109" s="3">
        <v>-332787</v>
      </c>
      <c r="AN109" s="3">
        <v>-1046212</v>
      </c>
      <c r="AO109" s="3">
        <v>0</v>
      </c>
      <c r="AP109" s="3">
        <v>0</v>
      </c>
      <c r="AQ109" s="3">
        <v>-1046212</v>
      </c>
      <c r="AR109" s="3">
        <f>Tabela1[[#This Row],[Potrzeby finansowe 2027
w tym:]]+Tabela1[[#This Row],[Rozliczenie 2025 potrz. fin.]]</f>
        <v>49332450</v>
      </c>
      <c r="AS109" s="3">
        <v>0</v>
      </c>
      <c r="AT109" s="3">
        <v>0</v>
      </c>
      <c r="AU109" s="3"/>
      <c r="AV109" s="3"/>
      <c r="AW109" s="3"/>
      <c r="AX109" s="3"/>
      <c r="AY109" s="3"/>
      <c r="AZ109" s="3"/>
      <c r="BA109" s="3">
        <v>67810</v>
      </c>
      <c r="BB109" s="3">
        <v>0</v>
      </c>
      <c r="BC109" s="3">
        <v>0</v>
      </c>
      <c r="BD109" s="3">
        <v>0.4</v>
      </c>
      <c r="BE109" s="3">
        <v>1357.98</v>
      </c>
      <c r="BF109" s="3">
        <v>0</v>
      </c>
      <c r="BG109" s="3">
        <v>2267470</v>
      </c>
      <c r="BH109" s="3">
        <v>21306</v>
      </c>
      <c r="BI109" s="3">
        <v>1587097</v>
      </c>
      <c r="BJ109" s="3">
        <v>24388665.597499996</v>
      </c>
      <c r="BK109" s="3">
        <v>17936533.02</v>
      </c>
      <c r="BL109" s="3">
        <v>5763839.6200000001</v>
      </c>
      <c r="BM109" s="3">
        <v>14280851.07</v>
      </c>
      <c r="BN109" s="53">
        <v>1.0748496124898577</v>
      </c>
      <c r="BO109" s="54">
        <v>9.2072370000000005E-4</v>
      </c>
      <c r="BP109" s="70">
        <v>23154</v>
      </c>
      <c r="BQ109" s="71"/>
      <c r="BR109" s="70"/>
      <c r="BS109" s="72"/>
      <c r="BT109" s="72"/>
      <c r="BU109" s="70">
        <v>89193826</v>
      </c>
      <c r="BV109" s="70">
        <v>4068531</v>
      </c>
      <c r="BW109" s="74">
        <v>0</v>
      </c>
      <c r="BX109" s="70">
        <v>93262357</v>
      </c>
    </row>
    <row r="110" spans="1:76" x14ac:dyDescent="0.3">
      <c r="A110" s="73" t="s">
        <v>10</v>
      </c>
      <c r="B110" s="2" t="s">
        <v>11</v>
      </c>
      <c r="C110" s="2" t="s">
        <v>120</v>
      </c>
      <c r="D110" s="2" t="s">
        <v>21</v>
      </c>
      <c r="E110" s="2" t="s">
        <v>19</v>
      </c>
      <c r="F110" s="17" t="str">
        <f>+Tabela1[[#This Row],[WK]]&amp;Tabela1[[#This Row],[PK]]&amp;Tabela1[[#This Row],[GK]]</f>
        <v>021705</v>
      </c>
      <c r="G110" s="2" t="s">
        <v>125</v>
      </c>
      <c r="H110" s="3">
        <v>276627866.07999998</v>
      </c>
      <c r="I110" s="4">
        <v>1.125</v>
      </c>
      <c r="J110" s="3">
        <v>311206349.33999997</v>
      </c>
      <c r="K110" s="4">
        <v>7.0000000000000007E-2</v>
      </c>
      <c r="L110" s="3">
        <v>21784444</v>
      </c>
      <c r="M110" s="3"/>
      <c r="N110" s="5"/>
      <c r="O110" s="3">
        <v>6691200.1900000004</v>
      </c>
      <c r="P110" s="4">
        <v>1.125</v>
      </c>
      <c r="Q110" s="3">
        <v>7527600.21</v>
      </c>
      <c r="R110" s="4">
        <v>1.6E-2</v>
      </c>
      <c r="S110" s="3">
        <v>120442</v>
      </c>
      <c r="T110" s="3"/>
      <c r="U110" s="5"/>
      <c r="V110" s="3">
        <v>14414406</v>
      </c>
      <c r="W110" s="5"/>
      <c r="X110" s="3">
        <v>25441607</v>
      </c>
      <c r="Y110" s="3">
        <v>4369022</v>
      </c>
      <c r="Z110" s="3">
        <v>6823</v>
      </c>
      <c r="AA110" s="3">
        <v>1297416</v>
      </c>
      <c r="AB110" s="3">
        <v>16576693</v>
      </c>
      <c r="AC110" s="3">
        <v>3191653</v>
      </c>
      <c r="AD110" s="3">
        <v>11027200</v>
      </c>
      <c r="AE110" s="3">
        <v>0</v>
      </c>
      <c r="AF110" s="3">
        <v>21784444</v>
      </c>
      <c r="AG110" s="3">
        <v>120442</v>
      </c>
      <c r="AH110" s="3">
        <v>11027200</v>
      </c>
      <c r="AI110" s="3">
        <v>14414406</v>
      </c>
      <c r="AJ110" s="3">
        <v>46569</v>
      </c>
      <c r="AK110" s="3">
        <v>46569</v>
      </c>
      <c r="AL110" s="3">
        <v>793543</v>
      </c>
      <c r="AM110" s="3">
        <v>-746974</v>
      </c>
      <c r="AN110" s="3">
        <v>1334246</v>
      </c>
      <c r="AO110" s="3">
        <v>0</v>
      </c>
      <c r="AP110" s="3">
        <v>-1334246</v>
      </c>
      <c r="AQ110" s="3">
        <v>0</v>
      </c>
      <c r="AR110" s="3">
        <f>Tabela1[[#This Row],[Potrzeby finansowe 2027
w tym:]]+Tabela1[[#This Row],[Rozliczenie 2025 potrz. fin.]]</f>
        <v>25441607</v>
      </c>
      <c r="AS110" s="3">
        <v>0</v>
      </c>
      <c r="AT110" s="3">
        <v>0</v>
      </c>
      <c r="AU110" s="3"/>
      <c r="AV110" s="3"/>
      <c r="AW110" s="3"/>
      <c r="AX110" s="3"/>
      <c r="AY110" s="3"/>
      <c r="AZ110" s="3"/>
      <c r="BA110" s="3">
        <v>6823</v>
      </c>
      <c r="BB110" s="3">
        <v>0</v>
      </c>
      <c r="BC110" s="3">
        <v>0</v>
      </c>
      <c r="BD110" s="3">
        <v>0</v>
      </c>
      <c r="BE110" s="3">
        <v>136.72</v>
      </c>
      <c r="BF110" s="3">
        <v>0</v>
      </c>
      <c r="BG110" s="3">
        <v>711232</v>
      </c>
      <c r="BH110" s="3">
        <v>6683</v>
      </c>
      <c r="BI110" s="3">
        <v>586184</v>
      </c>
      <c r="BJ110" s="3">
        <v>9007791.5250000004</v>
      </c>
      <c r="BK110" s="3">
        <v>5540821.7400000002</v>
      </c>
      <c r="BL110" s="3">
        <v>2682617.41</v>
      </c>
      <c r="BM110" s="3">
        <v>8502644.3200000003</v>
      </c>
      <c r="BN110" s="53">
        <v>0.85008440353282422</v>
      </c>
      <c r="BO110" s="54">
        <v>2.7019080000000002E-4</v>
      </c>
      <c r="BP110" s="70">
        <v>6795</v>
      </c>
      <c r="BQ110" s="71"/>
      <c r="BR110" s="70"/>
      <c r="BS110" s="72"/>
      <c r="BT110" s="72"/>
      <c r="BU110" s="70">
        <v>21784444</v>
      </c>
      <c r="BV110" s="70">
        <v>120442</v>
      </c>
      <c r="BW110" s="74">
        <v>11027200</v>
      </c>
      <c r="BX110" s="70">
        <v>32932086</v>
      </c>
    </row>
    <row r="111" spans="1:76" x14ac:dyDescent="0.3">
      <c r="A111" s="73" t="s">
        <v>10</v>
      </c>
      <c r="B111" s="2" t="s">
        <v>11</v>
      </c>
      <c r="C111" s="2" t="s">
        <v>126</v>
      </c>
      <c r="D111" s="2" t="s">
        <v>12</v>
      </c>
      <c r="E111" s="2" t="s">
        <v>15</v>
      </c>
      <c r="F111" s="17" t="str">
        <f>+Tabela1[[#This Row],[WK]]&amp;Tabela1[[#This Row],[PK]]&amp;Tabela1[[#This Row],[GK]]</f>
        <v>021801</v>
      </c>
      <c r="G111" s="2" t="s">
        <v>127</v>
      </c>
      <c r="H111" s="3">
        <v>309096136.29000002</v>
      </c>
      <c r="I111" s="4">
        <v>1.125</v>
      </c>
      <c r="J111" s="3">
        <v>347733153.32999998</v>
      </c>
      <c r="K111" s="4">
        <v>7.0000000000000007E-2</v>
      </c>
      <c r="L111" s="3">
        <v>24341321</v>
      </c>
      <c r="M111" s="3"/>
      <c r="N111" s="5"/>
      <c r="O111" s="3">
        <v>11311949.379999999</v>
      </c>
      <c r="P111" s="4">
        <v>1.125</v>
      </c>
      <c r="Q111" s="3">
        <v>12725943.050000001</v>
      </c>
      <c r="R111" s="4">
        <v>1.6E-2</v>
      </c>
      <c r="S111" s="3">
        <v>203615</v>
      </c>
      <c r="T111" s="3"/>
      <c r="U111" s="5"/>
      <c r="V111" s="3">
        <v>15009736</v>
      </c>
      <c r="W111" s="5"/>
      <c r="X111" s="3">
        <v>23773499</v>
      </c>
      <c r="Y111" s="3">
        <v>0</v>
      </c>
      <c r="Z111" s="3">
        <v>1707</v>
      </c>
      <c r="AA111" s="3">
        <v>1374143</v>
      </c>
      <c r="AB111" s="3">
        <v>15534724</v>
      </c>
      <c r="AC111" s="3">
        <v>6862925</v>
      </c>
      <c r="AD111" s="3">
        <v>8763763</v>
      </c>
      <c r="AE111" s="3">
        <v>0</v>
      </c>
      <c r="AF111" s="3">
        <v>24341321</v>
      </c>
      <c r="AG111" s="3">
        <v>203615</v>
      </c>
      <c r="AH111" s="3">
        <v>8763763</v>
      </c>
      <c r="AI111" s="3">
        <v>15009736</v>
      </c>
      <c r="AJ111" s="3">
        <v>1537211</v>
      </c>
      <c r="AK111" s="3">
        <v>1537211</v>
      </c>
      <c r="AL111" s="3">
        <v>271548</v>
      </c>
      <c r="AM111" s="3">
        <v>1265663</v>
      </c>
      <c r="AN111" s="3">
        <v>473238</v>
      </c>
      <c r="AO111" s="3">
        <v>0</v>
      </c>
      <c r="AP111" s="3">
        <v>-473238</v>
      </c>
      <c r="AQ111" s="3">
        <v>0</v>
      </c>
      <c r="AR111" s="3">
        <f>Tabela1[[#This Row],[Potrzeby finansowe 2027
w tym:]]+Tabela1[[#This Row],[Rozliczenie 2025 potrz. fin.]]</f>
        <v>23773499</v>
      </c>
      <c r="AS111" s="3">
        <v>0</v>
      </c>
      <c r="AT111" s="3">
        <v>0</v>
      </c>
      <c r="AU111" s="3"/>
      <c r="AV111" s="3"/>
      <c r="AW111" s="3"/>
      <c r="AX111" s="3"/>
      <c r="AY111" s="3"/>
      <c r="AZ111" s="3"/>
      <c r="BA111" s="3">
        <v>1707</v>
      </c>
      <c r="BB111" s="3">
        <v>0</v>
      </c>
      <c r="BC111" s="3">
        <v>0</v>
      </c>
      <c r="BD111" s="3">
        <v>0.08</v>
      </c>
      <c r="BE111" s="3">
        <v>34.049999999999997</v>
      </c>
      <c r="BF111" s="3">
        <v>0</v>
      </c>
      <c r="BG111" s="3">
        <v>758377</v>
      </c>
      <c r="BH111" s="3">
        <v>7126</v>
      </c>
      <c r="BI111" s="3">
        <v>615766</v>
      </c>
      <c r="BJ111" s="3">
        <v>9462376.870000001</v>
      </c>
      <c r="BK111" s="3">
        <v>6731900.0500000007</v>
      </c>
      <c r="BL111" s="3">
        <v>1530254.72</v>
      </c>
      <c r="BM111" s="3">
        <v>7861397.8399999999</v>
      </c>
      <c r="BN111" s="53">
        <v>1.0304766701174188</v>
      </c>
      <c r="BO111" s="54">
        <v>2.5485969999999999E-4</v>
      </c>
      <c r="BP111" s="70">
        <v>6409</v>
      </c>
      <c r="BQ111" s="71"/>
      <c r="BR111" s="70"/>
      <c r="BS111" s="72"/>
      <c r="BT111" s="72"/>
      <c r="BU111" s="70">
        <v>24341321</v>
      </c>
      <c r="BV111" s="70">
        <v>203615</v>
      </c>
      <c r="BW111" s="74">
        <v>8763763</v>
      </c>
      <c r="BX111" s="70">
        <v>33308699</v>
      </c>
    </row>
    <row r="112" spans="1:76" x14ac:dyDescent="0.3">
      <c r="A112" s="73" t="s">
        <v>10</v>
      </c>
      <c r="B112" s="2" t="s">
        <v>11</v>
      </c>
      <c r="C112" s="2" t="s">
        <v>126</v>
      </c>
      <c r="D112" s="2" t="s">
        <v>11</v>
      </c>
      <c r="E112" s="2" t="s">
        <v>15</v>
      </c>
      <c r="F112" s="17" t="str">
        <f>+Tabela1[[#This Row],[WK]]&amp;Tabela1[[#This Row],[PK]]&amp;Tabela1[[#This Row],[GK]]</f>
        <v>021802</v>
      </c>
      <c r="G112" s="2" t="s">
        <v>128</v>
      </c>
      <c r="H112" s="3">
        <v>279683189.11000001</v>
      </c>
      <c r="I112" s="4">
        <v>1.125</v>
      </c>
      <c r="J112" s="3">
        <v>314643587.75</v>
      </c>
      <c r="K112" s="4">
        <v>7.0000000000000007E-2</v>
      </c>
      <c r="L112" s="3">
        <v>22025051</v>
      </c>
      <c r="M112" s="3"/>
      <c r="N112" s="5"/>
      <c r="O112" s="3">
        <v>14437809.390000001</v>
      </c>
      <c r="P112" s="4">
        <v>1.125</v>
      </c>
      <c r="Q112" s="3">
        <v>16242535.560000001</v>
      </c>
      <c r="R112" s="4">
        <v>1.6E-2</v>
      </c>
      <c r="S112" s="3">
        <v>259881</v>
      </c>
      <c r="T112" s="3"/>
      <c r="U112" s="5"/>
      <c r="V112" s="3">
        <v>13948626</v>
      </c>
      <c r="W112" s="5"/>
      <c r="X112" s="3">
        <v>13957661</v>
      </c>
      <c r="Y112" s="3">
        <v>0</v>
      </c>
      <c r="Z112" s="3">
        <v>3682</v>
      </c>
      <c r="AA112" s="3">
        <v>941229</v>
      </c>
      <c r="AB112" s="3">
        <v>10428449</v>
      </c>
      <c r="AC112" s="3">
        <v>2584301</v>
      </c>
      <c r="AD112" s="3">
        <v>2513859</v>
      </c>
      <c r="AE112" s="3">
        <v>0</v>
      </c>
      <c r="AF112" s="3">
        <v>22025051</v>
      </c>
      <c r="AG112" s="3">
        <v>259881</v>
      </c>
      <c r="AH112" s="3">
        <v>2513859</v>
      </c>
      <c r="AI112" s="3">
        <v>13948626</v>
      </c>
      <c r="AJ112" s="3">
        <v>1168545</v>
      </c>
      <c r="AK112" s="3">
        <v>1193694</v>
      </c>
      <c r="AL112" s="3">
        <v>940983</v>
      </c>
      <c r="AM112" s="3">
        <v>252711</v>
      </c>
      <c r="AN112" s="3">
        <v>25149</v>
      </c>
      <c r="AO112" s="3">
        <v>0</v>
      </c>
      <c r="AP112" s="3">
        <v>0</v>
      </c>
      <c r="AQ112" s="3">
        <v>25149</v>
      </c>
      <c r="AR112" s="3">
        <f>Tabela1[[#This Row],[Potrzeby finansowe 2027
w tym:]]+Tabela1[[#This Row],[Rozliczenie 2025 potrz. fin.]]</f>
        <v>13982810</v>
      </c>
      <c r="AS112" s="3">
        <v>0</v>
      </c>
      <c r="AT112" s="3">
        <v>0</v>
      </c>
      <c r="AU112" s="3"/>
      <c r="AV112" s="3"/>
      <c r="AW112" s="3"/>
      <c r="AX112" s="3"/>
      <c r="AY112" s="3"/>
      <c r="AZ112" s="3"/>
      <c r="BA112" s="3">
        <v>3682</v>
      </c>
      <c r="BB112" s="3">
        <v>0</v>
      </c>
      <c r="BC112" s="3">
        <v>0</v>
      </c>
      <c r="BD112" s="3">
        <v>0.18</v>
      </c>
      <c r="BE112" s="3">
        <v>73.42</v>
      </c>
      <c r="BF112" s="3">
        <v>0</v>
      </c>
      <c r="BG112" s="3">
        <v>595123</v>
      </c>
      <c r="BH112" s="3">
        <v>5592</v>
      </c>
      <c r="BI112" s="3">
        <v>346106</v>
      </c>
      <c r="BJ112" s="3">
        <v>5318558.0874999994</v>
      </c>
      <c r="BK112" s="3">
        <v>2442593.3699999992</v>
      </c>
      <c r="BL112" s="3">
        <v>1046497.36</v>
      </c>
      <c r="BM112" s="3">
        <v>9410864.1500000004</v>
      </c>
      <c r="BN112" s="53">
        <v>1.0250748440166755</v>
      </c>
      <c r="BO112" s="54">
        <v>1.996407E-4</v>
      </c>
      <c r="BP112" s="70">
        <v>5021</v>
      </c>
      <c r="BQ112" s="71"/>
      <c r="BR112" s="70"/>
      <c r="BS112" s="72"/>
      <c r="BT112" s="72"/>
      <c r="BU112" s="70">
        <v>22025051</v>
      </c>
      <c r="BV112" s="70">
        <v>259881</v>
      </c>
      <c r="BW112" s="74">
        <v>2513859</v>
      </c>
      <c r="BX112" s="70">
        <v>24798791</v>
      </c>
    </row>
    <row r="113" spans="1:76" x14ac:dyDescent="0.3">
      <c r="A113" s="73" t="s">
        <v>10</v>
      </c>
      <c r="B113" s="2" t="s">
        <v>11</v>
      </c>
      <c r="C113" s="2" t="s">
        <v>126</v>
      </c>
      <c r="D113" s="2" t="s">
        <v>16</v>
      </c>
      <c r="E113" s="2" t="s">
        <v>15</v>
      </c>
      <c r="F113" s="17" t="str">
        <f>+Tabela1[[#This Row],[WK]]&amp;Tabela1[[#This Row],[PK]]&amp;Tabela1[[#This Row],[GK]]</f>
        <v>021803</v>
      </c>
      <c r="G113" s="2" t="s">
        <v>129</v>
      </c>
      <c r="H113" s="3">
        <v>1395175331.6700001</v>
      </c>
      <c r="I113" s="4">
        <v>1.125</v>
      </c>
      <c r="J113" s="3">
        <v>1569572248.1300001</v>
      </c>
      <c r="K113" s="4">
        <v>7.0000000000000007E-2</v>
      </c>
      <c r="L113" s="3">
        <v>109870057</v>
      </c>
      <c r="M113" s="3"/>
      <c r="N113" s="5"/>
      <c r="O113" s="3">
        <v>243507044.42000002</v>
      </c>
      <c r="P113" s="4">
        <v>1.125</v>
      </c>
      <c r="Q113" s="3">
        <v>273945424.97000003</v>
      </c>
      <c r="R113" s="4">
        <v>1.6E-2</v>
      </c>
      <c r="S113" s="3">
        <v>4383127</v>
      </c>
      <c r="T113" s="3"/>
      <c r="U113" s="5"/>
      <c r="V113" s="3">
        <v>50042897</v>
      </c>
      <c r="W113" s="5"/>
      <c r="X113" s="3">
        <v>76379110</v>
      </c>
      <c r="Y113" s="3">
        <v>0</v>
      </c>
      <c r="Z113" s="3">
        <v>164311</v>
      </c>
      <c r="AA113" s="3">
        <v>4702561</v>
      </c>
      <c r="AB113" s="3">
        <v>57483629</v>
      </c>
      <c r="AC113" s="3">
        <v>14028609</v>
      </c>
      <c r="AD113" s="3">
        <v>26416049</v>
      </c>
      <c r="AE113" s="3">
        <v>11392071</v>
      </c>
      <c r="AF113" s="3">
        <v>109870057</v>
      </c>
      <c r="AG113" s="3">
        <v>4383127</v>
      </c>
      <c r="AH113" s="3">
        <v>15023978</v>
      </c>
      <c r="AI113" s="3">
        <v>50042897</v>
      </c>
      <c r="AJ113" s="3">
        <v>7033242</v>
      </c>
      <c r="AK113" s="3">
        <v>7113077</v>
      </c>
      <c r="AL113" s="3">
        <v>4870885</v>
      </c>
      <c r="AM113" s="3">
        <v>2242192</v>
      </c>
      <c r="AN113" s="3">
        <v>2471940</v>
      </c>
      <c r="AO113" s="3">
        <v>0</v>
      </c>
      <c r="AP113" s="3">
        <v>-2392105</v>
      </c>
      <c r="AQ113" s="3">
        <v>79835</v>
      </c>
      <c r="AR113" s="3">
        <f>Tabela1[[#This Row],[Potrzeby finansowe 2027
w tym:]]+Tabela1[[#This Row],[Rozliczenie 2025 potrz. fin.]]</f>
        <v>76458945</v>
      </c>
      <c r="AS113" s="3">
        <v>0</v>
      </c>
      <c r="AT113" s="3">
        <v>0</v>
      </c>
      <c r="AU113" s="3"/>
      <c r="AV113" s="3"/>
      <c r="AW113" s="3"/>
      <c r="AX113" s="3"/>
      <c r="AY113" s="3"/>
      <c r="AZ113" s="3"/>
      <c r="BA113" s="3">
        <v>164311</v>
      </c>
      <c r="BB113" s="3">
        <v>0</v>
      </c>
      <c r="BC113" s="3">
        <v>35.93</v>
      </c>
      <c r="BD113" s="3">
        <v>573.35</v>
      </c>
      <c r="BE113" s="3">
        <v>1906.24</v>
      </c>
      <c r="BF113" s="3">
        <v>0</v>
      </c>
      <c r="BG113" s="3">
        <v>2463077</v>
      </c>
      <c r="BH113" s="3">
        <v>23144</v>
      </c>
      <c r="BI113" s="3">
        <v>2239484</v>
      </c>
      <c r="BJ113" s="3">
        <v>34413786.6325</v>
      </c>
      <c r="BK113" s="3">
        <v>28431973.990000002</v>
      </c>
      <c r="BL113" s="3">
        <v>4105095.73</v>
      </c>
      <c r="BM113" s="3">
        <v>15717059.109999999</v>
      </c>
      <c r="BN113" s="53">
        <v>1.4038368633595406</v>
      </c>
      <c r="BO113" s="54">
        <v>8.82883E-4</v>
      </c>
      <c r="BP113" s="70">
        <v>22203</v>
      </c>
      <c r="BQ113" s="71"/>
      <c r="BR113" s="70"/>
      <c r="BS113" s="72"/>
      <c r="BT113" s="72"/>
      <c r="BU113" s="70">
        <v>109870057</v>
      </c>
      <c r="BV113" s="70">
        <v>4383127</v>
      </c>
      <c r="BW113" s="74">
        <v>15023978</v>
      </c>
      <c r="BX113" s="70">
        <v>129277162</v>
      </c>
    </row>
    <row r="114" spans="1:76" x14ac:dyDescent="0.3">
      <c r="A114" s="73" t="s">
        <v>10</v>
      </c>
      <c r="B114" s="2" t="s">
        <v>11</v>
      </c>
      <c r="C114" s="2" t="s">
        <v>126</v>
      </c>
      <c r="D114" s="2" t="s">
        <v>18</v>
      </c>
      <c r="E114" s="2" t="s">
        <v>19</v>
      </c>
      <c r="F114" s="17" t="str">
        <f>+Tabela1[[#This Row],[WK]]&amp;Tabela1[[#This Row],[PK]]&amp;Tabela1[[#This Row],[GK]]</f>
        <v>021804</v>
      </c>
      <c r="G114" s="2" t="s">
        <v>130</v>
      </c>
      <c r="H114" s="3">
        <v>1105055260.9400001</v>
      </c>
      <c r="I114" s="4">
        <v>1.125</v>
      </c>
      <c r="J114" s="3">
        <v>1243187168.5599999</v>
      </c>
      <c r="K114" s="4">
        <v>7.0000000000000007E-2</v>
      </c>
      <c r="L114" s="3">
        <v>87023102</v>
      </c>
      <c r="M114" s="3"/>
      <c r="N114" s="5"/>
      <c r="O114" s="3">
        <v>288095188.67000008</v>
      </c>
      <c r="P114" s="4">
        <v>1.125</v>
      </c>
      <c r="Q114" s="3">
        <v>324107087.25</v>
      </c>
      <c r="R114" s="4">
        <v>1.6E-2</v>
      </c>
      <c r="S114" s="3">
        <v>5185713</v>
      </c>
      <c r="T114" s="3"/>
      <c r="U114" s="5"/>
      <c r="V114" s="3">
        <v>50868968</v>
      </c>
      <c r="W114" s="5"/>
      <c r="X114" s="3">
        <v>43276998</v>
      </c>
      <c r="Y114" s="3">
        <v>0</v>
      </c>
      <c r="Z114" s="3">
        <v>131517</v>
      </c>
      <c r="AA114" s="3">
        <v>4021766</v>
      </c>
      <c r="AB114" s="3">
        <v>39123715</v>
      </c>
      <c r="AC114" s="3">
        <v>0</v>
      </c>
      <c r="AD114" s="3">
        <v>851864</v>
      </c>
      <c r="AE114" s="3">
        <v>0</v>
      </c>
      <c r="AF114" s="3">
        <v>87023102</v>
      </c>
      <c r="AG114" s="3">
        <v>5185713</v>
      </c>
      <c r="AH114" s="3">
        <v>851864</v>
      </c>
      <c r="AI114" s="3">
        <v>50868968</v>
      </c>
      <c r="AJ114" s="3">
        <v>1071166</v>
      </c>
      <c r="AK114" s="3">
        <v>906523</v>
      </c>
      <c r="AL114" s="3">
        <v>2954088</v>
      </c>
      <c r="AM114" s="3">
        <v>-2047565</v>
      </c>
      <c r="AN114" s="3">
        <v>-164643</v>
      </c>
      <c r="AO114" s="3">
        <v>0</v>
      </c>
      <c r="AP114" s="3">
        <v>0</v>
      </c>
      <c r="AQ114" s="3">
        <v>-164643</v>
      </c>
      <c r="AR114" s="3">
        <f>Tabela1[[#This Row],[Potrzeby finansowe 2027
w tym:]]+Tabela1[[#This Row],[Rozliczenie 2025 potrz. fin.]]</f>
        <v>43112355</v>
      </c>
      <c r="AS114" s="3">
        <v>0</v>
      </c>
      <c r="AT114" s="3">
        <v>0</v>
      </c>
      <c r="AU114" s="3"/>
      <c r="AV114" s="3"/>
      <c r="AW114" s="3"/>
      <c r="AX114" s="3"/>
      <c r="AY114" s="3"/>
      <c r="AZ114" s="3"/>
      <c r="BA114" s="3">
        <v>131517</v>
      </c>
      <c r="BB114" s="3">
        <v>0</v>
      </c>
      <c r="BC114" s="3">
        <v>0</v>
      </c>
      <c r="BD114" s="3">
        <v>0</v>
      </c>
      <c r="BE114" s="3">
        <v>2635.35</v>
      </c>
      <c r="BF114" s="3">
        <v>0</v>
      </c>
      <c r="BG114" s="3">
        <v>2097510</v>
      </c>
      <c r="BH114" s="3">
        <v>19709</v>
      </c>
      <c r="BI114" s="3">
        <v>1924256</v>
      </c>
      <c r="BJ114" s="3">
        <v>29569740.579999998</v>
      </c>
      <c r="BK114" s="3">
        <v>25655613.82</v>
      </c>
      <c r="BL114" s="3">
        <v>4886691.32</v>
      </c>
      <c r="BM114" s="3">
        <v>5883124.3999999985</v>
      </c>
      <c r="BN114" s="53">
        <v>1.2423920240993072</v>
      </c>
      <c r="BO114" s="54">
        <v>8.1534770000000003E-4</v>
      </c>
      <c r="BP114" s="70">
        <v>20505</v>
      </c>
      <c r="BQ114" s="71"/>
      <c r="BR114" s="70"/>
      <c r="BS114" s="72"/>
      <c r="BT114" s="72"/>
      <c r="BU114" s="70">
        <v>87023102</v>
      </c>
      <c r="BV114" s="70">
        <v>5185713</v>
      </c>
      <c r="BW114" s="74">
        <v>851864</v>
      </c>
      <c r="BX114" s="70">
        <v>93060679</v>
      </c>
    </row>
    <row r="115" spans="1:76" x14ac:dyDescent="0.3">
      <c r="A115" s="73" t="s">
        <v>10</v>
      </c>
      <c r="B115" s="2" t="s">
        <v>11</v>
      </c>
      <c r="C115" s="2" t="s">
        <v>126</v>
      </c>
      <c r="D115" s="2" t="s">
        <v>21</v>
      </c>
      <c r="E115" s="2" t="s">
        <v>15</v>
      </c>
      <c r="F115" s="17" t="str">
        <f>+Tabela1[[#This Row],[WK]]&amp;Tabela1[[#This Row],[PK]]&amp;Tabela1[[#This Row],[GK]]</f>
        <v>021805</v>
      </c>
      <c r="G115" s="2" t="s">
        <v>131</v>
      </c>
      <c r="H115" s="3">
        <v>189272231.19</v>
      </c>
      <c r="I115" s="4">
        <v>1.125</v>
      </c>
      <c r="J115" s="3">
        <v>212931260.09</v>
      </c>
      <c r="K115" s="4">
        <v>7.0000000000000007E-2</v>
      </c>
      <c r="L115" s="3">
        <v>14905188</v>
      </c>
      <c r="M115" s="3"/>
      <c r="N115" s="5"/>
      <c r="O115" s="3">
        <v>16976736.140000001</v>
      </c>
      <c r="P115" s="4">
        <v>1.125</v>
      </c>
      <c r="Q115" s="3">
        <v>19098828.16</v>
      </c>
      <c r="R115" s="4">
        <v>1.6E-2</v>
      </c>
      <c r="S115" s="3">
        <v>305581</v>
      </c>
      <c r="T115" s="3"/>
      <c r="U115" s="5"/>
      <c r="V115" s="3">
        <v>10482544</v>
      </c>
      <c r="W115" s="5"/>
      <c r="X115" s="3">
        <v>15581118</v>
      </c>
      <c r="Y115" s="3">
        <v>0</v>
      </c>
      <c r="Z115" s="3">
        <v>0</v>
      </c>
      <c r="AA115" s="3">
        <v>1060413</v>
      </c>
      <c r="AB115" s="3">
        <v>9292173</v>
      </c>
      <c r="AC115" s="3">
        <v>5228532</v>
      </c>
      <c r="AD115" s="3">
        <v>5098574</v>
      </c>
      <c r="AE115" s="3">
        <v>0</v>
      </c>
      <c r="AF115" s="3">
        <v>14905188</v>
      </c>
      <c r="AG115" s="3">
        <v>305581</v>
      </c>
      <c r="AH115" s="3">
        <v>5098574</v>
      </c>
      <c r="AI115" s="3">
        <v>10482544</v>
      </c>
      <c r="AJ115" s="3">
        <v>745137</v>
      </c>
      <c r="AK115" s="3">
        <v>745137</v>
      </c>
      <c r="AL115" s="3">
        <v>439662</v>
      </c>
      <c r="AM115" s="3">
        <v>305475</v>
      </c>
      <c r="AN115" s="3">
        <v>23716</v>
      </c>
      <c r="AO115" s="3">
        <v>0</v>
      </c>
      <c r="AP115" s="3">
        <v>-23716</v>
      </c>
      <c r="AQ115" s="3">
        <v>0</v>
      </c>
      <c r="AR115" s="3">
        <f>Tabela1[[#This Row],[Potrzeby finansowe 2027
w tym:]]+Tabela1[[#This Row],[Rozliczenie 2025 potrz. fin.]]</f>
        <v>15581118</v>
      </c>
      <c r="AS115" s="3">
        <v>0</v>
      </c>
      <c r="AT115" s="3">
        <v>0</v>
      </c>
      <c r="AU115" s="3"/>
      <c r="AV115" s="3"/>
      <c r="AW115" s="3"/>
      <c r="AX115" s="3"/>
      <c r="AY115" s="3"/>
      <c r="AZ115" s="3"/>
      <c r="BA115" s="3">
        <v>0</v>
      </c>
      <c r="BB115" s="3">
        <v>0</v>
      </c>
      <c r="BC115" s="3">
        <v>0</v>
      </c>
      <c r="BD115" s="3">
        <v>0</v>
      </c>
      <c r="BE115" s="3">
        <v>0</v>
      </c>
      <c r="BF115" s="3">
        <v>0</v>
      </c>
      <c r="BG115" s="3">
        <v>501363</v>
      </c>
      <c r="BH115" s="3">
        <v>4711</v>
      </c>
      <c r="BI115" s="3">
        <v>559050</v>
      </c>
      <c r="BJ115" s="3">
        <v>8590837.2575000003</v>
      </c>
      <c r="BK115" s="3">
        <v>3941345.67</v>
      </c>
      <c r="BL115" s="3">
        <v>1424345.16</v>
      </c>
      <c r="BM115" s="3">
        <v>15749276.029999999</v>
      </c>
      <c r="BN115" s="53">
        <v>1.0382753700232228</v>
      </c>
      <c r="BO115" s="54">
        <v>1.7182929999999999E-4</v>
      </c>
      <c r="BP115" s="70">
        <v>4321</v>
      </c>
      <c r="BQ115" s="71"/>
      <c r="BR115" s="70"/>
      <c r="BS115" s="72"/>
      <c r="BT115" s="72"/>
      <c r="BU115" s="70">
        <v>14905188</v>
      </c>
      <c r="BV115" s="70">
        <v>305581</v>
      </c>
      <c r="BW115" s="74">
        <v>5098574</v>
      </c>
      <c r="BX115" s="70">
        <v>20309343</v>
      </c>
    </row>
    <row r="116" spans="1:76" x14ac:dyDescent="0.3">
      <c r="A116" s="73" t="s">
        <v>10</v>
      </c>
      <c r="B116" s="2" t="s">
        <v>11</v>
      </c>
      <c r="C116" s="2" t="s">
        <v>132</v>
      </c>
      <c r="D116" s="2" t="s">
        <v>12</v>
      </c>
      <c r="E116" s="2" t="s">
        <v>13</v>
      </c>
      <c r="F116" s="17" t="str">
        <f>+Tabela1[[#This Row],[WK]]&amp;Tabela1[[#This Row],[PK]]&amp;Tabela1[[#This Row],[GK]]</f>
        <v>021901</v>
      </c>
      <c r="G116" s="2" t="s">
        <v>133</v>
      </c>
      <c r="H116" s="3">
        <v>2933379090.5</v>
      </c>
      <c r="I116" s="4">
        <v>1.125</v>
      </c>
      <c r="J116" s="3">
        <v>3300051476.8099999</v>
      </c>
      <c r="K116" s="4">
        <v>7.0000000000000007E-2</v>
      </c>
      <c r="L116" s="3">
        <v>231003603</v>
      </c>
      <c r="M116" s="3"/>
      <c r="N116" s="5"/>
      <c r="O116" s="3">
        <v>559454024.45000005</v>
      </c>
      <c r="P116" s="4">
        <v>1.125</v>
      </c>
      <c r="Q116" s="3">
        <v>629385777.50999999</v>
      </c>
      <c r="R116" s="4">
        <v>1.6E-2</v>
      </c>
      <c r="S116" s="3">
        <v>10070172</v>
      </c>
      <c r="T116" s="3"/>
      <c r="U116" s="5"/>
      <c r="V116" s="3">
        <v>127251461</v>
      </c>
      <c r="W116" s="5"/>
      <c r="X116" s="3">
        <v>124912658</v>
      </c>
      <c r="Y116" s="3">
        <v>0</v>
      </c>
      <c r="Z116" s="3">
        <v>0</v>
      </c>
      <c r="AA116" s="3">
        <v>8153011</v>
      </c>
      <c r="AB116" s="3">
        <v>116759647</v>
      </c>
      <c r="AC116" s="3">
        <v>0</v>
      </c>
      <c r="AD116" s="3">
        <v>23324945</v>
      </c>
      <c r="AE116" s="3">
        <v>0</v>
      </c>
      <c r="AF116" s="3">
        <v>231003603</v>
      </c>
      <c r="AG116" s="3">
        <v>10070172</v>
      </c>
      <c r="AH116" s="3">
        <v>23324945</v>
      </c>
      <c r="AI116" s="3">
        <v>127251461</v>
      </c>
      <c r="AJ116" s="3">
        <v>7620948</v>
      </c>
      <c r="AK116" s="3">
        <v>14435888</v>
      </c>
      <c r="AL116" s="3">
        <v>6197065</v>
      </c>
      <c r="AM116" s="3">
        <v>8238823</v>
      </c>
      <c r="AN116" s="3">
        <v>6814940</v>
      </c>
      <c r="AO116" s="3">
        <v>0</v>
      </c>
      <c r="AP116" s="3">
        <v>0</v>
      </c>
      <c r="AQ116" s="3">
        <v>6814940</v>
      </c>
      <c r="AR116" s="3">
        <f>Tabela1[[#This Row],[Potrzeby finansowe 2027
w tym:]]+Tabela1[[#This Row],[Rozliczenie 2025 potrz. fin.]]</f>
        <v>131727598</v>
      </c>
      <c r="AS116" s="3">
        <v>0</v>
      </c>
      <c r="AT116" s="3">
        <v>0</v>
      </c>
      <c r="AU116" s="3"/>
      <c r="AV116" s="3"/>
      <c r="AW116" s="3"/>
      <c r="AX116" s="3"/>
      <c r="AY116" s="3"/>
      <c r="AZ116" s="3"/>
      <c r="BA116" s="3">
        <v>0</v>
      </c>
      <c r="BB116" s="3">
        <v>0</v>
      </c>
      <c r="BC116" s="3">
        <v>0</v>
      </c>
      <c r="BD116" s="3">
        <v>0</v>
      </c>
      <c r="BE116" s="3">
        <v>0</v>
      </c>
      <c r="BF116" s="3">
        <v>0</v>
      </c>
      <c r="BG116" s="3">
        <v>5465617</v>
      </c>
      <c r="BH116" s="3">
        <v>51357</v>
      </c>
      <c r="BI116" s="3">
        <v>2687394</v>
      </c>
      <c r="BJ116" s="3">
        <v>41296753.492499992</v>
      </c>
      <c r="BK116" s="3">
        <v>24140772.799999997</v>
      </c>
      <c r="BL116" s="3">
        <v>10535363.369999999</v>
      </c>
      <c r="BM116" s="3">
        <v>47553196.030000001</v>
      </c>
      <c r="BN116" s="53">
        <v>1.1012152243455229</v>
      </c>
      <c r="BO116" s="54">
        <v>2.1107966000000001E-3</v>
      </c>
      <c r="BP116" s="70">
        <v>53083</v>
      </c>
      <c r="BQ116" s="71"/>
      <c r="BR116" s="70"/>
      <c r="BS116" s="72"/>
      <c r="BT116" s="72"/>
      <c r="BU116" s="70">
        <v>231003603</v>
      </c>
      <c r="BV116" s="70">
        <v>10070172</v>
      </c>
      <c r="BW116" s="74">
        <v>23324945</v>
      </c>
      <c r="BX116" s="70">
        <v>264398720</v>
      </c>
    </row>
    <row r="117" spans="1:76" x14ac:dyDescent="0.3">
      <c r="A117" s="73" t="s">
        <v>10</v>
      </c>
      <c r="B117" s="2" t="s">
        <v>11</v>
      </c>
      <c r="C117" s="2" t="s">
        <v>132</v>
      </c>
      <c r="D117" s="2" t="s">
        <v>11</v>
      </c>
      <c r="E117" s="2" t="s">
        <v>13</v>
      </c>
      <c r="F117" s="17" t="str">
        <f>+Tabela1[[#This Row],[WK]]&amp;Tabela1[[#This Row],[PK]]&amp;Tabela1[[#This Row],[GK]]</f>
        <v>021902</v>
      </c>
      <c r="G117" s="2" t="s">
        <v>134</v>
      </c>
      <c r="H117" s="3">
        <v>1116414992.4400001</v>
      </c>
      <c r="I117" s="4">
        <v>1.125</v>
      </c>
      <c r="J117" s="3">
        <v>1255966866.5</v>
      </c>
      <c r="K117" s="4">
        <v>7.0000000000000007E-2</v>
      </c>
      <c r="L117" s="3">
        <v>87917681</v>
      </c>
      <c r="M117" s="3"/>
      <c r="N117" s="5"/>
      <c r="O117" s="3">
        <v>189946521.54000002</v>
      </c>
      <c r="P117" s="4">
        <v>1.125</v>
      </c>
      <c r="Q117" s="3">
        <v>213689836.72999999</v>
      </c>
      <c r="R117" s="4">
        <v>1.6E-2</v>
      </c>
      <c r="S117" s="3">
        <v>3419037</v>
      </c>
      <c r="T117" s="3"/>
      <c r="U117" s="5"/>
      <c r="V117" s="3">
        <v>48055797</v>
      </c>
      <c r="W117" s="5"/>
      <c r="X117" s="3">
        <v>43685920</v>
      </c>
      <c r="Y117" s="3">
        <v>0</v>
      </c>
      <c r="Z117" s="3">
        <v>20150</v>
      </c>
      <c r="AA117" s="3">
        <v>3286592</v>
      </c>
      <c r="AB117" s="3">
        <v>40379178</v>
      </c>
      <c r="AC117" s="3">
        <v>0</v>
      </c>
      <c r="AD117" s="3">
        <v>0</v>
      </c>
      <c r="AE117" s="3">
        <v>0</v>
      </c>
      <c r="AF117" s="3">
        <v>87917681</v>
      </c>
      <c r="AG117" s="3">
        <v>3419037</v>
      </c>
      <c r="AH117" s="3">
        <v>0</v>
      </c>
      <c r="AI117" s="3">
        <v>48055797</v>
      </c>
      <c r="AJ117" s="3">
        <v>90228</v>
      </c>
      <c r="AK117" s="3">
        <v>-44438</v>
      </c>
      <c r="AL117" s="3">
        <v>2453414</v>
      </c>
      <c r="AM117" s="3">
        <v>-2497852</v>
      </c>
      <c r="AN117" s="3">
        <v>-134666</v>
      </c>
      <c r="AO117" s="3">
        <v>0</v>
      </c>
      <c r="AP117" s="3">
        <v>0</v>
      </c>
      <c r="AQ117" s="3">
        <v>-134666</v>
      </c>
      <c r="AR117" s="3">
        <f>Tabela1[[#This Row],[Potrzeby finansowe 2027
w tym:]]+Tabela1[[#This Row],[Rozliczenie 2025 potrz. fin.]]</f>
        <v>43551254</v>
      </c>
      <c r="AS117" s="3">
        <v>0</v>
      </c>
      <c r="AT117" s="3">
        <v>0</v>
      </c>
      <c r="AU117" s="3"/>
      <c r="AV117" s="3"/>
      <c r="AW117" s="3"/>
      <c r="AX117" s="3"/>
      <c r="AY117" s="3"/>
      <c r="AZ117" s="3"/>
      <c r="BA117" s="3">
        <v>20150</v>
      </c>
      <c r="BB117" s="3">
        <v>0</v>
      </c>
      <c r="BC117" s="3">
        <v>3.07</v>
      </c>
      <c r="BD117" s="3">
        <v>145.77000000000001</v>
      </c>
      <c r="BE117" s="3">
        <v>91.77</v>
      </c>
      <c r="BF117" s="3">
        <v>0</v>
      </c>
      <c r="BG117" s="3">
        <v>2284817</v>
      </c>
      <c r="BH117" s="3">
        <v>21469</v>
      </c>
      <c r="BI117" s="3">
        <v>1001775</v>
      </c>
      <c r="BJ117" s="3">
        <v>15394111.179999998</v>
      </c>
      <c r="BK117" s="3">
        <v>11794300.239999998</v>
      </c>
      <c r="BL117" s="3">
        <v>2356580.9700000002</v>
      </c>
      <c r="BM117" s="3">
        <v>9686081.8200000003</v>
      </c>
      <c r="BN117" s="53">
        <v>1.0546841629128079</v>
      </c>
      <c r="BO117" s="54">
        <v>8.2666529999999997E-4</v>
      </c>
      <c r="BP117" s="70">
        <v>20789</v>
      </c>
      <c r="BQ117" s="71"/>
      <c r="BR117" s="70"/>
      <c r="BS117" s="72"/>
      <c r="BT117" s="72"/>
      <c r="BU117" s="70">
        <v>87917681</v>
      </c>
      <c r="BV117" s="70">
        <v>3419037</v>
      </c>
      <c r="BW117" s="74">
        <v>0</v>
      </c>
      <c r="BX117" s="70">
        <v>91336718</v>
      </c>
    </row>
    <row r="118" spans="1:76" x14ac:dyDescent="0.3">
      <c r="A118" s="73" t="s">
        <v>10</v>
      </c>
      <c r="B118" s="2" t="s">
        <v>11</v>
      </c>
      <c r="C118" s="2" t="s">
        <v>132</v>
      </c>
      <c r="D118" s="2" t="s">
        <v>16</v>
      </c>
      <c r="E118" s="2" t="s">
        <v>15</v>
      </c>
      <c r="F118" s="17" t="str">
        <f>+Tabela1[[#This Row],[WK]]&amp;Tabela1[[#This Row],[PK]]&amp;Tabela1[[#This Row],[GK]]</f>
        <v>021903</v>
      </c>
      <c r="G118" s="2" t="s">
        <v>135</v>
      </c>
      <c r="H118" s="3">
        <v>190511271.90000001</v>
      </c>
      <c r="I118" s="4">
        <v>1.125</v>
      </c>
      <c r="J118" s="3">
        <v>214325180.88999999</v>
      </c>
      <c r="K118" s="4">
        <v>7.0000000000000007E-2</v>
      </c>
      <c r="L118" s="3">
        <v>15002763</v>
      </c>
      <c r="M118" s="3"/>
      <c r="N118" s="5"/>
      <c r="O118" s="3">
        <v>6772508.9000000004</v>
      </c>
      <c r="P118" s="4">
        <v>1.125</v>
      </c>
      <c r="Q118" s="3">
        <v>7619072.5099999998</v>
      </c>
      <c r="R118" s="4">
        <v>1.6E-2</v>
      </c>
      <c r="S118" s="3">
        <v>121905</v>
      </c>
      <c r="T118" s="3"/>
      <c r="U118" s="5"/>
      <c r="V118" s="3">
        <v>9613254</v>
      </c>
      <c r="W118" s="5"/>
      <c r="X118" s="3">
        <v>13995249</v>
      </c>
      <c r="Y118" s="3">
        <v>2533691</v>
      </c>
      <c r="Z118" s="3">
        <v>72116</v>
      </c>
      <c r="AA118" s="3">
        <v>1120420</v>
      </c>
      <c r="AB118" s="3">
        <v>9023217</v>
      </c>
      <c r="AC118" s="3">
        <v>1245805</v>
      </c>
      <c r="AD118" s="3">
        <v>4381994</v>
      </c>
      <c r="AE118" s="3">
        <v>0</v>
      </c>
      <c r="AF118" s="3">
        <v>15002763</v>
      </c>
      <c r="AG118" s="3">
        <v>121905</v>
      </c>
      <c r="AH118" s="3">
        <v>4381994</v>
      </c>
      <c r="AI118" s="3">
        <v>9613254</v>
      </c>
      <c r="AJ118" s="3">
        <v>-2691792</v>
      </c>
      <c r="AK118" s="3">
        <v>-2691792</v>
      </c>
      <c r="AL118" s="3">
        <v>685644</v>
      </c>
      <c r="AM118" s="3">
        <v>-3377436</v>
      </c>
      <c r="AN118" s="3">
        <v>-756824</v>
      </c>
      <c r="AO118" s="3">
        <v>0</v>
      </c>
      <c r="AP118" s="3">
        <v>756824</v>
      </c>
      <c r="AQ118" s="3">
        <v>0</v>
      </c>
      <c r="AR118" s="3">
        <f>Tabela1[[#This Row],[Potrzeby finansowe 2027
w tym:]]+Tabela1[[#This Row],[Rozliczenie 2025 potrz. fin.]]</f>
        <v>13995249</v>
      </c>
      <c r="AS118" s="3">
        <v>0</v>
      </c>
      <c r="AT118" s="3">
        <v>0</v>
      </c>
      <c r="AU118" s="3"/>
      <c r="AV118" s="3"/>
      <c r="AW118" s="3"/>
      <c r="AX118" s="3"/>
      <c r="AY118" s="3"/>
      <c r="AZ118" s="3"/>
      <c r="BA118" s="3">
        <v>72116</v>
      </c>
      <c r="BB118" s="3">
        <v>0</v>
      </c>
      <c r="BC118" s="3">
        <v>0</v>
      </c>
      <c r="BD118" s="3">
        <v>610.02</v>
      </c>
      <c r="BE118" s="3">
        <v>225.03</v>
      </c>
      <c r="BF118" s="3">
        <v>0</v>
      </c>
      <c r="BG118" s="3">
        <v>508600</v>
      </c>
      <c r="BH118" s="3">
        <v>4779</v>
      </c>
      <c r="BI118" s="3">
        <v>611820</v>
      </c>
      <c r="BJ118" s="3">
        <v>9401745.817499999</v>
      </c>
      <c r="BK118" s="3">
        <v>4601889.5099999979</v>
      </c>
      <c r="BL118" s="3">
        <v>3119445.08</v>
      </c>
      <c r="BM118" s="3">
        <v>12960535.07</v>
      </c>
      <c r="BN118" s="53">
        <v>0.87931507232590034</v>
      </c>
      <c r="BO118" s="54">
        <v>1.9461749999999999E-4</v>
      </c>
      <c r="BP118" s="70">
        <v>4895</v>
      </c>
      <c r="BQ118" s="71"/>
      <c r="BR118" s="70"/>
      <c r="BS118" s="72"/>
      <c r="BT118" s="72"/>
      <c r="BU118" s="70">
        <v>15002763</v>
      </c>
      <c r="BV118" s="70">
        <v>121905</v>
      </c>
      <c r="BW118" s="74">
        <v>4381994</v>
      </c>
      <c r="BX118" s="70">
        <v>19506662</v>
      </c>
    </row>
    <row r="119" spans="1:76" x14ac:dyDescent="0.3">
      <c r="A119" s="73" t="s">
        <v>10</v>
      </c>
      <c r="B119" s="2" t="s">
        <v>11</v>
      </c>
      <c r="C119" s="2" t="s">
        <v>132</v>
      </c>
      <c r="D119" s="2" t="s">
        <v>18</v>
      </c>
      <c r="E119" s="2" t="s">
        <v>19</v>
      </c>
      <c r="F119" s="17" t="str">
        <f>+Tabela1[[#This Row],[WK]]&amp;Tabela1[[#This Row],[PK]]&amp;Tabela1[[#This Row],[GK]]</f>
        <v>021904</v>
      </c>
      <c r="G119" s="2" t="s">
        <v>136</v>
      </c>
      <c r="H119" s="3">
        <v>438518945.19999999</v>
      </c>
      <c r="I119" s="4">
        <v>1.125</v>
      </c>
      <c r="J119" s="3">
        <v>493333813.35000002</v>
      </c>
      <c r="K119" s="4">
        <v>7.0000000000000007E-2</v>
      </c>
      <c r="L119" s="3">
        <v>34533367</v>
      </c>
      <c r="M119" s="3"/>
      <c r="N119" s="5"/>
      <c r="O119" s="3">
        <v>12999255.65</v>
      </c>
      <c r="P119" s="4">
        <v>1.125</v>
      </c>
      <c r="Q119" s="3">
        <v>14624162.609999999</v>
      </c>
      <c r="R119" s="4">
        <v>1.6E-2</v>
      </c>
      <c r="S119" s="3">
        <v>233987</v>
      </c>
      <c r="T119" s="3"/>
      <c r="U119" s="5"/>
      <c r="V119" s="3">
        <v>21520774</v>
      </c>
      <c r="W119" s="5"/>
      <c r="X119" s="3">
        <v>29690712</v>
      </c>
      <c r="Y119" s="3">
        <v>4229181</v>
      </c>
      <c r="Z119" s="3">
        <v>0</v>
      </c>
      <c r="AA119" s="3">
        <v>2321452</v>
      </c>
      <c r="AB119" s="3">
        <v>15789945</v>
      </c>
      <c r="AC119" s="3">
        <v>7350134</v>
      </c>
      <c r="AD119" s="3">
        <v>9319747</v>
      </c>
      <c r="AE119" s="3">
        <v>0</v>
      </c>
      <c r="AF119" s="3">
        <v>34533367</v>
      </c>
      <c r="AG119" s="3">
        <v>233987</v>
      </c>
      <c r="AH119" s="3">
        <v>9319747</v>
      </c>
      <c r="AI119" s="3">
        <v>21520774</v>
      </c>
      <c r="AJ119" s="3">
        <v>2642200</v>
      </c>
      <c r="AK119" s="3">
        <v>2673850</v>
      </c>
      <c r="AL119" s="3">
        <v>1097327</v>
      </c>
      <c r="AM119" s="3">
        <v>1576523</v>
      </c>
      <c r="AN119" s="3">
        <v>31650</v>
      </c>
      <c r="AO119" s="3">
        <v>0</v>
      </c>
      <c r="AP119" s="3">
        <v>0</v>
      </c>
      <c r="AQ119" s="3">
        <v>31650</v>
      </c>
      <c r="AR119" s="3">
        <f>Tabela1[[#This Row],[Potrzeby finansowe 2027
w tym:]]+Tabela1[[#This Row],[Rozliczenie 2025 potrz. fin.]]</f>
        <v>29722362</v>
      </c>
      <c r="AS119" s="3">
        <v>0</v>
      </c>
      <c r="AT119" s="3">
        <v>0</v>
      </c>
      <c r="AU119" s="3"/>
      <c r="AV119" s="3"/>
      <c r="AW119" s="3"/>
      <c r="AX119" s="3"/>
      <c r="AY119" s="3"/>
      <c r="AZ119" s="3"/>
      <c r="BA119" s="3">
        <v>0</v>
      </c>
      <c r="BB119" s="3">
        <v>0</v>
      </c>
      <c r="BC119" s="3">
        <v>0</v>
      </c>
      <c r="BD119" s="3">
        <v>0</v>
      </c>
      <c r="BE119" s="3">
        <v>0</v>
      </c>
      <c r="BF119" s="3">
        <v>0</v>
      </c>
      <c r="BG119" s="3">
        <v>1087440</v>
      </c>
      <c r="BH119" s="3">
        <v>10218</v>
      </c>
      <c r="BI119" s="3">
        <v>1234012</v>
      </c>
      <c r="BJ119" s="3">
        <v>18962869.75</v>
      </c>
      <c r="BK119" s="3">
        <v>9969043.1099999994</v>
      </c>
      <c r="BL119" s="3">
        <v>5169922.46</v>
      </c>
      <c r="BM119" s="3">
        <v>25635461.640000001</v>
      </c>
      <c r="BN119" s="53">
        <v>0.89334004831053049</v>
      </c>
      <c r="BO119" s="54">
        <v>3.6760779999999999E-4</v>
      </c>
      <c r="BP119" s="70">
        <v>9245</v>
      </c>
      <c r="BQ119" s="71"/>
      <c r="BR119" s="70"/>
      <c r="BS119" s="72"/>
      <c r="BT119" s="72"/>
      <c r="BU119" s="70">
        <v>34533367</v>
      </c>
      <c r="BV119" s="70">
        <v>233987</v>
      </c>
      <c r="BW119" s="74">
        <v>9319747</v>
      </c>
      <c r="BX119" s="70">
        <v>44087101</v>
      </c>
    </row>
    <row r="120" spans="1:76" x14ac:dyDescent="0.3">
      <c r="A120" s="73" t="s">
        <v>10</v>
      </c>
      <c r="B120" s="2" t="s">
        <v>11</v>
      </c>
      <c r="C120" s="2" t="s">
        <v>132</v>
      </c>
      <c r="D120" s="2" t="s">
        <v>21</v>
      </c>
      <c r="E120" s="2" t="s">
        <v>15</v>
      </c>
      <c r="F120" s="17" t="str">
        <f>+Tabela1[[#This Row],[WK]]&amp;Tabela1[[#This Row],[PK]]&amp;Tabela1[[#This Row],[GK]]</f>
        <v>021905</v>
      </c>
      <c r="G120" s="2" t="s">
        <v>137</v>
      </c>
      <c r="H120" s="3">
        <v>284348611.19</v>
      </c>
      <c r="I120" s="4">
        <v>1.125</v>
      </c>
      <c r="J120" s="3">
        <v>319892187.58999997</v>
      </c>
      <c r="K120" s="4">
        <v>7.0000000000000007E-2</v>
      </c>
      <c r="L120" s="3">
        <v>22392453</v>
      </c>
      <c r="M120" s="3"/>
      <c r="N120" s="5"/>
      <c r="O120" s="3">
        <v>26556574.239999998</v>
      </c>
      <c r="P120" s="4">
        <v>1.125</v>
      </c>
      <c r="Q120" s="3">
        <v>29876146.02</v>
      </c>
      <c r="R120" s="4">
        <v>1.6E-2</v>
      </c>
      <c r="S120" s="3">
        <v>478018</v>
      </c>
      <c r="T120" s="3"/>
      <c r="U120" s="5"/>
      <c r="V120" s="3">
        <v>13817005</v>
      </c>
      <c r="W120" s="5"/>
      <c r="X120" s="3">
        <v>19340659</v>
      </c>
      <c r="Y120" s="3">
        <v>0</v>
      </c>
      <c r="Z120" s="3">
        <v>20464</v>
      </c>
      <c r="AA120" s="3">
        <v>1388822</v>
      </c>
      <c r="AB120" s="3">
        <v>12091981</v>
      </c>
      <c r="AC120" s="3">
        <v>5839392</v>
      </c>
      <c r="AD120" s="3">
        <v>5523654</v>
      </c>
      <c r="AE120" s="3">
        <v>0</v>
      </c>
      <c r="AF120" s="3">
        <v>22392453</v>
      </c>
      <c r="AG120" s="3">
        <v>478018</v>
      </c>
      <c r="AH120" s="3">
        <v>5523654</v>
      </c>
      <c r="AI120" s="3">
        <v>13817005</v>
      </c>
      <c r="AJ120" s="3">
        <v>606597</v>
      </c>
      <c r="AK120" s="3">
        <v>606597</v>
      </c>
      <c r="AL120" s="3">
        <v>1089945</v>
      </c>
      <c r="AM120" s="3">
        <v>-483348</v>
      </c>
      <c r="AN120" s="3">
        <v>573698</v>
      </c>
      <c r="AO120" s="3">
        <v>0</v>
      </c>
      <c r="AP120" s="3">
        <v>-573698</v>
      </c>
      <c r="AQ120" s="3">
        <v>0</v>
      </c>
      <c r="AR120" s="3">
        <f>Tabela1[[#This Row],[Potrzeby finansowe 2027
w tym:]]+Tabela1[[#This Row],[Rozliczenie 2025 potrz. fin.]]</f>
        <v>19340659</v>
      </c>
      <c r="AS120" s="3">
        <v>0</v>
      </c>
      <c r="AT120" s="3">
        <v>0</v>
      </c>
      <c r="AU120" s="3"/>
      <c r="AV120" s="3"/>
      <c r="AW120" s="3"/>
      <c r="AX120" s="3"/>
      <c r="AY120" s="3"/>
      <c r="AZ120" s="3"/>
      <c r="BA120" s="3">
        <v>20464</v>
      </c>
      <c r="BB120" s="3">
        <v>0</v>
      </c>
      <c r="BC120" s="3">
        <v>0</v>
      </c>
      <c r="BD120" s="3">
        <v>0</v>
      </c>
      <c r="BE120" s="3">
        <v>324.95999999999998</v>
      </c>
      <c r="BF120" s="3">
        <v>127.66</v>
      </c>
      <c r="BG120" s="3">
        <v>675899</v>
      </c>
      <c r="BH120" s="3">
        <v>6351</v>
      </c>
      <c r="BI120" s="3">
        <v>712923</v>
      </c>
      <c r="BJ120" s="3">
        <v>10955367.657499999</v>
      </c>
      <c r="BK120" s="3">
        <v>5782325.6099999994</v>
      </c>
      <c r="BL120" s="3">
        <v>2203747.46</v>
      </c>
      <c r="BM120" s="3">
        <v>16284673.27</v>
      </c>
      <c r="BN120" s="53">
        <v>1.0807830409520345</v>
      </c>
      <c r="BO120" s="54">
        <v>2.1915159999999999E-4</v>
      </c>
      <c r="BP120" s="70">
        <v>5511</v>
      </c>
      <c r="BQ120" s="71"/>
      <c r="BR120" s="70"/>
      <c r="BS120" s="72"/>
      <c r="BT120" s="72"/>
      <c r="BU120" s="70">
        <v>22392453</v>
      </c>
      <c r="BV120" s="70">
        <v>478018</v>
      </c>
      <c r="BW120" s="74">
        <v>5523654</v>
      </c>
      <c r="BX120" s="70">
        <v>28394125</v>
      </c>
    </row>
    <row r="121" spans="1:76" x14ac:dyDescent="0.3">
      <c r="A121" s="73" t="s">
        <v>10</v>
      </c>
      <c r="B121" s="2" t="s">
        <v>11</v>
      </c>
      <c r="C121" s="2" t="s">
        <v>132</v>
      </c>
      <c r="D121" s="2" t="s">
        <v>23</v>
      </c>
      <c r="E121" s="2" t="s">
        <v>19</v>
      </c>
      <c r="F121" s="17" t="str">
        <f>+Tabela1[[#This Row],[WK]]&amp;Tabela1[[#This Row],[PK]]&amp;Tabela1[[#This Row],[GK]]</f>
        <v>021906</v>
      </c>
      <c r="G121" s="2" t="s">
        <v>138</v>
      </c>
      <c r="H121" s="3">
        <v>1111890306.9400001</v>
      </c>
      <c r="I121" s="4">
        <v>1.125</v>
      </c>
      <c r="J121" s="3">
        <v>1250876595.3099999</v>
      </c>
      <c r="K121" s="4">
        <v>7.0000000000000007E-2</v>
      </c>
      <c r="L121" s="3">
        <v>87561362</v>
      </c>
      <c r="M121" s="3"/>
      <c r="N121" s="5"/>
      <c r="O121" s="3">
        <v>198569455.17000002</v>
      </c>
      <c r="P121" s="4">
        <v>1.125</v>
      </c>
      <c r="Q121" s="3">
        <v>223390637.06999999</v>
      </c>
      <c r="R121" s="4">
        <v>1.6E-2</v>
      </c>
      <c r="S121" s="3">
        <v>3574250</v>
      </c>
      <c r="T121" s="3"/>
      <c r="U121" s="5"/>
      <c r="V121" s="3">
        <v>51647901</v>
      </c>
      <c r="W121" s="5"/>
      <c r="X121" s="3">
        <v>49193950</v>
      </c>
      <c r="Y121" s="3">
        <v>0</v>
      </c>
      <c r="Z121" s="3">
        <v>1841</v>
      </c>
      <c r="AA121" s="3">
        <v>4217544</v>
      </c>
      <c r="AB121" s="3">
        <v>44974565</v>
      </c>
      <c r="AC121" s="3">
        <v>0</v>
      </c>
      <c r="AD121" s="3">
        <v>5060180</v>
      </c>
      <c r="AE121" s="3">
        <v>0</v>
      </c>
      <c r="AF121" s="3">
        <v>87561362</v>
      </c>
      <c r="AG121" s="3">
        <v>3574250</v>
      </c>
      <c r="AH121" s="3">
        <v>5060180</v>
      </c>
      <c r="AI121" s="3">
        <v>51647901</v>
      </c>
      <c r="AJ121" s="3">
        <v>2352745</v>
      </c>
      <c r="AK121" s="3">
        <v>3726483</v>
      </c>
      <c r="AL121" s="3">
        <v>2702959</v>
      </c>
      <c r="AM121" s="3">
        <v>1023524</v>
      </c>
      <c r="AN121" s="3">
        <v>1373738</v>
      </c>
      <c r="AO121" s="3">
        <v>0</v>
      </c>
      <c r="AP121" s="3">
        <v>0</v>
      </c>
      <c r="AQ121" s="3">
        <v>1373738</v>
      </c>
      <c r="AR121" s="3">
        <f>Tabela1[[#This Row],[Potrzeby finansowe 2027
w tym:]]+Tabela1[[#This Row],[Rozliczenie 2025 potrz. fin.]]</f>
        <v>50567688</v>
      </c>
      <c r="AS121" s="3">
        <v>0</v>
      </c>
      <c r="AT121" s="3">
        <v>0</v>
      </c>
      <c r="AU121" s="3"/>
      <c r="AV121" s="3"/>
      <c r="AW121" s="3"/>
      <c r="AX121" s="3"/>
      <c r="AY121" s="3"/>
      <c r="AZ121" s="3"/>
      <c r="BA121" s="3">
        <v>1841</v>
      </c>
      <c r="BB121" s="3">
        <v>0</v>
      </c>
      <c r="BC121" s="3">
        <v>0</v>
      </c>
      <c r="BD121" s="3">
        <v>0</v>
      </c>
      <c r="BE121" s="3">
        <v>0</v>
      </c>
      <c r="BF121" s="3">
        <v>55.35</v>
      </c>
      <c r="BG121" s="3">
        <v>2529060</v>
      </c>
      <c r="BH121" s="3">
        <v>23764</v>
      </c>
      <c r="BI121" s="3">
        <v>1688484</v>
      </c>
      <c r="BJ121" s="3">
        <v>25946661.084999997</v>
      </c>
      <c r="BK121" s="3">
        <v>18773581.239999998</v>
      </c>
      <c r="BL121" s="3">
        <v>3906689.47</v>
      </c>
      <c r="BM121" s="3">
        <v>20878940.440000001</v>
      </c>
      <c r="BN121" s="53">
        <v>1.1194482527069751</v>
      </c>
      <c r="BO121" s="54">
        <v>9.9273099999999995E-4</v>
      </c>
      <c r="BP121" s="70">
        <v>24965</v>
      </c>
      <c r="BQ121" s="71"/>
      <c r="BR121" s="70"/>
      <c r="BS121" s="72"/>
      <c r="BT121" s="72"/>
      <c r="BU121" s="70">
        <v>87561362</v>
      </c>
      <c r="BV121" s="70">
        <v>3574250</v>
      </c>
      <c r="BW121" s="74">
        <v>5060180</v>
      </c>
      <c r="BX121" s="70">
        <v>96195792</v>
      </c>
    </row>
    <row r="122" spans="1:76" x14ac:dyDescent="0.3">
      <c r="A122" s="73" t="s">
        <v>10</v>
      </c>
      <c r="B122" s="2" t="s">
        <v>11</v>
      </c>
      <c r="C122" s="2" t="s">
        <v>132</v>
      </c>
      <c r="D122" s="2" t="s">
        <v>30</v>
      </c>
      <c r="E122" s="2" t="s">
        <v>15</v>
      </c>
      <c r="F122" s="17" t="str">
        <f>+Tabela1[[#This Row],[WK]]&amp;Tabela1[[#This Row],[PK]]&amp;Tabela1[[#This Row],[GK]]</f>
        <v>021907</v>
      </c>
      <c r="G122" s="2" t="s">
        <v>133</v>
      </c>
      <c r="H122" s="3">
        <v>951962029.13999999</v>
      </c>
      <c r="I122" s="4">
        <v>1.125</v>
      </c>
      <c r="J122" s="3">
        <v>1070957282.78</v>
      </c>
      <c r="K122" s="4">
        <v>7.0000000000000007E-2</v>
      </c>
      <c r="L122" s="3">
        <v>74967010</v>
      </c>
      <c r="M122" s="3"/>
      <c r="N122" s="5"/>
      <c r="O122" s="3">
        <v>67054579.509999998</v>
      </c>
      <c r="P122" s="4">
        <v>1.125</v>
      </c>
      <c r="Q122" s="3">
        <v>75436401.950000003</v>
      </c>
      <c r="R122" s="4">
        <v>1.6E-2</v>
      </c>
      <c r="S122" s="3">
        <v>1206982</v>
      </c>
      <c r="T122" s="3"/>
      <c r="U122" s="5"/>
      <c r="V122" s="3">
        <v>38874577</v>
      </c>
      <c r="W122" s="5"/>
      <c r="X122" s="3">
        <v>48286914</v>
      </c>
      <c r="Y122" s="3">
        <v>0</v>
      </c>
      <c r="Z122" s="3">
        <v>456127</v>
      </c>
      <c r="AA122" s="3">
        <v>3522923</v>
      </c>
      <c r="AB122" s="3">
        <v>39840938</v>
      </c>
      <c r="AC122" s="3">
        <v>4466926</v>
      </c>
      <c r="AD122" s="3">
        <v>9412337</v>
      </c>
      <c r="AE122" s="3">
        <v>0</v>
      </c>
      <c r="AF122" s="3">
        <v>74967010</v>
      </c>
      <c r="AG122" s="3">
        <v>1206982</v>
      </c>
      <c r="AH122" s="3">
        <v>9412337</v>
      </c>
      <c r="AI122" s="3">
        <v>38874577</v>
      </c>
      <c r="AJ122" s="3">
        <v>2726666</v>
      </c>
      <c r="AK122" s="3">
        <v>2726666</v>
      </c>
      <c r="AL122" s="3">
        <v>2198030</v>
      </c>
      <c r="AM122" s="3">
        <v>528636</v>
      </c>
      <c r="AN122" s="3">
        <v>2277948</v>
      </c>
      <c r="AO122" s="3">
        <v>0</v>
      </c>
      <c r="AP122" s="3">
        <v>-2277948</v>
      </c>
      <c r="AQ122" s="3">
        <v>0</v>
      </c>
      <c r="AR122" s="3">
        <f>Tabela1[[#This Row],[Potrzeby finansowe 2027
w tym:]]+Tabela1[[#This Row],[Rozliczenie 2025 potrz. fin.]]</f>
        <v>48286914</v>
      </c>
      <c r="AS122" s="3">
        <v>0</v>
      </c>
      <c r="AT122" s="3">
        <v>0</v>
      </c>
      <c r="AU122" s="3"/>
      <c r="AV122" s="3"/>
      <c r="AW122" s="3"/>
      <c r="AX122" s="3"/>
      <c r="AY122" s="3"/>
      <c r="AZ122" s="3"/>
      <c r="BA122" s="3">
        <v>456127</v>
      </c>
      <c r="BB122" s="3">
        <v>0</v>
      </c>
      <c r="BC122" s="3">
        <v>7.37</v>
      </c>
      <c r="BD122" s="3">
        <v>4329.43</v>
      </c>
      <c r="BE122" s="3">
        <v>431.92</v>
      </c>
      <c r="BF122" s="3">
        <v>0</v>
      </c>
      <c r="BG122" s="3">
        <v>1934575</v>
      </c>
      <c r="BH122" s="3">
        <v>18178</v>
      </c>
      <c r="BI122" s="3">
        <v>1588348</v>
      </c>
      <c r="BJ122" s="3">
        <v>24407883.670000002</v>
      </c>
      <c r="BK122" s="3">
        <v>17738205.380000003</v>
      </c>
      <c r="BL122" s="3">
        <v>6397867.3899999997</v>
      </c>
      <c r="BM122" s="3">
        <v>13882978.379999999</v>
      </c>
      <c r="BN122" s="53">
        <v>1.1528328810050084</v>
      </c>
      <c r="BO122" s="54">
        <v>6.3757029999999995E-4</v>
      </c>
      <c r="BP122" s="70">
        <v>16033</v>
      </c>
      <c r="BQ122" s="71"/>
      <c r="BR122" s="70"/>
      <c r="BS122" s="72"/>
      <c r="BT122" s="72"/>
      <c r="BU122" s="70">
        <v>74967010</v>
      </c>
      <c r="BV122" s="70">
        <v>1206982</v>
      </c>
      <c r="BW122" s="74">
        <v>9412337</v>
      </c>
      <c r="BX122" s="70">
        <v>85586329</v>
      </c>
    </row>
    <row r="123" spans="1:76" x14ac:dyDescent="0.3">
      <c r="A123" s="73" t="s">
        <v>10</v>
      </c>
      <c r="B123" s="2" t="s">
        <v>11</v>
      </c>
      <c r="C123" s="2" t="s">
        <v>132</v>
      </c>
      <c r="D123" s="2" t="s">
        <v>54</v>
      </c>
      <c r="E123" s="2" t="s">
        <v>19</v>
      </c>
      <c r="F123" s="17" t="str">
        <f>+Tabela1[[#This Row],[WK]]&amp;Tabela1[[#This Row],[PK]]&amp;Tabela1[[#This Row],[GK]]</f>
        <v>021908</v>
      </c>
      <c r="G123" s="2" t="s">
        <v>139</v>
      </c>
      <c r="H123" s="3">
        <v>590496123.53999996</v>
      </c>
      <c r="I123" s="4">
        <v>1.125</v>
      </c>
      <c r="J123" s="3">
        <v>664308138.98000002</v>
      </c>
      <c r="K123" s="4">
        <v>7.0000000000000007E-2</v>
      </c>
      <c r="L123" s="3">
        <v>46501570</v>
      </c>
      <c r="M123" s="3"/>
      <c r="N123" s="5"/>
      <c r="O123" s="3">
        <v>36495669.519999996</v>
      </c>
      <c r="P123" s="4">
        <v>1.125</v>
      </c>
      <c r="Q123" s="3">
        <v>41057628.210000001</v>
      </c>
      <c r="R123" s="4">
        <v>1.6E-2</v>
      </c>
      <c r="S123" s="3">
        <v>656922</v>
      </c>
      <c r="T123" s="3"/>
      <c r="U123" s="5"/>
      <c r="V123" s="3">
        <v>28280269</v>
      </c>
      <c r="W123" s="5"/>
      <c r="X123" s="3">
        <v>24528433</v>
      </c>
      <c r="Y123" s="3">
        <v>0</v>
      </c>
      <c r="Z123" s="3">
        <v>25170</v>
      </c>
      <c r="AA123" s="3">
        <v>2059691</v>
      </c>
      <c r="AB123" s="3">
        <v>22443572</v>
      </c>
      <c r="AC123" s="3">
        <v>0</v>
      </c>
      <c r="AD123" s="3">
        <v>1494027</v>
      </c>
      <c r="AE123" s="3">
        <v>0</v>
      </c>
      <c r="AF123" s="3">
        <v>46501570</v>
      </c>
      <c r="AG123" s="3">
        <v>656922</v>
      </c>
      <c r="AH123" s="3">
        <v>1494027</v>
      </c>
      <c r="AI123" s="3">
        <v>28280269</v>
      </c>
      <c r="AJ123" s="3">
        <v>2845789</v>
      </c>
      <c r="AK123" s="3">
        <v>2909040</v>
      </c>
      <c r="AL123" s="3">
        <v>1415013</v>
      </c>
      <c r="AM123" s="3">
        <v>1494027</v>
      </c>
      <c r="AN123" s="3">
        <v>63251</v>
      </c>
      <c r="AO123" s="3">
        <v>0</v>
      </c>
      <c r="AP123" s="3">
        <v>0</v>
      </c>
      <c r="AQ123" s="3">
        <v>63251</v>
      </c>
      <c r="AR123" s="3">
        <f>Tabela1[[#This Row],[Potrzeby finansowe 2027
w tym:]]+Tabela1[[#This Row],[Rozliczenie 2025 potrz. fin.]]</f>
        <v>24591684</v>
      </c>
      <c r="AS123" s="3">
        <v>0</v>
      </c>
      <c r="AT123" s="3">
        <v>0</v>
      </c>
      <c r="AU123" s="3"/>
      <c r="AV123" s="3"/>
      <c r="AW123" s="3"/>
      <c r="AX123" s="3"/>
      <c r="AY123" s="3"/>
      <c r="AZ123" s="3"/>
      <c r="BA123" s="3">
        <v>25170</v>
      </c>
      <c r="BB123" s="3">
        <v>0</v>
      </c>
      <c r="BC123" s="3">
        <v>75.540000000000006</v>
      </c>
      <c r="BD123" s="3">
        <v>0.19</v>
      </c>
      <c r="BE123" s="3">
        <v>0.38</v>
      </c>
      <c r="BF123" s="3">
        <v>0</v>
      </c>
      <c r="BG123" s="3">
        <v>1271554</v>
      </c>
      <c r="BH123" s="3">
        <v>11948</v>
      </c>
      <c r="BI123" s="3">
        <v>788137</v>
      </c>
      <c r="BJ123" s="3">
        <v>12111183.557500001</v>
      </c>
      <c r="BK123" s="3">
        <v>7041165.9100000001</v>
      </c>
      <c r="BL123" s="3">
        <v>3863652.34</v>
      </c>
      <c r="BM123" s="3">
        <v>12552765.91</v>
      </c>
      <c r="BN123" s="53">
        <v>1.2119209497962191</v>
      </c>
      <c r="BO123" s="54">
        <v>4.4263780000000001E-4</v>
      </c>
      <c r="BP123" s="70">
        <v>11132</v>
      </c>
      <c r="BQ123" s="71"/>
      <c r="BR123" s="70"/>
      <c r="BS123" s="72"/>
      <c r="BT123" s="72"/>
      <c r="BU123" s="70">
        <v>46501570</v>
      </c>
      <c r="BV123" s="70">
        <v>656922</v>
      </c>
      <c r="BW123" s="74">
        <v>1494027</v>
      </c>
      <c r="BX123" s="70">
        <v>48652519</v>
      </c>
    </row>
    <row r="124" spans="1:76" x14ac:dyDescent="0.3">
      <c r="A124" s="73" t="s">
        <v>10</v>
      </c>
      <c r="B124" s="2" t="s">
        <v>11</v>
      </c>
      <c r="C124" s="2" t="s">
        <v>140</v>
      </c>
      <c r="D124" s="2" t="s">
        <v>12</v>
      </c>
      <c r="E124" s="2" t="s">
        <v>19</v>
      </c>
      <c r="F124" s="17" t="str">
        <f>+Tabela1[[#This Row],[WK]]&amp;Tabela1[[#This Row],[PK]]&amp;Tabela1[[#This Row],[GK]]</f>
        <v>022001</v>
      </c>
      <c r="G124" s="2" t="s">
        <v>141</v>
      </c>
      <c r="H124" s="3">
        <v>1234737741.8299999</v>
      </c>
      <c r="I124" s="4">
        <v>1.125</v>
      </c>
      <c r="J124" s="3">
        <v>1389079959.5599999</v>
      </c>
      <c r="K124" s="4">
        <v>7.0000000000000007E-2</v>
      </c>
      <c r="L124" s="3">
        <v>97235597</v>
      </c>
      <c r="M124" s="3"/>
      <c r="N124" s="5"/>
      <c r="O124" s="3">
        <v>211059152.23000002</v>
      </c>
      <c r="P124" s="4">
        <v>1.125</v>
      </c>
      <c r="Q124" s="3">
        <v>237441546.25999999</v>
      </c>
      <c r="R124" s="4">
        <v>1.6E-2</v>
      </c>
      <c r="S124" s="3">
        <v>3799065</v>
      </c>
      <c r="T124" s="3"/>
      <c r="U124" s="5"/>
      <c r="V124" s="3">
        <v>49059717</v>
      </c>
      <c r="W124" s="5"/>
      <c r="X124" s="3">
        <v>42660205</v>
      </c>
      <c r="Y124" s="3">
        <v>0</v>
      </c>
      <c r="Z124" s="3">
        <v>41546</v>
      </c>
      <c r="AA124" s="3">
        <v>3207752</v>
      </c>
      <c r="AB124" s="3">
        <v>39410907</v>
      </c>
      <c r="AC124" s="3">
        <v>0</v>
      </c>
      <c r="AD124" s="3">
        <v>87060</v>
      </c>
      <c r="AE124" s="3">
        <v>0</v>
      </c>
      <c r="AF124" s="3">
        <v>97235597</v>
      </c>
      <c r="AG124" s="3">
        <v>3799065</v>
      </c>
      <c r="AH124" s="3">
        <v>87060</v>
      </c>
      <c r="AI124" s="3">
        <v>49059717</v>
      </c>
      <c r="AJ124" s="3">
        <v>3369838</v>
      </c>
      <c r="AK124" s="3">
        <v>4541081</v>
      </c>
      <c r="AL124" s="3">
        <v>5726448</v>
      </c>
      <c r="AM124" s="3">
        <v>-1185367</v>
      </c>
      <c r="AN124" s="3">
        <v>1171243</v>
      </c>
      <c r="AO124" s="3">
        <v>0</v>
      </c>
      <c r="AP124" s="3">
        <v>0</v>
      </c>
      <c r="AQ124" s="3">
        <v>1171243</v>
      </c>
      <c r="AR124" s="3">
        <f>Tabela1[[#This Row],[Potrzeby finansowe 2027
w tym:]]+Tabela1[[#This Row],[Rozliczenie 2025 potrz. fin.]]</f>
        <v>43831448</v>
      </c>
      <c r="AS124" s="3">
        <v>0</v>
      </c>
      <c r="AT124" s="3">
        <v>0</v>
      </c>
      <c r="AU124" s="3"/>
      <c r="AV124" s="3"/>
      <c r="AW124" s="3"/>
      <c r="AX124" s="3"/>
      <c r="AY124" s="3"/>
      <c r="AZ124" s="3"/>
      <c r="BA124" s="3">
        <v>41546</v>
      </c>
      <c r="BB124" s="3">
        <v>0</v>
      </c>
      <c r="BC124" s="3">
        <v>7.39</v>
      </c>
      <c r="BD124" s="3">
        <v>0</v>
      </c>
      <c r="BE124" s="3">
        <v>783.22</v>
      </c>
      <c r="BF124" s="3">
        <v>0.02</v>
      </c>
      <c r="BG124" s="3">
        <v>2257571</v>
      </c>
      <c r="BH124" s="3">
        <v>21213</v>
      </c>
      <c r="BI124" s="3">
        <v>950181</v>
      </c>
      <c r="BJ124" s="3">
        <v>14601280.140000002</v>
      </c>
      <c r="BK124" s="3">
        <v>11182606.860000001</v>
      </c>
      <c r="BL124" s="3">
        <v>950430.17</v>
      </c>
      <c r="BM124" s="3">
        <v>11773832.779999999</v>
      </c>
      <c r="BN124" s="53">
        <v>1.1364931031588372</v>
      </c>
      <c r="BO124" s="54">
        <v>7.9726329999999998E-4</v>
      </c>
      <c r="BP124" s="70">
        <v>20050</v>
      </c>
      <c r="BQ124" s="71"/>
      <c r="BR124" s="70"/>
      <c r="BS124" s="72"/>
      <c r="BT124" s="72"/>
      <c r="BU124" s="70">
        <v>97235597</v>
      </c>
      <c r="BV124" s="70">
        <v>3799065</v>
      </c>
      <c r="BW124" s="74">
        <v>87060</v>
      </c>
      <c r="BX124" s="70">
        <v>101121722</v>
      </c>
    </row>
    <row r="125" spans="1:76" x14ac:dyDescent="0.3">
      <c r="A125" s="73" t="s">
        <v>10</v>
      </c>
      <c r="B125" s="2" t="s">
        <v>11</v>
      </c>
      <c r="C125" s="2" t="s">
        <v>140</v>
      </c>
      <c r="D125" s="2" t="s">
        <v>11</v>
      </c>
      <c r="E125" s="2" t="s">
        <v>19</v>
      </c>
      <c r="F125" s="17" t="str">
        <f>+Tabela1[[#This Row],[WK]]&amp;Tabela1[[#This Row],[PK]]&amp;Tabela1[[#This Row],[GK]]</f>
        <v>022002</v>
      </c>
      <c r="G125" s="2" t="s">
        <v>142</v>
      </c>
      <c r="H125" s="3">
        <v>394034618.31</v>
      </c>
      <c r="I125" s="4">
        <v>1.125</v>
      </c>
      <c r="J125" s="3">
        <v>443288945.60000002</v>
      </c>
      <c r="K125" s="4">
        <v>7.0000000000000007E-2</v>
      </c>
      <c r="L125" s="3">
        <v>31030226</v>
      </c>
      <c r="M125" s="3"/>
      <c r="N125" s="5"/>
      <c r="O125" s="3">
        <v>80001376.790000007</v>
      </c>
      <c r="P125" s="4">
        <v>1.125</v>
      </c>
      <c r="Q125" s="3">
        <v>90001548.890000001</v>
      </c>
      <c r="R125" s="4">
        <v>1.6E-2</v>
      </c>
      <c r="S125" s="3">
        <v>1440025</v>
      </c>
      <c r="T125" s="3"/>
      <c r="U125" s="5"/>
      <c r="V125" s="3">
        <v>19938078</v>
      </c>
      <c r="W125" s="5"/>
      <c r="X125" s="3">
        <v>21935515</v>
      </c>
      <c r="Y125" s="3">
        <v>0</v>
      </c>
      <c r="Z125" s="3">
        <v>32331</v>
      </c>
      <c r="AA125" s="3">
        <v>2301118</v>
      </c>
      <c r="AB125" s="3">
        <v>15207681</v>
      </c>
      <c r="AC125" s="3">
        <v>4394385</v>
      </c>
      <c r="AD125" s="3">
        <v>2807929</v>
      </c>
      <c r="AE125" s="3">
        <v>0</v>
      </c>
      <c r="AF125" s="3">
        <v>31030226</v>
      </c>
      <c r="AG125" s="3">
        <v>1440025</v>
      </c>
      <c r="AH125" s="3">
        <v>2807929</v>
      </c>
      <c r="AI125" s="3">
        <v>19938078</v>
      </c>
      <c r="AJ125" s="3">
        <v>-25277</v>
      </c>
      <c r="AK125" s="3">
        <v>-250637</v>
      </c>
      <c r="AL125" s="3">
        <v>1723636</v>
      </c>
      <c r="AM125" s="3">
        <v>-1974273</v>
      </c>
      <c r="AN125" s="3">
        <v>-225360</v>
      </c>
      <c r="AO125" s="3">
        <v>0</v>
      </c>
      <c r="AP125" s="3">
        <v>0</v>
      </c>
      <c r="AQ125" s="3">
        <v>-225360</v>
      </c>
      <c r="AR125" s="3">
        <f>Tabela1[[#This Row],[Potrzeby finansowe 2027
w tym:]]+Tabela1[[#This Row],[Rozliczenie 2025 potrz. fin.]]</f>
        <v>21710155</v>
      </c>
      <c r="AS125" s="3">
        <v>0</v>
      </c>
      <c r="AT125" s="3">
        <v>0</v>
      </c>
      <c r="AU125" s="3"/>
      <c r="AV125" s="3"/>
      <c r="AW125" s="3"/>
      <c r="AX125" s="3"/>
      <c r="AY125" s="3"/>
      <c r="AZ125" s="3"/>
      <c r="BA125" s="3">
        <v>32331</v>
      </c>
      <c r="BB125" s="3">
        <v>0</v>
      </c>
      <c r="BC125" s="3">
        <v>0</v>
      </c>
      <c r="BD125" s="3">
        <v>274.47000000000003</v>
      </c>
      <c r="BE125" s="3">
        <v>98.92</v>
      </c>
      <c r="BF125" s="3">
        <v>0</v>
      </c>
      <c r="BG125" s="3">
        <v>983996</v>
      </c>
      <c r="BH125" s="3">
        <v>9246</v>
      </c>
      <c r="BI125" s="3">
        <v>1317122</v>
      </c>
      <c r="BJ125" s="3">
        <v>20240001.900000002</v>
      </c>
      <c r="BK125" s="3">
        <v>14968712.850000001</v>
      </c>
      <c r="BL125" s="3">
        <v>2853366.1</v>
      </c>
      <c r="BM125" s="3">
        <v>15378424</v>
      </c>
      <c r="BN125" s="53">
        <v>1.2021096220027419</v>
      </c>
      <c r="BO125" s="54">
        <v>3.4776749999999997E-4</v>
      </c>
      <c r="BP125" s="70">
        <v>8746</v>
      </c>
      <c r="BQ125" s="71"/>
      <c r="BR125" s="70"/>
      <c r="BS125" s="72"/>
      <c r="BT125" s="72"/>
      <c r="BU125" s="70">
        <v>31030226</v>
      </c>
      <c r="BV125" s="70">
        <v>1440025</v>
      </c>
      <c r="BW125" s="74">
        <v>2807929</v>
      </c>
      <c r="BX125" s="70">
        <v>35278180</v>
      </c>
    </row>
    <row r="126" spans="1:76" x14ac:dyDescent="0.3">
      <c r="A126" s="73" t="s">
        <v>10</v>
      </c>
      <c r="B126" s="2" t="s">
        <v>11</v>
      </c>
      <c r="C126" s="2" t="s">
        <v>140</v>
      </c>
      <c r="D126" s="2" t="s">
        <v>16</v>
      </c>
      <c r="E126" s="2" t="s">
        <v>19</v>
      </c>
      <c r="F126" s="17" t="str">
        <f>+Tabela1[[#This Row],[WK]]&amp;Tabela1[[#This Row],[PK]]&amp;Tabela1[[#This Row],[GK]]</f>
        <v>022003</v>
      </c>
      <c r="G126" s="2" t="s">
        <v>143</v>
      </c>
      <c r="H126" s="3">
        <v>1450316715.0799999</v>
      </c>
      <c r="I126" s="4">
        <v>1.125</v>
      </c>
      <c r="J126" s="3">
        <v>1631606304.47</v>
      </c>
      <c r="K126" s="4">
        <v>7.0000000000000007E-2</v>
      </c>
      <c r="L126" s="3">
        <v>114212441</v>
      </c>
      <c r="M126" s="3"/>
      <c r="N126" s="5"/>
      <c r="O126" s="3">
        <v>123323979.88</v>
      </c>
      <c r="P126" s="4">
        <v>1.125</v>
      </c>
      <c r="Q126" s="3">
        <v>138739477.37</v>
      </c>
      <c r="R126" s="4">
        <v>1.6E-2</v>
      </c>
      <c r="S126" s="3">
        <v>2219832</v>
      </c>
      <c r="T126" s="3"/>
      <c r="U126" s="5"/>
      <c r="V126" s="3">
        <v>54602005</v>
      </c>
      <c r="W126" s="5"/>
      <c r="X126" s="3">
        <v>53727998</v>
      </c>
      <c r="Y126" s="3">
        <v>0</v>
      </c>
      <c r="Z126" s="3">
        <v>171378</v>
      </c>
      <c r="AA126" s="3">
        <v>4152229</v>
      </c>
      <c r="AB126" s="3">
        <v>49095861</v>
      </c>
      <c r="AC126" s="3">
        <v>308530</v>
      </c>
      <c r="AD126" s="3">
        <v>0</v>
      </c>
      <c r="AE126" s="3">
        <v>0</v>
      </c>
      <c r="AF126" s="3">
        <v>114212441</v>
      </c>
      <c r="AG126" s="3">
        <v>2219832</v>
      </c>
      <c r="AH126" s="3">
        <v>0</v>
      </c>
      <c r="AI126" s="3">
        <v>54602005</v>
      </c>
      <c r="AJ126" s="3">
        <v>-125501</v>
      </c>
      <c r="AK126" s="3">
        <v>-125501</v>
      </c>
      <c r="AL126" s="3">
        <v>3018257</v>
      </c>
      <c r="AM126" s="3">
        <v>-3143758</v>
      </c>
      <c r="AN126" s="3">
        <v>-357547</v>
      </c>
      <c r="AO126" s="3">
        <v>0</v>
      </c>
      <c r="AP126" s="3">
        <v>357547</v>
      </c>
      <c r="AQ126" s="3">
        <v>0</v>
      </c>
      <c r="AR126" s="3">
        <f>Tabela1[[#This Row],[Potrzeby finansowe 2027
w tym:]]+Tabela1[[#This Row],[Rozliczenie 2025 potrz. fin.]]</f>
        <v>53727998</v>
      </c>
      <c r="AS126" s="3">
        <v>0</v>
      </c>
      <c r="AT126" s="3">
        <v>0</v>
      </c>
      <c r="AU126" s="3"/>
      <c r="AV126" s="3"/>
      <c r="AW126" s="3"/>
      <c r="AX126" s="3"/>
      <c r="AY126" s="3"/>
      <c r="AZ126" s="3"/>
      <c r="BA126" s="3">
        <v>171378</v>
      </c>
      <c r="BB126" s="3">
        <v>0</v>
      </c>
      <c r="BC126" s="3">
        <v>23.88</v>
      </c>
      <c r="BD126" s="3">
        <v>1079.68</v>
      </c>
      <c r="BE126" s="3">
        <v>1113.31</v>
      </c>
      <c r="BF126" s="3">
        <v>3.31</v>
      </c>
      <c r="BG126" s="3">
        <v>2676989</v>
      </c>
      <c r="BH126" s="3">
        <v>25154</v>
      </c>
      <c r="BI126" s="3">
        <v>1475240</v>
      </c>
      <c r="BJ126" s="3">
        <v>22669772.512499996</v>
      </c>
      <c r="BK126" s="3">
        <v>19218425.059999999</v>
      </c>
      <c r="BL126" s="3">
        <v>383229.55</v>
      </c>
      <c r="BM126" s="3">
        <v>13038930.710000001</v>
      </c>
      <c r="BN126" s="53">
        <v>1.0514273989722354</v>
      </c>
      <c r="BO126" s="54">
        <v>1.0186400999999999E-3</v>
      </c>
      <c r="BP126" s="70">
        <v>25617</v>
      </c>
      <c r="BQ126" s="71"/>
      <c r="BR126" s="70"/>
      <c r="BS126" s="72"/>
      <c r="BT126" s="72"/>
      <c r="BU126" s="70">
        <v>114212441</v>
      </c>
      <c r="BV126" s="70">
        <v>2219832</v>
      </c>
      <c r="BW126" s="74">
        <v>0</v>
      </c>
      <c r="BX126" s="70">
        <v>116432273</v>
      </c>
    </row>
    <row r="127" spans="1:76" x14ac:dyDescent="0.3">
      <c r="A127" s="73" t="s">
        <v>10</v>
      </c>
      <c r="B127" s="2" t="s">
        <v>11</v>
      </c>
      <c r="C127" s="2" t="s">
        <v>140</v>
      </c>
      <c r="D127" s="2" t="s">
        <v>18</v>
      </c>
      <c r="E127" s="2" t="s">
        <v>15</v>
      </c>
      <c r="F127" s="17" t="str">
        <f>+Tabela1[[#This Row],[WK]]&amp;Tabela1[[#This Row],[PK]]&amp;Tabela1[[#This Row],[GK]]</f>
        <v>022004</v>
      </c>
      <c r="G127" s="2" t="s">
        <v>144</v>
      </c>
      <c r="H127" s="3">
        <v>765659509.40999997</v>
      </c>
      <c r="I127" s="4">
        <v>1.125</v>
      </c>
      <c r="J127" s="3">
        <v>861366948.09000003</v>
      </c>
      <c r="K127" s="4">
        <v>7.0000000000000007E-2</v>
      </c>
      <c r="L127" s="3">
        <v>60295686</v>
      </c>
      <c r="M127" s="3"/>
      <c r="N127" s="5"/>
      <c r="O127" s="3">
        <v>155378913.56999999</v>
      </c>
      <c r="P127" s="4">
        <v>1.125</v>
      </c>
      <c r="Q127" s="3">
        <v>174801277.77000001</v>
      </c>
      <c r="R127" s="4">
        <v>1.6E-2</v>
      </c>
      <c r="S127" s="3">
        <v>2796820</v>
      </c>
      <c r="T127" s="3"/>
      <c r="U127" s="5"/>
      <c r="V127" s="3">
        <v>27549362</v>
      </c>
      <c r="W127" s="5"/>
      <c r="X127" s="3">
        <v>33806607</v>
      </c>
      <c r="Y127" s="3">
        <v>0</v>
      </c>
      <c r="Z127" s="3">
        <v>110219</v>
      </c>
      <c r="AA127" s="3">
        <v>2373230</v>
      </c>
      <c r="AB127" s="3">
        <v>24916872</v>
      </c>
      <c r="AC127" s="3">
        <v>6406286</v>
      </c>
      <c r="AD127" s="3">
        <v>6302991</v>
      </c>
      <c r="AE127" s="3">
        <v>10481808</v>
      </c>
      <c r="AF127" s="3">
        <v>56116869</v>
      </c>
      <c r="AG127" s="3">
        <v>2796820</v>
      </c>
      <c r="AH127" s="3">
        <v>0</v>
      </c>
      <c r="AI127" s="3">
        <v>27549362</v>
      </c>
      <c r="AJ127" s="3">
        <v>1950548</v>
      </c>
      <c r="AK127" s="3">
        <v>1996294</v>
      </c>
      <c r="AL127" s="3">
        <v>2882441</v>
      </c>
      <c r="AM127" s="3">
        <v>-886147</v>
      </c>
      <c r="AN127" s="3">
        <v>1133783</v>
      </c>
      <c r="AO127" s="3">
        <v>0</v>
      </c>
      <c r="AP127" s="3">
        <v>-1088037</v>
      </c>
      <c r="AQ127" s="3">
        <v>45746</v>
      </c>
      <c r="AR127" s="3">
        <f>Tabela1[[#This Row],[Potrzeby finansowe 2027
w tym:]]+Tabela1[[#This Row],[Rozliczenie 2025 potrz. fin.]]</f>
        <v>33852353</v>
      </c>
      <c r="AS127" s="3">
        <v>0</v>
      </c>
      <c r="AT127" s="3">
        <v>0</v>
      </c>
      <c r="AU127" s="3"/>
      <c r="AV127" s="3"/>
      <c r="AW127" s="3"/>
      <c r="AX127" s="3"/>
      <c r="AY127" s="3"/>
      <c r="AZ127" s="3"/>
      <c r="BA127" s="3">
        <v>110219</v>
      </c>
      <c r="BB127" s="3">
        <v>0</v>
      </c>
      <c r="BC127" s="3">
        <v>0</v>
      </c>
      <c r="BD127" s="3">
        <v>0</v>
      </c>
      <c r="BE127" s="3">
        <v>23.98</v>
      </c>
      <c r="BF127" s="3">
        <v>3276.9</v>
      </c>
      <c r="BG127" s="3">
        <v>1324766</v>
      </c>
      <c r="BH127" s="3">
        <v>12448</v>
      </c>
      <c r="BI127" s="3">
        <v>1048464</v>
      </c>
      <c r="BJ127" s="3">
        <v>16111570.142499998</v>
      </c>
      <c r="BK127" s="3">
        <v>11770644.93</v>
      </c>
      <c r="BL127" s="3">
        <v>3383727.72</v>
      </c>
      <c r="BM127" s="3">
        <v>10596245.41</v>
      </c>
      <c r="BN127" s="53">
        <v>1.6011042406946272</v>
      </c>
      <c r="BO127" s="54">
        <v>4.5147759999999998E-4</v>
      </c>
      <c r="BP127" s="70">
        <v>11354</v>
      </c>
      <c r="BQ127" s="71"/>
      <c r="BR127" s="70"/>
      <c r="BS127" s="72"/>
      <c r="BT127" s="72"/>
      <c r="BU127" s="70">
        <v>56116869</v>
      </c>
      <c r="BV127" s="70">
        <v>2796820</v>
      </c>
      <c r="BW127" s="74">
        <v>0</v>
      </c>
      <c r="BX127" s="70">
        <v>58913689</v>
      </c>
    </row>
    <row r="128" spans="1:76" x14ac:dyDescent="0.3">
      <c r="A128" s="73" t="s">
        <v>10</v>
      </c>
      <c r="B128" s="2" t="s">
        <v>11</v>
      </c>
      <c r="C128" s="2" t="s">
        <v>140</v>
      </c>
      <c r="D128" s="2" t="s">
        <v>21</v>
      </c>
      <c r="E128" s="2" t="s">
        <v>15</v>
      </c>
      <c r="F128" s="17" t="str">
        <f>+Tabela1[[#This Row],[WK]]&amp;Tabela1[[#This Row],[PK]]&amp;Tabela1[[#This Row],[GK]]</f>
        <v>022005</v>
      </c>
      <c r="G128" s="2" t="s">
        <v>145</v>
      </c>
      <c r="H128" s="3">
        <v>296300476.44999999</v>
      </c>
      <c r="I128" s="4">
        <v>1.125</v>
      </c>
      <c r="J128" s="3">
        <v>333338036.00999999</v>
      </c>
      <c r="K128" s="4">
        <v>7.0000000000000007E-2</v>
      </c>
      <c r="L128" s="3">
        <v>23333663</v>
      </c>
      <c r="M128" s="3"/>
      <c r="N128" s="5"/>
      <c r="O128" s="3">
        <v>12287327.700000001</v>
      </c>
      <c r="P128" s="4">
        <v>1.125</v>
      </c>
      <c r="Q128" s="3">
        <v>13823243.66</v>
      </c>
      <c r="R128" s="4">
        <v>1.6E-2</v>
      </c>
      <c r="S128" s="3">
        <v>221172</v>
      </c>
      <c r="T128" s="3"/>
      <c r="U128" s="5"/>
      <c r="V128" s="3">
        <v>10174169</v>
      </c>
      <c r="W128" s="5"/>
      <c r="X128" s="3">
        <v>13890665</v>
      </c>
      <c r="Y128" s="3">
        <v>0</v>
      </c>
      <c r="Z128" s="3">
        <v>12342</v>
      </c>
      <c r="AA128" s="3">
        <v>1207573</v>
      </c>
      <c r="AB128" s="3">
        <v>9630947</v>
      </c>
      <c r="AC128" s="3">
        <v>3039803</v>
      </c>
      <c r="AD128" s="3">
        <v>3716496</v>
      </c>
      <c r="AE128" s="3">
        <v>0</v>
      </c>
      <c r="AF128" s="3">
        <v>23333663</v>
      </c>
      <c r="AG128" s="3">
        <v>221172</v>
      </c>
      <c r="AH128" s="3">
        <v>3716496</v>
      </c>
      <c r="AI128" s="3">
        <v>10174169</v>
      </c>
      <c r="AJ128" s="3">
        <v>562580</v>
      </c>
      <c r="AK128" s="3">
        <v>562580</v>
      </c>
      <c r="AL128" s="3">
        <v>1245145</v>
      </c>
      <c r="AM128" s="3">
        <v>-682565</v>
      </c>
      <c r="AN128" s="3">
        <v>-463460</v>
      </c>
      <c r="AO128" s="3">
        <v>0</v>
      </c>
      <c r="AP128" s="3">
        <v>463460</v>
      </c>
      <c r="AQ128" s="3">
        <v>0</v>
      </c>
      <c r="AR128" s="3">
        <f>Tabela1[[#This Row],[Potrzeby finansowe 2027
w tym:]]+Tabela1[[#This Row],[Rozliczenie 2025 potrz. fin.]]</f>
        <v>13890665</v>
      </c>
      <c r="AS128" s="3">
        <v>0</v>
      </c>
      <c r="AT128" s="3">
        <v>0</v>
      </c>
      <c r="AU128" s="3"/>
      <c r="AV128" s="3"/>
      <c r="AW128" s="3"/>
      <c r="AX128" s="3"/>
      <c r="AY128" s="3"/>
      <c r="AZ128" s="3"/>
      <c r="BA128" s="3">
        <v>12342</v>
      </c>
      <c r="BB128" s="3">
        <v>0</v>
      </c>
      <c r="BC128" s="3">
        <v>0</v>
      </c>
      <c r="BD128" s="3">
        <v>0</v>
      </c>
      <c r="BE128" s="3">
        <v>247.31</v>
      </c>
      <c r="BF128" s="3">
        <v>0</v>
      </c>
      <c r="BG128" s="3">
        <v>628647</v>
      </c>
      <c r="BH128" s="3">
        <v>5907</v>
      </c>
      <c r="BI128" s="3">
        <v>578926</v>
      </c>
      <c r="BJ128" s="3">
        <v>8896267.6550000012</v>
      </c>
      <c r="BK128" s="3">
        <v>6112521.7700000014</v>
      </c>
      <c r="BL128" s="3">
        <v>628706.05000000005</v>
      </c>
      <c r="BM128" s="3">
        <v>9877571.4399999995</v>
      </c>
      <c r="BN128" s="53">
        <v>1.0715163724200967</v>
      </c>
      <c r="BO128" s="54">
        <v>2.2405179999999999E-4</v>
      </c>
      <c r="BP128" s="70">
        <v>5635</v>
      </c>
      <c r="BQ128" s="71"/>
      <c r="BR128" s="70"/>
      <c r="BS128" s="72"/>
      <c r="BT128" s="72"/>
      <c r="BU128" s="70">
        <v>23333663</v>
      </c>
      <c r="BV128" s="70">
        <v>221172</v>
      </c>
      <c r="BW128" s="74">
        <v>3716496</v>
      </c>
      <c r="BX128" s="70">
        <v>27271331</v>
      </c>
    </row>
    <row r="129" spans="1:76" x14ac:dyDescent="0.3">
      <c r="A129" s="73" t="s">
        <v>10</v>
      </c>
      <c r="B129" s="2" t="s">
        <v>11</v>
      </c>
      <c r="C129" s="2" t="s">
        <v>140</v>
      </c>
      <c r="D129" s="2" t="s">
        <v>23</v>
      </c>
      <c r="E129" s="2" t="s">
        <v>19</v>
      </c>
      <c r="F129" s="17" t="str">
        <f>+Tabela1[[#This Row],[WK]]&amp;Tabela1[[#This Row],[PK]]&amp;Tabela1[[#This Row],[GK]]</f>
        <v>022006</v>
      </c>
      <c r="G129" s="2" t="s">
        <v>146</v>
      </c>
      <c r="H129" s="3">
        <v>632258475.09000003</v>
      </c>
      <c r="I129" s="4">
        <v>1.125</v>
      </c>
      <c r="J129" s="3">
        <v>711290784.48000002</v>
      </c>
      <c r="K129" s="4">
        <v>7.0000000000000007E-2</v>
      </c>
      <c r="L129" s="3">
        <v>49790355</v>
      </c>
      <c r="M129" s="3"/>
      <c r="N129" s="5"/>
      <c r="O129" s="3">
        <v>74750139.540000007</v>
      </c>
      <c r="P129" s="4">
        <v>1.125</v>
      </c>
      <c r="Q129" s="3">
        <v>84093906.980000004</v>
      </c>
      <c r="R129" s="4">
        <v>1.6E-2</v>
      </c>
      <c r="S129" s="3">
        <v>1345503</v>
      </c>
      <c r="T129" s="3"/>
      <c r="U129" s="5"/>
      <c r="V129" s="3">
        <v>30473792</v>
      </c>
      <c r="W129" s="5"/>
      <c r="X129" s="3">
        <v>37070262</v>
      </c>
      <c r="Y129" s="3">
        <v>5518479</v>
      </c>
      <c r="Z129" s="3">
        <v>1954201</v>
      </c>
      <c r="AA129" s="3">
        <v>2708667</v>
      </c>
      <c r="AB129" s="3">
        <v>22135777</v>
      </c>
      <c r="AC129" s="3">
        <v>4753138</v>
      </c>
      <c r="AD129" s="3">
        <v>6596470</v>
      </c>
      <c r="AE129" s="3">
        <v>0</v>
      </c>
      <c r="AF129" s="3">
        <v>49790355</v>
      </c>
      <c r="AG129" s="3">
        <v>1345503</v>
      </c>
      <c r="AH129" s="3">
        <v>6596470</v>
      </c>
      <c r="AI129" s="3">
        <v>30473792</v>
      </c>
      <c r="AJ129" s="3">
        <v>-435974</v>
      </c>
      <c r="AK129" s="3">
        <v>-435974</v>
      </c>
      <c r="AL129" s="3">
        <v>2297860</v>
      </c>
      <c r="AM129" s="3">
        <v>-2733834</v>
      </c>
      <c r="AN129" s="3">
        <v>60018</v>
      </c>
      <c r="AO129" s="3">
        <v>0</v>
      </c>
      <c r="AP129" s="3">
        <v>-60018</v>
      </c>
      <c r="AQ129" s="3">
        <v>0</v>
      </c>
      <c r="AR129" s="3">
        <f>Tabela1[[#This Row],[Potrzeby finansowe 2027
w tym:]]+Tabela1[[#This Row],[Rozliczenie 2025 potrz. fin.]]</f>
        <v>37070262</v>
      </c>
      <c r="AS129" s="3">
        <v>0</v>
      </c>
      <c r="AT129" s="3">
        <v>0</v>
      </c>
      <c r="AU129" s="3"/>
      <c r="AV129" s="3"/>
      <c r="AW129" s="3"/>
      <c r="AX129" s="3"/>
      <c r="AY129" s="3"/>
      <c r="AZ129" s="3"/>
      <c r="BA129" s="3">
        <v>1954201</v>
      </c>
      <c r="BB129" s="3">
        <v>0</v>
      </c>
      <c r="BC129" s="3">
        <v>1383.11</v>
      </c>
      <c r="BD129" s="3">
        <v>14776.23</v>
      </c>
      <c r="BE129" s="3">
        <v>385.23</v>
      </c>
      <c r="BF129" s="3">
        <v>0</v>
      </c>
      <c r="BG129" s="3">
        <v>1493554</v>
      </c>
      <c r="BH129" s="3">
        <v>14034</v>
      </c>
      <c r="BI129" s="3">
        <v>1215113</v>
      </c>
      <c r="BJ129" s="3">
        <v>18672450.370000001</v>
      </c>
      <c r="BK129" s="3">
        <v>11262021.18</v>
      </c>
      <c r="BL129" s="3">
        <v>8053086.46</v>
      </c>
      <c r="BM129" s="3">
        <v>13535543.84</v>
      </c>
      <c r="BN129" s="53">
        <v>0.9108698693377355</v>
      </c>
      <c r="BO129" s="54">
        <v>5.7400829999999998E-4</v>
      </c>
      <c r="BP129" s="70">
        <v>14436</v>
      </c>
      <c r="BQ129" s="71"/>
      <c r="BR129" s="70"/>
      <c r="BS129" s="72"/>
      <c r="BT129" s="72"/>
      <c r="BU129" s="70">
        <v>49790355</v>
      </c>
      <c r="BV129" s="70">
        <v>1345503</v>
      </c>
      <c r="BW129" s="74">
        <v>6596470</v>
      </c>
      <c r="BX129" s="70">
        <v>57732328</v>
      </c>
    </row>
    <row r="130" spans="1:76" x14ac:dyDescent="0.3">
      <c r="A130" s="73" t="s">
        <v>10</v>
      </c>
      <c r="B130" s="2" t="s">
        <v>11</v>
      </c>
      <c r="C130" s="2" t="s">
        <v>147</v>
      </c>
      <c r="D130" s="2" t="s">
        <v>12</v>
      </c>
      <c r="E130" s="2" t="s">
        <v>13</v>
      </c>
      <c r="F130" s="17" t="str">
        <f>+Tabela1[[#This Row],[WK]]&amp;Tabela1[[#This Row],[PK]]&amp;Tabela1[[#This Row],[GK]]</f>
        <v>022101</v>
      </c>
      <c r="G130" s="2" t="s">
        <v>148</v>
      </c>
      <c r="H130" s="3">
        <v>586486112.08000004</v>
      </c>
      <c r="I130" s="4">
        <v>1.125</v>
      </c>
      <c r="J130" s="3">
        <v>659796876.09000003</v>
      </c>
      <c r="K130" s="4">
        <v>7.0000000000000007E-2</v>
      </c>
      <c r="L130" s="3">
        <v>46185781</v>
      </c>
      <c r="M130" s="3"/>
      <c r="N130" s="5"/>
      <c r="O130" s="3">
        <v>19452733.200000003</v>
      </c>
      <c r="P130" s="4">
        <v>1.125</v>
      </c>
      <c r="Q130" s="3">
        <v>21884324.850000001</v>
      </c>
      <c r="R130" s="4">
        <v>1.6E-2</v>
      </c>
      <c r="S130" s="3">
        <v>350149</v>
      </c>
      <c r="T130" s="3"/>
      <c r="U130" s="5"/>
      <c r="V130" s="3">
        <v>29609383</v>
      </c>
      <c r="W130" s="5"/>
      <c r="X130" s="3">
        <v>42746423</v>
      </c>
      <c r="Y130" s="3">
        <v>14963237</v>
      </c>
      <c r="Z130" s="3">
        <v>152960</v>
      </c>
      <c r="AA130" s="3">
        <v>2162905</v>
      </c>
      <c r="AB130" s="3">
        <v>18751086</v>
      </c>
      <c r="AC130" s="3">
        <v>6716235</v>
      </c>
      <c r="AD130" s="3">
        <v>13137040</v>
      </c>
      <c r="AE130" s="3">
        <v>0</v>
      </c>
      <c r="AF130" s="3">
        <v>46185781</v>
      </c>
      <c r="AG130" s="3">
        <v>350149</v>
      </c>
      <c r="AH130" s="3">
        <v>13137040</v>
      </c>
      <c r="AI130" s="3">
        <v>29609383</v>
      </c>
      <c r="AJ130" s="3">
        <v>3623095</v>
      </c>
      <c r="AK130" s="3">
        <v>3623095</v>
      </c>
      <c r="AL130" s="3">
        <v>1680093</v>
      </c>
      <c r="AM130" s="3">
        <v>1943002</v>
      </c>
      <c r="AN130" s="3">
        <v>-305524</v>
      </c>
      <c r="AO130" s="3">
        <v>0</v>
      </c>
      <c r="AP130" s="3">
        <v>305524</v>
      </c>
      <c r="AQ130" s="3">
        <v>0</v>
      </c>
      <c r="AR130" s="3">
        <f>Tabela1[[#This Row],[Potrzeby finansowe 2027
w tym:]]+Tabela1[[#This Row],[Rozliczenie 2025 potrz. fin.]]</f>
        <v>42746423</v>
      </c>
      <c r="AS130" s="3">
        <v>0</v>
      </c>
      <c r="AT130" s="3">
        <v>0</v>
      </c>
      <c r="AU130" s="3"/>
      <c r="AV130" s="3"/>
      <c r="AW130" s="3"/>
      <c r="AX130" s="3"/>
      <c r="AY130" s="3"/>
      <c r="AZ130" s="3"/>
      <c r="BA130" s="3">
        <v>152960</v>
      </c>
      <c r="BB130" s="3">
        <v>0</v>
      </c>
      <c r="BC130" s="3">
        <v>0</v>
      </c>
      <c r="BD130" s="3">
        <v>364.07</v>
      </c>
      <c r="BE130" s="3">
        <v>2336.88</v>
      </c>
      <c r="BF130" s="3">
        <v>0.01</v>
      </c>
      <c r="BG130" s="3">
        <v>1485572</v>
      </c>
      <c r="BH130" s="3">
        <v>13959</v>
      </c>
      <c r="BI130" s="3">
        <v>677333</v>
      </c>
      <c r="BJ130" s="3">
        <v>10408462.435000001</v>
      </c>
      <c r="BK130" s="3">
        <v>7090559.7100000009</v>
      </c>
      <c r="BL130" s="3">
        <v>684368.44</v>
      </c>
      <c r="BM130" s="3">
        <v>11902874.02</v>
      </c>
      <c r="BN130" s="53">
        <v>0.75118211577739857</v>
      </c>
      <c r="BO130" s="54">
        <v>5.3149200000000005E-4</v>
      </c>
      <c r="BP130" s="70">
        <v>13366</v>
      </c>
      <c r="BQ130" s="71"/>
      <c r="BR130" s="70"/>
      <c r="BS130" s="72"/>
      <c r="BT130" s="72"/>
      <c r="BU130" s="70">
        <v>46185781</v>
      </c>
      <c r="BV130" s="70">
        <v>350149</v>
      </c>
      <c r="BW130" s="74">
        <v>13137040</v>
      </c>
      <c r="BX130" s="70">
        <v>59672970</v>
      </c>
    </row>
    <row r="131" spans="1:76" x14ac:dyDescent="0.3">
      <c r="A131" s="73" t="s">
        <v>10</v>
      </c>
      <c r="B131" s="2" t="s">
        <v>11</v>
      </c>
      <c r="C131" s="2" t="s">
        <v>147</v>
      </c>
      <c r="D131" s="2" t="s">
        <v>11</v>
      </c>
      <c r="E131" s="2" t="s">
        <v>13</v>
      </c>
      <c r="F131" s="17" t="str">
        <f>+Tabela1[[#This Row],[WK]]&amp;Tabela1[[#This Row],[PK]]&amp;Tabela1[[#This Row],[GK]]</f>
        <v>022102</v>
      </c>
      <c r="G131" s="2" t="s">
        <v>149</v>
      </c>
      <c r="H131" s="3">
        <v>203175766.94</v>
      </c>
      <c r="I131" s="4">
        <v>1.125</v>
      </c>
      <c r="J131" s="3">
        <v>228572737.81</v>
      </c>
      <c r="K131" s="4">
        <v>7.0000000000000007E-2</v>
      </c>
      <c r="L131" s="3">
        <v>16000092</v>
      </c>
      <c r="M131" s="3"/>
      <c r="N131" s="5"/>
      <c r="O131" s="3">
        <v>18592521.759999998</v>
      </c>
      <c r="P131" s="4">
        <v>1.125</v>
      </c>
      <c r="Q131" s="3">
        <v>20916586.98</v>
      </c>
      <c r="R131" s="4">
        <v>1.6E-2</v>
      </c>
      <c r="S131" s="3">
        <v>334665</v>
      </c>
      <c r="T131" s="3"/>
      <c r="U131" s="5"/>
      <c r="V131" s="3">
        <v>10045306</v>
      </c>
      <c r="W131" s="5"/>
      <c r="X131" s="3">
        <v>12329288</v>
      </c>
      <c r="Y131" s="3">
        <v>0</v>
      </c>
      <c r="Z131" s="3">
        <v>67649</v>
      </c>
      <c r="AA131" s="3">
        <v>1166783</v>
      </c>
      <c r="AB131" s="3">
        <v>7159375</v>
      </c>
      <c r="AC131" s="3">
        <v>3935481</v>
      </c>
      <c r="AD131" s="3">
        <v>3072014</v>
      </c>
      <c r="AE131" s="3">
        <v>0</v>
      </c>
      <c r="AF131" s="3">
        <v>16000092</v>
      </c>
      <c r="AG131" s="3">
        <v>334665</v>
      </c>
      <c r="AH131" s="3">
        <v>3072014</v>
      </c>
      <c r="AI131" s="3">
        <v>10045306</v>
      </c>
      <c r="AJ131" s="3">
        <v>24421</v>
      </c>
      <c r="AK131" s="3">
        <v>36410</v>
      </c>
      <c r="AL131" s="3">
        <v>535047</v>
      </c>
      <c r="AM131" s="3">
        <v>-498637</v>
      </c>
      <c r="AN131" s="3">
        <v>11989</v>
      </c>
      <c r="AO131" s="3">
        <v>0</v>
      </c>
      <c r="AP131" s="3">
        <v>0</v>
      </c>
      <c r="AQ131" s="3">
        <v>11989</v>
      </c>
      <c r="AR131" s="3">
        <f>Tabela1[[#This Row],[Potrzeby finansowe 2027
w tym:]]+Tabela1[[#This Row],[Rozliczenie 2025 potrz. fin.]]</f>
        <v>12341277</v>
      </c>
      <c r="AS131" s="3">
        <v>0</v>
      </c>
      <c r="AT131" s="3">
        <v>0</v>
      </c>
      <c r="AU131" s="3"/>
      <c r="AV131" s="3"/>
      <c r="AW131" s="3"/>
      <c r="AX131" s="3"/>
      <c r="AY131" s="3"/>
      <c r="AZ131" s="3"/>
      <c r="BA131" s="3">
        <v>67649</v>
      </c>
      <c r="BB131" s="3">
        <v>0</v>
      </c>
      <c r="BC131" s="3">
        <v>0</v>
      </c>
      <c r="BD131" s="3">
        <v>640.82000000000005</v>
      </c>
      <c r="BE131" s="3">
        <v>73.91</v>
      </c>
      <c r="BF131" s="3">
        <v>0</v>
      </c>
      <c r="BG131" s="3">
        <v>485293</v>
      </c>
      <c r="BH131" s="3">
        <v>4560</v>
      </c>
      <c r="BI131" s="3">
        <v>681490</v>
      </c>
      <c r="BJ131" s="3">
        <v>10472351.68</v>
      </c>
      <c r="BK131" s="3">
        <v>6607140.9199999999</v>
      </c>
      <c r="BL131" s="3">
        <v>2612288.2200000002</v>
      </c>
      <c r="BM131" s="3">
        <v>10236266.6</v>
      </c>
      <c r="BN131" s="53">
        <v>1.0813370265707918</v>
      </c>
      <c r="BO131" s="54">
        <v>1.4650660000000001E-4</v>
      </c>
      <c r="BP131" s="70">
        <v>3684</v>
      </c>
      <c r="BQ131" s="71"/>
      <c r="BR131" s="70"/>
      <c r="BS131" s="72"/>
      <c r="BT131" s="72"/>
      <c r="BU131" s="70">
        <v>16000092</v>
      </c>
      <c r="BV131" s="70">
        <v>334665</v>
      </c>
      <c r="BW131" s="74">
        <v>3072014</v>
      </c>
      <c r="BX131" s="70">
        <v>19406771</v>
      </c>
    </row>
    <row r="132" spans="1:76" x14ac:dyDescent="0.3">
      <c r="A132" s="73" t="s">
        <v>10</v>
      </c>
      <c r="B132" s="2" t="s">
        <v>11</v>
      </c>
      <c r="C132" s="2" t="s">
        <v>147</v>
      </c>
      <c r="D132" s="2" t="s">
        <v>16</v>
      </c>
      <c r="E132" s="2" t="s">
        <v>13</v>
      </c>
      <c r="F132" s="17" t="str">
        <f>+Tabela1[[#This Row],[WK]]&amp;Tabela1[[#This Row],[PK]]&amp;Tabela1[[#This Row],[GK]]</f>
        <v>022103</v>
      </c>
      <c r="G132" s="2" t="s">
        <v>150</v>
      </c>
      <c r="H132" s="3">
        <v>327342799.82999998</v>
      </c>
      <c r="I132" s="4">
        <v>1.125</v>
      </c>
      <c r="J132" s="3">
        <v>368260649.81</v>
      </c>
      <c r="K132" s="4">
        <v>7.0000000000000007E-2</v>
      </c>
      <c r="L132" s="3">
        <v>25778245</v>
      </c>
      <c r="M132" s="3"/>
      <c r="N132" s="5"/>
      <c r="O132" s="3">
        <v>66608307.18</v>
      </c>
      <c r="P132" s="4">
        <v>1.125</v>
      </c>
      <c r="Q132" s="3">
        <v>74934345.579999998</v>
      </c>
      <c r="R132" s="4">
        <v>1.6E-2</v>
      </c>
      <c r="S132" s="3">
        <v>1198950</v>
      </c>
      <c r="T132" s="3"/>
      <c r="U132" s="5"/>
      <c r="V132" s="3">
        <v>11887501</v>
      </c>
      <c r="W132" s="5"/>
      <c r="X132" s="3">
        <v>9047704</v>
      </c>
      <c r="Y132" s="3">
        <v>0</v>
      </c>
      <c r="Z132" s="3">
        <v>36659</v>
      </c>
      <c r="AA132" s="3">
        <v>1238693</v>
      </c>
      <c r="AB132" s="3">
        <v>7772352</v>
      </c>
      <c r="AC132" s="3">
        <v>0</v>
      </c>
      <c r="AD132" s="3">
        <v>209347</v>
      </c>
      <c r="AE132" s="3">
        <v>256349</v>
      </c>
      <c r="AF132" s="3">
        <v>25731243</v>
      </c>
      <c r="AG132" s="3">
        <v>1198950</v>
      </c>
      <c r="AH132" s="3">
        <v>0</v>
      </c>
      <c r="AI132" s="3">
        <v>11887501</v>
      </c>
      <c r="AJ132" s="3">
        <v>522478</v>
      </c>
      <c r="AK132" s="3">
        <v>715365</v>
      </c>
      <c r="AL132" s="3">
        <v>737195</v>
      </c>
      <c r="AM132" s="3">
        <v>-21830</v>
      </c>
      <c r="AN132" s="3">
        <v>192887</v>
      </c>
      <c r="AO132" s="3">
        <v>0</v>
      </c>
      <c r="AP132" s="3">
        <v>0</v>
      </c>
      <c r="AQ132" s="3">
        <v>192887</v>
      </c>
      <c r="AR132" s="3">
        <f>Tabela1[[#This Row],[Potrzeby finansowe 2027
w tym:]]+Tabela1[[#This Row],[Rozliczenie 2025 potrz. fin.]]</f>
        <v>9240591</v>
      </c>
      <c r="AS132" s="3">
        <v>0</v>
      </c>
      <c r="AT132" s="3">
        <v>0</v>
      </c>
      <c r="AU132" s="3"/>
      <c r="AV132" s="3"/>
      <c r="AW132" s="3"/>
      <c r="AX132" s="3"/>
      <c r="AY132" s="3"/>
      <c r="AZ132" s="3"/>
      <c r="BA132" s="3">
        <v>36659</v>
      </c>
      <c r="BB132" s="3">
        <v>0</v>
      </c>
      <c r="BC132" s="3">
        <v>0</v>
      </c>
      <c r="BD132" s="3">
        <v>0</v>
      </c>
      <c r="BE132" s="3">
        <v>734.2</v>
      </c>
      <c r="BF132" s="3">
        <v>0.56000000000000005</v>
      </c>
      <c r="BG132" s="3">
        <v>541699</v>
      </c>
      <c r="BH132" s="3">
        <v>5090</v>
      </c>
      <c r="BI132" s="3">
        <v>696994</v>
      </c>
      <c r="BJ132" s="3">
        <v>10710599.532499999</v>
      </c>
      <c r="BK132" s="3">
        <v>7033016.0099999998</v>
      </c>
      <c r="BL132" s="3">
        <v>1900795.54</v>
      </c>
      <c r="BM132" s="3">
        <v>10908743.01</v>
      </c>
      <c r="BN132" s="53">
        <v>1.2425393805433536</v>
      </c>
      <c r="BO132" s="54">
        <v>2.0893609999999999E-4</v>
      </c>
      <c r="BP132" s="70">
        <v>5255</v>
      </c>
      <c r="BQ132" s="71"/>
      <c r="BR132" s="70"/>
      <c r="BS132" s="72"/>
      <c r="BT132" s="72"/>
      <c r="BU132" s="70">
        <v>25731243</v>
      </c>
      <c r="BV132" s="70">
        <v>1198950</v>
      </c>
      <c r="BW132" s="74">
        <v>0</v>
      </c>
      <c r="BX132" s="70">
        <v>26930193</v>
      </c>
    </row>
    <row r="133" spans="1:76" x14ac:dyDescent="0.3">
      <c r="A133" s="73" t="s">
        <v>10</v>
      </c>
      <c r="B133" s="2" t="s">
        <v>11</v>
      </c>
      <c r="C133" s="2" t="s">
        <v>147</v>
      </c>
      <c r="D133" s="2" t="s">
        <v>18</v>
      </c>
      <c r="E133" s="2" t="s">
        <v>15</v>
      </c>
      <c r="F133" s="17" t="str">
        <f>+Tabela1[[#This Row],[WK]]&amp;Tabela1[[#This Row],[PK]]&amp;Tabela1[[#This Row],[GK]]</f>
        <v>022104</v>
      </c>
      <c r="G133" s="2" t="s">
        <v>151</v>
      </c>
      <c r="H133" s="3">
        <v>230211284.09999999</v>
      </c>
      <c r="I133" s="4">
        <v>1.125</v>
      </c>
      <c r="J133" s="3">
        <v>258987694.61000001</v>
      </c>
      <c r="K133" s="4">
        <v>7.0000000000000007E-2</v>
      </c>
      <c r="L133" s="3">
        <v>18129139</v>
      </c>
      <c r="M133" s="3"/>
      <c r="N133" s="5"/>
      <c r="O133" s="3">
        <v>41743184.93</v>
      </c>
      <c r="P133" s="4">
        <v>1.125</v>
      </c>
      <c r="Q133" s="3">
        <v>46961083.049999997</v>
      </c>
      <c r="R133" s="4">
        <v>1.6E-2</v>
      </c>
      <c r="S133" s="3">
        <v>751377</v>
      </c>
      <c r="T133" s="3"/>
      <c r="U133" s="5"/>
      <c r="V133" s="3">
        <v>11128730</v>
      </c>
      <c r="W133" s="5"/>
      <c r="X133" s="3">
        <v>14127346</v>
      </c>
      <c r="Y133" s="3">
        <v>0</v>
      </c>
      <c r="Z133" s="3">
        <v>209058</v>
      </c>
      <c r="AA133" s="3">
        <v>1480329</v>
      </c>
      <c r="AB133" s="3">
        <v>9939033</v>
      </c>
      <c r="AC133" s="3">
        <v>2498926</v>
      </c>
      <c r="AD133" s="3">
        <v>2998616</v>
      </c>
      <c r="AE133" s="3">
        <v>0</v>
      </c>
      <c r="AF133" s="3">
        <v>18129139</v>
      </c>
      <c r="AG133" s="3">
        <v>751377</v>
      </c>
      <c r="AH133" s="3">
        <v>2998616</v>
      </c>
      <c r="AI133" s="3">
        <v>11128730</v>
      </c>
      <c r="AJ133" s="3">
        <v>880</v>
      </c>
      <c r="AK133" s="3">
        <v>880</v>
      </c>
      <c r="AL133" s="3">
        <v>600327</v>
      </c>
      <c r="AM133" s="3">
        <v>-599447</v>
      </c>
      <c r="AN133" s="3">
        <v>452411</v>
      </c>
      <c r="AO133" s="3">
        <v>0</v>
      </c>
      <c r="AP133" s="3">
        <v>-452411</v>
      </c>
      <c r="AQ133" s="3">
        <v>0</v>
      </c>
      <c r="AR133" s="3">
        <f>Tabela1[[#This Row],[Potrzeby finansowe 2027
w tym:]]+Tabela1[[#This Row],[Rozliczenie 2025 potrz. fin.]]</f>
        <v>14127346</v>
      </c>
      <c r="AS133" s="3">
        <v>0</v>
      </c>
      <c r="AT133" s="3">
        <v>0</v>
      </c>
      <c r="AU133" s="3"/>
      <c r="AV133" s="3"/>
      <c r="AW133" s="3"/>
      <c r="AX133" s="3"/>
      <c r="AY133" s="3"/>
      <c r="AZ133" s="3"/>
      <c r="BA133" s="3">
        <v>209058</v>
      </c>
      <c r="BB133" s="3">
        <v>0</v>
      </c>
      <c r="BC133" s="3">
        <v>0</v>
      </c>
      <c r="BD133" s="3">
        <v>879.9</v>
      </c>
      <c r="BE133" s="3">
        <v>2144.48</v>
      </c>
      <c r="BF133" s="3">
        <v>427.26</v>
      </c>
      <c r="BG133" s="3">
        <v>499554</v>
      </c>
      <c r="BH133" s="3">
        <v>4694</v>
      </c>
      <c r="BI133" s="3">
        <v>980775</v>
      </c>
      <c r="BJ133" s="3">
        <v>15071408.792499999</v>
      </c>
      <c r="BK133" s="3">
        <v>9470930.1199999992</v>
      </c>
      <c r="BL133" s="3">
        <v>6282364.0899999999</v>
      </c>
      <c r="BM133" s="3">
        <v>9837186.5099999998</v>
      </c>
      <c r="BN133" s="53">
        <v>1.1886703412514108</v>
      </c>
      <c r="BO133" s="54">
        <v>1.6602310000000001E-4</v>
      </c>
      <c r="BP133" s="70">
        <v>4175</v>
      </c>
      <c r="BQ133" s="71"/>
      <c r="BR133" s="70"/>
      <c r="BS133" s="72"/>
      <c r="BT133" s="72"/>
      <c r="BU133" s="70">
        <v>18129139</v>
      </c>
      <c r="BV133" s="70">
        <v>751377</v>
      </c>
      <c r="BW133" s="74">
        <v>2998616</v>
      </c>
      <c r="BX133" s="70">
        <v>21879132</v>
      </c>
    </row>
    <row r="134" spans="1:76" x14ac:dyDescent="0.3">
      <c r="A134" s="73" t="s">
        <v>10</v>
      </c>
      <c r="B134" s="2" t="s">
        <v>11</v>
      </c>
      <c r="C134" s="2" t="s">
        <v>147</v>
      </c>
      <c r="D134" s="2" t="s">
        <v>21</v>
      </c>
      <c r="E134" s="2" t="s">
        <v>19</v>
      </c>
      <c r="F134" s="17" t="str">
        <f>+Tabela1[[#This Row],[WK]]&amp;Tabela1[[#This Row],[PK]]&amp;Tabela1[[#This Row],[GK]]</f>
        <v>022105</v>
      </c>
      <c r="G134" s="2" t="s">
        <v>152</v>
      </c>
      <c r="H134" s="3">
        <v>328380965.79000002</v>
      </c>
      <c r="I134" s="4">
        <v>1.125</v>
      </c>
      <c r="J134" s="3">
        <v>369428586.50999999</v>
      </c>
      <c r="K134" s="4">
        <v>7.0000000000000007E-2</v>
      </c>
      <c r="L134" s="3">
        <v>25860001</v>
      </c>
      <c r="M134" s="3"/>
      <c r="N134" s="5"/>
      <c r="O134" s="3">
        <v>5202007.62</v>
      </c>
      <c r="P134" s="4">
        <v>1.125</v>
      </c>
      <c r="Q134" s="3">
        <v>5852258.5700000003</v>
      </c>
      <c r="R134" s="4">
        <v>1.6E-2</v>
      </c>
      <c r="S134" s="3">
        <v>93636</v>
      </c>
      <c r="T134" s="3"/>
      <c r="U134" s="5"/>
      <c r="V134" s="3">
        <v>16545664</v>
      </c>
      <c r="W134" s="5"/>
      <c r="X134" s="3">
        <v>21012081</v>
      </c>
      <c r="Y134" s="3">
        <v>3992027</v>
      </c>
      <c r="Z134" s="3">
        <v>407819</v>
      </c>
      <c r="AA134" s="3">
        <v>1417299</v>
      </c>
      <c r="AB134" s="3">
        <v>9079834</v>
      </c>
      <c r="AC134" s="3">
        <v>6115102</v>
      </c>
      <c r="AD134" s="3">
        <v>4882120</v>
      </c>
      <c r="AE134" s="3">
        <v>0</v>
      </c>
      <c r="AF134" s="3">
        <v>25860001</v>
      </c>
      <c r="AG134" s="3">
        <v>93636</v>
      </c>
      <c r="AH134" s="3">
        <v>4882120</v>
      </c>
      <c r="AI134" s="3">
        <v>16545664</v>
      </c>
      <c r="AJ134" s="3">
        <v>753871</v>
      </c>
      <c r="AK134" s="3">
        <v>373148</v>
      </c>
      <c r="AL134" s="3">
        <v>904102</v>
      </c>
      <c r="AM134" s="3">
        <v>-530954</v>
      </c>
      <c r="AN134" s="3">
        <v>-380723</v>
      </c>
      <c r="AO134" s="3">
        <v>0</v>
      </c>
      <c r="AP134" s="3">
        <v>0</v>
      </c>
      <c r="AQ134" s="3">
        <v>-380723</v>
      </c>
      <c r="AR134" s="3">
        <f>Tabela1[[#This Row],[Potrzeby finansowe 2027
w tym:]]+Tabela1[[#This Row],[Rozliczenie 2025 potrz. fin.]]</f>
        <v>20631358</v>
      </c>
      <c r="AS134" s="3">
        <v>0</v>
      </c>
      <c r="AT134" s="3">
        <v>0</v>
      </c>
      <c r="AU134" s="3"/>
      <c r="AV134" s="3"/>
      <c r="AW134" s="3"/>
      <c r="AX134" s="3"/>
      <c r="AY134" s="3"/>
      <c r="AZ134" s="3"/>
      <c r="BA134" s="3">
        <v>407819</v>
      </c>
      <c r="BB134" s="3">
        <v>0</v>
      </c>
      <c r="BC134" s="3">
        <v>0</v>
      </c>
      <c r="BD134" s="3">
        <v>2468.86</v>
      </c>
      <c r="BE134" s="3">
        <v>3234.19</v>
      </c>
      <c r="BF134" s="3">
        <v>0</v>
      </c>
      <c r="BG134" s="3">
        <v>837132</v>
      </c>
      <c r="BH134" s="3">
        <v>7866</v>
      </c>
      <c r="BI134" s="3">
        <v>580167</v>
      </c>
      <c r="BJ134" s="3">
        <v>8915331.9474999998</v>
      </c>
      <c r="BK134" s="3">
        <v>5057551.67</v>
      </c>
      <c r="BL134" s="3">
        <v>2306726.4900000002</v>
      </c>
      <c r="BM134" s="3">
        <v>10817668.130000001</v>
      </c>
      <c r="BN134" s="53">
        <v>0.86011769862809295</v>
      </c>
      <c r="BO134" s="54">
        <v>2.6459550000000002E-4</v>
      </c>
      <c r="BP134" s="70">
        <v>6654</v>
      </c>
      <c r="BQ134" s="71"/>
      <c r="BR134" s="70"/>
      <c r="BS134" s="72"/>
      <c r="BT134" s="72"/>
      <c r="BU134" s="70">
        <v>25860001</v>
      </c>
      <c r="BV134" s="70">
        <v>93636</v>
      </c>
      <c r="BW134" s="74">
        <v>4882120</v>
      </c>
      <c r="BX134" s="70">
        <v>30835757</v>
      </c>
    </row>
    <row r="135" spans="1:76" x14ac:dyDescent="0.3">
      <c r="A135" s="73" t="s">
        <v>10</v>
      </c>
      <c r="B135" s="2" t="s">
        <v>11</v>
      </c>
      <c r="C135" s="2" t="s">
        <v>147</v>
      </c>
      <c r="D135" s="2" t="s">
        <v>23</v>
      </c>
      <c r="E135" s="2" t="s">
        <v>19</v>
      </c>
      <c r="F135" s="17" t="str">
        <f>+Tabela1[[#This Row],[WK]]&amp;Tabela1[[#This Row],[PK]]&amp;Tabela1[[#This Row],[GK]]</f>
        <v>022106</v>
      </c>
      <c r="G135" s="2" t="s">
        <v>153</v>
      </c>
      <c r="H135" s="3">
        <v>254689738.03</v>
      </c>
      <c r="I135" s="4">
        <v>1.125</v>
      </c>
      <c r="J135" s="3">
        <v>286525955.27999997</v>
      </c>
      <c r="K135" s="4">
        <v>7.0000000000000007E-2</v>
      </c>
      <c r="L135" s="3">
        <v>20056817</v>
      </c>
      <c r="M135" s="3"/>
      <c r="N135" s="5"/>
      <c r="O135" s="3">
        <v>38291012.650000006</v>
      </c>
      <c r="P135" s="4">
        <v>1.125</v>
      </c>
      <c r="Q135" s="3">
        <v>43077389.229999997</v>
      </c>
      <c r="R135" s="4">
        <v>1.6E-2</v>
      </c>
      <c r="S135" s="3">
        <v>689238</v>
      </c>
      <c r="T135" s="3"/>
      <c r="U135" s="5"/>
      <c r="V135" s="3">
        <v>12883112</v>
      </c>
      <c r="W135" s="5"/>
      <c r="X135" s="3">
        <v>19159520</v>
      </c>
      <c r="Y135" s="3">
        <v>1373091</v>
      </c>
      <c r="Z135" s="3">
        <v>561143</v>
      </c>
      <c r="AA135" s="3">
        <v>1478498</v>
      </c>
      <c r="AB135" s="3">
        <v>12320966</v>
      </c>
      <c r="AC135" s="3">
        <v>3425822</v>
      </c>
      <c r="AD135" s="3">
        <v>6276407</v>
      </c>
      <c r="AE135" s="3">
        <v>0</v>
      </c>
      <c r="AF135" s="3">
        <v>20056817</v>
      </c>
      <c r="AG135" s="3">
        <v>689238</v>
      </c>
      <c r="AH135" s="3">
        <v>6276407</v>
      </c>
      <c r="AI135" s="3">
        <v>12883112</v>
      </c>
      <c r="AJ135" s="3">
        <v>128732</v>
      </c>
      <c r="AK135" s="3">
        <v>128732</v>
      </c>
      <c r="AL135" s="3">
        <v>1106085</v>
      </c>
      <c r="AM135" s="3">
        <v>-977353</v>
      </c>
      <c r="AN135" s="3">
        <v>-129491</v>
      </c>
      <c r="AO135" s="3">
        <v>0</v>
      </c>
      <c r="AP135" s="3">
        <v>129491</v>
      </c>
      <c r="AQ135" s="3">
        <v>0</v>
      </c>
      <c r="AR135" s="3">
        <f>Tabela1[[#This Row],[Potrzeby finansowe 2027
w tym:]]+Tabela1[[#This Row],[Rozliczenie 2025 potrz. fin.]]</f>
        <v>19159520</v>
      </c>
      <c r="AS135" s="3">
        <v>0</v>
      </c>
      <c r="AT135" s="3">
        <v>0</v>
      </c>
      <c r="AU135" s="3"/>
      <c r="AV135" s="3"/>
      <c r="AW135" s="3"/>
      <c r="AX135" s="3"/>
      <c r="AY135" s="3"/>
      <c r="AZ135" s="3"/>
      <c r="BA135" s="3">
        <v>561143</v>
      </c>
      <c r="BB135" s="3">
        <v>0</v>
      </c>
      <c r="BC135" s="3">
        <v>0</v>
      </c>
      <c r="BD135" s="3">
        <v>3649.69</v>
      </c>
      <c r="BE135" s="3">
        <v>3944.84</v>
      </c>
      <c r="BF135" s="3">
        <v>0</v>
      </c>
      <c r="BG135" s="3">
        <v>637586</v>
      </c>
      <c r="BH135" s="3">
        <v>5991</v>
      </c>
      <c r="BI135" s="3">
        <v>840912</v>
      </c>
      <c r="BJ135" s="3">
        <v>12922167.612500001</v>
      </c>
      <c r="BK135" s="3">
        <v>9060240.3800000008</v>
      </c>
      <c r="BL135" s="3">
        <v>668649.64</v>
      </c>
      <c r="BM135" s="3">
        <v>14110409.65</v>
      </c>
      <c r="BN135" s="53">
        <v>0.94362590115926626</v>
      </c>
      <c r="BO135" s="54">
        <v>2.2583020000000001E-4</v>
      </c>
      <c r="BP135" s="70">
        <v>5679</v>
      </c>
      <c r="BQ135" s="71"/>
      <c r="BR135" s="70"/>
      <c r="BS135" s="72"/>
      <c r="BT135" s="72"/>
      <c r="BU135" s="70">
        <v>20056817</v>
      </c>
      <c r="BV135" s="70">
        <v>689238</v>
      </c>
      <c r="BW135" s="74">
        <v>6276407</v>
      </c>
      <c r="BX135" s="70">
        <v>27022462</v>
      </c>
    </row>
    <row r="136" spans="1:76" x14ac:dyDescent="0.3">
      <c r="A136" s="73" t="s">
        <v>10</v>
      </c>
      <c r="B136" s="2" t="s">
        <v>11</v>
      </c>
      <c r="C136" s="2" t="s">
        <v>147</v>
      </c>
      <c r="D136" s="2" t="s">
        <v>30</v>
      </c>
      <c r="E136" s="2" t="s">
        <v>15</v>
      </c>
      <c r="F136" s="17" t="str">
        <f>+Tabela1[[#This Row],[WK]]&amp;Tabela1[[#This Row],[PK]]&amp;Tabela1[[#This Row],[GK]]</f>
        <v>022107</v>
      </c>
      <c r="G136" s="2" t="s">
        <v>154</v>
      </c>
      <c r="H136" s="3">
        <v>218847876.72999999</v>
      </c>
      <c r="I136" s="4">
        <v>1.125</v>
      </c>
      <c r="J136" s="3">
        <v>246203861.31999999</v>
      </c>
      <c r="K136" s="4">
        <v>7.0000000000000007E-2</v>
      </c>
      <c r="L136" s="3">
        <v>17234270</v>
      </c>
      <c r="M136" s="3"/>
      <c r="N136" s="5"/>
      <c r="O136" s="3">
        <v>31808470.390000001</v>
      </c>
      <c r="P136" s="4">
        <v>1.125</v>
      </c>
      <c r="Q136" s="3">
        <v>35784529.189999998</v>
      </c>
      <c r="R136" s="4">
        <v>1.6E-2</v>
      </c>
      <c r="S136" s="3">
        <v>572552</v>
      </c>
      <c r="T136" s="3"/>
      <c r="U136" s="5"/>
      <c r="V136" s="3">
        <v>10233064</v>
      </c>
      <c r="W136" s="5"/>
      <c r="X136" s="3">
        <v>11413984</v>
      </c>
      <c r="Y136" s="3">
        <v>0</v>
      </c>
      <c r="Z136" s="3">
        <v>167672</v>
      </c>
      <c r="AA136" s="3">
        <v>870146</v>
      </c>
      <c r="AB136" s="3">
        <v>6534743</v>
      </c>
      <c r="AC136" s="3">
        <v>3841423</v>
      </c>
      <c r="AD136" s="3">
        <v>2547867</v>
      </c>
      <c r="AE136" s="3">
        <v>536177</v>
      </c>
      <c r="AF136" s="3">
        <v>17234270</v>
      </c>
      <c r="AG136" s="3">
        <v>572552</v>
      </c>
      <c r="AH136" s="3">
        <v>2011690</v>
      </c>
      <c r="AI136" s="3">
        <v>10233064</v>
      </c>
      <c r="AJ136" s="3">
        <v>-167352</v>
      </c>
      <c r="AK136" s="3">
        <v>-176439</v>
      </c>
      <c r="AL136" s="3">
        <v>1023372</v>
      </c>
      <c r="AM136" s="3">
        <v>-1199811</v>
      </c>
      <c r="AN136" s="3">
        <v>-9087</v>
      </c>
      <c r="AO136" s="3">
        <v>0</v>
      </c>
      <c r="AP136" s="3">
        <v>0</v>
      </c>
      <c r="AQ136" s="3">
        <v>-9087</v>
      </c>
      <c r="AR136" s="3">
        <f>Tabela1[[#This Row],[Potrzeby finansowe 2027
w tym:]]+Tabela1[[#This Row],[Rozliczenie 2025 potrz. fin.]]</f>
        <v>11404897</v>
      </c>
      <c r="AS136" s="3">
        <v>0</v>
      </c>
      <c r="AT136" s="3">
        <v>0</v>
      </c>
      <c r="AU136" s="3"/>
      <c r="AV136" s="3"/>
      <c r="AW136" s="3"/>
      <c r="AX136" s="3"/>
      <c r="AY136" s="3"/>
      <c r="AZ136" s="3"/>
      <c r="BA136" s="3">
        <v>167672</v>
      </c>
      <c r="BB136" s="3">
        <v>0</v>
      </c>
      <c r="BC136" s="3">
        <v>0</v>
      </c>
      <c r="BD136" s="3">
        <v>574.22</v>
      </c>
      <c r="BE136" s="3">
        <v>1153.06</v>
      </c>
      <c r="BF136" s="3">
        <v>1587.49</v>
      </c>
      <c r="BG136" s="3">
        <v>458688</v>
      </c>
      <c r="BH136" s="3">
        <v>4310</v>
      </c>
      <c r="BI136" s="3">
        <v>411458</v>
      </c>
      <c r="BJ136" s="3">
        <v>6322807.9174999986</v>
      </c>
      <c r="BK136" s="3">
        <v>3296198.5799999982</v>
      </c>
      <c r="BL136" s="3">
        <v>907515.57</v>
      </c>
      <c r="BM136" s="3">
        <v>10291406.210000001</v>
      </c>
      <c r="BN136" s="53">
        <v>1.2448523171334509</v>
      </c>
      <c r="BO136" s="54">
        <v>1.3210199999999999E-4</v>
      </c>
      <c r="BP136" s="70">
        <v>3322</v>
      </c>
      <c r="BQ136" s="71"/>
      <c r="BR136" s="70"/>
      <c r="BS136" s="72"/>
      <c r="BT136" s="72"/>
      <c r="BU136" s="70">
        <v>17234270</v>
      </c>
      <c r="BV136" s="70">
        <v>572552</v>
      </c>
      <c r="BW136" s="74">
        <v>2011690</v>
      </c>
      <c r="BX136" s="70">
        <v>19818512</v>
      </c>
    </row>
    <row r="137" spans="1:76" x14ac:dyDescent="0.3">
      <c r="A137" s="73" t="s">
        <v>10</v>
      </c>
      <c r="B137" s="2" t="s">
        <v>11</v>
      </c>
      <c r="C137" s="2" t="s">
        <v>147</v>
      </c>
      <c r="D137" s="2" t="s">
        <v>54</v>
      </c>
      <c r="E137" s="2" t="s">
        <v>15</v>
      </c>
      <c r="F137" s="17" t="str">
        <f>+Tabela1[[#This Row],[WK]]&amp;Tabela1[[#This Row],[PK]]&amp;Tabela1[[#This Row],[GK]]</f>
        <v>022108</v>
      </c>
      <c r="G137" s="2" t="s">
        <v>155</v>
      </c>
      <c r="H137" s="3">
        <v>247652640.44999999</v>
      </c>
      <c r="I137" s="4">
        <v>1.125</v>
      </c>
      <c r="J137" s="3">
        <v>278609220.50999999</v>
      </c>
      <c r="K137" s="4">
        <v>7.0000000000000007E-2</v>
      </c>
      <c r="L137" s="3">
        <v>19502645</v>
      </c>
      <c r="M137" s="3"/>
      <c r="N137" s="5"/>
      <c r="O137" s="3">
        <v>5000117.8899999997</v>
      </c>
      <c r="P137" s="4">
        <v>1.125</v>
      </c>
      <c r="Q137" s="3">
        <v>5625132.6299999999</v>
      </c>
      <c r="R137" s="4">
        <v>1.6E-2</v>
      </c>
      <c r="S137" s="3">
        <v>90002</v>
      </c>
      <c r="T137" s="3"/>
      <c r="U137" s="5"/>
      <c r="V137" s="3">
        <v>10964583</v>
      </c>
      <c r="W137" s="5"/>
      <c r="X137" s="3">
        <v>16316219</v>
      </c>
      <c r="Y137" s="3">
        <v>0</v>
      </c>
      <c r="Z137" s="3">
        <v>427328</v>
      </c>
      <c r="AA137" s="3">
        <v>1156872</v>
      </c>
      <c r="AB137" s="3">
        <v>10527835</v>
      </c>
      <c r="AC137" s="3">
        <v>4204184</v>
      </c>
      <c r="AD137" s="3">
        <v>5351636</v>
      </c>
      <c r="AE137" s="3">
        <v>0</v>
      </c>
      <c r="AF137" s="3">
        <v>19502645</v>
      </c>
      <c r="AG137" s="3">
        <v>90002</v>
      </c>
      <c r="AH137" s="3">
        <v>5351636</v>
      </c>
      <c r="AI137" s="3">
        <v>10964583</v>
      </c>
      <c r="AJ137" s="3">
        <v>786464</v>
      </c>
      <c r="AK137" s="3">
        <v>786464</v>
      </c>
      <c r="AL137" s="3">
        <v>1343475</v>
      </c>
      <c r="AM137" s="3">
        <v>-557011</v>
      </c>
      <c r="AN137" s="3">
        <v>89963</v>
      </c>
      <c r="AO137" s="3">
        <v>0</v>
      </c>
      <c r="AP137" s="3">
        <v>-89963</v>
      </c>
      <c r="AQ137" s="3">
        <v>0</v>
      </c>
      <c r="AR137" s="3">
        <f>Tabela1[[#This Row],[Potrzeby finansowe 2027
w tym:]]+Tabela1[[#This Row],[Rozliczenie 2025 potrz. fin.]]</f>
        <v>16316219</v>
      </c>
      <c r="AS137" s="3">
        <v>0</v>
      </c>
      <c r="AT137" s="3">
        <v>0</v>
      </c>
      <c r="AU137" s="3"/>
      <c r="AV137" s="3"/>
      <c r="AW137" s="3"/>
      <c r="AX137" s="3"/>
      <c r="AY137" s="3"/>
      <c r="AZ137" s="3"/>
      <c r="BA137" s="3">
        <v>427328</v>
      </c>
      <c r="BB137" s="3">
        <v>0</v>
      </c>
      <c r="BC137" s="3">
        <v>19.55</v>
      </c>
      <c r="BD137" s="3">
        <v>3626.85</v>
      </c>
      <c r="BE137" s="3">
        <v>1178.8</v>
      </c>
      <c r="BF137" s="3">
        <v>0</v>
      </c>
      <c r="BG137" s="3">
        <v>563089</v>
      </c>
      <c r="BH137" s="3">
        <v>5291</v>
      </c>
      <c r="BI137" s="3">
        <v>593783</v>
      </c>
      <c r="BJ137" s="3">
        <v>9124568.7149999999</v>
      </c>
      <c r="BK137" s="3">
        <v>7164098.2699999996</v>
      </c>
      <c r="BL137" s="3">
        <v>400205.72</v>
      </c>
      <c r="BM137" s="3">
        <v>7041470.3399999999</v>
      </c>
      <c r="BN137" s="53">
        <v>1.0545293453829869</v>
      </c>
      <c r="BO137" s="54">
        <v>1.8194730000000001E-4</v>
      </c>
      <c r="BP137" s="70">
        <v>4575</v>
      </c>
      <c r="BQ137" s="71"/>
      <c r="BR137" s="70"/>
      <c r="BS137" s="72"/>
      <c r="BT137" s="72"/>
      <c r="BU137" s="70">
        <v>19502645</v>
      </c>
      <c r="BV137" s="70">
        <v>90002</v>
      </c>
      <c r="BW137" s="74">
        <v>5351636</v>
      </c>
      <c r="BX137" s="70">
        <v>24944283</v>
      </c>
    </row>
    <row r="138" spans="1:76" x14ac:dyDescent="0.3">
      <c r="A138" s="73" t="s">
        <v>10</v>
      </c>
      <c r="B138" s="2" t="s">
        <v>11</v>
      </c>
      <c r="C138" s="2" t="s">
        <v>156</v>
      </c>
      <c r="D138" s="2" t="s">
        <v>12</v>
      </c>
      <c r="E138" s="2" t="s">
        <v>19</v>
      </c>
      <c r="F138" s="17" t="str">
        <f>+Tabela1[[#This Row],[WK]]&amp;Tabela1[[#This Row],[PK]]&amp;Tabela1[[#This Row],[GK]]</f>
        <v>022201</v>
      </c>
      <c r="G138" s="2" t="s">
        <v>157</v>
      </c>
      <c r="H138" s="3">
        <v>872037465.60000002</v>
      </c>
      <c r="I138" s="4">
        <v>1.125</v>
      </c>
      <c r="J138" s="3">
        <v>981042148.79999995</v>
      </c>
      <c r="K138" s="4">
        <v>7.0000000000000007E-2</v>
      </c>
      <c r="L138" s="3">
        <v>68672950</v>
      </c>
      <c r="M138" s="3"/>
      <c r="N138" s="5"/>
      <c r="O138" s="3">
        <v>242985554.11999997</v>
      </c>
      <c r="P138" s="4">
        <v>1.125</v>
      </c>
      <c r="Q138" s="3">
        <v>273358748.38999999</v>
      </c>
      <c r="R138" s="4">
        <v>1.6E-2</v>
      </c>
      <c r="S138" s="3">
        <v>4373740</v>
      </c>
      <c r="T138" s="3"/>
      <c r="U138" s="5"/>
      <c r="V138" s="3">
        <v>38560304</v>
      </c>
      <c r="W138" s="5"/>
      <c r="X138" s="3">
        <v>30950191</v>
      </c>
      <c r="Y138" s="3">
        <v>0</v>
      </c>
      <c r="Z138" s="3">
        <v>36261</v>
      </c>
      <c r="AA138" s="3">
        <v>2585480</v>
      </c>
      <c r="AB138" s="3">
        <v>28328450</v>
      </c>
      <c r="AC138" s="3">
        <v>0</v>
      </c>
      <c r="AD138" s="3">
        <v>10487339</v>
      </c>
      <c r="AE138" s="3">
        <v>7746822</v>
      </c>
      <c r="AF138" s="3">
        <v>68672950</v>
      </c>
      <c r="AG138" s="3">
        <v>4373740</v>
      </c>
      <c r="AH138" s="3">
        <v>2740517</v>
      </c>
      <c r="AI138" s="3">
        <v>38560304</v>
      </c>
      <c r="AJ138" s="3">
        <v>1683413</v>
      </c>
      <c r="AK138" s="3">
        <v>2233330</v>
      </c>
      <c r="AL138" s="3">
        <v>1933731</v>
      </c>
      <c r="AM138" s="3">
        <v>299599</v>
      </c>
      <c r="AN138" s="3">
        <v>549917</v>
      </c>
      <c r="AO138" s="3">
        <v>0</v>
      </c>
      <c r="AP138" s="3">
        <v>0</v>
      </c>
      <c r="AQ138" s="3">
        <v>549917</v>
      </c>
      <c r="AR138" s="3">
        <f>Tabela1[[#This Row],[Potrzeby finansowe 2027
w tym:]]+Tabela1[[#This Row],[Rozliczenie 2025 potrz. fin.]]</f>
        <v>31500108</v>
      </c>
      <c r="AS138" s="3">
        <v>0</v>
      </c>
      <c r="AT138" s="3">
        <v>0</v>
      </c>
      <c r="AU138" s="3"/>
      <c r="AV138" s="3"/>
      <c r="AW138" s="3"/>
      <c r="AX138" s="3"/>
      <c r="AY138" s="3"/>
      <c r="AZ138" s="3"/>
      <c r="BA138" s="3">
        <v>36261</v>
      </c>
      <c r="BB138" s="3">
        <v>0</v>
      </c>
      <c r="BC138" s="3">
        <v>1.98</v>
      </c>
      <c r="BD138" s="3">
        <v>0</v>
      </c>
      <c r="BE138" s="3">
        <v>713.41</v>
      </c>
      <c r="BF138" s="3">
        <v>0</v>
      </c>
      <c r="BG138" s="3">
        <v>1687353</v>
      </c>
      <c r="BH138" s="3">
        <v>15855</v>
      </c>
      <c r="BI138" s="3">
        <v>898127</v>
      </c>
      <c r="BJ138" s="3">
        <v>13801376.305</v>
      </c>
      <c r="BK138" s="3">
        <v>10562149.039999999</v>
      </c>
      <c r="BL138" s="3">
        <v>3462757.29</v>
      </c>
      <c r="BM138" s="3">
        <v>6031394.4800000004</v>
      </c>
      <c r="BN138" s="53">
        <v>1.3227703011480747</v>
      </c>
      <c r="BO138" s="54">
        <v>6.484517E-4</v>
      </c>
      <c r="BP138" s="70">
        <v>16308</v>
      </c>
      <c r="BQ138" s="71"/>
      <c r="BR138" s="70"/>
      <c r="BS138" s="72"/>
      <c r="BT138" s="72"/>
      <c r="BU138" s="70">
        <v>68672950</v>
      </c>
      <c r="BV138" s="70">
        <v>4373740</v>
      </c>
      <c r="BW138" s="74">
        <v>2740517</v>
      </c>
      <c r="BX138" s="70">
        <v>75787207</v>
      </c>
    </row>
    <row r="139" spans="1:76" x14ac:dyDescent="0.3">
      <c r="A139" s="73" t="s">
        <v>10</v>
      </c>
      <c r="B139" s="2" t="s">
        <v>11</v>
      </c>
      <c r="C139" s="2" t="s">
        <v>156</v>
      </c>
      <c r="D139" s="2" t="s">
        <v>11</v>
      </c>
      <c r="E139" s="2" t="s">
        <v>15</v>
      </c>
      <c r="F139" s="17" t="str">
        <f>+Tabela1[[#This Row],[WK]]&amp;Tabela1[[#This Row],[PK]]&amp;Tabela1[[#This Row],[GK]]</f>
        <v>022202</v>
      </c>
      <c r="G139" s="2" t="s">
        <v>158</v>
      </c>
      <c r="H139" s="3">
        <v>327604763.31999999</v>
      </c>
      <c r="I139" s="4">
        <v>1.125</v>
      </c>
      <c r="J139" s="3">
        <v>368555358.74000001</v>
      </c>
      <c r="K139" s="4">
        <v>7.0000000000000007E-2</v>
      </c>
      <c r="L139" s="3">
        <v>25798875</v>
      </c>
      <c r="M139" s="3"/>
      <c r="N139" s="5"/>
      <c r="O139" s="3">
        <v>2907489.3</v>
      </c>
      <c r="P139" s="4">
        <v>1.125</v>
      </c>
      <c r="Q139" s="3">
        <v>3270925.46</v>
      </c>
      <c r="R139" s="4">
        <v>1.6E-2</v>
      </c>
      <c r="S139" s="3">
        <v>52335</v>
      </c>
      <c r="T139" s="3"/>
      <c r="U139" s="5"/>
      <c r="V139" s="3">
        <v>16650360</v>
      </c>
      <c r="W139" s="5"/>
      <c r="X139" s="3">
        <v>24708208</v>
      </c>
      <c r="Y139" s="3">
        <v>8060679</v>
      </c>
      <c r="Z139" s="3">
        <v>260973</v>
      </c>
      <c r="AA139" s="3">
        <v>1358552</v>
      </c>
      <c r="AB139" s="3">
        <v>14425048</v>
      </c>
      <c r="AC139" s="3">
        <v>602956</v>
      </c>
      <c r="AD139" s="3">
        <v>8074060</v>
      </c>
      <c r="AE139" s="3">
        <v>0</v>
      </c>
      <c r="AF139" s="3">
        <v>25798875</v>
      </c>
      <c r="AG139" s="3">
        <v>52335</v>
      </c>
      <c r="AH139" s="3">
        <v>8074060</v>
      </c>
      <c r="AI139" s="3">
        <v>16650360</v>
      </c>
      <c r="AJ139" s="3">
        <v>-388995</v>
      </c>
      <c r="AK139" s="3">
        <v>-372783</v>
      </c>
      <c r="AL139" s="3">
        <v>904804</v>
      </c>
      <c r="AM139" s="3">
        <v>-1277587</v>
      </c>
      <c r="AN139" s="3">
        <v>255768</v>
      </c>
      <c r="AO139" s="3">
        <v>0</v>
      </c>
      <c r="AP139" s="3">
        <v>-239556</v>
      </c>
      <c r="AQ139" s="3">
        <v>16212</v>
      </c>
      <c r="AR139" s="3">
        <f>Tabela1[[#This Row],[Potrzeby finansowe 2027
w tym:]]+Tabela1[[#This Row],[Rozliczenie 2025 potrz. fin.]]</f>
        <v>24724420</v>
      </c>
      <c r="AS139" s="3">
        <v>0</v>
      </c>
      <c r="AT139" s="3">
        <v>0</v>
      </c>
      <c r="AU139" s="3"/>
      <c r="AV139" s="3"/>
      <c r="AW139" s="3"/>
      <c r="AX139" s="3"/>
      <c r="AY139" s="3"/>
      <c r="AZ139" s="3"/>
      <c r="BA139" s="3">
        <v>260973</v>
      </c>
      <c r="BB139" s="3">
        <v>0</v>
      </c>
      <c r="BC139" s="3">
        <v>0</v>
      </c>
      <c r="BD139" s="3">
        <v>1351.02</v>
      </c>
      <c r="BE139" s="3">
        <v>2527.36</v>
      </c>
      <c r="BF139" s="3">
        <v>0</v>
      </c>
      <c r="BG139" s="3">
        <v>817229</v>
      </c>
      <c r="BH139" s="3">
        <v>7679</v>
      </c>
      <c r="BI139" s="3">
        <v>541323</v>
      </c>
      <c r="BJ139" s="3">
        <v>8318420.2525000004</v>
      </c>
      <c r="BK139" s="3">
        <v>4917536.09</v>
      </c>
      <c r="BL139" s="3">
        <v>1685525.05</v>
      </c>
      <c r="BM139" s="3">
        <v>10232486.550000001</v>
      </c>
      <c r="BN139" s="53">
        <v>0.78410602202885582</v>
      </c>
      <c r="BO139" s="54">
        <v>3.3991369999999998E-4</v>
      </c>
      <c r="BP139" s="70">
        <v>8548</v>
      </c>
      <c r="BQ139" s="71"/>
      <c r="BR139" s="70"/>
      <c r="BS139" s="72"/>
      <c r="BT139" s="72"/>
      <c r="BU139" s="70">
        <v>25798875</v>
      </c>
      <c r="BV139" s="70">
        <v>52335</v>
      </c>
      <c r="BW139" s="74">
        <v>8074060</v>
      </c>
      <c r="BX139" s="70">
        <v>33925270</v>
      </c>
    </row>
    <row r="140" spans="1:76" x14ac:dyDescent="0.3">
      <c r="A140" s="73" t="s">
        <v>10</v>
      </c>
      <c r="B140" s="2" t="s">
        <v>11</v>
      </c>
      <c r="C140" s="2" t="s">
        <v>156</v>
      </c>
      <c r="D140" s="2" t="s">
        <v>16</v>
      </c>
      <c r="E140" s="2" t="s">
        <v>19</v>
      </c>
      <c r="F140" s="17" t="str">
        <f>+Tabela1[[#This Row],[WK]]&amp;Tabela1[[#This Row],[PK]]&amp;Tabela1[[#This Row],[GK]]</f>
        <v>022203</v>
      </c>
      <c r="G140" s="2" t="s">
        <v>159</v>
      </c>
      <c r="H140" s="3">
        <v>1049341509.4299999</v>
      </c>
      <c r="I140" s="4">
        <v>1.125</v>
      </c>
      <c r="J140" s="3">
        <v>1180509198.1099999</v>
      </c>
      <c r="K140" s="4">
        <v>7.0000000000000007E-2</v>
      </c>
      <c r="L140" s="3">
        <v>82635644</v>
      </c>
      <c r="M140" s="3"/>
      <c r="N140" s="5"/>
      <c r="O140" s="3">
        <v>79349757.350000009</v>
      </c>
      <c r="P140" s="4">
        <v>1.125</v>
      </c>
      <c r="Q140" s="3">
        <v>89268477.019999996</v>
      </c>
      <c r="R140" s="4">
        <v>1.6E-2</v>
      </c>
      <c r="S140" s="3">
        <v>1428296</v>
      </c>
      <c r="T140" s="3"/>
      <c r="U140" s="5"/>
      <c r="V140" s="3">
        <v>48859368</v>
      </c>
      <c r="W140" s="5"/>
      <c r="X140" s="3">
        <v>57276358</v>
      </c>
      <c r="Y140" s="3">
        <v>14314188</v>
      </c>
      <c r="Z140" s="3">
        <v>1052368</v>
      </c>
      <c r="AA140" s="3">
        <v>4046080</v>
      </c>
      <c r="AB140" s="3">
        <v>37863722</v>
      </c>
      <c r="AC140" s="3">
        <v>0</v>
      </c>
      <c r="AD140" s="3">
        <v>10155371</v>
      </c>
      <c r="AE140" s="3">
        <v>0</v>
      </c>
      <c r="AF140" s="3">
        <v>82635644</v>
      </c>
      <c r="AG140" s="3">
        <v>1428296</v>
      </c>
      <c r="AH140" s="3">
        <v>10155371</v>
      </c>
      <c r="AI140" s="3">
        <v>48859368</v>
      </c>
      <c r="AJ140" s="3">
        <v>4304457</v>
      </c>
      <c r="AK140" s="3">
        <v>6042838</v>
      </c>
      <c r="AL140" s="3">
        <v>3185709</v>
      </c>
      <c r="AM140" s="3">
        <v>2857129</v>
      </c>
      <c r="AN140" s="3">
        <v>1738381</v>
      </c>
      <c r="AO140" s="3">
        <v>0</v>
      </c>
      <c r="AP140" s="3">
        <v>0</v>
      </c>
      <c r="AQ140" s="3">
        <v>1738381</v>
      </c>
      <c r="AR140" s="3">
        <f>Tabela1[[#This Row],[Potrzeby finansowe 2027
w tym:]]+Tabela1[[#This Row],[Rozliczenie 2025 potrz. fin.]]</f>
        <v>59014739</v>
      </c>
      <c r="AS140" s="3">
        <v>0</v>
      </c>
      <c r="AT140" s="3">
        <v>0</v>
      </c>
      <c r="AU140" s="3"/>
      <c r="AV140" s="3"/>
      <c r="AW140" s="3"/>
      <c r="AX140" s="3"/>
      <c r="AY140" s="3"/>
      <c r="AZ140" s="3"/>
      <c r="BA140" s="3">
        <v>1052368</v>
      </c>
      <c r="BB140" s="3">
        <v>0</v>
      </c>
      <c r="BC140" s="3">
        <v>580.6</v>
      </c>
      <c r="BD140" s="3">
        <v>6241.1</v>
      </c>
      <c r="BE140" s="3">
        <v>4734.55</v>
      </c>
      <c r="BF140" s="3">
        <v>0</v>
      </c>
      <c r="BG140" s="3">
        <v>2259275</v>
      </c>
      <c r="BH140" s="3">
        <v>21229</v>
      </c>
      <c r="BI140" s="3">
        <v>1786805</v>
      </c>
      <c r="BJ140" s="3">
        <v>27457549.615000002</v>
      </c>
      <c r="BK140" s="3">
        <v>19690135.590000004</v>
      </c>
      <c r="BL140" s="3">
        <v>6217583.0099999998</v>
      </c>
      <c r="BM140" s="3">
        <v>18634490.079999998</v>
      </c>
      <c r="BN140" s="53">
        <v>0.85727502494800556</v>
      </c>
      <c r="BO140" s="54">
        <v>9.2987799999999998E-4</v>
      </c>
      <c r="BP140" s="70">
        <v>23384</v>
      </c>
      <c r="BQ140" s="71"/>
      <c r="BR140" s="70"/>
      <c r="BS140" s="72"/>
      <c r="BT140" s="72"/>
      <c r="BU140" s="70">
        <v>82635644</v>
      </c>
      <c r="BV140" s="70">
        <v>1428296</v>
      </c>
      <c r="BW140" s="74">
        <v>10155371</v>
      </c>
      <c r="BX140" s="70">
        <v>94219311</v>
      </c>
    </row>
    <row r="141" spans="1:76" x14ac:dyDescent="0.3">
      <c r="A141" s="73" t="s">
        <v>10</v>
      </c>
      <c r="B141" s="2" t="s">
        <v>11</v>
      </c>
      <c r="C141" s="2" t="s">
        <v>160</v>
      </c>
      <c r="D141" s="2" t="s">
        <v>12</v>
      </c>
      <c r="E141" s="2" t="s">
        <v>15</v>
      </c>
      <c r="F141" s="17" t="str">
        <f>+Tabela1[[#This Row],[WK]]&amp;Tabela1[[#This Row],[PK]]&amp;Tabela1[[#This Row],[GK]]</f>
        <v>022301</v>
      </c>
      <c r="G141" s="2" t="s">
        <v>161</v>
      </c>
      <c r="H141" s="3">
        <v>1704293474.47</v>
      </c>
      <c r="I141" s="4">
        <v>1.125</v>
      </c>
      <c r="J141" s="3">
        <v>1917330158.78</v>
      </c>
      <c r="K141" s="4">
        <v>7.0000000000000007E-2</v>
      </c>
      <c r="L141" s="3">
        <v>134213111</v>
      </c>
      <c r="M141" s="3"/>
      <c r="N141" s="5"/>
      <c r="O141" s="3">
        <v>75206239.900000006</v>
      </c>
      <c r="P141" s="4">
        <v>1.125</v>
      </c>
      <c r="Q141" s="3">
        <v>84607019.890000001</v>
      </c>
      <c r="R141" s="4">
        <v>1.6E-2</v>
      </c>
      <c r="S141" s="3">
        <v>1353712</v>
      </c>
      <c r="T141" s="3"/>
      <c r="U141" s="5"/>
      <c r="V141" s="3">
        <v>60258362</v>
      </c>
      <c r="W141" s="5"/>
      <c r="X141" s="3">
        <v>71973010</v>
      </c>
      <c r="Y141" s="3">
        <v>0</v>
      </c>
      <c r="Z141" s="3">
        <v>79732</v>
      </c>
      <c r="AA141" s="3">
        <v>4282277</v>
      </c>
      <c r="AB141" s="3">
        <v>67611001</v>
      </c>
      <c r="AC141" s="3">
        <v>0</v>
      </c>
      <c r="AD141" s="3">
        <v>15948275</v>
      </c>
      <c r="AE141" s="3">
        <v>0</v>
      </c>
      <c r="AF141" s="3">
        <v>134213111</v>
      </c>
      <c r="AG141" s="3">
        <v>1353712</v>
      </c>
      <c r="AH141" s="3">
        <v>15948275</v>
      </c>
      <c r="AI141" s="3">
        <v>60258362</v>
      </c>
      <c r="AJ141" s="3">
        <v>6494032</v>
      </c>
      <c r="AK141" s="3">
        <v>10727658</v>
      </c>
      <c r="AL141" s="3">
        <v>5824214</v>
      </c>
      <c r="AM141" s="3">
        <v>4903444</v>
      </c>
      <c r="AN141" s="3">
        <v>4233626</v>
      </c>
      <c r="AO141" s="3">
        <v>0</v>
      </c>
      <c r="AP141" s="3">
        <v>0</v>
      </c>
      <c r="AQ141" s="3">
        <v>4233626</v>
      </c>
      <c r="AR141" s="3">
        <f>Tabela1[[#This Row],[Potrzeby finansowe 2027
w tym:]]+Tabela1[[#This Row],[Rozliczenie 2025 potrz. fin.]]</f>
        <v>76206636</v>
      </c>
      <c r="AS141" s="3">
        <v>0</v>
      </c>
      <c r="AT141" s="3">
        <v>0</v>
      </c>
      <c r="AU141" s="3"/>
      <c r="AV141" s="3"/>
      <c r="AW141" s="3"/>
      <c r="AX141" s="3"/>
      <c r="AY141" s="3"/>
      <c r="AZ141" s="3"/>
      <c r="BA141" s="3">
        <v>79732</v>
      </c>
      <c r="BB141" s="3">
        <v>0</v>
      </c>
      <c r="BC141" s="3">
        <v>0</v>
      </c>
      <c r="BD141" s="3">
        <v>0</v>
      </c>
      <c r="BE141" s="3">
        <v>1597.67</v>
      </c>
      <c r="BF141" s="3">
        <v>0</v>
      </c>
      <c r="BG141" s="3">
        <v>2746590</v>
      </c>
      <c r="BH141" s="3">
        <v>25808</v>
      </c>
      <c r="BI141" s="3">
        <v>1535687</v>
      </c>
      <c r="BJ141" s="3">
        <v>23598662.015000001</v>
      </c>
      <c r="BK141" s="3">
        <v>21085816.170000002</v>
      </c>
      <c r="BL141" s="3">
        <v>505606.94</v>
      </c>
      <c r="BM141" s="3">
        <v>9040169.5</v>
      </c>
      <c r="BN141" s="53">
        <v>1.1862734674463502</v>
      </c>
      <c r="BO141" s="54">
        <v>1.0380494E-3</v>
      </c>
      <c r="BP141" s="70">
        <v>26105</v>
      </c>
      <c r="BQ141" s="71"/>
      <c r="BR141" s="70"/>
      <c r="BS141" s="72"/>
      <c r="BT141" s="72"/>
      <c r="BU141" s="70">
        <v>134213111</v>
      </c>
      <c r="BV141" s="70">
        <v>1353712</v>
      </c>
      <c r="BW141" s="74">
        <v>15948275</v>
      </c>
      <c r="BX141" s="70">
        <v>151515098</v>
      </c>
    </row>
    <row r="142" spans="1:76" x14ac:dyDescent="0.3">
      <c r="A142" s="73" t="s">
        <v>10</v>
      </c>
      <c r="B142" s="2" t="s">
        <v>11</v>
      </c>
      <c r="C142" s="2" t="s">
        <v>160</v>
      </c>
      <c r="D142" s="2" t="s">
        <v>11</v>
      </c>
      <c r="E142" s="2" t="s">
        <v>15</v>
      </c>
      <c r="F142" s="17" t="str">
        <f>+Tabela1[[#This Row],[WK]]&amp;Tabela1[[#This Row],[PK]]&amp;Tabela1[[#This Row],[GK]]</f>
        <v>022302</v>
      </c>
      <c r="G142" s="2" t="s">
        <v>162</v>
      </c>
      <c r="H142" s="3">
        <v>3057586259.4299998</v>
      </c>
      <c r="I142" s="4">
        <v>1.125</v>
      </c>
      <c r="J142" s="3">
        <v>3439784541.8600001</v>
      </c>
      <c r="K142" s="4">
        <v>7.0000000000000007E-2</v>
      </c>
      <c r="L142" s="3">
        <v>240784918</v>
      </c>
      <c r="M142" s="3"/>
      <c r="N142" s="5"/>
      <c r="O142" s="3">
        <v>403969774.94000006</v>
      </c>
      <c r="P142" s="4">
        <v>1.125</v>
      </c>
      <c r="Q142" s="3">
        <v>454465996.81</v>
      </c>
      <c r="R142" s="4">
        <v>1.6E-2</v>
      </c>
      <c r="S142" s="3">
        <v>7271456</v>
      </c>
      <c r="T142" s="3"/>
      <c r="U142" s="5"/>
      <c r="V142" s="3">
        <v>102028193</v>
      </c>
      <c r="W142" s="5"/>
      <c r="X142" s="3">
        <v>143558555</v>
      </c>
      <c r="Y142" s="3">
        <v>0</v>
      </c>
      <c r="Z142" s="3">
        <v>130021</v>
      </c>
      <c r="AA142" s="3">
        <v>10614958</v>
      </c>
      <c r="AB142" s="3">
        <v>132813576</v>
      </c>
      <c r="AC142" s="3">
        <v>0</v>
      </c>
      <c r="AD142" s="3">
        <v>51102997</v>
      </c>
      <c r="AE142" s="3">
        <v>0</v>
      </c>
      <c r="AF142" s="3">
        <v>240784918</v>
      </c>
      <c r="AG142" s="3">
        <v>7271456</v>
      </c>
      <c r="AH142" s="3">
        <v>51102997</v>
      </c>
      <c r="AI142" s="3">
        <v>102028193</v>
      </c>
      <c r="AJ142" s="3">
        <v>12235433</v>
      </c>
      <c r="AK142" s="3">
        <v>21808068</v>
      </c>
      <c r="AL142" s="3">
        <v>8619735</v>
      </c>
      <c r="AM142" s="3">
        <v>13188333</v>
      </c>
      <c r="AN142" s="3">
        <v>9572635</v>
      </c>
      <c r="AO142" s="3">
        <v>0</v>
      </c>
      <c r="AP142" s="3">
        <v>0</v>
      </c>
      <c r="AQ142" s="3">
        <v>9572635</v>
      </c>
      <c r="AR142" s="3">
        <f>Tabela1[[#This Row],[Potrzeby finansowe 2027
w tym:]]+Tabela1[[#This Row],[Rozliczenie 2025 potrz. fin.]]</f>
        <v>153131190</v>
      </c>
      <c r="AS142" s="3">
        <v>0</v>
      </c>
      <c r="AT142" s="3">
        <v>0</v>
      </c>
      <c r="AU142" s="3"/>
      <c r="AV142" s="3"/>
      <c r="AW142" s="3"/>
      <c r="AX142" s="3"/>
      <c r="AY142" s="3"/>
      <c r="AZ142" s="3"/>
      <c r="BA142" s="3">
        <v>130021</v>
      </c>
      <c r="BB142" s="3">
        <v>0</v>
      </c>
      <c r="BC142" s="3">
        <v>0</v>
      </c>
      <c r="BD142" s="3">
        <v>0</v>
      </c>
      <c r="BE142" s="3">
        <v>2605.2800000000002</v>
      </c>
      <c r="BF142" s="3">
        <v>0.15</v>
      </c>
      <c r="BG142" s="3">
        <v>4876986</v>
      </c>
      <c r="BH142" s="3">
        <v>45826</v>
      </c>
      <c r="BI142" s="3">
        <v>5737972</v>
      </c>
      <c r="BJ142" s="3">
        <v>88174494.117500007</v>
      </c>
      <c r="BK142" s="3">
        <v>84321555.609999999</v>
      </c>
      <c r="BL142" s="3">
        <v>3198107.44</v>
      </c>
      <c r="BM142" s="3">
        <v>9015539.150000006</v>
      </c>
      <c r="BN142" s="53">
        <v>1.2680842729638233</v>
      </c>
      <c r="BO142" s="54">
        <v>1.8239274000000001E-3</v>
      </c>
      <c r="BP142" s="70">
        <v>45868</v>
      </c>
      <c r="BQ142" s="71"/>
      <c r="BR142" s="70"/>
      <c r="BS142" s="72"/>
      <c r="BT142" s="72"/>
      <c r="BU142" s="70">
        <v>240784918</v>
      </c>
      <c r="BV142" s="70">
        <v>7271456</v>
      </c>
      <c r="BW142" s="74">
        <v>51102997</v>
      </c>
      <c r="BX142" s="70">
        <v>299159371</v>
      </c>
    </row>
    <row r="143" spans="1:76" x14ac:dyDescent="0.3">
      <c r="A143" s="73" t="s">
        <v>10</v>
      </c>
      <c r="B143" s="2" t="s">
        <v>11</v>
      </c>
      <c r="C143" s="2" t="s">
        <v>160</v>
      </c>
      <c r="D143" s="2" t="s">
        <v>16</v>
      </c>
      <c r="E143" s="2" t="s">
        <v>15</v>
      </c>
      <c r="F143" s="17" t="str">
        <f>+Tabela1[[#This Row],[WK]]&amp;Tabela1[[#This Row],[PK]]&amp;Tabela1[[#This Row],[GK]]</f>
        <v>022303</v>
      </c>
      <c r="G143" s="2" t="s">
        <v>163</v>
      </c>
      <c r="H143" s="3">
        <v>154237909.46000001</v>
      </c>
      <c r="I143" s="4">
        <v>1.125</v>
      </c>
      <c r="J143" s="3">
        <v>173517648.13999999</v>
      </c>
      <c r="K143" s="4">
        <v>7.0000000000000007E-2</v>
      </c>
      <c r="L143" s="3">
        <v>12146235</v>
      </c>
      <c r="M143" s="3"/>
      <c r="N143" s="5"/>
      <c r="O143" s="3">
        <v>4847882.1900000004</v>
      </c>
      <c r="P143" s="4">
        <v>1.125</v>
      </c>
      <c r="Q143" s="3">
        <v>5453867.46</v>
      </c>
      <c r="R143" s="4">
        <v>1.6E-2</v>
      </c>
      <c r="S143" s="3">
        <v>87262</v>
      </c>
      <c r="T143" s="3"/>
      <c r="U143" s="5"/>
      <c r="V143" s="3">
        <v>7174685</v>
      </c>
      <c r="W143" s="5"/>
      <c r="X143" s="3">
        <v>10780953</v>
      </c>
      <c r="Y143" s="3">
        <v>185392</v>
      </c>
      <c r="Z143" s="3">
        <v>25548</v>
      </c>
      <c r="AA143" s="3">
        <v>654818</v>
      </c>
      <c r="AB143" s="3">
        <v>7234887</v>
      </c>
      <c r="AC143" s="3">
        <v>2680308</v>
      </c>
      <c r="AD143" s="3">
        <v>3606269</v>
      </c>
      <c r="AE143" s="3">
        <v>0</v>
      </c>
      <c r="AF143" s="3">
        <v>12146235</v>
      </c>
      <c r="AG143" s="3">
        <v>87262</v>
      </c>
      <c r="AH143" s="3">
        <v>3606269</v>
      </c>
      <c r="AI143" s="3">
        <v>7174685</v>
      </c>
      <c r="AJ143" s="3">
        <v>-169952</v>
      </c>
      <c r="AK143" s="3">
        <v>-169952</v>
      </c>
      <c r="AL143" s="3">
        <v>558054</v>
      </c>
      <c r="AM143" s="3">
        <v>-728006</v>
      </c>
      <c r="AN143" s="3">
        <v>-169532</v>
      </c>
      <c r="AO143" s="3">
        <v>0</v>
      </c>
      <c r="AP143" s="3">
        <v>169532</v>
      </c>
      <c r="AQ143" s="3">
        <v>0</v>
      </c>
      <c r="AR143" s="3">
        <f>Tabela1[[#This Row],[Potrzeby finansowe 2027
w tym:]]+Tabela1[[#This Row],[Rozliczenie 2025 potrz. fin.]]</f>
        <v>10780953</v>
      </c>
      <c r="AS143" s="3">
        <v>0</v>
      </c>
      <c r="AT143" s="3">
        <v>0</v>
      </c>
      <c r="AU143" s="3"/>
      <c r="AV143" s="3"/>
      <c r="AW143" s="3"/>
      <c r="AX143" s="3"/>
      <c r="AY143" s="3"/>
      <c r="AZ143" s="3"/>
      <c r="BA143" s="3">
        <v>25548</v>
      </c>
      <c r="BB143" s="3">
        <v>0</v>
      </c>
      <c r="BC143" s="3">
        <v>0</v>
      </c>
      <c r="BD143" s="3">
        <v>0</v>
      </c>
      <c r="BE143" s="3">
        <v>155.44</v>
      </c>
      <c r="BF143" s="3">
        <v>534.74</v>
      </c>
      <c r="BG143" s="3">
        <v>377782</v>
      </c>
      <c r="BH143" s="3">
        <v>3274</v>
      </c>
      <c r="BI143" s="3">
        <v>277036</v>
      </c>
      <c r="BJ143" s="3">
        <v>4257169.9224999994</v>
      </c>
      <c r="BK143" s="3">
        <v>1808785.8699999992</v>
      </c>
      <c r="BL143" s="3">
        <v>1688641.53</v>
      </c>
      <c r="BM143" s="3">
        <v>6416253.1500000004</v>
      </c>
      <c r="BN143" s="53">
        <v>0.9864282849761713</v>
      </c>
      <c r="BO143" s="54">
        <v>1.266304E-4</v>
      </c>
      <c r="BP143" s="70">
        <v>3185</v>
      </c>
      <c r="BQ143" s="71"/>
      <c r="BR143" s="70"/>
      <c r="BS143" s="72"/>
      <c r="BT143" s="72"/>
      <c r="BU143" s="70">
        <v>12146235</v>
      </c>
      <c r="BV143" s="70">
        <v>87262</v>
      </c>
      <c r="BW143" s="74">
        <v>3606269</v>
      </c>
      <c r="BX143" s="70">
        <v>15839766</v>
      </c>
    </row>
    <row r="144" spans="1:76" x14ac:dyDescent="0.3">
      <c r="A144" s="73" t="s">
        <v>10</v>
      </c>
      <c r="B144" s="2" t="s">
        <v>11</v>
      </c>
      <c r="C144" s="2" t="s">
        <v>160</v>
      </c>
      <c r="D144" s="2" t="s">
        <v>18</v>
      </c>
      <c r="E144" s="2" t="s">
        <v>19</v>
      </c>
      <c r="F144" s="17" t="str">
        <f>+Tabela1[[#This Row],[WK]]&amp;Tabela1[[#This Row],[PK]]&amp;Tabela1[[#This Row],[GK]]</f>
        <v>022304</v>
      </c>
      <c r="G144" s="2" t="s">
        <v>164</v>
      </c>
      <c r="H144" s="3">
        <v>2074496358.03</v>
      </c>
      <c r="I144" s="4">
        <v>1.125</v>
      </c>
      <c r="J144" s="3">
        <v>2333808402.7800002</v>
      </c>
      <c r="K144" s="4">
        <v>7.0000000000000007E-2</v>
      </c>
      <c r="L144" s="3">
        <v>163366588</v>
      </c>
      <c r="M144" s="3"/>
      <c r="N144" s="5"/>
      <c r="O144" s="3">
        <v>888527606.88</v>
      </c>
      <c r="P144" s="4">
        <v>1.125</v>
      </c>
      <c r="Q144" s="3">
        <v>999593557.74000001</v>
      </c>
      <c r="R144" s="4">
        <v>1.6E-2</v>
      </c>
      <c r="S144" s="3">
        <v>15993497</v>
      </c>
      <c r="T144" s="3"/>
      <c r="U144" s="5"/>
      <c r="V144" s="3">
        <v>77483057</v>
      </c>
      <c r="W144" s="5"/>
      <c r="X144" s="3">
        <v>92826837</v>
      </c>
      <c r="Y144" s="3">
        <v>0</v>
      </c>
      <c r="Z144" s="3">
        <v>405117</v>
      </c>
      <c r="AA144" s="3">
        <v>6527097</v>
      </c>
      <c r="AB144" s="3">
        <v>74468309</v>
      </c>
      <c r="AC144" s="3">
        <v>11426314</v>
      </c>
      <c r="AD144" s="3">
        <v>15485437</v>
      </c>
      <c r="AE144" s="3">
        <v>27722162</v>
      </c>
      <c r="AF144" s="3">
        <v>151129863</v>
      </c>
      <c r="AG144" s="3">
        <v>15993497</v>
      </c>
      <c r="AH144" s="3">
        <v>0</v>
      </c>
      <c r="AI144" s="3">
        <v>77483057</v>
      </c>
      <c r="AJ144" s="3">
        <v>4807798</v>
      </c>
      <c r="AK144" s="3">
        <v>4949454</v>
      </c>
      <c r="AL144" s="3">
        <v>6431291</v>
      </c>
      <c r="AM144" s="3">
        <v>-1481837</v>
      </c>
      <c r="AN144" s="3">
        <v>2616992</v>
      </c>
      <c r="AO144" s="3">
        <v>0</v>
      </c>
      <c r="AP144" s="3">
        <v>-2475336</v>
      </c>
      <c r="AQ144" s="3">
        <v>141656</v>
      </c>
      <c r="AR144" s="3">
        <f>Tabela1[[#This Row],[Potrzeby finansowe 2027
w tym:]]+Tabela1[[#This Row],[Rozliczenie 2025 potrz. fin.]]</f>
        <v>92968493</v>
      </c>
      <c r="AS144" s="3">
        <v>0</v>
      </c>
      <c r="AT144" s="3">
        <v>0</v>
      </c>
      <c r="AU144" s="3"/>
      <c r="AV144" s="3"/>
      <c r="AW144" s="3"/>
      <c r="AX144" s="3"/>
      <c r="AY144" s="3"/>
      <c r="AZ144" s="3"/>
      <c r="BA144" s="3">
        <v>405117</v>
      </c>
      <c r="BB144" s="3">
        <v>0</v>
      </c>
      <c r="BC144" s="3">
        <v>0</v>
      </c>
      <c r="BD144" s="3">
        <v>4001.47</v>
      </c>
      <c r="BE144" s="3">
        <v>114.82</v>
      </c>
      <c r="BF144" s="3">
        <v>0</v>
      </c>
      <c r="BG144" s="3">
        <v>3314576</v>
      </c>
      <c r="BH144" s="3">
        <v>31145</v>
      </c>
      <c r="BI144" s="3">
        <v>3212521</v>
      </c>
      <c r="BJ144" s="3">
        <v>49366289.647500001</v>
      </c>
      <c r="BK144" s="3">
        <v>40652811.420000002</v>
      </c>
      <c r="BL144" s="3">
        <v>8847376.8300000001</v>
      </c>
      <c r="BM144" s="3">
        <v>17159159.25</v>
      </c>
      <c r="BN144" s="53">
        <v>1.5698777314568704</v>
      </c>
      <c r="BO144" s="54">
        <v>1.3635218E-3</v>
      </c>
      <c r="BP144" s="70">
        <v>34290</v>
      </c>
      <c r="BQ144" s="71"/>
      <c r="BR144" s="70"/>
      <c r="BS144" s="72"/>
      <c r="BT144" s="72"/>
      <c r="BU144" s="70">
        <v>151129863</v>
      </c>
      <c r="BV144" s="70">
        <v>15993497</v>
      </c>
      <c r="BW144" s="74">
        <v>0</v>
      </c>
      <c r="BX144" s="70">
        <v>167123360</v>
      </c>
    </row>
    <row r="145" spans="1:76" x14ac:dyDescent="0.3">
      <c r="A145" s="73" t="s">
        <v>10</v>
      </c>
      <c r="B145" s="2" t="s">
        <v>11</v>
      </c>
      <c r="C145" s="2" t="s">
        <v>160</v>
      </c>
      <c r="D145" s="2" t="s">
        <v>21</v>
      </c>
      <c r="E145" s="2" t="s">
        <v>15</v>
      </c>
      <c r="F145" s="17" t="str">
        <f>+Tabela1[[#This Row],[WK]]&amp;Tabela1[[#This Row],[PK]]&amp;Tabela1[[#This Row],[GK]]</f>
        <v>022305</v>
      </c>
      <c r="G145" s="2" t="s">
        <v>165</v>
      </c>
      <c r="H145" s="3">
        <v>2152275505.79</v>
      </c>
      <c r="I145" s="4">
        <v>1.125</v>
      </c>
      <c r="J145" s="3">
        <v>2421309944.0100002</v>
      </c>
      <c r="K145" s="4">
        <v>7.0000000000000007E-2</v>
      </c>
      <c r="L145" s="3">
        <v>169491696</v>
      </c>
      <c r="M145" s="3"/>
      <c r="N145" s="5"/>
      <c r="O145" s="3">
        <v>998106187.04000008</v>
      </c>
      <c r="P145" s="4">
        <v>1.125</v>
      </c>
      <c r="Q145" s="3">
        <v>1122869460.4200001</v>
      </c>
      <c r="R145" s="4">
        <v>1.6E-2</v>
      </c>
      <c r="S145" s="3">
        <v>17965911</v>
      </c>
      <c r="T145" s="3"/>
      <c r="U145" s="5"/>
      <c r="V145" s="3">
        <v>57586498</v>
      </c>
      <c r="W145" s="5"/>
      <c r="X145" s="3">
        <v>138847512</v>
      </c>
      <c r="Y145" s="3">
        <v>0</v>
      </c>
      <c r="Z145" s="3">
        <v>0</v>
      </c>
      <c r="AA145" s="3">
        <v>7944923</v>
      </c>
      <c r="AB145" s="3">
        <v>85681154</v>
      </c>
      <c r="AC145" s="3">
        <v>45221435</v>
      </c>
      <c r="AD145" s="3">
        <v>84278152</v>
      </c>
      <c r="AE145" s="3">
        <v>104317912</v>
      </c>
      <c r="AF145" s="3">
        <v>149451936</v>
      </c>
      <c r="AG145" s="3">
        <v>17965911</v>
      </c>
      <c r="AH145" s="3">
        <v>0</v>
      </c>
      <c r="AI145" s="3">
        <v>57586498</v>
      </c>
      <c r="AJ145" s="3">
        <v>10529365</v>
      </c>
      <c r="AK145" s="3">
        <v>10663492</v>
      </c>
      <c r="AL145" s="3">
        <v>69369</v>
      </c>
      <c r="AM145" s="3">
        <v>10594123</v>
      </c>
      <c r="AN145" s="3">
        <v>4125668</v>
      </c>
      <c r="AO145" s="3">
        <v>0</v>
      </c>
      <c r="AP145" s="3">
        <v>-3991541</v>
      </c>
      <c r="AQ145" s="3">
        <v>134127</v>
      </c>
      <c r="AR145" s="3">
        <f>Tabela1[[#This Row],[Potrzeby finansowe 2027
w tym:]]+Tabela1[[#This Row],[Rozliczenie 2025 potrz. fin.]]</f>
        <v>138981639</v>
      </c>
      <c r="AS145" s="3">
        <v>0</v>
      </c>
      <c r="AT145" s="3">
        <v>0</v>
      </c>
      <c r="AU145" s="3"/>
      <c r="AV145" s="3"/>
      <c r="AW145" s="3"/>
      <c r="AX145" s="3"/>
      <c r="AY145" s="3"/>
      <c r="AZ145" s="3"/>
      <c r="BA145" s="3">
        <v>0</v>
      </c>
      <c r="BB145" s="3">
        <v>0</v>
      </c>
      <c r="BC145" s="3">
        <v>0</v>
      </c>
      <c r="BD145" s="3">
        <v>0</v>
      </c>
      <c r="BE145" s="3">
        <v>0</v>
      </c>
      <c r="BF145" s="3">
        <v>0</v>
      </c>
      <c r="BG145" s="3">
        <v>2750741</v>
      </c>
      <c r="BH145" s="3">
        <v>25847</v>
      </c>
      <c r="BI145" s="3">
        <v>5194182</v>
      </c>
      <c r="BJ145" s="3">
        <v>79818153.930000007</v>
      </c>
      <c r="BK145" s="3">
        <v>77243217.49000001</v>
      </c>
      <c r="BL145" s="3">
        <v>3074793.22</v>
      </c>
      <c r="BM145" s="3">
        <v>4150159.3199999928</v>
      </c>
      <c r="BN145" s="53">
        <v>2.1704317170756275</v>
      </c>
      <c r="BO145" s="54">
        <v>1.4770558E-3</v>
      </c>
      <c r="BP145" s="70">
        <v>32308</v>
      </c>
      <c r="BQ145" s="71"/>
      <c r="BR145" s="70"/>
      <c r="BS145" s="72"/>
      <c r="BT145" s="72"/>
      <c r="BU145" s="70">
        <v>149451936</v>
      </c>
      <c r="BV145" s="70">
        <v>17965911</v>
      </c>
      <c r="BW145" s="74">
        <v>0</v>
      </c>
      <c r="BX145" s="70">
        <v>167417847</v>
      </c>
    </row>
    <row r="146" spans="1:76" x14ac:dyDescent="0.3">
      <c r="A146" s="73" t="s">
        <v>10</v>
      </c>
      <c r="B146" s="2" t="s">
        <v>11</v>
      </c>
      <c r="C146" s="2" t="s">
        <v>160</v>
      </c>
      <c r="D146" s="2" t="s">
        <v>23</v>
      </c>
      <c r="E146" s="2" t="s">
        <v>15</v>
      </c>
      <c r="F146" s="17" t="str">
        <f>+Tabela1[[#This Row],[WK]]&amp;Tabela1[[#This Row],[PK]]&amp;Tabela1[[#This Row],[GK]]</f>
        <v>022306</v>
      </c>
      <c r="G146" s="2" t="s">
        <v>166</v>
      </c>
      <c r="H146" s="3">
        <v>165359317.13</v>
      </c>
      <c r="I146" s="4">
        <v>1.125</v>
      </c>
      <c r="J146" s="3">
        <v>186029231.77000001</v>
      </c>
      <c r="K146" s="4">
        <v>7.0000000000000007E-2</v>
      </c>
      <c r="L146" s="3">
        <v>13022046</v>
      </c>
      <c r="M146" s="3"/>
      <c r="N146" s="5"/>
      <c r="O146" s="3">
        <v>10674274.060000001</v>
      </c>
      <c r="P146" s="4">
        <v>1.125</v>
      </c>
      <c r="Q146" s="3">
        <v>12008558.32</v>
      </c>
      <c r="R146" s="4">
        <v>1.6E-2</v>
      </c>
      <c r="S146" s="3">
        <v>192137</v>
      </c>
      <c r="T146" s="3"/>
      <c r="U146" s="5"/>
      <c r="V146" s="3">
        <v>8166415</v>
      </c>
      <c r="W146" s="5"/>
      <c r="X146" s="3">
        <v>9070333</v>
      </c>
      <c r="Y146" s="3">
        <v>0</v>
      </c>
      <c r="Z146" s="3">
        <v>324144</v>
      </c>
      <c r="AA146" s="3">
        <v>526515</v>
      </c>
      <c r="AB146" s="3">
        <v>6694466</v>
      </c>
      <c r="AC146" s="3">
        <v>1525208</v>
      </c>
      <c r="AD146" s="3">
        <v>942869</v>
      </c>
      <c r="AE146" s="3">
        <v>0</v>
      </c>
      <c r="AF146" s="3">
        <v>13022046</v>
      </c>
      <c r="AG146" s="3">
        <v>192137</v>
      </c>
      <c r="AH146" s="3">
        <v>942869</v>
      </c>
      <c r="AI146" s="3">
        <v>8166415</v>
      </c>
      <c r="AJ146" s="3">
        <v>8984</v>
      </c>
      <c r="AK146" s="3">
        <v>-223154</v>
      </c>
      <c r="AL146" s="3">
        <v>373690</v>
      </c>
      <c r="AM146" s="3">
        <v>-596844</v>
      </c>
      <c r="AN146" s="3">
        <v>-232138</v>
      </c>
      <c r="AO146" s="3">
        <v>0</v>
      </c>
      <c r="AP146" s="3">
        <v>0</v>
      </c>
      <c r="AQ146" s="3">
        <v>-232138</v>
      </c>
      <c r="AR146" s="3">
        <f>Tabela1[[#This Row],[Potrzeby finansowe 2027
w tym:]]+Tabela1[[#This Row],[Rozliczenie 2025 potrz. fin.]]</f>
        <v>8838195</v>
      </c>
      <c r="AS146" s="3">
        <v>0</v>
      </c>
      <c r="AT146" s="3">
        <v>0</v>
      </c>
      <c r="AU146" s="3"/>
      <c r="AV146" s="3"/>
      <c r="AW146" s="3"/>
      <c r="AX146" s="3"/>
      <c r="AY146" s="3"/>
      <c r="AZ146" s="3"/>
      <c r="BA146" s="3">
        <v>324144</v>
      </c>
      <c r="BB146" s="3">
        <v>0</v>
      </c>
      <c r="BC146" s="3">
        <v>0</v>
      </c>
      <c r="BD146" s="3">
        <v>3245.75</v>
      </c>
      <c r="BE146" s="3">
        <v>3.72</v>
      </c>
      <c r="BF146" s="3">
        <v>0</v>
      </c>
      <c r="BG146" s="3">
        <v>395472</v>
      </c>
      <c r="BH146" s="3">
        <v>3716</v>
      </c>
      <c r="BI146" s="3">
        <v>131043</v>
      </c>
      <c r="BJ146" s="3">
        <v>2013723.665</v>
      </c>
      <c r="BK146" s="3">
        <v>1502361.38</v>
      </c>
      <c r="BL146" s="3">
        <v>121835.87</v>
      </c>
      <c r="BM146" s="3">
        <v>1801777.4</v>
      </c>
      <c r="BN146" s="53">
        <v>1.0858416571071505</v>
      </c>
      <c r="BO146" s="54">
        <v>1.361957E-4</v>
      </c>
      <c r="BP146" s="70">
        <v>3425</v>
      </c>
      <c r="BQ146" s="71"/>
      <c r="BR146" s="70"/>
      <c r="BS146" s="72"/>
      <c r="BT146" s="72"/>
      <c r="BU146" s="70">
        <v>13022046</v>
      </c>
      <c r="BV146" s="70">
        <v>192137</v>
      </c>
      <c r="BW146" s="74">
        <v>942869</v>
      </c>
      <c r="BX146" s="70">
        <v>14157052</v>
      </c>
    </row>
    <row r="147" spans="1:76" x14ac:dyDescent="0.3">
      <c r="A147" s="73" t="s">
        <v>10</v>
      </c>
      <c r="B147" s="2" t="s">
        <v>11</v>
      </c>
      <c r="C147" s="2" t="s">
        <v>160</v>
      </c>
      <c r="D147" s="2" t="s">
        <v>30</v>
      </c>
      <c r="E147" s="2" t="s">
        <v>19</v>
      </c>
      <c r="F147" s="17" t="str">
        <f>+Tabela1[[#This Row],[WK]]&amp;Tabela1[[#This Row],[PK]]&amp;Tabela1[[#This Row],[GK]]</f>
        <v>022307</v>
      </c>
      <c r="G147" s="2" t="s">
        <v>167</v>
      </c>
      <c r="H147" s="3">
        <v>683868304.79999995</v>
      </c>
      <c r="I147" s="4">
        <v>1.125</v>
      </c>
      <c r="J147" s="3">
        <v>769351842.89999998</v>
      </c>
      <c r="K147" s="4">
        <v>7.0000000000000007E-2</v>
      </c>
      <c r="L147" s="3">
        <v>53854629</v>
      </c>
      <c r="M147" s="3"/>
      <c r="N147" s="5"/>
      <c r="O147" s="3">
        <v>99091215.560000002</v>
      </c>
      <c r="P147" s="4">
        <v>1.125</v>
      </c>
      <c r="Q147" s="3">
        <v>111477617.51000001</v>
      </c>
      <c r="R147" s="4">
        <v>1.6E-2</v>
      </c>
      <c r="S147" s="3">
        <v>1783642</v>
      </c>
      <c r="T147" s="3"/>
      <c r="U147" s="5"/>
      <c r="V147" s="3">
        <v>30209672</v>
      </c>
      <c r="W147" s="5"/>
      <c r="X147" s="3">
        <v>33899266</v>
      </c>
      <c r="Y147" s="3">
        <v>0</v>
      </c>
      <c r="Z147" s="3">
        <v>241914</v>
      </c>
      <c r="AA147" s="3">
        <v>2638019</v>
      </c>
      <c r="AB147" s="3">
        <v>28104062</v>
      </c>
      <c r="AC147" s="3">
        <v>2915271</v>
      </c>
      <c r="AD147" s="3">
        <v>3689593</v>
      </c>
      <c r="AE147" s="3">
        <v>0</v>
      </c>
      <c r="AF147" s="3">
        <v>53854629</v>
      </c>
      <c r="AG147" s="3">
        <v>1783642</v>
      </c>
      <c r="AH147" s="3">
        <v>3689593</v>
      </c>
      <c r="AI147" s="3">
        <v>30209672</v>
      </c>
      <c r="AJ147" s="3">
        <v>-115729</v>
      </c>
      <c r="AK147" s="3">
        <v>-115729</v>
      </c>
      <c r="AL147" s="3">
        <v>2415285</v>
      </c>
      <c r="AM147" s="3">
        <v>-2531014</v>
      </c>
      <c r="AN147" s="3">
        <v>-2634549</v>
      </c>
      <c r="AO147" s="3">
        <v>0</v>
      </c>
      <c r="AP147" s="3">
        <v>2634549</v>
      </c>
      <c r="AQ147" s="3">
        <v>0</v>
      </c>
      <c r="AR147" s="3">
        <f>Tabela1[[#This Row],[Potrzeby finansowe 2027
w tym:]]+Tabela1[[#This Row],[Rozliczenie 2025 potrz. fin.]]</f>
        <v>33899266</v>
      </c>
      <c r="AS147" s="3">
        <v>0</v>
      </c>
      <c r="AT147" s="3">
        <v>0</v>
      </c>
      <c r="AU147" s="3"/>
      <c r="AV147" s="3"/>
      <c r="AW147" s="3"/>
      <c r="AX147" s="3"/>
      <c r="AY147" s="3"/>
      <c r="AZ147" s="3"/>
      <c r="BA147" s="3">
        <v>241914</v>
      </c>
      <c r="BB147" s="3">
        <v>0</v>
      </c>
      <c r="BC147" s="3">
        <v>186.89</v>
      </c>
      <c r="BD147" s="3">
        <v>196.86</v>
      </c>
      <c r="BE147" s="3">
        <v>2344.5500000000002</v>
      </c>
      <c r="BF147" s="3">
        <v>1294.94</v>
      </c>
      <c r="BG147" s="3">
        <v>1397667</v>
      </c>
      <c r="BH147" s="3">
        <v>13133</v>
      </c>
      <c r="BI147" s="3">
        <v>1240352</v>
      </c>
      <c r="BJ147" s="3">
        <v>19060281.190000001</v>
      </c>
      <c r="BK147" s="3">
        <v>12618636.390000001</v>
      </c>
      <c r="BL147" s="3">
        <v>6833809.9400000004</v>
      </c>
      <c r="BM147" s="3">
        <v>12098959.32</v>
      </c>
      <c r="BN147" s="53">
        <v>1.0619755089859453</v>
      </c>
      <c r="BO147" s="54">
        <v>5.287569E-4</v>
      </c>
      <c r="BP147" s="70">
        <v>13297</v>
      </c>
      <c r="BQ147" s="71"/>
      <c r="BR147" s="70"/>
      <c r="BS147" s="72"/>
      <c r="BT147" s="72"/>
      <c r="BU147" s="70">
        <v>53854629</v>
      </c>
      <c r="BV147" s="70">
        <v>1783642</v>
      </c>
      <c r="BW147" s="74">
        <v>3689593</v>
      </c>
      <c r="BX147" s="70">
        <v>59327864</v>
      </c>
    </row>
    <row r="148" spans="1:76" x14ac:dyDescent="0.3">
      <c r="A148" s="73" t="s">
        <v>10</v>
      </c>
      <c r="B148" s="2" t="s">
        <v>11</v>
      </c>
      <c r="C148" s="2" t="s">
        <v>160</v>
      </c>
      <c r="D148" s="2" t="s">
        <v>54</v>
      </c>
      <c r="E148" s="2" t="s">
        <v>19</v>
      </c>
      <c r="F148" s="17" t="str">
        <f>+Tabela1[[#This Row],[WK]]&amp;Tabela1[[#This Row],[PK]]&amp;Tabela1[[#This Row],[GK]]</f>
        <v>022308</v>
      </c>
      <c r="G148" s="2" t="s">
        <v>168</v>
      </c>
      <c r="H148" s="3">
        <v>2161817331.29</v>
      </c>
      <c r="I148" s="4">
        <v>1.125</v>
      </c>
      <c r="J148" s="3">
        <v>2432044497.6999998</v>
      </c>
      <c r="K148" s="4">
        <v>7.0000000000000007E-2</v>
      </c>
      <c r="L148" s="3">
        <v>170243115</v>
      </c>
      <c r="M148" s="3"/>
      <c r="N148" s="5"/>
      <c r="O148" s="3">
        <v>314432515.77000004</v>
      </c>
      <c r="P148" s="4">
        <v>1.125</v>
      </c>
      <c r="Q148" s="3">
        <v>353736580.24000001</v>
      </c>
      <c r="R148" s="4">
        <v>1.6E-2</v>
      </c>
      <c r="S148" s="3">
        <v>5659785</v>
      </c>
      <c r="T148" s="3"/>
      <c r="U148" s="5"/>
      <c r="V148" s="3">
        <v>73290368</v>
      </c>
      <c r="W148" s="5"/>
      <c r="X148" s="3">
        <v>96393070</v>
      </c>
      <c r="Y148" s="3">
        <v>0</v>
      </c>
      <c r="Z148" s="3">
        <v>180646</v>
      </c>
      <c r="AA148" s="3">
        <v>6628557</v>
      </c>
      <c r="AB148" s="3">
        <v>85486039</v>
      </c>
      <c r="AC148" s="3">
        <v>4097828</v>
      </c>
      <c r="AD148" s="3">
        <v>24567456</v>
      </c>
      <c r="AE148" s="3">
        <v>4682507</v>
      </c>
      <c r="AF148" s="3">
        <v>170243115</v>
      </c>
      <c r="AG148" s="3">
        <v>5659785</v>
      </c>
      <c r="AH148" s="3">
        <v>19884949</v>
      </c>
      <c r="AI148" s="3">
        <v>73290368</v>
      </c>
      <c r="AJ148" s="3">
        <v>4541000</v>
      </c>
      <c r="AK148" s="3">
        <v>6005754</v>
      </c>
      <c r="AL148" s="3">
        <v>5195350</v>
      </c>
      <c r="AM148" s="3">
        <v>810404</v>
      </c>
      <c r="AN148" s="3">
        <v>5008860</v>
      </c>
      <c r="AO148" s="3">
        <v>0</v>
      </c>
      <c r="AP148" s="3">
        <v>-3544106</v>
      </c>
      <c r="AQ148" s="3">
        <v>1464754</v>
      </c>
      <c r="AR148" s="3">
        <f>Tabela1[[#This Row],[Potrzeby finansowe 2027
w tym:]]+Tabela1[[#This Row],[Rozliczenie 2025 potrz. fin.]]</f>
        <v>97857824</v>
      </c>
      <c r="AS148" s="3">
        <v>0</v>
      </c>
      <c r="AT148" s="3">
        <v>0</v>
      </c>
      <c r="AU148" s="3"/>
      <c r="AV148" s="3"/>
      <c r="AW148" s="3"/>
      <c r="AX148" s="3"/>
      <c r="AY148" s="3"/>
      <c r="AZ148" s="3"/>
      <c r="BA148" s="3">
        <v>180646</v>
      </c>
      <c r="BB148" s="3">
        <v>0</v>
      </c>
      <c r="BC148" s="3">
        <v>0</v>
      </c>
      <c r="BD148" s="3">
        <v>0</v>
      </c>
      <c r="BE148" s="3">
        <v>3619.8</v>
      </c>
      <c r="BF148" s="3">
        <v>0</v>
      </c>
      <c r="BG148" s="3">
        <v>3355123</v>
      </c>
      <c r="BH148" s="3">
        <v>31526</v>
      </c>
      <c r="BI148" s="3">
        <v>3273434</v>
      </c>
      <c r="BJ148" s="3">
        <v>50302338.582500003</v>
      </c>
      <c r="BK148" s="3">
        <v>40235314.549999997</v>
      </c>
      <c r="BL148" s="3">
        <v>12237562.710000001</v>
      </c>
      <c r="BM148" s="3">
        <v>15792970.710000001</v>
      </c>
      <c r="BN148" s="53">
        <v>1.3294013411301679</v>
      </c>
      <c r="BO148" s="54">
        <v>1.3664666E-3</v>
      </c>
      <c r="BP148" s="70">
        <v>34364</v>
      </c>
      <c r="BQ148" s="71"/>
      <c r="BR148" s="70"/>
      <c r="BS148" s="72"/>
      <c r="BT148" s="72"/>
      <c r="BU148" s="70">
        <v>170243115</v>
      </c>
      <c r="BV148" s="70">
        <v>5659785</v>
      </c>
      <c r="BW148" s="74">
        <v>19884949</v>
      </c>
      <c r="BX148" s="70">
        <v>195787849</v>
      </c>
    </row>
    <row r="149" spans="1:76" x14ac:dyDescent="0.3">
      <c r="A149" s="73" t="s">
        <v>10</v>
      </c>
      <c r="B149" s="2" t="s">
        <v>11</v>
      </c>
      <c r="C149" s="2" t="s">
        <v>160</v>
      </c>
      <c r="D149" s="2" t="s">
        <v>56</v>
      </c>
      <c r="E149" s="2" t="s">
        <v>15</v>
      </c>
      <c r="F149" s="17" t="str">
        <f>+Tabela1[[#This Row],[WK]]&amp;Tabela1[[#This Row],[PK]]&amp;Tabela1[[#This Row],[GK]]</f>
        <v>022309</v>
      </c>
      <c r="G149" s="2" t="s">
        <v>169</v>
      </c>
      <c r="H149" s="3">
        <v>918901469.72000003</v>
      </c>
      <c r="I149" s="4">
        <v>1.125</v>
      </c>
      <c r="J149" s="3">
        <v>1033764153.4400001</v>
      </c>
      <c r="K149" s="4">
        <v>7.0000000000000007E-2</v>
      </c>
      <c r="L149" s="3">
        <v>72363491</v>
      </c>
      <c r="M149" s="3"/>
      <c r="N149" s="5"/>
      <c r="O149" s="3">
        <v>98534985.520000011</v>
      </c>
      <c r="P149" s="4">
        <v>1.125</v>
      </c>
      <c r="Q149" s="3">
        <v>110851858.70999999</v>
      </c>
      <c r="R149" s="4">
        <v>1.6E-2</v>
      </c>
      <c r="S149" s="3">
        <v>1773630</v>
      </c>
      <c r="T149" s="3"/>
      <c r="U149" s="5"/>
      <c r="V149" s="3">
        <v>31834121</v>
      </c>
      <c r="W149" s="5"/>
      <c r="X149" s="3">
        <v>45736217</v>
      </c>
      <c r="Y149" s="3">
        <v>0</v>
      </c>
      <c r="Z149" s="3">
        <v>0</v>
      </c>
      <c r="AA149" s="3">
        <v>2776336</v>
      </c>
      <c r="AB149" s="3">
        <v>34035079</v>
      </c>
      <c r="AC149" s="3">
        <v>8924802</v>
      </c>
      <c r="AD149" s="3">
        <v>13960209</v>
      </c>
      <c r="AE149" s="3">
        <v>6231995</v>
      </c>
      <c r="AF149" s="3">
        <v>72363491</v>
      </c>
      <c r="AG149" s="3">
        <v>1773630</v>
      </c>
      <c r="AH149" s="3">
        <v>7728214</v>
      </c>
      <c r="AI149" s="3">
        <v>31834121</v>
      </c>
      <c r="AJ149" s="3">
        <v>2748502</v>
      </c>
      <c r="AK149" s="3">
        <v>2806614</v>
      </c>
      <c r="AL149" s="3">
        <v>2630530</v>
      </c>
      <c r="AM149" s="3">
        <v>176084</v>
      </c>
      <c r="AN149" s="3">
        <v>1634274</v>
      </c>
      <c r="AO149" s="3">
        <v>0</v>
      </c>
      <c r="AP149" s="3">
        <v>-1576162</v>
      </c>
      <c r="AQ149" s="3">
        <v>58112</v>
      </c>
      <c r="AR149" s="3">
        <f>Tabela1[[#This Row],[Potrzeby finansowe 2027
w tym:]]+Tabela1[[#This Row],[Rozliczenie 2025 potrz. fin.]]</f>
        <v>45794329</v>
      </c>
      <c r="AS149" s="3">
        <v>0</v>
      </c>
      <c r="AT149" s="3">
        <v>0</v>
      </c>
      <c r="AU149" s="3"/>
      <c r="AV149" s="3"/>
      <c r="AW149" s="3"/>
      <c r="AX149" s="3"/>
      <c r="AY149" s="3"/>
      <c r="AZ149" s="3"/>
      <c r="BA149" s="3">
        <v>0</v>
      </c>
      <c r="BB149" s="3">
        <v>0</v>
      </c>
      <c r="BC149" s="3">
        <v>0</v>
      </c>
      <c r="BD149" s="3">
        <v>0</v>
      </c>
      <c r="BE149" s="3">
        <v>0</v>
      </c>
      <c r="BF149" s="3">
        <v>0</v>
      </c>
      <c r="BG149" s="3">
        <v>1519734</v>
      </c>
      <c r="BH149" s="3">
        <v>14280</v>
      </c>
      <c r="BI149" s="3">
        <v>1256602</v>
      </c>
      <c r="BJ149" s="3">
        <v>19310005.884999998</v>
      </c>
      <c r="BK149" s="3">
        <v>16805902.039999999</v>
      </c>
      <c r="BL149" s="3">
        <v>556427.71</v>
      </c>
      <c r="BM149" s="3">
        <v>8903559.9600000009</v>
      </c>
      <c r="BN149" s="53">
        <v>1.3893642222284399</v>
      </c>
      <c r="BO149" s="54">
        <v>5.486213E-4</v>
      </c>
      <c r="BP149" s="70">
        <v>13797</v>
      </c>
      <c r="BQ149" s="71"/>
      <c r="BR149" s="70"/>
      <c r="BS149" s="72"/>
      <c r="BT149" s="72"/>
      <c r="BU149" s="70">
        <v>72363491</v>
      </c>
      <c r="BV149" s="70">
        <v>1773630</v>
      </c>
      <c r="BW149" s="74">
        <v>7728214</v>
      </c>
      <c r="BX149" s="70">
        <v>81865335</v>
      </c>
    </row>
    <row r="150" spans="1:76" x14ac:dyDescent="0.3">
      <c r="A150" s="73" t="s">
        <v>10</v>
      </c>
      <c r="B150" s="2" t="s">
        <v>11</v>
      </c>
      <c r="C150" s="2" t="s">
        <v>170</v>
      </c>
      <c r="D150" s="2" t="s">
        <v>12</v>
      </c>
      <c r="E150" s="2" t="s">
        <v>19</v>
      </c>
      <c r="F150" s="17" t="str">
        <f>+Tabela1[[#This Row],[WK]]&amp;Tabela1[[#This Row],[PK]]&amp;Tabela1[[#This Row],[GK]]</f>
        <v>022401</v>
      </c>
      <c r="G150" s="2" t="s">
        <v>171</v>
      </c>
      <c r="H150" s="3">
        <v>230872941.21000001</v>
      </c>
      <c r="I150" s="4">
        <v>1.125</v>
      </c>
      <c r="J150" s="3">
        <v>259732058.86000001</v>
      </c>
      <c r="K150" s="4">
        <v>7.0000000000000007E-2</v>
      </c>
      <c r="L150" s="3">
        <v>18181244</v>
      </c>
      <c r="M150" s="3"/>
      <c r="N150" s="5"/>
      <c r="O150" s="3">
        <v>36933298.489999995</v>
      </c>
      <c r="P150" s="4">
        <v>1.125</v>
      </c>
      <c r="Q150" s="3">
        <v>41549960.799999997</v>
      </c>
      <c r="R150" s="4">
        <v>1.6E-2</v>
      </c>
      <c r="S150" s="3">
        <v>664799</v>
      </c>
      <c r="T150" s="3"/>
      <c r="U150" s="5"/>
      <c r="V150" s="3">
        <v>11075955</v>
      </c>
      <c r="W150" s="5"/>
      <c r="X150" s="3">
        <v>10593109</v>
      </c>
      <c r="Y150" s="3">
        <v>0</v>
      </c>
      <c r="Z150" s="3">
        <v>368797</v>
      </c>
      <c r="AA150" s="3">
        <v>814906</v>
      </c>
      <c r="AB150" s="3">
        <v>7398561</v>
      </c>
      <c r="AC150" s="3">
        <v>2010845</v>
      </c>
      <c r="AD150" s="3">
        <v>764063</v>
      </c>
      <c r="AE150" s="3">
        <v>0</v>
      </c>
      <c r="AF150" s="3">
        <v>18181244</v>
      </c>
      <c r="AG150" s="3">
        <v>664799</v>
      </c>
      <c r="AH150" s="3">
        <v>764063</v>
      </c>
      <c r="AI150" s="3">
        <v>11075955</v>
      </c>
      <c r="AJ150" s="3">
        <v>-715902</v>
      </c>
      <c r="AK150" s="3">
        <v>-715902</v>
      </c>
      <c r="AL150" s="3">
        <v>1276186</v>
      </c>
      <c r="AM150" s="3">
        <v>-1992088</v>
      </c>
      <c r="AN150" s="3">
        <v>23352</v>
      </c>
      <c r="AO150" s="3">
        <v>0</v>
      </c>
      <c r="AP150" s="3">
        <v>-23352</v>
      </c>
      <c r="AQ150" s="3">
        <v>0</v>
      </c>
      <c r="AR150" s="3">
        <f>Tabela1[[#This Row],[Potrzeby finansowe 2027
w tym:]]+Tabela1[[#This Row],[Rozliczenie 2025 potrz. fin.]]</f>
        <v>10593109</v>
      </c>
      <c r="AS150" s="3">
        <v>0</v>
      </c>
      <c r="AT150" s="3">
        <v>0</v>
      </c>
      <c r="AU150" s="3"/>
      <c r="AV150" s="3"/>
      <c r="AW150" s="3"/>
      <c r="AX150" s="3"/>
      <c r="AY150" s="3"/>
      <c r="AZ150" s="3"/>
      <c r="BA150" s="3">
        <v>368797</v>
      </c>
      <c r="BB150" s="3">
        <v>0</v>
      </c>
      <c r="BC150" s="3">
        <v>19.55</v>
      </c>
      <c r="BD150" s="3">
        <v>3612.83</v>
      </c>
      <c r="BE150" s="3">
        <v>33.99</v>
      </c>
      <c r="BF150" s="3">
        <v>0</v>
      </c>
      <c r="BG150" s="3">
        <v>508813</v>
      </c>
      <c r="BH150" s="3">
        <v>4781</v>
      </c>
      <c r="BI150" s="3">
        <v>306093</v>
      </c>
      <c r="BJ150" s="3">
        <v>4703681.8675000006</v>
      </c>
      <c r="BK150" s="3">
        <v>9292.7100000008941</v>
      </c>
      <c r="BL150" s="3">
        <v>318077.7</v>
      </c>
      <c r="BM150" s="3">
        <v>18141401.23</v>
      </c>
      <c r="BN150" s="53">
        <v>1.0156832022980145</v>
      </c>
      <c r="BO150" s="54">
        <v>1.8955529999999999E-4</v>
      </c>
      <c r="BP150" s="70">
        <v>4767</v>
      </c>
      <c r="BQ150" s="71"/>
      <c r="BR150" s="70"/>
      <c r="BS150" s="72"/>
      <c r="BT150" s="72"/>
      <c r="BU150" s="70">
        <v>18181244</v>
      </c>
      <c r="BV150" s="70">
        <v>664799</v>
      </c>
      <c r="BW150" s="74">
        <v>764063</v>
      </c>
      <c r="BX150" s="70">
        <v>19610106</v>
      </c>
    </row>
    <row r="151" spans="1:76" x14ac:dyDescent="0.3">
      <c r="A151" s="73" t="s">
        <v>10</v>
      </c>
      <c r="B151" s="2" t="s">
        <v>11</v>
      </c>
      <c r="C151" s="2" t="s">
        <v>170</v>
      </c>
      <c r="D151" s="2" t="s">
        <v>11</v>
      </c>
      <c r="E151" s="2" t="s">
        <v>15</v>
      </c>
      <c r="F151" s="17" t="str">
        <f>+Tabela1[[#This Row],[WK]]&amp;Tabela1[[#This Row],[PK]]&amp;Tabela1[[#This Row],[GK]]</f>
        <v>022402</v>
      </c>
      <c r="G151" s="2" t="s">
        <v>172</v>
      </c>
      <c r="H151" s="3">
        <v>107754895.97</v>
      </c>
      <c r="I151" s="4">
        <v>1.125</v>
      </c>
      <c r="J151" s="3">
        <v>121224257.97</v>
      </c>
      <c r="K151" s="4">
        <v>7.0000000000000007E-2</v>
      </c>
      <c r="L151" s="3">
        <v>8485698</v>
      </c>
      <c r="M151" s="3"/>
      <c r="N151" s="5"/>
      <c r="O151" s="3">
        <v>9334328.2799999993</v>
      </c>
      <c r="P151" s="4">
        <v>1.125</v>
      </c>
      <c r="Q151" s="3">
        <v>10501119.32</v>
      </c>
      <c r="R151" s="4">
        <v>1.6E-2</v>
      </c>
      <c r="S151" s="3">
        <v>168018</v>
      </c>
      <c r="T151" s="3"/>
      <c r="U151" s="5"/>
      <c r="V151" s="3">
        <v>5389289</v>
      </c>
      <c r="W151" s="5"/>
      <c r="X151" s="3">
        <v>8181057</v>
      </c>
      <c r="Y151" s="3">
        <v>0</v>
      </c>
      <c r="Z151" s="3">
        <v>89968</v>
      </c>
      <c r="AA151" s="3">
        <v>882532</v>
      </c>
      <c r="AB151" s="3">
        <v>4342749</v>
      </c>
      <c r="AC151" s="3">
        <v>2865808</v>
      </c>
      <c r="AD151" s="3">
        <v>2791767</v>
      </c>
      <c r="AE151" s="3">
        <v>51095</v>
      </c>
      <c r="AF151" s="3">
        <v>8485698</v>
      </c>
      <c r="AG151" s="3">
        <v>168018</v>
      </c>
      <c r="AH151" s="3">
        <v>2740672</v>
      </c>
      <c r="AI151" s="3">
        <v>5389289</v>
      </c>
      <c r="AJ151" s="3">
        <v>110094</v>
      </c>
      <c r="AK151" s="3">
        <v>110094</v>
      </c>
      <c r="AL151" s="3">
        <v>-249066</v>
      </c>
      <c r="AM151" s="3">
        <v>359160</v>
      </c>
      <c r="AN151" s="3">
        <v>39147</v>
      </c>
      <c r="AO151" s="3">
        <v>0</v>
      </c>
      <c r="AP151" s="3">
        <v>-39147</v>
      </c>
      <c r="AQ151" s="3">
        <v>0</v>
      </c>
      <c r="AR151" s="3">
        <f>Tabela1[[#This Row],[Potrzeby finansowe 2027
w tym:]]+Tabela1[[#This Row],[Rozliczenie 2025 potrz. fin.]]</f>
        <v>8181057</v>
      </c>
      <c r="AS151" s="3">
        <v>0</v>
      </c>
      <c r="AT151" s="3">
        <v>0</v>
      </c>
      <c r="AU151" s="3"/>
      <c r="AV151" s="3"/>
      <c r="AW151" s="3"/>
      <c r="AX151" s="3"/>
      <c r="AY151" s="3"/>
      <c r="AZ151" s="3"/>
      <c r="BA151" s="3">
        <v>89968</v>
      </c>
      <c r="BB151" s="3">
        <v>0</v>
      </c>
      <c r="BC151" s="3">
        <v>19.68</v>
      </c>
      <c r="BD151" s="3">
        <v>835.11</v>
      </c>
      <c r="BE151" s="3">
        <v>1.37</v>
      </c>
      <c r="BF151" s="3">
        <v>0</v>
      </c>
      <c r="BG151" s="3">
        <v>377782</v>
      </c>
      <c r="BH151" s="3">
        <v>2701</v>
      </c>
      <c r="BI151" s="3">
        <v>504750</v>
      </c>
      <c r="BJ151" s="3">
        <v>7756418.4199999999</v>
      </c>
      <c r="BK151" s="3">
        <v>5119506.26</v>
      </c>
      <c r="BL151" s="3">
        <v>2391287.23</v>
      </c>
      <c r="BM151" s="3">
        <v>5765074.1799999997</v>
      </c>
      <c r="BN151" s="53">
        <v>1.1171185286738854</v>
      </c>
      <c r="BO151" s="54">
        <v>9.1664399999999996E-5</v>
      </c>
      <c r="BP151" s="70">
        <v>2305</v>
      </c>
      <c r="BQ151" s="71"/>
      <c r="BR151" s="70"/>
      <c r="BS151" s="72"/>
      <c r="BT151" s="72"/>
      <c r="BU151" s="70">
        <v>8485698</v>
      </c>
      <c r="BV151" s="70">
        <v>168018</v>
      </c>
      <c r="BW151" s="74">
        <v>2740672</v>
      </c>
      <c r="BX151" s="70">
        <v>11394388</v>
      </c>
    </row>
    <row r="152" spans="1:76" x14ac:dyDescent="0.3">
      <c r="A152" s="73" t="s">
        <v>10</v>
      </c>
      <c r="B152" s="2" t="s">
        <v>11</v>
      </c>
      <c r="C152" s="2" t="s">
        <v>170</v>
      </c>
      <c r="D152" s="2" t="s">
        <v>16</v>
      </c>
      <c r="E152" s="2" t="s">
        <v>15</v>
      </c>
      <c r="F152" s="17" t="str">
        <f>+Tabela1[[#This Row],[WK]]&amp;Tabela1[[#This Row],[PK]]&amp;Tabela1[[#This Row],[GK]]</f>
        <v>022403</v>
      </c>
      <c r="G152" s="2" t="s">
        <v>173</v>
      </c>
      <c r="H152" s="3">
        <v>359432380.70999998</v>
      </c>
      <c r="I152" s="4">
        <v>1.125</v>
      </c>
      <c r="J152" s="3">
        <v>404361428.30000001</v>
      </c>
      <c r="K152" s="4">
        <v>7.0000000000000007E-2</v>
      </c>
      <c r="L152" s="3">
        <v>28305300</v>
      </c>
      <c r="M152" s="3"/>
      <c r="N152" s="5"/>
      <c r="O152" s="3">
        <v>49336685.530000001</v>
      </c>
      <c r="P152" s="4">
        <v>1.125</v>
      </c>
      <c r="Q152" s="3">
        <v>55503771.219999999</v>
      </c>
      <c r="R152" s="4">
        <v>1.6E-2</v>
      </c>
      <c r="S152" s="3">
        <v>888060</v>
      </c>
      <c r="T152" s="3"/>
      <c r="U152" s="5"/>
      <c r="V152" s="3">
        <v>16712426</v>
      </c>
      <c r="W152" s="5"/>
      <c r="X152" s="3">
        <v>13404126</v>
      </c>
      <c r="Y152" s="3">
        <v>0</v>
      </c>
      <c r="Z152" s="3">
        <v>6175</v>
      </c>
      <c r="AA152" s="3">
        <v>1602115</v>
      </c>
      <c r="AB152" s="3">
        <v>10603557</v>
      </c>
      <c r="AC152" s="3">
        <v>1192279</v>
      </c>
      <c r="AD152" s="3">
        <v>592641</v>
      </c>
      <c r="AE152" s="3">
        <v>0</v>
      </c>
      <c r="AF152" s="3">
        <v>28305300</v>
      </c>
      <c r="AG152" s="3">
        <v>888060</v>
      </c>
      <c r="AH152" s="3">
        <v>592641</v>
      </c>
      <c r="AI152" s="3">
        <v>16712426</v>
      </c>
      <c r="AJ152" s="3">
        <v>659725</v>
      </c>
      <c r="AK152" s="3">
        <v>1001152</v>
      </c>
      <c r="AL152" s="3">
        <v>1104188</v>
      </c>
      <c r="AM152" s="3">
        <v>-103036</v>
      </c>
      <c r="AN152" s="3">
        <v>341427</v>
      </c>
      <c r="AO152" s="3">
        <v>0</v>
      </c>
      <c r="AP152" s="3">
        <v>0</v>
      </c>
      <c r="AQ152" s="3">
        <v>341427</v>
      </c>
      <c r="AR152" s="3">
        <f>Tabela1[[#This Row],[Potrzeby finansowe 2027
w tym:]]+Tabela1[[#This Row],[Rozliczenie 2025 potrz. fin.]]</f>
        <v>13745553</v>
      </c>
      <c r="AS152" s="3">
        <v>0</v>
      </c>
      <c r="AT152" s="3">
        <v>0</v>
      </c>
      <c r="AU152" s="3"/>
      <c r="AV152" s="3"/>
      <c r="AW152" s="3"/>
      <c r="AX152" s="3"/>
      <c r="AY152" s="3"/>
      <c r="AZ152" s="3"/>
      <c r="BA152" s="3">
        <v>6175</v>
      </c>
      <c r="BB152" s="3">
        <v>0</v>
      </c>
      <c r="BC152" s="3">
        <v>0</v>
      </c>
      <c r="BD152" s="3">
        <v>0</v>
      </c>
      <c r="BE152" s="3">
        <v>123.74</v>
      </c>
      <c r="BF152" s="3">
        <v>0</v>
      </c>
      <c r="BG152" s="3">
        <v>775831</v>
      </c>
      <c r="BH152" s="3">
        <v>7290</v>
      </c>
      <c r="BI152" s="3">
        <v>826284</v>
      </c>
      <c r="BJ152" s="3">
        <v>12697380.194999998</v>
      </c>
      <c r="BK152" s="3">
        <v>6826233.129999999</v>
      </c>
      <c r="BL152" s="3">
        <v>3379277.13</v>
      </c>
      <c r="BM152" s="3">
        <v>16726034</v>
      </c>
      <c r="BN152" s="53">
        <v>1.1844473667030395</v>
      </c>
      <c r="BO152" s="54">
        <v>2.5374229999999999E-4</v>
      </c>
      <c r="BP152" s="70">
        <v>6381</v>
      </c>
      <c r="BQ152" s="71"/>
      <c r="BR152" s="70"/>
      <c r="BS152" s="72"/>
      <c r="BT152" s="72"/>
      <c r="BU152" s="70">
        <v>28305300</v>
      </c>
      <c r="BV152" s="70">
        <v>888060</v>
      </c>
      <c r="BW152" s="74">
        <v>592641</v>
      </c>
      <c r="BX152" s="70">
        <v>29786001</v>
      </c>
    </row>
    <row r="153" spans="1:76" x14ac:dyDescent="0.3">
      <c r="A153" s="73" t="s">
        <v>10</v>
      </c>
      <c r="B153" s="2" t="s">
        <v>11</v>
      </c>
      <c r="C153" s="2" t="s">
        <v>170</v>
      </c>
      <c r="D153" s="2" t="s">
        <v>18</v>
      </c>
      <c r="E153" s="2" t="s">
        <v>15</v>
      </c>
      <c r="F153" s="17" t="str">
        <f>+Tabela1[[#This Row],[WK]]&amp;Tabela1[[#This Row],[PK]]&amp;Tabela1[[#This Row],[GK]]</f>
        <v>022404</v>
      </c>
      <c r="G153" s="2" t="s">
        <v>174</v>
      </c>
      <c r="H153" s="3">
        <v>190185601.18000001</v>
      </c>
      <c r="I153" s="4">
        <v>1.125</v>
      </c>
      <c r="J153" s="3">
        <v>213958801.33000001</v>
      </c>
      <c r="K153" s="4">
        <v>7.0000000000000007E-2</v>
      </c>
      <c r="L153" s="3">
        <v>14977116</v>
      </c>
      <c r="M153" s="3"/>
      <c r="N153" s="5"/>
      <c r="O153" s="3">
        <v>8469093.6799999997</v>
      </c>
      <c r="P153" s="4">
        <v>1.125</v>
      </c>
      <c r="Q153" s="3">
        <v>9527730.3900000006</v>
      </c>
      <c r="R153" s="4">
        <v>1.6E-2</v>
      </c>
      <c r="S153" s="3">
        <v>152444</v>
      </c>
      <c r="T153" s="3"/>
      <c r="U153" s="5"/>
      <c r="V153" s="3">
        <v>8957131</v>
      </c>
      <c r="W153" s="5"/>
      <c r="X153" s="3">
        <v>16603929</v>
      </c>
      <c r="Y153" s="3">
        <v>1040174</v>
      </c>
      <c r="Z153" s="3">
        <v>308579</v>
      </c>
      <c r="AA153" s="3">
        <v>1390096</v>
      </c>
      <c r="AB153" s="3">
        <v>8311804</v>
      </c>
      <c r="AC153" s="3">
        <v>5553276</v>
      </c>
      <c r="AD153" s="3">
        <v>7646798</v>
      </c>
      <c r="AE153" s="3">
        <v>0</v>
      </c>
      <c r="AF153" s="3">
        <v>14977116</v>
      </c>
      <c r="AG153" s="3">
        <v>152444</v>
      </c>
      <c r="AH153" s="3">
        <v>7646798</v>
      </c>
      <c r="AI153" s="3">
        <v>8957131</v>
      </c>
      <c r="AJ153" s="3">
        <v>260757</v>
      </c>
      <c r="AK153" s="3">
        <v>260757</v>
      </c>
      <c r="AL153" s="3">
        <v>543403</v>
      </c>
      <c r="AM153" s="3">
        <v>-282646</v>
      </c>
      <c r="AN153" s="3">
        <v>-120112</v>
      </c>
      <c r="AO153" s="3">
        <v>0</v>
      </c>
      <c r="AP153" s="3">
        <v>120112</v>
      </c>
      <c r="AQ153" s="3">
        <v>0</v>
      </c>
      <c r="AR153" s="3">
        <f>Tabela1[[#This Row],[Potrzeby finansowe 2027
w tym:]]+Tabela1[[#This Row],[Rozliczenie 2025 potrz. fin.]]</f>
        <v>16603929</v>
      </c>
      <c r="AS153" s="3">
        <v>0</v>
      </c>
      <c r="AT153" s="3">
        <v>0</v>
      </c>
      <c r="AU153" s="3"/>
      <c r="AV153" s="3"/>
      <c r="AW153" s="3"/>
      <c r="AX153" s="3"/>
      <c r="AY153" s="3"/>
      <c r="AZ153" s="3"/>
      <c r="BA153" s="3">
        <v>308579</v>
      </c>
      <c r="BB153" s="3">
        <v>0</v>
      </c>
      <c r="BC153" s="3">
        <v>19.04</v>
      </c>
      <c r="BD153" s="3">
        <v>3010.27</v>
      </c>
      <c r="BE153" s="3">
        <v>35.85</v>
      </c>
      <c r="BF153" s="3">
        <v>0</v>
      </c>
      <c r="BG153" s="3">
        <v>537867</v>
      </c>
      <c r="BH153" s="3">
        <v>5054</v>
      </c>
      <c r="BI153" s="3">
        <v>852229</v>
      </c>
      <c r="BJ153" s="3">
        <v>13096074.727499999</v>
      </c>
      <c r="BK153" s="3">
        <v>5306233.8100000005</v>
      </c>
      <c r="BL153" s="3">
        <v>12409125.880000001</v>
      </c>
      <c r="BM153" s="3">
        <v>6341111.9100000001</v>
      </c>
      <c r="BN153" s="53">
        <v>0.94266528636579849</v>
      </c>
      <c r="BO153" s="54">
        <v>1.6820370000000001E-4</v>
      </c>
      <c r="BP153" s="70">
        <v>4230</v>
      </c>
      <c r="BQ153" s="71"/>
      <c r="BR153" s="70"/>
      <c r="BS153" s="72"/>
      <c r="BT153" s="72"/>
      <c r="BU153" s="70">
        <v>14977116</v>
      </c>
      <c r="BV153" s="70">
        <v>152444</v>
      </c>
      <c r="BW153" s="74">
        <v>7646798</v>
      </c>
      <c r="BX153" s="70">
        <v>22776358</v>
      </c>
    </row>
    <row r="154" spans="1:76" x14ac:dyDescent="0.3">
      <c r="A154" s="73" t="s">
        <v>10</v>
      </c>
      <c r="B154" s="2" t="s">
        <v>11</v>
      </c>
      <c r="C154" s="2" t="s">
        <v>170</v>
      </c>
      <c r="D154" s="2" t="s">
        <v>21</v>
      </c>
      <c r="E154" s="2" t="s">
        <v>19</v>
      </c>
      <c r="F154" s="17" t="str">
        <f>+Tabela1[[#This Row],[WK]]&amp;Tabela1[[#This Row],[PK]]&amp;Tabela1[[#This Row],[GK]]</f>
        <v>022405</v>
      </c>
      <c r="G154" s="2" t="s">
        <v>175</v>
      </c>
      <c r="H154" s="3">
        <v>972327062.89999998</v>
      </c>
      <c r="I154" s="4">
        <v>1.125</v>
      </c>
      <c r="J154" s="3">
        <v>1093867945.76</v>
      </c>
      <c r="K154" s="4">
        <v>7.0000000000000007E-2</v>
      </c>
      <c r="L154" s="3">
        <v>76570756</v>
      </c>
      <c r="M154" s="3"/>
      <c r="N154" s="5"/>
      <c r="O154" s="3">
        <v>189489639.88000003</v>
      </c>
      <c r="P154" s="4">
        <v>1.125</v>
      </c>
      <c r="Q154" s="3">
        <v>213175844.87</v>
      </c>
      <c r="R154" s="4">
        <v>1.6E-2</v>
      </c>
      <c r="S154" s="3">
        <v>3410814</v>
      </c>
      <c r="T154" s="3"/>
      <c r="U154" s="5"/>
      <c r="V154" s="3">
        <v>43208511</v>
      </c>
      <c r="W154" s="5"/>
      <c r="X154" s="3">
        <v>37069312</v>
      </c>
      <c r="Y154" s="3">
        <v>0</v>
      </c>
      <c r="Z154" s="3">
        <v>1477</v>
      </c>
      <c r="AA154" s="3">
        <v>2740581</v>
      </c>
      <c r="AB154" s="3">
        <v>34327254</v>
      </c>
      <c r="AC154" s="3">
        <v>0</v>
      </c>
      <c r="AD154" s="3">
        <v>0</v>
      </c>
      <c r="AE154" s="3">
        <v>0</v>
      </c>
      <c r="AF154" s="3">
        <v>76570756</v>
      </c>
      <c r="AG154" s="3">
        <v>3410814</v>
      </c>
      <c r="AH154" s="3">
        <v>0</v>
      </c>
      <c r="AI154" s="3">
        <v>43208511</v>
      </c>
      <c r="AJ154" s="3">
        <v>-645006</v>
      </c>
      <c r="AK154" s="3">
        <v>-934630</v>
      </c>
      <c r="AL154" s="3">
        <v>3144258</v>
      </c>
      <c r="AM154" s="3">
        <v>-4078888</v>
      </c>
      <c r="AN154" s="3">
        <v>-289624</v>
      </c>
      <c r="AO154" s="3">
        <v>0</v>
      </c>
      <c r="AP154" s="3">
        <v>0</v>
      </c>
      <c r="AQ154" s="3">
        <v>-289624</v>
      </c>
      <c r="AR154" s="3">
        <f>Tabela1[[#This Row],[Potrzeby finansowe 2027
w tym:]]+Tabela1[[#This Row],[Rozliczenie 2025 potrz. fin.]]</f>
        <v>36779688</v>
      </c>
      <c r="AS154" s="3">
        <v>0</v>
      </c>
      <c r="AT154" s="3">
        <v>0</v>
      </c>
      <c r="AU154" s="3"/>
      <c r="AV154" s="3"/>
      <c r="AW154" s="3"/>
      <c r="AX154" s="3"/>
      <c r="AY154" s="3"/>
      <c r="AZ154" s="3"/>
      <c r="BA154" s="3">
        <v>1477</v>
      </c>
      <c r="BB154" s="3">
        <v>0</v>
      </c>
      <c r="BC154" s="3">
        <v>1.98</v>
      </c>
      <c r="BD154" s="3">
        <v>3.88</v>
      </c>
      <c r="BE154" s="3">
        <v>8.6300000000000008</v>
      </c>
      <c r="BF154" s="3">
        <v>0</v>
      </c>
      <c r="BG154" s="3">
        <v>2146252</v>
      </c>
      <c r="BH154" s="3">
        <v>20167</v>
      </c>
      <c r="BI154" s="3">
        <v>594329</v>
      </c>
      <c r="BJ154" s="3">
        <v>9132954.4075000007</v>
      </c>
      <c r="BK154" s="3">
        <v>0</v>
      </c>
      <c r="BL154" s="3">
        <v>5857309.6200000001</v>
      </c>
      <c r="BM154" s="3">
        <v>24817198.390000001</v>
      </c>
      <c r="BN154" s="53">
        <v>1.0074722774031692</v>
      </c>
      <c r="BO154" s="54">
        <v>7.9915400000000005E-4</v>
      </c>
      <c r="BP154" s="70">
        <v>20098</v>
      </c>
      <c r="BQ154" s="71"/>
      <c r="BR154" s="70"/>
      <c r="BS154" s="72"/>
      <c r="BT154" s="72"/>
      <c r="BU154" s="70">
        <v>76570756</v>
      </c>
      <c r="BV154" s="70">
        <v>3410814</v>
      </c>
      <c r="BW154" s="74">
        <v>0</v>
      </c>
      <c r="BX154" s="70">
        <v>79981570</v>
      </c>
    </row>
    <row r="155" spans="1:76" x14ac:dyDescent="0.3">
      <c r="A155" s="73" t="s">
        <v>10</v>
      </c>
      <c r="B155" s="2" t="s">
        <v>11</v>
      </c>
      <c r="C155" s="2" t="s">
        <v>170</v>
      </c>
      <c r="D155" s="2" t="s">
        <v>23</v>
      </c>
      <c r="E155" s="2" t="s">
        <v>19</v>
      </c>
      <c r="F155" s="17" t="str">
        <f>+Tabela1[[#This Row],[WK]]&amp;Tabela1[[#This Row],[PK]]&amp;Tabela1[[#This Row],[GK]]</f>
        <v>022406</v>
      </c>
      <c r="G155" s="2" t="s">
        <v>176</v>
      </c>
      <c r="H155" s="3">
        <v>606732473.08000004</v>
      </c>
      <c r="I155" s="4">
        <v>1.125</v>
      </c>
      <c r="J155" s="3">
        <v>682574032.22000003</v>
      </c>
      <c r="K155" s="4">
        <v>7.0000000000000007E-2</v>
      </c>
      <c r="L155" s="3">
        <v>47780182</v>
      </c>
      <c r="M155" s="3"/>
      <c r="N155" s="5"/>
      <c r="O155" s="3">
        <v>37117492.670000002</v>
      </c>
      <c r="P155" s="4">
        <v>1.125</v>
      </c>
      <c r="Q155" s="3">
        <v>41757179.25</v>
      </c>
      <c r="R155" s="4">
        <v>1.6E-2</v>
      </c>
      <c r="S155" s="3">
        <v>668115</v>
      </c>
      <c r="T155" s="3"/>
      <c r="U155" s="5"/>
      <c r="V155" s="3">
        <v>31029991</v>
      </c>
      <c r="W155" s="5"/>
      <c r="X155" s="3">
        <v>43843279</v>
      </c>
      <c r="Y155" s="3">
        <v>5239386</v>
      </c>
      <c r="Z155" s="3">
        <v>147291</v>
      </c>
      <c r="AA155" s="3">
        <v>3035235</v>
      </c>
      <c r="AB155" s="3">
        <v>22153051</v>
      </c>
      <c r="AC155" s="3">
        <v>13268316</v>
      </c>
      <c r="AD155" s="3">
        <v>12101687</v>
      </c>
      <c r="AE155" s="3">
        <v>0</v>
      </c>
      <c r="AF155" s="3">
        <v>47780182</v>
      </c>
      <c r="AG155" s="3">
        <v>668115</v>
      </c>
      <c r="AH155" s="3">
        <v>12101687</v>
      </c>
      <c r="AI155" s="3">
        <v>31029991</v>
      </c>
      <c r="AJ155" s="3">
        <v>2618747</v>
      </c>
      <c r="AK155" s="3">
        <v>1907146</v>
      </c>
      <c r="AL155" s="3">
        <v>1752969</v>
      </c>
      <c r="AM155" s="3">
        <v>154177</v>
      </c>
      <c r="AN155" s="3">
        <v>-946391</v>
      </c>
      <c r="AO155" s="3">
        <v>0</v>
      </c>
      <c r="AP155" s="3">
        <v>234790</v>
      </c>
      <c r="AQ155" s="3">
        <v>-711601</v>
      </c>
      <c r="AR155" s="3">
        <f>Tabela1[[#This Row],[Potrzeby finansowe 2027
w tym:]]+Tabela1[[#This Row],[Rozliczenie 2025 potrz. fin.]]</f>
        <v>43131678</v>
      </c>
      <c r="AS155" s="3">
        <v>0</v>
      </c>
      <c r="AT155" s="3">
        <v>0</v>
      </c>
      <c r="AU155" s="3"/>
      <c r="AV155" s="3"/>
      <c r="AW155" s="3"/>
      <c r="AX155" s="3"/>
      <c r="AY155" s="3"/>
      <c r="AZ155" s="3"/>
      <c r="BA155" s="3">
        <v>147291</v>
      </c>
      <c r="BB155" s="3">
        <v>0</v>
      </c>
      <c r="BC155" s="3">
        <v>0</v>
      </c>
      <c r="BD155" s="3">
        <v>1367.06</v>
      </c>
      <c r="BE155" s="3">
        <v>217.3</v>
      </c>
      <c r="BF155" s="3">
        <v>0</v>
      </c>
      <c r="BG155" s="3">
        <v>1615515</v>
      </c>
      <c r="BH155" s="3">
        <v>15180</v>
      </c>
      <c r="BI155" s="3">
        <v>1419720</v>
      </c>
      <c r="BJ155" s="3">
        <v>21816603.475000001</v>
      </c>
      <c r="BK155" s="3">
        <v>13755874.32</v>
      </c>
      <c r="BL155" s="3">
        <v>8365312.2400000002</v>
      </c>
      <c r="BM155" s="3">
        <v>15512292.140000001</v>
      </c>
      <c r="BN155" s="53">
        <v>0.90939630489727019</v>
      </c>
      <c r="BO155" s="54">
        <v>5.3615889999999999E-4</v>
      </c>
      <c r="BP155" s="70">
        <v>13483</v>
      </c>
      <c r="BQ155" s="71"/>
      <c r="BR155" s="70"/>
      <c r="BS155" s="72"/>
      <c r="BT155" s="72"/>
      <c r="BU155" s="70">
        <v>47780182</v>
      </c>
      <c r="BV155" s="70">
        <v>668115</v>
      </c>
      <c r="BW155" s="74">
        <v>12101687</v>
      </c>
      <c r="BX155" s="70">
        <v>60549984</v>
      </c>
    </row>
    <row r="156" spans="1:76" x14ac:dyDescent="0.3">
      <c r="A156" s="73" t="s">
        <v>10</v>
      </c>
      <c r="B156" s="2" t="s">
        <v>11</v>
      </c>
      <c r="C156" s="2" t="s">
        <v>170</v>
      </c>
      <c r="D156" s="2" t="s">
        <v>30</v>
      </c>
      <c r="E156" s="2" t="s">
        <v>19</v>
      </c>
      <c r="F156" s="17" t="str">
        <f>+Tabela1[[#This Row],[WK]]&amp;Tabela1[[#This Row],[PK]]&amp;Tabela1[[#This Row],[GK]]</f>
        <v>022407</v>
      </c>
      <c r="G156" s="2" t="s">
        <v>177</v>
      </c>
      <c r="H156" s="3">
        <v>156420452.88</v>
      </c>
      <c r="I156" s="4">
        <v>1.125</v>
      </c>
      <c r="J156" s="3">
        <v>175973009.49000001</v>
      </c>
      <c r="K156" s="4">
        <v>7.0000000000000007E-2</v>
      </c>
      <c r="L156" s="3">
        <v>12318111</v>
      </c>
      <c r="M156" s="3"/>
      <c r="N156" s="5"/>
      <c r="O156" s="3">
        <v>6678140.1499999994</v>
      </c>
      <c r="P156" s="4">
        <v>1.125</v>
      </c>
      <c r="Q156" s="3">
        <v>7512907.6699999999</v>
      </c>
      <c r="R156" s="4">
        <v>1.6E-2</v>
      </c>
      <c r="S156" s="3">
        <v>120207</v>
      </c>
      <c r="T156" s="3"/>
      <c r="U156" s="5"/>
      <c r="V156" s="3">
        <v>7327653</v>
      </c>
      <c r="W156" s="5"/>
      <c r="X156" s="3">
        <v>12576998</v>
      </c>
      <c r="Y156" s="3">
        <v>1118767</v>
      </c>
      <c r="Z156" s="3">
        <v>288407</v>
      </c>
      <c r="AA156" s="3">
        <v>850284</v>
      </c>
      <c r="AB156" s="3">
        <v>5891517</v>
      </c>
      <c r="AC156" s="3">
        <v>4428023</v>
      </c>
      <c r="AD156" s="3">
        <v>5249344</v>
      </c>
      <c r="AE156" s="3">
        <v>0</v>
      </c>
      <c r="AF156" s="3">
        <v>12318111</v>
      </c>
      <c r="AG156" s="3">
        <v>120207</v>
      </c>
      <c r="AH156" s="3">
        <v>5249344</v>
      </c>
      <c r="AI156" s="3">
        <v>7327653</v>
      </c>
      <c r="AJ156" s="3">
        <v>50662</v>
      </c>
      <c r="AK156" s="3">
        <v>50662</v>
      </c>
      <c r="AL156" s="3">
        <v>354318</v>
      </c>
      <c r="AM156" s="3">
        <v>-303656</v>
      </c>
      <c r="AN156" s="3">
        <v>-409907</v>
      </c>
      <c r="AO156" s="3">
        <v>0</v>
      </c>
      <c r="AP156" s="3">
        <v>409907</v>
      </c>
      <c r="AQ156" s="3">
        <v>0</v>
      </c>
      <c r="AR156" s="3">
        <f>Tabela1[[#This Row],[Potrzeby finansowe 2027
w tym:]]+Tabela1[[#This Row],[Rozliczenie 2025 potrz. fin.]]</f>
        <v>12576998</v>
      </c>
      <c r="AS156" s="3">
        <v>0</v>
      </c>
      <c r="AT156" s="3">
        <v>0</v>
      </c>
      <c r="AU156" s="3"/>
      <c r="AV156" s="3"/>
      <c r="AW156" s="3"/>
      <c r="AX156" s="3"/>
      <c r="AY156" s="3"/>
      <c r="AZ156" s="3"/>
      <c r="BA156" s="3">
        <v>288407</v>
      </c>
      <c r="BB156" s="3">
        <v>0</v>
      </c>
      <c r="BC156" s="3">
        <v>0</v>
      </c>
      <c r="BD156" s="3">
        <v>2882.26</v>
      </c>
      <c r="BE156" s="3">
        <v>14.61</v>
      </c>
      <c r="BF156" s="3">
        <v>0</v>
      </c>
      <c r="BG156" s="3">
        <v>417608</v>
      </c>
      <c r="BH156" s="3">
        <v>3924</v>
      </c>
      <c r="BI156" s="3">
        <v>432676</v>
      </c>
      <c r="BJ156" s="3">
        <v>6648869.4325000001</v>
      </c>
      <c r="BK156" s="3">
        <v>2760585.66</v>
      </c>
      <c r="BL156" s="3">
        <v>1806523.18</v>
      </c>
      <c r="BM156" s="3">
        <v>11940088.73</v>
      </c>
      <c r="BN156" s="53">
        <v>0.9226192141611409</v>
      </c>
      <c r="BO156" s="54">
        <v>1.3402849999999999E-4</v>
      </c>
      <c r="BP156" s="70">
        <v>3371</v>
      </c>
      <c r="BQ156" s="71"/>
      <c r="BR156" s="70"/>
      <c r="BS156" s="72"/>
      <c r="BT156" s="72"/>
      <c r="BU156" s="70">
        <v>12318111</v>
      </c>
      <c r="BV156" s="70">
        <v>120207</v>
      </c>
      <c r="BW156" s="74">
        <v>5249344</v>
      </c>
      <c r="BX156" s="70">
        <v>17687662</v>
      </c>
    </row>
    <row r="157" spans="1:76" x14ac:dyDescent="0.3">
      <c r="A157" s="73" t="s">
        <v>10</v>
      </c>
      <c r="B157" s="2" t="s">
        <v>11</v>
      </c>
      <c r="C157" s="2" t="s">
        <v>178</v>
      </c>
      <c r="D157" s="2" t="s">
        <v>12</v>
      </c>
      <c r="E157" s="2" t="s">
        <v>13</v>
      </c>
      <c r="F157" s="17" t="str">
        <f>+Tabela1[[#This Row],[WK]]&amp;Tabela1[[#This Row],[PK]]&amp;Tabela1[[#This Row],[GK]]</f>
        <v>022501</v>
      </c>
      <c r="G157" s="2" t="s">
        <v>179</v>
      </c>
      <c r="H157" s="3">
        <v>179065702.87</v>
      </c>
      <c r="I157" s="4">
        <v>1.125</v>
      </c>
      <c r="J157" s="3">
        <v>201448915.72999999</v>
      </c>
      <c r="K157" s="4">
        <v>7.0000000000000007E-2</v>
      </c>
      <c r="L157" s="3">
        <v>14101424</v>
      </c>
      <c r="M157" s="3"/>
      <c r="N157" s="5"/>
      <c r="O157" s="3">
        <v>3056625.76</v>
      </c>
      <c r="P157" s="4">
        <v>1.125</v>
      </c>
      <c r="Q157" s="3">
        <v>3438703.98</v>
      </c>
      <c r="R157" s="4">
        <v>1.6E-2</v>
      </c>
      <c r="S157" s="3">
        <v>55019</v>
      </c>
      <c r="T157" s="3"/>
      <c r="U157" s="5"/>
      <c r="V157" s="3">
        <v>7551015</v>
      </c>
      <c r="W157" s="5"/>
      <c r="X157" s="3">
        <v>10708530</v>
      </c>
      <c r="Y157" s="3">
        <v>1083944</v>
      </c>
      <c r="Z157" s="3">
        <v>0</v>
      </c>
      <c r="AA157" s="3">
        <v>801661</v>
      </c>
      <c r="AB157" s="3">
        <v>6392900</v>
      </c>
      <c r="AC157" s="3">
        <v>2430025</v>
      </c>
      <c r="AD157" s="3">
        <v>3378782</v>
      </c>
      <c r="AE157" s="3">
        <v>0</v>
      </c>
      <c r="AF157" s="3">
        <v>14101424</v>
      </c>
      <c r="AG157" s="3">
        <v>55019</v>
      </c>
      <c r="AH157" s="3">
        <v>3378782</v>
      </c>
      <c r="AI157" s="3">
        <v>7551015</v>
      </c>
      <c r="AJ157" s="3">
        <v>693832</v>
      </c>
      <c r="AK157" s="3">
        <v>707052</v>
      </c>
      <c r="AL157" s="3">
        <v>497508</v>
      </c>
      <c r="AM157" s="3">
        <v>209544</v>
      </c>
      <c r="AN157" s="3">
        <v>13220</v>
      </c>
      <c r="AO157" s="3">
        <v>0</v>
      </c>
      <c r="AP157" s="3">
        <v>0</v>
      </c>
      <c r="AQ157" s="3">
        <v>13220</v>
      </c>
      <c r="AR157" s="3">
        <f>Tabela1[[#This Row],[Potrzeby finansowe 2027
w tym:]]+Tabela1[[#This Row],[Rozliczenie 2025 potrz. fin.]]</f>
        <v>10721750</v>
      </c>
      <c r="AS157" s="3">
        <v>0</v>
      </c>
      <c r="AT157" s="3">
        <v>0</v>
      </c>
      <c r="AU157" s="3"/>
      <c r="AV157" s="3"/>
      <c r="AW157" s="3"/>
      <c r="AX157" s="3"/>
      <c r="AY157" s="3"/>
      <c r="AZ157" s="3"/>
      <c r="BA157" s="3">
        <v>0</v>
      </c>
      <c r="BB157" s="3">
        <v>0</v>
      </c>
      <c r="BC157" s="3">
        <v>0</v>
      </c>
      <c r="BD157" s="3">
        <v>0</v>
      </c>
      <c r="BE157" s="3">
        <v>0</v>
      </c>
      <c r="BF157" s="3">
        <v>0</v>
      </c>
      <c r="BG157" s="3">
        <v>392598</v>
      </c>
      <c r="BH157" s="3">
        <v>3689</v>
      </c>
      <c r="BI157" s="3">
        <v>409063</v>
      </c>
      <c r="BJ157" s="3">
        <v>6286011.5499999998</v>
      </c>
      <c r="BK157" s="3">
        <v>3148351.59</v>
      </c>
      <c r="BL157" s="3">
        <v>1015967.02</v>
      </c>
      <c r="BM157" s="3">
        <v>10518705.800000001</v>
      </c>
      <c r="BN157" s="53">
        <v>0.92582001995840446</v>
      </c>
      <c r="BO157" s="54">
        <v>1.3545000000000001E-4</v>
      </c>
      <c r="BP157" s="70">
        <v>3407</v>
      </c>
      <c r="BQ157" s="71"/>
      <c r="BR157" s="70"/>
      <c r="BS157" s="72"/>
      <c r="BT157" s="72"/>
      <c r="BU157" s="70">
        <v>14101424</v>
      </c>
      <c r="BV157" s="70">
        <v>55019</v>
      </c>
      <c r="BW157" s="74">
        <v>3378782</v>
      </c>
      <c r="BX157" s="70">
        <v>17535225</v>
      </c>
    </row>
    <row r="158" spans="1:76" x14ac:dyDescent="0.3">
      <c r="A158" s="73" t="s">
        <v>10</v>
      </c>
      <c r="B158" s="2" t="s">
        <v>11</v>
      </c>
      <c r="C158" s="2" t="s">
        <v>178</v>
      </c>
      <c r="D158" s="2" t="s">
        <v>11</v>
      </c>
      <c r="E158" s="2" t="s">
        <v>13</v>
      </c>
      <c r="F158" s="17" t="str">
        <f>+Tabela1[[#This Row],[WK]]&amp;Tabela1[[#This Row],[PK]]&amp;Tabela1[[#This Row],[GK]]</f>
        <v>022502</v>
      </c>
      <c r="G158" s="2" t="s">
        <v>180</v>
      </c>
      <c r="H158" s="3">
        <v>1462186439.98</v>
      </c>
      <c r="I158" s="4">
        <v>1.125</v>
      </c>
      <c r="J158" s="3">
        <v>1644959744.98</v>
      </c>
      <c r="K158" s="4">
        <v>7.0000000000000007E-2</v>
      </c>
      <c r="L158" s="3">
        <v>115147182</v>
      </c>
      <c r="M158" s="3"/>
      <c r="N158" s="5"/>
      <c r="O158" s="3">
        <v>292273838.92000002</v>
      </c>
      <c r="P158" s="4">
        <v>1.125</v>
      </c>
      <c r="Q158" s="3">
        <v>328808068.79000002</v>
      </c>
      <c r="R158" s="4">
        <v>1.6E-2</v>
      </c>
      <c r="S158" s="3">
        <v>5260929</v>
      </c>
      <c r="T158" s="3"/>
      <c r="U158" s="5"/>
      <c r="V158" s="3">
        <v>59889003</v>
      </c>
      <c r="W158" s="5"/>
      <c r="X158" s="3">
        <v>57333639</v>
      </c>
      <c r="Y158" s="3">
        <v>925381</v>
      </c>
      <c r="Z158" s="3">
        <v>4584</v>
      </c>
      <c r="AA158" s="3">
        <v>4674711</v>
      </c>
      <c r="AB158" s="3">
        <v>51728963</v>
      </c>
      <c r="AC158" s="3">
        <v>0</v>
      </c>
      <c r="AD158" s="3">
        <v>6133451</v>
      </c>
      <c r="AE158" s="3">
        <v>0</v>
      </c>
      <c r="AF158" s="3">
        <v>115147182</v>
      </c>
      <c r="AG158" s="3">
        <v>5260929</v>
      </c>
      <c r="AH158" s="3">
        <v>6133451</v>
      </c>
      <c r="AI158" s="3">
        <v>59889003</v>
      </c>
      <c r="AJ158" s="3">
        <v>2791476</v>
      </c>
      <c r="AK158" s="3">
        <v>4882926</v>
      </c>
      <c r="AL158" s="3">
        <v>2706437</v>
      </c>
      <c r="AM158" s="3">
        <v>2176489</v>
      </c>
      <c r="AN158" s="3">
        <v>2091450</v>
      </c>
      <c r="AO158" s="3">
        <v>0</v>
      </c>
      <c r="AP158" s="3">
        <v>0</v>
      </c>
      <c r="AQ158" s="3">
        <v>2091450</v>
      </c>
      <c r="AR158" s="3">
        <f>Tabela1[[#This Row],[Potrzeby finansowe 2027
w tym:]]+Tabela1[[#This Row],[Rozliczenie 2025 potrz. fin.]]</f>
        <v>59425089</v>
      </c>
      <c r="AS158" s="3">
        <v>0</v>
      </c>
      <c r="AT158" s="3">
        <v>0</v>
      </c>
      <c r="AU158" s="3"/>
      <c r="AV158" s="3"/>
      <c r="AW158" s="3"/>
      <c r="AX158" s="3"/>
      <c r="AY158" s="3"/>
      <c r="AZ158" s="3"/>
      <c r="BA158" s="3">
        <v>4584</v>
      </c>
      <c r="BB158" s="3">
        <v>0</v>
      </c>
      <c r="BC158" s="3">
        <v>0</v>
      </c>
      <c r="BD158" s="3">
        <v>0</v>
      </c>
      <c r="BE158" s="3">
        <v>91.86</v>
      </c>
      <c r="BF158" s="3">
        <v>0</v>
      </c>
      <c r="BG158" s="3">
        <v>2989982</v>
      </c>
      <c r="BH158" s="3">
        <v>28095</v>
      </c>
      <c r="BI158" s="3">
        <v>1684729</v>
      </c>
      <c r="BJ158" s="3">
        <v>25888961.297499999</v>
      </c>
      <c r="BK158" s="3">
        <v>21308414.18</v>
      </c>
      <c r="BL158" s="3">
        <v>4879388.37</v>
      </c>
      <c r="BM158" s="3">
        <v>8563411.7300000004</v>
      </c>
      <c r="BN158" s="53">
        <v>0.99244005483898046</v>
      </c>
      <c r="BO158" s="54">
        <v>1.1348717E-3</v>
      </c>
      <c r="BP158" s="70">
        <v>28540</v>
      </c>
      <c r="BQ158" s="71"/>
      <c r="BR158" s="70"/>
      <c r="BS158" s="72"/>
      <c r="BT158" s="72"/>
      <c r="BU158" s="70">
        <v>115147182</v>
      </c>
      <c r="BV158" s="70">
        <v>5260929</v>
      </c>
      <c r="BW158" s="74">
        <v>6133451</v>
      </c>
      <c r="BX158" s="70">
        <v>126541562</v>
      </c>
    </row>
    <row r="159" spans="1:76" x14ac:dyDescent="0.3">
      <c r="A159" s="73" t="s">
        <v>10</v>
      </c>
      <c r="B159" s="2" t="s">
        <v>11</v>
      </c>
      <c r="C159" s="2" t="s">
        <v>178</v>
      </c>
      <c r="D159" s="2" t="s">
        <v>16</v>
      </c>
      <c r="E159" s="2" t="s">
        <v>19</v>
      </c>
      <c r="F159" s="17" t="str">
        <f>+Tabela1[[#This Row],[WK]]&amp;Tabela1[[#This Row],[PK]]&amp;Tabela1[[#This Row],[GK]]</f>
        <v>022503</v>
      </c>
      <c r="G159" s="2" t="s">
        <v>181</v>
      </c>
      <c r="H159" s="3">
        <v>1112568846.8199999</v>
      </c>
      <c r="I159" s="4">
        <v>1.125</v>
      </c>
      <c r="J159" s="3">
        <v>1251639952.6700001</v>
      </c>
      <c r="K159" s="4">
        <v>7.0000000000000007E-2</v>
      </c>
      <c r="L159" s="3">
        <v>87614797</v>
      </c>
      <c r="M159" s="3"/>
      <c r="N159" s="5"/>
      <c r="O159" s="3">
        <v>96128199.719999999</v>
      </c>
      <c r="P159" s="4">
        <v>1.125</v>
      </c>
      <c r="Q159" s="3">
        <v>108144224.69</v>
      </c>
      <c r="R159" s="4">
        <v>1.6E-2</v>
      </c>
      <c r="S159" s="3">
        <v>1730308</v>
      </c>
      <c r="T159" s="3"/>
      <c r="U159" s="5"/>
      <c r="V159" s="3">
        <v>45029959</v>
      </c>
      <c r="W159" s="5"/>
      <c r="X159" s="3">
        <v>57297548</v>
      </c>
      <c r="Y159" s="3">
        <v>0</v>
      </c>
      <c r="Z159" s="3">
        <v>39413</v>
      </c>
      <c r="AA159" s="3">
        <v>3912485</v>
      </c>
      <c r="AB159" s="3">
        <v>36346772</v>
      </c>
      <c r="AC159" s="3">
        <v>16998878</v>
      </c>
      <c r="AD159" s="3">
        <v>30155724</v>
      </c>
      <c r="AE159" s="3">
        <v>49066810</v>
      </c>
      <c r="AF159" s="3">
        <v>68703711</v>
      </c>
      <c r="AG159" s="3">
        <v>1730308</v>
      </c>
      <c r="AH159" s="3">
        <v>0</v>
      </c>
      <c r="AI159" s="3">
        <v>45029959</v>
      </c>
      <c r="AJ159" s="3">
        <v>1733111</v>
      </c>
      <c r="AK159" s="3">
        <v>1825828</v>
      </c>
      <c r="AL159" s="3">
        <v>-4045610</v>
      </c>
      <c r="AM159" s="3">
        <v>5871438</v>
      </c>
      <c r="AN159" s="3">
        <v>-1075510</v>
      </c>
      <c r="AO159" s="3">
        <v>0</v>
      </c>
      <c r="AP159" s="3">
        <v>1168227</v>
      </c>
      <c r="AQ159" s="3">
        <v>92717</v>
      </c>
      <c r="AR159" s="3">
        <f>Tabela1[[#This Row],[Potrzeby finansowe 2027
w tym:]]+Tabela1[[#This Row],[Rozliczenie 2025 potrz. fin.]]</f>
        <v>57390265</v>
      </c>
      <c r="AS159" s="3">
        <v>0</v>
      </c>
      <c r="AT159" s="3">
        <v>0</v>
      </c>
      <c r="AU159" s="3"/>
      <c r="AV159" s="3"/>
      <c r="AW159" s="3"/>
      <c r="AX159" s="3"/>
      <c r="AY159" s="3"/>
      <c r="AZ159" s="3"/>
      <c r="BA159" s="3">
        <v>39413</v>
      </c>
      <c r="BB159" s="3">
        <v>0</v>
      </c>
      <c r="BC159" s="3">
        <v>5.65</v>
      </c>
      <c r="BD159" s="3">
        <v>0</v>
      </c>
      <c r="BE159" s="3">
        <v>752.09</v>
      </c>
      <c r="BF159" s="3">
        <v>0</v>
      </c>
      <c r="BG159" s="3">
        <v>2207021</v>
      </c>
      <c r="BH159" s="3">
        <v>20738</v>
      </c>
      <c r="BI159" s="3">
        <v>1705464</v>
      </c>
      <c r="BJ159" s="3">
        <v>26207584.745000001</v>
      </c>
      <c r="BK159" s="3">
        <v>22145834.060000002</v>
      </c>
      <c r="BL159" s="3">
        <v>4196059.58</v>
      </c>
      <c r="BM159" s="3">
        <v>7854883.5799999982</v>
      </c>
      <c r="BN159" s="53">
        <v>1.881575781315576</v>
      </c>
      <c r="BO159" s="54">
        <v>8.2791920000000005E-4</v>
      </c>
      <c r="BP159" s="70">
        <v>20821</v>
      </c>
      <c r="BQ159" s="71"/>
      <c r="BR159" s="70"/>
      <c r="BS159" s="72"/>
      <c r="BT159" s="72"/>
      <c r="BU159" s="70">
        <v>68703711</v>
      </c>
      <c r="BV159" s="70">
        <v>1730308</v>
      </c>
      <c r="BW159" s="74">
        <v>0</v>
      </c>
      <c r="BX159" s="70">
        <v>70434019</v>
      </c>
    </row>
    <row r="160" spans="1:76" x14ac:dyDescent="0.3">
      <c r="A160" s="73" t="s">
        <v>10</v>
      </c>
      <c r="B160" s="2" t="s">
        <v>11</v>
      </c>
      <c r="C160" s="2" t="s">
        <v>178</v>
      </c>
      <c r="D160" s="2" t="s">
        <v>18</v>
      </c>
      <c r="E160" s="2" t="s">
        <v>19</v>
      </c>
      <c r="F160" s="17" t="str">
        <f>+Tabela1[[#This Row],[WK]]&amp;Tabela1[[#This Row],[PK]]&amp;Tabela1[[#This Row],[GK]]</f>
        <v>022504</v>
      </c>
      <c r="G160" s="2" t="s">
        <v>182</v>
      </c>
      <c r="H160" s="3">
        <v>300064201.98000002</v>
      </c>
      <c r="I160" s="4">
        <v>1.125</v>
      </c>
      <c r="J160" s="3">
        <v>337572227.23000002</v>
      </c>
      <c r="K160" s="4">
        <v>7.0000000000000007E-2</v>
      </c>
      <c r="L160" s="3">
        <v>23630056</v>
      </c>
      <c r="M160" s="3"/>
      <c r="N160" s="5"/>
      <c r="O160" s="3">
        <v>9601311.6199999992</v>
      </c>
      <c r="P160" s="4">
        <v>1.125</v>
      </c>
      <c r="Q160" s="3">
        <v>10801475.57</v>
      </c>
      <c r="R160" s="4">
        <v>1.6E-2</v>
      </c>
      <c r="S160" s="3">
        <v>172824</v>
      </c>
      <c r="T160" s="3"/>
      <c r="U160" s="5"/>
      <c r="V160" s="3">
        <v>15175429</v>
      </c>
      <c r="W160" s="5"/>
      <c r="X160" s="3">
        <v>24233565</v>
      </c>
      <c r="Y160" s="3">
        <v>6932087</v>
      </c>
      <c r="Z160" s="3">
        <v>193911</v>
      </c>
      <c r="AA160" s="3">
        <v>1358335</v>
      </c>
      <c r="AB160" s="3">
        <v>10278598</v>
      </c>
      <c r="AC160" s="3">
        <v>5470634</v>
      </c>
      <c r="AD160" s="3">
        <v>9058136</v>
      </c>
      <c r="AE160" s="3">
        <v>0</v>
      </c>
      <c r="AF160" s="3">
        <v>23630056</v>
      </c>
      <c r="AG160" s="3">
        <v>172824</v>
      </c>
      <c r="AH160" s="3">
        <v>9058136</v>
      </c>
      <c r="AI160" s="3">
        <v>15175429</v>
      </c>
      <c r="AJ160" s="3">
        <v>1142456</v>
      </c>
      <c r="AK160" s="3">
        <v>1142456</v>
      </c>
      <c r="AL160" s="3">
        <v>777759</v>
      </c>
      <c r="AM160" s="3">
        <v>364697</v>
      </c>
      <c r="AN160" s="3">
        <v>-32566</v>
      </c>
      <c r="AO160" s="3">
        <v>0</v>
      </c>
      <c r="AP160" s="3">
        <v>32566</v>
      </c>
      <c r="AQ160" s="3">
        <v>0</v>
      </c>
      <c r="AR160" s="3">
        <f>Tabela1[[#This Row],[Potrzeby finansowe 2027
w tym:]]+Tabela1[[#This Row],[Rozliczenie 2025 potrz. fin.]]</f>
        <v>24233565</v>
      </c>
      <c r="AS160" s="3">
        <v>0</v>
      </c>
      <c r="AT160" s="3">
        <v>0</v>
      </c>
      <c r="AU160" s="3"/>
      <c r="AV160" s="3"/>
      <c r="AW160" s="3"/>
      <c r="AX160" s="3"/>
      <c r="AY160" s="3"/>
      <c r="AZ160" s="3"/>
      <c r="BA160" s="3">
        <v>193911</v>
      </c>
      <c r="BB160" s="3">
        <v>0</v>
      </c>
      <c r="BC160" s="3">
        <v>0</v>
      </c>
      <c r="BD160" s="3">
        <v>0</v>
      </c>
      <c r="BE160" s="3">
        <v>3885.6</v>
      </c>
      <c r="BF160" s="3">
        <v>0</v>
      </c>
      <c r="BG160" s="3">
        <v>914928</v>
      </c>
      <c r="BH160" s="3">
        <v>8597</v>
      </c>
      <c r="BI160" s="3">
        <v>443407</v>
      </c>
      <c r="BJ160" s="3">
        <v>6813762.3725000005</v>
      </c>
      <c r="BK160" s="3">
        <v>2735005.7600000007</v>
      </c>
      <c r="BL160" s="3">
        <v>4302065.53</v>
      </c>
      <c r="BM160" s="3">
        <v>7710895.3899999997</v>
      </c>
      <c r="BN160" s="53">
        <v>0.79289891161411274</v>
      </c>
      <c r="BO160" s="54">
        <v>3.0769849999999997E-4</v>
      </c>
      <c r="BP160" s="70">
        <v>7738</v>
      </c>
      <c r="BQ160" s="71"/>
      <c r="BR160" s="70"/>
      <c r="BS160" s="72"/>
      <c r="BT160" s="72"/>
      <c r="BU160" s="70">
        <v>23630056</v>
      </c>
      <c r="BV160" s="70">
        <v>172824</v>
      </c>
      <c r="BW160" s="74">
        <v>9058136</v>
      </c>
      <c r="BX160" s="70">
        <v>32861016</v>
      </c>
    </row>
    <row r="161" spans="1:76" x14ac:dyDescent="0.3">
      <c r="A161" s="73" t="s">
        <v>10</v>
      </c>
      <c r="B161" s="2" t="s">
        <v>11</v>
      </c>
      <c r="C161" s="2" t="s">
        <v>178</v>
      </c>
      <c r="D161" s="2" t="s">
        <v>21</v>
      </c>
      <c r="E161" s="2" t="s">
        <v>15</v>
      </c>
      <c r="F161" s="17" t="str">
        <f>+Tabela1[[#This Row],[WK]]&amp;Tabela1[[#This Row],[PK]]&amp;Tabela1[[#This Row],[GK]]</f>
        <v>022505</v>
      </c>
      <c r="G161" s="2" t="s">
        <v>183</v>
      </c>
      <c r="H161" s="3">
        <v>225271341.16999999</v>
      </c>
      <c r="I161" s="4">
        <v>1.125</v>
      </c>
      <c r="J161" s="3">
        <v>253430258.81999999</v>
      </c>
      <c r="K161" s="4">
        <v>7.0000000000000007E-2</v>
      </c>
      <c r="L161" s="3">
        <v>17740118</v>
      </c>
      <c r="M161" s="3"/>
      <c r="N161" s="5"/>
      <c r="O161" s="3">
        <v>35200387.700000003</v>
      </c>
      <c r="P161" s="4">
        <v>1.125</v>
      </c>
      <c r="Q161" s="3">
        <v>39600436.159999996</v>
      </c>
      <c r="R161" s="4">
        <v>1.6E-2</v>
      </c>
      <c r="S161" s="3">
        <v>633607</v>
      </c>
      <c r="T161" s="3"/>
      <c r="U161" s="5"/>
      <c r="V161" s="3">
        <v>10728006</v>
      </c>
      <c r="W161" s="5"/>
      <c r="X161" s="3">
        <v>12033914</v>
      </c>
      <c r="Y161" s="3">
        <v>0</v>
      </c>
      <c r="Z161" s="3">
        <v>0</v>
      </c>
      <c r="AA161" s="3">
        <v>1245467</v>
      </c>
      <c r="AB161" s="3">
        <v>7981489</v>
      </c>
      <c r="AC161" s="3">
        <v>2806958</v>
      </c>
      <c r="AD161" s="3">
        <v>1658427</v>
      </c>
      <c r="AE161" s="3">
        <v>0</v>
      </c>
      <c r="AF161" s="3">
        <v>17740118</v>
      </c>
      <c r="AG161" s="3">
        <v>633607</v>
      </c>
      <c r="AH161" s="3">
        <v>1658427</v>
      </c>
      <c r="AI161" s="3">
        <v>10728006</v>
      </c>
      <c r="AJ161" s="3">
        <v>291472</v>
      </c>
      <c r="AK161" s="3">
        <v>-87849</v>
      </c>
      <c r="AL161" s="3">
        <v>610311</v>
      </c>
      <c r="AM161" s="3">
        <v>-698160</v>
      </c>
      <c r="AN161" s="3">
        <v>-379321</v>
      </c>
      <c r="AO161" s="3">
        <v>0</v>
      </c>
      <c r="AP161" s="3">
        <v>0</v>
      </c>
      <c r="AQ161" s="3">
        <v>-379321</v>
      </c>
      <c r="AR161" s="3">
        <f>Tabela1[[#This Row],[Potrzeby finansowe 2027
w tym:]]+Tabela1[[#This Row],[Rozliczenie 2025 potrz. fin.]]</f>
        <v>11654593</v>
      </c>
      <c r="AS161" s="3">
        <v>0</v>
      </c>
      <c r="AT161" s="3">
        <v>0</v>
      </c>
      <c r="AU161" s="3"/>
      <c r="AV161" s="3"/>
      <c r="AW161" s="3"/>
      <c r="AX161" s="3"/>
      <c r="AY161" s="3"/>
      <c r="AZ161" s="3"/>
      <c r="BA161" s="3">
        <v>0</v>
      </c>
      <c r="BB161" s="3">
        <v>0</v>
      </c>
      <c r="BC161" s="3">
        <v>0</v>
      </c>
      <c r="BD161" s="3">
        <v>0</v>
      </c>
      <c r="BE161" s="3">
        <v>0</v>
      </c>
      <c r="BF161" s="3">
        <v>0</v>
      </c>
      <c r="BG161" s="3">
        <v>611619</v>
      </c>
      <c r="BH161" s="3">
        <v>5747</v>
      </c>
      <c r="BI161" s="3">
        <v>633848</v>
      </c>
      <c r="BJ161" s="3">
        <v>9740240.5774999987</v>
      </c>
      <c r="BK161" s="3">
        <v>6215088.209999999</v>
      </c>
      <c r="BL161" s="3">
        <v>2208139.75</v>
      </c>
      <c r="BM161" s="3">
        <v>9684329.9700000007</v>
      </c>
      <c r="BN161" s="53">
        <v>1.0351342529121552</v>
      </c>
      <c r="BO161" s="54">
        <v>2.0558729999999999E-4</v>
      </c>
      <c r="BP161" s="70">
        <v>5170</v>
      </c>
      <c r="BQ161" s="71"/>
      <c r="BR161" s="70"/>
      <c r="BS161" s="72"/>
      <c r="BT161" s="72"/>
      <c r="BU161" s="70">
        <v>17740118</v>
      </c>
      <c r="BV161" s="70">
        <v>633607</v>
      </c>
      <c r="BW161" s="74">
        <v>1658427</v>
      </c>
      <c r="BX161" s="70">
        <v>20032152</v>
      </c>
    </row>
    <row r="162" spans="1:76" x14ac:dyDescent="0.3">
      <c r="A162" s="73" t="s">
        <v>10</v>
      </c>
      <c r="B162" s="2" t="s">
        <v>11</v>
      </c>
      <c r="C162" s="2" t="s">
        <v>178</v>
      </c>
      <c r="D162" s="2" t="s">
        <v>23</v>
      </c>
      <c r="E162" s="2" t="s">
        <v>19</v>
      </c>
      <c r="F162" s="17" t="str">
        <f>+Tabela1[[#This Row],[WK]]&amp;Tabela1[[#This Row],[PK]]&amp;Tabela1[[#This Row],[GK]]</f>
        <v>022506</v>
      </c>
      <c r="G162" s="2" t="s">
        <v>184</v>
      </c>
      <c r="H162" s="3">
        <v>317802484.07999998</v>
      </c>
      <c r="I162" s="4">
        <v>1.125</v>
      </c>
      <c r="J162" s="3">
        <v>357527794.58999997</v>
      </c>
      <c r="K162" s="4">
        <v>7.0000000000000007E-2</v>
      </c>
      <c r="L162" s="3">
        <v>25026946</v>
      </c>
      <c r="M162" s="3"/>
      <c r="N162" s="5"/>
      <c r="O162" s="3">
        <v>25933777.480000004</v>
      </c>
      <c r="P162" s="4">
        <v>1.125</v>
      </c>
      <c r="Q162" s="3">
        <v>29175499.670000002</v>
      </c>
      <c r="R162" s="4">
        <v>1.6E-2</v>
      </c>
      <c r="S162" s="3">
        <v>466808</v>
      </c>
      <c r="T162" s="3"/>
      <c r="U162" s="5"/>
      <c r="V162" s="3">
        <v>16873634</v>
      </c>
      <c r="W162" s="5"/>
      <c r="X162" s="3">
        <v>26036653</v>
      </c>
      <c r="Y162" s="3">
        <v>1941162</v>
      </c>
      <c r="Z162" s="3">
        <v>1548195</v>
      </c>
      <c r="AA162" s="3">
        <v>1394127</v>
      </c>
      <c r="AB162" s="3">
        <v>14585047</v>
      </c>
      <c r="AC162" s="3">
        <v>6568122</v>
      </c>
      <c r="AD162" s="3">
        <v>9163019</v>
      </c>
      <c r="AE162" s="3">
        <v>0</v>
      </c>
      <c r="AF162" s="3">
        <v>25026946</v>
      </c>
      <c r="AG162" s="3">
        <v>466808</v>
      </c>
      <c r="AH162" s="3">
        <v>9163019</v>
      </c>
      <c r="AI162" s="3">
        <v>16873634</v>
      </c>
      <c r="AJ162" s="3">
        <v>1521743</v>
      </c>
      <c r="AK162" s="3">
        <v>1521743</v>
      </c>
      <c r="AL162" s="3">
        <v>913417</v>
      </c>
      <c r="AM162" s="3">
        <v>608326</v>
      </c>
      <c r="AN162" s="3">
        <v>-426047</v>
      </c>
      <c r="AO162" s="3">
        <v>0</v>
      </c>
      <c r="AP162" s="3">
        <v>426047</v>
      </c>
      <c r="AQ162" s="3">
        <v>0</v>
      </c>
      <c r="AR162" s="3">
        <f>Tabela1[[#This Row],[Potrzeby finansowe 2027
w tym:]]+Tabela1[[#This Row],[Rozliczenie 2025 potrz. fin.]]</f>
        <v>26036653</v>
      </c>
      <c r="AS162" s="3">
        <v>0</v>
      </c>
      <c r="AT162" s="3">
        <v>0</v>
      </c>
      <c r="AU162" s="3"/>
      <c r="AV162" s="3"/>
      <c r="AW162" s="3"/>
      <c r="AX162" s="3"/>
      <c r="AY162" s="3"/>
      <c r="AZ162" s="3"/>
      <c r="BA162" s="3">
        <v>1548195</v>
      </c>
      <c r="BB162" s="3">
        <v>0</v>
      </c>
      <c r="BC162" s="3">
        <v>42.24</v>
      </c>
      <c r="BD162" s="3">
        <v>0</v>
      </c>
      <c r="BE162" s="3">
        <v>30741.25</v>
      </c>
      <c r="BF162" s="3">
        <v>0</v>
      </c>
      <c r="BG162" s="3">
        <v>807652</v>
      </c>
      <c r="BH162" s="3">
        <v>7589</v>
      </c>
      <c r="BI162" s="3">
        <v>586475</v>
      </c>
      <c r="BJ162" s="3">
        <v>9012271.3499999996</v>
      </c>
      <c r="BK162" s="3">
        <v>5457512.5600000005</v>
      </c>
      <c r="BL162" s="3">
        <v>2014212.38</v>
      </c>
      <c r="BM162" s="3">
        <v>10190610.4</v>
      </c>
      <c r="BN162" s="53">
        <v>0.93396566035272288</v>
      </c>
      <c r="BO162" s="54">
        <v>2.7252150000000002E-4</v>
      </c>
      <c r="BP162" s="70">
        <v>6854</v>
      </c>
      <c r="BQ162" s="71"/>
      <c r="BR162" s="70"/>
      <c r="BS162" s="72"/>
      <c r="BT162" s="72"/>
      <c r="BU162" s="70">
        <v>25026946</v>
      </c>
      <c r="BV162" s="70">
        <v>466808</v>
      </c>
      <c r="BW162" s="74">
        <v>9163019</v>
      </c>
      <c r="BX162" s="70">
        <v>34656773</v>
      </c>
    </row>
    <row r="163" spans="1:76" x14ac:dyDescent="0.3">
      <c r="A163" s="73" t="s">
        <v>10</v>
      </c>
      <c r="B163" s="2" t="s">
        <v>11</v>
      </c>
      <c r="C163" s="2" t="s">
        <v>178</v>
      </c>
      <c r="D163" s="2" t="s">
        <v>30</v>
      </c>
      <c r="E163" s="2" t="s">
        <v>15</v>
      </c>
      <c r="F163" s="17" t="str">
        <f>+Tabela1[[#This Row],[WK]]&amp;Tabela1[[#This Row],[PK]]&amp;Tabela1[[#This Row],[GK]]</f>
        <v>022507</v>
      </c>
      <c r="G163" s="2" t="s">
        <v>180</v>
      </c>
      <c r="H163" s="3">
        <v>407691584.29000002</v>
      </c>
      <c r="I163" s="4">
        <v>1.125</v>
      </c>
      <c r="J163" s="3">
        <v>458653032.32999998</v>
      </c>
      <c r="K163" s="4">
        <v>7.0000000000000007E-2</v>
      </c>
      <c r="L163" s="3">
        <v>32105712</v>
      </c>
      <c r="M163" s="3"/>
      <c r="N163" s="5"/>
      <c r="O163" s="3">
        <v>20323845.699999999</v>
      </c>
      <c r="P163" s="4">
        <v>1.125</v>
      </c>
      <c r="Q163" s="3">
        <v>22864326.41</v>
      </c>
      <c r="R163" s="4">
        <v>1.6E-2</v>
      </c>
      <c r="S163" s="3">
        <v>365829</v>
      </c>
      <c r="T163" s="3"/>
      <c r="U163" s="5"/>
      <c r="V163" s="3">
        <v>18913859</v>
      </c>
      <c r="W163" s="5"/>
      <c r="X163" s="3">
        <v>14868237</v>
      </c>
      <c r="Y163" s="3">
        <v>0</v>
      </c>
      <c r="Z163" s="3">
        <v>36286</v>
      </c>
      <c r="AA163" s="3">
        <v>1409766</v>
      </c>
      <c r="AB163" s="3">
        <v>11428895</v>
      </c>
      <c r="AC163" s="3">
        <v>1993290</v>
      </c>
      <c r="AD163" s="3">
        <v>0</v>
      </c>
      <c r="AE163" s="3">
        <v>2052762</v>
      </c>
      <c r="AF163" s="3">
        <v>30052950</v>
      </c>
      <c r="AG163" s="3">
        <v>365829</v>
      </c>
      <c r="AH163" s="3">
        <v>0</v>
      </c>
      <c r="AI163" s="3">
        <v>18913859</v>
      </c>
      <c r="AJ163" s="3">
        <v>-1756941</v>
      </c>
      <c r="AK163" s="3">
        <v>-2167550</v>
      </c>
      <c r="AL163" s="3">
        <v>1643090</v>
      </c>
      <c r="AM163" s="3">
        <v>-3810640</v>
      </c>
      <c r="AN163" s="3">
        <v>-889764</v>
      </c>
      <c r="AO163" s="3">
        <v>0</v>
      </c>
      <c r="AP163" s="3">
        <v>479155</v>
      </c>
      <c r="AQ163" s="3">
        <v>-410609</v>
      </c>
      <c r="AR163" s="3">
        <f>Tabela1[[#This Row],[Potrzeby finansowe 2027
w tym:]]+Tabela1[[#This Row],[Rozliczenie 2025 potrz. fin.]]</f>
        <v>14457628</v>
      </c>
      <c r="AS163" s="3">
        <v>0</v>
      </c>
      <c r="AT163" s="3">
        <v>0</v>
      </c>
      <c r="AU163" s="3"/>
      <c r="AV163" s="3"/>
      <c r="AW163" s="3"/>
      <c r="AX163" s="3"/>
      <c r="AY163" s="3"/>
      <c r="AZ163" s="3"/>
      <c r="BA163" s="3">
        <v>36286</v>
      </c>
      <c r="BB163" s="3">
        <v>0</v>
      </c>
      <c r="BC163" s="3">
        <v>0</v>
      </c>
      <c r="BD163" s="3">
        <v>0</v>
      </c>
      <c r="BE163" s="3">
        <v>727.11</v>
      </c>
      <c r="BF163" s="3">
        <v>0</v>
      </c>
      <c r="BG163" s="3">
        <v>965053</v>
      </c>
      <c r="BH163" s="3">
        <v>9068</v>
      </c>
      <c r="BI163" s="3">
        <v>444713</v>
      </c>
      <c r="BJ163" s="3">
        <v>6833828.9349999987</v>
      </c>
      <c r="BK163" s="3">
        <v>4814122.459999999</v>
      </c>
      <c r="BL163" s="3">
        <v>401727.62</v>
      </c>
      <c r="BM163" s="3">
        <v>7275370.6600000001</v>
      </c>
      <c r="BN163" s="53">
        <v>1.3121438497337325</v>
      </c>
      <c r="BO163" s="54">
        <v>3.1401630000000002E-4</v>
      </c>
      <c r="BP163" s="70">
        <v>7897</v>
      </c>
      <c r="BQ163" s="71"/>
      <c r="BR163" s="70"/>
      <c r="BS163" s="72"/>
      <c r="BT163" s="72"/>
      <c r="BU163" s="70">
        <v>30052950</v>
      </c>
      <c r="BV163" s="70">
        <v>365829</v>
      </c>
      <c r="BW163" s="74">
        <v>0</v>
      </c>
      <c r="BX163" s="70">
        <v>30418779</v>
      </c>
    </row>
    <row r="164" spans="1:76" x14ac:dyDescent="0.3">
      <c r="A164" s="73" t="s">
        <v>10</v>
      </c>
      <c r="B164" s="2" t="s">
        <v>11</v>
      </c>
      <c r="C164" s="2" t="s">
        <v>185</v>
      </c>
      <c r="D164" s="2" t="s">
        <v>12</v>
      </c>
      <c r="E164" s="2" t="s">
        <v>13</v>
      </c>
      <c r="F164" s="17" t="str">
        <f>+Tabela1[[#This Row],[WK]]&amp;Tabela1[[#This Row],[PK]]&amp;Tabela1[[#This Row],[GK]]</f>
        <v>022601</v>
      </c>
      <c r="G164" s="2" t="s">
        <v>186</v>
      </c>
      <c r="H164" s="3">
        <v>126570343.23</v>
      </c>
      <c r="I164" s="4">
        <v>1.125</v>
      </c>
      <c r="J164" s="3">
        <v>142391636.13</v>
      </c>
      <c r="K164" s="4">
        <v>7.0000000000000007E-2</v>
      </c>
      <c r="L164" s="3">
        <v>9967415</v>
      </c>
      <c r="M164" s="3"/>
      <c r="N164" s="5"/>
      <c r="O164" s="3">
        <v>3243447.89</v>
      </c>
      <c r="P164" s="4">
        <v>1.125</v>
      </c>
      <c r="Q164" s="3">
        <v>3648878.88</v>
      </c>
      <c r="R164" s="4">
        <v>1.6E-2</v>
      </c>
      <c r="S164" s="3">
        <v>58382</v>
      </c>
      <c r="T164" s="3"/>
      <c r="U164" s="5"/>
      <c r="V164" s="3">
        <v>6391387</v>
      </c>
      <c r="W164" s="5"/>
      <c r="X164" s="3">
        <v>14243524</v>
      </c>
      <c r="Y164" s="3">
        <v>7064859</v>
      </c>
      <c r="Z164" s="3">
        <v>198523</v>
      </c>
      <c r="AA164" s="3">
        <v>692470</v>
      </c>
      <c r="AB164" s="3">
        <v>6287672</v>
      </c>
      <c r="AC164" s="3">
        <v>0</v>
      </c>
      <c r="AD164" s="3">
        <v>7405903</v>
      </c>
      <c r="AE164" s="3">
        <v>0</v>
      </c>
      <c r="AF164" s="3">
        <v>9967415</v>
      </c>
      <c r="AG164" s="3">
        <v>58382</v>
      </c>
      <c r="AH164" s="3">
        <v>7405903</v>
      </c>
      <c r="AI164" s="3">
        <v>6391387</v>
      </c>
      <c r="AJ164" s="3">
        <v>541752</v>
      </c>
      <c r="AK164" s="3">
        <v>95517</v>
      </c>
      <c r="AL164" s="3">
        <v>196909</v>
      </c>
      <c r="AM164" s="3">
        <v>-101392</v>
      </c>
      <c r="AN164" s="3">
        <v>-446235</v>
      </c>
      <c r="AO164" s="3">
        <v>0</v>
      </c>
      <c r="AP164" s="3">
        <v>0</v>
      </c>
      <c r="AQ164" s="3">
        <v>-446235</v>
      </c>
      <c r="AR164" s="3">
        <f>Tabela1[[#This Row],[Potrzeby finansowe 2027
w tym:]]+Tabela1[[#This Row],[Rozliczenie 2025 potrz. fin.]]</f>
        <v>13797289</v>
      </c>
      <c r="AS164" s="3">
        <v>0</v>
      </c>
      <c r="AT164" s="3">
        <v>0</v>
      </c>
      <c r="AU164" s="3"/>
      <c r="AV164" s="3"/>
      <c r="AW164" s="3"/>
      <c r="AX164" s="3"/>
      <c r="AY164" s="3"/>
      <c r="AZ164" s="3"/>
      <c r="BA164" s="3">
        <v>198523</v>
      </c>
      <c r="BB164" s="3">
        <v>0</v>
      </c>
      <c r="BC164" s="3">
        <v>141.02000000000001</v>
      </c>
      <c r="BD164" s="3">
        <v>0</v>
      </c>
      <c r="BE164" s="3">
        <v>3037.89</v>
      </c>
      <c r="BF164" s="3">
        <v>0</v>
      </c>
      <c r="BG164" s="3">
        <v>377782</v>
      </c>
      <c r="BH164" s="3">
        <v>3366</v>
      </c>
      <c r="BI164" s="3">
        <v>314688</v>
      </c>
      <c r="BJ164" s="3">
        <v>4835761.9350000005</v>
      </c>
      <c r="BK164" s="3">
        <v>2778399.3600000003</v>
      </c>
      <c r="BL164" s="3">
        <v>2792426.69</v>
      </c>
      <c r="BM164" s="3">
        <v>2644596.92</v>
      </c>
      <c r="BN164" s="53">
        <v>0.62236460460908583</v>
      </c>
      <c r="BO164" s="54">
        <v>1.551996E-4</v>
      </c>
      <c r="BP164" s="70">
        <v>3903</v>
      </c>
      <c r="BQ164" s="71"/>
      <c r="BR164" s="70"/>
      <c r="BS164" s="72"/>
      <c r="BT164" s="72"/>
      <c r="BU164" s="70">
        <v>9967415</v>
      </c>
      <c r="BV164" s="70">
        <v>58382</v>
      </c>
      <c r="BW164" s="74">
        <v>7405903</v>
      </c>
      <c r="BX164" s="70">
        <v>17431700</v>
      </c>
    </row>
    <row r="165" spans="1:76" x14ac:dyDescent="0.3">
      <c r="A165" s="73" t="s">
        <v>10</v>
      </c>
      <c r="B165" s="2" t="s">
        <v>11</v>
      </c>
      <c r="C165" s="2" t="s">
        <v>185</v>
      </c>
      <c r="D165" s="2" t="s">
        <v>11</v>
      </c>
      <c r="E165" s="2" t="s">
        <v>13</v>
      </c>
      <c r="F165" s="17" t="str">
        <f>+Tabela1[[#This Row],[WK]]&amp;Tabela1[[#This Row],[PK]]&amp;Tabela1[[#This Row],[GK]]</f>
        <v>022602</v>
      </c>
      <c r="G165" s="2" t="s">
        <v>187</v>
      </c>
      <c r="H165" s="3">
        <v>748419215.41999996</v>
      </c>
      <c r="I165" s="4">
        <v>1.125</v>
      </c>
      <c r="J165" s="3">
        <v>841971617.35000002</v>
      </c>
      <c r="K165" s="4">
        <v>7.0000000000000007E-2</v>
      </c>
      <c r="L165" s="3">
        <v>58938013</v>
      </c>
      <c r="M165" s="3"/>
      <c r="N165" s="5"/>
      <c r="O165" s="3">
        <v>89170169.299999997</v>
      </c>
      <c r="P165" s="4">
        <v>1.125</v>
      </c>
      <c r="Q165" s="3">
        <v>100316440.45999999</v>
      </c>
      <c r="R165" s="4">
        <v>1.6E-2</v>
      </c>
      <c r="S165" s="3">
        <v>1605063</v>
      </c>
      <c r="T165" s="3"/>
      <c r="U165" s="5"/>
      <c r="V165" s="3">
        <v>33643339</v>
      </c>
      <c r="W165" s="5"/>
      <c r="X165" s="3">
        <v>26522256</v>
      </c>
      <c r="Y165" s="3">
        <v>3632704</v>
      </c>
      <c r="Z165" s="3">
        <v>659</v>
      </c>
      <c r="AA165" s="3">
        <v>2363733</v>
      </c>
      <c r="AB165" s="3">
        <v>20525160</v>
      </c>
      <c r="AC165" s="3">
        <v>0</v>
      </c>
      <c r="AD165" s="3">
        <v>207202</v>
      </c>
      <c r="AE165" s="3">
        <v>0</v>
      </c>
      <c r="AF165" s="3">
        <v>58938013</v>
      </c>
      <c r="AG165" s="3">
        <v>1605063</v>
      </c>
      <c r="AH165" s="3">
        <v>207202</v>
      </c>
      <c r="AI165" s="3">
        <v>33643339</v>
      </c>
      <c r="AJ165" s="3">
        <v>-220700</v>
      </c>
      <c r="AK165" s="3">
        <v>-704399</v>
      </c>
      <c r="AL165" s="3">
        <v>1777222</v>
      </c>
      <c r="AM165" s="3">
        <v>-2481621</v>
      </c>
      <c r="AN165" s="3">
        <v>-483699</v>
      </c>
      <c r="AO165" s="3">
        <v>0</v>
      </c>
      <c r="AP165" s="3">
        <v>0</v>
      </c>
      <c r="AQ165" s="3">
        <v>-483699</v>
      </c>
      <c r="AR165" s="3">
        <f>Tabela1[[#This Row],[Potrzeby finansowe 2027
w tym:]]+Tabela1[[#This Row],[Rozliczenie 2025 potrz. fin.]]</f>
        <v>26038557</v>
      </c>
      <c r="AS165" s="3">
        <v>0</v>
      </c>
      <c r="AT165" s="3">
        <v>0</v>
      </c>
      <c r="AU165" s="3"/>
      <c r="AV165" s="3"/>
      <c r="AW165" s="3"/>
      <c r="AX165" s="3"/>
      <c r="AY165" s="3"/>
      <c r="AZ165" s="3"/>
      <c r="BA165" s="3">
        <v>659</v>
      </c>
      <c r="BB165" s="3">
        <v>0</v>
      </c>
      <c r="BC165" s="3">
        <v>0</v>
      </c>
      <c r="BD165" s="3">
        <v>0</v>
      </c>
      <c r="BE165" s="3">
        <v>13.2</v>
      </c>
      <c r="BF165" s="3">
        <v>0</v>
      </c>
      <c r="BG165" s="3">
        <v>1466949</v>
      </c>
      <c r="BH165" s="3">
        <v>13784</v>
      </c>
      <c r="BI165" s="3">
        <v>896784</v>
      </c>
      <c r="BJ165" s="3">
        <v>13780729.265000001</v>
      </c>
      <c r="BK165" s="3">
        <v>8059841.040000001</v>
      </c>
      <c r="BL165" s="3">
        <v>3428022.31</v>
      </c>
      <c r="BM165" s="3">
        <v>16027508.279999999</v>
      </c>
      <c r="BN165" s="53">
        <v>0.94369491620268042</v>
      </c>
      <c r="BO165" s="54">
        <v>5.9816169999999996E-4</v>
      </c>
      <c r="BP165" s="70">
        <v>15043</v>
      </c>
      <c r="BQ165" s="71"/>
      <c r="BR165" s="70"/>
      <c r="BS165" s="72"/>
      <c r="BT165" s="72"/>
      <c r="BU165" s="70">
        <v>58938013</v>
      </c>
      <c r="BV165" s="70">
        <v>1605063</v>
      </c>
      <c r="BW165" s="74">
        <v>207202</v>
      </c>
      <c r="BX165" s="70">
        <v>60750278</v>
      </c>
    </row>
    <row r="166" spans="1:76" x14ac:dyDescent="0.3">
      <c r="A166" s="73" t="s">
        <v>10</v>
      </c>
      <c r="B166" s="2" t="s">
        <v>11</v>
      </c>
      <c r="C166" s="2" t="s">
        <v>185</v>
      </c>
      <c r="D166" s="2" t="s">
        <v>16</v>
      </c>
      <c r="E166" s="2" t="s">
        <v>15</v>
      </c>
      <c r="F166" s="17" t="str">
        <f>+Tabela1[[#This Row],[WK]]&amp;Tabela1[[#This Row],[PK]]&amp;Tabela1[[#This Row],[GK]]</f>
        <v>022603</v>
      </c>
      <c r="G166" s="2" t="s">
        <v>188</v>
      </c>
      <c r="H166" s="3">
        <v>169121651.12</v>
      </c>
      <c r="I166" s="4">
        <v>1.125</v>
      </c>
      <c r="J166" s="3">
        <v>190261857.50999999</v>
      </c>
      <c r="K166" s="4">
        <v>7.0000000000000007E-2</v>
      </c>
      <c r="L166" s="3">
        <v>13318330</v>
      </c>
      <c r="M166" s="3"/>
      <c r="N166" s="5"/>
      <c r="O166" s="3">
        <v>4180307.65</v>
      </c>
      <c r="P166" s="4">
        <v>1.125</v>
      </c>
      <c r="Q166" s="3">
        <v>4702846.1100000003</v>
      </c>
      <c r="R166" s="4">
        <v>1.6E-2</v>
      </c>
      <c r="S166" s="3">
        <v>75246</v>
      </c>
      <c r="T166" s="3"/>
      <c r="U166" s="5"/>
      <c r="V166" s="3">
        <v>7902820</v>
      </c>
      <c r="W166" s="5"/>
      <c r="X166" s="3">
        <v>11360842</v>
      </c>
      <c r="Y166" s="3">
        <v>1200486</v>
      </c>
      <c r="Z166" s="3">
        <v>114577</v>
      </c>
      <c r="AA166" s="3">
        <v>940886</v>
      </c>
      <c r="AB166" s="3">
        <v>6712319</v>
      </c>
      <c r="AC166" s="3">
        <v>2392574</v>
      </c>
      <c r="AD166" s="3">
        <v>3458022</v>
      </c>
      <c r="AE166" s="3">
        <v>0</v>
      </c>
      <c r="AF166" s="3">
        <v>13318330</v>
      </c>
      <c r="AG166" s="3">
        <v>75246</v>
      </c>
      <c r="AH166" s="3">
        <v>3458022</v>
      </c>
      <c r="AI166" s="3">
        <v>7902820</v>
      </c>
      <c r="AJ166" s="3">
        <v>-1704230</v>
      </c>
      <c r="AK166" s="3">
        <v>-1704230</v>
      </c>
      <c r="AL166" s="3">
        <v>315713</v>
      </c>
      <c r="AM166" s="3">
        <v>-2019943</v>
      </c>
      <c r="AN166" s="3">
        <v>-722452</v>
      </c>
      <c r="AO166" s="3">
        <v>0</v>
      </c>
      <c r="AP166" s="3">
        <v>722452</v>
      </c>
      <c r="AQ166" s="3">
        <v>0</v>
      </c>
      <c r="AR166" s="3">
        <f>Tabela1[[#This Row],[Potrzeby finansowe 2027
w tym:]]+Tabela1[[#This Row],[Rozliczenie 2025 potrz. fin.]]</f>
        <v>11360842</v>
      </c>
      <c r="AS166" s="3">
        <v>0</v>
      </c>
      <c r="AT166" s="3">
        <v>0</v>
      </c>
      <c r="AU166" s="3"/>
      <c r="AV166" s="3"/>
      <c r="AW166" s="3"/>
      <c r="AX166" s="3"/>
      <c r="AY166" s="3"/>
      <c r="AZ166" s="3"/>
      <c r="BA166" s="3">
        <v>114577</v>
      </c>
      <c r="BB166" s="3">
        <v>0</v>
      </c>
      <c r="BC166" s="3">
        <v>3.81</v>
      </c>
      <c r="BD166" s="3">
        <v>1135.25</v>
      </c>
      <c r="BE166" s="3">
        <v>0</v>
      </c>
      <c r="BF166" s="3">
        <v>0</v>
      </c>
      <c r="BG166" s="3">
        <v>434104</v>
      </c>
      <c r="BH166" s="3">
        <v>4079</v>
      </c>
      <c r="BI166" s="3">
        <v>506782</v>
      </c>
      <c r="BJ166" s="3">
        <v>7787637.2375000007</v>
      </c>
      <c r="BK166" s="3">
        <v>3127713.24</v>
      </c>
      <c r="BL166" s="3">
        <v>4489782.49</v>
      </c>
      <c r="BM166" s="3">
        <v>9660131.0099999998</v>
      </c>
      <c r="BN166" s="53">
        <v>0.92744840192869071</v>
      </c>
      <c r="BO166" s="54">
        <v>1.5339910000000001E-4</v>
      </c>
      <c r="BP166" s="70">
        <v>3858</v>
      </c>
      <c r="BQ166" s="71"/>
      <c r="BR166" s="70"/>
      <c r="BS166" s="72"/>
      <c r="BT166" s="72"/>
      <c r="BU166" s="70">
        <v>13318330</v>
      </c>
      <c r="BV166" s="70">
        <v>75246</v>
      </c>
      <c r="BW166" s="74">
        <v>3458022</v>
      </c>
      <c r="BX166" s="70">
        <v>16851598</v>
      </c>
    </row>
    <row r="167" spans="1:76" x14ac:dyDescent="0.3">
      <c r="A167" s="73" t="s">
        <v>10</v>
      </c>
      <c r="B167" s="2" t="s">
        <v>11</v>
      </c>
      <c r="C167" s="2" t="s">
        <v>185</v>
      </c>
      <c r="D167" s="2" t="s">
        <v>18</v>
      </c>
      <c r="E167" s="2" t="s">
        <v>19</v>
      </c>
      <c r="F167" s="17" t="str">
        <f>+Tabela1[[#This Row],[WK]]&amp;Tabela1[[#This Row],[PK]]&amp;Tabela1[[#This Row],[GK]]</f>
        <v>022604</v>
      </c>
      <c r="G167" s="2" t="s">
        <v>189</v>
      </c>
      <c r="H167" s="3">
        <v>256716802.59</v>
      </c>
      <c r="I167" s="4">
        <v>1.125</v>
      </c>
      <c r="J167" s="3">
        <v>288806402.91000003</v>
      </c>
      <c r="K167" s="4">
        <v>7.0000000000000007E-2</v>
      </c>
      <c r="L167" s="3">
        <v>20216448</v>
      </c>
      <c r="M167" s="3"/>
      <c r="N167" s="5"/>
      <c r="O167" s="3">
        <v>25510203.18</v>
      </c>
      <c r="P167" s="4">
        <v>1.125</v>
      </c>
      <c r="Q167" s="3">
        <v>28698978.579999998</v>
      </c>
      <c r="R167" s="4">
        <v>1.6E-2</v>
      </c>
      <c r="S167" s="3">
        <v>459184</v>
      </c>
      <c r="T167" s="3"/>
      <c r="U167" s="5"/>
      <c r="V167" s="3">
        <v>14021481</v>
      </c>
      <c r="W167" s="5"/>
      <c r="X167" s="3">
        <v>26688541</v>
      </c>
      <c r="Y167" s="3">
        <v>7875150</v>
      </c>
      <c r="Z167" s="3">
        <v>248610</v>
      </c>
      <c r="AA167" s="3">
        <v>1262809</v>
      </c>
      <c r="AB167" s="3">
        <v>13295596</v>
      </c>
      <c r="AC167" s="3">
        <v>4006376</v>
      </c>
      <c r="AD167" s="3">
        <v>12667060</v>
      </c>
      <c r="AE167" s="3">
        <v>0</v>
      </c>
      <c r="AF167" s="3">
        <v>20216448</v>
      </c>
      <c r="AG167" s="3">
        <v>459184</v>
      </c>
      <c r="AH167" s="3">
        <v>12667060</v>
      </c>
      <c r="AI167" s="3">
        <v>14021481</v>
      </c>
      <c r="AJ167" s="3">
        <v>1660851</v>
      </c>
      <c r="AK167" s="3">
        <v>1660851</v>
      </c>
      <c r="AL167" s="3">
        <v>953211</v>
      </c>
      <c r="AM167" s="3">
        <v>707640</v>
      </c>
      <c r="AN167" s="3">
        <v>-892962</v>
      </c>
      <c r="AO167" s="3">
        <v>0</v>
      </c>
      <c r="AP167" s="3">
        <v>892962</v>
      </c>
      <c r="AQ167" s="3">
        <v>0</v>
      </c>
      <c r="AR167" s="3">
        <f>Tabela1[[#This Row],[Potrzeby finansowe 2027
w tym:]]+Tabela1[[#This Row],[Rozliczenie 2025 potrz. fin.]]</f>
        <v>26688541</v>
      </c>
      <c r="AS167" s="3">
        <v>0</v>
      </c>
      <c r="AT167" s="3">
        <v>0</v>
      </c>
      <c r="AU167" s="3"/>
      <c r="AV167" s="3"/>
      <c r="AW167" s="3"/>
      <c r="AX167" s="3"/>
      <c r="AY167" s="3"/>
      <c r="AZ167" s="3"/>
      <c r="BA167" s="3">
        <v>248610</v>
      </c>
      <c r="BB167" s="3">
        <v>0</v>
      </c>
      <c r="BC167" s="3">
        <v>8.84</v>
      </c>
      <c r="BD167" s="3">
        <v>1.58</v>
      </c>
      <c r="BE167" s="3">
        <v>4919.57</v>
      </c>
      <c r="BF167" s="3">
        <v>0</v>
      </c>
      <c r="BG167" s="3">
        <v>730814</v>
      </c>
      <c r="BH167" s="3">
        <v>6867</v>
      </c>
      <c r="BI167" s="3">
        <v>531995</v>
      </c>
      <c r="BJ167" s="3">
        <v>8175080.7624999993</v>
      </c>
      <c r="BK167" s="3">
        <v>4889400.2899999991</v>
      </c>
      <c r="BL167" s="3">
        <v>1937518.04</v>
      </c>
      <c r="BM167" s="3">
        <v>9267685.8100000005</v>
      </c>
      <c r="BN167" s="53">
        <v>0.74289471475336455</v>
      </c>
      <c r="BO167" s="54">
        <v>2.6902749999999998E-4</v>
      </c>
      <c r="BP167" s="70">
        <v>6766</v>
      </c>
      <c r="BQ167" s="71"/>
      <c r="BR167" s="70"/>
      <c r="BS167" s="72"/>
      <c r="BT167" s="72"/>
      <c r="BU167" s="70">
        <v>20216448</v>
      </c>
      <c r="BV167" s="70">
        <v>459184</v>
      </c>
      <c r="BW167" s="74">
        <v>12667060</v>
      </c>
      <c r="BX167" s="70">
        <v>33342692</v>
      </c>
    </row>
    <row r="168" spans="1:76" x14ac:dyDescent="0.3">
      <c r="A168" s="73" t="s">
        <v>10</v>
      </c>
      <c r="B168" s="2" t="s">
        <v>11</v>
      </c>
      <c r="C168" s="2" t="s">
        <v>185</v>
      </c>
      <c r="D168" s="2" t="s">
        <v>21</v>
      </c>
      <c r="E168" s="2" t="s">
        <v>15</v>
      </c>
      <c r="F168" s="17" t="str">
        <f>+Tabela1[[#This Row],[WK]]&amp;Tabela1[[#This Row],[PK]]&amp;Tabela1[[#This Row],[GK]]</f>
        <v>022605</v>
      </c>
      <c r="G168" s="2" t="s">
        <v>190</v>
      </c>
      <c r="H168" s="3">
        <v>200748040.84</v>
      </c>
      <c r="I168" s="4">
        <v>1.125</v>
      </c>
      <c r="J168" s="3">
        <v>225841545.94999999</v>
      </c>
      <c r="K168" s="4">
        <v>7.0000000000000007E-2</v>
      </c>
      <c r="L168" s="3">
        <v>15808908</v>
      </c>
      <c r="M168" s="3"/>
      <c r="N168" s="5"/>
      <c r="O168" s="3">
        <v>9971394.5899999999</v>
      </c>
      <c r="P168" s="4">
        <v>1.125</v>
      </c>
      <c r="Q168" s="3">
        <v>11217818.91</v>
      </c>
      <c r="R168" s="4">
        <v>1.6E-2</v>
      </c>
      <c r="S168" s="3">
        <v>179485</v>
      </c>
      <c r="T168" s="3"/>
      <c r="U168" s="5"/>
      <c r="V168" s="3">
        <v>10571748</v>
      </c>
      <c r="W168" s="5"/>
      <c r="X168" s="3">
        <v>8245415</v>
      </c>
      <c r="Y168" s="3">
        <v>0</v>
      </c>
      <c r="Z168" s="3">
        <v>157447</v>
      </c>
      <c r="AA168" s="3">
        <v>878916</v>
      </c>
      <c r="AB168" s="3">
        <v>7101052</v>
      </c>
      <c r="AC168" s="3">
        <v>108000</v>
      </c>
      <c r="AD168" s="3">
        <v>32920</v>
      </c>
      <c r="AE168" s="3">
        <v>1974</v>
      </c>
      <c r="AF168" s="3">
        <v>15808908</v>
      </c>
      <c r="AG168" s="3">
        <v>179485</v>
      </c>
      <c r="AH168" s="3">
        <v>30946</v>
      </c>
      <c r="AI168" s="3">
        <v>10571748</v>
      </c>
      <c r="AJ168" s="3">
        <v>364175</v>
      </c>
      <c r="AK168" s="3">
        <v>615075</v>
      </c>
      <c r="AL168" s="3">
        <v>715381</v>
      </c>
      <c r="AM168" s="3">
        <v>-100306</v>
      </c>
      <c r="AN168" s="3">
        <v>250900</v>
      </c>
      <c r="AO168" s="3">
        <v>0</v>
      </c>
      <c r="AP168" s="3">
        <v>0</v>
      </c>
      <c r="AQ168" s="3">
        <v>250900</v>
      </c>
      <c r="AR168" s="3">
        <f>Tabela1[[#This Row],[Potrzeby finansowe 2027
w tym:]]+Tabela1[[#This Row],[Rozliczenie 2025 potrz. fin.]]</f>
        <v>8496315</v>
      </c>
      <c r="AS168" s="3">
        <v>0</v>
      </c>
      <c r="AT168" s="3">
        <v>0</v>
      </c>
      <c r="AU168" s="3"/>
      <c r="AV168" s="3"/>
      <c r="AW168" s="3"/>
      <c r="AX168" s="3"/>
      <c r="AY168" s="3"/>
      <c r="AZ168" s="3"/>
      <c r="BA168" s="3">
        <v>157447</v>
      </c>
      <c r="BB168" s="3">
        <v>0</v>
      </c>
      <c r="BC168" s="3">
        <v>0</v>
      </c>
      <c r="BD168" s="3">
        <v>1577.47</v>
      </c>
      <c r="BE168" s="3">
        <v>0</v>
      </c>
      <c r="BF168" s="3">
        <v>0</v>
      </c>
      <c r="BG168" s="3">
        <v>504450</v>
      </c>
      <c r="BH168" s="3">
        <v>4740</v>
      </c>
      <c r="BI168" s="3">
        <v>374466</v>
      </c>
      <c r="BJ168" s="3">
        <v>5754361.397499999</v>
      </c>
      <c r="BK168" s="3">
        <v>3156897.1399999987</v>
      </c>
      <c r="BL168" s="3">
        <v>2437857.19</v>
      </c>
      <c r="BM168" s="3">
        <v>5514142.6500000004</v>
      </c>
      <c r="BN168" s="53">
        <v>1.2740904470123016</v>
      </c>
      <c r="BO168" s="54">
        <v>1.628391E-4</v>
      </c>
      <c r="BP168" s="70">
        <v>4095</v>
      </c>
      <c r="BQ168" s="71"/>
      <c r="BR168" s="70"/>
      <c r="BS168" s="72"/>
      <c r="BT168" s="72"/>
      <c r="BU168" s="70">
        <v>15808908</v>
      </c>
      <c r="BV168" s="70">
        <v>179485</v>
      </c>
      <c r="BW168" s="74">
        <v>30946</v>
      </c>
      <c r="BX168" s="70">
        <v>16019339</v>
      </c>
    </row>
    <row r="169" spans="1:76" x14ac:dyDescent="0.3">
      <c r="A169" s="73" t="s">
        <v>10</v>
      </c>
      <c r="B169" s="2" t="s">
        <v>11</v>
      </c>
      <c r="C169" s="2" t="s">
        <v>185</v>
      </c>
      <c r="D169" s="2" t="s">
        <v>23</v>
      </c>
      <c r="E169" s="2" t="s">
        <v>15</v>
      </c>
      <c r="F169" s="17" t="str">
        <f>+Tabela1[[#This Row],[WK]]&amp;Tabela1[[#This Row],[PK]]&amp;Tabela1[[#This Row],[GK]]</f>
        <v>022606</v>
      </c>
      <c r="G169" s="2" t="s">
        <v>187</v>
      </c>
      <c r="H169" s="3">
        <v>317351841.42000002</v>
      </c>
      <c r="I169" s="4">
        <v>1.125</v>
      </c>
      <c r="J169" s="3">
        <v>357020821.60000002</v>
      </c>
      <c r="K169" s="4">
        <v>7.0000000000000007E-2</v>
      </c>
      <c r="L169" s="3">
        <v>24991458</v>
      </c>
      <c r="M169" s="3"/>
      <c r="N169" s="5"/>
      <c r="O169" s="3">
        <v>48206780.530000001</v>
      </c>
      <c r="P169" s="4">
        <v>1.125</v>
      </c>
      <c r="Q169" s="3">
        <v>54232628.100000001</v>
      </c>
      <c r="R169" s="4">
        <v>1.6E-2</v>
      </c>
      <c r="S169" s="3">
        <v>867722</v>
      </c>
      <c r="T169" s="3"/>
      <c r="U169" s="5"/>
      <c r="V169" s="3">
        <v>15968287</v>
      </c>
      <c r="W169" s="5"/>
      <c r="X169" s="3">
        <v>17224078</v>
      </c>
      <c r="Y169" s="3">
        <v>0</v>
      </c>
      <c r="Z169" s="3">
        <v>147306</v>
      </c>
      <c r="AA169" s="3">
        <v>1263065</v>
      </c>
      <c r="AB169" s="3">
        <v>11010679</v>
      </c>
      <c r="AC169" s="3">
        <v>4803028</v>
      </c>
      <c r="AD169" s="3">
        <v>2711548</v>
      </c>
      <c r="AE169" s="3">
        <v>0</v>
      </c>
      <c r="AF169" s="3">
        <v>24991458</v>
      </c>
      <c r="AG169" s="3">
        <v>867722</v>
      </c>
      <c r="AH169" s="3">
        <v>2711548</v>
      </c>
      <c r="AI169" s="3">
        <v>15968287</v>
      </c>
      <c r="AJ169" s="3">
        <v>115431</v>
      </c>
      <c r="AK169" s="3">
        <v>-136606</v>
      </c>
      <c r="AL169" s="3">
        <v>1106629</v>
      </c>
      <c r="AM169" s="3">
        <v>-1243235</v>
      </c>
      <c r="AN169" s="3">
        <v>-252037</v>
      </c>
      <c r="AO169" s="3">
        <v>0</v>
      </c>
      <c r="AP169" s="3">
        <v>0</v>
      </c>
      <c r="AQ169" s="3">
        <v>-252037</v>
      </c>
      <c r="AR169" s="3">
        <f>Tabela1[[#This Row],[Potrzeby finansowe 2027
w tym:]]+Tabela1[[#This Row],[Rozliczenie 2025 potrz. fin.]]</f>
        <v>16972041</v>
      </c>
      <c r="AS169" s="3">
        <v>0</v>
      </c>
      <c r="AT169" s="3">
        <v>0</v>
      </c>
      <c r="AU169" s="3"/>
      <c r="AV169" s="3"/>
      <c r="AW169" s="3"/>
      <c r="AX169" s="3"/>
      <c r="AY169" s="3"/>
      <c r="AZ169" s="3"/>
      <c r="BA169" s="3">
        <v>147306</v>
      </c>
      <c r="BB169" s="3">
        <v>0</v>
      </c>
      <c r="BC169" s="3">
        <v>1.63</v>
      </c>
      <c r="BD169" s="3">
        <v>1120.18</v>
      </c>
      <c r="BE169" s="3">
        <v>700.51</v>
      </c>
      <c r="BF169" s="3">
        <v>0</v>
      </c>
      <c r="BG169" s="3">
        <v>736028</v>
      </c>
      <c r="BH169" s="3">
        <v>6916</v>
      </c>
      <c r="BI169" s="3">
        <v>527037</v>
      </c>
      <c r="BJ169" s="3">
        <v>8098888.9700000007</v>
      </c>
      <c r="BK169" s="3">
        <v>3257441.41</v>
      </c>
      <c r="BL169" s="3">
        <v>3124683.41</v>
      </c>
      <c r="BM169" s="3">
        <v>13116423.42</v>
      </c>
      <c r="BN169" s="53">
        <v>1.0493979836415694</v>
      </c>
      <c r="BO169" s="54">
        <v>2.5673280000000002E-4</v>
      </c>
      <c r="BP169" s="70">
        <v>6456</v>
      </c>
      <c r="BQ169" s="71"/>
      <c r="BR169" s="70"/>
      <c r="BS169" s="72"/>
      <c r="BT169" s="72"/>
      <c r="BU169" s="70">
        <v>24991458</v>
      </c>
      <c r="BV169" s="70">
        <v>867722</v>
      </c>
      <c r="BW169" s="74">
        <v>2711548</v>
      </c>
      <c r="BX169" s="70">
        <v>28570728</v>
      </c>
    </row>
    <row r="170" spans="1:76" x14ac:dyDescent="0.3">
      <c r="A170" s="73" t="s">
        <v>10</v>
      </c>
      <c r="B170" s="2" t="s">
        <v>18</v>
      </c>
      <c r="C170" s="2" t="s">
        <v>12</v>
      </c>
      <c r="D170" s="2" t="s">
        <v>12</v>
      </c>
      <c r="E170" s="2" t="s">
        <v>13</v>
      </c>
      <c r="F170" s="17" t="str">
        <f>+Tabela1[[#This Row],[WK]]&amp;Tabela1[[#This Row],[PK]]&amp;Tabela1[[#This Row],[GK]]</f>
        <v>040101</v>
      </c>
      <c r="G170" s="2" t="s">
        <v>191</v>
      </c>
      <c r="H170" s="3">
        <v>519876565.73000002</v>
      </c>
      <c r="I170" s="4">
        <v>1.125</v>
      </c>
      <c r="J170" s="3">
        <v>584861136.45000005</v>
      </c>
      <c r="K170" s="4">
        <v>7.0000000000000007E-2</v>
      </c>
      <c r="L170" s="3">
        <v>40940280</v>
      </c>
      <c r="M170" s="3"/>
      <c r="N170" s="5"/>
      <c r="O170" s="3">
        <v>99612814.729999989</v>
      </c>
      <c r="P170" s="4">
        <v>1.125</v>
      </c>
      <c r="Q170" s="3">
        <v>112064416.56999999</v>
      </c>
      <c r="R170" s="4">
        <v>1.6E-2</v>
      </c>
      <c r="S170" s="3">
        <v>1793031</v>
      </c>
      <c r="T170" s="3"/>
      <c r="U170" s="5"/>
      <c r="V170" s="3">
        <v>26591937</v>
      </c>
      <c r="W170" s="5"/>
      <c r="X170" s="3">
        <v>41878525</v>
      </c>
      <c r="Y170" s="3">
        <v>16782879</v>
      </c>
      <c r="Z170" s="3">
        <v>12182</v>
      </c>
      <c r="AA170" s="3">
        <v>1649569</v>
      </c>
      <c r="AB170" s="3">
        <v>23433895</v>
      </c>
      <c r="AC170" s="3">
        <v>0</v>
      </c>
      <c r="AD170" s="3">
        <v>15319181</v>
      </c>
      <c r="AE170" s="3">
        <v>0</v>
      </c>
      <c r="AF170" s="3">
        <v>40940280</v>
      </c>
      <c r="AG170" s="3">
        <v>1793031</v>
      </c>
      <c r="AH170" s="3">
        <v>15319181</v>
      </c>
      <c r="AI170" s="3">
        <v>26591937</v>
      </c>
      <c r="AJ170" s="3">
        <v>2242127</v>
      </c>
      <c r="AK170" s="3">
        <v>2274720</v>
      </c>
      <c r="AL170" s="3">
        <v>1607331</v>
      </c>
      <c r="AM170" s="3">
        <v>667389</v>
      </c>
      <c r="AN170" s="3">
        <v>32593</v>
      </c>
      <c r="AO170" s="3">
        <v>0</v>
      </c>
      <c r="AP170" s="3">
        <v>0</v>
      </c>
      <c r="AQ170" s="3">
        <v>32593</v>
      </c>
      <c r="AR170" s="3">
        <f>Tabela1[[#This Row],[Potrzeby finansowe 2027
w tym:]]+Tabela1[[#This Row],[Rozliczenie 2025 potrz. fin.]]</f>
        <v>41911118</v>
      </c>
      <c r="AS170" s="3">
        <v>0</v>
      </c>
      <c r="AT170" s="3">
        <v>0</v>
      </c>
      <c r="AU170" s="3"/>
      <c r="AV170" s="3"/>
      <c r="AW170" s="3"/>
      <c r="AX170" s="3"/>
      <c r="AY170" s="3"/>
      <c r="AZ170" s="3"/>
      <c r="BA170" s="3">
        <v>12182</v>
      </c>
      <c r="BB170" s="3">
        <v>0</v>
      </c>
      <c r="BC170" s="3">
        <v>0</v>
      </c>
      <c r="BD170" s="3">
        <v>122.05</v>
      </c>
      <c r="BE170" s="3">
        <v>0</v>
      </c>
      <c r="BF170" s="3">
        <v>0</v>
      </c>
      <c r="BG170" s="3">
        <v>1202911</v>
      </c>
      <c r="BH170" s="3">
        <v>11303</v>
      </c>
      <c r="BI170" s="3">
        <v>446658</v>
      </c>
      <c r="BJ170" s="3">
        <v>6863723.6825000001</v>
      </c>
      <c r="BK170" s="3">
        <v>4963197.13</v>
      </c>
      <c r="BL170" s="3">
        <v>119536.67</v>
      </c>
      <c r="BM170" s="3">
        <v>7363032.8700000001</v>
      </c>
      <c r="BN170" s="53">
        <v>0.73557725488001646</v>
      </c>
      <c r="BO170" s="54">
        <v>5.5468040000000002E-4</v>
      </c>
      <c r="BP170" s="70">
        <v>13949</v>
      </c>
      <c r="BQ170" s="71"/>
      <c r="BR170" s="70"/>
      <c r="BS170" s="72"/>
      <c r="BT170" s="72"/>
      <c r="BU170" s="70">
        <v>40940280</v>
      </c>
      <c r="BV170" s="70">
        <v>1793031</v>
      </c>
      <c r="BW170" s="74">
        <v>15319181</v>
      </c>
      <c r="BX170" s="70">
        <v>58052492</v>
      </c>
    </row>
    <row r="171" spans="1:76" x14ac:dyDescent="0.3">
      <c r="A171" s="73" t="s">
        <v>10</v>
      </c>
      <c r="B171" s="2" t="s">
        <v>18</v>
      </c>
      <c r="C171" s="2" t="s">
        <v>12</v>
      </c>
      <c r="D171" s="2" t="s">
        <v>11</v>
      </c>
      <c r="E171" s="2" t="s">
        <v>13</v>
      </c>
      <c r="F171" s="17" t="str">
        <f>+Tabela1[[#This Row],[WK]]&amp;Tabela1[[#This Row],[PK]]&amp;Tabela1[[#This Row],[GK]]</f>
        <v>040102</v>
      </c>
      <c r="G171" s="2" t="s">
        <v>192</v>
      </c>
      <c r="H171" s="3">
        <v>506796181.26999998</v>
      </c>
      <c r="I171" s="4">
        <v>1.125</v>
      </c>
      <c r="J171" s="3">
        <v>570145703.92999995</v>
      </c>
      <c r="K171" s="4">
        <v>7.0000000000000007E-2</v>
      </c>
      <c r="L171" s="3">
        <v>39910199</v>
      </c>
      <c r="M171" s="3"/>
      <c r="N171" s="5"/>
      <c r="O171" s="3">
        <v>66104001.479999997</v>
      </c>
      <c r="P171" s="4">
        <v>1.125</v>
      </c>
      <c r="Q171" s="3">
        <v>74367001.670000002</v>
      </c>
      <c r="R171" s="4">
        <v>1.6E-2</v>
      </c>
      <c r="S171" s="3">
        <v>1189872</v>
      </c>
      <c r="T171" s="3"/>
      <c r="U171" s="5"/>
      <c r="V171" s="3">
        <v>21278257</v>
      </c>
      <c r="W171" s="5"/>
      <c r="X171" s="3">
        <v>19265567</v>
      </c>
      <c r="Y171" s="3">
        <v>3430734</v>
      </c>
      <c r="Z171" s="3">
        <v>152979</v>
      </c>
      <c r="AA171" s="3">
        <v>1622200</v>
      </c>
      <c r="AB171" s="3">
        <v>14059654</v>
      </c>
      <c r="AC171" s="3">
        <v>0</v>
      </c>
      <c r="AD171" s="3">
        <v>0</v>
      </c>
      <c r="AE171" s="3">
        <v>0</v>
      </c>
      <c r="AF171" s="3">
        <v>39910199</v>
      </c>
      <c r="AG171" s="3">
        <v>1189872</v>
      </c>
      <c r="AH171" s="3">
        <v>0</v>
      </c>
      <c r="AI171" s="3">
        <v>21278257</v>
      </c>
      <c r="AJ171" s="3">
        <v>-737328</v>
      </c>
      <c r="AK171" s="3">
        <v>-1156723</v>
      </c>
      <c r="AL171" s="3">
        <v>908300</v>
      </c>
      <c r="AM171" s="3">
        <v>-2065023</v>
      </c>
      <c r="AN171" s="3">
        <v>-419395</v>
      </c>
      <c r="AO171" s="3">
        <v>0</v>
      </c>
      <c r="AP171" s="3">
        <v>0</v>
      </c>
      <c r="AQ171" s="3">
        <v>-419395</v>
      </c>
      <c r="AR171" s="3">
        <f>Tabela1[[#This Row],[Potrzeby finansowe 2027
w tym:]]+Tabela1[[#This Row],[Rozliczenie 2025 potrz. fin.]]</f>
        <v>18846172</v>
      </c>
      <c r="AS171" s="3">
        <v>0</v>
      </c>
      <c r="AT171" s="3">
        <v>0</v>
      </c>
      <c r="AU171" s="3"/>
      <c r="AV171" s="3"/>
      <c r="AW171" s="3"/>
      <c r="AX171" s="3"/>
      <c r="AY171" s="3"/>
      <c r="AZ171" s="3"/>
      <c r="BA171" s="3">
        <v>152979</v>
      </c>
      <c r="BB171" s="3">
        <v>0</v>
      </c>
      <c r="BC171" s="3">
        <v>1.78</v>
      </c>
      <c r="BD171" s="3">
        <v>1526.76</v>
      </c>
      <c r="BE171" s="3">
        <v>0.01</v>
      </c>
      <c r="BF171" s="3">
        <v>0</v>
      </c>
      <c r="BG171" s="3">
        <v>1052428</v>
      </c>
      <c r="BH171" s="3">
        <v>9889</v>
      </c>
      <c r="BI171" s="3">
        <v>569772</v>
      </c>
      <c r="BJ171" s="3">
        <v>8755591.4450000003</v>
      </c>
      <c r="BK171" s="3">
        <v>6113652.2400000002</v>
      </c>
      <c r="BL171" s="3">
        <v>416548.15</v>
      </c>
      <c r="BM171" s="3">
        <v>9734660.5199999996</v>
      </c>
      <c r="BN171" s="53">
        <v>0.92576965762942653</v>
      </c>
      <c r="BO171" s="54">
        <v>4.28486E-4</v>
      </c>
      <c r="BP171" s="70">
        <v>10776</v>
      </c>
      <c r="BQ171" s="71"/>
      <c r="BR171" s="70"/>
      <c r="BS171" s="72"/>
      <c r="BT171" s="72"/>
      <c r="BU171" s="70">
        <v>39910199</v>
      </c>
      <c r="BV171" s="70">
        <v>1189872</v>
      </c>
      <c r="BW171" s="74">
        <v>0</v>
      </c>
      <c r="BX171" s="70">
        <v>41100071</v>
      </c>
    </row>
    <row r="172" spans="1:76" x14ac:dyDescent="0.3">
      <c r="A172" s="73" t="s">
        <v>10</v>
      </c>
      <c r="B172" s="2" t="s">
        <v>18</v>
      </c>
      <c r="C172" s="2" t="s">
        <v>12</v>
      </c>
      <c r="D172" s="2" t="s">
        <v>16</v>
      </c>
      <c r="E172" s="2" t="s">
        <v>13</v>
      </c>
      <c r="F172" s="17" t="str">
        <f>+Tabela1[[#This Row],[WK]]&amp;Tabela1[[#This Row],[PK]]&amp;Tabela1[[#This Row],[GK]]</f>
        <v>040103</v>
      </c>
      <c r="G172" s="2" t="s">
        <v>193</v>
      </c>
      <c r="H172" s="3">
        <v>74878355.099999994</v>
      </c>
      <c r="I172" s="4">
        <v>1.125</v>
      </c>
      <c r="J172" s="3">
        <v>84238149.489999995</v>
      </c>
      <c r="K172" s="4">
        <v>7.0000000000000007E-2</v>
      </c>
      <c r="L172" s="3">
        <v>5896670</v>
      </c>
      <c r="M172" s="3"/>
      <c r="N172" s="5"/>
      <c r="O172" s="3">
        <v>2709418.17</v>
      </c>
      <c r="P172" s="4">
        <v>1.125</v>
      </c>
      <c r="Q172" s="3">
        <v>3048095.44</v>
      </c>
      <c r="R172" s="4">
        <v>1.6E-2</v>
      </c>
      <c r="S172" s="3">
        <v>48770</v>
      </c>
      <c r="T172" s="3"/>
      <c r="U172" s="5"/>
      <c r="V172" s="3">
        <v>2400783</v>
      </c>
      <c r="W172" s="5"/>
      <c r="X172" s="3">
        <v>4394100</v>
      </c>
      <c r="Y172" s="3">
        <v>781375</v>
      </c>
      <c r="Z172" s="3">
        <v>97360</v>
      </c>
      <c r="AA172" s="3">
        <v>610829</v>
      </c>
      <c r="AB172" s="3">
        <v>2768477</v>
      </c>
      <c r="AC172" s="3">
        <v>136059</v>
      </c>
      <c r="AD172" s="3">
        <v>1917987</v>
      </c>
      <c r="AE172" s="3">
        <v>0</v>
      </c>
      <c r="AF172" s="3">
        <v>5896670</v>
      </c>
      <c r="AG172" s="3">
        <v>48770</v>
      </c>
      <c r="AH172" s="3">
        <v>1917987</v>
      </c>
      <c r="AI172" s="3">
        <v>2400783</v>
      </c>
      <c r="AJ172" s="3">
        <v>56791</v>
      </c>
      <c r="AK172" s="3">
        <v>-18540</v>
      </c>
      <c r="AL172" s="3">
        <v>106551</v>
      </c>
      <c r="AM172" s="3">
        <v>-125091</v>
      </c>
      <c r="AN172" s="3">
        <v>-75331</v>
      </c>
      <c r="AO172" s="3">
        <v>0</v>
      </c>
      <c r="AP172" s="3">
        <v>0</v>
      </c>
      <c r="AQ172" s="3">
        <v>-75331</v>
      </c>
      <c r="AR172" s="3">
        <f>Tabela1[[#This Row],[Potrzeby finansowe 2027
w tym:]]+Tabela1[[#This Row],[Rozliczenie 2025 potrz. fin.]]</f>
        <v>4318769</v>
      </c>
      <c r="AS172" s="3">
        <v>0</v>
      </c>
      <c r="AT172" s="3">
        <v>0</v>
      </c>
      <c r="AU172" s="3"/>
      <c r="AV172" s="3"/>
      <c r="AW172" s="3"/>
      <c r="AX172" s="3"/>
      <c r="AY172" s="3"/>
      <c r="AZ172" s="3"/>
      <c r="BA172" s="3">
        <v>97360</v>
      </c>
      <c r="BB172" s="3">
        <v>0</v>
      </c>
      <c r="BC172" s="3">
        <v>0</v>
      </c>
      <c r="BD172" s="3">
        <v>975.45</v>
      </c>
      <c r="BE172" s="3">
        <v>0</v>
      </c>
      <c r="BF172" s="3">
        <v>0</v>
      </c>
      <c r="BG172" s="3">
        <v>377782</v>
      </c>
      <c r="BH172" s="3">
        <v>1713</v>
      </c>
      <c r="BI172" s="3">
        <v>233047</v>
      </c>
      <c r="BJ172" s="3">
        <v>3581195.165</v>
      </c>
      <c r="BK172" s="3">
        <v>2121788.4500000002</v>
      </c>
      <c r="BL172" s="3">
        <v>47122.29</v>
      </c>
      <c r="BM172" s="3">
        <v>5743382.2800000003</v>
      </c>
      <c r="BN172" s="53">
        <v>0.89884259906922959</v>
      </c>
      <c r="BO172" s="54">
        <v>7.1610200000000001E-5</v>
      </c>
      <c r="BP172" s="70">
        <v>1801</v>
      </c>
      <c r="BQ172" s="71"/>
      <c r="BR172" s="70"/>
      <c r="BS172" s="72"/>
      <c r="BT172" s="72"/>
      <c r="BU172" s="70">
        <v>5896670</v>
      </c>
      <c r="BV172" s="70">
        <v>48770</v>
      </c>
      <c r="BW172" s="74">
        <v>1917987</v>
      </c>
      <c r="BX172" s="70">
        <v>7863427</v>
      </c>
    </row>
    <row r="173" spans="1:76" x14ac:dyDescent="0.3">
      <c r="A173" s="73" t="s">
        <v>10</v>
      </c>
      <c r="B173" s="2" t="s">
        <v>18</v>
      </c>
      <c r="C173" s="2" t="s">
        <v>12</v>
      </c>
      <c r="D173" s="2" t="s">
        <v>18</v>
      </c>
      <c r="E173" s="2" t="s">
        <v>15</v>
      </c>
      <c r="F173" s="17" t="str">
        <f>+Tabela1[[#This Row],[WK]]&amp;Tabela1[[#This Row],[PK]]&amp;Tabela1[[#This Row],[GK]]</f>
        <v>040104</v>
      </c>
      <c r="G173" s="2" t="s">
        <v>191</v>
      </c>
      <c r="H173" s="3">
        <v>494927616.91000003</v>
      </c>
      <c r="I173" s="4">
        <v>1.125</v>
      </c>
      <c r="J173" s="3">
        <v>556793569.01999998</v>
      </c>
      <c r="K173" s="4">
        <v>7.0000000000000007E-2</v>
      </c>
      <c r="L173" s="3">
        <v>38975550</v>
      </c>
      <c r="M173" s="3"/>
      <c r="N173" s="5"/>
      <c r="O173" s="3">
        <v>16295186.15</v>
      </c>
      <c r="P173" s="4">
        <v>1.125</v>
      </c>
      <c r="Q173" s="3">
        <v>18332084.420000002</v>
      </c>
      <c r="R173" s="4">
        <v>1.6E-2</v>
      </c>
      <c r="S173" s="3">
        <v>293313</v>
      </c>
      <c r="T173" s="3"/>
      <c r="U173" s="5"/>
      <c r="V173" s="3">
        <v>24321032</v>
      </c>
      <c r="W173" s="5"/>
      <c r="X173" s="3">
        <v>34852441</v>
      </c>
      <c r="Y173" s="3">
        <v>9419634</v>
      </c>
      <c r="Z173" s="3">
        <v>357784</v>
      </c>
      <c r="AA173" s="3">
        <v>1955336</v>
      </c>
      <c r="AB173" s="3">
        <v>20329785</v>
      </c>
      <c r="AC173" s="3">
        <v>2789902</v>
      </c>
      <c r="AD173" s="3">
        <v>10531408</v>
      </c>
      <c r="AE173" s="3">
        <v>0</v>
      </c>
      <c r="AF173" s="3">
        <v>38975550</v>
      </c>
      <c r="AG173" s="3">
        <v>293313</v>
      </c>
      <c r="AH173" s="3">
        <v>10531408</v>
      </c>
      <c r="AI173" s="3">
        <v>24321032</v>
      </c>
      <c r="AJ173" s="3">
        <v>187743</v>
      </c>
      <c r="AK173" s="3">
        <v>187743</v>
      </c>
      <c r="AL173" s="3">
        <v>1798400</v>
      </c>
      <c r="AM173" s="3">
        <v>-1610657</v>
      </c>
      <c r="AN173" s="3">
        <v>394152</v>
      </c>
      <c r="AO173" s="3">
        <v>0</v>
      </c>
      <c r="AP173" s="3">
        <v>-394152</v>
      </c>
      <c r="AQ173" s="3">
        <v>0</v>
      </c>
      <c r="AR173" s="3">
        <f>Tabela1[[#This Row],[Potrzeby finansowe 2027
w tym:]]+Tabela1[[#This Row],[Rozliczenie 2025 potrz. fin.]]</f>
        <v>34852441</v>
      </c>
      <c r="AS173" s="3">
        <v>0</v>
      </c>
      <c r="AT173" s="3">
        <v>0</v>
      </c>
      <c r="AU173" s="3"/>
      <c r="AV173" s="3"/>
      <c r="AW173" s="3"/>
      <c r="AX173" s="3"/>
      <c r="AY173" s="3"/>
      <c r="AZ173" s="3"/>
      <c r="BA173" s="3">
        <v>357784</v>
      </c>
      <c r="BB173" s="3">
        <v>0</v>
      </c>
      <c r="BC173" s="3">
        <v>0</v>
      </c>
      <c r="BD173" s="3">
        <v>3584.65</v>
      </c>
      <c r="BE173" s="3">
        <v>0.01</v>
      </c>
      <c r="BF173" s="3">
        <v>0</v>
      </c>
      <c r="BG173" s="3">
        <v>1270703</v>
      </c>
      <c r="BH173" s="3">
        <v>11940</v>
      </c>
      <c r="BI173" s="3">
        <v>684633</v>
      </c>
      <c r="BJ173" s="3">
        <v>10520643.252499999</v>
      </c>
      <c r="BK173" s="3">
        <v>7497693.9299999997</v>
      </c>
      <c r="BL173" s="3">
        <v>883177.78</v>
      </c>
      <c r="BM173" s="3">
        <v>10325441.73</v>
      </c>
      <c r="BN173" s="53">
        <v>0.81462932393236542</v>
      </c>
      <c r="BO173" s="54">
        <v>4.7115489999999998E-4</v>
      </c>
      <c r="BP173" s="70">
        <v>11848</v>
      </c>
      <c r="BQ173" s="71"/>
      <c r="BR173" s="70"/>
      <c r="BS173" s="72"/>
      <c r="BT173" s="72"/>
      <c r="BU173" s="70">
        <v>38975550</v>
      </c>
      <c r="BV173" s="70">
        <v>293313</v>
      </c>
      <c r="BW173" s="74">
        <v>10531408</v>
      </c>
      <c r="BX173" s="70">
        <v>49800271</v>
      </c>
    </row>
    <row r="174" spans="1:76" x14ac:dyDescent="0.3">
      <c r="A174" s="73" t="s">
        <v>10</v>
      </c>
      <c r="B174" s="2" t="s">
        <v>18</v>
      </c>
      <c r="C174" s="2" t="s">
        <v>12</v>
      </c>
      <c r="D174" s="2" t="s">
        <v>21</v>
      </c>
      <c r="E174" s="2" t="s">
        <v>15</v>
      </c>
      <c r="F174" s="17" t="str">
        <f>+Tabela1[[#This Row],[WK]]&amp;Tabela1[[#This Row],[PK]]&amp;Tabela1[[#This Row],[GK]]</f>
        <v>040105</v>
      </c>
      <c r="G174" s="2" t="s">
        <v>194</v>
      </c>
      <c r="H174" s="3">
        <v>149660068.56999999</v>
      </c>
      <c r="I174" s="4">
        <v>1.125</v>
      </c>
      <c r="J174" s="3">
        <v>168367577.13999999</v>
      </c>
      <c r="K174" s="4">
        <v>7.0000000000000007E-2</v>
      </c>
      <c r="L174" s="3">
        <v>11785730</v>
      </c>
      <c r="M174" s="3"/>
      <c r="N174" s="5"/>
      <c r="O174" s="3">
        <v>4905035.8899999997</v>
      </c>
      <c r="P174" s="4">
        <v>1.125</v>
      </c>
      <c r="Q174" s="3">
        <v>5518165.3799999999</v>
      </c>
      <c r="R174" s="4">
        <v>1.6E-2</v>
      </c>
      <c r="S174" s="3">
        <v>88291</v>
      </c>
      <c r="T174" s="3"/>
      <c r="U174" s="5"/>
      <c r="V174" s="3">
        <v>7602704</v>
      </c>
      <c r="W174" s="5"/>
      <c r="X174" s="3">
        <v>14063509</v>
      </c>
      <c r="Y174" s="3">
        <v>1495315</v>
      </c>
      <c r="Z174" s="3">
        <v>0</v>
      </c>
      <c r="AA174" s="3">
        <v>645318</v>
      </c>
      <c r="AB174" s="3">
        <v>7460462</v>
      </c>
      <c r="AC174" s="3">
        <v>4462414</v>
      </c>
      <c r="AD174" s="3">
        <v>6460805</v>
      </c>
      <c r="AE174" s="3">
        <v>0</v>
      </c>
      <c r="AF174" s="3">
        <v>11785730</v>
      </c>
      <c r="AG174" s="3">
        <v>88291</v>
      </c>
      <c r="AH174" s="3">
        <v>6460805</v>
      </c>
      <c r="AI174" s="3">
        <v>7602704</v>
      </c>
      <c r="AJ174" s="3">
        <v>895582</v>
      </c>
      <c r="AK174" s="3">
        <v>895582</v>
      </c>
      <c r="AL174" s="3">
        <v>140557</v>
      </c>
      <c r="AM174" s="3">
        <v>755025</v>
      </c>
      <c r="AN174" s="3">
        <v>-633716</v>
      </c>
      <c r="AO174" s="3">
        <v>0</v>
      </c>
      <c r="AP174" s="3">
        <v>633716</v>
      </c>
      <c r="AQ174" s="3">
        <v>0</v>
      </c>
      <c r="AR174" s="3">
        <f>Tabela1[[#This Row],[Potrzeby finansowe 2027
w tym:]]+Tabela1[[#This Row],[Rozliczenie 2025 potrz. fin.]]</f>
        <v>14063509</v>
      </c>
      <c r="AS174" s="3">
        <v>0</v>
      </c>
      <c r="AT174" s="3">
        <v>0</v>
      </c>
      <c r="AU174" s="3"/>
      <c r="AV174" s="3"/>
      <c r="AW174" s="3"/>
      <c r="AX174" s="3"/>
      <c r="AY174" s="3"/>
      <c r="AZ174" s="3"/>
      <c r="BA174" s="3">
        <v>0</v>
      </c>
      <c r="BB174" s="3">
        <v>0</v>
      </c>
      <c r="BC174" s="3">
        <v>0</v>
      </c>
      <c r="BD174" s="3">
        <v>0</v>
      </c>
      <c r="BE174" s="3">
        <v>0</v>
      </c>
      <c r="BF174" s="3">
        <v>0</v>
      </c>
      <c r="BG174" s="3">
        <v>419843</v>
      </c>
      <c r="BH174" s="3">
        <v>3945</v>
      </c>
      <c r="BI174" s="3">
        <v>225475</v>
      </c>
      <c r="BJ174" s="3">
        <v>3464843.7425000006</v>
      </c>
      <c r="BK174" s="3">
        <v>2009895.0600000005</v>
      </c>
      <c r="BL174" s="3">
        <v>33913.03</v>
      </c>
      <c r="BM174" s="3">
        <v>5751968.6699999999</v>
      </c>
      <c r="BN174" s="53">
        <v>0.90225791108251041</v>
      </c>
      <c r="BO174" s="54">
        <v>1.418398E-4</v>
      </c>
      <c r="BP174" s="70">
        <v>3567</v>
      </c>
      <c r="BQ174" s="71"/>
      <c r="BR174" s="70"/>
      <c r="BS174" s="72"/>
      <c r="BT174" s="72"/>
      <c r="BU174" s="70">
        <v>11785730</v>
      </c>
      <c r="BV174" s="70">
        <v>88291</v>
      </c>
      <c r="BW174" s="74">
        <v>6460805</v>
      </c>
      <c r="BX174" s="70">
        <v>18334826</v>
      </c>
    </row>
    <row r="175" spans="1:76" x14ac:dyDescent="0.3">
      <c r="A175" s="73" t="s">
        <v>10</v>
      </c>
      <c r="B175" s="2" t="s">
        <v>18</v>
      </c>
      <c r="C175" s="2" t="s">
        <v>12</v>
      </c>
      <c r="D175" s="2" t="s">
        <v>23</v>
      </c>
      <c r="E175" s="2" t="s">
        <v>15</v>
      </c>
      <c r="F175" s="17" t="str">
        <f>+Tabela1[[#This Row],[WK]]&amp;Tabela1[[#This Row],[PK]]&amp;Tabela1[[#This Row],[GK]]</f>
        <v>040106</v>
      </c>
      <c r="G175" s="2" t="s">
        <v>195</v>
      </c>
      <c r="H175" s="3">
        <v>100422524.81</v>
      </c>
      <c r="I175" s="4">
        <v>1.125</v>
      </c>
      <c r="J175" s="3">
        <v>112975340.41</v>
      </c>
      <c r="K175" s="4">
        <v>7.0000000000000007E-2</v>
      </c>
      <c r="L175" s="3">
        <v>7908274</v>
      </c>
      <c r="M175" s="3"/>
      <c r="N175" s="5"/>
      <c r="O175" s="3">
        <v>8003704.1100000003</v>
      </c>
      <c r="P175" s="4">
        <v>1.125</v>
      </c>
      <c r="Q175" s="3">
        <v>9004167.1199999992</v>
      </c>
      <c r="R175" s="4">
        <v>1.6E-2</v>
      </c>
      <c r="S175" s="3">
        <v>144067</v>
      </c>
      <c r="T175" s="3"/>
      <c r="U175" s="5"/>
      <c r="V175" s="3">
        <v>4680288</v>
      </c>
      <c r="W175" s="5"/>
      <c r="X175" s="3">
        <v>14897372</v>
      </c>
      <c r="Y175" s="3">
        <v>4213587</v>
      </c>
      <c r="Z175" s="3">
        <v>27012</v>
      </c>
      <c r="AA175" s="3">
        <v>899612</v>
      </c>
      <c r="AB175" s="3">
        <v>8520484</v>
      </c>
      <c r="AC175" s="3">
        <v>1236677</v>
      </c>
      <c r="AD175" s="3">
        <v>10217084</v>
      </c>
      <c r="AE175" s="3">
        <v>0</v>
      </c>
      <c r="AF175" s="3">
        <v>7908274</v>
      </c>
      <c r="AG175" s="3">
        <v>144067</v>
      </c>
      <c r="AH175" s="3">
        <v>10217084</v>
      </c>
      <c r="AI175" s="3">
        <v>4680288</v>
      </c>
      <c r="AJ175" s="3">
        <v>866253</v>
      </c>
      <c r="AK175" s="3">
        <v>866253</v>
      </c>
      <c r="AL175" s="3">
        <v>-52752</v>
      </c>
      <c r="AM175" s="3">
        <v>919005</v>
      </c>
      <c r="AN175" s="3">
        <v>27245</v>
      </c>
      <c r="AO175" s="3">
        <v>0</v>
      </c>
      <c r="AP175" s="3">
        <v>-27245</v>
      </c>
      <c r="AQ175" s="3">
        <v>0</v>
      </c>
      <c r="AR175" s="3">
        <f>Tabela1[[#This Row],[Potrzeby finansowe 2027
w tym:]]+Tabela1[[#This Row],[Rozliczenie 2025 potrz. fin.]]</f>
        <v>14897372</v>
      </c>
      <c r="AS175" s="3">
        <v>0</v>
      </c>
      <c r="AT175" s="3">
        <v>0</v>
      </c>
      <c r="AU175" s="3"/>
      <c r="AV175" s="3"/>
      <c r="AW175" s="3"/>
      <c r="AX175" s="3"/>
      <c r="AY175" s="3"/>
      <c r="AZ175" s="3"/>
      <c r="BA175" s="3">
        <v>27012</v>
      </c>
      <c r="BB175" s="3">
        <v>0</v>
      </c>
      <c r="BC175" s="3">
        <v>81.19</v>
      </c>
      <c r="BD175" s="3">
        <v>0</v>
      </c>
      <c r="BE175" s="3">
        <v>0</v>
      </c>
      <c r="BF175" s="3">
        <v>0</v>
      </c>
      <c r="BG175" s="3">
        <v>377782</v>
      </c>
      <c r="BH175" s="3">
        <v>3040</v>
      </c>
      <c r="BI175" s="3">
        <v>521830</v>
      </c>
      <c r="BJ175" s="3">
        <v>8018876.8274999997</v>
      </c>
      <c r="BK175" s="3">
        <v>6061160.2599999998</v>
      </c>
      <c r="BL175" s="3">
        <v>27331.67</v>
      </c>
      <c r="BM175" s="3">
        <v>7776202.9299999997</v>
      </c>
      <c r="BN175" s="53">
        <v>0.70498680320453633</v>
      </c>
      <c r="BO175" s="54">
        <v>1.225214E-4</v>
      </c>
      <c r="BP175" s="70">
        <v>3082</v>
      </c>
      <c r="BQ175" s="71"/>
      <c r="BR175" s="70"/>
      <c r="BS175" s="72"/>
      <c r="BT175" s="72"/>
      <c r="BU175" s="70">
        <v>7908274</v>
      </c>
      <c r="BV175" s="70">
        <v>144067</v>
      </c>
      <c r="BW175" s="74">
        <v>10217084</v>
      </c>
      <c r="BX175" s="70">
        <v>18269425</v>
      </c>
    </row>
    <row r="176" spans="1:76" x14ac:dyDescent="0.3">
      <c r="A176" s="73" t="s">
        <v>10</v>
      </c>
      <c r="B176" s="2" t="s">
        <v>18</v>
      </c>
      <c r="C176" s="2" t="s">
        <v>12</v>
      </c>
      <c r="D176" s="2" t="s">
        <v>30</v>
      </c>
      <c r="E176" s="2" t="s">
        <v>15</v>
      </c>
      <c r="F176" s="17" t="str">
        <f>+Tabela1[[#This Row],[WK]]&amp;Tabela1[[#This Row],[PK]]&amp;Tabela1[[#This Row],[GK]]</f>
        <v>040107</v>
      </c>
      <c r="G176" s="2" t="s">
        <v>196</v>
      </c>
      <c r="H176" s="3">
        <v>125098900.5</v>
      </c>
      <c r="I176" s="4">
        <v>1.125</v>
      </c>
      <c r="J176" s="3">
        <v>140736263.06</v>
      </c>
      <c r="K176" s="4">
        <v>7.0000000000000007E-2</v>
      </c>
      <c r="L176" s="3">
        <v>9851538</v>
      </c>
      <c r="M176" s="3"/>
      <c r="N176" s="5"/>
      <c r="O176" s="3">
        <v>947852.51</v>
      </c>
      <c r="P176" s="4">
        <v>1.125</v>
      </c>
      <c r="Q176" s="3">
        <v>1066334.07</v>
      </c>
      <c r="R176" s="4">
        <v>1.6E-2</v>
      </c>
      <c r="S176" s="3">
        <v>17061</v>
      </c>
      <c r="T176" s="3"/>
      <c r="U176" s="5"/>
      <c r="V176" s="3">
        <v>6545635</v>
      </c>
      <c r="W176" s="5"/>
      <c r="X176" s="3">
        <v>9920824</v>
      </c>
      <c r="Y176" s="3">
        <v>3667341</v>
      </c>
      <c r="Z176" s="3">
        <v>284801</v>
      </c>
      <c r="AA176" s="3">
        <v>611622</v>
      </c>
      <c r="AB176" s="3">
        <v>5357060</v>
      </c>
      <c r="AC176" s="3">
        <v>0</v>
      </c>
      <c r="AD176" s="3">
        <v>3355619</v>
      </c>
      <c r="AE176" s="3">
        <v>0</v>
      </c>
      <c r="AF176" s="3">
        <v>9851538</v>
      </c>
      <c r="AG176" s="3">
        <v>17061</v>
      </c>
      <c r="AH176" s="3">
        <v>3355619</v>
      </c>
      <c r="AI176" s="3">
        <v>6545635</v>
      </c>
      <c r="AJ176" s="3">
        <v>-723085</v>
      </c>
      <c r="AK176" s="3">
        <v>-742655</v>
      </c>
      <c r="AL176" s="3">
        <v>479360</v>
      </c>
      <c r="AM176" s="3">
        <v>-1222015</v>
      </c>
      <c r="AN176" s="3">
        <v>-19570</v>
      </c>
      <c r="AO176" s="3">
        <v>0</v>
      </c>
      <c r="AP176" s="3">
        <v>0</v>
      </c>
      <c r="AQ176" s="3">
        <v>-19570</v>
      </c>
      <c r="AR176" s="3">
        <f>Tabela1[[#This Row],[Potrzeby finansowe 2027
w tym:]]+Tabela1[[#This Row],[Rozliczenie 2025 potrz. fin.]]</f>
        <v>9901254</v>
      </c>
      <c r="AS176" s="3">
        <v>0</v>
      </c>
      <c r="AT176" s="3">
        <v>0</v>
      </c>
      <c r="AU176" s="3"/>
      <c r="AV176" s="3"/>
      <c r="AW176" s="3"/>
      <c r="AX176" s="3"/>
      <c r="AY176" s="3"/>
      <c r="AZ176" s="3"/>
      <c r="BA176" s="3">
        <v>284801</v>
      </c>
      <c r="BB176" s="3">
        <v>0</v>
      </c>
      <c r="BC176" s="3">
        <v>0</v>
      </c>
      <c r="BD176" s="3">
        <v>2853.43</v>
      </c>
      <c r="BE176" s="3">
        <v>0</v>
      </c>
      <c r="BF176" s="3">
        <v>0</v>
      </c>
      <c r="BG176" s="3">
        <v>377782</v>
      </c>
      <c r="BH176" s="3">
        <v>3094</v>
      </c>
      <c r="BI176" s="3">
        <v>233840</v>
      </c>
      <c r="BJ176" s="3">
        <v>3593385.5374999996</v>
      </c>
      <c r="BK176" s="3">
        <v>2258918.75</v>
      </c>
      <c r="BL176" s="3">
        <v>32317.17</v>
      </c>
      <c r="BM176" s="3">
        <v>5273232.8099999996</v>
      </c>
      <c r="BN176" s="53">
        <v>0.74788804640795359</v>
      </c>
      <c r="BO176" s="54">
        <v>1.2821969999999999E-4</v>
      </c>
      <c r="BP176" s="70">
        <v>3225</v>
      </c>
      <c r="BQ176" s="71"/>
      <c r="BR176" s="70"/>
      <c r="BS176" s="72"/>
      <c r="BT176" s="72"/>
      <c r="BU176" s="70">
        <v>9851538</v>
      </c>
      <c r="BV176" s="70">
        <v>17061</v>
      </c>
      <c r="BW176" s="74">
        <v>3355619</v>
      </c>
      <c r="BX176" s="70">
        <v>13224218</v>
      </c>
    </row>
    <row r="177" spans="1:76" x14ac:dyDescent="0.3">
      <c r="A177" s="73" t="s">
        <v>10</v>
      </c>
      <c r="B177" s="2" t="s">
        <v>18</v>
      </c>
      <c r="C177" s="2" t="s">
        <v>12</v>
      </c>
      <c r="D177" s="2" t="s">
        <v>54</v>
      </c>
      <c r="E177" s="2" t="s">
        <v>15</v>
      </c>
      <c r="F177" s="17" t="str">
        <f>+Tabela1[[#This Row],[WK]]&amp;Tabela1[[#This Row],[PK]]&amp;Tabela1[[#This Row],[GK]]</f>
        <v>040108</v>
      </c>
      <c r="G177" s="2" t="s">
        <v>197</v>
      </c>
      <c r="H177" s="3">
        <v>168434371.03</v>
      </c>
      <c r="I177" s="4">
        <v>1.125</v>
      </c>
      <c r="J177" s="3">
        <v>189488667.41</v>
      </c>
      <c r="K177" s="4">
        <v>7.0000000000000007E-2</v>
      </c>
      <c r="L177" s="3">
        <v>13264207</v>
      </c>
      <c r="M177" s="3"/>
      <c r="N177" s="5"/>
      <c r="O177" s="3">
        <v>6051327.3799999999</v>
      </c>
      <c r="P177" s="4">
        <v>1.125</v>
      </c>
      <c r="Q177" s="3">
        <v>6807743.2999999998</v>
      </c>
      <c r="R177" s="4">
        <v>1.6E-2</v>
      </c>
      <c r="S177" s="3">
        <v>108924</v>
      </c>
      <c r="T177" s="3"/>
      <c r="U177" s="5"/>
      <c r="V177" s="3">
        <v>9374660</v>
      </c>
      <c r="W177" s="5"/>
      <c r="X177" s="3">
        <v>17741846</v>
      </c>
      <c r="Y177" s="3">
        <v>3030364</v>
      </c>
      <c r="Z177" s="3">
        <v>226545</v>
      </c>
      <c r="AA177" s="3">
        <v>963401</v>
      </c>
      <c r="AB177" s="3">
        <v>10439632</v>
      </c>
      <c r="AC177" s="3">
        <v>3081904</v>
      </c>
      <c r="AD177" s="3">
        <v>8367186</v>
      </c>
      <c r="AE177" s="3">
        <v>0</v>
      </c>
      <c r="AF177" s="3">
        <v>13264207</v>
      </c>
      <c r="AG177" s="3">
        <v>108924</v>
      </c>
      <c r="AH177" s="3">
        <v>8367186</v>
      </c>
      <c r="AI177" s="3">
        <v>9374660</v>
      </c>
      <c r="AJ177" s="3">
        <v>1188084</v>
      </c>
      <c r="AK177" s="3">
        <v>1188084</v>
      </c>
      <c r="AL177" s="3">
        <v>614193</v>
      </c>
      <c r="AM177" s="3">
        <v>573891</v>
      </c>
      <c r="AN177" s="3">
        <v>443745</v>
      </c>
      <c r="AO177" s="3">
        <v>0</v>
      </c>
      <c r="AP177" s="3">
        <v>-443745</v>
      </c>
      <c r="AQ177" s="3">
        <v>0</v>
      </c>
      <c r="AR177" s="3">
        <f>Tabela1[[#This Row],[Potrzeby finansowe 2027
w tym:]]+Tabela1[[#This Row],[Rozliczenie 2025 potrz. fin.]]</f>
        <v>17741846</v>
      </c>
      <c r="AS177" s="3">
        <v>0</v>
      </c>
      <c r="AT177" s="3">
        <v>0</v>
      </c>
      <c r="AU177" s="3"/>
      <c r="AV177" s="3"/>
      <c r="AW177" s="3"/>
      <c r="AX177" s="3"/>
      <c r="AY177" s="3"/>
      <c r="AZ177" s="3"/>
      <c r="BA177" s="3">
        <v>226545</v>
      </c>
      <c r="BB177" s="3">
        <v>0</v>
      </c>
      <c r="BC177" s="3">
        <v>0</v>
      </c>
      <c r="BD177" s="3">
        <v>2269.7600000000002</v>
      </c>
      <c r="BE177" s="3">
        <v>0</v>
      </c>
      <c r="BF177" s="3">
        <v>0</v>
      </c>
      <c r="BG177" s="3">
        <v>464328</v>
      </c>
      <c r="BH177" s="3">
        <v>4363</v>
      </c>
      <c r="BI177" s="3">
        <v>499073</v>
      </c>
      <c r="BJ177" s="3">
        <v>7669177.3450000016</v>
      </c>
      <c r="BK177" s="3">
        <v>4803603.9100000011</v>
      </c>
      <c r="BL177" s="3">
        <v>1602938.72</v>
      </c>
      <c r="BM177" s="3">
        <v>8256416.2999999998</v>
      </c>
      <c r="BN177" s="53">
        <v>0.83483954002406202</v>
      </c>
      <c r="BO177" s="54">
        <v>1.701129E-4</v>
      </c>
      <c r="BP177" s="70">
        <v>4278</v>
      </c>
      <c r="BQ177" s="71"/>
      <c r="BR177" s="70"/>
      <c r="BS177" s="72"/>
      <c r="BT177" s="72"/>
      <c r="BU177" s="70">
        <v>13264207</v>
      </c>
      <c r="BV177" s="70">
        <v>108924</v>
      </c>
      <c r="BW177" s="74">
        <v>8367186</v>
      </c>
      <c r="BX177" s="70">
        <v>21740317</v>
      </c>
    </row>
    <row r="178" spans="1:76" x14ac:dyDescent="0.3">
      <c r="A178" s="73" t="s">
        <v>10</v>
      </c>
      <c r="B178" s="2" t="s">
        <v>18</v>
      </c>
      <c r="C178" s="2" t="s">
        <v>12</v>
      </c>
      <c r="D178" s="2" t="s">
        <v>56</v>
      </c>
      <c r="E178" s="2" t="s">
        <v>15</v>
      </c>
      <c r="F178" s="17" t="str">
        <f>+Tabela1[[#This Row],[WK]]&amp;Tabela1[[#This Row],[PK]]&amp;Tabela1[[#This Row],[GK]]</f>
        <v>040109</v>
      </c>
      <c r="G178" s="2" t="s">
        <v>198</v>
      </c>
      <c r="H178" s="3">
        <v>119197417.7</v>
      </c>
      <c r="I178" s="4">
        <v>1.125</v>
      </c>
      <c r="J178" s="3">
        <v>134097094.91</v>
      </c>
      <c r="K178" s="4">
        <v>7.0000000000000007E-2</v>
      </c>
      <c r="L178" s="3">
        <v>9386797</v>
      </c>
      <c r="M178" s="3"/>
      <c r="N178" s="5"/>
      <c r="O178" s="3">
        <v>7403850.0299999993</v>
      </c>
      <c r="P178" s="4">
        <v>1.125</v>
      </c>
      <c r="Q178" s="3">
        <v>8329331.2800000003</v>
      </c>
      <c r="R178" s="4">
        <v>1.6E-2</v>
      </c>
      <c r="S178" s="3">
        <v>133269</v>
      </c>
      <c r="T178" s="3"/>
      <c r="U178" s="5"/>
      <c r="V178" s="3">
        <v>6272891</v>
      </c>
      <c r="W178" s="5"/>
      <c r="X178" s="3">
        <v>14305990</v>
      </c>
      <c r="Y178" s="3">
        <v>3608327</v>
      </c>
      <c r="Z178" s="3">
        <v>0</v>
      </c>
      <c r="AA178" s="3">
        <v>586791</v>
      </c>
      <c r="AB178" s="3">
        <v>10110872</v>
      </c>
      <c r="AC178" s="3">
        <v>0</v>
      </c>
      <c r="AD178" s="3">
        <v>7667778</v>
      </c>
      <c r="AE178" s="3">
        <v>0</v>
      </c>
      <c r="AF178" s="3">
        <v>9386797</v>
      </c>
      <c r="AG178" s="3">
        <v>133269</v>
      </c>
      <c r="AH178" s="3">
        <v>7667778</v>
      </c>
      <c r="AI178" s="3">
        <v>6272891</v>
      </c>
      <c r="AJ178" s="3">
        <v>-789808</v>
      </c>
      <c r="AK178" s="3">
        <v>-1155129</v>
      </c>
      <c r="AL178" s="3">
        <v>532594</v>
      </c>
      <c r="AM178" s="3">
        <v>-1687723</v>
      </c>
      <c r="AN178" s="3">
        <v>-365321</v>
      </c>
      <c r="AO178" s="3">
        <v>0</v>
      </c>
      <c r="AP178" s="3">
        <v>0</v>
      </c>
      <c r="AQ178" s="3">
        <v>-365321</v>
      </c>
      <c r="AR178" s="3">
        <f>Tabela1[[#This Row],[Potrzeby finansowe 2027
w tym:]]+Tabela1[[#This Row],[Rozliczenie 2025 potrz. fin.]]</f>
        <v>13940669</v>
      </c>
      <c r="AS178" s="3">
        <v>0</v>
      </c>
      <c r="AT178" s="3">
        <v>0</v>
      </c>
      <c r="AU178" s="3"/>
      <c r="AV178" s="3"/>
      <c r="AW178" s="3"/>
      <c r="AX178" s="3"/>
      <c r="AY178" s="3"/>
      <c r="AZ178" s="3"/>
      <c r="BA178" s="3">
        <v>0</v>
      </c>
      <c r="BB178" s="3">
        <v>0</v>
      </c>
      <c r="BC178" s="3">
        <v>0</v>
      </c>
      <c r="BD178" s="3">
        <v>0</v>
      </c>
      <c r="BE178" s="3">
        <v>0</v>
      </c>
      <c r="BF178" s="3">
        <v>0</v>
      </c>
      <c r="BG178" s="3">
        <v>377782</v>
      </c>
      <c r="BH178" s="3">
        <v>3269</v>
      </c>
      <c r="BI178" s="3">
        <v>209009</v>
      </c>
      <c r="BJ178" s="3">
        <v>3211810.6275000004</v>
      </c>
      <c r="BK178" s="3">
        <v>1731695.8400000008</v>
      </c>
      <c r="BL178" s="3">
        <v>125634.69</v>
      </c>
      <c r="BM178" s="3">
        <v>5669189.7699999996</v>
      </c>
      <c r="BN178" s="53">
        <v>0.77422754446340813</v>
      </c>
      <c r="BO178" s="54">
        <v>1.4406130000000001E-4</v>
      </c>
      <c r="BP178" s="70">
        <v>3623</v>
      </c>
      <c r="BQ178" s="71"/>
      <c r="BR178" s="70"/>
      <c r="BS178" s="72"/>
      <c r="BT178" s="72"/>
      <c r="BU178" s="70">
        <v>9386797</v>
      </c>
      <c r="BV178" s="70">
        <v>133269</v>
      </c>
      <c r="BW178" s="74">
        <v>7667778</v>
      </c>
      <c r="BX178" s="70">
        <v>17187844</v>
      </c>
    </row>
    <row r="179" spans="1:76" x14ac:dyDescent="0.3">
      <c r="A179" s="73" t="s">
        <v>10</v>
      </c>
      <c r="B179" s="2" t="s">
        <v>18</v>
      </c>
      <c r="C179" s="2" t="s">
        <v>11</v>
      </c>
      <c r="D179" s="2" t="s">
        <v>12</v>
      </c>
      <c r="E179" s="2" t="s">
        <v>13</v>
      </c>
      <c r="F179" s="17" t="str">
        <f>+Tabela1[[#This Row],[WK]]&amp;Tabela1[[#This Row],[PK]]&amp;Tabela1[[#This Row],[GK]]</f>
        <v>040201</v>
      </c>
      <c r="G179" s="2" t="s">
        <v>199</v>
      </c>
      <c r="H179" s="3">
        <v>1362753951.6900001</v>
      </c>
      <c r="I179" s="4">
        <v>1.125</v>
      </c>
      <c r="J179" s="3">
        <v>1533098195.6500001</v>
      </c>
      <c r="K179" s="4">
        <v>7.0000000000000007E-2</v>
      </c>
      <c r="L179" s="3">
        <v>107316874</v>
      </c>
      <c r="M179" s="3"/>
      <c r="N179" s="5"/>
      <c r="O179" s="3">
        <v>342788631.13</v>
      </c>
      <c r="P179" s="4">
        <v>1.125</v>
      </c>
      <c r="Q179" s="3">
        <v>385637210.01999998</v>
      </c>
      <c r="R179" s="4">
        <v>1.6E-2</v>
      </c>
      <c r="S179" s="3">
        <v>6170195</v>
      </c>
      <c r="T179" s="3"/>
      <c r="U179" s="5"/>
      <c r="V179" s="3">
        <v>62671441</v>
      </c>
      <c r="W179" s="5"/>
      <c r="X179" s="3">
        <v>88738265</v>
      </c>
      <c r="Y179" s="3">
        <v>10868459</v>
      </c>
      <c r="Z179" s="3">
        <v>240698</v>
      </c>
      <c r="AA179" s="3">
        <v>4352103</v>
      </c>
      <c r="AB179" s="3">
        <v>73277005</v>
      </c>
      <c r="AC179" s="3">
        <v>0</v>
      </c>
      <c r="AD179" s="3">
        <v>25303622</v>
      </c>
      <c r="AE179" s="3">
        <v>0</v>
      </c>
      <c r="AF179" s="3">
        <v>107316874</v>
      </c>
      <c r="AG179" s="3">
        <v>6170195</v>
      </c>
      <c r="AH179" s="3">
        <v>25303622</v>
      </c>
      <c r="AI179" s="3">
        <v>62671441</v>
      </c>
      <c r="AJ179" s="3">
        <v>6142415</v>
      </c>
      <c r="AK179" s="3">
        <v>5379212</v>
      </c>
      <c r="AL179" s="3">
        <v>3016349</v>
      </c>
      <c r="AM179" s="3">
        <v>2362863</v>
      </c>
      <c r="AN179" s="3">
        <v>-763203</v>
      </c>
      <c r="AO179" s="3">
        <v>0</v>
      </c>
      <c r="AP179" s="3">
        <v>0</v>
      </c>
      <c r="AQ179" s="3">
        <v>-763203</v>
      </c>
      <c r="AR179" s="3">
        <f>Tabela1[[#This Row],[Potrzeby finansowe 2027
w tym:]]+Tabela1[[#This Row],[Rozliczenie 2025 potrz. fin.]]</f>
        <v>87975062</v>
      </c>
      <c r="AS179" s="3">
        <v>0</v>
      </c>
      <c r="AT179" s="3">
        <v>0</v>
      </c>
      <c r="AU179" s="3"/>
      <c r="AV179" s="3"/>
      <c r="AW179" s="3"/>
      <c r="AX179" s="3"/>
      <c r="AY179" s="3"/>
      <c r="AZ179" s="3"/>
      <c r="BA179" s="3">
        <v>240698</v>
      </c>
      <c r="BB179" s="3">
        <v>0</v>
      </c>
      <c r="BC179" s="3">
        <v>44.43</v>
      </c>
      <c r="BD179" s="3">
        <v>2263.44</v>
      </c>
      <c r="BE179" s="3">
        <v>0.04</v>
      </c>
      <c r="BF179" s="3">
        <v>0</v>
      </c>
      <c r="BG179" s="3">
        <v>2947413</v>
      </c>
      <c r="BH179" s="3">
        <v>27695</v>
      </c>
      <c r="BI179" s="3">
        <v>1404690</v>
      </c>
      <c r="BJ179" s="3">
        <v>21585642.665000003</v>
      </c>
      <c r="BK179" s="3">
        <v>16432350.270000001</v>
      </c>
      <c r="BL179" s="3">
        <v>4409199.5</v>
      </c>
      <c r="BM179" s="3">
        <v>11794770.58</v>
      </c>
      <c r="BN179" s="53">
        <v>0.91865178180054652</v>
      </c>
      <c r="BO179" s="54">
        <v>1.2387297000000001E-3</v>
      </c>
      <c r="BP179" s="70">
        <v>31151</v>
      </c>
      <c r="BQ179" s="71"/>
      <c r="BR179" s="70"/>
      <c r="BS179" s="72"/>
      <c r="BT179" s="72"/>
      <c r="BU179" s="70">
        <v>107316874</v>
      </c>
      <c r="BV179" s="70">
        <v>6170195</v>
      </c>
      <c r="BW179" s="74">
        <v>25303622</v>
      </c>
      <c r="BX179" s="70">
        <v>138790691</v>
      </c>
    </row>
    <row r="180" spans="1:76" x14ac:dyDescent="0.3">
      <c r="A180" s="73" t="s">
        <v>10</v>
      </c>
      <c r="B180" s="2" t="s">
        <v>18</v>
      </c>
      <c r="C180" s="2" t="s">
        <v>11</v>
      </c>
      <c r="D180" s="2" t="s">
        <v>11</v>
      </c>
      <c r="E180" s="2" t="s">
        <v>15</v>
      </c>
      <c r="F180" s="17" t="str">
        <f>+Tabela1[[#This Row],[WK]]&amp;Tabela1[[#This Row],[PK]]&amp;Tabela1[[#This Row],[GK]]</f>
        <v>040202</v>
      </c>
      <c r="G180" s="2" t="s">
        <v>200</v>
      </c>
      <c r="H180" s="3">
        <v>190812376.99000001</v>
      </c>
      <c r="I180" s="4">
        <v>1.125</v>
      </c>
      <c r="J180" s="3">
        <v>214663924.11000001</v>
      </c>
      <c r="K180" s="4">
        <v>7.0000000000000007E-2</v>
      </c>
      <c r="L180" s="3">
        <v>15026475</v>
      </c>
      <c r="M180" s="3"/>
      <c r="N180" s="5"/>
      <c r="O180" s="3">
        <v>3611854.86</v>
      </c>
      <c r="P180" s="4">
        <v>1.125</v>
      </c>
      <c r="Q180" s="3">
        <v>4063336.72</v>
      </c>
      <c r="R180" s="4">
        <v>1.6E-2</v>
      </c>
      <c r="S180" s="3">
        <v>65013</v>
      </c>
      <c r="T180" s="3"/>
      <c r="U180" s="5"/>
      <c r="V180" s="3">
        <v>10222807</v>
      </c>
      <c r="W180" s="5"/>
      <c r="X180" s="3">
        <v>29330464</v>
      </c>
      <c r="Y180" s="3">
        <v>8645459</v>
      </c>
      <c r="Z180" s="3">
        <v>303795</v>
      </c>
      <c r="AA180" s="3">
        <v>1225258</v>
      </c>
      <c r="AB180" s="3">
        <v>17290168</v>
      </c>
      <c r="AC180" s="3">
        <v>1865784</v>
      </c>
      <c r="AD180" s="3">
        <v>19107657</v>
      </c>
      <c r="AE180" s="3">
        <v>0</v>
      </c>
      <c r="AF180" s="3">
        <v>15026475</v>
      </c>
      <c r="AG180" s="3">
        <v>65013</v>
      </c>
      <c r="AH180" s="3">
        <v>19107657</v>
      </c>
      <c r="AI180" s="3">
        <v>10222807</v>
      </c>
      <c r="AJ180" s="3">
        <v>1226842</v>
      </c>
      <c r="AK180" s="3">
        <v>1226842</v>
      </c>
      <c r="AL180" s="3">
        <v>773720</v>
      </c>
      <c r="AM180" s="3">
        <v>453122</v>
      </c>
      <c r="AN180" s="3">
        <v>-272872</v>
      </c>
      <c r="AO180" s="3">
        <v>0</v>
      </c>
      <c r="AP180" s="3">
        <v>272872</v>
      </c>
      <c r="AQ180" s="3">
        <v>0</v>
      </c>
      <c r="AR180" s="3">
        <f>Tabela1[[#This Row],[Potrzeby finansowe 2027
w tym:]]+Tabela1[[#This Row],[Rozliczenie 2025 potrz. fin.]]</f>
        <v>29330464</v>
      </c>
      <c r="AS180" s="3">
        <v>0</v>
      </c>
      <c r="AT180" s="3">
        <v>0</v>
      </c>
      <c r="AU180" s="3"/>
      <c r="AV180" s="3"/>
      <c r="AW180" s="3"/>
      <c r="AX180" s="3"/>
      <c r="AY180" s="3"/>
      <c r="AZ180" s="3"/>
      <c r="BA180" s="3">
        <v>303795</v>
      </c>
      <c r="BB180" s="3">
        <v>0</v>
      </c>
      <c r="BC180" s="3">
        <v>8.77</v>
      </c>
      <c r="BD180" s="3">
        <v>3014.5</v>
      </c>
      <c r="BE180" s="3">
        <v>0</v>
      </c>
      <c r="BF180" s="3">
        <v>0</v>
      </c>
      <c r="BG180" s="3">
        <v>628754</v>
      </c>
      <c r="BH180" s="3">
        <v>5908</v>
      </c>
      <c r="BI180" s="3">
        <v>596504</v>
      </c>
      <c r="BJ180" s="3">
        <v>9166385.1550000012</v>
      </c>
      <c r="BK180" s="3">
        <v>5711343.7300000004</v>
      </c>
      <c r="BL180" s="3">
        <v>2052996.17</v>
      </c>
      <c r="BM180" s="3">
        <v>9714173.3599999994</v>
      </c>
      <c r="BN180" s="53">
        <v>0.68396146349197473</v>
      </c>
      <c r="BO180" s="54">
        <v>2.3230190000000001E-4</v>
      </c>
      <c r="BP180" s="70">
        <v>5842</v>
      </c>
      <c r="BQ180" s="71"/>
      <c r="BR180" s="70"/>
      <c r="BS180" s="72"/>
      <c r="BT180" s="72"/>
      <c r="BU180" s="70">
        <v>15026475</v>
      </c>
      <c r="BV180" s="70">
        <v>65013</v>
      </c>
      <c r="BW180" s="74">
        <v>19107657</v>
      </c>
      <c r="BX180" s="70">
        <v>34199145</v>
      </c>
    </row>
    <row r="181" spans="1:76" x14ac:dyDescent="0.3">
      <c r="A181" s="73" t="s">
        <v>10</v>
      </c>
      <c r="B181" s="2" t="s">
        <v>18</v>
      </c>
      <c r="C181" s="2" t="s">
        <v>11</v>
      </c>
      <c r="D181" s="2" t="s">
        <v>16</v>
      </c>
      <c r="E181" s="2" t="s">
        <v>15</v>
      </c>
      <c r="F181" s="17" t="str">
        <f>+Tabela1[[#This Row],[WK]]&amp;Tabela1[[#This Row],[PK]]&amp;Tabela1[[#This Row],[GK]]</f>
        <v>040203</v>
      </c>
      <c r="G181" s="2" t="s">
        <v>199</v>
      </c>
      <c r="H181" s="3">
        <v>442822052.86000001</v>
      </c>
      <c r="I181" s="4">
        <v>1.125</v>
      </c>
      <c r="J181" s="3">
        <v>498174809.47000003</v>
      </c>
      <c r="K181" s="4">
        <v>7.0000000000000007E-2</v>
      </c>
      <c r="L181" s="3">
        <v>34872237</v>
      </c>
      <c r="M181" s="3"/>
      <c r="N181" s="5"/>
      <c r="O181" s="3">
        <v>17037577.109999999</v>
      </c>
      <c r="P181" s="4">
        <v>1.125</v>
      </c>
      <c r="Q181" s="3">
        <v>19167274.25</v>
      </c>
      <c r="R181" s="4">
        <v>1.6E-2</v>
      </c>
      <c r="S181" s="3">
        <v>306676</v>
      </c>
      <c r="T181" s="3"/>
      <c r="U181" s="5"/>
      <c r="V181" s="3">
        <v>18781452</v>
      </c>
      <c r="W181" s="5"/>
      <c r="X181" s="3">
        <v>27867623</v>
      </c>
      <c r="Y181" s="3">
        <v>781880</v>
      </c>
      <c r="Z181" s="3">
        <v>662304</v>
      </c>
      <c r="AA181" s="3">
        <v>1737395</v>
      </c>
      <c r="AB181" s="3">
        <v>18439268</v>
      </c>
      <c r="AC181" s="3">
        <v>6246776</v>
      </c>
      <c r="AD181" s="3">
        <v>9086171</v>
      </c>
      <c r="AE181" s="3">
        <v>0</v>
      </c>
      <c r="AF181" s="3">
        <v>34872237</v>
      </c>
      <c r="AG181" s="3">
        <v>306676</v>
      </c>
      <c r="AH181" s="3">
        <v>9086171</v>
      </c>
      <c r="AI181" s="3">
        <v>18781452</v>
      </c>
      <c r="AJ181" s="3">
        <v>1100332</v>
      </c>
      <c r="AK181" s="3">
        <v>1100332</v>
      </c>
      <c r="AL181" s="3">
        <v>1566490</v>
      </c>
      <c r="AM181" s="3">
        <v>-466158</v>
      </c>
      <c r="AN181" s="3">
        <v>999734</v>
      </c>
      <c r="AO181" s="3">
        <v>0</v>
      </c>
      <c r="AP181" s="3">
        <v>-999734</v>
      </c>
      <c r="AQ181" s="3">
        <v>0</v>
      </c>
      <c r="AR181" s="3">
        <f>Tabela1[[#This Row],[Potrzeby finansowe 2027
w tym:]]+Tabela1[[#This Row],[Rozliczenie 2025 potrz. fin.]]</f>
        <v>27867623</v>
      </c>
      <c r="AS181" s="3">
        <v>0</v>
      </c>
      <c r="AT181" s="3">
        <v>0</v>
      </c>
      <c r="AU181" s="3"/>
      <c r="AV181" s="3"/>
      <c r="AW181" s="3"/>
      <c r="AX181" s="3"/>
      <c r="AY181" s="3"/>
      <c r="AZ181" s="3"/>
      <c r="BA181" s="3">
        <v>662304</v>
      </c>
      <c r="BB181" s="3">
        <v>0</v>
      </c>
      <c r="BC181" s="3">
        <v>117.85</v>
      </c>
      <c r="BD181" s="3">
        <v>6242.69</v>
      </c>
      <c r="BE181" s="3">
        <v>0.24</v>
      </c>
      <c r="BF181" s="3">
        <v>0</v>
      </c>
      <c r="BG181" s="3">
        <v>1042849</v>
      </c>
      <c r="BH181" s="3">
        <v>9799</v>
      </c>
      <c r="BI181" s="3">
        <v>694546</v>
      </c>
      <c r="BJ181" s="3">
        <v>10672969.077499999</v>
      </c>
      <c r="BK181" s="3">
        <v>7809997.0999999996</v>
      </c>
      <c r="BL181" s="3">
        <v>435384.02</v>
      </c>
      <c r="BM181" s="3">
        <v>10581119.869999999</v>
      </c>
      <c r="BN181" s="53">
        <v>0.97939621163369794</v>
      </c>
      <c r="BO181" s="54">
        <v>3.518118E-4</v>
      </c>
      <c r="BP181" s="70">
        <v>8848</v>
      </c>
      <c r="BQ181" s="71"/>
      <c r="BR181" s="70"/>
      <c r="BS181" s="72"/>
      <c r="BT181" s="72"/>
      <c r="BU181" s="70">
        <v>34872237</v>
      </c>
      <c r="BV181" s="70">
        <v>306676</v>
      </c>
      <c r="BW181" s="74">
        <v>9086171</v>
      </c>
      <c r="BX181" s="70">
        <v>44265084</v>
      </c>
    </row>
    <row r="182" spans="1:76" x14ac:dyDescent="0.3">
      <c r="A182" s="73" t="s">
        <v>10</v>
      </c>
      <c r="B182" s="2" t="s">
        <v>18</v>
      </c>
      <c r="C182" s="2" t="s">
        <v>11</v>
      </c>
      <c r="D182" s="2" t="s">
        <v>18</v>
      </c>
      <c r="E182" s="2" t="s">
        <v>15</v>
      </c>
      <c r="F182" s="17" t="str">
        <f>+Tabela1[[#This Row],[WK]]&amp;Tabela1[[#This Row],[PK]]&amp;Tabela1[[#This Row],[GK]]</f>
        <v>040204</v>
      </c>
      <c r="G182" s="2" t="s">
        <v>201</v>
      </c>
      <c r="H182" s="3">
        <v>118499502.92</v>
      </c>
      <c r="I182" s="4">
        <v>1.125</v>
      </c>
      <c r="J182" s="3">
        <v>133311940.79000001</v>
      </c>
      <c r="K182" s="4">
        <v>7.0000000000000007E-2</v>
      </c>
      <c r="L182" s="3">
        <v>9331836</v>
      </c>
      <c r="M182" s="3"/>
      <c r="N182" s="5"/>
      <c r="O182" s="3">
        <v>2097402.7000000002</v>
      </c>
      <c r="P182" s="4">
        <v>1.125</v>
      </c>
      <c r="Q182" s="3">
        <v>2359578.04</v>
      </c>
      <c r="R182" s="4">
        <v>1.6E-2</v>
      </c>
      <c r="S182" s="3">
        <v>37753</v>
      </c>
      <c r="T182" s="3"/>
      <c r="U182" s="5"/>
      <c r="V182" s="3">
        <v>5861898</v>
      </c>
      <c r="W182" s="5"/>
      <c r="X182" s="3">
        <v>19517734</v>
      </c>
      <c r="Y182" s="3">
        <v>8177149</v>
      </c>
      <c r="Z182" s="3">
        <v>771944</v>
      </c>
      <c r="AA182" s="3">
        <v>764678</v>
      </c>
      <c r="AB182" s="3">
        <v>9803963</v>
      </c>
      <c r="AC182" s="3">
        <v>0</v>
      </c>
      <c r="AD182" s="3">
        <v>13393271</v>
      </c>
      <c r="AE182" s="3">
        <v>0</v>
      </c>
      <c r="AF182" s="3">
        <v>9331836</v>
      </c>
      <c r="AG182" s="3">
        <v>37753</v>
      </c>
      <c r="AH182" s="3">
        <v>13393271</v>
      </c>
      <c r="AI182" s="3">
        <v>5861898</v>
      </c>
      <c r="AJ182" s="3">
        <v>980342</v>
      </c>
      <c r="AK182" s="3">
        <v>717777</v>
      </c>
      <c r="AL182" s="3">
        <v>232099</v>
      </c>
      <c r="AM182" s="3">
        <v>485678</v>
      </c>
      <c r="AN182" s="3">
        <v>-262565</v>
      </c>
      <c r="AO182" s="3">
        <v>0</v>
      </c>
      <c r="AP182" s="3">
        <v>0</v>
      </c>
      <c r="AQ182" s="3">
        <v>-262565</v>
      </c>
      <c r="AR182" s="3">
        <f>Tabela1[[#This Row],[Potrzeby finansowe 2027
w tym:]]+Tabela1[[#This Row],[Rozliczenie 2025 potrz. fin.]]</f>
        <v>19255169</v>
      </c>
      <c r="AS182" s="3">
        <v>0</v>
      </c>
      <c r="AT182" s="3">
        <v>0</v>
      </c>
      <c r="AU182" s="3"/>
      <c r="AV182" s="3"/>
      <c r="AW182" s="3"/>
      <c r="AX182" s="3"/>
      <c r="AY182" s="3"/>
      <c r="AZ182" s="3"/>
      <c r="BA182" s="3">
        <v>771944</v>
      </c>
      <c r="BB182" s="3">
        <v>0</v>
      </c>
      <c r="BC182" s="3">
        <v>45.4</v>
      </c>
      <c r="BD182" s="3">
        <v>7581.19</v>
      </c>
      <c r="BE182" s="3">
        <v>3.23</v>
      </c>
      <c r="BF182" s="3">
        <v>0</v>
      </c>
      <c r="BG182" s="3">
        <v>392598</v>
      </c>
      <c r="BH182" s="3">
        <v>3689</v>
      </c>
      <c r="BI182" s="3">
        <v>372080</v>
      </c>
      <c r="BJ182" s="3">
        <v>5717698.1999999993</v>
      </c>
      <c r="BK182" s="3">
        <v>2998837.5699999984</v>
      </c>
      <c r="BL182" s="3">
        <v>78654.399999999994</v>
      </c>
      <c r="BM182" s="3">
        <v>10718133.720000001</v>
      </c>
      <c r="BN182" s="53">
        <v>0.59077623271126534</v>
      </c>
      <c r="BO182" s="54">
        <v>1.6428370000000001E-4</v>
      </c>
      <c r="BP182" s="70">
        <v>4131</v>
      </c>
      <c r="BQ182" s="71"/>
      <c r="BR182" s="70"/>
      <c r="BS182" s="72"/>
      <c r="BT182" s="72"/>
      <c r="BU182" s="70">
        <v>9331836</v>
      </c>
      <c r="BV182" s="70">
        <v>37753</v>
      </c>
      <c r="BW182" s="74">
        <v>13393271</v>
      </c>
      <c r="BX182" s="70">
        <v>22762860</v>
      </c>
    </row>
    <row r="183" spans="1:76" x14ac:dyDescent="0.3">
      <c r="A183" s="73" t="s">
        <v>10</v>
      </c>
      <c r="B183" s="2" t="s">
        <v>18</v>
      </c>
      <c r="C183" s="2" t="s">
        <v>11</v>
      </c>
      <c r="D183" s="2" t="s">
        <v>21</v>
      </c>
      <c r="E183" s="2" t="s">
        <v>19</v>
      </c>
      <c r="F183" s="17" t="str">
        <f>+Tabela1[[#This Row],[WK]]&amp;Tabela1[[#This Row],[PK]]&amp;Tabela1[[#This Row],[GK]]</f>
        <v>040205</v>
      </c>
      <c r="G183" s="2" t="s">
        <v>202</v>
      </c>
      <c r="H183" s="3">
        <v>142853127.13999999</v>
      </c>
      <c r="I183" s="4">
        <v>1.125</v>
      </c>
      <c r="J183" s="3">
        <v>160709768.03</v>
      </c>
      <c r="K183" s="4">
        <v>7.0000000000000007E-2</v>
      </c>
      <c r="L183" s="3">
        <v>11249684</v>
      </c>
      <c r="M183" s="3"/>
      <c r="N183" s="5"/>
      <c r="O183" s="3">
        <v>14072560.149999999</v>
      </c>
      <c r="P183" s="4">
        <v>1.125</v>
      </c>
      <c r="Q183" s="3">
        <v>15831630.17</v>
      </c>
      <c r="R183" s="4">
        <v>1.6E-2</v>
      </c>
      <c r="S183" s="3">
        <v>253306</v>
      </c>
      <c r="T183" s="3"/>
      <c r="U183" s="5"/>
      <c r="V183" s="3">
        <v>7299846</v>
      </c>
      <c r="W183" s="5"/>
      <c r="X183" s="3">
        <v>20186966</v>
      </c>
      <c r="Y183" s="3">
        <v>5887100</v>
      </c>
      <c r="Z183" s="3">
        <v>848151</v>
      </c>
      <c r="AA183" s="3">
        <v>627259</v>
      </c>
      <c r="AB183" s="3">
        <v>12824456</v>
      </c>
      <c r="AC183" s="3">
        <v>0</v>
      </c>
      <c r="AD183" s="3">
        <v>12661939</v>
      </c>
      <c r="AE183" s="3">
        <v>0</v>
      </c>
      <c r="AF183" s="3">
        <v>11249684</v>
      </c>
      <c r="AG183" s="3">
        <v>253306</v>
      </c>
      <c r="AH183" s="3">
        <v>12661939</v>
      </c>
      <c r="AI183" s="3">
        <v>7299846</v>
      </c>
      <c r="AJ183" s="3">
        <v>1299711</v>
      </c>
      <c r="AK183" s="3">
        <v>1074530</v>
      </c>
      <c r="AL183" s="3">
        <v>530581</v>
      </c>
      <c r="AM183" s="3">
        <v>543949</v>
      </c>
      <c r="AN183" s="3">
        <v>-225181</v>
      </c>
      <c r="AO183" s="3">
        <v>0</v>
      </c>
      <c r="AP183" s="3">
        <v>0</v>
      </c>
      <c r="AQ183" s="3">
        <v>-225181</v>
      </c>
      <c r="AR183" s="3">
        <f>Tabela1[[#This Row],[Potrzeby finansowe 2027
w tym:]]+Tabela1[[#This Row],[Rozliczenie 2025 potrz. fin.]]</f>
        <v>19961785</v>
      </c>
      <c r="AS183" s="3">
        <v>0</v>
      </c>
      <c r="AT183" s="3">
        <v>0</v>
      </c>
      <c r="AU183" s="3"/>
      <c r="AV183" s="3"/>
      <c r="AW183" s="3"/>
      <c r="AX183" s="3"/>
      <c r="AY183" s="3"/>
      <c r="AZ183" s="3"/>
      <c r="BA183" s="3">
        <v>848151</v>
      </c>
      <c r="BB183" s="3">
        <v>0</v>
      </c>
      <c r="BC183" s="3">
        <v>79.989999999999995</v>
      </c>
      <c r="BD183" s="3">
        <v>8230.99</v>
      </c>
      <c r="BE183" s="3">
        <v>7.0000000000000007E-2</v>
      </c>
      <c r="BF183" s="3">
        <v>0</v>
      </c>
      <c r="BG183" s="3">
        <v>389512</v>
      </c>
      <c r="BH183" s="3">
        <v>3660</v>
      </c>
      <c r="BI183" s="3">
        <v>237747</v>
      </c>
      <c r="BJ183" s="3">
        <v>3653413.2574999998</v>
      </c>
      <c r="BK183" s="3">
        <v>1048354</v>
      </c>
      <c r="BL183" s="3">
        <v>1259449.3</v>
      </c>
      <c r="BM183" s="3">
        <v>7901338.4299999997</v>
      </c>
      <c r="BN183" s="53">
        <v>0.70686326627682494</v>
      </c>
      <c r="BO183" s="54">
        <v>1.7251570000000001E-4</v>
      </c>
      <c r="BP183" s="70">
        <v>4338</v>
      </c>
      <c r="BQ183" s="71"/>
      <c r="BR183" s="70"/>
      <c r="BS183" s="72"/>
      <c r="BT183" s="72"/>
      <c r="BU183" s="70">
        <v>11249684</v>
      </c>
      <c r="BV183" s="70">
        <v>253306</v>
      </c>
      <c r="BW183" s="74">
        <v>12661939</v>
      </c>
      <c r="BX183" s="70">
        <v>24164929</v>
      </c>
    </row>
    <row r="184" spans="1:76" x14ac:dyDescent="0.3">
      <c r="A184" s="73" t="s">
        <v>10</v>
      </c>
      <c r="B184" s="2" t="s">
        <v>18</v>
      </c>
      <c r="C184" s="2" t="s">
        <v>11</v>
      </c>
      <c r="D184" s="2" t="s">
        <v>23</v>
      </c>
      <c r="E184" s="2" t="s">
        <v>15</v>
      </c>
      <c r="F184" s="17" t="str">
        <f>+Tabela1[[#This Row],[WK]]&amp;Tabela1[[#This Row],[PK]]&amp;Tabela1[[#This Row],[GK]]</f>
        <v>040206</v>
      </c>
      <c r="G184" s="2" t="s">
        <v>203</v>
      </c>
      <c r="H184" s="3">
        <v>157101607.05000001</v>
      </c>
      <c r="I184" s="4">
        <v>1.125</v>
      </c>
      <c r="J184" s="3">
        <v>176739307.93000001</v>
      </c>
      <c r="K184" s="4">
        <v>7.0000000000000007E-2</v>
      </c>
      <c r="L184" s="3">
        <v>12371752</v>
      </c>
      <c r="M184" s="3"/>
      <c r="N184" s="5"/>
      <c r="O184" s="3">
        <v>18104959.189999998</v>
      </c>
      <c r="P184" s="4">
        <v>1.125</v>
      </c>
      <c r="Q184" s="3">
        <v>20368079.09</v>
      </c>
      <c r="R184" s="4">
        <v>1.6E-2</v>
      </c>
      <c r="S184" s="3">
        <v>325889</v>
      </c>
      <c r="T184" s="3"/>
      <c r="U184" s="5"/>
      <c r="V184" s="3">
        <v>8244793</v>
      </c>
      <c r="W184" s="5"/>
      <c r="X184" s="3">
        <v>14993957</v>
      </c>
      <c r="Y184" s="3">
        <v>2726351</v>
      </c>
      <c r="Z184" s="3">
        <v>461697</v>
      </c>
      <c r="AA184" s="3">
        <v>751241</v>
      </c>
      <c r="AB184" s="3">
        <v>8063732</v>
      </c>
      <c r="AC184" s="3">
        <v>2990936</v>
      </c>
      <c r="AD184" s="3">
        <v>6749164</v>
      </c>
      <c r="AE184" s="3">
        <v>0</v>
      </c>
      <c r="AF184" s="3">
        <v>12371752</v>
      </c>
      <c r="AG184" s="3">
        <v>325889</v>
      </c>
      <c r="AH184" s="3">
        <v>6749164</v>
      </c>
      <c r="AI184" s="3">
        <v>8244793</v>
      </c>
      <c r="AJ184" s="3">
        <v>94144</v>
      </c>
      <c r="AK184" s="3">
        <v>94144</v>
      </c>
      <c r="AL184" s="3">
        <v>573572</v>
      </c>
      <c r="AM184" s="3">
        <v>-479428</v>
      </c>
      <c r="AN184" s="3">
        <v>-213746</v>
      </c>
      <c r="AO184" s="3">
        <v>0</v>
      </c>
      <c r="AP184" s="3">
        <v>213746</v>
      </c>
      <c r="AQ184" s="3">
        <v>0</v>
      </c>
      <c r="AR184" s="3">
        <f>Tabela1[[#This Row],[Potrzeby finansowe 2027
w tym:]]+Tabela1[[#This Row],[Rozliczenie 2025 potrz. fin.]]</f>
        <v>14993957</v>
      </c>
      <c r="AS184" s="3">
        <v>0</v>
      </c>
      <c r="AT184" s="3">
        <v>0</v>
      </c>
      <c r="AU184" s="3"/>
      <c r="AV184" s="3"/>
      <c r="AW184" s="3"/>
      <c r="AX184" s="3"/>
      <c r="AY184" s="3"/>
      <c r="AZ184" s="3"/>
      <c r="BA184" s="3">
        <v>461697</v>
      </c>
      <c r="BB184" s="3">
        <v>0</v>
      </c>
      <c r="BC184" s="3">
        <v>5.16</v>
      </c>
      <c r="BD184" s="3">
        <v>4608.3599999999997</v>
      </c>
      <c r="BE184" s="3">
        <v>0.39</v>
      </c>
      <c r="BF184" s="3">
        <v>0</v>
      </c>
      <c r="BG184" s="3">
        <v>476141</v>
      </c>
      <c r="BH184" s="3">
        <v>4474</v>
      </c>
      <c r="BI184" s="3">
        <v>275100</v>
      </c>
      <c r="BJ184" s="3">
        <v>4227413.8250000002</v>
      </c>
      <c r="BK184" s="3">
        <v>2524977.58</v>
      </c>
      <c r="BL184" s="3">
        <v>178628.07</v>
      </c>
      <c r="BM184" s="3">
        <v>6452488.8399999999</v>
      </c>
      <c r="BN184" s="53">
        <v>0.8471204872089011</v>
      </c>
      <c r="BO184" s="54">
        <v>1.653289E-4</v>
      </c>
      <c r="BP184" s="70">
        <v>4158</v>
      </c>
      <c r="BQ184" s="71"/>
      <c r="BR184" s="70"/>
      <c r="BS184" s="72"/>
      <c r="BT184" s="72"/>
      <c r="BU184" s="70">
        <v>12371752</v>
      </c>
      <c r="BV184" s="70">
        <v>325889</v>
      </c>
      <c r="BW184" s="74">
        <v>6749164</v>
      </c>
      <c r="BX184" s="70">
        <v>19446805</v>
      </c>
    </row>
    <row r="185" spans="1:76" x14ac:dyDescent="0.3">
      <c r="A185" s="73" t="s">
        <v>10</v>
      </c>
      <c r="B185" s="2" t="s">
        <v>18</v>
      </c>
      <c r="C185" s="2" t="s">
        <v>11</v>
      </c>
      <c r="D185" s="2" t="s">
        <v>30</v>
      </c>
      <c r="E185" s="2" t="s">
        <v>19</v>
      </c>
      <c r="F185" s="17" t="str">
        <f>+Tabela1[[#This Row],[WK]]&amp;Tabela1[[#This Row],[PK]]&amp;Tabela1[[#This Row],[GK]]</f>
        <v>040207</v>
      </c>
      <c r="G185" s="2" t="s">
        <v>204</v>
      </c>
      <c r="H185" s="3">
        <v>269505992.88</v>
      </c>
      <c r="I185" s="4">
        <v>1.125</v>
      </c>
      <c r="J185" s="3">
        <v>303194241.99000001</v>
      </c>
      <c r="K185" s="4">
        <v>7.0000000000000007E-2</v>
      </c>
      <c r="L185" s="3">
        <v>21223597</v>
      </c>
      <c r="M185" s="3"/>
      <c r="N185" s="5"/>
      <c r="O185" s="3">
        <v>15086842.870000001</v>
      </c>
      <c r="P185" s="4">
        <v>1.125</v>
      </c>
      <c r="Q185" s="3">
        <v>16972698.23</v>
      </c>
      <c r="R185" s="4">
        <v>1.6E-2</v>
      </c>
      <c r="S185" s="3">
        <v>271563</v>
      </c>
      <c r="T185" s="3"/>
      <c r="U185" s="5"/>
      <c r="V185" s="3">
        <v>14156724</v>
      </c>
      <c r="W185" s="5"/>
      <c r="X185" s="3">
        <v>34146576</v>
      </c>
      <c r="Y185" s="3">
        <v>10359173</v>
      </c>
      <c r="Z185" s="3">
        <v>500561</v>
      </c>
      <c r="AA185" s="3">
        <v>1836171</v>
      </c>
      <c r="AB185" s="3">
        <v>17843804</v>
      </c>
      <c r="AC185" s="3">
        <v>3606867</v>
      </c>
      <c r="AD185" s="3">
        <v>19989852</v>
      </c>
      <c r="AE185" s="3">
        <v>0</v>
      </c>
      <c r="AF185" s="3">
        <v>21223597</v>
      </c>
      <c r="AG185" s="3">
        <v>271563</v>
      </c>
      <c r="AH185" s="3">
        <v>19989852</v>
      </c>
      <c r="AI185" s="3">
        <v>14156724</v>
      </c>
      <c r="AJ185" s="3">
        <v>1747760</v>
      </c>
      <c r="AK185" s="3">
        <v>1747760</v>
      </c>
      <c r="AL185" s="3">
        <v>878682</v>
      </c>
      <c r="AM185" s="3">
        <v>869078</v>
      </c>
      <c r="AN185" s="3">
        <v>-463849</v>
      </c>
      <c r="AO185" s="3">
        <v>0</v>
      </c>
      <c r="AP185" s="3">
        <v>463849</v>
      </c>
      <c r="AQ185" s="3">
        <v>0</v>
      </c>
      <c r="AR185" s="3">
        <f>Tabela1[[#This Row],[Potrzeby finansowe 2027
w tym:]]+Tabela1[[#This Row],[Rozliczenie 2025 potrz. fin.]]</f>
        <v>34146576</v>
      </c>
      <c r="AS185" s="3">
        <v>0</v>
      </c>
      <c r="AT185" s="3">
        <v>0</v>
      </c>
      <c r="AU185" s="3"/>
      <c r="AV185" s="3"/>
      <c r="AW185" s="3"/>
      <c r="AX185" s="3"/>
      <c r="AY185" s="3"/>
      <c r="AZ185" s="3"/>
      <c r="BA185" s="3">
        <v>500561</v>
      </c>
      <c r="BB185" s="3">
        <v>0</v>
      </c>
      <c r="BC185" s="3">
        <v>0</v>
      </c>
      <c r="BD185" s="3">
        <v>5015.1400000000003</v>
      </c>
      <c r="BE185" s="3">
        <v>0</v>
      </c>
      <c r="BF185" s="3">
        <v>0</v>
      </c>
      <c r="BG185" s="3">
        <v>881298</v>
      </c>
      <c r="BH185" s="3">
        <v>8281</v>
      </c>
      <c r="BI185" s="3">
        <v>954873</v>
      </c>
      <c r="BJ185" s="3">
        <v>14673375.097499998</v>
      </c>
      <c r="BK185" s="3">
        <v>9877288.8199999984</v>
      </c>
      <c r="BL185" s="3">
        <v>3804886.49</v>
      </c>
      <c r="BM185" s="3">
        <v>11574572.130000001</v>
      </c>
      <c r="BN185" s="53">
        <v>0.7157177098197216</v>
      </c>
      <c r="BO185" s="54">
        <v>3.145326E-4</v>
      </c>
      <c r="BP185" s="70">
        <v>7910</v>
      </c>
      <c r="BQ185" s="71"/>
      <c r="BR185" s="70"/>
      <c r="BS185" s="72"/>
      <c r="BT185" s="72"/>
      <c r="BU185" s="70">
        <v>21223597</v>
      </c>
      <c r="BV185" s="70">
        <v>271563</v>
      </c>
      <c r="BW185" s="74">
        <v>19989852</v>
      </c>
      <c r="BX185" s="70">
        <v>41485012</v>
      </c>
    </row>
    <row r="186" spans="1:76" x14ac:dyDescent="0.3">
      <c r="A186" s="73" t="s">
        <v>10</v>
      </c>
      <c r="B186" s="2" t="s">
        <v>18</v>
      </c>
      <c r="C186" s="2" t="s">
        <v>11</v>
      </c>
      <c r="D186" s="2" t="s">
        <v>54</v>
      </c>
      <c r="E186" s="2" t="s">
        <v>15</v>
      </c>
      <c r="F186" s="17" t="str">
        <f>+Tabela1[[#This Row],[WK]]&amp;Tabela1[[#This Row],[PK]]&amp;Tabela1[[#This Row],[GK]]</f>
        <v>040208</v>
      </c>
      <c r="G186" s="2" t="s">
        <v>205</v>
      </c>
      <c r="H186" s="3">
        <v>124897947.98999999</v>
      </c>
      <c r="I186" s="4">
        <v>1.125</v>
      </c>
      <c r="J186" s="3">
        <v>140510191.49000001</v>
      </c>
      <c r="K186" s="4">
        <v>7.0000000000000007E-2</v>
      </c>
      <c r="L186" s="3">
        <v>9835713</v>
      </c>
      <c r="M186" s="3"/>
      <c r="N186" s="5"/>
      <c r="O186" s="3">
        <v>6806711.6799999997</v>
      </c>
      <c r="P186" s="4">
        <v>1.125</v>
      </c>
      <c r="Q186" s="3">
        <v>7657550.6399999997</v>
      </c>
      <c r="R186" s="4">
        <v>1.6E-2</v>
      </c>
      <c r="S186" s="3">
        <v>122521</v>
      </c>
      <c r="T186" s="3"/>
      <c r="U186" s="5"/>
      <c r="V186" s="3">
        <v>6255371</v>
      </c>
      <c r="W186" s="5"/>
      <c r="X186" s="3">
        <v>14317608</v>
      </c>
      <c r="Y186" s="3">
        <v>2746569</v>
      </c>
      <c r="Z186" s="3">
        <v>185665</v>
      </c>
      <c r="AA186" s="3">
        <v>753346</v>
      </c>
      <c r="AB186" s="3">
        <v>7919720</v>
      </c>
      <c r="AC186" s="3">
        <v>2712308</v>
      </c>
      <c r="AD186" s="3">
        <v>8062236</v>
      </c>
      <c r="AE186" s="3">
        <v>0</v>
      </c>
      <c r="AF186" s="3">
        <v>9835713</v>
      </c>
      <c r="AG186" s="3">
        <v>122521</v>
      </c>
      <c r="AH186" s="3">
        <v>8062236</v>
      </c>
      <c r="AI186" s="3">
        <v>6255371</v>
      </c>
      <c r="AJ186" s="3">
        <v>1167057</v>
      </c>
      <c r="AK186" s="3">
        <v>1167057</v>
      </c>
      <c r="AL186" s="3">
        <v>280579</v>
      </c>
      <c r="AM186" s="3">
        <v>886478</v>
      </c>
      <c r="AN186" s="3">
        <v>45608</v>
      </c>
      <c r="AO186" s="3">
        <v>0</v>
      </c>
      <c r="AP186" s="3">
        <v>-45608</v>
      </c>
      <c r="AQ186" s="3">
        <v>0</v>
      </c>
      <c r="AR186" s="3">
        <f>Tabela1[[#This Row],[Potrzeby finansowe 2027
w tym:]]+Tabela1[[#This Row],[Rozliczenie 2025 potrz. fin.]]</f>
        <v>14317608</v>
      </c>
      <c r="AS186" s="3">
        <v>0</v>
      </c>
      <c r="AT186" s="3">
        <v>0</v>
      </c>
      <c r="AU186" s="3"/>
      <c r="AV186" s="3"/>
      <c r="AW186" s="3"/>
      <c r="AX186" s="3"/>
      <c r="AY186" s="3"/>
      <c r="AZ186" s="3"/>
      <c r="BA186" s="3">
        <v>185665</v>
      </c>
      <c r="BB186" s="3">
        <v>0</v>
      </c>
      <c r="BC186" s="3">
        <v>9.6</v>
      </c>
      <c r="BD186" s="3">
        <v>1828.18</v>
      </c>
      <c r="BE186" s="3">
        <v>0</v>
      </c>
      <c r="BF186" s="3">
        <v>0</v>
      </c>
      <c r="BG186" s="3">
        <v>398771</v>
      </c>
      <c r="BH186" s="3">
        <v>3747</v>
      </c>
      <c r="BI186" s="3">
        <v>354575</v>
      </c>
      <c r="BJ186" s="3">
        <v>5448694.4700000007</v>
      </c>
      <c r="BK186" s="3">
        <v>1928191.2000000002</v>
      </c>
      <c r="BL186" s="3">
        <v>2871823.73</v>
      </c>
      <c r="BM186" s="3">
        <v>8338365.6200000001</v>
      </c>
      <c r="BN186" s="53">
        <v>0.82541245814797204</v>
      </c>
      <c r="BO186" s="54">
        <v>1.4584400000000001E-4</v>
      </c>
      <c r="BP186" s="70">
        <v>3668</v>
      </c>
      <c r="BQ186" s="71"/>
      <c r="BR186" s="70"/>
      <c r="BS186" s="72"/>
      <c r="BT186" s="72"/>
      <c r="BU186" s="70">
        <v>9835713</v>
      </c>
      <c r="BV186" s="70">
        <v>122521</v>
      </c>
      <c r="BW186" s="74">
        <v>8062236</v>
      </c>
      <c r="BX186" s="70">
        <v>18020470</v>
      </c>
    </row>
    <row r="187" spans="1:76" x14ac:dyDescent="0.3">
      <c r="A187" s="73" t="s">
        <v>10</v>
      </c>
      <c r="B187" s="2" t="s">
        <v>18</v>
      </c>
      <c r="C187" s="2" t="s">
        <v>11</v>
      </c>
      <c r="D187" s="2" t="s">
        <v>56</v>
      </c>
      <c r="E187" s="2" t="s">
        <v>15</v>
      </c>
      <c r="F187" s="17" t="str">
        <f>+Tabela1[[#This Row],[WK]]&amp;Tabela1[[#This Row],[PK]]&amp;Tabela1[[#This Row],[GK]]</f>
        <v>040209</v>
      </c>
      <c r="G187" s="2" t="s">
        <v>206</v>
      </c>
      <c r="H187" s="3">
        <v>185542161.69999999</v>
      </c>
      <c r="I187" s="4">
        <v>1.125</v>
      </c>
      <c r="J187" s="3">
        <v>208734931.91</v>
      </c>
      <c r="K187" s="4">
        <v>7.0000000000000007E-2</v>
      </c>
      <c r="L187" s="3">
        <v>14611445</v>
      </c>
      <c r="M187" s="3"/>
      <c r="N187" s="5"/>
      <c r="O187" s="3">
        <v>1412256.4100000001</v>
      </c>
      <c r="P187" s="4">
        <v>1.125</v>
      </c>
      <c r="Q187" s="3">
        <v>1588788.46</v>
      </c>
      <c r="R187" s="4">
        <v>1.6E-2</v>
      </c>
      <c r="S187" s="3">
        <v>25421</v>
      </c>
      <c r="T187" s="3"/>
      <c r="U187" s="5"/>
      <c r="V187" s="3">
        <v>8620893</v>
      </c>
      <c r="W187" s="5"/>
      <c r="X187" s="3">
        <v>19627481</v>
      </c>
      <c r="Y187" s="3">
        <v>7627185</v>
      </c>
      <c r="Z187" s="3">
        <v>306840</v>
      </c>
      <c r="AA187" s="3">
        <v>822517</v>
      </c>
      <c r="AB187" s="3">
        <v>9884181</v>
      </c>
      <c r="AC187" s="3">
        <v>986758</v>
      </c>
      <c r="AD187" s="3">
        <v>11006587</v>
      </c>
      <c r="AE187" s="3">
        <v>0</v>
      </c>
      <c r="AF187" s="3">
        <v>14611445</v>
      </c>
      <c r="AG187" s="3">
        <v>25421</v>
      </c>
      <c r="AH187" s="3">
        <v>11006587</v>
      </c>
      <c r="AI187" s="3">
        <v>8620893</v>
      </c>
      <c r="AJ187" s="3">
        <v>-1214898</v>
      </c>
      <c r="AK187" s="3">
        <v>-1214898</v>
      </c>
      <c r="AL187" s="3">
        <v>1620650</v>
      </c>
      <c r="AM187" s="3">
        <v>-2835548</v>
      </c>
      <c r="AN187" s="3">
        <v>166790</v>
      </c>
      <c r="AO187" s="3">
        <v>0</v>
      </c>
      <c r="AP187" s="3">
        <v>-166790</v>
      </c>
      <c r="AQ187" s="3">
        <v>0</v>
      </c>
      <c r="AR187" s="3">
        <f>Tabela1[[#This Row],[Potrzeby finansowe 2027
w tym:]]+Tabela1[[#This Row],[Rozliczenie 2025 potrz. fin.]]</f>
        <v>19627481</v>
      </c>
      <c r="AS187" s="3">
        <v>0</v>
      </c>
      <c r="AT187" s="3">
        <v>0</v>
      </c>
      <c r="AU187" s="3"/>
      <c r="AV187" s="3"/>
      <c r="AW187" s="3"/>
      <c r="AX187" s="3"/>
      <c r="AY187" s="3"/>
      <c r="AZ187" s="3"/>
      <c r="BA187" s="3">
        <v>306840</v>
      </c>
      <c r="BB187" s="3">
        <v>0</v>
      </c>
      <c r="BC187" s="3">
        <v>181.81</v>
      </c>
      <c r="BD187" s="3">
        <v>2468.19</v>
      </c>
      <c r="BE187" s="3">
        <v>0.04</v>
      </c>
      <c r="BF187" s="3">
        <v>0</v>
      </c>
      <c r="BG187" s="3">
        <v>510729</v>
      </c>
      <c r="BH187" s="3">
        <v>4799</v>
      </c>
      <c r="BI187" s="3">
        <v>311788</v>
      </c>
      <c r="BJ187" s="3">
        <v>4791199.7424999997</v>
      </c>
      <c r="BK187" s="3">
        <v>2510745.7999999998</v>
      </c>
      <c r="BL187" s="3">
        <v>3091207.26</v>
      </c>
      <c r="BM187" s="3">
        <v>2939401.25</v>
      </c>
      <c r="BN187" s="53">
        <v>0.67189129198026554</v>
      </c>
      <c r="BO187" s="54">
        <v>1.9632380000000001E-4</v>
      </c>
      <c r="BP187" s="70">
        <v>4938</v>
      </c>
      <c r="BQ187" s="71"/>
      <c r="BR187" s="70"/>
      <c r="BS187" s="72"/>
      <c r="BT187" s="72"/>
      <c r="BU187" s="70">
        <v>14611445</v>
      </c>
      <c r="BV187" s="70">
        <v>25421</v>
      </c>
      <c r="BW187" s="74">
        <v>11006587</v>
      </c>
      <c r="BX187" s="70">
        <v>25643453</v>
      </c>
    </row>
    <row r="188" spans="1:76" x14ac:dyDescent="0.3">
      <c r="A188" s="73" t="s">
        <v>10</v>
      </c>
      <c r="B188" s="2" t="s">
        <v>18</v>
      </c>
      <c r="C188" s="2" t="s">
        <v>11</v>
      </c>
      <c r="D188" s="2" t="s">
        <v>69</v>
      </c>
      <c r="E188" s="2" t="s">
        <v>15</v>
      </c>
      <c r="F188" s="17" t="str">
        <f>+Tabela1[[#This Row],[WK]]&amp;Tabela1[[#This Row],[PK]]&amp;Tabela1[[#This Row],[GK]]</f>
        <v>040210</v>
      </c>
      <c r="G188" s="2" t="s">
        <v>207</v>
      </c>
      <c r="H188" s="3">
        <v>196225217.31999999</v>
      </c>
      <c r="I188" s="4">
        <v>1.125</v>
      </c>
      <c r="J188" s="3">
        <v>220753369.49000001</v>
      </c>
      <c r="K188" s="4">
        <v>7.0000000000000007E-2</v>
      </c>
      <c r="L188" s="3">
        <v>15452736</v>
      </c>
      <c r="M188" s="3"/>
      <c r="N188" s="5"/>
      <c r="O188" s="3">
        <v>4572904.1599999992</v>
      </c>
      <c r="P188" s="4">
        <v>1.125</v>
      </c>
      <c r="Q188" s="3">
        <v>5144517.18</v>
      </c>
      <c r="R188" s="4">
        <v>1.6E-2</v>
      </c>
      <c r="S188" s="3">
        <v>82312</v>
      </c>
      <c r="T188" s="3"/>
      <c r="U188" s="5"/>
      <c r="V188" s="3">
        <v>9475904</v>
      </c>
      <c r="W188" s="5"/>
      <c r="X188" s="3">
        <v>19067795</v>
      </c>
      <c r="Y188" s="3">
        <v>4227427</v>
      </c>
      <c r="Z188" s="3">
        <v>1251502</v>
      </c>
      <c r="AA188" s="3">
        <v>811773</v>
      </c>
      <c r="AB188" s="3">
        <v>11587926</v>
      </c>
      <c r="AC188" s="3">
        <v>1189167</v>
      </c>
      <c r="AD188" s="3">
        <v>9721228</v>
      </c>
      <c r="AE188" s="3">
        <v>0</v>
      </c>
      <c r="AF188" s="3">
        <v>15452736</v>
      </c>
      <c r="AG188" s="3">
        <v>82312</v>
      </c>
      <c r="AH188" s="3">
        <v>9721228</v>
      </c>
      <c r="AI188" s="3">
        <v>9475904</v>
      </c>
      <c r="AJ188" s="3">
        <v>649393</v>
      </c>
      <c r="AK188" s="3">
        <v>778730</v>
      </c>
      <c r="AL188" s="3">
        <v>697483</v>
      </c>
      <c r="AM188" s="3">
        <v>81247</v>
      </c>
      <c r="AN188" s="3">
        <v>629740</v>
      </c>
      <c r="AO188" s="3">
        <v>0</v>
      </c>
      <c r="AP188" s="3">
        <v>-500403</v>
      </c>
      <c r="AQ188" s="3">
        <v>129337</v>
      </c>
      <c r="AR188" s="3">
        <f>Tabela1[[#This Row],[Potrzeby finansowe 2027
w tym:]]+Tabela1[[#This Row],[Rozliczenie 2025 potrz. fin.]]</f>
        <v>19197132</v>
      </c>
      <c r="AS188" s="3">
        <v>0</v>
      </c>
      <c r="AT188" s="3">
        <v>0</v>
      </c>
      <c r="AU188" s="3"/>
      <c r="AV188" s="3"/>
      <c r="AW188" s="3"/>
      <c r="AX188" s="3"/>
      <c r="AY188" s="3"/>
      <c r="AZ188" s="3"/>
      <c r="BA188" s="3">
        <v>1251502</v>
      </c>
      <c r="BB188" s="3">
        <v>0</v>
      </c>
      <c r="BC188" s="3">
        <v>188.79</v>
      </c>
      <c r="BD188" s="3">
        <v>11909.37</v>
      </c>
      <c r="BE188" s="3">
        <v>0.34</v>
      </c>
      <c r="BF188" s="3">
        <v>0</v>
      </c>
      <c r="BG188" s="3">
        <v>526586</v>
      </c>
      <c r="BH188" s="3">
        <v>4948</v>
      </c>
      <c r="BI188" s="3">
        <v>285187</v>
      </c>
      <c r="BJ188" s="3">
        <v>4382421.75</v>
      </c>
      <c r="BK188" s="3">
        <v>2340095.5700000003</v>
      </c>
      <c r="BL188" s="3">
        <v>229187.16</v>
      </c>
      <c r="BM188" s="3">
        <v>7710930.4000000004</v>
      </c>
      <c r="BN188" s="53">
        <v>0.79771690775300086</v>
      </c>
      <c r="BO188" s="54">
        <v>1.9318180000000001E-4</v>
      </c>
      <c r="BP188" s="70">
        <v>4859</v>
      </c>
      <c r="BQ188" s="71"/>
      <c r="BR188" s="70"/>
      <c r="BS188" s="72"/>
      <c r="BT188" s="72"/>
      <c r="BU188" s="70">
        <v>15452736</v>
      </c>
      <c r="BV188" s="70">
        <v>82312</v>
      </c>
      <c r="BW188" s="74">
        <v>9721228</v>
      </c>
      <c r="BX188" s="70">
        <v>25256276</v>
      </c>
    </row>
    <row r="189" spans="1:76" x14ac:dyDescent="0.3">
      <c r="A189" s="73" t="s">
        <v>10</v>
      </c>
      <c r="B189" s="2" t="s">
        <v>18</v>
      </c>
      <c r="C189" s="2" t="s">
        <v>16</v>
      </c>
      <c r="D189" s="2" t="s">
        <v>12</v>
      </c>
      <c r="E189" s="2" t="s">
        <v>15</v>
      </c>
      <c r="F189" s="17" t="str">
        <f>+Tabela1[[#This Row],[WK]]&amp;Tabela1[[#This Row],[PK]]&amp;Tabela1[[#This Row],[GK]]</f>
        <v>040301</v>
      </c>
      <c r="G189" s="2" t="s">
        <v>208</v>
      </c>
      <c r="H189" s="3">
        <v>1746613741.6800001</v>
      </c>
      <c r="I189" s="4">
        <v>1.125</v>
      </c>
      <c r="J189" s="3">
        <v>1964940459.3900001</v>
      </c>
      <c r="K189" s="4">
        <v>7.0000000000000007E-2</v>
      </c>
      <c r="L189" s="3">
        <v>137545832</v>
      </c>
      <c r="M189" s="3"/>
      <c r="N189" s="5"/>
      <c r="O189" s="3">
        <v>370151416.23000002</v>
      </c>
      <c r="P189" s="4">
        <v>1.125</v>
      </c>
      <c r="Q189" s="3">
        <v>416420343.25999999</v>
      </c>
      <c r="R189" s="4">
        <v>1.6E-2</v>
      </c>
      <c r="S189" s="3">
        <v>6662725</v>
      </c>
      <c r="T189" s="3"/>
      <c r="U189" s="5"/>
      <c r="V189" s="3">
        <v>62681114</v>
      </c>
      <c r="W189" s="5"/>
      <c r="X189" s="3">
        <v>104265221</v>
      </c>
      <c r="Y189" s="3">
        <v>0</v>
      </c>
      <c r="Z189" s="3">
        <v>441017</v>
      </c>
      <c r="AA189" s="3">
        <v>5297263</v>
      </c>
      <c r="AB189" s="3">
        <v>85335834</v>
      </c>
      <c r="AC189" s="3">
        <v>13191107</v>
      </c>
      <c r="AD189" s="3">
        <v>41689022</v>
      </c>
      <c r="AE189" s="3">
        <v>12253083</v>
      </c>
      <c r="AF189" s="3">
        <v>137545832</v>
      </c>
      <c r="AG189" s="3">
        <v>6662725</v>
      </c>
      <c r="AH189" s="3">
        <v>29435939</v>
      </c>
      <c r="AI189" s="3">
        <v>62681114</v>
      </c>
      <c r="AJ189" s="3">
        <v>7871418</v>
      </c>
      <c r="AK189" s="3">
        <v>7976333</v>
      </c>
      <c r="AL189" s="3">
        <v>5565508</v>
      </c>
      <c r="AM189" s="3">
        <v>2410825</v>
      </c>
      <c r="AN189" s="3">
        <v>7067849</v>
      </c>
      <c r="AO189" s="3">
        <v>0</v>
      </c>
      <c r="AP189" s="3">
        <v>-6962934</v>
      </c>
      <c r="AQ189" s="3">
        <v>104915</v>
      </c>
      <c r="AR189" s="3">
        <f>Tabela1[[#This Row],[Potrzeby finansowe 2027
w tym:]]+Tabela1[[#This Row],[Rozliczenie 2025 potrz. fin.]]</f>
        <v>104370136</v>
      </c>
      <c r="AS189" s="3">
        <v>0</v>
      </c>
      <c r="AT189" s="3">
        <v>0</v>
      </c>
      <c r="AU189" s="3"/>
      <c r="AV189" s="3"/>
      <c r="AW189" s="3"/>
      <c r="AX189" s="3"/>
      <c r="AY189" s="3"/>
      <c r="AZ189" s="3"/>
      <c r="BA189" s="3">
        <v>441017</v>
      </c>
      <c r="BB189" s="3">
        <v>0</v>
      </c>
      <c r="BC189" s="3">
        <v>14.12</v>
      </c>
      <c r="BD189" s="3">
        <v>3797.91</v>
      </c>
      <c r="BE189" s="3">
        <v>1147.18</v>
      </c>
      <c r="BF189" s="3">
        <v>0</v>
      </c>
      <c r="BG189" s="3">
        <v>2869297</v>
      </c>
      <c r="BH189" s="3">
        <v>26961</v>
      </c>
      <c r="BI189" s="3">
        <v>2427966</v>
      </c>
      <c r="BJ189" s="3">
        <v>37310167.730000004</v>
      </c>
      <c r="BK189" s="3">
        <v>31781098.189999998</v>
      </c>
      <c r="BL189" s="3">
        <v>3850693.65</v>
      </c>
      <c r="BM189" s="3">
        <v>14414890.859999999</v>
      </c>
      <c r="BN189" s="53">
        <v>1.4616789308264087</v>
      </c>
      <c r="BO189" s="54">
        <v>9.9098400000000009E-4</v>
      </c>
      <c r="BP189" s="70">
        <v>24921</v>
      </c>
      <c r="BQ189" s="71"/>
      <c r="BR189" s="70"/>
      <c r="BS189" s="72"/>
      <c r="BT189" s="72"/>
      <c r="BU189" s="70">
        <v>137545832</v>
      </c>
      <c r="BV189" s="70">
        <v>6662725</v>
      </c>
      <c r="BW189" s="74">
        <v>29435939</v>
      </c>
      <c r="BX189" s="70">
        <v>173644496</v>
      </c>
    </row>
    <row r="190" spans="1:76" x14ac:dyDescent="0.3">
      <c r="A190" s="73" t="s">
        <v>10</v>
      </c>
      <c r="B190" s="2" t="s">
        <v>18</v>
      </c>
      <c r="C190" s="2" t="s">
        <v>16</v>
      </c>
      <c r="D190" s="2" t="s">
        <v>11</v>
      </c>
      <c r="E190" s="2" t="s">
        <v>15</v>
      </c>
      <c r="F190" s="17" t="str">
        <f>+Tabela1[[#This Row],[WK]]&amp;Tabela1[[#This Row],[PK]]&amp;Tabela1[[#This Row],[GK]]</f>
        <v>040302</v>
      </c>
      <c r="G190" s="2" t="s">
        <v>209</v>
      </c>
      <c r="H190" s="3">
        <v>409177093.61000001</v>
      </c>
      <c r="I190" s="4">
        <v>1.125</v>
      </c>
      <c r="J190" s="3">
        <v>460324230.31</v>
      </c>
      <c r="K190" s="4">
        <v>7.0000000000000007E-2</v>
      </c>
      <c r="L190" s="3">
        <v>32222696</v>
      </c>
      <c r="M190" s="3"/>
      <c r="N190" s="5"/>
      <c r="O190" s="3">
        <v>36815642.810000002</v>
      </c>
      <c r="P190" s="4">
        <v>1.125</v>
      </c>
      <c r="Q190" s="3">
        <v>41417598.159999996</v>
      </c>
      <c r="R190" s="4">
        <v>1.6E-2</v>
      </c>
      <c r="S190" s="3">
        <v>662682</v>
      </c>
      <c r="T190" s="3"/>
      <c r="U190" s="5"/>
      <c r="V190" s="3">
        <v>19070082</v>
      </c>
      <c r="W190" s="5"/>
      <c r="X190" s="3">
        <v>28386065</v>
      </c>
      <c r="Y190" s="3">
        <v>1996224</v>
      </c>
      <c r="Z190" s="3">
        <v>900216</v>
      </c>
      <c r="AA190" s="3">
        <v>1251017</v>
      </c>
      <c r="AB190" s="3">
        <v>19406421</v>
      </c>
      <c r="AC190" s="3">
        <v>4832187</v>
      </c>
      <c r="AD190" s="3">
        <v>9315983</v>
      </c>
      <c r="AE190" s="3">
        <v>0</v>
      </c>
      <c r="AF190" s="3">
        <v>32222696</v>
      </c>
      <c r="AG190" s="3">
        <v>662682</v>
      </c>
      <c r="AH190" s="3">
        <v>9315983</v>
      </c>
      <c r="AI190" s="3">
        <v>19070082</v>
      </c>
      <c r="AJ190" s="3">
        <v>1110222</v>
      </c>
      <c r="AK190" s="3">
        <v>1110222</v>
      </c>
      <c r="AL190" s="3">
        <v>1446366</v>
      </c>
      <c r="AM190" s="3">
        <v>-336144</v>
      </c>
      <c r="AN190" s="3">
        <v>1231564</v>
      </c>
      <c r="AO190" s="3">
        <v>0</v>
      </c>
      <c r="AP190" s="3">
        <v>-1231564</v>
      </c>
      <c r="AQ190" s="3">
        <v>0</v>
      </c>
      <c r="AR190" s="3">
        <f>Tabela1[[#This Row],[Potrzeby finansowe 2027
w tym:]]+Tabela1[[#This Row],[Rozliczenie 2025 potrz. fin.]]</f>
        <v>28386065</v>
      </c>
      <c r="AS190" s="3">
        <v>0</v>
      </c>
      <c r="AT190" s="3">
        <v>0</v>
      </c>
      <c r="AU190" s="3"/>
      <c r="AV190" s="3"/>
      <c r="AW190" s="3"/>
      <c r="AX190" s="3"/>
      <c r="AY190" s="3"/>
      <c r="AZ190" s="3"/>
      <c r="BA190" s="3">
        <v>900216</v>
      </c>
      <c r="BB190" s="3">
        <v>0</v>
      </c>
      <c r="BC190" s="3">
        <v>75.72</v>
      </c>
      <c r="BD190" s="3">
        <v>8752.99</v>
      </c>
      <c r="BE190" s="3">
        <v>27.81</v>
      </c>
      <c r="BF190" s="3">
        <v>0</v>
      </c>
      <c r="BG190" s="3">
        <v>924932</v>
      </c>
      <c r="BH190" s="3">
        <v>8691</v>
      </c>
      <c r="BI190" s="3">
        <v>326085</v>
      </c>
      <c r="BJ190" s="3">
        <v>5010895.07</v>
      </c>
      <c r="BK190" s="3">
        <v>2917296.0300000003</v>
      </c>
      <c r="BL190" s="3">
        <v>1219456.22</v>
      </c>
      <c r="BM190" s="3">
        <v>5935483.7199999997</v>
      </c>
      <c r="BN190" s="53">
        <v>0.94435895283661164</v>
      </c>
      <c r="BO190" s="54">
        <v>3.3262869999999998E-4</v>
      </c>
      <c r="BP190" s="70">
        <v>8365</v>
      </c>
      <c r="BQ190" s="71"/>
      <c r="BR190" s="70"/>
      <c r="BS190" s="72"/>
      <c r="BT190" s="72"/>
      <c r="BU190" s="70">
        <v>32222696</v>
      </c>
      <c r="BV190" s="70">
        <v>662682</v>
      </c>
      <c r="BW190" s="74">
        <v>9315983</v>
      </c>
      <c r="BX190" s="70">
        <v>42201361</v>
      </c>
    </row>
    <row r="191" spans="1:76" x14ac:dyDescent="0.3">
      <c r="A191" s="73" t="s">
        <v>10</v>
      </c>
      <c r="B191" s="2" t="s">
        <v>18</v>
      </c>
      <c r="C191" s="2" t="s">
        <v>16</v>
      </c>
      <c r="D191" s="2" t="s">
        <v>16</v>
      </c>
      <c r="E191" s="2" t="s">
        <v>15</v>
      </c>
      <c r="F191" s="17" t="str">
        <f>+Tabela1[[#This Row],[WK]]&amp;Tabela1[[#This Row],[PK]]&amp;Tabela1[[#This Row],[GK]]</f>
        <v>040303</v>
      </c>
      <c r="G191" s="2" t="s">
        <v>210</v>
      </c>
      <c r="H191" s="3">
        <v>654646397</v>
      </c>
      <c r="I191" s="4">
        <v>1.125</v>
      </c>
      <c r="J191" s="3">
        <v>736477196.63</v>
      </c>
      <c r="K191" s="4">
        <v>7.0000000000000007E-2</v>
      </c>
      <c r="L191" s="3">
        <v>51553404</v>
      </c>
      <c r="M191" s="3"/>
      <c r="N191" s="5"/>
      <c r="O191" s="3">
        <v>21244344.350000001</v>
      </c>
      <c r="P191" s="4">
        <v>1.125</v>
      </c>
      <c r="Q191" s="3">
        <v>23899887.390000001</v>
      </c>
      <c r="R191" s="4">
        <v>1.6E-2</v>
      </c>
      <c r="S191" s="3">
        <v>382398</v>
      </c>
      <c r="T191" s="3"/>
      <c r="U191" s="5"/>
      <c r="V191" s="3">
        <v>29155705</v>
      </c>
      <c r="W191" s="5"/>
      <c r="X191" s="3">
        <v>43405277</v>
      </c>
      <c r="Y191" s="3">
        <v>1032276</v>
      </c>
      <c r="Z191" s="3">
        <v>201794</v>
      </c>
      <c r="AA191" s="3">
        <v>1972107</v>
      </c>
      <c r="AB191" s="3">
        <v>34756462</v>
      </c>
      <c r="AC191" s="3">
        <v>5442638</v>
      </c>
      <c r="AD191" s="3">
        <v>14249572</v>
      </c>
      <c r="AE191" s="3">
        <v>0</v>
      </c>
      <c r="AF191" s="3">
        <v>51553404</v>
      </c>
      <c r="AG191" s="3">
        <v>382398</v>
      </c>
      <c r="AH191" s="3">
        <v>14249572</v>
      </c>
      <c r="AI191" s="3">
        <v>29155705</v>
      </c>
      <c r="AJ191" s="3">
        <v>1381377</v>
      </c>
      <c r="AK191" s="3">
        <v>1381377</v>
      </c>
      <c r="AL191" s="3">
        <v>2629308</v>
      </c>
      <c r="AM191" s="3">
        <v>-1247931</v>
      </c>
      <c r="AN191" s="3">
        <v>994611</v>
      </c>
      <c r="AO191" s="3">
        <v>0</v>
      </c>
      <c r="AP191" s="3">
        <v>-994611</v>
      </c>
      <c r="AQ191" s="3">
        <v>0</v>
      </c>
      <c r="AR191" s="3">
        <f>Tabela1[[#This Row],[Potrzeby finansowe 2027
w tym:]]+Tabela1[[#This Row],[Rozliczenie 2025 potrz. fin.]]</f>
        <v>43405277</v>
      </c>
      <c r="AS191" s="3">
        <v>0</v>
      </c>
      <c r="AT191" s="3">
        <v>0</v>
      </c>
      <c r="AU191" s="3"/>
      <c r="AV191" s="3"/>
      <c r="AW191" s="3"/>
      <c r="AX191" s="3"/>
      <c r="AY191" s="3"/>
      <c r="AZ191" s="3"/>
      <c r="BA191" s="3">
        <v>201794</v>
      </c>
      <c r="BB191" s="3">
        <v>0</v>
      </c>
      <c r="BC191" s="3">
        <v>7.09</v>
      </c>
      <c r="BD191" s="3">
        <v>1997.67</v>
      </c>
      <c r="BE191" s="3">
        <v>0.96</v>
      </c>
      <c r="BF191" s="3">
        <v>0</v>
      </c>
      <c r="BG191" s="3">
        <v>1394155</v>
      </c>
      <c r="BH191" s="3">
        <v>13100</v>
      </c>
      <c r="BI191" s="3">
        <v>577952</v>
      </c>
      <c r="BJ191" s="3">
        <v>8881296.8449999988</v>
      </c>
      <c r="BK191" s="3">
        <v>4851408.17</v>
      </c>
      <c r="BL191" s="3">
        <v>3467144.29</v>
      </c>
      <c r="BM191" s="3">
        <v>9185266.1199999992</v>
      </c>
      <c r="BN191" s="53">
        <v>0.98082500955951624</v>
      </c>
      <c r="BO191" s="54">
        <v>4.9909430000000005E-4</v>
      </c>
      <c r="BP191" s="70">
        <v>12552</v>
      </c>
      <c r="BQ191" s="71"/>
      <c r="BR191" s="70"/>
      <c r="BS191" s="72"/>
      <c r="BT191" s="72"/>
      <c r="BU191" s="70">
        <v>51553404</v>
      </c>
      <c r="BV191" s="70">
        <v>382398</v>
      </c>
      <c r="BW191" s="74">
        <v>14249572</v>
      </c>
      <c r="BX191" s="70">
        <v>66185374</v>
      </c>
    </row>
    <row r="192" spans="1:76" x14ac:dyDescent="0.3">
      <c r="A192" s="73" t="s">
        <v>10</v>
      </c>
      <c r="B192" s="2" t="s">
        <v>18</v>
      </c>
      <c r="C192" s="2" t="s">
        <v>16</v>
      </c>
      <c r="D192" s="2" t="s">
        <v>18</v>
      </c>
      <c r="E192" s="2" t="s">
        <v>19</v>
      </c>
      <c r="F192" s="17" t="str">
        <f>+Tabela1[[#This Row],[WK]]&amp;Tabela1[[#This Row],[PK]]&amp;Tabela1[[#This Row],[GK]]</f>
        <v>040304</v>
      </c>
      <c r="G192" s="2" t="s">
        <v>211</v>
      </c>
      <c r="H192" s="3">
        <v>1017540314.5</v>
      </c>
      <c r="I192" s="4">
        <v>1.125</v>
      </c>
      <c r="J192" s="3">
        <v>1144732853.8099999</v>
      </c>
      <c r="K192" s="4">
        <v>7.0000000000000007E-2</v>
      </c>
      <c r="L192" s="3">
        <v>80131300</v>
      </c>
      <c r="M192" s="3"/>
      <c r="N192" s="5"/>
      <c r="O192" s="3">
        <v>328348083.94999999</v>
      </c>
      <c r="P192" s="4">
        <v>1.125</v>
      </c>
      <c r="Q192" s="3">
        <v>369391594.44</v>
      </c>
      <c r="R192" s="4">
        <v>1.6E-2</v>
      </c>
      <c r="S192" s="3">
        <v>5910266</v>
      </c>
      <c r="T192" s="3"/>
      <c r="U192" s="5"/>
      <c r="V192" s="3">
        <v>51997222</v>
      </c>
      <c r="W192" s="5"/>
      <c r="X192" s="3">
        <v>63464924</v>
      </c>
      <c r="Y192" s="3">
        <v>4235678</v>
      </c>
      <c r="Z192" s="3">
        <v>1665222</v>
      </c>
      <c r="AA192" s="3">
        <v>4159048</v>
      </c>
      <c r="AB192" s="3">
        <v>44687195</v>
      </c>
      <c r="AC192" s="3">
        <v>8717781</v>
      </c>
      <c r="AD192" s="3">
        <v>11467702</v>
      </c>
      <c r="AE192" s="3">
        <v>0</v>
      </c>
      <c r="AF192" s="3">
        <v>80131300</v>
      </c>
      <c r="AG192" s="3">
        <v>5910266</v>
      </c>
      <c r="AH192" s="3">
        <v>11467702</v>
      </c>
      <c r="AI192" s="3">
        <v>51997222</v>
      </c>
      <c r="AJ192" s="3">
        <v>-39253</v>
      </c>
      <c r="AK192" s="3">
        <v>-39253</v>
      </c>
      <c r="AL192" s="3">
        <v>5738969</v>
      </c>
      <c r="AM192" s="3">
        <v>-5778222</v>
      </c>
      <c r="AN192" s="3">
        <v>1721232</v>
      </c>
      <c r="AO192" s="3">
        <v>0</v>
      </c>
      <c r="AP192" s="3">
        <v>-1721232</v>
      </c>
      <c r="AQ192" s="3">
        <v>0</v>
      </c>
      <c r="AR192" s="3">
        <f>Tabela1[[#This Row],[Potrzeby finansowe 2027
w tym:]]+Tabela1[[#This Row],[Rozliczenie 2025 potrz. fin.]]</f>
        <v>63464924</v>
      </c>
      <c r="AS192" s="3">
        <v>0</v>
      </c>
      <c r="AT192" s="3">
        <v>0</v>
      </c>
      <c r="AU192" s="3"/>
      <c r="AV192" s="3"/>
      <c r="AW192" s="3"/>
      <c r="AX192" s="3"/>
      <c r="AY192" s="3"/>
      <c r="AZ192" s="3"/>
      <c r="BA192" s="3">
        <v>1665222</v>
      </c>
      <c r="BB192" s="3">
        <v>0</v>
      </c>
      <c r="BC192" s="3">
        <v>172.7</v>
      </c>
      <c r="BD192" s="3">
        <v>16108.25</v>
      </c>
      <c r="BE192" s="3">
        <v>0</v>
      </c>
      <c r="BF192" s="3">
        <v>0</v>
      </c>
      <c r="BG192" s="3">
        <v>2446687</v>
      </c>
      <c r="BH192" s="3">
        <v>22990</v>
      </c>
      <c r="BI192" s="3">
        <v>1712361</v>
      </c>
      <c r="BJ192" s="3">
        <v>26313570.212499999</v>
      </c>
      <c r="BK192" s="3">
        <v>21428144.829999998</v>
      </c>
      <c r="BL192" s="3">
        <v>4126993.09</v>
      </c>
      <c r="BM192" s="3">
        <v>11287715.350000001</v>
      </c>
      <c r="BN192" s="53">
        <v>0.95650933102039681</v>
      </c>
      <c r="BO192" s="54">
        <v>9.0295250000000001E-4</v>
      </c>
      <c r="BP192" s="70">
        <v>22708</v>
      </c>
      <c r="BQ192" s="71"/>
      <c r="BR192" s="70"/>
      <c r="BS192" s="72"/>
      <c r="BT192" s="72"/>
      <c r="BU192" s="70">
        <v>80131300</v>
      </c>
      <c r="BV192" s="70">
        <v>5910266</v>
      </c>
      <c r="BW192" s="74">
        <v>11467702</v>
      </c>
      <c r="BX192" s="70">
        <v>97509268</v>
      </c>
    </row>
    <row r="193" spans="1:76" x14ac:dyDescent="0.3">
      <c r="A193" s="73" t="s">
        <v>10</v>
      </c>
      <c r="B193" s="2" t="s">
        <v>18</v>
      </c>
      <c r="C193" s="2" t="s">
        <v>16</v>
      </c>
      <c r="D193" s="2" t="s">
        <v>21</v>
      </c>
      <c r="E193" s="2" t="s">
        <v>15</v>
      </c>
      <c r="F193" s="17" t="str">
        <f>+Tabela1[[#This Row],[WK]]&amp;Tabela1[[#This Row],[PK]]&amp;Tabela1[[#This Row],[GK]]</f>
        <v>040305</v>
      </c>
      <c r="G193" s="2" t="s">
        <v>212</v>
      </c>
      <c r="H193" s="3">
        <v>570183287.77999997</v>
      </c>
      <c r="I193" s="4">
        <v>1.125</v>
      </c>
      <c r="J193" s="3">
        <v>641456198.75</v>
      </c>
      <c r="K193" s="4">
        <v>7.0000000000000007E-2</v>
      </c>
      <c r="L193" s="3">
        <v>44901934</v>
      </c>
      <c r="M193" s="3"/>
      <c r="N193" s="5"/>
      <c r="O193" s="3">
        <v>86932200.829999998</v>
      </c>
      <c r="P193" s="4">
        <v>1.125</v>
      </c>
      <c r="Q193" s="3">
        <v>97798725.930000007</v>
      </c>
      <c r="R193" s="4">
        <v>1.6E-2</v>
      </c>
      <c r="S193" s="3">
        <v>1564780</v>
      </c>
      <c r="T193" s="3"/>
      <c r="U193" s="5"/>
      <c r="V193" s="3">
        <v>22548732</v>
      </c>
      <c r="W193" s="5"/>
      <c r="X193" s="3">
        <v>33062621</v>
      </c>
      <c r="Y193" s="3">
        <v>0</v>
      </c>
      <c r="Z193" s="3">
        <v>982637</v>
      </c>
      <c r="AA193" s="3">
        <v>2078312</v>
      </c>
      <c r="AB193" s="3">
        <v>26156138</v>
      </c>
      <c r="AC193" s="3">
        <v>3845534</v>
      </c>
      <c r="AD193" s="3">
        <v>10557255</v>
      </c>
      <c r="AE193" s="3">
        <v>2558354</v>
      </c>
      <c r="AF193" s="3">
        <v>44901934</v>
      </c>
      <c r="AG193" s="3">
        <v>1564780</v>
      </c>
      <c r="AH193" s="3">
        <v>7998901</v>
      </c>
      <c r="AI193" s="3">
        <v>22548732</v>
      </c>
      <c r="AJ193" s="3">
        <v>1921063</v>
      </c>
      <c r="AK193" s="3">
        <v>1964428</v>
      </c>
      <c r="AL193" s="3">
        <v>1454592</v>
      </c>
      <c r="AM193" s="3">
        <v>509836</v>
      </c>
      <c r="AN193" s="3">
        <v>440601</v>
      </c>
      <c r="AO193" s="3">
        <v>0</v>
      </c>
      <c r="AP193" s="3">
        <v>-397236</v>
      </c>
      <c r="AQ193" s="3">
        <v>43365</v>
      </c>
      <c r="AR193" s="3">
        <f>Tabela1[[#This Row],[Potrzeby finansowe 2027
w tym:]]+Tabela1[[#This Row],[Rozliczenie 2025 potrz. fin.]]</f>
        <v>33105986</v>
      </c>
      <c r="AS193" s="3">
        <v>0</v>
      </c>
      <c r="AT193" s="3">
        <v>0</v>
      </c>
      <c r="AU193" s="3"/>
      <c r="AV193" s="3"/>
      <c r="AW193" s="3"/>
      <c r="AX193" s="3"/>
      <c r="AY193" s="3"/>
      <c r="AZ193" s="3"/>
      <c r="BA193" s="3">
        <v>982637</v>
      </c>
      <c r="BB193" s="3">
        <v>0</v>
      </c>
      <c r="BC193" s="3">
        <v>74.88</v>
      </c>
      <c r="BD193" s="3">
        <v>9595.48</v>
      </c>
      <c r="BE193" s="3">
        <v>0</v>
      </c>
      <c r="BF193" s="3">
        <v>0</v>
      </c>
      <c r="BG193" s="3">
        <v>1116281</v>
      </c>
      <c r="BH193" s="3">
        <v>10489</v>
      </c>
      <c r="BI193" s="3">
        <v>962031</v>
      </c>
      <c r="BJ193" s="3">
        <v>14783373.115000002</v>
      </c>
      <c r="BK193" s="3">
        <v>10841733.210000001</v>
      </c>
      <c r="BL193" s="3">
        <v>2687660.48</v>
      </c>
      <c r="BM193" s="3">
        <v>10391238.66</v>
      </c>
      <c r="BN193" s="53">
        <v>1.3368363131044645</v>
      </c>
      <c r="BO193" s="54">
        <v>3.9788639999999999E-4</v>
      </c>
      <c r="BP193" s="70">
        <v>10006</v>
      </c>
      <c r="BQ193" s="71"/>
      <c r="BR193" s="70"/>
      <c r="BS193" s="72"/>
      <c r="BT193" s="72"/>
      <c r="BU193" s="70">
        <v>44901934</v>
      </c>
      <c r="BV193" s="70">
        <v>1564780</v>
      </c>
      <c r="BW193" s="74">
        <v>7998901</v>
      </c>
      <c r="BX193" s="70">
        <v>54465615</v>
      </c>
    </row>
    <row r="194" spans="1:76" x14ac:dyDescent="0.3">
      <c r="A194" s="73" t="s">
        <v>10</v>
      </c>
      <c r="B194" s="2" t="s">
        <v>18</v>
      </c>
      <c r="C194" s="2" t="s">
        <v>16</v>
      </c>
      <c r="D194" s="2" t="s">
        <v>23</v>
      </c>
      <c r="E194" s="2" t="s">
        <v>15</v>
      </c>
      <c r="F194" s="17" t="str">
        <f>+Tabela1[[#This Row],[WK]]&amp;Tabela1[[#This Row],[PK]]&amp;Tabela1[[#This Row],[GK]]</f>
        <v>040306</v>
      </c>
      <c r="G194" s="2" t="s">
        <v>213</v>
      </c>
      <c r="H194" s="3">
        <v>1541158277.48</v>
      </c>
      <c r="I194" s="4">
        <v>1.125</v>
      </c>
      <c r="J194" s="3">
        <v>1733803062.1700001</v>
      </c>
      <c r="K194" s="4">
        <v>7.0000000000000007E-2</v>
      </c>
      <c r="L194" s="3">
        <v>121366214</v>
      </c>
      <c r="M194" s="3"/>
      <c r="N194" s="5"/>
      <c r="O194" s="3">
        <v>117438887.42</v>
      </c>
      <c r="P194" s="4">
        <v>1.125</v>
      </c>
      <c r="Q194" s="3">
        <v>132118748.34999999</v>
      </c>
      <c r="R194" s="4">
        <v>1.6E-2</v>
      </c>
      <c r="S194" s="3">
        <v>2113900</v>
      </c>
      <c r="T194" s="3"/>
      <c r="U194" s="5"/>
      <c r="V194" s="3">
        <v>34855924</v>
      </c>
      <c r="W194" s="5"/>
      <c r="X194" s="3">
        <v>64755995</v>
      </c>
      <c r="Y194" s="3">
        <v>0</v>
      </c>
      <c r="Z194" s="3">
        <v>364345</v>
      </c>
      <c r="AA194" s="3">
        <v>4346609</v>
      </c>
      <c r="AB194" s="3">
        <v>49222594</v>
      </c>
      <c r="AC194" s="3">
        <v>10822447</v>
      </c>
      <c r="AD194" s="3">
        <v>29977856</v>
      </c>
      <c r="AE194" s="3">
        <v>17761249</v>
      </c>
      <c r="AF194" s="3">
        <v>121366214</v>
      </c>
      <c r="AG194" s="3">
        <v>2113900</v>
      </c>
      <c r="AH194" s="3">
        <v>12216607</v>
      </c>
      <c r="AI194" s="3">
        <v>34855924</v>
      </c>
      <c r="AJ194" s="3">
        <v>3651846</v>
      </c>
      <c r="AK194" s="3">
        <v>3729631</v>
      </c>
      <c r="AL194" s="3">
        <v>3026604</v>
      </c>
      <c r="AM194" s="3">
        <v>703027</v>
      </c>
      <c r="AN194" s="3">
        <v>4189123</v>
      </c>
      <c r="AO194" s="3">
        <v>0</v>
      </c>
      <c r="AP194" s="3">
        <v>-4111338</v>
      </c>
      <c r="AQ194" s="3">
        <v>77785</v>
      </c>
      <c r="AR194" s="3">
        <f>Tabela1[[#This Row],[Potrzeby finansowe 2027
w tym:]]+Tabela1[[#This Row],[Rozliczenie 2025 potrz. fin.]]</f>
        <v>64833780</v>
      </c>
      <c r="AS194" s="3">
        <v>0</v>
      </c>
      <c r="AT194" s="3">
        <v>0</v>
      </c>
      <c r="AU194" s="3"/>
      <c r="AV194" s="3"/>
      <c r="AW194" s="3"/>
      <c r="AX194" s="3"/>
      <c r="AY194" s="3"/>
      <c r="AZ194" s="3"/>
      <c r="BA194" s="3">
        <v>364345</v>
      </c>
      <c r="BB194" s="3">
        <v>0</v>
      </c>
      <c r="BC194" s="3">
        <v>10.65</v>
      </c>
      <c r="BD194" s="3">
        <v>3612.52</v>
      </c>
      <c r="BE194" s="3">
        <v>4.7300000000000004</v>
      </c>
      <c r="BF194" s="3">
        <v>0</v>
      </c>
      <c r="BG194" s="3">
        <v>2073990</v>
      </c>
      <c r="BH194" s="3">
        <v>19488</v>
      </c>
      <c r="BI194" s="3">
        <v>2272619</v>
      </c>
      <c r="BJ194" s="3">
        <v>34922967.299999997</v>
      </c>
      <c r="BK194" s="3">
        <v>31572747.039999999</v>
      </c>
      <c r="BL194" s="3">
        <v>1692543.29</v>
      </c>
      <c r="BM194" s="3">
        <v>10015794.460000001</v>
      </c>
      <c r="BN194" s="53">
        <v>1.5037519935088555</v>
      </c>
      <c r="BO194" s="54">
        <v>7.4082019999999996E-4</v>
      </c>
      <c r="BP194" s="70">
        <v>18631</v>
      </c>
      <c r="BQ194" s="71"/>
      <c r="BR194" s="70"/>
      <c r="BS194" s="72"/>
      <c r="BT194" s="72"/>
      <c r="BU194" s="70">
        <v>121366214</v>
      </c>
      <c r="BV194" s="70">
        <v>2113900</v>
      </c>
      <c r="BW194" s="74">
        <v>12216607</v>
      </c>
      <c r="BX194" s="70">
        <v>135696721</v>
      </c>
    </row>
    <row r="195" spans="1:76" x14ac:dyDescent="0.3">
      <c r="A195" s="73" t="s">
        <v>10</v>
      </c>
      <c r="B195" s="2" t="s">
        <v>18</v>
      </c>
      <c r="C195" s="2" t="s">
        <v>16</v>
      </c>
      <c r="D195" s="2" t="s">
        <v>30</v>
      </c>
      <c r="E195" s="2" t="s">
        <v>15</v>
      </c>
      <c r="F195" s="17" t="str">
        <f>+Tabela1[[#This Row],[WK]]&amp;Tabela1[[#This Row],[PK]]&amp;Tabela1[[#This Row],[GK]]</f>
        <v>040307</v>
      </c>
      <c r="G195" s="2" t="s">
        <v>214</v>
      </c>
      <c r="H195" s="3">
        <v>544020868.48000002</v>
      </c>
      <c r="I195" s="4">
        <v>1.125</v>
      </c>
      <c r="J195" s="3">
        <v>612023477.03999996</v>
      </c>
      <c r="K195" s="4">
        <v>7.0000000000000007E-2</v>
      </c>
      <c r="L195" s="3">
        <v>42841643</v>
      </c>
      <c r="M195" s="3"/>
      <c r="N195" s="5"/>
      <c r="O195" s="3">
        <v>76432099.74000001</v>
      </c>
      <c r="P195" s="4">
        <v>1.125</v>
      </c>
      <c r="Q195" s="3">
        <v>85986112.209999993</v>
      </c>
      <c r="R195" s="4">
        <v>1.6E-2</v>
      </c>
      <c r="S195" s="3">
        <v>1375778</v>
      </c>
      <c r="T195" s="3"/>
      <c r="U195" s="5"/>
      <c r="V195" s="3">
        <v>24100832</v>
      </c>
      <c r="W195" s="5"/>
      <c r="X195" s="3">
        <v>35766997</v>
      </c>
      <c r="Y195" s="3">
        <v>0</v>
      </c>
      <c r="Z195" s="3">
        <v>161524</v>
      </c>
      <c r="AA195" s="3">
        <v>2211419</v>
      </c>
      <c r="AB195" s="3">
        <v>27228049</v>
      </c>
      <c r="AC195" s="3">
        <v>6166005</v>
      </c>
      <c r="AD195" s="3">
        <v>11666165</v>
      </c>
      <c r="AE195" s="3">
        <v>0</v>
      </c>
      <c r="AF195" s="3">
        <v>42841643</v>
      </c>
      <c r="AG195" s="3">
        <v>1375778</v>
      </c>
      <c r="AH195" s="3">
        <v>11666165</v>
      </c>
      <c r="AI195" s="3">
        <v>24100832</v>
      </c>
      <c r="AJ195" s="3">
        <v>2162535</v>
      </c>
      <c r="AK195" s="3">
        <v>2162535</v>
      </c>
      <c r="AL195" s="3">
        <v>1796401</v>
      </c>
      <c r="AM195" s="3">
        <v>366134</v>
      </c>
      <c r="AN195" s="3">
        <v>480468</v>
      </c>
      <c r="AO195" s="3">
        <v>0</v>
      </c>
      <c r="AP195" s="3">
        <v>-480468</v>
      </c>
      <c r="AQ195" s="3">
        <v>0</v>
      </c>
      <c r="AR195" s="3">
        <f>Tabela1[[#This Row],[Potrzeby finansowe 2027
w tym:]]+Tabela1[[#This Row],[Rozliczenie 2025 potrz. fin.]]</f>
        <v>35766997</v>
      </c>
      <c r="AS195" s="3">
        <v>0</v>
      </c>
      <c r="AT195" s="3">
        <v>0</v>
      </c>
      <c r="AU195" s="3"/>
      <c r="AV195" s="3"/>
      <c r="AW195" s="3"/>
      <c r="AX195" s="3"/>
      <c r="AY195" s="3"/>
      <c r="AZ195" s="3"/>
      <c r="BA195" s="3">
        <v>161524</v>
      </c>
      <c r="BB195" s="3">
        <v>0</v>
      </c>
      <c r="BC195" s="3">
        <v>72.87</v>
      </c>
      <c r="BD195" s="3">
        <v>701.59</v>
      </c>
      <c r="BE195" s="3">
        <v>1347.65</v>
      </c>
      <c r="BF195" s="3">
        <v>0</v>
      </c>
      <c r="BG195" s="3">
        <v>1184500</v>
      </c>
      <c r="BH195" s="3">
        <v>11130</v>
      </c>
      <c r="BI195" s="3">
        <v>1026919</v>
      </c>
      <c r="BJ195" s="3">
        <v>15780503.162500001</v>
      </c>
      <c r="BK195" s="3">
        <v>10699273.870000001</v>
      </c>
      <c r="BL195" s="3">
        <v>2518807.13</v>
      </c>
      <c r="BM195" s="3">
        <v>15287302.91</v>
      </c>
      <c r="BN195" s="53">
        <v>1.1628755024574953</v>
      </c>
      <c r="BO195" s="54">
        <v>3.8625870000000002E-4</v>
      </c>
      <c r="BP195" s="70">
        <v>9714</v>
      </c>
      <c r="BQ195" s="71"/>
      <c r="BR195" s="70"/>
      <c r="BS195" s="72"/>
      <c r="BT195" s="72"/>
      <c r="BU195" s="70">
        <v>42841643</v>
      </c>
      <c r="BV195" s="70">
        <v>1375778</v>
      </c>
      <c r="BW195" s="74">
        <v>11666165</v>
      </c>
      <c r="BX195" s="70">
        <v>55883586</v>
      </c>
    </row>
    <row r="196" spans="1:76" x14ac:dyDescent="0.3">
      <c r="A196" s="73" t="s">
        <v>10</v>
      </c>
      <c r="B196" s="2" t="s">
        <v>18</v>
      </c>
      <c r="C196" s="2" t="s">
        <v>16</v>
      </c>
      <c r="D196" s="2" t="s">
        <v>54</v>
      </c>
      <c r="E196" s="2" t="s">
        <v>19</v>
      </c>
      <c r="F196" s="17" t="str">
        <f>+Tabela1[[#This Row],[WK]]&amp;Tabela1[[#This Row],[PK]]&amp;Tabela1[[#This Row],[GK]]</f>
        <v>040308</v>
      </c>
      <c r="G196" s="2" t="s">
        <v>215</v>
      </c>
      <c r="H196" s="3">
        <v>927731244.46000004</v>
      </c>
      <c r="I196" s="4">
        <v>1.125</v>
      </c>
      <c r="J196" s="3">
        <v>1043697650.02</v>
      </c>
      <c r="K196" s="4">
        <v>7.0000000000000007E-2</v>
      </c>
      <c r="L196" s="3">
        <v>73058836</v>
      </c>
      <c r="M196" s="3"/>
      <c r="N196" s="5"/>
      <c r="O196" s="3">
        <v>275313881.51999998</v>
      </c>
      <c r="P196" s="4">
        <v>1.125</v>
      </c>
      <c r="Q196" s="3">
        <v>309728116.70999998</v>
      </c>
      <c r="R196" s="4">
        <v>1.6E-2</v>
      </c>
      <c r="S196" s="3">
        <v>4955650</v>
      </c>
      <c r="T196" s="3"/>
      <c r="U196" s="5"/>
      <c r="V196" s="3">
        <v>38708194</v>
      </c>
      <c r="W196" s="5"/>
      <c r="X196" s="3">
        <v>36179539</v>
      </c>
      <c r="Y196" s="3">
        <v>0</v>
      </c>
      <c r="Z196" s="3">
        <v>1287930</v>
      </c>
      <c r="AA196" s="3">
        <v>2195849</v>
      </c>
      <c r="AB196" s="3">
        <v>32695760</v>
      </c>
      <c r="AC196" s="3">
        <v>0</v>
      </c>
      <c r="AD196" s="3">
        <v>3042908</v>
      </c>
      <c r="AE196" s="3">
        <v>0</v>
      </c>
      <c r="AF196" s="3">
        <v>73058836</v>
      </c>
      <c r="AG196" s="3">
        <v>4955650</v>
      </c>
      <c r="AH196" s="3">
        <v>3042908</v>
      </c>
      <c r="AI196" s="3">
        <v>38708194</v>
      </c>
      <c r="AJ196" s="3">
        <v>3029925</v>
      </c>
      <c r="AK196" s="3">
        <v>3974626</v>
      </c>
      <c r="AL196" s="3">
        <v>3160298</v>
      </c>
      <c r="AM196" s="3">
        <v>814328</v>
      </c>
      <c r="AN196" s="3">
        <v>944701</v>
      </c>
      <c r="AO196" s="3">
        <v>0</v>
      </c>
      <c r="AP196" s="3">
        <v>0</v>
      </c>
      <c r="AQ196" s="3">
        <v>944701</v>
      </c>
      <c r="AR196" s="3">
        <f>Tabela1[[#This Row],[Potrzeby finansowe 2027
w tym:]]+Tabela1[[#This Row],[Rozliczenie 2025 potrz. fin.]]</f>
        <v>37124240</v>
      </c>
      <c r="AS196" s="3">
        <v>0</v>
      </c>
      <c r="AT196" s="3">
        <v>0</v>
      </c>
      <c r="AU196" s="3"/>
      <c r="AV196" s="3"/>
      <c r="AW196" s="3"/>
      <c r="AX196" s="3"/>
      <c r="AY196" s="3"/>
      <c r="AZ196" s="3"/>
      <c r="BA196" s="3">
        <v>1287930</v>
      </c>
      <c r="BB196" s="3">
        <v>0</v>
      </c>
      <c r="BC196" s="3">
        <v>52.86</v>
      </c>
      <c r="BD196" s="3">
        <v>12083.23</v>
      </c>
      <c r="BE196" s="3">
        <v>1288.78</v>
      </c>
      <c r="BF196" s="3">
        <v>0</v>
      </c>
      <c r="BG196" s="3">
        <v>1719492</v>
      </c>
      <c r="BH196" s="3">
        <v>16157</v>
      </c>
      <c r="BI196" s="3">
        <v>476357</v>
      </c>
      <c r="BJ196" s="3">
        <v>7320097.7725</v>
      </c>
      <c r="BK196" s="3">
        <v>4728631.04</v>
      </c>
      <c r="BL196" s="3">
        <v>2428756.15</v>
      </c>
      <c r="BM196" s="3">
        <v>5508354.6299999999</v>
      </c>
      <c r="BN196" s="53">
        <v>1.2762858715014502</v>
      </c>
      <c r="BO196" s="54">
        <v>6.086819E-4</v>
      </c>
      <c r="BP196" s="70">
        <v>15307</v>
      </c>
      <c r="BQ196" s="71"/>
      <c r="BR196" s="70"/>
      <c r="BS196" s="72"/>
      <c r="BT196" s="72"/>
      <c r="BU196" s="70">
        <v>73058836</v>
      </c>
      <c r="BV196" s="70">
        <v>4955650</v>
      </c>
      <c r="BW196" s="74">
        <v>3042908</v>
      </c>
      <c r="BX196" s="70">
        <v>81057394</v>
      </c>
    </row>
    <row r="197" spans="1:76" x14ac:dyDescent="0.3">
      <c r="A197" s="73" t="s">
        <v>10</v>
      </c>
      <c r="B197" s="2" t="s">
        <v>18</v>
      </c>
      <c r="C197" s="2" t="s">
        <v>18</v>
      </c>
      <c r="D197" s="2" t="s">
        <v>12</v>
      </c>
      <c r="E197" s="2" t="s">
        <v>13</v>
      </c>
      <c r="F197" s="17" t="str">
        <f>+Tabela1[[#This Row],[WK]]&amp;Tabela1[[#This Row],[PK]]&amp;Tabela1[[#This Row],[GK]]</f>
        <v>040401</v>
      </c>
      <c r="G197" s="2" t="s">
        <v>216</v>
      </c>
      <c r="H197" s="3">
        <v>803920287.98000002</v>
      </c>
      <c r="I197" s="4">
        <v>1.125</v>
      </c>
      <c r="J197" s="3">
        <v>904410323.98000002</v>
      </c>
      <c r="K197" s="4">
        <v>7.0000000000000007E-2</v>
      </c>
      <c r="L197" s="3">
        <v>63308723</v>
      </c>
      <c r="M197" s="3"/>
      <c r="N197" s="5"/>
      <c r="O197" s="3">
        <v>64317517.749999993</v>
      </c>
      <c r="P197" s="4">
        <v>1.125</v>
      </c>
      <c r="Q197" s="3">
        <v>72357207.469999999</v>
      </c>
      <c r="R197" s="4">
        <v>1.6E-2</v>
      </c>
      <c r="S197" s="3">
        <v>1157715</v>
      </c>
      <c r="T197" s="3"/>
      <c r="U197" s="5"/>
      <c r="V197" s="3">
        <v>35743307</v>
      </c>
      <c r="W197" s="5"/>
      <c r="X197" s="3">
        <v>45731447</v>
      </c>
      <c r="Y197" s="3">
        <v>14372563</v>
      </c>
      <c r="Z197" s="3">
        <v>132955</v>
      </c>
      <c r="AA197" s="3">
        <v>2571578</v>
      </c>
      <c r="AB197" s="3">
        <v>28654351</v>
      </c>
      <c r="AC197" s="3">
        <v>0</v>
      </c>
      <c r="AD197" s="3">
        <v>10603713</v>
      </c>
      <c r="AE197" s="3">
        <v>0</v>
      </c>
      <c r="AF197" s="3">
        <v>63308723</v>
      </c>
      <c r="AG197" s="3">
        <v>1157715</v>
      </c>
      <c r="AH197" s="3">
        <v>10603713</v>
      </c>
      <c r="AI197" s="3">
        <v>35743307</v>
      </c>
      <c r="AJ197" s="3">
        <v>-644692</v>
      </c>
      <c r="AK197" s="3">
        <v>-29119</v>
      </c>
      <c r="AL197" s="3">
        <v>2499419</v>
      </c>
      <c r="AM197" s="3">
        <v>-2528538</v>
      </c>
      <c r="AN197" s="3">
        <v>615573</v>
      </c>
      <c r="AO197" s="3">
        <v>0</v>
      </c>
      <c r="AP197" s="3">
        <v>0</v>
      </c>
      <c r="AQ197" s="3">
        <v>615573</v>
      </c>
      <c r="AR197" s="3">
        <f>Tabela1[[#This Row],[Potrzeby finansowe 2027
w tym:]]+Tabela1[[#This Row],[Rozliczenie 2025 potrz. fin.]]</f>
        <v>46347020</v>
      </c>
      <c r="AS197" s="3">
        <v>0</v>
      </c>
      <c r="AT197" s="3">
        <v>0</v>
      </c>
      <c r="AU197" s="3"/>
      <c r="AV197" s="3"/>
      <c r="AW197" s="3"/>
      <c r="AX197" s="3"/>
      <c r="AY197" s="3"/>
      <c r="AZ197" s="3"/>
      <c r="BA197" s="3">
        <v>132955</v>
      </c>
      <c r="BB197" s="3">
        <v>0</v>
      </c>
      <c r="BC197" s="3">
        <v>3.98</v>
      </c>
      <c r="BD197" s="3">
        <v>1318.81</v>
      </c>
      <c r="BE197" s="3">
        <v>0</v>
      </c>
      <c r="BF197" s="3">
        <v>0</v>
      </c>
      <c r="BG197" s="3">
        <v>1866677</v>
      </c>
      <c r="BH197" s="3">
        <v>17540</v>
      </c>
      <c r="BI197" s="3">
        <v>704901</v>
      </c>
      <c r="BJ197" s="3">
        <v>10832104.93</v>
      </c>
      <c r="BK197" s="3">
        <v>7038952.5199999996</v>
      </c>
      <c r="BL197" s="3">
        <v>603891.22</v>
      </c>
      <c r="BM197" s="3">
        <v>13964827.199999999</v>
      </c>
      <c r="BN197" s="53">
        <v>0.81483636906260792</v>
      </c>
      <c r="BO197" s="54">
        <v>7.1963210000000003E-4</v>
      </c>
      <c r="BP197" s="70">
        <v>18098</v>
      </c>
      <c r="BQ197" s="71"/>
      <c r="BR197" s="70"/>
      <c r="BS197" s="72"/>
      <c r="BT197" s="72"/>
      <c r="BU197" s="70">
        <v>63308723</v>
      </c>
      <c r="BV197" s="70">
        <v>1157715</v>
      </c>
      <c r="BW197" s="74">
        <v>10603713</v>
      </c>
      <c r="BX197" s="70">
        <v>75070151</v>
      </c>
    </row>
    <row r="198" spans="1:76" x14ac:dyDescent="0.3">
      <c r="A198" s="73" t="s">
        <v>10</v>
      </c>
      <c r="B198" s="2" t="s">
        <v>18</v>
      </c>
      <c r="C198" s="2" t="s">
        <v>18</v>
      </c>
      <c r="D198" s="2" t="s">
        <v>11</v>
      </c>
      <c r="E198" s="2" t="s">
        <v>15</v>
      </c>
      <c r="F198" s="17" t="str">
        <f>+Tabela1[[#This Row],[WK]]&amp;Tabela1[[#This Row],[PK]]&amp;Tabela1[[#This Row],[GK]]</f>
        <v>040402</v>
      </c>
      <c r="G198" s="2" t="s">
        <v>216</v>
      </c>
      <c r="H198" s="3">
        <v>229551820.08000001</v>
      </c>
      <c r="I198" s="4">
        <v>1.125</v>
      </c>
      <c r="J198" s="3">
        <v>258245797.59</v>
      </c>
      <c r="K198" s="4">
        <v>7.0000000000000007E-2</v>
      </c>
      <c r="L198" s="3">
        <v>18077206</v>
      </c>
      <c r="M198" s="3"/>
      <c r="N198" s="5"/>
      <c r="O198" s="3">
        <v>5048190.7000000011</v>
      </c>
      <c r="P198" s="4">
        <v>1.125</v>
      </c>
      <c r="Q198" s="3">
        <v>5679214.54</v>
      </c>
      <c r="R198" s="4">
        <v>1.6E-2</v>
      </c>
      <c r="S198" s="3">
        <v>90867</v>
      </c>
      <c r="T198" s="3"/>
      <c r="U198" s="5"/>
      <c r="V198" s="3">
        <v>11253067</v>
      </c>
      <c r="W198" s="5"/>
      <c r="X198" s="3">
        <v>25092548</v>
      </c>
      <c r="Y198" s="3">
        <v>2769593</v>
      </c>
      <c r="Z198" s="3">
        <v>1107565</v>
      </c>
      <c r="AA198" s="3">
        <v>1224013</v>
      </c>
      <c r="AB198" s="3">
        <v>15485253</v>
      </c>
      <c r="AC198" s="3">
        <v>4506124</v>
      </c>
      <c r="AD198" s="3">
        <v>13839481</v>
      </c>
      <c r="AE198" s="3">
        <v>0</v>
      </c>
      <c r="AF198" s="3">
        <v>18077206</v>
      </c>
      <c r="AG198" s="3">
        <v>90867</v>
      </c>
      <c r="AH198" s="3">
        <v>13839481</v>
      </c>
      <c r="AI198" s="3">
        <v>11253067</v>
      </c>
      <c r="AJ198" s="3">
        <v>1850619</v>
      </c>
      <c r="AK198" s="3">
        <v>1850619</v>
      </c>
      <c r="AL198" s="3">
        <v>724234</v>
      </c>
      <c r="AM198" s="3">
        <v>1126385</v>
      </c>
      <c r="AN198" s="3">
        <v>384200</v>
      </c>
      <c r="AO198" s="3">
        <v>0</v>
      </c>
      <c r="AP198" s="3">
        <v>-384200</v>
      </c>
      <c r="AQ198" s="3">
        <v>0</v>
      </c>
      <c r="AR198" s="3">
        <f>Tabela1[[#This Row],[Potrzeby finansowe 2027
w tym:]]+Tabela1[[#This Row],[Rozliczenie 2025 potrz. fin.]]</f>
        <v>25092548</v>
      </c>
      <c r="AS198" s="3">
        <v>0</v>
      </c>
      <c r="AT198" s="3">
        <v>0</v>
      </c>
      <c r="AU198" s="3"/>
      <c r="AV198" s="3"/>
      <c r="AW198" s="3"/>
      <c r="AX198" s="3"/>
      <c r="AY198" s="3"/>
      <c r="AZ198" s="3"/>
      <c r="BA198" s="3">
        <v>1107565</v>
      </c>
      <c r="BB198" s="3">
        <v>0</v>
      </c>
      <c r="BC198" s="3">
        <v>58.24</v>
      </c>
      <c r="BD198" s="3">
        <v>10899.05</v>
      </c>
      <c r="BE198" s="3">
        <v>7.11</v>
      </c>
      <c r="BF198" s="3">
        <v>0</v>
      </c>
      <c r="BG198" s="3">
        <v>645249</v>
      </c>
      <c r="BH198" s="3">
        <v>6063</v>
      </c>
      <c r="BI198" s="3">
        <v>578764</v>
      </c>
      <c r="BJ198" s="3">
        <v>8893770.7524999995</v>
      </c>
      <c r="BK198" s="3">
        <v>5249504.7799999993</v>
      </c>
      <c r="BL198" s="3">
        <v>4009948.99</v>
      </c>
      <c r="BM198" s="3">
        <v>6557165.9100000001</v>
      </c>
      <c r="BN198" s="53">
        <v>0.87572069425403132</v>
      </c>
      <c r="BO198" s="54">
        <v>2.066038E-4</v>
      </c>
      <c r="BP198" s="70">
        <v>5196</v>
      </c>
      <c r="BQ198" s="71"/>
      <c r="BR198" s="70"/>
      <c r="BS198" s="72"/>
      <c r="BT198" s="72"/>
      <c r="BU198" s="70">
        <v>18077206</v>
      </c>
      <c r="BV198" s="70">
        <v>90867</v>
      </c>
      <c r="BW198" s="74">
        <v>13839481</v>
      </c>
      <c r="BX198" s="70">
        <v>32007554</v>
      </c>
    </row>
    <row r="199" spans="1:76" x14ac:dyDescent="0.3">
      <c r="A199" s="73" t="s">
        <v>10</v>
      </c>
      <c r="B199" s="2" t="s">
        <v>18</v>
      </c>
      <c r="C199" s="2" t="s">
        <v>18</v>
      </c>
      <c r="D199" s="2" t="s">
        <v>16</v>
      </c>
      <c r="E199" s="2" t="s">
        <v>15</v>
      </c>
      <c r="F199" s="17" t="str">
        <f>+Tabela1[[#This Row],[WK]]&amp;Tabela1[[#This Row],[PK]]&amp;Tabela1[[#This Row],[GK]]</f>
        <v>040403</v>
      </c>
      <c r="G199" s="2" t="s">
        <v>217</v>
      </c>
      <c r="H199" s="3">
        <v>182070377.31</v>
      </c>
      <c r="I199" s="4">
        <v>1.125</v>
      </c>
      <c r="J199" s="3">
        <v>204829174.47</v>
      </c>
      <c r="K199" s="4">
        <v>7.0000000000000007E-2</v>
      </c>
      <c r="L199" s="3">
        <v>14338042</v>
      </c>
      <c r="M199" s="3"/>
      <c r="N199" s="5"/>
      <c r="O199" s="3">
        <v>21348578.359999999</v>
      </c>
      <c r="P199" s="4">
        <v>1.125</v>
      </c>
      <c r="Q199" s="3">
        <v>24017150.66</v>
      </c>
      <c r="R199" s="4">
        <v>1.6E-2</v>
      </c>
      <c r="S199" s="3">
        <v>384274</v>
      </c>
      <c r="T199" s="3"/>
      <c r="U199" s="5"/>
      <c r="V199" s="3">
        <v>9594434</v>
      </c>
      <c r="W199" s="5"/>
      <c r="X199" s="3">
        <v>15581952</v>
      </c>
      <c r="Y199" s="3">
        <v>2221410</v>
      </c>
      <c r="Z199" s="3">
        <v>133118</v>
      </c>
      <c r="AA199" s="3">
        <v>950160</v>
      </c>
      <c r="AB199" s="3">
        <v>10889391</v>
      </c>
      <c r="AC199" s="3">
        <v>1387873</v>
      </c>
      <c r="AD199" s="3">
        <v>5987517</v>
      </c>
      <c r="AE199" s="3">
        <v>0</v>
      </c>
      <c r="AF199" s="3">
        <v>14338042</v>
      </c>
      <c r="AG199" s="3">
        <v>384274</v>
      </c>
      <c r="AH199" s="3">
        <v>5987517</v>
      </c>
      <c r="AI199" s="3">
        <v>9594434</v>
      </c>
      <c r="AJ199" s="3">
        <v>-47515</v>
      </c>
      <c r="AK199" s="3">
        <v>-47515</v>
      </c>
      <c r="AL199" s="3">
        <v>767186</v>
      </c>
      <c r="AM199" s="3">
        <v>-814701</v>
      </c>
      <c r="AN199" s="3">
        <v>-360096</v>
      </c>
      <c r="AO199" s="3">
        <v>0</v>
      </c>
      <c r="AP199" s="3">
        <v>360096</v>
      </c>
      <c r="AQ199" s="3">
        <v>0</v>
      </c>
      <c r="AR199" s="3">
        <f>Tabela1[[#This Row],[Potrzeby finansowe 2027
w tym:]]+Tabela1[[#This Row],[Rozliczenie 2025 potrz. fin.]]</f>
        <v>15581952</v>
      </c>
      <c r="AS199" s="3">
        <v>0</v>
      </c>
      <c r="AT199" s="3">
        <v>0</v>
      </c>
      <c r="AU199" s="3"/>
      <c r="AV199" s="3"/>
      <c r="AW199" s="3"/>
      <c r="AX199" s="3"/>
      <c r="AY199" s="3"/>
      <c r="AZ199" s="3"/>
      <c r="BA199" s="3">
        <v>133118</v>
      </c>
      <c r="BB199" s="3">
        <v>0</v>
      </c>
      <c r="BC199" s="3">
        <v>40.54</v>
      </c>
      <c r="BD199" s="3">
        <v>1198.57</v>
      </c>
      <c r="BE199" s="3">
        <v>0.02</v>
      </c>
      <c r="BF199" s="3">
        <v>0</v>
      </c>
      <c r="BG199" s="3">
        <v>456559</v>
      </c>
      <c r="BH199" s="3">
        <v>4290</v>
      </c>
      <c r="BI199" s="3">
        <v>493601</v>
      </c>
      <c r="BJ199" s="3">
        <v>7585094.9200000009</v>
      </c>
      <c r="BK199" s="3">
        <v>5503832.0300000003</v>
      </c>
      <c r="BL199" s="3">
        <v>579132.88</v>
      </c>
      <c r="BM199" s="3">
        <v>7166785.7999999998</v>
      </c>
      <c r="BN199" s="53">
        <v>0.88247297687996051</v>
      </c>
      <c r="BO199" s="54">
        <v>1.7527020000000001E-4</v>
      </c>
      <c r="BP199" s="70">
        <v>4407</v>
      </c>
      <c r="BQ199" s="71"/>
      <c r="BR199" s="70"/>
      <c r="BS199" s="72"/>
      <c r="BT199" s="72"/>
      <c r="BU199" s="70">
        <v>14338042</v>
      </c>
      <c r="BV199" s="70">
        <v>384274</v>
      </c>
      <c r="BW199" s="74">
        <v>5987517</v>
      </c>
      <c r="BX199" s="70">
        <v>20709833</v>
      </c>
    </row>
    <row r="200" spans="1:76" x14ac:dyDescent="0.3">
      <c r="A200" s="73" t="s">
        <v>10</v>
      </c>
      <c r="B200" s="2" t="s">
        <v>18</v>
      </c>
      <c r="C200" s="2" t="s">
        <v>18</v>
      </c>
      <c r="D200" s="2" t="s">
        <v>18</v>
      </c>
      <c r="E200" s="2" t="s">
        <v>15</v>
      </c>
      <c r="F200" s="17" t="str">
        <f>+Tabela1[[#This Row],[WK]]&amp;Tabela1[[#This Row],[PK]]&amp;Tabela1[[#This Row],[GK]]</f>
        <v>040404</v>
      </c>
      <c r="G200" s="2" t="s">
        <v>218</v>
      </c>
      <c r="H200" s="3">
        <v>177023530.06</v>
      </c>
      <c r="I200" s="4">
        <v>1.125</v>
      </c>
      <c r="J200" s="3">
        <v>199151471.31999999</v>
      </c>
      <c r="K200" s="4">
        <v>7.0000000000000007E-2</v>
      </c>
      <c r="L200" s="3">
        <v>13940603</v>
      </c>
      <c r="M200" s="3"/>
      <c r="N200" s="5"/>
      <c r="O200" s="3">
        <v>5844189.8300000001</v>
      </c>
      <c r="P200" s="4">
        <v>1.125</v>
      </c>
      <c r="Q200" s="3">
        <v>6574713.5599999996</v>
      </c>
      <c r="R200" s="4">
        <v>1.6E-2</v>
      </c>
      <c r="S200" s="3">
        <v>105195</v>
      </c>
      <c r="T200" s="3"/>
      <c r="U200" s="5"/>
      <c r="V200" s="3">
        <v>8585086</v>
      </c>
      <c r="W200" s="5"/>
      <c r="X200" s="3">
        <v>16262084</v>
      </c>
      <c r="Y200" s="3">
        <v>2394326</v>
      </c>
      <c r="Z200" s="3">
        <v>0</v>
      </c>
      <c r="AA200" s="3">
        <v>902401</v>
      </c>
      <c r="AB200" s="3">
        <v>9227120</v>
      </c>
      <c r="AC200" s="3">
        <v>3738237</v>
      </c>
      <c r="AD200" s="3">
        <v>7676998</v>
      </c>
      <c r="AE200" s="3">
        <v>0</v>
      </c>
      <c r="AF200" s="3">
        <v>13940603</v>
      </c>
      <c r="AG200" s="3">
        <v>105195</v>
      </c>
      <c r="AH200" s="3">
        <v>7676998</v>
      </c>
      <c r="AI200" s="3">
        <v>8585086</v>
      </c>
      <c r="AJ200" s="3">
        <v>568624</v>
      </c>
      <c r="AK200" s="3">
        <v>568624</v>
      </c>
      <c r="AL200" s="3">
        <v>646557</v>
      </c>
      <c r="AM200" s="3">
        <v>-77933</v>
      </c>
      <c r="AN200" s="3">
        <v>-356605</v>
      </c>
      <c r="AO200" s="3">
        <v>0</v>
      </c>
      <c r="AP200" s="3">
        <v>356605</v>
      </c>
      <c r="AQ200" s="3">
        <v>0</v>
      </c>
      <c r="AR200" s="3">
        <f>Tabela1[[#This Row],[Potrzeby finansowe 2027
w tym:]]+Tabela1[[#This Row],[Rozliczenie 2025 potrz. fin.]]</f>
        <v>16262084</v>
      </c>
      <c r="AS200" s="3">
        <v>0</v>
      </c>
      <c r="AT200" s="3">
        <v>0</v>
      </c>
      <c r="AU200" s="3"/>
      <c r="AV200" s="3"/>
      <c r="AW200" s="3"/>
      <c r="AX200" s="3"/>
      <c r="AY200" s="3"/>
      <c r="AZ200" s="3"/>
      <c r="BA200" s="3">
        <v>0</v>
      </c>
      <c r="BB200" s="3">
        <v>0</v>
      </c>
      <c r="BC200" s="3">
        <v>0</v>
      </c>
      <c r="BD200" s="3">
        <v>0</v>
      </c>
      <c r="BE200" s="3">
        <v>0</v>
      </c>
      <c r="BF200" s="3">
        <v>0</v>
      </c>
      <c r="BG200" s="3">
        <v>509665</v>
      </c>
      <c r="BH200" s="3">
        <v>4789</v>
      </c>
      <c r="BI200" s="3">
        <v>392736</v>
      </c>
      <c r="BJ200" s="3">
        <v>6035112.040000001</v>
      </c>
      <c r="BK200" s="3">
        <v>2726162.6400000006</v>
      </c>
      <c r="BL200" s="3">
        <v>2747470.05</v>
      </c>
      <c r="BM200" s="3">
        <v>7740857.5</v>
      </c>
      <c r="BN200" s="53">
        <v>0.8729787452319</v>
      </c>
      <c r="BO200" s="54">
        <v>1.7476850000000001E-4</v>
      </c>
      <c r="BP200" s="70">
        <v>4395</v>
      </c>
      <c r="BQ200" s="71"/>
      <c r="BR200" s="70"/>
      <c r="BS200" s="72"/>
      <c r="BT200" s="72"/>
      <c r="BU200" s="70">
        <v>13940603</v>
      </c>
      <c r="BV200" s="70">
        <v>105195</v>
      </c>
      <c r="BW200" s="74">
        <v>7676998</v>
      </c>
      <c r="BX200" s="70">
        <v>21722796</v>
      </c>
    </row>
    <row r="201" spans="1:76" x14ac:dyDescent="0.3">
      <c r="A201" s="73" t="s">
        <v>10</v>
      </c>
      <c r="B201" s="2" t="s">
        <v>18</v>
      </c>
      <c r="C201" s="2" t="s">
        <v>18</v>
      </c>
      <c r="D201" s="2" t="s">
        <v>21</v>
      </c>
      <c r="E201" s="2" t="s">
        <v>15</v>
      </c>
      <c r="F201" s="17" t="str">
        <f>+Tabela1[[#This Row],[WK]]&amp;Tabela1[[#This Row],[PK]]&amp;Tabela1[[#This Row],[GK]]</f>
        <v>040405</v>
      </c>
      <c r="G201" s="2" t="s">
        <v>219</v>
      </c>
      <c r="H201" s="3">
        <v>133573003.08</v>
      </c>
      <c r="I201" s="4">
        <v>1.125</v>
      </c>
      <c r="J201" s="3">
        <v>150269628.47</v>
      </c>
      <c r="K201" s="4">
        <v>7.0000000000000007E-2</v>
      </c>
      <c r="L201" s="3">
        <v>10518874</v>
      </c>
      <c r="M201" s="3"/>
      <c r="N201" s="5"/>
      <c r="O201" s="3">
        <v>1647340.03</v>
      </c>
      <c r="P201" s="4">
        <v>1.125</v>
      </c>
      <c r="Q201" s="3">
        <v>1853257.53</v>
      </c>
      <c r="R201" s="4">
        <v>1.6E-2</v>
      </c>
      <c r="S201" s="3">
        <v>29652</v>
      </c>
      <c r="T201" s="3"/>
      <c r="U201" s="5"/>
      <c r="V201" s="3">
        <v>7203828</v>
      </c>
      <c r="W201" s="5"/>
      <c r="X201" s="3">
        <v>16869243</v>
      </c>
      <c r="Y201" s="3">
        <v>7129268</v>
      </c>
      <c r="Z201" s="3">
        <v>0</v>
      </c>
      <c r="AA201" s="3">
        <v>835212</v>
      </c>
      <c r="AB201" s="3">
        <v>8904763</v>
      </c>
      <c r="AC201" s="3">
        <v>0</v>
      </c>
      <c r="AD201" s="3">
        <v>9910097</v>
      </c>
      <c r="AE201" s="3">
        <v>0</v>
      </c>
      <c r="AF201" s="3">
        <v>10518874</v>
      </c>
      <c r="AG201" s="3">
        <v>29652</v>
      </c>
      <c r="AH201" s="3">
        <v>9910097</v>
      </c>
      <c r="AI201" s="3">
        <v>7203828</v>
      </c>
      <c r="AJ201" s="3">
        <v>234735</v>
      </c>
      <c r="AK201" s="3">
        <v>479417</v>
      </c>
      <c r="AL201" s="3">
        <v>458301</v>
      </c>
      <c r="AM201" s="3">
        <v>21116</v>
      </c>
      <c r="AN201" s="3">
        <v>244682</v>
      </c>
      <c r="AO201" s="3">
        <v>0</v>
      </c>
      <c r="AP201" s="3">
        <v>0</v>
      </c>
      <c r="AQ201" s="3">
        <v>244682</v>
      </c>
      <c r="AR201" s="3">
        <f>Tabela1[[#This Row],[Potrzeby finansowe 2027
w tym:]]+Tabela1[[#This Row],[Rozliczenie 2025 potrz. fin.]]</f>
        <v>17113925</v>
      </c>
      <c r="AS201" s="3">
        <v>0</v>
      </c>
      <c r="AT201" s="3">
        <v>0</v>
      </c>
      <c r="AU201" s="3"/>
      <c r="AV201" s="3"/>
      <c r="AW201" s="3"/>
      <c r="AX201" s="3"/>
      <c r="AY201" s="3"/>
      <c r="AZ201" s="3"/>
      <c r="BA201" s="3">
        <v>0</v>
      </c>
      <c r="BB201" s="3">
        <v>0</v>
      </c>
      <c r="BC201" s="3">
        <v>0</v>
      </c>
      <c r="BD201" s="3">
        <v>0</v>
      </c>
      <c r="BE201" s="3">
        <v>0</v>
      </c>
      <c r="BF201" s="3">
        <v>0</v>
      </c>
      <c r="BG201" s="3">
        <v>420056</v>
      </c>
      <c r="BH201" s="3">
        <v>3947</v>
      </c>
      <c r="BI201" s="3">
        <v>415156</v>
      </c>
      <c r="BJ201" s="3">
        <v>6379629.9349999996</v>
      </c>
      <c r="BK201" s="3">
        <v>4605302.5999999996</v>
      </c>
      <c r="BL201" s="3">
        <v>290942.26</v>
      </c>
      <c r="BM201" s="3">
        <v>6515424.8200000003</v>
      </c>
      <c r="BN201" s="53">
        <v>0.64951549574251799</v>
      </c>
      <c r="BO201" s="54">
        <v>1.703133E-4</v>
      </c>
      <c r="BP201" s="70">
        <v>4283</v>
      </c>
      <c r="BQ201" s="71"/>
      <c r="BR201" s="70"/>
      <c r="BS201" s="72"/>
      <c r="BT201" s="72"/>
      <c r="BU201" s="70">
        <v>10518874</v>
      </c>
      <c r="BV201" s="70">
        <v>29652</v>
      </c>
      <c r="BW201" s="74">
        <v>9910097</v>
      </c>
      <c r="BX201" s="70">
        <v>20458623</v>
      </c>
    </row>
    <row r="202" spans="1:76" x14ac:dyDescent="0.3">
      <c r="A202" s="73" t="s">
        <v>10</v>
      </c>
      <c r="B202" s="2" t="s">
        <v>18</v>
      </c>
      <c r="C202" s="2" t="s">
        <v>18</v>
      </c>
      <c r="D202" s="2" t="s">
        <v>23</v>
      </c>
      <c r="E202" s="2" t="s">
        <v>15</v>
      </c>
      <c r="F202" s="17" t="str">
        <f>+Tabela1[[#This Row],[WK]]&amp;Tabela1[[#This Row],[PK]]&amp;Tabela1[[#This Row],[GK]]</f>
        <v>040406</v>
      </c>
      <c r="G202" s="2" t="s">
        <v>220</v>
      </c>
      <c r="H202" s="3">
        <v>186473482.94</v>
      </c>
      <c r="I202" s="4">
        <v>1.125</v>
      </c>
      <c r="J202" s="3">
        <v>209782668.31</v>
      </c>
      <c r="K202" s="4">
        <v>7.0000000000000007E-2</v>
      </c>
      <c r="L202" s="3">
        <v>14684787</v>
      </c>
      <c r="M202" s="3"/>
      <c r="N202" s="5"/>
      <c r="O202" s="3">
        <v>23030085.740000002</v>
      </c>
      <c r="P202" s="4">
        <v>1.125</v>
      </c>
      <c r="Q202" s="3">
        <v>25908846.460000001</v>
      </c>
      <c r="R202" s="4">
        <v>1.6E-2</v>
      </c>
      <c r="S202" s="3">
        <v>414542</v>
      </c>
      <c r="T202" s="3"/>
      <c r="U202" s="5"/>
      <c r="V202" s="3">
        <v>8423684</v>
      </c>
      <c r="W202" s="5"/>
      <c r="X202" s="3">
        <v>16049199</v>
      </c>
      <c r="Y202" s="3">
        <v>1575424</v>
      </c>
      <c r="Z202" s="3">
        <v>343054</v>
      </c>
      <c r="AA202" s="3">
        <v>1162849</v>
      </c>
      <c r="AB202" s="3">
        <v>9928765</v>
      </c>
      <c r="AC202" s="3">
        <v>3039107</v>
      </c>
      <c r="AD202" s="3">
        <v>7625515</v>
      </c>
      <c r="AE202" s="3">
        <v>0</v>
      </c>
      <c r="AF202" s="3">
        <v>14684787</v>
      </c>
      <c r="AG202" s="3">
        <v>414542</v>
      </c>
      <c r="AH202" s="3">
        <v>7625515</v>
      </c>
      <c r="AI202" s="3">
        <v>8423684</v>
      </c>
      <c r="AJ202" s="3">
        <v>1185245</v>
      </c>
      <c r="AK202" s="3">
        <v>1185245</v>
      </c>
      <c r="AL202" s="3">
        <v>797200</v>
      </c>
      <c r="AM202" s="3">
        <v>388045</v>
      </c>
      <c r="AN202" s="3">
        <v>378570</v>
      </c>
      <c r="AO202" s="3">
        <v>0</v>
      </c>
      <c r="AP202" s="3">
        <v>-378570</v>
      </c>
      <c r="AQ202" s="3">
        <v>0</v>
      </c>
      <c r="AR202" s="3">
        <f>Tabela1[[#This Row],[Potrzeby finansowe 2027
w tym:]]+Tabela1[[#This Row],[Rozliczenie 2025 potrz. fin.]]</f>
        <v>16049199</v>
      </c>
      <c r="AS202" s="3">
        <v>0</v>
      </c>
      <c r="AT202" s="3">
        <v>0</v>
      </c>
      <c r="AU202" s="3"/>
      <c r="AV202" s="3"/>
      <c r="AW202" s="3"/>
      <c r="AX202" s="3"/>
      <c r="AY202" s="3"/>
      <c r="AZ202" s="3"/>
      <c r="BA202" s="3">
        <v>343054</v>
      </c>
      <c r="BB202" s="3">
        <v>0</v>
      </c>
      <c r="BC202" s="3">
        <v>0</v>
      </c>
      <c r="BD202" s="3">
        <v>3437.07</v>
      </c>
      <c r="BE202" s="3">
        <v>0</v>
      </c>
      <c r="BF202" s="3">
        <v>0</v>
      </c>
      <c r="BG202" s="3">
        <v>542230</v>
      </c>
      <c r="BH202" s="3">
        <v>5095</v>
      </c>
      <c r="BI202" s="3">
        <v>620619</v>
      </c>
      <c r="BJ202" s="3">
        <v>9536947.7175000012</v>
      </c>
      <c r="BK202" s="3">
        <v>5968013.79</v>
      </c>
      <c r="BL202" s="3">
        <v>3978858.79</v>
      </c>
      <c r="BM202" s="3">
        <v>6318018.1299999999</v>
      </c>
      <c r="BN202" s="53">
        <v>0.91981571118136984</v>
      </c>
      <c r="BO202" s="54">
        <v>1.821603E-4</v>
      </c>
      <c r="BP202" s="70">
        <v>4581</v>
      </c>
      <c r="BQ202" s="71"/>
      <c r="BR202" s="70"/>
      <c r="BS202" s="72"/>
      <c r="BT202" s="72"/>
      <c r="BU202" s="70">
        <v>14684787</v>
      </c>
      <c r="BV202" s="70">
        <v>414542</v>
      </c>
      <c r="BW202" s="74">
        <v>7625515</v>
      </c>
      <c r="BX202" s="70">
        <v>22724844</v>
      </c>
    </row>
    <row r="203" spans="1:76" x14ac:dyDescent="0.3">
      <c r="A203" s="73" t="s">
        <v>10</v>
      </c>
      <c r="B203" s="2" t="s">
        <v>18</v>
      </c>
      <c r="C203" s="2" t="s">
        <v>18</v>
      </c>
      <c r="D203" s="2" t="s">
        <v>30</v>
      </c>
      <c r="E203" s="2" t="s">
        <v>15</v>
      </c>
      <c r="F203" s="17" t="str">
        <f>+Tabela1[[#This Row],[WK]]&amp;Tabela1[[#This Row],[PK]]&amp;Tabela1[[#This Row],[GK]]</f>
        <v>040407</v>
      </c>
      <c r="G203" s="2" t="s">
        <v>221</v>
      </c>
      <c r="H203" s="3">
        <v>271307361.38</v>
      </c>
      <c r="I203" s="4">
        <v>1.125</v>
      </c>
      <c r="J203" s="3">
        <v>305220781.55000001</v>
      </c>
      <c r="K203" s="4">
        <v>7.0000000000000007E-2</v>
      </c>
      <c r="L203" s="3">
        <v>21365455</v>
      </c>
      <c r="M203" s="3"/>
      <c r="N203" s="5"/>
      <c r="O203" s="3">
        <v>8788050.7200000007</v>
      </c>
      <c r="P203" s="4">
        <v>1.125</v>
      </c>
      <c r="Q203" s="3">
        <v>9886557.0600000005</v>
      </c>
      <c r="R203" s="4">
        <v>1.6E-2</v>
      </c>
      <c r="S203" s="3">
        <v>158185</v>
      </c>
      <c r="T203" s="3"/>
      <c r="U203" s="5"/>
      <c r="V203" s="3">
        <v>13381414</v>
      </c>
      <c r="W203" s="5"/>
      <c r="X203" s="3">
        <v>31461592</v>
      </c>
      <c r="Y203" s="3">
        <v>9410492</v>
      </c>
      <c r="Z203" s="3">
        <v>388429</v>
      </c>
      <c r="AA203" s="3">
        <v>986210</v>
      </c>
      <c r="AB203" s="3">
        <v>20676461</v>
      </c>
      <c r="AC203" s="3">
        <v>0</v>
      </c>
      <c r="AD203" s="3">
        <v>16875223</v>
      </c>
      <c r="AE203" s="3">
        <v>0</v>
      </c>
      <c r="AF203" s="3">
        <v>21365455</v>
      </c>
      <c r="AG203" s="3">
        <v>158185</v>
      </c>
      <c r="AH203" s="3">
        <v>16875223</v>
      </c>
      <c r="AI203" s="3">
        <v>13381414</v>
      </c>
      <c r="AJ203" s="3">
        <v>1322584</v>
      </c>
      <c r="AK203" s="3">
        <v>117629</v>
      </c>
      <c r="AL203" s="3">
        <v>989656</v>
      </c>
      <c r="AM203" s="3">
        <v>-872027</v>
      </c>
      <c r="AN203" s="3">
        <v>-1204955</v>
      </c>
      <c r="AO203" s="3">
        <v>0</v>
      </c>
      <c r="AP203" s="3">
        <v>0</v>
      </c>
      <c r="AQ203" s="3">
        <v>-1204955</v>
      </c>
      <c r="AR203" s="3">
        <f>Tabela1[[#This Row],[Potrzeby finansowe 2027
w tym:]]+Tabela1[[#This Row],[Rozliczenie 2025 potrz. fin.]]</f>
        <v>30256637</v>
      </c>
      <c r="AS203" s="3">
        <v>0</v>
      </c>
      <c r="AT203" s="3">
        <v>0</v>
      </c>
      <c r="AU203" s="3"/>
      <c r="AV203" s="3"/>
      <c r="AW203" s="3"/>
      <c r="AX203" s="3"/>
      <c r="AY203" s="3"/>
      <c r="AZ203" s="3"/>
      <c r="BA203" s="3">
        <v>388429</v>
      </c>
      <c r="BB203" s="3">
        <v>0</v>
      </c>
      <c r="BC203" s="3">
        <v>0</v>
      </c>
      <c r="BD203" s="3">
        <v>3888.04</v>
      </c>
      <c r="BE203" s="3">
        <v>7.28</v>
      </c>
      <c r="BF203" s="3">
        <v>0</v>
      </c>
      <c r="BG203" s="3">
        <v>704846</v>
      </c>
      <c r="BH203" s="3">
        <v>6623</v>
      </c>
      <c r="BI203" s="3">
        <v>281364</v>
      </c>
      <c r="BJ203" s="3">
        <v>4323677.2024999997</v>
      </c>
      <c r="BK203" s="3">
        <v>2263700.9799999995</v>
      </c>
      <c r="BL203" s="3">
        <v>1093205.03</v>
      </c>
      <c r="BM203" s="3">
        <v>6053494.8300000001</v>
      </c>
      <c r="BN203" s="53">
        <v>0.71738526249032397</v>
      </c>
      <c r="BO203" s="54">
        <v>2.8769100000000002E-4</v>
      </c>
      <c r="BP203" s="70">
        <v>7235</v>
      </c>
      <c r="BQ203" s="71"/>
      <c r="BR203" s="70"/>
      <c r="BS203" s="72"/>
      <c r="BT203" s="72"/>
      <c r="BU203" s="70">
        <v>21365455</v>
      </c>
      <c r="BV203" s="70">
        <v>158185</v>
      </c>
      <c r="BW203" s="74">
        <v>16875223</v>
      </c>
      <c r="BX203" s="70">
        <v>38398863</v>
      </c>
    </row>
    <row r="204" spans="1:76" x14ac:dyDescent="0.3">
      <c r="A204" s="73" t="s">
        <v>10</v>
      </c>
      <c r="B204" s="2" t="s">
        <v>18</v>
      </c>
      <c r="C204" s="2" t="s">
        <v>21</v>
      </c>
      <c r="D204" s="2" t="s">
        <v>12</v>
      </c>
      <c r="E204" s="2" t="s">
        <v>13</v>
      </c>
      <c r="F204" s="17" t="str">
        <f>+Tabela1[[#This Row],[WK]]&amp;Tabela1[[#This Row],[PK]]&amp;Tabela1[[#This Row],[GK]]</f>
        <v>040501</v>
      </c>
      <c r="G204" s="2" t="s">
        <v>222</v>
      </c>
      <c r="H204" s="3">
        <v>522244088.56999999</v>
      </c>
      <c r="I204" s="4">
        <v>1.125</v>
      </c>
      <c r="J204" s="3">
        <v>587524599.63999999</v>
      </c>
      <c r="K204" s="4">
        <v>7.0000000000000007E-2</v>
      </c>
      <c r="L204" s="3">
        <v>41126722</v>
      </c>
      <c r="M204" s="3"/>
      <c r="N204" s="5"/>
      <c r="O204" s="3">
        <v>107542067.09</v>
      </c>
      <c r="P204" s="4">
        <v>1.125</v>
      </c>
      <c r="Q204" s="3">
        <v>120984825.48</v>
      </c>
      <c r="R204" s="4">
        <v>1.6E-2</v>
      </c>
      <c r="S204" s="3">
        <v>1935757</v>
      </c>
      <c r="T204" s="3"/>
      <c r="U204" s="5"/>
      <c r="V204" s="3">
        <v>22870019</v>
      </c>
      <c r="W204" s="5"/>
      <c r="X204" s="3">
        <v>36385999</v>
      </c>
      <c r="Y204" s="3">
        <v>15056625</v>
      </c>
      <c r="Z204" s="3">
        <v>70879</v>
      </c>
      <c r="AA204" s="3">
        <v>1594973</v>
      </c>
      <c r="AB204" s="3">
        <v>19663522</v>
      </c>
      <c r="AC204" s="3">
        <v>0</v>
      </c>
      <c r="AD204" s="3">
        <v>13063007</v>
      </c>
      <c r="AE204" s="3">
        <v>0</v>
      </c>
      <c r="AF204" s="3">
        <v>41126722</v>
      </c>
      <c r="AG204" s="3">
        <v>1935757</v>
      </c>
      <c r="AH204" s="3">
        <v>13063007</v>
      </c>
      <c r="AI204" s="3">
        <v>22870019</v>
      </c>
      <c r="AJ204" s="3">
        <v>2270771</v>
      </c>
      <c r="AK204" s="3">
        <v>1817798</v>
      </c>
      <c r="AL204" s="3">
        <v>1134198</v>
      </c>
      <c r="AM204" s="3">
        <v>683600</v>
      </c>
      <c r="AN204" s="3">
        <v>-452973</v>
      </c>
      <c r="AO204" s="3">
        <v>0</v>
      </c>
      <c r="AP204" s="3">
        <v>0</v>
      </c>
      <c r="AQ204" s="3">
        <v>-452973</v>
      </c>
      <c r="AR204" s="3">
        <f>Tabela1[[#This Row],[Potrzeby finansowe 2027
w tym:]]+Tabela1[[#This Row],[Rozliczenie 2025 potrz. fin.]]</f>
        <v>35933026</v>
      </c>
      <c r="AS204" s="3">
        <v>0</v>
      </c>
      <c r="AT204" s="3">
        <v>0</v>
      </c>
      <c r="AU204" s="3"/>
      <c r="AV204" s="3"/>
      <c r="AW204" s="3"/>
      <c r="AX204" s="3"/>
      <c r="AY204" s="3"/>
      <c r="AZ204" s="3"/>
      <c r="BA204" s="3">
        <v>70879</v>
      </c>
      <c r="BB204" s="3">
        <v>0</v>
      </c>
      <c r="BC204" s="3">
        <v>16.47</v>
      </c>
      <c r="BD204" s="3">
        <v>655.24</v>
      </c>
      <c r="BE204" s="3">
        <v>0</v>
      </c>
      <c r="BF204" s="3">
        <v>0</v>
      </c>
      <c r="BG204" s="3">
        <v>1164811</v>
      </c>
      <c r="BH204" s="3">
        <v>10945</v>
      </c>
      <c r="BI204" s="3">
        <v>430162</v>
      </c>
      <c r="BJ204" s="3">
        <v>6610236.3375000004</v>
      </c>
      <c r="BK204" s="3">
        <v>3212346.5200000005</v>
      </c>
      <c r="BL204" s="3">
        <v>3184403.12</v>
      </c>
      <c r="BM204" s="3">
        <v>7222753.0300000003</v>
      </c>
      <c r="BN204" s="53">
        <v>0.75471680516307138</v>
      </c>
      <c r="BO204" s="54">
        <v>5.5302110000000004E-4</v>
      </c>
      <c r="BP204" s="70">
        <v>13681</v>
      </c>
      <c r="BQ204" s="71"/>
      <c r="BR204" s="70"/>
      <c r="BS204" s="72"/>
      <c r="BT204" s="72"/>
      <c r="BU204" s="70">
        <v>41126722</v>
      </c>
      <c r="BV204" s="70">
        <v>1935757</v>
      </c>
      <c r="BW204" s="74">
        <v>13063007</v>
      </c>
      <c r="BX204" s="70">
        <v>56125486</v>
      </c>
    </row>
    <row r="205" spans="1:76" x14ac:dyDescent="0.3">
      <c r="A205" s="73" t="s">
        <v>10</v>
      </c>
      <c r="B205" s="2" t="s">
        <v>18</v>
      </c>
      <c r="C205" s="2" t="s">
        <v>21</v>
      </c>
      <c r="D205" s="2" t="s">
        <v>11</v>
      </c>
      <c r="E205" s="2" t="s">
        <v>15</v>
      </c>
      <c r="F205" s="17" t="str">
        <f>+Tabela1[[#This Row],[WK]]&amp;Tabela1[[#This Row],[PK]]&amp;Tabela1[[#This Row],[GK]]</f>
        <v>040502</v>
      </c>
      <c r="G205" s="2" t="s">
        <v>223</v>
      </c>
      <c r="H205" s="3">
        <v>142757238.94</v>
      </c>
      <c r="I205" s="4">
        <v>1.125</v>
      </c>
      <c r="J205" s="3">
        <v>160601893.81</v>
      </c>
      <c r="K205" s="4">
        <v>7.0000000000000007E-2</v>
      </c>
      <c r="L205" s="3">
        <v>11242133</v>
      </c>
      <c r="M205" s="3"/>
      <c r="N205" s="5"/>
      <c r="O205" s="3">
        <v>16066826.17</v>
      </c>
      <c r="P205" s="4">
        <v>1.125</v>
      </c>
      <c r="Q205" s="3">
        <v>18075179.440000001</v>
      </c>
      <c r="R205" s="4">
        <v>1.6E-2</v>
      </c>
      <c r="S205" s="3">
        <v>289203</v>
      </c>
      <c r="T205" s="3"/>
      <c r="U205" s="5"/>
      <c r="V205" s="3">
        <v>7534803</v>
      </c>
      <c r="W205" s="5"/>
      <c r="X205" s="3">
        <v>13710808</v>
      </c>
      <c r="Y205" s="3">
        <v>2369826</v>
      </c>
      <c r="Z205" s="3">
        <v>593455</v>
      </c>
      <c r="AA205" s="3">
        <v>687371</v>
      </c>
      <c r="AB205" s="3">
        <v>7867471</v>
      </c>
      <c r="AC205" s="3">
        <v>2192685</v>
      </c>
      <c r="AD205" s="3">
        <v>6176005</v>
      </c>
      <c r="AE205" s="3">
        <v>0</v>
      </c>
      <c r="AF205" s="3">
        <v>11242133</v>
      </c>
      <c r="AG205" s="3">
        <v>289203</v>
      </c>
      <c r="AH205" s="3">
        <v>6176005</v>
      </c>
      <c r="AI205" s="3">
        <v>7534803</v>
      </c>
      <c r="AJ205" s="3">
        <v>163652</v>
      </c>
      <c r="AK205" s="3">
        <v>163652</v>
      </c>
      <c r="AL205" s="3">
        <v>675540</v>
      </c>
      <c r="AM205" s="3">
        <v>-511888</v>
      </c>
      <c r="AN205" s="3">
        <v>160444</v>
      </c>
      <c r="AO205" s="3">
        <v>0</v>
      </c>
      <c r="AP205" s="3">
        <v>-160444</v>
      </c>
      <c r="AQ205" s="3">
        <v>0</v>
      </c>
      <c r="AR205" s="3">
        <f>Tabela1[[#This Row],[Potrzeby finansowe 2027
w tym:]]+Tabela1[[#This Row],[Rozliczenie 2025 potrz. fin.]]</f>
        <v>13710808</v>
      </c>
      <c r="AS205" s="3">
        <v>0</v>
      </c>
      <c r="AT205" s="3">
        <v>0</v>
      </c>
      <c r="AU205" s="3"/>
      <c r="AV205" s="3"/>
      <c r="AW205" s="3"/>
      <c r="AX205" s="3"/>
      <c r="AY205" s="3"/>
      <c r="AZ205" s="3"/>
      <c r="BA205" s="3">
        <v>593455</v>
      </c>
      <c r="BB205" s="3">
        <v>0</v>
      </c>
      <c r="BC205" s="3">
        <v>75.27</v>
      </c>
      <c r="BD205" s="3">
        <v>5694.95</v>
      </c>
      <c r="BE205" s="3">
        <v>0</v>
      </c>
      <c r="BF205" s="3">
        <v>0</v>
      </c>
      <c r="BG205" s="3">
        <v>402389</v>
      </c>
      <c r="BH205" s="3">
        <v>3781</v>
      </c>
      <c r="BI205" s="3">
        <v>284982</v>
      </c>
      <c r="BJ205" s="3">
        <v>4379273.392500001</v>
      </c>
      <c r="BK205" s="3">
        <v>1796614.870000001</v>
      </c>
      <c r="BL205" s="3">
        <v>671694.54</v>
      </c>
      <c r="BM205" s="3">
        <v>8987245.0099999998</v>
      </c>
      <c r="BN205" s="53">
        <v>0.84185855646642982</v>
      </c>
      <c r="BO205" s="54">
        <v>1.3891890000000001E-4</v>
      </c>
      <c r="BP205" s="70">
        <v>3494</v>
      </c>
      <c r="BQ205" s="71"/>
      <c r="BR205" s="70"/>
      <c r="BS205" s="72"/>
      <c r="BT205" s="72"/>
      <c r="BU205" s="70">
        <v>11242133</v>
      </c>
      <c r="BV205" s="70">
        <v>289203</v>
      </c>
      <c r="BW205" s="74">
        <v>6176005</v>
      </c>
      <c r="BX205" s="70">
        <v>17707341</v>
      </c>
    </row>
    <row r="206" spans="1:76" x14ac:dyDescent="0.3">
      <c r="A206" s="73" t="s">
        <v>10</v>
      </c>
      <c r="B206" s="2" t="s">
        <v>18</v>
      </c>
      <c r="C206" s="2" t="s">
        <v>21</v>
      </c>
      <c r="D206" s="2" t="s">
        <v>16</v>
      </c>
      <c r="E206" s="2" t="s">
        <v>15</v>
      </c>
      <c r="F206" s="17" t="str">
        <f>+Tabela1[[#This Row],[WK]]&amp;Tabela1[[#This Row],[PK]]&amp;Tabela1[[#This Row],[GK]]</f>
        <v>040503</v>
      </c>
      <c r="G206" s="2" t="s">
        <v>222</v>
      </c>
      <c r="H206" s="3">
        <v>370926476.20999998</v>
      </c>
      <c r="I206" s="4">
        <v>1.125</v>
      </c>
      <c r="J206" s="3">
        <v>417292285.74000001</v>
      </c>
      <c r="K206" s="4">
        <v>7.0000000000000007E-2</v>
      </c>
      <c r="L206" s="3">
        <v>29210460</v>
      </c>
      <c r="M206" s="3"/>
      <c r="N206" s="5"/>
      <c r="O206" s="3">
        <v>13244315.710000001</v>
      </c>
      <c r="P206" s="4">
        <v>1.125</v>
      </c>
      <c r="Q206" s="3">
        <v>14899855.17</v>
      </c>
      <c r="R206" s="4">
        <v>1.6E-2</v>
      </c>
      <c r="S206" s="3">
        <v>238398</v>
      </c>
      <c r="T206" s="3"/>
      <c r="U206" s="5"/>
      <c r="V206" s="3">
        <v>16708626</v>
      </c>
      <c r="W206" s="5"/>
      <c r="X206" s="3">
        <v>31934553</v>
      </c>
      <c r="Y206" s="3">
        <v>2678044</v>
      </c>
      <c r="Z206" s="3">
        <v>1295847</v>
      </c>
      <c r="AA206" s="3">
        <v>1627921</v>
      </c>
      <c r="AB206" s="3">
        <v>22783400</v>
      </c>
      <c r="AC206" s="3">
        <v>3549341</v>
      </c>
      <c r="AD206" s="3">
        <v>15225927</v>
      </c>
      <c r="AE206" s="3">
        <v>0</v>
      </c>
      <c r="AF206" s="3">
        <v>29210460</v>
      </c>
      <c r="AG206" s="3">
        <v>238398</v>
      </c>
      <c r="AH206" s="3">
        <v>15225927</v>
      </c>
      <c r="AI206" s="3">
        <v>16708626</v>
      </c>
      <c r="AJ206" s="3">
        <v>-1224999</v>
      </c>
      <c r="AK206" s="3">
        <v>-1224999</v>
      </c>
      <c r="AL206" s="3">
        <v>1145697</v>
      </c>
      <c r="AM206" s="3">
        <v>-2370696</v>
      </c>
      <c r="AN206" s="3">
        <v>550734</v>
      </c>
      <c r="AO206" s="3">
        <v>0</v>
      </c>
      <c r="AP206" s="3">
        <v>-550734</v>
      </c>
      <c r="AQ206" s="3">
        <v>0</v>
      </c>
      <c r="AR206" s="3">
        <f>Tabela1[[#This Row],[Potrzeby finansowe 2027
w tym:]]+Tabela1[[#This Row],[Rozliczenie 2025 potrz. fin.]]</f>
        <v>31934553</v>
      </c>
      <c r="AS206" s="3">
        <v>0</v>
      </c>
      <c r="AT206" s="3">
        <v>0</v>
      </c>
      <c r="AU206" s="3"/>
      <c r="AV206" s="3"/>
      <c r="AW206" s="3"/>
      <c r="AX206" s="3"/>
      <c r="AY206" s="3"/>
      <c r="AZ206" s="3"/>
      <c r="BA206" s="3">
        <v>1295847</v>
      </c>
      <c r="BB206" s="3">
        <v>0</v>
      </c>
      <c r="BC206" s="3">
        <v>82.13</v>
      </c>
      <c r="BD206" s="3">
        <v>12709.37</v>
      </c>
      <c r="BE206" s="3">
        <v>0</v>
      </c>
      <c r="BF206" s="3">
        <v>0</v>
      </c>
      <c r="BG206" s="3">
        <v>945577</v>
      </c>
      <c r="BH206" s="3">
        <v>8885</v>
      </c>
      <c r="BI206" s="3">
        <v>682344</v>
      </c>
      <c r="BJ206" s="3">
        <v>10485474.2325</v>
      </c>
      <c r="BK206" s="3">
        <v>4890295.6399999987</v>
      </c>
      <c r="BL206" s="3">
        <v>5772714.1200000001</v>
      </c>
      <c r="BM206" s="3">
        <v>10835286.130000001</v>
      </c>
      <c r="BN206" s="53">
        <v>0.92577152290087017</v>
      </c>
      <c r="BO206" s="54">
        <v>3.3451109999999999E-4</v>
      </c>
      <c r="BP206" s="70">
        <v>8412</v>
      </c>
      <c r="BQ206" s="71"/>
      <c r="BR206" s="70"/>
      <c r="BS206" s="72"/>
      <c r="BT206" s="72"/>
      <c r="BU206" s="70">
        <v>29210460</v>
      </c>
      <c r="BV206" s="70">
        <v>238398</v>
      </c>
      <c r="BW206" s="74">
        <v>15225927</v>
      </c>
      <c r="BX206" s="70">
        <v>44674785</v>
      </c>
    </row>
    <row r="207" spans="1:76" x14ac:dyDescent="0.3">
      <c r="A207" s="73" t="s">
        <v>10</v>
      </c>
      <c r="B207" s="2" t="s">
        <v>18</v>
      </c>
      <c r="C207" s="2" t="s">
        <v>21</v>
      </c>
      <c r="D207" s="2" t="s">
        <v>18</v>
      </c>
      <c r="E207" s="2" t="s">
        <v>19</v>
      </c>
      <c r="F207" s="17" t="str">
        <f>+Tabela1[[#This Row],[WK]]&amp;Tabela1[[#This Row],[PK]]&amp;Tabela1[[#This Row],[GK]]</f>
        <v>040504</v>
      </c>
      <c r="G207" s="2" t="s">
        <v>224</v>
      </c>
      <c r="H207" s="3">
        <v>448560145.07999998</v>
      </c>
      <c r="I207" s="4">
        <v>1.125</v>
      </c>
      <c r="J207" s="3">
        <v>504630163.22000003</v>
      </c>
      <c r="K207" s="4">
        <v>7.0000000000000007E-2</v>
      </c>
      <c r="L207" s="3">
        <v>35324111</v>
      </c>
      <c r="M207" s="3"/>
      <c r="N207" s="5"/>
      <c r="O207" s="3">
        <v>40512131.5</v>
      </c>
      <c r="P207" s="4">
        <v>1.125</v>
      </c>
      <c r="Q207" s="3">
        <v>45576147.939999998</v>
      </c>
      <c r="R207" s="4">
        <v>1.6E-2</v>
      </c>
      <c r="S207" s="3">
        <v>729218</v>
      </c>
      <c r="T207" s="3"/>
      <c r="U207" s="5"/>
      <c r="V207" s="3">
        <v>23547751</v>
      </c>
      <c r="W207" s="5"/>
      <c r="X207" s="3">
        <v>41373016</v>
      </c>
      <c r="Y207" s="3">
        <v>7254535</v>
      </c>
      <c r="Z207" s="3">
        <v>162119</v>
      </c>
      <c r="AA207" s="3">
        <v>1982062</v>
      </c>
      <c r="AB207" s="3">
        <v>27923307</v>
      </c>
      <c r="AC207" s="3">
        <v>4050993</v>
      </c>
      <c r="AD207" s="3">
        <v>17825265</v>
      </c>
      <c r="AE207" s="3">
        <v>0</v>
      </c>
      <c r="AF207" s="3">
        <v>35324111</v>
      </c>
      <c r="AG207" s="3">
        <v>729218</v>
      </c>
      <c r="AH207" s="3">
        <v>17825265</v>
      </c>
      <c r="AI207" s="3">
        <v>23547751</v>
      </c>
      <c r="AJ207" s="3">
        <v>3484524</v>
      </c>
      <c r="AK207" s="3">
        <v>3484524</v>
      </c>
      <c r="AL207" s="3">
        <v>1370031</v>
      </c>
      <c r="AM207" s="3">
        <v>2114493</v>
      </c>
      <c r="AN207" s="3">
        <v>-366337</v>
      </c>
      <c r="AO207" s="3">
        <v>0</v>
      </c>
      <c r="AP207" s="3">
        <v>366337</v>
      </c>
      <c r="AQ207" s="3">
        <v>0</v>
      </c>
      <c r="AR207" s="3">
        <f>Tabela1[[#This Row],[Potrzeby finansowe 2027
w tym:]]+Tabela1[[#This Row],[Rozliczenie 2025 potrz. fin.]]</f>
        <v>41373016</v>
      </c>
      <c r="AS207" s="3">
        <v>0</v>
      </c>
      <c r="AT207" s="3">
        <v>0</v>
      </c>
      <c r="AU207" s="3"/>
      <c r="AV207" s="3"/>
      <c r="AW207" s="3"/>
      <c r="AX207" s="3"/>
      <c r="AY207" s="3"/>
      <c r="AZ207" s="3"/>
      <c r="BA207" s="3">
        <v>162119</v>
      </c>
      <c r="BB207" s="3">
        <v>0</v>
      </c>
      <c r="BC207" s="3">
        <v>0</v>
      </c>
      <c r="BD207" s="3">
        <v>1624.28</v>
      </c>
      <c r="BE207" s="3">
        <v>0</v>
      </c>
      <c r="BF207" s="3">
        <v>0</v>
      </c>
      <c r="BG207" s="3">
        <v>1176837</v>
      </c>
      <c r="BH207" s="3">
        <v>11058</v>
      </c>
      <c r="BI207" s="3">
        <v>805225</v>
      </c>
      <c r="BJ207" s="3">
        <v>12373759.272500001</v>
      </c>
      <c r="BK207" s="3">
        <v>9660204.3200000003</v>
      </c>
      <c r="BL207" s="3">
        <v>1146586.7</v>
      </c>
      <c r="BM207" s="3">
        <v>8561046.4100000001</v>
      </c>
      <c r="BN207" s="53">
        <v>0.85210635777771571</v>
      </c>
      <c r="BO207" s="54">
        <v>4.54773E-4</v>
      </c>
      <c r="BP207" s="70">
        <v>11437</v>
      </c>
      <c r="BQ207" s="71"/>
      <c r="BR207" s="70"/>
      <c r="BS207" s="72"/>
      <c r="BT207" s="72"/>
      <c r="BU207" s="70">
        <v>35324111</v>
      </c>
      <c r="BV207" s="70">
        <v>729218</v>
      </c>
      <c r="BW207" s="74">
        <v>17825265</v>
      </c>
      <c r="BX207" s="70">
        <v>53878594</v>
      </c>
    </row>
    <row r="208" spans="1:76" x14ac:dyDescent="0.3">
      <c r="A208" s="73" t="s">
        <v>10</v>
      </c>
      <c r="B208" s="2" t="s">
        <v>18</v>
      </c>
      <c r="C208" s="2" t="s">
        <v>21</v>
      </c>
      <c r="D208" s="2" t="s">
        <v>21</v>
      </c>
      <c r="E208" s="2" t="s">
        <v>15</v>
      </c>
      <c r="F208" s="17" t="str">
        <f>+Tabela1[[#This Row],[WK]]&amp;Tabela1[[#This Row],[PK]]&amp;Tabela1[[#This Row],[GK]]</f>
        <v>040505</v>
      </c>
      <c r="G208" s="2" t="s">
        <v>225</v>
      </c>
      <c r="H208" s="3">
        <v>121051890</v>
      </c>
      <c r="I208" s="4">
        <v>1.125</v>
      </c>
      <c r="J208" s="3">
        <v>136183376.25</v>
      </c>
      <c r="K208" s="4">
        <v>7.0000000000000007E-2</v>
      </c>
      <c r="L208" s="3">
        <v>9532836</v>
      </c>
      <c r="M208" s="3"/>
      <c r="N208" s="5"/>
      <c r="O208" s="3">
        <v>34127363.100000001</v>
      </c>
      <c r="P208" s="4">
        <v>1.125</v>
      </c>
      <c r="Q208" s="3">
        <v>38393283.490000002</v>
      </c>
      <c r="R208" s="4">
        <v>1.6E-2</v>
      </c>
      <c r="S208" s="3">
        <v>614293</v>
      </c>
      <c r="T208" s="3"/>
      <c r="U208" s="5"/>
      <c r="V208" s="3">
        <v>6838909</v>
      </c>
      <c r="W208" s="5"/>
      <c r="X208" s="3">
        <v>16140262</v>
      </c>
      <c r="Y208" s="3">
        <v>6564922</v>
      </c>
      <c r="Z208" s="3">
        <v>214568</v>
      </c>
      <c r="AA208" s="3">
        <v>615513</v>
      </c>
      <c r="AB208" s="3">
        <v>8611515</v>
      </c>
      <c r="AC208" s="3">
        <v>133744</v>
      </c>
      <c r="AD208" s="3">
        <v>9228713</v>
      </c>
      <c r="AE208" s="3">
        <v>0</v>
      </c>
      <c r="AF208" s="3">
        <v>9532836</v>
      </c>
      <c r="AG208" s="3">
        <v>614293</v>
      </c>
      <c r="AH208" s="3">
        <v>9228713</v>
      </c>
      <c r="AI208" s="3">
        <v>6838909</v>
      </c>
      <c r="AJ208" s="3">
        <v>763669</v>
      </c>
      <c r="AK208" s="3">
        <v>691028</v>
      </c>
      <c r="AL208" s="3">
        <v>385371</v>
      </c>
      <c r="AM208" s="3">
        <v>305657</v>
      </c>
      <c r="AN208" s="3">
        <v>-72641</v>
      </c>
      <c r="AO208" s="3">
        <v>0</v>
      </c>
      <c r="AP208" s="3">
        <v>0</v>
      </c>
      <c r="AQ208" s="3">
        <v>-72641</v>
      </c>
      <c r="AR208" s="3">
        <f>Tabela1[[#This Row],[Potrzeby finansowe 2027
w tym:]]+Tabela1[[#This Row],[Rozliczenie 2025 potrz. fin.]]</f>
        <v>16067621</v>
      </c>
      <c r="AS208" s="3">
        <v>0</v>
      </c>
      <c r="AT208" s="3">
        <v>0</v>
      </c>
      <c r="AU208" s="3"/>
      <c r="AV208" s="3"/>
      <c r="AW208" s="3"/>
      <c r="AX208" s="3"/>
      <c r="AY208" s="3"/>
      <c r="AZ208" s="3"/>
      <c r="BA208" s="3">
        <v>214568</v>
      </c>
      <c r="BB208" s="3">
        <v>0</v>
      </c>
      <c r="BC208" s="3">
        <v>13.79</v>
      </c>
      <c r="BD208" s="3">
        <v>2103.8000000000002</v>
      </c>
      <c r="BE208" s="3">
        <v>0</v>
      </c>
      <c r="BF208" s="3">
        <v>0</v>
      </c>
      <c r="BG208" s="3">
        <v>416757</v>
      </c>
      <c r="BH208" s="3">
        <v>3916</v>
      </c>
      <c r="BI208" s="3">
        <v>198756</v>
      </c>
      <c r="BJ208" s="3">
        <v>3054259.4850000003</v>
      </c>
      <c r="BK208" s="3">
        <v>949924.94000000041</v>
      </c>
      <c r="BL208" s="3">
        <v>1241141.0900000001</v>
      </c>
      <c r="BM208" s="3">
        <v>5935056</v>
      </c>
      <c r="BN208" s="53">
        <v>0.65742051612060859</v>
      </c>
      <c r="BO208" s="54">
        <v>1.609418E-4</v>
      </c>
      <c r="BP208" s="70">
        <v>4047</v>
      </c>
      <c r="BQ208" s="71"/>
      <c r="BR208" s="70"/>
      <c r="BS208" s="72"/>
      <c r="BT208" s="72"/>
      <c r="BU208" s="70">
        <v>9532836</v>
      </c>
      <c r="BV208" s="70">
        <v>614293</v>
      </c>
      <c r="BW208" s="74">
        <v>9228713</v>
      </c>
      <c r="BX208" s="70">
        <v>19375842</v>
      </c>
    </row>
    <row r="209" spans="1:76" x14ac:dyDescent="0.3">
      <c r="A209" s="73" t="s">
        <v>10</v>
      </c>
      <c r="B209" s="2" t="s">
        <v>18</v>
      </c>
      <c r="C209" s="2" t="s">
        <v>21</v>
      </c>
      <c r="D209" s="2" t="s">
        <v>23</v>
      </c>
      <c r="E209" s="2" t="s">
        <v>15</v>
      </c>
      <c r="F209" s="17" t="str">
        <f>+Tabela1[[#This Row],[WK]]&amp;Tabela1[[#This Row],[PK]]&amp;Tabela1[[#This Row],[GK]]</f>
        <v>040506</v>
      </c>
      <c r="G209" s="2" t="s">
        <v>226</v>
      </c>
      <c r="H209" s="3">
        <v>134963472.49000001</v>
      </c>
      <c r="I209" s="4">
        <v>1.125</v>
      </c>
      <c r="J209" s="3">
        <v>151833906.55000001</v>
      </c>
      <c r="K209" s="4">
        <v>7.0000000000000007E-2</v>
      </c>
      <c r="L209" s="3">
        <v>10628373</v>
      </c>
      <c r="M209" s="3"/>
      <c r="N209" s="5"/>
      <c r="O209" s="3">
        <v>5213178.03</v>
      </c>
      <c r="P209" s="4">
        <v>1.125</v>
      </c>
      <c r="Q209" s="3">
        <v>5864825.2800000003</v>
      </c>
      <c r="R209" s="4">
        <v>1.6E-2</v>
      </c>
      <c r="S209" s="3">
        <v>93837</v>
      </c>
      <c r="T209" s="3"/>
      <c r="U209" s="5"/>
      <c r="V209" s="3">
        <v>6199859</v>
      </c>
      <c r="W209" s="5"/>
      <c r="X209" s="3">
        <v>23324525</v>
      </c>
      <c r="Y209" s="3">
        <v>10808216</v>
      </c>
      <c r="Z209" s="3">
        <v>593500</v>
      </c>
      <c r="AA209" s="3">
        <v>732739</v>
      </c>
      <c r="AB209" s="3">
        <v>11190070</v>
      </c>
      <c r="AC209" s="3">
        <v>0</v>
      </c>
      <c r="AD209" s="3">
        <v>17547309</v>
      </c>
      <c r="AE209" s="3">
        <v>0</v>
      </c>
      <c r="AF209" s="3">
        <v>10628373</v>
      </c>
      <c r="AG209" s="3">
        <v>93837</v>
      </c>
      <c r="AH209" s="3">
        <v>17547309</v>
      </c>
      <c r="AI209" s="3">
        <v>6199859</v>
      </c>
      <c r="AJ209" s="3">
        <v>285630</v>
      </c>
      <c r="AK209" s="3">
        <v>708272</v>
      </c>
      <c r="AL209" s="3">
        <v>544321</v>
      </c>
      <c r="AM209" s="3">
        <v>163951</v>
      </c>
      <c r="AN209" s="3">
        <v>422642</v>
      </c>
      <c r="AO209" s="3">
        <v>0</v>
      </c>
      <c r="AP209" s="3">
        <v>0</v>
      </c>
      <c r="AQ209" s="3">
        <v>422642</v>
      </c>
      <c r="AR209" s="3">
        <f>Tabela1[[#This Row],[Potrzeby finansowe 2027
w tym:]]+Tabela1[[#This Row],[Rozliczenie 2025 potrz. fin.]]</f>
        <v>23747167</v>
      </c>
      <c r="AS209" s="3">
        <v>0</v>
      </c>
      <c r="AT209" s="3">
        <v>0</v>
      </c>
      <c r="AU209" s="3"/>
      <c r="AV209" s="3"/>
      <c r="AW209" s="3"/>
      <c r="AX209" s="3"/>
      <c r="AY209" s="3"/>
      <c r="AZ209" s="3"/>
      <c r="BA209" s="3">
        <v>593500</v>
      </c>
      <c r="BB209" s="3">
        <v>0</v>
      </c>
      <c r="BC209" s="3">
        <v>0</v>
      </c>
      <c r="BD209" s="3">
        <v>5946.3</v>
      </c>
      <c r="BE209" s="3">
        <v>0</v>
      </c>
      <c r="BF209" s="3">
        <v>0</v>
      </c>
      <c r="BG209" s="3">
        <v>439211</v>
      </c>
      <c r="BH209" s="3">
        <v>4127</v>
      </c>
      <c r="BI209" s="3">
        <v>293528</v>
      </c>
      <c r="BJ209" s="3">
        <v>4510598.8125</v>
      </c>
      <c r="BK209" s="3">
        <v>1703038.6500000004</v>
      </c>
      <c r="BL209" s="3">
        <v>1840865.11</v>
      </c>
      <c r="BM209" s="3">
        <v>7548510.4299999997</v>
      </c>
      <c r="BN209" s="53">
        <v>0.54363709278792804</v>
      </c>
      <c r="BO209" s="54">
        <v>1.9253130000000001E-4</v>
      </c>
      <c r="BP209" s="70">
        <v>4842</v>
      </c>
      <c r="BQ209" s="71"/>
      <c r="BR209" s="70"/>
      <c r="BS209" s="72"/>
      <c r="BT209" s="72"/>
      <c r="BU209" s="70">
        <v>10628373</v>
      </c>
      <c r="BV209" s="70">
        <v>93837</v>
      </c>
      <c r="BW209" s="74">
        <v>17547309</v>
      </c>
      <c r="BX209" s="70">
        <v>28269519</v>
      </c>
    </row>
    <row r="210" spans="1:76" x14ac:dyDescent="0.3">
      <c r="A210" s="73" t="s">
        <v>10</v>
      </c>
      <c r="B210" s="2" t="s">
        <v>18</v>
      </c>
      <c r="C210" s="2" t="s">
        <v>23</v>
      </c>
      <c r="D210" s="2" t="s">
        <v>12</v>
      </c>
      <c r="E210" s="2" t="s">
        <v>15</v>
      </c>
      <c r="F210" s="17" t="str">
        <f>+Tabela1[[#This Row],[WK]]&amp;Tabela1[[#This Row],[PK]]&amp;Tabela1[[#This Row],[GK]]</f>
        <v>040601</v>
      </c>
      <c r="G210" s="2" t="s">
        <v>227</v>
      </c>
      <c r="H210" s="3">
        <v>709251918.27999997</v>
      </c>
      <c r="I210" s="4">
        <v>1.125</v>
      </c>
      <c r="J210" s="3">
        <v>797908408.07000005</v>
      </c>
      <c r="K210" s="4">
        <v>7.0000000000000007E-2</v>
      </c>
      <c r="L210" s="3">
        <v>55853589</v>
      </c>
      <c r="M210" s="3"/>
      <c r="N210" s="5"/>
      <c r="O210" s="3">
        <v>101664154.35000001</v>
      </c>
      <c r="P210" s="4">
        <v>1.125</v>
      </c>
      <c r="Q210" s="3">
        <v>114372173.64</v>
      </c>
      <c r="R210" s="4">
        <v>1.6E-2</v>
      </c>
      <c r="S210" s="3">
        <v>1829955</v>
      </c>
      <c r="T210" s="3"/>
      <c r="U210" s="5"/>
      <c r="V210" s="3">
        <v>28558040</v>
      </c>
      <c r="W210" s="5"/>
      <c r="X210" s="3">
        <v>41665314</v>
      </c>
      <c r="Y210" s="3">
        <v>0</v>
      </c>
      <c r="Z210" s="3">
        <v>983299</v>
      </c>
      <c r="AA210" s="3">
        <v>2931878</v>
      </c>
      <c r="AB210" s="3">
        <v>35531873</v>
      </c>
      <c r="AC210" s="3">
        <v>2218264</v>
      </c>
      <c r="AD210" s="3">
        <v>13107274</v>
      </c>
      <c r="AE210" s="3">
        <v>0</v>
      </c>
      <c r="AF210" s="3">
        <v>55853589</v>
      </c>
      <c r="AG210" s="3">
        <v>1829955</v>
      </c>
      <c r="AH210" s="3">
        <v>13107274</v>
      </c>
      <c r="AI210" s="3">
        <v>28558040</v>
      </c>
      <c r="AJ210" s="3">
        <v>3338456</v>
      </c>
      <c r="AK210" s="3">
        <v>3338456</v>
      </c>
      <c r="AL210" s="3">
        <v>2936379</v>
      </c>
      <c r="AM210" s="3">
        <v>402077</v>
      </c>
      <c r="AN210" s="3">
        <v>1409611</v>
      </c>
      <c r="AO210" s="3">
        <v>0</v>
      </c>
      <c r="AP210" s="3">
        <v>-1409611</v>
      </c>
      <c r="AQ210" s="3">
        <v>0</v>
      </c>
      <c r="AR210" s="3">
        <f>Tabela1[[#This Row],[Potrzeby finansowe 2027
w tym:]]+Tabela1[[#This Row],[Rozliczenie 2025 potrz. fin.]]</f>
        <v>41665314</v>
      </c>
      <c r="AS210" s="3">
        <v>0</v>
      </c>
      <c r="AT210" s="3">
        <v>0</v>
      </c>
      <c r="AU210" s="3"/>
      <c r="AV210" s="3"/>
      <c r="AW210" s="3"/>
      <c r="AX210" s="3"/>
      <c r="AY210" s="3"/>
      <c r="AZ210" s="3"/>
      <c r="BA210" s="3">
        <v>983299</v>
      </c>
      <c r="BB210" s="3">
        <v>0</v>
      </c>
      <c r="BC210" s="3">
        <v>0</v>
      </c>
      <c r="BD210" s="3">
        <v>9765.66</v>
      </c>
      <c r="BE210" s="3">
        <v>172.1</v>
      </c>
      <c r="BF210" s="3">
        <v>0</v>
      </c>
      <c r="BG210" s="3">
        <v>1498450</v>
      </c>
      <c r="BH210" s="3">
        <v>14080</v>
      </c>
      <c r="BI210" s="3">
        <v>1433428</v>
      </c>
      <c r="BJ210" s="3">
        <v>22027253.34</v>
      </c>
      <c r="BK210" s="3">
        <v>11991988.140000001</v>
      </c>
      <c r="BL210" s="3">
        <v>11806992.640000001</v>
      </c>
      <c r="BM210" s="3">
        <v>16527075.52</v>
      </c>
      <c r="BN210" s="53">
        <v>1.1732165673409625</v>
      </c>
      <c r="BO210" s="54">
        <v>5.1225529999999997E-4</v>
      </c>
      <c r="BP210" s="70">
        <v>12883</v>
      </c>
      <c r="BQ210" s="71"/>
      <c r="BR210" s="70"/>
      <c r="BS210" s="72"/>
      <c r="BT210" s="72"/>
      <c r="BU210" s="70">
        <v>55853589</v>
      </c>
      <c r="BV210" s="70">
        <v>1829955</v>
      </c>
      <c r="BW210" s="74">
        <v>13107274</v>
      </c>
      <c r="BX210" s="70">
        <v>70790818</v>
      </c>
    </row>
    <row r="211" spans="1:76" x14ac:dyDescent="0.3">
      <c r="A211" s="73" t="s">
        <v>10</v>
      </c>
      <c r="B211" s="2" t="s">
        <v>18</v>
      </c>
      <c r="C211" s="2" t="s">
        <v>23</v>
      </c>
      <c r="D211" s="2" t="s">
        <v>11</v>
      </c>
      <c r="E211" s="2" t="s">
        <v>15</v>
      </c>
      <c r="F211" s="17" t="str">
        <f>+Tabela1[[#This Row],[WK]]&amp;Tabela1[[#This Row],[PK]]&amp;Tabela1[[#This Row],[GK]]</f>
        <v>040602</v>
      </c>
      <c r="G211" s="2" t="s">
        <v>228</v>
      </c>
      <c r="H211" s="3">
        <v>226352629.63999999</v>
      </c>
      <c r="I211" s="4">
        <v>1.125</v>
      </c>
      <c r="J211" s="3">
        <v>254646708.34999999</v>
      </c>
      <c r="K211" s="4">
        <v>7.0000000000000007E-2</v>
      </c>
      <c r="L211" s="3">
        <v>17825270</v>
      </c>
      <c r="M211" s="3"/>
      <c r="N211" s="5"/>
      <c r="O211" s="3">
        <v>13029360.82</v>
      </c>
      <c r="P211" s="4">
        <v>1.125</v>
      </c>
      <c r="Q211" s="3">
        <v>14658030.92</v>
      </c>
      <c r="R211" s="4">
        <v>1.6E-2</v>
      </c>
      <c r="S211" s="3">
        <v>234528</v>
      </c>
      <c r="T211" s="3"/>
      <c r="U211" s="5"/>
      <c r="V211" s="3">
        <v>12194876</v>
      </c>
      <c r="W211" s="5"/>
      <c r="X211" s="3">
        <v>28638693</v>
      </c>
      <c r="Y211" s="3">
        <v>12404043</v>
      </c>
      <c r="Z211" s="3">
        <v>338561</v>
      </c>
      <c r="AA211" s="3">
        <v>1253083</v>
      </c>
      <c r="AB211" s="3">
        <v>14643006</v>
      </c>
      <c r="AC211" s="3">
        <v>0</v>
      </c>
      <c r="AD211" s="3">
        <v>17100240</v>
      </c>
      <c r="AE211" s="3">
        <v>0</v>
      </c>
      <c r="AF211" s="3">
        <v>17825270</v>
      </c>
      <c r="AG211" s="3">
        <v>234528</v>
      </c>
      <c r="AH211" s="3">
        <v>17100240</v>
      </c>
      <c r="AI211" s="3">
        <v>12194876</v>
      </c>
      <c r="AJ211" s="3">
        <v>3044569</v>
      </c>
      <c r="AK211" s="3">
        <v>3700991</v>
      </c>
      <c r="AL211" s="3">
        <v>1108880</v>
      </c>
      <c r="AM211" s="3">
        <v>2592111</v>
      </c>
      <c r="AN211" s="3">
        <v>656422</v>
      </c>
      <c r="AO211" s="3">
        <v>0</v>
      </c>
      <c r="AP211" s="3">
        <v>0</v>
      </c>
      <c r="AQ211" s="3">
        <v>656422</v>
      </c>
      <c r="AR211" s="3">
        <f>Tabela1[[#This Row],[Potrzeby finansowe 2027
w tym:]]+Tabela1[[#This Row],[Rozliczenie 2025 potrz. fin.]]</f>
        <v>29295115</v>
      </c>
      <c r="AS211" s="3">
        <v>0</v>
      </c>
      <c r="AT211" s="3">
        <v>0</v>
      </c>
      <c r="AU211" s="3"/>
      <c r="AV211" s="3"/>
      <c r="AW211" s="3"/>
      <c r="AX211" s="3"/>
      <c r="AY211" s="3"/>
      <c r="AZ211" s="3"/>
      <c r="BA211" s="3">
        <v>338561</v>
      </c>
      <c r="BB211" s="3">
        <v>0</v>
      </c>
      <c r="BC211" s="3">
        <v>408.39</v>
      </c>
      <c r="BD211" s="3">
        <v>2030.75</v>
      </c>
      <c r="BE211" s="3">
        <v>0</v>
      </c>
      <c r="BF211" s="3">
        <v>0</v>
      </c>
      <c r="BG211" s="3">
        <v>630030</v>
      </c>
      <c r="BH211" s="3">
        <v>5920</v>
      </c>
      <c r="BI211" s="3">
        <v>623053</v>
      </c>
      <c r="BJ211" s="3">
        <v>9574363.1374999993</v>
      </c>
      <c r="BK211" s="3">
        <v>5893377.3900000006</v>
      </c>
      <c r="BL211" s="3">
        <v>158086.85</v>
      </c>
      <c r="BM211" s="3">
        <v>14407769.289999999</v>
      </c>
      <c r="BN211" s="53">
        <v>0.639898156179178</v>
      </c>
      <c r="BO211" s="54">
        <v>2.8742710000000002E-4</v>
      </c>
      <c r="BP211" s="70">
        <v>7228</v>
      </c>
      <c r="BQ211" s="71"/>
      <c r="BR211" s="70"/>
      <c r="BS211" s="72"/>
      <c r="BT211" s="72"/>
      <c r="BU211" s="70">
        <v>17825270</v>
      </c>
      <c r="BV211" s="70">
        <v>234528</v>
      </c>
      <c r="BW211" s="74">
        <v>17100240</v>
      </c>
      <c r="BX211" s="70">
        <v>35160038</v>
      </c>
    </row>
    <row r="212" spans="1:76" x14ac:dyDescent="0.3">
      <c r="A212" s="73" t="s">
        <v>10</v>
      </c>
      <c r="B212" s="2" t="s">
        <v>18</v>
      </c>
      <c r="C212" s="2" t="s">
        <v>23</v>
      </c>
      <c r="D212" s="2" t="s">
        <v>16</v>
      </c>
      <c r="E212" s="2" t="s">
        <v>19</v>
      </c>
      <c r="F212" s="17" t="str">
        <f>+Tabela1[[#This Row],[WK]]&amp;Tabela1[[#This Row],[PK]]&amp;Tabela1[[#This Row],[GK]]</f>
        <v>040603</v>
      </c>
      <c r="G212" s="2" t="s">
        <v>229</v>
      </c>
      <c r="H212" s="3">
        <v>252166414.43000001</v>
      </c>
      <c r="I212" s="4">
        <v>1.125</v>
      </c>
      <c r="J212" s="3">
        <v>283687216.23000002</v>
      </c>
      <c r="K212" s="4">
        <v>7.0000000000000007E-2</v>
      </c>
      <c r="L212" s="3">
        <v>19858105</v>
      </c>
      <c r="M212" s="3"/>
      <c r="N212" s="5"/>
      <c r="O212" s="3">
        <v>56982685.640000001</v>
      </c>
      <c r="P212" s="4">
        <v>1.125</v>
      </c>
      <c r="Q212" s="3">
        <v>64105521.350000001</v>
      </c>
      <c r="R212" s="4">
        <v>1.6E-2</v>
      </c>
      <c r="S212" s="3">
        <v>1025688</v>
      </c>
      <c r="T212" s="3"/>
      <c r="U212" s="5"/>
      <c r="V212" s="3">
        <v>12752649</v>
      </c>
      <c r="W212" s="5"/>
      <c r="X212" s="3">
        <v>26236106</v>
      </c>
      <c r="Y212" s="3">
        <v>5144927</v>
      </c>
      <c r="Z212" s="3">
        <v>363487</v>
      </c>
      <c r="AA212" s="3">
        <v>1211764</v>
      </c>
      <c r="AB212" s="3">
        <v>17890111</v>
      </c>
      <c r="AC212" s="3">
        <v>1625817</v>
      </c>
      <c r="AD212" s="3">
        <v>13483457</v>
      </c>
      <c r="AE212" s="3">
        <v>0</v>
      </c>
      <c r="AF212" s="3">
        <v>19858105</v>
      </c>
      <c r="AG212" s="3">
        <v>1025688</v>
      </c>
      <c r="AH212" s="3">
        <v>13483457</v>
      </c>
      <c r="AI212" s="3">
        <v>12752649</v>
      </c>
      <c r="AJ212" s="3">
        <v>623936</v>
      </c>
      <c r="AK212" s="3">
        <v>623936</v>
      </c>
      <c r="AL212" s="3">
        <v>630861</v>
      </c>
      <c r="AM212" s="3">
        <v>-6925</v>
      </c>
      <c r="AN212" s="3">
        <v>-760927</v>
      </c>
      <c r="AO212" s="3">
        <v>0</v>
      </c>
      <c r="AP212" s="3">
        <v>760927</v>
      </c>
      <c r="AQ212" s="3">
        <v>0</v>
      </c>
      <c r="AR212" s="3">
        <f>Tabela1[[#This Row],[Potrzeby finansowe 2027
w tym:]]+Tabela1[[#This Row],[Rozliczenie 2025 potrz. fin.]]</f>
        <v>26236106</v>
      </c>
      <c r="AS212" s="3">
        <v>0</v>
      </c>
      <c r="AT212" s="3">
        <v>0</v>
      </c>
      <c r="AU212" s="3"/>
      <c r="AV212" s="3"/>
      <c r="AW212" s="3"/>
      <c r="AX212" s="3"/>
      <c r="AY212" s="3"/>
      <c r="AZ212" s="3"/>
      <c r="BA212" s="3">
        <v>363487</v>
      </c>
      <c r="BB212" s="3">
        <v>0</v>
      </c>
      <c r="BC212" s="3">
        <v>218.48</v>
      </c>
      <c r="BD212" s="3">
        <v>2913.52</v>
      </c>
      <c r="BE212" s="3">
        <v>0</v>
      </c>
      <c r="BF212" s="3">
        <v>0</v>
      </c>
      <c r="BG212" s="3">
        <v>756037</v>
      </c>
      <c r="BH212" s="3">
        <v>7104</v>
      </c>
      <c r="BI212" s="3">
        <v>455727</v>
      </c>
      <c r="BJ212" s="3">
        <v>7003085.6475000009</v>
      </c>
      <c r="BK212" s="3">
        <v>5042897.8800000008</v>
      </c>
      <c r="BL212" s="3">
        <v>397090.32</v>
      </c>
      <c r="BM212" s="3">
        <v>7046570.4299999997</v>
      </c>
      <c r="BN212" s="53">
        <v>0.83703496451321091</v>
      </c>
      <c r="BO212" s="54">
        <v>2.926955E-4</v>
      </c>
      <c r="BP212" s="70">
        <v>7361</v>
      </c>
      <c r="BQ212" s="71"/>
      <c r="BR212" s="70"/>
      <c r="BS212" s="72"/>
      <c r="BT212" s="72"/>
      <c r="BU212" s="70">
        <v>19858105</v>
      </c>
      <c r="BV212" s="70">
        <v>1025688</v>
      </c>
      <c r="BW212" s="74">
        <v>13483457</v>
      </c>
      <c r="BX212" s="70">
        <v>34367250</v>
      </c>
    </row>
    <row r="213" spans="1:76" x14ac:dyDescent="0.3">
      <c r="A213" s="73" t="s">
        <v>10</v>
      </c>
      <c r="B213" s="2" t="s">
        <v>18</v>
      </c>
      <c r="C213" s="2" t="s">
        <v>23</v>
      </c>
      <c r="D213" s="2" t="s">
        <v>18</v>
      </c>
      <c r="E213" s="2" t="s">
        <v>19</v>
      </c>
      <c r="F213" s="17" t="str">
        <f>+Tabela1[[#This Row],[WK]]&amp;Tabela1[[#This Row],[PK]]&amp;Tabela1[[#This Row],[GK]]</f>
        <v>040604</v>
      </c>
      <c r="G213" s="2" t="s">
        <v>230</v>
      </c>
      <c r="H213" s="3">
        <v>148766098.56</v>
      </c>
      <c r="I213" s="4">
        <v>1.125</v>
      </c>
      <c r="J213" s="3">
        <v>167361860.88</v>
      </c>
      <c r="K213" s="4">
        <v>7.0000000000000007E-2</v>
      </c>
      <c r="L213" s="3">
        <v>11715330</v>
      </c>
      <c r="M213" s="3"/>
      <c r="N213" s="5"/>
      <c r="O213" s="3">
        <v>6223739.7800000003</v>
      </c>
      <c r="P213" s="4">
        <v>1.125</v>
      </c>
      <c r="Q213" s="3">
        <v>7001707.25</v>
      </c>
      <c r="R213" s="4">
        <v>1.6E-2</v>
      </c>
      <c r="S213" s="3">
        <v>112027</v>
      </c>
      <c r="T213" s="3"/>
      <c r="U213" s="5"/>
      <c r="V213" s="3">
        <v>7821689</v>
      </c>
      <c r="W213" s="5"/>
      <c r="X213" s="3">
        <v>12653103</v>
      </c>
      <c r="Y213" s="3">
        <v>3082379</v>
      </c>
      <c r="Z213" s="3">
        <v>14411</v>
      </c>
      <c r="AA213" s="3">
        <v>935061</v>
      </c>
      <c r="AB213" s="3">
        <v>8621252</v>
      </c>
      <c r="AC213" s="3">
        <v>0</v>
      </c>
      <c r="AD213" s="3">
        <v>4457907</v>
      </c>
      <c r="AE213" s="3">
        <v>0</v>
      </c>
      <c r="AF213" s="3">
        <v>11715330</v>
      </c>
      <c r="AG213" s="3">
        <v>112027</v>
      </c>
      <c r="AH213" s="3">
        <v>4457907</v>
      </c>
      <c r="AI213" s="3">
        <v>7821689</v>
      </c>
      <c r="AJ213" s="3">
        <v>-663600</v>
      </c>
      <c r="AK213" s="3">
        <v>-1037107</v>
      </c>
      <c r="AL213" s="3">
        <v>810238</v>
      </c>
      <c r="AM213" s="3">
        <v>-1847345</v>
      </c>
      <c r="AN213" s="3">
        <v>-373507</v>
      </c>
      <c r="AO213" s="3">
        <v>0</v>
      </c>
      <c r="AP213" s="3">
        <v>0</v>
      </c>
      <c r="AQ213" s="3">
        <v>-373507</v>
      </c>
      <c r="AR213" s="3">
        <f>Tabela1[[#This Row],[Potrzeby finansowe 2027
w tym:]]+Tabela1[[#This Row],[Rozliczenie 2025 potrz. fin.]]</f>
        <v>12279596</v>
      </c>
      <c r="AS213" s="3">
        <v>0</v>
      </c>
      <c r="AT213" s="3">
        <v>0</v>
      </c>
      <c r="AU213" s="3"/>
      <c r="AV213" s="3"/>
      <c r="AW213" s="3"/>
      <c r="AX213" s="3"/>
      <c r="AY213" s="3"/>
      <c r="AZ213" s="3"/>
      <c r="BA213" s="3">
        <v>14411</v>
      </c>
      <c r="BB213" s="3">
        <v>0</v>
      </c>
      <c r="BC213" s="3">
        <v>0</v>
      </c>
      <c r="BD213" s="3">
        <v>144.38</v>
      </c>
      <c r="BE213" s="3">
        <v>0</v>
      </c>
      <c r="BF213" s="3">
        <v>0</v>
      </c>
      <c r="BG213" s="3">
        <v>460284</v>
      </c>
      <c r="BH213" s="3">
        <v>4325</v>
      </c>
      <c r="BI213" s="3">
        <v>474777</v>
      </c>
      <c r="BJ213" s="3">
        <v>7295821.5124999993</v>
      </c>
      <c r="BK213" s="3">
        <v>5296976.5199999996</v>
      </c>
      <c r="BL213" s="3">
        <v>187138.53</v>
      </c>
      <c r="BM213" s="3">
        <v>7621102.9100000001</v>
      </c>
      <c r="BN213" s="53">
        <v>0.85236563050837977</v>
      </c>
      <c r="BO213" s="54">
        <v>1.9354490000000001E-4</v>
      </c>
      <c r="BP213" s="70">
        <v>4868</v>
      </c>
      <c r="BQ213" s="71"/>
      <c r="BR213" s="70"/>
      <c r="BS213" s="72"/>
      <c r="BT213" s="72"/>
      <c r="BU213" s="70">
        <v>11715330</v>
      </c>
      <c r="BV213" s="70">
        <v>112027</v>
      </c>
      <c r="BW213" s="74">
        <v>4457907</v>
      </c>
      <c r="BX213" s="70">
        <v>16285264</v>
      </c>
    </row>
    <row r="214" spans="1:76" x14ac:dyDescent="0.3">
      <c r="A214" s="73" t="s">
        <v>10</v>
      </c>
      <c r="B214" s="2" t="s">
        <v>18</v>
      </c>
      <c r="C214" s="2" t="s">
        <v>23</v>
      </c>
      <c r="D214" s="2" t="s">
        <v>21</v>
      </c>
      <c r="E214" s="2" t="s">
        <v>15</v>
      </c>
      <c r="F214" s="17" t="str">
        <f>+Tabela1[[#This Row],[WK]]&amp;Tabela1[[#This Row],[PK]]&amp;Tabela1[[#This Row],[GK]]</f>
        <v>040605</v>
      </c>
      <c r="G214" s="2" t="s">
        <v>231</v>
      </c>
      <c r="H214" s="3">
        <v>139966228.03999999</v>
      </c>
      <c r="I214" s="4">
        <v>1.125</v>
      </c>
      <c r="J214" s="3">
        <v>157462006.55000001</v>
      </c>
      <c r="K214" s="4">
        <v>7.0000000000000007E-2</v>
      </c>
      <c r="L214" s="3">
        <v>11022340</v>
      </c>
      <c r="M214" s="3"/>
      <c r="N214" s="5"/>
      <c r="O214" s="3">
        <v>5416916.0099999998</v>
      </c>
      <c r="P214" s="4">
        <v>1.125</v>
      </c>
      <c r="Q214" s="3">
        <v>6094030.5099999998</v>
      </c>
      <c r="R214" s="4">
        <v>1.6E-2</v>
      </c>
      <c r="S214" s="3">
        <v>97504</v>
      </c>
      <c r="T214" s="3"/>
      <c r="U214" s="5"/>
      <c r="V214" s="3">
        <v>7721948</v>
      </c>
      <c r="W214" s="5"/>
      <c r="X214" s="3">
        <v>15023175</v>
      </c>
      <c r="Y214" s="3">
        <v>5370640</v>
      </c>
      <c r="Z214" s="3">
        <v>713571</v>
      </c>
      <c r="AA214" s="3">
        <v>841323</v>
      </c>
      <c r="AB214" s="3">
        <v>6974019</v>
      </c>
      <c r="AC214" s="3">
        <v>1123622</v>
      </c>
      <c r="AD214" s="3">
        <v>7301228</v>
      </c>
      <c r="AE214" s="3">
        <v>0</v>
      </c>
      <c r="AF214" s="3">
        <v>11022340</v>
      </c>
      <c r="AG214" s="3">
        <v>97504</v>
      </c>
      <c r="AH214" s="3">
        <v>7301228</v>
      </c>
      <c r="AI214" s="3">
        <v>7721948</v>
      </c>
      <c r="AJ214" s="3">
        <v>903375</v>
      </c>
      <c r="AK214" s="3">
        <v>903375</v>
      </c>
      <c r="AL214" s="3">
        <v>682413</v>
      </c>
      <c r="AM214" s="3">
        <v>220962</v>
      </c>
      <c r="AN214" s="3">
        <v>281691</v>
      </c>
      <c r="AO214" s="3">
        <v>0</v>
      </c>
      <c r="AP214" s="3">
        <v>-281691</v>
      </c>
      <c r="AQ214" s="3">
        <v>0</v>
      </c>
      <c r="AR214" s="3">
        <f>Tabela1[[#This Row],[Potrzeby finansowe 2027
w tym:]]+Tabela1[[#This Row],[Rozliczenie 2025 potrz. fin.]]</f>
        <v>15023175</v>
      </c>
      <c r="AS214" s="3">
        <v>0</v>
      </c>
      <c r="AT214" s="3">
        <v>0</v>
      </c>
      <c r="AU214" s="3"/>
      <c r="AV214" s="3"/>
      <c r="AW214" s="3"/>
      <c r="AX214" s="3"/>
      <c r="AY214" s="3"/>
      <c r="AZ214" s="3"/>
      <c r="BA214" s="3">
        <v>713571</v>
      </c>
      <c r="BB214" s="3">
        <v>0</v>
      </c>
      <c r="BC214" s="3">
        <v>220.97</v>
      </c>
      <c r="BD214" s="3">
        <v>6412.72</v>
      </c>
      <c r="BE214" s="3">
        <v>0.02</v>
      </c>
      <c r="BF214" s="3">
        <v>0</v>
      </c>
      <c r="BG214" s="3">
        <v>420268</v>
      </c>
      <c r="BH214" s="3">
        <v>3949</v>
      </c>
      <c r="BI214" s="3">
        <v>421055</v>
      </c>
      <c r="BJ214" s="3">
        <v>6470290.5500000007</v>
      </c>
      <c r="BK214" s="3">
        <v>4695241.6800000006</v>
      </c>
      <c r="BL214" s="3">
        <v>1274481.0900000001</v>
      </c>
      <c r="BM214" s="3">
        <v>4551233.3</v>
      </c>
      <c r="BN214" s="53">
        <v>0.72428863210318684</v>
      </c>
      <c r="BO214" s="54">
        <v>1.6901080000000001E-4</v>
      </c>
      <c r="BP214" s="70">
        <v>4250</v>
      </c>
      <c r="BQ214" s="71"/>
      <c r="BR214" s="70"/>
      <c r="BS214" s="72"/>
      <c r="BT214" s="72"/>
      <c r="BU214" s="70">
        <v>11022340</v>
      </c>
      <c r="BV214" s="70">
        <v>97504</v>
      </c>
      <c r="BW214" s="74">
        <v>7301228</v>
      </c>
      <c r="BX214" s="70">
        <v>18421072</v>
      </c>
    </row>
    <row r="215" spans="1:76" x14ac:dyDescent="0.3">
      <c r="A215" s="73" t="s">
        <v>10</v>
      </c>
      <c r="B215" s="2" t="s">
        <v>18</v>
      </c>
      <c r="C215" s="2" t="s">
        <v>23</v>
      </c>
      <c r="D215" s="2" t="s">
        <v>23</v>
      </c>
      <c r="E215" s="2" t="s">
        <v>15</v>
      </c>
      <c r="F215" s="17" t="str">
        <f>+Tabela1[[#This Row],[WK]]&amp;Tabela1[[#This Row],[PK]]&amp;Tabela1[[#This Row],[GK]]</f>
        <v>040606</v>
      </c>
      <c r="G215" s="2" t="s">
        <v>232</v>
      </c>
      <c r="H215" s="3">
        <v>115584824.14</v>
      </c>
      <c r="I215" s="4">
        <v>1.125</v>
      </c>
      <c r="J215" s="3">
        <v>130032927.16</v>
      </c>
      <c r="K215" s="4">
        <v>7.0000000000000007E-2</v>
      </c>
      <c r="L215" s="3">
        <v>9102305</v>
      </c>
      <c r="M215" s="3"/>
      <c r="N215" s="5"/>
      <c r="O215" s="3">
        <v>6615962.96</v>
      </c>
      <c r="P215" s="4">
        <v>1.125</v>
      </c>
      <c r="Q215" s="3">
        <v>7442958.3300000001</v>
      </c>
      <c r="R215" s="4">
        <v>1.6E-2</v>
      </c>
      <c r="S215" s="3">
        <v>119087</v>
      </c>
      <c r="T215" s="3"/>
      <c r="U215" s="5"/>
      <c r="V215" s="3">
        <v>6323724</v>
      </c>
      <c r="W215" s="5"/>
      <c r="X215" s="3">
        <v>17416810</v>
      </c>
      <c r="Y215" s="3">
        <v>7516832</v>
      </c>
      <c r="Z215" s="3">
        <v>280280</v>
      </c>
      <c r="AA215" s="3">
        <v>792891</v>
      </c>
      <c r="AB215" s="3">
        <v>8826807</v>
      </c>
      <c r="AC215" s="3">
        <v>0</v>
      </c>
      <c r="AD215" s="3">
        <v>10995722</v>
      </c>
      <c r="AE215" s="3">
        <v>0</v>
      </c>
      <c r="AF215" s="3">
        <v>9102305</v>
      </c>
      <c r="AG215" s="3">
        <v>119087</v>
      </c>
      <c r="AH215" s="3">
        <v>10995722</v>
      </c>
      <c r="AI215" s="3">
        <v>6323724</v>
      </c>
      <c r="AJ215" s="3">
        <v>1933866</v>
      </c>
      <c r="AK215" s="3">
        <v>1836502</v>
      </c>
      <c r="AL215" s="3">
        <v>360309</v>
      </c>
      <c r="AM215" s="3">
        <v>1476193</v>
      </c>
      <c r="AN215" s="3">
        <v>-97364</v>
      </c>
      <c r="AO215" s="3">
        <v>0</v>
      </c>
      <c r="AP215" s="3">
        <v>0</v>
      </c>
      <c r="AQ215" s="3">
        <v>-97364</v>
      </c>
      <c r="AR215" s="3">
        <f>Tabela1[[#This Row],[Potrzeby finansowe 2027
w tym:]]+Tabela1[[#This Row],[Rozliczenie 2025 potrz. fin.]]</f>
        <v>17319446</v>
      </c>
      <c r="AS215" s="3">
        <v>0</v>
      </c>
      <c r="AT215" s="3">
        <v>0</v>
      </c>
      <c r="AU215" s="3"/>
      <c r="AV215" s="3"/>
      <c r="AW215" s="3"/>
      <c r="AX215" s="3"/>
      <c r="AY215" s="3"/>
      <c r="AZ215" s="3"/>
      <c r="BA215" s="3">
        <v>280280</v>
      </c>
      <c r="BB215" s="3">
        <v>0</v>
      </c>
      <c r="BC215" s="3">
        <v>0</v>
      </c>
      <c r="BD215" s="3">
        <v>2808.14</v>
      </c>
      <c r="BE215" s="3">
        <v>0</v>
      </c>
      <c r="BF215" s="3">
        <v>0</v>
      </c>
      <c r="BG215" s="3">
        <v>387597</v>
      </c>
      <c r="BH215" s="3">
        <v>3642</v>
      </c>
      <c r="BI215" s="3">
        <v>405294</v>
      </c>
      <c r="BJ215" s="3">
        <v>6228093.6750000007</v>
      </c>
      <c r="BK215" s="3">
        <v>2686557.7700000005</v>
      </c>
      <c r="BL215" s="3">
        <v>4134257.45</v>
      </c>
      <c r="BM215" s="3">
        <v>5897628.7199999997</v>
      </c>
      <c r="BN215" s="53">
        <v>0.65089579661080188</v>
      </c>
      <c r="BO215" s="54">
        <v>1.8039170000000001E-4</v>
      </c>
      <c r="BP215" s="70">
        <v>4536</v>
      </c>
      <c r="BQ215" s="71"/>
      <c r="BR215" s="70"/>
      <c r="BS215" s="72"/>
      <c r="BT215" s="72"/>
      <c r="BU215" s="70">
        <v>9102305</v>
      </c>
      <c r="BV215" s="70">
        <v>119087</v>
      </c>
      <c r="BW215" s="74">
        <v>10995722</v>
      </c>
      <c r="BX215" s="70">
        <v>20217114</v>
      </c>
    </row>
    <row r="216" spans="1:76" x14ac:dyDescent="0.3">
      <c r="A216" s="73" t="s">
        <v>10</v>
      </c>
      <c r="B216" s="2" t="s">
        <v>18</v>
      </c>
      <c r="C216" s="2" t="s">
        <v>30</v>
      </c>
      <c r="D216" s="2" t="s">
        <v>12</v>
      </c>
      <c r="E216" s="2" t="s">
        <v>13</v>
      </c>
      <c r="F216" s="17" t="str">
        <f>+Tabela1[[#This Row],[WK]]&amp;Tabela1[[#This Row],[PK]]&amp;Tabela1[[#This Row],[GK]]</f>
        <v>040701</v>
      </c>
      <c r="G216" s="2" t="s">
        <v>233</v>
      </c>
      <c r="H216" s="3">
        <v>3263582762.6399999</v>
      </c>
      <c r="I216" s="4">
        <v>1.125</v>
      </c>
      <c r="J216" s="3">
        <v>3671530607.9699998</v>
      </c>
      <c r="K216" s="4">
        <v>7.0000000000000007E-2</v>
      </c>
      <c r="L216" s="3">
        <v>257007143</v>
      </c>
      <c r="M216" s="3"/>
      <c r="N216" s="5"/>
      <c r="O216" s="3">
        <v>494991183.83000004</v>
      </c>
      <c r="P216" s="4">
        <v>1.125</v>
      </c>
      <c r="Q216" s="3">
        <v>556865081.80999994</v>
      </c>
      <c r="R216" s="4">
        <v>1.6E-2</v>
      </c>
      <c r="S216" s="3">
        <v>8909841</v>
      </c>
      <c r="T216" s="3"/>
      <c r="U216" s="5"/>
      <c r="V216" s="3">
        <v>148019335</v>
      </c>
      <c r="W216" s="5"/>
      <c r="X216" s="3">
        <v>183775145</v>
      </c>
      <c r="Y216" s="3">
        <v>29988340</v>
      </c>
      <c r="Z216" s="3">
        <v>0</v>
      </c>
      <c r="AA216" s="3">
        <v>7722797</v>
      </c>
      <c r="AB216" s="3">
        <v>142225064</v>
      </c>
      <c r="AC216" s="3">
        <v>3838944</v>
      </c>
      <c r="AD216" s="3">
        <v>36522999</v>
      </c>
      <c r="AE216" s="3">
        <v>0</v>
      </c>
      <c r="AF216" s="3">
        <v>257007143</v>
      </c>
      <c r="AG216" s="3">
        <v>8909841</v>
      </c>
      <c r="AH216" s="3">
        <v>36522999</v>
      </c>
      <c r="AI216" s="3">
        <v>148019335</v>
      </c>
      <c r="AJ216" s="3">
        <v>11286347</v>
      </c>
      <c r="AK216" s="3">
        <v>12053537</v>
      </c>
      <c r="AL216" s="3">
        <v>8225912</v>
      </c>
      <c r="AM216" s="3">
        <v>3827625</v>
      </c>
      <c r="AN216" s="3">
        <v>2929495</v>
      </c>
      <c r="AO216" s="3">
        <v>0</v>
      </c>
      <c r="AP216" s="3">
        <v>-2162305</v>
      </c>
      <c r="AQ216" s="3">
        <v>767190</v>
      </c>
      <c r="AR216" s="3">
        <f>Tabela1[[#This Row],[Potrzeby finansowe 2027
w tym:]]+Tabela1[[#This Row],[Rozliczenie 2025 potrz. fin.]]</f>
        <v>184542335</v>
      </c>
      <c r="AS216" s="3">
        <v>0</v>
      </c>
      <c r="AT216" s="3">
        <v>0</v>
      </c>
      <c r="AU216" s="3"/>
      <c r="AV216" s="3"/>
      <c r="AW216" s="3"/>
      <c r="AX216" s="3"/>
      <c r="AY216" s="3"/>
      <c r="AZ216" s="3"/>
      <c r="BA216" s="3">
        <v>0</v>
      </c>
      <c r="BB216" s="3">
        <v>0</v>
      </c>
      <c r="BC216" s="3">
        <v>0</v>
      </c>
      <c r="BD216" s="3">
        <v>0</v>
      </c>
      <c r="BE216" s="3">
        <v>0</v>
      </c>
      <c r="BF216" s="3">
        <v>0</v>
      </c>
      <c r="BG216" s="3">
        <v>6996526</v>
      </c>
      <c r="BH216" s="3">
        <v>65742</v>
      </c>
      <c r="BI216" s="3">
        <v>726271</v>
      </c>
      <c r="BJ216" s="3">
        <v>11160497.832500001</v>
      </c>
      <c r="BK216" s="3">
        <v>5492184.370000001</v>
      </c>
      <c r="BL216" s="3">
        <v>5167566.8</v>
      </c>
      <c r="BM216" s="3">
        <v>12338120.25</v>
      </c>
      <c r="BN216" s="53">
        <v>0.9007022746985256</v>
      </c>
      <c r="BO216" s="54">
        <v>2.8000094000000001E-3</v>
      </c>
      <c r="BP216" s="70">
        <v>70415</v>
      </c>
      <c r="BQ216" s="71"/>
      <c r="BR216" s="70"/>
      <c r="BS216" s="72"/>
      <c r="BT216" s="72"/>
      <c r="BU216" s="70">
        <v>257007143</v>
      </c>
      <c r="BV216" s="70">
        <v>8909841</v>
      </c>
      <c r="BW216" s="74">
        <v>36522999</v>
      </c>
      <c r="BX216" s="70">
        <v>302439983</v>
      </c>
    </row>
    <row r="217" spans="1:76" x14ac:dyDescent="0.3">
      <c r="A217" s="73" t="s">
        <v>10</v>
      </c>
      <c r="B217" s="2" t="s">
        <v>18</v>
      </c>
      <c r="C217" s="2" t="s">
        <v>30</v>
      </c>
      <c r="D217" s="2" t="s">
        <v>11</v>
      </c>
      <c r="E217" s="2" t="s">
        <v>15</v>
      </c>
      <c r="F217" s="17" t="str">
        <f>+Tabela1[[#This Row],[WK]]&amp;Tabela1[[#This Row],[PK]]&amp;Tabela1[[#This Row],[GK]]</f>
        <v>040702</v>
      </c>
      <c r="G217" s="2" t="s">
        <v>234</v>
      </c>
      <c r="H217" s="3">
        <v>162020052.37</v>
      </c>
      <c r="I217" s="4">
        <v>1.125</v>
      </c>
      <c r="J217" s="3">
        <v>182272558.91999999</v>
      </c>
      <c r="K217" s="4">
        <v>7.0000000000000007E-2</v>
      </c>
      <c r="L217" s="3">
        <v>12759079</v>
      </c>
      <c r="M217" s="3"/>
      <c r="N217" s="5"/>
      <c r="O217" s="3">
        <v>7466079.1299999999</v>
      </c>
      <c r="P217" s="4">
        <v>1.125</v>
      </c>
      <c r="Q217" s="3">
        <v>8399339.0199999996</v>
      </c>
      <c r="R217" s="4">
        <v>1.6E-2</v>
      </c>
      <c r="S217" s="3">
        <v>134389</v>
      </c>
      <c r="T217" s="3"/>
      <c r="U217" s="5"/>
      <c r="V217" s="3">
        <v>8287038</v>
      </c>
      <c r="W217" s="5"/>
      <c r="X217" s="3">
        <v>20689419</v>
      </c>
      <c r="Y217" s="3">
        <v>7256180</v>
      </c>
      <c r="Z217" s="3">
        <v>223493</v>
      </c>
      <c r="AA217" s="3">
        <v>729508</v>
      </c>
      <c r="AB217" s="3">
        <v>12480238</v>
      </c>
      <c r="AC217" s="3">
        <v>0</v>
      </c>
      <c r="AD217" s="3">
        <v>11874919</v>
      </c>
      <c r="AE217" s="3">
        <v>0</v>
      </c>
      <c r="AF217" s="3">
        <v>12759079</v>
      </c>
      <c r="AG217" s="3">
        <v>134389</v>
      </c>
      <c r="AH217" s="3">
        <v>11874919</v>
      </c>
      <c r="AI217" s="3">
        <v>8287038</v>
      </c>
      <c r="AJ217" s="3">
        <v>439884</v>
      </c>
      <c r="AK217" s="3">
        <v>-87578</v>
      </c>
      <c r="AL217" s="3">
        <v>722008</v>
      </c>
      <c r="AM217" s="3">
        <v>-809586</v>
      </c>
      <c r="AN217" s="3">
        <v>-527462</v>
      </c>
      <c r="AO217" s="3">
        <v>0</v>
      </c>
      <c r="AP217" s="3">
        <v>0</v>
      </c>
      <c r="AQ217" s="3">
        <v>-527462</v>
      </c>
      <c r="AR217" s="3">
        <f>Tabela1[[#This Row],[Potrzeby finansowe 2027
w tym:]]+Tabela1[[#This Row],[Rozliczenie 2025 potrz. fin.]]</f>
        <v>20161957</v>
      </c>
      <c r="AS217" s="3">
        <v>0</v>
      </c>
      <c r="AT217" s="3">
        <v>0</v>
      </c>
      <c r="AU217" s="3"/>
      <c r="AV217" s="3"/>
      <c r="AW217" s="3"/>
      <c r="AX217" s="3"/>
      <c r="AY217" s="3"/>
      <c r="AZ217" s="3"/>
      <c r="BA217" s="3">
        <v>223493</v>
      </c>
      <c r="BB217" s="3">
        <v>0</v>
      </c>
      <c r="BC217" s="3">
        <v>30.14</v>
      </c>
      <c r="BD217" s="3">
        <v>2138.7199999999998</v>
      </c>
      <c r="BE217" s="3">
        <v>0</v>
      </c>
      <c r="BF217" s="3">
        <v>0</v>
      </c>
      <c r="BG217" s="3">
        <v>515092</v>
      </c>
      <c r="BH217" s="3">
        <v>4840</v>
      </c>
      <c r="BI217" s="3">
        <v>214416</v>
      </c>
      <c r="BJ217" s="3">
        <v>3294888.6399999997</v>
      </c>
      <c r="BK217" s="3">
        <v>1884682.96</v>
      </c>
      <c r="BL217" s="3">
        <v>227816.02</v>
      </c>
      <c r="BM217" s="3">
        <v>5185190.68</v>
      </c>
      <c r="BN217" s="53">
        <v>0.69729069322813209</v>
      </c>
      <c r="BO217" s="54">
        <v>2.0485189999999999E-4</v>
      </c>
      <c r="BP217" s="70">
        <v>5152</v>
      </c>
      <c r="BQ217" s="71"/>
      <c r="BR217" s="70"/>
      <c r="BS217" s="72"/>
      <c r="BT217" s="72"/>
      <c r="BU217" s="70">
        <v>12759079</v>
      </c>
      <c r="BV217" s="70">
        <v>134389</v>
      </c>
      <c r="BW217" s="74">
        <v>11874919</v>
      </c>
      <c r="BX217" s="70">
        <v>24768387</v>
      </c>
    </row>
    <row r="218" spans="1:76" x14ac:dyDescent="0.3">
      <c r="A218" s="73" t="s">
        <v>10</v>
      </c>
      <c r="B218" s="2" t="s">
        <v>18</v>
      </c>
      <c r="C218" s="2" t="s">
        <v>30</v>
      </c>
      <c r="D218" s="2" t="s">
        <v>16</v>
      </c>
      <c r="E218" s="2" t="s">
        <v>19</v>
      </c>
      <c r="F218" s="17" t="str">
        <f>+Tabela1[[#This Row],[WK]]&amp;Tabela1[[#This Row],[PK]]&amp;Tabela1[[#This Row],[GK]]</f>
        <v>040703</v>
      </c>
      <c r="G218" s="2" t="s">
        <v>235</v>
      </c>
      <c r="H218" s="3">
        <v>528875476.62</v>
      </c>
      <c r="I218" s="4">
        <v>1.125</v>
      </c>
      <c r="J218" s="3">
        <v>594984911.20000005</v>
      </c>
      <c r="K218" s="4">
        <v>7.0000000000000007E-2</v>
      </c>
      <c r="L218" s="3">
        <v>41648944</v>
      </c>
      <c r="M218" s="3"/>
      <c r="N218" s="5"/>
      <c r="O218" s="3">
        <v>26778241.919999998</v>
      </c>
      <c r="P218" s="4">
        <v>1.125</v>
      </c>
      <c r="Q218" s="3">
        <v>30125522.16</v>
      </c>
      <c r="R218" s="4">
        <v>1.6E-2</v>
      </c>
      <c r="S218" s="3">
        <v>482008</v>
      </c>
      <c r="T218" s="3"/>
      <c r="U218" s="5"/>
      <c r="V218" s="3">
        <v>26885585</v>
      </c>
      <c r="W218" s="5"/>
      <c r="X218" s="3">
        <v>41087199</v>
      </c>
      <c r="Y218" s="3">
        <v>10540740</v>
      </c>
      <c r="Z218" s="3">
        <v>446619</v>
      </c>
      <c r="AA218" s="3">
        <v>1890741</v>
      </c>
      <c r="AB218" s="3">
        <v>24991858</v>
      </c>
      <c r="AC218" s="3">
        <v>3217241</v>
      </c>
      <c r="AD218" s="3">
        <v>14201614</v>
      </c>
      <c r="AE218" s="3">
        <v>0</v>
      </c>
      <c r="AF218" s="3">
        <v>41648944</v>
      </c>
      <c r="AG218" s="3">
        <v>482008</v>
      </c>
      <c r="AH218" s="3">
        <v>14201614</v>
      </c>
      <c r="AI218" s="3">
        <v>26885585</v>
      </c>
      <c r="AJ218" s="3">
        <v>1710001</v>
      </c>
      <c r="AK218" s="3">
        <v>1710001</v>
      </c>
      <c r="AL218" s="3">
        <v>1354951</v>
      </c>
      <c r="AM218" s="3">
        <v>355050</v>
      </c>
      <c r="AN218" s="3">
        <v>-670447</v>
      </c>
      <c r="AO218" s="3">
        <v>0</v>
      </c>
      <c r="AP218" s="3">
        <v>670447</v>
      </c>
      <c r="AQ218" s="3">
        <v>0</v>
      </c>
      <c r="AR218" s="3">
        <f>Tabela1[[#This Row],[Potrzeby finansowe 2027
w tym:]]+Tabela1[[#This Row],[Rozliczenie 2025 potrz. fin.]]</f>
        <v>41087199</v>
      </c>
      <c r="AS218" s="3">
        <v>0</v>
      </c>
      <c r="AT218" s="3">
        <v>0</v>
      </c>
      <c r="AU218" s="3"/>
      <c r="AV218" s="3"/>
      <c r="AW218" s="3"/>
      <c r="AX218" s="3"/>
      <c r="AY218" s="3"/>
      <c r="AZ218" s="3"/>
      <c r="BA218" s="3">
        <v>446619</v>
      </c>
      <c r="BB218" s="3">
        <v>0</v>
      </c>
      <c r="BC218" s="3">
        <v>0</v>
      </c>
      <c r="BD218" s="3">
        <v>4474.6899999999996</v>
      </c>
      <c r="BE218" s="3">
        <v>0</v>
      </c>
      <c r="BF218" s="3">
        <v>0</v>
      </c>
      <c r="BG218" s="3">
        <v>1415334</v>
      </c>
      <c r="BH218" s="3">
        <v>13299</v>
      </c>
      <c r="BI218" s="3">
        <v>475407</v>
      </c>
      <c r="BJ218" s="3">
        <v>7305509.3925000001</v>
      </c>
      <c r="BK218" s="3">
        <v>2793668.3500000006</v>
      </c>
      <c r="BL218" s="3">
        <v>4920957.1399999997</v>
      </c>
      <c r="BM218" s="3">
        <v>8205449.8899999997</v>
      </c>
      <c r="BN218" s="53">
        <v>0.82387360920697983</v>
      </c>
      <c r="BO218" s="54">
        <v>5.5486559999999997E-4</v>
      </c>
      <c r="BP218" s="70">
        <v>13954</v>
      </c>
      <c r="BQ218" s="71"/>
      <c r="BR218" s="70"/>
      <c r="BS218" s="72"/>
      <c r="BT218" s="72"/>
      <c r="BU218" s="70">
        <v>41648944</v>
      </c>
      <c r="BV218" s="70">
        <v>482008</v>
      </c>
      <c r="BW218" s="74">
        <v>14201614</v>
      </c>
      <c r="BX218" s="70">
        <v>56332566</v>
      </c>
    </row>
    <row r="219" spans="1:76" x14ac:dyDescent="0.3">
      <c r="A219" s="73" t="s">
        <v>10</v>
      </c>
      <c r="B219" s="2" t="s">
        <v>18</v>
      </c>
      <c r="C219" s="2" t="s">
        <v>30</v>
      </c>
      <c r="D219" s="2" t="s">
        <v>18</v>
      </c>
      <c r="E219" s="2" t="s">
        <v>15</v>
      </c>
      <c r="F219" s="17" t="str">
        <f>+Tabela1[[#This Row],[WK]]&amp;Tabela1[[#This Row],[PK]]&amp;Tabela1[[#This Row],[GK]]</f>
        <v>040704</v>
      </c>
      <c r="G219" s="2" t="s">
        <v>233</v>
      </c>
      <c r="H219" s="3">
        <v>566846216.72000003</v>
      </c>
      <c r="I219" s="4">
        <v>1.125</v>
      </c>
      <c r="J219" s="3">
        <v>637701993.80999994</v>
      </c>
      <c r="K219" s="4">
        <v>7.0000000000000007E-2</v>
      </c>
      <c r="L219" s="3">
        <v>44639140</v>
      </c>
      <c r="M219" s="3"/>
      <c r="N219" s="5"/>
      <c r="O219" s="3">
        <v>76775209.290000007</v>
      </c>
      <c r="P219" s="4">
        <v>1.125</v>
      </c>
      <c r="Q219" s="3">
        <v>86372110.450000003</v>
      </c>
      <c r="R219" s="4">
        <v>1.6E-2</v>
      </c>
      <c r="S219" s="3">
        <v>1381954</v>
      </c>
      <c r="T219" s="3"/>
      <c r="U219" s="5"/>
      <c r="V219" s="3">
        <v>23526870</v>
      </c>
      <c r="W219" s="5"/>
      <c r="X219" s="3">
        <v>25230435</v>
      </c>
      <c r="Y219" s="3">
        <v>0</v>
      </c>
      <c r="Z219" s="3">
        <v>3215</v>
      </c>
      <c r="AA219" s="3">
        <v>2513860</v>
      </c>
      <c r="AB219" s="3">
        <v>17763545</v>
      </c>
      <c r="AC219" s="3">
        <v>4949815</v>
      </c>
      <c r="AD219" s="3">
        <v>4057691</v>
      </c>
      <c r="AE219" s="3">
        <v>5271083</v>
      </c>
      <c r="AF219" s="3">
        <v>43425748</v>
      </c>
      <c r="AG219" s="3">
        <v>1381954</v>
      </c>
      <c r="AH219" s="3">
        <v>0</v>
      </c>
      <c r="AI219" s="3">
        <v>23526870</v>
      </c>
      <c r="AJ219" s="3">
        <v>787692</v>
      </c>
      <c r="AK219" s="3">
        <v>710204</v>
      </c>
      <c r="AL219" s="3">
        <v>1186773</v>
      </c>
      <c r="AM219" s="3">
        <v>-476569</v>
      </c>
      <c r="AN219" s="3">
        <v>-245160</v>
      </c>
      <c r="AO219" s="3">
        <v>0</v>
      </c>
      <c r="AP219" s="3">
        <v>167672</v>
      </c>
      <c r="AQ219" s="3">
        <v>-77488</v>
      </c>
      <c r="AR219" s="3">
        <f>Tabela1[[#This Row],[Potrzeby finansowe 2027
w tym:]]+Tabela1[[#This Row],[Rozliczenie 2025 potrz. fin.]]</f>
        <v>25152947</v>
      </c>
      <c r="AS219" s="3">
        <v>0</v>
      </c>
      <c r="AT219" s="3">
        <v>0</v>
      </c>
      <c r="AU219" s="3"/>
      <c r="AV219" s="3"/>
      <c r="AW219" s="3"/>
      <c r="AX219" s="3"/>
      <c r="AY219" s="3"/>
      <c r="AZ219" s="3"/>
      <c r="BA219" s="3">
        <v>3215</v>
      </c>
      <c r="BB219" s="3">
        <v>0</v>
      </c>
      <c r="BC219" s="3">
        <v>0</v>
      </c>
      <c r="BD219" s="3">
        <v>32.21</v>
      </c>
      <c r="BE219" s="3">
        <v>0</v>
      </c>
      <c r="BF219" s="3">
        <v>0</v>
      </c>
      <c r="BG219" s="3">
        <v>1269107</v>
      </c>
      <c r="BH219" s="3">
        <v>11925</v>
      </c>
      <c r="BI219" s="3">
        <v>1244753</v>
      </c>
      <c r="BJ219" s="3">
        <v>19127920.719999999</v>
      </c>
      <c r="BK219" s="3">
        <v>5933761.3200000003</v>
      </c>
      <c r="BL219" s="3">
        <v>1887103.71</v>
      </c>
      <c r="BM219" s="3">
        <v>49002430.18</v>
      </c>
      <c r="BN219" s="53">
        <v>1.3925986029116888</v>
      </c>
      <c r="BO219" s="54">
        <v>4.1296760000000002E-4</v>
      </c>
      <c r="BP219" s="70">
        <v>10385</v>
      </c>
      <c r="BQ219" s="71"/>
      <c r="BR219" s="70"/>
      <c r="BS219" s="72"/>
      <c r="BT219" s="72"/>
      <c r="BU219" s="70">
        <v>43425748</v>
      </c>
      <c r="BV219" s="70">
        <v>1381954</v>
      </c>
      <c r="BW219" s="74">
        <v>0</v>
      </c>
      <c r="BX219" s="70">
        <v>44807702</v>
      </c>
    </row>
    <row r="220" spans="1:76" x14ac:dyDescent="0.3">
      <c r="A220" s="73" t="s">
        <v>10</v>
      </c>
      <c r="B220" s="2" t="s">
        <v>18</v>
      </c>
      <c r="C220" s="2" t="s">
        <v>30</v>
      </c>
      <c r="D220" s="2" t="s">
        <v>21</v>
      </c>
      <c r="E220" s="2" t="s">
        <v>19</v>
      </c>
      <c r="F220" s="17" t="str">
        <f>+Tabela1[[#This Row],[WK]]&amp;Tabela1[[#This Row],[PK]]&amp;Tabela1[[#This Row],[GK]]</f>
        <v>040705</v>
      </c>
      <c r="G220" s="2" t="s">
        <v>236</v>
      </c>
      <c r="H220" s="3">
        <v>561850151.15999997</v>
      </c>
      <c r="I220" s="4">
        <v>1.125</v>
      </c>
      <c r="J220" s="3">
        <v>632081420.05999994</v>
      </c>
      <c r="K220" s="4">
        <v>7.0000000000000007E-2</v>
      </c>
      <c r="L220" s="3">
        <v>44245699</v>
      </c>
      <c r="M220" s="3"/>
      <c r="N220" s="5"/>
      <c r="O220" s="3">
        <v>71630691.670000002</v>
      </c>
      <c r="P220" s="4">
        <v>1.125</v>
      </c>
      <c r="Q220" s="3">
        <v>80584528.129999995</v>
      </c>
      <c r="R220" s="4">
        <v>1.6E-2</v>
      </c>
      <c r="S220" s="3">
        <v>1289352</v>
      </c>
      <c r="T220" s="3"/>
      <c r="U220" s="5"/>
      <c r="V220" s="3">
        <v>27603065</v>
      </c>
      <c r="W220" s="5"/>
      <c r="X220" s="3">
        <v>22621462</v>
      </c>
      <c r="Y220" s="3">
        <v>0</v>
      </c>
      <c r="Z220" s="3">
        <v>0</v>
      </c>
      <c r="AA220" s="3">
        <v>1844076</v>
      </c>
      <c r="AB220" s="3">
        <v>20777386</v>
      </c>
      <c r="AC220" s="3">
        <v>0</v>
      </c>
      <c r="AD220" s="3">
        <v>1606657</v>
      </c>
      <c r="AE220" s="3">
        <v>0</v>
      </c>
      <c r="AF220" s="3">
        <v>44245699</v>
      </c>
      <c r="AG220" s="3">
        <v>1289352</v>
      </c>
      <c r="AH220" s="3">
        <v>1606657</v>
      </c>
      <c r="AI220" s="3">
        <v>27603065</v>
      </c>
      <c r="AJ220" s="3">
        <v>455512</v>
      </c>
      <c r="AK220" s="3">
        <v>984814</v>
      </c>
      <c r="AL220" s="3">
        <v>1294124</v>
      </c>
      <c r="AM220" s="3">
        <v>-309310</v>
      </c>
      <c r="AN220" s="3">
        <v>529302</v>
      </c>
      <c r="AO220" s="3">
        <v>0</v>
      </c>
      <c r="AP220" s="3">
        <v>0</v>
      </c>
      <c r="AQ220" s="3">
        <v>529302</v>
      </c>
      <c r="AR220" s="3">
        <f>Tabela1[[#This Row],[Potrzeby finansowe 2027
w tym:]]+Tabela1[[#This Row],[Rozliczenie 2025 potrz. fin.]]</f>
        <v>23150764</v>
      </c>
      <c r="AS220" s="3">
        <v>0</v>
      </c>
      <c r="AT220" s="3">
        <v>0</v>
      </c>
      <c r="AU220" s="3"/>
      <c r="AV220" s="3"/>
      <c r="AW220" s="3"/>
      <c r="AX220" s="3"/>
      <c r="AY220" s="3"/>
      <c r="AZ220" s="3"/>
      <c r="BA220" s="3">
        <v>0</v>
      </c>
      <c r="BB220" s="3">
        <v>0</v>
      </c>
      <c r="BC220" s="3">
        <v>0</v>
      </c>
      <c r="BD220" s="3">
        <v>0</v>
      </c>
      <c r="BE220" s="3">
        <v>0</v>
      </c>
      <c r="BF220" s="3">
        <v>0</v>
      </c>
      <c r="BG220" s="3">
        <v>1296032</v>
      </c>
      <c r="BH220" s="3">
        <v>12178</v>
      </c>
      <c r="BI220" s="3">
        <v>548044</v>
      </c>
      <c r="BJ220" s="3">
        <v>8421708.3425000012</v>
      </c>
      <c r="BK220" s="3">
        <v>5892595.9000000004</v>
      </c>
      <c r="BL220" s="3">
        <v>1461142.18</v>
      </c>
      <c r="BM220" s="3">
        <v>7194165.4100000001</v>
      </c>
      <c r="BN220" s="53">
        <v>1.0913180940656391</v>
      </c>
      <c r="BO220" s="54">
        <v>4.8494340000000002E-4</v>
      </c>
      <c r="BP220" s="70">
        <v>12195</v>
      </c>
      <c r="BQ220" s="71"/>
      <c r="BR220" s="70"/>
      <c r="BS220" s="72"/>
      <c r="BT220" s="72"/>
      <c r="BU220" s="70">
        <v>44245699</v>
      </c>
      <c r="BV220" s="70">
        <v>1289352</v>
      </c>
      <c r="BW220" s="74">
        <v>1606657</v>
      </c>
      <c r="BX220" s="70">
        <v>47141708</v>
      </c>
    </row>
    <row r="221" spans="1:76" x14ac:dyDescent="0.3">
      <c r="A221" s="73" t="s">
        <v>10</v>
      </c>
      <c r="B221" s="2" t="s">
        <v>18</v>
      </c>
      <c r="C221" s="2" t="s">
        <v>30</v>
      </c>
      <c r="D221" s="2" t="s">
        <v>23</v>
      </c>
      <c r="E221" s="2" t="s">
        <v>19</v>
      </c>
      <c r="F221" s="17" t="str">
        <f>+Tabela1[[#This Row],[WK]]&amp;Tabela1[[#This Row],[PK]]&amp;Tabela1[[#This Row],[GK]]</f>
        <v>040706</v>
      </c>
      <c r="G221" s="2" t="s">
        <v>237</v>
      </c>
      <c r="H221" s="3">
        <v>741605810.63</v>
      </c>
      <c r="I221" s="4">
        <v>1.125</v>
      </c>
      <c r="J221" s="3">
        <v>834306536.96000004</v>
      </c>
      <c r="K221" s="4">
        <v>7.0000000000000007E-2</v>
      </c>
      <c r="L221" s="3">
        <v>58401458</v>
      </c>
      <c r="M221" s="3"/>
      <c r="N221" s="5"/>
      <c r="O221" s="3">
        <v>38370452.150000006</v>
      </c>
      <c r="P221" s="4">
        <v>1.125</v>
      </c>
      <c r="Q221" s="3">
        <v>43166758.670000002</v>
      </c>
      <c r="R221" s="4">
        <v>1.6E-2</v>
      </c>
      <c r="S221" s="3">
        <v>690668</v>
      </c>
      <c r="T221" s="3"/>
      <c r="U221" s="5"/>
      <c r="V221" s="3">
        <v>36041653</v>
      </c>
      <c r="W221" s="5"/>
      <c r="X221" s="3">
        <v>43823229</v>
      </c>
      <c r="Y221" s="3">
        <v>2207087</v>
      </c>
      <c r="Z221" s="3">
        <v>944785</v>
      </c>
      <c r="AA221" s="3">
        <v>2654466</v>
      </c>
      <c r="AB221" s="3">
        <v>30046847</v>
      </c>
      <c r="AC221" s="3">
        <v>7970044</v>
      </c>
      <c r="AD221" s="3">
        <v>11842024</v>
      </c>
      <c r="AE221" s="3">
        <v>0</v>
      </c>
      <c r="AF221" s="3">
        <v>58401458</v>
      </c>
      <c r="AG221" s="3">
        <v>690668</v>
      </c>
      <c r="AH221" s="3">
        <v>11842024</v>
      </c>
      <c r="AI221" s="3">
        <v>36041653</v>
      </c>
      <c r="AJ221" s="3">
        <v>1795728</v>
      </c>
      <c r="AK221" s="3">
        <v>2102483</v>
      </c>
      <c r="AL221" s="3">
        <v>1081971</v>
      </c>
      <c r="AM221" s="3">
        <v>1020512</v>
      </c>
      <c r="AN221" s="3">
        <v>306755</v>
      </c>
      <c r="AO221" s="3">
        <v>0</v>
      </c>
      <c r="AP221" s="3">
        <v>0</v>
      </c>
      <c r="AQ221" s="3">
        <v>306755</v>
      </c>
      <c r="AR221" s="3">
        <f>Tabela1[[#This Row],[Potrzeby finansowe 2027
w tym:]]+Tabela1[[#This Row],[Rozliczenie 2025 potrz. fin.]]</f>
        <v>44129984</v>
      </c>
      <c r="AS221" s="3">
        <v>0</v>
      </c>
      <c r="AT221" s="3">
        <v>0</v>
      </c>
      <c r="AU221" s="3"/>
      <c r="AV221" s="3"/>
      <c r="AW221" s="3"/>
      <c r="AX221" s="3"/>
      <c r="AY221" s="3"/>
      <c r="AZ221" s="3"/>
      <c r="BA221" s="3">
        <v>944785</v>
      </c>
      <c r="BB221" s="3">
        <v>0</v>
      </c>
      <c r="BC221" s="3">
        <v>1290.76</v>
      </c>
      <c r="BD221" s="3">
        <v>5158.7</v>
      </c>
      <c r="BE221" s="3">
        <v>9.1999999999999993</v>
      </c>
      <c r="BF221" s="3">
        <v>0</v>
      </c>
      <c r="BG221" s="3">
        <v>1844220</v>
      </c>
      <c r="BH221" s="3">
        <v>17329</v>
      </c>
      <c r="BI221" s="3">
        <v>810246</v>
      </c>
      <c r="BJ221" s="3">
        <v>12450919.27</v>
      </c>
      <c r="BK221" s="3">
        <v>9405577.5700000003</v>
      </c>
      <c r="BL221" s="3">
        <v>715714.49</v>
      </c>
      <c r="BM221" s="3">
        <v>10749937.82</v>
      </c>
      <c r="BN221" s="53">
        <v>0.96916519776540488</v>
      </c>
      <c r="BO221" s="54">
        <v>6.6360259999999999E-4</v>
      </c>
      <c r="BP221" s="70">
        <v>16689</v>
      </c>
      <c r="BQ221" s="71"/>
      <c r="BR221" s="70"/>
      <c r="BS221" s="72"/>
      <c r="BT221" s="72"/>
      <c r="BU221" s="70">
        <v>58401458</v>
      </c>
      <c r="BV221" s="70">
        <v>690668</v>
      </c>
      <c r="BW221" s="74">
        <v>11842024</v>
      </c>
      <c r="BX221" s="70">
        <v>70934150</v>
      </c>
    </row>
    <row r="222" spans="1:76" x14ac:dyDescent="0.3">
      <c r="A222" s="73" t="s">
        <v>10</v>
      </c>
      <c r="B222" s="2" t="s">
        <v>18</v>
      </c>
      <c r="C222" s="2" t="s">
        <v>30</v>
      </c>
      <c r="D222" s="2" t="s">
        <v>30</v>
      </c>
      <c r="E222" s="2" t="s">
        <v>19</v>
      </c>
      <c r="F222" s="17" t="str">
        <f>+Tabela1[[#This Row],[WK]]&amp;Tabela1[[#This Row],[PK]]&amp;Tabela1[[#This Row],[GK]]</f>
        <v>040707</v>
      </c>
      <c r="G222" s="2" t="s">
        <v>238</v>
      </c>
      <c r="H222" s="3">
        <v>397927609.75</v>
      </c>
      <c r="I222" s="4">
        <v>1.125</v>
      </c>
      <c r="J222" s="3">
        <v>447668560.97000003</v>
      </c>
      <c r="K222" s="4">
        <v>7.0000000000000007E-2</v>
      </c>
      <c r="L222" s="3">
        <v>31336799</v>
      </c>
      <c r="M222" s="3"/>
      <c r="N222" s="5"/>
      <c r="O222" s="3">
        <v>32427457.02</v>
      </c>
      <c r="P222" s="4">
        <v>1.125</v>
      </c>
      <c r="Q222" s="3">
        <v>36480889.149999999</v>
      </c>
      <c r="R222" s="4">
        <v>1.6E-2</v>
      </c>
      <c r="S222" s="3">
        <v>583694</v>
      </c>
      <c r="T222" s="3"/>
      <c r="U222" s="5"/>
      <c r="V222" s="3">
        <v>17227019</v>
      </c>
      <c r="W222" s="5"/>
      <c r="X222" s="3">
        <v>22767216</v>
      </c>
      <c r="Y222" s="3">
        <v>248985</v>
      </c>
      <c r="Z222" s="3">
        <v>0</v>
      </c>
      <c r="AA222" s="3">
        <v>1396681</v>
      </c>
      <c r="AB222" s="3">
        <v>20065094</v>
      </c>
      <c r="AC222" s="3">
        <v>1056456</v>
      </c>
      <c r="AD222" s="3">
        <v>6795793</v>
      </c>
      <c r="AE222" s="3">
        <v>0</v>
      </c>
      <c r="AF222" s="3">
        <v>31336799</v>
      </c>
      <c r="AG222" s="3">
        <v>583694</v>
      </c>
      <c r="AH222" s="3">
        <v>6795793</v>
      </c>
      <c r="AI222" s="3">
        <v>17227019</v>
      </c>
      <c r="AJ222" s="3">
        <v>5118144</v>
      </c>
      <c r="AK222" s="3">
        <v>4951589</v>
      </c>
      <c r="AL222" s="3">
        <v>702397</v>
      </c>
      <c r="AM222" s="3">
        <v>4249192</v>
      </c>
      <c r="AN222" s="3">
        <v>-166555</v>
      </c>
      <c r="AO222" s="3">
        <v>0</v>
      </c>
      <c r="AP222" s="3">
        <v>0</v>
      </c>
      <c r="AQ222" s="3">
        <v>-166555</v>
      </c>
      <c r="AR222" s="3">
        <f>Tabela1[[#This Row],[Potrzeby finansowe 2027
w tym:]]+Tabela1[[#This Row],[Rozliczenie 2025 potrz. fin.]]</f>
        <v>22600661</v>
      </c>
      <c r="AS222" s="3">
        <v>0</v>
      </c>
      <c r="AT222" s="3">
        <v>0</v>
      </c>
      <c r="AU222" s="3"/>
      <c r="AV222" s="3"/>
      <c r="AW222" s="3"/>
      <c r="AX222" s="3"/>
      <c r="AY222" s="3"/>
      <c r="AZ222" s="3"/>
      <c r="BA222" s="3">
        <v>0</v>
      </c>
      <c r="BB222" s="3">
        <v>0</v>
      </c>
      <c r="BC222" s="3">
        <v>0</v>
      </c>
      <c r="BD222" s="3">
        <v>0</v>
      </c>
      <c r="BE222" s="3">
        <v>0</v>
      </c>
      <c r="BF222" s="3">
        <v>0</v>
      </c>
      <c r="BG222" s="3">
        <v>952814</v>
      </c>
      <c r="BH222" s="3">
        <v>8953</v>
      </c>
      <c r="BI222" s="3">
        <v>443867</v>
      </c>
      <c r="BJ222" s="3">
        <v>6820833.0899999989</v>
      </c>
      <c r="BK222" s="3">
        <v>3952977.879999999</v>
      </c>
      <c r="BL222" s="3">
        <v>629228.43999999994</v>
      </c>
      <c r="BM222" s="3">
        <v>10212963.960000001</v>
      </c>
      <c r="BN222" s="53">
        <v>0.99351072064762225</v>
      </c>
      <c r="BO222" s="54">
        <v>3.5572909999999998E-4</v>
      </c>
      <c r="BP222" s="70">
        <v>8946</v>
      </c>
      <c r="BQ222" s="71"/>
      <c r="BR222" s="70"/>
      <c r="BS222" s="72"/>
      <c r="BT222" s="72"/>
      <c r="BU222" s="70">
        <v>31336799</v>
      </c>
      <c r="BV222" s="70">
        <v>583694</v>
      </c>
      <c r="BW222" s="74">
        <v>6795793</v>
      </c>
      <c r="BX222" s="70">
        <v>38716286</v>
      </c>
    </row>
    <row r="223" spans="1:76" x14ac:dyDescent="0.3">
      <c r="A223" s="73" t="s">
        <v>10</v>
      </c>
      <c r="B223" s="2" t="s">
        <v>18</v>
      </c>
      <c r="C223" s="2" t="s">
        <v>30</v>
      </c>
      <c r="D223" s="2" t="s">
        <v>54</v>
      </c>
      <c r="E223" s="2" t="s">
        <v>15</v>
      </c>
      <c r="F223" s="17" t="str">
        <f>+Tabela1[[#This Row],[WK]]&amp;Tabela1[[#This Row],[PK]]&amp;Tabela1[[#This Row],[GK]]</f>
        <v>040708</v>
      </c>
      <c r="G223" s="2" t="s">
        <v>239</v>
      </c>
      <c r="H223" s="3">
        <v>166041248.75999999</v>
      </c>
      <c r="I223" s="4">
        <v>1.125</v>
      </c>
      <c r="J223" s="3">
        <v>186796404.86000001</v>
      </c>
      <c r="K223" s="4">
        <v>7.0000000000000007E-2</v>
      </c>
      <c r="L223" s="3">
        <v>13075748</v>
      </c>
      <c r="M223" s="3"/>
      <c r="N223" s="5"/>
      <c r="O223" s="3">
        <v>36666547</v>
      </c>
      <c r="P223" s="4">
        <v>1.125</v>
      </c>
      <c r="Q223" s="3">
        <v>41249865.380000003</v>
      </c>
      <c r="R223" s="4">
        <v>1.6E-2</v>
      </c>
      <c r="S223" s="3">
        <v>659998</v>
      </c>
      <c r="T223" s="3"/>
      <c r="U223" s="5"/>
      <c r="V223" s="3">
        <v>8967093</v>
      </c>
      <c r="W223" s="5"/>
      <c r="X223" s="3">
        <v>12515563</v>
      </c>
      <c r="Y223" s="3">
        <v>3092236</v>
      </c>
      <c r="Z223" s="3">
        <v>46797</v>
      </c>
      <c r="AA223" s="3">
        <v>859275</v>
      </c>
      <c r="AB223" s="3">
        <v>8007412</v>
      </c>
      <c r="AC223" s="3">
        <v>509843</v>
      </c>
      <c r="AD223" s="3">
        <v>3645934</v>
      </c>
      <c r="AE223" s="3">
        <v>0</v>
      </c>
      <c r="AF223" s="3">
        <v>13075748</v>
      </c>
      <c r="AG223" s="3">
        <v>659998</v>
      </c>
      <c r="AH223" s="3">
        <v>3645934</v>
      </c>
      <c r="AI223" s="3">
        <v>8967093</v>
      </c>
      <c r="AJ223" s="3">
        <v>-188800</v>
      </c>
      <c r="AK223" s="3">
        <v>-91336</v>
      </c>
      <c r="AL223" s="3">
        <v>613228</v>
      </c>
      <c r="AM223" s="3">
        <v>-704564</v>
      </c>
      <c r="AN223" s="3">
        <v>97464</v>
      </c>
      <c r="AO223" s="3">
        <v>0</v>
      </c>
      <c r="AP223" s="3">
        <v>0</v>
      </c>
      <c r="AQ223" s="3">
        <v>97464</v>
      </c>
      <c r="AR223" s="3">
        <f>Tabela1[[#This Row],[Potrzeby finansowe 2027
w tym:]]+Tabela1[[#This Row],[Rozliczenie 2025 potrz. fin.]]</f>
        <v>12613027</v>
      </c>
      <c r="AS223" s="3">
        <v>0</v>
      </c>
      <c r="AT223" s="3">
        <v>0</v>
      </c>
      <c r="AU223" s="3"/>
      <c r="AV223" s="3"/>
      <c r="AW223" s="3"/>
      <c r="AX223" s="3"/>
      <c r="AY223" s="3"/>
      <c r="AZ223" s="3"/>
      <c r="BA223" s="3">
        <v>46797</v>
      </c>
      <c r="BB223" s="3">
        <v>0</v>
      </c>
      <c r="BC223" s="3">
        <v>0</v>
      </c>
      <c r="BD223" s="3">
        <v>468.86</v>
      </c>
      <c r="BE223" s="3">
        <v>0</v>
      </c>
      <c r="BF223" s="3">
        <v>0</v>
      </c>
      <c r="BG223" s="3">
        <v>461667</v>
      </c>
      <c r="BH223" s="3">
        <v>4338</v>
      </c>
      <c r="BI223" s="3">
        <v>397608</v>
      </c>
      <c r="BJ223" s="3">
        <v>6109982.6400000006</v>
      </c>
      <c r="BK223" s="3">
        <v>4055364.1000000006</v>
      </c>
      <c r="BL223" s="3">
        <v>274869.55</v>
      </c>
      <c r="BM223" s="3">
        <v>7668735.0599999996</v>
      </c>
      <c r="BN223" s="53">
        <v>0.84020779123882006</v>
      </c>
      <c r="BO223" s="54">
        <v>1.7941729999999999E-4</v>
      </c>
      <c r="BP223" s="70">
        <v>4512</v>
      </c>
      <c r="BQ223" s="71"/>
      <c r="BR223" s="70"/>
      <c r="BS223" s="72"/>
      <c r="BT223" s="72"/>
      <c r="BU223" s="70">
        <v>13075748</v>
      </c>
      <c r="BV223" s="70">
        <v>659998</v>
      </c>
      <c r="BW223" s="74">
        <v>3645934</v>
      </c>
      <c r="BX223" s="70">
        <v>17381680</v>
      </c>
    </row>
    <row r="224" spans="1:76" x14ac:dyDescent="0.3">
      <c r="A224" s="73" t="s">
        <v>10</v>
      </c>
      <c r="B224" s="2" t="s">
        <v>18</v>
      </c>
      <c r="C224" s="2" t="s">
        <v>30</v>
      </c>
      <c r="D224" s="2" t="s">
        <v>56</v>
      </c>
      <c r="E224" s="2" t="s">
        <v>15</v>
      </c>
      <c r="F224" s="17" t="str">
        <f>+Tabela1[[#This Row],[WK]]&amp;Tabela1[[#This Row],[PK]]&amp;Tabela1[[#This Row],[GK]]</f>
        <v>040709</v>
      </c>
      <c r="G224" s="2" t="s">
        <v>240</v>
      </c>
      <c r="H224" s="3">
        <v>355990679.41000003</v>
      </c>
      <c r="I224" s="4">
        <v>1.125</v>
      </c>
      <c r="J224" s="3">
        <v>400489514.33999997</v>
      </c>
      <c r="K224" s="4">
        <v>7.0000000000000007E-2</v>
      </c>
      <c r="L224" s="3">
        <v>28034266</v>
      </c>
      <c r="M224" s="3"/>
      <c r="N224" s="5"/>
      <c r="O224" s="3">
        <v>29188382.119999997</v>
      </c>
      <c r="P224" s="4">
        <v>1.125</v>
      </c>
      <c r="Q224" s="3">
        <v>32836929.890000001</v>
      </c>
      <c r="R224" s="4">
        <v>1.6E-2</v>
      </c>
      <c r="S224" s="3">
        <v>525391</v>
      </c>
      <c r="T224" s="3"/>
      <c r="U224" s="5"/>
      <c r="V224" s="3">
        <v>17113477</v>
      </c>
      <c r="W224" s="5"/>
      <c r="X224" s="3">
        <v>31388884</v>
      </c>
      <c r="Y224" s="3">
        <v>5959716</v>
      </c>
      <c r="Z224" s="3">
        <v>0</v>
      </c>
      <c r="AA224" s="3">
        <v>1673918</v>
      </c>
      <c r="AB224" s="3">
        <v>20840535</v>
      </c>
      <c r="AC224" s="3">
        <v>2914715</v>
      </c>
      <c r="AD224" s="3">
        <v>14275407</v>
      </c>
      <c r="AE224" s="3">
        <v>0</v>
      </c>
      <c r="AF224" s="3">
        <v>28034266</v>
      </c>
      <c r="AG224" s="3">
        <v>525391</v>
      </c>
      <c r="AH224" s="3">
        <v>14275407</v>
      </c>
      <c r="AI224" s="3">
        <v>17113477</v>
      </c>
      <c r="AJ224" s="3">
        <v>1572566</v>
      </c>
      <c r="AK224" s="3">
        <v>1572566</v>
      </c>
      <c r="AL224" s="3">
        <v>1107561</v>
      </c>
      <c r="AM224" s="3">
        <v>465005</v>
      </c>
      <c r="AN224" s="3">
        <v>1227996</v>
      </c>
      <c r="AO224" s="3">
        <v>0</v>
      </c>
      <c r="AP224" s="3">
        <v>-1227996</v>
      </c>
      <c r="AQ224" s="3">
        <v>0</v>
      </c>
      <c r="AR224" s="3">
        <f>Tabela1[[#This Row],[Potrzeby finansowe 2027
w tym:]]+Tabela1[[#This Row],[Rozliczenie 2025 potrz. fin.]]</f>
        <v>31388884</v>
      </c>
      <c r="AS224" s="3">
        <v>0</v>
      </c>
      <c r="AT224" s="3">
        <v>0</v>
      </c>
      <c r="AU224" s="3"/>
      <c r="AV224" s="3"/>
      <c r="AW224" s="3"/>
      <c r="AX224" s="3"/>
      <c r="AY224" s="3"/>
      <c r="AZ224" s="3"/>
      <c r="BA224" s="3">
        <v>0</v>
      </c>
      <c r="BB224" s="3">
        <v>0</v>
      </c>
      <c r="BC224" s="3">
        <v>0</v>
      </c>
      <c r="BD224" s="3">
        <v>0</v>
      </c>
      <c r="BE224" s="3">
        <v>0</v>
      </c>
      <c r="BF224" s="3">
        <v>0</v>
      </c>
      <c r="BG224" s="3">
        <v>934723</v>
      </c>
      <c r="BH224" s="3">
        <v>8783</v>
      </c>
      <c r="BI224" s="3">
        <v>739195</v>
      </c>
      <c r="BJ224" s="3">
        <v>11359088.074999999</v>
      </c>
      <c r="BK224" s="3">
        <v>9017382.129999999</v>
      </c>
      <c r="BL224" s="3">
        <v>262410.57</v>
      </c>
      <c r="BM224" s="3">
        <v>8842002.6400000006</v>
      </c>
      <c r="BN224" s="53">
        <v>0.84113856168918988</v>
      </c>
      <c r="BO224" s="54">
        <v>3.4779739999999998E-4</v>
      </c>
      <c r="BP224" s="70">
        <v>8747</v>
      </c>
      <c r="BQ224" s="71"/>
      <c r="BR224" s="70"/>
      <c r="BS224" s="72"/>
      <c r="BT224" s="72"/>
      <c r="BU224" s="70">
        <v>28034266</v>
      </c>
      <c r="BV224" s="70">
        <v>525391</v>
      </c>
      <c r="BW224" s="74">
        <v>14275407</v>
      </c>
      <c r="BX224" s="70">
        <v>42835064</v>
      </c>
    </row>
    <row r="225" spans="1:76" x14ac:dyDescent="0.3">
      <c r="A225" s="73" t="s">
        <v>10</v>
      </c>
      <c r="B225" s="2" t="s">
        <v>18</v>
      </c>
      <c r="C225" s="2" t="s">
        <v>54</v>
      </c>
      <c r="D225" s="2" t="s">
        <v>12</v>
      </c>
      <c r="E225" s="2" t="s">
        <v>13</v>
      </c>
      <c r="F225" s="17" t="str">
        <f>+Tabela1[[#This Row],[WK]]&amp;Tabela1[[#This Row],[PK]]&amp;Tabela1[[#This Row],[GK]]</f>
        <v>040801</v>
      </c>
      <c r="G225" s="2" t="s">
        <v>241</v>
      </c>
      <c r="H225" s="3">
        <v>590826011.59000003</v>
      </c>
      <c r="I225" s="4">
        <v>1.125</v>
      </c>
      <c r="J225" s="3">
        <v>664679263.03999996</v>
      </c>
      <c r="K225" s="4">
        <v>7.0000000000000007E-2</v>
      </c>
      <c r="L225" s="3">
        <v>46527548</v>
      </c>
      <c r="M225" s="3"/>
      <c r="N225" s="5"/>
      <c r="O225" s="3">
        <v>108040339.8</v>
      </c>
      <c r="P225" s="4">
        <v>1.125</v>
      </c>
      <c r="Q225" s="3">
        <v>121545382.28</v>
      </c>
      <c r="R225" s="4">
        <v>1.6E-2</v>
      </c>
      <c r="S225" s="3">
        <v>1944726</v>
      </c>
      <c r="T225" s="3"/>
      <c r="U225" s="5"/>
      <c r="V225" s="3">
        <v>29422521</v>
      </c>
      <c r="W225" s="5"/>
      <c r="X225" s="3">
        <v>51397447</v>
      </c>
      <c r="Y225" s="3">
        <v>21828958</v>
      </c>
      <c r="Z225" s="3">
        <v>2460</v>
      </c>
      <c r="AA225" s="3">
        <v>1773740</v>
      </c>
      <c r="AB225" s="3">
        <v>27792289</v>
      </c>
      <c r="AC225" s="3">
        <v>0</v>
      </c>
      <c r="AD225" s="3">
        <v>22360144</v>
      </c>
      <c r="AE225" s="3">
        <v>0</v>
      </c>
      <c r="AF225" s="3">
        <v>46527548</v>
      </c>
      <c r="AG225" s="3">
        <v>1944726</v>
      </c>
      <c r="AH225" s="3">
        <v>22360144</v>
      </c>
      <c r="AI225" s="3">
        <v>29422521</v>
      </c>
      <c r="AJ225" s="3">
        <v>2424688</v>
      </c>
      <c r="AK225" s="3">
        <v>2809906</v>
      </c>
      <c r="AL225" s="3">
        <v>1383052</v>
      </c>
      <c r="AM225" s="3">
        <v>1426854</v>
      </c>
      <c r="AN225" s="3">
        <v>385218</v>
      </c>
      <c r="AO225" s="3">
        <v>0</v>
      </c>
      <c r="AP225" s="3">
        <v>0</v>
      </c>
      <c r="AQ225" s="3">
        <v>385218</v>
      </c>
      <c r="AR225" s="3">
        <f>Tabela1[[#This Row],[Potrzeby finansowe 2027
w tym:]]+Tabela1[[#This Row],[Rozliczenie 2025 potrz. fin.]]</f>
        <v>51782665</v>
      </c>
      <c r="AS225" s="3">
        <v>0</v>
      </c>
      <c r="AT225" s="3">
        <v>0</v>
      </c>
      <c r="AU225" s="3"/>
      <c r="AV225" s="3"/>
      <c r="AW225" s="3"/>
      <c r="AX225" s="3"/>
      <c r="AY225" s="3"/>
      <c r="AZ225" s="3"/>
      <c r="BA225" s="3">
        <v>2460</v>
      </c>
      <c r="BB225" s="3">
        <v>0</v>
      </c>
      <c r="BC225" s="3">
        <v>0</v>
      </c>
      <c r="BD225" s="3">
        <v>24.65</v>
      </c>
      <c r="BE225" s="3">
        <v>0</v>
      </c>
      <c r="BF225" s="3">
        <v>0</v>
      </c>
      <c r="BG225" s="3">
        <v>1403839</v>
      </c>
      <c r="BH225" s="3">
        <v>13191</v>
      </c>
      <c r="BI225" s="3">
        <v>369901</v>
      </c>
      <c r="BJ225" s="3">
        <v>5684206.4400000013</v>
      </c>
      <c r="BK225" s="3">
        <v>2491645.1300000008</v>
      </c>
      <c r="BL225" s="3">
        <v>1750912.57</v>
      </c>
      <c r="BM225" s="3">
        <v>9268420.0999999996</v>
      </c>
      <c r="BN225" s="53">
        <v>0.71305037165533514</v>
      </c>
      <c r="BO225" s="54">
        <v>7.1572210000000005E-4</v>
      </c>
      <c r="BP225" s="70">
        <v>16488</v>
      </c>
      <c r="BQ225" s="71"/>
      <c r="BR225" s="70"/>
      <c r="BS225" s="72"/>
      <c r="BT225" s="72"/>
      <c r="BU225" s="70">
        <v>46527548</v>
      </c>
      <c r="BV225" s="70">
        <v>1944726</v>
      </c>
      <c r="BW225" s="74">
        <v>22360144</v>
      </c>
      <c r="BX225" s="70">
        <v>70832418</v>
      </c>
    </row>
    <row r="226" spans="1:76" x14ac:dyDescent="0.3">
      <c r="A226" s="73" t="s">
        <v>10</v>
      </c>
      <c r="B226" s="2" t="s">
        <v>18</v>
      </c>
      <c r="C226" s="2" t="s">
        <v>54</v>
      </c>
      <c r="D226" s="2" t="s">
        <v>11</v>
      </c>
      <c r="E226" s="2" t="s">
        <v>15</v>
      </c>
      <c r="F226" s="17" t="str">
        <f>+Tabela1[[#This Row],[WK]]&amp;Tabela1[[#This Row],[PK]]&amp;Tabela1[[#This Row],[GK]]</f>
        <v>040802</v>
      </c>
      <c r="G226" s="2" t="s">
        <v>242</v>
      </c>
      <c r="H226" s="3">
        <v>102384753.31</v>
      </c>
      <c r="I226" s="4">
        <v>1.125</v>
      </c>
      <c r="J226" s="3">
        <v>115182847.47</v>
      </c>
      <c r="K226" s="4">
        <v>7.0000000000000007E-2</v>
      </c>
      <c r="L226" s="3">
        <v>8062799</v>
      </c>
      <c r="M226" s="3"/>
      <c r="N226" s="5"/>
      <c r="O226" s="3">
        <v>1769097.59</v>
      </c>
      <c r="P226" s="4">
        <v>1.125</v>
      </c>
      <c r="Q226" s="3">
        <v>1990234.79</v>
      </c>
      <c r="R226" s="4">
        <v>1.6E-2</v>
      </c>
      <c r="S226" s="3">
        <v>31844</v>
      </c>
      <c r="T226" s="3"/>
      <c r="U226" s="5"/>
      <c r="V226" s="3">
        <v>5064493</v>
      </c>
      <c r="W226" s="5"/>
      <c r="X226" s="3">
        <v>14410332</v>
      </c>
      <c r="Y226" s="3">
        <v>6719149</v>
      </c>
      <c r="Z226" s="3">
        <v>900815</v>
      </c>
      <c r="AA226" s="3">
        <v>579153</v>
      </c>
      <c r="AB226" s="3">
        <v>6211215</v>
      </c>
      <c r="AC226" s="3">
        <v>0</v>
      </c>
      <c r="AD226" s="3">
        <v>9267472</v>
      </c>
      <c r="AE226" s="3">
        <v>0</v>
      </c>
      <c r="AF226" s="3">
        <v>8062799</v>
      </c>
      <c r="AG226" s="3">
        <v>31844</v>
      </c>
      <c r="AH226" s="3">
        <v>9267472</v>
      </c>
      <c r="AI226" s="3">
        <v>5064493</v>
      </c>
      <c r="AJ226" s="3">
        <v>1726639</v>
      </c>
      <c r="AK226" s="3">
        <v>1648272</v>
      </c>
      <c r="AL226" s="3">
        <v>456306</v>
      </c>
      <c r="AM226" s="3">
        <v>1191966</v>
      </c>
      <c r="AN226" s="3">
        <v>-78367</v>
      </c>
      <c r="AO226" s="3">
        <v>0</v>
      </c>
      <c r="AP226" s="3">
        <v>0</v>
      </c>
      <c r="AQ226" s="3">
        <v>-78367</v>
      </c>
      <c r="AR226" s="3">
        <f>Tabela1[[#This Row],[Potrzeby finansowe 2027
w tym:]]+Tabela1[[#This Row],[Rozliczenie 2025 potrz. fin.]]</f>
        <v>14331965</v>
      </c>
      <c r="AS226" s="3">
        <v>0</v>
      </c>
      <c r="AT226" s="3">
        <v>0</v>
      </c>
      <c r="AU226" s="3"/>
      <c r="AV226" s="3"/>
      <c r="AW226" s="3"/>
      <c r="AX226" s="3"/>
      <c r="AY226" s="3"/>
      <c r="AZ226" s="3"/>
      <c r="BA226" s="3">
        <v>900815</v>
      </c>
      <c r="BB226" s="3">
        <v>0</v>
      </c>
      <c r="BC226" s="3">
        <v>0</v>
      </c>
      <c r="BD226" s="3">
        <v>9024.66</v>
      </c>
      <c r="BE226" s="3">
        <v>1.27</v>
      </c>
      <c r="BF226" s="3">
        <v>0</v>
      </c>
      <c r="BG226" s="3">
        <v>377782</v>
      </c>
      <c r="BH226" s="3">
        <v>2945</v>
      </c>
      <c r="BI226" s="3">
        <v>201371</v>
      </c>
      <c r="BJ226" s="3">
        <v>3094438.1850000005</v>
      </c>
      <c r="BK226" s="3">
        <v>872869.90000000037</v>
      </c>
      <c r="BL226" s="3">
        <v>1477755.34</v>
      </c>
      <c r="BM226" s="3">
        <v>5930762.46</v>
      </c>
      <c r="BN226" s="53">
        <v>0.6072540406442648</v>
      </c>
      <c r="BO226" s="54">
        <v>1.4128780000000001E-4</v>
      </c>
      <c r="BP226" s="70">
        <v>3553</v>
      </c>
      <c r="BQ226" s="71"/>
      <c r="BR226" s="70"/>
      <c r="BS226" s="72"/>
      <c r="BT226" s="72"/>
      <c r="BU226" s="70">
        <v>8062799</v>
      </c>
      <c r="BV226" s="70">
        <v>31844</v>
      </c>
      <c r="BW226" s="74">
        <v>9267472</v>
      </c>
      <c r="BX226" s="70">
        <v>17362115</v>
      </c>
    </row>
    <row r="227" spans="1:76" x14ac:dyDescent="0.3">
      <c r="A227" s="73" t="s">
        <v>10</v>
      </c>
      <c r="B227" s="2" t="s">
        <v>18</v>
      </c>
      <c r="C227" s="2" t="s">
        <v>54</v>
      </c>
      <c r="D227" s="2" t="s">
        <v>16</v>
      </c>
      <c r="E227" s="2" t="s">
        <v>15</v>
      </c>
      <c r="F227" s="17" t="str">
        <f>+Tabela1[[#This Row],[WK]]&amp;Tabela1[[#This Row],[PK]]&amp;Tabela1[[#This Row],[GK]]</f>
        <v>040803</v>
      </c>
      <c r="G227" s="2" t="s">
        <v>243</v>
      </c>
      <c r="H227" s="3">
        <v>93109726.159999996</v>
      </c>
      <c r="I227" s="4">
        <v>1.125</v>
      </c>
      <c r="J227" s="3">
        <v>104748441.93000001</v>
      </c>
      <c r="K227" s="4">
        <v>7.0000000000000007E-2</v>
      </c>
      <c r="L227" s="3">
        <v>7332391</v>
      </c>
      <c r="M227" s="3"/>
      <c r="N227" s="5"/>
      <c r="O227" s="3">
        <v>1310975.47</v>
      </c>
      <c r="P227" s="4">
        <v>1.125</v>
      </c>
      <c r="Q227" s="3">
        <v>1474847.4</v>
      </c>
      <c r="R227" s="4">
        <v>1.6E-2</v>
      </c>
      <c r="S227" s="3">
        <v>23598</v>
      </c>
      <c r="T227" s="3"/>
      <c r="U227" s="5"/>
      <c r="V227" s="3">
        <v>4208590</v>
      </c>
      <c r="W227" s="5"/>
      <c r="X227" s="3">
        <v>8777888</v>
      </c>
      <c r="Y227" s="3">
        <v>1886636</v>
      </c>
      <c r="Z227" s="3">
        <v>114344</v>
      </c>
      <c r="AA227" s="3">
        <v>840458</v>
      </c>
      <c r="AB227" s="3">
        <v>4260140</v>
      </c>
      <c r="AC227" s="3">
        <v>1676310</v>
      </c>
      <c r="AD227" s="3">
        <v>4569299</v>
      </c>
      <c r="AE227" s="3">
        <v>0</v>
      </c>
      <c r="AF227" s="3">
        <v>7332391</v>
      </c>
      <c r="AG227" s="3">
        <v>23598</v>
      </c>
      <c r="AH227" s="3">
        <v>4569299</v>
      </c>
      <c r="AI227" s="3">
        <v>4208590</v>
      </c>
      <c r="AJ227" s="3">
        <v>-761813</v>
      </c>
      <c r="AK227" s="3">
        <v>-761813</v>
      </c>
      <c r="AL227" s="3">
        <v>323096</v>
      </c>
      <c r="AM227" s="3">
        <v>-1084909</v>
      </c>
      <c r="AN227" s="3">
        <v>-652190</v>
      </c>
      <c r="AO227" s="3">
        <v>0</v>
      </c>
      <c r="AP227" s="3">
        <v>652190</v>
      </c>
      <c r="AQ227" s="3">
        <v>0</v>
      </c>
      <c r="AR227" s="3">
        <f>Tabela1[[#This Row],[Potrzeby finansowe 2027
w tym:]]+Tabela1[[#This Row],[Rozliczenie 2025 potrz. fin.]]</f>
        <v>8777888</v>
      </c>
      <c r="AS227" s="3">
        <v>0</v>
      </c>
      <c r="AT227" s="3">
        <v>0</v>
      </c>
      <c r="AU227" s="3"/>
      <c r="AV227" s="3"/>
      <c r="AW227" s="3"/>
      <c r="AX227" s="3"/>
      <c r="AY227" s="3"/>
      <c r="AZ227" s="3"/>
      <c r="BA227" s="3">
        <v>114344</v>
      </c>
      <c r="BB227" s="3">
        <v>0</v>
      </c>
      <c r="BC227" s="3">
        <v>0</v>
      </c>
      <c r="BD227" s="3">
        <v>1145.6199999999999</v>
      </c>
      <c r="BE227" s="3">
        <v>0</v>
      </c>
      <c r="BF227" s="3">
        <v>0</v>
      </c>
      <c r="BG227" s="3">
        <v>377782</v>
      </c>
      <c r="BH227" s="3">
        <v>2692</v>
      </c>
      <c r="BI227" s="3">
        <v>462676</v>
      </c>
      <c r="BJ227" s="3">
        <v>7109867.4749999996</v>
      </c>
      <c r="BK227" s="3">
        <v>5087565.16</v>
      </c>
      <c r="BL227" s="3">
        <v>1050989.93</v>
      </c>
      <c r="BM227" s="3">
        <v>5987229.4000000004</v>
      </c>
      <c r="BN227" s="53">
        <v>0.83197634835809497</v>
      </c>
      <c r="BO227" s="54">
        <v>1.041161E-4</v>
      </c>
      <c r="BP227" s="70">
        <v>2618</v>
      </c>
      <c r="BQ227" s="71"/>
      <c r="BR227" s="70"/>
      <c r="BS227" s="72"/>
      <c r="BT227" s="72"/>
      <c r="BU227" s="70">
        <v>7332391</v>
      </c>
      <c r="BV227" s="70">
        <v>23598</v>
      </c>
      <c r="BW227" s="74">
        <v>4569299</v>
      </c>
      <c r="BX227" s="70">
        <v>11925288</v>
      </c>
    </row>
    <row r="228" spans="1:76" x14ac:dyDescent="0.3">
      <c r="A228" s="73" t="s">
        <v>10</v>
      </c>
      <c r="B228" s="2" t="s">
        <v>18</v>
      </c>
      <c r="C228" s="2" t="s">
        <v>54</v>
      </c>
      <c r="D228" s="2" t="s">
        <v>18</v>
      </c>
      <c r="E228" s="2" t="s">
        <v>19</v>
      </c>
      <c r="F228" s="17" t="str">
        <f>+Tabela1[[#This Row],[WK]]&amp;Tabela1[[#This Row],[PK]]&amp;Tabela1[[#This Row],[GK]]</f>
        <v>040804</v>
      </c>
      <c r="G228" s="2" t="s">
        <v>244</v>
      </c>
      <c r="H228" s="3">
        <v>231419297.71000001</v>
      </c>
      <c r="I228" s="4">
        <v>1.125</v>
      </c>
      <c r="J228" s="3">
        <v>260346709.91999999</v>
      </c>
      <c r="K228" s="4">
        <v>7.0000000000000007E-2</v>
      </c>
      <c r="L228" s="3">
        <v>18224270</v>
      </c>
      <c r="M228" s="3"/>
      <c r="N228" s="5"/>
      <c r="O228" s="3">
        <v>4537097.47</v>
      </c>
      <c r="P228" s="4">
        <v>1.125</v>
      </c>
      <c r="Q228" s="3">
        <v>5104234.6500000004</v>
      </c>
      <c r="R228" s="4">
        <v>1.6E-2</v>
      </c>
      <c r="S228" s="3">
        <v>81668</v>
      </c>
      <c r="T228" s="3"/>
      <c r="U228" s="5"/>
      <c r="V228" s="3">
        <v>12566647</v>
      </c>
      <c r="W228" s="5"/>
      <c r="X228" s="3">
        <v>36619412</v>
      </c>
      <c r="Y228" s="3">
        <v>16856280</v>
      </c>
      <c r="Z228" s="3">
        <v>0</v>
      </c>
      <c r="AA228" s="3">
        <v>1125496</v>
      </c>
      <c r="AB228" s="3">
        <v>18637636</v>
      </c>
      <c r="AC228" s="3">
        <v>0</v>
      </c>
      <c r="AD228" s="3">
        <v>23980282</v>
      </c>
      <c r="AE228" s="3">
        <v>0</v>
      </c>
      <c r="AF228" s="3">
        <v>18224270</v>
      </c>
      <c r="AG228" s="3">
        <v>81668</v>
      </c>
      <c r="AH228" s="3">
        <v>23980282</v>
      </c>
      <c r="AI228" s="3">
        <v>12566647</v>
      </c>
      <c r="AJ228" s="3">
        <v>868809</v>
      </c>
      <c r="AK228" s="3">
        <v>796326</v>
      </c>
      <c r="AL228" s="3">
        <v>704775</v>
      </c>
      <c r="AM228" s="3">
        <v>91551</v>
      </c>
      <c r="AN228" s="3">
        <v>-72483</v>
      </c>
      <c r="AO228" s="3">
        <v>0</v>
      </c>
      <c r="AP228" s="3">
        <v>0</v>
      </c>
      <c r="AQ228" s="3">
        <v>-72483</v>
      </c>
      <c r="AR228" s="3">
        <f>Tabela1[[#This Row],[Potrzeby finansowe 2027
w tym:]]+Tabela1[[#This Row],[Rozliczenie 2025 potrz. fin.]]</f>
        <v>36546929</v>
      </c>
      <c r="AS228" s="3">
        <v>0</v>
      </c>
      <c r="AT228" s="3">
        <v>0</v>
      </c>
      <c r="AU228" s="3"/>
      <c r="AV228" s="3"/>
      <c r="AW228" s="3"/>
      <c r="AX228" s="3"/>
      <c r="AY228" s="3"/>
      <c r="AZ228" s="3"/>
      <c r="BA228" s="3">
        <v>0</v>
      </c>
      <c r="BB228" s="3">
        <v>0</v>
      </c>
      <c r="BC228" s="3">
        <v>0</v>
      </c>
      <c r="BD228" s="3">
        <v>0</v>
      </c>
      <c r="BE228" s="3">
        <v>0</v>
      </c>
      <c r="BF228" s="3">
        <v>0</v>
      </c>
      <c r="BG228" s="3">
        <v>736028</v>
      </c>
      <c r="BH228" s="3">
        <v>6916</v>
      </c>
      <c r="BI228" s="3">
        <v>389468</v>
      </c>
      <c r="BJ228" s="3">
        <v>5984896.7474999987</v>
      </c>
      <c r="BK228" s="3">
        <v>3082357.0399999991</v>
      </c>
      <c r="BL228" s="3">
        <v>1879040.46</v>
      </c>
      <c r="BM228" s="3">
        <v>7852077.9100000001</v>
      </c>
      <c r="BN228" s="53">
        <v>0.59630303199873158</v>
      </c>
      <c r="BO228" s="54">
        <v>3.4625310000000001E-4</v>
      </c>
      <c r="BP228" s="70">
        <v>8645</v>
      </c>
      <c r="BQ228" s="71"/>
      <c r="BR228" s="70"/>
      <c r="BS228" s="72"/>
      <c r="BT228" s="72"/>
      <c r="BU228" s="70">
        <v>18224270</v>
      </c>
      <c r="BV228" s="70">
        <v>81668</v>
      </c>
      <c r="BW228" s="74">
        <v>23980282</v>
      </c>
      <c r="BX228" s="70">
        <v>42286220</v>
      </c>
    </row>
    <row r="229" spans="1:76" x14ac:dyDescent="0.3">
      <c r="A229" s="73" t="s">
        <v>10</v>
      </c>
      <c r="B229" s="2" t="s">
        <v>18</v>
      </c>
      <c r="C229" s="2" t="s">
        <v>54</v>
      </c>
      <c r="D229" s="2" t="s">
        <v>21</v>
      </c>
      <c r="E229" s="2" t="s">
        <v>15</v>
      </c>
      <c r="F229" s="17" t="str">
        <f>+Tabela1[[#This Row],[WK]]&amp;Tabela1[[#This Row],[PK]]&amp;Tabela1[[#This Row],[GK]]</f>
        <v>040805</v>
      </c>
      <c r="G229" s="2" t="s">
        <v>245</v>
      </c>
      <c r="H229" s="3">
        <v>214705949.88</v>
      </c>
      <c r="I229" s="4">
        <v>1.125</v>
      </c>
      <c r="J229" s="3">
        <v>241544193.62</v>
      </c>
      <c r="K229" s="4">
        <v>7.0000000000000007E-2</v>
      </c>
      <c r="L229" s="3">
        <v>16908094</v>
      </c>
      <c r="M229" s="3"/>
      <c r="N229" s="5"/>
      <c r="O229" s="3">
        <v>9156735.589999998</v>
      </c>
      <c r="P229" s="4">
        <v>1.125</v>
      </c>
      <c r="Q229" s="3">
        <v>10301327.539999999</v>
      </c>
      <c r="R229" s="4">
        <v>1.6E-2</v>
      </c>
      <c r="S229" s="3">
        <v>164821</v>
      </c>
      <c r="T229" s="3"/>
      <c r="U229" s="5"/>
      <c r="V229" s="3">
        <v>11556425</v>
      </c>
      <c r="W229" s="5"/>
      <c r="X229" s="3">
        <v>37224029</v>
      </c>
      <c r="Y229" s="3">
        <v>19959832</v>
      </c>
      <c r="Z229" s="3">
        <v>15925</v>
      </c>
      <c r="AA229" s="3">
        <v>1146274</v>
      </c>
      <c r="AB229" s="3">
        <v>16101998</v>
      </c>
      <c r="AC229" s="3">
        <v>0</v>
      </c>
      <c r="AD229" s="3">
        <v>26257908</v>
      </c>
      <c r="AE229" s="3">
        <v>0</v>
      </c>
      <c r="AF229" s="3">
        <v>16908094</v>
      </c>
      <c r="AG229" s="3">
        <v>164821</v>
      </c>
      <c r="AH229" s="3">
        <v>26257908</v>
      </c>
      <c r="AI229" s="3">
        <v>11556425</v>
      </c>
      <c r="AJ229" s="3">
        <v>1198613</v>
      </c>
      <c r="AK229" s="3">
        <v>1788917</v>
      </c>
      <c r="AL229" s="3">
        <v>734485</v>
      </c>
      <c r="AM229" s="3">
        <v>1054432</v>
      </c>
      <c r="AN229" s="3">
        <v>590304</v>
      </c>
      <c r="AO229" s="3">
        <v>0</v>
      </c>
      <c r="AP229" s="3">
        <v>0</v>
      </c>
      <c r="AQ229" s="3">
        <v>590304</v>
      </c>
      <c r="AR229" s="3">
        <f>Tabela1[[#This Row],[Potrzeby finansowe 2027
w tym:]]+Tabela1[[#This Row],[Rozliczenie 2025 potrz. fin.]]</f>
        <v>37814333</v>
      </c>
      <c r="AS229" s="3">
        <v>0</v>
      </c>
      <c r="AT229" s="3">
        <v>0</v>
      </c>
      <c r="AU229" s="3"/>
      <c r="AV229" s="3"/>
      <c r="AW229" s="3"/>
      <c r="AX229" s="3"/>
      <c r="AY229" s="3"/>
      <c r="AZ229" s="3"/>
      <c r="BA229" s="3">
        <v>15925</v>
      </c>
      <c r="BB229" s="3">
        <v>0</v>
      </c>
      <c r="BC229" s="3">
        <v>0</v>
      </c>
      <c r="BD229" s="3">
        <v>159.55000000000001</v>
      </c>
      <c r="BE229" s="3">
        <v>0</v>
      </c>
      <c r="BF229" s="3">
        <v>0</v>
      </c>
      <c r="BG229" s="3">
        <v>695161</v>
      </c>
      <c r="BH229" s="3">
        <v>6532</v>
      </c>
      <c r="BI229" s="3">
        <v>451113</v>
      </c>
      <c r="BJ229" s="3">
        <v>6932185.8325000005</v>
      </c>
      <c r="BK229" s="3">
        <v>2952040.75</v>
      </c>
      <c r="BL229" s="3">
        <v>3863028.12</v>
      </c>
      <c r="BM229" s="3">
        <v>8194524.0899999999</v>
      </c>
      <c r="BN229" s="53">
        <v>0.50402245786818123</v>
      </c>
      <c r="BO229" s="54">
        <v>3.2688779999999999E-4</v>
      </c>
      <c r="BP229" s="70">
        <v>8165</v>
      </c>
      <c r="BQ229" s="71"/>
      <c r="BR229" s="70"/>
      <c r="BS229" s="72"/>
      <c r="BT229" s="72"/>
      <c r="BU229" s="70">
        <v>16908094</v>
      </c>
      <c r="BV229" s="70">
        <v>164821</v>
      </c>
      <c r="BW229" s="74">
        <v>26257908</v>
      </c>
      <c r="BX229" s="70">
        <v>43330823</v>
      </c>
    </row>
    <row r="230" spans="1:76" x14ac:dyDescent="0.3">
      <c r="A230" s="73" t="s">
        <v>10</v>
      </c>
      <c r="B230" s="2" t="s">
        <v>18</v>
      </c>
      <c r="C230" s="2" t="s">
        <v>54</v>
      </c>
      <c r="D230" s="2" t="s">
        <v>23</v>
      </c>
      <c r="E230" s="2" t="s">
        <v>15</v>
      </c>
      <c r="F230" s="17" t="str">
        <f>+Tabela1[[#This Row],[WK]]&amp;Tabela1[[#This Row],[PK]]&amp;Tabela1[[#This Row],[GK]]</f>
        <v>040806</v>
      </c>
      <c r="G230" s="2" t="s">
        <v>241</v>
      </c>
      <c r="H230" s="3">
        <v>393957364.47000003</v>
      </c>
      <c r="I230" s="4">
        <v>1.125</v>
      </c>
      <c r="J230" s="3">
        <v>443202035.02999997</v>
      </c>
      <c r="K230" s="4">
        <v>7.0000000000000007E-2</v>
      </c>
      <c r="L230" s="3">
        <v>31024142</v>
      </c>
      <c r="M230" s="3"/>
      <c r="N230" s="5"/>
      <c r="O230" s="3">
        <v>7956507.3100000005</v>
      </c>
      <c r="P230" s="4">
        <v>1.125</v>
      </c>
      <c r="Q230" s="3">
        <v>8951070.7200000007</v>
      </c>
      <c r="R230" s="4">
        <v>1.6E-2</v>
      </c>
      <c r="S230" s="3">
        <v>143217</v>
      </c>
      <c r="T230" s="3"/>
      <c r="U230" s="5"/>
      <c r="V230" s="3">
        <v>19771637</v>
      </c>
      <c r="W230" s="5"/>
      <c r="X230" s="3">
        <v>45376903</v>
      </c>
      <c r="Y230" s="3">
        <v>11976849</v>
      </c>
      <c r="Z230" s="3">
        <v>722869</v>
      </c>
      <c r="AA230" s="3">
        <v>1972684</v>
      </c>
      <c r="AB230" s="3">
        <v>23354210</v>
      </c>
      <c r="AC230" s="3">
        <v>7350291</v>
      </c>
      <c r="AD230" s="3">
        <v>25605267</v>
      </c>
      <c r="AE230" s="3">
        <v>0</v>
      </c>
      <c r="AF230" s="3">
        <v>31024142</v>
      </c>
      <c r="AG230" s="3">
        <v>143217</v>
      </c>
      <c r="AH230" s="3">
        <v>25605267</v>
      </c>
      <c r="AI230" s="3">
        <v>19771637</v>
      </c>
      <c r="AJ230" s="3">
        <v>901616</v>
      </c>
      <c r="AK230" s="3">
        <v>901616</v>
      </c>
      <c r="AL230" s="3">
        <v>1668497</v>
      </c>
      <c r="AM230" s="3">
        <v>-766881</v>
      </c>
      <c r="AN230" s="3">
        <v>-237119</v>
      </c>
      <c r="AO230" s="3">
        <v>0</v>
      </c>
      <c r="AP230" s="3">
        <v>237119</v>
      </c>
      <c r="AQ230" s="3">
        <v>0</v>
      </c>
      <c r="AR230" s="3">
        <f>Tabela1[[#This Row],[Potrzeby finansowe 2027
w tym:]]+Tabela1[[#This Row],[Rozliczenie 2025 potrz. fin.]]</f>
        <v>45376903</v>
      </c>
      <c r="AS230" s="3">
        <v>0</v>
      </c>
      <c r="AT230" s="3">
        <v>0</v>
      </c>
      <c r="AU230" s="3"/>
      <c r="AV230" s="3"/>
      <c r="AW230" s="3"/>
      <c r="AX230" s="3"/>
      <c r="AY230" s="3"/>
      <c r="AZ230" s="3"/>
      <c r="BA230" s="3">
        <v>722869</v>
      </c>
      <c r="BB230" s="3">
        <v>0</v>
      </c>
      <c r="BC230" s="3">
        <v>176.85</v>
      </c>
      <c r="BD230" s="3">
        <v>6652.92</v>
      </c>
      <c r="BE230" s="3">
        <v>0.06</v>
      </c>
      <c r="BF230" s="3">
        <v>0</v>
      </c>
      <c r="BG230" s="3">
        <v>1210999</v>
      </c>
      <c r="BH230" s="3">
        <v>11379</v>
      </c>
      <c r="BI230" s="3">
        <v>761685</v>
      </c>
      <c r="BJ230" s="3">
        <v>11704686.612499999</v>
      </c>
      <c r="BK230" s="3">
        <v>7335712.379999999</v>
      </c>
      <c r="BL230" s="3">
        <v>4475848.72</v>
      </c>
      <c r="BM230" s="3">
        <v>8524199.4900000002</v>
      </c>
      <c r="BN230" s="53">
        <v>0.74276787629519792</v>
      </c>
      <c r="BO230" s="54">
        <v>4.089548E-4</v>
      </c>
      <c r="BP230" s="70">
        <v>10284</v>
      </c>
      <c r="BQ230" s="71"/>
      <c r="BR230" s="70"/>
      <c r="BS230" s="72"/>
      <c r="BT230" s="72"/>
      <c r="BU230" s="70">
        <v>31024142</v>
      </c>
      <c r="BV230" s="70">
        <v>143217</v>
      </c>
      <c r="BW230" s="74">
        <v>25605267</v>
      </c>
      <c r="BX230" s="70">
        <v>56772626</v>
      </c>
    </row>
    <row r="231" spans="1:76" x14ac:dyDescent="0.3">
      <c r="A231" s="73" t="s">
        <v>10</v>
      </c>
      <c r="B231" s="2" t="s">
        <v>18</v>
      </c>
      <c r="C231" s="2" t="s">
        <v>54</v>
      </c>
      <c r="D231" s="2" t="s">
        <v>30</v>
      </c>
      <c r="E231" s="2" t="s">
        <v>19</v>
      </c>
      <c r="F231" s="17" t="str">
        <f>+Tabela1[[#This Row],[WK]]&amp;Tabela1[[#This Row],[PK]]&amp;Tabela1[[#This Row],[GK]]</f>
        <v>040807</v>
      </c>
      <c r="G231" s="2" t="s">
        <v>246</v>
      </c>
      <c r="H231" s="3">
        <v>252107923.63999999</v>
      </c>
      <c r="I231" s="4">
        <v>1.125</v>
      </c>
      <c r="J231" s="3">
        <v>283621414.10000002</v>
      </c>
      <c r="K231" s="4">
        <v>7.0000000000000007E-2</v>
      </c>
      <c r="L231" s="3">
        <v>19853499</v>
      </c>
      <c r="M231" s="3"/>
      <c r="N231" s="5"/>
      <c r="O231" s="3">
        <v>7433744.5299999993</v>
      </c>
      <c r="P231" s="4">
        <v>1.125</v>
      </c>
      <c r="Q231" s="3">
        <v>8362962.5999999996</v>
      </c>
      <c r="R231" s="4">
        <v>1.6E-2</v>
      </c>
      <c r="S231" s="3">
        <v>133807</v>
      </c>
      <c r="T231" s="3"/>
      <c r="U231" s="5"/>
      <c r="V231" s="3">
        <v>10569967</v>
      </c>
      <c r="W231" s="5"/>
      <c r="X231" s="3">
        <v>34775332</v>
      </c>
      <c r="Y231" s="3">
        <v>15594160</v>
      </c>
      <c r="Z231" s="3">
        <v>1073843</v>
      </c>
      <c r="AA231" s="3">
        <v>1089021</v>
      </c>
      <c r="AB231" s="3">
        <v>17018308</v>
      </c>
      <c r="AC231" s="3">
        <v>0</v>
      </c>
      <c r="AD231" s="3">
        <v>24098657</v>
      </c>
      <c r="AE231" s="3">
        <v>0</v>
      </c>
      <c r="AF231" s="3">
        <v>19853499</v>
      </c>
      <c r="AG231" s="3">
        <v>133807</v>
      </c>
      <c r="AH231" s="3">
        <v>24098657</v>
      </c>
      <c r="AI231" s="3">
        <v>10569967</v>
      </c>
      <c r="AJ231" s="3">
        <v>3704905</v>
      </c>
      <c r="AK231" s="3">
        <v>3598198</v>
      </c>
      <c r="AL231" s="3">
        <v>292237</v>
      </c>
      <c r="AM231" s="3">
        <v>3305961</v>
      </c>
      <c r="AN231" s="3">
        <v>-106707</v>
      </c>
      <c r="AO231" s="3">
        <v>0</v>
      </c>
      <c r="AP231" s="3">
        <v>0</v>
      </c>
      <c r="AQ231" s="3">
        <v>-106707</v>
      </c>
      <c r="AR231" s="3">
        <f>Tabela1[[#This Row],[Potrzeby finansowe 2027
w tym:]]+Tabela1[[#This Row],[Rozliczenie 2025 potrz. fin.]]</f>
        <v>34668625</v>
      </c>
      <c r="AS231" s="3">
        <v>0</v>
      </c>
      <c r="AT231" s="3">
        <v>0</v>
      </c>
      <c r="AU231" s="3"/>
      <c r="AV231" s="3"/>
      <c r="AW231" s="3"/>
      <c r="AX231" s="3"/>
      <c r="AY231" s="3"/>
      <c r="AZ231" s="3"/>
      <c r="BA231" s="3">
        <v>1073843</v>
      </c>
      <c r="BB231" s="3">
        <v>0</v>
      </c>
      <c r="BC231" s="3">
        <v>31.13</v>
      </c>
      <c r="BD231" s="3">
        <v>10655.11</v>
      </c>
      <c r="BE231" s="3">
        <v>0</v>
      </c>
      <c r="BF231" s="3">
        <v>0</v>
      </c>
      <c r="BG231" s="3">
        <v>737199</v>
      </c>
      <c r="BH231" s="3">
        <v>6927</v>
      </c>
      <c r="BI231" s="3">
        <v>351822</v>
      </c>
      <c r="BJ231" s="3">
        <v>5406389.5949999997</v>
      </c>
      <c r="BK231" s="3">
        <v>2010465.2699999996</v>
      </c>
      <c r="BL231" s="3">
        <v>958886.29</v>
      </c>
      <c r="BM231" s="3">
        <v>11665924.720000001</v>
      </c>
      <c r="BN231" s="53">
        <v>0.60827807466681594</v>
      </c>
      <c r="BO231" s="54">
        <v>3.2888140000000003E-4</v>
      </c>
      <c r="BP231" s="70">
        <v>8270</v>
      </c>
      <c r="BQ231" s="71"/>
      <c r="BR231" s="70"/>
      <c r="BS231" s="72"/>
      <c r="BT231" s="72"/>
      <c r="BU231" s="70">
        <v>19853499</v>
      </c>
      <c r="BV231" s="70">
        <v>133807</v>
      </c>
      <c r="BW231" s="74">
        <v>24098657</v>
      </c>
      <c r="BX231" s="70">
        <v>44085963</v>
      </c>
    </row>
    <row r="232" spans="1:76" x14ac:dyDescent="0.3">
      <c r="A232" s="73" t="s">
        <v>10</v>
      </c>
      <c r="B232" s="2" t="s">
        <v>18</v>
      </c>
      <c r="C232" s="2" t="s">
        <v>54</v>
      </c>
      <c r="D232" s="2" t="s">
        <v>54</v>
      </c>
      <c r="E232" s="2" t="s">
        <v>15</v>
      </c>
      <c r="F232" s="17" t="str">
        <f>+Tabela1[[#This Row],[WK]]&amp;Tabela1[[#This Row],[PK]]&amp;Tabela1[[#This Row],[GK]]</f>
        <v>040808</v>
      </c>
      <c r="G232" s="2" t="s">
        <v>247</v>
      </c>
      <c r="H232" s="3">
        <v>156902084.24000001</v>
      </c>
      <c r="I232" s="4">
        <v>1.125</v>
      </c>
      <c r="J232" s="3">
        <v>176514844.77000001</v>
      </c>
      <c r="K232" s="4">
        <v>7.0000000000000007E-2</v>
      </c>
      <c r="L232" s="3">
        <v>12356039</v>
      </c>
      <c r="M232" s="3"/>
      <c r="N232" s="5"/>
      <c r="O232" s="3">
        <v>5099898.3600000003</v>
      </c>
      <c r="P232" s="4">
        <v>1.125</v>
      </c>
      <c r="Q232" s="3">
        <v>5737385.6600000001</v>
      </c>
      <c r="R232" s="4">
        <v>1.6E-2</v>
      </c>
      <c r="S232" s="3">
        <v>91798</v>
      </c>
      <c r="T232" s="3"/>
      <c r="U232" s="5"/>
      <c r="V232" s="3">
        <v>7128300</v>
      </c>
      <c r="W232" s="5"/>
      <c r="X232" s="3">
        <v>18375751</v>
      </c>
      <c r="Y232" s="3">
        <v>6607455</v>
      </c>
      <c r="Z232" s="3">
        <v>0</v>
      </c>
      <c r="AA232" s="3">
        <v>755055</v>
      </c>
      <c r="AB232" s="3">
        <v>11013241</v>
      </c>
      <c r="AC232" s="3">
        <v>0</v>
      </c>
      <c r="AD232" s="3">
        <v>11375769</v>
      </c>
      <c r="AE232" s="3">
        <v>0</v>
      </c>
      <c r="AF232" s="3">
        <v>12356039</v>
      </c>
      <c r="AG232" s="3">
        <v>91798</v>
      </c>
      <c r="AH232" s="3">
        <v>11375769</v>
      </c>
      <c r="AI232" s="3">
        <v>7128300</v>
      </c>
      <c r="AJ232" s="3">
        <v>961558</v>
      </c>
      <c r="AK232" s="3">
        <v>1089875</v>
      </c>
      <c r="AL232" s="3">
        <v>480998</v>
      </c>
      <c r="AM232" s="3">
        <v>608877</v>
      </c>
      <c r="AN232" s="3">
        <v>128317</v>
      </c>
      <c r="AO232" s="3">
        <v>0</v>
      </c>
      <c r="AP232" s="3">
        <v>0</v>
      </c>
      <c r="AQ232" s="3">
        <v>128317</v>
      </c>
      <c r="AR232" s="3">
        <f>Tabela1[[#This Row],[Potrzeby finansowe 2027
w tym:]]+Tabela1[[#This Row],[Rozliczenie 2025 potrz. fin.]]</f>
        <v>18504068</v>
      </c>
      <c r="AS232" s="3">
        <v>0</v>
      </c>
      <c r="AT232" s="3">
        <v>0</v>
      </c>
      <c r="AU232" s="3"/>
      <c r="AV232" s="3"/>
      <c r="AW232" s="3"/>
      <c r="AX232" s="3"/>
      <c r="AY232" s="3"/>
      <c r="AZ232" s="3"/>
      <c r="BA232" s="3">
        <v>0</v>
      </c>
      <c r="BB232" s="3">
        <v>0</v>
      </c>
      <c r="BC232" s="3">
        <v>0</v>
      </c>
      <c r="BD232" s="3">
        <v>0</v>
      </c>
      <c r="BE232" s="3">
        <v>0</v>
      </c>
      <c r="BF232" s="3">
        <v>0</v>
      </c>
      <c r="BG232" s="3">
        <v>464540</v>
      </c>
      <c r="BH232" s="3">
        <v>4365</v>
      </c>
      <c r="BI232" s="3">
        <v>290515</v>
      </c>
      <c r="BJ232" s="3">
        <v>4464299.5599999996</v>
      </c>
      <c r="BK232" s="3">
        <v>2426322.1899999995</v>
      </c>
      <c r="BL232" s="3">
        <v>976263.41</v>
      </c>
      <c r="BM232" s="3">
        <v>6199382.6600000001</v>
      </c>
      <c r="BN232" s="53">
        <v>0.69357693778387097</v>
      </c>
      <c r="BO232" s="54">
        <v>1.839643E-4</v>
      </c>
      <c r="BP232" s="70">
        <v>4626</v>
      </c>
      <c r="BQ232" s="71"/>
      <c r="BR232" s="70"/>
      <c r="BS232" s="72"/>
      <c r="BT232" s="72"/>
      <c r="BU232" s="70">
        <v>12356039</v>
      </c>
      <c r="BV232" s="70">
        <v>91798</v>
      </c>
      <c r="BW232" s="74">
        <v>11375769</v>
      </c>
      <c r="BX232" s="70">
        <v>23823606</v>
      </c>
    </row>
    <row r="233" spans="1:76" x14ac:dyDescent="0.3">
      <c r="A233" s="73" t="s">
        <v>10</v>
      </c>
      <c r="B233" s="2" t="s">
        <v>18</v>
      </c>
      <c r="C233" s="2" t="s">
        <v>54</v>
      </c>
      <c r="D233" s="2" t="s">
        <v>56</v>
      </c>
      <c r="E233" s="2" t="s">
        <v>15</v>
      </c>
      <c r="F233" s="17" t="str">
        <f>+Tabela1[[#This Row],[WK]]&amp;Tabela1[[#This Row],[PK]]&amp;Tabela1[[#This Row],[GK]]</f>
        <v>040809</v>
      </c>
      <c r="G233" s="2" t="s">
        <v>248</v>
      </c>
      <c r="H233" s="3">
        <v>203517747.47</v>
      </c>
      <c r="I233" s="4">
        <v>1.125</v>
      </c>
      <c r="J233" s="3">
        <v>228957465.90000001</v>
      </c>
      <c r="K233" s="4">
        <v>7.0000000000000007E-2</v>
      </c>
      <c r="L233" s="3">
        <v>16027023</v>
      </c>
      <c r="M233" s="3"/>
      <c r="N233" s="5"/>
      <c r="O233" s="3">
        <v>3330785.07</v>
      </c>
      <c r="P233" s="4">
        <v>1.125</v>
      </c>
      <c r="Q233" s="3">
        <v>3747133.2</v>
      </c>
      <c r="R233" s="4">
        <v>1.6E-2</v>
      </c>
      <c r="S233" s="3">
        <v>59954</v>
      </c>
      <c r="T233" s="3"/>
      <c r="U233" s="5"/>
      <c r="V233" s="3">
        <v>11477307</v>
      </c>
      <c r="W233" s="5"/>
      <c r="X233" s="3">
        <v>32625451</v>
      </c>
      <c r="Y233" s="3">
        <v>13356909</v>
      </c>
      <c r="Z233" s="3">
        <v>11841</v>
      </c>
      <c r="AA233" s="3">
        <v>1148107</v>
      </c>
      <c r="AB233" s="3">
        <v>18108594</v>
      </c>
      <c r="AC233" s="3">
        <v>0</v>
      </c>
      <c r="AD233" s="3">
        <v>21333530</v>
      </c>
      <c r="AE233" s="3">
        <v>0</v>
      </c>
      <c r="AF233" s="3">
        <v>16027023</v>
      </c>
      <c r="AG233" s="3">
        <v>59954</v>
      </c>
      <c r="AH233" s="3">
        <v>21333530</v>
      </c>
      <c r="AI233" s="3">
        <v>11477307</v>
      </c>
      <c r="AJ233" s="3">
        <v>1510180</v>
      </c>
      <c r="AK233" s="3">
        <v>1695567</v>
      </c>
      <c r="AL233" s="3">
        <v>1148447</v>
      </c>
      <c r="AM233" s="3">
        <v>547120</v>
      </c>
      <c r="AN233" s="3">
        <v>185387</v>
      </c>
      <c r="AO233" s="3">
        <v>0</v>
      </c>
      <c r="AP233" s="3">
        <v>0</v>
      </c>
      <c r="AQ233" s="3">
        <v>185387</v>
      </c>
      <c r="AR233" s="3">
        <f>Tabela1[[#This Row],[Potrzeby finansowe 2027
w tym:]]+Tabela1[[#This Row],[Rozliczenie 2025 potrz. fin.]]</f>
        <v>32810838</v>
      </c>
      <c r="AS233" s="3">
        <v>0</v>
      </c>
      <c r="AT233" s="3">
        <v>0</v>
      </c>
      <c r="AU233" s="3"/>
      <c r="AV233" s="3"/>
      <c r="AW233" s="3"/>
      <c r="AX233" s="3"/>
      <c r="AY233" s="3"/>
      <c r="AZ233" s="3"/>
      <c r="BA233" s="3">
        <v>11841</v>
      </c>
      <c r="BB233" s="3">
        <v>0</v>
      </c>
      <c r="BC233" s="3">
        <v>0</v>
      </c>
      <c r="BD233" s="3">
        <v>118.64</v>
      </c>
      <c r="BE233" s="3">
        <v>0</v>
      </c>
      <c r="BF233" s="3">
        <v>0</v>
      </c>
      <c r="BG233" s="3">
        <v>702717</v>
      </c>
      <c r="BH233" s="3">
        <v>6603</v>
      </c>
      <c r="BI233" s="3">
        <v>445390</v>
      </c>
      <c r="BJ233" s="3">
        <v>6844244.307500001</v>
      </c>
      <c r="BK233" s="3">
        <v>2773420.6000000006</v>
      </c>
      <c r="BL233" s="3">
        <v>5371365.9100000001</v>
      </c>
      <c r="BM233" s="3">
        <v>5540563.0099999998</v>
      </c>
      <c r="BN233" s="53">
        <v>0.60894584184363432</v>
      </c>
      <c r="BO233" s="54">
        <v>2.8219490000000002E-4</v>
      </c>
      <c r="BP233" s="70">
        <v>7097</v>
      </c>
      <c r="BQ233" s="71"/>
      <c r="BR233" s="70"/>
      <c r="BS233" s="72"/>
      <c r="BT233" s="72"/>
      <c r="BU233" s="70">
        <v>16027023</v>
      </c>
      <c r="BV233" s="70">
        <v>59954</v>
      </c>
      <c r="BW233" s="74">
        <v>21333530</v>
      </c>
      <c r="BX233" s="70">
        <v>37420507</v>
      </c>
    </row>
    <row r="234" spans="1:76" x14ac:dyDescent="0.3">
      <c r="A234" s="73" t="s">
        <v>10</v>
      </c>
      <c r="B234" s="2" t="s">
        <v>18</v>
      </c>
      <c r="C234" s="2" t="s">
        <v>56</v>
      </c>
      <c r="D234" s="2" t="s">
        <v>12</v>
      </c>
      <c r="E234" s="2" t="s">
        <v>15</v>
      </c>
      <c r="F234" s="17" t="str">
        <f>+Tabela1[[#This Row],[WK]]&amp;Tabela1[[#This Row],[PK]]&amp;Tabela1[[#This Row],[GK]]</f>
        <v>040901</v>
      </c>
      <c r="G234" s="2" t="s">
        <v>249</v>
      </c>
      <c r="H234" s="3">
        <v>169336010.52000001</v>
      </c>
      <c r="I234" s="4">
        <v>1.125</v>
      </c>
      <c r="J234" s="3">
        <v>190503011.84</v>
      </c>
      <c r="K234" s="4">
        <v>7.0000000000000007E-2</v>
      </c>
      <c r="L234" s="3">
        <v>13335211</v>
      </c>
      <c r="M234" s="3"/>
      <c r="N234" s="5"/>
      <c r="O234" s="3">
        <v>28388909.430000003</v>
      </c>
      <c r="P234" s="4">
        <v>1.125</v>
      </c>
      <c r="Q234" s="3">
        <v>31937523.109999999</v>
      </c>
      <c r="R234" s="4">
        <v>1.6E-2</v>
      </c>
      <c r="S234" s="3">
        <v>511000</v>
      </c>
      <c r="T234" s="3"/>
      <c r="U234" s="5"/>
      <c r="V234" s="3">
        <v>8782872</v>
      </c>
      <c r="W234" s="5"/>
      <c r="X234" s="3">
        <v>20573895</v>
      </c>
      <c r="Y234" s="3">
        <v>4835186</v>
      </c>
      <c r="Z234" s="3">
        <v>102451</v>
      </c>
      <c r="AA234" s="3">
        <v>720606</v>
      </c>
      <c r="AB234" s="3">
        <v>14915652</v>
      </c>
      <c r="AC234" s="3">
        <v>0</v>
      </c>
      <c r="AD234" s="3">
        <v>12378615</v>
      </c>
      <c r="AE234" s="3">
        <v>0</v>
      </c>
      <c r="AF234" s="3">
        <v>13335211</v>
      </c>
      <c r="AG234" s="3">
        <v>511000</v>
      </c>
      <c r="AH234" s="3">
        <v>12378615</v>
      </c>
      <c r="AI234" s="3">
        <v>8782872</v>
      </c>
      <c r="AJ234" s="3">
        <v>-442447</v>
      </c>
      <c r="AK234" s="3">
        <v>145145</v>
      </c>
      <c r="AL234" s="3">
        <v>898816</v>
      </c>
      <c r="AM234" s="3">
        <v>-753671</v>
      </c>
      <c r="AN234" s="3">
        <v>587592</v>
      </c>
      <c r="AO234" s="3">
        <v>0</v>
      </c>
      <c r="AP234" s="3">
        <v>0</v>
      </c>
      <c r="AQ234" s="3">
        <v>587592</v>
      </c>
      <c r="AR234" s="3">
        <f>Tabela1[[#This Row],[Potrzeby finansowe 2027
w tym:]]+Tabela1[[#This Row],[Rozliczenie 2025 potrz. fin.]]</f>
        <v>21161487</v>
      </c>
      <c r="AS234" s="3">
        <v>0</v>
      </c>
      <c r="AT234" s="3">
        <v>0</v>
      </c>
      <c r="AU234" s="3"/>
      <c r="AV234" s="3"/>
      <c r="AW234" s="3"/>
      <c r="AX234" s="3"/>
      <c r="AY234" s="3"/>
      <c r="AZ234" s="3"/>
      <c r="BA234" s="3">
        <v>102451</v>
      </c>
      <c r="BB234" s="3">
        <v>0</v>
      </c>
      <c r="BC234" s="3">
        <v>29.35</v>
      </c>
      <c r="BD234" s="3">
        <v>928.63</v>
      </c>
      <c r="BE234" s="3">
        <v>0</v>
      </c>
      <c r="BF234" s="3">
        <v>0</v>
      </c>
      <c r="BG234" s="3">
        <v>451450</v>
      </c>
      <c r="BH234" s="3">
        <v>4242</v>
      </c>
      <c r="BI234" s="3">
        <v>269156</v>
      </c>
      <c r="BJ234" s="3">
        <v>4136073.0874999994</v>
      </c>
      <c r="BK234" s="3">
        <v>2701416.42</v>
      </c>
      <c r="BL234" s="3">
        <v>361852.27</v>
      </c>
      <c r="BM234" s="3">
        <v>5014922.13</v>
      </c>
      <c r="BN234" s="53">
        <v>0.76900105387836559</v>
      </c>
      <c r="BO234" s="54">
        <v>1.8779309999999999E-4</v>
      </c>
      <c r="BP234" s="70">
        <v>4722</v>
      </c>
      <c r="BQ234" s="71"/>
      <c r="BR234" s="70"/>
      <c r="BS234" s="72"/>
      <c r="BT234" s="72"/>
      <c r="BU234" s="70">
        <v>13335211</v>
      </c>
      <c r="BV234" s="70">
        <v>511000</v>
      </c>
      <c r="BW234" s="74">
        <v>12378615</v>
      </c>
      <c r="BX234" s="70">
        <v>26224826</v>
      </c>
    </row>
    <row r="235" spans="1:76" x14ac:dyDescent="0.3">
      <c r="A235" s="73" t="s">
        <v>10</v>
      </c>
      <c r="B235" s="2" t="s">
        <v>18</v>
      </c>
      <c r="C235" s="2" t="s">
        <v>56</v>
      </c>
      <c r="D235" s="2" t="s">
        <v>11</v>
      </c>
      <c r="E235" s="2" t="s">
        <v>15</v>
      </c>
      <c r="F235" s="17" t="str">
        <f>+Tabela1[[#This Row],[WK]]&amp;Tabela1[[#This Row],[PK]]&amp;Tabela1[[#This Row],[GK]]</f>
        <v>040902</v>
      </c>
      <c r="G235" s="2" t="s">
        <v>250</v>
      </c>
      <c r="H235" s="3">
        <v>161827360.56</v>
      </c>
      <c r="I235" s="4">
        <v>1.125</v>
      </c>
      <c r="J235" s="3">
        <v>182055780.63</v>
      </c>
      <c r="K235" s="4">
        <v>7.0000000000000007E-2</v>
      </c>
      <c r="L235" s="3">
        <v>12743905</v>
      </c>
      <c r="M235" s="3"/>
      <c r="N235" s="5"/>
      <c r="O235" s="3">
        <v>3328010.69</v>
      </c>
      <c r="P235" s="4">
        <v>1.125</v>
      </c>
      <c r="Q235" s="3">
        <v>3744012.03</v>
      </c>
      <c r="R235" s="4">
        <v>1.6E-2</v>
      </c>
      <c r="S235" s="3">
        <v>59904</v>
      </c>
      <c r="T235" s="3"/>
      <c r="U235" s="5"/>
      <c r="V235" s="3">
        <v>7987975</v>
      </c>
      <c r="W235" s="5"/>
      <c r="X235" s="3">
        <v>14695712</v>
      </c>
      <c r="Y235" s="3">
        <v>4539740</v>
      </c>
      <c r="Z235" s="3">
        <v>743778</v>
      </c>
      <c r="AA235" s="3">
        <v>927453</v>
      </c>
      <c r="AB235" s="3">
        <v>6904368</v>
      </c>
      <c r="AC235" s="3">
        <v>1580373</v>
      </c>
      <c r="AD235" s="3">
        <v>6707736</v>
      </c>
      <c r="AE235" s="3">
        <v>0</v>
      </c>
      <c r="AF235" s="3">
        <v>12743905</v>
      </c>
      <c r="AG235" s="3">
        <v>59904</v>
      </c>
      <c r="AH235" s="3">
        <v>6707736</v>
      </c>
      <c r="AI235" s="3">
        <v>7987975</v>
      </c>
      <c r="AJ235" s="3">
        <v>-525963</v>
      </c>
      <c r="AK235" s="3">
        <v>-525963</v>
      </c>
      <c r="AL235" s="3">
        <v>604625</v>
      </c>
      <c r="AM235" s="3">
        <v>-1130588</v>
      </c>
      <c r="AN235" s="3">
        <v>-402063</v>
      </c>
      <c r="AO235" s="3">
        <v>0</v>
      </c>
      <c r="AP235" s="3">
        <v>402063</v>
      </c>
      <c r="AQ235" s="3">
        <v>0</v>
      </c>
      <c r="AR235" s="3">
        <f>Tabela1[[#This Row],[Potrzeby finansowe 2027
w tym:]]+Tabela1[[#This Row],[Rozliczenie 2025 potrz. fin.]]</f>
        <v>14695712</v>
      </c>
      <c r="AS235" s="3">
        <v>0</v>
      </c>
      <c r="AT235" s="3">
        <v>0</v>
      </c>
      <c r="AU235" s="3"/>
      <c r="AV235" s="3"/>
      <c r="AW235" s="3"/>
      <c r="AX235" s="3"/>
      <c r="AY235" s="3"/>
      <c r="AZ235" s="3"/>
      <c r="BA235" s="3">
        <v>743778</v>
      </c>
      <c r="BB235" s="3">
        <v>0</v>
      </c>
      <c r="BC235" s="3">
        <v>697.83</v>
      </c>
      <c r="BD235" s="3">
        <v>3796.32</v>
      </c>
      <c r="BE235" s="3">
        <v>2659.04</v>
      </c>
      <c r="BF235" s="3">
        <v>0</v>
      </c>
      <c r="BG235" s="3">
        <v>474118</v>
      </c>
      <c r="BH235" s="3">
        <v>4455</v>
      </c>
      <c r="BI235" s="3">
        <v>453335</v>
      </c>
      <c r="BJ235" s="3">
        <v>6966321.8125</v>
      </c>
      <c r="BK235" s="3">
        <v>4697684.92</v>
      </c>
      <c r="BL235" s="3">
        <v>88502.45</v>
      </c>
      <c r="BM235" s="3">
        <v>8897542.6699999999</v>
      </c>
      <c r="BN235" s="53">
        <v>0.77307107616835946</v>
      </c>
      <c r="BO235" s="54">
        <v>1.8013E-4</v>
      </c>
      <c r="BP235" s="70">
        <v>4530</v>
      </c>
      <c r="BQ235" s="71"/>
      <c r="BR235" s="70"/>
      <c r="BS235" s="72"/>
      <c r="BT235" s="72"/>
      <c r="BU235" s="70">
        <v>12743905</v>
      </c>
      <c r="BV235" s="70">
        <v>59904</v>
      </c>
      <c r="BW235" s="74">
        <v>6707736</v>
      </c>
      <c r="BX235" s="70">
        <v>19511545</v>
      </c>
    </row>
    <row r="236" spans="1:76" x14ac:dyDescent="0.3">
      <c r="A236" s="73" t="s">
        <v>10</v>
      </c>
      <c r="B236" s="2" t="s">
        <v>18</v>
      </c>
      <c r="C236" s="2" t="s">
        <v>56</v>
      </c>
      <c r="D236" s="2" t="s">
        <v>16</v>
      </c>
      <c r="E236" s="2" t="s">
        <v>19</v>
      </c>
      <c r="F236" s="17" t="str">
        <f>+Tabela1[[#This Row],[WK]]&amp;Tabela1[[#This Row],[PK]]&amp;Tabela1[[#This Row],[GK]]</f>
        <v>040903</v>
      </c>
      <c r="G236" s="2" t="s">
        <v>251</v>
      </c>
      <c r="H236" s="3">
        <v>1090934603.98</v>
      </c>
      <c r="I236" s="4">
        <v>1.125</v>
      </c>
      <c r="J236" s="3">
        <v>1227301429.48</v>
      </c>
      <c r="K236" s="4">
        <v>7.0000000000000007E-2</v>
      </c>
      <c r="L236" s="3">
        <v>85911100</v>
      </c>
      <c r="M236" s="3"/>
      <c r="N236" s="5"/>
      <c r="O236" s="3">
        <v>224127801.53000003</v>
      </c>
      <c r="P236" s="4">
        <v>1.125</v>
      </c>
      <c r="Q236" s="3">
        <v>252143776.72</v>
      </c>
      <c r="R236" s="4">
        <v>1.6E-2</v>
      </c>
      <c r="S236" s="3">
        <v>4034300</v>
      </c>
      <c r="T236" s="3"/>
      <c r="U236" s="5"/>
      <c r="V236" s="3">
        <v>50642048</v>
      </c>
      <c r="W236" s="5"/>
      <c r="X236" s="3">
        <v>55323108</v>
      </c>
      <c r="Y236" s="3">
        <v>2398551</v>
      </c>
      <c r="Z236" s="3">
        <v>34951</v>
      </c>
      <c r="AA236" s="3">
        <v>4038383</v>
      </c>
      <c r="AB236" s="3">
        <v>47727601</v>
      </c>
      <c r="AC236" s="3">
        <v>1123622</v>
      </c>
      <c r="AD236" s="3">
        <v>9169084</v>
      </c>
      <c r="AE236" s="3">
        <v>0</v>
      </c>
      <c r="AF236" s="3">
        <v>85911100</v>
      </c>
      <c r="AG236" s="3">
        <v>4034300</v>
      </c>
      <c r="AH236" s="3">
        <v>9169084</v>
      </c>
      <c r="AI236" s="3">
        <v>50642048</v>
      </c>
      <c r="AJ236" s="3">
        <v>1669104</v>
      </c>
      <c r="AK236" s="3">
        <v>4717613</v>
      </c>
      <c r="AL236" s="3">
        <v>2542469</v>
      </c>
      <c r="AM236" s="3">
        <v>2175144</v>
      </c>
      <c r="AN236" s="3">
        <v>3048509</v>
      </c>
      <c r="AO236" s="3">
        <v>0</v>
      </c>
      <c r="AP236" s="3">
        <v>0</v>
      </c>
      <c r="AQ236" s="3">
        <v>3048509</v>
      </c>
      <c r="AR236" s="3">
        <f>Tabela1[[#This Row],[Potrzeby finansowe 2027
w tym:]]+Tabela1[[#This Row],[Rozliczenie 2025 potrz. fin.]]</f>
        <v>58371617</v>
      </c>
      <c r="AS236" s="3">
        <v>0</v>
      </c>
      <c r="AT236" s="3">
        <v>0</v>
      </c>
      <c r="AU236" s="3"/>
      <c r="AV236" s="3"/>
      <c r="AW236" s="3"/>
      <c r="AX236" s="3"/>
      <c r="AY236" s="3"/>
      <c r="AZ236" s="3"/>
      <c r="BA236" s="3">
        <v>34951</v>
      </c>
      <c r="BB236" s="3">
        <v>0</v>
      </c>
      <c r="BC236" s="3">
        <v>0</v>
      </c>
      <c r="BD236" s="3">
        <v>154.46</v>
      </c>
      <c r="BE236" s="3">
        <v>391.44</v>
      </c>
      <c r="BF236" s="3">
        <v>0</v>
      </c>
      <c r="BG236" s="3">
        <v>2502667</v>
      </c>
      <c r="BH236" s="3">
        <v>23516</v>
      </c>
      <c r="BI236" s="3">
        <v>1535716</v>
      </c>
      <c r="BJ236" s="3">
        <v>23599101.462499999</v>
      </c>
      <c r="BK236" s="3">
        <v>17006615.619999997</v>
      </c>
      <c r="BL236" s="3">
        <v>5462195.5300000003</v>
      </c>
      <c r="BM236" s="3">
        <v>15445552.310000002</v>
      </c>
      <c r="BN236" s="53">
        <v>0.97799725805097781</v>
      </c>
      <c r="BO236" s="54">
        <v>1.0106959999999999E-3</v>
      </c>
      <c r="BP236" s="70">
        <v>25417</v>
      </c>
      <c r="BQ236" s="71"/>
      <c r="BR236" s="70"/>
      <c r="BS236" s="72"/>
      <c r="BT236" s="72"/>
      <c r="BU236" s="70">
        <v>85911100</v>
      </c>
      <c r="BV236" s="70">
        <v>4034300</v>
      </c>
      <c r="BW236" s="74">
        <v>9169084</v>
      </c>
      <c r="BX236" s="70">
        <v>99114484</v>
      </c>
    </row>
    <row r="237" spans="1:76" x14ac:dyDescent="0.3">
      <c r="A237" s="73" t="s">
        <v>10</v>
      </c>
      <c r="B237" s="2" t="s">
        <v>18</v>
      </c>
      <c r="C237" s="2" t="s">
        <v>56</v>
      </c>
      <c r="D237" s="2" t="s">
        <v>18</v>
      </c>
      <c r="E237" s="2" t="s">
        <v>19</v>
      </c>
      <c r="F237" s="17" t="str">
        <f>+Tabela1[[#This Row],[WK]]&amp;Tabela1[[#This Row],[PK]]&amp;Tabela1[[#This Row],[GK]]</f>
        <v>040904</v>
      </c>
      <c r="G237" s="2" t="s">
        <v>252</v>
      </c>
      <c r="H237" s="3">
        <v>435284459.30000001</v>
      </c>
      <c r="I237" s="4">
        <v>1.125</v>
      </c>
      <c r="J237" s="3">
        <v>489695016.70999998</v>
      </c>
      <c r="K237" s="4">
        <v>7.0000000000000007E-2</v>
      </c>
      <c r="L237" s="3">
        <v>34278651</v>
      </c>
      <c r="M237" s="3"/>
      <c r="N237" s="5"/>
      <c r="O237" s="3">
        <v>26961985.109999999</v>
      </c>
      <c r="P237" s="4">
        <v>1.125</v>
      </c>
      <c r="Q237" s="3">
        <v>30332233.25</v>
      </c>
      <c r="R237" s="4">
        <v>1.6E-2</v>
      </c>
      <c r="S237" s="3">
        <v>485316</v>
      </c>
      <c r="T237" s="3"/>
      <c r="U237" s="5"/>
      <c r="V237" s="3">
        <v>22430712</v>
      </c>
      <c r="W237" s="5"/>
      <c r="X237" s="3">
        <v>24423188</v>
      </c>
      <c r="Y237" s="3">
        <v>4286012</v>
      </c>
      <c r="Z237" s="3">
        <v>489158</v>
      </c>
      <c r="AA237" s="3">
        <v>1699026</v>
      </c>
      <c r="AB237" s="3">
        <v>14445121</v>
      </c>
      <c r="AC237" s="3">
        <v>3503871</v>
      </c>
      <c r="AD237" s="3">
        <v>1992476</v>
      </c>
      <c r="AE237" s="3">
        <v>0</v>
      </c>
      <c r="AF237" s="3">
        <v>34278651</v>
      </c>
      <c r="AG237" s="3">
        <v>485316</v>
      </c>
      <c r="AH237" s="3">
        <v>1992476</v>
      </c>
      <c r="AI237" s="3">
        <v>22430712</v>
      </c>
      <c r="AJ237" s="3">
        <v>906466</v>
      </c>
      <c r="AK237" s="3">
        <v>906466</v>
      </c>
      <c r="AL237" s="3">
        <v>1715422</v>
      </c>
      <c r="AM237" s="3">
        <v>-808956</v>
      </c>
      <c r="AN237" s="3">
        <v>1233628</v>
      </c>
      <c r="AO237" s="3">
        <v>0</v>
      </c>
      <c r="AP237" s="3">
        <v>-1233628</v>
      </c>
      <c r="AQ237" s="3">
        <v>0</v>
      </c>
      <c r="AR237" s="3">
        <f>Tabela1[[#This Row],[Potrzeby finansowe 2027
w tym:]]+Tabela1[[#This Row],[Rozliczenie 2025 potrz. fin.]]</f>
        <v>24423188</v>
      </c>
      <c r="AS237" s="3">
        <v>0</v>
      </c>
      <c r="AT237" s="3">
        <v>0</v>
      </c>
      <c r="AU237" s="3"/>
      <c r="AV237" s="3"/>
      <c r="AW237" s="3"/>
      <c r="AX237" s="3"/>
      <c r="AY237" s="3"/>
      <c r="AZ237" s="3"/>
      <c r="BA237" s="3">
        <v>489158</v>
      </c>
      <c r="BB237" s="3">
        <v>0</v>
      </c>
      <c r="BC237" s="3">
        <v>25.92</v>
      </c>
      <c r="BD237" s="3">
        <v>4799.62</v>
      </c>
      <c r="BE237" s="3">
        <v>29.75</v>
      </c>
      <c r="BF237" s="3">
        <v>0</v>
      </c>
      <c r="BG237" s="3">
        <v>1133310</v>
      </c>
      <c r="BH237" s="3">
        <v>10649</v>
      </c>
      <c r="BI237" s="3">
        <v>565716</v>
      </c>
      <c r="BJ237" s="3">
        <v>8693266.7699999996</v>
      </c>
      <c r="BK237" s="3">
        <v>4771913.41</v>
      </c>
      <c r="BL237" s="3">
        <v>2460374.8199999998</v>
      </c>
      <c r="BM237" s="3">
        <v>10764663.800000001</v>
      </c>
      <c r="BN237" s="53">
        <v>0.90942428396892472</v>
      </c>
      <c r="BO237" s="54">
        <v>4.3872200000000001E-4</v>
      </c>
      <c r="BP237" s="70">
        <v>11033</v>
      </c>
      <c r="BQ237" s="71"/>
      <c r="BR237" s="70"/>
      <c r="BS237" s="72"/>
      <c r="BT237" s="72"/>
      <c r="BU237" s="70">
        <v>34278651</v>
      </c>
      <c r="BV237" s="70">
        <v>485316</v>
      </c>
      <c r="BW237" s="74">
        <v>1992476</v>
      </c>
      <c r="BX237" s="70">
        <v>36756443</v>
      </c>
    </row>
    <row r="238" spans="1:76" x14ac:dyDescent="0.3">
      <c r="A238" s="73" t="s">
        <v>10</v>
      </c>
      <c r="B238" s="2" t="s">
        <v>18</v>
      </c>
      <c r="C238" s="2" t="s">
        <v>69</v>
      </c>
      <c r="D238" s="2" t="s">
        <v>12</v>
      </c>
      <c r="E238" s="2" t="s">
        <v>19</v>
      </c>
      <c r="F238" s="17" t="str">
        <f>+Tabela1[[#This Row],[WK]]&amp;Tabela1[[#This Row],[PK]]&amp;Tabela1[[#This Row],[GK]]</f>
        <v>041001</v>
      </c>
      <c r="G238" s="2" t="s">
        <v>253</v>
      </c>
      <c r="H238" s="3">
        <v>426304464.25</v>
      </c>
      <c r="I238" s="4">
        <v>1.125</v>
      </c>
      <c r="J238" s="3">
        <v>479592522.27999997</v>
      </c>
      <c r="K238" s="4">
        <v>7.0000000000000007E-2</v>
      </c>
      <c r="L238" s="3">
        <v>33571477</v>
      </c>
      <c r="M238" s="3"/>
      <c r="N238" s="5"/>
      <c r="O238" s="3">
        <v>16019615.430000002</v>
      </c>
      <c r="P238" s="4">
        <v>1.125</v>
      </c>
      <c r="Q238" s="3">
        <v>18022067.359999999</v>
      </c>
      <c r="R238" s="4">
        <v>1.6E-2</v>
      </c>
      <c r="S238" s="3">
        <v>288353</v>
      </c>
      <c r="T238" s="3"/>
      <c r="U238" s="5"/>
      <c r="V238" s="3">
        <v>22813560</v>
      </c>
      <c r="W238" s="5"/>
      <c r="X238" s="3">
        <v>59388269</v>
      </c>
      <c r="Y238" s="3">
        <v>26455220</v>
      </c>
      <c r="Z238" s="3">
        <v>179369</v>
      </c>
      <c r="AA238" s="3">
        <v>1901075</v>
      </c>
      <c r="AB238" s="3">
        <v>30852605</v>
      </c>
      <c r="AC238" s="3">
        <v>0</v>
      </c>
      <c r="AD238" s="3">
        <v>36000572</v>
      </c>
      <c r="AE238" s="3">
        <v>0</v>
      </c>
      <c r="AF238" s="3">
        <v>33571477</v>
      </c>
      <c r="AG238" s="3">
        <v>288353</v>
      </c>
      <c r="AH238" s="3">
        <v>36000572</v>
      </c>
      <c r="AI238" s="3">
        <v>22813560</v>
      </c>
      <c r="AJ238" s="3">
        <v>265072</v>
      </c>
      <c r="AK238" s="3">
        <v>-309064</v>
      </c>
      <c r="AL238" s="3">
        <v>1144305</v>
      </c>
      <c r="AM238" s="3">
        <v>-1453369</v>
      </c>
      <c r="AN238" s="3">
        <v>-574136</v>
      </c>
      <c r="AO238" s="3">
        <v>0</v>
      </c>
      <c r="AP238" s="3">
        <v>0</v>
      </c>
      <c r="AQ238" s="3">
        <v>-574136</v>
      </c>
      <c r="AR238" s="3">
        <f>Tabela1[[#This Row],[Potrzeby finansowe 2027
w tym:]]+Tabela1[[#This Row],[Rozliczenie 2025 potrz. fin.]]</f>
        <v>58814133</v>
      </c>
      <c r="AS238" s="3">
        <v>0</v>
      </c>
      <c r="AT238" s="3">
        <v>0</v>
      </c>
      <c r="AU238" s="3"/>
      <c r="AV238" s="3"/>
      <c r="AW238" s="3"/>
      <c r="AX238" s="3"/>
      <c r="AY238" s="3"/>
      <c r="AZ238" s="3"/>
      <c r="BA238" s="3">
        <v>179369</v>
      </c>
      <c r="BB238" s="3">
        <v>0</v>
      </c>
      <c r="BC238" s="3">
        <v>17.64</v>
      </c>
      <c r="BD238" s="3">
        <v>0</v>
      </c>
      <c r="BE238" s="3">
        <v>3476.61</v>
      </c>
      <c r="BF238" s="3">
        <v>0</v>
      </c>
      <c r="BG238" s="3">
        <v>1263572</v>
      </c>
      <c r="BH238" s="3">
        <v>11873</v>
      </c>
      <c r="BI238" s="3">
        <v>637503</v>
      </c>
      <c r="BJ238" s="3">
        <v>9796412.4100000001</v>
      </c>
      <c r="BK238" s="3">
        <v>6937495.6899999995</v>
      </c>
      <c r="BL238" s="3">
        <v>809825.77</v>
      </c>
      <c r="BM238" s="3">
        <v>9816015.3399999999</v>
      </c>
      <c r="BN238" s="53">
        <v>0.60868097329863935</v>
      </c>
      <c r="BO238" s="54">
        <v>5.5855360000000003E-4</v>
      </c>
      <c r="BP238" s="70">
        <v>14046</v>
      </c>
      <c r="BQ238" s="71"/>
      <c r="BR238" s="70"/>
      <c r="BS238" s="72"/>
      <c r="BT238" s="72"/>
      <c r="BU238" s="70">
        <v>33571477</v>
      </c>
      <c r="BV238" s="70">
        <v>288353</v>
      </c>
      <c r="BW238" s="74">
        <v>36000572</v>
      </c>
      <c r="BX238" s="70">
        <v>69860402</v>
      </c>
    </row>
    <row r="239" spans="1:76" x14ac:dyDescent="0.3">
      <c r="A239" s="73" t="s">
        <v>10</v>
      </c>
      <c r="B239" s="2" t="s">
        <v>18</v>
      </c>
      <c r="C239" s="2" t="s">
        <v>69</v>
      </c>
      <c r="D239" s="2" t="s">
        <v>11</v>
      </c>
      <c r="E239" s="2" t="s">
        <v>19</v>
      </c>
      <c r="F239" s="17" t="str">
        <f>+Tabela1[[#This Row],[WK]]&amp;Tabela1[[#This Row],[PK]]&amp;Tabela1[[#This Row],[GK]]</f>
        <v>041002</v>
      </c>
      <c r="G239" s="2" t="s">
        <v>254</v>
      </c>
      <c r="H239" s="3">
        <v>317716293.06</v>
      </c>
      <c r="I239" s="4">
        <v>1.125</v>
      </c>
      <c r="J239" s="3">
        <v>357430829.69</v>
      </c>
      <c r="K239" s="4">
        <v>7.0000000000000007E-2</v>
      </c>
      <c r="L239" s="3">
        <v>25020158</v>
      </c>
      <c r="M239" s="3"/>
      <c r="N239" s="5"/>
      <c r="O239" s="3">
        <v>9793507.3399999999</v>
      </c>
      <c r="P239" s="4">
        <v>1.125</v>
      </c>
      <c r="Q239" s="3">
        <v>11017695.76</v>
      </c>
      <c r="R239" s="4">
        <v>1.6E-2</v>
      </c>
      <c r="S239" s="3">
        <v>176283</v>
      </c>
      <c r="T239" s="3"/>
      <c r="U239" s="5"/>
      <c r="V239" s="3">
        <v>17325971</v>
      </c>
      <c r="W239" s="5"/>
      <c r="X239" s="3">
        <v>45193344</v>
      </c>
      <c r="Y239" s="3">
        <v>12850772</v>
      </c>
      <c r="Z239" s="3">
        <v>547580</v>
      </c>
      <c r="AA239" s="3">
        <v>1512780</v>
      </c>
      <c r="AB239" s="3">
        <v>27952681</v>
      </c>
      <c r="AC239" s="3">
        <v>2329531</v>
      </c>
      <c r="AD239" s="3">
        <v>28681421</v>
      </c>
      <c r="AE239" s="3">
        <v>0</v>
      </c>
      <c r="AF239" s="3">
        <v>25020158</v>
      </c>
      <c r="AG239" s="3">
        <v>176283</v>
      </c>
      <c r="AH239" s="3">
        <v>28681421</v>
      </c>
      <c r="AI239" s="3">
        <v>17325971</v>
      </c>
      <c r="AJ239" s="3">
        <v>3466208</v>
      </c>
      <c r="AK239" s="3">
        <v>4280256</v>
      </c>
      <c r="AL239" s="3">
        <v>1286011</v>
      </c>
      <c r="AM239" s="3">
        <v>2994245</v>
      </c>
      <c r="AN239" s="3">
        <v>2313310</v>
      </c>
      <c r="AO239" s="3">
        <v>0</v>
      </c>
      <c r="AP239" s="3">
        <v>-1499262</v>
      </c>
      <c r="AQ239" s="3">
        <v>814048</v>
      </c>
      <c r="AR239" s="3">
        <f>Tabela1[[#This Row],[Potrzeby finansowe 2027
w tym:]]+Tabela1[[#This Row],[Rozliczenie 2025 potrz. fin.]]</f>
        <v>46007392</v>
      </c>
      <c r="AS239" s="3">
        <v>0</v>
      </c>
      <c r="AT239" s="3">
        <v>0</v>
      </c>
      <c r="AU239" s="3"/>
      <c r="AV239" s="3"/>
      <c r="AW239" s="3"/>
      <c r="AX239" s="3"/>
      <c r="AY239" s="3"/>
      <c r="AZ239" s="3"/>
      <c r="BA239" s="3">
        <v>547580</v>
      </c>
      <c r="BB239" s="3">
        <v>0</v>
      </c>
      <c r="BC239" s="3">
        <v>102.8</v>
      </c>
      <c r="BD239" s="3">
        <v>5143.5600000000004</v>
      </c>
      <c r="BE239" s="3">
        <v>0</v>
      </c>
      <c r="BF239" s="3">
        <v>0</v>
      </c>
      <c r="BG239" s="3">
        <v>922803</v>
      </c>
      <c r="BH239" s="3">
        <v>8671</v>
      </c>
      <c r="BI239" s="3">
        <v>589977</v>
      </c>
      <c r="BJ239" s="3">
        <v>9066084.125</v>
      </c>
      <c r="BK239" s="3">
        <v>3634847.16</v>
      </c>
      <c r="BL239" s="3">
        <v>4656613.5999999996</v>
      </c>
      <c r="BM239" s="3">
        <v>12411720.66</v>
      </c>
      <c r="BN239" s="53">
        <v>0.69220596327280537</v>
      </c>
      <c r="BO239" s="54">
        <v>3.5590040000000001E-4</v>
      </c>
      <c r="BP239" s="70">
        <v>8951</v>
      </c>
      <c r="BQ239" s="71"/>
      <c r="BR239" s="70"/>
      <c r="BS239" s="72"/>
      <c r="BT239" s="72"/>
      <c r="BU239" s="70">
        <v>25020158</v>
      </c>
      <c r="BV239" s="70">
        <v>176283</v>
      </c>
      <c r="BW239" s="74">
        <v>28681421</v>
      </c>
      <c r="BX239" s="70">
        <v>53877862</v>
      </c>
    </row>
    <row r="240" spans="1:76" x14ac:dyDescent="0.3">
      <c r="A240" s="73" t="s">
        <v>10</v>
      </c>
      <c r="B240" s="2" t="s">
        <v>18</v>
      </c>
      <c r="C240" s="2" t="s">
        <v>69</v>
      </c>
      <c r="D240" s="2" t="s">
        <v>16</v>
      </c>
      <c r="E240" s="2" t="s">
        <v>19</v>
      </c>
      <c r="F240" s="17" t="str">
        <f>+Tabela1[[#This Row],[WK]]&amp;Tabela1[[#This Row],[PK]]&amp;Tabela1[[#This Row],[GK]]</f>
        <v>041003</v>
      </c>
      <c r="G240" s="2" t="s">
        <v>255</v>
      </c>
      <c r="H240" s="3">
        <v>1356853316.24</v>
      </c>
      <c r="I240" s="4">
        <v>1.125</v>
      </c>
      <c r="J240" s="3">
        <v>1526459980.77</v>
      </c>
      <c r="K240" s="4">
        <v>7.0000000000000007E-2</v>
      </c>
      <c r="L240" s="3">
        <v>106852199</v>
      </c>
      <c r="M240" s="3"/>
      <c r="N240" s="5"/>
      <c r="O240" s="3">
        <v>136067495.28999999</v>
      </c>
      <c r="P240" s="4">
        <v>1.125</v>
      </c>
      <c r="Q240" s="3">
        <v>153075932.19999999</v>
      </c>
      <c r="R240" s="4">
        <v>1.6E-2</v>
      </c>
      <c r="S240" s="3">
        <v>2449215</v>
      </c>
      <c r="T240" s="3"/>
      <c r="U240" s="5"/>
      <c r="V240" s="3">
        <v>63269906</v>
      </c>
      <c r="W240" s="5"/>
      <c r="X240" s="3">
        <v>82168063</v>
      </c>
      <c r="Y240" s="3">
        <v>17041492</v>
      </c>
      <c r="Z240" s="3">
        <v>298937</v>
      </c>
      <c r="AA240" s="3">
        <v>4988894</v>
      </c>
      <c r="AB240" s="3">
        <v>59838740</v>
      </c>
      <c r="AC240" s="3">
        <v>0</v>
      </c>
      <c r="AD240" s="3">
        <v>19364097</v>
      </c>
      <c r="AE240" s="3">
        <v>0</v>
      </c>
      <c r="AF240" s="3">
        <v>106852199</v>
      </c>
      <c r="AG240" s="3">
        <v>2449215</v>
      </c>
      <c r="AH240" s="3">
        <v>19364097</v>
      </c>
      <c r="AI240" s="3">
        <v>63269906</v>
      </c>
      <c r="AJ240" s="3">
        <v>2829041</v>
      </c>
      <c r="AK240" s="3">
        <v>3294981</v>
      </c>
      <c r="AL240" s="3">
        <v>3069305</v>
      </c>
      <c r="AM240" s="3">
        <v>225676</v>
      </c>
      <c r="AN240" s="3">
        <v>465940</v>
      </c>
      <c r="AO240" s="3">
        <v>0</v>
      </c>
      <c r="AP240" s="3">
        <v>0</v>
      </c>
      <c r="AQ240" s="3">
        <v>465940</v>
      </c>
      <c r="AR240" s="3">
        <f>Tabela1[[#This Row],[Potrzeby finansowe 2027
w tym:]]+Tabela1[[#This Row],[Rozliczenie 2025 potrz. fin.]]</f>
        <v>82634003</v>
      </c>
      <c r="AS240" s="3">
        <v>0</v>
      </c>
      <c r="AT240" s="3">
        <v>0</v>
      </c>
      <c r="AU240" s="3"/>
      <c r="AV240" s="3"/>
      <c r="AW240" s="3"/>
      <c r="AX240" s="3"/>
      <c r="AY240" s="3"/>
      <c r="AZ240" s="3"/>
      <c r="BA240" s="3">
        <v>298937</v>
      </c>
      <c r="BB240" s="3">
        <v>0</v>
      </c>
      <c r="BC240" s="3">
        <v>117.91</v>
      </c>
      <c r="BD240" s="3">
        <v>100.68</v>
      </c>
      <c r="BE240" s="3">
        <v>5002.7</v>
      </c>
      <c r="BF240" s="3">
        <v>0</v>
      </c>
      <c r="BG240" s="3">
        <v>3115988</v>
      </c>
      <c r="BH240" s="3">
        <v>29279</v>
      </c>
      <c r="BI240" s="3">
        <v>1872906</v>
      </c>
      <c r="BJ240" s="3">
        <v>28780652.160000004</v>
      </c>
      <c r="BK240" s="3">
        <v>20028725.350000001</v>
      </c>
      <c r="BL240" s="3">
        <v>9760280.0600000005</v>
      </c>
      <c r="BM240" s="3">
        <v>15487147.119999997</v>
      </c>
      <c r="BN240" s="53">
        <v>0.87139512977626077</v>
      </c>
      <c r="BO240" s="54">
        <v>1.2285536000000001E-3</v>
      </c>
      <c r="BP240" s="70">
        <v>30896</v>
      </c>
      <c r="BQ240" s="71"/>
      <c r="BR240" s="70"/>
      <c r="BS240" s="72"/>
      <c r="BT240" s="72"/>
      <c r="BU240" s="70">
        <v>106852199</v>
      </c>
      <c r="BV240" s="70">
        <v>2449215</v>
      </c>
      <c r="BW240" s="74">
        <v>19364097</v>
      </c>
      <c r="BX240" s="70">
        <v>128665511</v>
      </c>
    </row>
    <row r="241" spans="1:76" x14ac:dyDescent="0.3">
      <c r="A241" s="73" t="s">
        <v>10</v>
      </c>
      <c r="B241" s="2" t="s">
        <v>18</v>
      </c>
      <c r="C241" s="2" t="s">
        <v>69</v>
      </c>
      <c r="D241" s="2" t="s">
        <v>18</v>
      </c>
      <c r="E241" s="2" t="s">
        <v>15</v>
      </c>
      <c r="F241" s="17" t="str">
        <f>+Tabela1[[#This Row],[WK]]&amp;Tabela1[[#This Row],[PK]]&amp;Tabela1[[#This Row],[GK]]</f>
        <v>041004</v>
      </c>
      <c r="G241" s="2" t="s">
        <v>256</v>
      </c>
      <c r="H241" s="3">
        <v>250416075.74000001</v>
      </c>
      <c r="I241" s="4">
        <v>1.125</v>
      </c>
      <c r="J241" s="3">
        <v>281718085.20999998</v>
      </c>
      <c r="K241" s="4">
        <v>7.0000000000000007E-2</v>
      </c>
      <c r="L241" s="3">
        <v>19720266</v>
      </c>
      <c r="M241" s="3"/>
      <c r="N241" s="5"/>
      <c r="O241" s="3">
        <v>22830444.439999998</v>
      </c>
      <c r="P241" s="4">
        <v>1.125</v>
      </c>
      <c r="Q241" s="3">
        <v>25684250</v>
      </c>
      <c r="R241" s="4">
        <v>1.6E-2</v>
      </c>
      <c r="S241" s="3">
        <v>410948</v>
      </c>
      <c r="T241" s="3"/>
      <c r="U241" s="5"/>
      <c r="V241" s="3">
        <v>12868446</v>
      </c>
      <c r="W241" s="5"/>
      <c r="X241" s="3">
        <v>26422284</v>
      </c>
      <c r="Y241" s="3">
        <v>6460056</v>
      </c>
      <c r="Z241" s="3">
        <v>425453</v>
      </c>
      <c r="AA241" s="3">
        <v>1249785</v>
      </c>
      <c r="AB241" s="3">
        <v>16010890</v>
      </c>
      <c r="AC241" s="3">
        <v>2276100</v>
      </c>
      <c r="AD241" s="3">
        <v>13553838</v>
      </c>
      <c r="AE241" s="3">
        <v>0</v>
      </c>
      <c r="AF241" s="3">
        <v>19720266</v>
      </c>
      <c r="AG241" s="3">
        <v>410948</v>
      </c>
      <c r="AH241" s="3">
        <v>13553838</v>
      </c>
      <c r="AI241" s="3">
        <v>12868446</v>
      </c>
      <c r="AJ241" s="3">
        <v>1235651</v>
      </c>
      <c r="AK241" s="3">
        <v>1235651</v>
      </c>
      <c r="AL241" s="3">
        <v>695862</v>
      </c>
      <c r="AM241" s="3">
        <v>539789</v>
      </c>
      <c r="AN241" s="3">
        <v>459121</v>
      </c>
      <c r="AO241" s="3">
        <v>0</v>
      </c>
      <c r="AP241" s="3">
        <v>-459121</v>
      </c>
      <c r="AQ241" s="3">
        <v>0</v>
      </c>
      <c r="AR241" s="3">
        <f>Tabela1[[#This Row],[Potrzeby finansowe 2027
w tym:]]+Tabela1[[#This Row],[Rozliczenie 2025 potrz. fin.]]</f>
        <v>26422284</v>
      </c>
      <c r="AS241" s="3">
        <v>0</v>
      </c>
      <c r="AT241" s="3">
        <v>0</v>
      </c>
      <c r="AU241" s="3"/>
      <c r="AV241" s="3"/>
      <c r="AW241" s="3"/>
      <c r="AX241" s="3"/>
      <c r="AY241" s="3"/>
      <c r="AZ241" s="3"/>
      <c r="BA241" s="3">
        <v>425453</v>
      </c>
      <c r="BB241" s="3">
        <v>0</v>
      </c>
      <c r="BC241" s="3">
        <v>131.79</v>
      </c>
      <c r="BD241" s="3">
        <v>2629.11</v>
      </c>
      <c r="BE241" s="3">
        <v>2388.4299999999998</v>
      </c>
      <c r="BF241" s="3">
        <v>0</v>
      </c>
      <c r="BG241" s="3">
        <v>726982</v>
      </c>
      <c r="BH241" s="3">
        <v>6831</v>
      </c>
      <c r="BI241" s="3">
        <v>522803</v>
      </c>
      <c r="BJ241" s="3">
        <v>8033825.7100000009</v>
      </c>
      <c r="BK241" s="3">
        <v>6301942.790000001</v>
      </c>
      <c r="BL241" s="3">
        <v>161998.29</v>
      </c>
      <c r="BM241" s="3">
        <v>6603535.0999999996</v>
      </c>
      <c r="BN241" s="53">
        <v>0.77731643397405425</v>
      </c>
      <c r="BO241" s="54">
        <v>2.6229850000000001E-4</v>
      </c>
      <c r="BP241" s="70">
        <v>6596</v>
      </c>
      <c r="BQ241" s="71"/>
      <c r="BR241" s="70"/>
      <c r="BS241" s="72"/>
      <c r="BT241" s="72"/>
      <c r="BU241" s="70">
        <v>19720266</v>
      </c>
      <c r="BV241" s="70">
        <v>410948</v>
      </c>
      <c r="BW241" s="74">
        <v>13553838</v>
      </c>
      <c r="BX241" s="70">
        <v>33685052</v>
      </c>
    </row>
    <row r="242" spans="1:76" x14ac:dyDescent="0.3">
      <c r="A242" s="73" t="s">
        <v>10</v>
      </c>
      <c r="B242" s="2" t="s">
        <v>18</v>
      </c>
      <c r="C242" s="2" t="s">
        <v>69</v>
      </c>
      <c r="D242" s="2" t="s">
        <v>21</v>
      </c>
      <c r="E242" s="2" t="s">
        <v>19</v>
      </c>
      <c r="F242" s="17" t="str">
        <f>+Tabela1[[#This Row],[WK]]&amp;Tabela1[[#This Row],[PK]]&amp;Tabela1[[#This Row],[GK]]</f>
        <v>041005</v>
      </c>
      <c r="G242" s="2" t="s">
        <v>257</v>
      </c>
      <c r="H242" s="3">
        <v>1170636213.2</v>
      </c>
      <c r="I242" s="4">
        <v>1.125</v>
      </c>
      <c r="J242" s="3">
        <v>1316965739.8499999</v>
      </c>
      <c r="K242" s="4">
        <v>7.0000000000000007E-2</v>
      </c>
      <c r="L242" s="3">
        <v>92187602</v>
      </c>
      <c r="M242" s="3"/>
      <c r="N242" s="5"/>
      <c r="O242" s="3">
        <v>58018468.109999992</v>
      </c>
      <c r="P242" s="4">
        <v>1.125</v>
      </c>
      <c r="Q242" s="3">
        <v>65270776.619999997</v>
      </c>
      <c r="R242" s="4">
        <v>1.6E-2</v>
      </c>
      <c r="S242" s="3">
        <v>1044332</v>
      </c>
      <c r="T242" s="3"/>
      <c r="U242" s="5"/>
      <c r="V242" s="3">
        <v>57778946</v>
      </c>
      <c r="W242" s="5"/>
      <c r="X242" s="3">
        <v>80517027</v>
      </c>
      <c r="Y242" s="3">
        <v>15781065</v>
      </c>
      <c r="Z242" s="3">
        <v>254280</v>
      </c>
      <c r="AA242" s="3">
        <v>3530485</v>
      </c>
      <c r="AB242" s="3">
        <v>55980626</v>
      </c>
      <c r="AC242" s="3">
        <v>4970571</v>
      </c>
      <c r="AD242" s="3">
        <v>22738080</v>
      </c>
      <c r="AE242" s="3">
        <v>0</v>
      </c>
      <c r="AF242" s="3">
        <v>92187602</v>
      </c>
      <c r="AG242" s="3">
        <v>1044332</v>
      </c>
      <c r="AH242" s="3">
        <v>22738080</v>
      </c>
      <c r="AI242" s="3">
        <v>57778946</v>
      </c>
      <c r="AJ242" s="3">
        <v>2219559</v>
      </c>
      <c r="AK242" s="3">
        <v>2219559</v>
      </c>
      <c r="AL242" s="3">
        <v>4090931</v>
      </c>
      <c r="AM242" s="3">
        <v>-1871372</v>
      </c>
      <c r="AN242" s="3">
        <v>2888214</v>
      </c>
      <c r="AO242" s="3">
        <v>0</v>
      </c>
      <c r="AP242" s="3">
        <v>-2888214</v>
      </c>
      <c r="AQ242" s="3">
        <v>0</v>
      </c>
      <c r="AR242" s="3">
        <f>Tabela1[[#This Row],[Potrzeby finansowe 2027
w tym:]]+Tabela1[[#This Row],[Rozliczenie 2025 potrz. fin.]]</f>
        <v>80517027</v>
      </c>
      <c r="AS242" s="3">
        <v>0</v>
      </c>
      <c r="AT242" s="3">
        <v>0</v>
      </c>
      <c r="AU242" s="3"/>
      <c r="AV242" s="3"/>
      <c r="AW242" s="3"/>
      <c r="AX242" s="3"/>
      <c r="AY242" s="3"/>
      <c r="AZ242" s="3"/>
      <c r="BA242" s="3">
        <v>254280</v>
      </c>
      <c r="BB242" s="3">
        <v>0</v>
      </c>
      <c r="BC242" s="3">
        <v>0</v>
      </c>
      <c r="BD242" s="3">
        <v>745.52</v>
      </c>
      <c r="BE242" s="3">
        <v>3604.25</v>
      </c>
      <c r="BF242" s="3">
        <v>0</v>
      </c>
      <c r="BG242" s="3">
        <v>2688056</v>
      </c>
      <c r="BH242" s="3">
        <v>25258</v>
      </c>
      <c r="BI242" s="3">
        <v>842429</v>
      </c>
      <c r="BJ242" s="3">
        <v>12945468.602500003</v>
      </c>
      <c r="BK242" s="3">
        <v>8647660.9600000009</v>
      </c>
      <c r="BL242" s="3">
        <v>342310.26</v>
      </c>
      <c r="BM242" s="3">
        <v>16506610.050000001</v>
      </c>
      <c r="BN242" s="53">
        <v>0.8599460936552793</v>
      </c>
      <c r="BO242" s="54">
        <v>1.0446874E-3</v>
      </c>
      <c r="BP242" s="70">
        <v>26272</v>
      </c>
      <c r="BQ242" s="71"/>
      <c r="BR242" s="70"/>
      <c r="BS242" s="72"/>
      <c r="BT242" s="72"/>
      <c r="BU242" s="70">
        <v>92187602</v>
      </c>
      <c r="BV242" s="70">
        <v>1044332</v>
      </c>
      <c r="BW242" s="74">
        <v>22738080</v>
      </c>
      <c r="BX242" s="70">
        <v>115970014</v>
      </c>
    </row>
    <row r="243" spans="1:76" x14ac:dyDescent="0.3">
      <c r="A243" s="73" t="s">
        <v>10</v>
      </c>
      <c r="B243" s="2" t="s">
        <v>18</v>
      </c>
      <c r="C243" s="2" t="s">
        <v>71</v>
      </c>
      <c r="D243" s="2" t="s">
        <v>12</v>
      </c>
      <c r="E243" s="2" t="s">
        <v>13</v>
      </c>
      <c r="F243" s="17" t="str">
        <f>+Tabela1[[#This Row],[WK]]&amp;Tabela1[[#This Row],[PK]]&amp;Tabela1[[#This Row],[GK]]</f>
        <v>041101</v>
      </c>
      <c r="G243" s="2" t="s">
        <v>258</v>
      </c>
      <c r="H243" s="3">
        <v>258477606.03</v>
      </c>
      <c r="I243" s="4">
        <v>1.125</v>
      </c>
      <c r="J243" s="3">
        <v>290787306.77999997</v>
      </c>
      <c r="K243" s="4">
        <v>7.0000000000000007E-2</v>
      </c>
      <c r="L243" s="3">
        <v>20355111</v>
      </c>
      <c r="M243" s="3"/>
      <c r="N243" s="5"/>
      <c r="O243" s="3">
        <v>60698786.380000003</v>
      </c>
      <c r="P243" s="4">
        <v>1.125</v>
      </c>
      <c r="Q243" s="3">
        <v>68286134.680000007</v>
      </c>
      <c r="R243" s="4">
        <v>1.6E-2</v>
      </c>
      <c r="S243" s="3">
        <v>1092578</v>
      </c>
      <c r="T243" s="3"/>
      <c r="U243" s="5"/>
      <c r="V243" s="3">
        <v>11047909</v>
      </c>
      <c r="W243" s="5"/>
      <c r="X243" s="3">
        <v>13201264</v>
      </c>
      <c r="Y243" s="3">
        <v>1614484</v>
      </c>
      <c r="Z243" s="3">
        <v>0</v>
      </c>
      <c r="AA243" s="3">
        <v>898503</v>
      </c>
      <c r="AB243" s="3">
        <v>10688277</v>
      </c>
      <c r="AC243" s="3">
        <v>0</v>
      </c>
      <c r="AD243" s="3">
        <v>5593337</v>
      </c>
      <c r="AE243" s="3">
        <v>0</v>
      </c>
      <c r="AF243" s="3">
        <v>20355111</v>
      </c>
      <c r="AG243" s="3">
        <v>1092578</v>
      </c>
      <c r="AH243" s="3">
        <v>5593337</v>
      </c>
      <c r="AI243" s="3">
        <v>11047909</v>
      </c>
      <c r="AJ243" s="3">
        <v>887332</v>
      </c>
      <c r="AK243" s="3">
        <v>1135495</v>
      </c>
      <c r="AL243" s="3">
        <v>643785</v>
      </c>
      <c r="AM243" s="3">
        <v>491710</v>
      </c>
      <c r="AN243" s="3">
        <v>248163</v>
      </c>
      <c r="AO243" s="3">
        <v>0</v>
      </c>
      <c r="AP243" s="3">
        <v>0</v>
      </c>
      <c r="AQ243" s="3">
        <v>248163</v>
      </c>
      <c r="AR243" s="3">
        <f>Tabela1[[#This Row],[Potrzeby finansowe 2027
w tym:]]+Tabela1[[#This Row],[Rozliczenie 2025 potrz. fin.]]</f>
        <v>13449427</v>
      </c>
      <c r="AS243" s="3">
        <v>0</v>
      </c>
      <c r="AT243" s="3">
        <v>0</v>
      </c>
      <c r="AU243" s="3"/>
      <c r="AV243" s="3"/>
      <c r="AW243" s="3"/>
      <c r="AX243" s="3"/>
      <c r="AY243" s="3"/>
      <c r="AZ243" s="3"/>
      <c r="BA243" s="3">
        <v>0</v>
      </c>
      <c r="BB243" s="3">
        <v>0</v>
      </c>
      <c r="BC243" s="3">
        <v>0</v>
      </c>
      <c r="BD243" s="3">
        <v>0</v>
      </c>
      <c r="BE243" s="3">
        <v>0</v>
      </c>
      <c r="BF243" s="3">
        <v>0</v>
      </c>
      <c r="BG243" s="3">
        <v>525096</v>
      </c>
      <c r="BH243" s="3">
        <v>4934</v>
      </c>
      <c r="BI243" s="3">
        <v>373407</v>
      </c>
      <c r="BJ243" s="3">
        <v>5738084.4675000003</v>
      </c>
      <c r="BK243" s="3">
        <v>4028951.44</v>
      </c>
      <c r="BL243" s="3">
        <v>1446093.04</v>
      </c>
      <c r="BM243" s="3">
        <v>3944346.03</v>
      </c>
      <c r="BN243" s="53">
        <v>0.93325685720414464</v>
      </c>
      <c r="BO243" s="54">
        <v>2.2428380000000001E-4</v>
      </c>
      <c r="BP243" s="70">
        <v>5640</v>
      </c>
      <c r="BQ243" s="71"/>
      <c r="BR243" s="70"/>
      <c r="BS243" s="72"/>
      <c r="BT243" s="72"/>
      <c r="BU243" s="70">
        <v>20355111</v>
      </c>
      <c r="BV243" s="70">
        <v>1092578</v>
      </c>
      <c r="BW243" s="74">
        <v>5593337</v>
      </c>
      <c r="BX243" s="70">
        <v>27041026</v>
      </c>
    </row>
    <row r="244" spans="1:76" x14ac:dyDescent="0.3">
      <c r="A244" s="73" t="s">
        <v>10</v>
      </c>
      <c r="B244" s="2" t="s">
        <v>18</v>
      </c>
      <c r="C244" s="2" t="s">
        <v>71</v>
      </c>
      <c r="D244" s="2" t="s">
        <v>11</v>
      </c>
      <c r="E244" s="2" t="s">
        <v>15</v>
      </c>
      <c r="F244" s="17" t="str">
        <f>+Tabela1[[#This Row],[WK]]&amp;Tabela1[[#This Row],[PK]]&amp;Tabela1[[#This Row],[GK]]</f>
        <v>041102</v>
      </c>
      <c r="G244" s="2" t="s">
        <v>259</v>
      </c>
      <c r="H244" s="3">
        <v>103695182.67</v>
      </c>
      <c r="I244" s="4">
        <v>1.125</v>
      </c>
      <c r="J244" s="3">
        <v>116657080.5</v>
      </c>
      <c r="K244" s="4">
        <v>7.0000000000000007E-2</v>
      </c>
      <c r="L244" s="3">
        <v>8165996</v>
      </c>
      <c r="M244" s="3"/>
      <c r="N244" s="5"/>
      <c r="O244" s="3">
        <v>1806320.62</v>
      </c>
      <c r="P244" s="4">
        <v>1.125</v>
      </c>
      <c r="Q244" s="3">
        <v>2032110.7</v>
      </c>
      <c r="R244" s="4">
        <v>1.6E-2</v>
      </c>
      <c r="S244" s="3">
        <v>32514</v>
      </c>
      <c r="T244" s="3"/>
      <c r="U244" s="5"/>
      <c r="V244" s="3">
        <v>5532622</v>
      </c>
      <c r="W244" s="5"/>
      <c r="X244" s="3">
        <v>14775440</v>
      </c>
      <c r="Y244" s="3">
        <v>6349377</v>
      </c>
      <c r="Z244" s="3">
        <v>109823</v>
      </c>
      <c r="AA244" s="3">
        <v>801109</v>
      </c>
      <c r="AB244" s="3">
        <v>5962437</v>
      </c>
      <c r="AC244" s="3">
        <v>1552694</v>
      </c>
      <c r="AD244" s="3">
        <v>9242817</v>
      </c>
      <c r="AE244" s="3">
        <v>0</v>
      </c>
      <c r="AF244" s="3">
        <v>8165996</v>
      </c>
      <c r="AG244" s="3">
        <v>32514</v>
      </c>
      <c r="AH244" s="3">
        <v>9242817</v>
      </c>
      <c r="AI244" s="3">
        <v>5532622</v>
      </c>
      <c r="AJ244" s="3">
        <v>2159185</v>
      </c>
      <c r="AK244" s="3">
        <v>2159185</v>
      </c>
      <c r="AL244" s="3">
        <v>-114097</v>
      </c>
      <c r="AM244" s="3">
        <v>2273282</v>
      </c>
      <c r="AN244" s="3">
        <v>109758</v>
      </c>
      <c r="AO244" s="3">
        <v>0</v>
      </c>
      <c r="AP244" s="3">
        <v>-109758</v>
      </c>
      <c r="AQ244" s="3">
        <v>0</v>
      </c>
      <c r="AR244" s="3">
        <f>Tabela1[[#This Row],[Potrzeby finansowe 2027
w tym:]]+Tabela1[[#This Row],[Rozliczenie 2025 potrz. fin.]]</f>
        <v>14775440</v>
      </c>
      <c r="AS244" s="3">
        <v>0</v>
      </c>
      <c r="AT244" s="3">
        <v>0</v>
      </c>
      <c r="AU244" s="3"/>
      <c r="AV244" s="3"/>
      <c r="AW244" s="3"/>
      <c r="AX244" s="3"/>
      <c r="AY244" s="3"/>
      <c r="AZ244" s="3"/>
      <c r="BA244" s="3">
        <v>109823</v>
      </c>
      <c r="BB244" s="3">
        <v>0</v>
      </c>
      <c r="BC244" s="3">
        <v>0</v>
      </c>
      <c r="BD244" s="3">
        <v>1100.32</v>
      </c>
      <c r="BE244" s="3">
        <v>0</v>
      </c>
      <c r="BF244" s="3">
        <v>0</v>
      </c>
      <c r="BG244" s="3">
        <v>377782</v>
      </c>
      <c r="BH244" s="3">
        <v>3240</v>
      </c>
      <c r="BI244" s="3">
        <v>423327</v>
      </c>
      <c r="BJ244" s="3">
        <v>6505191.5300000012</v>
      </c>
      <c r="BK244" s="3">
        <v>3009804.2700000014</v>
      </c>
      <c r="BL244" s="3">
        <v>347519.67</v>
      </c>
      <c r="BM244" s="3">
        <v>13286509.699999999</v>
      </c>
      <c r="BN244" s="53">
        <v>0.61248426177219439</v>
      </c>
      <c r="BO244" s="54">
        <v>1.354983E-4</v>
      </c>
      <c r="BP244" s="70">
        <v>3408</v>
      </c>
      <c r="BQ244" s="71"/>
      <c r="BR244" s="70"/>
      <c r="BS244" s="72"/>
      <c r="BT244" s="72"/>
      <c r="BU244" s="70">
        <v>8165996</v>
      </c>
      <c r="BV244" s="70">
        <v>32514</v>
      </c>
      <c r="BW244" s="74">
        <v>9242817</v>
      </c>
      <c r="BX244" s="70">
        <v>17441327</v>
      </c>
    </row>
    <row r="245" spans="1:76" x14ac:dyDescent="0.3">
      <c r="A245" s="73" t="s">
        <v>10</v>
      </c>
      <c r="B245" s="2" t="s">
        <v>18</v>
      </c>
      <c r="C245" s="2" t="s">
        <v>71</v>
      </c>
      <c r="D245" s="2" t="s">
        <v>16</v>
      </c>
      <c r="E245" s="2" t="s">
        <v>15</v>
      </c>
      <c r="F245" s="17" t="str">
        <f>+Tabela1[[#This Row],[WK]]&amp;Tabela1[[#This Row],[PK]]&amp;Tabela1[[#This Row],[GK]]</f>
        <v>041103</v>
      </c>
      <c r="G245" s="2" t="s">
        <v>260</v>
      </c>
      <c r="H245" s="3">
        <v>183675937.59</v>
      </c>
      <c r="I245" s="4">
        <v>1.125</v>
      </c>
      <c r="J245" s="3">
        <v>206635429.78999999</v>
      </c>
      <c r="K245" s="4">
        <v>7.0000000000000007E-2</v>
      </c>
      <c r="L245" s="3">
        <v>14464480</v>
      </c>
      <c r="M245" s="3"/>
      <c r="N245" s="5"/>
      <c r="O245" s="3">
        <v>14355051.879999999</v>
      </c>
      <c r="P245" s="4">
        <v>1.125</v>
      </c>
      <c r="Q245" s="3">
        <v>16149433.369999999</v>
      </c>
      <c r="R245" s="4">
        <v>1.6E-2</v>
      </c>
      <c r="S245" s="3">
        <v>258391</v>
      </c>
      <c r="T245" s="3"/>
      <c r="U245" s="5"/>
      <c r="V245" s="3">
        <v>8618943</v>
      </c>
      <c r="W245" s="5"/>
      <c r="X245" s="3">
        <v>13273113</v>
      </c>
      <c r="Y245" s="3">
        <v>1930760</v>
      </c>
      <c r="Z245" s="3">
        <v>0</v>
      </c>
      <c r="AA245" s="3">
        <v>801826</v>
      </c>
      <c r="AB245" s="3">
        <v>8786332</v>
      </c>
      <c r="AC245" s="3">
        <v>1754195</v>
      </c>
      <c r="AD245" s="3">
        <v>4654170</v>
      </c>
      <c r="AE245" s="3">
        <v>0</v>
      </c>
      <c r="AF245" s="3">
        <v>14464480</v>
      </c>
      <c r="AG245" s="3">
        <v>258391</v>
      </c>
      <c r="AH245" s="3">
        <v>4654170</v>
      </c>
      <c r="AI245" s="3">
        <v>8618943</v>
      </c>
      <c r="AJ245" s="3">
        <v>405731</v>
      </c>
      <c r="AK245" s="3">
        <v>405731</v>
      </c>
      <c r="AL245" s="3">
        <v>204851</v>
      </c>
      <c r="AM245" s="3">
        <v>200880</v>
      </c>
      <c r="AN245" s="3">
        <v>-645105</v>
      </c>
      <c r="AO245" s="3">
        <v>0</v>
      </c>
      <c r="AP245" s="3">
        <v>645105</v>
      </c>
      <c r="AQ245" s="3">
        <v>0</v>
      </c>
      <c r="AR245" s="3">
        <f>Tabela1[[#This Row],[Potrzeby finansowe 2027
w tym:]]+Tabela1[[#This Row],[Rozliczenie 2025 potrz. fin.]]</f>
        <v>13273113</v>
      </c>
      <c r="AS245" s="3">
        <v>0</v>
      </c>
      <c r="AT245" s="3">
        <v>0</v>
      </c>
      <c r="AU245" s="3"/>
      <c r="AV245" s="3"/>
      <c r="AW245" s="3"/>
      <c r="AX245" s="3"/>
      <c r="AY245" s="3"/>
      <c r="AZ245" s="3"/>
      <c r="BA245" s="3">
        <v>0</v>
      </c>
      <c r="BB245" s="3">
        <v>0</v>
      </c>
      <c r="BC245" s="3">
        <v>0</v>
      </c>
      <c r="BD245" s="3">
        <v>0</v>
      </c>
      <c r="BE245" s="3">
        <v>0</v>
      </c>
      <c r="BF245" s="3">
        <v>0</v>
      </c>
      <c r="BG245" s="3">
        <v>506898</v>
      </c>
      <c r="BH245" s="3">
        <v>4763</v>
      </c>
      <c r="BI245" s="3">
        <v>294928</v>
      </c>
      <c r="BJ245" s="3">
        <v>4532110.6775000002</v>
      </c>
      <c r="BK245" s="3">
        <v>2334486.67</v>
      </c>
      <c r="BL245" s="3">
        <v>1154932.23</v>
      </c>
      <c r="BM245" s="3">
        <v>6480631.5700000003</v>
      </c>
      <c r="BN245" s="53">
        <v>0.89989461216343525</v>
      </c>
      <c r="BO245" s="54">
        <v>1.7885089999999999E-4</v>
      </c>
      <c r="BP245" s="70">
        <v>4497</v>
      </c>
      <c r="BQ245" s="71"/>
      <c r="BR245" s="70"/>
      <c r="BS245" s="72"/>
      <c r="BT245" s="72"/>
      <c r="BU245" s="70">
        <v>14464480</v>
      </c>
      <c r="BV245" s="70">
        <v>258391</v>
      </c>
      <c r="BW245" s="74">
        <v>4654170</v>
      </c>
      <c r="BX245" s="70">
        <v>19377041</v>
      </c>
    </row>
    <row r="246" spans="1:76" x14ac:dyDescent="0.3">
      <c r="A246" s="73" t="s">
        <v>10</v>
      </c>
      <c r="B246" s="2" t="s">
        <v>18</v>
      </c>
      <c r="C246" s="2" t="s">
        <v>71</v>
      </c>
      <c r="D246" s="2" t="s">
        <v>18</v>
      </c>
      <c r="E246" s="2" t="s">
        <v>15</v>
      </c>
      <c r="F246" s="17" t="str">
        <f>+Tabela1[[#This Row],[WK]]&amp;Tabela1[[#This Row],[PK]]&amp;Tabela1[[#This Row],[GK]]</f>
        <v>041104</v>
      </c>
      <c r="G246" s="2" t="s">
        <v>261</v>
      </c>
      <c r="H246" s="3">
        <v>263138263.30000001</v>
      </c>
      <c r="I246" s="4">
        <v>1.125</v>
      </c>
      <c r="J246" s="3">
        <v>296030546.20999998</v>
      </c>
      <c r="K246" s="4">
        <v>7.0000000000000007E-2</v>
      </c>
      <c r="L246" s="3">
        <v>20722138</v>
      </c>
      <c r="M246" s="3"/>
      <c r="N246" s="5"/>
      <c r="O246" s="3">
        <v>15876269.609999999</v>
      </c>
      <c r="P246" s="4">
        <v>1.125</v>
      </c>
      <c r="Q246" s="3">
        <v>17860803.309999999</v>
      </c>
      <c r="R246" s="4">
        <v>1.6E-2</v>
      </c>
      <c r="S246" s="3">
        <v>285773</v>
      </c>
      <c r="T246" s="3"/>
      <c r="U246" s="5"/>
      <c r="V246" s="3">
        <v>14285837</v>
      </c>
      <c r="W246" s="5"/>
      <c r="X246" s="3">
        <v>30208708</v>
      </c>
      <c r="Y246" s="3">
        <v>10343289</v>
      </c>
      <c r="Z246" s="3">
        <v>0</v>
      </c>
      <c r="AA246" s="3">
        <v>1161484</v>
      </c>
      <c r="AB246" s="3">
        <v>18048522</v>
      </c>
      <c r="AC246" s="3">
        <v>655413</v>
      </c>
      <c r="AD246" s="3">
        <v>16999947</v>
      </c>
      <c r="AE246" s="3">
        <v>0</v>
      </c>
      <c r="AF246" s="3">
        <v>20722138</v>
      </c>
      <c r="AG246" s="3">
        <v>285773</v>
      </c>
      <c r="AH246" s="3">
        <v>16999947</v>
      </c>
      <c r="AI246" s="3">
        <v>14285837</v>
      </c>
      <c r="AJ246" s="3">
        <v>2114228</v>
      </c>
      <c r="AK246" s="3">
        <v>3191304</v>
      </c>
      <c r="AL246" s="3">
        <v>996976</v>
      </c>
      <c r="AM246" s="3">
        <v>2194328</v>
      </c>
      <c r="AN246" s="3">
        <v>1077076</v>
      </c>
      <c r="AO246" s="3">
        <v>0</v>
      </c>
      <c r="AP246" s="3">
        <v>0</v>
      </c>
      <c r="AQ246" s="3">
        <v>1077076</v>
      </c>
      <c r="AR246" s="3">
        <f>Tabela1[[#This Row],[Potrzeby finansowe 2027
w tym:]]+Tabela1[[#This Row],[Rozliczenie 2025 potrz. fin.]]</f>
        <v>31285784</v>
      </c>
      <c r="AS246" s="3">
        <v>0</v>
      </c>
      <c r="AT246" s="3">
        <v>0</v>
      </c>
      <c r="AU246" s="3"/>
      <c r="AV246" s="3"/>
      <c r="AW246" s="3"/>
      <c r="AX246" s="3"/>
      <c r="AY246" s="3"/>
      <c r="AZ246" s="3"/>
      <c r="BA246" s="3">
        <v>0</v>
      </c>
      <c r="BB246" s="3">
        <v>0</v>
      </c>
      <c r="BC246" s="3">
        <v>0</v>
      </c>
      <c r="BD246" s="3">
        <v>0</v>
      </c>
      <c r="BE246" s="3">
        <v>0</v>
      </c>
      <c r="BF246" s="3">
        <v>0</v>
      </c>
      <c r="BG246" s="3">
        <v>743585</v>
      </c>
      <c r="BH246" s="3">
        <v>6987</v>
      </c>
      <c r="BI246" s="3">
        <v>417899</v>
      </c>
      <c r="BJ246" s="3">
        <v>6421788.2600000007</v>
      </c>
      <c r="BK246" s="3">
        <v>5027933.1800000006</v>
      </c>
      <c r="BL246" s="3">
        <v>33330.129999999997</v>
      </c>
      <c r="BM246" s="3">
        <v>5508760.0599999996</v>
      </c>
      <c r="BN246" s="53">
        <v>0.69552987698534841</v>
      </c>
      <c r="BO246" s="54">
        <v>2.9006419999999999E-4</v>
      </c>
      <c r="BP246" s="70">
        <v>7295</v>
      </c>
      <c r="BQ246" s="71"/>
      <c r="BR246" s="70"/>
      <c r="BS246" s="72"/>
      <c r="BT246" s="72"/>
      <c r="BU246" s="70">
        <v>20722138</v>
      </c>
      <c r="BV246" s="70">
        <v>285773</v>
      </c>
      <c r="BW246" s="74">
        <v>16999947</v>
      </c>
      <c r="BX246" s="70">
        <v>38007858</v>
      </c>
    </row>
    <row r="247" spans="1:76" x14ac:dyDescent="0.3">
      <c r="A247" s="73" t="s">
        <v>10</v>
      </c>
      <c r="B247" s="2" t="s">
        <v>18</v>
      </c>
      <c r="C247" s="2" t="s">
        <v>71</v>
      </c>
      <c r="D247" s="2" t="s">
        <v>21</v>
      </c>
      <c r="E247" s="2" t="s">
        <v>19</v>
      </c>
      <c r="F247" s="17" t="str">
        <f>+Tabela1[[#This Row],[WK]]&amp;Tabela1[[#This Row],[PK]]&amp;Tabela1[[#This Row],[GK]]</f>
        <v>041105</v>
      </c>
      <c r="G247" s="2" t="s">
        <v>262</v>
      </c>
      <c r="H247" s="3">
        <v>342662467.69999999</v>
      </c>
      <c r="I247" s="4">
        <v>1.125</v>
      </c>
      <c r="J247" s="3">
        <v>385495276.16000003</v>
      </c>
      <c r="K247" s="4">
        <v>7.0000000000000007E-2</v>
      </c>
      <c r="L247" s="3">
        <v>26984669</v>
      </c>
      <c r="M247" s="3"/>
      <c r="N247" s="5"/>
      <c r="O247" s="3">
        <v>24515876.790000003</v>
      </c>
      <c r="P247" s="4">
        <v>1.125</v>
      </c>
      <c r="Q247" s="3">
        <v>27580361.390000001</v>
      </c>
      <c r="R247" s="4">
        <v>1.6E-2</v>
      </c>
      <c r="S247" s="3">
        <v>441286</v>
      </c>
      <c r="T247" s="3"/>
      <c r="U247" s="5"/>
      <c r="V247" s="3">
        <v>16450064</v>
      </c>
      <c r="W247" s="5"/>
      <c r="X247" s="3">
        <v>26442433</v>
      </c>
      <c r="Y247" s="3">
        <v>3972389</v>
      </c>
      <c r="Z247" s="3">
        <v>295518</v>
      </c>
      <c r="AA247" s="3">
        <v>1281049</v>
      </c>
      <c r="AB247" s="3">
        <v>16590703</v>
      </c>
      <c r="AC247" s="3">
        <v>4302774</v>
      </c>
      <c r="AD247" s="3">
        <v>9992369</v>
      </c>
      <c r="AE247" s="3">
        <v>0</v>
      </c>
      <c r="AF247" s="3">
        <v>26984669</v>
      </c>
      <c r="AG247" s="3">
        <v>441286</v>
      </c>
      <c r="AH247" s="3">
        <v>9992369</v>
      </c>
      <c r="AI247" s="3">
        <v>16450064</v>
      </c>
      <c r="AJ247" s="3">
        <v>2980224</v>
      </c>
      <c r="AK247" s="3">
        <v>2980224</v>
      </c>
      <c r="AL247" s="3">
        <v>-920665</v>
      </c>
      <c r="AM247" s="3">
        <v>3900889</v>
      </c>
      <c r="AN247" s="3">
        <v>-901216</v>
      </c>
      <c r="AO247" s="3">
        <v>0</v>
      </c>
      <c r="AP247" s="3">
        <v>901216</v>
      </c>
      <c r="AQ247" s="3">
        <v>0</v>
      </c>
      <c r="AR247" s="3">
        <f>Tabela1[[#This Row],[Potrzeby finansowe 2027
w tym:]]+Tabela1[[#This Row],[Rozliczenie 2025 potrz. fin.]]</f>
        <v>26442433</v>
      </c>
      <c r="AS247" s="3">
        <v>0</v>
      </c>
      <c r="AT247" s="3">
        <v>0</v>
      </c>
      <c r="AU247" s="3"/>
      <c r="AV247" s="3"/>
      <c r="AW247" s="3"/>
      <c r="AX247" s="3"/>
      <c r="AY247" s="3"/>
      <c r="AZ247" s="3"/>
      <c r="BA247" s="3">
        <v>295518</v>
      </c>
      <c r="BB247" s="3">
        <v>0</v>
      </c>
      <c r="BC247" s="3">
        <v>0</v>
      </c>
      <c r="BD247" s="3">
        <v>2897.16</v>
      </c>
      <c r="BE247" s="3">
        <v>127.29</v>
      </c>
      <c r="BF247" s="3">
        <v>0</v>
      </c>
      <c r="BG247" s="3">
        <v>897687</v>
      </c>
      <c r="BH247" s="3">
        <v>8435</v>
      </c>
      <c r="BI247" s="3">
        <v>383362</v>
      </c>
      <c r="BJ247" s="3">
        <v>5891069.6600000001</v>
      </c>
      <c r="BK247" s="3">
        <v>4252966</v>
      </c>
      <c r="BL247" s="3">
        <v>1364815.67</v>
      </c>
      <c r="BM247" s="3">
        <v>3822783.3</v>
      </c>
      <c r="BN247" s="53">
        <v>0.89134234259440615</v>
      </c>
      <c r="BO247" s="54">
        <v>3.3898940000000002E-4</v>
      </c>
      <c r="BP247" s="70">
        <v>8524</v>
      </c>
      <c r="BQ247" s="71"/>
      <c r="BR247" s="70"/>
      <c r="BS247" s="72"/>
      <c r="BT247" s="72"/>
      <c r="BU247" s="70">
        <v>26984669</v>
      </c>
      <c r="BV247" s="70">
        <v>441286</v>
      </c>
      <c r="BW247" s="74">
        <v>9992369</v>
      </c>
      <c r="BX247" s="70">
        <v>37418324</v>
      </c>
    </row>
    <row r="248" spans="1:76" x14ac:dyDescent="0.3">
      <c r="A248" s="73" t="s">
        <v>10</v>
      </c>
      <c r="B248" s="2" t="s">
        <v>18</v>
      </c>
      <c r="C248" s="2" t="s">
        <v>71</v>
      </c>
      <c r="D248" s="2" t="s">
        <v>23</v>
      </c>
      <c r="E248" s="2" t="s">
        <v>15</v>
      </c>
      <c r="F248" s="17" t="str">
        <f>+Tabela1[[#This Row],[WK]]&amp;Tabela1[[#This Row],[PK]]&amp;Tabela1[[#This Row],[GK]]</f>
        <v>041106</v>
      </c>
      <c r="G248" s="2" t="s">
        <v>258</v>
      </c>
      <c r="H248" s="3">
        <v>155374524.46000001</v>
      </c>
      <c r="I248" s="4">
        <v>1.125</v>
      </c>
      <c r="J248" s="3">
        <v>174796340.02000001</v>
      </c>
      <c r="K248" s="4">
        <v>7.0000000000000007E-2</v>
      </c>
      <c r="L248" s="3">
        <v>12235744</v>
      </c>
      <c r="M248" s="3"/>
      <c r="N248" s="5"/>
      <c r="O248" s="3">
        <v>3128256.09</v>
      </c>
      <c r="P248" s="4">
        <v>1.125</v>
      </c>
      <c r="Q248" s="3">
        <v>3519288.1</v>
      </c>
      <c r="R248" s="4">
        <v>1.6E-2</v>
      </c>
      <c r="S248" s="3">
        <v>56309</v>
      </c>
      <c r="T248" s="3"/>
      <c r="U248" s="5"/>
      <c r="V248" s="3">
        <v>6657576</v>
      </c>
      <c r="W248" s="5"/>
      <c r="X248" s="3">
        <v>10904590</v>
      </c>
      <c r="Y248" s="3">
        <v>4108562</v>
      </c>
      <c r="Z248" s="3">
        <v>0</v>
      </c>
      <c r="AA248" s="3">
        <v>750147</v>
      </c>
      <c r="AB248" s="3">
        <v>6045881</v>
      </c>
      <c r="AC248" s="3">
        <v>0</v>
      </c>
      <c r="AD248" s="3">
        <v>4508978</v>
      </c>
      <c r="AE248" s="3">
        <v>0</v>
      </c>
      <c r="AF248" s="3">
        <v>12235744</v>
      </c>
      <c r="AG248" s="3">
        <v>56309</v>
      </c>
      <c r="AH248" s="3">
        <v>4508978</v>
      </c>
      <c r="AI248" s="3">
        <v>6657576</v>
      </c>
      <c r="AJ248" s="3">
        <v>1027002</v>
      </c>
      <c r="AK248" s="3">
        <v>1288966</v>
      </c>
      <c r="AL248" s="3">
        <v>423860</v>
      </c>
      <c r="AM248" s="3">
        <v>865106</v>
      </c>
      <c r="AN248" s="3">
        <v>261964</v>
      </c>
      <c r="AO248" s="3">
        <v>0</v>
      </c>
      <c r="AP248" s="3">
        <v>0</v>
      </c>
      <c r="AQ248" s="3">
        <v>261964</v>
      </c>
      <c r="AR248" s="3">
        <f>Tabela1[[#This Row],[Potrzeby finansowe 2027
w tym:]]+Tabela1[[#This Row],[Rozliczenie 2025 potrz. fin.]]</f>
        <v>11166554</v>
      </c>
      <c r="AS248" s="3">
        <v>0</v>
      </c>
      <c r="AT248" s="3">
        <v>0</v>
      </c>
      <c r="AU248" s="3"/>
      <c r="AV248" s="3"/>
      <c r="AW248" s="3"/>
      <c r="AX248" s="3"/>
      <c r="AY248" s="3"/>
      <c r="AZ248" s="3"/>
      <c r="BA248" s="3">
        <v>0</v>
      </c>
      <c r="BB248" s="3">
        <v>0</v>
      </c>
      <c r="BC248" s="3">
        <v>0</v>
      </c>
      <c r="BD248" s="3">
        <v>0</v>
      </c>
      <c r="BE248" s="3">
        <v>0</v>
      </c>
      <c r="BF248" s="3">
        <v>0</v>
      </c>
      <c r="BG248" s="3">
        <v>441447</v>
      </c>
      <c r="BH248" s="3">
        <v>4148</v>
      </c>
      <c r="BI248" s="3">
        <v>308700</v>
      </c>
      <c r="BJ248" s="3">
        <v>4743749.7450000001</v>
      </c>
      <c r="BK248" s="3">
        <v>3136646.8</v>
      </c>
      <c r="BL248" s="3">
        <v>8966.67</v>
      </c>
      <c r="BM248" s="3">
        <v>6410478.4400000004</v>
      </c>
      <c r="BN248" s="53">
        <v>0.80071812950579646</v>
      </c>
      <c r="BO248" s="54">
        <v>1.911165E-4</v>
      </c>
      <c r="BP248" s="70">
        <v>4807</v>
      </c>
      <c r="BQ248" s="71"/>
      <c r="BR248" s="70"/>
      <c r="BS248" s="72"/>
      <c r="BT248" s="72"/>
      <c r="BU248" s="70">
        <v>12235744</v>
      </c>
      <c r="BV248" s="70">
        <v>56309</v>
      </c>
      <c r="BW248" s="74">
        <v>4508978</v>
      </c>
      <c r="BX248" s="70">
        <v>16801031</v>
      </c>
    </row>
    <row r="249" spans="1:76" x14ac:dyDescent="0.3">
      <c r="A249" s="73" t="s">
        <v>10</v>
      </c>
      <c r="B249" s="2" t="s">
        <v>18</v>
      </c>
      <c r="C249" s="2" t="s">
        <v>71</v>
      </c>
      <c r="D249" s="2" t="s">
        <v>30</v>
      </c>
      <c r="E249" s="2" t="s">
        <v>15</v>
      </c>
      <c r="F249" s="17" t="str">
        <f>+Tabela1[[#This Row],[WK]]&amp;Tabela1[[#This Row],[PK]]&amp;Tabela1[[#This Row],[GK]]</f>
        <v>041107</v>
      </c>
      <c r="G249" s="2" t="s">
        <v>263</v>
      </c>
      <c r="H249" s="3">
        <v>142436179.83000001</v>
      </c>
      <c r="I249" s="4">
        <v>1.125</v>
      </c>
      <c r="J249" s="3">
        <v>160240702.31</v>
      </c>
      <c r="K249" s="4">
        <v>7.0000000000000007E-2</v>
      </c>
      <c r="L249" s="3">
        <v>11216849</v>
      </c>
      <c r="M249" s="3"/>
      <c r="N249" s="5"/>
      <c r="O249" s="3">
        <v>3524721.82</v>
      </c>
      <c r="P249" s="4">
        <v>1.125</v>
      </c>
      <c r="Q249" s="3">
        <v>3965312.05</v>
      </c>
      <c r="R249" s="4">
        <v>1.6E-2</v>
      </c>
      <c r="S249" s="3">
        <v>63445</v>
      </c>
      <c r="T249" s="3"/>
      <c r="U249" s="5"/>
      <c r="V249" s="3">
        <v>7868256</v>
      </c>
      <c r="W249" s="5"/>
      <c r="X249" s="3">
        <v>19510048</v>
      </c>
      <c r="Y249" s="3">
        <v>6053284</v>
      </c>
      <c r="Z249" s="3">
        <v>302955</v>
      </c>
      <c r="AA249" s="3">
        <v>793375</v>
      </c>
      <c r="AB249" s="3">
        <v>9522133</v>
      </c>
      <c r="AC249" s="3">
        <v>2838301</v>
      </c>
      <c r="AD249" s="3">
        <v>11641792</v>
      </c>
      <c r="AE249" s="3">
        <v>0</v>
      </c>
      <c r="AF249" s="3">
        <v>11216849</v>
      </c>
      <c r="AG249" s="3">
        <v>63445</v>
      </c>
      <c r="AH249" s="3">
        <v>11641792</v>
      </c>
      <c r="AI249" s="3">
        <v>7868256</v>
      </c>
      <c r="AJ249" s="3">
        <v>2000172</v>
      </c>
      <c r="AK249" s="3">
        <v>2000172</v>
      </c>
      <c r="AL249" s="3">
        <v>507712</v>
      </c>
      <c r="AM249" s="3">
        <v>1492460</v>
      </c>
      <c r="AN249" s="3">
        <v>72181</v>
      </c>
      <c r="AO249" s="3">
        <v>0</v>
      </c>
      <c r="AP249" s="3">
        <v>-72181</v>
      </c>
      <c r="AQ249" s="3">
        <v>0</v>
      </c>
      <c r="AR249" s="3">
        <f>Tabela1[[#This Row],[Potrzeby finansowe 2027
w tym:]]+Tabela1[[#This Row],[Rozliczenie 2025 potrz. fin.]]</f>
        <v>19510048</v>
      </c>
      <c r="AS249" s="3">
        <v>0</v>
      </c>
      <c r="AT249" s="3">
        <v>0</v>
      </c>
      <c r="AU249" s="3"/>
      <c r="AV249" s="3"/>
      <c r="AW249" s="3"/>
      <c r="AX249" s="3"/>
      <c r="AY249" s="3"/>
      <c r="AZ249" s="3"/>
      <c r="BA249" s="3">
        <v>302955</v>
      </c>
      <c r="BB249" s="3">
        <v>0</v>
      </c>
      <c r="BC249" s="3">
        <v>0</v>
      </c>
      <c r="BD249" s="3">
        <v>3035.25</v>
      </c>
      <c r="BE249" s="3">
        <v>0.13</v>
      </c>
      <c r="BF249" s="3">
        <v>0</v>
      </c>
      <c r="BG249" s="3">
        <v>468585</v>
      </c>
      <c r="BH249" s="3">
        <v>4403</v>
      </c>
      <c r="BI249" s="3">
        <v>324790</v>
      </c>
      <c r="BJ249" s="3">
        <v>4991002.8524999991</v>
      </c>
      <c r="BK249" s="3">
        <v>3678590.6799999997</v>
      </c>
      <c r="BL249" s="3">
        <v>6963.85</v>
      </c>
      <c r="BM249" s="3">
        <v>5235720.99</v>
      </c>
      <c r="BN249" s="53">
        <v>0.69917648265763876</v>
      </c>
      <c r="BO249" s="54">
        <v>1.72153E-4</v>
      </c>
      <c r="BP249" s="70">
        <v>4329</v>
      </c>
      <c r="BQ249" s="71"/>
      <c r="BR249" s="70"/>
      <c r="BS249" s="72"/>
      <c r="BT249" s="72"/>
      <c r="BU249" s="70">
        <v>11216849</v>
      </c>
      <c r="BV249" s="70">
        <v>63445</v>
      </c>
      <c r="BW249" s="74">
        <v>11641792</v>
      </c>
      <c r="BX249" s="70">
        <v>22922086</v>
      </c>
    </row>
    <row r="250" spans="1:76" x14ac:dyDescent="0.3">
      <c r="A250" s="73" t="s">
        <v>10</v>
      </c>
      <c r="B250" s="2" t="s">
        <v>18</v>
      </c>
      <c r="C250" s="2" t="s">
        <v>72</v>
      </c>
      <c r="D250" s="2" t="s">
        <v>12</v>
      </c>
      <c r="E250" s="2" t="s">
        <v>13</v>
      </c>
      <c r="F250" s="17" t="str">
        <f>+Tabela1[[#This Row],[WK]]&amp;Tabela1[[#This Row],[PK]]&amp;Tabela1[[#This Row],[GK]]</f>
        <v>041201</v>
      </c>
      <c r="G250" s="2" t="s">
        <v>264</v>
      </c>
      <c r="H250" s="3">
        <v>718096222.85000002</v>
      </c>
      <c r="I250" s="4">
        <v>1.125</v>
      </c>
      <c r="J250" s="3">
        <v>807858250.71000004</v>
      </c>
      <c r="K250" s="4">
        <v>7.0000000000000007E-2</v>
      </c>
      <c r="L250" s="3">
        <v>56550078</v>
      </c>
      <c r="M250" s="3"/>
      <c r="N250" s="5"/>
      <c r="O250" s="3">
        <v>136076526.37</v>
      </c>
      <c r="P250" s="4">
        <v>1.125</v>
      </c>
      <c r="Q250" s="3">
        <v>153086092.16999999</v>
      </c>
      <c r="R250" s="4">
        <v>1.6E-2</v>
      </c>
      <c r="S250" s="3">
        <v>2449377</v>
      </c>
      <c r="T250" s="3"/>
      <c r="U250" s="5"/>
      <c r="V250" s="3">
        <v>32614704</v>
      </c>
      <c r="W250" s="5"/>
      <c r="X250" s="3">
        <v>35707793</v>
      </c>
      <c r="Y250" s="3">
        <v>7680661</v>
      </c>
      <c r="Z250" s="3">
        <v>0</v>
      </c>
      <c r="AA250" s="3">
        <v>2398537</v>
      </c>
      <c r="AB250" s="3">
        <v>25628595</v>
      </c>
      <c r="AC250" s="3">
        <v>0</v>
      </c>
      <c r="AD250" s="3">
        <v>2605984</v>
      </c>
      <c r="AE250" s="3">
        <v>0</v>
      </c>
      <c r="AF250" s="3">
        <v>56550078</v>
      </c>
      <c r="AG250" s="3">
        <v>2449377</v>
      </c>
      <c r="AH250" s="3">
        <v>2605984</v>
      </c>
      <c r="AI250" s="3">
        <v>32614704</v>
      </c>
      <c r="AJ250" s="3">
        <v>298912</v>
      </c>
      <c r="AK250" s="3">
        <v>-188193</v>
      </c>
      <c r="AL250" s="3">
        <v>1311636</v>
      </c>
      <c r="AM250" s="3">
        <v>-1499829</v>
      </c>
      <c r="AN250" s="3">
        <v>-487105</v>
      </c>
      <c r="AO250" s="3">
        <v>0</v>
      </c>
      <c r="AP250" s="3">
        <v>0</v>
      </c>
      <c r="AQ250" s="3">
        <v>-487105</v>
      </c>
      <c r="AR250" s="3">
        <f>Tabela1[[#This Row],[Potrzeby finansowe 2027
w tym:]]+Tabela1[[#This Row],[Rozliczenie 2025 potrz. fin.]]</f>
        <v>35220688</v>
      </c>
      <c r="AS250" s="3">
        <v>0</v>
      </c>
      <c r="AT250" s="3">
        <v>0</v>
      </c>
      <c r="AU250" s="3"/>
      <c r="AV250" s="3"/>
      <c r="AW250" s="3"/>
      <c r="AX250" s="3"/>
      <c r="AY250" s="3"/>
      <c r="AZ250" s="3"/>
      <c r="BA250" s="3">
        <v>0</v>
      </c>
      <c r="BB250" s="3">
        <v>0</v>
      </c>
      <c r="BC250" s="3">
        <v>0</v>
      </c>
      <c r="BD250" s="3">
        <v>0</v>
      </c>
      <c r="BE250" s="3">
        <v>0</v>
      </c>
      <c r="BF250" s="3">
        <v>0</v>
      </c>
      <c r="BG250" s="3">
        <v>1611578</v>
      </c>
      <c r="BH250" s="3">
        <v>15143</v>
      </c>
      <c r="BI250" s="3">
        <v>786959</v>
      </c>
      <c r="BJ250" s="3">
        <v>12093067.48</v>
      </c>
      <c r="BK250" s="3">
        <v>7855703.9900000002</v>
      </c>
      <c r="BL250" s="3">
        <v>1733962.59</v>
      </c>
      <c r="BM250" s="3">
        <v>13481528.779999999</v>
      </c>
      <c r="BN250" s="53">
        <v>0.89063726998871517</v>
      </c>
      <c r="BO250" s="54">
        <v>6.5111399999999995E-4</v>
      </c>
      <c r="BP250" s="70">
        <v>16375</v>
      </c>
      <c r="BQ250" s="71"/>
      <c r="BR250" s="70"/>
      <c r="BS250" s="72"/>
      <c r="BT250" s="72"/>
      <c r="BU250" s="70">
        <v>56550078</v>
      </c>
      <c r="BV250" s="70">
        <v>2449377</v>
      </c>
      <c r="BW250" s="74">
        <v>2605984</v>
      </c>
      <c r="BX250" s="70">
        <v>61605439</v>
      </c>
    </row>
    <row r="251" spans="1:76" x14ac:dyDescent="0.3">
      <c r="A251" s="73" t="s">
        <v>10</v>
      </c>
      <c r="B251" s="2" t="s">
        <v>18</v>
      </c>
      <c r="C251" s="2" t="s">
        <v>72</v>
      </c>
      <c r="D251" s="2" t="s">
        <v>11</v>
      </c>
      <c r="E251" s="2" t="s">
        <v>15</v>
      </c>
      <c r="F251" s="17" t="str">
        <f>+Tabela1[[#This Row],[WK]]&amp;Tabela1[[#This Row],[PK]]&amp;Tabela1[[#This Row],[GK]]</f>
        <v>041202</v>
      </c>
      <c r="G251" s="2" t="s">
        <v>265</v>
      </c>
      <c r="H251" s="3">
        <v>164705850.16</v>
      </c>
      <c r="I251" s="4">
        <v>1.125</v>
      </c>
      <c r="J251" s="3">
        <v>185294081.43000001</v>
      </c>
      <c r="K251" s="4">
        <v>7.0000000000000007E-2</v>
      </c>
      <c r="L251" s="3">
        <v>12970586</v>
      </c>
      <c r="M251" s="3"/>
      <c r="N251" s="5"/>
      <c r="O251" s="3">
        <v>2766298.59</v>
      </c>
      <c r="P251" s="4">
        <v>1.125</v>
      </c>
      <c r="Q251" s="3">
        <v>3112085.91</v>
      </c>
      <c r="R251" s="4">
        <v>1.6E-2</v>
      </c>
      <c r="S251" s="3">
        <v>49793</v>
      </c>
      <c r="T251" s="3"/>
      <c r="U251" s="5"/>
      <c r="V251" s="3">
        <v>9107535</v>
      </c>
      <c r="W251" s="5"/>
      <c r="X251" s="3">
        <v>23047713</v>
      </c>
      <c r="Y251" s="3">
        <v>10786962</v>
      </c>
      <c r="Z251" s="3">
        <v>9601</v>
      </c>
      <c r="AA251" s="3">
        <v>966669</v>
      </c>
      <c r="AB251" s="3">
        <v>11284481</v>
      </c>
      <c r="AC251" s="3">
        <v>0</v>
      </c>
      <c r="AD251" s="3">
        <v>13723523</v>
      </c>
      <c r="AE251" s="3">
        <v>0</v>
      </c>
      <c r="AF251" s="3">
        <v>12970586</v>
      </c>
      <c r="AG251" s="3">
        <v>49793</v>
      </c>
      <c r="AH251" s="3">
        <v>13723523</v>
      </c>
      <c r="AI251" s="3">
        <v>9107535</v>
      </c>
      <c r="AJ251" s="3">
        <v>1137212</v>
      </c>
      <c r="AK251" s="3">
        <v>920557</v>
      </c>
      <c r="AL251" s="3">
        <v>635826</v>
      </c>
      <c r="AM251" s="3">
        <v>284731</v>
      </c>
      <c r="AN251" s="3">
        <v>-216655</v>
      </c>
      <c r="AO251" s="3">
        <v>0</v>
      </c>
      <c r="AP251" s="3">
        <v>0</v>
      </c>
      <c r="AQ251" s="3">
        <v>-216655</v>
      </c>
      <c r="AR251" s="3">
        <f>Tabela1[[#This Row],[Potrzeby finansowe 2027
w tym:]]+Tabela1[[#This Row],[Rozliczenie 2025 potrz. fin.]]</f>
        <v>22831058</v>
      </c>
      <c r="AS251" s="3">
        <v>0</v>
      </c>
      <c r="AT251" s="3">
        <v>0</v>
      </c>
      <c r="AU251" s="3"/>
      <c r="AV251" s="3"/>
      <c r="AW251" s="3"/>
      <c r="AX251" s="3"/>
      <c r="AY251" s="3"/>
      <c r="AZ251" s="3"/>
      <c r="BA251" s="3">
        <v>9601</v>
      </c>
      <c r="BB251" s="3">
        <v>0</v>
      </c>
      <c r="BC251" s="3">
        <v>0</v>
      </c>
      <c r="BD251" s="3">
        <v>96.19</v>
      </c>
      <c r="BE251" s="3">
        <v>0</v>
      </c>
      <c r="BF251" s="3">
        <v>0</v>
      </c>
      <c r="BG251" s="3">
        <v>506579</v>
      </c>
      <c r="BH251" s="3">
        <v>4760</v>
      </c>
      <c r="BI251" s="3">
        <v>460090</v>
      </c>
      <c r="BJ251" s="3">
        <v>7070137.0950000007</v>
      </c>
      <c r="BK251" s="3">
        <v>4360807.0200000014</v>
      </c>
      <c r="BL251" s="3">
        <v>1096123.3400000001</v>
      </c>
      <c r="BM251" s="3">
        <v>8645073.6199999992</v>
      </c>
      <c r="BN251" s="53">
        <v>0.59661453232981732</v>
      </c>
      <c r="BO251" s="54">
        <v>2.2018060000000001E-4</v>
      </c>
      <c r="BP251" s="70">
        <v>5537</v>
      </c>
      <c r="BQ251" s="71"/>
      <c r="BR251" s="70"/>
      <c r="BS251" s="72"/>
      <c r="BT251" s="72"/>
      <c r="BU251" s="70">
        <v>12970586</v>
      </c>
      <c r="BV251" s="70">
        <v>49793</v>
      </c>
      <c r="BW251" s="74">
        <v>13723523</v>
      </c>
      <c r="BX251" s="70">
        <v>26743902</v>
      </c>
    </row>
    <row r="252" spans="1:76" x14ac:dyDescent="0.3">
      <c r="A252" s="73" t="s">
        <v>10</v>
      </c>
      <c r="B252" s="2" t="s">
        <v>18</v>
      </c>
      <c r="C252" s="2" t="s">
        <v>72</v>
      </c>
      <c r="D252" s="2" t="s">
        <v>16</v>
      </c>
      <c r="E252" s="2" t="s">
        <v>15</v>
      </c>
      <c r="F252" s="17" t="str">
        <f>+Tabela1[[#This Row],[WK]]&amp;Tabela1[[#This Row],[PK]]&amp;Tabela1[[#This Row],[GK]]</f>
        <v>041203</v>
      </c>
      <c r="G252" s="2" t="s">
        <v>266</v>
      </c>
      <c r="H252" s="3">
        <v>155566444.91</v>
      </c>
      <c r="I252" s="4">
        <v>1.125</v>
      </c>
      <c r="J252" s="3">
        <v>175012250.52000001</v>
      </c>
      <c r="K252" s="4">
        <v>7.0000000000000007E-2</v>
      </c>
      <c r="L252" s="3">
        <v>12250858</v>
      </c>
      <c r="M252" s="3"/>
      <c r="N252" s="5"/>
      <c r="O252" s="3">
        <v>2110661.35</v>
      </c>
      <c r="P252" s="4">
        <v>1.125</v>
      </c>
      <c r="Q252" s="3">
        <v>2374494.02</v>
      </c>
      <c r="R252" s="4">
        <v>1.6E-2</v>
      </c>
      <c r="S252" s="3">
        <v>37992</v>
      </c>
      <c r="T252" s="3"/>
      <c r="U252" s="5"/>
      <c r="V252" s="3">
        <v>8524117</v>
      </c>
      <c r="W252" s="5"/>
      <c r="X252" s="3">
        <v>20217265</v>
      </c>
      <c r="Y252" s="3">
        <v>9603474</v>
      </c>
      <c r="Z252" s="3">
        <v>7218</v>
      </c>
      <c r="AA252" s="3">
        <v>828512</v>
      </c>
      <c r="AB252" s="3">
        <v>9778061</v>
      </c>
      <c r="AC252" s="3">
        <v>0</v>
      </c>
      <c r="AD252" s="3">
        <v>11568080</v>
      </c>
      <c r="AE252" s="3">
        <v>0</v>
      </c>
      <c r="AF252" s="3">
        <v>12250858</v>
      </c>
      <c r="AG252" s="3">
        <v>37992</v>
      </c>
      <c r="AH252" s="3">
        <v>11568080</v>
      </c>
      <c r="AI252" s="3">
        <v>8524117</v>
      </c>
      <c r="AJ252" s="3">
        <v>-85936</v>
      </c>
      <c r="AK252" s="3">
        <v>-211003</v>
      </c>
      <c r="AL252" s="3">
        <v>790627</v>
      </c>
      <c r="AM252" s="3">
        <v>-1001630</v>
      </c>
      <c r="AN252" s="3">
        <v>-125067</v>
      </c>
      <c r="AO252" s="3">
        <v>0</v>
      </c>
      <c r="AP252" s="3">
        <v>0</v>
      </c>
      <c r="AQ252" s="3">
        <v>-125067</v>
      </c>
      <c r="AR252" s="3">
        <f>Tabela1[[#This Row],[Potrzeby finansowe 2027
w tym:]]+Tabela1[[#This Row],[Rozliczenie 2025 potrz. fin.]]</f>
        <v>20092198</v>
      </c>
      <c r="AS252" s="3">
        <v>0</v>
      </c>
      <c r="AT252" s="3">
        <v>0</v>
      </c>
      <c r="AU252" s="3"/>
      <c r="AV252" s="3"/>
      <c r="AW252" s="3"/>
      <c r="AX252" s="3"/>
      <c r="AY252" s="3"/>
      <c r="AZ252" s="3"/>
      <c r="BA252" s="3">
        <v>7218</v>
      </c>
      <c r="BB252" s="3">
        <v>0</v>
      </c>
      <c r="BC252" s="3">
        <v>0</v>
      </c>
      <c r="BD252" s="3">
        <v>72.319999999999993</v>
      </c>
      <c r="BE252" s="3">
        <v>0</v>
      </c>
      <c r="BF252" s="3">
        <v>0</v>
      </c>
      <c r="BG252" s="3">
        <v>478589</v>
      </c>
      <c r="BH252" s="3">
        <v>4497</v>
      </c>
      <c r="BI252" s="3">
        <v>349923</v>
      </c>
      <c r="BJ252" s="3">
        <v>5377209.9275000002</v>
      </c>
      <c r="BK252" s="3">
        <v>2754501.4000000004</v>
      </c>
      <c r="BL252" s="3">
        <v>1390738.72</v>
      </c>
      <c r="BM252" s="3">
        <v>7709356.6699999999</v>
      </c>
      <c r="BN252" s="53">
        <v>0.59797244994077769</v>
      </c>
      <c r="BO252" s="54">
        <v>1.9675319999999999E-4</v>
      </c>
      <c r="BP252" s="70">
        <v>4948</v>
      </c>
      <c r="BQ252" s="71"/>
      <c r="BR252" s="70"/>
      <c r="BS252" s="72"/>
      <c r="BT252" s="72"/>
      <c r="BU252" s="70">
        <v>12250858</v>
      </c>
      <c r="BV252" s="70">
        <v>37992</v>
      </c>
      <c r="BW252" s="74">
        <v>11568080</v>
      </c>
      <c r="BX252" s="70">
        <v>23856930</v>
      </c>
    </row>
    <row r="253" spans="1:76" x14ac:dyDescent="0.3">
      <c r="A253" s="73" t="s">
        <v>10</v>
      </c>
      <c r="B253" s="2" t="s">
        <v>18</v>
      </c>
      <c r="C253" s="2" t="s">
        <v>72</v>
      </c>
      <c r="D253" s="2" t="s">
        <v>18</v>
      </c>
      <c r="E253" s="2" t="s">
        <v>15</v>
      </c>
      <c r="F253" s="17" t="str">
        <f>+Tabela1[[#This Row],[WK]]&amp;Tabela1[[#This Row],[PK]]&amp;Tabela1[[#This Row],[GK]]</f>
        <v>041204</v>
      </c>
      <c r="G253" s="2" t="s">
        <v>264</v>
      </c>
      <c r="H253" s="3">
        <v>266548795.19</v>
      </c>
      <c r="I253" s="4">
        <v>1.125</v>
      </c>
      <c r="J253" s="3">
        <v>299867394.58999997</v>
      </c>
      <c r="K253" s="4">
        <v>7.0000000000000007E-2</v>
      </c>
      <c r="L253" s="3">
        <v>20990718</v>
      </c>
      <c r="M253" s="3"/>
      <c r="N253" s="5"/>
      <c r="O253" s="3">
        <v>37427833.32</v>
      </c>
      <c r="P253" s="4">
        <v>1.125</v>
      </c>
      <c r="Q253" s="3">
        <v>42106312.490000002</v>
      </c>
      <c r="R253" s="4">
        <v>1.6E-2</v>
      </c>
      <c r="S253" s="3">
        <v>673701</v>
      </c>
      <c r="T253" s="3"/>
      <c r="U253" s="5"/>
      <c r="V253" s="3">
        <v>14010262</v>
      </c>
      <c r="W253" s="5"/>
      <c r="X253" s="3">
        <v>30227607</v>
      </c>
      <c r="Y253" s="3">
        <v>9177966</v>
      </c>
      <c r="Z253" s="3">
        <v>0</v>
      </c>
      <c r="AA253" s="3">
        <v>1245608</v>
      </c>
      <c r="AB253" s="3">
        <v>19804033</v>
      </c>
      <c r="AC253" s="3">
        <v>0</v>
      </c>
      <c r="AD253" s="3">
        <v>14541440</v>
      </c>
      <c r="AE253" s="3">
        <v>0</v>
      </c>
      <c r="AF253" s="3">
        <v>20990718</v>
      </c>
      <c r="AG253" s="3">
        <v>673701</v>
      </c>
      <c r="AH253" s="3">
        <v>14541440</v>
      </c>
      <c r="AI253" s="3">
        <v>14010262</v>
      </c>
      <c r="AJ253" s="3">
        <v>-198890</v>
      </c>
      <c r="AK253" s="3">
        <v>-1874795</v>
      </c>
      <c r="AL253" s="3">
        <v>672910</v>
      </c>
      <c r="AM253" s="3">
        <v>-2547705</v>
      </c>
      <c r="AN253" s="3">
        <v>-1675905</v>
      </c>
      <c r="AO253" s="3">
        <v>0</v>
      </c>
      <c r="AP253" s="3">
        <v>0</v>
      </c>
      <c r="AQ253" s="3">
        <v>-1675905</v>
      </c>
      <c r="AR253" s="3">
        <f>Tabela1[[#This Row],[Potrzeby finansowe 2027
w tym:]]+Tabela1[[#This Row],[Rozliczenie 2025 potrz. fin.]]</f>
        <v>28551702</v>
      </c>
      <c r="AS253" s="3">
        <v>0</v>
      </c>
      <c r="AT253" s="3">
        <v>0</v>
      </c>
      <c r="AU253" s="3"/>
      <c r="AV253" s="3"/>
      <c r="AW253" s="3"/>
      <c r="AX253" s="3"/>
      <c r="AY253" s="3"/>
      <c r="AZ253" s="3"/>
      <c r="BA253" s="3">
        <v>0</v>
      </c>
      <c r="BB253" s="3">
        <v>0</v>
      </c>
      <c r="BC253" s="3">
        <v>0</v>
      </c>
      <c r="BD253" s="3">
        <v>0</v>
      </c>
      <c r="BE253" s="3">
        <v>0</v>
      </c>
      <c r="BF253" s="3">
        <v>0</v>
      </c>
      <c r="BG253" s="3">
        <v>771788</v>
      </c>
      <c r="BH253" s="3">
        <v>7252</v>
      </c>
      <c r="BI253" s="3">
        <v>473820</v>
      </c>
      <c r="BJ253" s="3">
        <v>7281118.2774999989</v>
      </c>
      <c r="BK253" s="3">
        <v>4255304.9499999993</v>
      </c>
      <c r="BL253" s="3">
        <v>1399279.78</v>
      </c>
      <c r="BM253" s="3">
        <v>9304693.75</v>
      </c>
      <c r="BN253" s="53">
        <v>0.74704494371543428</v>
      </c>
      <c r="BO253" s="54">
        <v>3.1967779999999998E-4</v>
      </c>
      <c r="BP253" s="70">
        <v>8039</v>
      </c>
      <c r="BQ253" s="71"/>
      <c r="BR253" s="70"/>
      <c r="BS253" s="72"/>
      <c r="BT253" s="72"/>
      <c r="BU253" s="70">
        <v>20990718</v>
      </c>
      <c r="BV253" s="70">
        <v>673701</v>
      </c>
      <c r="BW253" s="74">
        <v>14541440</v>
      </c>
      <c r="BX253" s="70">
        <v>36205859</v>
      </c>
    </row>
    <row r="254" spans="1:76" x14ac:dyDescent="0.3">
      <c r="A254" s="73" t="s">
        <v>10</v>
      </c>
      <c r="B254" s="2" t="s">
        <v>18</v>
      </c>
      <c r="C254" s="2" t="s">
        <v>72</v>
      </c>
      <c r="D254" s="2" t="s">
        <v>21</v>
      </c>
      <c r="E254" s="2" t="s">
        <v>15</v>
      </c>
      <c r="F254" s="17" t="str">
        <f>+Tabela1[[#This Row],[WK]]&amp;Tabela1[[#This Row],[PK]]&amp;Tabela1[[#This Row],[GK]]</f>
        <v>041205</v>
      </c>
      <c r="G254" s="2" t="s">
        <v>267</v>
      </c>
      <c r="H254" s="3">
        <v>170046707.88</v>
      </c>
      <c r="I254" s="4">
        <v>1.125</v>
      </c>
      <c r="J254" s="3">
        <v>191302546.37</v>
      </c>
      <c r="K254" s="4">
        <v>7.0000000000000007E-2</v>
      </c>
      <c r="L254" s="3">
        <v>13391178</v>
      </c>
      <c r="M254" s="3"/>
      <c r="N254" s="5"/>
      <c r="O254" s="3">
        <v>3669934.5500000003</v>
      </c>
      <c r="P254" s="4">
        <v>1.125</v>
      </c>
      <c r="Q254" s="3">
        <v>4128676.37</v>
      </c>
      <c r="R254" s="4">
        <v>1.6E-2</v>
      </c>
      <c r="S254" s="3">
        <v>66059</v>
      </c>
      <c r="T254" s="3"/>
      <c r="U254" s="5"/>
      <c r="V254" s="3">
        <v>9138931</v>
      </c>
      <c r="W254" s="5"/>
      <c r="X254" s="3">
        <v>24191861</v>
      </c>
      <c r="Y254" s="3">
        <v>11249551</v>
      </c>
      <c r="Z254" s="3">
        <v>389423</v>
      </c>
      <c r="AA254" s="3">
        <v>852196</v>
      </c>
      <c r="AB254" s="3">
        <v>10904369</v>
      </c>
      <c r="AC254" s="3">
        <v>796322</v>
      </c>
      <c r="AD254" s="3">
        <v>15052930</v>
      </c>
      <c r="AE254" s="3">
        <v>0</v>
      </c>
      <c r="AF254" s="3">
        <v>13391178</v>
      </c>
      <c r="AG254" s="3">
        <v>66059</v>
      </c>
      <c r="AH254" s="3">
        <v>15052930</v>
      </c>
      <c r="AI254" s="3">
        <v>9138931</v>
      </c>
      <c r="AJ254" s="3">
        <v>633802</v>
      </c>
      <c r="AK254" s="3">
        <v>633802</v>
      </c>
      <c r="AL254" s="3">
        <v>682713</v>
      </c>
      <c r="AM254" s="3">
        <v>-48911</v>
      </c>
      <c r="AN254" s="3">
        <v>-155286</v>
      </c>
      <c r="AO254" s="3">
        <v>0</v>
      </c>
      <c r="AP254" s="3">
        <v>155286</v>
      </c>
      <c r="AQ254" s="3">
        <v>0</v>
      </c>
      <c r="AR254" s="3">
        <f>Tabela1[[#This Row],[Potrzeby finansowe 2027
w tym:]]+Tabela1[[#This Row],[Rozliczenie 2025 potrz. fin.]]</f>
        <v>24191861</v>
      </c>
      <c r="AS254" s="3">
        <v>0</v>
      </c>
      <c r="AT254" s="3">
        <v>0</v>
      </c>
      <c r="AU254" s="3"/>
      <c r="AV254" s="3"/>
      <c r="AW254" s="3"/>
      <c r="AX254" s="3"/>
      <c r="AY254" s="3"/>
      <c r="AZ254" s="3"/>
      <c r="BA254" s="3">
        <v>389423</v>
      </c>
      <c r="BB254" s="3">
        <v>0</v>
      </c>
      <c r="BC254" s="3">
        <v>5.26</v>
      </c>
      <c r="BD254" s="3">
        <v>3884.11</v>
      </c>
      <c r="BE254" s="3">
        <v>0</v>
      </c>
      <c r="BF254" s="3">
        <v>0</v>
      </c>
      <c r="BG254" s="3">
        <v>553405</v>
      </c>
      <c r="BH254" s="3">
        <v>5200</v>
      </c>
      <c r="BI254" s="3">
        <v>298791</v>
      </c>
      <c r="BJ254" s="3">
        <v>4591474.5125000002</v>
      </c>
      <c r="BK254" s="3">
        <v>1931456.8900000006</v>
      </c>
      <c r="BL254" s="3">
        <v>329695.23</v>
      </c>
      <c r="BM254" s="3">
        <v>9980680.0299999993</v>
      </c>
      <c r="BN254" s="53">
        <v>0.56895442209227498</v>
      </c>
      <c r="BO254" s="54">
        <v>2.1338250000000001E-4</v>
      </c>
      <c r="BP254" s="70">
        <v>5366</v>
      </c>
      <c r="BQ254" s="71"/>
      <c r="BR254" s="70"/>
      <c r="BS254" s="72"/>
      <c r="BT254" s="72"/>
      <c r="BU254" s="70">
        <v>13391178</v>
      </c>
      <c r="BV254" s="70">
        <v>66059</v>
      </c>
      <c r="BW254" s="74">
        <v>15052930</v>
      </c>
      <c r="BX254" s="70">
        <v>28510167</v>
      </c>
    </row>
    <row r="255" spans="1:76" x14ac:dyDescent="0.3">
      <c r="A255" s="73" t="s">
        <v>10</v>
      </c>
      <c r="B255" s="2" t="s">
        <v>18</v>
      </c>
      <c r="C255" s="2" t="s">
        <v>72</v>
      </c>
      <c r="D255" s="2" t="s">
        <v>23</v>
      </c>
      <c r="E255" s="2" t="s">
        <v>15</v>
      </c>
      <c r="F255" s="17" t="str">
        <f>+Tabela1[[#This Row],[WK]]&amp;Tabela1[[#This Row],[PK]]&amp;Tabela1[[#This Row],[GK]]</f>
        <v>041206</v>
      </c>
      <c r="G255" s="2" t="s">
        <v>268</v>
      </c>
      <c r="H255" s="3">
        <v>112121155.40000001</v>
      </c>
      <c r="I255" s="4">
        <v>1.125</v>
      </c>
      <c r="J255" s="3">
        <v>126136299.83</v>
      </c>
      <c r="K255" s="4">
        <v>7.0000000000000007E-2</v>
      </c>
      <c r="L255" s="3">
        <v>8829541</v>
      </c>
      <c r="M255" s="3"/>
      <c r="N255" s="5"/>
      <c r="O255" s="3">
        <v>3426759.6799999997</v>
      </c>
      <c r="P255" s="4">
        <v>1.125</v>
      </c>
      <c r="Q255" s="3">
        <v>3855104.64</v>
      </c>
      <c r="R255" s="4">
        <v>1.6E-2</v>
      </c>
      <c r="S255" s="3">
        <v>61682</v>
      </c>
      <c r="T255" s="3"/>
      <c r="U255" s="5"/>
      <c r="V255" s="3">
        <v>6164531</v>
      </c>
      <c r="W255" s="5"/>
      <c r="X255" s="3">
        <v>19490182</v>
      </c>
      <c r="Y255" s="3">
        <v>9663044</v>
      </c>
      <c r="Z255" s="3">
        <v>363923</v>
      </c>
      <c r="AA255" s="3">
        <v>689142</v>
      </c>
      <c r="AB255" s="3">
        <v>8774073</v>
      </c>
      <c r="AC255" s="3">
        <v>0</v>
      </c>
      <c r="AD255" s="3">
        <v>13367343</v>
      </c>
      <c r="AE255" s="3">
        <v>0</v>
      </c>
      <c r="AF255" s="3">
        <v>8829541</v>
      </c>
      <c r="AG255" s="3">
        <v>61682</v>
      </c>
      <c r="AH255" s="3">
        <v>13367343</v>
      </c>
      <c r="AI255" s="3">
        <v>6164531</v>
      </c>
      <c r="AJ255" s="3">
        <v>877458</v>
      </c>
      <c r="AK255" s="3">
        <v>919150</v>
      </c>
      <c r="AL255" s="3">
        <v>434050</v>
      </c>
      <c r="AM255" s="3">
        <v>485100</v>
      </c>
      <c r="AN255" s="3">
        <v>41692</v>
      </c>
      <c r="AO255" s="3">
        <v>0</v>
      </c>
      <c r="AP255" s="3">
        <v>0</v>
      </c>
      <c r="AQ255" s="3">
        <v>41692</v>
      </c>
      <c r="AR255" s="3">
        <f>Tabela1[[#This Row],[Potrzeby finansowe 2027
w tym:]]+Tabela1[[#This Row],[Rozliczenie 2025 potrz. fin.]]</f>
        <v>19531874</v>
      </c>
      <c r="AS255" s="3">
        <v>0</v>
      </c>
      <c r="AT255" s="3">
        <v>0</v>
      </c>
      <c r="AU255" s="3"/>
      <c r="AV255" s="3"/>
      <c r="AW255" s="3"/>
      <c r="AX255" s="3"/>
      <c r="AY255" s="3"/>
      <c r="AZ255" s="3"/>
      <c r="BA255" s="3">
        <v>363923</v>
      </c>
      <c r="BB255" s="3">
        <v>0</v>
      </c>
      <c r="BC255" s="3">
        <v>48.41</v>
      </c>
      <c r="BD255" s="3">
        <v>3484.79</v>
      </c>
      <c r="BE255" s="3">
        <v>0</v>
      </c>
      <c r="BF255" s="3">
        <v>0</v>
      </c>
      <c r="BG255" s="3">
        <v>384404</v>
      </c>
      <c r="BH255" s="3">
        <v>3612</v>
      </c>
      <c r="BI255" s="3">
        <v>304738</v>
      </c>
      <c r="BJ255" s="3">
        <v>4682863.3500000006</v>
      </c>
      <c r="BK255" s="3">
        <v>2522584.4500000002</v>
      </c>
      <c r="BL255" s="3">
        <v>551111.65</v>
      </c>
      <c r="BM255" s="3">
        <v>7538892.2999999998</v>
      </c>
      <c r="BN255" s="53">
        <v>0.53828189847327534</v>
      </c>
      <c r="BO255" s="54">
        <v>1.6996470000000001E-4</v>
      </c>
      <c r="BP255" s="70">
        <v>4274</v>
      </c>
      <c r="BQ255" s="71"/>
      <c r="BR255" s="70"/>
      <c r="BS255" s="72"/>
      <c r="BT255" s="72"/>
      <c r="BU255" s="70">
        <v>8829541</v>
      </c>
      <c r="BV255" s="70">
        <v>61682</v>
      </c>
      <c r="BW255" s="74">
        <v>13367343</v>
      </c>
      <c r="BX255" s="70">
        <v>22258566</v>
      </c>
    </row>
    <row r="256" spans="1:76" x14ac:dyDescent="0.3">
      <c r="A256" s="73" t="s">
        <v>10</v>
      </c>
      <c r="B256" s="2" t="s">
        <v>18</v>
      </c>
      <c r="C256" s="2" t="s">
        <v>74</v>
      </c>
      <c r="D256" s="2" t="s">
        <v>12</v>
      </c>
      <c r="E256" s="2" t="s">
        <v>19</v>
      </c>
      <c r="F256" s="17" t="str">
        <f>+Tabela1[[#This Row],[WK]]&amp;Tabela1[[#This Row],[PK]]&amp;Tabela1[[#This Row],[GK]]</f>
        <v>041301</v>
      </c>
      <c r="G256" s="2" t="s">
        <v>269</v>
      </c>
      <c r="H256" s="3">
        <v>222162481.22</v>
      </c>
      <c r="I256" s="4">
        <v>1.125</v>
      </c>
      <c r="J256" s="3">
        <v>249932791.37</v>
      </c>
      <c r="K256" s="4">
        <v>7.0000000000000007E-2</v>
      </c>
      <c r="L256" s="3">
        <v>17495295</v>
      </c>
      <c r="M256" s="3"/>
      <c r="N256" s="5"/>
      <c r="O256" s="3">
        <v>13911134.279999999</v>
      </c>
      <c r="P256" s="4">
        <v>1.125</v>
      </c>
      <c r="Q256" s="3">
        <v>15650026.07</v>
      </c>
      <c r="R256" s="4">
        <v>1.6E-2</v>
      </c>
      <c r="S256" s="3">
        <v>250400</v>
      </c>
      <c r="T256" s="3"/>
      <c r="U256" s="5"/>
      <c r="V256" s="3">
        <v>12511831</v>
      </c>
      <c r="W256" s="5"/>
      <c r="X256" s="3">
        <v>27817970</v>
      </c>
      <c r="Y256" s="3">
        <v>6449892</v>
      </c>
      <c r="Z256" s="3">
        <v>1591617</v>
      </c>
      <c r="AA256" s="3">
        <v>1020463</v>
      </c>
      <c r="AB256" s="3">
        <v>15177494</v>
      </c>
      <c r="AC256" s="3">
        <v>3578504</v>
      </c>
      <c r="AD256" s="3">
        <v>15306139</v>
      </c>
      <c r="AE256" s="3">
        <v>0</v>
      </c>
      <c r="AF256" s="3">
        <v>17495295</v>
      </c>
      <c r="AG256" s="3">
        <v>250400</v>
      </c>
      <c r="AH256" s="3">
        <v>15306139</v>
      </c>
      <c r="AI256" s="3">
        <v>12511831</v>
      </c>
      <c r="AJ256" s="3">
        <v>1035370</v>
      </c>
      <c r="AK256" s="3">
        <v>1035370</v>
      </c>
      <c r="AL256" s="3">
        <v>899516</v>
      </c>
      <c r="AM256" s="3">
        <v>135854</v>
      </c>
      <c r="AN256" s="3">
        <v>292608</v>
      </c>
      <c r="AO256" s="3">
        <v>0</v>
      </c>
      <c r="AP256" s="3">
        <v>-292608</v>
      </c>
      <c r="AQ256" s="3">
        <v>0</v>
      </c>
      <c r="AR256" s="3">
        <f>Tabela1[[#This Row],[Potrzeby finansowe 2027
w tym:]]+Tabela1[[#This Row],[Rozliczenie 2025 potrz. fin.]]</f>
        <v>27817970</v>
      </c>
      <c r="AS256" s="3">
        <v>0</v>
      </c>
      <c r="AT256" s="3">
        <v>0</v>
      </c>
      <c r="AU256" s="3"/>
      <c r="AV256" s="3"/>
      <c r="AW256" s="3"/>
      <c r="AX256" s="3"/>
      <c r="AY256" s="3"/>
      <c r="AZ256" s="3"/>
      <c r="BA256" s="3">
        <v>1591617</v>
      </c>
      <c r="BB256" s="3">
        <v>0</v>
      </c>
      <c r="BC256" s="3">
        <v>0</v>
      </c>
      <c r="BD256" s="3">
        <v>15946.47</v>
      </c>
      <c r="BE256" s="3">
        <v>0</v>
      </c>
      <c r="BF256" s="3">
        <v>0</v>
      </c>
      <c r="BG256" s="3">
        <v>682818</v>
      </c>
      <c r="BH256" s="3">
        <v>6416</v>
      </c>
      <c r="BI256" s="3">
        <v>337645</v>
      </c>
      <c r="BJ256" s="3">
        <v>5188536.5600000005</v>
      </c>
      <c r="BK256" s="3">
        <v>1638621.5</v>
      </c>
      <c r="BL256" s="3">
        <v>2562042.42</v>
      </c>
      <c r="BM256" s="3">
        <v>9075575.4000000004</v>
      </c>
      <c r="BN256" s="53">
        <v>0.75773294908741606</v>
      </c>
      <c r="BO256" s="54">
        <v>2.3654169999999999E-4</v>
      </c>
      <c r="BP256" s="70">
        <v>5948</v>
      </c>
      <c r="BQ256" s="71"/>
      <c r="BR256" s="70"/>
      <c r="BS256" s="72"/>
      <c r="BT256" s="72"/>
      <c r="BU256" s="70">
        <v>17495295</v>
      </c>
      <c r="BV256" s="70">
        <v>250400</v>
      </c>
      <c r="BW256" s="74">
        <v>15306139</v>
      </c>
      <c r="BX256" s="70">
        <v>33051834</v>
      </c>
    </row>
    <row r="257" spans="1:76" x14ac:dyDescent="0.3">
      <c r="A257" s="73" t="s">
        <v>10</v>
      </c>
      <c r="B257" s="2" t="s">
        <v>18</v>
      </c>
      <c r="C257" s="2" t="s">
        <v>74</v>
      </c>
      <c r="D257" s="2" t="s">
        <v>11</v>
      </c>
      <c r="E257" s="2" t="s">
        <v>19</v>
      </c>
      <c r="F257" s="17" t="str">
        <f>+Tabela1[[#This Row],[WK]]&amp;Tabela1[[#This Row],[PK]]&amp;Tabela1[[#This Row],[GK]]</f>
        <v>041302</v>
      </c>
      <c r="G257" s="2" t="s">
        <v>270</v>
      </c>
      <c r="H257" s="3">
        <v>603753745.67999995</v>
      </c>
      <c r="I257" s="4">
        <v>1.125</v>
      </c>
      <c r="J257" s="3">
        <v>679222963.88999999</v>
      </c>
      <c r="K257" s="4">
        <v>7.0000000000000007E-2</v>
      </c>
      <c r="L257" s="3">
        <v>47545607</v>
      </c>
      <c r="M257" s="3"/>
      <c r="N257" s="5"/>
      <c r="O257" s="3">
        <v>101093956.59</v>
      </c>
      <c r="P257" s="4">
        <v>1.125</v>
      </c>
      <c r="Q257" s="3">
        <v>113730701.16</v>
      </c>
      <c r="R257" s="4">
        <v>1.6E-2</v>
      </c>
      <c r="S257" s="3">
        <v>1819691</v>
      </c>
      <c r="T257" s="3"/>
      <c r="U257" s="5"/>
      <c r="V257" s="3">
        <v>31345278</v>
      </c>
      <c r="W257" s="5"/>
      <c r="X257" s="3">
        <v>45481298</v>
      </c>
      <c r="Y257" s="3">
        <v>12893240</v>
      </c>
      <c r="Z257" s="3">
        <v>2185096</v>
      </c>
      <c r="AA257" s="3">
        <v>2235347</v>
      </c>
      <c r="AB257" s="3">
        <v>28167615</v>
      </c>
      <c r="AC257" s="3">
        <v>0</v>
      </c>
      <c r="AD257" s="3">
        <v>14286896</v>
      </c>
      <c r="AE257" s="3">
        <v>0</v>
      </c>
      <c r="AF257" s="3">
        <v>47545607</v>
      </c>
      <c r="AG257" s="3">
        <v>1819691</v>
      </c>
      <c r="AH257" s="3">
        <v>14286896</v>
      </c>
      <c r="AI257" s="3">
        <v>31345278</v>
      </c>
      <c r="AJ257" s="3">
        <v>76565</v>
      </c>
      <c r="AK257" s="3">
        <v>227441</v>
      </c>
      <c r="AL257" s="3">
        <v>1940192</v>
      </c>
      <c r="AM257" s="3">
        <v>-1712751</v>
      </c>
      <c r="AN257" s="3">
        <v>150876</v>
      </c>
      <c r="AO257" s="3">
        <v>0</v>
      </c>
      <c r="AP257" s="3">
        <v>0</v>
      </c>
      <c r="AQ257" s="3">
        <v>150876</v>
      </c>
      <c r="AR257" s="3">
        <f>Tabela1[[#This Row],[Potrzeby finansowe 2027
w tym:]]+Tabela1[[#This Row],[Rozliczenie 2025 potrz. fin.]]</f>
        <v>45632174</v>
      </c>
      <c r="AS257" s="3">
        <v>0</v>
      </c>
      <c r="AT257" s="3">
        <v>0</v>
      </c>
      <c r="AU257" s="3"/>
      <c r="AV257" s="3"/>
      <c r="AW257" s="3"/>
      <c r="AX257" s="3"/>
      <c r="AY257" s="3"/>
      <c r="AZ257" s="3"/>
      <c r="BA257" s="3">
        <v>2185096</v>
      </c>
      <c r="BB257" s="3">
        <v>0</v>
      </c>
      <c r="BC257" s="3">
        <v>95.7</v>
      </c>
      <c r="BD257" s="3">
        <v>21573.47</v>
      </c>
      <c r="BE257" s="3">
        <v>0.18</v>
      </c>
      <c r="BF257" s="3">
        <v>0</v>
      </c>
      <c r="BG257" s="3">
        <v>1576458</v>
      </c>
      <c r="BH257" s="3">
        <v>14813</v>
      </c>
      <c r="BI257" s="3">
        <v>658889</v>
      </c>
      <c r="BJ257" s="3">
        <v>10125035.0625</v>
      </c>
      <c r="BK257" s="3">
        <v>4603057.9399999995</v>
      </c>
      <c r="BL257" s="3">
        <v>3900659.98</v>
      </c>
      <c r="BM257" s="3">
        <v>14286588.529999999</v>
      </c>
      <c r="BN257" s="53">
        <v>0.81301399886218439</v>
      </c>
      <c r="BO257" s="54">
        <v>6.393096E-4</v>
      </c>
      <c r="BP257" s="70">
        <v>16077</v>
      </c>
      <c r="BQ257" s="71"/>
      <c r="BR257" s="70"/>
      <c r="BS257" s="72"/>
      <c r="BT257" s="72"/>
      <c r="BU257" s="70">
        <v>47545607</v>
      </c>
      <c r="BV257" s="70">
        <v>1819691</v>
      </c>
      <c r="BW257" s="74">
        <v>14286896</v>
      </c>
      <c r="BX257" s="70">
        <v>63652194</v>
      </c>
    </row>
    <row r="258" spans="1:76" x14ac:dyDescent="0.3">
      <c r="A258" s="73" t="s">
        <v>10</v>
      </c>
      <c r="B258" s="2" t="s">
        <v>18</v>
      </c>
      <c r="C258" s="2" t="s">
        <v>74</v>
      </c>
      <c r="D258" s="2" t="s">
        <v>16</v>
      </c>
      <c r="E258" s="2" t="s">
        <v>15</v>
      </c>
      <c r="F258" s="17" t="str">
        <f>+Tabela1[[#This Row],[WK]]&amp;Tabela1[[#This Row],[PK]]&amp;Tabela1[[#This Row],[GK]]</f>
        <v>041303</v>
      </c>
      <c r="G258" s="2" t="s">
        <v>271</v>
      </c>
      <c r="H258" s="3">
        <v>123226966.59</v>
      </c>
      <c r="I258" s="4">
        <v>1.125</v>
      </c>
      <c r="J258" s="3">
        <v>138630337.41</v>
      </c>
      <c r="K258" s="4">
        <v>7.0000000000000007E-2</v>
      </c>
      <c r="L258" s="3">
        <v>9704124</v>
      </c>
      <c r="M258" s="3"/>
      <c r="N258" s="5"/>
      <c r="O258" s="3">
        <v>2932838.5399999996</v>
      </c>
      <c r="P258" s="4">
        <v>1.125</v>
      </c>
      <c r="Q258" s="3">
        <v>3299443.36</v>
      </c>
      <c r="R258" s="4">
        <v>1.6E-2</v>
      </c>
      <c r="S258" s="3">
        <v>52791</v>
      </c>
      <c r="T258" s="3"/>
      <c r="U258" s="5"/>
      <c r="V258" s="3">
        <v>7051749</v>
      </c>
      <c r="W258" s="5"/>
      <c r="X258" s="3">
        <v>20810811</v>
      </c>
      <c r="Y258" s="3">
        <v>7956458</v>
      </c>
      <c r="Z258" s="3">
        <v>154617</v>
      </c>
      <c r="AA258" s="3">
        <v>777992</v>
      </c>
      <c r="AB258" s="3">
        <v>11503353</v>
      </c>
      <c r="AC258" s="3">
        <v>418391</v>
      </c>
      <c r="AD258" s="3">
        <v>13988311</v>
      </c>
      <c r="AE258" s="3">
        <v>0</v>
      </c>
      <c r="AF258" s="3">
        <v>9704124</v>
      </c>
      <c r="AG258" s="3">
        <v>52791</v>
      </c>
      <c r="AH258" s="3">
        <v>13988311</v>
      </c>
      <c r="AI258" s="3">
        <v>7051749</v>
      </c>
      <c r="AJ258" s="3">
        <v>679389</v>
      </c>
      <c r="AK258" s="3">
        <v>908639</v>
      </c>
      <c r="AL258" s="3">
        <v>399691</v>
      </c>
      <c r="AM258" s="3">
        <v>508948</v>
      </c>
      <c r="AN258" s="3">
        <v>229250</v>
      </c>
      <c r="AO258" s="3">
        <v>0</v>
      </c>
      <c r="AP258" s="3">
        <v>0</v>
      </c>
      <c r="AQ258" s="3">
        <v>229250</v>
      </c>
      <c r="AR258" s="3">
        <f>Tabela1[[#This Row],[Potrzeby finansowe 2027
w tym:]]+Tabela1[[#This Row],[Rozliczenie 2025 potrz. fin.]]</f>
        <v>21040061</v>
      </c>
      <c r="AS258" s="3">
        <v>0</v>
      </c>
      <c r="AT258" s="3">
        <v>0</v>
      </c>
      <c r="AU258" s="3"/>
      <c r="AV258" s="3"/>
      <c r="AW258" s="3"/>
      <c r="AX258" s="3"/>
      <c r="AY258" s="3"/>
      <c r="AZ258" s="3"/>
      <c r="BA258" s="3">
        <v>154617</v>
      </c>
      <c r="BB258" s="3">
        <v>0</v>
      </c>
      <c r="BC258" s="3">
        <v>4.4800000000000004</v>
      </c>
      <c r="BD258" s="3">
        <v>1534.18</v>
      </c>
      <c r="BE258" s="3">
        <v>0</v>
      </c>
      <c r="BF258" s="3">
        <v>0</v>
      </c>
      <c r="BG258" s="3">
        <v>464008</v>
      </c>
      <c r="BH258" s="3">
        <v>4360</v>
      </c>
      <c r="BI258" s="3">
        <v>313984</v>
      </c>
      <c r="BJ258" s="3">
        <v>4824945.9724999992</v>
      </c>
      <c r="BK258" s="3">
        <v>2496726.0299999993</v>
      </c>
      <c r="BL258" s="3">
        <v>336066.47</v>
      </c>
      <c r="BM258" s="3">
        <v>8640746.8300000001</v>
      </c>
      <c r="BN258" s="53">
        <v>0.62746612200740515</v>
      </c>
      <c r="BO258" s="54">
        <v>1.7747619999999999E-4</v>
      </c>
      <c r="BP258" s="70">
        <v>4463</v>
      </c>
      <c r="BQ258" s="71"/>
      <c r="BR258" s="70"/>
      <c r="BS258" s="72"/>
      <c r="BT258" s="72"/>
      <c r="BU258" s="70">
        <v>9704124</v>
      </c>
      <c r="BV258" s="70">
        <v>52791</v>
      </c>
      <c r="BW258" s="74">
        <v>13988311</v>
      </c>
      <c r="BX258" s="70">
        <v>23745226</v>
      </c>
    </row>
    <row r="259" spans="1:76" x14ac:dyDescent="0.3">
      <c r="A259" s="73" t="s">
        <v>10</v>
      </c>
      <c r="B259" s="2" t="s">
        <v>18</v>
      </c>
      <c r="C259" s="2" t="s">
        <v>74</v>
      </c>
      <c r="D259" s="2" t="s">
        <v>18</v>
      </c>
      <c r="E259" s="2" t="s">
        <v>19</v>
      </c>
      <c r="F259" s="17" t="str">
        <f>+Tabela1[[#This Row],[WK]]&amp;Tabela1[[#This Row],[PK]]&amp;Tabela1[[#This Row],[GK]]</f>
        <v>041304</v>
      </c>
      <c r="G259" s="2" t="s">
        <v>272</v>
      </c>
      <c r="H259" s="3">
        <v>448245418.75999999</v>
      </c>
      <c r="I259" s="4">
        <v>1.125</v>
      </c>
      <c r="J259" s="3">
        <v>504276096.11000001</v>
      </c>
      <c r="K259" s="4">
        <v>7.0000000000000007E-2</v>
      </c>
      <c r="L259" s="3">
        <v>35299327</v>
      </c>
      <c r="M259" s="3"/>
      <c r="N259" s="5"/>
      <c r="O259" s="3">
        <v>27931426.349999994</v>
      </c>
      <c r="P259" s="4">
        <v>1.125</v>
      </c>
      <c r="Q259" s="3">
        <v>31422854.640000001</v>
      </c>
      <c r="R259" s="4">
        <v>1.6E-2</v>
      </c>
      <c r="S259" s="3">
        <v>502766</v>
      </c>
      <c r="T259" s="3"/>
      <c r="U259" s="5"/>
      <c r="V259" s="3">
        <v>23212194</v>
      </c>
      <c r="W259" s="5"/>
      <c r="X259" s="3">
        <v>47363902</v>
      </c>
      <c r="Y259" s="3">
        <v>12808481</v>
      </c>
      <c r="Z259" s="3">
        <v>2308945</v>
      </c>
      <c r="AA259" s="3">
        <v>1966228</v>
      </c>
      <c r="AB259" s="3">
        <v>26825597</v>
      </c>
      <c r="AC259" s="3">
        <v>3454651</v>
      </c>
      <c r="AD259" s="3">
        <v>24151708</v>
      </c>
      <c r="AE259" s="3">
        <v>0</v>
      </c>
      <c r="AF259" s="3">
        <v>35299327</v>
      </c>
      <c r="AG259" s="3">
        <v>502766</v>
      </c>
      <c r="AH259" s="3">
        <v>24151708</v>
      </c>
      <c r="AI259" s="3">
        <v>23212194</v>
      </c>
      <c r="AJ259" s="3">
        <v>1996069</v>
      </c>
      <c r="AK259" s="3">
        <v>1996069</v>
      </c>
      <c r="AL259" s="3">
        <v>1471714</v>
      </c>
      <c r="AM259" s="3">
        <v>524355</v>
      </c>
      <c r="AN259" s="3">
        <v>2536421</v>
      </c>
      <c r="AO259" s="3">
        <v>0</v>
      </c>
      <c r="AP259" s="3">
        <v>-2536421</v>
      </c>
      <c r="AQ259" s="3">
        <v>0</v>
      </c>
      <c r="AR259" s="3">
        <f>Tabela1[[#This Row],[Potrzeby finansowe 2027
w tym:]]+Tabela1[[#This Row],[Rozliczenie 2025 potrz. fin.]]</f>
        <v>47363902</v>
      </c>
      <c r="AS259" s="3">
        <v>0</v>
      </c>
      <c r="AT259" s="3">
        <v>0</v>
      </c>
      <c r="AU259" s="3"/>
      <c r="AV259" s="3"/>
      <c r="AW259" s="3"/>
      <c r="AX259" s="3"/>
      <c r="AY259" s="3"/>
      <c r="AZ259" s="3"/>
      <c r="BA259" s="3">
        <v>2308945</v>
      </c>
      <c r="BB259" s="3">
        <v>0</v>
      </c>
      <c r="BC259" s="3">
        <v>0</v>
      </c>
      <c r="BD259" s="3">
        <v>23132.81</v>
      </c>
      <c r="BE259" s="3">
        <v>1.18</v>
      </c>
      <c r="BF259" s="3">
        <v>0</v>
      </c>
      <c r="BG259" s="3">
        <v>1351053</v>
      </c>
      <c r="BH259" s="3">
        <v>12695</v>
      </c>
      <c r="BI259" s="3">
        <v>615175</v>
      </c>
      <c r="BJ259" s="3">
        <v>9453300.272499999</v>
      </c>
      <c r="BK259" s="3">
        <v>4900207.129999999</v>
      </c>
      <c r="BL259" s="3">
        <v>2976472.82</v>
      </c>
      <c r="BM259" s="3">
        <v>12259426.93</v>
      </c>
      <c r="BN259" s="53">
        <v>0.7698273691278924</v>
      </c>
      <c r="BO259" s="54">
        <v>4.9954199999999995E-4</v>
      </c>
      <c r="BP259" s="70">
        <v>12563</v>
      </c>
      <c r="BQ259" s="71"/>
      <c r="BR259" s="70"/>
      <c r="BS259" s="72"/>
      <c r="BT259" s="72"/>
      <c r="BU259" s="70">
        <v>35299327</v>
      </c>
      <c r="BV259" s="70">
        <v>502766</v>
      </c>
      <c r="BW259" s="74">
        <v>24151708</v>
      </c>
      <c r="BX259" s="70">
        <v>59953801</v>
      </c>
    </row>
    <row r="260" spans="1:76" x14ac:dyDescent="0.3">
      <c r="A260" s="73" t="s">
        <v>10</v>
      </c>
      <c r="B260" s="2" t="s">
        <v>18</v>
      </c>
      <c r="C260" s="2" t="s">
        <v>76</v>
      </c>
      <c r="D260" s="2" t="s">
        <v>12</v>
      </c>
      <c r="E260" s="2" t="s">
        <v>15</v>
      </c>
      <c r="F260" s="17" t="str">
        <f>+Tabela1[[#This Row],[WK]]&amp;Tabela1[[#This Row],[PK]]&amp;Tabela1[[#This Row],[GK]]</f>
        <v>041401</v>
      </c>
      <c r="G260" s="2" t="s">
        <v>273</v>
      </c>
      <c r="H260" s="3">
        <v>205952983.49000001</v>
      </c>
      <c r="I260" s="4">
        <v>1.125</v>
      </c>
      <c r="J260" s="3">
        <v>231697106.43000001</v>
      </c>
      <c r="K260" s="4">
        <v>7.0000000000000007E-2</v>
      </c>
      <c r="L260" s="3">
        <v>16218797</v>
      </c>
      <c r="M260" s="3"/>
      <c r="N260" s="5"/>
      <c r="O260" s="3">
        <v>17381521.75</v>
      </c>
      <c r="P260" s="4">
        <v>1.125</v>
      </c>
      <c r="Q260" s="3">
        <v>19554211.969999999</v>
      </c>
      <c r="R260" s="4">
        <v>1.6E-2</v>
      </c>
      <c r="S260" s="3">
        <v>312867</v>
      </c>
      <c r="T260" s="3"/>
      <c r="U260" s="5"/>
      <c r="V260" s="3">
        <v>9094738</v>
      </c>
      <c r="W260" s="5"/>
      <c r="X260" s="3">
        <v>19235450</v>
      </c>
      <c r="Y260" s="3">
        <v>3546698</v>
      </c>
      <c r="Z260" s="3">
        <v>2669</v>
      </c>
      <c r="AA260" s="3">
        <v>1078121</v>
      </c>
      <c r="AB260" s="3">
        <v>13192162</v>
      </c>
      <c r="AC260" s="3">
        <v>1415800</v>
      </c>
      <c r="AD260" s="3">
        <v>10284245</v>
      </c>
      <c r="AE260" s="3">
        <v>0</v>
      </c>
      <c r="AF260" s="3">
        <v>16218797</v>
      </c>
      <c r="AG260" s="3">
        <v>312867</v>
      </c>
      <c r="AH260" s="3">
        <v>10284245</v>
      </c>
      <c r="AI260" s="3">
        <v>9094738</v>
      </c>
      <c r="AJ260" s="3">
        <v>-79444</v>
      </c>
      <c r="AK260" s="3">
        <v>64089</v>
      </c>
      <c r="AL260" s="3">
        <v>548414</v>
      </c>
      <c r="AM260" s="3">
        <v>-484325</v>
      </c>
      <c r="AN260" s="3">
        <v>894070</v>
      </c>
      <c r="AO260" s="3">
        <v>0</v>
      </c>
      <c r="AP260" s="3">
        <v>-750537</v>
      </c>
      <c r="AQ260" s="3">
        <v>143533</v>
      </c>
      <c r="AR260" s="3">
        <f>Tabela1[[#This Row],[Potrzeby finansowe 2027
w tym:]]+Tabela1[[#This Row],[Rozliczenie 2025 potrz. fin.]]</f>
        <v>19378983</v>
      </c>
      <c r="AS260" s="3">
        <v>0</v>
      </c>
      <c r="AT260" s="3">
        <v>0</v>
      </c>
      <c r="AU260" s="3"/>
      <c r="AV260" s="3"/>
      <c r="AW260" s="3"/>
      <c r="AX260" s="3"/>
      <c r="AY260" s="3"/>
      <c r="AZ260" s="3"/>
      <c r="BA260" s="3">
        <v>2669</v>
      </c>
      <c r="BB260" s="3">
        <v>0</v>
      </c>
      <c r="BC260" s="3">
        <v>0</v>
      </c>
      <c r="BD260" s="3">
        <v>26.74</v>
      </c>
      <c r="BE260" s="3">
        <v>0</v>
      </c>
      <c r="BF260" s="3">
        <v>0</v>
      </c>
      <c r="BG260" s="3">
        <v>514773</v>
      </c>
      <c r="BH260" s="3">
        <v>4837</v>
      </c>
      <c r="BI260" s="3">
        <v>563348</v>
      </c>
      <c r="BJ260" s="3">
        <v>8656886.9974999987</v>
      </c>
      <c r="BK260" s="3">
        <v>5280388.3999999985</v>
      </c>
      <c r="BL260" s="3">
        <v>301165.5</v>
      </c>
      <c r="BM260" s="3">
        <v>12903663.390000001</v>
      </c>
      <c r="BN260" s="53">
        <v>0.84176342762280476</v>
      </c>
      <c r="BO260" s="54">
        <v>2.077836E-4</v>
      </c>
      <c r="BP260" s="70">
        <v>5226</v>
      </c>
      <c r="BQ260" s="71"/>
      <c r="BR260" s="70"/>
      <c r="BS260" s="72"/>
      <c r="BT260" s="72"/>
      <c r="BU260" s="70">
        <v>16218797</v>
      </c>
      <c r="BV260" s="70">
        <v>312867</v>
      </c>
      <c r="BW260" s="74">
        <v>10284245</v>
      </c>
      <c r="BX260" s="70">
        <v>26815909</v>
      </c>
    </row>
    <row r="261" spans="1:76" x14ac:dyDescent="0.3">
      <c r="A261" s="73" t="s">
        <v>10</v>
      </c>
      <c r="B261" s="2" t="s">
        <v>18</v>
      </c>
      <c r="C261" s="2" t="s">
        <v>76</v>
      </c>
      <c r="D261" s="2" t="s">
        <v>11</v>
      </c>
      <c r="E261" s="2" t="s">
        <v>15</v>
      </c>
      <c r="F261" s="17" t="str">
        <f>+Tabela1[[#This Row],[WK]]&amp;Tabela1[[#This Row],[PK]]&amp;Tabela1[[#This Row],[GK]]</f>
        <v>041402</v>
      </c>
      <c r="G261" s="2" t="s">
        <v>274</v>
      </c>
      <c r="H261" s="3">
        <v>257999997.27000001</v>
      </c>
      <c r="I261" s="4">
        <v>1.125</v>
      </c>
      <c r="J261" s="3">
        <v>290249996.93000001</v>
      </c>
      <c r="K261" s="4">
        <v>7.0000000000000007E-2</v>
      </c>
      <c r="L261" s="3">
        <v>20317500</v>
      </c>
      <c r="M261" s="3"/>
      <c r="N261" s="5"/>
      <c r="O261" s="3">
        <v>58262088.219999991</v>
      </c>
      <c r="P261" s="4">
        <v>1.125</v>
      </c>
      <c r="Q261" s="3">
        <v>65544849.25</v>
      </c>
      <c r="R261" s="4">
        <v>1.6E-2</v>
      </c>
      <c r="S261" s="3">
        <v>1048718</v>
      </c>
      <c r="T261" s="3"/>
      <c r="U261" s="5"/>
      <c r="V261" s="3">
        <v>13460708</v>
      </c>
      <c r="W261" s="5"/>
      <c r="X261" s="3">
        <v>23396696</v>
      </c>
      <c r="Y261" s="3">
        <v>2659701</v>
      </c>
      <c r="Z261" s="3">
        <v>1118107</v>
      </c>
      <c r="AA261" s="3">
        <v>1379690</v>
      </c>
      <c r="AB261" s="3">
        <v>15775813</v>
      </c>
      <c r="AC261" s="3">
        <v>2463385</v>
      </c>
      <c r="AD261" s="3">
        <v>9935988</v>
      </c>
      <c r="AE261" s="3">
        <v>0</v>
      </c>
      <c r="AF261" s="3">
        <v>20317500</v>
      </c>
      <c r="AG261" s="3">
        <v>1048718</v>
      </c>
      <c r="AH261" s="3">
        <v>9935988</v>
      </c>
      <c r="AI261" s="3">
        <v>13460708</v>
      </c>
      <c r="AJ261" s="3">
        <v>84476</v>
      </c>
      <c r="AK261" s="3">
        <v>84476</v>
      </c>
      <c r="AL261" s="3">
        <v>1037350</v>
      </c>
      <c r="AM261" s="3">
        <v>-952874</v>
      </c>
      <c r="AN261" s="3">
        <v>-27292</v>
      </c>
      <c r="AO261" s="3">
        <v>0</v>
      </c>
      <c r="AP261" s="3">
        <v>27292</v>
      </c>
      <c r="AQ261" s="3">
        <v>0</v>
      </c>
      <c r="AR261" s="3">
        <f>Tabela1[[#This Row],[Potrzeby finansowe 2027
w tym:]]+Tabela1[[#This Row],[Rozliczenie 2025 potrz. fin.]]</f>
        <v>23396696</v>
      </c>
      <c r="AS261" s="3">
        <v>0</v>
      </c>
      <c r="AT261" s="3">
        <v>0</v>
      </c>
      <c r="AU261" s="3"/>
      <c r="AV261" s="3"/>
      <c r="AW261" s="3"/>
      <c r="AX261" s="3"/>
      <c r="AY261" s="3"/>
      <c r="AZ261" s="3"/>
      <c r="BA261" s="3">
        <v>1118107</v>
      </c>
      <c r="BB261" s="3">
        <v>0</v>
      </c>
      <c r="BC261" s="3">
        <v>25.24</v>
      </c>
      <c r="BD261" s="3">
        <v>11089.63</v>
      </c>
      <c r="BE261" s="3">
        <v>57.19</v>
      </c>
      <c r="BF261" s="3">
        <v>0</v>
      </c>
      <c r="BG261" s="3">
        <v>718894</v>
      </c>
      <c r="BH261" s="3">
        <v>6755</v>
      </c>
      <c r="BI261" s="3">
        <v>660796</v>
      </c>
      <c r="BJ261" s="3">
        <v>10154341.4725</v>
      </c>
      <c r="BK261" s="3">
        <v>8066578.6800000006</v>
      </c>
      <c r="BL261" s="3">
        <v>1440496.4</v>
      </c>
      <c r="BM261" s="3">
        <v>5470058.3700000001</v>
      </c>
      <c r="BN261" s="53">
        <v>0.90704046706396946</v>
      </c>
      <c r="BO261" s="54">
        <v>2.6524540000000003E-4</v>
      </c>
      <c r="BP261" s="70">
        <v>6671</v>
      </c>
      <c r="BQ261" s="71"/>
      <c r="BR261" s="70"/>
      <c r="BS261" s="72"/>
      <c r="BT261" s="72"/>
      <c r="BU261" s="70">
        <v>20317500</v>
      </c>
      <c r="BV261" s="70">
        <v>1048718</v>
      </c>
      <c r="BW261" s="74">
        <v>9935988</v>
      </c>
      <c r="BX261" s="70">
        <v>31302206</v>
      </c>
    </row>
    <row r="262" spans="1:76" x14ac:dyDescent="0.3">
      <c r="A262" s="73" t="s">
        <v>10</v>
      </c>
      <c r="B262" s="2" t="s">
        <v>18</v>
      </c>
      <c r="C262" s="2" t="s">
        <v>76</v>
      </c>
      <c r="D262" s="2" t="s">
        <v>16</v>
      </c>
      <c r="E262" s="2" t="s">
        <v>15</v>
      </c>
      <c r="F262" s="17" t="str">
        <f>+Tabela1[[#This Row],[WK]]&amp;Tabela1[[#This Row],[PK]]&amp;Tabela1[[#This Row],[GK]]</f>
        <v>041403</v>
      </c>
      <c r="G262" s="2" t="s">
        <v>275</v>
      </c>
      <c r="H262" s="3">
        <v>202229552.5</v>
      </c>
      <c r="I262" s="4">
        <v>1.125</v>
      </c>
      <c r="J262" s="3">
        <v>227508246.56</v>
      </c>
      <c r="K262" s="4">
        <v>7.0000000000000007E-2</v>
      </c>
      <c r="L262" s="3">
        <v>15925577</v>
      </c>
      <c r="M262" s="3"/>
      <c r="N262" s="5"/>
      <c r="O262" s="3">
        <v>7588808.4800000004</v>
      </c>
      <c r="P262" s="4">
        <v>1.125</v>
      </c>
      <c r="Q262" s="3">
        <v>8537409.5399999991</v>
      </c>
      <c r="R262" s="4">
        <v>1.6E-2</v>
      </c>
      <c r="S262" s="3">
        <v>136599</v>
      </c>
      <c r="T262" s="3"/>
      <c r="U262" s="5"/>
      <c r="V262" s="3">
        <v>10015012</v>
      </c>
      <c r="W262" s="5"/>
      <c r="X262" s="3">
        <v>17701556</v>
      </c>
      <c r="Y262" s="3">
        <v>2930822</v>
      </c>
      <c r="Z262" s="3">
        <v>504488</v>
      </c>
      <c r="AA262" s="3">
        <v>906686</v>
      </c>
      <c r="AB262" s="3">
        <v>11383922</v>
      </c>
      <c r="AC262" s="3">
        <v>1975638</v>
      </c>
      <c r="AD262" s="3">
        <v>7686544</v>
      </c>
      <c r="AE262" s="3">
        <v>0</v>
      </c>
      <c r="AF262" s="3">
        <v>15925577</v>
      </c>
      <c r="AG262" s="3">
        <v>136599</v>
      </c>
      <c r="AH262" s="3">
        <v>7686544</v>
      </c>
      <c r="AI262" s="3">
        <v>10015012</v>
      </c>
      <c r="AJ262" s="3">
        <v>-124809</v>
      </c>
      <c r="AK262" s="3">
        <v>-124809</v>
      </c>
      <c r="AL262" s="3">
        <v>431198</v>
      </c>
      <c r="AM262" s="3">
        <v>-556007</v>
      </c>
      <c r="AN262" s="3">
        <v>45069</v>
      </c>
      <c r="AO262" s="3">
        <v>0</v>
      </c>
      <c r="AP262" s="3">
        <v>-45069</v>
      </c>
      <c r="AQ262" s="3">
        <v>0</v>
      </c>
      <c r="AR262" s="3">
        <f>Tabela1[[#This Row],[Potrzeby finansowe 2027
w tym:]]+Tabela1[[#This Row],[Rozliczenie 2025 potrz. fin.]]</f>
        <v>17701556</v>
      </c>
      <c r="AS262" s="3">
        <v>0</v>
      </c>
      <c r="AT262" s="3">
        <v>0</v>
      </c>
      <c r="AU262" s="3"/>
      <c r="AV262" s="3"/>
      <c r="AW262" s="3"/>
      <c r="AX262" s="3"/>
      <c r="AY262" s="3"/>
      <c r="AZ262" s="3"/>
      <c r="BA262" s="3">
        <v>504488</v>
      </c>
      <c r="BB262" s="3">
        <v>0</v>
      </c>
      <c r="BC262" s="3">
        <v>14.32</v>
      </c>
      <c r="BD262" s="3">
        <v>3467.03</v>
      </c>
      <c r="BE262" s="3">
        <v>3079.45</v>
      </c>
      <c r="BF262" s="3">
        <v>0</v>
      </c>
      <c r="BG262" s="3">
        <v>503599</v>
      </c>
      <c r="BH262" s="3">
        <v>4732</v>
      </c>
      <c r="BI262" s="3">
        <v>403087</v>
      </c>
      <c r="BJ262" s="3">
        <v>6194166.3699999992</v>
      </c>
      <c r="BK262" s="3">
        <v>2561075.7399999984</v>
      </c>
      <c r="BL262" s="3">
        <v>1774234.11</v>
      </c>
      <c r="BM262" s="3">
        <v>10983894.300000001</v>
      </c>
      <c r="BN262" s="53">
        <v>0.85625845201122897</v>
      </c>
      <c r="BO262" s="54">
        <v>1.8906209999999999E-4</v>
      </c>
      <c r="BP262" s="70">
        <v>4754</v>
      </c>
      <c r="BQ262" s="71"/>
      <c r="BR262" s="70"/>
      <c r="BS262" s="72"/>
      <c r="BT262" s="72"/>
      <c r="BU262" s="70">
        <v>15925577</v>
      </c>
      <c r="BV262" s="70">
        <v>136599</v>
      </c>
      <c r="BW262" s="74">
        <v>7686544</v>
      </c>
      <c r="BX262" s="70">
        <v>23748720</v>
      </c>
    </row>
    <row r="263" spans="1:76" x14ac:dyDescent="0.3">
      <c r="A263" s="73" t="s">
        <v>10</v>
      </c>
      <c r="B263" s="2" t="s">
        <v>18</v>
      </c>
      <c r="C263" s="2" t="s">
        <v>76</v>
      </c>
      <c r="D263" s="2" t="s">
        <v>18</v>
      </c>
      <c r="E263" s="2" t="s">
        <v>15</v>
      </c>
      <c r="F263" s="17" t="str">
        <f>+Tabela1[[#This Row],[WK]]&amp;Tabela1[[#This Row],[PK]]&amp;Tabela1[[#This Row],[GK]]</f>
        <v>041404</v>
      </c>
      <c r="G263" s="2" t="s">
        <v>276</v>
      </c>
      <c r="H263" s="3">
        <v>322602509.61000001</v>
      </c>
      <c r="I263" s="4">
        <v>1.125</v>
      </c>
      <c r="J263" s="3">
        <v>362927823.31</v>
      </c>
      <c r="K263" s="4">
        <v>7.0000000000000007E-2</v>
      </c>
      <c r="L263" s="3">
        <v>25404948</v>
      </c>
      <c r="M263" s="3"/>
      <c r="N263" s="5"/>
      <c r="O263" s="3">
        <v>34373257.079999998</v>
      </c>
      <c r="P263" s="4">
        <v>1.125</v>
      </c>
      <c r="Q263" s="3">
        <v>38669914.219999999</v>
      </c>
      <c r="R263" s="4">
        <v>1.6E-2</v>
      </c>
      <c r="S263" s="3">
        <v>618719</v>
      </c>
      <c r="T263" s="3"/>
      <c r="U263" s="5"/>
      <c r="V263" s="3">
        <v>17249054</v>
      </c>
      <c r="W263" s="5"/>
      <c r="X263" s="3">
        <v>29100335</v>
      </c>
      <c r="Y263" s="3">
        <v>4605959</v>
      </c>
      <c r="Z263" s="3">
        <v>1075350</v>
      </c>
      <c r="AA263" s="3">
        <v>1210154</v>
      </c>
      <c r="AB263" s="3">
        <v>17471969</v>
      </c>
      <c r="AC263" s="3">
        <v>4736903</v>
      </c>
      <c r="AD263" s="3">
        <v>11851280</v>
      </c>
      <c r="AE263" s="3">
        <v>0</v>
      </c>
      <c r="AF263" s="3">
        <v>25404948</v>
      </c>
      <c r="AG263" s="3">
        <v>618719</v>
      </c>
      <c r="AH263" s="3">
        <v>11851280</v>
      </c>
      <c r="AI263" s="3">
        <v>17249054</v>
      </c>
      <c r="AJ263" s="3">
        <v>1224686</v>
      </c>
      <c r="AK263" s="3">
        <v>1224686</v>
      </c>
      <c r="AL263" s="3">
        <v>1082311</v>
      </c>
      <c r="AM263" s="3">
        <v>142375</v>
      </c>
      <c r="AN263" s="3">
        <v>-784645</v>
      </c>
      <c r="AO263" s="3">
        <v>0</v>
      </c>
      <c r="AP263" s="3">
        <v>784645</v>
      </c>
      <c r="AQ263" s="3">
        <v>0</v>
      </c>
      <c r="AR263" s="3">
        <f>Tabela1[[#This Row],[Potrzeby finansowe 2027
w tym:]]+Tabela1[[#This Row],[Rozliczenie 2025 potrz. fin.]]</f>
        <v>29100335</v>
      </c>
      <c r="AS263" s="3">
        <v>0</v>
      </c>
      <c r="AT263" s="3">
        <v>0</v>
      </c>
      <c r="AU263" s="3"/>
      <c r="AV263" s="3"/>
      <c r="AW263" s="3"/>
      <c r="AX263" s="3"/>
      <c r="AY263" s="3"/>
      <c r="AZ263" s="3"/>
      <c r="BA263" s="3">
        <v>1075350</v>
      </c>
      <c r="BB263" s="3">
        <v>0</v>
      </c>
      <c r="BC263" s="3">
        <v>23</v>
      </c>
      <c r="BD263" s="3">
        <v>9441.2099999999991</v>
      </c>
      <c r="BE263" s="3">
        <v>2512.19</v>
      </c>
      <c r="BF263" s="3">
        <v>0</v>
      </c>
      <c r="BG263" s="3">
        <v>806589</v>
      </c>
      <c r="BH263" s="3">
        <v>7579</v>
      </c>
      <c r="BI263" s="3">
        <v>403565</v>
      </c>
      <c r="BJ263" s="3">
        <v>6201516.6299999999</v>
      </c>
      <c r="BK263" s="3">
        <v>3699263.1799999997</v>
      </c>
      <c r="BL263" s="3">
        <v>1457932.74</v>
      </c>
      <c r="BM263" s="3">
        <v>7093148.3200000003</v>
      </c>
      <c r="BN263" s="53">
        <v>0.85596560439457958</v>
      </c>
      <c r="BO263" s="54">
        <v>2.9648499999999998E-4</v>
      </c>
      <c r="BP263" s="70">
        <v>7456</v>
      </c>
      <c r="BQ263" s="71"/>
      <c r="BR263" s="70"/>
      <c r="BS263" s="72"/>
      <c r="BT263" s="72"/>
      <c r="BU263" s="70">
        <v>25404948</v>
      </c>
      <c r="BV263" s="70">
        <v>618719</v>
      </c>
      <c r="BW263" s="74">
        <v>11851280</v>
      </c>
      <c r="BX263" s="70">
        <v>37874947</v>
      </c>
    </row>
    <row r="264" spans="1:76" x14ac:dyDescent="0.3">
      <c r="A264" s="73" t="s">
        <v>10</v>
      </c>
      <c r="B264" s="2" t="s">
        <v>18</v>
      </c>
      <c r="C264" s="2" t="s">
        <v>76</v>
      </c>
      <c r="D264" s="2" t="s">
        <v>21</v>
      </c>
      <c r="E264" s="2" t="s">
        <v>15</v>
      </c>
      <c r="F264" s="17" t="str">
        <f>+Tabela1[[#This Row],[WK]]&amp;Tabela1[[#This Row],[PK]]&amp;Tabela1[[#This Row],[GK]]</f>
        <v>041405</v>
      </c>
      <c r="G264" s="2" t="s">
        <v>277</v>
      </c>
      <c r="H264" s="3">
        <v>165882220.96000001</v>
      </c>
      <c r="I264" s="4">
        <v>1.125</v>
      </c>
      <c r="J264" s="3">
        <v>186617498.58000001</v>
      </c>
      <c r="K264" s="4">
        <v>7.0000000000000007E-2</v>
      </c>
      <c r="L264" s="3">
        <v>13063225</v>
      </c>
      <c r="M264" s="3"/>
      <c r="N264" s="5"/>
      <c r="O264" s="3">
        <v>12488929.1</v>
      </c>
      <c r="P264" s="4">
        <v>1.125</v>
      </c>
      <c r="Q264" s="3">
        <v>14050045.24</v>
      </c>
      <c r="R264" s="4">
        <v>1.6E-2</v>
      </c>
      <c r="S264" s="3">
        <v>224801</v>
      </c>
      <c r="T264" s="3"/>
      <c r="U264" s="5"/>
      <c r="V264" s="3">
        <v>6906337</v>
      </c>
      <c r="W264" s="5"/>
      <c r="X264" s="3">
        <v>14471875</v>
      </c>
      <c r="Y264" s="3">
        <v>2409400</v>
      </c>
      <c r="Z264" s="3">
        <v>331221</v>
      </c>
      <c r="AA264" s="3">
        <v>618898</v>
      </c>
      <c r="AB264" s="3">
        <v>9118228</v>
      </c>
      <c r="AC264" s="3">
        <v>1994128</v>
      </c>
      <c r="AD264" s="3">
        <v>7565538</v>
      </c>
      <c r="AE264" s="3">
        <v>0</v>
      </c>
      <c r="AF264" s="3">
        <v>13063225</v>
      </c>
      <c r="AG264" s="3">
        <v>224801</v>
      </c>
      <c r="AH264" s="3">
        <v>7565538</v>
      </c>
      <c r="AI264" s="3">
        <v>6906337</v>
      </c>
      <c r="AJ264" s="3">
        <v>119836</v>
      </c>
      <c r="AK264" s="3">
        <v>119836</v>
      </c>
      <c r="AL264" s="3">
        <v>482375</v>
      </c>
      <c r="AM264" s="3">
        <v>-362539</v>
      </c>
      <c r="AN264" s="3">
        <v>-53166</v>
      </c>
      <c r="AO264" s="3">
        <v>0</v>
      </c>
      <c r="AP264" s="3">
        <v>53166</v>
      </c>
      <c r="AQ264" s="3">
        <v>0</v>
      </c>
      <c r="AR264" s="3">
        <f>Tabela1[[#This Row],[Potrzeby finansowe 2027
w tym:]]+Tabela1[[#This Row],[Rozliczenie 2025 potrz. fin.]]</f>
        <v>14471875</v>
      </c>
      <c r="AS264" s="3">
        <v>0</v>
      </c>
      <c r="AT264" s="3">
        <v>0</v>
      </c>
      <c r="AU264" s="3"/>
      <c r="AV264" s="3"/>
      <c r="AW264" s="3"/>
      <c r="AX264" s="3"/>
      <c r="AY264" s="3"/>
      <c r="AZ264" s="3"/>
      <c r="BA264" s="3">
        <v>331221</v>
      </c>
      <c r="BB264" s="3">
        <v>0</v>
      </c>
      <c r="BC264" s="3">
        <v>0.52</v>
      </c>
      <c r="BD264" s="3">
        <v>2772.25</v>
      </c>
      <c r="BE264" s="3">
        <v>1089.07</v>
      </c>
      <c r="BF264" s="3">
        <v>0</v>
      </c>
      <c r="BG264" s="3">
        <v>423994</v>
      </c>
      <c r="BH264" s="3">
        <v>3984</v>
      </c>
      <c r="BI264" s="3">
        <v>194904</v>
      </c>
      <c r="BJ264" s="3">
        <v>2995058.9625000004</v>
      </c>
      <c r="BK264" s="3">
        <v>1130946.0200000005</v>
      </c>
      <c r="BL264" s="3">
        <v>352501.21</v>
      </c>
      <c r="BM264" s="3">
        <v>6751449.3499999996</v>
      </c>
      <c r="BN264" s="53">
        <v>0.85606632905253544</v>
      </c>
      <c r="BO264" s="54">
        <v>1.5521050000000001E-4</v>
      </c>
      <c r="BP264" s="70">
        <v>3903</v>
      </c>
      <c r="BQ264" s="71"/>
      <c r="BR264" s="70"/>
      <c r="BS264" s="72"/>
      <c r="BT264" s="72"/>
      <c r="BU264" s="70">
        <v>13063225</v>
      </c>
      <c r="BV264" s="70">
        <v>224801</v>
      </c>
      <c r="BW264" s="74">
        <v>7565538</v>
      </c>
      <c r="BX264" s="70">
        <v>20853564</v>
      </c>
    </row>
    <row r="265" spans="1:76" x14ac:dyDescent="0.3">
      <c r="A265" s="73" t="s">
        <v>10</v>
      </c>
      <c r="B265" s="2" t="s">
        <v>18</v>
      </c>
      <c r="C265" s="2" t="s">
        <v>76</v>
      </c>
      <c r="D265" s="2" t="s">
        <v>23</v>
      </c>
      <c r="E265" s="2" t="s">
        <v>19</v>
      </c>
      <c r="F265" s="17" t="str">
        <f>+Tabela1[[#This Row],[WK]]&amp;Tabela1[[#This Row],[PK]]&amp;Tabela1[[#This Row],[GK]]</f>
        <v>041406</v>
      </c>
      <c r="G265" s="2" t="s">
        <v>278</v>
      </c>
      <c r="H265" s="3">
        <v>339916071.98000002</v>
      </c>
      <c r="I265" s="4">
        <v>1.125</v>
      </c>
      <c r="J265" s="3">
        <v>382405580.98000002</v>
      </c>
      <c r="K265" s="4">
        <v>7.0000000000000007E-2</v>
      </c>
      <c r="L265" s="3">
        <v>26768391</v>
      </c>
      <c r="M265" s="3"/>
      <c r="N265" s="5"/>
      <c r="O265" s="3">
        <v>19196642.039999999</v>
      </c>
      <c r="P265" s="4">
        <v>1.125</v>
      </c>
      <c r="Q265" s="3">
        <v>21596222.300000001</v>
      </c>
      <c r="R265" s="4">
        <v>1.6E-2</v>
      </c>
      <c r="S265" s="3">
        <v>345540</v>
      </c>
      <c r="T265" s="3"/>
      <c r="U265" s="5"/>
      <c r="V265" s="3">
        <v>17285244</v>
      </c>
      <c r="W265" s="5"/>
      <c r="X265" s="3">
        <v>33685380</v>
      </c>
      <c r="Y265" s="3">
        <v>12450526</v>
      </c>
      <c r="Z265" s="3">
        <v>700753</v>
      </c>
      <c r="AA265" s="3">
        <v>1376072</v>
      </c>
      <c r="AB265" s="3">
        <v>16496409</v>
      </c>
      <c r="AC265" s="3">
        <v>2661620</v>
      </c>
      <c r="AD265" s="3">
        <v>16400137</v>
      </c>
      <c r="AE265" s="3">
        <v>0</v>
      </c>
      <c r="AF265" s="3">
        <v>26768391</v>
      </c>
      <c r="AG265" s="3">
        <v>345540</v>
      </c>
      <c r="AH265" s="3">
        <v>16400137</v>
      </c>
      <c r="AI265" s="3">
        <v>17285244</v>
      </c>
      <c r="AJ265" s="3">
        <v>1589665</v>
      </c>
      <c r="AK265" s="3">
        <v>1589665</v>
      </c>
      <c r="AL265" s="3">
        <v>949094</v>
      </c>
      <c r="AM265" s="3">
        <v>640571</v>
      </c>
      <c r="AN265" s="3">
        <v>-183118</v>
      </c>
      <c r="AO265" s="3">
        <v>0</v>
      </c>
      <c r="AP265" s="3">
        <v>183118</v>
      </c>
      <c r="AQ265" s="3">
        <v>0</v>
      </c>
      <c r="AR265" s="3">
        <f>Tabela1[[#This Row],[Potrzeby finansowe 2027
w tym:]]+Tabela1[[#This Row],[Rozliczenie 2025 potrz. fin.]]</f>
        <v>33685380</v>
      </c>
      <c r="AS265" s="3">
        <v>0</v>
      </c>
      <c r="AT265" s="3">
        <v>0</v>
      </c>
      <c r="AU265" s="3"/>
      <c r="AV265" s="3"/>
      <c r="AW265" s="3"/>
      <c r="AX265" s="3"/>
      <c r="AY265" s="3"/>
      <c r="AZ265" s="3"/>
      <c r="BA265" s="3">
        <v>700753</v>
      </c>
      <c r="BB265" s="3">
        <v>0</v>
      </c>
      <c r="BC265" s="3">
        <v>7.12</v>
      </c>
      <c r="BD265" s="3">
        <v>6992.42</v>
      </c>
      <c r="BE265" s="3">
        <v>9.43</v>
      </c>
      <c r="BF265" s="3">
        <v>0</v>
      </c>
      <c r="BG265" s="3">
        <v>1004111</v>
      </c>
      <c r="BH265" s="3">
        <v>9435</v>
      </c>
      <c r="BI265" s="3">
        <v>371961</v>
      </c>
      <c r="BJ265" s="3">
        <v>5715864.6300000008</v>
      </c>
      <c r="BK265" s="3">
        <v>2753582.16</v>
      </c>
      <c r="BL265" s="3">
        <v>672002.91</v>
      </c>
      <c r="BM265" s="3">
        <v>10505124.060000001</v>
      </c>
      <c r="BN265" s="53">
        <v>0.7186648387006519</v>
      </c>
      <c r="BO265" s="54">
        <v>3.8263739999999999E-4</v>
      </c>
      <c r="BP265" s="70">
        <v>9623</v>
      </c>
      <c r="BQ265" s="71"/>
      <c r="BR265" s="70"/>
      <c r="BS265" s="72"/>
      <c r="BT265" s="72"/>
      <c r="BU265" s="70">
        <v>26768391</v>
      </c>
      <c r="BV265" s="70">
        <v>345540</v>
      </c>
      <c r="BW265" s="74">
        <v>16400137</v>
      </c>
      <c r="BX265" s="70">
        <v>43514068</v>
      </c>
    </row>
    <row r="266" spans="1:76" x14ac:dyDescent="0.3">
      <c r="A266" s="73" t="s">
        <v>10</v>
      </c>
      <c r="B266" s="2" t="s">
        <v>18</v>
      </c>
      <c r="C266" s="2" t="s">
        <v>76</v>
      </c>
      <c r="D266" s="2" t="s">
        <v>30</v>
      </c>
      <c r="E266" s="2" t="s">
        <v>15</v>
      </c>
      <c r="F266" s="17" t="str">
        <f>+Tabela1[[#This Row],[WK]]&amp;Tabela1[[#This Row],[PK]]&amp;Tabela1[[#This Row],[GK]]</f>
        <v>041407</v>
      </c>
      <c r="G266" s="2" t="s">
        <v>279</v>
      </c>
      <c r="H266" s="3">
        <v>237563310.86000001</v>
      </c>
      <c r="I266" s="4">
        <v>1.125</v>
      </c>
      <c r="J266" s="3">
        <v>267258724.72</v>
      </c>
      <c r="K266" s="4">
        <v>7.0000000000000007E-2</v>
      </c>
      <c r="L266" s="3">
        <v>18708111</v>
      </c>
      <c r="M266" s="3"/>
      <c r="N266" s="5"/>
      <c r="O266" s="3">
        <v>47553872.729999997</v>
      </c>
      <c r="P266" s="4">
        <v>1.125</v>
      </c>
      <c r="Q266" s="3">
        <v>53498106.82</v>
      </c>
      <c r="R266" s="4">
        <v>1.6E-2</v>
      </c>
      <c r="S266" s="3">
        <v>855970</v>
      </c>
      <c r="T266" s="3"/>
      <c r="U266" s="5"/>
      <c r="V266" s="3">
        <v>10833276</v>
      </c>
      <c r="W266" s="5"/>
      <c r="X266" s="3">
        <v>16873420</v>
      </c>
      <c r="Y266" s="3">
        <v>0</v>
      </c>
      <c r="Z266" s="3">
        <v>2020677</v>
      </c>
      <c r="AA266" s="3">
        <v>953607</v>
      </c>
      <c r="AB266" s="3">
        <v>12659104</v>
      </c>
      <c r="AC266" s="3">
        <v>1240032</v>
      </c>
      <c r="AD266" s="3">
        <v>6040144</v>
      </c>
      <c r="AE266" s="3">
        <v>0</v>
      </c>
      <c r="AF266" s="3">
        <v>18708111</v>
      </c>
      <c r="AG266" s="3">
        <v>855970</v>
      </c>
      <c r="AH266" s="3">
        <v>6040144</v>
      </c>
      <c r="AI266" s="3">
        <v>10833276</v>
      </c>
      <c r="AJ266" s="3">
        <v>1198423</v>
      </c>
      <c r="AK266" s="3">
        <v>1198423</v>
      </c>
      <c r="AL266" s="3">
        <v>619004</v>
      </c>
      <c r="AM266" s="3">
        <v>579419</v>
      </c>
      <c r="AN266" s="3">
        <v>500872</v>
      </c>
      <c r="AO266" s="3">
        <v>0</v>
      </c>
      <c r="AP266" s="3">
        <v>-500872</v>
      </c>
      <c r="AQ266" s="3">
        <v>0</v>
      </c>
      <c r="AR266" s="3">
        <f>Tabela1[[#This Row],[Potrzeby finansowe 2027
w tym:]]+Tabela1[[#This Row],[Rozliczenie 2025 potrz. fin.]]</f>
        <v>16873420</v>
      </c>
      <c r="AS266" s="3">
        <v>0</v>
      </c>
      <c r="AT266" s="3">
        <v>0</v>
      </c>
      <c r="AU266" s="3"/>
      <c r="AV266" s="3"/>
      <c r="AW266" s="3"/>
      <c r="AX266" s="3"/>
      <c r="AY266" s="3"/>
      <c r="AZ266" s="3"/>
      <c r="BA266" s="3">
        <v>2020677</v>
      </c>
      <c r="BB266" s="3">
        <v>0</v>
      </c>
      <c r="BC266" s="3">
        <v>403.93</v>
      </c>
      <c r="BD266" s="3">
        <v>17268.990000000002</v>
      </c>
      <c r="BE266" s="3">
        <v>3259.63</v>
      </c>
      <c r="BF266" s="3">
        <v>0</v>
      </c>
      <c r="BG266" s="3">
        <v>570645</v>
      </c>
      <c r="BH266" s="3">
        <v>5362</v>
      </c>
      <c r="BI266" s="3">
        <v>382962</v>
      </c>
      <c r="BJ266" s="3">
        <v>5884908.4424999999</v>
      </c>
      <c r="BK266" s="3">
        <v>3180827.2199999997</v>
      </c>
      <c r="BL266" s="3">
        <v>2023808.68</v>
      </c>
      <c r="BM266" s="3">
        <v>6768707.5300000003</v>
      </c>
      <c r="BN266" s="53">
        <v>1.0072894808016937</v>
      </c>
      <c r="BO266" s="54">
        <v>2.1862410000000001E-4</v>
      </c>
      <c r="BP266" s="70">
        <v>5498</v>
      </c>
      <c r="BQ266" s="71"/>
      <c r="BR266" s="70"/>
      <c r="BS266" s="72"/>
      <c r="BT266" s="72"/>
      <c r="BU266" s="70">
        <v>18708111</v>
      </c>
      <c r="BV266" s="70">
        <v>855970</v>
      </c>
      <c r="BW266" s="74">
        <v>6040144</v>
      </c>
      <c r="BX266" s="70">
        <v>25604225</v>
      </c>
    </row>
    <row r="267" spans="1:76" x14ac:dyDescent="0.3">
      <c r="A267" s="73" t="s">
        <v>10</v>
      </c>
      <c r="B267" s="2" t="s">
        <v>18</v>
      </c>
      <c r="C267" s="2" t="s">
        <v>76</v>
      </c>
      <c r="D267" s="2" t="s">
        <v>54</v>
      </c>
      <c r="E267" s="2" t="s">
        <v>15</v>
      </c>
      <c r="F267" s="17" t="str">
        <f>+Tabela1[[#This Row],[WK]]&amp;Tabela1[[#This Row],[PK]]&amp;Tabela1[[#This Row],[GK]]</f>
        <v>041408</v>
      </c>
      <c r="G267" s="2" t="s">
        <v>280</v>
      </c>
      <c r="H267" s="3">
        <v>380382162.85000002</v>
      </c>
      <c r="I267" s="4">
        <v>1.125</v>
      </c>
      <c r="J267" s="3">
        <v>427929933.20999998</v>
      </c>
      <c r="K267" s="4">
        <v>7.0000000000000007E-2</v>
      </c>
      <c r="L267" s="3">
        <v>29955095</v>
      </c>
      <c r="M267" s="3"/>
      <c r="N267" s="5"/>
      <c r="O267" s="3">
        <v>34940574.170000002</v>
      </c>
      <c r="P267" s="4">
        <v>1.125</v>
      </c>
      <c r="Q267" s="3">
        <v>39308145.939999998</v>
      </c>
      <c r="R267" s="4">
        <v>1.6E-2</v>
      </c>
      <c r="S267" s="3">
        <v>628930</v>
      </c>
      <c r="T267" s="3"/>
      <c r="U267" s="5"/>
      <c r="V267" s="3">
        <v>19400098</v>
      </c>
      <c r="W267" s="5"/>
      <c r="X267" s="3">
        <v>30041938</v>
      </c>
      <c r="Y267" s="3">
        <v>3027899</v>
      </c>
      <c r="Z267" s="3">
        <v>232540</v>
      </c>
      <c r="AA267" s="3">
        <v>1708141</v>
      </c>
      <c r="AB267" s="3">
        <v>22438965</v>
      </c>
      <c r="AC267" s="3">
        <v>2634393</v>
      </c>
      <c r="AD267" s="3">
        <v>10641840</v>
      </c>
      <c r="AE267" s="3">
        <v>0</v>
      </c>
      <c r="AF267" s="3">
        <v>29955095</v>
      </c>
      <c r="AG267" s="3">
        <v>628930</v>
      </c>
      <c r="AH267" s="3">
        <v>10641840</v>
      </c>
      <c r="AI267" s="3">
        <v>19400098</v>
      </c>
      <c r="AJ267" s="3">
        <v>1287498</v>
      </c>
      <c r="AK267" s="3">
        <v>1287498</v>
      </c>
      <c r="AL267" s="3">
        <v>1558456</v>
      </c>
      <c r="AM267" s="3">
        <v>-270958</v>
      </c>
      <c r="AN267" s="3">
        <v>960266</v>
      </c>
      <c r="AO267" s="3">
        <v>0</v>
      </c>
      <c r="AP267" s="3">
        <v>-960266</v>
      </c>
      <c r="AQ267" s="3">
        <v>0</v>
      </c>
      <c r="AR267" s="3">
        <f>Tabela1[[#This Row],[Potrzeby finansowe 2027
w tym:]]+Tabela1[[#This Row],[Rozliczenie 2025 potrz. fin.]]</f>
        <v>30041938</v>
      </c>
      <c r="AS267" s="3">
        <v>0</v>
      </c>
      <c r="AT267" s="3">
        <v>0</v>
      </c>
      <c r="AU267" s="3"/>
      <c r="AV267" s="3"/>
      <c r="AW267" s="3"/>
      <c r="AX267" s="3"/>
      <c r="AY267" s="3"/>
      <c r="AZ267" s="3"/>
      <c r="BA267" s="3">
        <v>232540</v>
      </c>
      <c r="BB267" s="3">
        <v>0</v>
      </c>
      <c r="BC267" s="3">
        <v>0</v>
      </c>
      <c r="BD267" s="3">
        <v>2325.9299999999998</v>
      </c>
      <c r="BE267" s="3">
        <v>7.8</v>
      </c>
      <c r="BF267" s="3">
        <v>0</v>
      </c>
      <c r="BG267" s="3">
        <v>970267</v>
      </c>
      <c r="BH267" s="3">
        <v>9117</v>
      </c>
      <c r="BI267" s="3">
        <v>737874</v>
      </c>
      <c r="BJ267" s="3">
        <v>11338799.705</v>
      </c>
      <c r="BK267" s="3">
        <v>5545266.1400000006</v>
      </c>
      <c r="BL267" s="3">
        <v>7189616.5700000003</v>
      </c>
      <c r="BM267" s="3">
        <v>8794901.1199999992</v>
      </c>
      <c r="BN267" s="53">
        <v>0.92221445025787385</v>
      </c>
      <c r="BO267" s="54">
        <v>3.608854E-4</v>
      </c>
      <c r="BP267" s="70">
        <v>9076</v>
      </c>
      <c r="BQ267" s="71"/>
      <c r="BR267" s="70"/>
      <c r="BS267" s="72"/>
      <c r="BT267" s="72"/>
      <c r="BU267" s="70">
        <v>29955095</v>
      </c>
      <c r="BV267" s="70">
        <v>628930</v>
      </c>
      <c r="BW267" s="74">
        <v>10641840</v>
      </c>
      <c r="BX267" s="70">
        <v>41225865</v>
      </c>
    </row>
    <row r="268" spans="1:76" x14ac:dyDescent="0.3">
      <c r="A268" s="73" t="s">
        <v>10</v>
      </c>
      <c r="B268" s="2" t="s">
        <v>18</v>
      </c>
      <c r="C268" s="2" t="s">
        <v>76</v>
      </c>
      <c r="D268" s="2" t="s">
        <v>56</v>
      </c>
      <c r="E268" s="2" t="s">
        <v>19</v>
      </c>
      <c r="F268" s="17" t="str">
        <f>+Tabela1[[#This Row],[WK]]&amp;Tabela1[[#This Row],[PK]]&amp;Tabela1[[#This Row],[GK]]</f>
        <v>041409</v>
      </c>
      <c r="G268" s="2" t="s">
        <v>281</v>
      </c>
      <c r="H268" s="3">
        <v>1675940583.8900001</v>
      </c>
      <c r="I268" s="4">
        <v>1.125</v>
      </c>
      <c r="J268" s="3">
        <v>1885433156.8800001</v>
      </c>
      <c r="K268" s="4">
        <v>7.0000000000000007E-2</v>
      </c>
      <c r="L268" s="3">
        <v>131980321</v>
      </c>
      <c r="M268" s="3"/>
      <c r="N268" s="5"/>
      <c r="O268" s="3">
        <v>747161418.61999989</v>
      </c>
      <c r="P268" s="4">
        <v>1.125</v>
      </c>
      <c r="Q268" s="3">
        <v>840556595.95000005</v>
      </c>
      <c r="R268" s="4">
        <v>1.6E-2</v>
      </c>
      <c r="S268" s="3">
        <v>13448906</v>
      </c>
      <c r="T268" s="3"/>
      <c r="U268" s="5"/>
      <c r="V268" s="3">
        <v>66418867</v>
      </c>
      <c r="W268" s="5"/>
      <c r="X268" s="3">
        <v>76921346</v>
      </c>
      <c r="Y268" s="3">
        <v>0</v>
      </c>
      <c r="Z268" s="3">
        <v>792299</v>
      </c>
      <c r="AA268" s="3">
        <v>5830907</v>
      </c>
      <c r="AB268" s="3">
        <v>70298140</v>
      </c>
      <c r="AC268" s="3">
        <v>0</v>
      </c>
      <c r="AD268" s="3">
        <v>18023979</v>
      </c>
      <c r="AE268" s="3">
        <v>0</v>
      </c>
      <c r="AF268" s="3">
        <v>131980321</v>
      </c>
      <c r="AG268" s="3">
        <v>13448906</v>
      </c>
      <c r="AH268" s="3">
        <v>18023979</v>
      </c>
      <c r="AI268" s="3">
        <v>66418867</v>
      </c>
      <c r="AJ268" s="3">
        <v>4401505</v>
      </c>
      <c r="AK268" s="3">
        <v>4646421</v>
      </c>
      <c r="AL268" s="3">
        <v>2792031</v>
      </c>
      <c r="AM268" s="3">
        <v>1854390</v>
      </c>
      <c r="AN268" s="3">
        <v>244916</v>
      </c>
      <c r="AO268" s="3">
        <v>0</v>
      </c>
      <c r="AP268" s="3">
        <v>0</v>
      </c>
      <c r="AQ268" s="3">
        <v>244916</v>
      </c>
      <c r="AR268" s="3">
        <f>Tabela1[[#This Row],[Potrzeby finansowe 2027
w tym:]]+Tabela1[[#This Row],[Rozliczenie 2025 potrz. fin.]]</f>
        <v>77166262</v>
      </c>
      <c r="AS268" s="3">
        <v>0</v>
      </c>
      <c r="AT268" s="3">
        <v>0</v>
      </c>
      <c r="AU268" s="3"/>
      <c r="AV268" s="3"/>
      <c r="AW268" s="3"/>
      <c r="AX268" s="3"/>
      <c r="AY268" s="3"/>
      <c r="AZ268" s="3"/>
      <c r="BA268" s="3">
        <v>792299</v>
      </c>
      <c r="BB268" s="3">
        <v>0</v>
      </c>
      <c r="BC268" s="3">
        <v>133.49</v>
      </c>
      <c r="BD268" s="3">
        <v>7488.51</v>
      </c>
      <c r="BE268" s="3">
        <v>9.19</v>
      </c>
      <c r="BF268" s="3">
        <v>0</v>
      </c>
      <c r="BG268" s="3">
        <v>3448563</v>
      </c>
      <c r="BH268" s="3">
        <v>32404</v>
      </c>
      <c r="BI268" s="3">
        <v>2382344</v>
      </c>
      <c r="BJ268" s="3">
        <v>36609092.680000007</v>
      </c>
      <c r="BK268" s="3">
        <v>28584926.060000002</v>
      </c>
      <c r="BL268" s="3">
        <v>6729969.7000000002</v>
      </c>
      <c r="BM268" s="3">
        <v>18636727.079999998</v>
      </c>
      <c r="BN268" s="53">
        <v>1.0750715797916492</v>
      </c>
      <c r="BO268" s="54">
        <v>1.4946891E-3</v>
      </c>
      <c r="BP268" s="70">
        <v>37589</v>
      </c>
      <c r="BQ268" s="71"/>
      <c r="BR268" s="70"/>
      <c r="BS268" s="72"/>
      <c r="BT268" s="72"/>
      <c r="BU268" s="70">
        <v>131980321</v>
      </c>
      <c r="BV268" s="70">
        <v>13448906</v>
      </c>
      <c r="BW268" s="74">
        <v>18023979</v>
      </c>
      <c r="BX268" s="70">
        <v>163453206</v>
      </c>
    </row>
    <row r="269" spans="1:76" x14ac:dyDescent="0.3">
      <c r="A269" s="73" t="s">
        <v>10</v>
      </c>
      <c r="B269" s="2" t="s">
        <v>18</v>
      </c>
      <c r="C269" s="2" t="s">
        <v>76</v>
      </c>
      <c r="D269" s="2" t="s">
        <v>69</v>
      </c>
      <c r="E269" s="2" t="s">
        <v>15</v>
      </c>
      <c r="F269" s="17" t="str">
        <f>+Tabela1[[#This Row],[WK]]&amp;Tabela1[[#This Row],[PK]]&amp;Tabela1[[#This Row],[GK]]</f>
        <v>041410</v>
      </c>
      <c r="G269" s="2" t="s">
        <v>282</v>
      </c>
      <c r="H269" s="3">
        <v>135037287.53</v>
      </c>
      <c r="I269" s="4">
        <v>1.125</v>
      </c>
      <c r="J269" s="3">
        <v>151916948.47</v>
      </c>
      <c r="K269" s="4">
        <v>7.0000000000000007E-2</v>
      </c>
      <c r="L269" s="3">
        <v>10634186</v>
      </c>
      <c r="M269" s="3"/>
      <c r="N269" s="5"/>
      <c r="O269" s="3">
        <v>915343.13</v>
      </c>
      <c r="P269" s="4">
        <v>1.125</v>
      </c>
      <c r="Q269" s="3">
        <v>1029761.02</v>
      </c>
      <c r="R269" s="4">
        <v>1.6E-2</v>
      </c>
      <c r="S269" s="3">
        <v>16476</v>
      </c>
      <c r="T269" s="3"/>
      <c r="U269" s="5"/>
      <c r="V269" s="3">
        <v>7274878</v>
      </c>
      <c r="W269" s="5"/>
      <c r="X269" s="3">
        <v>13740617</v>
      </c>
      <c r="Y269" s="3">
        <v>3529964</v>
      </c>
      <c r="Z269" s="3">
        <v>0</v>
      </c>
      <c r="AA269" s="3">
        <v>723135</v>
      </c>
      <c r="AB269" s="3">
        <v>6444537</v>
      </c>
      <c r="AC269" s="3">
        <v>3042981</v>
      </c>
      <c r="AD269" s="3">
        <v>6465739</v>
      </c>
      <c r="AE269" s="3">
        <v>0</v>
      </c>
      <c r="AF269" s="3">
        <v>10634186</v>
      </c>
      <c r="AG269" s="3">
        <v>16476</v>
      </c>
      <c r="AH269" s="3">
        <v>6465739</v>
      </c>
      <c r="AI269" s="3">
        <v>7274878</v>
      </c>
      <c r="AJ269" s="3">
        <v>230083</v>
      </c>
      <c r="AK269" s="3">
        <v>230083</v>
      </c>
      <c r="AL269" s="3">
        <v>505814</v>
      </c>
      <c r="AM269" s="3">
        <v>-275731</v>
      </c>
      <c r="AN269" s="3">
        <v>-98131</v>
      </c>
      <c r="AO269" s="3">
        <v>0</v>
      </c>
      <c r="AP269" s="3">
        <v>98131</v>
      </c>
      <c r="AQ269" s="3">
        <v>0</v>
      </c>
      <c r="AR269" s="3">
        <f>Tabela1[[#This Row],[Potrzeby finansowe 2027
w tym:]]+Tabela1[[#This Row],[Rozliczenie 2025 potrz. fin.]]</f>
        <v>13740617</v>
      </c>
      <c r="AS269" s="3">
        <v>0</v>
      </c>
      <c r="AT269" s="3">
        <v>0</v>
      </c>
      <c r="AU269" s="3"/>
      <c r="AV269" s="3"/>
      <c r="AW269" s="3"/>
      <c r="AX269" s="3"/>
      <c r="AY269" s="3"/>
      <c r="AZ269" s="3"/>
      <c r="BA269" s="3">
        <v>0</v>
      </c>
      <c r="BB269" s="3">
        <v>0</v>
      </c>
      <c r="BC269" s="3">
        <v>0</v>
      </c>
      <c r="BD269" s="3">
        <v>0</v>
      </c>
      <c r="BE269" s="3">
        <v>0</v>
      </c>
      <c r="BF269" s="3">
        <v>0</v>
      </c>
      <c r="BG269" s="3">
        <v>377782</v>
      </c>
      <c r="BH269" s="3">
        <v>3494</v>
      </c>
      <c r="BI269" s="3">
        <v>345353</v>
      </c>
      <c r="BJ269" s="3">
        <v>5306978.1775000002</v>
      </c>
      <c r="BK269" s="3">
        <v>2495002.5700000003</v>
      </c>
      <c r="BL269" s="3">
        <v>148519.62</v>
      </c>
      <c r="BM269" s="3">
        <v>10950863.189999999</v>
      </c>
      <c r="BN269" s="53">
        <v>0.75858164759426616</v>
      </c>
      <c r="BO269" s="54">
        <v>1.2999450000000001E-4</v>
      </c>
      <c r="BP269" s="70">
        <v>3269</v>
      </c>
      <c r="BQ269" s="71"/>
      <c r="BR269" s="70"/>
      <c r="BS269" s="72"/>
      <c r="BT269" s="72"/>
      <c r="BU269" s="70">
        <v>10634186</v>
      </c>
      <c r="BV269" s="70">
        <v>16476</v>
      </c>
      <c r="BW269" s="74">
        <v>6465739</v>
      </c>
      <c r="BX269" s="70">
        <v>17116401</v>
      </c>
    </row>
    <row r="270" spans="1:76" x14ac:dyDescent="0.3">
      <c r="A270" s="73" t="s">
        <v>10</v>
      </c>
      <c r="B270" s="2" t="s">
        <v>18</v>
      </c>
      <c r="C270" s="2" t="s">
        <v>76</v>
      </c>
      <c r="D270" s="2" t="s">
        <v>71</v>
      </c>
      <c r="E270" s="2" t="s">
        <v>15</v>
      </c>
      <c r="F270" s="17" t="str">
        <f>+Tabela1[[#This Row],[WK]]&amp;Tabela1[[#This Row],[PK]]&amp;Tabela1[[#This Row],[GK]]</f>
        <v>041411</v>
      </c>
      <c r="G270" s="2" t="s">
        <v>283</v>
      </c>
      <c r="H270" s="3">
        <v>214724143.31</v>
      </c>
      <c r="I270" s="4">
        <v>1.125</v>
      </c>
      <c r="J270" s="3">
        <v>241564661.22</v>
      </c>
      <c r="K270" s="4">
        <v>7.0000000000000007E-2</v>
      </c>
      <c r="L270" s="3">
        <v>16909526</v>
      </c>
      <c r="M270" s="3"/>
      <c r="N270" s="5"/>
      <c r="O270" s="3">
        <v>34844429.700000003</v>
      </c>
      <c r="P270" s="4">
        <v>1.125</v>
      </c>
      <c r="Q270" s="3">
        <v>39199983.409999996</v>
      </c>
      <c r="R270" s="4">
        <v>1.6E-2</v>
      </c>
      <c r="S270" s="3">
        <v>627200</v>
      </c>
      <c r="T270" s="3"/>
      <c r="U270" s="5"/>
      <c r="V270" s="3">
        <v>11797618</v>
      </c>
      <c r="W270" s="5"/>
      <c r="X270" s="3">
        <v>28127257</v>
      </c>
      <c r="Y270" s="3">
        <v>11543918</v>
      </c>
      <c r="Z270" s="3">
        <v>1820165</v>
      </c>
      <c r="AA270" s="3">
        <v>824029</v>
      </c>
      <c r="AB270" s="3">
        <v>13939145</v>
      </c>
      <c r="AC270" s="3">
        <v>0</v>
      </c>
      <c r="AD270" s="3">
        <v>16694649</v>
      </c>
      <c r="AE270" s="3">
        <v>0</v>
      </c>
      <c r="AF270" s="3">
        <v>16909526</v>
      </c>
      <c r="AG270" s="3">
        <v>627200</v>
      </c>
      <c r="AH270" s="3">
        <v>16694649</v>
      </c>
      <c r="AI270" s="3">
        <v>11797618</v>
      </c>
      <c r="AJ270" s="3">
        <v>812313</v>
      </c>
      <c r="AK270" s="3">
        <v>1177323</v>
      </c>
      <c r="AL270" s="3">
        <v>828645</v>
      </c>
      <c r="AM270" s="3">
        <v>348678</v>
      </c>
      <c r="AN270" s="3">
        <v>365010</v>
      </c>
      <c r="AO270" s="3">
        <v>0</v>
      </c>
      <c r="AP270" s="3">
        <v>0</v>
      </c>
      <c r="AQ270" s="3">
        <v>365010</v>
      </c>
      <c r="AR270" s="3">
        <f>Tabela1[[#This Row],[Potrzeby finansowe 2027
w tym:]]+Tabela1[[#This Row],[Rozliczenie 2025 potrz. fin.]]</f>
        <v>28492267</v>
      </c>
      <c r="AS270" s="3">
        <v>0</v>
      </c>
      <c r="AT270" s="3">
        <v>0</v>
      </c>
      <c r="AU270" s="3"/>
      <c r="AV270" s="3"/>
      <c r="AW270" s="3"/>
      <c r="AX270" s="3"/>
      <c r="AY270" s="3"/>
      <c r="AZ270" s="3"/>
      <c r="BA270" s="3">
        <v>1820165</v>
      </c>
      <c r="BB270" s="3">
        <v>0</v>
      </c>
      <c r="BC270" s="3">
        <v>133.49</v>
      </c>
      <c r="BD270" s="3">
        <v>17790.03</v>
      </c>
      <c r="BE270" s="3">
        <v>2.6</v>
      </c>
      <c r="BF270" s="3">
        <v>0</v>
      </c>
      <c r="BG270" s="3">
        <v>635458</v>
      </c>
      <c r="BH270" s="3">
        <v>5971</v>
      </c>
      <c r="BI270" s="3">
        <v>188571</v>
      </c>
      <c r="BJ270" s="3">
        <v>2897737.8549999995</v>
      </c>
      <c r="BK270" s="3">
        <v>1034614.6399999997</v>
      </c>
      <c r="BL270" s="3">
        <v>1146959.7</v>
      </c>
      <c r="BM270" s="3">
        <v>5158573.46</v>
      </c>
      <c r="BN270" s="53">
        <v>0.64986616677391984</v>
      </c>
      <c r="BO270" s="54">
        <v>2.7606320000000002E-4</v>
      </c>
      <c r="BP270" s="70">
        <v>6943</v>
      </c>
      <c r="BQ270" s="71"/>
      <c r="BR270" s="70"/>
      <c r="BS270" s="72"/>
      <c r="BT270" s="72"/>
      <c r="BU270" s="70">
        <v>16909526</v>
      </c>
      <c r="BV270" s="70">
        <v>627200</v>
      </c>
      <c r="BW270" s="74">
        <v>16694649</v>
      </c>
      <c r="BX270" s="70">
        <v>34231375</v>
      </c>
    </row>
    <row r="271" spans="1:76" x14ac:dyDescent="0.3">
      <c r="A271" s="73" t="s">
        <v>10</v>
      </c>
      <c r="B271" s="2" t="s">
        <v>18</v>
      </c>
      <c r="C271" s="2" t="s">
        <v>109</v>
      </c>
      <c r="D271" s="2" t="s">
        <v>12</v>
      </c>
      <c r="E271" s="2" t="s">
        <v>13</v>
      </c>
      <c r="F271" s="17" t="str">
        <f>+Tabela1[[#This Row],[WK]]&amp;Tabela1[[#This Row],[PK]]&amp;Tabela1[[#This Row],[GK]]</f>
        <v>041501</v>
      </c>
      <c r="G271" s="2" t="s">
        <v>284</v>
      </c>
      <c r="H271" s="3">
        <v>553353462.73000002</v>
      </c>
      <c r="I271" s="4">
        <v>1.125</v>
      </c>
      <c r="J271" s="3">
        <v>622522645.57000005</v>
      </c>
      <c r="K271" s="4">
        <v>7.0000000000000007E-2</v>
      </c>
      <c r="L271" s="3">
        <v>43576585</v>
      </c>
      <c r="M271" s="3"/>
      <c r="N271" s="5"/>
      <c r="O271" s="3">
        <v>41399846.430000007</v>
      </c>
      <c r="P271" s="4">
        <v>1.125</v>
      </c>
      <c r="Q271" s="3">
        <v>46574827.229999997</v>
      </c>
      <c r="R271" s="4">
        <v>1.6E-2</v>
      </c>
      <c r="S271" s="3">
        <v>745197</v>
      </c>
      <c r="T271" s="3"/>
      <c r="U271" s="5"/>
      <c r="V271" s="3">
        <v>28616667</v>
      </c>
      <c r="W271" s="5"/>
      <c r="X271" s="3">
        <v>34013866</v>
      </c>
      <c r="Y271" s="3">
        <v>9715084</v>
      </c>
      <c r="Z271" s="3">
        <v>0</v>
      </c>
      <c r="AA271" s="3">
        <v>2106639</v>
      </c>
      <c r="AB271" s="3">
        <v>18378848</v>
      </c>
      <c r="AC271" s="3">
        <v>3813295</v>
      </c>
      <c r="AD271" s="3">
        <v>5397199</v>
      </c>
      <c r="AE271" s="3">
        <v>0</v>
      </c>
      <c r="AF271" s="3">
        <v>43576585</v>
      </c>
      <c r="AG271" s="3">
        <v>745197</v>
      </c>
      <c r="AH271" s="3">
        <v>5397199</v>
      </c>
      <c r="AI271" s="3">
        <v>28616667</v>
      </c>
      <c r="AJ271" s="3">
        <v>1737305</v>
      </c>
      <c r="AK271" s="3">
        <v>1737305</v>
      </c>
      <c r="AL271" s="3">
        <v>1321591</v>
      </c>
      <c r="AM271" s="3">
        <v>415714</v>
      </c>
      <c r="AN271" s="3">
        <v>752594</v>
      </c>
      <c r="AO271" s="3">
        <v>0</v>
      </c>
      <c r="AP271" s="3">
        <v>-752594</v>
      </c>
      <c r="AQ271" s="3">
        <v>0</v>
      </c>
      <c r="AR271" s="3">
        <f>Tabela1[[#This Row],[Potrzeby finansowe 2027
w tym:]]+Tabela1[[#This Row],[Rozliczenie 2025 potrz. fin.]]</f>
        <v>34013866</v>
      </c>
      <c r="AS271" s="3">
        <v>0</v>
      </c>
      <c r="AT271" s="3">
        <v>0</v>
      </c>
      <c r="AU271" s="3"/>
      <c r="AV271" s="3"/>
      <c r="AW271" s="3"/>
      <c r="AX271" s="3"/>
      <c r="AY271" s="3"/>
      <c r="AZ271" s="3"/>
      <c r="BA271" s="3">
        <v>0</v>
      </c>
      <c r="BB271" s="3">
        <v>0</v>
      </c>
      <c r="BC271" s="3">
        <v>0</v>
      </c>
      <c r="BD271" s="3">
        <v>0</v>
      </c>
      <c r="BE271" s="3">
        <v>0</v>
      </c>
      <c r="BF271" s="3">
        <v>0</v>
      </c>
      <c r="BG271" s="3">
        <v>1424592</v>
      </c>
      <c r="BH271" s="3">
        <v>13386</v>
      </c>
      <c r="BI271" s="3">
        <v>682047</v>
      </c>
      <c r="BJ271" s="3">
        <v>10480900.859999999</v>
      </c>
      <c r="BK271" s="3">
        <v>5992711.5299999993</v>
      </c>
      <c r="BL271" s="3">
        <v>2774612.02</v>
      </c>
      <c r="BM271" s="3">
        <v>12403533.279999999</v>
      </c>
      <c r="BN271" s="53">
        <v>0.82420189698105828</v>
      </c>
      <c r="BO271" s="54">
        <v>5.1236649999999995E-4</v>
      </c>
      <c r="BP271" s="70">
        <v>12885</v>
      </c>
      <c r="BQ271" s="71"/>
      <c r="BR271" s="70"/>
      <c r="BS271" s="72"/>
      <c r="BT271" s="72"/>
      <c r="BU271" s="70">
        <v>43576585</v>
      </c>
      <c r="BV271" s="70">
        <v>745197</v>
      </c>
      <c r="BW271" s="74">
        <v>5397199</v>
      </c>
      <c r="BX271" s="70">
        <v>49718981</v>
      </c>
    </row>
    <row r="272" spans="1:76" x14ac:dyDescent="0.3">
      <c r="A272" s="73" t="s">
        <v>10</v>
      </c>
      <c r="B272" s="2" t="s">
        <v>18</v>
      </c>
      <c r="C272" s="2" t="s">
        <v>109</v>
      </c>
      <c r="D272" s="2" t="s">
        <v>11</v>
      </c>
      <c r="E272" s="2" t="s">
        <v>15</v>
      </c>
      <c r="F272" s="17" t="str">
        <f>+Tabela1[[#This Row],[WK]]&amp;Tabela1[[#This Row],[PK]]&amp;Tabela1[[#This Row],[GK]]</f>
        <v>041502</v>
      </c>
      <c r="G272" s="2" t="s">
        <v>284</v>
      </c>
      <c r="H272" s="3">
        <v>331484363.43000001</v>
      </c>
      <c r="I272" s="4">
        <v>1.125</v>
      </c>
      <c r="J272" s="3">
        <v>372919908.86000001</v>
      </c>
      <c r="K272" s="4">
        <v>7.0000000000000007E-2</v>
      </c>
      <c r="L272" s="3">
        <v>26104394</v>
      </c>
      <c r="M272" s="3"/>
      <c r="N272" s="5"/>
      <c r="O272" s="3">
        <v>25616208.619999997</v>
      </c>
      <c r="P272" s="4">
        <v>1.125</v>
      </c>
      <c r="Q272" s="3">
        <v>28818234.699999999</v>
      </c>
      <c r="R272" s="4">
        <v>1.6E-2</v>
      </c>
      <c r="S272" s="3">
        <v>461092</v>
      </c>
      <c r="T272" s="3"/>
      <c r="U272" s="5"/>
      <c r="V272" s="3">
        <v>16266297</v>
      </c>
      <c r="W272" s="5"/>
      <c r="X272" s="3">
        <v>28346802</v>
      </c>
      <c r="Y272" s="3">
        <v>752094</v>
      </c>
      <c r="Z272" s="3">
        <v>60150</v>
      </c>
      <c r="AA272" s="3">
        <v>1872427</v>
      </c>
      <c r="AB272" s="3">
        <v>16245559</v>
      </c>
      <c r="AC272" s="3">
        <v>9416572</v>
      </c>
      <c r="AD272" s="3">
        <v>12080505</v>
      </c>
      <c r="AE272" s="3">
        <v>0</v>
      </c>
      <c r="AF272" s="3">
        <v>26104394</v>
      </c>
      <c r="AG272" s="3">
        <v>461092</v>
      </c>
      <c r="AH272" s="3">
        <v>12080505</v>
      </c>
      <c r="AI272" s="3">
        <v>16266297</v>
      </c>
      <c r="AJ272" s="3">
        <v>513295</v>
      </c>
      <c r="AK272" s="3">
        <v>513295</v>
      </c>
      <c r="AL272" s="3">
        <v>821927</v>
      </c>
      <c r="AM272" s="3">
        <v>-308632</v>
      </c>
      <c r="AN272" s="3">
        <v>420029</v>
      </c>
      <c r="AO272" s="3">
        <v>0</v>
      </c>
      <c r="AP272" s="3">
        <v>-420029</v>
      </c>
      <c r="AQ272" s="3">
        <v>0</v>
      </c>
      <c r="AR272" s="3">
        <f>Tabela1[[#This Row],[Potrzeby finansowe 2027
w tym:]]+Tabela1[[#This Row],[Rozliczenie 2025 potrz. fin.]]</f>
        <v>28346802</v>
      </c>
      <c r="AS272" s="3">
        <v>0</v>
      </c>
      <c r="AT272" s="3">
        <v>0</v>
      </c>
      <c r="AU272" s="3"/>
      <c r="AV272" s="3"/>
      <c r="AW272" s="3"/>
      <c r="AX272" s="3"/>
      <c r="AY272" s="3"/>
      <c r="AZ272" s="3"/>
      <c r="BA272" s="3">
        <v>60150</v>
      </c>
      <c r="BB272" s="3">
        <v>0</v>
      </c>
      <c r="BC272" s="3">
        <v>0</v>
      </c>
      <c r="BD272" s="3">
        <v>602.65</v>
      </c>
      <c r="BE272" s="3">
        <v>0</v>
      </c>
      <c r="BF272" s="3">
        <v>0</v>
      </c>
      <c r="BG272" s="3">
        <v>997938</v>
      </c>
      <c r="BH272" s="3">
        <v>9377</v>
      </c>
      <c r="BI272" s="3">
        <v>874489</v>
      </c>
      <c r="BJ272" s="3">
        <v>13438126.610000001</v>
      </c>
      <c r="BK272" s="3">
        <v>8766703.3800000008</v>
      </c>
      <c r="BL272" s="3">
        <v>4266143.93</v>
      </c>
      <c r="BM272" s="3">
        <v>10153405.060000001</v>
      </c>
      <c r="BN272" s="53">
        <v>0.97690234371356888</v>
      </c>
      <c r="BO272" s="54">
        <v>3.0189419999999999E-4</v>
      </c>
      <c r="BP272" s="70">
        <v>7592</v>
      </c>
      <c r="BQ272" s="71"/>
      <c r="BR272" s="70"/>
      <c r="BS272" s="72"/>
      <c r="BT272" s="72"/>
      <c r="BU272" s="70">
        <v>26104394</v>
      </c>
      <c r="BV272" s="70">
        <v>461092</v>
      </c>
      <c r="BW272" s="74">
        <v>12080505</v>
      </c>
      <c r="BX272" s="70">
        <v>38645991</v>
      </c>
    </row>
    <row r="273" spans="1:76" x14ac:dyDescent="0.3">
      <c r="A273" s="73" t="s">
        <v>10</v>
      </c>
      <c r="B273" s="2" t="s">
        <v>18</v>
      </c>
      <c r="C273" s="2" t="s">
        <v>109</v>
      </c>
      <c r="D273" s="2" t="s">
        <v>16</v>
      </c>
      <c r="E273" s="2" t="s">
        <v>15</v>
      </c>
      <c r="F273" s="17" t="str">
        <f>+Tabela1[[#This Row],[WK]]&amp;Tabela1[[#This Row],[PK]]&amp;Tabela1[[#This Row],[GK]]</f>
        <v>041503</v>
      </c>
      <c r="G273" s="2" t="s">
        <v>285</v>
      </c>
      <c r="H273" s="3">
        <v>320930087.62</v>
      </c>
      <c r="I273" s="4">
        <v>1.125</v>
      </c>
      <c r="J273" s="3">
        <v>361046348.56999999</v>
      </c>
      <c r="K273" s="4">
        <v>7.0000000000000007E-2</v>
      </c>
      <c r="L273" s="3">
        <v>25273244</v>
      </c>
      <c r="M273" s="3"/>
      <c r="N273" s="5"/>
      <c r="O273" s="3">
        <v>8848955.8199999984</v>
      </c>
      <c r="P273" s="4">
        <v>1.125</v>
      </c>
      <c r="Q273" s="3">
        <v>9955075.3000000007</v>
      </c>
      <c r="R273" s="4">
        <v>1.6E-2</v>
      </c>
      <c r="S273" s="3">
        <v>159281</v>
      </c>
      <c r="T273" s="3"/>
      <c r="U273" s="5"/>
      <c r="V273" s="3">
        <v>16394925</v>
      </c>
      <c r="W273" s="5"/>
      <c r="X273" s="3">
        <v>51619225</v>
      </c>
      <c r="Y273" s="3">
        <v>15359688</v>
      </c>
      <c r="Z273" s="3">
        <v>1090671</v>
      </c>
      <c r="AA273" s="3">
        <v>1816871</v>
      </c>
      <c r="AB273" s="3">
        <v>33351995</v>
      </c>
      <c r="AC273" s="3">
        <v>0</v>
      </c>
      <c r="AD273" s="3">
        <v>36626093</v>
      </c>
      <c r="AE273" s="3">
        <v>0</v>
      </c>
      <c r="AF273" s="3">
        <v>25273244</v>
      </c>
      <c r="AG273" s="3">
        <v>159281</v>
      </c>
      <c r="AH273" s="3">
        <v>36626093</v>
      </c>
      <c r="AI273" s="3">
        <v>16394925</v>
      </c>
      <c r="AJ273" s="3">
        <v>1687701</v>
      </c>
      <c r="AK273" s="3">
        <v>3089494</v>
      </c>
      <c r="AL273" s="3">
        <v>1348419</v>
      </c>
      <c r="AM273" s="3">
        <v>1741075</v>
      </c>
      <c r="AN273" s="3">
        <v>1401793</v>
      </c>
      <c r="AO273" s="3">
        <v>0</v>
      </c>
      <c r="AP273" s="3">
        <v>0</v>
      </c>
      <c r="AQ273" s="3">
        <v>1401793</v>
      </c>
      <c r="AR273" s="3">
        <f>Tabela1[[#This Row],[Potrzeby finansowe 2027
w tym:]]+Tabela1[[#This Row],[Rozliczenie 2025 potrz. fin.]]</f>
        <v>53021018</v>
      </c>
      <c r="AS273" s="3">
        <v>0</v>
      </c>
      <c r="AT273" s="3">
        <v>0</v>
      </c>
      <c r="AU273" s="3"/>
      <c r="AV273" s="3"/>
      <c r="AW273" s="3"/>
      <c r="AX273" s="3"/>
      <c r="AY273" s="3"/>
      <c r="AZ273" s="3"/>
      <c r="BA273" s="3">
        <v>1090671</v>
      </c>
      <c r="BB273" s="3">
        <v>0</v>
      </c>
      <c r="BC273" s="3">
        <v>0</v>
      </c>
      <c r="BD273" s="3">
        <v>10927.47</v>
      </c>
      <c r="BE273" s="3">
        <v>0</v>
      </c>
      <c r="BF273" s="3">
        <v>0</v>
      </c>
      <c r="BG273" s="3">
        <v>936851</v>
      </c>
      <c r="BH273" s="3">
        <v>8803</v>
      </c>
      <c r="BI273" s="3">
        <v>880020</v>
      </c>
      <c r="BJ273" s="3">
        <v>13523128.619999999</v>
      </c>
      <c r="BK273" s="3">
        <v>6791783.3999999985</v>
      </c>
      <c r="BL273" s="3">
        <v>5715709.2800000003</v>
      </c>
      <c r="BM273" s="3">
        <v>15493962.32</v>
      </c>
      <c r="BN273" s="53">
        <v>0.65832517277076752</v>
      </c>
      <c r="BO273" s="54">
        <v>3.7762389999999998E-4</v>
      </c>
      <c r="BP273" s="70">
        <v>9497</v>
      </c>
      <c r="BQ273" s="71"/>
      <c r="BR273" s="70"/>
      <c r="BS273" s="72"/>
      <c r="BT273" s="72"/>
      <c r="BU273" s="70">
        <v>25273244</v>
      </c>
      <c r="BV273" s="70">
        <v>159281</v>
      </c>
      <c r="BW273" s="74">
        <v>36626093</v>
      </c>
      <c r="BX273" s="70">
        <v>62058618</v>
      </c>
    </row>
    <row r="274" spans="1:76" x14ac:dyDescent="0.3">
      <c r="A274" s="73" t="s">
        <v>10</v>
      </c>
      <c r="B274" s="2" t="s">
        <v>18</v>
      </c>
      <c r="C274" s="2" t="s">
        <v>109</v>
      </c>
      <c r="D274" s="2" t="s">
        <v>18</v>
      </c>
      <c r="E274" s="2" t="s">
        <v>15</v>
      </c>
      <c r="F274" s="17" t="str">
        <f>+Tabela1[[#This Row],[WK]]&amp;Tabela1[[#This Row],[PK]]&amp;Tabela1[[#This Row],[GK]]</f>
        <v>041504</v>
      </c>
      <c r="G274" s="2" t="s">
        <v>286</v>
      </c>
      <c r="H274" s="3">
        <v>1085815209.02</v>
      </c>
      <c r="I274" s="4">
        <v>1.125</v>
      </c>
      <c r="J274" s="3">
        <v>1221542110.1500001</v>
      </c>
      <c r="K274" s="4">
        <v>7.0000000000000007E-2</v>
      </c>
      <c r="L274" s="3">
        <v>85507948</v>
      </c>
      <c r="M274" s="3"/>
      <c r="N274" s="5"/>
      <c r="O274" s="3">
        <v>160072338.24000001</v>
      </c>
      <c r="P274" s="4">
        <v>1.125</v>
      </c>
      <c r="Q274" s="3">
        <v>180081380.52000001</v>
      </c>
      <c r="R274" s="4">
        <v>1.6E-2</v>
      </c>
      <c r="S274" s="3">
        <v>2881302</v>
      </c>
      <c r="T274" s="3"/>
      <c r="U274" s="5"/>
      <c r="V274" s="3">
        <v>40972036</v>
      </c>
      <c r="W274" s="5"/>
      <c r="X274" s="3">
        <v>57321478</v>
      </c>
      <c r="Y274" s="3">
        <v>0</v>
      </c>
      <c r="Z274" s="3">
        <v>408237</v>
      </c>
      <c r="AA274" s="3">
        <v>3371829</v>
      </c>
      <c r="AB274" s="3">
        <v>53541412</v>
      </c>
      <c r="AC274" s="3">
        <v>0</v>
      </c>
      <c r="AD274" s="3">
        <v>17449007</v>
      </c>
      <c r="AE274" s="3">
        <v>0</v>
      </c>
      <c r="AF274" s="3">
        <v>85507948</v>
      </c>
      <c r="AG274" s="3">
        <v>2881302</v>
      </c>
      <c r="AH274" s="3">
        <v>17449007</v>
      </c>
      <c r="AI274" s="3">
        <v>40972036</v>
      </c>
      <c r="AJ274" s="3">
        <v>2111218</v>
      </c>
      <c r="AK274" s="3">
        <v>3210783</v>
      </c>
      <c r="AL274" s="3">
        <v>2477336</v>
      </c>
      <c r="AM274" s="3">
        <v>733447</v>
      </c>
      <c r="AN274" s="3">
        <v>1099565</v>
      </c>
      <c r="AO274" s="3">
        <v>0</v>
      </c>
      <c r="AP274" s="3">
        <v>0</v>
      </c>
      <c r="AQ274" s="3">
        <v>1099565</v>
      </c>
      <c r="AR274" s="3">
        <f>Tabela1[[#This Row],[Potrzeby finansowe 2027
w tym:]]+Tabela1[[#This Row],[Rozliczenie 2025 potrz. fin.]]</f>
        <v>58421043</v>
      </c>
      <c r="AS274" s="3">
        <v>0</v>
      </c>
      <c r="AT274" s="3">
        <v>0</v>
      </c>
      <c r="AU274" s="3"/>
      <c r="AV274" s="3"/>
      <c r="AW274" s="3"/>
      <c r="AX274" s="3"/>
      <c r="AY274" s="3"/>
      <c r="AZ274" s="3"/>
      <c r="BA274" s="3">
        <v>408237</v>
      </c>
      <c r="BB274" s="3">
        <v>0</v>
      </c>
      <c r="BC274" s="3">
        <v>77.349999999999994</v>
      </c>
      <c r="BD274" s="3">
        <v>3597.05</v>
      </c>
      <c r="BE274" s="3">
        <v>470.51</v>
      </c>
      <c r="BF274" s="3">
        <v>0</v>
      </c>
      <c r="BG274" s="3">
        <v>2272791</v>
      </c>
      <c r="BH274" s="3">
        <v>21356</v>
      </c>
      <c r="BI274" s="3">
        <v>1099038</v>
      </c>
      <c r="BJ274" s="3">
        <v>16888736.195</v>
      </c>
      <c r="BK274" s="3">
        <v>12482718.6</v>
      </c>
      <c r="BL274" s="3">
        <v>4895035.82</v>
      </c>
      <c r="BM274" s="3">
        <v>7833998.7400000002</v>
      </c>
      <c r="BN274" s="53">
        <v>1.1050949889482669</v>
      </c>
      <c r="BO274" s="54">
        <v>8.0406029999999999E-4</v>
      </c>
      <c r="BP274" s="70">
        <v>20221</v>
      </c>
      <c r="BQ274" s="71"/>
      <c r="BR274" s="70"/>
      <c r="BS274" s="72"/>
      <c r="BT274" s="72"/>
      <c r="BU274" s="70">
        <v>85507948</v>
      </c>
      <c r="BV274" s="70">
        <v>2881302</v>
      </c>
      <c r="BW274" s="74">
        <v>17449007</v>
      </c>
      <c r="BX274" s="70">
        <v>105838257</v>
      </c>
    </row>
    <row r="275" spans="1:76" x14ac:dyDescent="0.3">
      <c r="A275" s="73" t="s">
        <v>10</v>
      </c>
      <c r="B275" s="2" t="s">
        <v>18</v>
      </c>
      <c r="C275" s="2" t="s">
        <v>109</v>
      </c>
      <c r="D275" s="2" t="s">
        <v>21</v>
      </c>
      <c r="E275" s="2" t="s">
        <v>15</v>
      </c>
      <c r="F275" s="17" t="str">
        <f>+Tabela1[[#This Row],[WK]]&amp;Tabela1[[#This Row],[PK]]&amp;Tabela1[[#This Row],[GK]]</f>
        <v>041505</v>
      </c>
      <c r="G275" s="2" t="s">
        <v>287</v>
      </c>
      <c r="H275" s="3">
        <v>374096982.19999999</v>
      </c>
      <c r="I275" s="4">
        <v>1.125</v>
      </c>
      <c r="J275" s="3">
        <v>420859104.98000002</v>
      </c>
      <c r="K275" s="4">
        <v>7.0000000000000007E-2</v>
      </c>
      <c r="L275" s="3">
        <v>29460137</v>
      </c>
      <c r="M275" s="3"/>
      <c r="N275" s="5"/>
      <c r="O275" s="3">
        <v>16565446.289999999</v>
      </c>
      <c r="P275" s="4">
        <v>1.125</v>
      </c>
      <c r="Q275" s="3">
        <v>18636127.079999998</v>
      </c>
      <c r="R275" s="4">
        <v>1.6E-2</v>
      </c>
      <c r="S275" s="3">
        <v>298178</v>
      </c>
      <c r="T275" s="3"/>
      <c r="U275" s="5"/>
      <c r="V275" s="3">
        <v>17358847</v>
      </c>
      <c r="W275" s="5"/>
      <c r="X275" s="3">
        <v>30790012</v>
      </c>
      <c r="Y275" s="3">
        <v>2473116</v>
      </c>
      <c r="Z275" s="3">
        <v>117373</v>
      </c>
      <c r="AA275" s="3">
        <v>1532098</v>
      </c>
      <c r="AB275" s="3">
        <v>21101249</v>
      </c>
      <c r="AC275" s="3">
        <v>5566176</v>
      </c>
      <c r="AD275" s="3">
        <v>13431166</v>
      </c>
      <c r="AE275" s="3">
        <v>0</v>
      </c>
      <c r="AF275" s="3">
        <v>29460137</v>
      </c>
      <c r="AG275" s="3">
        <v>298178</v>
      </c>
      <c r="AH275" s="3">
        <v>13431166</v>
      </c>
      <c r="AI275" s="3">
        <v>17358847</v>
      </c>
      <c r="AJ275" s="3">
        <v>1985102</v>
      </c>
      <c r="AK275" s="3">
        <v>1985102</v>
      </c>
      <c r="AL275" s="3">
        <v>1729649</v>
      </c>
      <c r="AM275" s="3">
        <v>255453</v>
      </c>
      <c r="AN275" s="3">
        <v>597841</v>
      </c>
      <c r="AO275" s="3">
        <v>0</v>
      </c>
      <c r="AP275" s="3">
        <v>-597841</v>
      </c>
      <c r="AQ275" s="3">
        <v>0</v>
      </c>
      <c r="AR275" s="3">
        <f>Tabela1[[#This Row],[Potrzeby finansowe 2027
w tym:]]+Tabela1[[#This Row],[Rozliczenie 2025 potrz. fin.]]</f>
        <v>30790012</v>
      </c>
      <c r="AS275" s="3">
        <v>0</v>
      </c>
      <c r="AT275" s="3">
        <v>0</v>
      </c>
      <c r="AU275" s="3"/>
      <c r="AV275" s="3"/>
      <c r="AW275" s="3"/>
      <c r="AX275" s="3"/>
      <c r="AY275" s="3"/>
      <c r="AZ275" s="3"/>
      <c r="BA275" s="3">
        <v>117373</v>
      </c>
      <c r="BB275" s="3">
        <v>0</v>
      </c>
      <c r="BC275" s="3">
        <v>0</v>
      </c>
      <c r="BD275" s="3">
        <v>1175.96</v>
      </c>
      <c r="BE275" s="3">
        <v>0</v>
      </c>
      <c r="BF275" s="3">
        <v>0</v>
      </c>
      <c r="BG275" s="3">
        <v>889386</v>
      </c>
      <c r="BH275" s="3">
        <v>8357</v>
      </c>
      <c r="BI275" s="3">
        <v>642712</v>
      </c>
      <c r="BJ275" s="3">
        <v>9876445.8100000005</v>
      </c>
      <c r="BK275" s="3">
        <v>4605437.6500000004</v>
      </c>
      <c r="BL275" s="3">
        <v>3957228.03</v>
      </c>
      <c r="BM275" s="3">
        <v>13169576.58</v>
      </c>
      <c r="BN275" s="53">
        <v>0.92541339078369378</v>
      </c>
      <c r="BO275" s="54">
        <v>3.074261E-4</v>
      </c>
      <c r="BP275" s="70">
        <v>7731</v>
      </c>
      <c r="BQ275" s="71"/>
      <c r="BR275" s="70"/>
      <c r="BS275" s="72"/>
      <c r="BT275" s="72"/>
      <c r="BU275" s="70">
        <v>29460137</v>
      </c>
      <c r="BV275" s="70">
        <v>298178</v>
      </c>
      <c r="BW275" s="74">
        <v>13431166</v>
      </c>
      <c r="BX275" s="70">
        <v>43189481</v>
      </c>
    </row>
    <row r="276" spans="1:76" x14ac:dyDescent="0.3">
      <c r="A276" s="73" t="s">
        <v>10</v>
      </c>
      <c r="B276" s="2" t="s">
        <v>18</v>
      </c>
      <c r="C276" s="2" t="s">
        <v>109</v>
      </c>
      <c r="D276" s="2" t="s">
        <v>23</v>
      </c>
      <c r="E276" s="2" t="s">
        <v>15</v>
      </c>
      <c r="F276" s="17" t="str">
        <f>+Tabela1[[#This Row],[WK]]&amp;Tabela1[[#This Row],[PK]]&amp;Tabela1[[#This Row],[GK]]</f>
        <v>041506</v>
      </c>
      <c r="G276" s="2" t="s">
        <v>288</v>
      </c>
      <c r="H276" s="3">
        <v>569160572.13999999</v>
      </c>
      <c r="I276" s="4">
        <v>1.125</v>
      </c>
      <c r="J276" s="3">
        <v>640305643.65999997</v>
      </c>
      <c r="K276" s="4">
        <v>7.0000000000000007E-2</v>
      </c>
      <c r="L276" s="3">
        <v>44821395</v>
      </c>
      <c r="M276" s="3"/>
      <c r="N276" s="5"/>
      <c r="O276" s="3">
        <v>105119721.94999999</v>
      </c>
      <c r="P276" s="4">
        <v>1.125</v>
      </c>
      <c r="Q276" s="3">
        <v>118259687.19</v>
      </c>
      <c r="R276" s="4">
        <v>1.6E-2</v>
      </c>
      <c r="S276" s="3">
        <v>1892155</v>
      </c>
      <c r="T276" s="3"/>
      <c r="U276" s="5"/>
      <c r="V276" s="3">
        <v>21700297</v>
      </c>
      <c r="W276" s="5"/>
      <c r="X276" s="3">
        <v>38223628</v>
      </c>
      <c r="Y276" s="3">
        <v>0</v>
      </c>
      <c r="Z276" s="3">
        <v>337248</v>
      </c>
      <c r="AA276" s="3">
        <v>1956294</v>
      </c>
      <c r="AB276" s="3">
        <v>26471100</v>
      </c>
      <c r="AC276" s="3">
        <v>9458986</v>
      </c>
      <c r="AD276" s="3">
        <v>16568174</v>
      </c>
      <c r="AE276" s="3">
        <v>7479143</v>
      </c>
      <c r="AF276" s="3">
        <v>44821395</v>
      </c>
      <c r="AG276" s="3">
        <v>1892155</v>
      </c>
      <c r="AH276" s="3">
        <v>9089031</v>
      </c>
      <c r="AI276" s="3">
        <v>21700297</v>
      </c>
      <c r="AJ276" s="3">
        <v>2014975</v>
      </c>
      <c r="AK276" s="3">
        <v>2059818</v>
      </c>
      <c r="AL276" s="3">
        <v>1611987</v>
      </c>
      <c r="AM276" s="3">
        <v>447831</v>
      </c>
      <c r="AN276" s="3">
        <v>-125986</v>
      </c>
      <c r="AO276" s="3">
        <v>0</v>
      </c>
      <c r="AP276" s="3">
        <v>170829</v>
      </c>
      <c r="AQ276" s="3">
        <v>44843</v>
      </c>
      <c r="AR276" s="3">
        <f>Tabela1[[#This Row],[Potrzeby finansowe 2027
w tym:]]+Tabela1[[#This Row],[Rozliczenie 2025 potrz. fin.]]</f>
        <v>38268471</v>
      </c>
      <c r="AS276" s="3">
        <v>0</v>
      </c>
      <c r="AT276" s="3">
        <v>0</v>
      </c>
      <c r="AU276" s="3"/>
      <c r="AV276" s="3"/>
      <c r="AW276" s="3"/>
      <c r="AX276" s="3"/>
      <c r="AY276" s="3"/>
      <c r="AZ276" s="3"/>
      <c r="BA276" s="3">
        <v>337248</v>
      </c>
      <c r="BB276" s="3">
        <v>0</v>
      </c>
      <c r="BC276" s="3">
        <v>44.34</v>
      </c>
      <c r="BD276" s="3">
        <v>3231.1</v>
      </c>
      <c r="BE276" s="3">
        <v>0</v>
      </c>
      <c r="BF276" s="3">
        <v>0</v>
      </c>
      <c r="BG276" s="3">
        <v>1187904</v>
      </c>
      <c r="BH276" s="3">
        <v>11162</v>
      </c>
      <c r="BI276" s="3">
        <v>768390</v>
      </c>
      <c r="BJ276" s="3">
        <v>11807727.952499999</v>
      </c>
      <c r="BK276" s="3">
        <v>6825688.7199999988</v>
      </c>
      <c r="BL276" s="3">
        <v>4220106.34</v>
      </c>
      <c r="BM276" s="3">
        <v>11487944.25</v>
      </c>
      <c r="BN276" s="53">
        <v>1.3820542234408661</v>
      </c>
      <c r="BO276" s="54">
        <v>4.2305640000000002E-4</v>
      </c>
      <c r="BP276" s="70">
        <v>10640</v>
      </c>
      <c r="BQ276" s="71"/>
      <c r="BR276" s="70"/>
      <c r="BS276" s="72"/>
      <c r="BT276" s="72"/>
      <c r="BU276" s="70">
        <v>44821395</v>
      </c>
      <c r="BV276" s="70">
        <v>1892155</v>
      </c>
      <c r="BW276" s="74">
        <v>9089031</v>
      </c>
      <c r="BX276" s="70">
        <v>55802581</v>
      </c>
    </row>
    <row r="277" spans="1:76" x14ac:dyDescent="0.3">
      <c r="A277" s="73" t="s">
        <v>10</v>
      </c>
      <c r="B277" s="2" t="s">
        <v>18</v>
      </c>
      <c r="C277" s="2" t="s">
        <v>109</v>
      </c>
      <c r="D277" s="2" t="s">
        <v>30</v>
      </c>
      <c r="E277" s="2" t="s">
        <v>15</v>
      </c>
      <c r="F277" s="17" t="str">
        <f>+Tabela1[[#This Row],[WK]]&amp;Tabela1[[#This Row],[PK]]&amp;Tabela1[[#This Row],[GK]]</f>
        <v>041507</v>
      </c>
      <c r="G277" s="2" t="s">
        <v>289</v>
      </c>
      <c r="H277" s="3">
        <v>1032126005.6</v>
      </c>
      <c r="I277" s="4">
        <v>1.125</v>
      </c>
      <c r="J277" s="3">
        <v>1161141756.3</v>
      </c>
      <c r="K277" s="4">
        <v>7.0000000000000007E-2</v>
      </c>
      <c r="L277" s="3">
        <v>81279923</v>
      </c>
      <c r="M277" s="3"/>
      <c r="N277" s="5"/>
      <c r="O277" s="3">
        <v>75001225.950000003</v>
      </c>
      <c r="P277" s="4">
        <v>1.125</v>
      </c>
      <c r="Q277" s="3">
        <v>84376379.189999998</v>
      </c>
      <c r="R277" s="4">
        <v>1.6E-2</v>
      </c>
      <c r="S277" s="3">
        <v>1350022</v>
      </c>
      <c r="T277" s="3"/>
      <c r="U277" s="5"/>
      <c r="V277" s="3">
        <v>46829902</v>
      </c>
      <c r="W277" s="5"/>
      <c r="X277" s="3">
        <v>71347183</v>
      </c>
      <c r="Y277" s="3">
        <v>3700457</v>
      </c>
      <c r="Z277" s="3">
        <v>38820</v>
      </c>
      <c r="AA277" s="3">
        <v>3401653</v>
      </c>
      <c r="AB277" s="3">
        <v>55927531</v>
      </c>
      <c r="AC277" s="3">
        <v>8278722</v>
      </c>
      <c r="AD277" s="3">
        <v>24517281</v>
      </c>
      <c r="AE277" s="3">
        <v>0</v>
      </c>
      <c r="AF277" s="3">
        <v>81279923</v>
      </c>
      <c r="AG277" s="3">
        <v>1350022</v>
      </c>
      <c r="AH277" s="3">
        <v>24517281</v>
      </c>
      <c r="AI277" s="3">
        <v>46829902</v>
      </c>
      <c r="AJ277" s="3">
        <v>2804107</v>
      </c>
      <c r="AK277" s="3">
        <v>2804107</v>
      </c>
      <c r="AL277" s="3">
        <v>4049817</v>
      </c>
      <c r="AM277" s="3">
        <v>-1245710</v>
      </c>
      <c r="AN277" s="3">
        <v>2651086</v>
      </c>
      <c r="AO277" s="3">
        <v>0</v>
      </c>
      <c r="AP277" s="3">
        <v>-2651086</v>
      </c>
      <c r="AQ277" s="3">
        <v>0</v>
      </c>
      <c r="AR277" s="3">
        <f>Tabela1[[#This Row],[Potrzeby finansowe 2027
w tym:]]+Tabela1[[#This Row],[Rozliczenie 2025 potrz. fin.]]</f>
        <v>71347183</v>
      </c>
      <c r="AS277" s="3">
        <v>0</v>
      </c>
      <c r="AT277" s="3">
        <v>0</v>
      </c>
      <c r="AU277" s="3"/>
      <c r="AV277" s="3"/>
      <c r="AW277" s="3"/>
      <c r="AX277" s="3"/>
      <c r="AY277" s="3"/>
      <c r="AZ277" s="3"/>
      <c r="BA277" s="3">
        <v>38820</v>
      </c>
      <c r="BB277" s="3">
        <v>0</v>
      </c>
      <c r="BC277" s="3">
        <v>0</v>
      </c>
      <c r="BD277" s="3">
        <v>67.06</v>
      </c>
      <c r="BE277" s="3">
        <v>643.75</v>
      </c>
      <c r="BF277" s="3">
        <v>0</v>
      </c>
      <c r="BG277" s="3">
        <v>2251932</v>
      </c>
      <c r="BH277" s="3">
        <v>21160</v>
      </c>
      <c r="BI277" s="3">
        <v>1149721</v>
      </c>
      <c r="BJ277" s="3">
        <v>17667575.407499999</v>
      </c>
      <c r="BK277" s="3">
        <v>11815225.899999999</v>
      </c>
      <c r="BL277" s="3">
        <v>7598359.1500000004</v>
      </c>
      <c r="BM277" s="3">
        <v>8212679.7300000004</v>
      </c>
      <c r="BN277" s="53">
        <v>0.95531182675358828</v>
      </c>
      <c r="BO277" s="54">
        <v>7.6774670000000005E-4</v>
      </c>
      <c r="BP277" s="70">
        <v>19307</v>
      </c>
      <c r="BQ277" s="71"/>
      <c r="BR277" s="70"/>
      <c r="BS277" s="72"/>
      <c r="BT277" s="72"/>
      <c r="BU277" s="70">
        <v>81279923</v>
      </c>
      <c r="BV277" s="70">
        <v>1350022</v>
      </c>
      <c r="BW277" s="74">
        <v>24517281</v>
      </c>
      <c r="BX277" s="70">
        <v>107147226</v>
      </c>
    </row>
    <row r="278" spans="1:76" x14ac:dyDescent="0.3">
      <c r="A278" s="73" t="s">
        <v>10</v>
      </c>
      <c r="B278" s="2" t="s">
        <v>18</v>
      </c>
      <c r="C278" s="2" t="s">
        <v>109</v>
      </c>
      <c r="D278" s="2" t="s">
        <v>54</v>
      </c>
      <c r="E278" s="2" t="s">
        <v>15</v>
      </c>
      <c r="F278" s="17" t="str">
        <f>+Tabela1[[#This Row],[WK]]&amp;Tabela1[[#This Row],[PK]]&amp;Tabela1[[#This Row],[GK]]</f>
        <v>041508</v>
      </c>
      <c r="G278" s="2" t="s">
        <v>290</v>
      </c>
      <c r="H278" s="3">
        <v>287295555.35000002</v>
      </c>
      <c r="I278" s="4">
        <v>1.125</v>
      </c>
      <c r="J278" s="3">
        <v>323207499.76999998</v>
      </c>
      <c r="K278" s="4">
        <v>7.0000000000000007E-2</v>
      </c>
      <c r="L278" s="3">
        <v>22624525</v>
      </c>
      <c r="M278" s="3"/>
      <c r="N278" s="5"/>
      <c r="O278" s="3">
        <v>18119100.329999998</v>
      </c>
      <c r="P278" s="4">
        <v>1.125</v>
      </c>
      <c r="Q278" s="3">
        <v>20383987.870000001</v>
      </c>
      <c r="R278" s="4">
        <v>1.6E-2</v>
      </c>
      <c r="S278" s="3">
        <v>326144</v>
      </c>
      <c r="T278" s="3"/>
      <c r="U278" s="5"/>
      <c r="V278" s="3">
        <v>8885230</v>
      </c>
      <c r="W278" s="5"/>
      <c r="X278" s="3">
        <v>18970484</v>
      </c>
      <c r="Y278" s="3">
        <v>0</v>
      </c>
      <c r="Z278" s="3">
        <v>1611319</v>
      </c>
      <c r="AA278" s="3">
        <v>1083688</v>
      </c>
      <c r="AB278" s="3">
        <v>12361955</v>
      </c>
      <c r="AC278" s="3">
        <v>3913522</v>
      </c>
      <c r="AD278" s="3">
        <v>10106423</v>
      </c>
      <c r="AE278" s="3">
        <v>3536653</v>
      </c>
      <c r="AF278" s="3">
        <v>22624525</v>
      </c>
      <c r="AG278" s="3">
        <v>326144</v>
      </c>
      <c r="AH278" s="3">
        <v>6569770</v>
      </c>
      <c r="AI278" s="3">
        <v>8885230</v>
      </c>
      <c r="AJ278" s="3">
        <v>307435</v>
      </c>
      <c r="AK278" s="3">
        <v>328604</v>
      </c>
      <c r="AL278" s="3">
        <v>465673</v>
      </c>
      <c r="AM278" s="3">
        <v>-137069</v>
      </c>
      <c r="AN278" s="3">
        <v>-255771</v>
      </c>
      <c r="AO278" s="3">
        <v>0</v>
      </c>
      <c r="AP278" s="3">
        <v>276940</v>
      </c>
      <c r="AQ278" s="3">
        <v>21169</v>
      </c>
      <c r="AR278" s="3">
        <f>Tabela1[[#This Row],[Potrzeby finansowe 2027
w tym:]]+Tabela1[[#This Row],[Rozliczenie 2025 potrz. fin.]]</f>
        <v>18991653</v>
      </c>
      <c r="AS278" s="3">
        <v>0</v>
      </c>
      <c r="AT278" s="3">
        <v>0</v>
      </c>
      <c r="AU278" s="3"/>
      <c r="AV278" s="3"/>
      <c r="AW278" s="3"/>
      <c r="AX278" s="3"/>
      <c r="AY278" s="3"/>
      <c r="AZ278" s="3"/>
      <c r="BA278" s="3">
        <v>1611319</v>
      </c>
      <c r="BB278" s="3">
        <v>0</v>
      </c>
      <c r="BC278" s="3">
        <v>19.38</v>
      </c>
      <c r="BD278" s="3">
        <v>15495.17</v>
      </c>
      <c r="BE278" s="3">
        <v>1168.18</v>
      </c>
      <c r="BF278" s="3">
        <v>0</v>
      </c>
      <c r="BG278" s="3">
        <v>558833</v>
      </c>
      <c r="BH278" s="3">
        <v>5251</v>
      </c>
      <c r="BI278" s="3">
        <v>524855</v>
      </c>
      <c r="BJ278" s="3">
        <v>8065366.0425000004</v>
      </c>
      <c r="BK278" s="3">
        <v>6610444.6299999999</v>
      </c>
      <c r="BL278" s="3">
        <v>346274.13</v>
      </c>
      <c r="BM278" s="3">
        <v>5127137.3899999997</v>
      </c>
      <c r="BN278" s="53">
        <v>1.3097563022858902</v>
      </c>
      <c r="BO278" s="54">
        <v>1.9412030000000001E-4</v>
      </c>
      <c r="BP278" s="70">
        <v>4882</v>
      </c>
      <c r="BQ278" s="71"/>
      <c r="BR278" s="70"/>
      <c r="BS278" s="72"/>
      <c r="BT278" s="72"/>
      <c r="BU278" s="70">
        <v>22624525</v>
      </c>
      <c r="BV278" s="70">
        <v>326144</v>
      </c>
      <c r="BW278" s="74">
        <v>6569770</v>
      </c>
      <c r="BX278" s="70">
        <v>29520439</v>
      </c>
    </row>
    <row r="279" spans="1:76" x14ac:dyDescent="0.3">
      <c r="A279" s="73" t="s">
        <v>10</v>
      </c>
      <c r="B279" s="2" t="s">
        <v>18</v>
      </c>
      <c r="C279" s="2" t="s">
        <v>109</v>
      </c>
      <c r="D279" s="2" t="s">
        <v>56</v>
      </c>
      <c r="E279" s="2" t="s">
        <v>15</v>
      </c>
      <c r="F279" s="17" t="str">
        <f>+Tabela1[[#This Row],[WK]]&amp;Tabela1[[#This Row],[PK]]&amp;Tabela1[[#This Row],[GK]]</f>
        <v>041509</v>
      </c>
      <c r="G279" s="2" t="s">
        <v>291</v>
      </c>
      <c r="H279" s="3">
        <v>864393946.38</v>
      </c>
      <c r="I279" s="4">
        <v>1.125</v>
      </c>
      <c r="J279" s="3">
        <v>972443189.67999995</v>
      </c>
      <c r="K279" s="4">
        <v>7.0000000000000007E-2</v>
      </c>
      <c r="L279" s="3">
        <v>68071023</v>
      </c>
      <c r="M279" s="3"/>
      <c r="N279" s="5"/>
      <c r="O279" s="3">
        <v>57049315.710000001</v>
      </c>
      <c r="P279" s="4">
        <v>1.125</v>
      </c>
      <c r="Q279" s="3">
        <v>64180480.170000002</v>
      </c>
      <c r="R279" s="4">
        <v>1.6E-2</v>
      </c>
      <c r="S279" s="3">
        <v>1026888</v>
      </c>
      <c r="T279" s="3"/>
      <c r="U279" s="5"/>
      <c r="V279" s="3">
        <v>31906687</v>
      </c>
      <c r="W279" s="5"/>
      <c r="X279" s="3">
        <v>46845334</v>
      </c>
      <c r="Y279" s="3">
        <v>0</v>
      </c>
      <c r="Z279" s="3">
        <v>824388</v>
      </c>
      <c r="AA279" s="3">
        <v>2658212</v>
      </c>
      <c r="AB279" s="3">
        <v>40098081</v>
      </c>
      <c r="AC279" s="3">
        <v>3264653</v>
      </c>
      <c r="AD279" s="3">
        <v>14938647</v>
      </c>
      <c r="AE279" s="3">
        <v>0</v>
      </c>
      <c r="AF279" s="3">
        <v>68071023</v>
      </c>
      <c r="AG279" s="3">
        <v>1026888</v>
      </c>
      <c r="AH279" s="3">
        <v>14938647</v>
      </c>
      <c r="AI279" s="3">
        <v>31906687</v>
      </c>
      <c r="AJ279" s="3">
        <v>1292477</v>
      </c>
      <c r="AK279" s="3">
        <v>1292477</v>
      </c>
      <c r="AL279" s="3">
        <v>2576913</v>
      </c>
      <c r="AM279" s="3">
        <v>-1284436</v>
      </c>
      <c r="AN279" s="3">
        <v>1670080</v>
      </c>
      <c r="AO279" s="3">
        <v>0</v>
      </c>
      <c r="AP279" s="3">
        <v>-1670080</v>
      </c>
      <c r="AQ279" s="3">
        <v>0</v>
      </c>
      <c r="AR279" s="3">
        <f>Tabela1[[#This Row],[Potrzeby finansowe 2027
w tym:]]+Tabela1[[#This Row],[Rozliczenie 2025 potrz. fin.]]</f>
        <v>46845334</v>
      </c>
      <c r="AS279" s="3">
        <v>0</v>
      </c>
      <c r="AT279" s="3">
        <v>0</v>
      </c>
      <c r="AU279" s="3"/>
      <c r="AV279" s="3"/>
      <c r="AW279" s="3"/>
      <c r="AX279" s="3"/>
      <c r="AY279" s="3"/>
      <c r="AZ279" s="3"/>
      <c r="BA279" s="3">
        <v>824388</v>
      </c>
      <c r="BB279" s="3">
        <v>0</v>
      </c>
      <c r="BC279" s="3">
        <v>0</v>
      </c>
      <c r="BD279" s="3">
        <v>7524.04</v>
      </c>
      <c r="BE279" s="3">
        <v>1471.07</v>
      </c>
      <c r="BF279" s="3">
        <v>0</v>
      </c>
      <c r="BG279" s="3">
        <v>1764297</v>
      </c>
      <c r="BH279" s="3">
        <v>16578</v>
      </c>
      <c r="BI279" s="3">
        <v>893915</v>
      </c>
      <c r="BJ279" s="3">
        <v>13736643.5875</v>
      </c>
      <c r="BK279" s="3">
        <v>8327741.1300000008</v>
      </c>
      <c r="BL279" s="3">
        <v>4793940.66</v>
      </c>
      <c r="BM279" s="3">
        <v>12047728.51</v>
      </c>
      <c r="BN279" s="53">
        <v>1.0850358598435037</v>
      </c>
      <c r="BO279" s="54">
        <v>5.8894130000000005E-4</v>
      </c>
      <c r="BP279" s="70">
        <v>14811</v>
      </c>
      <c r="BQ279" s="71"/>
      <c r="BR279" s="70"/>
      <c r="BS279" s="72"/>
      <c r="BT279" s="72"/>
      <c r="BU279" s="70">
        <v>68071023</v>
      </c>
      <c r="BV279" s="70">
        <v>1026888</v>
      </c>
      <c r="BW279" s="74">
        <v>14938647</v>
      </c>
      <c r="BX279" s="70">
        <v>84036558</v>
      </c>
    </row>
    <row r="280" spans="1:76" x14ac:dyDescent="0.3">
      <c r="A280" s="73" t="s">
        <v>10</v>
      </c>
      <c r="B280" s="2" t="s">
        <v>18</v>
      </c>
      <c r="C280" s="2" t="s">
        <v>113</v>
      </c>
      <c r="D280" s="2" t="s">
        <v>12</v>
      </c>
      <c r="E280" s="2" t="s">
        <v>15</v>
      </c>
      <c r="F280" s="17" t="str">
        <f>+Tabela1[[#This Row],[WK]]&amp;Tabela1[[#This Row],[PK]]&amp;Tabela1[[#This Row],[GK]]</f>
        <v>041601</v>
      </c>
      <c r="G280" s="2" t="s">
        <v>292</v>
      </c>
      <c r="H280" s="3">
        <v>282600486.05000001</v>
      </c>
      <c r="I280" s="4">
        <v>1.125</v>
      </c>
      <c r="J280" s="3">
        <v>317925546.81</v>
      </c>
      <c r="K280" s="4">
        <v>7.0000000000000007E-2</v>
      </c>
      <c r="L280" s="3">
        <v>22254788</v>
      </c>
      <c r="M280" s="3"/>
      <c r="N280" s="5"/>
      <c r="O280" s="3">
        <v>5707542.3599999994</v>
      </c>
      <c r="P280" s="4">
        <v>1.125</v>
      </c>
      <c r="Q280" s="3">
        <v>6420985.1600000001</v>
      </c>
      <c r="R280" s="4">
        <v>1.6E-2</v>
      </c>
      <c r="S280" s="3">
        <v>102736</v>
      </c>
      <c r="T280" s="3"/>
      <c r="U280" s="5"/>
      <c r="V280" s="3">
        <v>14302138</v>
      </c>
      <c r="W280" s="5"/>
      <c r="X280" s="3">
        <v>30352494</v>
      </c>
      <c r="Y280" s="3">
        <v>4278104</v>
      </c>
      <c r="Z280" s="3">
        <v>2653443</v>
      </c>
      <c r="AA280" s="3">
        <v>1309395</v>
      </c>
      <c r="AB280" s="3">
        <v>19689328</v>
      </c>
      <c r="AC280" s="3">
        <v>2422224</v>
      </c>
      <c r="AD280" s="3">
        <v>16509887</v>
      </c>
      <c r="AE280" s="3">
        <v>0</v>
      </c>
      <c r="AF280" s="3">
        <v>22254788</v>
      </c>
      <c r="AG280" s="3">
        <v>102736</v>
      </c>
      <c r="AH280" s="3">
        <v>16509887</v>
      </c>
      <c r="AI280" s="3">
        <v>14302138</v>
      </c>
      <c r="AJ280" s="3">
        <v>973401</v>
      </c>
      <c r="AK280" s="3">
        <v>1432932</v>
      </c>
      <c r="AL280" s="3">
        <v>1460955</v>
      </c>
      <c r="AM280" s="3">
        <v>-28023</v>
      </c>
      <c r="AN280" s="3">
        <v>2074888</v>
      </c>
      <c r="AO280" s="3">
        <v>0</v>
      </c>
      <c r="AP280" s="3">
        <v>-1615357</v>
      </c>
      <c r="AQ280" s="3">
        <v>459531</v>
      </c>
      <c r="AR280" s="3">
        <f>Tabela1[[#This Row],[Potrzeby finansowe 2027
w tym:]]+Tabela1[[#This Row],[Rozliczenie 2025 potrz. fin.]]</f>
        <v>30812025</v>
      </c>
      <c r="AS280" s="3">
        <v>0</v>
      </c>
      <c r="AT280" s="3">
        <v>0</v>
      </c>
      <c r="AU280" s="3"/>
      <c r="AV280" s="3"/>
      <c r="AW280" s="3"/>
      <c r="AX280" s="3"/>
      <c r="AY280" s="3"/>
      <c r="AZ280" s="3"/>
      <c r="BA280" s="3">
        <v>2653443</v>
      </c>
      <c r="BB280" s="3">
        <v>0</v>
      </c>
      <c r="BC280" s="3">
        <v>1812.56</v>
      </c>
      <c r="BD280" s="3">
        <v>18005.599999999999</v>
      </c>
      <c r="BE280" s="3">
        <v>5074.95</v>
      </c>
      <c r="BF280" s="3">
        <v>0</v>
      </c>
      <c r="BG280" s="3">
        <v>721874</v>
      </c>
      <c r="BH280" s="3">
        <v>6783</v>
      </c>
      <c r="BI280" s="3">
        <v>587521</v>
      </c>
      <c r="BJ280" s="3">
        <v>9028340.9974999987</v>
      </c>
      <c r="BK280" s="3">
        <v>3745170.5199999996</v>
      </c>
      <c r="BL280" s="3">
        <v>3923064.1</v>
      </c>
      <c r="BM280" s="3">
        <v>13286553.710000001</v>
      </c>
      <c r="BN280" s="53">
        <v>0.85013849640468941</v>
      </c>
      <c r="BO280" s="54">
        <v>2.647029E-4</v>
      </c>
      <c r="BP280" s="70">
        <v>6656</v>
      </c>
      <c r="BQ280" s="71"/>
      <c r="BR280" s="70"/>
      <c r="BS280" s="72"/>
      <c r="BT280" s="72"/>
      <c r="BU280" s="70">
        <v>22254788</v>
      </c>
      <c r="BV280" s="70">
        <v>102736</v>
      </c>
      <c r="BW280" s="74">
        <v>16509887</v>
      </c>
      <c r="BX280" s="70">
        <v>38867411</v>
      </c>
    </row>
    <row r="281" spans="1:76" x14ac:dyDescent="0.3">
      <c r="A281" s="73" t="s">
        <v>10</v>
      </c>
      <c r="B281" s="2" t="s">
        <v>18</v>
      </c>
      <c r="C281" s="2" t="s">
        <v>113</v>
      </c>
      <c r="D281" s="2" t="s">
        <v>11</v>
      </c>
      <c r="E281" s="2" t="s">
        <v>15</v>
      </c>
      <c r="F281" s="17" t="str">
        <f>+Tabela1[[#This Row],[WK]]&amp;Tabela1[[#This Row],[PK]]&amp;Tabela1[[#This Row],[GK]]</f>
        <v>041602</v>
      </c>
      <c r="G281" s="2" t="s">
        <v>293</v>
      </c>
      <c r="H281" s="3">
        <v>207080219.02000001</v>
      </c>
      <c r="I281" s="4">
        <v>1.125</v>
      </c>
      <c r="J281" s="3">
        <v>232965246.40000001</v>
      </c>
      <c r="K281" s="4">
        <v>7.0000000000000007E-2</v>
      </c>
      <c r="L281" s="3">
        <v>16307567</v>
      </c>
      <c r="M281" s="3"/>
      <c r="N281" s="5"/>
      <c r="O281" s="3">
        <v>5643421.2699999996</v>
      </c>
      <c r="P281" s="4">
        <v>1.125</v>
      </c>
      <c r="Q281" s="3">
        <v>6348848.9299999997</v>
      </c>
      <c r="R281" s="4">
        <v>1.6E-2</v>
      </c>
      <c r="S281" s="3">
        <v>101582</v>
      </c>
      <c r="T281" s="3"/>
      <c r="U281" s="5"/>
      <c r="V281" s="3">
        <v>9942466</v>
      </c>
      <c r="W281" s="5"/>
      <c r="X281" s="3">
        <v>17556123</v>
      </c>
      <c r="Y281" s="3">
        <v>4739351</v>
      </c>
      <c r="Z281" s="3">
        <v>578246</v>
      </c>
      <c r="AA281" s="3">
        <v>788009</v>
      </c>
      <c r="AB281" s="3">
        <v>11450517</v>
      </c>
      <c r="AC281" s="3">
        <v>0</v>
      </c>
      <c r="AD281" s="3">
        <v>7395668</v>
      </c>
      <c r="AE281" s="3">
        <v>0</v>
      </c>
      <c r="AF281" s="3">
        <v>16307567</v>
      </c>
      <c r="AG281" s="3">
        <v>101582</v>
      </c>
      <c r="AH281" s="3">
        <v>7395668</v>
      </c>
      <c r="AI281" s="3">
        <v>9942466</v>
      </c>
      <c r="AJ281" s="3">
        <v>1276561</v>
      </c>
      <c r="AK281" s="3">
        <v>1058573</v>
      </c>
      <c r="AL281" s="3">
        <v>1211805</v>
      </c>
      <c r="AM281" s="3">
        <v>-153232</v>
      </c>
      <c r="AN281" s="3">
        <v>-217988</v>
      </c>
      <c r="AO281" s="3">
        <v>0</v>
      </c>
      <c r="AP281" s="3">
        <v>0</v>
      </c>
      <c r="AQ281" s="3">
        <v>-217988</v>
      </c>
      <c r="AR281" s="3">
        <f>Tabela1[[#This Row],[Potrzeby finansowe 2027
w tym:]]+Tabela1[[#This Row],[Rozliczenie 2025 potrz. fin.]]</f>
        <v>17338135</v>
      </c>
      <c r="AS281" s="3">
        <v>0</v>
      </c>
      <c r="AT281" s="3">
        <v>0</v>
      </c>
      <c r="AU281" s="3"/>
      <c r="AV281" s="3"/>
      <c r="AW281" s="3"/>
      <c r="AX281" s="3"/>
      <c r="AY281" s="3"/>
      <c r="AZ281" s="3"/>
      <c r="BA281" s="3">
        <v>578246</v>
      </c>
      <c r="BB281" s="3">
        <v>0</v>
      </c>
      <c r="BC281" s="3">
        <v>227.29</v>
      </c>
      <c r="BD281" s="3">
        <v>4516.4799999999996</v>
      </c>
      <c r="BE281" s="3">
        <v>1038.7</v>
      </c>
      <c r="BF281" s="3">
        <v>0</v>
      </c>
      <c r="BG281" s="3">
        <v>515199</v>
      </c>
      <c r="BH281" s="3">
        <v>4841</v>
      </c>
      <c r="BI281" s="3">
        <v>272810</v>
      </c>
      <c r="BJ281" s="3">
        <v>4192231.2150000003</v>
      </c>
      <c r="BK281" s="3">
        <v>1121493.6500000004</v>
      </c>
      <c r="BL281" s="3">
        <v>1542335.75</v>
      </c>
      <c r="BM281" s="3">
        <v>9198278.7599999998</v>
      </c>
      <c r="BN281" s="53">
        <v>0.78767615157195758</v>
      </c>
      <c r="BO281" s="54">
        <v>2.0396689999999999E-4</v>
      </c>
      <c r="BP281" s="70">
        <v>5130</v>
      </c>
      <c r="BQ281" s="71"/>
      <c r="BR281" s="70"/>
      <c r="BS281" s="72"/>
      <c r="BT281" s="72"/>
      <c r="BU281" s="70">
        <v>16307567</v>
      </c>
      <c r="BV281" s="70">
        <v>101582</v>
      </c>
      <c r="BW281" s="74">
        <v>7395668</v>
      </c>
      <c r="BX281" s="70">
        <v>23804817</v>
      </c>
    </row>
    <row r="282" spans="1:76" x14ac:dyDescent="0.3">
      <c r="A282" s="73" t="s">
        <v>10</v>
      </c>
      <c r="B282" s="2" t="s">
        <v>18</v>
      </c>
      <c r="C282" s="2" t="s">
        <v>113</v>
      </c>
      <c r="D282" s="2" t="s">
        <v>16</v>
      </c>
      <c r="E282" s="2" t="s">
        <v>15</v>
      </c>
      <c r="F282" s="17" t="str">
        <f>+Tabela1[[#This Row],[WK]]&amp;Tabela1[[#This Row],[PK]]&amp;Tabela1[[#This Row],[GK]]</f>
        <v>041603</v>
      </c>
      <c r="G282" s="2" t="s">
        <v>294</v>
      </c>
      <c r="H282" s="3">
        <v>144148717.66999999</v>
      </c>
      <c r="I282" s="4">
        <v>1.125</v>
      </c>
      <c r="J282" s="3">
        <v>162167307.38</v>
      </c>
      <c r="K282" s="4">
        <v>7.0000000000000007E-2</v>
      </c>
      <c r="L282" s="3">
        <v>11351712</v>
      </c>
      <c r="M282" s="3"/>
      <c r="N282" s="5"/>
      <c r="O282" s="3">
        <v>4820109.6499999994</v>
      </c>
      <c r="P282" s="4">
        <v>1.125</v>
      </c>
      <c r="Q282" s="3">
        <v>5422623.3600000003</v>
      </c>
      <c r="R282" s="4">
        <v>1.6E-2</v>
      </c>
      <c r="S282" s="3">
        <v>86762</v>
      </c>
      <c r="T282" s="3"/>
      <c r="U282" s="5"/>
      <c r="V282" s="3">
        <v>7805699</v>
      </c>
      <c r="W282" s="5"/>
      <c r="X282" s="3">
        <v>18371781</v>
      </c>
      <c r="Y282" s="3">
        <v>4624264</v>
      </c>
      <c r="Z282" s="3">
        <v>866204</v>
      </c>
      <c r="AA282" s="3">
        <v>792749</v>
      </c>
      <c r="AB282" s="3">
        <v>11140790</v>
      </c>
      <c r="AC282" s="3">
        <v>947774</v>
      </c>
      <c r="AD282" s="3">
        <v>10317166</v>
      </c>
      <c r="AE282" s="3">
        <v>0</v>
      </c>
      <c r="AF282" s="3">
        <v>11351712</v>
      </c>
      <c r="AG282" s="3">
        <v>86762</v>
      </c>
      <c r="AH282" s="3">
        <v>10317166</v>
      </c>
      <c r="AI282" s="3">
        <v>7805699</v>
      </c>
      <c r="AJ282" s="3">
        <v>1413547</v>
      </c>
      <c r="AK282" s="3">
        <v>1164631</v>
      </c>
      <c r="AL282" s="3">
        <v>557090</v>
      </c>
      <c r="AM282" s="3">
        <v>607541</v>
      </c>
      <c r="AN282" s="3">
        <v>-248916</v>
      </c>
      <c r="AO282" s="3">
        <v>0</v>
      </c>
      <c r="AP282" s="3">
        <v>0</v>
      </c>
      <c r="AQ282" s="3">
        <v>-248916</v>
      </c>
      <c r="AR282" s="3">
        <f>Tabela1[[#This Row],[Potrzeby finansowe 2027
w tym:]]+Tabela1[[#This Row],[Rozliczenie 2025 potrz. fin.]]</f>
        <v>18122865</v>
      </c>
      <c r="AS282" s="3">
        <v>0</v>
      </c>
      <c r="AT282" s="3">
        <v>0</v>
      </c>
      <c r="AU282" s="3"/>
      <c r="AV282" s="3"/>
      <c r="AW282" s="3"/>
      <c r="AX282" s="3"/>
      <c r="AY282" s="3"/>
      <c r="AZ282" s="3"/>
      <c r="BA282" s="3">
        <v>866204</v>
      </c>
      <c r="BB282" s="3">
        <v>0</v>
      </c>
      <c r="BC282" s="3">
        <v>0</v>
      </c>
      <c r="BD282" s="3">
        <v>8636.9500000000007</v>
      </c>
      <c r="BE282" s="3">
        <v>83.16</v>
      </c>
      <c r="BF282" s="3">
        <v>0</v>
      </c>
      <c r="BG282" s="3">
        <v>446342</v>
      </c>
      <c r="BH282" s="3">
        <v>4194</v>
      </c>
      <c r="BI282" s="3">
        <v>346407</v>
      </c>
      <c r="BJ282" s="3">
        <v>5323177.7174999993</v>
      </c>
      <c r="BK282" s="3">
        <v>2972076.0499999989</v>
      </c>
      <c r="BL282" s="3">
        <v>499280.05</v>
      </c>
      <c r="BM282" s="3">
        <v>8405846.5700000003</v>
      </c>
      <c r="BN282" s="53">
        <v>0.74575417587644444</v>
      </c>
      <c r="BO282" s="54">
        <v>1.6007820000000001E-4</v>
      </c>
      <c r="BP282" s="70">
        <v>4026</v>
      </c>
      <c r="BQ282" s="71"/>
      <c r="BR282" s="70"/>
      <c r="BS282" s="72"/>
      <c r="BT282" s="72"/>
      <c r="BU282" s="70">
        <v>11351712</v>
      </c>
      <c r="BV282" s="70">
        <v>86762</v>
      </c>
      <c r="BW282" s="74">
        <v>10317166</v>
      </c>
      <c r="BX282" s="70">
        <v>21755640</v>
      </c>
    </row>
    <row r="283" spans="1:76" x14ac:dyDescent="0.3">
      <c r="A283" s="73" t="s">
        <v>10</v>
      </c>
      <c r="B283" s="2" t="s">
        <v>18</v>
      </c>
      <c r="C283" s="2" t="s">
        <v>113</v>
      </c>
      <c r="D283" s="2" t="s">
        <v>18</v>
      </c>
      <c r="E283" s="2" t="s">
        <v>15</v>
      </c>
      <c r="F283" s="17" t="str">
        <f>+Tabela1[[#This Row],[WK]]&amp;Tabela1[[#This Row],[PK]]&amp;Tabela1[[#This Row],[GK]]</f>
        <v>041604</v>
      </c>
      <c r="G283" s="2" t="s">
        <v>295</v>
      </c>
      <c r="H283" s="3">
        <v>237802885.66999999</v>
      </c>
      <c r="I283" s="4">
        <v>1.125</v>
      </c>
      <c r="J283" s="3">
        <v>267528246.38</v>
      </c>
      <c r="K283" s="4">
        <v>7.0000000000000007E-2</v>
      </c>
      <c r="L283" s="3">
        <v>18726977</v>
      </c>
      <c r="M283" s="3"/>
      <c r="N283" s="5"/>
      <c r="O283" s="3">
        <v>5781365.8500000006</v>
      </c>
      <c r="P283" s="4">
        <v>1.125</v>
      </c>
      <c r="Q283" s="3">
        <v>6504036.5800000001</v>
      </c>
      <c r="R283" s="4">
        <v>1.6E-2</v>
      </c>
      <c r="S283" s="3">
        <v>104065</v>
      </c>
      <c r="T283" s="3"/>
      <c r="U283" s="5"/>
      <c r="V283" s="3">
        <v>10415057</v>
      </c>
      <c r="W283" s="5"/>
      <c r="X283" s="3">
        <v>25704491</v>
      </c>
      <c r="Y283" s="3">
        <v>4375767</v>
      </c>
      <c r="Z283" s="3">
        <v>789236</v>
      </c>
      <c r="AA283" s="3">
        <v>909600</v>
      </c>
      <c r="AB283" s="3">
        <v>16856470</v>
      </c>
      <c r="AC283" s="3">
        <v>2773418</v>
      </c>
      <c r="AD283" s="3">
        <v>15289434</v>
      </c>
      <c r="AE283" s="3">
        <v>0</v>
      </c>
      <c r="AF283" s="3">
        <v>18726977</v>
      </c>
      <c r="AG283" s="3">
        <v>104065</v>
      </c>
      <c r="AH283" s="3">
        <v>15289434</v>
      </c>
      <c r="AI283" s="3">
        <v>10415057</v>
      </c>
      <c r="AJ283" s="3">
        <v>1487102</v>
      </c>
      <c r="AK283" s="3">
        <v>1487102</v>
      </c>
      <c r="AL283" s="3">
        <v>824115</v>
      </c>
      <c r="AM283" s="3">
        <v>662987</v>
      </c>
      <c r="AN283" s="3">
        <v>498559</v>
      </c>
      <c r="AO283" s="3">
        <v>0</v>
      </c>
      <c r="AP283" s="3">
        <v>-498559</v>
      </c>
      <c r="AQ283" s="3">
        <v>0</v>
      </c>
      <c r="AR283" s="3">
        <f>Tabela1[[#This Row],[Potrzeby finansowe 2027
w tym:]]+Tabela1[[#This Row],[Rozliczenie 2025 potrz. fin.]]</f>
        <v>25704491</v>
      </c>
      <c r="AS283" s="3">
        <v>0</v>
      </c>
      <c r="AT283" s="3">
        <v>0</v>
      </c>
      <c r="AU283" s="3"/>
      <c r="AV283" s="3"/>
      <c r="AW283" s="3"/>
      <c r="AX283" s="3"/>
      <c r="AY283" s="3"/>
      <c r="AZ283" s="3"/>
      <c r="BA283" s="3">
        <v>789236</v>
      </c>
      <c r="BB283" s="3">
        <v>0</v>
      </c>
      <c r="BC283" s="3">
        <v>91.45</v>
      </c>
      <c r="BD283" s="3">
        <v>6220.5</v>
      </c>
      <c r="BE283" s="3">
        <v>2764.1</v>
      </c>
      <c r="BF283" s="3">
        <v>0</v>
      </c>
      <c r="BG283" s="3">
        <v>617579</v>
      </c>
      <c r="BH283" s="3">
        <v>5803</v>
      </c>
      <c r="BI283" s="3">
        <v>292021</v>
      </c>
      <c r="BJ283" s="3">
        <v>4487440.84</v>
      </c>
      <c r="BK283" s="3">
        <v>1940456.9900000002</v>
      </c>
      <c r="BL283" s="3">
        <v>472826.95</v>
      </c>
      <c r="BM283" s="3">
        <v>9242281.5</v>
      </c>
      <c r="BN283" s="53">
        <v>0.82053663859433157</v>
      </c>
      <c r="BO283" s="54">
        <v>2.260618E-4</v>
      </c>
      <c r="BP283" s="70">
        <v>5685</v>
      </c>
      <c r="BQ283" s="71"/>
      <c r="BR283" s="70"/>
      <c r="BS283" s="72"/>
      <c r="BT283" s="72"/>
      <c r="BU283" s="70">
        <v>18726977</v>
      </c>
      <c r="BV283" s="70">
        <v>104065</v>
      </c>
      <c r="BW283" s="74">
        <v>15289434</v>
      </c>
      <c r="BX283" s="70">
        <v>34120476</v>
      </c>
    </row>
    <row r="284" spans="1:76" x14ac:dyDescent="0.3">
      <c r="A284" s="73" t="s">
        <v>10</v>
      </c>
      <c r="B284" s="2" t="s">
        <v>18</v>
      </c>
      <c r="C284" s="2" t="s">
        <v>113</v>
      </c>
      <c r="D284" s="2" t="s">
        <v>21</v>
      </c>
      <c r="E284" s="2" t="s">
        <v>15</v>
      </c>
      <c r="F284" s="17" t="str">
        <f>+Tabela1[[#This Row],[WK]]&amp;Tabela1[[#This Row],[PK]]&amp;Tabela1[[#This Row],[GK]]</f>
        <v>041605</v>
      </c>
      <c r="G284" s="2" t="s">
        <v>296</v>
      </c>
      <c r="H284" s="3">
        <v>200502756.81</v>
      </c>
      <c r="I284" s="4">
        <v>1.125</v>
      </c>
      <c r="J284" s="3">
        <v>225565601.41</v>
      </c>
      <c r="K284" s="4">
        <v>7.0000000000000007E-2</v>
      </c>
      <c r="L284" s="3">
        <v>15789592</v>
      </c>
      <c r="M284" s="3"/>
      <c r="N284" s="5"/>
      <c r="O284" s="3">
        <v>14888263.16</v>
      </c>
      <c r="P284" s="4">
        <v>1.125</v>
      </c>
      <c r="Q284" s="3">
        <v>16749296.060000001</v>
      </c>
      <c r="R284" s="4">
        <v>1.6E-2</v>
      </c>
      <c r="S284" s="3">
        <v>267989</v>
      </c>
      <c r="T284" s="3"/>
      <c r="U284" s="5"/>
      <c r="V284" s="3">
        <v>8933694</v>
      </c>
      <c r="W284" s="5"/>
      <c r="X284" s="3">
        <v>22216092</v>
      </c>
      <c r="Y284" s="3">
        <v>4733072</v>
      </c>
      <c r="Z284" s="3">
        <v>1640964</v>
      </c>
      <c r="AA284" s="3">
        <v>1034248</v>
      </c>
      <c r="AB284" s="3">
        <v>14460235</v>
      </c>
      <c r="AC284" s="3">
        <v>347573</v>
      </c>
      <c r="AD284" s="3">
        <v>14027244</v>
      </c>
      <c r="AE284" s="3">
        <v>0</v>
      </c>
      <c r="AF284" s="3">
        <v>15789592</v>
      </c>
      <c r="AG284" s="3">
        <v>267989</v>
      </c>
      <c r="AH284" s="3">
        <v>14027244</v>
      </c>
      <c r="AI284" s="3">
        <v>8933694</v>
      </c>
      <c r="AJ284" s="3">
        <v>720610</v>
      </c>
      <c r="AK284" s="3">
        <v>1465456</v>
      </c>
      <c r="AL284" s="3">
        <v>625251</v>
      </c>
      <c r="AM284" s="3">
        <v>840205</v>
      </c>
      <c r="AN284" s="3">
        <v>744846</v>
      </c>
      <c r="AO284" s="3">
        <v>0</v>
      </c>
      <c r="AP284" s="3">
        <v>0</v>
      </c>
      <c r="AQ284" s="3">
        <v>744846</v>
      </c>
      <c r="AR284" s="3">
        <f>Tabela1[[#This Row],[Potrzeby finansowe 2027
w tym:]]+Tabela1[[#This Row],[Rozliczenie 2025 potrz. fin.]]</f>
        <v>22960938</v>
      </c>
      <c r="AS284" s="3">
        <v>0</v>
      </c>
      <c r="AT284" s="3">
        <v>0</v>
      </c>
      <c r="AU284" s="3"/>
      <c r="AV284" s="3"/>
      <c r="AW284" s="3"/>
      <c r="AX284" s="3"/>
      <c r="AY284" s="3"/>
      <c r="AZ284" s="3"/>
      <c r="BA284" s="3">
        <v>1640964</v>
      </c>
      <c r="BB284" s="3">
        <v>0</v>
      </c>
      <c r="BC284" s="3">
        <v>38.56</v>
      </c>
      <c r="BD284" s="3">
        <v>15215.62</v>
      </c>
      <c r="BE284" s="3">
        <v>2193.4499999999998</v>
      </c>
      <c r="BF284" s="3">
        <v>0</v>
      </c>
      <c r="BG284" s="3">
        <v>598848</v>
      </c>
      <c r="BH284" s="3">
        <v>5627</v>
      </c>
      <c r="BI284" s="3">
        <v>435400</v>
      </c>
      <c r="BJ284" s="3">
        <v>6690728.3799999999</v>
      </c>
      <c r="BK284" s="3">
        <v>3059494.84</v>
      </c>
      <c r="BL284" s="3">
        <v>1278247.23</v>
      </c>
      <c r="BM284" s="3">
        <v>11968439.699999999</v>
      </c>
      <c r="BN284" s="53">
        <v>0.80740699290264228</v>
      </c>
      <c r="BO284" s="54">
        <v>2.278669E-4</v>
      </c>
      <c r="BP284" s="70">
        <v>5730</v>
      </c>
      <c r="BQ284" s="71"/>
      <c r="BR284" s="70"/>
      <c r="BS284" s="72"/>
      <c r="BT284" s="72"/>
      <c r="BU284" s="70">
        <v>15789592</v>
      </c>
      <c r="BV284" s="70">
        <v>267989</v>
      </c>
      <c r="BW284" s="74">
        <v>14027244</v>
      </c>
      <c r="BX284" s="70">
        <v>30084825</v>
      </c>
    </row>
    <row r="285" spans="1:76" x14ac:dyDescent="0.3">
      <c r="A285" s="73" t="s">
        <v>10</v>
      </c>
      <c r="B285" s="2" t="s">
        <v>18</v>
      </c>
      <c r="C285" s="2" t="s">
        <v>113</v>
      </c>
      <c r="D285" s="2" t="s">
        <v>23</v>
      </c>
      <c r="E285" s="2" t="s">
        <v>19</v>
      </c>
      <c r="F285" s="17" t="str">
        <f>+Tabela1[[#This Row],[WK]]&amp;Tabela1[[#This Row],[PK]]&amp;Tabela1[[#This Row],[GK]]</f>
        <v>041606</v>
      </c>
      <c r="G285" s="2" t="s">
        <v>297</v>
      </c>
      <c r="H285" s="3">
        <v>820765283.78999996</v>
      </c>
      <c r="I285" s="4">
        <v>1.125</v>
      </c>
      <c r="J285" s="3">
        <v>923360944.25999999</v>
      </c>
      <c r="K285" s="4">
        <v>7.0000000000000007E-2</v>
      </c>
      <c r="L285" s="3">
        <v>64635266</v>
      </c>
      <c r="M285" s="3"/>
      <c r="N285" s="5"/>
      <c r="O285" s="3">
        <v>75558633.950000003</v>
      </c>
      <c r="P285" s="4">
        <v>1.125</v>
      </c>
      <c r="Q285" s="3">
        <v>85003463.189999998</v>
      </c>
      <c r="R285" s="4">
        <v>1.6E-2</v>
      </c>
      <c r="S285" s="3">
        <v>1360055</v>
      </c>
      <c r="T285" s="3"/>
      <c r="U285" s="5"/>
      <c r="V285" s="3">
        <v>41008040</v>
      </c>
      <c r="W285" s="5"/>
      <c r="X285" s="3">
        <v>59691420</v>
      </c>
      <c r="Y285" s="3">
        <v>8401403</v>
      </c>
      <c r="Z285" s="3">
        <v>1545420</v>
      </c>
      <c r="AA285" s="3">
        <v>2689619</v>
      </c>
      <c r="AB285" s="3">
        <v>35750290</v>
      </c>
      <c r="AC285" s="3">
        <v>11304688</v>
      </c>
      <c r="AD285" s="3">
        <v>18683379</v>
      </c>
      <c r="AE285" s="3">
        <v>0</v>
      </c>
      <c r="AF285" s="3">
        <v>64635266</v>
      </c>
      <c r="AG285" s="3">
        <v>1360055</v>
      </c>
      <c r="AH285" s="3">
        <v>18683379</v>
      </c>
      <c r="AI285" s="3">
        <v>41008040</v>
      </c>
      <c r="AJ285" s="3">
        <v>3946459</v>
      </c>
      <c r="AK285" s="3">
        <v>3946459</v>
      </c>
      <c r="AL285" s="3">
        <v>2252677</v>
      </c>
      <c r="AM285" s="3">
        <v>1693782</v>
      </c>
      <c r="AN285" s="3">
        <v>1680374</v>
      </c>
      <c r="AO285" s="3">
        <v>0</v>
      </c>
      <c r="AP285" s="3">
        <v>-1680374</v>
      </c>
      <c r="AQ285" s="3">
        <v>0</v>
      </c>
      <c r="AR285" s="3">
        <f>Tabela1[[#This Row],[Potrzeby finansowe 2027
w tym:]]+Tabela1[[#This Row],[Rozliczenie 2025 potrz. fin.]]</f>
        <v>59691420</v>
      </c>
      <c r="AS285" s="3">
        <v>0</v>
      </c>
      <c r="AT285" s="3">
        <v>0</v>
      </c>
      <c r="AU285" s="3"/>
      <c r="AV285" s="3"/>
      <c r="AW285" s="3"/>
      <c r="AX285" s="3"/>
      <c r="AY285" s="3"/>
      <c r="AZ285" s="3"/>
      <c r="BA285" s="3">
        <v>1545420</v>
      </c>
      <c r="BB285" s="3">
        <v>0</v>
      </c>
      <c r="BC285" s="3">
        <v>620.44000000000005</v>
      </c>
      <c r="BD285" s="3">
        <v>11992.92</v>
      </c>
      <c r="BE285" s="3">
        <v>2845.14</v>
      </c>
      <c r="BF285" s="3">
        <v>0</v>
      </c>
      <c r="BG285" s="3">
        <v>2051536</v>
      </c>
      <c r="BH285" s="3">
        <v>19277</v>
      </c>
      <c r="BI285" s="3">
        <v>638083</v>
      </c>
      <c r="BJ285" s="3">
        <v>9805325.7699999996</v>
      </c>
      <c r="BK285" s="3">
        <v>6324049.4800000004</v>
      </c>
      <c r="BL285" s="3">
        <v>727348.65</v>
      </c>
      <c r="BM285" s="3">
        <v>12470407.859999999</v>
      </c>
      <c r="BN285" s="53">
        <v>0.8966135996940956</v>
      </c>
      <c r="BO285" s="54">
        <v>7.5342409999999997E-4</v>
      </c>
      <c r="BP285" s="70">
        <v>18947</v>
      </c>
      <c r="BQ285" s="71"/>
      <c r="BR285" s="70"/>
      <c r="BS285" s="72"/>
      <c r="BT285" s="72"/>
      <c r="BU285" s="70">
        <v>64635266</v>
      </c>
      <c r="BV285" s="70">
        <v>1360055</v>
      </c>
      <c r="BW285" s="74">
        <v>18683379</v>
      </c>
      <c r="BX285" s="70">
        <v>84678700</v>
      </c>
    </row>
    <row r="286" spans="1:76" x14ac:dyDescent="0.3">
      <c r="A286" s="73" t="s">
        <v>10</v>
      </c>
      <c r="B286" s="2" t="s">
        <v>18</v>
      </c>
      <c r="C286" s="2" t="s">
        <v>120</v>
      </c>
      <c r="D286" s="2" t="s">
        <v>12</v>
      </c>
      <c r="E286" s="2" t="s">
        <v>13</v>
      </c>
      <c r="F286" s="17" t="str">
        <f>+Tabela1[[#This Row],[WK]]&amp;Tabela1[[#This Row],[PK]]&amp;Tabela1[[#This Row],[GK]]</f>
        <v>041701</v>
      </c>
      <c r="G286" s="2" t="s">
        <v>298</v>
      </c>
      <c r="H286" s="3">
        <v>568978629.70000005</v>
      </c>
      <c r="I286" s="4">
        <v>1.125</v>
      </c>
      <c r="J286" s="3">
        <v>640100958.40999997</v>
      </c>
      <c r="K286" s="4">
        <v>7.0000000000000007E-2</v>
      </c>
      <c r="L286" s="3">
        <v>44807067</v>
      </c>
      <c r="M286" s="3"/>
      <c r="N286" s="5"/>
      <c r="O286" s="3">
        <v>197507816.55000001</v>
      </c>
      <c r="P286" s="4">
        <v>1.125</v>
      </c>
      <c r="Q286" s="3">
        <v>222196293.62</v>
      </c>
      <c r="R286" s="4">
        <v>1.6E-2</v>
      </c>
      <c r="S286" s="3">
        <v>3555141</v>
      </c>
      <c r="T286" s="3"/>
      <c r="U286" s="5"/>
      <c r="V286" s="3">
        <v>26285447</v>
      </c>
      <c r="W286" s="5"/>
      <c r="X286" s="3">
        <v>23478375</v>
      </c>
      <c r="Y286" s="3">
        <v>596603</v>
      </c>
      <c r="Z286" s="3">
        <v>0</v>
      </c>
      <c r="AA286" s="3">
        <v>1894177</v>
      </c>
      <c r="AB286" s="3">
        <v>20987595</v>
      </c>
      <c r="AC286" s="3">
        <v>0</v>
      </c>
      <c r="AD286" s="3">
        <v>3390864</v>
      </c>
      <c r="AE286" s="3">
        <v>0</v>
      </c>
      <c r="AF286" s="3">
        <v>44807067</v>
      </c>
      <c r="AG286" s="3">
        <v>3555141</v>
      </c>
      <c r="AH286" s="3">
        <v>3390864</v>
      </c>
      <c r="AI286" s="3">
        <v>26285447</v>
      </c>
      <c r="AJ286" s="3">
        <v>912256</v>
      </c>
      <c r="AK286" s="3">
        <v>1297384</v>
      </c>
      <c r="AL286" s="3">
        <v>1653650</v>
      </c>
      <c r="AM286" s="3">
        <v>-356266</v>
      </c>
      <c r="AN286" s="3">
        <v>385128</v>
      </c>
      <c r="AO286" s="3">
        <v>0</v>
      </c>
      <c r="AP286" s="3">
        <v>0</v>
      </c>
      <c r="AQ286" s="3">
        <v>385128</v>
      </c>
      <c r="AR286" s="3">
        <f>Tabela1[[#This Row],[Potrzeby finansowe 2027
w tym:]]+Tabela1[[#This Row],[Rozliczenie 2025 potrz. fin.]]</f>
        <v>23863503</v>
      </c>
      <c r="AS286" s="3">
        <v>0</v>
      </c>
      <c r="AT286" s="3">
        <v>0</v>
      </c>
      <c r="AU286" s="3"/>
      <c r="AV286" s="3"/>
      <c r="AW286" s="3"/>
      <c r="AX286" s="3"/>
      <c r="AY286" s="3"/>
      <c r="AZ286" s="3"/>
      <c r="BA286" s="3">
        <v>0</v>
      </c>
      <c r="BB286" s="3">
        <v>0</v>
      </c>
      <c r="BC286" s="3">
        <v>0</v>
      </c>
      <c r="BD286" s="3">
        <v>0</v>
      </c>
      <c r="BE286" s="3">
        <v>0</v>
      </c>
      <c r="BF286" s="3">
        <v>0</v>
      </c>
      <c r="BG286" s="3">
        <v>1340197</v>
      </c>
      <c r="BH286" s="3">
        <v>12593</v>
      </c>
      <c r="BI286" s="3">
        <v>553980</v>
      </c>
      <c r="BJ286" s="3">
        <v>8512915.6675000004</v>
      </c>
      <c r="BK286" s="3">
        <v>5258828.24</v>
      </c>
      <c r="BL286" s="3">
        <v>1327738.5900000001</v>
      </c>
      <c r="BM286" s="3">
        <v>10360872.529999999</v>
      </c>
      <c r="BN286" s="53">
        <v>0.988924018167744</v>
      </c>
      <c r="BO286" s="54">
        <v>4.9938339999999997E-4</v>
      </c>
      <c r="BP286" s="70">
        <v>12559</v>
      </c>
      <c r="BQ286" s="71"/>
      <c r="BR286" s="70"/>
      <c r="BS286" s="72"/>
      <c r="BT286" s="72"/>
      <c r="BU286" s="70">
        <v>44807067</v>
      </c>
      <c r="BV286" s="70">
        <v>3555141</v>
      </c>
      <c r="BW286" s="74">
        <v>3390864</v>
      </c>
      <c r="BX286" s="70">
        <v>51753072</v>
      </c>
    </row>
    <row r="287" spans="1:76" x14ac:dyDescent="0.3">
      <c r="A287" s="73" t="s">
        <v>10</v>
      </c>
      <c r="B287" s="2" t="s">
        <v>18</v>
      </c>
      <c r="C287" s="2" t="s">
        <v>120</v>
      </c>
      <c r="D287" s="2" t="s">
        <v>11</v>
      </c>
      <c r="E287" s="2" t="s">
        <v>15</v>
      </c>
      <c r="F287" s="17" t="str">
        <f>+Tabela1[[#This Row],[WK]]&amp;Tabela1[[#This Row],[PK]]&amp;Tabela1[[#This Row],[GK]]</f>
        <v>041702</v>
      </c>
      <c r="G287" s="2" t="s">
        <v>299</v>
      </c>
      <c r="H287" s="3">
        <v>89616589.349999994</v>
      </c>
      <c r="I287" s="4">
        <v>1.125</v>
      </c>
      <c r="J287" s="3">
        <v>100818663.02</v>
      </c>
      <c r="K287" s="4">
        <v>7.0000000000000007E-2</v>
      </c>
      <c r="L287" s="3">
        <v>7057306</v>
      </c>
      <c r="M287" s="3"/>
      <c r="N287" s="5"/>
      <c r="O287" s="3">
        <v>15316655.219999999</v>
      </c>
      <c r="P287" s="4">
        <v>1.125</v>
      </c>
      <c r="Q287" s="3">
        <v>17231237.120000001</v>
      </c>
      <c r="R287" s="4">
        <v>1.6E-2</v>
      </c>
      <c r="S287" s="3">
        <v>275700</v>
      </c>
      <c r="T287" s="3"/>
      <c r="U287" s="5"/>
      <c r="V287" s="3">
        <v>5230888</v>
      </c>
      <c r="W287" s="5"/>
      <c r="X287" s="3">
        <v>10802878</v>
      </c>
      <c r="Y287" s="3">
        <v>1732615</v>
      </c>
      <c r="Z287" s="3">
        <v>150418</v>
      </c>
      <c r="AA287" s="3">
        <v>699224</v>
      </c>
      <c r="AB287" s="3">
        <v>6582064</v>
      </c>
      <c r="AC287" s="3">
        <v>1638557</v>
      </c>
      <c r="AD287" s="3">
        <v>5571990</v>
      </c>
      <c r="AE287" s="3">
        <v>0</v>
      </c>
      <c r="AF287" s="3">
        <v>7057306</v>
      </c>
      <c r="AG287" s="3">
        <v>275700</v>
      </c>
      <c r="AH287" s="3">
        <v>5571990</v>
      </c>
      <c r="AI287" s="3">
        <v>5230888</v>
      </c>
      <c r="AJ287" s="3">
        <v>-268496</v>
      </c>
      <c r="AK287" s="3">
        <v>-268496</v>
      </c>
      <c r="AL287" s="3">
        <v>347419</v>
      </c>
      <c r="AM287" s="3">
        <v>-615915</v>
      </c>
      <c r="AN287" s="3">
        <v>-655693</v>
      </c>
      <c r="AO287" s="3">
        <v>0</v>
      </c>
      <c r="AP287" s="3">
        <v>655693</v>
      </c>
      <c r="AQ287" s="3">
        <v>0</v>
      </c>
      <c r="AR287" s="3">
        <f>Tabela1[[#This Row],[Potrzeby finansowe 2027
w tym:]]+Tabela1[[#This Row],[Rozliczenie 2025 potrz. fin.]]</f>
        <v>10802878</v>
      </c>
      <c r="AS287" s="3">
        <v>0</v>
      </c>
      <c r="AT287" s="3">
        <v>0</v>
      </c>
      <c r="AU287" s="3"/>
      <c r="AV287" s="3"/>
      <c r="AW287" s="3"/>
      <c r="AX287" s="3"/>
      <c r="AY287" s="3"/>
      <c r="AZ287" s="3"/>
      <c r="BA287" s="3">
        <v>150418</v>
      </c>
      <c r="BB287" s="3">
        <v>0</v>
      </c>
      <c r="BC287" s="3">
        <v>0</v>
      </c>
      <c r="BD287" s="3">
        <v>1507.04</v>
      </c>
      <c r="BE287" s="3">
        <v>0</v>
      </c>
      <c r="BF287" s="3">
        <v>0</v>
      </c>
      <c r="BG287" s="3">
        <v>377782</v>
      </c>
      <c r="BH287" s="3">
        <v>2927</v>
      </c>
      <c r="BI287" s="3">
        <v>321442</v>
      </c>
      <c r="BJ287" s="3">
        <v>4939543.7149999999</v>
      </c>
      <c r="BK287" s="3">
        <v>2704770.1499999994</v>
      </c>
      <c r="BL287" s="3">
        <v>2023880.51</v>
      </c>
      <c r="BM287" s="3">
        <v>4891333.24</v>
      </c>
      <c r="BN287" s="53">
        <v>0.85598052656612855</v>
      </c>
      <c r="BO287" s="54">
        <v>1.115629E-4</v>
      </c>
      <c r="BP287" s="70">
        <v>2805</v>
      </c>
      <c r="BQ287" s="71"/>
      <c r="BR287" s="70"/>
      <c r="BS287" s="72"/>
      <c r="BT287" s="72"/>
      <c r="BU287" s="70">
        <v>7057306</v>
      </c>
      <c r="BV287" s="70">
        <v>275700</v>
      </c>
      <c r="BW287" s="74">
        <v>5571990</v>
      </c>
      <c r="BX287" s="70">
        <v>12904996</v>
      </c>
    </row>
    <row r="288" spans="1:76" x14ac:dyDescent="0.3">
      <c r="A288" s="73" t="s">
        <v>10</v>
      </c>
      <c r="B288" s="2" t="s">
        <v>18</v>
      </c>
      <c r="C288" s="2" t="s">
        <v>120</v>
      </c>
      <c r="D288" s="2" t="s">
        <v>16</v>
      </c>
      <c r="E288" s="2" t="s">
        <v>15</v>
      </c>
      <c r="F288" s="17" t="str">
        <f>+Tabela1[[#This Row],[WK]]&amp;Tabela1[[#This Row],[PK]]&amp;Tabela1[[#This Row],[GK]]</f>
        <v>041703</v>
      </c>
      <c r="G288" s="2" t="s">
        <v>300</v>
      </c>
      <c r="H288" s="3">
        <v>123463451.28</v>
      </c>
      <c r="I288" s="4">
        <v>1.125</v>
      </c>
      <c r="J288" s="3">
        <v>138896382.69</v>
      </c>
      <c r="K288" s="4">
        <v>7.0000000000000007E-2</v>
      </c>
      <c r="L288" s="3">
        <v>9722747</v>
      </c>
      <c r="M288" s="3"/>
      <c r="N288" s="5"/>
      <c r="O288" s="3">
        <v>1073616.6099999999</v>
      </c>
      <c r="P288" s="4">
        <v>1.125</v>
      </c>
      <c r="Q288" s="3">
        <v>1207818.69</v>
      </c>
      <c r="R288" s="4">
        <v>1.6E-2</v>
      </c>
      <c r="S288" s="3">
        <v>19325</v>
      </c>
      <c r="T288" s="3"/>
      <c r="U288" s="5"/>
      <c r="V288" s="3">
        <v>6654617</v>
      </c>
      <c r="W288" s="5"/>
      <c r="X288" s="3">
        <v>12922496</v>
      </c>
      <c r="Y288" s="3">
        <v>2696834</v>
      </c>
      <c r="Z288" s="3">
        <v>0</v>
      </c>
      <c r="AA288" s="3">
        <v>718200</v>
      </c>
      <c r="AB288" s="3">
        <v>5875574</v>
      </c>
      <c r="AC288" s="3">
        <v>3631888</v>
      </c>
      <c r="AD288" s="3">
        <v>6267879</v>
      </c>
      <c r="AE288" s="3">
        <v>0</v>
      </c>
      <c r="AF288" s="3">
        <v>9722747</v>
      </c>
      <c r="AG288" s="3">
        <v>19325</v>
      </c>
      <c r="AH288" s="3">
        <v>6267879</v>
      </c>
      <c r="AI288" s="3">
        <v>6654617</v>
      </c>
      <c r="AJ288" s="3">
        <v>-210493</v>
      </c>
      <c r="AK288" s="3">
        <v>-210493</v>
      </c>
      <c r="AL288" s="3">
        <v>525638</v>
      </c>
      <c r="AM288" s="3">
        <v>-736131</v>
      </c>
      <c r="AN288" s="3">
        <v>97370</v>
      </c>
      <c r="AO288" s="3">
        <v>0</v>
      </c>
      <c r="AP288" s="3">
        <v>-97370</v>
      </c>
      <c r="AQ288" s="3">
        <v>0</v>
      </c>
      <c r="AR288" s="3">
        <f>Tabela1[[#This Row],[Potrzeby finansowe 2027
w tym:]]+Tabela1[[#This Row],[Rozliczenie 2025 potrz. fin.]]</f>
        <v>12922496</v>
      </c>
      <c r="AS288" s="3">
        <v>0</v>
      </c>
      <c r="AT288" s="3">
        <v>0</v>
      </c>
      <c r="AU288" s="3"/>
      <c r="AV288" s="3"/>
      <c r="AW288" s="3"/>
      <c r="AX288" s="3"/>
      <c r="AY288" s="3"/>
      <c r="AZ288" s="3"/>
      <c r="BA288" s="3">
        <v>0</v>
      </c>
      <c r="BB288" s="3">
        <v>0</v>
      </c>
      <c r="BC288" s="3">
        <v>0</v>
      </c>
      <c r="BD288" s="3">
        <v>0</v>
      </c>
      <c r="BE288" s="3">
        <v>0</v>
      </c>
      <c r="BF288" s="3">
        <v>0</v>
      </c>
      <c r="BG288" s="3">
        <v>394620</v>
      </c>
      <c r="BH288" s="3">
        <v>3708</v>
      </c>
      <c r="BI288" s="3">
        <v>323580</v>
      </c>
      <c r="BJ288" s="3">
        <v>4972404.26</v>
      </c>
      <c r="BK288" s="3">
        <v>2403638.0299999993</v>
      </c>
      <c r="BL288" s="3">
        <v>2122943.79</v>
      </c>
      <c r="BM288" s="3">
        <v>6029177.3399999999</v>
      </c>
      <c r="BN288" s="53">
        <v>0.80263935909273199</v>
      </c>
      <c r="BO288" s="54">
        <v>1.266808E-4</v>
      </c>
      <c r="BP288" s="70">
        <v>3186</v>
      </c>
      <c r="BQ288" s="71"/>
      <c r="BR288" s="70"/>
      <c r="BS288" s="72"/>
      <c r="BT288" s="72"/>
      <c r="BU288" s="70">
        <v>9722747</v>
      </c>
      <c r="BV288" s="70">
        <v>19325</v>
      </c>
      <c r="BW288" s="74">
        <v>6267879</v>
      </c>
      <c r="BX288" s="70">
        <v>16009951</v>
      </c>
    </row>
    <row r="289" spans="1:76" x14ac:dyDescent="0.3">
      <c r="A289" s="73" t="s">
        <v>10</v>
      </c>
      <c r="B289" s="2" t="s">
        <v>18</v>
      </c>
      <c r="C289" s="2" t="s">
        <v>120</v>
      </c>
      <c r="D289" s="2" t="s">
        <v>18</v>
      </c>
      <c r="E289" s="2" t="s">
        <v>15</v>
      </c>
      <c r="F289" s="17" t="str">
        <f>+Tabela1[[#This Row],[WK]]&amp;Tabela1[[#This Row],[PK]]&amp;Tabela1[[#This Row],[GK]]</f>
        <v>041704</v>
      </c>
      <c r="G289" s="2" t="s">
        <v>301</v>
      </c>
      <c r="H289" s="3">
        <v>156947325.36000001</v>
      </c>
      <c r="I289" s="4">
        <v>1.125</v>
      </c>
      <c r="J289" s="3">
        <v>176565741.03</v>
      </c>
      <c r="K289" s="4">
        <v>7.0000000000000007E-2</v>
      </c>
      <c r="L289" s="3">
        <v>12359602</v>
      </c>
      <c r="M289" s="3"/>
      <c r="N289" s="5"/>
      <c r="O289" s="3">
        <v>13963971.85</v>
      </c>
      <c r="P289" s="4">
        <v>1.125</v>
      </c>
      <c r="Q289" s="3">
        <v>15709468.33</v>
      </c>
      <c r="R289" s="4">
        <v>1.6E-2</v>
      </c>
      <c r="S289" s="3">
        <v>251351</v>
      </c>
      <c r="T289" s="3"/>
      <c r="U289" s="5"/>
      <c r="V289" s="3">
        <v>7581420</v>
      </c>
      <c r="W289" s="5"/>
      <c r="X289" s="3">
        <v>13981156</v>
      </c>
      <c r="Y289" s="3">
        <v>2220442</v>
      </c>
      <c r="Z289" s="3">
        <v>186407</v>
      </c>
      <c r="AA289" s="3">
        <v>780022</v>
      </c>
      <c r="AB289" s="3">
        <v>8571858</v>
      </c>
      <c r="AC289" s="3">
        <v>2222427</v>
      </c>
      <c r="AD289" s="3">
        <v>6399737</v>
      </c>
      <c r="AE289" s="3">
        <v>0</v>
      </c>
      <c r="AF289" s="3">
        <v>12359602</v>
      </c>
      <c r="AG289" s="3">
        <v>251351</v>
      </c>
      <c r="AH289" s="3">
        <v>6399737</v>
      </c>
      <c r="AI289" s="3">
        <v>7581420</v>
      </c>
      <c r="AJ289" s="3">
        <v>-727647</v>
      </c>
      <c r="AK289" s="3">
        <v>-727647</v>
      </c>
      <c r="AL289" s="3">
        <v>520457</v>
      </c>
      <c r="AM289" s="3">
        <v>-1248104</v>
      </c>
      <c r="AN289" s="3">
        <v>-52617</v>
      </c>
      <c r="AO289" s="3">
        <v>0</v>
      </c>
      <c r="AP289" s="3">
        <v>52617</v>
      </c>
      <c r="AQ289" s="3">
        <v>0</v>
      </c>
      <c r="AR289" s="3">
        <f>Tabela1[[#This Row],[Potrzeby finansowe 2027
w tym:]]+Tabela1[[#This Row],[Rozliczenie 2025 potrz. fin.]]</f>
        <v>13981156</v>
      </c>
      <c r="AS289" s="3">
        <v>0</v>
      </c>
      <c r="AT289" s="3">
        <v>0</v>
      </c>
      <c r="AU289" s="3"/>
      <c r="AV289" s="3"/>
      <c r="AW289" s="3"/>
      <c r="AX289" s="3"/>
      <c r="AY289" s="3"/>
      <c r="AZ289" s="3"/>
      <c r="BA289" s="3">
        <v>186407</v>
      </c>
      <c r="BB289" s="3">
        <v>0</v>
      </c>
      <c r="BC289" s="3">
        <v>0</v>
      </c>
      <c r="BD289" s="3">
        <v>1867.62</v>
      </c>
      <c r="BE289" s="3">
        <v>0</v>
      </c>
      <c r="BF289" s="3">
        <v>0</v>
      </c>
      <c r="BG289" s="3">
        <v>468160</v>
      </c>
      <c r="BH289" s="3">
        <v>4399</v>
      </c>
      <c r="BI289" s="3">
        <v>311862</v>
      </c>
      <c r="BJ289" s="3">
        <v>4792340.3675000016</v>
      </c>
      <c r="BK289" s="3">
        <v>453835.36000000127</v>
      </c>
      <c r="BL289" s="3">
        <v>3771829.5</v>
      </c>
      <c r="BM289" s="3">
        <v>9810361.0299999993</v>
      </c>
      <c r="BN289" s="53">
        <v>0.88384208611958259</v>
      </c>
      <c r="BO289" s="54">
        <v>1.7724789999999999E-4</v>
      </c>
      <c r="BP289" s="70">
        <v>4457</v>
      </c>
      <c r="BQ289" s="71"/>
      <c r="BR289" s="70"/>
      <c r="BS289" s="72"/>
      <c r="BT289" s="72"/>
      <c r="BU289" s="70">
        <v>12359602</v>
      </c>
      <c r="BV289" s="70">
        <v>251351</v>
      </c>
      <c r="BW289" s="74">
        <v>6399737</v>
      </c>
      <c r="BX289" s="70">
        <v>19010690</v>
      </c>
    </row>
    <row r="290" spans="1:76" x14ac:dyDescent="0.3">
      <c r="A290" s="73" t="s">
        <v>10</v>
      </c>
      <c r="B290" s="2" t="s">
        <v>18</v>
      </c>
      <c r="C290" s="2" t="s">
        <v>120</v>
      </c>
      <c r="D290" s="2" t="s">
        <v>21</v>
      </c>
      <c r="E290" s="2" t="s">
        <v>15</v>
      </c>
      <c r="F290" s="17" t="str">
        <f>+Tabela1[[#This Row],[WK]]&amp;Tabela1[[#This Row],[PK]]&amp;Tabela1[[#This Row],[GK]]</f>
        <v>041705</v>
      </c>
      <c r="G290" s="2" t="s">
        <v>2843</v>
      </c>
      <c r="H290" s="3">
        <v>293891515.18000001</v>
      </c>
      <c r="I290" s="4">
        <v>1.125</v>
      </c>
      <c r="J290" s="3">
        <v>330627954.57999998</v>
      </c>
      <c r="K290" s="4">
        <v>7.0000000000000007E-2</v>
      </c>
      <c r="L290" s="3">
        <v>23143957</v>
      </c>
      <c r="M290" s="3"/>
      <c r="N290" s="5"/>
      <c r="O290" s="3">
        <v>4112949.32</v>
      </c>
      <c r="P290" s="4">
        <v>1.125</v>
      </c>
      <c r="Q290" s="3">
        <v>4627067.99</v>
      </c>
      <c r="R290" s="4">
        <v>1.6E-2</v>
      </c>
      <c r="S290" s="3">
        <v>74033</v>
      </c>
      <c r="T290" s="3"/>
      <c r="U290" s="5"/>
      <c r="V290" s="3">
        <v>13860377</v>
      </c>
      <c r="W290" s="5"/>
      <c r="X290" s="3">
        <v>30890210</v>
      </c>
      <c r="Y290" s="3">
        <v>6011677</v>
      </c>
      <c r="Z290" s="3">
        <v>935942</v>
      </c>
      <c r="AA290" s="3">
        <v>1632531</v>
      </c>
      <c r="AB290" s="3">
        <v>19153392</v>
      </c>
      <c r="AC290" s="3">
        <v>3156668</v>
      </c>
      <c r="AD290" s="3">
        <v>17029832</v>
      </c>
      <c r="AE290" s="3">
        <v>0</v>
      </c>
      <c r="AF290" s="3">
        <v>23143957</v>
      </c>
      <c r="AG290" s="3">
        <v>74033</v>
      </c>
      <c r="AH290" s="3">
        <v>17029832</v>
      </c>
      <c r="AI290" s="3">
        <v>13860377</v>
      </c>
      <c r="AJ290" s="3">
        <v>2442161</v>
      </c>
      <c r="AK290" s="3">
        <v>2442161</v>
      </c>
      <c r="AL290" s="3">
        <v>639821</v>
      </c>
      <c r="AM290" s="3">
        <v>1802340</v>
      </c>
      <c r="AN290" s="3">
        <v>-142181</v>
      </c>
      <c r="AO290" s="3">
        <v>0</v>
      </c>
      <c r="AP290" s="3">
        <v>142181</v>
      </c>
      <c r="AQ290" s="3">
        <v>0</v>
      </c>
      <c r="AR290" s="3">
        <f>Tabela1[[#This Row],[Potrzeby finansowe 2027
w tym:]]+Tabela1[[#This Row],[Rozliczenie 2025 potrz. fin.]]</f>
        <v>30890210</v>
      </c>
      <c r="AS290" s="3">
        <v>0</v>
      </c>
      <c r="AT290" s="3">
        <v>0</v>
      </c>
      <c r="AU290" s="3"/>
      <c r="AV290" s="3"/>
      <c r="AW290" s="3"/>
      <c r="AX290" s="3"/>
      <c r="AY290" s="3"/>
      <c r="AZ290" s="3"/>
      <c r="BA290" s="3">
        <v>935942</v>
      </c>
      <c r="BB290" s="3">
        <v>0</v>
      </c>
      <c r="BC290" s="3">
        <v>68.78</v>
      </c>
      <c r="BD290" s="3">
        <v>9147.9699999999993</v>
      </c>
      <c r="BE290" s="3">
        <v>0</v>
      </c>
      <c r="BF290" s="3">
        <v>0</v>
      </c>
      <c r="BG290" s="3">
        <v>876828</v>
      </c>
      <c r="BH290" s="3">
        <v>8239</v>
      </c>
      <c r="BI290" s="3">
        <v>755703</v>
      </c>
      <c r="BJ290" s="3">
        <v>11612765.215</v>
      </c>
      <c r="BK290" s="3">
        <v>7417980.1999999993</v>
      </c>
      <c r="BL290" s="3">
        <v>2316702.04</v>
      </c>
      <c r="BM290" s="3">
        <v>12145735.98</v>
      </c>
      <c r="BN290" s="53">
        <v>0.81641438870391625</v>
      </c>
      <c r="BO290" s="54">
        <v>3.036111E-4</v>
      </c>
      <c r="BP290" s="70">
        <v>7635</v>
      </c>
      <c r="BQ290" s="71"/>
      <c r="BR290" s="70"/>
      <c r="BS290" s="72"/>
      <c r="BT290" s="72"/>
      <c r="BU290" s="70">
        <v>23143957</v>
      </c>
      <c r="BV290" s="70">
        <v>74033</v>
      </c>
      <c r="BW290" s="74">
        <v>17029832</v>
      </c>
      <c r="BX290" s="70">
        <v>40247822</v>
      </c>
    </row>
    <row r="291" spans="1:76" x14ac:dyDescent="0.3">
      <c r="A291" s="73" t="s">
        <v>10</v>
      </c>
      <c r="B291" s="2" t="s">
        <v>18</v>
      </c>
      <c r="C291" s="2" t="s">
        <v>126</v>
      </c>
      <c r="D291" s="2" t="s">
        <v>12</v>
      </c>
      <c r="E291" s="2" t="s">
        <v>13</v>
      </c>
      <c r="F291" s="17" t="str">
        <f>+Tabela1[[#This Row],[WK]]&amp;Tabela1[[#This Row],[PK]]&amp;Tabela1[[#This Row],[GK]]</f>
        <v>041801</v>
      </c>
      <c r="G291" s="2" t="s">
        <v>302</v>
      </c>
      <c r="H291" s="3">
        <v>152363327.21000001</v>
      </c>
      <c r="I291" s="4">
        <v>1.125</v>
      </c>
      <c r="J291" s="3">
        <v>171408743.11000001</v>
      </c>
      <c r="K291" s="4">
        <v>7.0000000000000007E-2</v>
      </c>
      <c r="L291" s="3">
        <v>11998612</v>
      </c>
      <c r="M291" s="3"/>
      <c r="N291" s="5"/>
      <c r="O291" s="3">
        <v>17104941.990000002</v>
      </c>
      <c r="P291" s="4">
        <v>1.125</v>
      </c>
      <c r="Q291" s="3">
        <v>19243059.739999998</v>
      </c>
      <c r="R291" s="4">
        <v>1.6E-2</v>
      </c>
      <c r="S291" s="3">
        <v>307889</v>
      </c>
      <c r="T291" s="3"/>
      <c r="U291" s="5"/>
      <c r="V291" s="3">
        <v>6740404</v>
      </c>
      <c r="W291" s="5"/>
      <c r="X291" s="3">
        <v>11479115</v>
      </c>
      <c r="Y291" s="3">
        <v>1776530</v>
      </c>
      <c r="Z291" s="3">
        <v>0</v>
      </c>
      <c r="AA291" s="3">
        <v>770289</v>
      </c>
      <c r="AB291" s="3">
        <v>7879345</v>
      </c>
      <c r="AC291" s="3">
        <v>1052951</v>
      </c>
      <c r="AD291" s="3">
        <v>4738711</v>
      </c>
      <c r="AE291" s="3">
        <v>0</v>
      </c>
      <c r="AF291" s="3">
        <v>11998612</v>
      </c>
      <c r="AG291" s="3">
        <v>307889</v>
      </c>
      <c r="AH291" s="3">
        <v>4738711</v>
      </c>
      <c r="AI291" s="3">
        <v>6740404</v>
      </c>
      <c r="AJ291" s="3">
        <v>115911</v>
      </c>
      <c r="AK291" s="3">
        <v>115911</v>
      </c>
      <c r="AL291" s="3">
        <v>453419</v>
      </c>
      <c r="AM291" s="3">
        <v>-337508</v>
      </c>
      <c r="AN291" s="3">
        <v>78595</v>
      </c>
      <c r="AO291" s="3">
        <v>0</v>
      </c>
      <c r="AP291" s="3">
        <v>-78595</v>
      </c>
      <c r="AQ291" s="3">
        <v>0</v>
      </c>
      <c r="AR291" s="3">
        <f>Tabela1[[#This Row],[Potrzeby finansowe 2027
w tym:]]+Tabela1[[#This Row],[Rozliczenie 2025 potrz. fin.]]</f>
        <v>11479115</v>
      </c>
      <c r="AS291" s="3">
        <v>0</v>
      </c>
      <c r="AT291" s="3">
        <v>0</v>
      </c>
      <c r="AU291" s="3"/>
      <c r="AV291" s="3"/>
      <c r="AW291" s="3"/>
      <c r="AX291" s="3"/>
      <c r="AY291" s="3"/>
      <c r="AZ291" s="3"/>
      <c r="BA291" s="3">
        <v>0</v>
      </c>
      <c r="BB291" s="3">
        <v>0</v>
      </c>
      <c r="BC291" s="3">
        <v>0</v>
      </c>
      <c r="BD291" s="3">
        <v>0</v>
      </c>
      <c r="BE291" s="3">
        <v>0</v>
      </c>
      <c r="BF291" s="3">
        <v>0</v>
      </c>
      <c r="BG291" s="3">
        <v>377782</v>
      </c>
      <c r="BH291" s="3">
        <v>3225</v>
      </c>
      <c r="BI291" s="3">
        <v>392507</v>
      </c>
      <c r="BJ291" s="3">
        <v>6031591.2700000005</v>
      </c>
      <c r="BK291" s="3">
        <v>3322861.6400000006</v>
      </c>
      <c r="BL291" s="3">
        <v>134159.04999999999</v>
      </c>
      <c r="BM291" s="3">
        <v>10566600.42</v>
      </c>
      <c r="BN291" s="53">
        <v>0.87124217751788324</v>
      </c>
      <c r="BO291" s="54">
        <v>1.2788989999999999E-4</v>
      </c>
      <c r="BP291" s="70">
        <v>3217</v>
      </c>
      <c r="BQ291" s="71"/>
      <c r="BR291" s="70"/>
      <c r="BS291" s="72"/>
      <c r="BT291" s="72"/>
      <c r="BU291" s="70">
        <v>11998612</v>
      </c>
      <c r="BV291" s="70">
        <v>307889</v>
      </c>
      <c r="BW291" s="74">
        <v>4738711</v>
      </c>
      <c r="BX291" s="70">
        <v>17045212</v>
      </c>
    </row>
    <row r="292" spans="1:76" x14ac:dyDescent="0.3">
      <c r="A292" s="73" t="s">
        <v>10</v>
      </c>
      <c r="B292" s="2" t="s">
        <v>18</v>
      </c>
      <c r="C292" s="2" t="s">
        <v>126</v>
      </c>
      <c r="D292" s="2" t="s">
        <v>11</v>
      </c>
      <c r="E292" s="2" t="s">
        <v>15</v>
      </c>
      <c r="F292" s="17" t="str">
        <f>+Tabela1[[#This Row],[WK]]&amp;Tabela1[[#This Row],[PK]]&amp;Tabela1[[#This Row],[GK]]</f>
        <v>041802</v>
      </c>
      <c r="G292" s="2" t="s">
        <v>303</v>
      </c>
      <c r="H292" s="3">
        <v>112559825.90000001</v>
      </c>
      <c r="I292" s="4">
        <v>1.125</v>
      </c>
      <c r="J292" s="3">
        <v>126629804.14</v>
      </c>
      <c r="K292" s="4">
        <v>7.0000000000000007E-2</v>
      </c>
      <c r="L292" s="3">
        <v>8864086</v>
      </c>
      <c r="M292" s="3"/>
      <c r="N292" s="5"/>
      <c r="O292" s="3">
        <v>4245510.59</v>
      </c>
      <c r="P292" s="4">
        <v>1.125</v>
      </c>
      <c r="Q292" s="3">
        <v>4776199.41</v>
      </c>
      <c r="R292" s="4">
        <v>1.6E-2</v>
      </c>
      <c r="S292" s="3">
        <v>76419</v>
      </c>
      <c r="T292" s="3"/>
      <c r="U292" s="5"/>
      <c r="V292" s="3">
        <v>5067229</v>
      </c>
      <c r="W292" s="5"/>
      <c r="X292" s="3">
        <v>11032747</v>
      </c>
      <c r="Y292" s="3">
        <v>3338138</v>
      </c>
      <c r="Z292" s="3">
        <v>788504</v>
      </c>
      <c r="AA292" s="3">
        <v>831153</v>
      </c>
      <c r="AB292" s="3">
        <v>5855997</v>
      </c>
      <c r="AC292" s="3">
        <v>218955</v>
      </c>
      <c r="AD292" s="3">
        <v>5779679</v>
      </c>
      <c r="AE292" s="3">
        <v>0</v>
      </c>
      <c r="AF292" s="3">
        <v>8864086</v>
      </c>
      <c r="AG292" s="3">
        <v>76419</v>
      </c>
      <c r="AH292" s="3">
        <v>5779679</v>
      </c>
      <c r="AI292" s="3">
        <v>5067229</v>
      </c>
      <c r="AJ292" s="3">
        <v>395456</v>
      </c>
      <c r="AK292" s="3">
        <v>209617</v>
      </c>
      <c r="AL292" s="3">
        <v>382732</v>
      </c>
      <c r="AM292" s="3">
        <v>-173115</v>
      </c>
      <c r="AN292" s="3">
        <v>-333982</v>
      </c>
      <c r="AO292" s="3">
        <v>0</v>
      </c>
      <c r="AP292" s="3">
        <v>148143</v>
      </c>
      <c r="AQ292" s="3">
        <v>-185839</v>
      </c>
      <c r="AR292" s="3">
        <f>Tabela1[[#This Row],[Potrzeby finansowe 2027
w tym:]]+Tabela1[[#This Row],[Rozliczenie 2025 potrz. fin.]]</f>
        <v>10846908</v>
      </c>
      <c r="AS292" s="3">
        <v>0</v>
      </c>
      <c r="AT292" s="3">
        <v>0</v>
      </c>
      <c r="AU292" s="3"/>
      <c r="AV292" s="3"/>
      <c r="AW292" s="3"/>
      <c r="AX292" s="3"/>
      <c r="AY292" s="3"/>
      <c r="AZ292" s="3"/>
      <c r="BA292" s="3">
        <v>788504</v>
      </c>
      <c r="BB292" s="3">
        <v>0</v>
      </c>
      <c r="BC292" s="3">
        <v>307.77999999999997</v>
      </c>
      <c r="BD292" s="3">
        <v>6726.81</v>
      </c>
      <c r="BE292" s="3">
        <v>294.61</v>
      </c>
      <c r="BF292" s="3">
        <v>0</v>
      </c>
      <c r="BG292" s="3">
        <v>377782</v>
      </c>
      <c r="BH292" s="3">
        <v>3258</v>
      </c>
      <c r="BI292" s="3">
        <v>453371</v>
      </c>
      <c r="BJ292" s="3">
        <v>6966884.3000000007</v>
      </c>
      <c r="BK292" s="3">
        <v>4375035.3900000006</v>
      </c>
      <c r="BL292" s="3">
        <v>2310919.0299999998</v>
      </c>
      <c r="BM292" s="3">
        <v>5745557.5800000001</v>
      </c>
      <c r="BN292" s="53">
        <v>0.76704811467688849</v>
      </c>
      <c r="BO292" s="54">
        <v>1.2829479999999999E-4</v>
      </c>
      <c r="BP292" s="70">
        <v>3227</v>
      </c>
      <c r="BQ292" s="71"/>
      <c r="BR292" s="70"/>
      <c r="BS292" s="72"/>
      <c r="BT292" s="72"/>
      <c r="BU292" s="70">
        <v>8864086</v>
      </c>
      <c r="BV292" s="70">
        <v>76419</v>
      </c>
      <c r="BW292" s="74">
        <v>5779679</v>
      </c>
      <c r="BX292" s="70">
        <v>14720184</v>
      </c>
    </row>
    <row r="293" spans="1:76" x14ac:dyDescent="0.3">
      <c r="A293" s="73" t="s">
        <v>10</v>
      </c>
      <c r="B293" s="2" t="s">
        <v>18</v>
      </c>
      <c r="C293" s="2" t="s">
        <v>126</v>
      </c>
      <c r="D293" s="2" t="s">
        <v>16</v>
      </c>
      <c r="E293" s="2" t="s">
        <v>15</v>
      </c>
      <c r="F293" s="17" t="str">
        <f>+Tabela1[[#This Row],[WK]]&amp;Tabela1[[#This Row],[PK]]&amp;Tabela1[[#This Row],[GK]]</f>
        <v>041803</v>
      </c>
      <c r="G293" s="2" t="s">
        <v>304</v>
      </c>
      <c r="H293" s="3">
        <v>98588387.049999997</v>
      </c>
      <c r="I293" s="4">
        <v>1.125</v>
      </c>
      <c r="J293" s="3">
        <v>110911935.43000001</v>
      </c>
      <c r="K293" s="4">
        <v>7.0000000000000007E-2</v>
      </c>
      <c r="L293" s="3">
        <v>7763835</v>
      </c>
      <c r="M293" s="3"/>
      <c r="N293" s="5"/>
      <c r="O293" s="3">
        <v>2110647.1999999997</v>
      </c>
      <c r="P293" s="4">
        <v>1.125</v>
      </c>
      <c r="Q293" s="3">
        <v>2374478.1</v>
      </c>
      <c r="R293" s="4">
        <v>1.6E-2</v>
      </c>
      <c r="S293" s="3">
        <v>37992</v>
      </c>
      <c r="T293" s="3"/>
      <c r="U293" s="5"/>
      <c r="V293" s="3">
        <v>5841840</v>
      </c>
      <c r="W293" s="5"/>
      <c r="X293" s="3">
        <v>13331958</v>
      </c>
      <c r="Y293" s="3">
        <v>4620798</v>
      </c>
      <c r="Z293" s="3">
        <v>0</v>
      </c>
      <c r="AA293" s="3">
        <v>800196</v>
      </c>
      <c r="AB293" s="3">
        <v>6080626</v>
      </c>
      <c r="AC293" s="3">
        <v>1830338</v>
      </c>
      <c r="AD293" s="3">
        <v>7490118</v>
      </c>
      <c r="AE293" s="3">
        <v>0</v>
      </c>
      <c r="AF293" s="3">
        <v>7763835</v>
      </c>
      <c r="AG293" s="3">
        <v>37992</v>
      </c>
      <c r="AH293" s="3">
        <v>7490118</v>
      </c>
      <c r="AI293" s="3">
        <v>5841840</v>
      </c>
      <c r="AJ293" s="3">
        <v>1774742</v>
      </c>
      <c r="AK293" s="3">
        <v>1774742</v>
      </c>
      <c r="AL293" s="3">
        <v>418255</v>
      </c>
      <c r="AM293" s="3">
        <v>1356487</v>
      </c>
      <c r="AN293" s="3">
        <v>-118443</v>
      </c>
      <c r="AO293" s="3">
        <v>0</v>
      </c>
      <c r="AP293" s="3">
        <v>118443</v>
      </c>
      <c r="AQ293" s="3">
        <v>0</v>
      </c>
      <c r="AR293" s="3">
        <f>Tabela1[[#This Row],[Potrzeby finansowe 2027
w tym:]]+Tabela1[[#This Row],[Rozliczenie 2025 potrz. fin.]]</f>
        <v>13331958</v>
      </c>
      <c r="AS293" s="3">
        <v>0</v>
      </c>
      <c r="AT293" s="3">
        <v>0</v>
      </c>
      <c r="AU293" s="3"/>
      <c r="AV293" s="3"/>
      <c r="AW293" s="3"/>
      <c r="AX293" s="3"/>
      <c r="AY293" s="3"/>
      <c r="AZ293" s="3"/>
      <c r="BA293" s="3">
        <v>0</v>
      </c>
      <c r="BB293" s="3">
        <v>0</v>
      </c>
      <c r="BC293" s="3">
        <v>0</v>
      </c>
      <c r="BD293" s="3">
        <v>0</v>
      </c>
      <c r="BE293" s="3">
        <v>0</v>
      </c>
      <c r="BF293" s="3">
        <v>0</v>
      </c>
      <c r="BG293" s="3">
        <v>377782</v>
      </c>
      <c r="BH293" s="3">
        <v>3096</v>
      </c>
      <c r="BI293" s="3">
        <v>422414</v>
      </c>
      <c r="BJ293" s="3">
        <v>6491167.5250000004</v>
      </c>
      <c r="BK293" s="3">
        <v>2230155.25</v>
      </c>
      <c r="BL293" s="3">
        <v>4314858.96</v>
      </c>
      <c r="BM293" s="3">
        <v>8414331.1799999997</v>
      </c>
      <c r="BN293" s="53">
        <v>0.68196562304729402</v>
      </c>
      <c r="BO293" s="54">
        <v>1.232443E-4</v>
      </c>
      <c r="BP293" s="70">
        <v>3100</v>
      </c>
      <c r="BQ293" s="71"/>
      <c r="BR293" s="70"/>
      <c r="BS293" s="72"/>
      <c r="BT293" s="72"/>
      <c r="BU293" s="70">
        <v>7763835</v>
      </c>
      <c r="BV293" s="70">
        <v>37992</v>
      </c>
      <c r="BW293" s="74">
        <v>7490118</v>
      </c>
      <c r="BX293" s="70">
        <v>15291945</v>
      </c>
    </row>
    <row r="294" spans="1:76" x14ac:dyDescent="0.3">
      <c r="A294" s="73" t="s">
        <v>10</v>
      </c>
      <c r="B294" s="2" t="s">
        <v>18</v>
      </c>
      <c r="C294" s="2" t="s">
        <v>126</v>
      </c>
      <c r="D294" s="2" t="s">
        <v>18</v>
      </c>
      <c r="E294" s="2" t="s">
        <v>19</v>
      </c>
      <c r="F294" s="17" t="str">
        <f>+Tabela1[[#This Row],[WK]]&amp;Tabela1[[#This Row],[PK]]&amp;Tabela1[[#This Row],[GK]]</f>
        <v>041804</v>
      </c>
      <c r="G294" s="2" t="s">
        <v>305</v>
      </c>
      <c r="H294" s="3">
        <v>497963529.41000003</v>
      </c>
      <c r="I294" s="4">
        <v>1.125</v>
      </c>
      <c r="J294" s="3">
        <v>560208970.59000003</v>
      </c>
      <c r="K294" s="4">
        <v>7.0000000000000007E-2</v>
      </c>
      <c r="L294" s="3">
        <v>39214628</v>
      </c>
      <c r="M294" s="3"/>
      <c r="N294" s="5"/>
      <c r="O294" s="3">
        <v>173339607.35000002</v>
      </c>
      <c r="P294" s="4">
        <v>1.125</v>
      </c>
      <c r="Q294" s="3">
        <v>195007058.27000001</v>
      </c>
      <c r="R294" s="4">
        <v>1.6E-2</v>
      </c>
      <c r="S294" s="3">
        <v>3120113</v>
      </c>
      <c r="T294" s="3"/>
      <c r="U294" s="5"/>
      <c r="V294" s="3">
        <v>25737738</v>
      </c>
      <c r="W294" s="5"/>
      <c r="X294" s="3">
        <v>35881066</v>
      </c>
      <c r="Y294" s="3">
        <v>0</v>
      </c>
      <c r="Z294" s="3">
        <v>0</v>
      </c>
      <c r="AA294" s="3">
        <v>2924788</v>
      </c>
      <c r="AB294" s="3">
        <v>30329291</v>
      </c>
      <c r="AC294" s="3">
        <v>2626987</v>
      </c>
      <c r="AD294" s="3">
        <v>10143328</v>
      </c>
      <c r="AE294" s="3">
        <v>0</v>
      </c>
      <c r="AF294" s="3">
        <v>39214628</v>
      </c>
      <c r="AG294" s="3">
        <v>3120113</v>
      </c>
      <c r="AH294" s="3">
        <v>10143328</v>
      </c>
      <c r="AI294" s="3">
        <v>25737738</v>
      </c>
      <c r="AJ294" s="3">
        <v>975383</v>
      </c>
      <c r="AK294" s="3">
        <v>975383</v>
      </c>
      <c r="AL294" s="3">
        <v>2079550</v>
      </c>
      <c r="AM294" s="3">
        <v>-1104167</v>
      </c>
      <c r="AN294" s="3">
        <v>818180</v>
      </c>
      <c r="AO294" s="3">
        <v>0</v>
      </c>
      <c r="AP294" s="3">
        <v>-818180</v>
      </c>
      <c r="AQ294" s="3">
        <v>0</v>
      </c>
      <c r="AR294" s="3">
        <f>Tabela1[[#This Row],[Potrzeby finansowe 2027
w tym:]]+Tabela1[[#This Row],[Rozliczenie 2025 potrz. fin.]]</f>
        <v>35881066</v>
      </c>
      <c r="AS294" s="3">
        <v>0</v>
      </c>
      <c r="AT294" s="3">
        <v>0</v>
      </c>
      <c r="AU294" s="3"/>
      <c r="AV294" s="3"/>
      <c r="AW294" s="3"/>
      <c r="AX294" s="3"/>
      <c r="AY294" s="3"/>
      <c r="AZ294" s="3"/>
      <c r="BA294" s="3">
        <v>0</v>
      </c>
      <c r="BB294" s="3">
        <v>0</v>
      </c>
      <c r="BC294" s="3">
        <v>0</v>
      </c>
      <c r="BD294" s="3">
        <v>0</v>
      </c>
      <c r="BE294" s="3">
        <v>0</v>
      </c>
      <c r="BF294" s="3">
        <v>0</v>
      </c>
      <c r="BG294" s="3">
        <v>1170559</v>
      </c>
      <c r="BH294" s="3">
        <v>10999</v>
      </c>
      <c r="BI294" s="3">
        <v>1754229</v>
      </c>
      <c r="BJ294" s="3">
        <v>26956959.5275</v>
      </c>
      <c r="BK294" s="3">
        <v>20274411.640000001</v>
      </c>
      <c r="BL294" s="3">
        <v>5152582.8600000003</v>
      </c>
      <c r="BM294" s="3">
        <v>16425025.829999998</v>
      </c>
      <c r="BN294" s="53">
        <v>1.1850050828646839</v>
      </c>
      <c r="BO294" s="54">
        <v>5.3617759999999997E-4</v>
      </c>
      <c r="BP294" s="70">
        <v>13484</v>
      </c>
      <c r="BQ294" s="71"/>
      <c r="BR294" s="70"/>
      <c r="BS294" s="72"/>
      <c r="BT294" s="72"/>
      <c r="BU294" s="70">
        <v>39214628</v>
      </c>
      <c r="BV294" s="70">
        <v>3120113</v>
      </c>
      <c r="BW294" s="74">
        <v>10143328</v>
      </c>
      <c r="BX294" s="70">
        <v>52478069</v>
      </c>
    </row>
    <row r="295" spans="1:76" x14ac:dyDescent="0.3">
      <c r="A295" s="73" t="s">
        <v>10</v>
      </c>
      <c r="B295" s="2" t="s">
        <v>18</v>
      </c>
      <c r="C295" s="2" t="s">
        <v>126</v>
      </c>
      <c r="D295" s="2" t="s">
        <v>21</v>
      </c>
      <c r="E295" s="2" t="s">
        <v>15</v>
      </c>
      <c r="F295" s="17" t="str">
        <f>+Tabela1[[#This Row],[WK]]&amp;Tabela1[[#This Row],[PK]]&amp;Tabela1[[#This Row],[GK]]</f>
        <v>041805</v>
      </c>
      <c r="G295" s="2" t="s">
        <v>306</v>
      </c>
      <c r="H295" s="3">
        <v>281032068.39999998</v>
      </c>
      <c r="I295" s="4">
        <v>1.125</v>
      </c>
      <c r="J295" s="3">
        <v>316161076.94999999</v>
      </c>
      <c r="K295" s="4">
        <v>7.0000000000000007E-2</v>
      </c>
      <c r="L295" s="3">
        <v>22131275</v>
      </c>
      <c r="M295" s="3"/>
      <c r="N295" s="5"/>
      <c r="O295" s="3">
        <v>11100605.25</v>
      </c>
      <c r="P295" s="4">
        <v>1.125</v>
      </c>
      <c r="Q295" s="3">
        <v>12488180.91</v>
      </c>
      <c r="R295" s="4">
        <v>1.6E-2</v>
      </c>
      <c r="S295" s="3">
        <v>199811</v>
      </c>
      <c r="T295" s="3"/>
      <c r="U295" s="5"/>
      <c r="V295" s="3">
        <v>14600442</v>
      </c>
      <c r="W295" s="5"/>
      <c r="X295" s="3">
        <v>26521127</v>
      </c>
      <c r="Y295" s="3">
        <v>5306711</v>
      </c>
      <c r="Z295" s="3">
        <v>0</v>
      </c>
      <c r="AA295" s="3">
        <v>1475435</v>
      </c>
      <c r="AB295" s="3">
        <v>17107024</v>
      </c>
      <c r="AC295" s="3">
        <v>2631957</v>
      </c>
      <c r="AD295" s="3">
        <v>11920685</v>
      </c>
      <c r="AE295" s="3">
        <v>0</v>
      </c>
      <c r="AF295" s="3">
        <v>22131275</v>
      </c>
      <c r="AG295" s="3">
        <v>199811</v>
      </c>
      <c r="AH295" s="3">
        <v>11920685</v>
      </c>
      <c r="AI295" s="3">
        <v>14600442</v>
      </c>
      <c r="AJ295" s="3">
        <v>-417824</v>
      </c>
      <c r="AK295" s="3">
        <v>-417824</v>
      </c>
      <c r="AL295" s="3">
        <v>1048374</v>
      </c>
      <c r="AM295" s="3">
        <v>-1466198</v>
      </c>
      <c r="AN295" s="3">
        <v>-721545</v>
      </c>
      <c r="AO295" s="3">
        <v>0</v>
      </c>
      <c r="AP295" s="3">
        <v>721545</v>
      </c>
      <c r="AQ295" s="3">
        <v>0</v>
      </c>
      <c r="AR295" s="3">
        <f>Tabela1[[#This Row],[Potrzeby finansowe 2027
w tym:]]+Tabela1[[#This Row],[Rozliczenie 2025 potrz. fin.]]</f>
        <v>26521127</v>
      </c>
      <c r="AS295" s="3">
        <v>0</v>
      </c>
      <c r="AT295" s="3">
        <v>0</v>
      </c>
      <c r="AU295" s="3"/>
      <c r="AV295" s="3"/>
      <c r="AW295" s="3"/>
      <c r="AX295" s="3"/>
      <c r="AY295" s="3"/>
      <c r="AZ295" s="3"/>
      <c r="BA295" s="3">
        <v>0</v>
      </c>
      <c r="BB295" s="3">
        <v>0</v>
      </c>
      <c r="BC295" s="3">
        <v>0</v>
      </c>
      <c r="BD295" s="3">
        <v>0</v>
      </c>
      <c r="BE295" s="3">
        <v>0</v>
      </c>
      <c r="BF295" s="3">
        <v>0</v>
      </c>
      <c r="BG295" s="3">
        <v>786368</v>
      </c>
      <c r="BH295" s="3">
        <v>7389</v>
      </c>
      <c r="BI295" s="3">
        <v>689067</v>
      </c>
      <c r="BJ295" s="3">
        <v>10588781.717500001</v>
      </c>
      <c r="BK295" s="3">
        <v>5949197.7700000014</v>
      </c>
      <c r="BL295" s="3">
        <v>3719788.22</v>
      </c>
      <c r="BM295" s="3">
        <v>11118759.35</v>
      </c>
      <c r="BN295" s="53">
        <v>0.82220046072204656</v>
      </c>
      <c r="BO295" s="54">
        <v>2.767054E-4</v>
      </c>
      <c r="BP295" s="70">
        <v>6959</v>
      </c>
      <c r="BQ295" s="71"/>
      <c r="BR295" s="70"/>
      <c r="BS295" s="72"/>
      <c r="BT295" s="72"/>
      <c r="BU295" s="70">
        <v>22131275</v>
      </c>
      <c r="BV295" s="70">
        <v>199811</v>
      </c>
      <c r="BW295" s="74">
        <v>11920685</v>
      </c>
      <c r="BX295" s="70">
        <v>34251771</v>
      </c>
    </row>
    <row r="296" spans="1:76" x14ac:dyDescent="0.3">
      <c r="A296" s="73" t="s">
        <v>10</v>
      </c>
      <c r="B296" s="2" t="s">
        <v>18</v>
      </c>
      <c r="C296" s="2" t="s">
        <v>126</v>
      </c>
      <c r="D296" s="2" t="s">
        <v>23</v>
      </c>
      <c r="E296" s="2" t="s">
        <v>19</v>
      </c>
      <c r="F296" s="17" t="str">
        <f>+Tabela1[[#This Row],[WK]]&amp;Tabela1[[#This Row],[PK]]&amp;Tabela1[[#This Row],[GK]]</f>
        <v>041806</v>
      </c>
      <c r="G296" s="2" t="s">
        <v>307</v>
      </c>
      <c r="H296" s="3">
        <v>179695520.44</v>
      </c>
      <c r="I296" s="4">
        <v>1.125</v>
      </c>
      <c r="J296" s="3">
        <v>202157460.5</v>
      </c>
      <c r="K296" s="4">
        <v>7.0000000000000007E-2</v>
      </c>
      <c r="L296" s="3">
        <v>14151022</v>
      </c>
      <c r="M296" s="3"/>
      <c r="N296" s="5"/>
      <c r="O296" s="3">
        <v>24564070.960000001</v>
      </c>
      <c r="P296" s="4">
        <v>1.125</v>
      </c>
      <c r="Q296" s="3">
        <v>27634579.829999998</v>
      </c>
      <c r="R296" s="4">
        <v>1.6E-2</v>
      </c>
      <c r="S296" s="3">
        <v>442153</v>
      </c>
      <c r="T296" s="3"/>
      <c r="U296" s="5"/>
      <c r="V296" s="3">
        <v>8741762</v>
      </c>
      <c r="W296" s="5"/>
      <c r="X296" s="3">
        <v>19297008</v>
      </c>
      <c r="Y296" s="3">
        <v>4603106</v>
      </c>
      <c r="Z296" s="3">
        <v>0</v>
      </c>
      <c r="AA296" s="3">
        <v>910311</v>
      </c>
      <c r="AB296" s="3">
        <v>10567575</v>
      </c>
      <c r="AC296" s="3">
        <v>3216016</v>
      </c>
      <c r="AD296" s="3">
        <v>10555246</v>
      </c>
      <c r="AE296" s="3">
        <v>0</v>
      </c>
      <c r="AF296" s="3">
        <v>14151022</v>
      </c>
      <c r="AG296" s="3">
        <v>442153</v>
      </c>
      <c r="AH296" s="3">
        <v>10555246</v>
      </c>
      <c r="AI296" s="3">
        <v>8741762</v>
      </c>
      <c r="AJ296" s="3">
        <v>199196</v>
      </c>
      <c r="AK296" s="3">
        <v>199196</v>
      </c>
      <c r="AL296" s="3">
        <v>663990</v>
      </c>
      <c r="AM296" s="3">
        <v>-464794</v>
      </c>
      <c r="AN296" s="3">
        <v>-75980</v>
      </c>
      <c r="AO296" s="3">
        <v>0</v>
      </c>
      <c r="AP296" s="3">
        <v>75980</v>
      </c>
      <c r="AQ296" s="3">
        <v>0</v>
      </c>
      <c r="AR296" s="3">
        <f>Tabela1[[#This Row],[Potrzeby finansowe 2027
w tym:]]+Tabela1[[#This Row],[Rozliczenie 2025 potrz. fin.]]</f>
        <v>19297008</v>
      </c>
      <c r="AS296" s="3">
        <v>0</v>
      </c>
      <c r="AT296" s="3">
        <v>0</v>
      </c>
      <c r="AU296" s="3"/>
      <c r="AV296" s="3"/>
      <c r="AW296" s="3"/>
      <c r="AX296" s="3"/>
      <c r="AY296" s="3"/>
      <c r="AZ296" s="3"/>
      <c r="BA296" s="3">
        <v>0</v>
      </c>
      <c r="BB296" s="3">
        <v>0</v>
      </c>
      <c r="BC296" s="3">
        <v>0</v>
      </c>
      <c r="BD296" s="3">
        <v>0</v>
      </c>
      <c r="BE296" s="3">
        <v>0</v>
      </c>
      <c r="BF296" s="3">
        <v>0</v>
      </c>
      <c r="BG296" s="3">
        <v>563941</v>
      </c>
      <c r="BH296" s="3">
        <v>5299</v>
      </c>
      <c r="BI296" s="3">
        <v>346370</v>
      </c>
      <c r="BJ296" s="3">
        <v>5322615.9050000012</v>
      </c>
      <c r="BK296" s="3">
        <v>2391915.4800000004</v>
      </c>
      <c r="BL296" s="3">
        <v>3081677.22</v>
      </c>
      <c r="BM296" s="3">
        <v>5559447.2599999998</v>
      </c>
      <c r="BN296" s="53">
        <v>0.79334471148913943</v>
      </c>
      <c r="BO296" s="54">
        <v>2.048408E-4</v>
      </c>
      <c r="BP296" s="70">
        <v>5152</v>
      </c>
      <c r="BQ296" s="71"/>
      <c r="BR296" s="70"/>
      <c r="BS296" s="72"/>
      <c r="BT296" s="72"/>
      <c r="BU296" s="70">
        <v>14151022</v>
      </c>
      <c r="BV296" s="70">
        <v>442153</v>
      </c>
      <c r="BW296" s="74">
        <v>10555246</v>
      </c>
      <c r="BX296" s="70">
        <v>25148421</v>
      </c>
    </row>
    <row r="297" spans="1:76" x14ac:dyDescent="0.3">
      <c r="A297" s="73" t="s">
        <v>10</v>
      </c>
      <c r="B297" s="2" t="s">
        <v>18</v>
      </c>
      <c r="C297" s="2" t="s">
        <v>126</v>
      </c>
      <c r="D297" s="2" t="s">
        <v>30</v>
      </c>
      <c r="E297" s="2" t="s">
        <v>15</v>
      </c>
      <c r="F297" s="17" t="str">
        <f>+Tabela1[[#This Row],[WK]]&amp;Tabela1[[#This Row],[PK]]&amp;Tabela1[[#This Row],[GK]]</f>
        <v>041807</v>
      </c>
      <c r="G297" s="2" t="s">
        <v>308</v>
      </c>
      <c r="H297" s="3">
        <v>539663372.30999994</v>
      </c>
      <c r="I297" s="4">
        <v>1.125</v>
      </c>
      <c r="J297" s="3">
        <v>607121293.85000002</v>
      </c>
      <c r="K297" s="4">
        <v>7.0000000000000007E-2</v>
      </c>
      <c r="L297" s="3">
        <v>42498491</v>
      </c>
      <c r="M297" s="3"/>
      <c r="N297" s="5"/>
      <c r="O297" s="3">
        <v>32210978.619999997</v>
      </c>
      <c r="P297" s="4">
        <v>1.125</v>
      </c>
      <c r="Q297" s="3">
        <v>36237350.950000003</v>
      </c>
      <c r="R297" s="4">
        <v>1.6E-2</v>
      </c>
      <c r="S297" s="3">
        <v>579798</v>
      </c>
      <c r="T297" s="3"/>
      <c r="U297" s="5"/>
      <c r="V297" s="3">
        <v>20680431</v>
      </c>
      <c r="W297" s="5"/>
      <c r="X297" s="3">
        <v>26717994</v>
      </c>
      <c r="Y297" s="3">
        <v>0</v>
      </c>
      <c r="Z297" s="3">
        <v>145986</v>
      </c>
      <c r="AA297" s="3">
        <v>1776308</v>
      </c>
      <c r="AB297" s="3">
        <v>22232594</v>
      </c>
      <c r="AC297" s="3">
        <v>2563106</v>
      </c>
      <c r="AD297" s="3">
        <v>6677054</v>
      </c>
      <c r="AE297" s="3">
        <v>0</v>
      </c>
      <c r="AF297" s="3">
        <v>42498491</v>
      </c>
      <c r="AG297" s="3">
        <v>579798</v>
      </c>
      <c r="AH297" s="3">
        <v>6677054</v>
      </c>
      <c r="AI297" s="3">
        <v>20680431</v>
      </c>
      <c r="AJ297" s="3">
        <v>2145275</v>
      </c>
      <c r="AK297" s="3">
        <v>2784766</v>
      </c>
      <c r="AL297" s="3">
        <v>1854882</v>
      </c>
      <c r="AM297" s="3">
        <v>929884</v>
      </c>
      <c r="AN297" s="3">
        <v>1632013</v>
      </c>
      <c r="AO297" s="3">
        <v>0</v>
      </c>
      <c r="AP297" s="3">
        <v>-992522</v>
      </c>
      <c r="AQ297" s="3">
        <v>639491</v>
      </c>
      <c r="AR297" s="3">
        <f>Tabela1[[#This Row],[Potrzeby finansowe 2027
w tym:]]+Tabela1[[#This Row],[Rozliczenie 2025 potrz. fin.]]</f>
        <v>27357485</v>
      </c>
      <c r="AS297" s="3">
        <v>0</v>
      </c>
      <c r="AT297" s="3">
        <v>0</v>
      </c>
      <c r="AU297" s="3"/>
      <c r="AV297" s="3"/>
      <c r="AW297" s="3"/>
      <c r="AX297" s="3"/>
      <c r="AY297" s="3"/>
      <c r="AZ297" s="3"/>
      <c r="BA297" s="3">
        <v>145986</v>
      </c>
      <c r="BB297" s="3">
        <v>0</v>
      </c>
      <c r="BC297" s="3">
        <v>38.909999999999997</v>
      </c>
      <c r="BD297" s="3">
        <v>1238.19</v>
      </c>
      <c r="BE297" s="3">
        <v>189.5</v>
      </c>
      <c r="BF297" s="3">
        <v>0</v>
      </c>
      <c r="BG297" s="3">
        <v>1105852</v>
      </c>
      <c r="BH297" s="3">
        <v>10391</v>
      </c>
      <c r="BI297" s="3">
        <v>670456</v>
      </c>
      <c r="BJ297" s="3">
        <v>10302784.885</v>
      </c>
      <c r="BK297" s="3">
        <v>7565036.7699999996</v>
      </c>
      <c r="BL297" s="3">
        <v>1391374.22</v>
      </c>
      <c r="BM297" s="3">
        <v>8168244.0199999996</v>
      </c>
      <c r="BN297" s="53">
        <v>1.0156776064836837</v>
      </c>
      <c r="BO297" s="54">
        <v>3.9414129999999997E-4</v>
      </c>
      <c r="BP297" s="70">
        <v>9912</v>
      </c>
      <c r="BQ297" s="71"/>
      <c r="BR297" s="70"/>
      <c r="BS297" s="72"/>
      <c r="BT297" s="72"/>
      <c r="BU297" s="70">
        <v>42498491</v>
      </c>
      <c r="BV297" s="70">
        <v>579798</v>
      </c>
      <c r="BW297" s="74">
        <v>6677054</v>
      </c>
      <c r="BX297" s="70">
        <v>49755343</v>
      </c>
    </row>
    <row r="298" spans="1:76" x14ac:dyDescent="0.3">
      <c r="A298" s="73" t="s">
        <v>10</v>
      </c>
      <c r="B298" s="2" t="s">
        <v>18</v>
      </c>
      <c r="C298" s="2" t="s">
        <v>126</v>
      </c>
      <c r="D298" s="2" t="s">
        <v>54</v>
      </c>
      <c r="E298" s="2" t="s">
        <v>19</v>
      </c>
      <c r="F298" s="17" t="str">
        <f>+Tabela1[[#This Row],[WK]]&amp;Tabela1[[#This Row],[PK]]&amp;Tabela1[[#This Row],[GK]]</f>
        <v>041808</v>
      </c>
      <c r="G298" s="2" t="s">
        <v>309</v>
      </c>
      <c r="H298" s="3">
        <v>227896957.65000001</v>
      </c>
      <c r="I298" s="4">
        <v>1.125</v>
      </c>
      <c r="J298" s="3">
        <v>256384077.36000001</v>
      </c>
      <c r="K298" s="4">
        <v>7.0000000000000007E-2</v>
      </c>
      <c r="L298" s="3">
        <v>17946885</v>
      </c>
      <c r="M298" s="3"/>
      <c r="N298" s="5"/>
      <c r="O298" s="3">
        <v>6973149.7700000005</v>
      </c>
      <c r="P298" s="4">
        <v>1.125</v>
      </c>
      <c r="Q298" s="3">
        <v>7844793.4900000002</v>
      </c>
      <c r="R298" s="4">
        <v>1.6E-2</v>
      </c>
      <c r="S298" s="3">
        <v>125517</v>
      </c>
      <c r="T298" s="3"/>
      <c r="U298" s="5"/>
      <c r="V298" s="3">
        <v>11471510</v>
      </c>
      <c r="W298" s="5"/>
      <c r="X298" s="3">
        <v>26920593</v>
      </c>
      <c r="Y298" s="3">
        <v>8059783</v>
      </c>
      <c r="Z298" s="3">
        <v>321556</v>
      </c>
      <c r="AA298" s="3">
        <v>1317941</v>
      </c>
      <c r="AB298" s="3">
        <v>13292003</v>
      </c>
      <c r="AC298" s="3">
        <v>3929310</v>
      </c>
      <c r="AD298" s="3">
        <v>15449083</v>
      </c>
      <c r="AE298" s="3">
        <v>0</v>
      </c>
      <c r="AF298" s="3">
        <v>17946885</v>
      </c>
      <c r="AG298" s="3">
        <v>125517</v>
      </c>
      <c r="AH298" s="3">
        <v>15449083</v>
      </c>
      <c r="AI298" s="3">
        <v>11471510</v>
      </c>
      <c r="AJ298" s="3">
        <v>1491029</v>
      </c>
      <c r="AK298" s="3">
        <v>1491029</v>
      </c>
      <c r="AL298" s="3">
        <v>692675</v>
      </c>
      <c r="AM298" s="3">
        <v>798354</v>
      </c>
      <c r="AN298" s="3">
        <v>-492316</v>
      </c>
      <c r="AO298" s="3">
        <v>0</v>
      </c>
      <c r="AP298" s="3">
        <v>492316</v>
      </c>
      <c r="AQ298" s="3">
        <v>0</v>
      </c>
      <c r="AR298" s="3">
        <f>Tabela1[[#This Row],[Potrzeby finansowe 2027
w tym:]]+Tabela1[[#This Row],[Rozliczenie 2025 potrz. fin.]]</f>
        <v>26920593</v>
      </c>
      <c r="AS298" s="3">
        <v>0</v>
      </c>
      <c r="AT298" s="3">
        <v>0</v>
      </c>
      <c r="AU298" s="3"/>
      <c r="AV298" s="3"/>
      <c r="AW298" s="3"/>
      <c r="AX298" s="3"/>
      <c r="AY298" s="3"/>
      <c r="AZ298" s="3"/>
      <c r="BA298" s="3">
        <v>321556</v>
      </c>
      <c r="BB298" s="3">
        <v>0</v>
      </c>
      <c r="BC298" s="3">
        <v>0</v>
      </c>
      <c r="BD298" s="3">
        <v>3221.68</v>
      </c>
      <c r="BE298" s="3">
        <v>0</v>
      </c>
      <c r="BF298" s="3">
        <v>0</v>
      </c>
      <c r="BG298" s="3">
        <v>744756</v>
      </c>
      <c r="BH298" s="3">
        <v>6998</v>
      </c>
      <c r="BI298" s="3">
        <v>573185</v>
      </c>
      <c r="BJ298" s="3">
        <v>8808044.5250000004</v>
      </c>
      <c r="BK298" s="3">
        <v>4796367.6300000008</v>
      </c>
      <c r="BL298" s="3">
        <v>2899025.15</v>
      </c>
      <c r="BM298" s="3">
        <v>10248657.279999999</v>
      </c>
      <c r="BN298" s="53">
        <v>0.72083787993247717</v>
      </c>
      <c r="BO298" s="54">
        <v>2.499639E-4</v>
      </c>
      <c r="BP298" s="70">
        <v>6286</v>
      </c>
      <c r="BQ298" s="71"/>
      <c r="BR298" s="70"/>
      <c r="BS298" s="72"/>
      <c r="BT298" s="72"/>
      <c r="BU298" s="70">
        <v>17946885</v>
      </c>
      <c r="BV298" s="70">
        <v>125517</v>
      </c>
      <c r="BW298" s="74">
        <v>15449083</v>
      </c>
      <c r="BX298" s="70">
        <v>33521485</v>
      </c>
    </row>
    <row r="299" spans="1:76" x14ac:dyDescent="0.3">
      <c r="A299" s="73" t="s">
        <v>10</v>
      </c>
      <c r="B299" s="2" t="s">
        <v>18</v>
      </c>
      <c r="C299" s="2" t="s">
        <v>126</v>
      </c>
      <c r="D299" s="2" t="s">
        <v>56</v>
      </c>
      <c r="E299" s="2" t="s">
        <v>15</v>
      </c>
      <c r="F299" s="17" t="str">
        <f>+Tabela1[[#This Row],[WK]]&amp;Tabela1[[#This Row],[PK]]&amp;Tabela1[[#This Row],[GK]]</f>
        <v>041809</v>
      </c>
      <c r="G299" s="2" t="s">
        <v>302</v>
      </c>
      <c r="H299" s="3">
        <v>139329956.24000001</v>
      </c>
      <c r="I299" s="4">
        <v>1.125</v>
      </c>
      <c r="J299" s="3">
        <v>156746200.77000001</v>
      </c>
      <c r="K299" s="4">
        <v>7.0000000000000007E-2</v>
      </c>
      <c r="L299" s="3">
        <v>10972234</v>
      </c>
      <c r="M299" s="3"/>
      <c r="N299" s="5"/>
      <c r="O299" s="3">
        <v>5460879.0499999998</v>
      </c>
      <c r="P299" s="4">
        <v>1.125</v>
      </c>
      <c r="Q299" s="3">
        <v>6143488.9299999997</v>
      </c>
      <c r="R299" s="4">
        <v>1.6E-2</v>
      </c>
      <c r="S299" s="3">
        <v>98296</v>
      </c>
      <c r="T299" s="3"/>
      <c r="U299" s="5"/>
      <c r="V299" s="3">
        <v>7524940</v>
      </c>
      <c r="W299" s="5"/>
      <c r="X299" s="3">
        <v>16404553</v>
      </c>
      <c r="Y299" s="3">
        <v>3720494</v>
      </c>
      <c r="Z299" s="3">
        <v>467297</v>
      </c>
      <c r="AA299" s="3">
        <v>696976</v>
      </c>
      <c r="AB299" s="3">
        <v>11006717</v>
      </c>
      <c r="AC299" s="3">
        <v>513069</v>
      </c>
      <c r="AD299" s="3">
        <v>8879613</v>
      </c>
      <c r="AE299" s="3">
        <v>0</v>
      </c>
      <c r="AF299" s="3">
        <v>10972234</v>
      </c>
      <c r="AG299" s="3">
        <v>98296</v>
      </c>
      <c r="AH299" s="3">
        <v>8879613</v>
      </c>
      <c r="AI299" s="3">
        <v>7524940</v>
      </c>
      <c r="AJ299" s="3">
        <v>359722</v>
      </c>
      <c r="AK299" s="3">
        <v>359722</v>
      </c>
      <c r="AL299" s="3">
        <v>567584</v>
      </c>
      <c r="AM299" s="3">
        <v>-207862</v>
      </c>
      <c r="AN299" s="3">
        <v>-94966</v>
      </c>
      <c r="AO299" s="3">
        <v>0</v>
      </c>
      <c r="AP299" s="3">
        <v>94966</v>
      </c>
      <c r="AQ299" s="3">
        <v>0</v>
      </c>
      <c r="AR299" s="3">
        <f>Tabela1[[#This Row],[Potrzeby finansowe 2027
w tym:]]+Tabela1[[#This Row],[Rozliczenie 2025 potrz. fin.]]</f>
        <v>16404553</v>
      </c>
      <c r="AS299" s="3">
        <v>0</v>
      </c>
      <c r="AT299" s="3">
        <v>0</v>
      </c>
      <c r="AU299" s="3"/>
      <c r="AV299" s="3"/>
      <c r="AW299" s="3"/>
      <c r="AX299" s="3"/>
      <c r="AY299" s="3"/>
      <c r="AZ299" s="3"/>
      <c r="BA299" s="3">
        <v>467297</v>
      </c>
      <c r="BB299" s="3">
        <v>0</v>
      </c>
      <c r="BC299" s="3">
        <v>417.87</v>
      </c>
      <c r="BD299" s="3">
        <v>2908.29</v>
      </c>
      <c r="BE299" s="3">
        <v>761.36</v>
      </c>
      <c r="BF299" s="3">
        <v>0</v>
      </c>
      <c r="BG299" s="3">
        <v>405901</v>
      </c>
      <c r="BH299" s="3">
        <v>3814</v>
      </c>
      <c r="BI299" s="3">
        <v>291075</v>
      </c>
      <c r="BJ299" s="3">
        <v>4472894.2925000004</v>
      </c>
      <c r="BK299" s="3">
        <v>1847005.1300000008</v>
      </c>
      <c r="BL299" s="3">
        <v>503358.53</v>
      </c>
      <c r="BM299" s="3">
        <v>9496839.5899999999</v>
      </c>
      <c r="BN299" s="53">
        <v>0.78287494287606207</v>
      </c>
      <c r="BO299" s="54">
        <v>1.558082E-4</v>
      </c>
      <c r="BP299" s="70">
        <v>3918</v>
      </c>
      <c r="BQ299" s="71"/>
      <c r="BR299" s="70"/>
      <c r="BS299" s="72"/>
      <c r="BT299" s="72"/>
      <c r="BU299" s="70">
        <v>10972234</v>
      </c>
      <c r="BV299" s="70">
        <v>98296</v>
      </c>
      <c r="BW299" s="74">
        <v>8879613</v>
      </c>
      <c r="BX299" s="70">
        <v>19950143</v>
      </c>
    </row>
    <row r="300" spans="1:76" x14ac:dyDescent="0.3">
      <c r="A300" s="73" t="s">
        <v>10</v>
      </c>
      <c r="B300" s="2" t="s">
        <v>18</v>
      </c>
      <c r="C300" s="2" t="s">
        <v>126</v>
      </c>
      <c r="D300" s="2" t="s">
        <v>69</v>
      </c>
      <c r="E300" s="2" t="s">
        <v>15</v>
      </c>
      <c r="F300" s="17" t="str">
        <f>+Tabela1[[#This Row],[WK]]&amp;Tabela1[[#This Row],[PK]]&amp;Tabela1[[#This Row],[GK]]</f>
        <v>041810</v>
      </c>
      <c r="G300" s="2" t="s">
        <v>310</v>
      </c>
      <c r="H300" s="3">
        <v>194882374.5</v>
      </c>
      <c r="I300" s="4">
        <v>1.125</v>
      </c>
      <c r="J300" s="3">
        <v>219242671.31</v>
      </c>
      <c r="K300" s="4">
        <v>7.0000000000000007E-2</v>
      </c>
      <c r="L300" s="3">
        <v>15346987</v>
      </c>
      <c r="M300" s="3"/>
      <c r="N300" s="5"/>
      <c r="O300" s="3">
        <v>7343789.0199999996</v>
      </c>
      <c r="P300" s="4">
        <v>1.125</v>
      </c>
      <c r="Q300" s="3">
        <v>8261762.6500000004</v>
      </c>
      <c r="R300" s="4">
        <v>1.6E-2</v>
      </c>
      <c r="S300" s="3">
        <v>132188</v>
      </c>
      <c r="T300" s="3"/>
      <c r="U300" s="5"/>
      <c r="V300" s="3">
        <v>9804261</v>
      </c>
      <c r="W300" s="5"/>
      <c r="X300" s="3">
        <v>8476443</v>
      </c>
      <c r="Y300" s="3">
        <v>0</v>
      </c>
      <c r="Z300" s="3">
        <v>92969</v>
      </c>
      <c r="AA300" s="3">
        <v>791849</v>
      </c>
      <c r="AB300" s="3">
        <v>7119500</v>
      </c>
      <c r="AC300" s="3">
        <v>472125</v>
      </c>
      <c r="AD300" s="3">
        <v>0</v>
      </c>
      <c r="AE300" s="3">
        <v>0</v>
      </c>
      <c r="AF300" s="3">
        <v>15346987</v>
      </c>
      <c r="AG300" s="3">
        <v>132188</v>
      </c>
      <c r="AH300" s="3">
        <v>0</v>
      </c>
      <c r="AI300" s="3">
        <v>9804261</v>
      </c>
      <c r="AJ300" s="3">
        <v>499447</v>
      </c>
      <c r="AK300" s="3">
        <v>350225</v>
      </c>
      <c r="AL300" s="3">
        <v>486090</v>
      </c>
      <c r="AM300" s="3">
        <v>-135865</v>
      </c>
      <c r="AN300" s="3">
        <v>-149222</v>
      </c>
      <c r="AO300" s="3">
        <v>0</v>
      </c>
      <c r="AP300" s="3">
        <v>0</v>
      </c>
      <c r="AQ300" s="3">
        <v>-149222</v>
      </c>
      <c r="AR300" s="3">
        <f>Tabela1[[#This Row],[Potrzeby finansowe 2027
w tym:]]+Tabela1[[#This Row],[Rozliczenie 2025 potrz. fin.]]</f>
        <v>8327221</v>
      </c>
      <c r="AS300" s="3">
        <v>0</v>
      </c>
      <c r="AT300" s="3">
        <v>0</v>
      </c>
      <c r="AU300" s="3"/>
      <c r="AV300" s="3"/>
      <c r="AW300" s="3"/>
      <c r="AX300" s="3"/>
      <c r="AY300" s="3"/>
      <c r="AZ300" s="3"/>
      <c r="BA300" s="3">
        <v>92969</v>
      </c>
      <c r="BB300" s="3">
        <v>0</v>
      </c>
      <c r="BC300" s="3">
        <v>0</v>
      </c>
      <c r="BD300" s="3">
        <v>862.65</v>
      </c>
      <c r="BE300" s="3">
        <v>137.61000000000001</v>
      </c>
      <c r="BF300" s="3">
        <v>0</v>
      </c>
      <c r="BG300" s="3">
        <v>456239</v>
      </c>
      <c r="BH300" s="3">
        <v>4287</v>
      </c>
      <c r="BI300" s="3">
        <v>335610</v>
      </c>
      <c r="BJ300" s="3">
        <v>5157266.1475</v>
      </c>
      <c r="BK300" s="3">
        <v>1647156.1900000004</v>
      </c>
      <c r="BL300" s="3">
        <v>4217960.8099999996</v>
      </c>
      <c r="BM300" s="3">
        <v>5604518.21</v>
      </c>
      <c r="BN300" s="53">
        <v>1.2321647407739011</v>
      </c>
      <c r="BO300" s="54">
        <v>1.4758920000000001E-4</v>
      </c>
      <c r="BP300" s="70">
        <v>3712</v>
      </c>
      <c r="BQ300" s="71"/>
      <c r="BR300" s="70"/>
      <c r="BS300" s="72"/>
      <c r="BT300" s="72"/>
      <c r="BU300" s="70">
        <v>15346987</v>
      </c>
      <c r="BV300" s="70">
        <v>132188</v>
      </c>
      <c r="BW300" s="74">
        <v>0</v>
      </c>
      <c r="BX300" s="70">
        <v>15479175</v>
      </c>
    </row>
    <row r="301" spans="1:76" x14ac:dyDescent="0.3">
      <c r="A301" s="73" t="s">
        <v>10</v>
      </c>
      <c r="B301" s="2" t="s">
        <v>18</v>
      </c>
      <c r="C301" s="2" t="s">
        <v>126</v>
      </c>
      <c r="D301" s="2" t="s">
        <v>71</v>
      </c>
      <c r="E301" s="2" t="s">
        <v>19</v>
      </c>
      <c r="F301" s="17" t="str">
        <f>+Tabela1[[#This Row],[WK]]&amp;Tabela1[[#This Row],[PK]]&amp;Tabela1[[#This Row],[GK]]</f>
        <v>041811</v>
      </c>
      <c r="G301" s="2" t="s">
        <v>311</v>
      </c>
      <c r="H301" s="3">
        <v>242278178.25</v>
      </c>
      <c r="I301" s="4">
        <v>1.125</v>
      </c>
      <c r="J301" s="3">
        <v>272562950.52999997</v>
      </c>
      <c r="K301" s="4">
        <v>7.0000000000000007E-2</v>
      </c>
      <c r="L301" s="3">
        <v>19079407</v>
      </c>
      <c r="M301" s="3"/>
      <c r="N301" s="5"/>
      <c r="O301" s="3">
        <v>78727231.189999998</v>
      </c>
      <c r="P301" s="4">
        <v>1.125</v>
      </c>
      <c r="Q301" s="3">
        <v>88568135.090000004</v>
      </c>
      <c r="R301" s="4">
        <v>1.6E-2</v>
      </c>
      <c r="S301" s="3">
        <v>1417090</v>
      </c>
      <c r="T301" s="3"/>
      <c r="U301" s="5"/>
      <c r="V301" s="3">
        <v>11478086</v>
      </c>
      <c r="W301" s="5"/>
      <c r="X301" s="3">
        <v>21572812</v>
      </c>
      <c r="Y301" s="3">
        <v>6808173</v>
      </c>
      <c r="Z301" s="3">
        <v>0</v>
      </c>
      <c r="AA301" s="3">
        <v>1291201</v>
      </c>
      <c r="AB301" s="3">
        <v>13473438</v>
      </c>
      <c r="AC301" s="3">
        <v>0</v>
      </c>
      <c r="AD301" s="3">
        <v>10698647</v>
      </c>
      <c r="AE301" s="3">
        <v>0</v>
      </c>
      <c r="AF301" s="3">
        <v>19079407</v>
      </c>
      <c r="AG301" s="3">
        <v>1417090</v>
      </c>
      <c r="AH301" s="3">
        <v>10698647</v>
      </c>
      <c r="AI301" s="3">
        <v>11478086</v>
      </c>
      <c r="AJ301" s="3">
        <v>-1239435</v>
      </c>
      <c r="AK301" s="3">
        <v>-635514</v>
      </c>
      <c r="AL301" s="3">
        <v>559872</v>
      </c>
      <c r="AM301" s="3">
        <v>-1195386</v>
      </c>
      <c r="AN301" s="3">
        <v>603921</v>
      </c>
      <c r="AO301" s="3">
        <v>0</v>
      </c>
      <c r="AP301" s="3">
        <v>0</v>
      </c>
      <c r="AQ301" s="3">
        <v>603921</v>
      </c>
      <c r="AR301" s="3">
        <f>Tabela1[[#This Row],[Potrzeby finansowe 2027
w tym:]]+Tabela1[[#This Row],[Rozliczenie 2025 potrz. fin.]]</f>
        <v>22176733</v>
      </c>
      <c r="AS301" s="3">
        <v>0</v>
      </c>
      <c r="AT301" s="3">
        <v>0</v>
      </c>
      <c r="AU301" s="3"/>
      <c r="AV301" s="3"/>
      <c r="AW301" s="3"/>
      <c r="AX301" s="3"/>
      <c r="AY301" s="3"/>
      <c r="AZ301" s="3"/>
      <c r="BA301" s="3">
        <v>0</v>
      </c>
      <c r="BB301" s="3">
        <v>0</v>
      </c>
      <c r="BC301" s="3">
        <v>0</v>
      </c>
      <c r="BD301" s="3">
        <v>0</v>
      </c>
      <c r="BE301" s="3">
        <v>0</v>
      </c>
      <c r="BF301" s="3">
        <v>0</v>
      </c>
      <c r="BG301" s="3">
        <v>693778</v>
      </c>
      <c r="BH301" s="3">
        <v>6519</v>
      </c>
      <c r="BI301" s="3">
        <v>597423</v>
      </c>
      <c r="BJ301" s="3">
        <v>9180507.1624999978</v>
      </c>
      <c r="BK301" s="3">
        <v>4214541.8099999987</v>
      </c>
      <c r="BL301" s="3">
        <v>1822383.24</v>
      </c>
      <c r="BM301" s="3">
        <v>16219094.93</v>
      </c>
      <c r="BN301" s="53">
        <v>0.79316937597343862</v>
      </c>
      <c r="BO301" s="54">
        <v>3.0269390000000002E-4</v>
      </c>
      <c r="BP301" s="70">
        <v>7612</v>
      </c>
      <c r="BQ301" s="71"/>
      <c r="BR301" s="70"/>
      <c r="BS301" s="72"/>
      <c r="BT301" s="72"/>
      <c r="BU301" s="70">
        <v>19079407</v>
      </c>
      <c r="BV301" s="70">
        <v>1417090</v>
      </c>
      <c r="BW301" s="74">
        <v>10698647</v>
      </c>
      <c r="BX301" s="70">
        <v>31195144</v>
      </c>
    </row>
    <row r="302" spans="1:76" x14ac:dyDescent="0.3">
      <c r="A302" s="73" t="s">
        <v>10</v>
      </c>
      <c r="B302" s="2" t="s">
        <v>18</v>
      </c>
      <c r="C302" s="2" t="s">
        <v>126</v>
      </c>
      <c r="D302" s="2" t="s">
        <v>72</v>
      </c>
      <c r="E302" s="2" t="s">
        <v>19</v>
      </c>
      <c r="F302" s="17" t="str">
        <f>+Tabela1[[#This Row],[WK]]&amp;Tabela1[[#This Row],[PK]]&amp;Tabela1[[#This Row],[GK]]</f>
        <v>041812</v>
      </c>
      <c r="G302" s="2" t="s">
        <v>312</v>
      </c>
      <c r="H302" s="3">
        <v>316601638.64999998</v>
      </c>
      <c r="I302" s="4">
        <v>1.125</v>
      </c>
      <c r="J302" s="3">
        <v>356176843.48000002</v>
      </c>
      <c r="K302" s="4">
        <v>7.0000000000000007E-2</v>
      </c>
      <c r="L302" s="3">
        <v>24932379</v>
      </c>
      <c r="M302" s="3"/>
      <c r="N302" s="5"/>
      <c r="O302" s="3">
        <v>13161314.789999999</v>
      </c>
      <c r="P302" s="4">
        <v>1.125</v>
      </c>
      <c r="Q302" s="3">
        <v>14806479.140000001</v>
      </c>
      <c r="R302" s="4">
        <v>1.6E-2</v>
      </c>
      <c r="S302" s="3">
        <v>236904</v>
      </c>
      <c r="T302" s="3"/>
      <c r="U302" s="5"/>
      <c r="V302" s="3">
        <v>17009322</v>
      </c>
      <c r="W302" s="5"/>
      <c r="X302" s="3">
        <v>31593116</v>
      </c>
      <c r="Y302" s="3">
        <v>8929821</v>
      </c>
      <c r="Z302" s="3">
        <v>7575</v>
      </c>
      <c r="AA302" s="3">
        <v>1652269</v>
      </c>
      <c r="AB302" s="3">
        <v>17786738</v>
      </c>
      <c r="AC302" s="3">
        <v>3216713</v>
      </c>
      <c r="AD302" s="3">
        <v>14583794</v>
      </c>
      <c r="AE302" s="3">
        <v>0</v>
      </c>
      <c r="AF302" s="3">
        <v>24932379</v>
      </c>
      <c r="AG302" s="3">
        <v>236904</v>
      </c>
      <c r="AH302" s="3">
        <v>14583794</v>
      </c>
      <c r="AI302" s="3">
        <v>17009322</v>
      </c>
      <c r="AJ302" s="3">
        <v>1170499</v>
      </c>
      <c r="AK302" s="3">
        <v>1170499</v>
      </c>
      <c r="AL302" s="3">
        <v>1183307</v>
      </c>
      <c r="AM302" s="3">
        <v>-12808</v>
      </c>
      <c r="AN302" s="3">
        <v>-433627</v>
      </c>
      <c r="AO302" s="3">
        <v>0</v>
      </c>
      <c r="AP302" s="3">
        <v>433627</v>
      </c>
      <c r="AQ302" s="3">
        <v>0</v>
      </c>
      <c r="AR302" s="3">
        <f>Tabela1[[#This Row],[Potrzeby finansowe 2027
w tym:]]+Tabela1[[#This Row],[Rozliczenie 2025 potrz. fin.]]</f>
        <v>31593116</v>
      </c>
      <c r="AS302" s="3">
        <v>0</v>
      </c>
      <c r="AT302" s="3">
        <v>0</v>
      </c>
      <c r="AU302" s="3"/>
      <c r="AV302" s="3"/>
      <c r="AW302" s="3"/>
      <c r="AX302" s="3"/>
      <c r="AY302" s="3"/>
      <c r="AZ302" s="3"/>
      <c r="BA302" s="3">
        <v>7575</v>
      </c>
      <c r="BB302" s="3">
        <v>0</v>
      </c>
      <c r="BC302" s="3">
        <v>0</v>
      </c>
      <c r="BD302" s="3">
        <v>0</v>
      </c>
      <c r="BE302" s="3">
        <v>151.78</v>
      </c>
      <c r="BF302" s="3">
        <v>0</v>
      </c>
      <c r="BG302" s="3">
        <v>882042</v>
      </c>
      <c r="BH302" s="3">
        <v>8288</v>
      </c>
      <c r="BI302" s="3">
        <v>770227</v>
      </c>
      <c r="BJ302" s="3">
        <v>11835953.497500001</v>
      </c>
      <c r="BK302" s="3">
        <v>7114922.9800000004</v>
      </c>
      <c r="BL302" s="3">
        <v>2774985.18</v>
      </c>
      <c r="BM302" s="3">
        <v>13334151.710000001</v>
      </c>
      <c r="BN302" s="53">
        <v>0.75989666396202316</v>
      </c>
      <c r="BO302" s="54">
        <v>3.3100870000000001E-4</v>
      </c>
      <c r="BP302" s="70">
        <v>8324</v>
      </c>
      <c r="BQ302" s="71"/>
      <c r="BR302" s="70"/>
      <c r="BS302" s="72"/>
      <c r="BT302" s="72"/>
      <c r="BU302" s="70">
        <v>24932379</v>
      </c>
      <c r="BV302" s="70">
        <v>236904</v>
      </c>
      <c r="BW302" s="74">
        <v>14583794</v>
      </c>
      <c r="BX302" s="70">
        <v>39753077</v>
      </c>
    </row>
    <row r="303" spans="1:76" x14ac:dyDescent="0.3">
      <c r="A303" s="73" t="s">
        <v>10</v>
      </c>
      <c r="B303" s="2" t="s">
        <v>18</v>
      </c>
      <c r="C303" s="2" t="s">
        <v>126</v>
      </c>
      <c r="D303" s="2" t="s">
        <v>74</v>
      </c>
      <c r="E303" s="2" t="s">
        <v>15</v>
      </c>
      <c r="F303" s="17" t="str">
        <f>+Tabela1[[#This Row],[WK]]&amp;Tabela1[[#This Row],[PK]]&amp;Tabela1[[#This Row],[GK]]</f>
        <v>041813</v>
      </c>
      <c r="G303" s="2" t="s">
        <v>313</v>
      </c>
      <c r="H303" s="3">
        <v>376593687.57999998</v>
      </c>
      <c r="I303" s="4">
        <v>1.125</v>
      </c>
      <c r="J303" s="3">
        <v>423667898.52999997</v>
      </c>
      <c r="K303" s="4">
        <v>7.0000000000000007E-2</v>
      </c>
      <c r="L303" s="3">
        <v>29656753</v>
      </c>
      <c r="M303" s="3"/>
      <c r="N303" s="5"/>
      <c r="O303" s="3">
        <v>83039649.600000009</v>
      </c>
      <c r="P303" s="4">
        <v>1.125</v>
      </c>
      <c r="Q303" s="3">
        <v>93419605.799999997</v>
      </c>
      <c r="R303" s="4">
        <v>1.6E-2</v>
      </c>
      <c r="S303" s="3">
        <v>1494714</v>
      </c>
      <c r="T303" s="3"/>
      <c r="U303" s="5"/>
      <c r="V303" s="3">
        <v>15261483</v>
      </c>
      <c r="W303" s="5"/>
      <c r="X303" s="3">
        <v>34730798</v>
      </c>
      <c r="Y303" s="3">
        <v>0</v>
      </c>
      <c r="Z303" s="3">
        <v>1071681</v>
      </c>
      <c r="AA303" s="3">
        <v>1575809</v>
      </c>
      <c r="AB303" s="3">
        <v>29766173</v>
      </c>
      <c r="AC303" s="3">
        <v>2317135</v>
      </c>
      <c r="AD303" s="3">
        <v>19682600</v>
      </c>
      <c r="AE303" s="3">
        <v>0</v>
      </c>
      <c r="AF303" s="3">
        <v>29656753</v>
      </c>
      <c r="AG303" s="3">
        <v>1494714</v>
      </c>
      <c r="AH303" s="3">
        <v>19682600</v>
      </c>
      <c r="AI303" s="3">
        <v>15261483</v>
      </c>
      <c r="AJ303" s="3">
        <v>2300552</v>
      </c>
      <c r="AK303" s="3">
        <v>2513837</v>
      </c>
      <c r="AL303" s="3">
        <v>723361</v>
      </c>
      <c r="AM303" s="3">
        <v>1790476</v>
      </c>
      <c r="AN303" s="3">
        <v>2068281</v>
      </c>
      <c r="AO303" s="3">
        <v>0</v>
      </c>
      <c r="AP303" s="3">
        <v>-1854996</v>
      </c>
      <c r="AQ303" s="3">
        <v>213285</v>
      </c>
      <c r="AR303" s="3">
        <f>Tabela1[[#This Row],[Potrzeby finansowe 2027
w tym:]]+Tabela1[[#This Row],[Rozliczenie 2025 potrz. fin.]]</f>
        <v>34944083</v>
      </c>
      <c r="AS303" s="3">
        <v>0</v>
      </c>
      <c r="AT303" s="3">
        <v>0</v>
      </c>
      <c r="AU303" s="3"/>
      <c r="AV303" s="3"/>
      <c r="AW303" s="3"/>
      <c r="AX303" s="3"/>
      <c r="AY303" s="3"/>
      <c r="AZ303" s="3"/>
      <c r="BA303" s="3">
        <v>1071681</v>
      </c>
      <c r="BB303" s="3">
        <v>0</v>
      </c>
      <c r="BC303" s="3">
        <v>273.33999999999997</v>
      </c>
      <c r="BD303" s="3">
        <v>9826.08</v>
      </c>
      <c r="BE303" s="3">
        <v>0</v>
      </c>
      <c r="BF303" s="3">
        <v>0</v>
      </c>
      <c r="BG303" s="3">
        <v>797755</v>
      </c>
      <c r="BH303" s="3">
        <v>7496</v>
      </c>
      <c r="BI303" s="3">
        <v>778054</v>
      </c>
      <c r="BJ303" s="3">
        <v>11956228.385000002</v>
      </c>
      <c r="BK303" s="3">
        <v>6973324.3600000013</v>
      </c>
      <c r="BL303" s="3">
        <v>4235845.16</v>
      </c>
      <c r="BM303" s="3">
        <v>11459925.779999999</v>
      </c>
      <c r="BN303" s="53">
        <v>1.0348675190957164</v>
      </c>
      <c r="BO303" s="54">
        <v>3.0125319999999998E-4</v>
      </c>
      <c r="BP303" s="70">
        <v>7576</v>
      </c>
      <c r="BQ303" s="71"/>
      <c r="BR303" s="70"/>
      <c r="BS303" s="72"/>
      <c r="BT303" s="72"/>
      <c r="BU303" s="70">
        <v>29656753</v>
      </c>
      <c r="BV303" s="70">
        <v>1494714</v>
      </c>
      <c r="BW303" s="74">
        <v>19682600</v>
      </c>
      <c r="BX303" s="70">
        <v>50834067</v>
      </c>
    </row>
    <row r="304" spans="1:76" x14ac:dyDescent="0.3">
      <c r="A304" s="73" t="s">
        <v>10</v>
      </c>
      <c r="B304" s="2" t="s">
        <v>18</v>
      </c>
      <c r="C304" s="2" t="s">
        <v>132</v>
      </c>
      <c r="D304" s="2" t="s">
        <v>12</v>
      </c>
      <c r="E304" s="2" t="s">
        <v>19</v>
      </c>
      <c r="F304" s="17" t="str">
        <f>+Tabela1[[#This Row],[WK]]&amp;Tabela1[[#This Row],[PK]]&amp;Tabela1[[#This Row],[GK]]</f>
        <v>041901</v>
      </c>
      <c r="G304" s="2" t="s">
        <v>314</v>
      </c>
      <c r="H304" s="3">
        <v>612618595.86000001</v>
      </c>
      <c r="I304" s="4">
        <v>1.125</v>
      </c>
      <c r="J304" s="3">
        <v>689195920.34000003</v>
      </c>
      <c r="K304" s="4">
        <v>7.0000000000000007E-2</v>
      </c>
      <c r="L304" s="3">
        <v>48243714</v>
      </c>
      <c r="M304" s="3"/>
      <c r="N304" s="5"/>
      <c r="O304" s="3">
        <v>282675613.41999996</v>
      </c>
      <c r="P304" s="4">
        <v>1.125</v>
      </c>
      <c r="Q304" s="3">
        <v>318010065.10000002</v>
      </c>
      <c r="R304" s="4">
        <v>1.6E-2</v>
      </c>
      <c r="S304" s="3">
        <v>5088161</v>
      </c>
      <c r="T304" s="3"/>
      <c r="U304" s="5"/>
      <c r="V304" s="3">
        <v>28769933</v>
      </c>
      <c r="W304" s="5"/>
      <c r="X304" s="3">
        <v>39904991</v>
      </c>
      <c r="Y304" s="3">
        <v>0</v>
      </c>
      <c r="Z304" s="3">
        <v>33704</v>
      </c>
      <c r="AA304" s="3">
        <v>2231976</v>
      </c>
      <c r="AB304" s="3">
        <v>35353840</v>
      </c>
      <c r="AC304" s="3">
        <v>2285471</v>
      </c>
      <c r="AD304" s="3">
        <v>11192625</v>
      </c>
      <c r="AE304" s="3">
        <v>283196</v>
      </c>
      <c r="AF304" s="3">
        <v>48243714</v>
      </c>
      <c r="AG304" s="3">
        <v>5088161</v>
      </c>
      <c r="AH304" s="3">
        <v>10909429</v>
      </c>
      <c r="AI304" s="3">
        <v>28769933</v>
      </c>
      <c r="AJ304" s="3">
        <v>3807045</v>
      </c>
      <c r="AK304" s="3">
        <v>3864612</v>
      </c>
      <c r="AL304" s="3">
        <v>1109458</v>
      </c>
      <c r="AM304" s="3">
        <v>2755154</v>
      </c>
      <c r="AN304" s="3">
        <v>-38346</v>
      </c>
      <c r="AO304" s="3">
        <v>0</v>
      </c>
      <c r="AP304" s="3">
        <v>95913</v>
      </c>
      <c r="AQ304" s="3">
        <v>57567</v>
      </c>
      <c r="AR304" s="3">
        <f>Tabela1[[#This Row],[Potrzeby finansowe 2027
w tym:]]+Tabela1[[#This Row],[Rozliczenie 2025 potrz. fin.]]</f>
        <v>39962558</v>
      </c>
      <c r="AS304" s="3">
        <v>0</v>
      </c>
      <c r="AT304" s="3">
        <v>0</v>
      </c>
      <c r="AU304" s="3"/>
      <c r="AV304" s="3"/>
      <c r="AW304" s="3"/>
      <c r="AX304" s="3"/>
      <c r="AY304" s="3"/>
      <c r="AZ304" s="3"/>
      <c r="BA304" s="3">
        <v>33704</v>
      </c>
      <c r="BB304" s="3">
        <v>0</v>
      </c>
      <c r="BC304" s="3">
        <v>0</v>
      </c>
      <c r="BD304" s="3">
        <v>48.97</v>
      </c>
      <c r="BE304" s="3">
        <v>577.41999999999996</v>
      </c>
      <c r="BF304" s="3">
        <v>0</v>
      </c>
      <c r="BG304" s="3">
        <v>1485785</v>
      </c>
      <c r="BH304" s="3">
        <v>13961</v>
      </c>
      <c r="BI304" s="3">
        <v>746191</v>
      </c>
      <c r="BJ304" s="3">
        <v>11466599.612499999</v>
      </c>
      <c r="BK304" s="3">
        <v>7294269.1199999992</v>
      </c>
      <c r="BL304" s="3">
        <v>2507998.65</v>
      </c>
      <c r="BM304" s="3">
        <v>11673324.67</v>
      </c>
      <c r="BN304" s="53">
        <v>1.2829896570698451</v>
      </c>
      <c r="BO304" s="54">
        <v>5.3890779999999998E-4</v>
      </c>
      <c r="BP304" s="70">
        <v>13552</v>
      </c>
      <c r="BQ304" s="71"/>
      <c r="BR304" s="70"/>
      <c r="BS304" s="72"/>
      <c r="BT304" s="72"/>
      <c r="BU304" s="70">
        <v>48243714</v>
      </c>
      <c r="BV304" s="70">
        <v>5088161</v>
      </c>
      <c r="BW304" s="74">
        <v>10909429</v>
      </c>
      <c r="BX304" s="70">
        <v>64241304</v>
      </c>
    </row>
    <row r="305" spans="1:76" x14ac:dyDescent="0.3">
      <c r="A305" s="73" t="s">
        <v>10</v>
      </c>
      <c r="B305" s="2" t="s">
        <v>18</v>
      </c>
      <c r="C305" s="2" t="s">
        <v>132</v>
      </c>
      <c r="D305" s="2" t="s">
        <v>11</v>
      </c>
      <c r="E305" s="2" t="s">
        <v>15</v>
      </c>
      <c r="F305" s="17" t="str">
        <f>+Tabela1[[#This Row],[WK]]&amp;Tabela1[[#This Row],[PK]]&amp;Tabela1[[#This Row],[GK]]</f>
        <v>041902</v>
      </c>
      <c r="G305" s="2" t="s">
        <v>315</v>
      </c>
      <c r="H305" s="3">
        <v>197411286.88999999</v>
      </c>
      <c r="I305" s="4">
        <v>1.125</v>
      </c>
      <c r="J305" s="3">
        <v>222087697.75</v>
      </c>
      <c r="K305" s="4">
        <v>7.0000000000000007E-2</v>
      </c>
      <c r="L305" s="3">
        <v>15546139</v>
      </c>
      <c r="M305" s="3"/>
      <c r="N305" s="5"/>
      <c r="O305" s="3">
        <v>3518016.32</v>
      </c>
      <c r="P305" s="4">
        <v>1.125</v>
      </c>
      <c r="Q305" s="3">
        <v>3957768.36</v>
      </c>
      <c r="R305" s="4">
        <v>1.6E-2</v>
      </c>
      <c r="S305" s="3">
        <v>63324</v>
      </c>
      <c r="T305" s="3"/>
      <c r="U305" s="5"/>
      <c r="V305" s="3">
        <v>9925812</v>
      </c>
      <c r="W305" s="5"/>
      <c r="X305" s="3">
        <v>16042912</v>
      </c>
      <c r="Y305" s="3">
        <v>2784643</v>
      </c>
      <c r="Z305" s="3">
        <v>528030</v>
      </c>
      <c r="AA305" s="3">
        <v>778188</v>
      </c>
      <c r="AB305" s="3">
        <v>9186002</v>
      </c>
      <c r="AC305" s="3">
        <v>2766049</v>
      </c>
      <c r="AD305" s="3">
        <v>6117099</v>
      </c>
      <c r="AE305" s="3">
        <v>0</v>
      </c>
      <c r="AF305" s="3">
        <v>15546139</v>
      </c>
      <c r="AG305" s="3">
        <v>63324</v>
      </c>
      <c r="AH305" s="3">
        <v>6117099</v>
      </c>
      <c r="AI305" s="3">
        <v>9925812</v>
      </c>
      <c r="AJ305" s="3">
        <v>116244</v>
      </c>
      <c r="AK305" s="3">
        <v>116244</v>
      </c>
      <c r="AL305" s="3">
        <v>654620</v>
      </c>
      <c r="AM305" s="3">
        <v>-538376</v>
      </c>
      <c r="AN305" s="3">
        <v>-414372</v>
      </c>
      <c r="AO305" s="3">
        <v>0</v>
      </c>
      <c r="AP305" s="3">
        <v>414372</v>
      </c>
      <c r="AQ305" s="3">
        <v>0</v>
      </c>
      <c r="AR305" s="3">
        <f>Tabela1[[#This Row],[Potrzeby finansowe 2027
w tym:]]+Tabela1[[#This Row],[Rozliczenie 2025 potrz. fin.]]</f>
        <v>16042912</v>
      </c>
      <c r="AS305" s="3">
        <v>0</v>
      </c>
      <c r="AT305" s="3">
        <v>0</v>
      </c>
      <c r="AU305" s="3"/>
      <c r="AV305" s="3"/>
      <c r="AW305" s="3"/>
      <c r="AX305" s="3"/>
      <c r="AY305" s="3"/>
      <c r="AZ305" s="3"/>
      <c r="BA305" s="3">
        <v>528030</v>
      </c>
      <c r="BB305" s="3">
        <v>0</v>
      </c>
      <c r="BC305" s="3">
        <v>13.3</v>
      </c>
      <c r="BD305" s="3">
        <v>5079.5</v>
      </c>
      <c r="BE305" s="3">
        <v>333.03</v>
      </c>
      <c r="BF305" s="3">
        <v>0</v>
      </c>
      <c r="BG305" s="3">
        <v>509132</v>
      </c>
      <c r="BH305" s="3">
        <v>4784</v>
      </c>
      <c r="BI305" s="3">
        <v>269056</v>
      </c>
      <c r="BJ305" s="3">
        <v>4134536.502499999</v>
      </c>
      <c r="BK305" s="3">
        <v>1860129.709999999</v>
      </c>
      <c r="BL305" s="3">
        <v>455740.67</v>
      </c>
      <c r="BM305" s="3">
        <v>8186145.8300000001</v>
      </c>
      <c r="BN305" s="53">
        <v>0.86843680926666855</v>
      </c>
      <c r="BO305" s="54">
        <v>1.9620910000000001E-4</v>
      </c>
      <c r="BP305" s="70">
        <v>4935</v>
      </c>
      <c r="BQ305" s="71"/>
      <c r="BR305" s="70"/>
      <c r="BS305" s="72"/>
      <c r="BT305" s="72"/>
      <c r="BU305" s="70">
        <v>15546139</v>
      </c>
      <c r="BV305" s="70">
        <v>63324</v>
      </c>
      <c r="BW305" s="74">
        <v>6117099</v>
      </c>
      <c r="BX305" s="70">
        <v>21726562</v>
      </c>
    </row>
    <row r="306" spans="1:76" x14ac:dyDescent="0.3">
      <c r="A306" s="73" t="s">
        <v>10</v>
      </c>
      <c r="B306" s="2" t="s">
        <v>18</v>
      </c>
      <c r="C306" s="2" t="s">
        <v>132</v>
      </c>
      <c r="D306" s="2" t="s">
        <v>16</v>
      </c>
      <c r="E306" s="2" t="s">
        <v>19</v>
      </c>
      <c r="F306" s="17" t="str">
        <f>+Tabela1[[#This Row],[WK]]&amp;Tabela1[[#This Row],[PK]]&amp;Tabela1[[#This Row],[GK]]</f>
        <v>041903</v>
      </c>
      <c r="G306" s="2" t="s">
        <v>316</v>
      </c>
      <c r="H306" s="3">
        <v>305627786.94</v>
      </c>
      <c r="I306" s="4">
        <v>1.125</v>
      </c>
      <c r="J306" s="3">
        <v>343831260.31</v>
      </c>
      <c r="K306" s="4">
        <v>7.0000000000000007E-2</v>
      </c>
      <c r="L306" s="3">
        <v>24068188</v>
      </c>
      <c r="M306" s="3"/>
      <c r="N306" s="5"/>
      <c r="O306" s="3">
        <v>27449415.220000003</v>
      </c>
      <c r="P306" s="4">
        <v>1.125</v>
      </c>
      <c r="Q306" s="3">
        <v>30880592.120000001</v>
      </c>
      <c r="R306" s="4">
        <v>1.6E-2</v>
      </c>
      <c r="S306" s="3">
        <v>494089</v>
      </c>
      <c r="T306" s="3"/>
      <c r="U306" s="5"/>
      <c r="V306" s="3">
        <v>16454651</v>
      </c>
      <c r="W306" s="5"/>
      <c r="X306" s="3">
        <v>36975454</v>
      </c>
      <c r="Y306" s="3">
        <v>14027352</v>
      </c>
      <c r="Z306" s="3">
        <v>1920</v>
      </c>
      <c r="AA306" s="3">
        <v>1314751</v>
      </c>
      <c r="AB306" s="3">
        <v>20913986</v>
      </c>
      <c r="AC306" s="3">
        <v>717445</v>
      </c>
      <c r="AD306" s="3">
        <v>20152181</v>
      </c>
      <c r="AE306" s="3">
        <v>0</v>
      </c>
      <c r="AF306" s="3">
        <v>24068188</v>
      </c>
      <c r="AG306" s="3">
        <v>494089</v>
      </c>
      <c r="AH306" s="3">
        <v>20152181</v>
      </c>
      <c r="AI306" s="3">
        <v>16454651</v>
      </c>
      <c r="AJ306" s="3">
        <v>3439210</v>
      </c>
      <c r="AK306" s="3">
        <v>3070589</v>
      </c>
      <c r="AL306" s="3">
        <v>918937</v>
      </c>
      <c r="AM306" s="3">
        <v>2151652</v>
      </c>
      <c r="AN306" s="3">
        <v>-711806</v>
      </c>
      <c r="AO306" s="3">
        <v>0</v>
      </c>
      <c r="AP306" s="3">
        <v>343185</v>
      </c>
      <c r="AQ306" s="3">
        <v>-368621</v>
      </c>
      <c r="AR306" s="3">
        <f>Tabela1[[#This Row],[Potrzeby finansowe 2027
w tym:]]+Tabela1[[#This Row],[Rozliczenie 2025 potrz. fin.]]</f>
        <v>36606833</v>
      </c>
      <c r="AS306" s="3">
        <v>0</v>
      </c>
      <c r="AT306" s="3">
        <v>0</v>
      </c>
      <c r="AU306" s="3"/>
      <c r="AV306" s="3"/>
      <c r="AW306" s="3"/>
      <c r="AX306" s="3"/>
      <c r="AY306" s="3"/>
      <c r="AZ306" s="3"/>
      <c r="BA306" s="3">
        <v>1920</v>
      </c>
      <c r="BB306" s="3">
        <v>0</v>
      </c>
      <c r="BC306" s="3">
        <v>0</v>
      </c>
      <c r="BD306" s="3">
        <v>19.239999999999998</v>
      </c>
      <c r="BE306" s="3">
        <v>0</v>
      </c>
      <c r="BF306" s="3">
        <v>0</v>
      </c>
      <c r="BG306" s="3">
        <v>885235</v>
      </c>
      <c r="BH306" s="3">
        <v>8318</v>
      </c>
      <c r="BI306" s="3">
        <v>429516</v>
      </c>
      <c r="BJ306" s="3">
        <v>6600305.1150000002</v>
      </c>
      <c r="BK306" s="3">
        <v>3853904.0700000003</v>
      </c>
      <c r="BL306" s="3">
        <v>1239535.32</v>
      </c>
      <c r="BM306" s="3">
        <v>8506533.5399999991</v>
      </c>
      <c r="BN306" s="53">
        <v>0.68028128293369905</v>
      </c>
      <c r="BO306" s="54">
        <v>3.7195970000000002E-4</v>
      </c>
      <c r="BP306" s="70">
        <v>9354</v>
      </c>
      <c r="BQ306" s="71"/>
      <c r="BR306" s="70"/>
      <c r="BS306" s="72"/>
      <c r="BT306" s="72"/>
      <c r="BU306" s="70">
        <v>24068188</v>
      </c>
      <c r="BV306" s="70">
        <v>494089</v>
      </c>
      <c r="BW306" s="74">
        <v>20152181</v>
      </c>
      <c r="BX306" s="70">
        <v>44714458</v>
      </c>
    </row>
    <row r="307" spans="1:76" x14ac:dyDescent="0.3">
      <c r="A307" s="73" t="s">
        <v>10</v>
      </c>
      <c r="B307" s="2" t="s">
        <v>18</v>
      </c>
      <c r="C307" s="2" t="s">
        <v>132</v>
      </c>
      <c r="D307" s="2" t="s">
        <v>18</v>
      </c>
      <c r="E307" s="2" t="s">
        <v>19</v>
      </c>
      <c r="F307" s="17" t="str">
        <f>+Tabela1[[#This Row],[WK]]&amp;Tabela1[[#This Row],[PK]]&amp;Tabela1[[#This Row],[GK]]</f>
        <v>041904</v>
      </c>
      <c r="G307" s="2" t="s">
        <v>317</v>
      </c>
      <c r="H307" s="3">
        <v>446151534.92000002</v>
      </c>
      <c r="I307" s="4">
        <v>1.125</v>
      </c>
      <c r="J307" s="3">
        <v>501920476.79000002</v>
      </c>
      <c r="K307" s="4">
        <v>7.0000000000000007E-2</v>
      </c>
      <c r="L307" s="3">
        <v>35134433</v>
      </c>
      <c r="M307" s="3"/>
      <c r="N307" s="5"/>
      <c r="O307" s="3">
        <v>22921602.93</v>
      </c>
      <c r="P307" s="4">
        <v>1.125</v>
      </c>
      <c r="Q307" s="3">
        <v>25786803.300000001</v>
      </c>
      <c r="R307" s="4">
        <v>1.6E-2</v>
      </c>
      <c r="S307" s="3">
        <v>412589</v>
      </c>
      <c r="T307" s="3"/>
      <c r="U307" s="5"/>
      <c r="V307" s="3">
        <v>21874816</v>
      </c>
      <c r="W307" s="5"/>
      <c r="X307" s="3">
        <v>36357922</v>
      </c>
      <c r="Y307" s="3">
        <v>8306934</v>
      </c>
      <c r="Z307" s="3">
        <v>42955</v>
      </c>
      <c r="AA307" s="3">
        <v>1545544</v>
      </c>
      <c r="AB307" s="3">
        <v>22714132</v>
      </c>
      <c r="AC307" s="3">
        <v>3748357</v>
      </c>
      <c r="AD307" s="3">
        <v>14334489</v>
      </c>
      <c r="AE307" s="3">
        <v>0</v>
      </c>
      <c r="AF307" s="3">
        <v>35134433</v>
      </c>
      <c r="AG307" s="3">
        <v>412589</v>
      </c>
      <c r="AH307" s="3">
        <v>14334489</v>
      </c>
      <c r="AI307" s="3">
        <v>21874816</v>
      </c>
      <c r="AJ307" s="3">
        <v>907770</v>
      </c>
      <c r="AK307" s="3">
        <v>759153</v>
      </c>
      <c r="AL307" s="3">
        <v>1775888</v>
      </c>
      <c r="AM307" s="3">
        <v>-1016735</v>
      </c>
      <c r="AN307" s="3">
        <v>-148617</v>
      </c>
      <c r="AO307" s="3">
        <v>0</v>
      </c>
      <c r="AP307" s="3">
        <v>0</v>
      </c>
      <c r="AQ307" s="3">
        <v>-148617</v>
      </c>
      <c r="AR307" s="3">
        <f>Tabela1[[#This Row],[Potrzeby finansowe 2027
w tym:]]+Tabela1[[#This Row],[Rozliczenie 2025 potrz. fin.]]</f>
        <v>36209305</v>
      </c>
      <c r="AS307" s="3">
        <v>0</v>
      </c>
      <c r="AT307" s="3">
        <v>0</v>
      </c>
      <c r="AU307" s="3"/>
      <c r="AV307" s="3"/>
      <c r="AW307" s="3"/>
      <c r="AX307" s="3"/>
      <c r="AY307" s="3"/>
      <c r="AZ307" s="3"/>
      <c r="BA307" s="3">
        <v>42955</v>
      </c>
      <c r="BB307" s="3">
        <v>0</v>
      </c>
      <c r="BC307" s="3">
        <v>16.32</v>
      </c>
      <c r="BD307" s="3">
        <v>0.14000000000000001</v>
      </c>
      <c r="BE307" s="3">
        <v>751.66</v>
      </c>
      <c r="BF307" s="3">
        <v>0</v>
      </c>
      <c r="BG307" s="3">
        <v>1134693</v>
      </c>
      <c r="BH307" s="3">
        <v>10662</v>
      </c>
      <c r="BI307" s="3">
        <v>410851</v>
      </c>
      <c r="BJ307" s="3">
        <v>6313477.2749999994</v>
      </c>
      <c r="BK307" s="3">
        <v>4289914.8599999994</v>
      </c>
      <c r="BL307" s="3">
        <v>1814154.16</v>
      </c>
      <c r="BM307" s="3">
        <v>4465941.34</v>
      </c>
      <c r="BN307" s="53">
        <v>0.81562724415470567</v>
      </c>
      <c r="BO307" s="54">
        <v>4.1771940000000002E-4</v>
      </c>
      <c r="BP307" s="70">
        <v>10505</v>
      </c>
      <c r="BQ307" s="71"/>
      <c r="BR307" s="70"/>
      <c r="BS307" s="72"/>
      <c r="BT307" s="72"/>
      <c r="BU307" s="70">
        <v>35134433</v>
      </c>
      <c r="BV307" s="70">
        <v>412589</v>
      </c>
      <c r="BW307" s="74">
        <v>14334489</v>
      </c>
      <c r="BX307" s="70">
        <v>49881511</v>
      </c>
    </row>
    <row r="308" spans="1:76" x14ac:dyDescent="0.3">
      <c r="A308" s="73" t="s">
        <v>10</v>
      </c>
      <c r="B308" s="2" t="s">
        <v>18</v>
      </c>
      <c r="C308" s="2" t="s">
        <v>132</v>
      </c>
      <c r="D308" s="2" t="s">
        <v>21</v>
      </c>
      <c r="E308" s="2" t="s">
        <v>15</v>
      </c>
      <c r="F308" s="17" t="str">
        <f>+Tabela1[[#This Row],[WK]]&amp;Tabela1[[#This Row],[PK]]&amp;Tabela1[[#This Row],[GK]]</f>
        <v>041905</v>
      </c>
      <c r="G308" s="2" t="s">
        <v>266</v>
      </c>
      <c r="H308" s="3">
        <v>235990777.47999999</v>
      </c>
      <c r="I308" s="4">
        <v>1.125</v>
      </c>
      <c r="J308" s="3">
        <v>265489624.66999999</v>
      </c>
      <c r="K308" s="4">
        <v>7.0000000000000007E-2</v>
      </c>
      <c r="L308" s="3">
        <v>18584274</v>
      </c>
      <c r="M308" s="3"/>
      <c r="N308" s="5"/>
      <c r="O308" s="3">
        <v>10203972.73</v>
      </c>
      <c r="P308" s="4">
        <v>1.125</v>
      </c>
      <c r="Q308" s="3">
        <v>11479469.32</v>
      </c>
      <c r="R308" s="4">
        <v>1.6E-2</v>
      </c>
      <c r="S308" s="3">
        <v>183672</v>
      </c>
      <c r="T308" s="3"/>
      <c r="U308" s="5"/>
      <c r="V308" s="3">
        <v>12396784</v>
      </c>
      <c r="W308" s="5"/>
      <c r="X308" s="3">
        <v>30869914</v>
      </c>
      <c r="Y308" s="3">
        <v>9105340</v>
      </c>
      <c r="Z308" s="3">
        <v>258108</v>
      </c>
      <c r="AA308" s="3">
        <v>1090355</v>
      </c>
      <c r="AB308" s="3">
        <v>16632205</v>
      </c>
      <c r="AC308" s="3">
        <v>3783906</v>
      </c>
      <c r="AD308" s="3">
        <v>18473130</v>
      </c>
      <c r="AE308" s="3">
        <v>0</v>
      </c>
      <c r="AF308" s="3">
        <v>18584274</v>
      </c>
      <c r="AG308" s="3">
        <v>183672</v>
      </c>
      <c r="AH308" s="3">
        <v>18473130</v>
      </c>
      <c r="AI308" s="3">
        <v>12396784</v>
      </c>
      <c r="AJ308" s="3">
        <v>3781986</v>
      </c>
      <c r="AK308" s="3">
        <v>3781986</v>
      </c>
      <c r="AL308" s="3">
        <v>753164</v>
      </c>
      <c r="AM308" s="3">
        <v>3028822</v>
      </c>
      <c r="AN308" s="3">
        <v>-203954</v>
      </c>
      <c r="AO308" s="3">
        <v>0</v>
      </c>
      <c r="AP308" s="3">
        <v>203954</v>
      </c>
      <c r="AQ308" s="3">
        <v>0</v>
      </c>
      <c r="AR308" s="3">
        <f>Tabela1[[#This Row],[Potrzeby finansowe 2027
w tym:]]+Tabela1[[#This Row],[Rozliczenie 2025 potrz. fin.]]</f>
        <v>30869914</v>
      </c>
      <c r="AS308" s="3">
        <v>0</v>
      </c>
      <c r="AT308" s="3">
        <v>0</v>
      </c>
      <c r="AU308" s="3"/>
      <c r="AV308" s="3"/>
      <c r="AW308" s="3"/>
      <c r="AX308" s="3"/>
      <c r="AY308" s="3"/>
      <c r="AZ308" s="3"/>
      <c r="BA308" s="3">
        <v>258108</v>
      </c>
      <c r="BB308" s="3">
        <v>0</v>
      </c>
      <c r="BC308" s="3">
        <v>52.65</v>
      </c>
      <c r="BD308" s="3">
        <v>2410.2800000000002</v>
      </c>
      <c r="BE308" s="3">
        <v>0.42</v>
      </c>
      <c r="BF308" s="3">
        <v>0</v>
      </c>
      <c r="BG308" s="3">
        <v>688775</v>
      </c>
      <c r="BH308" s="3">
        <v>6472</v>
      </c>
      <c r="BI308" s="3">
        <v>401580</v>
      </c>
      <c r="BJ308" s="3">
        <v>6171018.8275000006</v>
      </c>
      <c r="BK308" s="3">
        <v>3371531.2200000007</v>
      </c>
      <c r="BL308" s="3">
        <v>1626401.09</v>
      </c>
      <c r="BM308" s="3">
        <v>7945148.25</v>
      </c>
      <c r="BN308" s="53">
        <v>0.7084972440614421</v>
      </c>
      <c r="BO308" s="54">
        <v>2.6849449999999999E-4</v>
      </c>
      <c r="BP308" s="70">
        <v>6753</v>
      </c>
      <c r="BQ308" s="71"/>
      <c r="BR308" s="70"/>
      <c r="BS308" s="72"/>
      <c r="BT308" s="72"/>
      <c r="BU308" s="70">
        <v>18584274</v>
      </c>
      <c r="BV308" s="70">
        <v>183672</v>
      </c>
      <c r="BW308" s="74">
        <v>18473130</v>
      </c>
      <c r="BX308" s="70">
        <v>37241076</v>
      </c>
    </row>
    <row r="309" spans="1:76" x14ac:dyDescent="0.3">
      <c r="A309" s="73" t="s">
        <v>10</v>
      </c>
      <c r="B309" s="2" t="s">
        <v>18</v>
      </c>
      <c r="C309" s="2" t="s">
        <v>132</v>
      </c>
      <c r="D309" s="2" t="s">
        <v>23</v>
      </c>
      <c r="E309" s="2" t="s">
        <v>19</v>
      </c>
      <c r="F309" s="17" t="str">
        <f>+Tabela1[[#This Row],[WK]]&amp;Tabela1[[#This Row],[PK]]&amp;Tabela1[[#This Row],[GK]]</f>
        <v>041906</v>
      </c>
      <c r="G309" s="2" t="s">
        <v>318</v>
      </c>
      <c r="H309" s="3">
        <v>972490745.19000006</v>
      </c>
      <c r="I309" s="4">
        <v>1.125</v>
      </c>
      <c r="J309" s="3">
        <v>1094052088.3399999</v>
      </c>
      <c r="K309" s="4">
        <v>7.0000000000000007E-2</v>
      </c>
      <c r="L309" s="3">
        <v>76583646</v>
      </c>
      <c r="M309" s="3"/>
      <c r="N309" s="5"/>
      <c r="O309" s="3">
        <v>165942525.34999999</v>
      </c>
      <c r="P309" s="4">
        <v>1.125</v>
      </c>
      <c r="Q309" s="3">
        <v>186685341.02000001</v>
      </c>
      <c r="R309" s="4">
        <v>1.6E-2</v>
      </c>
      <c r="S309" s="3">
        <v>2986965</v>
      </c>
      <c r="T309" s="3"/>
      <c r="U309" s="5"/>
      <c r="V309" s="3">
        <v>48963434</v>
      </c>
      <c r="W309" s="5"/>
      <c r="X309" s="3">
        <v>65062931</v>
      </c>
      <c r="Y309" s="3">
        <v>11812751</v>
      </c>
      <c r="Z309" s="3">
        <v>462990</v>
      </c>
      <c r="AA309" s="3">
        <v>3202530</v>
      </c>
      <c r="AB309" s="3">
        <v>46760954</v>
      </c>
      <c r="AC309" s="3">
        <v>2823706</v>
      </c>
      <c r="AD309" s="3">
        <v>16099497</v>
      </c>
      <c r="AE309" s="3">
        <v>0</v>
      </c>
      <c r="AF309" s="3">
        <v>76583646</v>
      </c>
      <c r="AG309" s="3">
        <v>2986965</v>
      </c>
      <c r="AH309" s="3">
        <v>16099497</v>
      </c>
      <c r="AI309" s="3">
        <v>48963434</v>
      </c>
      <c r="AJ309" s="3">
        <v>5312747</v>
      </c>
      <c r="AK309" s="3">
        <v>5312747</v>
      </c>
      <c r="AL309" s="3">
        <v>3416530</v>
      </c>
      <c r="AM309" s="3">
        <v>1896217</v>
      </c>
      <c r="AN309" s="3">
        <v>2165769</v>
      </c>
      <c r="AO309" s="3">
        <v>0</v>
      </c>
      <c r="AP309" s="3">
        <v>-2165769</v>
      </c>
      <c r="AQ309" s="3">
        <v>0</v>
      </c>
      <c r="AR309" s="3">
        <f>Tabela1[[#This Row],[Potrzeby finansowe 2027
w tym:]]+Tabela1[[#This Row],[Rozliczenie 2025 potrz. fin.]]</f>
        <v>65062931</v>
      </c>
      <c r="AS309" s="3">
        <v>0</v>
      </c>
      <c r="AT309" s="3">
        <v>0</v>
      </c>
      <c r="AU309" s="3"/>
      <c r="AV309" s="3"/>
      <c r="AW309" s="3"/>
      <c r="AX309" s="3"/>
      <c r="AY309" s="3"/>
      <c r="AZ309" s="3"/>
      <c r="BA309" s="3">
        <v>462990</v>
      </c>
      <c r="BB309" s="3">
        <v>0</v>
      </c>
      <c r="BC309" s="3">
        <v>0</v>
      </c>
      <c r="BD309" s="3">
        <v>4534.1400000000003</v>
      </c>
      <c r="BE309" s="3">
        <v>209.15</v>
      </c>
      <c r="BF309" s="3">
        <v>0</v>
      </c>
      <c r="BG309" s="3">
        <v>2384004</v>
      </c>
      <c r="BH309" s="3">
        <v>22401</v>
      </c>
      <c r="BI309" s="3">
        <v>818526</v>
      </c>
      <c r="BJ309" s="3">
        <v>12578154.332499998</v>
      </c>
      <c r="BK309" s="3">
        <v>8194665.4199999981</v>
      </c>
      <c r="BL309" s="3">
        <v>2941281.13</v>
      </c>
      <c r="BM309" s="3">
        <v>11651393.390000001</v>
      </c>
      <c r="BN309" s="53">
        <v>0.88625388209619216</v>
      </c>
      <c r="BO309" s="54">
        <v>9.6282379999999997E-4</v>
      </c>
      <c r="BP309" s="70">
        <v>24214</v>
      </c>
      <c r="BQ309" s="71"/>
      <c r="BR309" s="70"/>
      <c r="BS309" s="72"/>
      <c r="BT309" s="72"/>
      <c r="BU309" s="70">
        <v>76583646</v>
      </c>
      <c r="BV309" s="70">
        <v>2986965</v>
      </c>
      <c r="BW309" s="74">
        <v>16099497</v>
      </c>
      <c r="BX309" s="70">
        <v>95670108</v>
      </c>
    </row>
    <row r="310" spans="1:76" x14ac:dyDescent="0.3">
      <c r="A310" s="73" t="s">
        <v>10</v>
      </c>
      <c r="B310" s="2" t="s">
        <v>23</v>
      </c>
      <c r="C310" s="2" t="s">
        <v>12</v>
      </c>
      <c r="D310" s="2" t="s">
        <v>12</v>
      </c>
      <c r="E310" s="2" t="s">
        <v>13</v>
      </c>
      <c r="F310" s="17" t="str">
        <f>+Tabela1[[#This Row],[WK]]&amp;Tabela1[[#This Row],[PK]]&amp;Tabela1[[#This Row],[GK]]</f>
        <v>060101</v>
      </c>
      <c r="G310" s="2" t="s">
        <v>319</v>
      </c>
      <c r="H310" s="3">
        <v>753994277.38999999</v>
      </c>
      <c r="I310" s="4">
        <v>1.125</v>
      </c>
      <c r="J310" s="3">
        <v>848243562.05999994</v>
      </c>
      <c r="K310" s="4">
        <v>7.0000000000000007E-2</v>
      </c>
      <c r="L310" s="3">
        <v>59377049</v>
      </c>
      <c r="M310" s="3"/>
      <c r="N310" s="5"/>
      <c r="O310" s="3">
        <v>164745521.88</v>
      </c>
      <c r="P310" s="4">
        <v>1.125</v>
      </c>
      <c r="Q310" s="3">
        <v>185338712.12</v>
      </c>
      <c r="R310" s="4">
        <v>1.6E-2</v>
      </c>
      <c r="S310" s="3">
        <v>2965419</v>
      </c>
      <c r="T310" s="3"/>
      <c r="U310" s="5"/>
      <c r="V310" s="3">
        <v>36911375</v>
      </c>
      <c r="W310" s="5"/>
      <c r="X310" s="3">
        <v>40341945</v>
      </c>
      <c r="Y310" s="3">
        <v>594153</v>
      </c>
      <c r="Z310" s="3">
        <v>0</v>
      </c>
      <c r="AA310" s="3">
        <v>2672280</v>
      </c>
      <c r="AB310" s="3">
        <v>33841963</v>
      </c>
      <c r="AC310" s="3">
        <v>3233549</v>
      </c>
      <c r="AD310" s="3">
        <v>3786278</v>
      </c>
      <c r="AE310" s="3">
        <v>0</v>
      </c>
      <c r="AF310" s="3">
        <v>59377049</v>
      </c>
      <c r="AG310" s="3">
        <v>2965419</v>
      </c>
      <c r="AH310" s="3">
        <v>3786278</v>
      </c>
      <c r="AI310" s="3">
        <v>36911375</v>
      </c>
      <c r="AJ310" s="3">
        <v>-667646</v>
      </c>
      <c r="AK310" s="3">
        <v>-667646</v>
      </c>
      <c r="AL310" s="3">
        <v>2348284</v>
      </c>
      <c r="AM310" s="3">
        <v>-3015930</v>
      </c>
      <c r="AN310" s="3">
        <v>-211667</v>
      </c>
      <c r="AO310" s="3">
        <v>0</v>
      </c>
      <c r="AP310" s="3">
        <v>211667</v>
      </c>
      <c r="AQ310" s="3">
        <v>0</v>
      </c>
      <c r="AR310" s="3">
        <f>Tabela1[[#This Row],[Potrzeby finansowe 2027
w tym:]]+Tabela1[[#This Row],[Rozliczenie 2025 potrz. fin.]]</f>
        <v>40341945</v>
      </c>
      <c r="AS310" s="3">
        <v>0</v>
      </c>
      <c r="AT310" s="3">
        <v>0</v>
      </c>
      <c r="AU310" s="3"/>
      <c r="AV310" s="3"/>
      <c r="AW310" s="3"/>
      <c r="AX310" s="3"/>
      <c r="AY310" s="3"/>
      <c r="AZ310" s="3"/>
      <c r="BA310" s="3">
        <v>0</v>
      </c>
      <c r="BB310" s="3">
        <v>0</v>
      </c>
      <c r="BC310" s="3">
        <v>0</v>
      </c>
      <c r="BD310" s="3">
        <v>0</v>
      </c>
      <c r="BE310" s="3">
        <v>0</v>
      </c>
      <c r="BF310" s="3">
        <v>0</v>
      </c>
      <c r="BG310" s="3">
        <v>1607747</v>
      </c>
      <c r="BH310" s="3">
        <v>15107</v>
      </c>
      <c r="BI310" s="3">
        <v>1064533</v>
      </c>
      <c r="BJ310" s="3">
        <v>16358512.5975</v>
      </c>
      <c r="BK310" s="3">
        <v>9738658.7800000012</v>
      </c>
      <c r="BL310" s="3">
        <v>2255724.65</v>
      </c>
      <c r="BM310" s="3">
        <v>21967965.969999999</v>
      </c>
      <c r="BN310" s="53">
        <v>0.99109519412812552</v>
      </c>
      <c r="BO310" s="54">
        <v>6.1860370000000003E-4</v>
      </c>
      <c r="BP310" s="70">
        <v>15557</v>
      </c>
      <c r="BQ310" s="71"/>
      <c r="BR310" s="70"/>
      <c r="BS310" s="72"/>
      <c r="BT310" s="72"/>
      <c r="BU310" s="70">
        <v>59377049</v>
      </c>
      <c r="BV310" s="70">
        <v>2965419</v>
      </c>
      <c r="BW310" s="74">
        <v>3786278</v>
      </c>
      <c r="BX310" s="70">
        <v>66128746</v>
      </c>
    </row>
    <row r="311" spans="1:76" x14ac:dyDescent="0.3">
      <c r="A311" s="73" t="s">
        <v>10</v>
      </c>
      <c r="B311" s="2" t="s">
        <v>23</v>
      </c>
      <c r="C311" s="2" t="s">
        <v>12</v>
      </c>
      <c r="D311" s="2" t="s">
        <v>11</v>
      </c>
      <c r="E311" s="2" t="s">
        <v>13</v>
      </c>
      <c r="F311" s="17" t="str">
        <f>+Tabela1[[#This Row],[WK]]&amp;Tabela1[[#This Row],[PK]]&amp;Tabela1[[#This Row],[GK]]</f>
        <v>060102</v>
      </c>
      <c r="G311" s="2" t="s">
        <v>320</v>
      </c>
      <c r="H311" s="3">
        <v>257903140.36000001</v>
      </c>
      <c r="I311" s="4">
        <v>1.125</v>
      </c>
      <c r="J311" s="3">
        <v>290141032.91000003</v>
      </c>
      <c r="K311" s="4">
        <v>7.0000000000000007E-2</v>
      </c>
      <c r="L311" s="3">
        <v>20309872</v>
      </c>
      <c r="M311" s="3"/>
      <c r="N311" s="5"/>
      <c r="O311" s="3">
        <v>23596238.640000001</v>
      </c>
      <c r="P311" s="4">
        <v>1.125</v>
      </c>
      <c r="Q311" s="3">
        <v>26545768.469999999</v>
      </c>
      <c r="R311" s="4">
        <v>1.6E-2</v>
      </c>
      <c r="S311" s="3">
        <v>424732</v>
      </c>
      <c r="T311" s="3"/>
      <c r="U311" s="5"/>
      <c r="V311" s="3">
        <v>12592113</v>
      </c>
      <c r="W311" s="5"/>
      <c r="X311" s="3">
        <v>7524973</v>
      </c>
      <c r="Y311" s="3">
        <v>0</v>
      </c>
      <c r="Z311" s="3">
        <v>101073</v>
      </c>
      <c r="AA311" s="3">
        <v>813038</v>
      </c>
      <c r="AB311" s="3">
        <v>6610862</v>
      </c>
      <c r="AC311" s="3">
        <v>0</v>
      </c>
      <c r="AD311" s="3">
        <v>0</v>
      </c>
      <c r="AE311" s="3">
        <v>0</v>
      </c>
      <c r="AF311" s="3">
        <v>20309872</v>
      </c>
      <c r="AG311" s="3">
        <v>424732</v>
      </c>
      <c r="AH311" s="3">
        <v>0</v>
      </c>
      <c r="AI311" s="3">
        <v>12592113</v>
      </c>
      <c r="AJ311" s="3">
        <v>-64169</v>
      </c>
      <c r="AK311" s="3">
        <v>-544775</v>
      </c>
      <c r="AL311" s="3">
        <v>43891</v>
      </c>
      <c r="AM311" s="3">
        <v>-588666</v>
      </c>
      <c r="AN311" s="3">
        <v>-480606</v>
      </c>
      <c r="AO311" s="3">
        <v>0</v>
      </c>
      <c r="AP311" s="3">
        <v>0</v>
      </c>
      <c r="AQ311" s="3">
        <v>-480606</v>
      </c>
      <c r="AR311" s="3">
        <f>Tabela1[[#This Row],[Potrzeby finansowe 2027
w tym:]]+Tabela1[[#This Row],[Rozliczenie 2025 potrz. fin.]]</f>
        <v>7044367</v>
      </c>
      <c r="AS311" s="3">
        <v>0</v>
      </c>
      <c r="AT311" s="3">
        <v>0</v>
      </c>
      <c r="AU311" s="3"/>
      <c r="AV311" s="3"/>
      <c r="AW311" s="3"/>
      <c r="AX311" s="3"/>
      <c r="AY311" s="3"/>
      <c r="AZ311" s="3"/>
      <c r="BA311" s="3">
        <v>101073</v>
      </c>
      <c r="BB311" s="3">
        <v>0</v>
      </c>
      <c r="BC311" s="3">
        <v>0</v>
      </c>
      <c r="BD311" s="3">
        <v>1012.65</v>
      </c>
      <c r="BE311" s="3">
        <v>0</v>
      </c>
      <c r="BF311" s="3">
        <v>0</v>
      </c>
      <c r="BG311" s="3">
        <v>534036</v>
      </c>
      <c r="BH311" s="3">
        <v>5018</v>
      </c>
      <c r="BI311" s="3">
        <v>279002</v>
      </c>
      <c r="BJ311" s="3">
        <v>4287382.3149999995</v>
      </c>
      <c r="BK311" s="3">
        <v>1982710.0899999999</v>
      </c>
      <c r="BL311" s="3">
        <v>785531.41</v>
      </c>
      <c r="BM311" s="3">
        <v>7647626.0800000001</v>
      </c>
      <c r="BN311" s="53">
        <v>1.0804939238782725</v>
      </c>
      <c r="BO311" s="54">
        <v>1.819406E-4</v>
      </c>
      <c r="BP311" s="70">
        <v>4575</v>
      </c>
      <c r="BQ311" s="71"/>
      <c r="BR311" s="70"/>
      <c r="BS311" s="72"/>
      <c r="BT311" s="72"/>
      <c r="BU311" s="70">
        <v>20309872</v>
      </c>
      <c r="BV311" s="70">
        <v>424732</v>
      </c>
      <c r="BW311" s="74">
        <v>0</v>
      </c>
      <c r="BX311" s="70">
        <v>20734604</v>
      </c>
    </row>
    <row r="312" spans="1:76" x14ac:dyDescent="0.3">
      <c r="A312" s="73" t="s">
        <v>10</v>
      </c>
      <c r="B312" s="2" t="s">
        <v>23</v>
      </c>
      <c r="C312" s="2" t="s">
        <v>12</v>
      </c>
      <c r="D312" s="2" t="s">
        <v>16</v>
      </c>
      <c r="E312" s="2" t="s">
        <v>15</v>
      </c>
      <c r="F312" s="17" t="str">
        <f>+Tabela1[[#This Row],[WK]]&amp;Tabela1[[#This Row],[PK]]&amp;Tabela1[[#This Row],[GK]]</f>
        <v>060103</v>
      </c>
      <c r="G312" s="2" t="s">
        <v>321</v>
      </c>
      <c r="H312" s="3">
        <v>690307730.69000006</v>
      </c>
      <c r="I312" s="4">
        <v>1.125</v>
      </c>
      <c r="J312" s="3">
        <v>776596197.02999997</v>
      </c>
      <c r="K312" s="4">
        <v>7.0000000000000007E-2</v>
      </c>
      <c r="L312" s="3">
        <v>54361734</v>
      </c>
      <c r="M312" s="3"/>
      <c r="N312" s="5"/>
      <c r="O312" s="3">
        <v>107890014.90000001</v>
      </c>
      <c r="P312" s="4">
        <v>1.125</v>
      </c>
      <c r="Q312" s="3">
        <v>121376266.76000001</v>
      </c>
      <c r="R312" s="4">
        <v>1.6E-2</v>
      </c>
      <c r="S312" s="3">
        <v>1942020</v>
      </c>
      <c r="T312" s="3"/>
      <c r="U312" s="5"/>
      <c r="V312" s="3">
        <v>33037905</v>
      </c>
      <c r="W312" s="5"/>
      <c r="X312" s="3">
        <v>51784222</v>
      </c>
      <c r="Y312" s="3">
        <v>0</v>
      </c>
      <c r="Z312" s="3">
        <v>0</v>
      </c>
      <c r="AA312" s="3">
        <v>2819401</v>
      </c>
      <c r="AB312" s="3">
        <v>29804877</v>
      </c>
      <c r="AC312" s="3">
        <v>19159944</v>
      </c>
      <c r="AD312" s="3">
        <v>18746316</v>
      </c>
      <c r="AE312" s="3">
        <v>0</v>
      </c>
      <c r="AF312" s="3">
        <v>54361734</v>
      </c>
      <c r="AG312" s="3">
        <v>1942020</v>
      </c>
      <c r="AH312" s="3">
        <v>18746316</v>
      </c>
      <c r="AI312" s="3">
        <v>33037905</v>
      </c>
      <c r="AJ312" s="3">
        <v>1163095</v>
      </c>
      <c r="AK312" s="3">
        <v>1163095</v>
      </c>
      <c r="AL312" s="3">
        <v>3485626</v>
      </c>
      <c r="AM312" s="3">
        <v>-2322531</v>
      </c>
      <c r="AN312" s="3">
        <v>1017689</v>
      </c>
      <c r="AO312" s="3">
        <v>0</v>
      </c>
      <c r="AP312" s="3">
        <v>-1017689</v>
      </c>
      <c r="AQ312" s="3">
        <v>0</v>
      </c>
      <c r="AR312" s="3">
        <f>Tabela1[[#This Row],[Potrzeby finansowe 2027
w tym:]]+Tabela1[[#This Row],[Rozliczenie 2025 potrz. fin.]]</f>
        <v>51784222</v>
      </c>
      <c r="AS312" s="3">
        <v>0</v>
      </c>
      <c r="AT312" s="3">
        <v>0</v>
      </c>
      <c r="AU312" s="3"/>
      <c r="AV312" s="3"/>
      <c r="AW312" s="3"/>
      <c r="AX312" s="3"/>
      <c r="AY312" s="3"/>
      <c r="AZ312" s="3"/>
      <c r="BA312" s="3">
        <v>0</v>
      </c>
      <c r="BB312" s="3">
        <v>0</v>
      </c>
      <c r="BC312" s="3">
        <v>0</v>
      </c>
      <c r="BD312" s="3">
        <v>0</v>
      </c>
      <c r="BE312" s="3">
        <v>0</v>
      </c>
      <c r="BF312" s="3">
        <v>0</v>
      </c>
      <c r="BG312" s="3">
        <v>1687778</v>
      </c>
      <c r="BH312" s="3">
        <v>15859</v>
      </c>
      <c r="BI312" s="3">
        <v>1131623</v>
      </c>
      <c r="BJ312" s="3">
        <v>17389475.4925</v>
      </c>
      <c r="BK312" s="3">
        <v>15286832.08</v>
      </c>
      <c r="BL312" s="3">
        <v>1529961.33</v>
      </c>
      <c r="BM312" s="3">
        <v>5350650.99</v>
      </c>
      <c r="BN312" s="53">
        <v>1.045950962013747</v>
      </c>
      <c r="BO312" s="54">
        <v>5.2308080000000004E-4</v>
      </c>
      <c r="BP312" s="70">
        <v>13155</v>
      </c>
      <c r="BQ312" s="71"/>
      <c r="BR312" s="70"/>
      <c r="BS312" s="72"/>
      <c r="BT312" s="72"/>
      <c r="BU312" s="70">
        <v>54361734</v>
      </c>
      <c r="BV312" s="70">
        <v>1942020</v>
      </c>
      <c r="BW312" s="74">
        <v>18746316</v>
      </c>
      <c r="BX312" s="70">
        <v>75050070</v>
      </c>
    </row>
    <row r="313" spans="1:76" x14ac:dyDescent="0.3">
      <c r="A313" s="73" t="s">
        <v>10</v>
      </c>
      <c r="B313" s="2" t="s">
        <v>23</v>
      </c>
      <c r="C313" s="2" t="s">
        <v>12</v>
      </c>
      <c r="D313" s="2" t="s">
        <v>18</v>
      </c>
      <c r="E313" s="2" t="s">
        <v>15</v>
      </c>
      <c r="F313" s="17" t="str">
        <f>+Tabela1[[#This Row],[WK]]&amp;Tabela1[[#This Row],[PK]]&amp;Tabela1[[#This Row],[GK]]</f>
        <v>060104</v>
      </c>
      <c r="G313" s="2" t="s">
        <v>322</v>
      </c>
      <c r="H313" s="3">
        <v>171722140.93000001</v>
      </c>
      <c r="I313" s="4">
        <v>1.125</v>
      </c>
      <c r="J313" s="3">
        <v>193187408.55000001</v>
      </c>
      <c r="K313" s="4">
        <v>7.0000000000000007E-2</v>
      </c>
      <c r="L313" s="3">
        <v>13523119</v>
      </c>
      <c r="M313" s="3"/>
      <c r="N313" s="5"/>
      <c r="O313" s="3">
        <v>11331575.550000001</v>
      </c>
      <c r="P313" s="4">
        <v>1.125</v>
      </c>
      <c r="Q313" s="3">
        <v>12748022.49</v>
      </c>
      <c r="R313" s="4">
        <v>1.6E-2</v>
      </c>
      <c r="S313" s="3">
        <v>203968</v>
      </c>
      <c r="T313" s="3"/>
      <c r="U313" s="5"/>
      <c r="V313" s="3">
        <v>8427985</v>
      </c>
      <c r="W313" s="5"/>
      <c r="X313" s="3">
        <v>22785007</v>
      </c>
      <c r="Y313" s="3">
        <v>7312121</v>
      </c>
      <c r="Z313" s="3">
        <v>53589</v>
      </c>
      <c r="AA313" s="3">
        <v>1087073</v>
      </c>
      <c r="AB313" s="3">
        <v>12956647</v>
      </c>
      <c r="AC313" s="3">
        <v>1375577</v>
      </c>
      <c r="AD313" s="3">
        <v>14357022</v>
      </c>
      <c r="AE313" s="3">
        <v>0</v>
      </c>
      <c r="AF313" s="3">
        <v>13523119</v>
      </c>
      <c r="AG313" s="3">
        <v>203968</v>
      </c>
      <c r="AH313" s="3">
        <v>14357022</v>
      </c>
      <c r="AI313" s="3">
        <v>8427985</v>
      </c>
      <c r="AJ313" s="3">
        <v>839982</v>
      </c>
      <c r="AK313" s="3">
        <v>839982</v>
      </c>
      <c r="AL313" s="3">
        <v>1055920</v>
      </c>
      <c r="AM313" s="3">
        <v>-215938</v>
      </c>
      <c r="AN313" s="3">
        <v>272118</v>
      </c>
      <c r="AO313" s="3">
        <v>0</v>
      </c>
      <c r="AP313" s="3">
        <v>-272118</v>
      </c>
      <c r="AQ313" s="3">
        <v>0</v>
      </c>
      <c r="AR313" s="3">
        <f>Tabela1[[#This Row],[Potrzeby finansowe 2027
w tym:]]+Tabela1[[#This Row],[Rozliczenie 2025 potrz. fin.]]</f>
        <v>22785007</v>
      </c>
      <c r="AS313" s="3">
        <v>0</v>
      </c>
      <c r="AT313" s="3">
        <v>0</v>
      </c>
      <c r="AU313" s="3"/>
      <c r="AV313" s="3"/>
      <c r="AW313" s="3"/>
      <c r="AX313" s="3"/>
      <c r="AY313" s="3"/>
      <c r="AZ313" s="3"/>
      <c r="BA313" s="3">
        <v>53589</v>
      </c>
      <c r="BB313" s="3">
        <v>0</v>
      </c>
      <c r="BC313" s="3">
        <v>155.59</v>
      </c>
      <c r="BD313" s="3">
        <v>0</v>
      </c>
      <c r="BE313" s="3">
        <v>36.549999999999997</v>
      </c>
      <c r="BF313" s="3">
        <v>0</v>
      </c>
      <c r="BG313" s="3">
        <v>524883</v>
      </c>
      <c r="BH313" s="3">
        <v>4932</v>
      </c>
      <c r="BI313" s="3">
        <v>562190</v>
      </c>
      <c r="BJ313" s="3">
        <v>8639087.3800000008</v>
      </c>
      <c r="BK313" s="3">
        <v>5608267.46</v>
      </c>
      <c r="BL313" s="3">
        <v>2277247.3199999998</v>
      </c>
      <c r="BM313" s="3">
        <v>7568785.04</v>
      </c>
      <c r="BN313" s="53">
        <v>0.68016563610419412</v>
      </c>
      <c r="BO313" s="54">
        <v>1.9381070000000001E-4</v>
      </c>
      <c r="BP313" s="70">
        <v>4874</v>
      </c>
      <c r="BQ313" s="71"/>
      <c r="BR313" s="70"/>
      <c r="BS313" s="72"/>
      <c r="BT313" s="72"/>
      <c r="BU313" s="70">
        <v>13523119</v>
      </c>
      <c r="BV313" s="70">
        <v>203968</v>
      </c>
      <c r="BW313" s="74">
        <v>14357022</v>
      </c>
      <c r="BX313" s="70">
        <v>28084109</v>
      </c>
    </row>
    <row r="314" spans="1:76" x14ac:dyDescent="0.3">
      <c r="A314" s="73" t="s">
        <v>10</v>
      </c>
      <c r="B314" s="2" t="s">
        <v>23</v>
      </c>
      <c r="C314" s="2" t="s">
        <v>12</v>
      </c>
      <c r="D314" s="2" t="s">
        <v>21</v>
      </c>
      <c r="E314" s="2" t="s">
        <v>15</v>
      </c>
      <c r="F314" s="17" t="str">
        <f>+Tabela1[[#This Row],[WK]]&amp;Tabela1[[#This Row],[PK]]&amp;Tabela1[[#This Row],[GK]]</f>
        <v>060105</v>
      </c>
      <c r="G314" s="2" t="s">
        <v>323</v>
      </c>
      <c r="H314" s="3">
        <v>171966496.69</v>
      </c>
      <c r="I314" s="4">
        <v>1.125</v>
      </c>
      <c r="J314" s="3">
        <v>193462308.78</v>
      </c>
      <c r="K314" s="4">
        <v>7.0000000000000007E-2</v>
      </c>
      <c r="L314" s="3">
        <v>13542362</v>
      </c>
      <c r="M314" s="3"/>
      <c r="N314" s="5"/>
      <c r="O314" s="3">
        <v>14843343.709999999</v>
      </c>
      <c r="P314" s="4">
        <v>1.125</v>
      </c>
      <c r="Q314" s="3">
        <v>16698761.67</v>
      </c>
      <c r="R314" s="4">
        <v>1.6E-2</v>
      </c>
      <c r="S314" s="3">
        <v>267180</v>
      </c>
      <c r="T314" s="3"/>
      <c r="U314" s="5"/>
      <c r="V314" s="3">
        <v>9587416</v>
      </c>
      <c r="W314" s="5"/>
      <c r="X314" s="3">
        <v>16558295</v>
      </c>
      <c r="Y314" s="3">
        <v>2214790</v>
      </c>
      <c r="Z314" s="3">
        <v>606902</v>
      </c>
      <c r="AA314" s="3">
        <v>974044</v>
      </c>
      <c r="AB314" s="3">
        <v>8668181</v>
      </c>
      <c r="AC314" s="3">
        <v>4094378</v>
      </c>
      <c r="AD314" s="3">
        <v>6970879</v>
      </c>
      <c r="AE314" s="3">
        <v>0</v>
      </c>
      <c r="AF314" s="3">
        <v>13542362</v>
      </c>
      <c r="AG314" s="3">
        <v>267180</v>
      </c>
      <c r="AH314" s="3">
        <v>6970879</v>
      </c>
      <c r="AI314" s="3">
        <v>9587416</v>
      </c>
      <c r="AJ314" s="3">
        <v>104880</v>
      </c>
      <c r="AK314" s="3">
        <v>104880</v>
      </c>
      <c r="AL314" s="3">
        <v>819880</v>
      </c>
      <c r="AM314" s="3">
        <v>-715000</v>
      </c>
      <c r="AN314" s="3">
        <v>-17327</v>
      </c>
      <c r="AO314" s="3">
        <v>0</v>
      </c>
      <c r="AP314" s="3">
        <v>17327</v>
      </c>
      <c r="AQ314" s="3">
        <v>0</v>
      </c>
      <c r="AR314" s="3">
        <f>Tabela1[[#This Row],[Potrzeby finansowe 2027
w tym:]]+Tabela1[[#This Row],[Rozliczenie 2025 potrz. fin.]]</f>
        <v>16558295</v>
      </c>
      <c r="AS314" s="3">
        <v>0</v>
      </c>
      <c r="AT314" s="3">
        <v>0</v>
      </c>
      <c r="AU314" s="3"/>
      <c r="AV314" s="3"/>
      <c r="AW314" s="3"/>
      <c r="AX314" s="3"/>
      <c r="AY314" s="3"/>
      <c r="AZ314" s="3"/>
      <c r="BA314" s="3">
        <v>606902</v>
      </c>
      <c r="BB314" s="3">
        <v>0</v>
      </c>
      <c r="BC314" s="3">
        <v>132.47999999999999</v>
      </c>
      <c r="BD314" s="3">
        <v>5453.16</v>
      </c>
      <c r="BE314" s="3">
        <v>371.62</v>
      </c>
      <c r="BF314" s="3">
        <v>0</v>
      </c>
      <c r="BG314" s="3">
        <v>513283</v>
      </c>
      <c r="BH314" s="3">
        <v>4823</v>
      </c>
      <c r="BI314" s="3">
        <v>460761</v>
      </c>
      <c r="BJ314" s="3">
        <v>7080440.9149999991</v>
      </c>
      <c r="BK314" s="3">
        <v>4868787.1199999992</v>
      </c>
      <c r="BL314" s="3">
        <v>90598.19</v>
      </c>
      <c r="BM314" s="3">
        <v>8665418.8000000007</v>
      </c>
      <c r="BN314" s="53">
        <v>0.87889352097964069</v>
      </c>
      <c r="BO314" s="54">
        <v>1.695469E-4</v>
      </c>
      <c r="BP314" s="70">
        <v>4264</v>
      </c>
      <c r="BQ314" s="71"/>
      <c r="BR314" s="70"/>
      <c r="BS314" s="72"/>
      <c r="BT314" s="72"/>
      <c r="BU314" s="70">
        <v>13542362</v>
      </c>
      <c r="BV314" s="70">
        <v>267180</v>
      </c>
      <c r="BW314" s="74">
        <v>6970879</v>
      </c>
      <c r="BX314" s="70">
        <v>20780421</v>
      </c>
    </row>
    <row r="315" spans="1:76" x14ac:dyDescent="0.3">
      <c r="A315" s="73" t="s">
        <v>10</v>
      </c>
      <c r="B315" s="2" t="s">
        <v>23</v>
      </c>
      <c r="C315" s="2" t="s">
        <v>12</v>
      </c>
      <c r="D315" s="2" t="s">
        <v>23</v>
      </c>
      <c r="E315" s="2" t="s">
        <v>15</v>
      </c>
      <c r="F315" s="17" t="str">
        <f>+Tabela1[[#This Row],[WK]]&amp;Tabela1[[#This Row],[PK]]&amp;Tabela1[[#This Row],[GK]]</f>
        <v>060106</v>
      </c>
      <c r="G315" s="2" t="s">
        <v>324</v>
      </c>
      <c r="H315" s="3">
        <v>119902684.63</v>
      </c>
      <c r="I315" s="4">
        <v>1.125</v>
      </c>
      <c r="J315" s="3">
        <v>134890520.21000001</v>
      </c>
      <c r="K315" s="4">
        <v>7.0000000000000007E-2</v>
      </c>
      <c r="L315" s="3">
        <v>9442336</v>
      </c>
      <c r="M315" s="3"/>
      <c r="N315" s="5"/>
      <c r="O315" s="3">
        <v>8048480.7199999997</v>
      </c>
      <c r="P315" s="4">
        <v>1.125</v>
      </c>
      <c r="Q315" s="3">
        <v>9054540.8100000005</v>
      </c>
      <c r="R315" s="4">
        <v>1.6E-2</v>
      </c>
      <c r="S315" s="3">
        <v>144873</v>
      </c>
      <c r="T315" s="3"/>
      <c r="U315" s="5"/>
      <c r="V315" s="3">
        <v>6873028</v>
      </c>
      <c r="W315" s="5"/>
      <c r="X315" s="3">
        <v>12948871</v>
      </c>
      <c r="Y315" s="3">
        <v>3562847</v>
      </c>
      <c r="Z315" s="3">
        <v>332691</v>
      </c>
      <c r="AA315" s="3">
        <v>811277</v>
      </c>
      <c r="AB315" s="3">
        <v>4803887</v>
      </c>
      <c r="AC315" s="3">
        <v>3438169</v>
      </c>
      <c r="AD315" s="3">
        <v>6075843</v>
      </c>
      <c r="AE315" s="3">
        <v>0</v>
      </c>
      <c r="AF315" s="3">
        <v>9442336</v>
      </c>
      <c r="AG315" s="3">
        <v>144873</v>
      </c>
      <c r="AH315" s="3">
        <v>6075843</v>
      </c>
      <c r="AI315" s="3">
        <v>6873028</v>
      </c>
      <c r="AJ315" s="3">
        <v>795591</v>
      </c>
      <c r="AK315" s="3">
        <v>795591</v>
      </c>
      <c r="AL315" s="3">
        <v>493952</v>
      </c>
      <c r="AM315" s="3">
        <v>301639</v>
      </c>
      <c r="AN315" s="3">
        <v>197938</v>
      </c>
      <c r="AO315" s="3">
        <v>0</v>
      </c>
      <c r="AP315" s="3">
        <v>-197938</v>
      </c>
      <c r="AQ315" s="3">
        <v>0</v>
      </c>
      <c r="AR315" s="3">
        <f>Tabela1[[#This Row],[Potrzeby finansowe 2027
w tym:]]+Tabela1[[#This Row],[Rozliczenie 2025 potrz. fin.]]</f>
        <v>12948871</v>
      </c>
      <c r="AS315" s="3">
        <v>0</v>
      </c>
      <c r="AT315" s="3">
        <v>0</v>
      </c>
      <c r="AU315" s="3"/>
      <c r="AV315" s="3"/>
      <c r="AW315" s="3"/>
      <c r="AX315" s="3"/>
      <c r="AY315" s="3"/>
      <c r="AZ315" s="3"/>
      <c r="BA315" s="3">
        <v>332691</v>
      </c>
      <c r="BB315" s="3">
        <v>0</v>
      </c>
      <c r="BC315" s="3">
        <v>44.23</v>
      </c>
      <c r="BD315" s="3">
        <v>3179.52</v>
      </c>
      <c r="BE315" s="3">
        <v>12.58</v>
      </c>
      <c r="BF315" s="3">
        <v>0</v>
      </c>
      <c r="BG315" s="3">
        <v>377782</v>
      </c>
      <c r="BH315" s="3">
        <v>3165</v>
      </c>
      <c r="BI315" s="3">
        <v>433495</v>
      </c>
      <c r="BJ315" s="3">
        <v>6661443.4949999992</v>
      </c>
      <c r="BK315" s="3">
        <v>2290087.0199999996</v>
      </c>
      <c r="BL315" s="3">
        <v>2119217.0699999998</v>
      </c>
      <c r="BM315" s="3">
        <v>13246991.76</v>
      </c>
      <c r="BN315" s="53">
        <v>0.74103130858118138</v>
      </c>
      <c r="BO315" s="54">
        <v>1.20656E-4</v>
      </c>
      <c r="BP315" s="70">
        <v>3035</v>
      </c>
      <c r="BQ315" s="71"/>
      <c r="BR315" s="70"/>
      <c r="BS315" s="72"/>
      <c r="BT315" s="72"/>
      <c r="BU315" s="70">
        <v>9442336</v>
      </c>
      <c r="BV315" s="70">
        <v>144873</v>
      </c>
      <c r="BW315" s="74">
        <v>6075843</v>
      </c>
      <c r="BX315" s="70">
        <v>15663052</v>
      </c>
    </row>
    <row r="316" spans="1:76" x14ac:dyDescent="0.3">
      <c r="A316" s="73" t="s">
        <v>10</v>
      </c>
      <c r="B316" s="2" t="s">
        <v>23</v>
      </c>
      <c r="C316" s="2" t="s">
        <v>12</v>
      </c>
      <c r="D316" s="2" t="s">
        <v>30</v>
      </c>
      <c r="E316" s="2" t="s">
        <v>15</v>
      </c>
      <c r="F316" s="17" t="str">
        <f>+Tabela1[[#This Row],[WK]]&amp;Tabela1[[#This Row],[PK]]&amp;Tabela1[[#This Row],[GK]]</f>
        <v>060107</v>
      </c>
      <c r="G316" s="2" t="s">
        <v>325</v>
      </c>
      <c r="H316" s="3">
        <v>127123987.76000001</v>
      </c>
      <c r="I316" s="4">
        <v>1.125</v>
      </c>
      <c r="J316" s="3">
        <v>143014486.22999999</v>
      </c>
      <c r="K316" s="4">
        <v>7.0000000000000007E-2</v>
      </c>
      <c r="L316" s="3">
        <v>10011014</v>
      </c>
      <c r="M316" s="3"/>
      <c r="N316" s="5"/>
      <c r="O316" s="3">
        <v>1960364.05</v>
      </c>
      <c r="P316" s="4">
        <v>1.125</v>
      </c>
      <c r="Q316" s="3">
        <v>2205409.56</v>
      </c>
      <c r="R316" s="4">
        <v>1.6E-2</v>
      </c>
      <c r="S316" s="3">
        <v>35287</v>
      </c>
      <c r="T316" s="3"/>
      <c r="U316" s="5"/>
      <c r="V316" s="3">
        <v>6546824</v>
      </c>
      <c r="W316" s="5"/>
      <c r="X316" s="3">
        <v>17361374</v>
      </c>
      <c r="Y316" s="3">
        <v>5663533</v>
      </c>
      <c r="Z316" s="3">
        <v>278319</v>
      </c>
      <c r="AA316" s="3">
        <v>765861</v>
      </c>
      <c r="AB316" s="3">
        <v>9372342</v>
      </c>
      <c r="AC316" s="3">
        <v>1281319</v>
      </c>
      <c r="AD316" s="3">
        <v>10814549</v>
      </c>
      <c r="AE316" s="3">
        <v>0</v>
      </c>
      <c r="AF316" s="3">
        <v>10011014</v>
      </c>
      <c r="AG316" s="3">
        <v>35287</v>
      </c>
      <c r="AH316" s="3">
        <v>10814549</v>
      </c>
      <c r="AI316" s="3">
        <v>6546824</v>
      </c>
      <c r="AJ316" s="3">
        <v>78202</v>
      </c>
      <c r="AK316" s="3">
        <v>78202</v>
      </c>
      <c r="AL316" s="3">
        <v>661196</v>
      </c>
      <c r="AM316" s="3">
        <v>-582994</v>
      </c>
      <c r="AN316" s="3">
        <v>423052</v>
      </c>
      <c r="AO316" s="3">
        <v>0</v>
      </c>
      <c r="AP316" s="3">
        <v>-423052</v>
      </c>
      <c r="AQ316" s="3">
        <v>0</v>
      </c>
      <c r="AR316" s="3">
        <f>Tabela1[[#This Row],[Potrzeby finansowe 2027
w tym:]]+Tabela1[[#This Row],[Rozliczenie 2025 potrz. fin.]]</f>
        <v>17361374</v>
      </c>
      <c r="AS316" s="3">
        <v>0</v>
      </c>
      <c r="AT316" s="3">
        <v>0</v>
      </c>
      <c r="AU316" s="3"/>
      <c r="AV316" s="3"/>
      <c r="AW316" s="3"/>
      <c r="AX316" s="3"/>
      <c r="AY316" s="3"/>
      <c r="AZ316" s="3"/>
      <c r="BA316" s="3">
        <v>278319</v>
      </c>
      <c r="BB316" s="3">
        <v>0</v>
      </c>
      <c r="BC316" s="3">
        <v>5.93</v>
      </c>
      <c r="BD316" s="3">
        <v>2768.61</v>
      </c>
      <c r="BE316" s="3">
        <v>0.23</v>
      </c>
      <c r="BF316" s="3">
        <v>0</v>
      </c>
      <c r="BG316" s="3">
        <v>392811</v>
      </c>
      <c r="BH316" s="3">
        <v>3691</v>
      </c>
      <c r="BI316" s="3">
        <v>373050</v>
      </c>
      <c r="BJ316" s="3">
        <v>5732599.5900000008</v>
      </c>
      <c r="BK316" s="3">
        <v>2364356.120000001</v>
      </c>
      <c r="BL316" s="3">
        <v>123926.8</v>
      </c>
      <c r="BM316" s="3">
        <v>13225120.279999999</v>
      </c>
      <c r="BN316" s="53">
        <v>0.66671702899564467</v>
      </c>
      <c r="BO316" s="54">
        <v>1.4320749999999999E-4</v>
      </c>
      <c r="BP316" s="70">
        <v>3602</v>
      </c>
      <c r="BQ316" s="71"/>
      <c r="BR316" s="70"/>
      <c r="BS316" s="72"/>
      <c r="BT316" s="72"/>
      <c r="BU316" s="70">
        <v>10011014</v>
      </c>
      <c r="BV316" s="70">
        <v>35287</v>
      </c>
      <c r="BW316" s="74">
        <v>10814549</v>
      </c>
      <c r="BX316" s="70">
        <v>20860850</v>
      </c>
    </row>
    <row r="317" spans="1:76" x14ac:dyDescent="0.3">
      <c r="A317" s="73" t="s">
        <v>10</v>
      </c>
      <c r="B317" s="2" t="s">
        <v>23</v>
      </c>
      <c r="C317" s="2" t="s">
        <v>12</v>
      </c>
      <c r="D317" s="2" t="s">
        <v>54</v>
      </c>
      <c r="E317" s="2" t="s">
        <v>15</v>
      </c>
      <c r="F317" s="17" t="str">
        <f>+Tabela1[[#This Row],[WK]]&amp;Tabela1[[#This Row],[PK]]&amp;Tabela1[[#This Row],[GK]]</f>
        <v>060108</v>
      </c>
      <c r="G317" s="2" t="s">
        <v>326</v>
      </c>
      <c r="H317" s="3">
        <v>144175881.36000001</v>
      </c>
      <c r="I317" s="4">
        <v>1.125</v>
      </c>
      <c r="J317" s="3">
        <v>162197866.53</v>
      </c>
      <c r="K317" s="4">
        <v>7.0000000000000007E-2</v>
      </c>
      <c r="L317" s="3">
        <v>11353851</v>
      </c>
      <c r="M317" s="3"/>
      <c r="N317" s="5"/>
      <c r="O317" s="3">
        <v>3617791.0999999996</v>
      </c>
      <c r="P317" s="4">
        <v>1.125</v>
      </c>
      <c r="Q317" s="3">
        <v>4070014.99</v>
      </c>
      <c r="R317" s="4">
        <v>1.6E-2</v>
      </c>
      <c r="S317" s="3">
        <v>65120</v>
      </c>
      <c r="T317" s="3"/>
      <c r="U317" s="5"/>
      <c r="V317" s="3">
        <v>8270182</v>
      </c>
      <c r="W317" s="5"/>
      <c r="X317" s="3">
        <v>17744638</v>
      </c>
      <c r="Y317" s="3">
        <v>3507145</v>
      </c>
      <c r="Z317" s="3">
        <v>22321</v>
      </c>
      <c r="AA317" s="3">
        <v>979794</v>
      </c>
      <c r="AB317" s="3">
        <v>6694201</v>
      </c>
      <c r="AC317" s="3">
        <v>6541177</v>
      </c>
      <c r="AD317" s="3">
        <v>9474456</v>
      </c>
      <c r="AE317" s="3">
        <v>0</v>
      </c>
      <c r="AF317" s="3">
        <v>11353851</v>
      </c>
      <c r="AG317" s="3">
        <v>65120</v>
      </c>
      <c r="AH317" s="3">
        <v>9474456</v>
      </c>
      <c r="AI317" s="3">
        <v>8270182</v>
      </c>
      <c r="AJ317" s="3">
        <v>414742</v>
      </c>
      <c r="AK317" s="3">
        <v>414742</v>
      </c>
      <c r="AL317" s="3">
        <v>449043</v>
      </c>
      <c r="AM317" s="3">
        <v>-34301</v>
      </c>
      <c r="AN317" s="3">
        <v>-127047</v>
      </c>
      <c r="AO317" s="3">
        <v>0</v>
      </c>
      <c r="AP317" s="3">
        <v>127047</v>
      </c>
      <c r="AQ317" s="3">
        <v>0</v>
      </c>
      <c r="AR317" s="3">
        <f>Tabela1[[#This Row],[Potrzeby finansowe 2027
w tym:]]+Tabela1[[#This Row],[Rozliczenie 2025 potrz. fin.]]</f>
        <v>17744638</v>
      </c>
      <c r="AS317" s="3">
        <v>0</v>
      </c>
      <c r="AT317" s="3">
        <v>0</v>
      </c>
      <c r="AU317" s="3"/>
      <c r="AV317" s="3"/>
      <c r="AW317" s="3"/>
      <c r="AX317" s="3"/>
      <c r="AY317" s="3"/>
      <c r="AZ317" s="3"/>
      <c r="BA317" s="3">
        <v>22321</v>
      </c>
      <c r="BB317" s="3">
        <v>0</v>
      </c>
      <c r="BC317" s="3">
        <v>67.09</v>
      </c>
      <c r="BD317" s="3">
        <v>0</v>
      </c>
      <c r="BE317" s="3">
        <v>0</v>
      </c>
      <c r="BF317" s="3">
        <v>0</v>
      </c>
      <c r="BG317" s="3">
        <v>431550</v>
      </c>
      <c r="BH317" s="3">
        <v>4055</v>
      </c>
      <c r="BI317" s="3">
        <v>548244</v>
      </c>
      <c r="BJ317" s="3">
        <v>8424782.0875000004</v>
      </c>
      <c r="BK317" s="3">
        <v>3633642.6899999995</v>
      </c>
      <c r="BL317" s="3">
        <v>5051823.3899999997</v>
      </c>
      <c r="BM317" s="3">
        <v>9060910.8100000005</v>
      </c>
      <c r="BN317" s="53">
        <v>0.77180082631524949</v>
      </c>
      <c r="BO317" s="54">
        <v>1.3822739999999999E-4</v>
      </c>
      <c r="BP317" s="70">
        <v>3476</v>
      </c>
      <c r="BQ317" s="71"/>
      <c r="BR317" s="70"/>
      <c r="BS317" s="72"/>
      <c r="BT317" s="72"/>
      <c r="BU317" s="70">
        <v>11353851</v>
      </c>
      <c r="BV317" s="70">
        <v>65120</v>
      </c>
      <c r="BW317" s="74">
        <v>9474456</v>
      </c>
      <c r="BX317" s="70">
        <v>20893427</v>
      </c>
    </row>
    <row r="318" spans="1:76" x14ac:dyDescent="0.3">
      <c r="A318" s="73" t="s">
        <v>10</v>
      </c>
      <c r="B318" s="2" t="s">
        <v>23</v>
      </c>
      <c r="C318" s="2" t="s">
        <v>12</v>
      </c>
      <c r="D318" s="2" t="s">
        <v>56</v>
      </c>
      <c r="E318" s="2" t="s">
        <v>15</v>
      </c>
      <c r="F318" s="17" t="str">
        <f>+Tabela1[[#This Row],[WK]]&amp;Tabela1[[#This Row],[PK]]&amp;Tabela1[[#This Row],[GK]]</f>
        <v>060109</v>
      </c>
      <c r="G318" s="2" t="s">
        <v>327</v>
      </c>
      <c r="H318" s="3">
        <v>145418341.61000001</v>
      </c>
      <c r="I318" s="4">
        <v>1.125</v>
      </c>
      <c r="J318" s="3">
        <v>163595634.31</v>
      </c>
      <c r="K318" s="4">
        <v>7.0000000000000007E-2</v>
      </c>
      <c r="L318" s="3">
        <v>11451694</v>
      </c>
      <c r="M318" s="3"/>
      <c r="N318" s="5"/>
      <c r="O318" s="3">
        <v>8452805.1500000004</v>
      </c>
      <c r="P318" s="4">
        <v>1.125</v>
      </c>
      <c r="Q318" s="3">
        <v>9509405.7899999991</v>
      </c>
      <c r="R318" s="4">
        <v>1.6E-2</v>
      </c>
      <c r="S318" s="3">
        <v>152150</v>
      </c>
      <c r="T318" s="3"/>
      <c r="U318" s="5"/>
      <c r="V318" s="3">
        <v>7696208</v>
      </c>
      <c r="W318" s="5"/>
      <c r="X318" s="3">
        <v>19249509</v>
      </c>
      <c r="Y318" s="3">
        <v>4713814</v>
      </c>
      <c r="Z318" s="3">
        <v>0</v>
      </c>
      <c r="AA318" s="3">
        <v>1020738</v>
      </c>
      <c r="AB318" s="3">
        <v>7859291</v>
      </c>
      <c r="AC318" s="3">
        <v>5655666</v>
      </c>
      <c r="AD318" s="3">
        <v>11553301</v>
      </c>
      <c r="AE318" s="3">
        <v>0</v>
      </c>
      <c r="AF318" s="3">
        <v>11451694</v>
      </c>
      <c r="AG318" s="3">
        <v>152150</v>
      </c>
      <c r="AH318" s="3">
        <v>11553301</v>
      </c>
      <c r="AI318" s="3">
        <v>7696208</v>
      </c>
      <c r="AJ318" s="3">
        <v>384435</v>
      </c>
      <c r="AK318" s="3">
        <v>384435</v>
      </c>
      <c r="AL318" s="3">
        <v>341773</v>
      </c>
      <c r="AM318" s="3">
        <v>42662</v>
      </c>
      <c r="AN318" s="3">
        <v>-168346</v>
      </c>
      <c r="AO318" s="3">
        <v>0</v>
      </c>
      <c r="AP318" s="3">
        <v>168346</v>
      </c>
      <c r="AQ318" s="3">
        <v>0</v>
      </c>
      <c r="AR318" s="3">
        <f>Tabela1[[#This Row],[Potrzeby finansowe 2027
w tym:]]+Tabela1[[#This Row],[Rozliczenie 2025 potrz. fin.]]</f>
        <v>19249509</v>
      </c>
      <c r="AS318" s="3">
        <v>0</v>
      </c>
      <c r="AT318" s="3">
        <v>0</v>
      </c>
      <c r="AU318" s="3"/>
      <c r="AV318" s="3"/>
      <c r="AW318" s="3"/>
      <c r="AX318" s="3"/>
      <c r="AY318" s="3"/>
      <c r="AZ318" s="3"/>
      <c r="BA318" s="3">
        <v>0</v>
      </c>
      <c r="BB318" s="3">
        <v>0</v>
      </c>
      <c r="BC318" s="3">
        <v>0</v>
      </c>
      <c r="BD318" s="3">
        <v>0</v>
      </c>
      <c r="BE318" s="3">
        <v>0</v>
      </c>
      <c r="BF318" s="3">
        <v>0</v>
      </c>
      <c r="BG318" s="3">
        <v>472628</v>
      </c>
      <c r="BH318" s="3">
        <v>4441</v>
      </c>
      <c r="BI318" s="3">
        <v>548110</v>
      </c>
      <c r="BJ318" s="3">
        <v>8422719.0324999988</v>
      </c>
      <c r="BK318" s="3">
        <v>3618104.7499999981</v>
      </c>
      <c r="BL318" s="3">
        <v>3018503.16</v>
      </c>
      <c r="BM318" s="3">
        <v>13181450.810000001</v>
      </c>
      <c r="BN318" s="53">
        <v>0.7325667067700028</v>
      </c>
      <c r="BO318" s="54">
        <v>1.5373430000000001E-4</v>
      </c>
      <c r="BP318" s="70">
        <v>3866</v>
      </c>
      <c r="BQ318" s="71"/>
      <c r="BR318" s="70"/>
      <c r="BS318" s="72"/>
      <c r="BT318" s="72"/>
      <c r="BU318" s="70">
        <v>11451694</v>
      </c>
      <c r="BV318" s="70">
        <v>152150</v>
      </c>
      <c r="BW318" s="74">
        <v>11553301</v>
      </c>
      <c r="BX318" s="70">
        <v>23157145</v>
      </c>
    </row>
    <row r="319" spans="1:76" x14ac:dyDescent="0.3">
      <c r="A319" s="73" t="s">
        <v>10</v>
      </c>
      <c r="B319" s="2" t="s">
        <v>23</v>
      </c>
      <c r="C319" s="2" t="s">
        <v>12</v>
      </c>
      <c r="D319" s="2" t="s">
        <v>69</v>
      </c>
      <c r="E319" s="2" t="s">
        <v>15</v>
      </c>
      <c r="F319" s="17" t="str">
        <f>+Tabela1[[#This Row],[WK]]&amp;Tabela1[[#This Row],[PK]]&amp;Tabela1[[#This Row],[GK]]</f>
        <v>060110</v>
      </c>
      <c r="G319" s="2" t="s">
        <v>319</v>
      </c>
      <c r="H319" s="3">
        <v>361677210.23000002</v>
      </c>
      <c r="I319" s="4">
        <v>1.125</v>
      </c>
      <c r="J319" s="3">
        <v>406886861.50999999</v>
      </c>
      <c r="K319" s="4">
        <v>7.0000000000000007E-2</v>
      </c>
      <c r="L319" s="3">
        <v>28482080</v>
      </c>
      <c r="M319" s="3"/>
      <c r="N319" s="5"/>
      <c r="O319" s="3">
        <v>32130663.490000002</v>
      </c>
      <c r="P319" s="4">
        <v>1.125</v>
      </c>
      <c r="Q319" s="3">
        <v>36146996.43</v>
      </c>
      <c r="R319" s="4">
        <v>1.6E-2</v>
      </c>
      <c r="S319" s="3">
        <v>578352</v>
      </c>
      <c r="T319" s="3"/>
      <c r="U319" s="5"/>
      <c r="V319" s="3">
        <v>19630253</v>
      </c>
      <c r="W319" s="5"/>
      <c r="X319" s="3">
        <v>44995764</v>
      </c>
      <c r="Y319" s="3">
        <v>15511053</v>
      </c>
      <c r="Z319" s="3">
        <v>0</v>
      </c>
      <c r="AA319" s="3">
        <v>2042610</v>
      </c>
      <c r="AB319" s="3">
        <v>26514077</v>
      </c>
      <c r="AC319" s="3">
        <v>928024</v>
      </c>
      <c r="AD319" s="3">
        <v>25365511</v>
      </c>
      <c r="AE319" s="3">
        <v>0</v>
      </c>
      <c r="AF319" s="3">
        <v>28482080</v>
      </c>
      <c r="AG319" s="3">
        <v>578352</v>
      </c>
      <c r="AH319" s="3">
        <v>25365511</v>
      </c>
      <c r="AI319" s="3">
        <v>19630253</v>
      </c>
      <c r="AJ319" s="3">
        <v>289195</v>
      </c>
      <c r="AK319" s="3">
        <v>289195</v>
      </c>
      <c r="AL319" s="3">
        <v>1878276</v>
      </c>
      <c r="AM319" s="3">
        <v>-1589081</v>
      </c>
      <c r="AN319" s="3">
        <v>484746</v>
      </c>
      <c r="AO319" s="3">
        <v>0</v>
      </c>
      <c r="AP319" s="3">
        <v>-484746</v>
      </c>
      <c r="AQ319" s="3">
        <v>0</v>
      </c>
      <c r="AR319" s="3">
        <f>Tabela1[[#This Row],[Potrzeby finansowe 2027
w tym:]]+Tabela1[[#This Row],[Rozliczenie 2025 potrz. fin.]]</f>
        <v>44995764</v>
      </c>
      <c r="AS319" s="3">
        <v>0</v>
      </c>
      <c r="AT319" s="3">
        <v>0</v>
      </c>
      <c r="AU319" s="3"/>
      <c r="AV319" s="3"/>
      <c r="AW319" s="3"/>
      <c r="AX319" s="3"/>
      <c r="AY319" s="3"/>
      <c r="AZ319" s="3"/>
      <c r="BA319" s="3">
        <v>0</v>
      </c>
      <c r="BB319" s="3">
        <v>0</v>
      </c>
      <c r="BC319" s="3">
        <v>0</v>
      </c>
      <c r="BD319" s="3">
        <v>0</v>
      </c>
      <c r="BE319" s="3">
        <v>0</v>
      </c>
      <c r="BF319" s="3">
        <v>0</v>
      </c>
      <c r="BG319" s="3">
        <v>1082545</v>
      </c>
      <c r="BH319" s="3">
        <v>10172</v>
      </c>
      <c r="BI319" s="3">
        <v>960065</v>
      </c>
      <c r="BJ319" s="3">
        <v>14753170.2225</v>
      </c>
      <c r="BK319" s="3">
        <v>9500288</v>
      </c>
      <c r="BL319" s="3">
        <v>5823649.8300000001</v>
      </c>
      <c r="BM319" s="3">
        <v>9364229.2300000004</v>
      </c>
      <c r="BN319" s="53">
        <v>0.69235518498829551</v>
      </c>
      <c r="BO319" s="54">
        <v>4.298328E-4</v>
      </c>
      <c r="BP319" s="70">
        <v>10810</v>
      </c>
      <c r="BQ319" s="71"/>
      <c r="BR319" s="70"/>
      <c r="BS319" s="72"/>
      <c r="BT319" s="72"/>
      <c r="BU319" s="70">
        <v>28482080</v>
      </c>
      <c r="BV319" s="70">
        <v>578352</v>
      </c>
      <c r="BW319" s="74">
        <v>25365511</v>
      </c>
      <c r="BX319" s="70">
        <v>54425943</v>
      </c>
    </row>
    <row r="320" spans="1:76" x14ac:dyDescent="0.3">
      <c r="A320" s="73" t="s">
        <v>10</v>
      </c>
      <c r="B320" s="2" t="s">
        <v>23</v>
      </c>
      <c r="C320" s="2" t="s">
        <v>12</v>
      </c>
      <c r="D320" s="2" t="s">
        <v>71</v>
      </c>
      <c r="E320" s="2" t="s">
        <v>15</v>
      </c>
      <c r="F320" s="17" t="str">
        <f>+Tabela1[[#This Row],[WK]]&amp;Tabela1[[#This Row],[PK]]&amp;Tabela1[[#This Row],[GK]]</f>
        <v>060111</v>
      </c>
      <c r="G320" s="2" t="s">
        <v>328</v>
      </c>
      <c r="H320" s="3">
        <v>243125105.84</v>
      </c>
      <c r="I320" s="4">
        <v>1.125</v>
      </c>
      <c r="J320" s="3">
        <v>273515744.06999999</v>
      </c>
      <c r="K320" s="4">
        <v>7.0000000000000007E-2</v>
      </c>
      <c r="L320" s="3">
        <v>19146102</v>
      </c>
      <c r="M320" s="3"/>
      <c r="N320" s="5"/>
      <c r="O320" s="3">
        <v>9258689.5899999999</v>
      </c>
      <c r="P320" s="4">
        <v>1.125</v>
      </c>
      <c r="Q320" s="3">
        <v>10416025.789999999</v>
      </c>
      <c r="R320" s="4">
        <v>1.6E-2</v>
      </c>
      <c r="S320" s="3">
        <v>166656</v>
      </c>
      <c r="T320" s="3"/>
      <c r="U320" s="5"/>
      <c r="V320" s="3">
        <v>12933732</v>
      </c>
      <c r="W320" s="5"/>
      <c r="X320" s="3">
        <v>34647559</v>
      </c>
      <c r="Y320" s="3">
        <v>7724437</v>
      </c>
      <c r="Z320" s="3">
        <v>0</v>
      </c>
      <c r="AA320" s="3">
        <v>1149801</v>
      </c>
      <c r="AB320" s="3">
        <v>19883117</v>
      </c>
      <c r="AC320" s="3">
        <v>5890204</v>
      </c>
      <c r="AD320" s="3">
        <v>21713827</v>
      </c>
      <c r="AE320" s="3">
        <v>0</v>
      </c>
      <c r="AF320" s="3">
        <v>19146102</v>
      </c>
      <c r="AG320" s="3">
        <v>166656</v>
      </c>
      <c r="AH320" s="3">
        <v>21713827</v>
      </c>
      <c r="AI320" s="3">
        <v>12933732</v>
      </c>
      <c r="AJ320" s="3">
        <v>820507</v>
      </c>
      <c r="AK320" s="3">
        <v>820507</v>
      </c>
      <c r="AL320" s="3">
        <v>783231</v>
      </c>
      <c r="AM320" s="3">
        <v>37276</v>
      </c>
      <c r="AN320" s="3">
        <v>151382</v>
      </c>
      <c r="AO320" s="3">
        <v>0</v>
      </c>
      <c r="AP320" s="3">
        <v>-151382</v>
      </c>
      <c r="AQ320" s="3">
        <v>0</v>
      </c>
      <c r="AR320" s="3">
        <f>Tabela1[[#This Row],[Potrzeby finansowe 2027
w tym:]]+Tabela1[[#This Row],[Rozliczenie 2025 potrz. fin.]]</f>
        <v>34647559</v>
      </c>
      <c r="AS320" s="3">
        <v>0</v>
      </c>
      <c r="AT320" s="3">
        <v>0</v>
      </c>
      <c r="AU320" s="3"/>
      <c r="AV320" s="3"/>
      <c r="AW320" s="3"/>
      <c r="AX320" s="3"/>
      <c r="AY320" s="3"/>
      <c r="AZ320" s="3"/>
      <c r="BA320" s="3">
        <v>0</v>
      </c>
      <c r="BB320" s="3">
        <v>0</v>
      </c>
      <c r="BC320" s="3">
        <v>0</v>
      </c>
      <c r="BD320" s="3">
        <v>0</v>
      </c>
      <c r="BE320" s="3">
        <v>0</v>
      </c>
      <c r="BF320" s="3">
        <v>0</v>
      </c>
      <c r="BG320" s="3">
        <v>696971</v>
      </c>
      <c r="BH320" s="3">
        <v>6549</v>
      </c>
      <c r="BI320" s="3">
        <v>452830</v>
      </c>
      <c r="BJ320" s="3">
        <v>6958561.3875000002</v>
      </c>
      <c r="BK320" s="3">
        <v>2636083.58</v>
      </c>
      <c r="BL320" s="3">
        <v>2488899.63</v>
      </c>
      <c r="BM320" s="3">
        <v>12312111.970000001</v>
      </c>
      <c r="BN320" s="53">
        <v>0.72220139335776845</v>
      </c>
      <c r="BO320" s="54">
        <v>2.4095670000000001E-4</v>
      </c>
      <c r="BP320" s="70">
        <v>6059</v>
      </c>
      <c r="BQ320" s="71"/>
      <c r="BR320" s="70"/>
      <c r="BS320" s="72"/>
      <c r="BT320" s="72"/>
      <c r="BU320" s="70">
        <v>19146102</v>
      </c>
      <c r="BV320" s="70">
        <v>166656</v>
      </c>
      <c r="BW320" s="74">
        <v>21713827</v>
      </c>
      <c r="BX320" s="70">
        <v>41026585</v>
      </c>
    </row>
    <row r="321" spans="1:76" x14ac:dyDescent="0.3">
      <c r="A321" s="73" t="s">
        <v>10</v>
      </c>
      <c r="B321" s="2" t="s">
        <v>23</v>
      </c>
      <c r="C321" s="2" t="s">
        <v>12</v>
      </c>
      <c r="D321" s="2" t="s">
        <v>72</v>
      </c>
      <c r="E321" s="2" t="s">
        <v>15</v>
      </c>
      <c r="F321" s="17" t="str">
        <f>+Tabela1[[#This Row],[WK]]&amp;Tabela1[[#This Row],[PK]]&amp;Tabela1[[#This Row],[GK]]</f>
        <v>060112</v>
      </c>
      <c r="G321" s="2" t="s">
        <v>329</v>
      </c>
      <c r="H321" s="3">
        <v>83118259.620000005</v>
      </c>
      <c r="I321" s="4">
        <v>1.125</v>
      </c>
      <c r="J321" s="3">
        <v>93508042.069999993</v>
      </c>
      <c r="K321" s="4">
        <v>7.0000000000000007E-2</v>
      </c>
      <c r="L321" s="3">
        <v>6545563</v>
      </c>
      <c r="M321" s="3"/>
      <c r="N321" s="5"/>
      <c r="O321" s="3">
        <v>2566294.4500000002</v>
      </c>
      <c r="P321" s="4">
        <v>1.125</v>
      </c>
      <c r="Q321" s="3">
        <v>2887081.26</v>
      </c>
      <c r="R321" s="4">
        <v>1.6E-2</v>
      </c>
      <c r="S321" s="3">
        <v>46193</v>
      </c>
      <c r="T321" s="3"/>
      <c r="U321" s="5"/>
      <c r="V321" s="3">
        <v>4375116</v>
      </c>
      <c r="W321" s="5"/>
      <c r="X321" s="3">
        <v>10219018</v>
      </c>
      <c r="Y321" s="3">
        <v>2673784</v>
      </c>
      <c r="Z321" s="3">
        <v>257136</v>
      </c>
      <c r="AA321" s="3">
        <v>608606</v>
      </c>
      <c r="AB321" s="3">
        <v>4806479</v>
      </c>
      <c r="AC321" s="3">
        <v>1873013</v>
      </c>
      <c r="AD321" s="3">
        <v>5843903</v>
      </c>
      <c r="AE321" s="3">
        <v>0</v>
      </c>
      <c r="AF321" s="3">
        <v>6545563</v>
      </c>
      <c r="AG321" s="3">
        <v>46193</v>
      </c>
      <c r="AH321" s="3">
        <v>5843903</v>
      </c>
      <c r="AI321" s="3">
        <v>4375116</v>
      </c>
      <c r="AJ321" s="3">
        <v>881611</v>
      </c>
      <c r="AK321" s="3">
        <v>881611</v>
      </c>
      <c r="AL321" s="3">
        <v>131732</v>
      </c>
      <c r="AM321" s="3">
        <v>749879</v>
      </c>
      <c r="AN321" s="3">
        <v>-155178</v>
      </c>
      <c r="AO321" s="3">
        <v>0</v>
      </c>
      <c r="AP321" s="3">
        <v>155178</v>
      </c>
      <c r="AQ321" s="3">
        <v>0</v>
      </c>
      <c r="AR321" s="3">
        <f>Tabela1[[#This Row],[Potrzeby finansowe 2027
w tym:]]+Tabela1[[#This Row],[Rozliczenie 2025 potrz. fin.]]</f>
        <v>10219018</v>
      </c>
      <c r="AS321" s="3">
        <v>0</v>
      </c>
      <c r="AT321" s="3">
        <v>0</v>
      </c>
      <c r="AU321" s="3"/>
      <c r="AV321" s="3"/>
      <c r="AW321" s="3"/>
      <c r="AX321" s="3"/>
      <c r="AY321" s="3"/>
      <c r="AZ321" s="3"/>
      <c r="BA321" s="3">
        <v>257136</v>
      </c>
      <c r="BB321" s="3">
        <v>0</v>
      </c>
      <c r="BC321" s="3">
        <v>0</v>
      </c>
      <c r="BD321" s="3">
        <v>2576.25</v>
      </c>
      <c r="BE321" s="3">
        <v>0</v>
      </c>
      <c r="BF321" s="3">
        <v>0</v>
      </c>
      <c r="BG321" s="3">
        <v>377782</v>
      </c>
      <c r="BH321" s="3">
        <v>2619</v>
      </c>
      <c r="BI321" s="3">
        <v>230824</v>
      </c>
      <c r="BJ321" s="3">
        <v>3547031.3125</v>
      </c>
      <c r="BK321" s="3">
        <v>1479215.58</v>
      </c>
      <c r="BL321" s="3">
        <v>82330.880000000005</v>
      </c>
      <c r="BM321" s="3">
        <v>8106601.1699999999</v>
      </c>
      <c r="BN321" s="53">
        <v>0.74885052647286499</v>
      </c>
      <c r="BO321" s="54">
        <v>9.3950799999999995E-5</v>
      </c>
      <c r="BP321" s="70">
        <v>2362</v>
      </c>
      <c r="BQ321" s="71"/>
      <c r="BR321" s="70"/>
      <c r="BS321" s="72"/>
      <c r="BT321" s="72"/>
      <c r="BU321" s="70">
        <v>6545563</v>
      </c>
      <c r="BV321" s="70">
        <v>46193</v>
      </c>
      <c r="BW321" s="74">
        <v>5843903</v>
      </c>
      <c r="BX321" s="70">
        <v>12435659</v>
      </c>
    </row>
    <row r="322" spans="1:76" x14ac:dyDescent="0.3">
      <c r="A322" s="73" t="s">
        <v>10</v>
      </c>
      <c r="B322" s="2" t="s">
        <v>23</v>
      </c>
      <c r="C322" s="2" t="s">
        <v>12</v>
      </c>
      <c r="D322" s="2" t="s">
        <v>74</v>
      </c>
      <c r="E322" s="2" t="s">
        <v>15</v>
      </c>
      <c r="F322" s="17" t="str">
        <f>+Tabela1[[#This Row],[WK]]&amp;Tabela1[[#This Row],[PK]]&amp;Tabela1[[#This Row],[GK]]</f>
        <v>060113</v>
      </c>
      <c r="G322" s="2" t="s">
        <v>330</v>
      </c>
      <c r="H322" s="3">
        <v>68176938.640000001</v>
      </c>
      <c r="I322" s="4">
        <v>1.125</v>
      </c>
      <c r="J322" s="3">
        <v>76699055.969999999</v>
      </c>
      <c r="K322" s="4">
        <v>7.0000000000000007E-2</v>
      </c>
      <c r="L322" s="3">
        <v>5368934</v>
      </c>
      <c r="M322" s="3"/>
      <c r="N322" s="5"/>
      <c r="O322" s="3">
        <v>669087.39</v>
      </c>
      <c r="P322" s="4">
        <v>1.125</v>
      </c>
      <c r="Q322" s="3">
        <v>752723.31</v>
      </c>
      <c r="R322" s="4">
        <v>1.6E-2</v>
      </c>
      <c r="S322" s="3">
        <v>12044</v>
      </c>
      <c r="T322" s="3"/>
      <c r="U322" s="5"/>
      <c r="V322" s="3">
        <v>3636140</v>
      </c>
      <c r="W322" s="5"/>
      <c r="X322" s="3">
        <v>9637552</v>
      </c>
      <c r="Y322" s="3">
        <v>2462291</v>
      </c>
      <c r="Z322" s="3">
        <v>0</v>
      </c>
      <c r="AA322" s="3">
        <v>725148</v>
      </c>
      <c r="AB322" s="3">
        <v>3898093</v>
      </c>
      <c r="AC322" s="3">
        <v>2552020</v>
      </c>
      <c r="AD322" s="3">
        <v>6001412</v>
      </c>
      <c r="AE322" s="3">
        <v>0</v>
      </c>
      <c r="AF322" s="3">
        <v>5368934</v>
      </c>
      <c r="AG322" s="3">
        <v>12044</v>
      </c>
      <c r="AH322" s="3">
        <v>6001412</v>
      </c>
      <c r="AI322" s="3">
        <v>3636140</v>
      </c>
      <c r="AJ322" s="3">
        <v>474242</v>
      </c>
      <c r="AK322" s="3">
        <v>474242</v>
      </c>
      <c r="AL322" s="3">
        <v>220016</v>
      </c>
      <c r="AM322" s="3">
        <v>254226</v>
      </c>
      <c r="AN322" s="3">
        <v>-144699</v>
      </c>
      <c r="AO322" s="3">
        <v>0</v>
      </c>
      <c r="AP322" s="3">
        <v>144699</v>
      </c>
      <c r="AQ322" s="3">
        <v>0</v>
      </c>
      <c r="AR322" s="3">
        <f>Tabela1[[#This Row],[Potrzeby finansowe 2027
w tym:]]+Tabela1[[#This Row],[Rozliczenie 2025 potrz. fin.]]</f>
        <v>9637552</v>
      </c>
      <c r="AS322" s="3">
        <v>0</v>
      </c>
      <c r="AT322" s="3">
        <v>0</v>
      </c>
      <c r="AU322" s="3"/>
      <c r="AV322" s="3"/>
      <c r="AW322" s="3"/>
      <c r="AX322" s="3"/>
      <c r="AY322" s="3"/>
      <c r="AZ322" s="3"/>
      <c r="BA322" s="3">
        <v>0</v>
      </c>
      <c r="BB322" s="3">
        <v>0</v>
      </c>
      <c r="BC322" s="3">
        <v>0</v>
      </c>
      <c r="BD322" s="3">
        <v>0</v>
      </c>
      <c r="BE322" s="3">
        <v>0</v>
      </c>
      <c r="BF322" s="3">
        <v>0</v>
      </c>
      <c r="BG322" s="3">
        <v>377782</v>
      </c>
      <c r="BH322" s="3">
        <v>2031</v>
      </c>
      <c r="BI322" s="3">
        <v>347366</v>
      </c>
      <c r="BJ322" s="3">
        <v>5337919.4249999989</v>
      </c>
      <c r="BK322" s="3">
        <v>2150681.8199999984</v>
      </c>
      <c r="BL322" s="3">
        <v>1769896.52</v>
      </c>
      <c r="BM322" s="3">
        <v>9209157.3800000008</v>
      </c>
      <c r="BN322" s="53">
        <v>0.70498307266164917</v>
      </c>
      <c r="BO322" s="54">
        <v>7.1617600000000004E-5</v>
      </c>
      <c r="BP322" s="70">
        <v>1801</v>
      </c>
      <c r="BQ322" s="71"/>
      <c r="BR322" s="70"/>
      <c r="BS322" s="72"/>
      <c r="BT322" s="72"/>
      <c r="BU322" s="70">
        <v>5368934</v>
      </c>
      <c r="BV322" s="70">
        <v>12044</v>
      </c>
      <c r="BW322" s="74">
        <v>6001412</v>
      </c>
      <c r="BX322" s="70">
        <v>11382390</v>
      </c>
    </row>
    <row r="323" spans="1:76" x14ac:dyDescent="0.3">
      <c r="A323" s="73" t="s">
        <v>10</v>
      </c>
      <c r="B323" s="2" t="s">
        <v>23</v>
      </c>
      <c r="C323" s="2" t="s">
        <v>12</v>
      </c>
      <c r="D323" s="2" t="s">
        <v>76</v>
      </c>
      <c r="E323" s="2" t="s">
        <v>15</v>
      </c>
      <c r="F323" s="17" t="str">
        <f>+Tabela1[[#This Row],[WK]]&amp;Tabela1[[#This Row],[PK]]&amp;Tabela1[[#This Row],[GK]]</f>
        <v>060114</v>
      </c>
      <c r="G323" s="2" t="s">
        <v>331</v>
      </c>
      <c r="H323" s="3">
        <v>64925293.18</v>
      </c>
      <c r="I323" s="4">
        <v>1.125</v>
      </c>
      <c r="J323" s="3">
        <v>73040954.829999998</v>
      </c>
      <c r="K323" s="4">
        <v>7.0000000000000007E-2</v>
      </c>
      <c r="L323" s="3">
        <v>5112867</v>
      </c>
      <c r="M323" s="3"/>
      <c r="N323" s="5"/>
      <c r="O323" s="3">
        <v>908262.55</v>
      </c>
      <c r="P323" s="4">
        <v>1.125</v>
      </c>
      <c r="Q323" s="3">
        <v>1021795.37</v>
      </c>
      <c r="R323" s="4">
        <v>1.6E-2</v>
      </c>
      <c r="S323" s="3">
        <v>16349</v>
      </c>
      <c r="T323" s="3"/>
      <c r="U323" s="5"/>
      <c r="V323" s="3">
        <v>3569283</v>
      </c>
      <c r="W323" s="5"/>
      <c r="X323" s="3">
        <v>9646378</v>
      </c>
      <c r="Y323" s="3">
        <v>4992690</v>
      </c>
      <c r="Z323" s="3">
        <v>208155</v>
      </c>
      <c r="AA323" s="3">
        <v>711330</v>
      </c>
      <c r="AB323" s="3">
        <v>3636918</v>
      </c>
      <c r="AC323" s="3">
        <v>97285</v>
      </c>
      <c r="AD323" s="3">
        <v>5956000</v>
      </c>
      <c r="AE323" s="3">
        <v>0</v>
      </c>
      <c r="AF323" s="3">
        <v>5112867</v>
      </c>
      <c r="AG323" s="3">
        <v>16349</v>
      </c>
      <c r="AH323" s="3">
        <v>5956000</v>
      </c>
      <c r="AI323" s="3">
        <v>3569283</v>
      </c>
      <c r="AJ323" s="3">
        <v>136614</v>
      </c>
      <c r="AK323" s="3">
        <v>15519</v>
      </c>
      <c r="AL323" s="3">
        <v>357627</v>
      </c>
      <c r="AM323" s="3">
        <v>-342108</v>
      </c>
      <c r="AN323" s="3">
        <v>-121095</v>
      </c>
      <c r="AO323" s="3">
        <v>0</v>
      </c>
      <c r="AP323" s="3">
        <v>0</v>
      </c>
      <c r="AQ323" s="3">
        <v>-121095</v>
      </c>
      <c r="AR323" s="3">
        <f>Tabela1[[#This Row],[Potrzeby finansowe 2027
w tym:]]+Tabela1[[#This Row],[Rozliczenie 2025 potrz. fin.]]</f>
        <v>9525283</v>
      </c>
      <c r="AS323" s="3">
        <v>0</v>
      </c>
      <c r="AT323" s="3">
        <v>0</v>
      </c>
      <c r="AU323" s="3"/>
      <c r="AV323" s="3"/>
      <c r="AW323" s="3"/>
      <c r="AX323" s="3"/>
      <c r="AY323" s="3"/>
      <c r="AZ323" s="3"/>
      <c r="BA323" s="3">
        <v>208155</v>
      </c>
      <c r="BB323" s="3">
        <v>0</v>
      </c>
      <c r="BC323" s="3">
        <v>0</v>
      </c>
      <c r="BD323" s="3">
        <v>2084.02</v>
      </c>
      <c r="BE323" s="3">
        <v>2.99</v>
      </c>
      <c r="BF323" s="3">
        <v>0</v>
      </c>
      <c r="BG323" s="3">
        <v>377782</v>
      </c>
      <c r="BH323" s="3">
        <v>2200</v>
      </c>
      <c r="BI323" s="3">
        <v>333548</v>
      </c>
      <c r="BJ323" s="3">
        <v>5125586.8849999998</v>
      </c>
      <c r="BK323" s="3">
        <v>3021752.7699999996</v>
      </c>
      <c r="BL323" s="3">
        <v>466635.22</v>
      </c>
      <c r="BM323" s="3">
        <v>7482066.0199999996</v>
      </c>
      <c r="BN323" s="53">
        <v>0.55456944871902492</v>
      </c>
      <c r="BO323" s="54">
        <v>9.13448E-5</v>
      </c>
      <c r="BP323" s="70">
        <v>2297</v>
      </c>
      <c r="BQ323" s="71"/>
      <c r="BR323" s="70"/>
      <c r="BS323" s="72"/>
      <c r="BT323" s="72"/>
      <c r="BU323" s="70">
        <v>5112867</v>
      </c>
      <c r="BV323" s="70">
        <v>16349</v>
      </c>
      <c r="BW323" s="74">
        <v>5956000</v>
      </c>
      <c r="BX323" s="70">
        <v>11085216</v>
      </c>
    </row>
    <row r="324" spans="1:76" x14ac:dyDescent="0.3">
      <c r="A324" s="73" t="s">
        <v>10</v>
      </c>
      <c r="B324" s="2" t="s">
        <v>23</v>
      </c>
      <c r="C324" s="2" t="s">
        <v>12</v>
      </c>
      <c r="D324" s="2" t="s">
        <v>109</v>
      </c>
      <c r="E324" s="2" t="s">
        <v>15</v>
      </c>
      <c r="F324" s="17" t="str">
        <f>+Tabela1[[#This Row],[WK]]&amp;Tabela1[[#This Row],[PK]]&amp;Tabela1[[#This Row],[GK]]</f>
        <v>060115</v>
      </c>
      <c r="G324" s="2" t="s">
        <v>332</v>
      </c>
      <c r="H324" s="3">
        <v>61649725.659999996</v>
      </c>
      <c r="I324" s="4">
        <v>1.125</v>
      </c>
      <c r="J324" s="3">
        <v>69355941.370000005</v>
      </c>
      <c r="K324" s="4">
        <v>7.0000000000000007E-2</v>
      </c>
      <c r="L324" s="3">
        <v>4854916</v>
      </c>
      <c r="M324" s="3"/>
      <c r="N324" s="5"/>
      <c r="O324" s="3">
        <v>1310725.45</v>
      </c>
      <c r="P324" s="4">
        <v>1.125</v>
      </c>
      <c r="Q324" s="3">
        <v>1474566.13</v>
      </c>
      <c r="R324" s="4">
        <v>1.6E-2</v>
      </c>
      <c r="S324" s="3">
        <v>23593</v>
      </c>
      <c r="T324" s="3"/>
      <c r="U324" s="5"/>
      <c r="V324" s="3">
        <v>3425589</v>
      </c>
      <c r="W324" s="5"/>
      <c r="X324" s="3">
        <v>11324835</v>
      </c>
      <c r="Y324" s="3">
        <v>5281586</v>
      </c>
      <c r="Z324" s="3">
        <v>6</v>
      </c>
      <c r="AA324" s="3">
        <v>696754</v>
      </c>
      <c r="AB324" s="3">
        <v>4976835</v>
      </c>
      <c r="AC324" s="3">
        <v>369654</v>
      </c>
      <c r="AD324" s="3">
        <v>7780895</v>
      </c>
      <c r="AE324" s="3">
        <v>0</v>
      </c>
      <c r="AF324" s="3">
        <v>4854916</v>
      </c>
      <c r="AG324" s="3">
        <v>23593</v>
      </c>
      <c r="AH324" s="3">
        <v>7780895</v>
      </c>
      <c r="AI324" s="3">
        <v>3425589</v>
      </c>
      <c r="AJ324" s="3">
        <v>755313</v>
      </c>
      <c r="AK324" s="3">
        <v>636962</v>
      </c>
      <c r="AL324" s="3">
        <v>355227</v>
      </c>
      <c r="AM324" s="3">
        <v>281735</v>
      </c>
      <c r="AN324" s="3">
        <v>-202216</v>
      </c>
      <c r="AO324" s="3">
        <v>0</v>
      </c>
      <c r="AP324" s="3">
        <v>83865</v>
      </c>
      <c r="AQ324" s="3">
        <v>-118351</v>
      </c>
      <c r="AR324" s="3">
        <f>Tabela1[[#This Row],[Potrzeby finansowe 2027
w tym:]]+Tabela1[[#This Row],[Rozliczenie 2025 potrz. fin.]]</f>
        <v>11206484</v>
      </c>
      <c r="AS324" s="3">
        <v>0</v>
      </c>
      <c r="AT324" s="3">
        <v>0</v>
      </c>
      <c r="AU324" s="3"/>
      <c r="AV324" s="3"/>
      <c r="AW324" s="3"/>
      <c r="AX324" s="3"/>
      <c r="AY324" s="3"/>
      <c r="AZ324" s="3"/>
      <c r="BA324" s="3">
        <v>6</v>
      </c>
      <c r="BB324" s="3">
        <v>0</v>
      </c>
      <c r="BC324" s="3">
        <v>0</v>
      </c>
      <c r="BD324" s="3">
        <v>0</v>
      </c>
      <c r="BE324" s="3">
        <v>0.12</v>
      </c>
      <c r="BF324" s="3">
        <v>0</v>
      </c>
      <c r="BG324" s="3">
        <v>377782</v>
      </c>
      <c r="BH324" s="3">
        <v>2030</v>
      </c>
      <c r="BI324" s="3">
        <v>318972</v>
      </c>
      <c r="BJ324" s="3">
        <v>4901592.6775000002</v>
      </c>
      <c r="BK324" s="3">
        <v>1958133.46</v>
      </c>
      <c r="BL324" s="3">
        <v>2002319.34</v>
      </c>
      <c r="BM324" s="3">
        <v>7769198.1900000004</v>
      </c>
      <c r="BN324" s="53">
        <v>0.54571873571901552</v>
      </c>
      <c r="BO324" s="54">
        <v>9.4567499999999999E-5</v>
      </c>
      <c r="BP324" s="70">
        <v>2378</v>
      </c>
      <c r="BQ324" s="71"/>
      <c r="BR324" s="70"/>
      <c r="BS324" s="72"/>
      <c r="BT324" s="72"/>
      <c r="BU324" s="70">
        <v>4854916</v>
      </c>
      <c r="BV324" s="70">
        <v>23593</v>
      </c>
      <c r="BW324" s="74">
        <v>7780895</v>
      </c>
      <c r="BX324" s="70">
        <v>12659404</v>
      </c>
    </row>
    <row r="325" spans="1:76" x14ac:dyDescent="0.3">
      <c r="A325" s="73" t="s">
        <v>10</v>
      </c>
      <c r="B325" s="2" t="s">
        <v>23</v>
      </c>
      <c r="C325" s="2" t="s">
        <v>12</v>
      </c>
      <c r="D325" s="2" t="s">
        <v>113</v>
      </c>
      <c r="E325" s="2" t="s">
        <v>15</v>
      </c>
      <c r="F325" s="17" t="str">
        <f>+Tabela1[[#This Row],[WK]]&amp;Tabela1[[#This Row],[PK]]&amp;Tabela1[[#This Row],[GK]]</f>
        <v>060116</v>
      </c>
      <c r="G325" s="2" t="s">
        <v>320</v>
      </c>
      <c r="H325" s="3">
        <v>258096292.68000001</v>
      </c>
      <c r="I325" s="4">
        <v>1.125</v>
      </c>
      <c r="J325" s="3">
        <v>290358329.26999998</v>
      </c>
      <c r="K325" s="4">
        <v>7.0000000000000007E-2</v>
      </c>
      <c r="L325" s="3">
        <v>20325083</v>
      </c>
      <c r="M325" s="3"/>
      <c r="N325" s="5"/>
      <c r="O325" s="3">
        <v>50690645.079999998</v>
      </c>
      <c r="P325" s="4">
        <v>1.125</v>
      </c>
      <c r="Q325" s="3">
        <v>57026975.719999999</v>
      </c>
      <c r="R325" s="4">
        <v>1.6E-2</v>
      </c>
      <c r="S325" s="3">
        <v>912432</v>
      </c>
      <c r="T325" s="3"/>
      <c r="U325" s="5"/>
      <c r="V325" s="3">
        <v>13454747</v>
      </c>
      <c r="W325" s="5"/>
      <c r="X325" s="3">
        <v>14976412</v>
      </c>
      <c r="Y325" s="3">
        <v>0</v>
      </c>
      <c r="Z325" s="3">
        <v>918448</v>
      </c>
      <c r="AA325" s="3">
        <v>1821259</v>
      </c>
      <c r="AB325" s="3">
        <v>9793771</v>
      </c>
      <c r="AC325" s="3">
        <v>2442934</v>
      </c>
      <c r="AD325" s="3">
        <v>3073095</v>
      </c>
      <c r="AE325" s="3">
        <v>3196491</v>
      </c>
      <c r="AF325" s="3">
        <v>20201687</v>
      </c>
      <c r="AG325" s="3">
        <v>912432</v>
      </c>
      <c r="AH325" s="3">
        <v>0</v>
      </c>
      <c r="AI325" s="3">
        <v>13454747</v>
      </c>
      <c r="AJ325" s="3">
        <v>701908</v>
      </c>
      <c r="AK325" s="3">
        <v>549595</v>
      </c>
      <c r="AL325" s="3">
        <v>322418</v>
      </c>
      <c r="AM325" s="3">
        <v>227177</v>
      </c>
      <c r="AN325" s="3">
        <v>-353445</v>
      </c>
      <c r="AO325" s="3">
        <v>0</v>
      </c>
      <c r="AP325" s="3">
        <v>201132</v>
      </c>
      <c r="AQ325" s="3">
        <v>-152313</v>
      </c>
      <c r="AR325" s="3">
        <f>Tabela1[[#This Row],[Potrzeby finansowe 2027
w tym:]]+Tabela1[[#This Row],[Rozliczenie 2025 potrz. fin.]]</f>
        <v>14824099</v>
      </c>
      <c r="AS325" s="3">
        <v>0</v>
      </c>
      <c r="AT325" s="3">
        <v>0</v>
      </c>
      <c r="AU325" s="3"/>
      <c r="AV325" s="3"/>
      <c r="AW325" s="3"/>
      <c r="AX325" s="3"/>
      <c r="AY325" s="3"/>
      <c r="AZ325" s="3"/>
      <c r="BA325" s="3">
        <v>918448</v>
      </c>
      <c r="BB325" s="3">
        <v>0</v>
      </c>
      <c r="BC325" s="3">
        <v>28.87</v>
      </c>
      <c r="BD325" s="3">
        <v>9084.7800000000007</v>
      </c>
      <c r="BE325" s="3">
        <v>41.91</v>
      </c>
      <c r="BF325" s="3">
        <v>0</v>
      </c>
      <c r="BG325" s="3">
        <v>619707</v>
      </c>
      <c r="BH325" s="3">
        <v>5823</v>
      </c>
      <c r="BI325" s="3">
        <v>1201552</v>
      </c>
      <c r="BJ325" s="3">
        <v>18464058.2225</v>
      </c>
      <c r="BK325" s="3">
        <v>14954579.609999999</v>
      </c>
      <c r="BL325" s="3">
        <v>2801037.77</v>
      </c>
      <c r="BM325" s="3">
        <v>8435838.9100000001</v>
      </c>
      <c r="BN325" s="53">
        <v>1.4444736670303946</v>
      </c>
      <c r="BO325" s="54">
        <v>2.0797719999999999E-4</v>
      </c>
      <c r="BP325" s="70">
        <v>5231</v>
      </c>
      <c r="BQ325" s="71"/>
      <c r="BR325" s="70"/>
      <c r="BS325" s="72"/>
      <c r="BT325" s="72"/>
      <c r="BU325" s="70">
        <v>20201687</v>
      </c>
      <c r="BV325" s="70">
        <v>912432</v>
      </c>
      <c r="BW325" s="74">
        <v>0</v>
      </c>
      <c r="BX325" s="70">
        <v>21114119</v>
      </c>
    </row>
    <row r="326" spans="1:76" x14ac:dyDescent="0.3">
      <c r="A326" s="73" t="s">
        <v>10</v>
      </c>
      <c r="B326" s="2" t="s">
        <v>23</v>
      </c>
      <c r="C326" s="2" t="s">
        <v>12</v>
      </c>
      <c r="D326" s="2" t="s">
        <v>120</v>
      </c>
      <c r="E326" s="2" t="s">
        <v>15</v>
      </c>
      <c r="F326" s="17" t="str">
        <f>+Tabela1[[#This Row],[WK]]&amp;Tabela1[[#This Row],[PK]]&amp;Tabela1[[#This Row],[GK]]</f>
        <v>060117</v>
      </c>
      <c r="G326" s="2" t="s">
        <v>333</v>
      </c>
      <c r="H326" s="3">
        <v>74221745.180000007</v>
      </c>
      <c r="I326" s="4">
        <v>1.125</v>
      </c>
      <c r="J326" s="3">
        <v>83499463.329999998</v>
      </c>
      <c r="K326" s="4">
        <v>7.0000000000000007E-2</v>
      </c>
      <c r="L326" s="3">
        <v>5844962</v>
      </c>
      <c r="M326" s="3"/>
      <c r="N326" s="5"/>
      <c r="O326" s="3">
        <v>3833122.49</v>
      </c>
      <c r="P326" s="4">
        <v>1.125</v>
      </c>
      <c r="Q326" s="3">
        <v>4312262.8</v>
      </c>
      <c r="R326" s="4">
        <v>1.6E-2</v>
      </c>
      <c r="S326" s="3">
        <v>68996</v>
      </c>
      <c r="T326" s="3"/>
      <c r="U326" s="5"/>
      <c r="V326" s="3">
        <v>4382925</v>
      </c>
      <c r="W326" s="5"/>
      <c r="X326" s="3">
        <v>11231754</v>
      </c>
      <c r="Y326" s="3">
        <v>5793930</v>
      </c>
      <c r="Z326" s="3">
        <v>0</v>
      </c>
      <c r="AA326" s="3">
        <v>722558</v>
      </c>
      <c r="AB326" s="3">
        <v>3797830</v>
      </c>
      <c r="AC326" s="3">
        <v>917436</v>
      </c>
      <c r="AD326" s="3">
        <v>6848829</v>
      </c>
      <c r="AE326" s="3">
        <v>0</v>
      </c>
      <c r="AF326" s="3">
        <v>5844962</v>
      </c>
      <c r="AG326" s="3">
        <v>68996</v>
      </c>
      <c r="AH326" s="3">
        <v>6848829</v>
      </c>
      <c r="AI326" s="3">
        <v>4382925</v>
      </c>
      <c r="AJ326" s="3">
        <v>593931</v>
      </c>
      <c r="AK326" s="3">
        <v>593931</v>
      </c>
      <c r="AL326" s="3">
        <v>147071</v>
      </c>
      <c r="AM326" s="3">
        <v>446860</v>
      </c>
      <c r="AN326" s="3">
        <v>-703377</v>
      </c>
      <c r="AO326" s="3">
        <v>0</v>
      </c>
      <c r="AP326" s="3">
        <v>703377</v>
      </c>
      <c r="AQ326" s="3">
        <v>0</v>
      </c>
      <c r="AR326" s="3">
        <f>Tabela1[[#This Row],[Potrzeby finansowe 2027
w tym:]]+Tabela1[[#This Row],[Rozliczenie 2025 potrz. fin.]]</f>
        <v>11231754</v>
      </c>
      <c r="AS326" s="3">
        <v>0</v>
      </c>
      <c r="AT326" s="3">
        <v>0</v>
      </c>
      <c r="AU326" s="3"/>
      <c r="AV326" s="3"/>
      <c r="AW326" s="3"/>
      <c r="AX326" s="3"/>
      <c r="AY326" s="3"/>
      <c r="AZ326" s="3"/>
      <c r="BA326" s="3">
        <v>0</v>
      </c>
      <c r="BB326" s="3">
        <v>0</v>
      </c>
      <c r="BC326" s="3">
        <v>0</v>
      </c>
      <c r="BD326" s="3">
        <v>0</v>
      </c>
      <c r="BE326" s="3">
        <v>0</v>
      </c>
      <c r="BF326" s="3">
        <v>0</v>
      </c>
      <c r="BG326" s="3">
        <v>377782</v>
      </c>
      <c r="BH326" s="3">
        <v>2652</v>
      </c>
      <c r="BI326" s="3">
        <v>344776</v>
      </c>
      <c r="BJ326" s="3">
        <v>5298110.9524999987</v>
      </c>
      <c r="BK326" s="3">
        <v>2443825.7899999991</v>
      </c>
      <c r="BL326" s="3">
        <v>158261.32999999999</v>
      </c>
      <c r="BM326" s="3">
        <v>11100617.99</v>
      </c>
      <c r="BN326" s="53">
        <v>0.55248594051649369</v>
      </c>
      <c r="BO326" s="54">
        <v>1.054566E-4</v>
      </c>
      <c r="BP326" s="70">
        <v>2652</v>
      </c>
      <c r="BQ326" s="71"/>
      <c r="BR326" s="70"/>
      <c r="BS326" s="72"/>
      <c r="BT326" s="72"/>
      <c r="BU326" s="70">
        <v>5844962</v>
      </c>
      <c r="BV326" s="70">
        <v>68996</v>
      </c>
      <c r="BW326" s="74">
        <v>6848829</v>
      </c>
      <c r="BX326" s="70">
        <v>12762787</v>
      </c>
    </row>
    <row r="327" spans="1:76" x14ac:dyDescent="0.3">
      <c r="A327" s="73" t="s">
        <v>10</v>
      </c>
      <c r="B327" s="2" t="s">
        <v>23</v>
      </c>
      <c r="C327" s="2" t="s">
        <v>12</v>
      </c>
      <c r="D327" s="2" t="s">
        <v>126</v>
      </c>
      <c r="E327" s="2" t="s">
        <v>15</v>
      </c>
      <c r="F327" s="17" t="str">
        <f>+Tabela1[[#This Row],[WK]]&amp;Tabela1[[#This Row],[PK]]&amp;Tabela1[[#This Row],[GK]]</f>
        <v>060118</v>
      </c>
      <c r="G327" s="2" t="s">
        <v>334</v>
      </c>
      <c r="H327" s="3">
        <v>146905954.5</v>
      </c>
      <c r="I327" s="4">
        <v>1.125</v>
      </c>
      <c r="J327" s="3">
        <v>165269198.81</v>
      </c>
      <c r="K327" s="4">
        <v>7.0000000000000007E-2</v>
      </c>
      <c r="L327" s="3">
        <v>11568844</v>
      </c>
      <c r="M327" s="3"/>
      <c r="N327" s="5"/>
      <c r="O327" s="3">
        <v>10030479.140000001</v>
      </c>
      <c r="P327" s="4">
        <v>1.125</v>
      </c>
      <c r="Q327" s="3">
        <v>11284289.029999999</v>
      </c>
      <c r="R327" s="4">
        <v>1.6E-2</v>
      </c>
      <c r="S327" s="3">
        <v>180549</v>
      </c>
      <c r="T327" s="3"/>
      <c r="U327" s="5"/>
      <c r="V327" s="3">
        <v>8034822</v>
      </c>
      <c r="W327" s="5"/>
      <c r="X327" s="3">
        <v>19112191</v>
      </c>
      <c r="Y327" s="3">
        <v>6337382</v>
      </c>
      <c r="Z327" s="3">
        <v>6101</v>
      </c>
      <c r="AA327" s="3">
        <v>923490</v>
      </c>
      <c r="AB327" s="3">
        <v>11828690</v>
      </c>
      <c r="AC327" s="3">
        <v>16528</v>
      </c>
      <c r="AD327" s="3">
        <v>11292444</v>
      </c>
      <c r="AE327" s="3">
        <v>0</v>
      </c>
      <c r="AF327" s="3">
        <v>11568844</v>
      </c>
      <c r="AG327" s="3">
        <v>180549</v>
      </c>
      <c r="AH327" s="3">
        <v>11292444</v>
      </c>
      <c r="AI327" s="3">
        <v>8034822</v>
      </c>
      <c r="AJ327" s="3">
        <v>-335424</v>
      </c>
      <c r="AK327" s="3">
        <v>-120349</v>
      </c>
      <c r="AL327" s="3">
        <v>669884</v>
      </c>
      <c r="AM327" s="3">
        <v>-790233</v>
      </c>
      <c r="AN327" s="3">
        <v>215075</v>
      </c>
      <c r="AO327" s="3">
        <v>0</v>
      </c>
      <c r="AP327" s="3">
        <v>0</v>
      </c>
      <c r="AQ327" s="3">
        <v>215075</v>
      </c>
      <c r="AR327" s="3">
        <f>Tabela1[[#This Row],[Potrzeby finansowe 2027
w tym:]]+Tabela1[[#This Row],[Rozliczenie 2025 potrz. fin.]]</f>
        <v>19327266</v>
      </c>
      <c r="AS327" s="3">
        <v>0</v>
      </c>
      <c r="AT327" s="3">
        <v>0</v>
      </c>
      <c r="AU327" s="3"/>
      <c r="AV327" s="3"/>
      <c r="AW327" s="3"/>
      <c r="AX327" s="3"/>
      <c r="AY327" s="3"/>
      <c r="AZ327" s="3"/>
      <c r="BA327" s="3">
        <v>6101</v>
      </c>
      <c r="BB327" s="3">
        <v>0</v>
      </c>
      <c r="BC327" s="3">
        <v>0</v>
      </c>
      <c r="BD327" s="3">
        <v>0</v>
      </c>
      <c r="BE327" s="3">
        <v>122.26</v>
      </c>
      <c r="BF327" s="3">
        <v>0</v>
      </c>
      <c r="BG327" s="3">
        <v>464540</v>
      </c>
      <c r="BH327" s="3">
        <v>4365</v>
      </c>
      <c r="BI327" s="3">
        <v>458950</v>
      </c>
      <c r="BJ327" s="3">
        <v>7052605.8899999997</v>
      </c>
      <c r="BK327" s="3">
        <v>3712222.88</v>
      </c>
      <c r="BL327" s="3">
        <v>3198570.12</v>
      </c>
      <c r="BM327" s="3">
        <v>6964391.7999999998</v>
      </c>
      <c r="BN327" s="53">
        <v>0.71300933568357538</v>
      </c>
      <c r="BO327" s="54">
        <v>1.9030159999999999E-4</v>
      </c>
      <c r="BP327" s="70">
        <v>4786</v>
      </c>
      <c r="BQ327" s="71"/>
      <c r="BR327" s="70"/>
      <c r="BS327" s="72"/>
      <c r="BT327" s="72"/>
      <c r="BU327" s="70">
        <v>11568844</v>
      </c>
      <c r="BV327" s="70">
        <v>180549</v>
      </c>
      <c r="BW327" s="74">
        <v>11292444</v>
      </c>
      <c r="BX327" s="70">
        <v>23041837</v>
      </c>
    </row>
    <row r="328" spans="1:76" x14ac:dyDescent="0.3">
      <c r="A328" s="73" t="s">
        <v>10</v>
      </c>
      <c r="B328" s="2" t="s">
        <v>23</v>
      </c>
      <c r="C328" s="2" t="s">
        <v>12</v>
      </c>
      <c r="D328" s="2" t="s">
        <v>132</v>
      </c>
      <c r="E328" s="2" t="s">
        <v>15</v>
      </c>
      <c r="F328" s="17" t="str">
        <f>+Tabela1[[#This Row],[WK]]&amp;Tabela1[[#This Row],[PK]]&amp;Tabela1[[#This Row],[GK]]</f>
        <v>060119</v>
      </c>
      <c r="G328" s="2" t="s">
        <v>335</v>
      </c>
      <c r="H328" s="3">
        <v>144009961.16</v>
      </c>
      <c r="I328" s="4">
        <v>1.125</v>
      </c>
      <c r="J328" s="3">
        <v>162011206.31</v>
      </c>
      <c r="K328" s="4">
        <v>7.0000000000000007E-2</v>
      </c>
      <c r="L328" s="3">
        <v>11340784</v>
      </c>
      <c r="M328" s="3"/>
      <c r="N328" s="5"/>
      <c r="O328" s="3">
        <v>23549720.550000001</v>
      </c>
      <c r="P328" s="4">
        <v>1.125</v>
      </c>
      <c r="Q328" s="3">
        <v>26493435.620000001</v>
      </c>
      <c r="R328" s="4">
        <v>1.6E-2</v>
      </c>
      <c r="S328" s="3">
        <v>423895</v>
      </c>
      <c r="T328" s="3"/>
      <c r="U328" s="5"/>
      <c r="V328" s="3">
        <v>7339280</v>
      </c>
      <c r="W328" s="5"/>
      <c r="X328" s="3">
        <v>13254432</v>
      </c>
      <c r="Y328" s="3">
        <v>1629037</v>
      </c>
      <c r="Z328" s="3">
        <v>185329</v>
      </c>
      <c r="AA328" s="3">
        <v>801055</v>
      </c>
      <c r="AB328" s="3">
        <v>8799926</v>
      </c>
      <c r="AC328" s="3">
        <v>1839085</v>
      </c>
      <c r="AD328" s="3">
        <v>5915153</v>
      </c>
      <c r="AE328" s="3">
        <v>0</v>
      </c>
      <c r="AF328" s="3">
        <v>11340784</v>
      </c>
      <c r="AG328" s="3">
        <v>423895</v>
      </c>
      <c r="AH328" s="3">
        <v>5915153</v>
      </c>
      <c r="AI328" s="3">
        <v>7339280</v>
      </c>
      <c r="AJ328" s="3">
        <v>1108726</v>
      </c>
      <c r="AK328" s="3">
        <v>1108726</v>
      </c>
      <c r="AL328" s="3">
        <v>123378</v>
      </c>
      <c r="AM328" s="3">
        <v>985348</v>
      </c>
      <c r="AN328" s="3">
        <v>-124523</v>
      </c>
      <c r="AO328" s="3">
        <v>0</v>
      </c>
      <c r="AP328" s="3">
        <v>124523</v>
      </c>
      <c r="AQ328" s="3">
        <v>0</v>
      </c>
      <c r="AR328" s="3">
        <f>Tabela1[[#This Row],[Potrzeby finansowe 2027
w tym:]]+Tabela1[[#This Row],[Rozliczenie 2025 potrz. fin.]]</f>
        <v>13254432</v>
      </c>
      <c r="AS328" s="3">
        <v>0</v>
      </c>
      <c r="AT328" s="3">
        <v>0</v>
      </c>
      <c r="AU328" s="3"/>
      <c r="AV328" s="3"/>
      <c r="AW328" s="3"/>
      <c r="AX328" s="3"/>
      <c r="AY328" s="3"/>
      <c r="AZ328" s="3"/>
      <c r="BA328" s="3">
        <v>185329</v>
      </c>
      <c r="BB328" s="3">
        <v>0</v>
      </c>
      <c r="BC328" s="3">
        <v>87.77</v>
      </c>
      <c r="BD328" s="3">
        <v>1462.72</v>
      </c>
      <c r="BE328" s="3">
        <v>203.06</v>
      </c>
      <c r="BF328" s="3">
        <v>0</v>
      </c>
      <c r="BG328" s="3">
        <v>418459</v>
      </c>
      <c r="BH328" s="3">
        <v>3932</v>
      </c>
      <c r="BI328" s="3">
        <v>382596</v>
      </c>
      <c r="BJ328" s="3">
        <v>5879286.4174999995</v>
      </c>
      <c r="BK328" s="3">
        <v>2228743.5300000003</v>
      </c>
      <c r="BL328" s="3">
        <v>4103514.3</v>
      </c>
      <c r="BM328" s="3">
        <v>6395142.9500000002</v>
      </c>
      <c r="BN328" s="53">
        <v>0.91150406162856856</v>
      </c>
      <c r="BO328" s="54">
        <v>1.706604E-4</v>
      </c>
      <c r="BP328" s="70">
        <v>4292</v>
      </c>
      <c r="BQ328" s="71"/>
      <c r="BR328" s="70"/>
      <c r="BS328" s="72"/>
      <c r="BT328" s="72"/>
      <c r="BU328" s="70">
        <v>11340784</v>
      </c>
      <c r="BV328" s="70">
        <v>423895</v>
      </c>
      <c r="BW328" s="74">
        <v>5915153</v>
      </c>
      <c r="BX328" s="70">
        <v>17679832</v>
      </c>
    </row>
    <row r="329" spans="1:76" x14ac:dyDescent="0.3">
      <c r="A329" s="73" t="s">
        <v>10</v>
      </c>
      <c r="B329" s="2" t="s">
        <v>23</v>
      </c>
      <c r="C329" s="2" t="s">
        <v>11</v>
      </c>
      <c r="D329" s="2" t="s">
        <v>12</v>
      </c>
      <c r="E329" s="2" t="s">
        <v>13</v>
      </c>
      <c r="F329" s="17" t="str">
        <f>+Tabela1[[#This Row],[WK]]&amp;Tabela1[[#This Row],[PK]]&amp;Tabela1[[#This Row],[GK]]</f>
        <v>060201</v>
      </c>
      <c r="G329" s="2" t="s">
        <v>336</v>
      </c>
      <c r="H329" s="3">
        <v>1134706309.6600001</v>
      </c>
      <c r="I329" s="4">
        <v>1.125</v>
      </c>
      <c r="J329" s="3">
        <v>1276544598.3699999</v>
      </c>
      <c r="K329" s="4">
        <v>7.0000000000000007E-2</v>
      </c>
      <c r="L329" s="3">
        <v>89358122</v>
      </c>
      <c r="M329" s="3"/>
      <c r="N329" s="5"/>
      <c r="O329" s="3">
        <v>109744885.10999998</v>
      </c>
      <c r="P329" s="4">
        <v>1.125</v>
      </c>
      <c r="Q329" s="3">
        <v>123462995.75</v>
      </c>
      <c r="R329" s="4">
        <v>1.6E-2</v>
      </c>
      <c r="S329" s="3">
        <v>1975408</v>
      </c>
      <c r="T329" s="3"/>
      <c r="U329" s="5"/>
      <c r="V329" s="3">
        <v>49851656</v>
      </c>
      <c r="W329" s="5"/>
      <c r="X329" s="3">
        <v>74776678</v>
      </c>
      <c r="Y329" s="3">
        <v>5895020</v>
      </c>
      <c r="Z329" s="3">
        <v>12971</v>
      </c>
      <c r="AA329" s="3">
        <v>4121363</v>
      </c>
      <c r="AB329" s="3">
        <v>64487179</v>
      </c>
      <c r="AC329" s="3">
        <v>260145</v>
      </c>
      <c r="AD329" s="3">
        <v>24925022</v>
      </c>
      <c r="AE329" s="3">
        <v>0</v>
      </c>
      <c r="AF329" s="3">
        <v>89358122</v>
      </c>
      <c r="AG329" s="3">
        <v>1975408</v>
      </c>
      <c r="AH329" s="3">
        <v>24925022</v>
      </c>
      <c r="AI329" s="3">
        <v>49851656</v>
      </c>
      <c r="AJ329" s="3">
        <v>554554</v>
      </c>
      <c r="AK329" s="3">
        <v>554554</v>
      </c>
      <c r="AL329" s="3">
        <v>2715888</v>
      </c>
      <c r="AM329" s="3">
        <v>-2161334</v>
      </c>
      <c r="AN329" s="3">
        <v>-1664562</v>
      </c>
      <c r="AO329" s="3">
        <v>0</v>
      </c>
      <c r="AP329" s="3">
        <v>1664562</v>
      </c>
      <c r="AQ329" s="3">
        <v>0</v>
      </c>
      <c r="AR329" s="3">
        <f>Tabela1[[#This Row],[Potrzeby finansowe 2027
w tym:]]+Tabela1[[#This Row],[Rozliczenie 2025 potrz. fin.]]</f>
        <v>74776678</v>
      </c>
      <c r="AS329" s="3">
        <v>0</v>
      </c>
      <c r="AT329" s="3">
        <v>0</v>
      </c>
      <c r="AU329" s="3"/>
      <c r="AV329" s="3"/>
      <c r="AW329" s="3"/>
      <c r="AX329" s="3"/>
      <c r="AY329" s="3"/>
      <c r="AZ329" s="3"/>
      <c r="BA329" s="3">
        <v>12971</v>
      </c>
      <c r="BB329" s="3">
        <v>0</v>
      </c>
      <c r="BC329" s="3">
        <v>0</v>
      </c>
      <c r="BD329" s="3">
        <v>0</v>
      </c>
      <c r="BE329" s="3">
        <v>259.92</v>
      </c>
      <c r="BF329" s="3">
        <v>0</v>
      </c>
      <c r="BG329" s="3">
        <v>2587380</v>
      </c>
      <c r="BH329" s="3">
        <v>24312</v>
      </c>
      <c r="BI329" s="3">
        <v>1533983</v>
      </c>
      <c r="BJ329" s="3">
        <v>23572470.029999997</v>
      </c>
      <c r="BK329" s="3">
        <v>16014349.639999997</v>
      </c>
      <c r="BL329" s="3">
        <v>2753399.97</v>
      </c>
      <c r="BM329" s="3">
        <v>24725681.620000001</v>
      </c>
      <c r="BN329" s="53">
        <v>0.94329015229941338</v>
      </c>
      <c r="BO329" s="54">
        <v>9.6374519999999997E-4</v>
      </c>
      <c r="BP329" s="70">
        <v>24237</v>
      </c>
      <c r="BQ329" s="71"/>
      <c r="BR329" s="70"/>
      <c r="BS329" s="72"/>
      <c r="BT329" s="72"/>
      <c r="BU329" s="70">
        <v>89358122</v>
      </c>
      <c r="BV329" s="70">
        <v>1975408</v>
      </c>
      <c r="BW329" s="74">
        <v>24925022</v>
      </c>
      <c r="BX329" s="70">
        <v>116258552</v>
      </c>
    </row>
    <row r="330" spans="1:76" x14ac:dyDescent="0.3">
      <c r="A330" s="73" t="s">
        <v>10</v>
      </c>
      <c r="B330" s="2" t="s">
        <v>23</v>
      </c>
      <c r="C330" s="2" t="s">
        <v>11</v>
      </c>
      <c r="D330" s="2" t="s">
        <v>11</v>
      </c>
      <c r="E330" s="2" t="s">
        <v>15</v>
      </c>
      <c r="F330" s="17" t="str">
        <f>+Tabela1[[#This Row],[WK]]&amp;Tabela1[[#This Row],[PK]]&amp;Tabela1[[#This Row],[GK]]</f>
        <v>060202</v>
      </c>
      <c r="G330" s="2" t="s">
        <v>337</v>
      </c>
      <c r="H330" s="3">
        <v>78703688.939999998</v>
      </c>
      <c r="I330" s="4">
        <v>1.125</v>
      </c>
      <c r="J330" s="3">
        <v>88541650.060000002</v>
      </c>
      <c r="K330" s="4">
        <v>7.0000000000000007E-2</v>
      </c>
      <c r="L330" s="3">
        <v>6197916</v>
      </c>
      <c r="M330" s="3"/>
      <c r="N330" s="5"/>
      <c r="O330" s="3">
        <v>1282308.29</v>
      </c>
      <c r="P330" s="4">
        <v>1.125</v>
      </c>
      <c r="Q330" s="3">
        <v>1442596.83</v>
      </c>
      <c r="R330" s="4">
        <v>1.6E-2</v>
      </c>
      <c r="S330" s="3">
        <v>23082</v>
      </c>
      <c r="T330" s="3"/>
      <c r="U330" s="5"/>
      <c r="V330" s="3">
        <v>3956136</v>
      </c>
      <c r="W330" s="5"/>
      <c r="X330" s="3">
        <v>14007817</v>
      </c>
      <c r="Y330" s="3">
        <v>7894597</v>
      </c>
      <c r="Z330" s="3">
        <v>285930</v>
      </c>
      <c r="AA330" s="3">
        <v>541465</v>
      </c>
      <c r="AB330" s="3">
        <v>5285825</v>
      </c>
      <c r="AC330" s="3">
        <v>0</v>
      </c>
      <c r="AD330" s="3">
        <v>9927679</v>
      </c>
      <c r="AE330" s="3">
        <v>0</v>
      </c>
      <c r="AF330" s="3">
        <v>6197916</v>
      </c>
      <c r="AG330" s="3">
        <v>23082</v>
      </c>
      <c r="AH330" s="3">
        <v>9927679</v>
      </c>
      <c r="AI330" s="3">
        <v>3956136</v>
      </c>
      <c r="AJ330" s="3">
        <v>482489</v>
      </c>
      <c r="AK330" s="3">
        <v>358487</v>
      </c>
      <c r="AL330" s="3">
        <v>257199</v>
      </c>
      <c r="AM330" s="3">
        <v>101288</v>
      </c>
      <c r="AN330" s="3">
        <v>-124002</v>
      </c>
      <c r="AO330" s="3">
        <v>0</v>
      </c>
      <c r="AP330" s="3">
        <v>0</v>
      </c>
      <c r="AQ330" s="3">
        <v>-124002</v>
      </c>
      <c r="AR330" s="3">
        <f>Tabela1[[#This Row],[Potrzeby finansowe 2027
w tym:]]+Tabela1[[#This Row],[Rozliczenie 2025 potrz. fin.]]</f>
        <v>13883815</v>
      </c>
      <c r="AS330" s="3">
        <v>0</v>
      </c>
      <c r="AT330" s="3">
        <v>0</v>
      </c>
      <c r="AU330" s="3"/>
      <c r="AV330" s="3"/>
      <c r="AW330" s="3"/>
      <c r="AX330" s="3"/>
      <c r="AY330" s="3"/>
      <c r="AZ330" s="3"/>
      <c r="BA330" s="3">
        <v>285930</v>
      </c>
      <c r="BB330" s="3">
        <v>0</v>
      </c>
      <c r="BC330" s="3">
        <v>0</v>
      </c>
      <c r="BD330" s="3">
        <v>300.75</v>
      </c>
      <c r="BE330" s="3">
        <v>5127.9799999999996</v>
      </c>
      <c r="BF330" s="3">
        <v>0</v>
      </c>
      <c r="BG330" s="3">
        <v>377782</v>
      </c>
      <c r="BH330" s="3">
        <v>3119</v>
      </c>
      <c r="BI330" s="3">
        <v>163683</v>
      </c>
      <c r="BJ330" s="3">
        <v>2515284.6475</v>
      </c>
      <c r="BK330" s="3">
        <v>1364642.7399999998</v>
      </c>
      <c r="BL330" s="3">
        <v>297063.78000000003</v>
      </c>
      <c r="BM330" s="3">
        <v>4008440.07</v>
      </c>
      <c r="BN330" s="53">
        <v>0.47158911800639797</v>
      </c>
      <c r="BO330" s="54">
        <v>1.198878E-4</v>
      </c>
      <c r="BP330" s="70">
        <v>3015</v>
      </c>
      <c r="BQ330" s="71"/>
      <c r="BR330" s="70"/>
      <c r="BS330" s="72"/>
      <c r="BT330" s="72"/>
      <c r="BU330" s="70">
        <v>6197916</v>
      </c>
      <c r="BV330" s="70">
        <v>23082</v>
      </c>
      <c r="BW330" s="74">
        <v>9927679</v>
      </c>
      <c r="BX330" s="70">
        <v>16148677</v>
      </c>
    </row>
    <row r="331" spans="1:76" x14ac:dyDescent="0.3">
      <c r="A331" s="73" t="s">
        <v>10</v>
      </c>
      <c r="B331" s="2" t="s">
        <v>23</v>
      </c>
      <c r="C331" s="2" t="s">
        <v>11</v>
      </c>
      <c r="D331" s="2" t="s">
        <v>16</v>
      </c>
      <c r="E331" s="2" t="s">
        <v>15</v>
      </c>
      <c r="F331" s="17" t="str">
        <f>+Tabela1[[#This Row],[WK]]&amp;Tabela1[[#This Row],[PK]]&amp;Tabela1[[#This Row],[GK]]</f>
        <v>060203</v>
      </c>
      <c r="G331" s="2" t="s">
        <v>336</v>
      </c>
      <c r="H331" s="3">
        <v>459515030.73000002</v>
      </c>
      <c r="I331" s="4">
        <v>1.125</v>
      </c>
      <c r="J331" s="3">
        <v>516954409.56999999</v>
      </c>
      <c r="K331" s="4">
        <v>7.0000000000000007E-2</v>
      </c>
      <c r="L331" s="3">
        <v>36186809</v>
      </c>
      <c r="M331" s="3"/>
      <c r="N331" s="5"/>
      <c r="O331" s="3">
        <v>8537796.4199999999</v>
      </c>
      <c r="P331" s="4">
        <v>1.125</v>
      </c>
      <c r="Q331" s="3">
        <v>9605020.9700000007</v>
      </c>
      <c r="R331" s="4">
        <v>1.6E-2</v>
      </c>
      <c r="S331" s="3">
        <v>153680</v>
      </c>
      <c r="T331" s="3"/>
      <c r="U331" s="5"/>
      <c r="V331" s="3">
        <v>22544357</v>
      </c>
      <c r="W331" s="5"/>
      <c r="X331" s="3">
        <v>50748691</v>
      </c>
      <c r="Y331" s="3">
        <v>11401624</v>
      </c>
      <c r="Z331" s="3">
        <v>931609</v>
      </c>
      <c r="AA331" s="3">
        <v>2076264</v>
      </c>
      <c r="AB331" s="3">
        <v>26705670</v>
      </c>
      <c r="AC331" s="3">
        <v>9633524</v>
      </c>
      <c r="AD331" s="3">
        <v>28204335</v>
      </c>
      <c r="AE331" s="3">
        <v>0</v>
      </c>
      <c r="AF331" s="3">
        <v>36186809</v>
      </c>
      <c r="AG331" s="3">
        <v>153680</v>
      </c>
      <c r="AH331" s="3">
        <v>28204335</v>
      </c>
      <c r="AI331" s="3">
        <v>22544357</v>
      </c>
      <c r="AJ331" s="3">
        <v>1181890</v>
      </c>
      <c r="AK331" s="3">
        <v>1181890</v>
      </c>
      <c r="AL331" s="3">
        <v>1886302</v>
      </c>
      <c r="AM331" s="3">
        <v>-704412</v>
      </c>
      <c r="AN331" s="3">
        <v>-366248</v>
      </c>
      <c r="AO331" s="3">
        <v>0</v>
      </c>
      <c r="AP331" s="3">
        <v>366248</v>
      </c>
      <c r="AQ331" s="3">
        <v>0</v>
      </c>
      <c r="AR331" s="3">
        <f>Tabela1[[#This Row],[Potrzeby finansowe 2027
w tym:]]+Tabela1[[#This Row],[Rozliczenie 2025 potrz. fin.]]</f>
        <v>50748691</v>
      </c>
      <c r="AS331" s="3">
        <v>0</v>
      </c>
      <c r="AT331" s="3">
        <v>0</v>
      </c>
      <c r="AU331" s="3"/>
      <c r="AV331" s="3"/>
      <c r="AW331" s="3"/>
      <c r="AX331" s="3"/>
      <c r="AY331" s="3"/>
      <c r="AZ331" s="3"/>
      <c r="BA331" s="3">
        <v>931609</v>
      </c>
      <c r="BB331" s="3">
        <v>0</v>
      </c>
      <c r="BC331" s="3">
        <v>82.56</v>
      </c>
      <c r="BD331" s="3">
        <v>107.42</v>
      </c>
      <c r="BE331" s="3">
        <v>17902.41</v>
      </c>
      <c r="BF331" s="3">
        <v>0</v>
      </c>
      <c r="BG331" s="3">
        <v>1419165</v>
      </c>
      <c r="BH331" s="3">
        <v>13335</v>
      </c>
      <c r="BI331" s="3">
        <v>657099</v>
      </c>
      <c r="BJ331" s="3">
        <v>10097537.0875</v>
      </c>
      <c r="BK331" s="3">
        <v>5673177.8100000005</v>
      </c>
      <c r="BL331" s="3">
        <v>3366625.83</v>
      </c>
      <c r="BM331" s="3">
        <v>10964185.449999999</v>
      </c>
      <c r="BN331" s="53">
        <v>0.77790212920735291</v>
      </c>
      <c r="BO331" s="54">
        <v>4.6443109999999999E-4</v>
      </c>
      <c r="BP331" s="70">
        <v>11679</v>
      </c>
      <c r="BQ331" s="71"/>
      <c r="BR331" s="70"/>
      <c r="BS331" s="72"/>
      <c r="BT331" s="72"/>
      <c r="BU331" s="70">
        <v>36186809</v>
      </c>
      <c r="BV331" s="70">
        <v>153680</v>
      </c>
      <c r="BW331" s="74">
        <v>28204335</v>
      </c>
      <c r="BX331" s="70">
        <v>64544824</v>
      </c>
    </row>
    <row r="332" spans="1:76" x14ac:dyDescent="0.3">
      <c r="A332" s="73" t="s">
        <v>10</v>
      </c>
      <c r="B332" s="2" t="s">
        <v>23</v>
      </c>
      <c r="C332" s="2" t="s">
        <v>11</v>
      </c>
      <c r="D332" s="2" t="s">
        <v>18</v>
      </c>
      <c r="E332" s="2" t="s">
        <v>15</v>
      </c>
      <c r="F332" s="17" t="str">
        <f>+Tabela1[[#This Row],[WK]]&amp;Tabela1[[#This Row],[PK]]&amp;Tabela1[[#This Row],[GK]]</f>
        <v>060204</v>
      </c>
      <c r="G332" s="2" t="s">
        <v>338</v>
      </c>
      <c r="H332" s="3">
        <v>104020001.34</v>
      </c>
      <c r="I332" s="4">
        <v>1.125</v>
      </c>
      <c r="J332" s="3">
        <v>117022501.51000001</v>
      </c>
      <c r="K332" s="4">
        <v>7.0000000000000007E-2</v>
      </c>
      <c r="L332" s="3">
        <v>8191575</v>
      </c>
      <c r="M332" s="3"/>
      <c r="N332" s="5"/>
      <c r="O332" s="3">
        <v>3071470.28</v>
      </c>
      <c r="P332" s="4">
        <v>1.125</v>
      </c>
      <c r="Q332" s="3">
        <v>3455404.07</v>
      </c>
      <c r="R332" s="4">
        <v>1.6E-2</v>
      </c>
      <c r="S332" s="3">
        <v>55286</v>
      </c>
      <c r="T332" s="3"/>
      <c r="U332" s="5"/>
      <c r="V332" s="3">
        <v>5566060</v>
      </c>
      <c r="W332" s="5"/>
      <c r="X332" s="3">
        <v>15962373</v>
      </c>
      <c r="Y332" s="3">
        <v>7235508</v>
      </c>
      <c r="Z332" s="3">
        <v>37586</v>
      </c>
      <c r="AA332" s="3">
        <v>814499</v>
      </c>
      <c r="AB332" s="3">
        <v>6853760</v>
      </c>
      <c r="AC332" s="3">
        <v>1021020</v>
      </c>
      <c r="AD332" s="3">
        <v>10396313</v>
      </c>
      <c r="AE332" s="3">
        <v>0</v>
      </c>
      <c r="AF332" s="3">
        <v>8191575</v>
      </c>
      <c r="AG332" s="3">
        <v>55286</v>
      </c>
      <c r="AH332" s="3">
        <v>10396313</v>
      </c>
      <c r="AI332" s="3">
        <v>5566060</v>
      </c>
      <c r="AJ332" s="3">
        <v>-144820</v>
      </c>
      <c r="AK332" s="3">
        <v>-144820</v>
      </c>
      <c r="AL332" s="3">
        <v>742489</v>
      </c>
      <c r="AM332" s="3">
        <v>-887309</v>
      </c>
      <c r="AN332" s="3">
        <v>-604237</v>
      </c>
      <c r="AO332" s="3">
        <v>0</v>
      </c>
      <c r="AP332" s="3">
        <v>604237</v>
      </c>
      <c r="AQ332" s="3">
        <v>0</v>
      </c>
      <c r="AR332" s="3">
        <f>Tabela1[[#This Row],[Potrzeby finansowe 2027
w tym:]]+Tabela1[[#This Row],[Rozliczenie 2025 potrz. fin.]]</f>
        <v>15962373</v>
      </c>
      <c r="AS332" s="3">
        <v>0</v>
      </c>
      <c r="AT332" s="3">
        <v>0</v>
      </c>
      <c r="AU332" s="3"/>
      <c r="AV332" s="3"/>
      <c r="AW332" s="3"/>
      <c r="AX332" s="3"/>
      <c r="AY332" s="3"/>
      <c r="AZ332" s="3"/>
      <c r="BA332" s="3">
        <v>37586</v>
      </c>
      <c r="BB332" s="3">
        <v>0</v>
      </c>
      <c r="BC332" s="3">
        <v>0</v>
      </c>
      <c r="BD332" s="3">
        <v>0</v>
      </c>
      <c r="BE332" s="3">
        <v>753.16</v>
      </c>
      <c r="BF332" s="3">
        <v>0</v>
      </c>
      <c r="BG332" s="3">
        <v>389299</v>
      </c>
      <c r="BH332" s="3">
        <v>3658</v>
      </c>
      <c r="BI332" s="3">
        <v>425200</v>
      </c>
      <c r="BJ332" s="3">
        <v>6533987.495000001</v>
      </c>
      <c r="BK332" s="3">
        <v>3978443.3100000005</v>
      </c>
      <c r="BL332" s="3">
        <v>235701.04</v>
      </c>
      <c r="BM332" s="3">
        <v>9750774.6600000001</v>
      </c>
      <c r="BN332" s="53">
        <v>0.58364156943939272</v>
      </c>
      <c r="BO332" s="54">
        <v>1.4260569999999999E-4</v>
      </c>
      <c r="BP332" s="70">
        <v>3586</v>
      </c>
      <c r="BQ332" s="71"/>
      <c r="BR332" s="70"/>
      <c r="BS332" s="72"/>
      <c r="BT332" s="72"/>
      <c r="BU332" s="70">
        <v>8191575</v>
      </c>
      <c r="BV332" s="70">
        <v>55286</v>
      </c>
      <c r="BW332" s="74">
        <v>10396313</v>
      </c>
      <c r="BX332" s="70">
        <v>18643174</v>
      </c>
    </row>
    <row r="333" spans="1:76" x14ac:dyDescent="0.3">
      <c r="A333" s="73" t="s">
        <v>10</v>
      </c>
      <c r="B333" s="2" t="s">
        <v>23</v>
      </c>
      <c r="C333" s="2" t="s">
        <v>11</v>
      </c>
      <c r="D333" s="2" t="s">
        <v>21</v>
      </c>
      <c r="E333" s="2" t="s">
        <v>19</v>
      </c>
      <c r="F333" s="17" t="str">
        <f>+Tabela1[[#This Row],[WK]]&amp;Tabela1[[#This Row],[PK]]&amp;Tabela1[[#This Row],[GK]]</f>
        <v>060205</v>
      </c>
      <c r="G333" s="2" t="s">
        <v>339</v>
      </c>
      <c r="H333" s="3">
        <v>177896147</v>
      </c>
      <c r="I333" s="4">
        <v>1.125</v>
      </c>
      <c r="J333" s="3">
        <v>200133165.38</v>
      </c>
      <c r="K333" s="4">
        <v>7.0000000000000007E-2</v>
      </c>
      <c r="L333" s="3">
        <v>14009322</v>
      </c>
      <c r="M333" s="3"/>
      <c r="N333" s="5"/>
      <c r="O333" s="3">
        <v>11061610.16</v>
      </c>
      <c r="P333" s="4">
        <v>1.125</v>
      </c>
      <c r="Q333" s="3">
        <v>12444311.43</v>
      </c>
      <c r="R333" s="4">
        <v>1.6E-2</v>
      </c>
      <c r="S333" s="3">
        <v>199109</v>
      </c>
      <c r="T333" s="3"/>
      <c r="U333" s="5"/>
      <c r="V333" s="3">
        <v>9929696</v>
      </c>
      <c r="W333" s="5"/>
      <c r="X333" s="3">
        <v>24826882</v>
      </c>
      <c r="Y333" s="3">
        <v>8934582</v>
      </c>
      <c r="Z333" s="3">
        <v>351893</v>
      </c>
      <c r="AA333" s="3">
        <v>959526</v>
      </c>
      <c r="AB333" s="3">
        <v>12213731</v>
      </c>
      <c r="AC333" s="3">
        <v>2367150</v>
      </c>
      <c r="AD333" s="3">
        <v>14897186</v>
      </c>
      <c r="AE333" s="3">
        <v>0</v>
      </c>
      <c r="AF333" s="3">
        <v>14009322</v>
      </c>
      <c r="AG333" s="3">
        <v>199109</v>
      </c>
      <c r="AH333" s="3">
        <v>14897186</v>
      </c>
      <c r="AI333" s="3">
        <v>9929696</v>
      </c>
      <c r="AJ333" s="3">
        <v>1073901</v>
      </c>
      <c r="AK333" s="3">
        <v>1073901</v>
      </c>
      <c r="AL333" s="3">
        <v>394748</v>
      </c>
      <c r="AM333" s="3">
        <v>679153</v>
      </c>
      <c r="AN333" s="3">
        <v>-184241</v>
      </c>
      <c r="AO333" s="3">
        <v>0</v>
      </c>
      <c r="AP333" s="3">
        <v>184241</v>
      </c>
      <c r="AQ333" s="3">
        <v>0</v>
      </c>
      <c r="AR333" s="3">
        <f>Tabela1[[#This Row],[Potrzeby finansowe 2027
w tym:]]+Tabela1[[#This Row],[Rozliczenie 2025 potrz. fin.]]</f>
        <v>24826882</v>
      </c>
      <c r="AS333" s="3">
        <v>0</v>
      </c>
      <c r="AT333" s="3">
        <v>0</v>
      </c>
      <c r="AU333" s="3"/>
      <c r="AV333" s="3"/>
      <c r="AW333" s="3"/>
      <c r="AX333" s="3"/>
      <c r="AY333" s="3"/>
      <c r="AZ333" s="3"/>
      <c r="BA333" s="3">
        <v>351893</v>
      </c>
      <c r="BB333" s="3">
        <v>0</v>
      </c>
      <c r="BC333" s="3">
        <v>0</v>
      </c>
      <c r="BD333" s="3">
        <v>1687.55</v>
      </c>
      <c r="BE333" s="3">
        <v>3676.15</v>
      </c>
      <c r="BF333" s="3">
        <v>0</v>
      </c>
      <c r="BG333" s="3">
        <v>586503</v>
      </c>
      <c r="BH333" s="3">
        <v>5511</v>
      </c>
      <c r="BI333" s="3">
        <v>373023</v>
      </c>
      <c r="BJ333" s="3">
        <v>5732190.0050000008</v>
      </c>
      <c r="BK333" s="3">
        <v>2893457.0300000012</v>
      </c>
      <c r="BL333" s="3">
        <v>2311171.15</v>
      </c>
      <c r="BM333" s="3">
        <v>6732589.5999999996</v>
      </c>
      <c r="BN333" s="53">
        <v>0.65471587252734964</v>
      </c>
      <c r="BO333" s="54">
        <v>2.1705149999999999E-4</v>
      </c>
      <c r="BP333" s="70">
        <v>5459</v>
      </c>
      <c r="BQ333" s="71"/>
      <c r="BR333" s="70"/>
      <c r="BS333" s="72"/>
      <c r="BT333" s="72"/>
      <c r="BU333" s="70">
        <v>14009322</v>
      </c>
      <c r="BV333" s="70">
        <v>199109</v>
      </c>
      <c r="BW333" s="74">
        <v>14897186</v>
      </c>
      <c r="BX333" s="70">
        <v>29105617</v>
      </c>
    </row>
    <row r="334" spans="1:76" x14ac:dyDescent="0.3">
      <c r="A334" s="73" t="s">
        <v>10</v>
      </c>
      <c r="B334" s="2" t="s">
        <v>23</v>
      </c>
      <c r="C334" s="2" t="s">
        <v>11</v>
      </c>
      <c r="D334" s="2" t="s">
        <v>23</v>
      </c>
      <c r="E334" s="2" t="s">
        <v>15</v>
      </c>
      <c r="F334" s="17" t="str">
        <f>+Tabela1[[#This Row],[WK]]&amp;Tabela1[[#This Row],[PK]]&amp;Tabela1[[#This Row],[GK]]</f>
        <v>060206</v>
      </c>
      <c r="G334" s="2" t="s">
        <v>340</v>
      </c>
      <c r="H334" s="3">
        <v>102034243.69</v>
      </c>
      <c r="I334" s="4">
        <v>1.125</v>
      </c>
      <c r="J334" s="3">
        <v>114788524.15000001</v>
      </c>
      <c r="K334" s="4">
        <v>7.0000000000000007E-2</v>
      </c>
      <c r="L334" s="3">
        <v>8035197</v>
      </c>
      <c r="M334" s="3"/>
      <c r="N334" s="5"/>
      <c r="O334" s="3">
        <v>601023.86</v>
      </c>
      <c r="P334" s="4">
        <v>1.125</v>
      </c>
      <c r="Q334" s="3">
        <v>676151.84</v>
      </c>
      <c r="R334" s="4">
        <v>1.6E-2</v>
      </c>
      <c r="S334" s="3">
        <v>10818</v>
      </c>
      <c r="T334" s="3"/>
      <c r="U334" s="5"/>
      <c r="V334" s="3">
        <v>5903804</v>
      </c>
      <c r="W334" s="5"/>
      <c r="X334" s="3">
        <v>15363337</v>
      </c>
      <c r="Y334" s="3">
        <v>6286961</v>
      </c>
      <c r="Z334" s="3">
        <v>9930</v>
      </c>
      <c r="AA334" s="3">
        <v>819893</v>
      </c>
      <c r="AB334" s="3">
        <v>5720716</v>
      </c>
      <c r="AC334" s="3">
        <v>2525837</v>
      </c>
      <c r="AD334" s="3">
        <v>9459534</v>
      </c>
      <c r="AE334" s="3">
        <v>0</v>
      </c>
      <c r="AF334" s="3">
        <v>8035197</v>
      </c>
      <c r="AG334" s="3">
        <v>10818</v>
      </c>
      <c r="AH334" s="3">
        <v>9459534</v>
      </c>
      <c r="AI334" s="3">
        <v>5903804</v>
      </c>
      <c r="AJ334" s="3">
        <v>1215398</v>
      </c>
      <c r="AK334" s="3">
        <v>1215398</v>
      </c>
      <c r="AL334" s="3">
        <v>486544</v>
      </c>
      <c r="AM334" s="3">
        <v>728854</v>
      </c>
      <c r="AN334" s="3">
        <v>83347</v>
      </c>
      <c r="AO334" s="3">
        <v>0</v>
      </c>
      <c r="AP334" s="3">
        <v>-83347</v>
      </c>
      <c r="AQ334" s="3">
        <v>0</v>
      </c>
      <c r="AR334" s="3">
        <f>Tabela1[[#This Row],[Potrzeby finansowe 2027
w tym:]]+Tabela1[[#This Row],[Rozliczenie 2025 potrz. fin.]]</f>
        <v>15363337</v>
      </c>
      <c r="AS334" s="3">
        <v>0</v>
      </c>
      <c r="AT334" s="3">
        <v>0</v>
      </c>
      <c r="AU334" s="3"/>
      <c r="AV334" s="3"/>
      <c r="AW334" s="3"/>
      <c r="AX334" s="3"/>
      <c r="AY334" s="3"/>
      <c r="AZ334" s="3"/>
      <c r="BA334" s="3">
        <v>9930</v>
      </c>
      <c r="BB334" s="3">
        <v>0</v>
      </c>
      <c r="BC334" s="3">
        <v>0</v>
      </c>
      <c r="BD334" s="3">
        <v>99.49</v>
      </c>
      <c r="BE334" s="3">
        <v>0</v>
      </c>
      <c r="BF334" s="3">
        <v>0</v>
      </c>
      <c r="BG334" s="3">
        <v>401857</v>
      </c>
      <c r="BH334" s="3">
        <v>3776</v>
      </c>
      <c r="BI334" s="3">
        <v>418036</v>
      </c>
      <c r="BJ334" s="3">
        <v>6423893.584999999</v>
      </c>
      <c r="BK334" s="3">
        <v>3224692.7399999984</v>
      </c>
      <c r="BL334" s="3">
        <v>2157312.25</v>
      </c>
      <c r="BM334" s="3">
        <v>8482178.8800000008</v>
      </c>
      <c r="BN334" s="53">
        <v>0.59805825242718458</v>
      </c>
      <c r="BO334" s="54">
        <v>1.288381E-4</v>
      </c>
      <c r="BP334" s="70">
        <v>3240</v>
      </c>
      <c r="BQ334" s="71"/>
      <c r="BR334" s="70"/>
      <c r="BS334" s="72"/>
      <c r="BT334" s="72"/>
      <c r="BU334" s="70">
        <v>8035197</v>
      </c>
      <c r="BV334" s="70">
        <v>10818</v>
      </c>
      <c r="BW334" s="74">
        <v>9459534</v>
      </c>
      <c r="BX334" s="70">
        <v>17505549</v>
      </c>
    </row>
    <row r="335" spans="1:76" x14ac:dyDescent="0.3">
      <c r="A335" s="73" t="s">
        <v>10</v>
      </c>
      <c r="B335" s="2" t="s">
        <v>23</v>
      </c>
      <c r="C335" s="2" t="s">
        <v>11</v>
      </c>
      <c r="D335" s="2" t="s">
        <v>30</v>
      </c>
      <c r="E335" s="2" t="s">
        <v>19</v>
      </c>
      <c r="F335" s="17" t="str">
        <f>+Tabela1[[#This Row],[WK]]&amp;Tabela1[[#This Row],[PK]]&amp;Tabela1[[#This Row],[GK]]</f>
        <v>060207</v>
      </c>
      <c r="G335" s="2" t="s">
        <v>341</v>
      </c>
      <c r="H335" s="3">
        <v>198770927.93000001</v>
      </c>
      <c r="I335" s="4">
        <v>1.125</v>
      </c>
      <c r="J335" s="3">
        <v>223617293.91999999</v>
      </c>
      <c r="K335" s="4">
        <v>7.0000000000000007E-2</v>
      </c>
      <c r="L335" s="3">
        <v>15653211</v>
      </c>
      <c r="M335" s="3"/>
      <c r="N335" s="5"/>
      <c r="O335" s="3">
        <v>8766768.3399999999</v>
      </c>
      <c r="P335" s="4">
        <v>1.125</v>
      </c>
      <c r="Q335" s="3">
        <v>9862614.3800000008</v>
      </c>
      <c r="R335" s="4">
        <v>1.6E-2</v>
      </c>
      <c r="S335" s="3">
        <v>157802</v>
      </c>
      <c r="T335" s="3"/>
      <c r="U335" s="5"/>
      <c r="V335" s="3">
        <v>10219760</v>
      </c>
      <c r="W335" s="5"/>
      <c r="X335" s="3">
        <v>24824204</v>
      </c>
      <c r="Y335" s="3">
        <v>8759919</v>
      </c>
      <c r="Z335" s="3">
        <v>939876</v>
      </c>
      <c r="AA335" s="3">
        <v>1100933</v>
      </c>
      <c r="AB335" s="3">
        <v>11122644</v>
      </c>
      <c r="AC335" s="3">
        <v>2900832</v>
      </c>
      <c r="AD335" s="3">
        <v>14604444</v>
      </c>
      <c r="AE335" s="3">
        <v>0</v>
      </c>
      <c r="AF335" s="3">
        <v>15653211</v>
      </c>
      <c r="AG335" s="3">
        <v>157802</v>
      </c>
      <c r="AH335" s="3">
        <v>14604444</v>
      </c>
      <c r="AI335" s="3">
        <v>10219760</v>
      </c>
      <c r="AJ335" s="3">
        <v>1927305</v>
      </c>
      <c r="AK335" s="3">
        <v>1927305</v>
      </c>
      <c r="AL335" s="3">
        <v>355273</v>
      </c>
      <c r="AM335" s="3">
        <v>1572032</v>
      </c>
      <c r="AN335" s="3">
        <v>-72170</v>
      </c>
      <c r="AO335" s="3">
        <v>0</v>
      </c>
      <c r="AP335" s="3">
        <v>72170</v>
      </c>
      <c r="AQ335" s="3">
        <v>0</v>
      </c>
      <c r="AR335" s="3">
        <f>Tabela1[[#This Row],[Potrzeby finansowe 2027
w tym:]]+Tabela1[[#This Row],[Rozliczenie 2025 potrz. fin.]]</f>
        <v>24824204</v>
      </c>
      <c r="AS335" s="3">
        <v>0</v>
      </c>
      <c r="AT335" s="3">
        <v>0</v>
      </c>
      <c r="AU335" s="3"/>
      <c r="AV335" s="3"/>
      <c r="AW335" s="3"/>
      <c r="AX335" s="3"/>
      <c r="AY335" s="3"/>
      <c r="AZ335" s="3"/>
      <c r="BA335" s="3">
        <v>939876</v>
      </c>
      <c r="BB335" s="3">
        <v>182.66</v>
      </c>
      <c r="BC335" s="3">
        <v>15.5</v>
      </c>
      <c r="BD335" s="3">
        <v>3839.97</v>
      </c>
      <c r="BE335" s="3">
        <v>8614.57</v>
      </c>
      <c r="BF335" s="3">
        <v>0</v>
      </c>
      <c r="BG335" s="3">
        <v>657595</v>
      </c>
      <c r="BH335" s="3">
        <v>6179</v>
      </c>
      <c r="BI335" s="3">
        <v>443338</v>
      </c>
      <c r="BJ335" s="3">
        <v>6812705.830000001</v>
      </c>
      <c r="BK335" s="3">
        <v>4123063.1600000011</v>
      </c>
      <c r="BL335" s="3">
        <v>1435175.19</v>
      </c>
      <c r="BM335" s="3">
        <v>7888220.2999999998</v>
      </c>
      <c r="BN335" s="53">
        <v>0.67852419723380253</v>
      </c>
      <c r="BO335" s="54">
        <v>2.3083589999999999E-4</v>
      </c>
      <c r="BP335" s="70">
        <v>5805</v>
      </c>
      <c r="BQ335" s="71"/>
      <c r="BR335" s="70"/>
      <c r="BS335" s="72"/>
      <c r="BT335" s="72"/>
      <c r="BU335" s="70">
        <v>15653211</v>
      </c>
      <c r="BV335" s="70">
        <v>157802</v>
      </c>
      <c r="BW335" s="74">
        <v>14604444</v>
      </c>
      <c r="BX335" s="70">
        <v>30415457</v>
      </c>
    </row>
    <row r="336" spans="1:76" x14ac:dyDescent="0.3">
      <c r="A336" s="73" t="s">
        <v>10</v>
      </c>
      <c r="B336" s="2" t="s">
        <v>23</v>
      </c>
      <c r="C336" s="2" t="s">
        <v>11</v>
      </c>
      <c r="D336" s="2" t="s">
        <v>54</v>
      </c>
      <c r="E336" s="2" t="s">
        <v>15</v>
      </c>
      <c r="F336" s="17" t="str">
        <f>+Tabela1[[#This Row],[WK]]&amp;Tabela1[[#This Row],[PK]]&amp;Tabela1[[#This Row],[GK]]</f>
        <v>060208</v>
      </c>
      <c r="G336" s="2" t="s">
        <v>342</v>
      </c>
      <c r="H336" s="3">
        <v>206556912.27000001</v>
      </c>
      <c r="I336" s="4">
        <v>1.125</v>
      </c>
      <c r="J336" s="3">
        <v>232376526.30000001</v>
      </c>
      <c r="K336" s="4">
        <v>7.0000000000000007E-2</v>
      </c>
      <c r="L336" s="3">
        <v>16266357</v>
      </c>
      <c r="M336" s="3"/>
      <c r="N336" s="5"/>
      <c r="O336" s="3">
        <v>9982219.5299999993</v>
      </c>
      <c r="P336" s="4">
        <v>1.125</v>
      </c>
      <c r="Q336" s="3">
        <v>11229996.970000001</v>
      </c>
      <c r="R336" s="4">
        <v>1.6E-2</v>
      </c>
      <c r="S336" s="3">
        <v>179680</v>
      </c>
      <c r="T336" s="3"/>
      <c r="U336" s="5"/>
      <c r="V336" s="3">
        <v>10240556</v>
      </c>
      <c r="W336" s="5"/>
      <c r="X336" s="3">
        <v>27991389</v>
      </c>
      <c r="Y336" s="3">
        <v>8695103</v>
      </c>
      <c r="Z336" s="3">
        <v>260854</v>
      </c>
      <c r="AA336" s="3">
        <v>1279672</v>
      </c>
      <c r="AB336" s="3">
        <v>15190690</v>
      </c>
      <c r="AC336" s="3">
        <v>2565070</v>
      </c>
      <c r="AD336" s="3">
        <v>17750833</v>
      </c>
      <c r="AE336" s="3">
        <v>0</v>
      </c>
      <c r="AF336" s="3">
        <v>16266357</v>
      </c>
      <c r="AG336" s="3">
        <v>179680</v>
      </c>
      <c r="AH336" s="3">
        <v>17750833</v>
      </c>
      <c r="AI336" s="3">
        <v>10240556</v>
      </c>
      <c r="AJ336" s="3">
        <v>1650986</v>
      </c>
      <c r="AK336" s="3">
        <v>1650986</v>
      </c>
      <c r="AL336" s="3">
        <v>342230</v>
      </c>
      <c r="AM336" s="3">
        <v>1308756</v>
      </c>
      <c r="AN336" s="3">
        <v>-1123106</v>
      </c>
      <c r="AO336" s="3">
        <v>0</v>
      </c>
      <c r="AP336" s="3">
        <v>1123106</v>
      </c>
      <c r="AQ336" s="3">
        <v>0</v>
      </c>
      <c r="AR336" s="3">
        <f>Tabela1[[#This Row],[Potrzeby finansowe 2027
w tym:]]+Tabela1[[#This Row],[Rozliczenie 2025 potrz. fin.]]</f>
        <v>27991389</v>
      </c>
      <c r="AS336" s="3">
        <v>0</v>
      </c>
      <c r="AT336" s="3">
        <v>0</v>
      </c>
      <c r="AU336" s="3"/>
      <c r="AV336" s="3"/>
      <c r="AW336" s="3"/>
      <c r="AX336" s="3"/>
      <c r="AY336" s="3"/>
      <c r="AZ336" s="3"/>
      <c r="BA336" s="3">
        <v>260854</v>
      </c>
      <c r="BB336" s="3">
        <v>0</v>
      </c>
      <c r="BC336" s="3">
        <v>0</v>
      </c>
      <c r="BD336" s="3">
        <v>0</v>
      </c>
      <c r="BE336" s="3">
        <v>5227.0200000000004</v>
      </c>
      <c r="BF336" s="3">
        <v>0</v>
      </c>
      <c r="BG336" s="3">
        <v>699950</v>
      </c>
      <c r="BH336" s="3">
        <v>6577</v>
      </c>
      <c r="BI336" s="3">
        <v>579722</v>
      </c>
      <c r="BJ336" s="3">
        <v>8908501.8500000015</v>
      </c>
      <c r="BK336" s="3">
        <v>5476389.4900000002</v>
      </c>
      <c r="BL336" s="3">
        <v>1614196.12</v>
      </c>
      <c r="BM336" s="3">
        <v>10500057.199999999</v>
      </c>
      <c r="BN336" s="53">
        <v>0.69156617516764129</v>
      </c>
      <c r="BO336" s="54">
        <v>2.4027599999999999E-4</v>
      </c>
      <c r="BP336" s="70">
        <v>6042</v>
      </c>
      <c r="BQ336" s="71"/>
      <c r="BR336" s="70"/>
      <c r="BS336" s="72"/>
      <c r="BT336" s="72"/>
      <c r="BU336" s="70">
        <v>16266357</v>
      </c>
      <c r="BV336" s="70">
        <v>179680</v>
      </c>
      <c r="BW336" s="74">
        <v>17750833</v>
      </c>
      <c r="BX336" s="70">
        <v>34196870</v>
      </c>
    </row>
    <row r="337" spans="1:76" x14ac:dyDescent="0.3">
      <c r="A337" s="73" t="s">
        <v>10</v>
      </c>
      <c r="B337" s="2" t="s">
        <v>23</v>
      </c>
      <c r="C337" s="2" t="s">
        <v>11</v>
      </c>
      <c r="D337" s="2" t="s">
        <v>56</v>
      </c>
      <c r="E337" s="2" t="s">
        <v>15</v>
      </c>
      <c r="F337" s="17" t="str">
        <f>+Tabela1[[#This Row],[WK]]&amp;Tabela1[[#This Row],[PK]]&amp;Tabela1[[#This Row],[GK]]</f>
        <v>060209</v>
      </c>
      <c r="G337" s="2" t="s">
        <v>343</v>
      </c>
      <c r="H337" s="3">
        <v>112581629.91</v>
      </c>
      <c r="I337" s="4">
        <v>1.125</v>
      </c>
      <c r="J337" s="3">
        <v>126654333.65000001</v>
      </c>
      <c r="K337" s="4">
        <v>7.0000000000000007E-2</v>
      </c>
      <c r="L337" s="3">
        <v>8865803</v>
      </c>
      <c r="M337" s="3"/>
      <c r="N337" s="5"/>
      <c r="O337" s="3">
        <v>35586505.390000001</v>
      </c>
      <c r="P337" s="4">
        <v>1.125</v>
      </c>
      <c r="Q337" s="3">
        <v>40034818.560000002</v>
      </c>
      <c r="R337" s="4">
        <v>1.6E-2</v>
      </c>
      <c r="S337" s="3">
        <v>640557</v>
      </c>
      <c r="T337" s="3"/>
      <c r="U337" s="5"/>
      <c r="V337" s="3">
        <v>4741905</v>
      </c>
      <c r="W337" s="5"/>
      <c r="X337" s="3">
        <v>13743169</v>
      </c>
      <c r="Y337" s="3">
        <v>3740126</v>
      </c>
      <c r="Z337" s="3">
        <v>862355</v>
      </c>
      <c r="AA337" s="3">
        <v>746670</v>
      </c>
      <c r="AB337" s="3">
        <v>6912786</v>
      </c>
      <c r="AC337" s="3">
        <v>1481232</v>
      </c>
      <c r="AD337" s="3">
        <v>9001264</v>
      </c>
      <c r="AE337" s="3">
        <v>0</v>
      </c>
      <c r="AF337" s="3">
        <v>8865803</v>
      </c>
      <c r="AG337" s="3">
        <v>640557</v>
      </c>
      <c r="AH337" s="3">
        <v>9001264</v>
      </c>
      <c r="AI337" s="3">
        <v>4741905</v>
      </c>
      <c r="AJ337" s="3">
        <v>25367</v>
      </c>
      <c r="AK337" s="3">
        <v>25367</v>
      </c>
      <c r="AL337" s="3">
        <v>296843</v>
      </c>
      <c r="AM337" s="3">
        <v>-271476</v>
      </c>
      <c r="AN337" s="3">
        <v>71408</v>
      </c>
      <c r="AO337" s="3">
        <v>0</v>
      </c>
      <c r="AP337" s="3">
        <v>-71408</v>
      </c>
      <c r="AQ337" s="3">
        <v>0</v>
      </c>
      <c r="AR337" s="3">
        <f>Tabela1[[#This Row],[Potrzeby finansowe 2027
w tym:]]+Tabela1[[#This Row],[Rozliczenie 2025 potrz. fin.]]</f>
        <v>13743169</v>
      </c>
      <c r="AS337" s="3">
        <v>0</v>
      </c>
      <c r="AT337" s="3">
        <v>0</v>
      </c>
      <c r="AU337" s="3"/>
      <c r="AV337" s="3"/>
      <c r="AW337" s="3"/>
      <c r="AX337" s="3"/>
      <c r="AY337" s="3"/>
      <c r="AZ337" s="3"/>
      <c r="BA337" s="3">
        <v>862355</v>
      </c>
      <c r="BB337" s="3">
        <v>0</v>
      </c>
      <c r="BC337" s="3">
        <v>0</v>
      </c>
      <c r="BD337" s="3">
        <v>7208.62</v>
      </c>
      <c r="BE337" s="3">
        <v>2862.7</v>
      </c>
      <c r="BF337" s="3">
        <v>0</v>
      </c>
      <c r="BG337" s="3">
        <v>405476</v>
      </c>
      <c r="BH337" s="3">
        <v>3810</v>
      </c>
      <c r="BI337" s="3">
        <v>341194</v>
      </c>
      <c r="BJ337" s="3">
        <v>5243068.8124999991</v>
      </c>
      <c r="BK337" s="3">
        <v>2374568.2999999989</v>
      </c>
      <c r="BL337" s="3">
        <v>1171866.5</v>
      </c>
      <c r="BM337" s="3">
        <v>9130269.0500000007</v>
      </c>
      <c r="BN337" s="53">
        <v>0.76044691903789297</v>
      </c>
      <c r="BO337" s="54">
        <v>1.390017E-4</v>
      </c>
      <c r="BP337" s="70">
        <v>3496</v>
      </c>
      <c r="BQ337" s="71"/>
      <c r="BR337" s="70"/>
      <c r="BS337" s="72"/>
      <c r="BT337" s="72"/>
      <c r="BU337" s="70">
        <v>8865803</v>
      </c>
      <c r="BV337" s="70">
        <v>640557</v>
      </c>
      <c r="BW337" s="74">
        <v>9001264</v>
      </c>
      <c r="BX337" s="70">
        <v>18507624</v>
      </c>
    </row>
    <row r="338" spans="1:76" x14ac:dyDescent="0.3">
      <c r="A338" s="73" t="s">
        <v>10</v>
      </c>
      <c r="B338" s="2" t="s">
        <v>23</v>
      </c>
      <c r="C338" s="2" t="s">
        <v>11</v>
      </c>
      <c r="D338" s="2" t="s">
        <v>69</v>
      </c>
      <c r="E338" s="2" t="s">
        <v>15</v>
      </c>
      <c r="F338" s="17" t="str">
        <f>+Tabela1[[#This Row],[WK]]&amp;Tabela1[[#This Row],[PK]]&amp;Tabela1[[#This Row],[GK]]</f>
        <v>060210</v>
      </c>
      <c r="G338" s="2" t="s">
        <v>344</v>
      </c>
      <c r="H338" s="3">
        <v>84845212.849999994</v>
      </c>
      <c r="I338" s="4">
        <v>1.125</v>
      </c>
      <c r="J338" s="3">
        <v>95450864.459999993</v>
      </c>
      <c r="K338" s="4">
        <v>7.0000000000000007E-2</v>
      </c>
      <c r="L338" s="3">
        <v>6681561</v>
      </c>
      <c r="M338" s="3"/>
      <c r="N338" s="5"/>
      <c r="O338" s="3">
        <v>6131791.5</v>
      </c>
      <c r="P338" s="4">
        <v>1.125</v>
      </c>
      <c r="Q338" s="3">
        <v>6898265.4400000004</v>
      </c>
      <c r="R338" s="4">
        <v>1.6E-2</v>
      </c>
      <c r="S338" s="3">
        <v>110372</v>
      </c>
      <c r="T338" s="3"/>
      <c r="U338" s="5"/>
      <c r="V338" s="3">
        <v>4980277</v>
      </c>
      <c r="W338" s="5"/>
      <c r="X338" s="3">
        <v>20524407</v>
      </c>
      <c r="Y338" s="3">
        <v>11155031</v>
      </c>
      <c r="Z338" s="3">
        <v>265073</v>
      </c>
      <c r="AA338" s="3">
        <v>634104</v>
      </c>
      <c r="AB338" s="3">
        <v>8470199</v>
      </c>
      <c r="AC338" s="3">
        <v>0</v>
      </c>
      <c r="AD338" s="3">
        <v>15074080</v>
      </c>
      <c r="AE338" s="3">
        <v>0</v>
      </c>
      <c r="AF338" s="3">
        <v>6681561</v>
      </c>
      <c r="AG338" s="3">
        <v>110372</v>
      </c>
      <c r="AH338" s="3">
        <v>15074080</v>
      </c>
      <c r="AI338" s="3">
        <v>4980277</v>
      </c>
      <c r="AJ338" s="3">
        <v>-211078</v>
      </c>
      <c r="AK338" s="3">
        <v>-681129</v>
      </c>
      <c r="AL338" s="3">
        <v>418646</v>
      </c>
      <c r="AM338" s="3">
        <v>-1099775</v>
      </c>
      <c r="AN338" s="3">
        <v>-470051</v>
      </c>
      <c r="AO338" s="3">
        <v>0</v>
      </c>
      <c r="AP338" s="3">
        <v>0</v>
      </c>
      <c r="AQ338" s="3">
        <v>-470051</v>
      </c>
      <c r="AR338" s="3">
        <f>Tabela1[[#This Row],[Potrzeby finansowe 2027
w tym:]]+Tabela1[[#This Row],[Rozliczenie 2025 potrz. fin.]]</f>
        <v>20054356</v>
      </c>
      <c r="AS338" s="3">
        <v>0</v>
      </c>
      <c r="AT338" s="3">
        <v>0</v>
      </c>
      <c r="AU338" s="3"/>
      <c r="AV338" s="3"/>
      <c r="AW338" s="3"/>
      <c r="AX338" s="3"/>
      <c r="AY338" s="3"/>
      <c r="AZ338" s="3"/>
      <c r="BA338" s="3">
        <v>265073</v>
      </c>
      <c r="BB338" s="3">
        <v>0</v>
      </c>
      <c r="BC338" s="3">
        <v>0</v>
      </c>
      <c r="BD338" s="3">
        <v>1962.4</v>
      </c>
      <c r="BE338" s="3">
        <v>1386.76</v>
      </c>
      <c r="BF338" s="3">
        <v>0</v>
      </c>
      <c r="BG338" s="3">
        <v>421120</v>
      </c>
      <c r="BH338" s="3">
        <v>3957</v>
      </c>
      <c r="BI338" s="3">
        <v>212984</v>
      </c>
      <c r="BJ338" s="3">
        <v>3272893.125</v>
      </c>
      <c r="BK338" s="3">
        <v>768032.40000000037</v>
      </c>
      <c r="BL338" s="3">
        <v>1565918.72</v>
      </c>
      <c r="BM338" s="3">
        <v>6887605.46</v>
      </c>
      <c r="BN338" s="53">
        <v>0.45558322374863602</v>
      </c>
      <c r="BO338" s="54">
        <v>1.6405139999999999E-4</v>
      </c>
      <c r="BP338" s="70">
        <v>4125</v>
      </c>
      <c r="BQ338" s="71"/>
      <c r="BR338" s="70"/>
      <c r="BS338" s="72"/>
      <c r="BT338" s="72"/>
      <c r="BU338" s="70">
        <v>6681561</v>
      </c>
      <c r="BV338" s="70">
        <v>110372</v>
      </c>
      <c r="BW338" s="74">
        <v>15074080</v>
      </c>
      <c r="BX338" s="70">
        <v>21866013</v>
      </c>
    </row>
    <row r="339" spans="1:76" x14ac:dyDescent="0.3">
      <c r="A339" s="73" t="s">
        <v>10</v>
      </c>
      <c r="B339" s="2" t="s">
        <v>23</v>
      </c>
      <c r="C339" s="2" t="s">
        <v>11</v>
      </c>
      <c r="D339" s="2" t="s">
        <v>71</v>
      </c>
      <c r="E339" s="2" t="s">
        <v>15</v>
      </c>
      <c r="F339" s="17" t="str">
        <f>+Tabela1[[#This Row],[WK]]&amp;Tabela1[[#This Row],[PK]]&amp;Tabela1[[#This Row],[GK]]</f>
        <v>060211</v>
      </c>
      <c r="G339" s="2" t="s">
        <v>345</v>
      </c>
      <c r="H339" s="3">
        <v>116405779.59</v>
      </c>
      <c r="I339" s="4">
        <v>1.125</v>
      </c>
      <c r="J339" s="3">
        <v>130956502.04000001</v>
      </c>
      <c r="K339" s="4">
        <v>7.0000000000000007E-2</v>
      </c>
      <c r="L339" s="3">
        <v>9166955</v>
      </c>
      <c r="M339" s="3"/>
      <c r="N339" s="5"/>
      <c r="O339" s="3">
        <v>1241978.78</v>
      </c>
      <c r="P339" s="4">
        <v>1.125</v>
      </c>
      <c r="Q339" s="3">
        <v>1397226.13</v>
      </c>
      <c r="R339" s="4">
        <v>1.6E-2</v>
      </c>
      <c r="S339" s="3">
        <v>22356</v>
      </c>
      <c r="T339" s="3"/>
      <c r="U339" s="5"/>
      <c r="V339" s="3">
        <v>6932860</v>
      </c>
      <c r="W339" s="5"/>
      <c r="X339" s="3">
        <v>25363336</v>
      </c>
      <c r="Y339" s="3">
        <v>11526325</v>
      </c>
      <c r="Z339" s="3">
        <v>0</v>
      </c>
      <c r="AA339" s="3">
        <v>1016589</v>
      </c>
      <c r="AB339" s="3">
        <v>10039373</v>
      </c>
      <c r="AC339" s="3">
        <v>2781049</v>
      </c>
      <c r="AD339" s="3">
        <v>18430476</v>
      </c>
      <c r="AE339" s="3">
        <v>0</v>
      </c>
      <c r="AF339" s="3">
        <v>9166955</v>
      </c>
      <c r="AG339" s="3">
        <v>22356</v>
      </c>
      <c r="AH339" s="3">
        <v>18430476</v>
      </c>
      <c r="AI339" s="3">
        <v>6932860</v>
      </c>
      <c r="AJ339" s="3">
        <v>854800</v>
      </c>
      <c r="AK339" s="3">
        <v>854800</v>
      </c>
      <c r="AL339" s="3">
        <v>517806</v>
      </c>
      <c r="AM339" s="3">
        <v>336994</v>
      </c>
      <c r="AN339" s="3">
        <v>-154662</v>
      </c>
      <c r="AO339" s="3">
        <v>0</v>
      </c>
      <c r="AP339" s="3">
        <v>154662</v>
      </c>
      <c r="AQ339" s="3">
        <v>0</v>
      </c>
      <c r="AR339" s="3">
        <f>Tabela1[[#This Row],[Potrzeby finansowe 2027
w tym:]]+Tabela1[[#This Row],[Rozliczenie 2025 potrz. fin.]]</f>
        <v>25363336</v>
      </c>
      <c r="AS339" s="3">
        <v>0</v>
      </c>
      <c r="AT339" s="3">
        <v>0</v>
      </c>
      <c r="AU339" s="3"/>
      <c r="AV339" s="3"/>
      <c r="AW339" s="3"/>
      <c r="AX339" s="3"/>
      <c r="AY339" s="3"/>
      <c r="AZ339" s="3"/>
      <c r="BA339" s="3">
        <v>0</v>
      </c>
      <c r="BB339" s="3">
        <v>0</v>
      </c>
      <c r="BC339" s="3">
        <v>0</v>
      </c>
      <c r="BD339" s="3">
        <v>0</v>
      </c>
      <c r="BE339" s="3">
        <v>0</v>
      </c>
      <c r="BF339" s="3">
        <v>0</v>
      </c>
      <c r="BG339" s="3">
        <v>515092</v>
      </c>
      <c r="BH339" s="3">
        <v>4840</v>
      </c>
      <c r="BI339" s="3">
        <v>501497</v>
      </c>
      <c r="BJ339" s="3">
        <v>7706420.8699999992</v>
      </c>
      <c r="BK339" s="3">
        <v>5366392.1899999995</v>
      </c>
      <c r="BL339" s="3">
        <v>115357.67</v>
      </c>
      <c r="BM339" s="3">
        <v>9129399.3800000008</v>
      </c>
      <c r="BN339" s="53">
        <v>0.4753345830652006</v>
      </c>
      <c r="BO339" s="54">
        <v>1.7640869999999999E-4</v>
      </c>
      <c r="BP339" s="70">
        <v>4436</v>
      </c>
      <c r="BQ339" s="71"/>
      <c r="BR339" s="70"/>
      <c r="BS339" s="72"/>
      <c r="BT339" s="72"/>
      <c r="BU339" s="70">
        <v>9166955</v>
      </c>
      <c r="BV339" s="70">
        <v>22356</v>
      </c>
      <c r="BW339" s="74">
        <v>18430476</v>
      </c>
      <c r="BX339" s="70">
        <v>27619787</v>
      </c>
    </row>
    <row r="340" spans="1:76" x14ac:dyDescent="0.3">
      <c r="A340" s="73" t="s">
        <v>10</v>
      </c>
      <c r="B340" s="2" t="s">
        <v>23</v>
      </c>
      <c r="C340" s="2" t="s">
        <v>11</v>
      </c>
      <c r="D340" s="2" t="s">
        <v>72</v>
      </c>
      <c r="E340" s="2" t="s">
        <v>19</v>
      </c>
      <c r="F340" s="17" t="str">
        <f>+Tabela1[[#This Row],[WK]]&amp;Tabela1[[#This Row],[PK]]&amp;Tabela1[[#This Row],[GK]]</f>
        <v>060212</v>
      </c>
      <c r="G340" s="2" t="s">
        <v>346</v>
      </c>
      <c r="H340" s="3">
        <v>199591703.66999999</v>
      </c>
      <c r="I340" s="4">
        <v>1.125</v>
      </c>
      <c r="J340" s="3">
        <v>224540666.63</v>
      </c>
      <c r="K340" s="4">
        <v>7.0000000000000007E-2</v>
      </c>
      <c r="L340" s="3">
        <v>15717847</v>
      </c>
      <c r="M340" s="3"/>
      <c r="N340" s="5"/>
      <c r="O340" s="3">
        <v>44409268.710000001</v>
      </c>
      <c r="P340" s="4">
        <v>1.125</v>
      </c>
      <c r="Q340" s="3">
        <v>49960427.299999997</v>
      </c>
      <c r="R340" s="4">
        <v>1.6E-2</v>
      </c>
      <c r="S340" s="3">
        <v>799367</v>
      </c>
      <c r="T340" s="3"/>
      <c r="U340" s="5"/>
      <c r="V340" s="3">
        <v>10035599</v>
      </c>
      <c r="W340" s="5"/>
      <c r="X340" s="3">
        <v>23958412</v>
      </c>
      <c r="Y340" s="3">
        <v>4987504</v>
      </c>
      <c r="Z340" s="3">
        <v>0</v>
      </c>
      <c r="AA340" s="3">
        <v>1172675</v>
      </c>
      <c r="AB340" s="3">
        <v>14013395</v>
      </c>
      <c r="AC340" s="3">
        <v>3784838</v>
      </c>
      <c r="AD340" s="3">
        <v>13922813</v>
      </c>
      <c r="AE340" s="3">
        <v>0</v>
      </c>
      <c r="AF340" s="3">
        <v>15717847</v>
      </c>
      <c r="AG340" s="3">
        <v>799367</v>
      </c>
      <c r="AH340" s="3">
        <v>13922813</v>
      </c>
      <c r="AI340" s="3">
        <v>10035599</v>
      </c>
      <c r="AJ340" s="3">
        <v>3719</v>
      </c>
      <c r="AK340" s="3">
        <v>3719</v>
      </c>
      <c r="AL340" s="3">
        <v>800755</v>
      </c>
      <c r="AM340" s="3">
        <v>-797036</v>
      </c>
      <c r="AN340" s="3">
        <v>-555076</v>
      </c>
      <c r="AO340" s="3">
        <v>0</v>
      </c>
      <c r="AP340" s="3">
        <v>555076</v>
      </c>
      <c r="AQ340" s="3">
        <v>0</v>
      </c>
      <c r="AR340" s="3">
        <f>Tabela1[[#This Row],[Potrzeby finansowe 2027
w tym:]]+Tabela1[[#This Row],[Rozliczenie 2025 potrz. fin.]]</f>
        <v>23958412</v>
      </c>
      <c r="AS340" s="3">
        <v>0</v>
      </c>
      <c r="AT340" s="3">
        <v>0</v>
      </c>
      <c r="AU340" s="3"/>
      <c r="AV340" s="3"/>
      <c r="AW340" s="3"/>
      <c r="AX340" s="3"/>
      <c r="AY340" s="3"/>
      <c r="AZ340" s="3"/>
      <c r="BA340" s="3">
        <v>0</v>
      </c>
      <c r="BB340" s="3">
        <v>0</v>
      </c>
      <c r="BC340" s="3">
        <v>0</v>
      </c>
      <c r="BD340" s="3">
        <v>0</v>
      </c>
      <c r="BE340" s="3">
        <v>0</v>
      </c>
      <c r="BF340" s="3">
        <v>0</v>
      </c>
      <c r="BG340" s="3">
        <v>644291</v>
      </c>
      <c r="BH340" s="3">
        <v>6054</v>
      </c>
      <c r="BI340" s="3">
        <v>528384</v>
      </c>
      <c r="BJ340" s="3">
        <v>8119589.8925000001</v>
      </c>
      <c r="BK340" s="3">
        <v>4878250</v>
      </c>
      <c r="BL340" s="3">
        <v>1493907.61</v>
      </c>
      <c r="BM340" s="3">
        <v>9977544.3499999996</v>
      </c>
      <c r="BN340" s="53">
        <v>0.79309849565858082</v>
      </c>
      <c r="BO340" s="54">
        <v>2.2166239999999999E-4</v>
      </c>
      <c r="BP340" s="70">
        <v>5574</v>
      </c>
      <c r="BQ340" s="71"/>
      <c r="BR340" s="70"/>
      <c r="BS340" s="72"/>
      <c r="BT340" s="72"/>
      <c r="BU340" s="70">
        <v>15717847</v>
      </c>
      <c r="BV340" s="70">
        <v>799367</v>
      </c>
      <c r="BW340" s="74">
        <v>13922813</v>
      </c>
      <c r="BX340" s="70">
        <v>30440027</v>
      </c>
    </row>
    <row r="341" spans="1:76" x14ac:dyDescent="0.3">
      <c r="A341" s="73" t="s">
        <v>10</v>
      </c>
      <c r="B341" s="2" t="s">
        <v>23</v>
      </c>
      <c r="C341" s="2" t="s">
        <v>11</v>
      </c>
      <c r="D341" s="2" t="s">
        <v>74</v>
      </c>
      <c r="E341" s="2" t="s">
        <v>15</v>
      </c>
      <c r="F341" s="17" t="str">
        <f>+Tabela1[[#This Row],[WK]]&amp;Tabela1[[#This Row],[PK]]&amp;Tabela1[[#This Row],[GK]]</f>
        <v>060213</v>
      </c>
      <c r="G341" s="2" t="s">
        <v>347</v>
      </c>
      <c r="H341" s="3">
        <v>128061263.67</v>
      </c>
      <c r="I341" s="4">
        <v>1.125</v>
      </c>
      <c r="J341" s="3">
        <v>144068921.63</v>
      </c>
      <c r="K341" s="4">
        <v>7.0000000000000007E-2</v>
      </c>
      <c r="L341" s="3">
        <v>10084825</v>
      </c>
      <c r="M341" s="3"/>
      <c r="N341" s="5"/>
      <c r="O341" s="3">
        <v>1385596.8</v>
      </c>
      <c r="P341" s="4">
        <v>1.125</v>
      </c>
      <c r="Q341" s="3">
        <v>1558796.4</v>
      </c>
      <c r="R341" s="4">
        <v>1.6E-2</v>
      </c>
      <c r="S341" s="3">
        <v>24941</v>
      </c>
      <c r="T341" s="3"/>
      <c r="U341" s="5"/>
      <c r="V341" s="3">
        <v>7073293</v>
      </c>
      <c r="W341" s="5"/>
      <c r="X341" s="3">
        <v>15200588</v>
      </c>
      <c r="Y341" s="3">
        <v>4078711</v>
      </c>
      <c r="Z341" s="3">
        <v>901440</v>
      </c>
      <c r="AA341" s="3">
        <v>642798</v>
      </c>
      <c r="AB341" s="3">
        <v>6590496</v>
      </c>
      <c r="AC341" s="3">
        <v>2987143</v>
      </c>
      <c r="AD341" s="3">
        <v>8127295</v>
      </c>
      <c r="AE341" s="3">
        <v>0</v>
      </c>
      <c r="AF341" s="3">
        <v>10084825</v>
      </c>
      <c r="AG341" s="3">
        <v>24941</v>
      </c>
      <c r="AH341" s="3">
        <v>8127295</v>
      </c>
      <c r="AI341" s="3">
        <v>7073293</v>
      </c>
      <c r="AJ341" s="3">
        <v>400251</v>
      </c>
      <c r="AK341" s="3">
        <v>400251</v>
      </c>
      <c r="AL341" s="3">
        <v>589970</v>
      </c>
      <c r="AM341" s="3">
        <v>-189719</v>
      </c>
      <c r="AN341" s="3">
        <v>-313838</v>
      </c>
      <c r="AO341" s="3">
        <v>0</v>
      </c>
      <c r="AP341" s="3">
        <v>313838</v>
      </c>
      <c r="AQ341" s="3">
        <v>0</v>
      </c>
      <c r="AR341" s="3">
        <f>Tabela1[[#This Row],[Potrzeby finansowe 2027
w tym:]]+Tabela1[[#This Row],[Rozliczenie 2025 potrz. fin.]]</f>
        <v>15200588</v>
      </c>
      <c r="AS341" s="3">
        <v>0</v>
      </c>
      <c r="AT341" s="3">
        <v>0</v>
      </c>
      <c r="AU341" s="3"/>
      <c r="AV341" s="3"/>
      <c r="AW341" s="3"/>
      <c r="AX341" s="3"/>
      <c r="AY341" s="3"/>
      <c r="AZ341" s="3"/>
      <c r="BA341" s="3">
        <v>901440</v>
      </c>
      <c r="BB341" s="3">
        <v>0.02</v>
      </c>
      <c r="BC341" s="3">
        <v>320.52999999999997</v>
      </c>
      <c r="BD341" s="3">
        <v>1837.5</v>
      </c>
      <c r="BE341" s="3">
        <v>12250.98</v>
      </c>
      <c r="BF341" s="3">
        <v>0</v>
      </c>
      <c r="BG341" s="3">
        <v>397387</v>
      </c>
      <c r="BH341" s="3">
        <v>3734</v>
      </c>
      <c r="BI341" s="3">
        <v>245411</v>
      </c>
      <c r="BJ341" s="3">
        <v>3771189.0774999987</v>
      </c>
      <c r="BK341" s="3">
        <v>1957561.0099999988</v>
      </c>
      <c r="BL341" s="3">
        <v>187152.79</v>
      </c>
      <c r="BM341" s="3">
        <v>6880206.6900000004</v>
      </c>
      <c r="BN341" s="53">
        <v>0.73119013644460618</v>
      </c>
      <c r="BO341" s="54">
        <v>1.322075E-4</v>
      </c>
      <c r="BP341" s="70">
        <v>3325</v>
      </c>
      <c r="BQ341" s="71"/>
      <c r="BR341" s="70"/>
      <c r="BS341" s="72"/>
      <c r="BT341" s="72"/>
      <c r="BU341" s="70">
        <v>10084825</v>
      </c>
      <c r="BV341" s="70">
        <v>24941</v>
      </c>
      <c r="BW341" s="74">
        <v>8127295</v>
      </c>
      <c r="BX341" s="70">
        <v>18237061</v>
      </c>
    </row>
    <row r="342" spans="1:76" x14ac:dyDescent="0.3">
      <c r="A342" s="73" t="s">
        <v>10</v>
      </c>
      <c r="B342" s="2" t="s">
        <v>23</v>
      </c>
      <c r="C342" s="2" t="s">
        <v>11</v>
      </c>
      <c r="D342" s="2" t="s">
        <v>76</v>
      </c>
      <c r="E342" s="2" t="s">
        <v>15</v>
      </c>
      <c r="F342" s="17" t="str">
        <f>+Tabela1[[#This Row],[WK]]&amp;Tabela1[[#This Row],[PK]]&amp;Tabela1[[#This Row],[GK]]</f>
        <v>060214</v>
      </c>
      <c r="G342" s="2" t="s">
        <v>348</v>
      </c>
      <c r="H342" s="3">
        <v>155387602.09999999</v>
      </c>
      <c r="I342" s="4">
        <v>1.125</v>
      </c>
      <c r="J342" s="3">
        <v>174811052.36000001</v>
      </c>
      <c r="K342" s="4">
        <v>7.0000000000000007E-2</v>
      </c>
      <c r="L342" s="3">
        <v>12236774</v>
      </c>
      <c r="M342" s="3"/>
      <c r="N342" s="5"/>
      <c r="O342" s="3">
        <v>3496582.95</v>
      </c>
      <c r="P342" s="4">
        <v>1.125</v>
      </c>
      <c r="Q342" s="3">
        <v>3933655.82</v>
      </c>
      <c r="R342" s="4">
        <v>1.6E-2</v>
      </c>
      <c r="S342" s="3">
        <v>62938</v>
      </c>
      <c r="T342" s="3"/>
      <c r="U342" s="5"/>
      <c r="V342" s="3">
        <v>8369624</v>
      </c>
      <c r="W342" s="5"/>
      <c r="X342" s="3">
        <v>21728102</v>
      </c>
      <c r="Y342" s="3">
        <v>7361983</v>
      </c>
      <c r="Z342" s="3">
        <v>34097</v>
      </c>
      <c r="AA342" s="3">
        <v>1000960</v>
      </c>
      <c r="AB342" s="3">
        <v>9925863</v>
      </c>
      <c r="AC342" s="3">
        <v>3405199</v>
      </c>
      <c r="AD342" s="3">
        <v>13358478</v>
      </c>
      <c r="AE342" s="3">
        <v>0</v>
      </c>
      <c r="AF342" s="3">
        <v>12236774</v>
      </c>
      <c r="AG342" s="3">
        <v>62938</v>
      </c>
      <c r="AH342" s="3">
        <v>13358478</v>
      </c>
      <c r="AI342" s="3">
        <v>8369624</v>
      </c>
      <c r="AJ342" s="3">
        <v>1250403</v>
      </c>
      <c r="AK342" s="3">
        <v>1250403</v>
      </c>
      <c r="AL342" s="3">
        <v>478604</v>
      </c>
      <c r="AM342" s="3">
        <v>771799</v>
      </c>
      <c r="AN342" s="3">
        <v>-434992</v>
      </c>
      <c r="AO342" s="3">
        <v>0</v>
      </c>
      <c r="AP342" s="3">
        <v>434992</v>
      </c>
      <c r="AQ342" s="3">
        <v>0</v>
      </c>
      <c r="AR342" s="3">
        <f>Tabela1[[#This Row],[Potrzeby finansowe 2027
w tym:]]+Tabela1[[#This Row],[Rozliczenie 2025 potrz. fin.]]</f>
        <v>21728102</v>
      </c>
      <c r="AS342" s="3">
        <v>0</v>
      </c>
      <c r="AT342" s="3">
        <v>0</v>
      </c>
      <c r="AU342" s="3"/>
      <c r="AV342" s="3"/>
      <c r="AW342" s="3"/>
      <c r="AX342" s="3"/>
      <c r="AY342" s="3"/>
      <c r="AZ342" s="3"/>
      <c r="BA342" s="3">
        <v>34097</v>
      </c>
      <c r="BB342" s="3">
        <v>0</v>
      </c>
      <c r="BC342" s="3">
        <v>0</v>
      </c>
      <c r="BD342" s="3">
        <v>2.02</v>
      </c>
      <c r="BE342" s="3">
        <v>679.2</v>
      </c>
      <c r="BF342" s="3">
        <v>0</v>
      </c>
      <c r="BG342" s="3">
        <v>565218</v>
      </c>
      <c r="BH342" s="3">
        <v>5311</v>
      </c>
      <c r="BI342" s="3">
        <v>435742</v>
      </c>
      <c r="BJ342" s="3">
        <v>6695979.6750000007</v>
      </c>
      <c r="BK342" s="3">
        <v>4220288.26</v>
      </c>
      <c r="BL342" s="3">
        <v>65119.96</v>
      </c>
      <c r="BM342" s="3">
        <v>9772525.7400000002</v>
      </c>
      <c r="BN342" s="53">
        <v>0.66682894528226222</v>
      </c>
      <c r="BO342" s="54">
        <v>1.862748E-4</v>
      </c>
      <c r="BP342" s="70">
        <v>4684</v>
      </c>
      <c r="BQ342" s="71"/>
      <c r="BR342" s="70"/>
      <c r="BS342" s="72"/>
      <c r="BT342" s="72"/>
      <c r="BU342" s="70">
        <v>12236774</v>
      </c>
      <c r="BV342" s="70">
        <v>62938</v>
      </c>
      <c r="BW342" s="74">
        <v>13358478</v>
      </c>
      <c r="BX342" s="70">
        <v>25658190</v>
      </c>
    </row>
    <row r="343" spans="1:76" x14ac:dyDescent="0.3">
      <c r="A343" s="73" t="s">
        <v>10</v>
      </c>
      <c r="B343" s="2" t="s">
        <v>23</v>
      </c>
      <c r="C343" s="2" t="s">
        <v>16</v>
      </c>
      <c r="D343" s="2" t="s">
        <v>12</v>
      </c>
      <c r="E343" s="2" t="s">
        <v>13</v>
      </c>
      <c r="F343" s="17" t="str">
        <f>+Tabela1[[#This Row],[WK]]&amp;Tabela1[[#This Row],[PK]]&amp;Tabela1[[#This Row],[GK]]</f>
        <v>060301</v>
      </c>
      <c r="G343" s="2" t="s">
        <v>349</v>
      </c>
      <c r="H343" s="3">
        <v>176985367.58000001</v>
      </c>
      <c r="I343" s="4">
        <v>1.125</v>
      </c>
      <c r="J343" s="3">
        <v>199108538.53</v>
      </c>
      <c r="K343" s="4">
        <v>7.0000000000000007E-2</v>
      </c>
      <c r="L343" s="3">
        <v>13937598</v>
      </c>
      <c r="M343" s="3"/>
      <c r="N343" s="5"/>
      <c r="O343" s="3">
        <v>8481599.1400000006</v>
      </c>
      <c r="P343" s="4">
        <v>1.125</v>
      </c>
      <c r="Q343" s="3">
        <v>9541799.0299999993</v>
      </c>
      <c r="R343" s="4">
        <v>1.6E-2</v>
      </c>
      <c r="S343" s="3">
        <v>152669</v>
      </c>
      <c r="T343" s="3"/>
      <c r="U343" s="5"/>
      <c r="V343" s="3">
        <v>8999610</v>
      </c>
      <c r="W343" s="5"/>
      <c r="X343" s="3">
        <v>10056934</v>
      </c>
      <c r="Y343" s="3">
        <v>2227805</v>
      </c>
      <c r="Z343" s="3">
        <v>10502</v>
      </c>
      <c r="AA343" s="3">
        <v>552073</v>
      </c>
      <c r="AB343" s="3">
        <v>6999650</v>
      </c>
      <c r="AC343" s="3">
        <v>266904</v>
      </c>
      <c r="AD343" s="3">
        <v>914521</v>
      </c>
      <c r="AE343" s="3">
        <v>0</v>
      </c>
      <c r="AF343" s="3">
        <v>13937598</v>
      </c>
      <c r="AG343" s="3">
        <v>152669</v>
      </c>
      <c r="AH343" s="3">
        <v>914521</v>
      </c>
      <c r="AI343" s="3">
        <v>8999610</v>
      </c>
      <c r="AJ343" s="3">
        <v>-114776</v>
      </c>
      <c r="AK343" s="3">
        <v>-257579</v>
      </c>
      <c r="AL343" s="3">
        <v>174583</v>
      </c>
      <c r="AM343" s="3">
        <v>-432162</v>
      </c>
      <c r="AN343" s="3">
        <v>-142803</v>
      </c>
      <c r="AO343" s="3">
        <v>0</v>
      </c>
      <c r="AP343" s="3">
        <v>0</v>
      </c>
      <c r="AQ343" s="3">
        <v>-142803</v>
      </c>
      <c r="AR343" s="3">
        <f>Tabela1[[#This Row],[Potrzeby finansowe 2027
w tym:]]+Tabela1[[#This Row],[Rozliczenie 2025 potrz. fin.]]</f>
        <v>9914131</v>
      </c>
      <c r="AS343" s="3">
        <v>0</v>
      </c>
      <c r="AT343" s="3">
        <v>0</v>
      </c>
      <c r="AU343" s="3"/>
      <c r="AV343" s="3"/>
      <c r="AW343" s="3"/>
      <c r="AX343" s="3"/>
      <c r="AY343" s="3"/>
      <c r="AZ343" s="3"/>
      <c r="BA343" s="3">
        <v>10502</v>
      </c>
      <c r="BB343" s="3">
        <v>0</v>
      </c>
      <c r="BC343" s="3">
        <v>0</v>
      </c>
      <c r="BD343" s="3">
        <v>105.22</v>
      </c>
      <c r="BE343" s="3">
        <v>0</v>
      </c>
      <c r="BF343" s="3">
        <v>0</v>
      </c>
      <c r="BG343" s="3">
        <v>416969</v>
      </c>
      <c r="BH343" s="3">
        <v>3918</v>
      </c>
      <c r="BI343" s="3">
        <v>135104</v>
      </c>
      <c r="BJ343" s="3">
        <v>2076121.1650000003</v>
      </c>
      <c r="BK343" s="3">
        <v>520199.24000000022</v>
      </c>
      <c r="BL343" s="3">
        <v>0</v>
      </c>
      <c r="BM343" s="3">
        <v>6223687.7000000002</v>
      </c>
      <c r="BN343" s="53">
        <v>0.86809732986392851</v>
      </c>
      <c r="BO343" s="54">
        <v>1.5660509999999999E-4</v>
      </c>
      <c r="BP343" s="70">
        <v>3938</v>
      </c>
      <c r="BQ343" s="71"/>
      <c r="BR343" s="70"/>
      <c r="BS343" s="72"/>
      <c r="BT343" s="72"/>
      <c r="BU343" s="70">
        <v>13937598</v>
      </c>
      <c r="BV343" s="70">
        <v>152669</v>
      </c>
      <c r="BW343" s="74">
        <v>914521</v>
      </c>
      <c r="BX343" s="70">
        <v>15004788</v>
      </c>
    </row>
    <row r="344" spans="1:76" x14ac:dyDescent="0.3">
      <c r="A344" s="73" t="s">
        <v>10</v>
      </c>
      <c r="B344" s="2" t="s">
        <v>23</v>
      </c>
      <c r="C344" s="2" t="s">
        <v>16</v>
      </c>
      <c r="D344" s="2" t="s">
        <v>11</v>
      </c>
      <c r="E344" s="2" t="s">
        <v>15</v>
      </c>
      <c r="F344" s="17" t="str">
        <f>+Tabela1[[#This Row],[WK]]&amp;Tabela1[[#This Row],[PK]]&amp;Tabela1[[#This Row],[GK]]</f>
        <v>060302</v>
      </c>
      <c r="G344" s="2" t="s">
        <v>350</v>
      </c>
      <c r="H344" s="3">
        <v>74672570.200000003</v>
      </c>
      <c r="I344" s="4">
        <v>1.125</v>
      </c>
      <c r="J344" s="3">
        <v>84006641.480000004</v>
      </c>
      <c r="K344" s="4">
        <v>7.0000000000000007E-2</v>
      </c>
      <c r="L344" s="3">
        <v>5880465</v>
      </c>
      <c r="M344" s="3"/>
      <c r="N344" s="5"/>
      <c r="O344" s="3">
        <v>1627574.15</v>
      </c>
      <c r="P344" s="4">
        <v>1.125</v>
      </c>
      <c r="Q344" s="3">
        <v>1831020.92</v>
      </c>
      <c r="R344" s="4">
        <v>1.6E-2</v>
      </c>
      <c r="S344" s="3">
        <v>29296</v>
      </c>
      <c r="T344" s="3"/>
      <c r="U344" s="5"/>
      <c r="V344" s="3">
        <v>4306535</v>
      </c>
      <c r="W344" s="5"/>
      <c r="X344" s="3">
        <v>11402681</v>
      </c>
      <c r="Y344" s="3">
        <v>2894541</v>
      </c>
      <c r="Z344" s="3">
        <v>506631</v>
      </c>
      <c r="AA344" s="3">
        <v>679474</v>
      </c>
      <c r="AB344" s="3">
        <v>3993329</v>
      </c>
      <c r="AC344" s="3">
        <v>3328706</v>
      </c>
      <c r="AD344" s="3">
        <v>7096145</v>
      </c>
      <c r="AE344" s="3">
        <v>56809</v>
      </c>
      <c r="AF344" s="3">
        <v>5880465</v>
      </c>
      <c r="AG344" s="3">
        <v>29296</v>
      </c>
      <c r="AH344" s="3">
        <v>7039336</v>
      </c>
      <c r="AI344" s="3">
        <v>4306535</v>
      </c>
      <c r="AJ344" s="3">
        <v>538872</v>
      </c>
      <c r="AK344" s="3">
        <v>538872</v>
      </c>
      <c r="AL344" s="3">
        <v>406045</v>
      </c>
      <c r="AM344" s="3">
        <v>132827</v>
      </c>
      <c r="AN344" s="3">
        <v>-229128</v>
      </c>
      <c r="AO344" s="3">
        <v>0</v>
      </c>
      <c r="AP344" s="3">
        <v>229128</v>
      </c>
      <c r="AQ344" s="3">
        <v>0</v>
      </c>
      <c r="AR344" s="3">
        <f>Tabela1[[#This Row],[Potrzeby finansowe 2027
w tym:]]+Tabela1[[#This Row],[Rozliczenie 2025 potrz. fin.]]</f>
        <v>11402681</v>
      </c>
      <c r="AS344" s="3">
        <v>0</v>
      </c>
      <c r="AT344" s="3">
        <v>0</v>
      </c>
      <c r="AU344" s="3"/>
      <c r="AV344" s="3"/>
      <c r="AW344" s="3"/>
      <c r="AX344" s="3"/>
      <c r="AY344" s="3"/>
      <c r="AZ344" s="3"/>
      <c r="BA344" s="3">
        <v>506631</v>
      </c>
      <c r="BB344" s="3">
        <v>0</v>
      </c>
      <c r="BC344" s="3">
        <v>70.86</v>
      </c>
      <c r="BD344" s="3">
        <v>3281.98</v>
      </c>
      <c r="BE344" s="3">
        <v>37.159999999999997</v>
      </c>
      <c r="BF344" s="3">
        <v>4617.57</v>
      </c>
      <c r="BG344" s="3">
        <v>377782</v>
      </c>
      <c r="BH344" s="3">
        <v>2762</v>
      </c>
      <c r="BI344" s="3">
        <v>301692</v>
      </c>
      <c r="BJ344" s="3">
        <v>4636056.07</v>
      </c>
      <c r="BK344" s="3">
        <v>2918978.75</v>
      </c>
      <c r="BL344" s="3">
        <v>592695.38</v>
      </c>
      <c r="BM344" s="3">
        <v>5682918.5199999996</v>
      </c>
      <c r="BN344" s="53">
        <v>0.72204844109939104</v>
      </c>
      <c r="BO344" s="54">
        <v>9.02448E-5</v>
      </c>
      <c r="BP344" s="70">
        <v>2269</v>
      </c>
      <c r="BQ344" s="71"/>
      <c r="BR344" s="70"/>
      <c r="BS344" s="72"/>
      <c r="BT344" s="72"/>
      <c r="BU344" s="70">
        <v>5880465</v>
      </c>
      <c r="BV344" s="70">
        <v>29296</v>
      </c>
      <c r="BW344" s="74">
        <v>7039336</v>
      </c>
      <c r="BX344" s="70">
        <v>12949097</v>
      </c>
    </row>
    <row r="345" spans="1:76" x14ac:dyDescent="0.3">
      <c r="A345" s="73" t="s">
        <v>10</v>
      </c>
      <c r="B345" s="2" t="s">
        <v>23</v>
      </c>
      <c r="C345" s="2" t="s">
        <v>16</v>
      </c>
      <c r="D345" s="2" t="s">
        <v>16</v>
      </c>
      <c r="E345" s="2" t="s">
        <v>15</v>
      </c>
      <c r="F345" s="17" t="str">
        <f>+Tabela1[[#This Row],[WK]]&amp;Tabela1[[#This Row],[PK]]&amp;Tabela1[[#This Row],[GK]]</f>
        <v>060303</v>
      </c>
      <c r="G345" s="2" t="s">
        <v>351</v>
      </c>
      <c r="H345" s="3">
        <v>659074703.29999995</v>
      </c>
      <c r="I345" s="4">
        <v>1.125</v>
      </c>
      <c r="J345" s="3">
        <v>741459041.21000004</v>
      </c>
      <c r="K345" s="4">
        <v>7.0000000000000007E-2</v>
      </c>
      <c r="L345" s="3">
        <v>51902133</v>
      </c>
      <c r="M345" s="3"/>
      <c r="N345" s="5"/>
      <c r="O345" s="3">
        <v>59552907.890000008</v>
      </c>
      <c r="P345" s="4">
        <v>1.125</v>
      </c>
      <c r="Q345" s="3">
        <v>66997021.380000003</v>
      </c>
      <c r="R345" s="4">
        <v>1.6E-2</v>
      </c>
      <c r="S345" s="3">
        <v>1071952</v>
      </c>
      <c r="T345" s="3"/>
      <c r="U345" s="5"/>
      <c r="V345" s="3">
        <v>30762650</v>
      </c>
      <c r="W345" s="5"/>
      <c r="X345" s="3">
        <v>48211687</v>
      </c>
      <c r="Y345" s="3">
        <v>0</v>
      </c>
      <c r="Z345" s="3">
        <v>738564</v>
      </c>
      <c r="AA345" s="3">
        <v>2307384</v>
      </c>
      <c r="AB345" s="3">
        <v>26940885</v>
      </c>
      <c r="AC345" s="3">
        <v>18224854</v>
      </c>
      <c r="AD345" s="3">
        <v>17607090</v>
      </c>
      <c r="AE345" s="3">
        <v>1273752</v>
      </c>
      <c r="AF345" s="3">
        <v>51902133</v>
      </c>
      <c r="AG345" s="3">
        <v>1071952</v>
      </c>
      <c r="AH345" s="3">
        <v>16333338</v>
      </c>
      <c r="AI345" s="3">
        <v>30762650</v>
      </c>
      <c r="AJ345" s="3">
        <v>1349269</v>
      </c>
      <c r="AK345" s="3">
        <v>1349269</v>
      </c>
      <c r="AL345" s="3">
        <v>2249426</v>
      </c>
      <c r="AM345" s="3">
        <v>-900157</v>
      </c>
      <c r="AN345" s="3">
        <v>467455</v>
      </c>
      <c r="AO345" s="3">
        <v>0</v>
      </c>
      <c r="AP345" s="3">
        <v>-467455</v>
      </c>
      <c r="AQ345" s="3">
        <v>0</v>
      </c>
      <c r="AR345" s="3">
        <f>Tabela1[[#This Row],[Potrzeby finansowe 2027
w tym:]]+Tabela1[[#This Row],[Rozliczenie 2025 potrz. fin.]]</f>
        <v>48211687</v>
      </c>
      <c r="AS345" s="3">
        <v>0</v>
      </c>
      <c r="AT345" s="3">
        <v>0</v>
      </c>
      <c r="AU345" s="3"/>
      <c r="AV345" s="3"/>
      <c r="AW345" s="3"/>
      <c r="AX345" s="3"/>
      <c r="AY345" s="3"/>
      <c r="AZ345" s="3"/>
      <c r="BA345" s="3">
        <v>738564</v>
      </c>
      <c r="BB345" s="3">
        <v>0</v>
      </c>
      <c r="BC345" s="3">
        <v>521.48</v>
      </c>
      <c r="BD345" s="3">
        <v>5510.62</v>
      </c>
      <c r="BE345" s="3">
        <v>301.63</v>
      </c>
      <c r="BF345" s="3">
        <v>0</v>
      </c>
      <c r="BG345" s="3">
        <v>1635736</v>
      </c>
      <c r="BH345" s="3">
        <v>15370</v>
      </c>
      <c r="BI345" s="3">
        <v>671648</v>
      </c>
      <c r="BJ345" s="3">
        <v>10321112.764999999</v>
      </c>
      <c r="BK345" s="3">
        <v>5466782.5399999991</v>
      </c>
      <c r="BL345" s="3">
        <v>3663467.11</v>
      </c>
      <c r="BM345" s="3">
        <v>12090386.68</v>
      </c>
      <c r="BN345" s="53">
        <v>1.1415013569849755</v>
      </c>
      <c r="BO345" s="54">
        <v>4.534877E-4</v>
      </c>
      <c r="BP345" s="70">
        <v>11528</v>
      </c>
      <c r="BQ345" s="71"/>
      <c r="BR345" s="70"/>
      <c r="BS345" s="72"/>
      <c r="BT345" s="72"/>
      <c r="BU345" s="70">
        <v>51902133</v>
      </c>
      <c r="BV345" s="70">
        <v>1071952</v>
      </c>
      <c r="BW345" s="74">
        <v>16333338</v>
      </c>
      <c r="BX345" s="70">
        <v>69307423</v>
      </c>
    </row>
    <row r="346" spans="1:76" x14ac:dyDescent="0.3">
      <c r="A346" s="73" t="s">
        <v>10</v>
      </c>
      <c r="B346" s="2" t="s">
        <v>23</v>
      </c>
      <c r="C346" s="2" t="s">
        <v>16</v>
      </c>
      <c r="D346" s="2" t="s">
        <v>18</v>
      </c>
      <c r="E346" s="2" t="s">
        <v>15</v>
      </c>
      <c r="F346" s="17" t="str">
        <f>+Tabela1[[#This Row],[WK]]&amp;Tabela1[[#This Row],[PK]]&amp;Tabela1[[#This Row],[GK]]</f>
        <v>060304</v>
      </c>
      <c r="G346" s="2" t="s">
        <v>352</v>
      </c>
      <c r="H346" s="3">
        <v>199458055.61000001</v>
      </c>
      <c r="I346" s="4">
        <v>1.125</v>
      </c>
      <c r="J346" s="3">
        <v>224390312.56</v>
      </c>
      <c r="K346" s="4">
        <v>7.0000000000000007E-2</v>
      </c>
      <c r="L346" s="3">
        <v>15707322</v>
      </c>
      <c r="M346" s="3"/>
      <c r="N346" s="5"/>
      <c r="O346" s="3">
        <v>5938867.5200000005</v>
      </c>
      <c r="P346" s="4">
        <v>1.125</v>
      </c>
      <c r="Q346" s="3">
        <v>6681225.96</v>
      </c>
      <c r="R346" s="4">
        <v>1.6E-2</v>
      </c>
      <c r="S346" s="3">
        <v>106900</v>
      </c>
      <c r="T346" s="3"/>
      <c r="U346" s="5"/>
      <c r="V346" s="3">
        <v>11543833</v>
      </c>
      <c r="W346" s="5"/>
      <c r="X346" s="3">
        <v>19394432</v>
      </c>
      <c r="Y346" s="3">
        <v>5513471</v>
      </c>
      <c r="Z346" s="3">
        <v>1084167</v>
      </c>
      <c r="AA346" s="3">
        <v>1065248</v>
      </c>
      <c r="AB346" s="3">
        <v>9753610</v>
      </c>
      <c r="AC346" s="3">
        <v>1977936</v>
      </c>
      <c r="AD346" s="3">
        <v>7850599</v>
      </c>
      <c r="AE346" s="3">
        <v>0</v>
      </c>
      <c r="AF346" s="3">
        <v>15707322</v>
      </c>
      <c r="AG346" s="3">
        <v>106900</v>
      </c>
      <c r="AH346" s="3">
        <v>7850599</v>
      </c>
      <c r="AI346" s="3">
        <v>11543833</v>
      </c>
      <c r="AJ346" s="3">
        <v>1824020</v>
      </c>
      <c r="AK346" s="3">
        <v>1824020</v>
      </c>
      <c r="AL346" s="3">
        <v>539115</v>
      </c>
      <c r="AM346" s="3">
        <v>1284905</v>
      </c>
      <c r="AN346" s="3">
        <v>-100664</v>
      </c>
      <c r="AO346" s="3">
        <v>0</v>
      </c>
      <c r="AP346" s="3">
        <v>100664</v>
      </c>
      <c r="AQ346" s="3">
        <v>0</v>
      </c>
      <c r="AR346" s="3">
        <f>Tabela1[[#This Row],[Potrzeby finansowe 2027
w tym:]]+Tabela1[[#This Row],[Rozliczenie 2025 potrz. fin.]]</f>
        <v>19394432</v>
      </c>
      <c r="AS346" s="3">
        <v>0</v>
      </c>
      <c r="AT346" s="3">
        <v>0</v>
      </c>
      <c r="AU346" s="3"/>
      <c r="AV346" s="3"/>
      <c r="AW346" s="3"/>
      <c r="AX346" s="3"/>
      <c r="AY346" s="3"/>
      <c r="AZ346" s="3"/>
      <c r="BA346" s="3">
        <v>1084167</v>
      </c>
      <c r="BB346" s="3">
        <v>0</v>
      </c>
      <c r="BC346" s="3">
        <v>458.62</v>
      </c>
      <c r="BD346" s="3">
        <v>7595.16</v>
      </c>
      <c r="BE346" s="3">
        <v>3476.83</v>
      </c>
      <c r="BF346" s="3">
        <v>0</v>
      </c>
      <c r="BG346" s="3">
        <v>605978</v>
      </c>
      <c r="BH346" s="3">
        <v>5694</v>
      </c>
      <c r="BI346" s="3">
        <v>459270</v>
      </c>
      <c r="BJ346" s="3">
        <v>7057526</v>
      </c>
      <c r="BK346" s="3">
        <v>4321559.46</v>
      </c>
      <c r="BL346" s="3">
        <v>1425874.48</v>
      </c>
      <c r="BM346" s="3">
        <v>8092117.2000000002</v>
      </c>
      <c r="BN346" s="53">
        <v>0.7803325778983986</v>
      </c>
      <c r="BO346" s="54">
        <v>2.2761419999999999E-4</v>
      </c>
      <c r="BP346" s="70">
        <v>5724</v>
      </c>
      <c r="BQ346" s="71"/>
      <c r="BR346" s="70"/>
      <c r="BS346" s="72"/>
      <c r="BT346" s="72"/>
      <c r="BU346" s="70">
        <v>15707322</v>
      </c>
      <c r="BV346" s="70">
        <v>106900</v>
      </c>
      <c r="BW346" s="74">
        <v>7850599</v>
      </c>
      <c r="BX346" s="70">
        <v>23664821</v>
      </c>
    </row>
    <row r="347" spans="1:76" x14ac:dyDescent="0.3">
      <c r="A347" s="73" t="s">
        <v>10</v>
      </c>
      <c r="B347" s="2" t="s">
        <v>23</v>
      </c>
      <c r="C347" s="2" t="s">
        <v>16</v>
      </c>
      <c r="D347" s="2" t="s">
        <v>21</v>
      </c>
      <c r="E347" s="2" t="s">
        <v>15</v>
      </c>
      <c r="F347" s="17" t="str">
        <f>+Tabela1[[#This Row],[WK]]&amp;Tabela1[[#This Row],[PK]]&amp;Tabela1[[#This Row],[GK]]</f>
        <v>060305</v>
      </c>
      <c r="G347" s="2" t="s">
        <v>353</v>
      </c>
      <c r="H347" s="3">
        <v>57942321.740000002</v>
      </c>
      <c r="I347" s="4">
        <v>1.125</v>
      </c>
      <c r="J347" s="3">
        <v>65185111.960000001</v>
      </c>
      <c r="K347" s="4">
        <v>7.0000000000000007E-2</v>
      </c>
      <c r="L347" s="3">
        <v>4562958</v>
      </c>
      <c r="M347" s="3"/>
      <c r="N347" s="5"/>
      <c r="O347" s="3">
        <v>913122.65</v>
      </c>
      <c r="P347" s="4">
        <v>1.125</v>
      </c>
      <c r="Q347" s="3">
        <v>1027262.98</v>
      </c>
      <c r="R347" s="4">
        <v>1.6E-2</v>
      </c>
      <c r="S347" s="3">
        <v>16436</v>
      </c>
      <c r="T347" s="3"/>
      <c r="U347" s="5"/>
      <c r="V347" s="3">
        <v>3317270</v>
      </c>
      <c r="W347" s="5"/>
      <c r="X347" s="3">
        <v>7874344</v>
      </c>
      <c r="Y347" s="3">
        <v>2200560</v>
      </c>
      <c r="Z347" s="3">
        <v>376092</v>
      </c>
      <c r="AA347" s="3">
        <v>568264</v>
      </c>
      <c r="AB347" s="3">
        <v>3153333</v>
      </c>
      <c r="AC347" s="3">
        <v>1576095</v>
      </c>
      <c r="AD347" s="3">
        <v>4557074</v>
      </c>
      <c r="AE347" s="3">
        <v>0</v>
      </c>
      <c r="AF347" s="3">
        <v>4562958</v>
      </c>
      <c r="AG347" s="3">
        <v>16436</v>
      </c>
      <c r="AH347" s="3">
        <v>4557074</v>
      </c>
      <c r="AI347" s="3">
        <v>3317270</v>
      </c>
      <c r="AJ347" s="3">
        <v>-419934</v>
      </c>
      <c r="AK347" s="3">
        <v>-419934</v>
      </c>
      <c r="AL347" s="3">
        <v>224058</v>
      </c>
      <c r="AM347" s="3">
        <v>-643992</v>
      </c>
      <c r="AN347" s="3">
        <v>-157267</v>
      </c>
      <c r="AO347" s="3">
        <v>0</v>
      </c>
      <c r="AP347" s="3">
        <v>157267</v>
      </c>
      <c r="AQ347" s="3">
        <v>0</v>
      </c>
      <c r="AR347" s="3">
        <f>Tabela1[[#This Row],[Potrzeby finansowe 2027
w tym:]]+Tabela1[[#This Row],[Rozliczenie 2025 potrz. fin.]]</f>
        <v>7874344</v>
      </c>
      <c r="AS347" s="3">
        <v>0</v>
      </c>
      <c r="AT347" s="3">
        <v>0</v>
      </c>
      <c r="AU347" s="3"/>
      <c r="AV347" s="3"/>
      <c r="AW347" s="3"/>
      <c r="AX347" s="3"/>
      <c r="AY347" s="3"/>
      <c r="AZ347" s="3"/>
      <c r="BA347" s="3">
        <v>376092</v>
      </c>
      <c r="BB347" s="3">
        <v>0</v>
      </c>
      <c r="BC347" s="3">
        <v>0</v>
      </c>
      <c r="BD347" s="3">
        <v>2843.58</v>
      </c>
      <c r="BE347" s="3">
        <v>1312.04</v>
      </c>
      <c r="BF347" s="3">
        <v>805.43</v>
      </c>
      <c r="BG347" s="3">
        <v>377782</v>
      </c>
      <c r="BH347" s="3">
        <v>1985</v>
      </c>
      <c r="BI347" s="3">
        <v>190482</v>
      </c>
      <c r="BJ347" s="3">
        <v>2927100.4749999996</v>
      </c>
      <c r="BK347" s="3">
        <v>1865862.5199999996</v>
      </c>
      <c r="BL347" s="3">
        <v>13803.33</v>
      </c>
      <c r="BM347" s="3">
        <v>4217345.16</v>
      </c>
      <c r="BN347" s="53">
        <v>0.71982130699570068</v>
      </c>
      <c r="BO347" s="54">
        <v>6.7934699999999999E-5</v>
      </c>
      <c r="BP347" s="70">
        <v>1709</v>
      </c>
      <c r="BQ347" s="71"/>
      <c r="BR347" s="70"/>
      <c r="BS347" s="72"/>
      <c r="BT347" s="72"/>
      <c r="BU347" s="70">
        <v>4562958</v>
      </c>
      <c r="BV347" s="70">
        <v>16436</v>
      </c>
      <c r="BW347" s="74">
        <v>4557074</v>
      </c>
      <c r="BX347" s="70">
        <v>9136468</v>
      </c>
    </row>
    <row r="348" spans="1:76" x14ac:dyDescent="0.3">
      <c r="A348" s="73" t="s">
        <v>10</v>
      </c>
      <c r="B348" s="2" t="s">
        <v>23</v>
      </c>
      <c r="C348" s="2" t="s">
        <v>16</v>
      </c>
      <c r="D348" s="2" t="s">
        <v>23</v>
      </c>
      <c r="E348" s="2" t="s">
        <v>15</v>
      </c>
      <c r="F348" s="17" t="str">
        <f>+Tabela1[[#This Row],[WK]]&amp;Tabela1[[#This Row],[PK]]&amp;Tabela1[[#This Row],[GK]]</f>
        <v>060306</v>
      </c>
      <c r="G348" s="2" t="s">
        <v>354</v>
      </c>
      <c r="H348" s="3">
        <v>146855283.43000001</v>
      </c>
      <c r="I348" s="4">
        <v>1.125</v>
      </c>
      <c r="J348" s="3">
        <v>165212193.86000001</v>
      </c>
      <c r="K348" s="4">
        <v>7.0000000000000007E-2</v>
      </c>
      <c r="L348" s="3">
        <v>11564854</v>
      </c>
      <c r="M348" s="3"/>
      <c r="N348" s="5"/>
      <c r="O348" s="3">
        <v>2249183.42</v>
      </c>
      <c r="P348" s="4">
        <v>1.125</v>
      </c>
      <c r="Q348" s="3">
        <v>2530331.35</v>
      </c>
      <c r="R348" s="4">
        <v>1.6E-2</v>
      </c>
      <c r="S348" s="3">
        <v>40485</v>
      </c>
      <c r="T348" s="3"/>
      <c r="U348" s="5"/>
      <c r="V348" s="3">
        <v>7974505</v>
      </c>
      <c r="W348" s="5"/>
      <c r="X348" s="3">
        <v>17813964</v>
      </c>
      <c r="Y348" s="3">
        <v>3804913</v>
      </c>
      <c r="Z348" s="3">
        <v>591073</v>
      </c>
      <c r="AA348" s="3">
        <v>666453</v>
      </c>
      <c r="AB348" s="3">
        <v>10158341</v>
      </c>
      <c r="AC348" s="3">
        <v>2593184</v>
      </c>
      <c r="AD348" s="3">
        <v>9839459</v>
      </c>
      <c r="AE348" s="3">
        <v>0</v>
      </c>
      <c r="AF348" s="3">
        <v>11564854</v>
      </c>
      <c r="AG348" s="3">
        <v>40485</v>
      </c>
      <c r="AH348" s="3">
        <v>9839459</v>
      </c>
      <c r="AI348" s="3">
        <v>7974505</v>
      </c>
      <c r="AJ348" s="3">
        <v>666098</v>
      </c>
      <c r="AK348" s="3">
        <v>666098</v>
      </c>
      <c r="AL348" s="3">
        <v>589720</v>
      </c>
      <c r="AM348" s="3">
        <v>76378</v>
      </c>
      <c r="AN348" s="3">
        <v>289799</v>
      </c>
      <c r="AO348" s="3">
        <v>0</v>
      </c>
      <c r="AP348" s="3">
        <v>-289799</v>
      </c>
      <c r="AQ348" s="3">
        <v>0</v>
      </c>
      <c r="AR348" s="3">
        <f>Tabela1[[#This Row],[Potrzeby finansowe 2027
w tym:]]+Tabela1[[#This Row],[Rozliczenie 2025 potrz. fin.]]</f>
        <v>17813964</v>
      </c>
      <c r="AS348" s="3">
        <v>0</v>
      </c>
      <c r="AT348" s="3">
        <v>0</v>
      </c>
      <c r="AU348" s="3"/>
      <c r="AV348" s="3"/>
      <c r="AW348" s="3"/>
      <c r="AX348" s="3"/>
      <c r="AY348" s="3"/>
      <c r="AZ348" s="3"/>
      <c r="BA348" s="3">
        <v>591073</v>
      </c>
      <c r="BB348" s="3">
        <v>0</v>
      </c>
      <c r="BC348" s="3">
        <v>134.88999999999999</v>
      </c>
      <c r="BD348" s="3">
        <v>5423.36</v>
      </c>
      <c r="BE348" s="3">
        <v>97.98</v>
      </c>
      <c r="BF348" s="3">
        <v>0</v>
      </c>
      <c r="BG348" s="3">
        <v>424632</v>
      </c>
      <c r="BH348" s="3">
        <v>3990</v>
      </c>
      <c r="BI348" s="3">
        <v>241821</v>
      </c>
      <c r="BJ348" s="3">
        <v>3716018.9524999997</v>
      </c>
      <c r="BK348" s="3">
        <v>2006044.62</v>
      </c>
      <c r="BL348" s="3">
        <v>1721335.52</v>
      </c>
      <c r="BM348" s="3">
        <v>3397226.29</v>
      </c>
      <c r="BN348" s="53">
        <v>0.77675125672663514</v>
      </c>
      <c r="BO348" s="54">
        <v>1.5399359999999999E-4</v>
      </c>
      <c r="BP348" s="70">
        <v>3873</v>
      </c>
      <c r="BQ348" s="71"/>
      <c r="BR348" s="70"/>
      <c r="BS348" s="72"/>
      <c r="BT348" s="72"/>
      <c r="BU348" s="70">
        <v>11564854</v>
      </c>
      <c r="BV348" s="70">
        <v>40485</v>
      </c>
      <c r="BW348" s="74">
        <v>9839459</v>
      </c>
      <c r="BX348" s="70">
        <v>21444798</v>
      </c>
    </row>
    <row r="349" spans="1:76" x14ac:dyDescent="0.3">
      <c r="A349" s="73" t="s">
        <v>10</v>
      </c>
      <c r="B349" s="2" t="s">
        <v>23</v>
      </c>
      <c r="C349" s="2" t="s">
        <v>16</v>
      </c>
      <c r="D349" s="2" t="s">
        <v>30</v>
      </c>
      <c r="E349" s="2" t="s">
        <v>15</v>
      </c>
      <c r="F349" s="17" t="str">
        <f>+Tabela1[[#This Row],[WK]]&amp;Tabela1[[#This Row],[PK]]&amp;Tabela1[[#This Row],[GK]]</f>
        <v>060307</v>
      </c>
      <c r="G349" s="2" t="s">
        <v>355</v>
      </c>
      <c r="H349" s="3">
        <v>88479782.959999993</v>
      </c>
      <c r="I349" s="4">
        <v>1.125</v>
      </c>
      <c r="J349" s="3">
        <v>99539755.829999998</v>
      </c>
      <c r="K349" s="4">
        <v>7.0000000000000007E-2</v>
      </c>
      <c r="L349" s="3">
        <v>6967783</v>
      </c>
      <c r="M349" s="3"/>
      <c r="N349" s="5"/>
      <c r="O349" s="3">
        <v>2229402.7999999998</v>
      </c>
      <c r="P349" s="4">
        <v>1.125</v>
      </c>
      <c r="Q349" s="3">
        <v>2508078.15</v>
      </c>
      <c r="R349" s="4">
        <v>1.6E-2</v>
      </c>
      <c r="S349" s="3">
        <v>40129</v>
      </c>
      <c r="T349" s="3"/>
      <c r="U349" s="5"/>
      <c r="V349" s="3">
        <v>5102409</v>
      </c>
      <c r="W349" s="5"/>
      <c r="X349" s="3">
        <v>13618194</v>
      </c>
      <c r="Y349" s="3">
        <v>6355966</v>
      </c>
      <c r="Z349" s="3">
        <v>36166</v>
      </c>
      <c r="AA349" s="3">
        <v>686908</v>
      </c>
      <c r="AB349" s="3">
        <v>5691223</v>
      </c>
      <c r="AC349" s="3">
        <v>847931</v>
      </c>
      <c r="AD349" s="3">
        <v>8515785</v>
      </c>
      <c r="AE349" s="3">
        <v>0</v>
      </c>
      <c r="AF349" s="3">
        <v>6967783</v>
      </c>
      <c r="AG349" s="3">
        <v>40129</v>
      </c>
      <c r="AH349" s="3">
        <v>8515785</v>
      </c>
      <c r="AI349" s="3">
        <v>5102409</v>
      </c>
      <c r="AJ349" s="3">
        <v>-73421</v>
      </c>
      <c r="AK349" s="3">
        <v>-73421</v>
      </c>
      <c r="AL349" s="3">
        <v>404663</v>
      </c>
      <c r="AM349" s="3">
        <v>-478084</v>
      </c>
      <c r="AN349" s="3">
        <v>-313172</v>
      </c>
      <c r="AO349" s="3">
        <v>0</v>
      </c>
      <c r="AP349" s="3">
        <v>313172</v>
      </c>
      <c r="AQ349" s="3">
        <v>0</v>
      </c>
      <c r="AR349" s="3">
        <f>Tabela1[[#This Row],[Potrzeby finansowe 2027
w tym:]]+Tabela1[[#This Row],[Rozliczenie 2025 potrz. fin.]]</f>
        <v>13618194</v>
      </c>
      <c r="AS349" s="3">
        <v>0</v>
      </c>
      <c r="AT349" s="3">
        <v>0</v>
      </c>
      <c r="AU349" s="3"/>
      <c r="AV349" s="3"/>
      <c r="AW349" s="3"/>
      <c r="AX349" s="3"/>
      <c r="AY349" s="3"/>
      <c r="AZ349" s="3"/>
      <c r="BA349" s="3">
        <v>36166</v>
      </c>
      <c r="BB349" s="3">
        <v>0</v>
      </c>
      <c r="BC349" s="3">
        <v>0</v>
      </c>
      <c r="BD349" s="3">
        <v>0</v>
      </c>
      <c r="BE349" s="3">
        <v>137.18</v>
      </c>
      <c r="BF349" s="3">
        <v>881.27</v>
      </c>
      <c r="BG349" s="3">
        <v>377782</v>
      </c>
      <c r="BH349" s="3">
        <v>3204</v>
      </c>
      <c r="BI349" s="3">
        <v>309126</v>
      </c>
      <c r="BJ349" s="3">
        <v>4750291.2474999996</v>
      </c>
      <c r="BK349" s="3">
        <v>2427135.42</v>
      </c>
      <c r="BL349" s="3">
        <v>693588.02</v>
      </c>
      <c r="BM349" s="3">
        <v>7905447.2699999996</v>
      </c>
      <c r="BN349" s="53">
        <v>0.59722074554899607</v>
      </c>
      <c r="BO349" s="54">
        <v>1.2992679999999999E-4</v>
      </c>
      <c r="BP349" s="70">
        <v>3268</v>
      </c>
      <c r="BQ349" s="71"/>
      <c r="BR349" s="70"/>
      <c r="BS349" s="72"/>
      <c r="BT349" s="72"/>
      <c r="BU349" s="70">
        <v>6967783</v>
      </c>
      <c r="BV349" s="70">
        <v>40129</v>
      </c>
      <c r="BW349" s="74">
        <v>8515785</v>
      </c>
      <c r="BX349" s="70">
        <v>15523697</v>
      </c>
    </row>
    <row r="350" spans="1:76" x14ac:dyDescent="0.3">
      <c r="A350" s="73" t="s">
        <v>10</v>
      </c>
      <c r="B350" s="2" t="s">
        <v>23</v>
      </c>
      <c r="C350" s="2" t="s">
        <v>16</v>
      </c>
      <c r="D350" s="2" t="s">
        <v>54</v>
      </c>
      <c r="E350" s="2" t="s">
        <v>15</v>
      </c>
      <c r="F350" s="17" t="str">
        <f>+Tabela1[[#This Row],[WK]]&amp;Tabela1[[#This Row],[PK]]&amp;Tabela1[[#This Row],[GK]]</f>
        <v>060308</v>
      </c>
      <c r="G350" s="2" t="s">
        <v>349</v>
      </c>
      <c r="H350" s="3">
        <v>131051275.11</v>
      </c>
      <c r="I350" s="4">
        <v>1.125</v>
      </c>
      <c r="J350" s="3">
        <v>147432684.5</v>
      </c>
      <c r="K350" s="4">
        <v>7.0000000000000007E-2</v>
      </c>
      <c r="L350" s="3">
        <v>10320288</v>
      </c>
      <c r="M350" s="3"/>
      <c r="N350" s="5"/>
      <c r="O350" s="3">
        <v>8585051.2100000009</v>
      </c>
      <c r="P350" s="4">
        <v>1.125</v>
      </c>
      <c r="Q350" s="3">
        <v>9658182.6099999994</v>
      </c>
      <c r="R350" s="4">
        <v>1.6E-2</v>
      </c>
      <c r="S350" s="3">
        <v>154531</v>
      </c>
      <c r="T350" s="3"/>
      <c r="U350" s="5"/>
      <c r="V350" s="3">
        <v>7717691</v>
      </c>
      <c r="W350" s="5"/>
      <c r="X350" s="3">
        <v>15865825</v>
      </c>
      <c r="Y350" s="3">
        <v>6865128</v>
      </c>
      <c r="Z350" s="3">
        <v>503927</v>
      </c>
      <c r="AA350" s="3">
        <v>652513</v>
      </c>
      <c r="AB350" s="3">
        <v>6700767</v>
      </c>
      <c r="AC350" s="3">
        <v>1143490</v>
      </c>
      <c r="AD350" s="3">
        <v>8148134</v>
      </c>
      <c r="AE350" s="3">
        <v>0</v>
      </c>
      <c r="AF350" s="3">
        <v>10320288</v>
      </c>
      <c r="AG350" s="3">
        <v>154531</v>
      </c>
      <c r="AH350" s="3">
        <v>8148134</v>
      </c>
      <c r="AI350" s="3">
        <v>7717691</v>
      </c>
      <c r="AJ350" s="3">
        <v>-329954</v>
      </c>
      <c r="AK350" s="3">
        <v>-329954</v>
      </c>
      <c r="AL350" s="3">
        <v>279579</v>
      </c>
      <c r="AM350" s="3">
        <v>-609533</v>
      </c>
      <c r="AN350" s="3">
        <v>-221404</v>
      </c>
      <c r="AO350" s="3">
        <v>0</v>
      </c>
      <c r="AP350" s="3">
        <v>221404</v>
      </c>
      <c r="AQ350" s="3">
        <v>0</v>
      </c>
      <c r="AR350" s="3">
        <f>Tabela1[[#This Row],[Potrzeby finansowe 2027
w tym:]]+Tabela1[[#This Row],[Rozliczenie 2025 potrz. fin.]]</f>
        <v>15865825</v>
      </c>
      <c r="AS350" s="3">
        <v>0</v>
      </c>
      <c r="AT350" s="3">
        <v>0</v>
      </c>
      <c r="AU350" s="3"/>
      <c r="AV350" s="3"/>
      <c r="AW350" s="3"/>
      <c r="AX350" s="3"/>
      <c r="AY350" s="3"/>
      <c r="AZ350" s="3"/>
      <c r="BA350" s="3">
        <v>503927</v>
      </c>
      <c r="BB350" s="3">
        <v>0</v>
      </c>
      <c r="BC350" s="3">
        <v>0</v>
      </c>
      <c r="BD350" s="3">
        <v>5048.8500000000004</v>
      </c>
      <c r="BE350" s="3">
        <v>0.03</v>
      </c>
      <c r="BF350" s="3">
        <v>0</v>
      </c>
      <c r="BG350" s="3">
        <v>407072</v>
      </c>
      <c r="BH350" s="3">
        <v>3825</v>
      </c>
      <c r="BI350" s="3">
        <v>245441</v>
      </c>
      <c r="BJ350" s="3">
        <v>3771644.1574999997</v>
      </c>
      <c r="BK350" s="3">
        <v>1271643.1899999995</v>
      </c>
      <c r="BL350" s="3">
        <v>676722.99</v>
      </c>
      <c r="BM350" s="3">
        <v>8646557.8900000006</v>
      </c>
      <c r="BN350" s="53">
        <v>0.6410620855600011</v>
      </c>
      <c r="BO350" s="54">
        <v>1.596611E-4</v>
      </c>
      <c r="BP350" s="70">
        <v>4015</v>
      </c>
      <c r="BQ350" s="71"/>
      <c r="BR350" s="70"/>
      <c r="BS350" s="72"/>
      <c r="BT350" s="72"/>
      <c r="BU350" s="70">
        <v>10320288</v>
      </c>
      <c r="BV350" s="70">
        <v>154531</v>
      </c>
      <c r="BW350" s="74">
        <v>8148134</v>
      </c>
      <c r="BX350" s="70">
        <v>18622953</v>
      </c>
    </row>
    <row r="351" spans="1:76" x14ac:dyDescent="0.3">
      <c r="A351" s="73" t="s">
        <v>10</v>
      </c>
      <c r="B351" s="2" t="s">
        <v>23</v>
      </c>
      <c r="C351" s="2" t="s">
        <v>16</v>
      </c>
      <c r="D351" s="2" t="s">
        <v>56</v>
      </c>
      <c r="E351" s="2" t="s">
        <v>15</v>
      </c>
      <c r="F351" s="17" t="str">
        <f>+Tabela1[[#This Row],[WK]]&amp;Tabela1[[#This Row],[PK]]&amp;Tabela1[[#This Row],[GK]]</f>
        <v>060309</v>
      </c>
      <c r="G351" s="2" t="s">
        <v>356</v>
      </c>
      <c r="H351" s="3">
        <v>127826184.67</v>
      </c>
      <c r="I351" s="4">
        <v>1.125</v>
      </c>
      <c r="J351" s="3">
        <v>143804457.75</v>
      </c>
      <c r="K351" s="4">
        <v>7.0000000000000007E-2</v>
      </c>
      <c r="L351" s="3">
        <v>10066312</v>
      </c>
      <c r="M351" s="3"/>
      <c r="N351" s="5"/>
      <c r="O351" s="3">
        <v>993281.83000000007</v>
      </c>
      <c r="P351" s="4">
        <v>1.125</v>
      </c>
      <c r="Q351" s="3">
        <v>1117442.06</v>
      </c>
      <c r="R351" s="4">
        <v>1.6E-2</v>
      </c>
      <c r="S351" s="3">
        <v>17879</v>
      </c>
      <c r="T351" s="3"/>
      <c r="U351" s="5"/>
      <c r="V351" s="3">
        <v>7541268</v>
      </c>
      <c r="W351" s="5"/>
      <c r="X351" s="3">
        <v>15098533</v>
      </c>
      <c r="Y351" s="3">
        <v>3999518</v>
      </c>
      <c r="Z351" s="3">
        <v>568340</v>
      </c>
      <c r="AA351" s="3">
        <v>748990</v>
      </c>
      <c r="AB351" s="3">
        <v>5066943</v>
      </c>
      <c r="AC351" s="3">
        <v>4714742</v>
      </c>
      <c r="AD351" s="3">
        <v>7557265</v>
      </c>
      <c r="AE351" s="3">
        <v>0</v>
      </c>
      <c r="AF351" s="3">
        <v>10066312</v>
      </c>
      <c r="AG351" s="3">
        <v>17879</v>
      </c>
      <c r="AH351" s="3">
        <v>7557265</v>
      </c>
      <c r="AI351" s="3">
        <v>7541268</v>
      </c>
      <c r="AJ351" s="3">
        <v>364959</v>
      </c>
      <c r="AK351" s="3">
        <v>364959</v>
      </c>
      <c r="AL351" s="3">
        <v>368882</v>
      </c>
      <c r="AM351" s="3">
        <v>-3923</v>
      </c>
      <c r="AN351" s="3">
        <v>-284988</v>
      </c>
      <c r="AO351" s="3">
        <v>0</v>
      </c>
      <c r="AP351" s="3">
        <v>284988</v>
      </c>
      <c r="AQ351" s="3">
        <v>0</v>
      </c>
      <c r="AR351" s="3">
        <f>Tabela1[[#This Row],[Potrzeby finansowe 2027
w tym:]]+Tabela1[[#This Row],[Rozliczenie 2025 potrz. fin.]]</f>
        <v>15098533</v>
      </c>
      <c r="AS351" s="3">
        <v>0</v>
      </c>
      <c r="AT351" s="3">
        <v>0</v>
      </c>
      <c r="AU351" s="3"/>
      <c r="AV351" s="3"/>
      <c r="AW351" s="3"/>
      <c r="AX351" s="3"/>
      <c r="AY351" s="3"/>
      <c r="AZ351" s="3"/>
      <c r="BA351" s="3">
        <v>568340</v>
      </c>
      <c r="BB351" s="3">
        <v>0</v>
      </c>
      <c r="BC351" s="3">
        <v>14</v>
      </c>
      <c r="BD351" s="3">
        <v>5134.9399999999996</v>
      </c>
      <c r="BE351" s="3">
        <v>1025.23</v>
      </c>
      <c r="BF351" s="3">
        <v>0</v>
      </c>
      <c r="BG351" s="3">
        <v>429102</v>
      </c>
      <c r="BH351" s="3">
        <v>4032</v>
      </c>
      <c r="BI351" s="3">
        <v>319888</v>
      </c>
      <c r="BJ351" s="3">
        <v>4915674.3550000004</v>
      </c>
      <c r="BK351" s="3">
        <v>2570009.75</v>
      </c>
      <c r="BL351" s="3">
        <v>1186422.1299999999</v>
      </c>
      <c r="BM351" s="3">
        <v>7009814.1600000001</v>
      </c>
      <c r="BN351" s="53">
        <v>0.73947940274008384</v>
      </c>
      <c r="BO351" s="54">
        <v>1.3449450000000001E-4</v>
      </c>
      <c r="BP351" s="70">
        <v>3383</v>
      </c>
      <c r="BQ351" s="71"/>
      <c r="BR351" s="70"/>
      <c r="BS351" s="72"/>
      <c r="BT351" s="72"/>
      <c r="BU351" s="70">
        <v>10066312</v>
      </c>
      <c r="BV351" s="70">
        <v>17879</v>
      </c>
      <c r="BW351" s="74">
        <v>7557265</v>
      </c>
      <c r="BX351" s="70">
        <v>17641456</v>
      </c>
    </row>
    <row r="352" spans="1:76" x14ac:dyDescent="0.3">
      <c r="A352" s="73" t="s">
        <v>10</v>
      </c>
      <c r="B352" s="2" t="s">
        <v>23</v>
      </c>
      <c r="C352" s="2" t="s">
        <v>16</v>
      </c>
      <c r="D352" s="2" t="s">
        <v>69</v>
      </c>
      <c r="E352" s="2" t="s">
        <v>15</v>
      </c>
      <c r="F352" s="17" t="str">
        <f>+Tabela1[[#This Row],[WK]]&amp;Tabela1[[#This Row],[PK]]&amp;Tabela1[[#This Row],[GK]]</f>
        <v>060310</v>
      </c>
      <c r="G352" s="2" t="s">
        <v>357</v>
      </c>
      <c r="H352" s="3">
        <v>163683735.43000001</v>
      </c>
      <c r="I352" s="4">
        <v>1.125</v>
      </c>
      <c r="J352" s="3">
        <v>184144202.36000001</v>
      </c>
      <c r="K352" s="4">
        <v>7.0000000000000007E-2</v>
      </c>
      <c r="L352" s="3">
        <v>12890094</v>
      </c>
      <c r="M352" s="3"/>
      <c r="N352" s="5"/>
      <c r="O352" s="3">
        <v>2550866.38</v>
      </c>
      <c r="P352" s="4">
        <v>1.125</v>
      </c>
      <c r="Q352" s="3">
        <v>2869724.68</v>
      </c>
      <c r="R352" s="4">
        <v>1.6E-2</v>
      </c>
      <c r="S352" s="3">
        <v>45916</v>
      </c>
      <c r="T352" s="3"/>
      <c r="U352" s="5"/>
      <c r="V352" s="3">
        <v>8801948</v>
      </c>
      <c r="W352" s="5"/>
      <c r="X352" s="3">
        <v>21028328</v>
      </c>
      <c r="Y352" s="3">
        <v>9051604</v>
      </c>
      <c r="Z352" s="3">
        <v>937021</v>
      </c>
      <c r="AA352" s="3">
        <v>845767</v>
      </c>
      <c r="AB352" s="3">
        <v>10193936</v>
      </c>
      <c r="AC352" s="3">
        <v>0</v>
      </c>
      <c r="AD352" s="3">
        <v>11647566</v>
      </c>
      <c r="AE352" s="3">
        <v>0</v>
      </c>
      <c r="AF352" s="3">
        <v>12890094</v>
      </c>
      <c r="AG352" s="3">
        <v>45916</v>
      </c>
      <c r="AH352" s="3">
        <v>11647566</v>
      </c>
      <c r="AI352" s="3">
        <v>8801948</v>
      </c>
      <c r="AJ352" s="3">
        <v>641179</v>
      </c>
      <c r="AK352" s="3">
        <v>62365</v>
      </c>
      <c r="AL352" s="3">
        <v>667967</v>
      </c>
      <c r="AM352" s="3">
        <v>-605602</v>
      </c>
      <c r="AN352" s="3">
        <v>-578814</v>
      </c>
      <c r="AO352" s="3">
        <v>0</v>
      </c>
      <c r="AP352" s="3">
        <v>0</v>
      </c>
      <c r="AQ352" s="3">
        <v>-578814</v>
      </c>
      <c r="AR352" s="3">
        <f>Tabela1[[#This Row],[Potrzeby finansowe 2027
w tym:]]+Tabela1[[#This Row],[Rozliczenie 2025 potrz. fin.]]</f>
        <v>20449514</v>
      </c>
      <c r="AS352" s="3">
        <v>0</v>
      </c>
      <c r="AT352" s="3">
        <v>0</v>
      </c>
      <c r="AU352" s="3"/>
      <c r="AV352" s="3"/>
      <c r="AW352" s="3"/>
      <c r="AX352" s="3"/>
      <c r="AY352" s="3"/>
      <c r="AZ352" s="3"/>
      <c r="BA352" s="3">
        <v>937021</v>
      </c>
      <c r="BB352" s="3">
        <v>0.02</v>
      </c>
      <c r="BC352" s="3">
        <v>122.26</v>
      </c>
      <c r="BD352" s="3">
        <v>8957.89</v>
      </c>
      <c r="BE352" s="3">
        <v>44.99</v>
      </c>
      <c r="BF352" s="3">
        <v>0</v>
      </c>
      <c r="BG352" s="3">
        <v>535633</v>
      </c>
      <c r="BH352" s="3">
        <v>5033</v>
      </c>
      <c r="BI352" s="3">
        <v>310134</v>
      </c>
      <c r="BJ352" s="3">
        <v>4765772.3925000001</v>
      </c>
      <c r="BK352" s="3">
        <v>2921931.76</v>
      </c>
      <c r="BL352" s="3">
        <v>759711.52</v>
      </c>
      <c r="BM352" s="3">
        <v>5855939.4900000002</v>
      </c>
      <c r="BN352" s="53">
        <v>0.63158650662637683</v>
      </c>
      <c r="BO352" s="54">
        <v>2.043976E-4</v>
      </c>
      <c r="BP352" s="70">
        <v>5141</v>
      </c>
      <c r="BQ352" s="71"/>
      <c r="BR352" s="70"/>
      <c r="BS352" s="72"/>
      <c r="BT352" s="72"/>
      <c r="BU352" s="70">
        <v>12890094</v>
      </c>
      <c r="BV352" s="70">
        <v>45916</v>
      </c>
      <c r="BW352" s="74">
        <v>11647566</v>
      </c>
      <c r="BX352" s="70">
        <v>24583576</v>
      </c>
    </row>
    <row r="353" spans="1:76" x14ac:dyDescent="0.3">
      <c r="A353" s="73" t="s">
        <v>10</v>
      </c>
      <c r="B353" s="2" t="s">
        <v>23</v>
      </c>
      <c r="C353" s="2" t="s">
        <v>16</v>
      </c>
      <c r="D353" s="2" t="s">
        <v>71</v>
      </c>
      <c r="E353" s="2" t="s">
        <v>19</v>
      </c>
      <c r="F353" s="17" t="str">
        <f>+Tabela1[[#This Row],[WK]]&amp;Tabela1[[#This Row],[PK]]&amp;Tabela1[[#This Row],[GK]]</f>
        <v>060311</v>
      </c>
      <c r="G353" s="2" t="s">
        <v>358</v>
      </c>
      <c r="H353" s="3">
        <v>211890015.55000001</v>
      </c>
      <c r="I353" s="4">
        <v>1.125</v>
      </c>
      <c r="J353" s="3">
        <v>238376267.49000001</v>
      </c>
      <c r="K353" s="4">
        <v>7.0000000000000007E-2</v>
      </c>
      <c r="L353" s="3">
        <v>16686339</v>
      </c>
      <c r="M353" s="3"/>
      <c r="N353" s="5"/>
      <c r="O353" s="3">
        <v>5453024.5</v>
      </c>
      <c r="P353" s="4">
        <v>1.125</v>
      </c>
      <c r="Q353" s="3">
        <v>6134652.5599999996</v>
      </c>
      <c r="R353" s="4">
        <v>1.6E-2</v>
      </c>
      <c r="S353" s="3">
        <v>98154</v>
      </c>
      <c r="T353" s="3"/>
      <c r="U353" s="5"/>
      <c r="V353" s="3">
        <v>11760362</v>
      </c>
      <c r="W353" s="5"/>
      <c r="X353" s="3">
        <v>22656114</v>
      </c>
      <c r="Y353" s="3">
        <v>5145628</v>
      </c>
      <c r="Z353" s="3">
        <v>242266</v>
      </c>
      <c r="AA353" s="3">
        <v>1259454</v>
      </c>
      <c r="AB353" s="3">
        <v>9225232</v>
      </c>
      <c r="AC353" s="3">
        <v>6783534</v>
      </c>
      <c r="AD353" s="3">
        <v>10895751</v>
      </c>
      <c r="AE353" s="3">
        <v>0</v>
      </c>
      <c r="AF353" s="3">
        <v>16686339</v>
      </c>
      <c r="AG353" s="3">
        <v>98154</v>
      </c>
      <c r="AH353" s="3">
        <v>10895751</v>
      </c>
      <c r="AI353" s="3">
        <v>11760362</v>
      </c>
      <c r="AJ353" s="3">
        <v>1521317</v>
      </c>
      <c r="AK353" s="3">
        <v>1521317</v>
      </c>
      <c r="AL353" s="3">
        <v>716068</v>
      </c>
      <c r="AM353" s="3">
        <v>805249</v>
      </c>
      <c r="AN353" s="3">
        <v>-47590</v>
      </c>
      <c r="AO353" s="3">
        <v>0</v>
      </c>
      <c r="AP353" s="3">
        <v>47590</v>
      </c>
      <c r="AQ353" s="3">
        <v>0</v>
      </c>
      <c r="AR353" s="3">
        <f>Tabela1[[#This Row],[Potrzeby finansowe 2027
w tym:]]+Tabela1[[#This Row],[Rozliczenie 2025 potrz. fin.]]</f>
        <v>22656114</v>
      </c>
      <c r="AS353" s="3">
        <v>0</v>
      </c>
      <c r="AT353" s="3">
        <v>0</v>
      </c>
      <c r="AU353" s="3"/>
      <c r="AV353" s="3"/>
      <c r="AW353" s="3"/>
      <c r="AX353" s="3"/>
      <c r="AY353" s="3"/>
      <c r="AZ353" s="3"/>
      <c r="BA353" s="3">
        <v>242266</v>
      </c>
      <c r="BB353" s="3">
        <v>0</v>
      </c>
      <c r="BC353" s="3">
        <v>0</v>
      </c>
      <c r="BD353" s="3">
        <v>2122.58</v>
      </c>
      <c r="BE353" s="3">
        <v>609.38</v>
      </c>
      <c r="BF353" s="3">
        <v>0</v>
      </c>
      <c r="BG353" s="3">
        <v>667811</v>
      </c>
      <c r="BH353" s="3">
        <v>6275</v>
      </c>
      <c r="BI353" s="3">
        <v>591643</v>
      </c>
      <c r="BJ353" s="3">
        <v>9091681.370000001</v>
      </c>
      <c r="BK353" s="3">
        <v>4030756.9299999997</v>
      </c>
      <c r="BL353" s="3">
        <v>5224845.1900000004</v>
      </c>
      <c r="BM353" s="3">
        <v>9794007.3800000008</v>
      </c>
      <c r="BN353" s="53">
        <v>0.7827182600747975</v>
      </c>
      <c r="BO353" s="54">
        <v>2.15269E-4</v>
      </c>
      <c r="BP353" s="70">
        <v>5414</v>
      </c>
      <c r="BQ353" s="71"/>
      <c r="BR353" s="70"/>
      <c r="BS353" s="72"/>
      <c r="BT353" s="72"/>
      <c r="BU353" s="70">
        <v>16686339</v>
      </c>
      <c r="BV353" s="70">
        <v>98154</v>
      </c>
      <c r="BW353" s="74">
        <v>10895751</v>
      </c>
      <c r="BX353" s="70">
        <v>27680244</v>
      </c>
    </row>
    <row r="354" spans="1:76" x14ac:dyDescent="0.3">
      <c r="A354" s="73" t="s">
        <v>10</v>
      </c>
      <c r="B354" s="2" t="s">
        <v>23</v>
      </c>
      <c r="C354" s="2" t="s">
        <v>16</v>
      </c>
      <c r="D354" s="2" t="s">
        <v>72</v>
      </c>
      <c r="E354" s="2" t="s">
        <v>15</v>
      </c>
      <c r="F354" s="17" t="str">
        <f>+Tabela1[[#This Row],[WK]]&amp;Tabela1[[#This Row],[PK]]&amp;Tabela1[[#This Row],[GK]]</f>
        <v>060312</v>
      </c>
      <c r="G354" s="2" t="s">
        <v>359</v>
      </c>
      <c r="H354" s="3">
        <v>166756253.44</v>
      </c>
      <c r="I354" s="4">
        <v>1.125</v>
      </c>
      <c r="J354" s="3">
        <v>187600785.12</v>
      </c>
      <c r="K354" s="4">
        <v>7.0000000000000007E-2</v>
      </c>
      <c r="L354" s="3">
        <v>13132055</v>
      </c>
      <c r="M354" s="3"/>
      <c r="N354" s="5"/>
      <c r="O354" s="3">
        <v>2146656.91</v>
      </c>
      <c r="P354" s="4">
        <v>1.125</v>
      </c>
      <c r="Q354" s="3">
        <v>2414989.02</v>
      </c>
      <c r="R354" s="4">
        <v>1.6E-2</v>
      </c>
      <c r="S354" s="3">
        <v>38640</v>
      </c>
      <c r="T354" s="3"/>
      <c r="U354" s="5"/>
      <c r="V354" s="3">
        <v>9013426</v>
      </c>
      <c r="W354" s="5"/>
      <c r="X354" s="3">
        <v>16527432</v>
      </c>
      <c r="Y354" s="3">
        <v>4094593</v>
      </c>
      <c r="Z354" s="3">
        <v>1284175</v>
      </c>
      <c r="AA354" s="3">
        <v>733998</v>
      </c>
      <c r="AB354" s="3">
        <v>8001898</v>
      </c>
      <c r="AC354" s="3">
        <v>2412768</v>
      </c>
      <c r="AD354" s="3">
        <v>7514006</v>
      </c>
      <c r="AE354" s="3">
        <v>0</v>
      </c>
      <c r="AF354" s="3">
        <v>13132055</v>
      </c>
      <c r="AG354" s="3">
        <v>38640</v>
      </c>
      <c r="AH354" s="3">
        <v>7514006</v>
      </c>
      <c r="AI354" s="3">
        <v>9013426</v>
      </c>
      <c r="AJ354" s="3">
        <v>323721</v>
      </c>
      <c r="AK354" s="3">
        <v>323721</v>
      </c>
      <c r="AL354" s="3">
        <v>402835</v>
      </c>
      <c r="AM354" s="3">
        <v>-79114</v>
      </c>
      <c r="AN354" s="3">
        <v>-300575</v>
      </c>
      <c r="AO354" s="3">
        <v>0</v>
      </c>
      <c r="AP354" s="3">
        <v>300575</v>
      </c>
      <c r="AQ354" s="3">
        <v>0</v>
      </c>
      <c r="AR354" s="3">
        <f>Tabela1[[#This Row],[Potrzeby finansowe 2027
w tym:]]+Tabela1[[#This Row],[Rozliczenie 2025 potrz. fin.]]</f>
        <v>16527432</v>
      </c>
      <c r="AS354" s="3">
        <v>0</v>
      </c>
      <c r="AT354" s="3">
        <v>0</v>
      </c>
      <c r="AU354" s="3"/>
      <c r="AV354" s="3"/>
      <c r="AW354" s="3"/>
      <c r="AX354" s="3"/>
      <c r="AY354" s="3"/>
      <c r="AZ354" s="3"/>
      <c r="BA354" s="3">
        <v>1284175</v>
      </c>
      <c r="BB354" s="3">
        <v>947.71</v>
      </c>
      <c r="BC354" s="3">
        <v>0</v>
      </c>
      <c r="BD354" s="3">
        <v>6546.69</v>
      </c>
      <c r="BE354" s="3">
        <v>2.88</v>
      </c>
      <c r="BF354" s="3">
        <v>0</v>
      </c>
      <c r="BG354" s="3">
        <v>484974</v>
      </c>
      <c r="BH354" s="3">
        <v>4557</v>
      </c>
      <c r="BI354" s="3">
        <v>249024</v>
      </c>
      <c r="BJ354" s="3">
        <v>3826709.6150000002</v>
      </c>
      <c r="BK354" s="3">
        <v>1678970.58</v>
      </c>
      <c r="BL354" s="3">
        <v>335888.32</v>
      </c>
      <c r="BM354" s="3">
        <v>7919179.5</v>
      </c>
      <c r="BN354" s="53">
        <v>0.7698217733135615</v>
      </c>
      <c r="BO354" s="54">
        <v>1.5971360000000001E-4</v>
      </c>
      <c r="BP354" s="70">
        <v>4016</v>
      </c>
      <c r="BQ354" s="71"/>
      <c r="BR354" s="70"/>
      <c r="BS354" s="72"/>
      <c r="BT354" s="72"/>
      <c r="BU354" s="70">
        <v>13132055</v>
      </c>
      <c r="BV354" s="70">
        <v>38640</v>
      </c>
      <c r="BW354" s="74">
        <v>7514006</v>
      </c>
      <c r="BX354" s="70">
        <v>20684701</v>
      </c>
    </row>
    <row r="355" spans="1:76" x14ac:dyDescent="0.3">
      <c r="A355" s="73" t="s">
        <v>10</v>
      </c>
      <c r="B355" s="2" t="s">
        <v>23</v>
      </c>
      <c r="C355" s="2" t="s">
        <v>16</v>
      </c>
      <c r="D355" s="2" t="s">
        <v>74</v>
      </c>
      <c r="E355" s="2" t="s">
        <v>15</v>
      </c>
      <c r="F355" s="17" t="str">
        <f>+Tabela1[[#This Row],[WK]]&amp;Tabela1[[#This Row],[PK]]&amp;Tabela1[[#This Row],[GK]]</f>
        <v>060313</v>
      </c>
      <c r="G355" s="2" t="s">
        <v>360</v>
      </c>
      <c r="H355" s="3">
        <v>94304312.75</v>
      </c>
      <c r="I355" s="4">
        <v>1.125</v>
      </c>
      <c r="J355" s="3">
        <v>106092351.84</v>
      </c>
      <c r="K355" s="4">
        <v>7.0000000000000007E-2</v>
      </c>
      <c r="L355" s="3">
        <v>7426465</v>
      </c>
      <c r="M355" s="3"/>
      <c r="N355" s="5"/>
      <c r="O355" s="3">
        <v>5991421.0499999998</v>
      </c>
      <c r="P355" s="4">
        <v>1.125</v>
      </c>
      <c r="Q355" s="3">
        <v>6740348.6799999997</v>
      </c>
      <c r="R355" s="4">
        <v>1.6E-2</v>
      </c>
      <c r="S355" s="3">
        <v>107846</v>
      </c>
      <c r="T355" s="3"/>
      <c r="U355" s="5"/>
      <c r="V355" s="3">
        <v>5501485</v>
      </c>
      <c r="W355" s="5"/>
      <c r="X355" s="3">
        <v>11615384</v>
      </c>
      <c r="Y355" s="3">
        <v>3847087</v>
      </c>
      <c r="Z355" s="3">
        <v>346652</v>
      </c>
      <c r="AA355" s="3">
        <v>555701</v>
      </c>
      <c r="AB355" s="3">
        <v>4799721</v>
      </c>
      <c r="AC355" s="3">
        <v>2066223</v>
      </c>
      <c r="AD355" s="3">
        <v>6113899</v>
      </c>
      <c r="AE355" s="3">
        <v>0</v>
      </c>
      <c r="AF355" s="3">
        <v>7426465</v>
      </c>
      <c r="AG355" s="3">
        <v>107846</v>
      </c>
      <c r="AH355" s="3">
        <v>6113899</v>
      </c>
      <c r="AI355" s="3">
        <v>5501485</v>
      </c>
      <c r="AJ355" s="3">
        <v>1018209</v>
      </c>
      <c r="AK355" s="3">
        <v>1018209</v>
      </c>
      <c r="AL355" s="3">
        <v>313079</v>
      </c>
      <c r="AM355" s="3">
        <v>705130</v>
      </c>
      <c r="AN355" s="3">
        <v>-144850</v>
      </c>
      <c r="AO355" s="3">
        <v>0</v>
      </c>
      <c r="AP355" s="3">
        <v>144850</v>
      </c>
      <c r="AQ355" s="3">
        <v>0</v>
      </c>
      <c r="AR355" s="3">
        <f>Tabela1[[#This Row],[Potrzeby finansowe 2027
w tym:]]+Tabela1[[#This Row],[Rozliczenie 2025 potrz. fin.]]</f>
        <v>11615384</v>
      </c>
      <c r="AS355" s="3">
        <v>0</v>
      </c>
      <c r="AT355" s="3">
        <v>0</v>
      </c>
      <c r="AU355" s="3"/>
      <c r="AV355" s="3"/>
      <c r="AW355" s="3"/>
      <c r="AX355" s="3"/>
      <c r="AY355" s="3"/>
      <c r="AZ355" s="3"/>
      <c r="BA355" s="3">
        <v>346652</v>
      </c>
      <c r="BB355" s="3">
        <v>0</v>
      </c>
      <c r="BC355" s="3">
        <v>0</v>
      </c>
      <c r="BD355" s="3">
        <v>0</v>
      </c>
      <c r="BE355" s="3">
        <v>70.16</v>
      </c>
      <c r="BF355" s="3">
        <v>10314.120000000001</v>
      </c>
      <c r="BG355" s="3">
        <v>377782</v>
      </c>
      <c r="BH355" s="3">
        <v>3295</v>
      </c>
      <c r="BI355" s="3">
        <v>177919</v>
      </c>
      <c r="BJ355" s="3">
        <v>2734050.0550000002</v>
      </c>
      <c r="BK355" s="3">
        <v>1935750.56</v>
      </c>
      <c r="BL355" s="3">
        <v>251068.25</v>
      </c>
      <c r="BM355" s="3">
        <v>2691061.48</v>
      </c>
      <c r="BN355" s="53">
        <v>0.72072409837441598</v>
      </c>
      <c r="BO355" s="54">
        <v>1.192271E-4</v>
      </c>
      <c r="BP355" s="70">
        <v>2999</v>
      </c>
      <c r="BQ355" s="71"/>
      <c r="BR355" s="70"/>
      <c r="BS355" s="72"/>
      <c r="BT355" s="72"/>
      <c r="BU355" s="70">
        <v>7426465</v>
      </c>
      <c r="BV355" s="70">
        <v>107846</v>
      </c>
      <c r="BW355" s="74">
        <v>6113899</v>
      </c>
      <c r="BX355" s="70">
        <v>13648210</v>
      </c>
    </row>
    <row r="356" spans="1:76" x14ac:dyDescent="0.3">
      <c r="A356" s="73" t="s">
        <v>10</v>
      </c>
      <c r="B356" s="2" t="s">
        <v>23</v>
      </c>
      <c r="C356" s="2" t="s">
        <v>16</v>
      </c>
      <c r="D356" s="2" t="s">
        <v>76</v>
      </c>
      <c r="E356" s="2" t="s">
        <v>15</v>
      </c>
      <c r="F356" s="17" t="str">
        <f>+Tabela1[[#This Row],[WK]]&amp;Tabela1[[#This Row],[PK]]&amp;Tabela1[[#This Row],[GK]]</f>
        <v>060314</v>
      </c>
      <c r="G356" s="2" t="s">
        <v>361</v>
      </c>
      <c r="H356" s="3">
        <v>76385808.230000004</v>
      </c>
      <c r="I356" s="4">
        <v>1.125</v>
      </c>
      <c r="J356" s="3">
        <v>85934034.260000005</v>
      </c>
      <c r="K356" s="4">
        <v>7.0000000000000007E-2</v>
      </c>
      <c r="L356" s="3">
        <v>6015382</v>
      </c>
      <c r="M356" s="3"/>
      <c r="N356" s="5"/>
      <c r="O356" s="3">
        <v>920217.34</v>
      </c>
      <c r="P356" s="4">
        <v>1.125</v>
      </c>
      <c r="Q356" s="3">
        <v>1035244.51</v>
      </c>
      <c r="R356" s="4">
        <v>1.6E-2</v>
      </c>
      <c r="S356" s="3">
        <v>16564</v>
      </c>
      <c r="T356" s="3"/>
      <c r="U356" s="5"/>
      <c r="V356" s="3">
        <v>4505769</v>
      </c>
      <c r="W356" s="5"/>
      <c r="X356" s="3">
        <v>10737643</v>
      </c>
      <c r="Y356" s="3">
        <v>3894482</v>
      </c>
      <c r="Z356" s="3">
        <v>361463</v>
      </c>
      <c r="AA356" s="3">
        <v>781917</v>
      </c>
      <c r="AB356" s="3">
        <v>3957921</v>
      </c>
      <c r="AC356" s="3">
        <v>1741860</v>
      </c>
      <c r="AD356" s="3">
        <v>6231875</v>
      </c>
      <c r="AE356" s="3">
        <v>0</v>
      </c>
      <c r="AF356" s="3">
        <v>6015382</v>
      </c>
      <c r="AG356" s="3">
        <v>16564</v>
      </c>
      <c r="AH356" s="3">
        <v>6231875</v>
      </c>
      <c r="AI356" s="3">
        <v>4505769</v>
      </c>
      <c r="AJ356" s="3">
        <v>268389</v>
      </c>
      <c r="AK356" s="3">
        <v>268389</v>
      </c>
      <c r="AL356" s="3">
        <v>337442</v>
      </c>
      <c r="AM356" s="3">
        <v>-69053</v>
      </c>
      <c r="AN356" s="3">
        <v>-113860</v>
      </c>
      <c r="AO356" s="3">
        <v>0</v>
      </c>
      <c r="AP356" s="3">
        <v>113860</v>
      </c>
      <c r="AQ356" s="3">
        <v>0</v>
      </c>
      <c r="AR356" s="3">
        <f>Tabela1[[#This Row],[Potrzeby finansowe 2027
w tym:]]+Tabela1[[#This Row],[Rozliczenie 2025 potrz. fin.]]</f>
        <v>10737643</v>
      </c>
      <c r="AS356" s="3">
        <v>0</v>
      </c>
      <c r="AT356" s="3">
        <v>0</v>
      </c>
      <c r="AU356" s="3"/>
      <c r="AV356" s="3"/>
      <c r="AW356" s="3"/>
      <c r="AX356" s="3"/>
      <c r="AY356" s="3"/>
      <c r="AZ356" s="3"/>
      <c r="BA356" s="3">
        <v>361463</v>
      </c>
      <c r="BB356" s="3">
        <v>0</v>
      </c>
      <c r="BC356" s="3">
        <v>5.84</v>
      </c>
      <c r="BD356" s="3">
        <v>3471.5</v>
      </c>
      <c r="BE356" s="3">
        <v>38.590000000000003</v>
      </c>
      <c r="BF356" s="3">
        <v>333.74</v>
      </c>
      <c r="BG356" s="3">
        <v>377782</v>
      </c>
      <c r="BH356" s="3">
        <v>2709</v>
      </c>
      <c r="BI356" s="3">
        <v>404135</v>
      </c>
      <c r="BJ356" s="3">
        <v>6210284.6950000003</v>
      </c>
      <c r="BK356" s="3">
        <v>2747925.6400000006</v>
      </c>
      <c r="BL356" s="3">
        <v>1753029.43</v>
      </c>
      <c r="BM356" s="3">
        <v>10343377.359999999</v>
      </c>
      <c r="BN356" s="53">
        <v>0.66954478050418298</v>
      </c>
      <c r="BO356" s="54">
        <v>9.9458799999999997E-5</v>
      </c>
      <c r="BP356" s="70">
        <v>2501</v>
      </c>
      <c r="BQ356" s="71"/>
      <c r="BR356" s="70"/>
      <c r="BS356" s="72"/>
      <c r="BT356" s="72"/>
      <c r="BU356" s="70">
        <v>6015382</v>
      </c>
      <c r="BV356" s="70">
        <v>16564</v>
      </c>
      <c r="BW356" s="74">
        <v>6231875</v>
      </c>
      <c r="BX356" s="70">
        <v>12263821</v>
      </c>
    </row>
    <row r="357" spans="1:76" x14ac:dyDescent="0.3">
      <c r="A357" s="73" t="s">
        <v>10</v>
      </c>
      <c r="B357" s="2" t="s">
        <v>23</v>
      </c>
      <c r="C357" s="2" t="s">
        <v>16</v>
      </c>
      <c r="D357" s="2" t="s">
        <v>109</v>
      </c>
      <c r="E357" s="2" t="s">
        <v>19</v>
      </c>
      <c r="F357" s="17" t="str">
        <f>+Tabela1[[#This Row],[WK]]&amp;Tabela1[[#This Row],[PK]]&amp;Tabela1[[#This Row],[GK]]</f>
        <v>060315</v>
      </c>
      <c r="G357" s="2" t="s">
        <v>2844</v>
      </c>
      <c r="H357" s="3">
        <v>196522361.33000001</v>
      </c>
      <c r="I357" s="4">
        <v>1.125</v>
      </c>
      <c r="J357" s="3">
        <v>221087656.5</v>
      </c>
      <c r="K357" s="4">
        <v>7.0000000000000007E-2</v>
      </c>
      <c r="L357" s="3">
        <v>15476136</v>
      </c>
      <c r="M357" s="3"/>
      <c r="N357" s="5"/>
      <c r="O357" s="3">
        <v>13290520.779999999</v>
      </c>
      <c r="P357" s="4">
        <v>1.125</v>
      </c>
      <c r="Q357" s="3">
        <v>14951835.880000001</v>
      </c>
      <c r="R357" s="4">
        <v>1.6E-2</v>
      </c>
      <c r="S357" s="3">
        <v>239229</v>
      </c>
      <c r="T357" s="3"/>
      <c r="U357" s="5"/>
      <c r="V357" s="3">
        <v>11153130</v>
      </c>
      <c r="W357" s="5"/>
      <c r="X357" s="3">
        <v>19645087</v>
      </c>
      <c r="Y357" s="3">
        <v>4130301</v>
      </c>
      <c r="Z357" s="3">
        <v>3706</v>
      </c>
      <c r="AA357" s="3">
        <v>1047859</v>
      </c>
      <c r="AB357" s="3">
        <v>8165571</v>
      </c>
      <c r="AC357" s="3">
        <v>6297650</v>
      </c>
      <c r="AD357" s="3">
        <v>8491957</v>
      </c>
      <c r="AE357" s="3">
        <v>0</v>
      </c>
      <c r="AF357" s="3">
        <v>15476136</v>
      </c>
      <c r="AG357" s="3">
        <v>239229</v>
      </c>
      <c r="AH357" s="3">
        <v>8491957</v>
      </c>
      <c r="AI357" s="3">
        <v>11153130</v>
      </c>
      <c r="AJ357" s="3">
        <v>1075613</v>
      </c>
      <c r="AK357" s="3">
        <v>1075613</v>
      </c>
      <c r="AL357" s="3">
        <v>845145</v>
      </c>
      <c r="AM357" s="3">
        <v>230468</v>
      </c>
      <c r="AN357" s="3">
        <v>-50306</v>
      </c>
      <c r="AO357" s="3">
        <v>0</v>
      </c>
      <c r="AP357" s="3">
        <v>50306</v>
      </c>
      <c r="AQ357" s="3">
        <v>0</v>
      </c>
      <c r="AR357" s="3">
        <f>Tabela1[[#This Row],[Potrzeby finansowe 2027
w tym:]]+Tabela1[[#This Row],[Rozliczenie 2025 potrz. fin.]]</f>
        <v>19645087</v>
      </c>
      <c r="AS357" s="3">
        <v>0</v>
      </c>
      <c r="AT357" s="3">
        <v>0</v>
      </c>
      <c r="AU357" s="3"/>
      <c r="AV357" s="3"/>
      <c r="AW357" s="3"/>
      <c r="AX357" s="3"/>
      <c r="AY357" s="3"/>
      <c r="AZ357" s="3"/>
      <c r="BA357" s="3">
        <v>3706</v>
      </c>
      <c r="BB357" s="3">
        <v>0</v>
      </c>
      <c r="BC357" s="3">
        <v>0</v>
      </c>
      <c r="BD357" s="3">
        <v>37.130000000000003</v>
      </c>
      <c r="BE357" s="3">
        <v>0</v>
      </c>
      <c r="BF357" s="3">
        <v>0</v>
      </c>
      <c r="BG357" s="3">
        <v>629392</v>
      </c>
      <c r="BH357" s="3">
        <v>5914</v>
      </c>
      <c r="BI357" s="3">
        <v>418467</v>
      </c>
      <c r="BJ357" s="3">
        <v>6430519.4850000003</v>
      </c>
      <c r="BK357" s="3">
        <v>4415294.6900000004</v>
      </c>
      <c r="BL357" s="3">
        <v>1196493.2</v>
      </c>
      <c r="BM357" s="3">
        <v>5667912.7800000003</v>
      </c>
      <c r="BN357" s="53">
        <v>0.80708803148578201</v>
      </c>
      <c r="BO357" s="54">
        <v>1.9848009999999999E-4</v>
      </c>
      <c r="BP357" s="70">
        <v>4992</v>
      </c>
      <c r="BQ357" s="71"/>
      <c r="BR357" s="70"/>
      <c r="BS357" s="72"/>
      <c r="BT357" s="72"/>
      <c r="BU357" s="70">
        <v>15476136</v>
      </c>
      <c r="BV357" s="70">
        <v>239229</v>
      </c>
      <c r="BW357" s="74">
        <v>8491957</v>
      </c>
      <c r="BX357" s="70">
        <v>24207322</v>
      </c>
    </row>
    <row r="358" spans="1:76" x14ac:dyDescent="0.3">
      <c r="A358" s="73" t="s">
        <v>10</v>
      </c>
      <c r="B358" s="2" t="s">
        <v>23</v>
      </c>
      <c r="C358" s="2" t="s">
        <v>18</v>
      </c>
      <c r="D358" s="2" t="s">
        <v>12</v>
      </c>
      <c r="E358" s="2" t="s">
        <v>13</v>
      </c>
      <c r="F358" s="17" t="str">
        <f>+Tabela1[[#This Row],[WK]]&amp;Tabela1[[#This Row],[PK]]&amp;Tabela1[[#This Row],[GK]]</f>
        <v>060401</v>
      </c>
      <c r="G358" s="2" t="s">
        <v>363</v>
      </c>
      <c r="H358" s="3">
        <v>718579871.74000001</v>
      </c>
      <c r="I358" s="4">
        <v>1.125</v>
      </c>
      <c r="J358" s="3">
        <v>808402355.71000004</v>
      </c>
      <c r="K358" s="4">
        <v>7.0000000000000007E-2</v>
      </c>
      <c r="L358" s="3">
        <v>56588165</v>
      </c>
      <c r="M358" s="3"/>
      <c r="N358" s="5"/>
      <c r="O358" s="3">
        <v>83516760.179999992</v>
      </c>
      <c r="P358" s="4">
        <v>1.125</v>
      </c>
      <c r="Q358" s="3">
        <v>93956355.200000003</v>
      </c>
      <c r="R358" s="4">
        <v>1.6E-2</v>
      </c>
      <c r="S358" s="3">
        <v>1503302</v>
      </c>
      <c r="T358" s="3"/>
      <c r="U358" s="5"/>
      <c r="V358" s="3">
        <v>36033819</v>
      </c>
      <c r="W358" s="5"/>
      <c r="X358" s="3">
        <v>44647881</v>
      </c>
      <c r="Y358" s="3">
        <v>5696322</v>
      </c>
      <c r="Z358" s="3">
        <v>108</v>
      </c>
      <c r="AA358" s="3">
        <v>2249369</v>
      </c>
      <c r="AB358" s="3">
        <v>34204763</v>
      </c>
      <c r="AC358" s="3">
        <v>2497319</v>
      </c>
      <c r="AD358" s="3">
        <v>8614062</v>
      </c>
      <c r="AE358" s="3">
        <v>0</v>
      </c>
      <c r="AF358" s="3">
        <v>56588165</v>
      </c>
      <c r="AG358" s="3">
        <v>1503302</v>
      </c>
      <c r="AH358" s="3">
        <v>8614062</v>
      </c>
      <c r="AI358" s="3">
        <v>36033819</v>
      </c>
      <c r="AJ358" s="3">
        <v>2686524</v>
      </c>
      <c r="AK358" s="3">
        <v>2686524</v>
      </c>
      <c r="AL358" s="3">
        <v>1953645</v>
      </c>
      <c r="AM358" s="3">
        <v>732879</v>
      </c>
      <c r="AN358" s="3">
        <v>-1674538</v>
      </c>
      <c r="AO358" s="3">
        <v>0</v>
      </c>
      <c r="AP358" s="3">
        <v>1674538</v>
      </c>
      <c r="AQ358" s="3">
        <v>0</v>
      </c>
      <c r="AR358" s="3">
        <f>Tabela1[[#This Row],[Potrzeby finansowe 2027
w tym:]]+Tabela1[[#This Row],[Rozliczenie 2025 potrz. fin.]]</f>
        <v>44647881</v>
      </c>
      <c r="AS358" s="3">
        <v>0</v>
      </c>
      <c r="AT358" s="3">
        <v>0</v>
      </c>
      <c r="AU358" s="3"/>
      <c r="AV358" s="3"/>
      <c r="AW358" s="3"/>
      <c r="AX358" s="3"/>
      <c r="AY358" s="3"/>
      <c r="AZ358" s="3"/>
      <c r="BA358" s="3">
        <v>108</v>
      </c>
      <c r="BB358" s="3">
        <v>0</v>
      </c>
      <c r="BC358" s="3">
        <v>0</v>
      </c>
      <c r="BD358" s="3">
        <v>0</v>
      </c>
      <c r="BE358" s="3">
        <v>2.16</v>
      </c>
      <c r="BF358" s="3">
        <v>0</v>
      </c>
      <c r="BG358" s="3">
        <v>1641271</v>
      </c>
      <c r="BH358" s="3">
        <v>15422</v>
      </c>
      <c r="BI358" s="3">
        <v>608098</v>
      </c>
      <c r="BJ358" s="3">
        <v>9344547.2050000001</v>
      </c>
      <c r="BK358" s="3">
        <v>5751434.5</v>
      </c>
      <c r="BL358" s="3">
        <v>4549686.03</v>
      </c>
      <c r="BM358" s="3">
        <v>5273078.76</v>
      </c>
      <c r="BN358" s="53">
        <v>0.91559273663299856</v>
      </c>
      <c r="BO358" s="54">
        <v>6.2570840000000002E-4</v>
      </c>
      <c r="BP358" s="70">
        <v>15735</v>
      </c>
      <c r="BQ358" s="71"/>
      <c r="BR358" s="70"/>
      <c r="BS358" s="72"/>
      <c r="BT358" s="72"/>
      <c r="BU358" s="70">
        <v>56588165</v>
      </c>
      <c r="BV358" s="70">
        <v>1503302</v>
      </c>
      <c r="BW358" s="74">
        <v>8614062</v>
      </c>
      <c r="BX358" s="70">
        <v>66705529</v>
      </c>
    </row>
    <row r="359" spans="1:76" x14ac:dyDescent="0.3">
      <c r="A359" s="73" t="s">
        <v>10</v>
      </c>
      <c r="B359" s="2" t="s">
        <v>23</v>
      </c>
      <c r="C359" s="2" t="s">
        <v>18</v>
      </c>
      <c r="D359" s="2" t="s">
        <v>11</v>
      </c>
      <c r="E359" s="2" t="s">
        <v>15</v>
      </c>
      <c r="F359" s="17" t="str">
        <f>+Tabela1[[#This Row],[WK]]&amp;Tabela1[[#This Row],[PK]]&amp;Tabela1[[#This Row],[GK]]</f>
        <v>060402</v>
      </c>
      <c r="G359" s="2" t="s">
        <v>364</v>
      </c>
      <c r="H359" s="3">
        <v>128334184.65000001</v>
      </c>
      <c r="I359" s="4">
        <v>1.125</v>
      </c>
      <c r="J359" s="3">
        <v>144375957.72999999</v>
      </c>
      <c r="K359" s="4">
        <v>7.0000000000000007E-2</v>
      </c>
      <c r="L359" s="3">
        <v>10106317</v>
      </c>
      <c r="M359" s="3"/>
      <c r="N359" s="5"/>
      <c r="O359" s="3">
        <v>2657207.09</v>
      </c>
      <c r="P359" s="4">
        <v>1.125</v>
      </c>
      <c r="Q359" s="3">
        <v>2989357.98</v>
      </c>
      <c r="R359" s="4">
        <v>1.6E-2</v>
      </c>
      <c r="S359" s="3">
        <v>47830</v>
      </c>
      <c r="T359" s="3"/>
      <c r="U359" s="5"/>
      <c r="V359" s="3">
        <v>7026351</v>
      </c>
      <c r="W359" s="5"/>
      <c r="X359" s="3">
        <v>14757208</v>
      </c>
      <c r="Y359" s="3">
        <v>3362250</v>
      </c>
      <c r="Z359" s="3">
        <v>584375</v>
      </c>
      <c r="AA359" s="3">
        <v>786482</v>
      </c>
      <c r="AB359" s="3">
        <v>7154668</v>
      </c>
      <c r="AC359" s="3">
        <v>2869433</v>
      </c>
      <c r="AD359" s="3">
        <v>7730857</v>
      </c>
      <c r="AE359" s="3">
        <v>0</v>
      </c>
      <c r="AF359" s="3">
        <v>10106317</v>
      </c>
      <c r="AG359" s="3">
        <v>47830</v>
      </c>
      <c r="AH359" s="3">
        <v>7730857</v>
      </c>
      <c r="AI359" s="3">
        <v>7026351</v>
      </c>
      <c r="AJ359" s="3">
        <v>1064600</v>
      </c>
      <c r="AK359" s="3">
        <v>1064600</v>
      </c>
      <c r="AL359" s="3">
        <v>255203</v>
      </c>
      <c r="AM359" s="3">
        <v>809397</v>
      </c>
      <c r="AN359" s="3">
        <v>-430308</v>
      </c>
      <c r="AO359" s="3">
        <v>0</v>
      </c>
      <c r="AP359" s="3">
        <v>430308</v>
      </c>
      <c r="AQ359" s="3">
        <v>0</v>
      </c>
      <c r="AR359" s="3">
        <f>Tabela1[[#This Row],[Potrzeby finansowe 2027
w tym:]]+Tabela1[[#This Row],[Rozliczenie 2025 potrz. fin.]]</f>
        <v>14757208</v>
      </c>
      <c r="AS359" s="3">
        <v>0</v>
      </c>
      <c r="AT359" s="3">
        <v>0</v>
      </c>
      <c r="AU359" s="3"/>
      <c r="AV359" s="3"/>
      <c r="AW359" s="3"/>
      <c r="AX359" s="3"/>
      <c r="AY359" s="3"/>
      <c r="AZ359" s="3"/>
      <c r="BA359" s="3">
        <v>584375</v>
      </c>
      <c r="BB359" s="3">
        <v>0</v>
      </c>
      <c r="BC359" s="3">
        <v>27.13</v>
      </c>
      <c r="BD359" s="3">
        <v>5764.23</v>
      </c>
      <c r="BE359" s="3">
        <v>0.43</v>
      </c>
      <c r="BF359" s="3">
        <v>0</v>
      </c>
      <c r="BG359" s="3">
        <v>475183</v>
      </c>
      <c r="BH359" s="3">
        <v>4465</v>
      </c>
      <c r="BI359" s="3">
        <v>311299</v>
      </c>
      <c r="BJ359" s="3">
        <v>4783674.8524999991</v>
      </c>
      <c r="BK359" s="3">
        <v>2510394.2799999993</v>
      </c>
      <c r="BL359" s="3">
        <v>1874382.32</v>
      </c>
      <c r="BM359" s="3">
        <v>5344357.6500000004</v>
      </c>
      <c r="BN359" s="53">
        <v>0.81105359857493275</v>
      </c>
      <c r="BO359" s="54">
        <v>1.6499010000000001E-4</v>
      </c>
      <c r="BP359" s="70">
        <v>4149</v>
      </c>
      <c r="BQ359" s="71"/>
      <c r="BR359" s="70"/>
      <c r="BS359" s="72"/>
      <c r="BT359" s="72"/>
      <c r="BU359" s="70">
        <v>10106317</v>
      </c>
      <c r="BV359" s="70">
        <v>47830</v>
      </c>
      <c r="BW359" s="74">
        <v>7730857</v>
      </c>
      <c r="BX359" s="70">
        <v>17885004</v>
      </c>
    </row>
    <row r="360" spans="1:76" x14ac:dyDescent="0.3">
      <c r="A360" s="73" t="s">
        <v>10</v>
      </c>
      <c r="B360" s="2" t="s">
        <v>23</v>
      </c>
      <c r="C360" s="2" t="s">
        <v>18</v>
      </c>
      <c r="D360" s="2" t="s">
        <v>16</v>
      </c>
      <c r="E360" s="2" t="s">
        <v>15</v>
      </c>
      <c r="F360" s="17" t="str">
        <f>+Tabela1[[#This Row],[WK]]&amp;Tabela1[[#This Row],[PK]]&amp;Tabela1[[#This Row],[GK]]</f>
        <v>060403</v>
      </c>
      <c r="G360" s="2" t="s">
        <v>365</v>
      </c>
      <c r="H360" s="3">
        <v>131740727.34</v>
      </c>
      <c r="I360" s="4">
        <v>1.125</v>
      </c>
      <c r="J360" s="3">
        <v>148208318.25999999</v>
      </c>
      <c r="K360" s="4">
        <v>7.0000000000000007E-2</v>
      </c>
      <c r="L360" s="3">
        <v>10374582</v>
      </c>
      <c r="M360" s="3"/>
      <c r="N360" s="5"/>
      <c r="O360" s="3">
        <v>1451834.64</v>
      </c>
      <c r="P360" s="4">
        <v>1.125</v>
      </c>
      <c r="Q360" s="3">
        <v>1633313.97</v>
      </c>
      <c r="R360" s="4">
        <v>1.6E-2</v>
      </c>
      <c r="S360" s="3">
        <v>26133</v>
      </c>
      <c r="T360" s="3"/>
      <c r="U360" s="5"/>
      <c r="V360" s="3">
        <v>7584730</v>
      </c>
      <c r="W360" s="5"/>
      <c r="X360" s="3">
        <v>18912427</v>
      </c>
      <c r="Y360" s="3">
        <v>5305322</v>
      </c>
      <c r="Z360" s="3">
        <v>1052311</v>
      </c>
      <c r="AA360" s="3">
        <v>781830</v>
      </c>
      <c r="AB360" s="3">
        <v>9030407</v>
      </c>
      <c r="AC360" s="3">
        <v>2742557</v>
      </c>
      <c r="AD360" s="3">
        <v>11327697</v>
      </c>
      <c r="AE360" s="3">
        <v>0</v>
      </c>
      <c r="AF360" s="3">
        <v>10374582</v>
      </c>
      <c r="AG360" s="3">
        <v>26133</v>
      </c>
      <c r="AH360" s="3">
        <v>11327697</v>
      </c>
      <c r="AI360" s="3">
        <v>7584730</v>
      </c>
      <c r="AJ360" s="3">
        <v>1736371</v>
      </c>
      <c r="AK360" s="3">
        <v>1736371</v>
      </c>
      <c r="AL360" s="3">
        <v>487657</v>
      </c>
      <c r="AM360" s="3">
        <v>1248714</v>
      </c>
      <c r="AN360" s="3">
        <v>424121</v>
      </c>
      <c r="AO360" s="3">
        <v>0</v>
      </c>
      <c r="AP360" s="3">
        <v>-424121</v>
      </c>
      <c r="AQ360" s="3">
        <v>0</v>
      </c>
      <c r="AR360" s="3">
        <f>Tabela1[[#This Row],[Potrzeby finansowe 2027
w tym:]]+Tabela1[[#This Row],[Rozliczenie 2025 potrz. fin.]]</f>
        <v>18912427</v>
      </c>
      <c r="AS360" s="3">
        <v>0</v>
      </c>
      <c r="AT360" s="3">
        <v>0</v>
      </c>
      <c r="AU360" s="3"/>
      <c r="AV360" s="3"/>
      <c r="AW360" s="3"/>
      <c r="AX360" s="3"/>
      <c r="AY360" s="3"/>
      <c r="AZ360" s="3"/>
      <c r="BA360" s="3">
        <v>1052311</v>
      </c>
      <c r="BB360" s="3">
        <v>0</v>
      </c>
      <c r="BC360" s="3">
        <v>37.42</v>
      </c>
      <c r="BD360" s="3">
        <v>10251.58</v>
      </c>
      <c r="BE360" s="3">
        <v>333.65</v>
      </c>
      <c r="BF360" s="3">
        <v>0</v>
      </c>
      <c r="BG360" s="3">
        <v>493381</v>
      </c>
      <c r="BH360" s="3">
        <v>4636</v>
      </c>
      <c r="BI360" s="3">
        <v>288449</v>
      </c>
      <c r="BJ360" s="3">
        <v>4432541.5</v>
      </c>
      <c r="BK360" s="3">
        <v>2742344.0500000007</v>
      </c>
      <c r="BL360" s="3">
        <v>69086.27</v>
      </c>
      <c r="BM360" s="3">
        <v>6622617.2599999998</v>
      </c>
      <c r="BN360" s="53">
        <v>0.71898939593184308</v>
      </c>
      <c r="BO360" s="54">
        <v>1.6326860000000001E-4</v>
      </c>
      <c r="BP360" s="70">
        <v>4106</v>
      </c>
      <c r="BQ360" s="71"/>
      <c r="BR360" s="70"/>
      <c r="BS360" s="72"/>
      <c r="BT360" s="72"/>
      <c r="BU360" s="70">
        <v>10374582</v>
      </c>
      <c r="BV360" s="70">
        <v>26133</v>
      </c>
      <c r="BW360" s="74">
        <v>11327697</v>
      </c>
      <c r="BX360" s="70">
        <v>21728412</v>
      </c>
    </row>
    <row r="361" spans="1:76" x14ac:dyDescent="0.3">
      <c r="A361" s="73" t="s">
        <v>10</v>
      </c>
      <c r="B361" s="2" t="s">
        <v>23</v>
      </c>
      <c r="C361" s="2" t="s">
        <v>18</v>
      </c>
      <c r="D361" s="2" t="s">
        <v>18</v>
      </c>
      <c r="E361" s="2" t="s">
        <v>15</v>
      </c>
      <c r="F361" s="17" t="str">
        <f>+Tabela1[[#This Row],[WK]]&amp;Tabela1[[#This Row],[PK]]&amp;Tabela1[[#This Row],[GK]]</f>
        <v>060404</v>
      </c>
      <c r="G361" s="2" t="s">
        <v>363</v>
      </c>
      <c r="H361" s="3">
        <v>264078748.31999999</v>
      </c>
      <c r="I361" s="4">
        <v>1.125</v>
      </c>
      <c r="J361" s="3">
        <v>297088591.86000001</v>
      </c>
      <c r="K361" s="4">
        <v>7.0000000000000007E-2</v>
      </c>
      <c r="L361" s="3">
        <v>20796201</v>
      </c>
      <c r="M361" s="3"/>
      <c r="N361" s="5"/>
      <c r="O361" s="3">
        <v>7548572.3100000005</v>
      </c>
      <c r="P361" s="4">
        <v>1.125</v>
      </c>
      <c r="Q361" s="3">
        <v>8492143.8499999996</v>
      </c>
      <c r="R361" s="4">
        <v>1.6E-2</v>
      </c>
      <c r="S361" s="3">
        <v>135874</v>
      </c>
      <c r="T361" s="3"/>
      <c r="U361" s="5"/>
      <c r="V361" s="3">
        <v>14390048</v>
      </c>
      <c r="W361" s="5"/>
      <c r="X361" s="3">
        <v>33957627</v>
      </c>
      <c r="Y361" s="3">
        <v>10761919</v>
      </c>
      <c r="Z361" s="3">
        <v>623248</v>
      </c>
      <c r="AA361" s="3">
        <v>1927031</v>
      </c>
      <c r="AB361" s="3">
        <v>16949526</v>
      </c>
      <c r="AC361" s="3">
        <v>3695903</v>
      </c>
      <c r="AD361" s="3">
        <v>19567579</v>
      </c>
      <c r="AE361" s="3">
        <v>0</v>
      </c>
      <c r="AF361" s="3">
        <v>20796201</v>
      </c>
      <c r="AG361" s="3">
        <v>135874</v>
      </c>
      <c r="AH361" s="3">
        <v>19567579</v>
      </c>
      <c r="AI361" s="3">
        <v>14390048</v>
      </c>
      <c r="AJ361" s="3">
        <v>1623972</v>
      </c>
      <c r="AK361" s="3">
        <v>1623972</v>
      </c>
      <c r="AL361" s="3">
        <v>943146</v>
      </c>
      <c r="AM361" s="3">
        <v>680826</v>
      </c>
      <c r="AN361" s="3">
        <v>-829945</v>
      </c>
      <c r="AO361" s="3">
        <v>0</v>
      </c>
      <c r="AP361" s="3">
        <v>829945</v>
      </c>
      <c r="AQ361" s="3">
        <v>0</v>
      </c>
      <c r="AR361" s="3">
        <f>Tabela1[[#This Row],[Potrzeby finansowe 2027
w tym:]]+Tabela1[[#This Row],[Rozliczenie 2025 potrz. fin.]]</f>
        <v>33957627</v>
      </c>
      <c r="AS361" s="3">
        <v>0</v>
      </c>
      <c r="AT361" s="3">
        <v>0</v>
      </c>
      <c r="AU361" s="3"/>
      <c r="AV361" s="3"/>
      <c r="AW361" s="3"/>
      <c r="AX361" s="3"/>
      <c r="AY361" s="3"/>
      <c r="AZ361" s="3"/>
      <c r="BA361" s="3">
        <v>623248</v>
      </c>
      <c r="BB361" s="3">
        <v>0</v>
      </c>
      <c r="BC361" s="3">
        <v>0</v>
      </c>
      <c r="BD361" s="3">
        <v>6051.37</v>
      </c>
      <c r="BE361" s="3">
        <v>385.94</v>
      </c>
      <c r="BF361" s="3">
        <v>0.01</v>
      </c>
      <c r="BG361" s="3">
        <v>955900</v>
      </c>
      <c r="BH361" s="3">
        <v>8982</v>
      </c>
      <c r="BI361" s="3">
        <v>971131</v>
      </c>
      <c r="BJ361" s="3">
        <v>14923209.35</v>
      </c>
      <c r="BK361" s="3">
        <v>11329132.539999999</v>
      </c>
      <c r="BL361" s="3">
        <v>1133681.6000000001</v>
      </c>
      <c r="BM361" s="3">
        <v>12108944.039999999</v>
      </c>
      <c r="BN361" s="53">
        <v>0.71593967712151318</v>
      </c>
      <c r="BO361" s="54">
        <v>3.2708500000000002E-4</v>
      </c>
      <c r="BP361" s="70">
        <v>8225</v>
      </c>
      <c r="BQ361" s="71"/>
      <c r="BR361" s="70"/>
      <c r="BS361" s="72"/>
      <c r="BT361" s="72"/>
      <c r="BU361" s="70">
        <v>20796201</v>
      </c>
      <c r="BV361" s="70">
        <v>135874</v>
      </c>
      <c r="BW361" s="74">
        <v>19567579</v>
      </c>
      <c r="BX361" s="70">
        <v>40499654</v>
      </c>
    </row>
    <row r="362" spans="1:76" x14ac:dyDescent="0.3">
      <c r="A362" s="73" t="s">
        <v>10</v>
      </c>
      <c r="B362" s="2" t="s">
        <v>23</v>
      </c>
      <c r="C362" s="2" t="s">
        <v>18</v>
      </c>
      <c r="D362" s="2" t="s">
        <v>21</v>
      </c>
      <c r="E362" s="2" t="s">
        <v>15</v>
      </c>
      <c r="F362" s="17" t="str">
        <f>+Tabela1[[#This Row],[WK]]&amp;Tabela1[[#This Row],[PK]]&amp;Tabela1[[#This Row],[GK]]</f>
        <v>060405</v>
      </c>
      <c r="G362" s="2" t="s">
        <v>366</v>
      </c>
      <c r="H362" s="3">
        <v>174101436.46000001</v>
      </c>
      <c r="I362" s="4">
        <v>1.125</v>
      </c>
      <c r="J362" s="3">
        <v>195864116.02000001</v>
      </c>
      <c r="K362" s="4">
        <v>7.0000000000000007E-2</v>
      </c>
      <c r="L362" s="3">
        <v>13710488</v>
      </c>
      <c r="M362" s="3"/>
      <c r="N362" s="5"/>
      <c r="O362" s="3">
        <v>31673278</v>
      </c>
      <c r="P362" s="4">
        <v>1.125</v>
      </c>
      <c r="Q362" s="3">
        <v>35632437.75</v>
      </c>
      <c r="R362" s="4">
        <v>1.6E-2</v>
      </c>
      <c r="S362" s="3">
        <v>570119</v>
      </c>
      <c r="T362" s="3"/>
      <c r="U362" s="5"/>
      <c r="V362" s="3">
        <v>9688112</v>
      </c>
      <c r="W362" s="5"/>
      <c r="X362" s="3">
        <v>19943659</v>
      </c>
      <c r="Y362" s="3">
        <v>3803666</v>
      </c>
      <c r="Z362" s="3">
        <v>715449</v>
      </c>
      <c r="AA362" s="3">
        <v>1179802</v>
      </c>
      <c r="AB362" s="3">
        <v>9715292</v>
      </c>
      <c r="AC362" s="3">
        <v>4529450</v>
      </c>
      <c r="AD362" s="3">
        <v>10255547</v>
      </c>
      <c r="AE362" s="3">
        <v>0</v>
      </c>
      <c r="AF362" s="3">
        <v>13710488</v>
      </c>
      <c r="AG362" s="3">
        <v>570119</v>
      </c>
      <c r="AH362" s="3">
        <v>10255547</v>
      </c>
      <c r="AI362" s="3">
        <v>9688112</v>
      </c>
      <c r="AJ362" s="3">
        <v>504836</v>
      </c>
      <c r="AK362" s="3">
        <v>504836</v>
      </c>
      <c r="AL362" s="3">
        <v>810973</v>
      </c>
      <c r="AM362" s="3">
        <v>-306137</v>
      </c>
      <c r="AN362" s="3">
        <v>378693</v>
      </c>
      <c r="AO362" s="3">
        <v>0</v>
      </c>
      <c r="AP362" s="3">
        <v>-378693</v>
      </c>
      <c r="AQ362" s="3">
        <v>0</v>
      </c>
      <c r="AR362" s="3">
        <f>Tabela1[[#This Row],[Potrzeby finansowe 2027
w tym:]]+Tabela1[[#This Row],[Rozliczenie 2025 potrz. fin.]]</f>
        <v>19943659</v>
      </c>
      <c r="AS362" s="3">
        <v>0</v>
      </c>
      <c r="AT362" s="3">
        <v>0</v>
      </c>
      <c r="AU362" s="3"/>
      <c r="AV362" s="3"/>
      <c r="AW362" s="3"/>
      <c r="AX362" s="3"/>
      <c r="AY362" s="3"/>
      <c r="AZ362" s="3"/>
      <c r="BA362" s="3">
        <v>715449</v>
      </c>
      <c r="BB362" s="3">
        <v>0</v>
      </c>
      <c r="BC362" s="3">
        <v>0</v>
      </c>
      <c r="BD362" s="3">
        <v>6275.92</v>
      </c>
      <c r="BE362" s="3">
        <v>1784.37</v>
      </c>
      <c r="BF362" s="3">
        <v>0</v>
      </c>
      <c r="BG362" s="3">
        <v>632691</v>
      </c>
      <c r="BH362" s="3">
        <v>5945</v>
      </c>
      <c r="BI362" s="3">
        <v>547111</v>
      </c>
      <c r="BJ362" s="3">
        <v>8407367.1799999997</v>
      </c>
      <c r="BK362" s="3">
        <v>5515123.3099999996</v>
      </c>
      <c r="BL362" s="3">
        <v>3599535.02</v>
      </c>
      <c r="BM362" s="3">
        <v>4369905.4400000004</v>
      </c>
      <c r="BN362" s="53">
        <v>0.83078443990561734</v>
      </c>
      <c r="BO362" s="54">
        <v>2.083896E-4</v>
      </c>
      <c r="BP362" s="70">
        <v>5241</v>
      </c>
      <c r="BQ362" s="71"/>
      <c r="BR362" s="70"/>
      <c r="BS362" s="72"/>
      <c r="BT362" s="72"/>
      <c r="BU362" s="70">
        <v>13710488</v>
      </c>
      <c r="BV362" s="70">
        <v>570119</v>
      </c>
      <c r="BW362" s="74">
        <v>10255547</v>
      </c>
      <c r="BX362" s="70">
        <v>24536154</v>
      </c>
    </row>
    <row r="363" spans="1:76" x14ac:dyDescent="0.3">
      <c r="A363" s="73" t="s">
        <v>10</v>
      </c>
      <c r="B363" s="2" t="s">
        <v>23</v>
      </c>
      <c r="C363" s="2" t="s">
        <v>18</v>
      </c>
      <c r="D363" s="2" t="s">
        <v>23</v>
      </c>
      <c r="E363" s="2" t="s">
        <v>15</v>
      </c>
      <c r="F363" s="17" t="str">
        <f>+Tabela1[[#This Row],[WK]]&amp;Tabela1[[#This Row],[PK]]&amp;Tabela1[[#This Row],[GK]]</f>
        <v>060406</v>
      </c>
      <c r="G363" s="2" t="s">
        <v>367</v>
      </c>
      <c r="H363" s="3">
        <v>99852609.310000002</v>
      </c>
      <c r="I363" s="4">
        <v>1.125</v>
      </c>
      <c r="J363" s="3">
        <v>112334185.47</v>
      </c>
      <c r="K363" s="4">
        <v>7.0000000000000007E-2</v>
      </c>
      <c r="L363" s="3">
        <v>7863393</v>
      </c>
      <c r="M363" s="3"/>
      <c r="N363" s="5"/>
      <c r="O363" s="3">
        <v>1025861.16</v>
      </c>
      <c r="P363" s="4">
        <v>1.125</v>
      </c>
      <c r="Q363" s="3">
        <v>1154093.81</v>
      </c>
      <c r="R363" s="4">
        <v>1.6E-2</v>
      </c>
      <c r="S363" s="3">
        <v>18466</v>
      </c>
      <c r="T363" s="3"/>
      <c r="U363" s="5"/>
      <c r="V363" s="3">
        <v>5931689</v>
      </c>
      <c r="W363" s="5"/>
      <c r="X363" s="3">
        <v>14504997</v>
      </c>
      <c r="Y363" s="3">
        <v>6168084</v>
      </c>
      <c r="Z363" s="3">
        <v>0</v>
      </c>
      <c r="AA363" s="3">
        <v>717536</v>
      </c>
      <c r="AB363" s="3">
        <v>6464762</v>
      </c>
      <c r="AC363" s="3">
        <v>1154615</v>
      </c>
      <c r="AD363" s="3">
        <v>8573308</v>
      </c>
      <c r="AE363" s="3">
        <v>0</v>
      </c>
      <c r="AF363" s="3">
        <v>7863393</v>
      </c>
      <c r="AG363" s="3">
        <v>18466</v>
      </c>
      <c r="AH363" s="3">
        <v>8573308</v>
      </c>
      <c r="AI363" s="3">
        <v>5931689</v>
      </c>
      <c r="AJ363" s="3">
        <v>801337</v>
      </c>
      <c r="AK363" s="3">
        <v>801337</v>
      </c>
      <c r="AL363" s="3">
        <v>499394</v>
      </c>
      <c r="AM363" s="3">
        <v>301943</v>
      </c>
      <c r="AN363" s="3">
        <v>-236417</v>
      </c>
      <c r="AO363" s="3">
        <v>0</v>
      </c>
      <c r="AP363" s="3">
        <v>236417</v>
      </c>
      <c r="AQ363" s="3">
        <v>0</v>
      </c>
      <c r="AR363" s="3">
        <f>Tabela1[[#This Row],[Potrzeby finansowe 2027
w tym:]]+Tabela1[[#This Row],[Rozliczenie 2025 potrz. fin.]]</f>
        <v>14504997</v>
      </c>
      <c r="AS363" s="3">
        <v>0</v>
      </c>
      <c r="AT363" s="3">
        <v>0</v>
      </c>
      <c r="AU363" s="3"/>
      <c r="AV363" s="3"/>
      <c r="AW363" s="3"/>
      <c r="AX363" s="3"/>
      <c r="AY363" s="3"/>
      <c r="AZ363" s="3"/>
      <c r="BA363" s="3">
        <v>0</v>
      </c>
      <c r="BB363" s="3">
        <v>0</v>
      </c>
      <c r="BC363" s="3">
        <v>0</v>
      </c>
      <c r="BD363" s="3">
        <v>0</v>
      </c>
      <c r="BE363" s="3">
        <v>0</v>
      </c>
      <c r="BF363" s="3">
        <v>0</v>
      </c>
      <c r="BG363" s="3">
        <v>384191</v>
      </c>
      <c r="BH363" s="3">
        <v>3610</v>
      </c>
      <c r="BI363" s="3">
        <v>333345</v>
      </c>
      <c r="BJ363" s="3">
        <v>5122464.8975000009</v>
      </c>
      <c r="BK363" s="3">
        <v>2400347.5100000007</v>
      </c>
      <c r="BL363" s="3">
        <v>2468307.14</v>
      </c>
      <c r="BM363" s="3">
        <v>5951855.2699999996</v>
      </c>
      <c r="BN363" s="53">
        <v>0.63536181602827757</v>
      </c>
      <c r="BO363" s="54">
        <v>1.4091120000000001E-4</v>
      </c>
      <c r="BP363" s="70">
        <v>3544</v>
      </c>
      <c r="BQ363" s="71"/>
      <c r="BR363" s="70"/>
      <c r="BS363" s="72"/>
      <c r="BT363" s="72"/>
      <c r="BU363" s="70">
        <v>7863393</v>
      </c>
      <c r="BV363" s="70">
        <v>18466</v>
      </c>
      <c r="BW363" s="74">
        <v>8573308</v>
      </c>
      <c r="BX363" s="70">
        <v>16455167</v>
      </c>
    </row>
    <row r="364" spans="1:76" x14ac:dyDescent="0.3">
      <c r="A364" s="73" t="s">
        <v>10</v>
      </c>
      <c r="B364" s="2" t="s">
        <v>23</v>
      </c>
      <c r="C364" s="2" t="s">
        <v>18</v>
      </c>
      <c r="D364" s="2" t="s">
        <v>30</v>
      </c>
      <c r="E364" s="2" t="s">
        <v>15</v>
      </c>
      <c r="F364" s="17" t="str">
        <f>+Tabela1[[#This Row],[WK]]&amp;Tabela1[[#This Row],[PK]]&amp;Tabela1[[#This Row],[GK]]</f>
        <v>060407</v>
      </c>
      <c r="G364" s="2" t="s">
        <v>368</v>
      </c>
      <c r="H364" s="3">
        <v>106285368.09999999</v>
      </c>
      <c r="I364" s="4">
        <v>1.125</v>
      </c>
      <c r="J364" s="3">
        <v>119571039.11</v>
      </c>
      <c r="K364" s="4">
        <v>7.0000000000000007E-2</v>
      </c>
      <c r="L364" s="3">
        <v>8369973</v>
      </c>
      <c r="M364" s="3"/>
      <c r="N364" s="5"/>
      <c r="O364" s="3">
        <v>10542469.450000001</v>
      </c>
      <c r="P364" s="4">
        <v>1.125</v>
      </c>
      <c r="Q364" s="3">
        <v>11860278.130000001</v>
      </c>
      <c r="R364" s="4">
        <v>1.6E-2</v>
      </c>
      <c r="S364" s="3">
        <v>189764</v>
      </c>
      <c r="T364" s="3"/>
      <c r="U364" s="5"/>
      <c r="V364" s="3">
        <v>6072824</v>
      </c>
      <c r="W364" s="5"/>
      <c r="X364" s="3">
        <v>13048869</v>
      </c>
      <c r="Y364" s="3">
        <v>3466387</v>
      </c>
      <c r="Z364" s="3">
        <v>5931</v>
      </c>
      <c r="AA364" s="3">
        <v>707029</v>
      </c>
      <c r="AB364" s="3">
        <v>6557953</v>
      </c>
      <c r="AC364" s="3">
        <v>2311569</v>
      </c>
      <c r="AD364" s="3">
        <v>6976045</v>
      </c>
      <c r="AE364" s="3">
        <v>0</v>
      </c>
      <c r="AF364" s="3">
        <v>8369973</v>
      </c>
      <c r="AG364" s="3">
        <v>189764</v>
      </c>
      <c r="AH364" s="3">
        <v>6976045</v>
      </c>
      <c r="AI364" s="3">
        <v>6072824</v>
      </c>
      <c r="AJ364" s="3">
        <v>-1301020</v>
      </c>
      <c r="AK364" s="3">
        <v>-1301020</v>
      </c>
      <c r="AL364" s="3">
        <v>635899</v>
      </c>
      <c r="AM364" s="3">
        <v>-1936919</v>
      </c>
      <c r="AN364" s="3">
        <v>-36970</v>
      </c>
      <c r="AO364" s="3">
        <v>0</v>
      </c>
      <c r="AP364" s="3">
        <v>36970</v>
      </c>
      <c r="AQ364" s="3">
        <v>0</v>
      </c>
      <c r="AR364" s="3">
        <f>Tabela1[[#This Row],[Potrzeby finansowe 2027
w tym:]]+Tabela1[[#This Row],[Rozliczenie 2025 potrz. fin.]]</f>
        <v>13048869</v>
      </c>
      <c r="AS364" s="3">
        <v>0</v>
      </c>
      <c r="AT364" s="3">
        <v>0</v>
      </c>
      <c r="AU364" s="3"/>
      <c r="AV364" s="3"/>
      <c r="AW364" s="3"/>
      <c r="AX364" s="3"/>
      <c r="AY364" s="3"/>
      <c r="AZ364" s="3"/>
      <c r="BA364" s="3">
        <v>5931</v>
      </c>
      <c r="BB364" s="3">
        <v>0</v>
      </c>
      <c r="BC364" s="3">
        <v>17.79</v>
      </c>
      <c r="BD364" s="3">
        <v>0</v>
      </c>
      <c r="BE364" s="3">
        <v>0.17</v>
      </c>
      <c r="BF364" s="3">
        <v>0.1</v>
      </c>
      <c r="BG364" s="3">
        <v>413458</v>
      </c>
      <c r="BH364" s="3">
        <v>3885</v>
      </c>
      <c r="BI364" s="3">
        <v>293571</v>
      </c>
      <c r="BJ364" s="3">
        <v>4511253.1449999996</v>
      </c>
      <c r="BK364" s="3">
        <v>2818623.2899999991</v>
      </c>
      <c r="BL364" s="3">
        <v>580284.92000000004</v>
      </c>
      <c r="BM364" s="3">
        <v>5609949.5800000001</v>
      </c>
      <c r="BN364" s="53">
        <v>0.76542346324948951</v>
      </c>
      <c r="BO364" s="54">
        <v>1.3213179999999999E-4</v>
      </c>
      <c r="BP364" s="70">
        <v>3323</v>
      </c>
      <c r="BQ364" s="71"/>
      <c r="BR364" s="70"/>
      <c r="BS364" s="72"/>
      <c r="BT364" s="72"/>
      <c r="BU364" s="70">
        <v>8369973</v>
      </c>
      <c r="BV364" s="70">
        <v>189764</v>
      </c>
      <c r="BW364" s="74">
        <v>6976045</v>
      </c>
      <c r="BX364" s="70">
        <v>15535782</v>
      </c>
    </row>
    <row r="365" spans="1:76" x14ac:dyDescent="0.3">
      <c r="A365" s="73" t="s">
        <v>10</v>
      </c>
      <c r="B365" s="2" t="s">
        <v>23</v>
      </c>
      <c r="C365" s="2" t="s">
        <v>18</v>
      </c>
      <c r="D365" s="2" t="s">
        <v>54</v>
      </c>
      <c r="E365" s="2" t="s">
        <v>15</v>
      </c>
      <c r="F365" s="17" t="str">
        <f>+Tabela1[[#This Row],[WK]]&amp;Tabela1[[#This Row],[PK]]&amp;Tabela1[[#This Row],[GK]]</f>
        <v>060408</v>
      </c>
      <c r="G365" s="2" t="s">
        <v>369</v>
      </c>
      <c r="H365" s="3">
        <v>265943755.69999999</v>
      </c>
      <c r="I365" s="4">
        <v>1.125</v>
      </c>
      <c r="J365" s="3">
        <v>299186725.16000003</v>
      </c>
      <c r="K365" s="4">
        <v>7.0000000000000007E-2</v>
      </c>
      <c r="L365" s="3">
        <v>20943071</v>
      </c>
      <c r="M365" s="3"/>
      <c r="N365" s="5"/>
      <c r="O365" s="3">
        <v>6282588.1600000001</v>
      </c>
      <c r="P365" s="4">
        <v>1.125</v>
      </c>
      <c r="Q365" s="3">
        <v>7067911.6799999997</v>
      </c>
      <c r="R365" s="4">
        <v>1.6E-2</v>
      </c>
      <c r="S365" s="3">
        <v>113087</v>
      </c>
      <c r="T365" s="3"/>
      <c r="U365" s="5"/>
      <c r="V365" s="3">
        <v>14152926</v>
      </c>
      <c r="W365" s="5"/>
      <c r="X365" s="3">
        <v>19590406</v>
      </c>
      <c r="Y365" s="3">
        <v>0</v>
      </c>
      <c r="Z365" s="3">
        <v>57293</v>
      </c>
      <c r="AA365" s="3">
        <v>1354472</v>
      </c>
      <c r="AB365" s="3">
        <v>13437207</v>
      </c>
      <c r="AC365" s="3">
        <v>4741434</v>
      </c>
      <c r="AD365" s="3">
        <v>5437480</v>
      </c>
      <c r="AE365" s="3">
        <v>0</v>
      </c>
      <c r="AF365" s="3">
        <v>20943071</v>
      </c>
      <c r="AG365" s="3">
        <v>113087</v>
      </c>
      <c r="AH365" s="3">
        <v>5437480</v>
      </c>
      <c r="AI365" s="3">
        <v>14152926</v>
      </c>
      <c r="AJ365" s="3">
        <v>-733392</v>
      </c>
      <c r="AK365" s="3">
        <v>-733392</v>
      </c>
      <c r="AL365" s="3">
        <v>537236</v>
      </c>
      <c r="AM365" s="3">
        <v>-1270628</v>
      </c>
      <c r="AN365" s="3">
        <v>496496</v>
      </c>
      <c r="AO365" s="3">
        <v>0</v>
      </c>
      <c r="AP365" s="3">
        <v>-496496</v>
      </c>
      <c r="AQ365" s="3">
        <v>0</v>
      </c>
      <c r="AR365" s="3">
        <f>Tabela1[[#This Row],[Potrzeby finansowe 2027
w tym:]]+Tabela1[[#This Row],[Rozliczenie 2025 potrz. fin.]]</f>
        <v>19590406</v>
      </c>
      <c r="AS365" s="3">
        <v>0</v>
      </c>
      <c r="AT365" s="3">
        <v>0</v>
      </c>
      <c r="AU365" s="3"/>
      <c r="AV365" s="3"/>
      <c r="AW365" s="3"/>
      <c r="AX365" s="3"/>
      <c r="AY365" s="3"/>
      <c r="AZ365" s="3"/>
      <c r="BA365" s="3">
        <v>57293</v>
      </c>
      <c r="BB365" s="3">
        <v>0</v>
      </c>
      <c r="BC365" s="3">
        <v>0</v>
      </c>
      <c r="BD365" s="3">
        <v>0</v>
      </c>
      <c r="BE365" s="3">
        <v>1148.05</v>
      </c>
      <c r="BF365" s="3">
        <v>0</v>
      </c>
      <c r="BG365" s="3">
        <v>862673</v>
      </c>
      <c r="BH365" s="3">
        <v>8106</v>
      </c>
      <c r="BI365" s="3">
        <v>491799</v>
      </c>
      <c r="BJ365" s="3">
        <v>7557396.0775000006</v>
      </c>
      <c r="BK365" s="3">
        <v>4858845.51</v>
      </c>
      <c r="BL365" s="3">
        <v>2610539.64</v>
      </c>
      <c r="BM365" s="3">
        <v>5573122.9900000002</v>
      </c>
      <c r="BN365" s="53">
        <v>1.017735000886004</v>
      </c>
      <c r="BO365" s="54">
        <v>2.8608600000000001E-4</v>
      </c>
      <c r="BP365" s="70">
        <v>7195</v>
      </c>
      <c r="BQ365" s="71"/>
      <c r="BR365" s="70"/>
      <c r="BS365" s="72"/>
      <c r="BT365" s="72"/>
      <c r="BU365" s="70">
        <v>20943071</v>
      </c>
      <c r="BV365" s="70">
        <v>113087</v>
      </c>
      <c r="BW365" s="74">
        <v>5437480</v>
      </c>
      <c r="BX365" s="70">
        <v>26493638</v>
      </c>
    </row>
    <row r="366" spans="1:76" x14ac:dyDescent="0.3">
      <c r="A366" s="73" t="s">
        <v>10</v>
      </c>
      <c r="B366" s="2" t="s">
        <v>23</v>
      </c>
      <c r="C366" s="2" t="s">
        <v>21</v>
      </c>
      <c r="D366" s="2" t="s">
        <v>12</v>
      </c>
      <c r="E366" s="2" t="s">
        <v>15</v>
      </c>
      <c r="F366" s="17" t="str">
        <f>+Tabela1[[#This Row],[WK]]&amp;Tabela1[[#This Row],[PK]]&amp;Tabela1[[#This Row],[GK]]</f>
        <v>060501</v>
      </c>
      <c r="G366" s="2" t="s">
        <v>370</v>
      </c>
      <c r="H366" s="3">
        <v>94807697.670000002</v>
      </c>
      <c r="I366" s="4">
        <v>1.125</v>
      </c>
      <c r="J366" s="3">
        <v>106658659.88</v>
      </c>
      <c r="K366" s="4">
        <v>7.0000000000000007E-2</v>
      </c>
      <c r="L366" s="3">
        <v>7466106</v>
      </c>
      <c r="M366" s="3"/>
      <c r="N366" s="5"/>
      <c r="O366" s="3">
        <v>2211750</v>
      </c>
      <c r="P366" s="4">
        <v>1.125</v>
      </c>
      <c r="Q366" s="3">
        <v>2488218.75</v>
      </c>
      <c r="R366" s="4">
        <v>1.6E-2</v>
      </c>
      <c r="S366" s="3">
        <v>39812</v>
      </c>
      <c r="T366" s="3"/>
      <c r="U366" s="5"/>
      <c r="V366" s="3">
        <v>3592090</v>
      </c>
      <c r="W366" s="5"/>
      <c r="X366" s="3">
        <v>11421840</v>
      </c>
      <c r="Y366" s="3">
        <v>3471879</v>
      </c>
      <c r="Z366" s="3">
        <v>396078</v>
      </c>
      <c r="AA366" s="3">
        <v>568191</v>
      </c>
      <c r="AB366" s="3">
        <v>5348522</v>
      </c>
      <c r="AC366" s="3">
        <v>1637170</v>
      </c>
      <c r="AD366" s="3">
        <v>7829750</v>
      </c>
      <c r="AE366" s="3">
        <v>0</v>
      </c>
      <c r="AF366" s="3">
        <v>7466106</v>
      </c>
      <c r="AG366" s="3">
        <v>39812</v>
      </c>
      <c r="AH366" s="3">
        <v>7829750</v>
      </c>
      <c r="AI366" s="3">
        <v>3592090</v>
      </c>
      <c r="AJ366" s="3">
        <v>-350598</v>
      </c>
      <c r="AK366" s="3">
        <v>-350598</v>
      </c>
      <c r="AL366" s="3">
        <v>320538</v>
      </c>
      <c r="AM366" s="3">
        <v>-671136</v>
      </c>
      <c r="AN366" s="3">
        <v>-178783</v>
      </c>
      <c r="AO366" s="3">
        <v>0</v>
      </c>
      <c r="AP366" s="3">
        <v>178783</v>
      </c>
      <c r="AQ366" s="3">
        <v>0</v>
      </c>
      <c r="AR366" s="3">
        <f>Tabela1[[#This Row],[Potrzeby finansowe 2027
w tym:]]+Tabela1[[#This Row],[Rozliczenie 2025 potrz. fin.]]</f>
        <v>11421840</v>
      </c>
      <c r="AS366" s="3">
        <v>0</v>
      </c>
      <c r="AT366" s="3">
        <v>0</v>
      </c>
      <c r="AU366" s="3"/>
      <c r="AV366" s="3"/>
      <c r="AW366" s="3"/>
      <c r="AX366" s="3"/>
      <c r="AY366" s="3"/>
      <c r="AZ366" s="3"/>
      <c r="BA366" s="3">
        <v>396078</v>
      </c>
      <c r="BB366" s="3">
        <v>0</v>
      </c>
      <c r="BC366" s="3">
        <v>0</v>
      </c>
      <c r="BD366" s="3">
        <v>3968.3</v>
      </c>
      <c r="BE366" s="3">
        <v>0</v>
      </c>
      <c r="BF366" s="3">
        <v>0.06</v>
      </c>
      <c r="BG366" s="3">
        <v>377782</v>
      </c>
      <c r="BH366" s="3">
        <v>3021</v>
      </c>
      <c r="BI366" s="3">
        <v>190409</v>
      </c>
      <c r="BJ366" s="3">
        <v>2925984.8674999997</v>
      </c>
      <c r="BK366" s="3">
        <v>1454935.5</v>
      </c>
      <c r="BL366" s="3">
        <v>1518949.19</v>
      </c>
      <c r="BM366" s="3">
        <v>2846299.09</v>
      </c>
      <c r="BN366" s="53">
        <v>0.71488206821297673</v>
      </c>
      <c r="BO366" s="54">
        <v>1.050894E-4</v>
      </c>
      <c r="BP366" s="70">
        <v>2642</v>
      </c>
      <c r="BQ366" s="71"/>
      <c r="BR366" s="70"/>
      <c r="BS366" s="72"/>
      <c r="BT366" s="72"/>
      <c r="BU366" s="70">
        <v>7466106</v>
      </c>
      <c r="BV366" s="70">
        <v>39812</v>
      </c>
      <c r="BW366" s="74">
        <v>7829750</v>
      </c>
      <c r="BX366" s="70">
        <v>15335668</v>
      </c>
    </row>
    <row r="367" spans="1:76" x14ac:dyDescent="0.3">
      <c r="A367" s="73" t="s">
        <v>10</v>
      </c>
      <c r="B367" s="2" t="s">
        <v>23</v>
      </c>
      <c r="C367" s="2" t="s">
        <v>21</v>
      </c>
      <c r="D367" s="2" t="s">
        <v>11</v>
      </c>
      <c r="E367" s="2" t="s">
        <v>15</v>
      </c>
      <c r="F367" s="17" t="str">
        <f>+Tabela1[[#This Row],[WK]]&amp;Tabela1[[#This Row],[PK]]&amp;Tabela1[[#This Row],[GK]]</f>
        <v>060502</v>
      </c>
      <c r="G367" s="2" t="s">
        <v>371</v>
      </c>
      <c r="H367" s="3">
        <v>71338902.459999993</v>
      </c>
      <c r="I367" s="4">
        <v>1.125</v>
      </c>
      <c r="J367" s="3">
        <v>80256265.269999996</v>
      </c>
      <c r="K367" s="4">
        <v>7.0000000000000007E-2</v>
      </c>
      <c r="L367" s="3">
        <v>5617939</v>
      </c>
      <c r="M367" s="3"/>
      <c r="N367" s="5"/>
      <c r="O367" s="3">
        <v>2641660.96</v>
      </c>
      <c r="P367" s="4">
        <v>1.125</v>
      </c>
      <c r="Q367" s="3">
        <v>2971868.58</v>
      </c>
      <c r="R367" s="4">
        <v>1.6E-2</v>
      </c>
      <c r="S367" s="3">
        <v>47550</v>
      </c>
      <c r="T367" s="3"/>
      <c r="U367" s="5"/>
      <c r="V367" s="3">
        <v>3356701</v>
      </c>
      <c r="W367" s="5"/>
      <c r="X367" s="3">
        <v>11473719</v>
      </c>
      <c r="Y367" s="3">
        <v>4993508</v>
      </c>
      <c r="Z367" s="3">
        <v>699220</v>
      </c>
      <c r="AA367" s="3">
        <v>674935</v>
      </c>
      <c r="AB367" s="3">
        <v>5059754</v>
      </c>
      <c r="AC367" s="3">
        <v>46302</v>
      </c>
      <c r="AD367" s="3">
        <v>7822594</v>
      </c>
      <c r="AE367" s="3">
        <v>0</v>
      </c>
      <c r="AF367" s="3">
        <v>5617939</v>
      </c>
      <c r="AG367" s="3">
        <v>47550</v>
      </c>
      <c r="AH367" s="3">
        <v>7822594</v>
      </c>
      <c r="AI367" s="3">
        <v>3356701</v>
      </c>
      <c r="AJ367" s="3">
        <v>135300</v>
      </c>
      <c r="AK367" s="3">
        <v>-159124</v>
      </c>
      <c r="AL367" s="3">
        <v>329857</v>
      </c>
      <c r="AM367" s="3">
        <v>-488981</v>
      </c>
      <c r="AN367" s="3">
        <v>-294424</v>
      </c>
      <c r="AO367" s="3">
        <v>0</v>
      </c>
      <c r="AP367" s="3">
        <v>0</v>
      </c>
      <c r="AQ367" s="3">
        <v>-294424</v>
      </c>
      <c r="AR367" s="3">
        <f>Tabela1[[#This Row],[Potrzeby finansowe 2027
w tym:]]+Tabela1[[#This Row],[Rozliczenie 2025 potrz. fin.]]</f>
        <v>11179295</v>
      </c>
      <c r="AS367" s="3">
        <v>0</v>
      </c>
      <c r="AT367" s="3">
        <v>0</v>
      </c>
      <c r="AU367" s="3"/>
      <c r="AV367" s="3"/>
      <c r="AW367" s="3"/>
      <c r="AX367" s="3"/>
      <c r="AY367" s="3"/>
      <c r="AZ367" s="3"/>
      <c r="BA367" s="3">
        <v>699220</v>
      </c>
      <c r="BB367" s="3">
        <v>0</v>
      </c>
      <c r="BC367" s="3">
        <v>0</v>
      </c>
      <c r="BD367" s="3">
        <v>7005.51</v>
      </c>
      <c r="BE367" s="3">
        <v>0</v>
      </c>
      <c r="BF367" s="3">
        <v>0</v>
      </c>
      <c r="BG367" s="3">
        <v>377782</v>
      </c>
      <c r="BH367" s="3">
        <v>2589</v>
      </c>
      <c r="BI367" s="3">
        <v>297153</v>
      </c>
      <c r="BJ367" s="3">
        <v>4566304.7649999997</v>
      </c>
      <c r="BK367" s="3">
        <v>2120822.9299999997</v>
      </c>
      <c r="BL367" s="3">
        <v>1908485.21</v>
      </c>
      <c r="BM367" s="3">
        <v>5964956.9199999999</v>
      </c>
      <c r="BN367" s="53">
        <v>0.59155591617470138</v>
      </c>
      <c r="BO367" s="54">
        <v>1.0054730000000001E-4</v>
      </c>
      <c r="BP367" s="70">
        <v>2528</v>
      </c>
      <c r="BQ367" s="71"/>
      <c r="BR367" s="70"/>
      <c r="BS367" s="72"/>
      <c r="BT367" s="72"/>
      <c r="BU367" s="70">
        <v>5617939</v>
      </c>
      <c r="BV367" s="70">
        <v>47550</v>
      </c>
      <c r="BW367" s="74">
        <v>7822594</v>
      </c>
      <c r="BX367" s="70">
        <v>13488083</v>
      </c>
    </row>
    <row r="368" spans="1:76" x14ac:dyDescent="0.3">
      <c r="A368" s="73" t="s">
        <v>10</v>
      </c>
      <c r="B368" s="2" t="s">
        <v>23</v>
      </c>
      <c r="C368" s="2" t="s">
        <v>21</v>
      </c>
      <c r="D368" s="2" t="s">
        <v>16</v>
      </c>
      <c r="E368" s="2" t="s">
        <v>15</v>
      </c>
      <c r="F368" s="17" t="str">
        <f>+Tabela1[[#This Row],[WK]]&amp;Tabela1[[#This Row],[PK]]&amp;Tabela1[[#This Row],[GK]]</f>
        <v>060503</v>
      </c>
      <c r="G368" s="2" t="s">
        <v>372</v>
      </c>
      <c r="H368" s="3">
        <v>163914582.38</v>
      </c>
      <c r="I368" s="4">
        <v>1.125</v>
      </c>
      <c r="J368" s="3">
        <v>184403905.18000001</v>
      </c>
      <c r="K368" s="4">
        <v>7.0000000000000007E-2</v>
      </c>
      <c r="L368" s="3">
        <v>12908273</v>
      </c>
      <c r="M368" s="3"/>
      <c r="N368" s="5"/>
      <c r="O368" s="3">
        <v>13082175.289999999</v>
      </c>
      <c r="P368" s="4">
        <v>1.125</v>
      </c>
      <c r="Q368" s="3">
        <v>14717447.199999999</v>
      </c>
      <c r="R368" s="4">
        <v>1.6E-2</v>
      </c>
      <c r="S368" s="3">
        <v>235479</v>
      </c>
      <c r="T368" s="3"/>
      <c r="U368" s="5"/>
      <c r="V368" s="3">
        <v>8403235</v>
      </c>
      <c r="W368" s="5"/>
      <c r="X368" s="3">
        <v>23945509</v>
      </c>
      <c r="Y368" s="3">
        <v>9608432</v>
      </c>
      <c r="Z368" s="3">
        <v>1543802</v>
      </c>
      <c r="AA368" s="3">
        <v>1291505</v>
      </c>
      <c r="AB368" s="3">
        <v>11501770</v>
      </c>
      <c r="AC368" s="3">
        <v>0</v>
      </c>
      <c r="AD368" s="3">
        <v>15087090</v>
      </c>
      <c r="AE368" s="3">
        <v>0</v>
      </c>
      <c r="AF368" s="3">
        <v>12908273</v>
      </c>
      <c r="AG368" s="3">
        <v>235479</v>
      </c>
      <c r="AH368" s="3">
        <v>15087090</v>
      </c>
      <c r="AI368" s="3">
        <v>8403235</v>
      </c>
      <c r="AJ368" s="3">
        <v>-842910</v>
      </c>
      <c r="AK368" s="3">
        <v>-1298094</v>
      </c>
      <c r="AL368" s="3">
        <v>627718</v>
      </c>
      <c r="AM368" s="3">
        <v>-1925812</v>
      </c>
      <c r="AN368" s="3">
        <v>-455184</v>
      </c>
      <c r="AO368" s="3">
        <v>0</v>
      </c>
      <c r="AP368" s="3">
        <v>0</v>
      </c>
      <c r="AQ368" s="3">
        <v>-455184</v>
      </c>
      <c r="AR368" s="3">
        <f>Tabela1[[#This Row],[Potrzeby finansowe 2027
w tym:]]+Tabela1[[#This Row],[Rozliczenie 2025 potrz. fin.]]</f>
        <v>23490325</v>
      </c>
      <c r="AS368" s="3">
        <v>0</v>
      </c>
      <c r="AT368" s="3">
        <v>0</v>
      </c>
      <c r="AU368" s="3"/>
      <c r="AV368" s="3"/>
      <c r="AW368" s="3"/>
      <c r="AX368" s="3"/>
      <c r="AY368" s="3"/>
      <c r="AZ368" s="3"/>
      <c r="BA368" s="3">
        <v>1543802</v>
      </c>
      <c r="BB368" s="3">
        <v>0</v>
      </c>
      <c r="BC368" s="3">
        <v>1150.74</v>
      </c>
      <c r="BD368" s="3">
        <v>11529.22</v>
      </c>
      <c r="BE368" s="3">
        <v>204.78</v>
      </c>
      <c r="BF368" s="3">
        <v>0</v>
      </c>
      <c r="BG368" s="3">
        <v>613215</v>
      </c>
      <c r="BH368" s="3">
        <v>5762</v>
      </c>
      <c r="BI368" s="3">
        <v>678290</v>
      </c>
      <c r="BJ368" s="3">
        <v>10423172.084999999</v>
      </c>
      <c r="BK368" s="3">
        <v>7217313.209999999</v>
      </c>
      <c r="BL368" s="3">
        <v>869530.36</v>
      </c>
      <c r="BM368" s="3">
        <v>11084374.779999999</v>
      </c>
      <c r="BN368" s="53">
        <v>0.64396444792628449</v>
      </c>
      <c r="BO368" s="54">
        <v>2.2548960000000001E-4</v>
      </c>
      <c r="BP368" s="70">
        <v>5671</v>
      </c>
      <c r="BQ368" s="71"/>
      <c r="BR368" s="70"/>
      <c r="BS368" s="72"/>
      <c r="BT368" s="72"/>
      <c r="BU368" s="70">
        <v>12908273</v>
      </c>
      <c r="BV368" s="70">
        <v>235479</v>
      </c>
      <c r="BW368" s="74">
        <v>15087090</v>
      </c>
      <c r="BX368" s="70">
        <v>28230842</v>
      </c>
    </row>
    <row r="369" spans="1:76" x14ac:dyDescent="0.3">
      <c r="A369" s="73" t="s">
        <v>10</v>
      </c>
      <c r="B369" s="2" t="s">
        <v>23</v>
      </c>
      <c r="C369" s="2" t="s">
        <v>21</v>
      </c>
      <c r="D369" s="2" t="s">
        <v>18</v>
      </c>
      <c r="E369" s="2" t="s">
        <v>15</v>
      </c>
      <c r="F369" s="17" t="str">
        <f>+Tabela1[[#This Row],[WK]]&amp;Tabela1[[#This Row],[PK]]&amp;Tabela1[[#This Row],[GK]]</f>
        <v>060504</v>
      </c>
      <c r="G369" s="2" t="s">
        <v>373</v>
      </c>
      <c r="H369" s="3">
        <v>147629687.83000001</v>
      </c>
      <c r="I369" s="4">
        <v>1.125</v>
      </c>
      <c r="J369" s="3">
        <v>166083398.81</v>
      </c>
      <c r="K369" s="4">
        <v>7.0000000000000007E-2</v>
      </c>
      <c r="L369" s="3">
        <v>11625838</v>
      </c>
      <c r="M369" s="3"/>
      <c r="N369" s="5"/>
      <c r="O369" s="3">
        <v>1140836.74</v>
      </c>
      <c r="P369" s="4">
        <v>1.125</v>
      </c>
      <c r="Q369" s="3">
        <v>1283441.33</v>
      </c>
      <c r="R369" s="4">
        <v>1.6E-2</v>
      </c>
      <c r="S369" s="3">
        <v>20535</v>
      </c>
      <c r="T369" s="3"/>
      <c r="U369" s="5"/>
      <c r="V369" s="3">
        <v>7634612</v>
      </c>
      <c r="W369" s="5"/>
      <c r="X369" s="3">
        <v>23646337</v>
      </c>
      <c r="Y369" s="3">
        <v>9587217</v>
      </c>
      <c r="Z369" s="3">
        <v>627833</v>
      </c>
      <c r="AA369" s="3">
        <v>1107091</v>
      </c>
      <c r="AB369" s="3">
        <v>10434662</v>
      </c>
      <c r="AC369" s="3">
        <v>1889534</v>
      </c>
      <c r="AD369" s="3">
        <v>16011726</v>
      </c>
      <c r="AE369" s="3">
        <v>0</v>
      </c>
      <c r="AF369" s="3">
        <v>11625838</v>
      </c>
      <c r="AG369" s="3">
        <v>20535</v>
      </c>
      <c r="AH369" s="3">
        <v>16011726</v>
      </c>
      <c r="AI369" s="3">
        <v>7634612</v>
      </c>
      <c r="AJ369" s="3">
        <v>1825323</v>
      </c>
      <c r="AK369" s="3">
        <v>1825323</v>
      </c>
      <c r="AL369" s="3">
        <v>707476</v>
      </c>
      <c r="AM369" s="3">
        <v>1117847</v>
      </c>
      <c r="AN369" s="3">
        <v>-646874</v>
      </c>
      <c r="AO369" s="3">
        <v>0</v>
      </c>
      <c r="AP369" s="3">
        <v>646874</v>
      </c>
      <c r="AQ369" s="3">
        <v>0</v>
      </c>
      <c r="AR369" s="3">
        <f>Tabela1[[#This Row],[Potrzeby finansowe 2027
w tym:]]+Tabela1[[#This Row],[Rozliczenie 2025 potrz. fin.]]</f>
        <v>23646337</v>
      </c>
      <c r="AS369" s="3">
        <v>0</v>
      </c>
      <c r="AT369" s="3">
        <v>0</v>
      </c>
      <c r="AU369" s="3"/>
      <c r="AV369" s="3"/>
      <c r="AW369" s="3"/>
      <c r="AX369" s="3"/>
      <c r="AY369" s="3"/>
      <c r="AZ369" s="3"/>
      <c r="BA369" s="3">
        <v>627833</v>
      </c>
      <c r="BB369" s="3">
        <v>0</v>
      </c>
      <c r="BC369" s="3">
        <v>0</v>
      </c>
      <c r="BD369" s="3">
        <v>6290.28</v>
      </c>
      <c r="BE369" s="3">
        <v>0</v>
      </c>
      <c r="BF369" s="3">
        <v>0</v>
      </c>
      <c r="BG369" s="3">
        <v>570113</v>
      </c>
      <c r="BH369" s="3">
        <v>5357</v>
      </c>
      <c r="BI369" s="3">
        <v>536978</v>
      </c>
      <c r="BJ369" s="3">
        <v>8251649.1400000006</v>
      </c>
      <c r="BK369" s="3">
        <v>5762582.3900000006</v>
      </c>
      <c r="BL369" s="3">
        <v>149201.32</v>
      </c>
      <c r="BM369" s="3">
        <v>9657864.3599999994</v>
      </c>
      <c r="BN369" s="53">
        <v>0.59578821708029073</v>
      </c>
      <c r="BO369" s="54">
        <v>1.952256E-4</v>
      </c>
      <c r="BP369" s="70">
        <v>4910</v>
      </c>
      <c r="BQ369" s="71"/>
      <c r="BR369" s="70"/>
      <c r="BS369" s="72"/>
      <c r="BT369" s="72"/>
      <c r="BU369" s="70">
        <v>11625838</v>
      </c>
      <c r="BV369" s="70">
        <v>20535</v>
      </c>
      <c r="BW369" s="74">
        <v>16011726</v>
      </c>
      <c r="BX369" s="70">
        <v>27658099</v>
      </c>
    </row>
    <row r="370" spans="1:76" x14ac:dyDescent="0.3">
      <c r="A370" s="73" t="s">
        <v>10</v>
      </c>
      <c r="B370" s="2" t="s">
        <v>23</v>
      </c>
      <c r="C370" s="2" t="s">
        <v>21</v>
      </c>
      <c r="D370" s="2" t="s">
        <v>21</v>
      </c>
      <c r="E370" s="2" t="s">
        <v>19</v>
      </c>
      <c r="F370" s="17" t="str">
        <f>+Tabela1[[#This Row],[WK]]&amp;Tabela1[[#This Row],[PK]]&amp;Tabela1[[#This Row],[GK]]</f>
        <v>060505</v>
      </c>
      <c r="G370" s="2" t="s">
        <v>374</v>
      </c>
      <c r="H370" s="3">
        <v>685623473.69000006</v>
      </c>
      <c r="I370" s="4">
        <v>1.125</v>
      </c>
      <c r="J370" s="3">
        <v>771326407.89999998</v>
      </c>
      <c r="K370" s="4">
        <v>7.0000000000000007E-2</v>
      </c>
      <c r="L370" s="3">
        <v>53992849</v>
      </c>
      <c r="M370" s="3"/>
      <c r="N370" s="5"/>
      <c r="O370" s="3">
        <v>99773137.310000002</v>
      </c>
      <c r="P370" s="4">
        <v>1.125</v>
      </c>
      <c r="Q370" s="3">
        <v>112244779.47</v>
      </c>
      <c r="R370" s="4">
        <v>1.6E-2</v>
      </c>
      <c r="S370" s="3">
        <v>1795916</v>
      </c>
      <c r="T370" s="3"/>
      <c r="U370" s="5"/>
      <c r="V370" s="3">
        <v>32999973</v>
      </c>
      <c r="W370" s="5"/>
      <c r="X370" s="3">
        <v>34577507</v>
      </c>
      <c r="Y370" s="3">
        <v>1092235</v>
      </c>
      <c r="Z370" s="3">
        <v>1577874</v>
      </c>
      <c r="AA370" s="3">
        <v>2255280</v>
      </c>
      <c r="AB370" s="3">
        <v>23265210</v>
      </c>
      <c r="AC370" s="3">
        <v>6386908</v>
      </c>
      <c r="AD370" s="3">
        <v>2332731</v>
      </c>
      <c r="AE370" s="3">
        <v>0</v>
      </c>
      <c r="AF370" s="3">
        <v>53992849</v>
      </c>
      <c r="AG370" s="3">
        <v>1795916</v>
      </c>
      <c r="AH370" s="3">
        <v>2332731</v>
      </c>
      <c r="AI370" s="3">
        <v>32999973</v>
      </c>
      <c r="AJ370" s="3">
        <v>332579</v>
      </c>
      <c r="AK370" s="3">
        <v>332579</v>
      </c>
      <c r="AL370" s="3">
        <v>1818108</v>
      </c>
      <c r="AM370" s="3">
        <v>-1485529</v>
      </c>
      <c r="AN370" s="3">
        <v>-320144</v>
      </c>
      <c r="AO370" s="3">
        <v>0</v>
      </c>
      <c r="AP370" s="3">
        <v>320144</v>
      </c>
      <c r="AQ370" s="3">
        <v>0</v>
      </c>
      <c r="AR370" s="3">
        <f>Tabela1[[#This Row],[Potrzeby finansowe 2027
w tym:]]+Tabela1[[#This Row],[Rozliczenie 2025 potrz. fin.]]</f>
        <v>34577507</v>
      </c>
      <c r="AS370" s="3">
        <v>0</v>
      </c>
      <c r="AT370" s="3">
        <v>0</v>
      </c>
      <c r="AU370" s="3"/>
      <c r="AV370" s="3"/>
      <c r="AW370" s="3"/>
      <c r="AX370" s="3"/>
      <c r="AY370" s="3"/>
      <c r="AZ370" s="3"/>
      <c r="BA370" s="3">
        <v>1577874</v>
      </c>
      <c r="BB370" s="3">
        <v>0</v>
      </c>
      <c r="BC370" s="3">
        <v>2136.1</v>
      </c>
      <c r="BD370" s="3">
        <v>7716.01</v>
      </c>
      <c r="BE370" s="3">
        <v>1944.86</v>
      </c>
      <c r="BF370" s="3">
        <v>0</v>
      </c>
      <c r="BG370" s="3">
        <v>1511114</v>
      </c>
      <c r="BH370" s="3">
        <v>14199</v>
      </c>
      <c r="BI370" s="3">
        <v>744166</v>
      </c>
      <c r="BJ370" s="3">
        <v>11435486.612500001</v>
      </c>
      <c r="BK370" s="3">
        <v>7597877.8000000007</v>
      </c>
      <c r="BL370" s="3">
        <v>1661940.23</v>
      </c>
      <c r="BM370" s="3">
        <v>12026554.789999999</v>
      </c>
      <c r="BN370" s="53">
        <v>0.98227805601410156</v>
      </c>
      <c r="BO370" s="54">
        <v>5.7138260000000004E-4</v>
      </c>
      <c r="BP370" s="70">
        <v>14370</v>
      </c>
      <c r="BQ370" s="71"/>
      <c r="BR370" s="70"/>
      <c r="BS370" s="72"/>
      <c r="BT370" s="72"/>
      <c r="BU370" s="70">
        <v>53992849</v>
      </c>
      <c r="BV370" s="70">
        <v>1795916</v>
      </c>
      <c r="BW370" s="74">
        <v>2332731</v>
      </c>
      <c r="BX370" s="70">
        <v>58121496</v>
      </c>
    </row>
    <row r="371" spans="1:76" x14ac:dyDescent="0.3">
      <c r="A371" s="73" t="s">
        <v>10</v>
      </c>
      <c r="B371" s="2" t="s">
        <v>23</v>
      </c>
      <c r="C371" s="2" t="s">
        <v>21</v>
      </c>
      <c r="D371" s="2" t="s">
        <v>23</v>
      </c>
      <c r="E371" s="2" t="s">
        <v>19</v>
      </c>
      <c r="F371" s="17" t="str">
        <f>+Tabela1[[#This Row],[WK]]&amp;Tabela1[[#This Row],[PK]]&amp;Tabela1[[#This Row],[GK]]</f>
        <v>060506</v>
      </c>
      <c r="G371" s="2" t="s">
        <v>375</v>
      </c>
      <c r="H371" s="3">
        <v>231983564.87</v>
      </c>
      <c r="I371" s="4">
        <v>1.125</v>
      </c>
      <c r="J371" s="3">
        <v>260981510.47999999</v>
      </c>
      <c r="K371" s="4">
        <v>7.0000000000000007E-2</v>
      </c>
      <c r="L371" s="3">
        <v>18268706</v>
      </c>
      <c r="M371" s="3"/>
      <c r="N371" s="5"/>
      <c r="O371" s="3">
        <v>13045129.120000001</v>
      </c>
      <c r="P371" s="4">
        <v>1.125</v>
      </c>
      <c r="Q371" s="3">
        <v>14675770.26</v>
      </c>
      <c r="R371" s="4">
        <v>1.6E-2</v>
      </c>
      <c r="S371" s="3">
        <v>234812</v>
      </c>
      <c r="T371" s="3"/>
      <c r="U371" s="5"/>
      <c r="V371" s="3">
        <v>11511026</v>
      </c>
      <c r="W371" s="5"/>
      <c r="X371" s="3">
        <v>23054183</v>
      </c>
      <c r="Y371" s="3">
        <v>4438919</v>
      </c>
      <c r="Z371" s="3">
        <v>941538</v>
      </c>
      <c r="AA371" s="3">
        <v>1235419</v>
      </c>
      <c r="AB371" s="3">
        <v>11312926</v>
      </c>
      <c r="AC371" s="3">
        <v>5125381</v>
      </c>
      <c r="AD371" s="3">
        <v>11543157</v>
      </c>
      <c r="AE371" s="3">
        <v>0</v>
      </c>
      <c r="AF371" s="3">
        <v>18268706</v>
      </c>
      <c r="AG371" s="3">
        <v>234812</v>
      </c>
      <c r="AH371" s="3">
        <v>11543157</v>
      </c>
      <c r="AI371" s="3">
        <v>11511026</v>
      </c>
      <c r="AJ371" s="3">
        <v>-379220</v>
      </c>
      <c r="AK371" s="3">
        <v>-379220</v>
      </c>
      <c r="AL371" s="3">
        <v>1371155</v>
      </c>
      <c r="AM371" s="3">
        <v>-1750375</v>
      </c>
      <c r="AN371" s="3">
        <v>-670108</v>
      </c>
      <c r="AO371" s="3">
        <v>0</v>
      </c>
      <c r="AP371" s="3">
        <v>670108</v>
      </c>
      <c r="AQ371" s="3">
        <v>0</v>
      </c>
      <c r="AR371" s="3">
        <f>Tabela1[[#This Row],[Potrzeby finansowe 2027
w tym:]]+Tabela1[[#This Row],[Rozliczenie 2025 potrz. fin.]]</f>
        <v>23054183</v>
      </c>
      <c r="AS371" s="3">
        <v>0</v>
      </c>
      <c r="AT371" s="3">
        <v>0</v>
      </c>
      <c r="AU371" s="3"/>
      <c r="AV371" s="3"/>
      <c r="AW371" s="3"/>
      <c r="AX371" s="3"/>
      <c r="AY371" s="3"/>
      <c r="AZ371" s="3"/>
      <c r="BA371" s="3">
        <v>941538</v>
      </c>
      <c r="BB371" s="3">
        <v>0</v>
      </c>
      <c r="BC371" s="3">
        <v>535.98</v>
      </c>
      <c r="BD371" s="3">
        <v>7368.13</v>
      </c>
      <c r="BE371" s="3">
        <v>557.15</v>
      </c>
      <c r="BF371" s="3">
        <v>0</v>
      </c>
      <c r="BG371" s="3">
        <v>697290</v>
      </c>
      <c r="BH371" s="3">
        <v>6552</v>
      </c>
      <c r="BI371" s="3">
        <v>538129</v>
      </c>
      <c r="BJ371" s="3">
        <v>8269335.790000001</v>
      </c>
      <c r="BK371" s="3">
        <v>4044945.2800000012</v>
      </c>
      <c r="BL371" s="3">
        <v>3417661.59</v>
      </c>
      <c r="BM371" s="3">
        <v>10062238.859999999</v>
      </c>
      <c r="BN371" s="53">
        <v>0.81701314083732046</v>
      </c>
      <c r="BO371" s="54">
        <v>2.248924E-4</v>
      </c>
      <c r="BP371" s="70">
        <v>5656</v>
      </c>
      <c r="BQ371" s="71"/>
      <c r="BR371" s="70"/>
      <c r="BS371" s="72"/>
      <c r="BT371" s="72"/>
      <c r="BU371" s="70">
        <v>18268706</v>
      </c>
      <c r="BV371" s="70">
        <v>234812</v>
      </c>
      <c r="BW371" s="74">
        <v>11543157</v>
      </c>
      <c r="BX371" s="70">
        <v>30046675</v>
      </c>
    </row>
    <row r="372" spans="1:76" x14ac:dyDescent="0.3">
      <c r="A372" s="73" t="s">
        <v>10</v>
      </c>
      <c r="B372" s="2" t="s">
        <v>23</v>
      </c>
      <c r="C372" s="2" t="s">
        <v>21</v>
      </c>
      <c r="D372" s="2" t="s">
        <v>30</v>
      </c>
      <c r="E372" s="2" t="s">
        <v>15</v>
      </c>
      <c r="F372" s="17" t="str">
        <f>+Tabela1[[#This Row],[WK]]&amp;Tabela1[[#This Row],[PK]]&amp;Tabela1[[#This Row],[GK]]</f>
        <v>060507</v>
      </c>
      <c r="G372" s="2" t="s">
        <v>376</v>
      </c>
      <c r="H372" s="3">
        <v>144118689.08000001</v>
      </c>
      <c r="I372" s="4">
        <v>1.125</v>
      </c>
      <c r="J372" s="3">
        <v>162133525.22</v>
      </c>
      <c r="K372" s="4">
        <v>7.0000000000000007E-2</v>
      </c>
      <c r="L372" s="3">
        <v>11349347</v>
      </c>
      <c r="M372" s="3"/>
      <c r="N372" s="5"/>
      <c r="O372" s="3">
        <v>3264136.44</v>
      </c>
      <c r="P372" s="4">
        <v>1.125</v>
      </c>
      <c r="Q372" s="3">
        <v>3672153.5</v>
      </c>
      <c r="R372" s="4">
        <v>1.6E-2</v>
      </c>
      <c r="S372" s="3">
        <v>58754</v>
      </c>
      <c r="T372" s="3"/>
      <c r="U372" s="5"/>
      <c r="V372" s="3">
        <v>7403211</v>
      </c>
      <c r="W372" s="5"/>
      <c r="X372" s="3">
        <v>20082762</v>
      </c>
      <c r="Y372" s="3">
        <v>6905524</v>
      </c>
      <c r="Z372" s="3">
        <v>382485</v>
      </c>
      <c r="AA372" s="3">
        <v>930294</v>
      </c>
      <c r="AB372" s="3">
        <v>10714496</v>
      </c>
      <c r="AC372" s="3">
        <v>1149963</v>
      </c>
      <c r="AD372" s="3">
        <v>12679550</v>
      </c>
      <c r="AE372" s="3">
        <v>0</v>
      </c>
      <c r="AF372" s="3">
        <v>11349347</v>
      </c>
      <c r="AG372" s="3">
        <v>58754</v>
      </c>
      <c r="AH372" s="3">
        <v>12679550</v>
      </c>
      <c r="AI372" s="3">
        <v>7403211</v>
      </c>
      <c r="AJ372" s="3">
        <v>943781</v>
      </c>
      <c r="AK372" s="3">
        <v>943781</v>
      </c>
      <c r="AL372" s="3">
        <v>596325</v>
      </c>
      <c r="AM372" s="3">
        <v>347456</v>
      </c>
      <c r="AN372" s="3">
        <v>0</v>
      </c>
      <c r="AO372" s="3">
        <v>0</v>
      </c>
      <c r="AP372" s="3">
        <v>0</v>
      </c>
      <c r="AQ372" s="3">
        <v>0</v>
      </c>
      <c r="AR372" s="3">
        <f>Tabela1[[#This Row],[Potrzeby finansowe 2027
w tym:]]+Tabela1[[#This Row],[Rozliczenie 2025 potrz. fin.]]</f>
        <v>20082762</v>
      </c>
      <c r="AS372" s="3">
        <v>0</v>
      </c>
      <c r="AT372" s="3">
        <v>0</v>
      </c>
      <c r="AU372" s="3"/>
      <c r="AV372" s="3"/>
      <c r="AW372" s="3"/>
      <c r="AX372" s="3"/>
      <c r="AY372" s="3"/>
      <c r="AZ372" s="3"/>
      <c r="BA372" s="3">
        <v>382485</v>
      </c>
      <c r="BB372" s="3">
        <v>0</v>
      </c>
      <c r="BC372" s="3">
        <v>0.01</v>
      </c>
      <c r="BD372" s="3">
        <v>3785.34</v>
      </c>
      <c r="BE372" s="3">
        <v>93.52</v>
      </c>
      <c r="BF372" s="3">
        <v>0</v>
      </c>
      <c r="BG372" s="3">
        <v>468053</v>
      </c>
      <c r="BH372" s="3">
        <v>4398</v>
      </c>
      <c r="BI372" s="3">
        <v>462241</v>
      </c>
      <c r="BJ372" s="3">
        <v>7103185.5699999984</v>
      </c>
      <c r="BK372" s="3">
        <v>4737753.7799999993</v>
      </c>
      <c r="BL372" s="3">
        <v>745365.2</v>
      </c>
      <c r="BM372" s="3">
        <v>7970996.7599999998</v>
      </c>
      <c r="BN372" s="53">
        <v>0.65961034479542635</v>
      </c>
      <c r="BO372" s="54">
        <v>1.7053660000000001E-4</v>
      </c>
      <c r="BP372" s="70">
        <v>4288</v>
      </c>
      <c r="BQ372" s="71"/>
      <c r="BR372" s="70"/>
      <c r="BS372" s="72"/>
      <c r="BT372" s="72"/>
      <c r="BU372" s="70">
        <v>11349347</v>
      </c>
      <c r="BV372" s="70">
        <v>58754</v>
      </c>
      <c r="BW372" s="74">
        <v>12679550</v>
      </c>
      <c r="BX372" s="70">
        <v>24087651</v>
      </c>
    </row>
    <row r="373" spans="1:76" x14ac:dyDescent="0.3">
      <c r="A373" s="73" t="s">
        <v>10</v>
      </c>
      <c r="B373" s="2" t="s">
        <v>23</v>
      </c>
      <c r="C373" s="2" t="s">
        <v>23</v>
      </c>
      <c r="D373" s="2" t="s">
        <v>12</v>
      </c>
      <c r="E373" s="2" t="s">
        <v>13</v>
      </c>
      <c r="F373" s="17" t="str">
        <f>+Tabela1[[#This Row],[WK]]&amp;Tabela1[[#This Row],[PK]]&amp;Tabela1[[#This Row],[GK]]</f>
        <v>060601</v>
      </c>
      <c r="G373" s="2" t="s">
        <v>377</v>
      </c>
      <c r="H373" s="3">
        <v>847934350.70000005</v>
      </c>
      <c r="I373" s="4">
        <v>1.125</v>
      </c>
      <c r="J373" s="3">
        <v>953926144.53999996</v>
      </c>
      <c r="K373" s="4">
        <v>7.0000000000000007E-2</v>
      </c>
      <c r="L373" s="3">
        <v>66774830</v>
      </c>
      <c r="M373" s="3"/>
      <c r="N373" s="5"/>
      <c r="O373" s="3">
        <v>104574209.53999999</v>
      </c>
      <c r="P373" s="4">
        <v>1.125</v>
      </c>
      <c r="Q373" s="3">
        <v>117645985.73</v>
      </c>
      <c r="R373" s="4">
        <v>1.6E-2</v>
      </c>
      <c r="S373" s="3">
        <v>1882336</v>
      </c>
      <c r="T373" s="3"/>
      <c r="U373" s="5"/>
      <c r="V373" s="3">
        <v>41210279</v>
      </c>
      <c r="W373" s="5"/>
      <c r="X373" s="3">
        <v>38651915</v>
      </c>
      <c r="Y373" s="3">
        <v>5126056</v>
      </c>
      <c r="Z373" s="3">
        <v>73631</v>
      </c>
      <c r="AA373" s="3">
        <v>3024156</v>
      </c>
      <c r="AB373" s="3">
        <v>29331540</v>
      </c>
      <c r="AC373" s="3">
        <v>1096532</v>
      </c>
      <c r="AD373" s="3">
        <v>1442860</v>
      </c>
      <c r="AE373" s="3">
        <v>0</v>
      </c>
      <c r="AF373" s="3">
        <v>66774830</v>
      </c>
      <c r="AG373" s="3">
        <v>1882336</v>
      </c>
      <c r="AH373" s="3">
        <v>1442860</v>
      </c>
      <c r="AI373" s="3">
        <v>41210279</v>
      </c>
      <c r="AJ373" s="3">
        <v>4504635</v>
      </c>
      <c r="AK373" s="3">
        <v>3755728</v>
      </c>
      <c r="AL373" s="3">
        <v>2312868</v>
      </c>
      <c r="AM373" s="3">
        <v>1442860</v>
      </c>
      <c r="AN373" s="3">
        <v>-748907</v>
      </c>
      <c r="AO373" s="3">
        <v>0</v>
      </c>
      <c r="AP373" s="3">
        <v>0</v>
      </c>
      <c r="AQ373" s="3">
        <v>-748907</v>
      </c>
      <c r="AR373" s="3">
        <f>Tabela1[[#This Row],[Potrzeby finansowe 2027
w tym:]]+Tabela1[[#This Row],[Rozliczenie 2025 potrz. fin.]]</f>
        <v>37903008</v>
      </c>
      <c r="AS373" s="3">
        <v>0</v>
      </c>
      <c r="AT373" s="3">
        <v>0</v>
      </c>
      <c r="AU373" s="3"/>
      <c r="AV373" s="3"/>
      <c r="AW373" s="3"/>
      <c r="AX373" s="3"/>
      <c r="AY373" s="3"/>
      <c r="AZ373" s="3"/>
      <c r="BA373" s="3">
        <v>73631</v>
      </c>
      <c r="BB373" s="3">
        <v>0</v>
      </c>
      <c r="BC373" s="3">
        <v>0</v>
      </c>
      <c r="BD373" s="3">
        <v>0</v>
      </c>
      <c r="BE373" s="3">
        <v>205.1</v>
      </c>
      <c r="BF373" s="3">
        <v>1905.49</v>
      </c>
      <c r="BG373" s="3">
        <v>1793244</v>
      </c>
      <c r="BH373" s="3">
        <v>16850</v>
      </c>
      <c r="BI373" s="3">
        <v>1230912</v>
      </c>
      <c r="BJ373" s="3">
        <v>18915221.455000002</v>
      </c>
      <c r="BK373" s="3">
        <v>11618524.990000002</v>
      </c>
      <c r="BL373" s="3">
        <v>897160.09</v>
      </c>
      <c r="BM373" s="3">
        <v>27392465.68</v>
      </c>
      <c r="BN373" s="53">
        <v>0.9329714706732698</v>
      </c>
      <c r="BO373" s="54">
        <v>7.0904590000000003E-4</v>
      </c>
      <c r="BP373" s="70">
        <v>17831</v>
      </c>
      <c r="BQ373" s="71"/>
      <c r="BR373" s="70"/>
      <c r="BS373" s="72"/>
      <c r="BT373" s="72"/>
      <c r="BU373" s="70">
        <v>66774830</v>
      </c>
      <c r="BV373" s="70">
        <v>1882336</v>
      </c>
      <c r="BW373" s="74">
        <v>1442860</v>
      </c>
      <c r="BX373" s="70">
        <v>70100026</v>
      </c>
    </row>
    <row r="374" spans="1:76" x14ac:dyDescent="0.3">
      <c r="A374" s="73" t="s">
        <v>10</v>
      </c>
      <c r="B374" s="2" t="s">
        <v>23</v>
      </c>
      <c r="C374" s="2" t="s">
        <v>23</v>
      </c>
      <c r="D374" s="2" t="s">
        <v>11</v>
      </c>
      <c r="E374" s="2" t="s">
        <v>15</v>
      </c>
      <c r="F374" s="17" t="str">
        <f>+Tabela1[[#This Row],[WK]]&amp;Tabela1[[#This Row],[PK]]&amp;Tabela1[[#This Row],[GK]]</f>
        <v>060602</v>
      </c>
      <c r="G374" s="2" t="s">
        <v>378</v>
      </c>
      <c r="H374" s="3">
        <v>154707648.58000001</v>
      </c>
      <c r="I374" s="4">
        <v>1.125</v>
      </c>
      <c r="J374" s="3">
        <v>174046104.65000001</v>
      </c>
      <c r="K374" s="4">
        <v>7.0000000000000007E-2</v>
      </c>
      <c r="L374" s="3">
        <v>12183227</v>
      </c>
      <c r="M374" s="3"/>
      <c r="N374" s="5"/>
      <c r="O374" s="3">
        <v>9203853.7300000004</v>
      </c>
      <c r="P374" s="4">
        <v>1.125</v>
      </c>
      <c r="Q374" s="3">
        <v>10354335.449999999</v>
      </c>
      <c r="R374" s="4">
        <v>1.6E-2</v>
      </c>
      <c r="S374" s="3">
        <v>165669</v>
      </c>
      <c r="T374" s="3"/>
      <c r="U374" s="5"/>
      <c r="V374" s="3">
        <v>7990968</v>
      </c>
      <c r="W374" s="5"/>
      <c r="X374" s="3">
        <v>16731146</v>
      </c>
      <c r="Y374" s="3">
        <v>5009560</v>
      </c>
      <c r="Z374" s="3">
        <v>0</v>
      </c>
      <c r="AA374" s="3">
        <v>869067</v>
      </c>
      <c r="AB374" s="3">
        <v>8158402</v>
      </c>
      <c r="AC374" s="3">
        <v>2694117</v>
      </c>
      <c r="AD374" s="3">
        <v>8740178</v>
      </c>
      <c r="AE374" s="3">
        <v>0</v>
      </c>
      <c r="AF374" s="3">
        <v>12183227</v>
      </c>
      <c r="AG374" s="3">
        <v>165669</v>
      </c>
      <c r="AH374" s="3">
        <v>8740178</v>
      </c>
      <c r="AI374" s="3">
        <v>7990968</v>
      </c>
      <c r="AJ374" s="3">
        <v>891575</v>
      </c>
      <c r="AK374" s="3">
        <v>891575</v>
      </c>
      <c r="AL374" s="3">
        <v>495486</v>
      </c>
      <c r="AM374" s="3">
        <v>396089</v>
      </c>
      <c r="AN374" s="3">
        <v>126661</v>
      </c>
      <c r="AO374" s="3">
        <v>0</v>
      </c>
      <c r="AP374" s="3">
        <v>-126661</v>
      </c>
      <c r="AQ374" s="3">
        <v>0</v>
      </c>
      <c r="AR374" s="3">
        <f>Tabela1[[#This Row],[Potrzeby finansowe 2027
w tym:]]+Tabela1[[#This Row],[Rozliczenie 2025 potrz. fin.]]</f>
        <v>16731146</v>
      </c>
      <c r="AS374" s="3">
        <v>0</v>
      </c>
      <c r="AT374" s="3">
        <v>0</v>
      </c>
      <c r="AU374" s="3"/>
      <c r="AV374" s="3"/>
      <c r="AW374" s="3"/>
      <c r="AX374" s="3"/>
      <c r="AY374" s="3"/>
      <c r="AZ374" s="3"/>
      <c r="BA374" s="3">
        <v>0</v>
      </c>
      <c r="BB374" s="3">
        <v>0</v>
      </c>
      <c r="BC374" s="3">
        <v>0</v>
      </c>
      <c r="BD374" s="3">
        <v>0</v>
      </c>
      <c r="BE374" s="3">
        <v>0</v>
      </c>
      <c r="BF374" s="3">
        <v>0</v>
      </c>
      <c r="BG374" s="3">
        <v>465286</v>
      </c>
      <c r="BH374" s="3">
        <v>4372</v>
      </c>
      <c r="BI374" s="3">
        <v>403781</v>
      </c>
      <c r="BJ374" s="3">
        <v>6204843.3599999994</v>
      </c>
      <c r="BK374" s="3">
        <v>2801699.4299999997</v>
      </c>
      <c r="BL374" s="3">
        <v>2349169.33</v>
      </c>
      <c r="BM374" s="3">
        <v>8914237.0600000005</v>
      </c>
      <c r="BN374" s="53">
        <v>0.73688107961911165</v>
      </c>
      <c r="BO374" s="54">
        <v>1.6655669999999999E-4</v>
      </c>
      <c r="BP374" s="70">
        <v>4188</v>
      </c>
      <c r="BQ374" s="71"/>
      <c r="BR374" s="70"/>
      <c r="BS374" s="72"/>
      <c r="BT374" s="72"/>
      <c r="BU374" s="70">
        <v>12183227</v>
      </c>
      <c r="BV374" s="70">
        <v>165669</v>
      </c>
      <c r="BW374" s="74">
        <v>8740178</v>
      </c>
      <c r="BX374" s="70">
        <v>21089074</v>
      </c>
    </row>
    <row r="375" spans="1:76" x14ac:dyDescent="0.3">
      <c r="A375" s="73" t="s">
        <v>10</v>
      </c>
      <c r="B375" s="2" t="s">
        <v>23</v>
      </c>
      <c r="C375" s="2" t="s">
        <v>23</v>
      </c>
      <c r="D375" s="2" t="s">
        <v>16</v>
      </c>
      <c r="E375" s="2" t="s">
        <v>15</v>
      </c>
      <c r="F375" s="17" t="str">
        <f>+Tabela1[[#This Row],[WK]]&amp;Tabela1[[#This Row],[PK]]&amp;Tabela1[[#This Row],[GK]]</f>
        <v>060603</v>
      </c>
      <c r="G375" s="2" t="s">
        <v>379</v>
      </c>
      <c r="H375" s="3">
        <v>101138539.61</v>
      </c>
      <c r="I375" s="4">
        <v>1.125</v>
      </c>
      <c r="J375" s="3">
        <v>113780857.06</v>
      </c>
      <c r="K375" s="4">
        <v>7.0000000000000007E-2</v>
      </c>
      <c r="L375" s="3">
        <v>7964660</v>
      </c>
      <c r="M375" s="3"/>
      <c r="N375" s="5"/>
      <c r="O375" s="3">
        <v>995059.59</v>
      </c>
      <c r="P375" s="4">
        <v>1.125</v>
      </c>
      <c r="Q375" s="3">
        <v>1119442.04</v>
      </c>
      <c r="R375" s="4">
        <v>1.6E-2</v>
      </c>
      <c r="S375" s="3">
        <v>17911</v>
      </c>
      <c r="T375" s="3"/>
      <c r="U375" s="5"/>
      <c r="V375" s="3">
        <v>5078535</v>
      </c>
      <c r="W375" s="5"/>
      <c r="X375" s="3">
        <v>10647467</v>
      </c>
      <c r="Y375" s="3">
        <v>891381</v>
      </c>
      <c r="Z375" s="3">
        <v>0</v>
      </c>
      <c r="AA375" s="3">
        <v>761282</v>
      </c>
      <c r="AB375" s="3">
        <v>4179902</v>
      </c>
      <c r="AC375" s="3">
        <v>4814902</v>
      </c>
      <c r="AD375" s="3">
        <v>5568932</v>
      </c>
      <c r="AE375" s="3">
        <v>310401</v>
      </c>
      <c r="AF375" s="3">
        <v>7964660</v>
      </c>
      <c r="AG375" s="3">
        <v>17911</v>
      </c>
      <c r="AH375" s="3">
        <v>5258531</v>
      </c>
      <c r="AI375" s="3">
        <v>5078535</v>
      </c>
      <c r="AJ375" s="3">
        <v>554657</v>
      </c>
      <c r="AK375" s="3">
        <v>554657</v>
      </c>
      <c r="AL375" s="3">
        <v>559468</v>
      </c>
      <c r="AM375" s="3">
        <v>-4811</v>
      </c>
      <c r="AN375" s="3">
        <v>-544639</v>
      </c>
      <c r="AO375" s="3">
        <v>0</v>
      </c>
      <c r="AP375" s="3">
        <v>544639</v>
      </c>
      <c r="AQ375" s="3">
        <v>0</v>
      </c>
      <c r="AR375" s="3">
        <f>Tabela1[[#This Row],[Potrzeby finansowe 2027
w tym:]]+Tabela1[[#This Row],[Rozliczenie 2025 potrz. fin.]]</f>
        <v>10647467</v>
      </c>
      <c r="AS375" s="3">
        <v>0</v>
      </c>
      <c r="AT375" s="3">
        <v>0</v>
      </c>
      <c r="AU375" s="3"/>
      <c r="AV375" s="3"/>
      <c r="AW375" s="3"/>
      <c r="AX375" s="3"/>
      <c r="AY375" s="3"/>
      <c r="AZ375" s="3"/>
      <c r="BA375" s="3">
        <v>0</v>
      </c>
      <c r="BB375" s="3">
        <v>0</v>
      </c>
      <c r="BC375" s="3">
        <v>0</v>
      </c>
      <c r="BD375" s="3">
        <v>0</v>
      </c>
      <c r="BE375" s="3">
        <v>0</v>
      </c>
      <c r="BF375" s="3">
        <v>0</v>
      </c>
      <c r="BG375" s="3">
        <v>377782</v>
      </c>
      <c r="BH375" s="3">
        <v>3126</v>
      </c>
      <c r="BI375" s="3">
        <v>383500</v>
      </c>
      <c r="BJ375" s="3">
        <v>5893178.1575000007</v>
      </c>
      <c r="BK375" s="3">
        <v>2943432.8600000003</v>
      </c>
      <c r="BL375" s="3">
        <v>2212270.7000000002</v>
      </c>
      <c r="BM375" s="3">
        <v>7374439.79</v>
      </c>
      <c r="BN375" s="53">
        <v>0.91137162735607102</v>
      </c>
      <c r="BO375" s="54">
        <v>9.1112299999999998E-5</v>
      </c>
      <c r="BP375" s="70">
        <v>2345</v>
      </c>
      <c r="BQ375" s="71"/>
      <c r="BR375" s="70"/>
      <c r="BS375" s="72"/>
      <c r="BT375" s="72"/>
      <c r="BU375" s="70">
        <v>7964660</v>
      </c>
      <c r="BV375" s="70">
        <v>17911</v>
      </c>
      <c r="BW375" s="74">
        <v>5258531</v>
      </c>
      <c r="BX375" s="70">
        <v>13241102</v>
      </c>
    </row>
    <row r="376" spans="1:76" x14ac:dyDescent="0.3">
      <c r="A376" s="73" t="s">
        <v>10</v>
      </c>
      <c r="B376" s="2" t="s">
        <v>23</v>
      </c>
      <c r="C376" s="2" t="s">
        <v>23</v>
      </c>
      <c r="D376" s="2" t="s">
        <v>18</v>
      </c>
      <c r="E376" s="2" t="s">
        <v>15</v>
      </c>
      <c r="F376" s="17" t="str">
        <f>+Tabela1[[#This Row],[WK]]&amp;Tabela1[[#This Row],[PK]]&amp;Tabela1[[#This Row],[GK]]</f>
        <v>060604</v>
      </c>
      <c r="G376" s="2" t="s">
        <v>380</v>
      </c>
      <c r="H376" s="3">
        <v>233939731.13</v>
      </c>
      <c r="I376" s="4">
        <v>1.125</v>
      </c>
      <c r="J376" s="3">
        <v>263182197.52000001</v>
      </c>
      <c r="K376" s="4">
        <v>7.0000000000000007E-2</v>
      </c>
      <c r="L376" s="3">
        <v>18422754</v>
      </c>
      <c r="M376" s="3"/>
      <c r="N376" s="5"/>
      <c r="O376" s="3">
        <v>6446613.7000000002</v>
      </c>
      <c r="P376" s="4">
        <v>1.125</v>
      </c>
      <c r="Q376" s="3">
        <v>7252440.4100000001</v>
      </c>
      <c r="R376" s="4">
        <v>1.6E-2</v>
      </c>
      <c r="S376" s="3">
        <v>116039</v>
      </c>
      <c r="T376" s="3"/>
      <c r="U376" s="5"/>
      <c r="V376" s="3">
        <v>13078461</v>
      </c>
      <c r="W376" s="5"/>
      <c r="X376" s="3">
        <v>30659283</v>
      </c>
      <c r="Y376" s="3">
        <v>15347504</v>
      </c>
      <c r="Z376" s="3">
        <v>538297</v>
      </c>
      <c r="AA376" s="3">
        <v>1139427</v>
      </c>
      <c r="AB376" s="3">
        <v>13634055</v>
      </c>
      <c r="AC376" s="3">
        <v>0</v>
      </c>
      <c r="AD376" s="3">
        <v>17571988</v>
      </c>
      <c r="AE376" s="3">
        <v>0</v>
      </c>
      <c r="AF376" s="3">
        <v>18422754</v>
      </c>
      <c r="AG376" s="3">
        <v>116039</v>
      </c>
      <c r="AH376" s="3">
        <v>17571988</v>
      </c>
      <c r="AI376" s="3">
        <v>13078461</v>
      </c>
      <c r="AJ376" s="3">
        <v>70557</v>
      </c>
      <c r="AK376" s="3">
        <v>61722</v>
      </c>
      <c r="AL376" s="3">
        <v>1082564</v>
      </c>
      <c r="AM376" s="3">
        <v>-1020842</v>
      </c>
      <c r="AN376" s="3">
        <v>-8835</v>
      </c>
      <c r="AO376" s="3">
        <v>0</v>
      </c>
      <c r="AP376" s="3">
        <v>0</v>
      </c>
      <c r="AQ376" s="3">
        <v>-8835</v>
      </c>
      <c r="AR376" s="3">
        <f>Tabela1[[#This Row],[Potrzeby finansowe 2027
w tym:]]+Tabela1[[#This Row],[Rozliczenie 2025 potrz. fin.]]</f>
        <v>30650448</v>
      </c>
      <c r="AS376" s="3">
        <v>0</v>
      </c>
      <c r="AT376" s="3">
        <v>0</v>
      </c>
      <c r="AU376" s="3"/>
      <c r="AV376" s="3"/>
      <c r="AW376" s="3"/>
      <c r="AX376" s="3"/>
      <c r="AY376" s="3"/>
      <c r="AZ376" s="3"/>
      <c r="BA376" s="3">
        <v>538297</v>
      </c>
      <c r="BB376" s="3">
        <v>0</v>
      </c>
      <c r="BC376" s="3">
        <v>0</v>
      </c>
      <c r="BD376" s="3">
        <v>4716.1499999999996</v>
      </c>
      <c r="BE376" s="3">
        <v>1354.14</v>
      </c>
      <c r="BF376" s="3">
        <v>0</v>
      </c>
      <c r="BG376" s="3">
        <v>799564</v>
      </c>
      <c r="BH376" s="3">
        <v>7513</v>
      </c>
      <c r="BI376" s="3">
        <v>339863</v>
      </c>
      <c r="BJ376" s="3">
        <v>5222623.0749999993</v>
      </c>
      <c r="BK376" s="3">
        <v>3552054.76</v>
      </c>
      <c r="BL376" s="3">
        <v>683073.89</v>
      </c>
      <c r="BM376" s="3">
        <v>5316125.4800000004</v>
      </c>
      <c r="BN376" s="53">
        <v>0.58970743217406718</v>
      </c>
      <c r="BO376" s="54">
        <v>3.074172E-4</v>
      </c>
      <c r="BP376" s="70">
        <v>7731</v>
      </c>
      <c r="BQ376" s="71"/>
      <c r="BR376" s="70"/>
      <c r="BS376" s="72"/>
      <c r="BT376" s="72"/>
      <c r="BU376" s="70">
        <v>18422754</v>
      </c>
      <c r="BV376" s="70">
        <v>116039</v>
      </c>
      <c r="BW376" s="74">
        <v>17571988</v>
      </c>
      <c r="BX376" s="70">
        <v>36110781</v>
      </c>
    </row>
    <row r="377" spans="1:76" x14ac:dyDescent="0.3">
      <c r="A377" s="73" t="s">
        <v>10</v>
      </c>
      <c r="B377" s="2" t="s">
        <v>23</v>
      </c>
      <c r="C377" s="2" t="s">
        <v>23</v>
      </c>
      <c r="D377" s="2" t="s">
        <v>21</v>
      </c>
      <c r="E377" s="2" t="s">
        <v>15</v>
      </c>
      <c r="F377" s="17" t="str">
        <f>+Tabela1[[#This Row],[WK]]&amp;Tabela1[[#This Row],[PK]]&amp;Tabela1[[#This Row],[GK]]</f>
        <v>060605</v>
      </c>
      <c r="G377" s="2" t="s">
        <v>377</v>
      </c>
      <c r="H377" s="3">
        <v>302762202.69999999</v>
      </c>
      <c r="I377" s="4">
        <v>1.125</v>
      </c>
      <c r="J377" s="3">
        <v>340607478.04000002</v>
      </c>
      <c r="K377" s="4">
        <v>7.0000000000000007E-2</v>
      </c>
      <c r="L377" s="3">
        <v>23842523</v>
      </c>
      <c r="M377" s="3"/>
      <c r="N377" s="5"/>
      <c r="O377" s="3">
        <v>6426305.1000000006</v>
      </c>
      <c r="P377" s="4">
        <v>1.125</v>
      </c>
      <c r="Q377" s="3">
        <v>7229593.2400000002</v>
      </c>
      <c r="R377" s="4">
        <v>1.6E-2</v>
      </c>
      <c r="S377" s="3">
        <v>115673</v>
      </c>
      <c r="T377" s="3"/>
      <c r="U377" s="5"/>
      <c r="V377" s="3">
        <v>15664624</v>
      </c>
      <c r="W377" s="5"/>
      <c r="X377" s="3">
        <v>27242718</v>
      </c>
      <c r="Y377" s="3">
        <v>0</v>
      </c>
      <c r="Z377" s="3">
        <v>262684</v>
      </c>
      <c r="AA377" s="3">
        <v>1347861</v>
      </c>
      <c r="AB377" s="3">
        <v>17451805</v>
      </c>
      <c r="AC377" s="3">
        <v>8180368</v>
      </c>
      <c r="AD377" s="3">
        <v>12053807</v>
      </c>
      <c r="AE377" s="3">
        <v>0</v>
      </c>
      <c r="AF377" s="3">
        <v>23842523</v>
      </c>
      <c r="AG377" s="3">
        <v>115673</v>
      </c>
      <c r="AH377" s="3">
        <v>12053807</v>
      </c>
      <c r="AI377" s="3">
        <v>15664624</v>
      </c>
      <c r="AJ377" s="3">
        <v>3462914</v>
      </c>
      <c r="AK377" s="3">
        <v>3462914</v>
      </c>
      <c r="AL377" s="3">
        <v>610317</v>
      </c>
      <c r="AM377" s="3">
        <v>2852597</v>
      </c>
      <c r="AN377" s="3">
        <v>-173011</v>
      </c>
      <c r="AO377" s="3">
        <v>0</v>
      </c>
      <c r="AP377" s="3">
        <v>173011</v>
      </c>
      <c r="AQ377" s="3">
        <v>0</v>
      </c>
      <c r="AR377" s="3">
        <f>Tabela1[[#This Row],[Potrzeby finansowe 2027
w tym:]]+Tabela1[[#This Row],[Rozliczenie 2025 potrz. fin.]]</f>
        <v>27242718</v>
      </c>
      <c r="AS377" s="3">
        <v>0</v>
      </c>
      <c r="AT377" s="3">
        <v>0</v>
      </c>
      <c r="AU377" s="3"/>
      <c r="AV377" s="3"/>
      <c r="AW377" s="3"/>
      <c r="AX377" s="3"/>
      <c r="AY377" s="3"/>
      <c r="AZ377" s="3"/>
      <c r="BA377" s="3">
        <v>262684</v>
      </c>
      <c r="BB377" s="3">
        <v>0</v>
      </c>
      <c r="BC377" s="3">
        <v>187.81</v>
      </c>
      <c r="BD377" s="3">
        <v>315.39</v>
      </c>
      <c r="BE377" s="3">
        <v>221.31</v>
      </c>
      <c r="BF377" s="3">
        <v>4739.3</v>
      </c>
      <c r="BG377" s="3">
        <v>847348</v>
      </c>
      <c r="BH377" s="3">
        <v>7962</v>
      </c>
      <c r="BI377" s="3">
        <v>500513</v>
      </c>
      <c r="BJ377" s="3">
        <v>7691301.5474999994</v>
      </c>
      <c r="BK377" s="3">
        <v>5501522.6099999994</v>
      </c>
      <c r="BL377" s="3">
        <v>697742.01</v>
      </c>
      <c r="BM377" s="3">
        <v>7363631.7300000004</v>
      </c>
      <c r="BN377" s="53">
        <v>1.0457905486695953</v>
      </c>
      <c r="BO377" s="54">
        <v>2.7146240000000001E-4</v>
      </c>
      <c r="BP377" s="70">
        <v>6827</v>
      </c>
      <c r="BQ377" s="71"/>
      <c r="BR377" s="70"/>
      <c r="BS377" s="72"/>
      <c r="BT377" s="72"/>
      <c r="BU377" s="70">
        <v>23842523</v>
      </c>
      <c r="BV377" s="70">
        <v>115673</v>
      </c>
      <c r="BW377" s="74">
        <v>12053807</v>
      </c>
      <c r="BX377" s="70">
        <v>36012003</v>
      </c>
    </row>
    <row r="378" spans="1:76" x14ac:dyDescent="0.3">
      <c r="A378" s="73" t="s">
        <v>10</v>
      </c>
      <c r="B378" s="2" t="s">
        <v>23</v>
      </c>
      <c r="C378" s="2" t="s">
        <v>23</v>
      </c>
      <c r="D378" s="2" t="s">
        <v>23</v>
      </c>
      <c r="E378" s="2" t="s">
        <v>15</v>
      </c>
      <c r="F378" s="17" t="str">
        <f>+Tabela1[[#This Row],[WK]]&amp;Tabela1[[#This Row],[PK]]&amp;Tabela1[[#This Row],[GK]]</f>
        <v>060606</v>
      </c>
      <c r="G378" s="2" t="s">
        <v>381</v>
      </c>
      <c r="H378" s="3">
        <v>108945384.76000001</v>
      </c>
      <c r="I378" s="4">
        <v>1.125</v>
      </c>
      <c r="J378" s="3">
        <v>122563557.86</v>
      </c>
      <c r="K378" s="4">
        <v>7.0000000000000007E-2</v>
      </c>
      <c r="L378" s="3">
        <v>8579449</v>
      </c>
      <c r="M378" s="3"/>
      <c r="N378" s="5"/>
      <c r="O378" s="3">
        <v>819099.59000000008</v>
      </c>
      <c r="P378" s="4">
        <v>1.125</v>
      </c>
      <c r="Q378" s="3">
        <v>921487.04</v>
      </c>
      <c r="R378" s="4">
        <v>1.6E-2</v>
      </c>
      <c r="S378" s="3">
        <v>14744</v>
      </c>
      <c r="T378" s="3"/>
      <c r="U378" s="5"/>
      <c r="V378" s="3">
        <v>6145831</v>
      </c>
      <c r="W378" s="5"/>
      <c r="X378" s="3">
        <v>10675114</v>
      </c>
      <c r="Y378" s="3">
        <v>3453794</v>
      </c>
      <c r="Z378" s="3">
        <v>1034890</v>
      </c>
      <c r="AA378" s="3">
        <v>654230</v>
      </c>
      <c r="AB378" s="3">
        <v>3384195</v>
      </c>
      <c r="AC378" s="3">
        <v>2148005</v>
      </c>
      <c r="AD378" s="3">
        <v>4529284</v>
      </c>
      <c r="AE378" s="3">
        <v>0</v>
      </c>
      <c r="AF378" s="3">
        <v>8579449</v>
      </c>
      <c r="AG378" s="3">
        <v>14744</v>
      </c>
      <c r="AH378" s="3">
        <v>4529284</v>
      </c>
      <c r="AI378" s="3">
        <v>6145831</v>
      </c>
      <c r="AJ378" s="3">
        <v>1235610</v>
      </c>
      <c r="AK378" s="3">
        <v>1235610</v>
      </c>
      <c r="AL378" s="3">
        <v>569006</v>
      </c>
      <c r="AM378" s="3">
        <v>666604</v>
      </c>
      <c r="AN378" s="3">
        <v>-556952</v>
      </c>
      <c r="AO378" s="3">
        <v>0</v>
      </c>
      <c r="AP378" s="3">
        <v>556952</v>
      </c>
      <c r="AQ378" s="3">
        <v>0</v>
      </c>
      <c r="AR378" s="3">
        <f>Tabela1[[#This Row],[Potrzeby finansowe 2027
w tym:]]+Tabela1[[#This Row],[Rozliczenie 2025 potrz. fin.]]</f>
        <v>10675114</v>
      </c>
      <c r="AS378" s="3">
        <v>0</v>
      </c>
      <c r="AT378" s="3">
        <v>0</v>
      </c>
      <c r="AU378" s="3"/>
      <c r="AV378" s="3"/>
      <c r="AW378" s="3"/>
      <c r="AX378" s="3"/>
      <c r="AY378" s="3"/>
      <c r="AZ378" s="3"/>
      <c r="BA378" s="3">
        <v>1034890</v>
      </c>
      <c r="BB378" s="3">
        <v>0</v>
      </c>
      <c r="BC378" s="3">
        <v>288.89</v>
      </c>
      <c r="BD378" s="3">
        <v>9183.08</v>
      </c>
      <c r="BE378" s="3">
        <v>0</v>
      </c>
      <c r="BF378" s="3">
        <v>667.65</v>
      </c>
      <c r="BG378" s="3">
        <v>377782</v>
      </c>
      <c r="BH378" s="3">
        <v>3335</v>
      </c>
      <c r="BI378" s="3">
        <v>276448</v>
      </c>
      <c r="BJ378" s="3">
        <v>4248127.21</v>
      </c>
      <c r="BK378" s="3">
        <v>2148477.75</v>
      </c>
      <c r="BL378" s="3">
        <v>1619626.59</v>
      </c>
      <c r="BM378" s="3">
        <v>5159344.66</v>
      </c>
      <c r="BN378" s="53">
        <v>0.74745343816158849</v>
      </c>
      <c r="BO378" s="54">
        <v>1.204996E-4</v>
      </c>
      <c r="BP378" s="70">
        <v>3031</v>
      </c>
      <c r="BQ378" s="71"/>
      <c r="BR378" s="70"/>
      <c r="BS378" s="72"/>
      <c r="BT378" s="72"/>
      <c r="BU378" s="70">
        <v>8579449</v>
      </c>
      <c r="BV378" s="70">
        <v>14744</v>
      </c>
      <c r="BW378" s="74">
        <v>4529284</v>
      </c>
      <c r="BX378" s="70">
        <v>13123477</v>
      </c>
    </row>
    <row r="379" spans="1:76" x14ac:dyDescent="0.3">
      <c r="A379" s="73" t="s">
        <v>10</v>
      </c>
      <c r="B379" s="2" t="s">
        <v>23</v>
      </c>
      <c r="C379" s="2" t="s">
        <v>23</v>
      </c>
      <c r="D379" s="2" t="s">
        <v>30</v>
      </c>
      <c r="E379" s="2" t="s">
        <v>15</v>
      </c>
      <c r="F379" s="17" t="str">
        <f>+Tabela1[[#This Row],[WK]]&amp;Tabela1[[#This Row],[PK]]&amp;Tabela1[[#This Row],[GK]]</f>
        <v>060607</v>
      </c>
      <c r="G379" s="2" t="s">
        <v>382</v>
      </c>
      <c r="H379" s="3">
        <v>117607082.51000001</v>
      </c>
      <c r="I379" s="4">
        <v>1.125</v>
      </c>
      <c r="J379" s="3">
        <v>132307967.81999999</v>
      </c>
      <c r="K379" s="4">
        <v>7.0000000000000007E-2</v>
      </c>
      <c r="L379" s="3">
        <v>9261558</v>
      </c>
      <c r="M379" s="3"/>
      <c r="N379" s="5"/>
      <c r="O379" s="3">
        <v>964376.07000000007</v>
      </c>
      <c r="P379" s="4">
        <v>1.125</v>
      </c>
      <c r="Q379" s="3">
        <v>1084923.08</v>
      </c>
      <c r="R379" s="4">
        <v>1.6E-2</v>
      </c>
      <c r="S379" s="3">
        <v>17359</v>
      </c>
      <c r="T379" s="3"/>
      <c r="U379" s="5"/>
      <c r="V379" s="3">
        <v>6525667</v>
      </c>
      <c r="W379" s="5"/>
      <c r="X379" s="3">
        <v>10080593</v>
      </c>
      <c r="Y379" s="3">
        <v>1998850</v>
      </c>
      <c r="Z379" s="3">
        <v>109747</v>
      </c>
      <c r="AA379" s="3">
        <v>670597</v>
      </c>
      <c r="AB379" s="3">
        <v>4370520</v>
      </c>
      <c r="AC379" s="3">
        <v>2930879</v>
      </c>
      <c r="AD379" s="3">
        <v>3554926</v>
      </c>
      <c r="AE379" s="3">
        <v>0</v>
      </c>
      <c r="AF379" s="3">
        <v>9261558</v>
      </c>
      <c r="AG379" s="3">
        <v>17359</v>
      </c>
      <c r="AH379" s="3">
        <v>3554926</v>
      </c>
      <c r="AI379" s="3">
        <v>6525667</v>
      </c>
      <c r="AJ379" s="3">
        <v>1018931</v>
      </c>
      <c r="AK379" s="3">
        <v>1018931</v>
      </c>
      <c r="AL379" s="3">
        <v>168566</v>
      </c>
      <c r="AM379" s="3">
        <v>850365</v>
      </c>
      <c r="AN379" s="3">
        <v>-663674</v>
      </c>
      <c r="AO379" s="3">
        <v>0</v>
      </c>
      <c r="AP379" s="3">
        <v>663674</v>
      </c>
      <c r="AQ379" s="3">
        <v>0</v>
      </c>
      <c r="AR379" s="3">
        <f>Tabela1[[#This Row],[Potrzeby finansowe 2027
w tym:]]+Tabela1[[#This Row],[Rozliczenie 2025 potrz. fin.]]</f>
        <v>10080593</v>
      </c>
      <c r="AS379" s="3">
        <v>0</v>
      </c>
      <c r="AT379" s="3">
        <v>0</v>
      </c>
      <c r="AU379" s="3"/>
      <c r="AV379" s="3"/>
      <c r="AW379" s="3"/>
      <c r="AX379" s="3"/>
      <c r="AY379" s="3"/>
      <c r="AZ379" s="3"/>
      <c r="BA379" s="3">
        <v>109747</v>
      </c>
      <c r="BB379" s="3">
        <v>0</v>
      </c>
      <c r="BC379" s="3">
        <v>0</v>
      </c>
      <c r="BD379" s="3">
        <v>1020.7</v>
      </c>
      <c r="BE379" s="3">
        <v>157.71</v>
      </c>
      <c r="BF379" s="3">
        <v>0</v>
      </c>
      <c r="BG379" s="3">
        <v>377782</v>
      </c>
      <c r="BH379" s="3">
        <v>3483</v>
      </c>
      <c r="BI379" s="3">
        <v>292815</v>
      </c>
      <c r="BJ379" s="3">
        <v>4499638.92</v>
      </c>
      <c r="BK379" s="3">
        <v>1312217.9500000002</v>
      </c>
      <c r="BL379" s="3">
        <v>2889402.67</v>
      </c>
      <c r="BM379" s="3">
        <v>6970878.54</v>
      </c>
      <c r="BN379" s="53">
        <v>0.84302808166158394</v>
      </c>
      <c r="BO379" s="54">
        <v>1.1804859999999999E-4</v>
      </c>
      <c r="BP379" s="70">
        <v>2969</v>
      </c>
      <c r="BQ379" s="71"/>
      <c r="BR379" s="70"/>
      <c r="BS379" s="72"/>
      <c r="BT379" s="72"/>
      <c r="BU379" s="70">
        <v>9261558</v>
      </c>
      <c r="BV379" s="70">
        <v>17359</v>
      </c>
      <c r="BW379" s="74">
        <v>3554926</v>
      </c>
      <c r="BX379" s="70">
        <v>12833843</v>
      </c>
    </row>
    <row r="380" spans="1:76" x14ac:dyDescent="0.3">
      <c r="A380" s="73" t="s">
        <v>10</v>
      </c>
      <c r="B380" s="2" t="s">
        <v>23</v>
      </c>
      <c r="C380" s="2" t="s">
        <v>23</v>
      </c>
      <c r="D380" s="2" t="s">
        <v>56</v>
      </c>
      <c r="E380" s="2" t="s">
        <v>15</v>
      </c>
      <c r="F380" s="17" t="str">
        <f>+Tabela1[[#This Row],[WK]]&amp;Tabela1[[#This Row],[PK]]&amp;Tabela1[[#This Row],[GK]]</f>
        <v>060609</v>
      </c>
      <c r="G380" s="2" t="s">
        <v>383</v>
      </c>
      <c r="H380" s="3">
        <v>65957180.600000001</v>
      </c>
      <c r="I380" s="4">
        <v>1.125</v>
      </c>
      <c r="J380" s="3">
        <v>74201828.180000007</v>
      </c>
      <c r="K380" s="4">
        <v>7.0000000000000007E-2</v>
      </c>
      <c r="L380" s="3">
        <v>5194128</v>
      </c>
      <c r="M380" s="3"/>
      <c r="N380" s="5"/>
      <c r="O380" s="3">
        <v>529341.12</v>
      </c>
      <c r="P380" s="4">
        <v>1.125</v>
      </c>
      <c r="Q380" s="3">
        <v>595508.76</v>
      </c>
      <c r="R380" s="4">
        <v>1.6E-2</v>
      </c>
      <c r="S380" s="3">
        <v>9528</v>
      </c>
      <c r="T380" s="3"/>
      <c r="U380" s="5"/>
      <c r="V380" s="3">
        <v>3829630</v>
      </c>
      <c r="W380" s="5"/>
      <c r="X380" s="3">
        <v>11555074</v>
      </c>
      <c r="Y380" s="3">
        <v>6498719</v>
      </c>
      <c r="Z380" s="3">
        <v>16639</v>
      </c>
      <c r="AA380" s="3">
        <v>726907</v>
      </c>
      <c r="AB380" s="3">
        <v>4265933</v>
      </c>
      <c r="AC380" s="3">
        <v>46876</v>
      </c>
      <c r="AD380" s="3">
        <v>7621535</v>
      </c>
      <c r="AE380" s="3">
        <v>0</v>
      </c>
      <c r="AF380" s="3">
        <v>5194128</v>
      </c>
      <c r="AG380" s="3">
        <v>9528</v>
      </c>
      <c r="AH380" s="3">
        <v>7621535</v>
      </c>
      <c r="AI380" s="3">
        <v>3829630</v>
      </c>
      <c r="AJ380" s="3">
        <v>571659</v>
      </c>
      <c r="AK380" s="3">
        <v>467750</v>
      </c>
      <c r="AL380" s="3">
        <v>204489</v>
      </c>
      <c r="AM380" s="3">
        <v>263261</v>
      </c>
      <c r="AN380" s="3">
        <v>-103909</v>
      </c>
      <c r="AO380" s="3">
        <v>0</v>
      </c>
      <c r="AP380" s="3">
        <v>0</v>
      </c>
      <c r="AQ380" s="3">
        <v>-103909</v>
      </c>
      <c r="AR380" s="3">
        <f>Tabela1[[#This Row],[Potrzeby finansowe 2027
w tym:]]+Tabela1[[#This Row],[Rozliczenie 2025 potrz. fin.]]</f>
        <v>11451165</v>
      </c>
      <c r="AS380" s="3">
        <v>0</v>
      </c>
      <c r="AT380" s="3">
        <v>0</v>
      </c>
      <c r="AU380" s="3"/>
      <c r="AV380" s="3"/>
      <c r="AW380" s="3"/>
      <c r="AX380" s="3"/>
      <c r="AY380" s="3"/>
      <c r="AZ380" s="3"/>
      <c r="BA380" s="3">
        <v>16639</v>
      </c>
      <c r="BB380" s="3">
        <v>0</v>
      </c>
      <c r="BC380" s="3">
        <v>0</v>
      </c>
      <c r="BD380" s="3">
        <v>0</v>
      </c>
      <c r="BE380" s="3">
        <v>333.41</v>
      </c>
      <c r="BF380" s="3">
        <v>0</v>
      </c>
      <c r="BG380" s="3">
        <v>377782</v>
      </c>
      <c r="BH380" s="3">
        <v>2643</v>
      </c>
      <c r="BI380" s="3">
        <v>349125</v>
      </c>
      <c r="BJ380" s="3">
        <v>5364944.3574999999</v>
      </c>
      <c r="BK380" s="3">
        <v>2348066.66</v>
      </c>
      <c r="BL380" s="3">
        <v>1399130.13</v>
      </c>
      <c r="BM380" s="3">
        <v>9269250.5299999993</v>
      </c>
      <c r="BN380" s="53">
        <v>0.52380366152784386</v>
      </c>
      <c r="BO380" s="54">
        <v>1.1053359999999999E-4</v>
      </c>
      <c r="BP380" s="70">
        <v>2779</v>
      </c>
      <c r="BQ380" s="71"/>
      <c r="BR380" s="70"/>
      <c r="BS380" s="72"/>
      <c r="BT380" s="72"/>
      <c r="BU380" s="70">
        <v>5194128</v>
      </c>
      <c r="BV380" s="70">
        <v>9528</v>
      </c>
      <c r="BW380" s="74">
        <v>7621535</v>
      </c>
      <c r="BX380" s="70">
        <v>12825191</v>
      </c>
    </row>
    <row r="381" spans="1:76" x14ac:dyDescent="0.3">
      <c r="A381" s="73" t="s">
        <v>10</v>
      </c>
      <c r="B381" s="2" t="s">
        <v>23</v>
      </c>
      <c r="C381" s="2" t="s">
        <v>23</v>
      </c>
      <c r="D381" s="2" t="s">
        <v>69</v>
      </c>
      <c r="E381" s="2" t="s">
        <v>15</v>
      </c>
      <c r="F381" s="17" t="str">
        <f>+Tabela1[[#This Row],[WK]]&amp;Tabela1[[#This Row],[PK]]&amp;Tabela1[[#This Row],[GK]]</f>
        <v>060610</v>
      </c>
      <c r="G381" s="2" t="s">
        <v>384</v>
      </c>
      <c r="H381" s="3">
        <v>135743221.52000001</v>
      </c>
      <c r="I381" s="4">
        <v>1.125</v>
      </c>
      <c r="J381" s="3">
        <v>152711124.21000001</v>
      </c>
      <c r="K381" s="4">
        <v>7.0000000000000007E-2</v>
      </c>
      <c r="L381" s="3">
        <v>10689779</v>
      </c>
      <c r="M381" s="3"/>
      <c r="N381" s="5"/>
      <c r="O381" s="3">
        <v>12731728.199999999</v>
      </c>
      <c r="P381" s="4">
        <v>1.125</v>
      </c>
      <c r="Q381" s="3">
        <v>14323194.23</v>
      </c>
      <c r="R381" s="4">
        <v>1.6E-2</v>
      </c>
      <c r="S381" s="3">
        <v>229171</v>
      </c>
      <c r="T381" s="3"/>
      <c r="U381" s="5"/>
      <c r="V381" s="3">
        <v>7506571</v>
      </c>
      <c r="W381" s="5"/>
      <c r="X381" s="3">
        <v>13458823</v>
      </c>
      <c r="Y381" s="3">
        <v>1594643</v>
      </c>
      <c r="Z381" s="3">
        <v>1655</v>
      </c>
      <c r="AA381" s="3">
        <v>761547</v>
      </c>
      <c r="AB381" s="3">
        <v>5623808</v>
      </c>
      <c r="AC381" s="3">
        <v>5477170</v>
      </c>
      <c r="AD381" s="3">
        <v>5952252</v>
      </c>
      <c r="AE381" s="3">
        <v>0</v>
      </c>
      <c r="AF381" s="3">
        <v>10689779</v>
      </c>
      <c r="AG381" s="3">
        <v>229171</v>
      </c>
      <c r="AH381" s="3">
        <v>5952252</v>
      </c>
      <c r="AI381" s="3">
        <v>7506571</v>
      </c>
      <c r="AJ381" s="3">
        <v>914597</v>
      </c>
      <c r="AK381" s="3">
        <v>914597</v>
      </c>
      <c r="AL381" s="3">
        <v>487373</v>
      </c>
      <c r="AM381" s="3">
        <v>427224</v>
      </c>
      <c r="AN381" s="3">
        <v>140510</v>
      </c>
      <c r="AO381" s="3">
        <v>0</v>
      </c>
      <c r="AP381" s="3">
        <v>-140510</v>
      </c>
      <c r="AQ381" s="3">
        <v>0</v>
      </c>
      <c r="AR381" s="3">
        <f>Tabela1[[#This Row],[Potrzeby finansowe 2027
w tym:]]+Tabela1[[#This Row],[Rozliczenie 2025 potrz. fin.]]</f>
        <v>13458823</v>
      </c>
      <c r="AS381" s="3">
        <v>0</v>
      </c>
      <c r="AT381" s="3">
        <v>0</v>
      </c>
      <c r="AU381" s="3"/>
      <c r="AV381" s="3"/>
      <c r="AW381" s="3"/>
      <c r="AX381" s="3"/>
      <c r="AY381" s="3"/>
      <c r="AZ381" s="3"/>
      <c r="BA381" s="3">
        <v>1655</v>
      </c>
      <c r="BB381" s="3">
        <v>0</v>
      </c>
      <c r="BC381" s="3">
        <v>0</v>
      </c>
      <c r="BD381" s="3">
        <v>0</v>
      </c>
      <c r="BE381" s="3">
        <v>33.17</v>
      </c>
      <c r="BF381" s="3">
        <v>0</v>
      </c>
      <c r="BG381" s="3">
        <v>391640</v>
      </c>
      <c r="BH381" s="3">
        <v>3680</v>
      </c>
      <c r="BI381" s="3">
        <v>369907</v>
      </c>
      <c r="BJ381" s="3">
        <v>5684298.5625</v>
      </c>
      <c r="BK381" s="3">
        <v>2251336.1000000006</v>
      </c>
      <c r="BL381" s="3">
        <v>3634113.28</v>
      </c>
      <c r="BM381" s="3">
        <v>6463623.29</v>
      </c>
      <c r="BN381" s="53">
        <v>0.88159070348712509</v>
      </c>
      <c r="BO381" s="54">
        <v>1.2486450000000001E-4</v>
      </c>
      <c r="BP381" s="70">
        <v>3140</v>
      </c>
      <c r="BQ381" s="71"/>
      <c r="BR381" s="70"/>
      <c r="BS381" s="72"/>
      <c r="BT381" s="72"/>
      <c r="BU381" s="70">
        <v>10689779</v>
      </c>
      <c r="BV381" s="70">
        <v>229171</v>
      </c>
      <c r="BW381" s="74">
        <v>5952252</v>
      </c>
      <c r="BX381" s="70">
        <v>16871202</v>
      </c>
    </row>
    <row r="382" spans="1:76" x14ac:dyDescent="0.3">
      <c r="A382" s="73" t="s">
        <v>10</v>
      </c>
      <c r="B382" s="2" t="s">
        <v>23</v>
      </c>
      <c r="C382" s="2" t="s">
        <v>23</v>
      </c>
      <c r="D382" s="2" t="s">
        <v>71</v>
      </c>
      <c r="E382" s="2" t="s">
        <v>15</v>
      </c>
      <c r="F382" s="17" t="str">
        <f>+Tabela1[[#This Row],[WK]]&amp;Tabela1[[#This Row],[PK]]&amp;Tabela1[[#This Row],[GK]]</f>
        <v>060611</v>
      </c>
      <c r="G382" s="2" t="s">
        <v>385</v>
      </c>
      <c r="H382" s="3">
        <v>138789857.16999999</v>
      </c>
      <c r="I382" s="4">
        <v>1.125</v>
      </c>
      <c r="J382" s="3">
        <v>156138589.31999999</v>
      </c>
      <c r="K382" s="4">
        <v>7.0000000000000007E-2</v>
      </c>
      <c r="L382" s="3">
        <v>10929701</v>
      </c>
      <c r="M382" s="3"/>
      <c r="N382" s="5"/>
      <c r="O382" s="3">
        <v>4376000.6399999997</v>
      </c>
      <c r="P382" s="4">
        <v>1.125</v>
      </c>
      <c r="Q382" s="3">
        <v>4923000.72</v>
      </c>
      <c r="R382" s="4">
        <v>1.6E-2</v>
      </c>
      <c r="S382" s="3">
        <v>78768</v>
      </c>
      <c r="T382" s="3"/>
      <c r="U382" s="5"/>
      <c r="V382" s="3">
        <v>7452866</v>
      </c>
      <c r="W382" s="5"/>
      <c r="X382" s="3">
        <v>15698264</v>
      </c>
      <c r="Y382" s="3">
        <v>2609674</v>
      </c>
      <c r="Z382" s="3">
        <v>15428</v>
      </c>
      <c r="AA382" s="3">
        <v>934465</v>
      </c>
      <c r="AB382" s="3">
        <v>6987466</v>
      </c>
      <c r="AC382" s="3">
        <v>5151231</v>
      </c>
      <c r="AD382" s="3">
        <v>8245397</v>
      </c>
      <c r="AE382" s="3">
        <v>0</v>
      </c>
      <c r="AF382" s="3">
        <v>10929701</v>
      </c>
      <c r="AG382" s="3">
        <v>78768</v>
      </c>
      <c r="AH382" s="3">
        <v>8245397</v>
      </c>
      <c r="AI382" s="3">
        <v>7452866</v>
      </c>
      <c r="AJ382" s="3">
        <v>637979</v>
      </c>
      <c r="AK382" s="3">
        <v>637979</v>
      </c>
      <c r="AL382" s="3">
        <v>436533</v>
      </c>
      <c r="AM382" s="3">
        <v>201446</v>
      </c>
      <c r="AN382" s="3">
        <v>32590</v>
      </c>
      <c r="AO382" s="3">
        <v>0</v>
      </c>
      <c r="AP382" s="3">
        <v>-32590</v>
      </c>
      <c r="AQ382" s="3">
        <v>0</v>
      </c>
      <c r="AR382" s="3">
        <f>Tabela1[[#This Row],[Potrzeby finansowe 2027
w tym:]]+Tabela1[[#This Row],[Rozliczenie 2025 potrz. fin.]]</f>
        <v>15698264</v>
      </c>
      <c r="AS382" s="3">
        <v>0</v>
      </c>
      <c r="AT382" s="3">
        <v>0</v>
      </c>
      <c r="AU382" s="3"/>
      <c r="AV382" s="3"/>
      <c r="AW382" s="3"/>
      <c r="AX382" s="3"/>
      <c r="AY382" s="3"/>
      <c r="AZ382" s="3"/>
      <c r="BA382" s="3">
        <v>15428</v>
      </c>
      <c r="BB382" s="3">
        <v>0</v>
      </c>
      <c r="BC382" s="3">
        <v>0</v>
      </c>
      <c r="BD382" s="3">
        <v>0</v>
      </c>
      <c r="BE382" s="3">
        <v>309.14</v>
      </c>
      <c r="BF382" s="3">
        <v>0</v>
      </c>
      <c r="BG382" s="3">
        <v>497532</v>
      </c>
      <c r="BH382" s="3">
        <v>4675</v>
      </c>
      <c r="BI382" s="3">
        <v>436933</v>
      </c>
      <c r="BJ382" s="3">
        <v>6714274.9500000002</v>
      </c>
      <c r="BK382" s="3">
        <v>3331497.49</v>
      </c>
      <c r="BL382" s="3">
        <v>2304766.91</v>
      </c>
      <c r="BM382" s="3">
        <v>8921576.0199999996</v>
      </c>
      <c r="BN382" s="53">
        <v>0.84953787899984146</v>
      </c>
      <c r="BO382" s="54">
        <v>1.6082870000000001E-4</v>
      </c>
      <c r="BP382" s="70">
        <v>4044</v>
      </c>
      <c r="BQ382" s="71"/>
      <c r="BR382" s="70"/>
      <c r="BS382" s="72"/>
      <c r="BT382" s="72"/>
      <c r="BU382" s="70">
        <v>10929701</v>
      </c>
      <c r="BV382" s="70">
        <v>78768</v>
      </c>
      <c r="BW382" s="74">
        <v>8245397</v>
      </c>
      <c r="BX382" s="70">
        <v>19253866</v>
      </c>
    </row>
    <row r="383" spans="1:76" x14ac:dyDescent="0.3">
      <c r="A383" s="73" t="s">
        <v>10</v>
      </c>
      <c r="B383" s="2" t="s">
        <v>23</v>
      </c>
      <c r="C383" s="2" t="s">
        <v>30</v>
      </c>
      <c r="D383" s="2" t="s">
        <v>12</v>
      </c>
      <c r="E383" s="2" t="s">
        <v>13</v>
      </c>
      <c r="F383" s="17" t="str">
        <f>+Tabela1[[#This Row],[WK]]&amp;Tabela1[[#This Row],[PK]]&amp;Tabela1[[#This Row],[GK]]</f>
        <v>060701</v>
      </c>
      <c r="G383" s="2" t="s">
        <v>386</v>
      </c>
      <c r="H383" s="3">
        <v>1330094817.97</v>
      </c>
      <c r="I383" s="4">
        <v>1.125</v>
      </c>
      <c r="J383" s="3">
        <v>1496356670.22</v>
      </c>
      <c r="K383" s="4">
        <v>7.0000000000000007E-2</v>
      </c>
      <c r="L383" s="3">
        <v>104744967</v>
      </c>
      <c r="M383" s="3"/>
      <c r="N383" s="5"/>
      <c r="O383" s="3">
        <v>231650802.91999999</v>
      </c>
      <c r="P383" s="4">
        <v>1.125</v>
      </c>
      <c r="Q383" s="3">
        <v>260607153.28999999</v>
      </c>
      <c r="R383" s="4">
        <v>1.6E-2</v>
      </c>
      <c r="S383" s="3">
        <v>4169714</v>
      </c>
      <c r="T383" s="3"/>
      <c r="U383" s="5"/>
      <c r="V383" s="3">
        <v>63744897</v>
      </c>
      <c r="W383" s="5"/>
      <c r="X383" s="3">
        <v>79675595</v>
      </c>
      <c r="Y383" s="3">
        <v>11564420</v>
      </c>
      <c r="Z383" s="3">
        <v>5026</v>
      </c>
      <c r="AA383" s="3">
        <v>3728683</v>
      </c>
      <c r="AB383" s="3">
        <v>56848678</v>
      </c>
      <c r="AC383" s="3">
        <v>7528788</v>
      </c>
      <c r="AD383" s="3">
        <v>15930697</v>
      </c>
      <c r="AE383" s="3">
        <v>0</v>
      </c>
      <c r="AF383" s="3">
        <v>104744967</v>
      </c>
      <c r="AG383" s="3">
        <v>4169714</v>
      </c>
      <c r="AH383" s="3">
        <v>15930697</v>
      </c>
      <c r="AI383" s="3">
        <v>63744897</v>
      </c>
      <c r="AJ383" s="3">
        <v>2515795</v>
      </c>
      <c r="AK383" s="3">
        <v>2515795</v>
      </c>
      <c r="AL383" s="3">
        <v>3679958</v>
      </c>
      <c r="AM383" s="3">
        <v>-1164163</v>
      </c>
      <c r="AN383" s="3">
        <v>677902</v>
      </c>
      <c r="AO383" s="3">
        <v>0</v>
      </c>
      <c r="AP383" s="3">
        <v>-677902</v>
      </c>
      <c r="AQ383" s="3">
        <v>0</v>
      </c>
      <c r="AR383" s="3">
        <f>Tabela1[[#This Row],[Potrzeby finansowe 2027
w tym:]]+Tabela1[[#This Row],[Rozliczenie 2025 potrz. fin.]]</f>
        <v>79675595</v>
      </c>
      <c r="AS383" s="3">
        <v>0</v>
      </c>
      <c r="AT383" s="3">
        <v>0</v>
      </c>
      <c r="AU383" s="3"/>
      <c r="AV383" s="3"/>
      <c r="AW383" s="3"/>
      <c r="AX383" s="3"/>
      <c r="AY383" s="3"/>
      <c r="AZ383" s="3"/>
      <c r="BA383" s="3">
        <v>5026</v>
      </c>
      <c r="BB383" s="3">
        <v>0</v>
      </c>
      <c r="BC383" s="3">
        <v>0</v>
      </c>
      <c r="BD383" s="3">
        <v>0</v>
      </c>
      <c r="BE383" s="3">
        <v>0.01</v>
      </c>
      <c r="BF383" s="3">
        <v>151.06</v>
      </c>
      <c r="BG383" s="3">
        <v>3248593</v>
      </c>
      <c r="BH383" s="3">
        <v>30525</v>
      </c>
      <c r="BI383" s="3">
        <v>480090</v>
      </c>
      <c r="BJ383" s="3">
        <v>7377465.8625000007</v>
      </c>
      <c r="BK383" s="3">
        <v>4847545.75</v>
      </c>
      <c r="BL383" s="3">
        <v>1309690.1499999999</v>
      </c>
      <c r="BM383" s="3">
        <v>7500300.1500000004</v>
      </c>
      <c r="BN383" s="53">
        <v>0.90837786668904996</v>
      </c>
      <c r="BO383" s="54">
        <v>1.1702431999999999E-3</v>
      </c>
      <c r="BP383" s="70">
        <v>29429</v>
      </c>
      <c r="BQ383" s="71"/>
      <c r="BR383" s="70"/>
      <c r="BS383" s="72"/>
      <c r="BT383" s="72"/>
      <c r="BU383" s="70">
        <v>104744967</v>
      </c>
      <c r="BV383" s="70">
        <v>4169714</v>
      </c>
      <c r="BW383" s="74">
        <v>15930697</v>
      </c>
      <c r="BX383" s="70">
        <v>124845378</v>
      </c>
    </row>
    <row r="384" spans="1:76" x14ac:dyDescent="0.3">
      <c r="A384" s="73" t="s">
        <v>10</v>
      </c>
      <c r="B384" s="2" t="s">
        <v>23</v>
      </c>
      <c r="C384" s="2" t="s">
        <v>30</v>
      </c>
      <c r="D384" s="2" t="s">
        <v>11</v>
      </c>
      <c r="E384" s="2" t="s">
        <v>19</v>
      </c>
      <c r="F384" s="17" t="str">
        <f>+Tabela1[[#This Row],[WK]]&amp;Tabela1[[#This Row],[PK]]&amp;Tabela1[[#This Row],[GK]]</f>
        <v>060702</v>
      </c>
      <c r="G384" s="2" t="s">
        <v>387</v>
      </c>
      <c r="H384" s="3">
        <v>252445977.63</v>
      </c>
      <c r="I384" s="4">
        <v>1.125</v>
      </c>
      <c r="J384" s="3">
        <v>284001724.82999998</v>
      </c>
      <c r="K384" s="4">
        <v>7.0000000000000007E-2</v>
      </c>
      <c r="L384" s="3">
        <v>19880121</v>
      </c>
      <c r="M384" s="3"/>
      <c r="N384" s="5"/>
      <c r="O384" s="3">
        <v>10002693.4</v>
      </c>
      <c r="P384" s="4">
        <v>1.125</v>
      </c>
      <c r="Q384" s="3">
        <v>11253030.08</v>
      </c>
      <c r="R384" s="4">
        <v>1.6E-2</v>
      </c>
      <c r="S384" s="3">
        <v>180048</v>
      </c>
      <c r="T384" s="3"/>
      <c r="U384" s="5"/>
      <c r="V384" s="3">
        <v>13978730</v>
      </c>
      <c r="W384" s="5"/>
      <c r="X384" s="3">
        <v>32676735</v>
      </c>
      <c r="Y384" s="3">
        <v>15700997</v>
      </c>
      <c r="Z384" s="3">
        <v>197162</v>
      </c>
      <c r="AA384" s="3">
        <v>1168514</v>
      </c>
      <c r="AB384" s="3">
        <v>15610062</v>
      </c>
      <c r="AC384" s="3">
        <v>0</v>
      </c>
      <c r="AD384" s="3">
        <v>18274560</v>
      </c>
      <c r="AE384" s="3">
        <v>0</v>
      </c>
      <c r="AF384" s="3">
        <v>19880121</v>
      </c>
      <c r="AG384" s="3">
        <v>180048</v>
      </c>
      <c r="AH384" s="3">
        <v>18274560</v>
      </c>
      <c r="AI384" s="3">
        <v>13978730</v>
      </c>
      <c r="AJ384" s="3">
        <v>-380295</v>
      </c>
      <c r="AK384" s="3">
        <v>-803740</v>
      </c>
      <c r="AL384" s="3">
        <v>1109999</v>
      </c>
      <c r="AM384" s="3">
        <v>-1913739</v>
      </c>
      <c r="AN384" s="3">
        <v>-423445</v>
      </c>
      <c r="AO384" s="3">
        <v>0</v>
      </c>
      <c r="AP384" s="3">
        <v>0</v>
      </c>
      <c r="AQ384" s="3">
        <v>-423445</v>
      </c>
      <c r="AR384" s="3">
        <f>Tabela1[[#This Row],[Potrzeby finansowe 2027
w tym:]]+Tabela1[[#This Row],[Rozliczenie 2025 potrz. fin.]]</f>
        <v>32253290</v>
      </c>
      <c r="AS384" s="3">
        <v>0</v>
      </c>
      <c r="AT384" s="3">
        <v>0</v>
      </c>
      <c r="AU384" s="3"/>
      <c r="AV384" s="3"/>
      <c r="AW384" s="3"/>
      <c r="AX384" s="3"/>
      <c r="AY384" s="3"/>
      <c r="AZ384" s="3"/>
      <c r="BA384" s="3">
        <v>197162</v>
      </c>
      <c r="BB384" s="3">
        <v>0</v>
      </c>
      <c r="BC384" s="3">
        <v>307.3</v>
      </c>
      <c r="BD384" s="3">
        <v>0</v>
      </c>
      <c r="BE384" s="3">
        <v>1901.04</v>
      </c>
      <c r="BF384" s="3">
        <v>1.56</v>
      </c>
      <c r="BG384" s="3">
        <v>833193</v>
      </c>
      <c r="BH384" s="3">
        <v>7829</v>
      </c>
      <c r="BI384" s="3">
        <v>335321</v>
      </c>
      <c r="BJ384" s="3">
        <v>5152819.6574999997</v>
      </c>
      <c r="BK384" s="3">
        <v>3334968.8899999997</v>
      </c>
      <c r="BL384" s="3">
        <v>686136.72</v>
      </c>
      <c r="BM384" s="3">
        <v>5899129.6299999999</v>
      </c>
      <c r="BN384" s="53">
        <v>0.60757300206112497</v>
      </c>
      <c r="BO384" s="54">
        <v>3.3046049999999998E-4</v>
      </c>
      <c r="BP384" s="70">
        <v>8310</v>
      </c>
      <c r="BQ384" s="71"/>
      <c r="BR384" s="70"/>
      <c r="BS384" s="72"/>
      <c r="BT384" s="72"/>
      <c r="BU384" s="70">
        <v>19880121</v>
      </c>
      <c r="BV384" s="70">
        <v>180048</v>
      </c>
      <c r="BW384" s="74">
        <v>18274560</v>
      </c>
      <c r="BX384" s="70">
        <v>38334729</v>
      </c>
    </row>
    <row r="385" spans="1:76" x14ac:dyDescent="0.3">
      <c r="A385" s="73" t="s">
        <v>10</v>
      </c>
      <c r="B385" s="2" t="s">
        <v>23</v>
      </c>
      <c r="C385" s="2" t="s">
        <v>30</v>
      </c>
      <c r="D385" s="2" t="s">
        <v>16</v>
      </c>
      <c r="E385" s="2" t="s">
        <v>15</v>
      </c>
      <c r="F385" s="17" t="str">
        <f>+Tabela1[[#This Row],[WK]]&amp;Tabela1[[#This Row],[PK]]&amp;Tabela1[[#This Row],[GK]]</f>
        <v>060703</v>
      </c>
      <c r="G385" s="2" t="s">
        <v>388</v>
      </c>
      <c r="H385" s="3">
        <v>176702332.97999999</v>
      </c>
      <c r="I385" s="4">
        <v>1.125</v>
      </c>
      <c r="J385" s="3">
        <v>198790124.59999999</v>
      </c>
      <c r="K385" s="4">
        <v>7.0000000000000007E-2</v>
      </c>
      <c r="L385" s="3">
        <v>13915309</v>
      </c>
      <c r="M385" s="3"/>
      <c r="N385" s="5"/>
      <c r="O385" s="3">
        <v>2683800.25</v>
      </c>
      <c r="P385" s="4">
        <v>1.125</v>
      </c>
      <c r="Q385" s="3">
        <v>3019275.28</v>
      </c>
      <c r="R385" s="4">
        <v>1.6E-2</v>
      </c>
      <c r="S385" s="3">
        <v>48308</v>
      </c>
      <c r="T385" s="3"/>
      <c r="U385" s="5"/>
      <c r="V385" s="3">
        <v>9235002</v>
      </c>
      <c r="W385" s="5"/>
      <c r="X385" s="3">
        <v>18652859</v>
      </c>
      <c r="Y385" s="3">
        <v>5108844</v>
      </c>
      <c r="Z385" s="3">
        <v>272136</v>
      </c>
      <c r="AA385" s="3">
        <v>827166</v>
      </c>
      <c r="AB385" s="3">
        <v>11691994</v>
      </c>
      <c r="AC385" s="3">
        <v>752719</v>
      </c>
      <c r="AD385" s="3">
        <v>9613264</v>
      </c>
      <c r="AE385" s="3">
        <v>0</v>
      </c>
      <c r="AF385" s="3">
        <v>13915309</v>
      </c>
      <c r="AG385" s="3">
        <v>48308</v>
      </c>
      <c r="AH385" s="3">
        <v>9613264</v>
      </c>
      <c r="AI385" s="3">
        <v>9235002</v>
      </c>
      <c r="AJ385" s="3">
        <v>819032</v>
      </c>
      <c r="AK385" s="3">
        <v>1014439</v>
      </c>
      <c r="AL385" s="3">
        <v>720671</v>
      </c>
      <c r="AM385" s="3">
        <v>293768</v>
      </c>
      <c r="AN385" s="3">
        <v>379008</v>
      </c>
      <c r="AO385" s="3">
        <v>0</v>
      </c>
      <c r="AP385" s="3">
        <v>-183601</v>
      </c>
      <c r="AQ385" s="3">
        <v>195407</v>
      </c>
      <c r="AR385" s="3">
        <f>Tabela1[[#This Row],[Potrzeby finansowe 2027
w tym:]]+Tabela1[[#This Row],[Rozliczenie 2025 potrz. fin.]]</f>
        <v>18848266</v>
      </c>
      <c r="AS385" s="3">
        <v>0</v>
      </c>
      <c r="AT385" s="3">
        <v>0</v>
      </c>
      <c r="AU385" s="3"/>
      <c r="AV385" s="3"/>
      <c r="AW385" s="3"/>
      <c r="AX385" s="3"/>
      <c r="AY385" s="3"/>
      <c r="AZ385" s="3"/>
      <c r="BA385" s="3">
        <v>272136</v>
      </c>
      <c r="BB385" s="3">
        <v>0</v>
      </c>
      <c r="BC385" s="3">
        <v>0</v>
      </c>
      <c r="BD385" s="3">
        <v>0</v>
      </c>
      <c r="BE385" s="3">
        <v>247.14</v>
      </c>
      <c r="BF385" s="3">
        <v>7808.92</v>
      </c>
      <c r="BG385" s="3">
        <v>549787</v>
      </c>
      <c r="BH385" s="3">
        <v>5166</v>
      </c>
      <c r="BI385" s="3">
        <v>277379</v>
      </c>
      <c r="BJ385" s="3">
        <v>4262432.6100000003</v>
      </c>
      <c r="BK385" s="3">
        <v>3024683.24</v>
      </c>
      <c r="BL385" s="3">
        <v>125622.71</v>
      </c>
      <c r="BM385" s="3">
        <v>4699752.0599999996</v>
      </c>
      <c r="BN385" s="53">
        <v>0.75319847420795916</v>
      </c>
      <c r="BO385" s="54">
        <v>1.832476E-4</v>
      </c>
      <c r="BP385" s="70">
        <v>4608</v>
      </c>
      <c r="BQ385" s="71"/>
      <c r="BR385" s="70"/>
      <c r="BS385" s="72"/>
      <c r="BT385" s="72"/>
      <c r="BU385" s="70">
        <v>13915309</v>
      </c>
      <c r="BV385" s="70">
        <v>48308</v>
      </c>
      <c r="BW385" s="74">
        <v>9613264</v>
      </c>
      <c r="BX385" s="70">
        <v>23576881</v>
      </c>
    </row>
    <row r="386" spans="1:76" x14ac:dyDescent="0.3">
      <c r="A386" s="73" t="s">
        <v>10</v>
      </c>
      <c r="B386" s="2" t="s">
        <v>23</v>
      </c>
      <c r="C386" s="2" t="s">
        <v>30</v>
      </c>
      <c r="D386" s="2" t="s">
        <v>18</v>
      </c>
      <c r="E386" s="2" t="s">
        <v>15</v>
      </c>
      <c r="F386" s="17" t="str">
        <f>+Tabela1[[#This Row],[WK]]&amp;Tabela1[[#This Row],[PK]]&amp;Tabela1[[#This Row],[GK]]</f>
        <v>060704</v>
      </c>
      <c r="G386" s="2" t="s">
        <v>389</v>
      </c>
      <c r="H386" s="3">
        <v>205082483.59</v>
      </c>
      <c r="I386" s="4">
        <v>1.125</v>
      </c>
      <c r="J386" s="3">
        <v>230717794.03999999</v>
      </c>
      <c r="K386" s="4">
        <v>7.0000000000000007E-2</v>
      </c>
      <c r="L386" s="3">
        <v>16150246</v>
      </c>
      <c r="M386" s="3"/>
      <c r="N386" s="5"/>
      <c r="O386" s="3">
        <v>133494064.85000001</v>
      </c>
      <c r="P386" s="4">
        <v>1.125</v>
      </c>
      <c r="Q386" s="3">
        <v>150180822.96000001</v>
      </c>
      <c r="R386" s="4">
        <v>1.6E-2</v>
      </c>
      <c r="S386" s="3">
        <v>2402893</v>
      </c>
      <c r="T386" s="3"/>
      <c r="U386" s="5"/>
      <c r="V386" s="3">
        <v>13004696</v>
      </c>
      <c r="W386" s="5"/>
      <c r="X386" s="3">
        <v>27380509</v>
      </c>
      <c r="Y386" s="3">
        <v>12882364</v>
      </c>
      <c r="Z386" s="3">
        <v>234413</v>
      </c>
      <c r="AA386" s="3">
        <v>965999</v>
      </c>
      <c r="AB386" s="3">
        <v>13297733</v>
      </c>
      <c r="AC386" s="3">
        <v>0</v>
      </c>
      <c r="AD386" s="3">
        <v>13588556</v>
      </c>
      <c r="AE386" s="3">
        <v>0</v>
      </c>
      <c r="AF386" s="3">
        <v>16150246</v>
      </c>
      <c r="AG386" s="3">
        <v>2402893</v>
      </c>
      <c r="AH386" s="3">
        <v>13588556</v>
      </c>
      <c r="AI386" s="3">
        <v>13004696</v>
      </c>
      <c r="AJ386" s="3">
        <v>-1799755</v>
      </c>
      <c r="AK386" s="3">
        <v>-2587012</v>
      </c>
      <c r="AL386" s="3">
        <v>2288443</v>
      </c>
      <c r="AM386" s="3">
        <v>-4875455</v>
      </c>
      <c r="AN386" s="3">
        <v>-787257</v>
      </c>
      <c r="AO386" s="3">
        <v>0</v>
      </c>
      <c r="AP386" s="3">
        <v>0</v>
      </c>
      <c r="AQ386" s="3">
        <v>-787257</v>
      </c>
      <c r="AR386" s="3">
        <f>Tabela1[[#This Row],[Potrzeby finansowe 2027
w tym:]]+Tabela1[[#This Row],[Rozliczenie 2025 potrz. fin.]]</f>
        <v>26593252</v>
      </c>
      <c r="AS386" s="3">
        <v>0</v>
      </c>
      <c r="AT386" s="3">
        <v>0</v>
      </c>
      <c r="AU386" s="3"/>
      <c r="AV386" s="3"/>
      <c r="AW386" s="3"/>
      <c r="AX386" s="3"/>
      <c r="AY386" s="3"/>
      <c r="AZ386" s="3"/>
      <c r="BA386" s="3">
        <v>234413</v>
      </c>
      <c r="BB386" s="3">
        <v>0</v>
      </c>
      <c r="BC386" s="3">
        <v>359.78</v>
      </c>
      <c r="BD386" s="3">
        <v>0</v>
      </c>
      <c r="BE386" s="3">
        <v>2298.5</v>
      </c>
      <c r="BF386" s="3">
        <v>0.22</v>
      </c>
      <c r="BG386" s="3">
        <v>704101</v>
      </c>
      <c r="BH386" s="3">
        <v>6616</v>
      </c>
      <c r="BI386" s="3">
        <v>261898</v>
      </c>
      <c r="BJ386" s="3">
        <v>4024542.2624999993</v>
      </c>
      <c r="BK386" s="3">
        <v>1787936.2599999998</v>
      </c>
      <c r="BL386" s="3">
        <v>2147316.86</v>
      </c>
      <c r="BM386" s="3">
        <v>4651790.29</v>
      </c>
      <c r="BN386" s="53">
        <v>0.63563228038760344</v>
      </c>
      <c r="BO386" s="54">
        <v>2.9457810000000002E-4</v>
      </c>
      <c r="BP386" s="70">
        <v>7408</v>
      </c>
      <c r="BQ386" s="71"/>
      <c r="BR386" s="70"/>
      <c r="BS386" s="72"/>
      <c r="BT386" s="72"/>
      <c r="BU386" s="70">
        <v>16150246</v>
      </c>
      <c r="BV386" s="70">
        <v>2402893</v>
      </c>
      <c r="BW386" s="74">
        <v>13588556</v>
      </c>
      <c r="BX386" s="70">
        <v>32141695</v>
      </c>
    </row>
    <row r="387" spans="1:76" x14ac:dyDescent="0.3">
      <c r="A387" s="73" t="s">
        <v>10</v>
      </c>
      <c r="B387" s="2" t="s">
        <v>23</v>
      </c>
      <c r="C387" s="2" t="s">
        <v>30</v>
      </c>
      <c r="D387" s="2" t="s">
        <v>21</v>
      </c>
      <c r="E387" s="2" t="s">
        <v>15</v>
      </c>
      <c r="F387" s="17" t="str">
        <f>+Tabela1[[#This Row],[WK]]&amp;Tabela1[[#This Row],[PK]]&amp;Tabela1[[#This Row],[GK]]</f>
        <v>060705</v>
      </c>
      <c r="G387" s="2" t="s">
        <v>386</v>
      </c>
      <c r="H387" s="3">
        <v>256525215.19</v>
      </c>
      <c r="I387" s="4">
        <v>1.125</v>
      </c>
      <c r="J387" s="3">
        <v>288590867.08999997</v>
      </c>
      <c r="K387" s="4">
        <v>7.0000000000000007E-2</v>
      </c>
      <c r="L387" s="3">
        <v>20201361</v>
      </c>
      <c r="M387" s="3"/>
      <c r="N387" s="5"/>
      <c r="O387" s="3">
        <v>14949290.630000001</v>
      </c>
      <c r="P387" s="4">
        <v>1.125</v>
      </c>
      <c r="Q387" s="3">
        <v>16817951.960000001</v>
      </c>
      <c r="R387" s="4">
        <v>1.6E-2</v>
      </c>
      <c r="S387" s="3">
        <v>269087</v>
      </c>
      <c r="T387" s="3"/>
      <c r="U387" s="5"/>
      <c r="V387" s="3">
        <v>13052938</v>
      </c>
      <c r="W387" s="5"/>
      <c r="X387" s="3">
        <v>21232306</v>
      </c>
      <c r="Y387" s="3">
        <v>2363363</v>
      </c>
      <c r="Z387" s="3">
        <v>246898</v>
      </c>
      <c r="AA387" s="3">
        <v>1065609</v>
      </c>
      <c r="AB387" s="3">
        <v>11376380</v>
      </c>
      <c r="AC387" s="3">
        <v>6180056</v>
      </c>
      <c r="AD387" s="3">
        <v>8179368</v>
      </c>
      <c r="AE387" s="3">
        <v>0</v>
      </c>
      <c r="AF387" s="3">
        <v>20201361</v>
      </c>
      <c r="AG387" s="3">
        <v>269087</v>
      </c>
      <c r="AH387" s="3">
        <v>8179368</v>
      </c>
      <c r="AI387" s="3">
        <v>13052938</v>
      </c>
      <c r="AJ387" s="3">
        <v>288099</v>
      </c>
      <c r="AK387" s="3">
        <v>288099</v>
      </c>
      <c r="AL387" s="3">
        <v>847474</v>
      </c>
      <c r="AM387" s="3">
        <v>-559375</v>
      </c>
      <c r="AN387" s="3">
        <v>-155839</v>
      </c>
      <c r="AO387" s="3">
        <v>0</v>
      </c>
      <c r="AP387" s="3">
        <v>155839</v>
      </c>
      <c r="AQ387" s="3">
        <v>0</v>
      </c>
      <c r="AR387" s="3">
        <f>Tabela1[[#This Row],[Potrzeby finansowe 2027
w tym:]]+Tabela1[[#This Row],[Rozliczenie 2025 potrz. fin.]]</f>
        <v>21232306</v>
      </c>
      <c r="AS387" s="3">
        <v>0</v>
      </c>
      <c r="AT387" s="3">
        <v>0</v>
      </c>
      <c r="AU387" s="3"/>
      <c r="AV387" s="3"/>
      <c r="AW387" s="3"/>
      <c r="AX387" s="3"/>
      <c r="AY387" s="3"/>
      <c r="AZ387" s="3"/>
      <c r="BA387" s="3">
        <v>246898</v>
      </c>
      <c r="BB387" s="3">
        <v>0</v>
      </c>
      <c r="BC387" s="3">
        <v>0</v>
      </c>
      <c r="BD387" s="3">
        <v>0</v>
      </c>
      <c r="BE387" s="3">
        <v>364.4</v>
      </c>
      <c r="BF387" s="3">
        <v>6874.45</v>
      </c>
      <c r="BG387" s="3">
        <v>726982</v>
      </c>
      <c r="BH387" s="3">
        <v>6831</v>
      </c>
      <c r="BI387" s="3">
        <v>338627</v>
      </c>
      <c r="BJ387" s="3">
        <v>5203632.7324999999</v>
      </c>
      <c r="BK387" s="3">
        <v>2473105.6100000003</v>
      </c>
      <c r="BL387" s="3">
        <v>3080553.36</v>
      </c>
      <c r="BM387" s="3">
        <v>4761001.7699999996</v>
      </c>
      <c r="BN387" s="53">
        <v>0.9094727810264589</v>
      </c>
      <c r="BO387" s="54">
        <v>2.4206480000000001E-4</v>
      </c>
      <c r="BP387" s="70">
        <v>6087</v>
      </c>
      <c r="BQ387" s="71"/>
      <c r="BR387" s="70"/>
      <c r="BS387" s="72"/>
      <c r="BT387" s="72"/>
      <c r="BU387" s="70">
        <v>20201361</v>
      </c>
      <c r="BV387" s="70">
        <v>269087</v>
      </c>
      <c r="BW387" s="74">
        <v>8179368</v>
      </c>
      <c r="BX387" s="70">
        <v>28649816</v>
      </c>
    </row>
    <row r="388" spans="1:76" x14ac:dyDescent="0.3">
      <c r="A388" s="73" t="s">
        <v>10</v>
      </c>
      <c r="B388" s="2" t="s">
        <v>23</v>
      </c>
      <c r="C388" s="2" t="s">
        <v>30</v>
      </c>
      <c r="D388" s="2" t="s">
        <v>23</v>
      </c>
      <c r="E388" s="2" t="s">
        <v>15</v>
      </c>
      <c r="F388" s="17" t="str">
        <f>+Tabela1[[#This Row],[WK]]&amp;Tabela1[[#This Row],[PK]]&amp;Tabela1[[#This Row],[GK]]</f>
        <v>060706</v>
      </c>
      <c r="G388" s="2" t="s">
        <v>390</v>
      </c>
      <c r="H388" s="3">
        <v>170937717.75999999</v>
      </c>
      <c r="I388" s="4">
        <v>1.125</v>
      </c>
      <c r="J388" s="3">
        <v>192304932.47999999</v>
      </c>
      <c r="K388" s="4">
        <v>7.0000000000000007E-2</v>
      </c>
      <c r="L388" s="3">
        <v>13461345</v>
      </c>
      <c r="M388" s="3"/>
      <c r="N388" s="5"/>
      <c r="O388" s="3">
        <v>3384619.81</v>
      </c>
      <c r="P388" s="4">
        <v>1.125</v>
      </c>
      <c r="Q388" s="3">
        <v>3807697.29</v>
      </c>
      <c r="R388" s="4">
        <v>1.6E-2</v>
      </c>
      <c r="S388" s="3">
        <v>60923</v>
      </c>
      <c r="T388" s="3"/>
      <c r="U388" s="5"/>
      <c r="V388" s="3">
        <v>9048741</v>
      </c>
      <c r="W388" s="5"/>
      <c r="X388" s="3">
        <v>24110481</v>
      </c>
      <c r="Y388" s="3">
        <v>9632814</v>
      </c>
      <c r="Z388" s="3">
        <v>11724</v>
      </c>
      <c r="AA388" s="3">
        <v>905283</v>
      </c>
      <c r="AB388" s="3">
        <v>13235535</v>
      </c>
      <c r="AC388" s="3">
        <v>325125</v>
      </c>
      <c r="AD388" s="3">
        <v>15061739</v>
      </c>
      <c r="AE388" s="3">
        <v>0</v>
      </c>
      <c r="AF388" s="3">
        <v>13461345</v>
      </c>
      <c r="AG388" s="3">
        <v>60923</v>
      </c>
      <c r="AH388" s="3">
        <v>15061739</v>
      </c>
      <c r="AI388" s="3">
        <v>9048741</v>
      </c>
      <c r="AJ388" s="3">
        <v>-636227</v>
      </c>
      <c r="AK388" s="3">
        <v>-636227</v>
      </c>
      <c r="AL388" s="3">
        <v>969168</v>
      </c>
      <c r="AM388" s="3">
        <v>-1605395</v>
      </c>
      <c r="AN388" s="3">
        <v>-23996</v>
      </c>
      <c r="AO388" s="3">
        <v>0</v>
      </c>
      <c r="AP388" s="3">
        <v>23996</v>
      </c>
      <c r="AQ388" s="3">
        <v>0</v>
      </c>
      <c r="AR388" s="3">
        <f>Tabela1[[#This Row],[Potrzeby finansowe 2027
w tym:]]+Tabela1[[#This Row],[Rozliczenie 2025 potrz. fin.]]</f>
        <v>24110481</v>
      </c>
      <c r="AS388" s="3">
        <v>0</v>
      </c>
      <c r="AT388" s="3">
        <v>0</v>
      </c>
      <c r="AU388" s="3"/>
      <c r="AV388" s="3"/>
      <c r="AW388" s="3"/>
      <c r="AX388" s="3"/>
      <c r="AY388" s="3"/>
      <c r="AZ388" s="3"/>
      <c r="BA388" s="3">
        <v>11724</v>
      </c>
      <c r="BB388" s="3">
        <v>0</v>
      </c>
      <c r="BC388" s="3">
        <v>0</v>
      </c>
      <c r="BD388" s="3">
        <v>117.1</v>
      </c>
      <c r="BE388" s="3">
        <v>0.23</v>
      </c>
      <c r="BF388" s="3">
        <v>0.75</v>
      </c>
      <c r="BG388" s="3">
        <v>564366</v>
      </c>
      <c r="BH388" s="3">
        <v>5303</v>
      </c>
      <c r="BI388" s="3">
        <v>340917</v>
      </c>
      <c r="BJ388" s="3">
        <v>5238819.6775000002</v>
      </c>
      <c r="BK388" s="3">
        <v>2475117.6799999997</v>
      </c>
      <c r="BL388" s="3">
        <v>1300089.47</v>
      </c>
      <c r="BM388" s="3">
        <v>8454629.0500000007</v>
      </c>
      <c r="BN388" s="53">
        <v>0.60879102431381338</v>
      </c>
      <c r="BO388" s="54">
        <v>2.0342560000000001E-4</v>
      </c>
      <c r="BP388" s="70">
        <v>5116</v>
      </c>
      <c r="BQ388" s="71"/>
      <c r="BR388" s="70"/>
      <c r="BS388" s="72"/>
      <c r="BT388" s="72"/>
      <c r="BU388" s="70">
        <v>13461345</v>
      </c>
      <c r="BV388" s="70">
        <v>60923</v>
      </c>
      <c r="BW388" s="74">
        <v>15061739</v>
      </c>
      <c r="BX388" s="70">
        <v>28584007</v>
      </c>
    </row>
    <row r="389" spans="1:76" x14ac:dyDescent="0.3">
      <c r="A389" s="73" t="s">
        <v>10</v>
      </c>
      <c r="B389" s="2" t="s">
        <v>23</v>
      </c>
      <c r="C389" s="2" t="s">
        <v>30</v>
      </c>
      <c r="D389" s="2" t="s">
        <v>30</v>
      </c>
      <c r="E389" s="2" t="s">
        <v>15</v>
      </c>
      <c r="F389" s="17" t="str">
        <f>+Tabela1[[#This Row],[WK]]&amp;Tabela1[[#This Row],[PK]]&amp;Tabela1[[#This Row],[GK]]</f>
        <v>060707</v>
      </c>
      <c r="G389" s="2" t="s">
        <v>391</v>
      </c>
      <c r="H389" s="3">
        <v>183930033.52000001</v>
      </c>
      <c r="I389" s="4">
        <v>1.125</v>
      </c>
      <c r="J389" s="3">
        <v>206921287.71000001</v>
      </c>
      <c r="K389" s="4">
        <v>7.0000000000000007E-2</v>
      </c>
      <c r="L389" s="3">
        <v>14484490</v>
      </c>
      <c r="M389" s="3"/>
      <c r="N389" s="5"/>
      <c r="O389" s="3">
        <v>4749179.66</v>
      </c>
      <c r="P389" s="4">
        <v>1.125</v>
      </c>
      <c r="Q389" s="3">
        <v>5342827.12</v>
      </c>
      <c r="R389" s="4">
        <v>1.6E-2</v>
      </c>
      <c r="S389" s="3">
        <v>85485</v>
      </c>
      <c r="T389" s="3"/>
      <c r="U389" s="5"/>
      <c r="V389" s="3">
        <v>8787095</v>
      </c>
      <c r="W389" s="5"/>
      <c r="X389" s="3">
        <v>18909450</v>
      </c>
      <c r="Y389" s="3">
        <v>7741614</v>
      </c>
      <c r="Z389" s="3">
        <v>198</v>
      </c>
      <c r="AA389" s="3">
        <v>945159</v>
      </c>
      <c r="AB389" s="3">
        <v>10079920</v>
      </c>
      <c r="AC389" s="3">
        <v>142559</v>
      </c>
      <c r="AD389" s="3">
        <v>9788327</v>
      </c>
      <c r="AE389" s="3">
        <v>0</v>
      </c>
      <c r="AF389" s="3">
        <v>14484490</v>
      </c>
      <c r="AG389" s="3">
        <v>85485</v>
      </c>
      <c r="AH389" s="3">
        <v>9788327</v>
      </c>
      <c r="AI389" s="3">
        <v>8787095</v>
      </c>
      <c r="AJ389" s="3">
        <v>-986284</v>
      </c>
      <c r="AK389" s="3">
        <v>-1320312</v>
      </c>
      <c r="AL389" s="3">
        <v>369365</v>
      </c>
      <c r="AM389" s="3">
        <v>-1689677</v>
      </c>
      <c r="AN389" s="3">
        <v>-873014</v>
      </c>
      <c r="AO389" s="3">
        <v>0</v>
      </c>
      <c r="AP389" s="3">
        <v>538986</v>
      </c>
      <c r="AQ389" s="3">
        <v>-334028</v>
      </c>
      <c r="AR389" s="3">
        <f>Tabela1[[#This Row],[Potrzeby finansowe 2027
w tym:]]+Tabela1[[#This Row],[Rozliczenie 2025 potrz. fin.]]</f>
        <v>18575422</v>
      </c>
      <c r="AS389" s="3">
        <v>0</v>
      </c>
      <c r="AT389" s="3">
        <v>0</v>
      </c>
      <c r="AU389" s="3"/>
      <c r="AV389" s="3"/>
      <c r="AW389" s="3"/>
      <c r="AX389" s="3"/>
      <c r="AY389" s="3"/>
      <c r="AZ389" s="3"/>
      <c r="BA389" s="3">
        <v>198</v>
      </c>
      <c r="BB389" s="3">
        <v>0</v>
      </c>
      <c r="BC389" s="3">
        <v>0</v>
      </c>
      <c r="BD389" s="3">
        <v>0</v>
      </c>
      <c r="BE389" s="3">
        <v>3.77</v>
      </c>
      <c r="BF389" s="3">
        <v>0.3</v>
      </c>
      <c r="BG389" s="3">
        <v>616727</v>
      </c>
      <c r="BH389" s="3">
        <v>5795</v>
      </c>
      <c r="BI389" s="3">
        <v>328432</v>
      </c>
      <c r="BJ389" s="3">
        <v>5046957.7225000001</v>
      </c>
      <c r="BK389" s="3">
        <v>2967836.0700000003</v>
      </c>
      <c r="BL389" s="3">
        <v>211114.68</v>
      </c>
      <c r="BM389" s="3">
        <v>7894257.25</v>
      </c>
      <c r="BN389" s="53">
        <v>0.6987325480540556</v>
      </c>
      <c r="BO389" s="54">
        <v>2.1977220000000001E-4</v>
      </c>
      <c r="BP389" s="70">
        <v>5527</v>
      </c>
      <c r="BQ389" s="71"/>
      <c r="BR389" s="70"/>
      <c r="BS389" s="72"/>
      <c r="BT389" s="72"/>
      <c r="BU389" s="70">
        <v>14484490</v>
      </c>
      <c r="BV389" s="70">
        <v>85485</v>
      </c>
      <c r="BW389" s="74">
        <v>9788327</v>
      </c>
      <c r="BX389" s="70">
        <v>24358302</v>
      </c>
    </row>
    <row r="390" spans="1:76" x14ac:dyDescent="0.3">
      <c r="A390" s="73" t="s">
        <v>10</v>
      </c>
      <c r="B390" s="2" t="s">
        <v>23</v>
      </c>
      <c r="C390" s="2" t="s">
        <v>30</v>
      </c>
      <c r="D390" s="2" t="s">
        <v>54</v>
      </c>
      <c r="E390" s="2" t="s">
        <v>19</v>
      </c>
      <c r="F390" s="17" t="str">
        <f>+Tabela1[[#This Row],[WK]]&amp;Tabela1[[#This Row],[PK]]&amp;Tabela1[[#This Row],[GK]]</f>
        <v>060708</v>
      </c>
      <c r="G390" s="2" t="s">
        <v>392</v>
      </c>
      <c r="H390" s="3">
        <v>243784597.47999999</v>
      </c>
      <c r="I390" s="4">
        <v>1.125</v>
      </c>
      <c r="J390" s="3">
        <v>274257672.17000002</v>
      </c>
      <c r="K390" s="4">
        <v>7.0000000000000007E-2</v>
      </c>
      <c r="L390" s="3">
        <v>19198037</v>
      </c>
      <c r="M390" s="3"/>
      <c r="N390" s="5"/>
      <c r="O390" s="3">
        <v>7005688.8300000001</v>
      </c>
      <c r="P390" s="4">
        <v>1.125</v>
      </c>
      <c r="Q390" s="3">
        <v>7881399.9299999997</v>
      </c>
      <c r="R390" s="4">
        <v>1.6E-2</v>
      </c>
      <c r="S390" s="3">
        <v>126102</v>
      </c>
      <c r="T390" s="3"/>
      <c r="U390" s="5"/>
      <c r="V390" s="3">
        <v>13004636</v>
      </c>
      <c r="W390" s="5"/>
      <c r="X390" s="3">
        <v>30877863</v>
      </c>
      <c r="Y390" s="3">
        <v>11493799</v>
      </c>
      <c r="Z390" s="3">
        <v>57829</v>
      </c>
      <c r="AA390" s="3">
        <v>1473098</v>
      </c>
      <c r="AB390" s="3">
        <v>15863065</v>
      </c>
      <c r="AC390" s="3">
        <v>1990072</v>
      </c>
      <c r="AD390" s="3">
        <v>17873227</v>
      </c>
      <c r="AE390" s="3">
        <v>0</v>
      </c>
      <c r="AF390" s="3">
        <v>19198037</v>
      </c>
      <c r="AG390" s="3">
        <v>126102</v>
      </c>
      <c r="AH390" s="3">
        <v>17873227</v>
      </c>
      <c r="AI390" s="3">
        <v>13004636</v>
      </c>
      <c r="AJ390" s="3">
        <v>3616075</v>
      </c>
      <c r="AK390" s="3">
        <v>3616075</v>
      </c>
      <c r="AL390" s="3">
        <v>515956</v>
      </c>
      <c r="AM390" s="3">
        <v>3100119</v>
      </c>
      <c r="AN390" s="3">
        <v>-431939</v>
      </c>
      <c r="AO390" s="3">
        <v>0</v>
      </c>
      <c r="AP390" s="3">
        <v>431939</v>
      </c>
      <c r="AQ390" s="3">
        <v>0</v>
      </c>
      <c r="AR390" s="3">
        <f>Tabela1[[#This Row],[Potrzeby finansowe 2027
w tym:]]+Tabela1[[#This Row],[Rozliczenie 2025 potrz. fin.]]</f>
        <v>30877863</v>
      </c>
      <c r="AS390" s="3">
        <v>0</v>
      </c>
      <c r="AT390" s="3">
        <v>0</v>
      </c>
      <c r="AU390" s="3"/>
      <c r="AV390" s="3"/>
      <c r="AW390" s="3"/>
      <c r="AX390" s="3"/>
      <c r="AY390" s="3"/>
      <c r="AZ390" s="3"/>
      <c r="BA390" s="3">
        <v>57829</v>
      </c>
      <c r="BB390" s="3">
        <v>0</v>
      </c>
      <c r="BC390" s="3">
        <v>2.35</v>
      </c>
      <c r="BD390" s="3">
        <v>0</v>
      </c>
      <c r="BE390" s="3">
        <v>0.81</v>
      </c>
      <c r="BF390" s="3">
        <v>1713.45</v>
      </c>
      <c r="BG390" s="3">
        <v>852989</v>
      </c>
      <c r="BH390" s="3">
        <v>8015</v>
      </c>
      <c r="BI390" s="3">
        <v>620109</v>
      </c>
      <c r="BJ390" s="3">
        <v>9529108.7700000014</v>
      </c>
      <c r="BK390" s="3">
        <v>6809404.4400000013</v>
      </c>
      <c r="BL390" s="3">
        <v>426207.75</v>
      </c>
      <c r="BM390" s="3">
        <v>10026401.82</v>
      </c>
      <c r="BN390" s="53">
        <v>0.67622618281525426</v>
      </c>
      <c r="BO390" s="54">
        <v>3.0043080000000002E-4</v>
      </c>
      <c r="BP390" s="70">
        <v>7555</v>
      </c>
      <c r="BQ390" s="71"/>
      <c r="BR390" s="70"/>
      <c r="BS390" s="72"/>
      <c r="BT390" s="72"/>
      <c r="BU390" s="70">
        <v>19198037</v>
      </c>
      <c r="BV390" s="70">
        <v>126102</v>
      </c>
      <c r="BW390" s="74">
        <v>17873227</v>
      </c>
      <c r="BX390" s="70">
        <v>37197366</v>
      </c>
    </row>
    <row r="391" spans="1:76" x14ac:dyDescent="0.3">
      <c r="A391" s="73" t="s">
        <v>10</v>
      </c>
      <c r="B391" s="2" t="s">
        <v>23</v>
      </c>
      <c r="C391" s="2" t="s">
        <v>30</v>
      </c>
      <c r="D391" s="2" t="s">
        <v>56</v>
      </c>
      <c r="E391" s="2" t="s">
        <v>15</v>
      </c>
      <c r="F391" s="17" t="str">
        <f>+Tabela1[[#This Row],[WK]]&amp;Tabela1[[#This Row],[PK]]&amp;Tabela1[[#This Row],[GK]]</f>
        <v>060709</v>
      </c>
      <c r="G391" s="2" t="s">
        <v>393</v>
      </c>
      <c r="H391" s="3">
        <v>195847633.84</v>
      </c>
      <c r="I391" s="4">
        <v>1.125</v>
      </c>
      <c r="J391" s="3">
        <v>220328588.06999999</v>
      </c>
      <c r="K391" s="4">
        <v>7.0000000000000007E-2</v>
      </c>
      <c r="L391" s="3">
        <v>15423001</v>
      </c>
      <c r="M391" s="3"/>
      <c r="N391" s="5"/>
      <c r="O391" s="3">
        <v>3359812.37</v>
      </c>
      <c r="P391" s="4">
        <v>1.125</v>
      </c>
      <c r="Q391" s="3">
        <v>3779788.92</v>
      </c>
      <c r="R391" s="4">
        <v>1.6E-2</v>
      </c>
      <c r="S391" s="3">
        <v>60477</v>
      </c>
      <c r="T391" s="3"/>
      <c r="U391" s="5"/>
      <c r="V391" s="3">
        <v>9835657</v>
      </c>
      <c r="W391" s="5"/>
      <c r="X391" s="3">
        <v>21758576</v>
      </c>
      <c r="Y391" s="3">
        <v>6182031</v>
      </c>
      <c r="Z391" s="3">
        <v>5670</v>
      </c>
      <c r="AA391" s="3">
        <v>1015782</v>
      </c>
      <c r="AB391" s="3">
        <v>13406931</v>
      </c>
      <c r="AC391" s="3">
        <v>1148162</v>
      </c>
      <c r="AD391" s="3">
        <v>11922919</v>
      </c>
      <c r="AE391" s="3">
        <v>0</v>
      </c>
      <c r="AF391" s="3">
        <v>15423001</v>
      </c>
      <c r="AG391" s="3">
        <v>60477</v>
      </c>
      <c r="AH391" s="3">
        <v>11922919</v>
      </c>
      <c r="AI391" s="3">
        <v>9835657</v>
      </c>
      <c r="AJ391" s="3">
        <v>104333</v>
      </c>
      <c r="AK391" s="3">
        <v>104333</v>
      </c>
      <c r="AL391" s="3">
        <v>921856</v>
      </c>
      <c r="AM391" s="3">
        <v>-817523</v>
      </c>
      <c r="AN391" s="3">
        <v>-177063</v>
      </c>
      <c r="AO391" s="3">
        <v>0</v>
      </c>
      <c r="AP391" s="3">
        <v>177063</v>
      </c>
      <c r="AQ391" s="3">
        <v>0</v>
      </c>
      <c r="AR391" s="3">
        <f>Tabela1[[#This Row],[Potrzeby finansowe 2027
w tym:]]+Tabela1[[#This Row],[Rozliczenie 2025 potrz. fin.]]</f>
        <v>21758576</v>
      </c>
      <c r="AS391" s="3">
        <v>0</v>
      </c>
      <c r="AT391" s="3">
        <v>0</v>
      </c>
      <c r="AU391" s="3"/>
      <c r="AV391" s="3"/>
      <c r="AW391" s="3"/>
      <c r="AX391" s="3"/>
      <c r="AY391" s="3"/>
      <c r="AZ391" s="3"/>
      <c r="BA391" s="3">
        <v>5670</v>
      </c>
      <c r="BB391" s="3">
        <v>0</v>
      </c>
      <c r="BC391" s="3">
        <v>0</v>
      </c>
      <c r="BD391" s="3">
        <v>0</v>
      </c>
      <c r="BE391" s="3">
        <v>0</v>
      </c>
      <c r="BF391" s="3">
        <v>170.42</v>
      </c>
      <c r="BG391" s="3">
        <v>558088</v>
      </c>
      <c r="BH391" s="3">
        <v>5244</v>
      </c>
      <c r="BI391" s="3">
        <v>457694</v>
      </c>
      <c r="BJ391" s="3">
        <v>7033309.9600000009</v>
      </c>
      <c r="BK391" s="3">
        <v>3669993.0500000007</v>
      </c>
      <c r="BL391" s="3">
        <v>3049080.94</v>
      </c>
      <c r="BM391" s="3">
        <v>7355105.7599999998</v>
      </c>
      <c r="BN391" s="53">
        <v>0.73535155703533761</v>
      </c>
      <c r="BO391" s="54">
        <v>2.0409169999999999E-4</v>
      </c>
      <c r="BP391" s="70">
        <v>5133</v>
      </c>
      <c r="BQ391" s="71"/>
      <c r="BR391" s="70"/>
      <c r="BS391" s="72"/>
      <c r="BT391" s="72"/>
      <c r="BU391" s="70">
        <v>15423001</v>
      </c>
      <c r="BV391" s="70">
        <v>60477</v>
      </c>
      <c r="BW391" s="74">
        <v>11922919</v>
      </c>
      <c r="BX391" s="70">
        <v>27406397</v>
      </c>
    </row>
    <row r="392" spans="1:76" x14ac:dyDescent="0.3">
      <c r="A392" s="73" t="s">
        <v>10</v>
      </c>
      <c r="B392" s="2" t="s">
        <v>23</v>
      </c>
      <c r="C392" s="2" t="s">
        <v>30</v>
      </c>
      <c r="D392" s="2" t="s">
        <v>69</v>
      </c>
      <c r="E392" s="2" t="s">
        <v>15</v>
      </c>
      <c r="F392" s="17" t="str">
        <f>+Tabela1[[#This Row],[WK]]&amp;Tabela1[[#This Row],[PK]]&amp;Tabela1[[#This Row],[GK]]</f>
        <v>060710</v>
      </c>
      <c r="G392" s="2" t="s">
        <v>394</v>
      </c>
      <c r="H392" s="3">
        <v>195755553.44999999</v>
      </c>
      <c r="I392" s="4">
        <v>1.125</v>
      </c>
      <c r="J392" s="3">
        <v>220224997.63</v>
      </c>
      <c r="K392" s="4">
        <v>7.0000000000000007E-2</v>
      </c>
      <c r="L392" s="3">
        <v>15415750</v>
      </c>
      <c r="M392" s="3"/>
      <c r="N392" s="5"/>
      <c r="O392" s="3">
        <v>5249124.41</v>
      </c>
      <c r="P392" s="4">
        <v>1.125</v>
      </c>
      <c r="Q392" s="3">
        <v>5905264.96</v>
      </c>
      <c r="R392" s="4">
        <v>1.6E-2</v>
      </c>
      <c r="S392" s="3">
        <v>94484</v>
      </c>
      <c r="T392" s="3"/>
      <c r="U392" s="5"/>
      <c r="V392" s="3">
        <v>10382676</v>
      </c>
      <c r="W392" s="5"/>
      <c r="X392" s="3">
        <v>24078381</v>
      </c>
      <c r="Y392" s="3">
        <v>10986184</v>
      </c>
      <c r="Z392" s="3">
        <v>184958</v>
      </c>
      <c r="AA392" s="3">
        <v>1139347</v>
      </c>
      <c r="AB392" s="3">
        <v>10366400</v>
      </c>
      <c r="AC392" s="3">
        <v>1401492</v>
      </c>
      <c r="AD392" s="3">
        <v>13695704</v>
      </c>
      <c r="AE392" s="3">
        <v>0</v>
      </c>
      <c r="AF392" s="3">
        <v>15415750</v>
      </c>
      <c r="AG392" s="3">
        <v>94484</v>
      </c>
      <c r="AH392" s="3">
        <v>13695704</v>
      </c>
      <c r="AI392" s="3">
        <v>10382676</v>
      </c>
      <c r="AJ392" s="3">
        <v>1410349</v>
      </c>
      <c r="AK392" s="3">
        <v>1410349</v>
      </c>
      <c r="AL392" s="3">
        <v>808688</v>
      </c>
      <c r="AM392" s="3">
        <v>601661</v>
      </c>
      <c r="AN392" s="3">
        <v>6512</v>
      </c>
      <c r="AO392" s="3">
        <v>0</v>
      </c>
      <c r="AP392" s="3">
        <v>-6512</v>
      </c>
      <c r="AQ392" s="3">
        <v>0</v>
      </c>
      <c r="AR392" s="3">
        <f>Tabela1[[#This Row],[Potrzeby finansowe 2027
w tym:]]+Tabela1[[#This Row],[Rozliczenie 2025 potrz. fin.]]</f>
        <v>24078381</v>
      </c>
      <c r="AS392" s="3">
        <v>0</v>
      </c>
      <c r="AT392" s="3">
        <v>0</v>
      </c>
      <c r="AU392" s="3"/>
      <c r="AV392" s="3"/>
      <c r="AW392" s="3"/>
      <c r="AX392" s="3"/>
      <c r="AY392" s="3"/>
      <c r="AZ392" s="3"/>
      <c r="BA392" s="3">
        <v>184958</v>
      </c>
      <c r="BB392" s="3">
        <v>0</v>
      </c>
      <c r="BC392" s="3">
        <v>0</v>
      </c>
      <c r="BD392" s="3">
        <v>0</v>
      </c>
      <c r="BE392" s="3">
        <v>0</v>
      </c>
      <c r="BF392" s="3">
        <v>5559.29</v>
      </c>
      <c r="BG392" s="3">
        <v>633649</v>
      </c>
      <c r="BH392" s="3">
        <v>5954</v>
      </c>
      <c r="BI392" s="3">
        <v>505698</v>
      </c>
      <c r="BJ392" s="3">
        <v>7770975.8899999987</v>
      </c>
      <c r="BK392" s="3">
        <v>4354828.3299999982</v>
      </c>
      <c r="BL392" s="3">
        <v>126088.21</v>
      </c>
      <c r="BM392" s="3">
        <v>13412413.82</v>
      </c>
      <c r="BN392" s="53">
        <v>0.62049933316545902</v>
      </c>
      <c r="BO392" s="54">
        <v>2.4002579999999999E-4</v>
      </c>
      <c r="BP392" s="70">
        <v>6036</v>
      </c>
      <c r="BQ392" s="71"/>
      <c r="BR392" s="70"/>
      <c r="BS392" s="72"/>
      <c r="BT392" s="72"/>
      <c r="BU392" s="70">
        <v>15415750</v>
      </c>
      <c r="BV392" s="70">
        <v>94484</v>
      </c>
      <c r="BW392" s="74">
        <v>13695704</v>
      </c>
      <c r="BX392" s="70">
        <v>29205938</v>
      </c>
    </row>
    <row r="393" spans="1:76" x14ac:dyDescent="0.3">
      <c r="A393" s="73" t="s">
        <v>10</v>
      </c>
      <c r="B393" s="2" t="s">
        <v>23</v>
      </c>
      <c r="C393" s="2" t="s">
        <v>54</v>
      </c>
      <c r="D393" s="2" t="s">
        <v>12</v>
      </c>
      <c r="E393" s="2" t="s">
        <v>13</v>
      </c>
      <c r="F393" s="17" t="str">
        <f>+Tabela1[[#This Row],[WK]]&amp;Tabela1[[#This Row],[PK]]&amp;Tabela1[[#This Row],[GK]]</f>
        <v>060801</v>
      </c>
      <c r="G393" s="2" t="s">
        <v>395</v>
      </c>
      <c r="H393" s="3">
        <v>1060237258.21</v>
      </c>
      <c r="I393" s="4">
        <v>1.125</v>
      </c>
      <c r="J393" s="3">
        <v>1192766915.49</v>
      </c>
      <c r="K393" s="4">
        <v>7.0000000000000007E-2</v>
      </c>
      <c r="L393" s="3">
        <v>83493684</v>
      </c>
      <c r="M393" s="3"/>
      <c r="N393" s="5"/>
      <c r="O393" s="3">
        <v>188055819.10000002</v>
      </c>
      <c r="P393" s="4">
        <v>1.125</v>
      </c>
      <c r="Q393" s="3">
        <v>211562796.49000001</v>
      </c>
      <c r="R393" s="4">
        <v>1.6E-2</v>
      </c>
      <c r="S393" s="3">
        <v>3385005</v>
      </c>
      <c r="T393" s="3"/>
      <c r="U393" s="5"/>
      <c r="V393" s="3">
        <v>46474405</v>
      </c>
      <c r="W393" s="5"/>
      <c r="X393" s="3">
        <v>53109113</v>
      </c>
      <c r="Y393" s="3">
        <v>0</v>
      </c>
      <c r="Z393" s="3">
        <v>0</v>
      </c>
      <c r="AA393" s="3">
        <v>2931286</v>
      </c>
      <c r="AB393" s="3">
        <v>50177827</v>
      </c>
      <c r="AC393" s="3">
        <v>0</v>
      </c>
      <c r="AD393" s="3">
        <v>7098408</v>
      </c>
      <c r="AE393" s="3">
        <v>0</v>
      </c>
      <c r="AF393" s="3">
        <v>83493684</v>
      </c>
      <c r="AG393" s="3">
        <v>3385005</v>
      </c>
      <c r="AH393" s="3">
        <v>7098408</v>
      </c>
      <c r="AI393" s="3">
        <v>46474405</v>
      </c>
      <c r="AJ393" s="3">
        <v>1622619</v>
      </c>
      <c r="AK393" s="3">
        <v>2086319</v>
      </c>
      <c r="AL393" s="3">
        <v>2005433</v>
      </c>
      <c r="AM393" s="3">
        <v>80886</v>
      </c>
      <c r="AN393" s="3">
        <v>463700</v>
      </c>
      <c r="AO393" s="3">
        <v>0</v>
      </c>
      <c r="AP393" s="3">
        <v>0</v>
      </c>
      <c r="AQ393" s="3">
        <v>463700</v>
      </c>
      <c r="AR393" s="3">
        <f>Tabela1[[#This Row],[Potrzeby finansowe 2027
w tym:]]+Tabela1[[#This Row],[Rozliczenie 2025 potrz. fin.]]</f>
        <v>53572813</v>
      </c>
      <c r="AS393" s="3">
        <v>0</v>
      </c>
      <c r="AT393" s="3">
        <v>0</v>
      </c>
      <c r="AU393" s="3"/>
      <c r="AV393" s="3"/>
      <c r="AW393" s="3"/>
      <c r="AX393" s="3"/>
      <c r="AY393" s="3"/>
      <c r="AZ393" s="3"/>
      <c r="BA393" s="3">
        <v>0</v>
      </c>
      <c r="BB393" s="3">
        <v>0</v>
      </c>
      <c r="BC393" s="3">
        <v>0</v>
      </c>
      <c r="BD393" s="3">
        <v>0</v>
      </c>
      <c r="BE393" s="3">
        <v>0</v>
      </c>
      <c r="BF393" s="3">
        <v>0</v>
      </c>
      <c r="BG393" s="3">
        <v>2061539</v>
      </c>
      <c r="BH393" s="3">
        <v>19371</v>
      </c>
      <c r="BI393" s="3">
        <v>869747</v>
      </c>
      <c r="BJ393" s="3">
        <v>13365265.692500001</v>
      </c>
      <c r="BK393" s="3">
        <v>6401589.120000001</v>
      </c>
      <c r="BL393" s="3">
        <v>8043997.6799999997</v>
      </c>
      <c r="BM393" s="3">
        <v>11766710.93</v>
      </c>
      <c r="BN393" s="53">
        <v>1.0631375730953248</v>
      </c>
      <c r="BO393" s="54">
        <v>7.9173640000000005E-4</v>
      </c>
      <c r="BP393" s="70">
        <v>19910</v>
      </c>
      <c r="BQ393" s="71"/>
      <c r="BR393" s="70"/>
      <c r="BS393" s="72"/>
      <c r="BT393" s="72"/>
      <c r="BU393" s="70">
        <v>83493684</v>
      </c>
      <c r="BV393" s="70">
        <v>3385005</v>
      </c>
      <c r="BW393" s="74">
        <v>7098408</v>
      </c>
      <c r="BX393" s="70">
        <v>93977097</v>
      </c>
    </row>
    <row r="394" spans="1:76" x14ac:dyDescent="0.3">
      <c r="A394" s="73" t="s">
        <v>10</v>
      </c>
      <c r="B394" s="2" t="s">
        <v>23</v>
      </c>
      <c r="C394" s="2" t="s">
        <v>54</v>
      </c>
      <c r="D394" s="2" t="s">
        <v>11</v>
      </c>
      <c r="E394" s="2" t="s">
        <v>15</v>
      </c>
      <c r="F394" s="17" t="str">
        <f>+Tabela1[[#This Row],[WK]]&amp;Tabela1[[#This Row],[PK]]&amp;Tabela1[[#This Row],[GK]]</f>
        <v>060802</v>
      </c>
      <c r="G394" s="2" t="s">
        <v>396</v>
      </c>
      <c r="H394" s="3">
        <v>114350973.92</v>
      </c>
      <c r="I394" s="4">
        <v>1.125</v>
      </c>
      <c r="J394" s="3">
        <v>128644845.66</v>
      </c>
      <c r="K394" s="4">
        <v>7.0000000000000007E-2</v>
      </c>
      <c r="L394" s="3">
        <v>9005139</v>
      </c>
      <c r="M394" s="3"/>
      <c r="N394" s="5"/>
      <c r="O394" s="3">
        <v>2465557.48</v>
      </c>
      <c r="P394" s="4">
        <v>1.125</v>
      </c>
      <c r="Q394" s="3">
        <v>2773752.17</v>
      </c>
      <c r="R394" s="4">
        <v>1.6E-2</v>
      </c>
      <c r="S394" s="3">
        <v>44380</v>
      </c>
      <c r="T394" s="3"/>
      <c r="U394" s="5"/>
      <c r="V394" s="3">
        <v>6278094</v>
      </c>
      <c r="W394" s="5"/>
      <c r="X394" s="3">
        <v>16555530</v>
      </c>
      <c r="Y394" s="3">
        <v>5993760</v>
      </c>
      <c r="Z394" s="3">
        <v>62346</v>
      </c>
      <c r="AA394" s="3">
        <v>579962</v>
      </c>
      <c r="AB394" s="3">
        <v>8275083</v>
      </c>
      <c r="AC394" s="3">
        <v>1644379</v>
      </c>
      <c r="AD394" s="3">
        <v>10277437</v>
      </c>
      <c r="AE394" s="3">
        <v>0</v>
      </c>
      <c r="AF394" s="3">
        <v>9005139</v>
      </c>
      <c r="AG394" s="3">
        <v>44380</v>
      </c>
      <c r="AH394" s="3">
        <v>10277437</v>
      </c>
      <c r="AI394" s="3">
        <v>6278094</v>
      </c>
      <c r="AJ394" s="3">
        <v>1112176</v>
      </c>
      <c r="AK394" s="3">
        <v>1112176</v>
      </c>
      <c r="AL394" s="3">
        <v>619644</v>
      </c>
      <c r="AM394" s="3">
        <v>492532</v>
      </c>
      <c r="AN394" s="3">
        <v>-192398</v>
      </c>
      <c r="AO394" s="3">
        <v>0</v>
      </c>
      <c r="AP394" s="3">
        <v>192398</v>
      </c>
      <c r="AQ394" s="3">
        <v>0</v>
      </c>
      <c r="AR394" s="3">
        <f>Tabela1[[#This Row],[Potrzeby finansowe 2027
w tym:]]+Tabela1[[#This Row],[Rozliczenie 2025 potrz. fin.]]</f>
        <v>16555530</v>
      </c>
      <c r="AS394" s="3">
        <v>0</v>
      </c>
      <c r="AT394" s="3">
        <v>0</v>
      </c>
      <c r="AU394" s="3"/>
      <c r="AV394" s="3"/>
      <c r="AW394" s="3"/>
      <c r="AX394" s="3"/>
      <c r="AY394" s="3"/>
      <c r="AZ394" s="3"/>
      <c r="BA394" s="3">
        <v>62346</v>
      </c>
      <c r="BB394" s="3">
        <v>0</v>
      </c>
      <c r="BC394" s="3">
        <v>0</v>
      </c>
      <c r="BD394" s="3">
        <v>0</v>
      </c>
      <c r="BE394" s="3">
        <v>0</v>
      </c>
      <c r="BF394" s="3">
        <v>1873.93</v>
      </c>
      <c r="BG394" s="3">
        <v>400580</v>
      </c>
      <c r="BH394" s="3">
        <v>3764</v>
      </c>
      <c r="BI394" s="3">
        <v>179382</v>
      </c>
      <c r="BJ394" s="3">
        <v>2756538.1350000002</v>
      </c>
      <c r="BK394" s="3">
        <v>930358.0700000003</v>
      </c>
      <c r="BL394" s="3">
        <v>557466.29</v>
      </c>
      <c r="BM394" s="3">
        <v>6189787.6799999997</v>
      </c>
      <c r="BN394" s="53">
        <v>0.64102664540257226</v>
      </c>
      <c r="BO394" s="54">
        <v>1.393535E-4</v>
      </c>
      <c r="BP394" s="70">
        <v>3505</v>
      </c>
      <c r="BQ394" s="71"/>
      <c r="BR394" s="70"/>
      <c r="BS394" s="72"/>
      <c r="BT394" s="72"/>
      <c r="BU394" s="70">
        <v>9005139</v>
      </c>
      <c r="BV394" s="70">
        <v>44380</v>
      </c>
      <c r="BW394" s="74">
        <v>10277437</v>
      </c>
      <c r="BX394" s="70">
        <v>19326956</v>
      </c>
    </row>
    <row r="395" spans="1:76" x14ac:dyDescent="0.3">
      <c r="A395" s="73" t="s">
        <v>10</v>
      </c>
      <c r="B395" s="2" t="s">
        <v>23</v>
      </c>
      <c r="C395" s="2" t="s">
        <v>54</v>
      </c>
      <c r="D395" s="2" t="s">
        <v>16</v>
      </c>
      <c r="E395" s="2" t="s">
        <v>15</v>
      </c>
      <c r="F395" s="17" t="str">
        <f>+Tabela1[[#This Row],[WK]]&amp;Tabela1[[#This Row],[PK]]&amp;Tabela1[[#This Row],[GK]]</f>
        <v>060803</v>
      </c>
      <c r="G395" s="2" t="s">
        <v>397</v>
      </c>
      <c r="H395" s="3">
        <v>183514678.83000001</v>
      </c>
      <c r="I395" s="4">
        <v>1.125</v>
      </c>
      <c r="J395" s="3">
        <v>206454013.68000001</v>
      </c>
      <c r="K395" s="4">
        <v>7.0000000000000007E-2</v>
      </c>
      <c r="L395" s="3">
        <v>14451781</v>
      </c>
      <c r="M395" s="3"/>
      <c r="N395" s="5"/>
      <c r="O395" s="3">
        <v>3301744.68</v>
      </c>
      <c r="P395" s="4">
        <v>1.125</v>
      </c>
      <c r="Q395" s="3">
        <v>3714462.77</v>
      </c>
      <c r="R395" s="4">
        <v>1.6E-2</v>
      </c>
      <c r="S395" s="3">
        <v>59431</v>
      </c>
      <c r="T395" s="3"/>
      <c r="U395" s="5"/>
      <c r="V395" s="3">
        <v>10301115</v>
      </c>
      <c r="W395" s="5"/>
      <c r="X395" s="3">
        <v>22971371</v>
      </c>
      <c r="Y395" s="3">
        <v>9625052</v>
      </c>
      <c r="Z395" s="3">
        <v>544154</v>
      </c>
      <c r="AA395" s="3">
        <v>976543</v>
      </c>
      <c r="AB395" s="3">
        <v>11825622</v>
      </c>
      <c r="AC395" s="3">
        <v>0</v>
      </c>
      <c r="AD395" s="3">
        <v>12780952</v>
      </c>
      <c r="AE395" s="3">
        <v>0</v>
      </c>
      <c r="AF395" s="3">
        <v>14451781</v>
      </c>
      <c r="AG395" s="3">
        <v>59431</v>
      </c>
      <c r="AH395" s="3">
        <v>12780952</v>
      </c>
      <c r="AI395" s="3">
        <v>10301115</v>
      </c>
      <c r="AJ395" s="3">
        <v>724341</v>
      </c>
      <c r="AK395" s="3">
        <v>835037</v>
      </c>
      <c r="AL395" s="3">
        <v>589465</v>
      </c>
      <c r="AM395" s="3">
        <v>245572</v>
      </c>
      <c r="AN395" s="3">
        <v>110696</v>
      </c>
      <c r="AO395" s="3">
        <v>0</v>
      </c>
      <c r="AP395" s="3">
        <v>0</v>
      </c>
      <c r="AQ395" s="3">
        <v>110696</v>
      </c>
      <c r="AR395" s="3">
        <f>Tabela1[[#This Row],[Potrzeby finansowe 2027
w tym:]]+Tabela1[[#This Row],[Rozliczenie 2025 potrz. fin.]]</f>
        <v>23082067</v>
      </c>
      <c r="AS395" s="3">
        <v>0</v>
      </c>
      <c r="AT395" s="3">
        <v>0</v>
      </c>
      <c r="AU395" s="3"/>
      <c r="AV395" s="3"/>
      <c r="AW395" s="3"/>
      <c r="AX395" s="3"/>
      <c r="AY395" s="3"/>
      <c r="AZ395" s="3"/>
      <c r="BA395" s="3">
        <v>544154</v>
      </c>
      <c r="BB395" s="3">
        <v>0</v>
      </c>
      <c r="BC395" s="3">
        <v>0</v>
      </c>
      <c r="BD395" s="3">
        <v>5451.89</v>
      </c>
      <c r="BE395" s="3">
        <v>0.02</v>
      </c>
      <c r="BF395" s="3">
        <v>0</v>
      </c>
      <c r="BG395" s="3">
        <v>589802</v>
      </c>
      <c r="BH395" s="3">
        <v>5542</v>
      </c>
      <c r="BI395" s="3">
        <v>386741</v>
      </c>
      <c r="BJ395" s="3">
        <v>5942992.4424999999</v>
      </c>
      <c r="BK395" s="3">
        <v>3155097.6900000004</v>
      </c>
      <c r="BL395" s="3">
        <v>2478140.02</v>
      </c>
      <c r="BM395" s="3">
        <v>6195298.9699999997</v>
      </c>
      <c r="BN395" s="53">
        <v>0.6460199770571613</v>
      </c>
      <c r="BO395" s="54">
        <v>2.2737469999999999E-4</v>
      </c>
      <c r="BP395" s="70">
        <v>5718</v>
      </c>
      <c r="BQ395" s="71"/>
      <c r="BR395" s="70"/>
      <c r="BS395" s="72"/>
      <c r="BT395" s="72"/>
      <c r="BU395" s="70">
        <v>14451781</v>
      </c>
      <c r="BV395" s="70">
        <v>59431</v>
      </c>
      <c r="BW395" s="74">
        <v>12780952</v>
      </c>
      <c r="BX395" s="70">
        <v>27292164</v>
      </c>
    </row>
    <row r="396" spans="1:76" x14ac:dyDescent="0.3">
      <c r="A396" s="73" t="s">
        <v>10</v>
      </c>
      <c r="B396" s="2" t="s">
        <v>23</v>
      </c>
      <c r="C396" s="2" t="s">
        <v>54</v>
      </c>
      <c r="D396" s="2" t="s">
        <v>18</v>
      </c>
      <c r="E396" s="2" t="s">
        <v>15</v>
      </c>
      <c r="F396" s="17" t="str">
        <f>+Tabela1[[#This Row],[WK]]&amp;Tabela1[[#This Row],[PK]]&amp;Tabela1[[#This Row],[GK]]</f>
        <v>060804</v>
      </c>
      <c r="G396" s="2" t="s">
        <v>398</v>
      </c>
      <c r="H396" s="3">
        <v>72554328.590000004</v>
      </c>
      <c r="I396" s="4">
        <v>1.125</v>
      </c>
      <c r="J396" s="3">
        <v>81623619.659999996</v>
      </c>
      <c r="K396" s="4">
        <v>7.0000000000000007E-2</v>
      </c>
      <c r="L396" s="3">
        <v>5713653</v>
      </c>
      <c r="M396" s="3"/>
      <c r="N396" s="5"/>
      <c r="O396" s="3">
        <v>213196.78</v>
      </c>
      <c r="P396" s="4">
        <v>1.125</v>
      </c>
      <c r="Q396" s="3">
        <v>239846.38</v>
      </c>
      <c r="R396" s="4">
        <v>1.6E-2</v>
      </c>
      <c r="S396" s="3">
        <v>3838</v>
      </c>
      <c r="T396" s="3"/>
      <c r="U396" s="5"/>
      <c r="V396" s="3">
        <v>4104546</v>
      </c>
      <c r="W396" s="5"/>
      <c r="X396" s="3">
        <v>10713161</v>
      </c>
      <c r="Y396" s="3">
        <v>4546108</v>
      </c>
      <c r="Z396" s="3">
        <v>314080</v>
      </c>
      <c r="AA396" s="3">
        <v>647107</v>
      </c>
      <c r="AB396" s="3">
        <v>4162432</v>
      </c>
      <c r="AC396" s="3">
        <v>1043434</v>
      </c>
      <c r="AD396" s="3">
        <v>6608615</v>
      </c>
      <c r="AE396" s="3">
        <v>0</v>
      </c>
      <c r="AF396" s="3">
        <v>5713653</v>
      </c>
      <c r="AG396" s="3">
        <v>3838</v>
      </c>
      <c r="AH396" s="3">
        <v>6608615</v>
      </c>
      <c r="AI396" s="3">
        <v>4104546</v>
      </c>
      <c r="AJ396" s="3">
        <v>663973</v>
      </c>
      <c r="AK396" s="3">
        <v>663973</v>
      </c>
      <c r="AL396" s="3">
        <v>205959</v>
      </c>
      <c r="AM396" s="3">
        <v>458014</v>
      </c>
      <c r="AN396" s="3">
        <v>-29937</v>
      </c>
      <c r="AO396" s="3">
        <v>0</v>
      </c>
      <c r="AP396" s="3">
        <v>29937</v>
      </c>
      <c r="AQ396" s="3">
        <v>0</v>
      </c>
      <c r="AR396" s="3">
        <f>Tabela1[[#This Row],[Potrzeby finansowe 2027
w tym:]]+Tabela1[[#This Row],[Rozliczenie 2025 potrz. fin.]]</f>
        <v>10713161</v>
      </c>
      <c r="AS396" s="3">
        <v>0</v>
      </c>
      <c r="AT396" s="3">
        <v>0</v>
      </c>
      <c r="AU396" s="3"/>
      <c r="AV396" s="3"/>
      <c r="AW396" s="3"/>
      <c r="AX396" s="3"/>
      <c r="AY396" s="3"/>
      <c r="AZ396" s="3"/>
      <c r="BA396" s="3">
        <v>314080</v>
      </c>
      <c r="BB396" s="3">
        <v>0</v>
      </c>
      <c r="BC396" s="3">
        <v>0</v>
      </c>
      <c r="BD396" s="3">
        <v>3146.77</v>
      </c>
      <c r="BE396" s="3">
        <v>0.02</v>
      </c>
      <c r="BF396" s="3">
        <v>0</v>
      </c>
      <c r="BG396" s="3">
        <v>377782</v>
      </c>
      <c r="BH396" s="3">
        <v>2406</v>
      </c>
      <c r="BI396" s="3">
        <v>269325</v>
      </c>
      <c r="BJ396" s="3">
        <v>4138676.1074999999</v>
      </c>
      <c r="BK396" s="3">
        <v>2276433.75</v>
      </c>
      <c r="BL396" s="3">
        <v>1266583.3799999999</v>
      </c>
      <c r="BM396" s="3">
        <v>4915802.67</v>
      </c>
      <c r="BN396" s="53">
        <v>0.61557501655428415</v>
      </c>
      <c r="BO396" s="54">
        <v>9.7909000000000001E-5</v>
      </c>
      <c r="BP396" s="70">
        <v>2462</v>
      </c>
      <c r="BQ396" s="71"/>
      <c r="BR396" s="70"/>
      <c r="BS396" s="72"/>
      <c r="BT396" s="72"/>
      <c r="BU396" s="70">
        <v>5713653</v>
      </c>
      <c r="BV396" s="70">
        <v>3838</v>
      </c>
      <c r="BW396" s="74">
        <v>6608615</v>
      </c>
      <c r="BX396" s="70">
        <v>12326106</v>
      </c>
    </row>
    <row r="397" spans="1:76" x14ac:dyDescent="0.3">
      <c r="A397" s="73" t="s">
        <v>10</v>
      </c>
      <c r="B397" s="2" t="s">
        <v>23</v>
      </c>
      <c r="C397" s="2" t="s">
        <v>54</v>
      </c>
      <c r="D397" s="2" t="s">
        <v>21</v>
      </c>
      <c r="E397" s="2" t="s">
        <v>15</v>
      </c>
      <c r="F397" s="17" t="str">
        <f>+Tabela1[[#This Row],[WK]]&amp;Tabela1[[#This Row],[PK]]&amp;Tabela1[[#This Row],[GK]]</f>
        <v>060805</v>
      </c>
      <c r="G397" s="2" t="s">
        <v>399</v>
      </c>
      <c r="H397" s="3">
        <v>242802644.03</v>
      </c>
      <c r="I397" s="4">
        <v>1.125</v>
      </c>
      <c r="J397" s="3">
        <v>273152974.52999997</v>
      </c>
      <c r="K397" s="4">
        <v>7.0000000000000007E-2</v>
      </c>
      <c r="L397" s="3">
        <v>19120708</v>
      </c>
      <c r="M397" s="3"/>
      <c r="N397" s="5"/>
      <c r="O397" s="3">
        <v>7672478.5800000001</v>
      </c>
      <c r="P397" s="4">
        <v>1.125</v>
      </c>
      <c r="Q397" s="3">
        <v>8631538.4000000004</v>
      </c>
      <c r="R397" s="4">
        <v>1.6E-2</v>
      </c>
      <c r="S397" s="3">
        <v>138105</v>
      </c>
      <c r="T397" s="3"/>
      <c r="U397" s="5"/>
      <c r="V397" s="3">
        <v>13063546</v>
      </c>
      <c r="W397" s="5"/>
      <c r="X397" s="3">
        <v>24784707</v>
      </c>
      <c r="Y397" s="3">
        <v>5915985</v>
      </c>
      <c r="Z397" s="3">
        <v>130696</v>
      </c>
      <c r="AA397" s="3">
        <v>1352851</v>
      </c>
      <c r="AB397" s="3">
        <v>12620781</v>
      </c>
      <c r="AC397" s="3">
        <v>4764394</v>
      </c>
      <c r="AD397" s="3">
        <v>11721161</v>
      </c>
      <c r="AE397" s="3">
        <v>0</v>
      </c>
      <c r="AF397" s="3">
        <v>19120708</v>
      </c>
      <c r="AG397" s="3">
        <v>138105</v>
      </c>
      <c r="AH397" s="3">
        <v>11721161</v>
      </c>
      <c r="AI397" s="3">
        <v>13063546</v>
      </c>
      <c r="AJ397" s="3">
        <v>1678410</v>
      </c>
      <c r="AK397" s="3">
        <v>1678410</v>
      </c>
      <c r="AL397" s="3">
        <v>1004361</v>
      </c>
      <c r="AM397" s="3">
        <v>674049</v>
      </c>
      <c r="AN397" s="3">
        <v>63938</v>
      </c>
      <c r="AO397" s="3">
        <v>0</v>
      </c>
      <c r="AP397" s="3">
        <v>-63938</v>
      </c>
      <c r="AQ397" s="3">
        <v>0</v>
      </c>
      <c r="AR397" s="3">
        <f>Tabela1[[#This Row],[Potrzeby finansowe 2027
w tym:]]+Tabela1[[#This Row],[Rozliczenie 2025 potrz. fin.]]</f>
        <v>24784707</v>
      </c>
      <c r="AS397" s="3">
        <v>0</v>
      </c>
      <c r="AT397" s="3">
        <v>0</v>
      </c>
      <c r="AU397" s="3"/>
      <c r="AV397" s="3"/>
      <c r="AW397" s="3"/>
      <c r="AX397" s="3"/>
      <c r="AY397" s="3"/>
      <c r="AZ397" s="3"/>
      <c r="BA397" s="3">
        <v>130696</v>
      </c>
      <c r="BB397" s="3">
        <v>0</v>
      </c>
      <c r="BC397" s="3">
        <v>0</v>
      </c>
      <c r="BD397" s="3">
        <v>715.82</v>
      </c>
      <c r="BE397" s="3">
        <v>0</v>
      </c>
      <c r="BF397" s="3">
        <v>1780.89</v>
      </c>
      <c r="BG397" s="3">
        <v>695906</v>
      </c>
      <c r="BH397" s="3">
        <v>6539</v>
      </c>
      <c r="BI397" s="3">
        <v>656945</v>
      </c>
      <c r="BJ397" s="3">
        <v>10095163.734999999</v>
      </c>
      <c r="BK397" s="3">
        <v>7280450.2699999996</v>
      </c>
      <c r="BL397" s="3">
        <v>1146113.78</v>
      </c>
      <c r="BM397" s="3">
        <v>8966626.3000000007</v>
      </c>
      <c r="BN397" s="53">
        <v>0.77309345942568297</v>
      </c>
      <c r="BO397" s="54">
        <v>2.3478879999999999E-4</v>
      </c>
      <c r="BP397" s="70">
        <v>5904</v>
      </c>
      <c r="BQ397" s="71"/>
      <c r="BR397" s="70"/>
      <c r="BS397" s="72"/>
      <c r="BT397" s="72"/>
      <c r="BU397" s="70">
        <v>19120708</v>
      </c>
      <c r="BV397" s="70">
        <v>138105</v>
      </c>
      <c r="BW397" s="74">
        <v>11721161</v>
      </c>
      <c r="BX397" s="70">
        <v>30979974</v>
      </c>
    </row>
    <row r="398" spans="1:76" x14ac:dyDescent="0.3">
      <c r="A398" s="73" t="s">
        <v>10</v>
      </c>
      <c r="B398" s="2" t="s">
        <v>23</v>
      </c>
      <c r="C398" s="2" t="s">
        <v>54</v>
      </c>
      <c r="D398" s="2" t="s">
        <v>23</v>
      </c>
      <c r="E398" s="2" t="s">
        <v>19</v>
      </c>
      <c r="F398" s="17" t="str">
        <f>+Tabela1[[#This Row],[WK]]&amp;Tabela1[[#This Row],[PK]]&amp;Tabela1[[#This Row],[GK]]</f>
        <v>060806</v>
      </c>
      <c r="G398" s="2" t="s">
        <v>400</v>
      </c>
      <c r="H398" s="3">
        <v>184865659.43000001</v>
      </c>
      <c r="I398" s="4">
        <v>1.125</v>
      </c>
      <c r="J398" s="3">
        <v>207973866.86000001</v>
      </c>
      <c r="K398" s="4">
        <v>7.0000000000000007E-2</v>
      </c>
      <c r="L398" s="3">
        <v>14558171</v>
      </c>
      <c r="M398" s="3"/>
      <c r="N398" s="5"/>
      <c r="O398" s="3">
        <v>5516509.1099999994</v>
      </c>
      <c r="P398" s="4">
        <v>1.125</v>
      </c>
      <c r="Q398" s="3">
        <v>6206072.75</v>
      </c>
      <c r="R398" s="4">
        <v>1.6E-2</v>
      </c>
      <c r="S398" s="3">
        <v>99297</v>
      </c>
      <c r="T398" s="3"/>
      <c r="U398" s="5"/>
      <c r="V398" s="3">
        <v>10249794</v>
      </c>
      <c r="W398" s="5"/>
      <c r="X398" s="3">
        <v>28522852</v>
      </c>
      <c r="Y398" s="3">
        <v>14449900</v>
      </c>
      <c r="Z398" s="3">
        <v>389563</v>
      </c>
      <c r="AA398" s="3">
        <v>958468</v>
      </c>
      <c r="AB398" s="3">
        <v>12724921</v>
      </c>
      <c r="AC398" s="3">
        <v>0</v>
      </c>
      <c r="AD398" s="3">
        <v>17817530</v>
      </c>
      <c r="AE398" s="3">
        <v>0</v>
      </c>
      <c r="AF398" s="3">
        <v>14558171</v>
      </c>
      <c r="AG398" s="3">
        <v>99297</v>
      </c>
      <c r="AH398" s="3">
        <v>17817530</v>
      </c>
      <c r="AI398" s="3">
        <v>10249794</v>
      </c>
      <c r="AJ398" s="3">
        <v>1179562</v>
      </c>
      <c r="AK398" s="3">
        <v>724034</v>
      </c>
      <c r="AL398" s="3">
        <v>588838</v>
      </c>
      <c r="AM398" s="3">
        <v>135196</v>
      </c>
      <c r="AN398" s="3">
        <v>-455528</v>
      </c>
      <c r="AO398" s="3">
        <v>0</v>
      </c>
      <c r="AP398" s="3">
        <v>0</v>
      </c>
      <c r="AQ398" s="3">
        <v>-455528</v>
      </c>
      <c r="AR398" s="3">
        <f>Tabela1[[#This Row],[Potrzeby finansowe 2027
w tym:]]+Tabela1[[#This Row],[Rozliczenie 2025 potrz. fin.]]</f>
        <v>28067324</v>
      </c>
      <c r="AS398" s="3">
        <v>0</v>
      </c>
      <c r="AT398" s="3">
        <v>0</v>
      </c>
      <c r="AU398" s="3"/>
      <c r="AV398" s="3"/>
      <c r="AW398" s="3"/>
      <c r="AX398" s="3"/>
      <c r="AY398" s="3"/>
      <c r="AZ398" s="3"/>
      <c r="BA398" s="3">
        <v>389563</v>
      </c>
      <c r="BB398" s="3">
        <v>0</v>
      </c>
      <c r="BC398" s="3">
        <v>0</v>
      </c>
      <c r="BD398" s="3">
        <v>3806.22</v>
      </c>
      <c r="BE398" s="3">
        <v>193.66</v>
      </c>
      <c r="BF398" s="3">
        <v>0</v>
      </c>
      <c r="BG398" s="3">
        <v>593313</v>
      </c>
      <c r="BH398" s="3">
        <v>5575</v>
      </c>
      <c r="BI398" s="3">
        <v>365155</v>
      </c>
      <c r="BJ398" s="3">
        <v>5611274.8975</v>
      </c>
      <c r="BK398" s="3">
        <v>1715456.42</v>
      </c>
      <c r="BL398" s="3">
        <v>2321332.59</v>
      </c>
      <c r="BM398" s="3">
        <v>10940608.73</v>
      </c>
      <c r="BN398" s="53">
        <v>0.53971256167053716</v>
      </c>
      <c r="BO398" s="54">
        <v>2.5504009999999998E-4</v>
      </c>
      <c r="BP398" s="70">
        <v>6413</v>
      </c>
      <c r="BQ398" s="71"/>
      <c r="BR398" s="70"/>
      <c r="BS398" s="72"/>
      <c r="BT398" s="72"/>
      <c r="BU398" s="70">
        <v>14558171</v>
      </c>
      <c r="BV398" s="70">
        <v>99297</v>
      </c>
      <c r="BW398" s="74">
        <v>17817530</v>
      </c>
      <c r="BX398" s="70">
        <v>32474998</v>
      </c>
    </row>
    <row r="399" spans="1:76" x14ac:dyDescent="0.3">
      <c r="A399" s="73" t="s">
        <v>10</v>
      </c>
      <c r="B399" s="2" t="s">
        <v>23</v>
      </c>
      <c r="C399" s="2" t="s">
        <v>54</v>
      </c>
      <c r="D399" s="2" t="s">
        <v>30</v>
      </c>
      <c r="E399" s="2" t="s">
        <v>15</v>
      </c>
      <c r="F399" s="17" t="str">
        <f>+Tabela1[[#This Row],[WK]]&amp;Tabela1[[#This Row],[PK]]&amp;Tabela1[[#This Row],[GK]]</f>
        <v>060807</v>
      </c>
      <c r="G399" s="2" t="s">
        <v>395</v>
      </c>
      <c r="H399" s="3">
        <v>541146892.16999996</v>
      </c>
      <c r="I399" s="4">
        <v>1.125</v>
      </c>
      <c r="J399" s="3">
        <v>608790253.69000006</v>
      </c>
      <c r="K399" s="4">
        <v>7.0000000000000007E-2</v>
      </c>
      <c r="L399" s="3">
        <v>42615318</v>
      </c>
      <c r="M399" s="3"/>
      <c r="N399" s="5"/>
      <c r="O399" s="3">
        <v>9271284.5499999989</v>
      </c>
      <c r="P399" s="4">
        <v>1.125</v>
      </c>
      <c r="Q399" s="3">
        <v>10430195.119999999</v>
      </c>
      <c r="R399" s="4">
        <v>1.6E-2</v>
      </c>
      <c r="S399" s="3">
        <v>166883</v>
      </c>
      <c r="T399" s="3"/>
      <c r="U399" s="5"/>
      <c r="V399" s="3">
        <v>27903410</v>
      </c>
      <c r="W399" s="5"/>
      <c r="X399" s="3">
        <v>32782819</v>
      </c>
      <c r="Y399" s="3">
        <v>0</v>
      </c>
      <c r="Z399" s="3">
        <v>437804</v>
      </c>
      <c r="AA399" s="3">
        <v>2076415</v>
      </c>
      <c r="AB399" s="3">
        <v>21641491</v>
      </c>
      <c r="AC399" s="3">
        <v>8627109</v>
      </c>
      <c r="AD399" s="3">
        <v>4879409</v>
      </c>
      <c r="AE399" s="3">
        <v>0</v>
      </c>
      <c r="AF399" s="3">
        <v>42615318</v>
      </c>
      <c r="AG399" s="3">
        <v>166883</v>
      </c>
      <c r="AH399" s="3">
        <v>4879409</v>
      </c>
      <c r="AI399" s="3">
        <v>27903410</v>
      </c>
      <c r="AJ399" s="3">
        <v>-210117</v>
      </c>
      <c r="AK399" s="3">
        <v>-210117</v>
      </c>
      <c r="AL399" s="3">
        <v>2507800</v>
      </c>
      <c r="AM399" s="3">
        <v>-2717917</v>
      </c>
      <c r="AN399" s="3">
        <v>-513399</v>
      </c>
      <c r="AO399" s="3">
        <v>0</v>
      </c>
      <c r="AP399" s="3">
        <v>513399</v>
      </c>
      <c r="AQ399" s="3">
        <v>0</v>
      </c>
      <c r="AR399" s="3">
        <f>Tabela1[[#This Row],[Potrzeby finansowe 2027
w tym:]]+Tabela1[[#This Row],[Rozliczenie 2025 potrz. fin.]]</f>
        <v>32782819</v>
      </c>
      <c r="AS399" s="3">
        <v>0</v>
      </c>
      <c r="AT399" s="3">
        <v>0</v>
      </c>
      <c r="AU399" s="3"/>
      <c r="AV399" s="3"/>
      <c r="AW399" s="3"/>
      <c r="AX399" s="3"/>
      <c r="AY399" s="3"/>
      <c r="AZ399" s="3"/>
      <c r="BA399" s="3">
        <v>437804</v>
      </c>
      <c r="BB399" s="3">
        <v>0</v>
      </c>
      <c r="BC399" s="3">
        <v>41.03</v>
      </c>
      <c r="BD399" s="3">
        <v>4249.6099999999997</v>
      </c>
      <c r="BE399" s="3">
        <v>0</v>
      </c>
      <c r="BF399" s="3">
        <v>0</v>
      </c>
      <c r="BG399" s="3">
        <v>1290285</v>
      </c>
      <c r="BH399" s="3">
        <v>12124</v>
      </c>
      <c r="BI399" s="3">
        <v>786130</v>
      </c>
      <c r="BJ399" s="3">
        <v>12080337.887499999</v>
      </c>
      <c r="BK399" s="3">
        <v>7888979.5700000003</v>
      </c>
      <c r="BL399" s="3">
        <v>2402139.7599999998</v>
      </c>
      <c r="BM399" s="3">
        <v>11961153.75</v>
      </c>
      <c r="BN399" s="53">
        <v>1.0043516782779813</v>
      </c>
      <c r="BO399" s="54">
        <v>4.2072430000000003E-4</v>
      </c>
      <c r="BP399" s="70">
        <v>10581</v>
      </c>
      <c r="BQ399" s="71"/>
      <c r="BR399" s="70"/>
      <c r="BS399" s="72"/>
      <c r="BT399" s="72"/>
      <c r="BU399" s="70">
        <v>42615318</v>
      </c>
      <c r="BV399" s="70">
        <v>166883</v>
      </c>
      <c r="BW399" s="74">
        <v>4879409</v>
      </c>
      <c r="BX399" s="70">
        <v>47661610</v>
      </c>
    </row>
    <row r="400" spans="1:76" x14ac:dyDescent="0.3">
      <c r="A400" s="73" t="s">
        <v>10</v>
      </c>
      <c r="B400" s="2" t="s">
        <v>23</v>
      </c>
      <c r="C400" s="2" t="s">
        <v>54</v>
      </c>
      <c r="D400" s="2" t="s">
        <v>54</v>
      </c>
      <c r="E400" s="2" t="s">
        <v>15</v>
      </c>
      <c r="F400" s="17" t="str">
        <f>+Tabela1[[#This Row],[WK]]&amp;Tabela1[[#This Row],[PK]]&amp;Tabela1[[#This Row],[GK]]</f>
        <v>060808</v>
      </c>
      <c r="G400" s="2" t="s">
        <v>401</v>
      </c>
      <c r="H400" s="3">
        <v>173231372.83000001</v>
      </c>
      <c r="I400" s="4">
        <v>1.125</v>
      </c>
      <c r="J400" s="3">
        <v>194885294.43000001</v>
      </c>
      <c r="K400" s="4">
        <v>7.0000000000000007E-2</v>
      </c>
      <c r="L400" s="3">
        <v>13641971</v>
      </c>
      <c r="M400" s="3"/>
      <c r="N400" s="5"/>
      <c r="O400" s="3">
        <v>7654129.9100000001</v>
      </c>
      <c r="P400" s="4">
        <v>1.125</v>
      </c>
      <c r="Q400" s="3">
        <v>8610896.1500000004</v>
      </c>
      <c r="R400" s="4">
        <v>1.6E-2</v>
      </c>
      <c r="S400" s="3">
        <v>137774</v>
      </c>
      <c r="T400" s="3"/>
      <c r="U400" s="5"/>
      <c r="V400" s="3">
        <v>10103521</v>
      </c>
      <c r="W400" s="5"/>
      <c r="X400" s="3">
        <v>21112239</v>
      </c>
      <c r="Y400" s="3">
        <v>4430190</v>
      </c>
      <c r="Z400" s="3">
        <v>366276</v>
      </c>
      <c r="AA400" s="3">
        <v>841260</v>
      </c>
      <c r="AB400" s="3">
        <v>10516987</v>
      </c>
      <c r="AC400" s="3">
        <v>4957526</v>
      </c>
      <c r="AD400" s="3">
        <v>11008718</v>
      </c>
      <c r="AE400" s="3">
        <v>0</v>
      </c>
      <c r="AF400" s="3">
        <v>13641971</v>
      </c>
      <c r="AG400" s="3">
        <v>137774</v>
      </c>
      <c r="AH400" s="3">
        <v>11008718</v>
      </c>
      <c r="AI400" s="3">
        <v>10103521</v>
      </c>
      <c r="AJ400" s="3">
        <v>1102659</v>
      </c>
      <c r="AK400" s="3">
        <v>1102659</v>
      </c>
      <c r="AL400" s="3">
        <v>544100</v>
      </c>
      <c r="AM400" s="3">
        <v>558559</v>
      </c>
      <c r="AN400" s="3">
        <v>-611082</v>
      </c>
      <c r="AO400" s="3">
        <v>0</v>
      </c>
      <c r="AP400" s="3">
        <v>611082</v>
      </c>
      <c r="AQ400" s="3">
        <v>0</v>
      </c>
      <c r="AR400" s="3">
        <f>Tabela1[[#This Row],[Potrzeby finansowe 2027
w tym:]]+Tabela1[[#This Row],[Rozliczenie 2025 potrz. fin.]]</f>
        <v>21112239</v>
      </c>
      <c r="AS400" s="3">
        <v>0</v>
      </c>
      <c r="AT400" s="3">
        <v>0</v>
      </c>
      <c r="AU400" s="3"/>
      <c r="AV400" s="3"/>
      <c r="AW400" s="3"/>
      <c r="AX400" s="3"/>
      <c r="AY400" s="3"/>
      <c r="AZ400" s="3"/>
      <c r="BA400" s="3">
        <v>366276</v>
      </c>
      <c r="BB400" s="3">
        <v>0</v>
      </c>
      <c r="BC400" s="3">
        <v>0</v>
      </c>
      <c r="BD400" s="3">
        <v>3669.64</v>
      </c>
      <c r="BE400" s="3">
        <v>0.18</v>
      </c>
      <c r="BF400" s="3">
        <v>0</v>
      </c>
      <c r="BG400" s="3">
        <v>559471</v>
      </c>
      <c r="BH400" s="3">
        <v>5257</v>
      </c>
      <c r="BI400" s="3">
        <v>281789</v>
      </c>
      <c r="BJ400" s="3">
        <v>4330202.8975000009</v>
      </c>
      <c r="BK400" s="3">
        <v>2240042.4300000006</v>
      </c>
      <c r="BL400" s="3">
        <v>1111148.78</v>
      </c>
      <c r="BM400" s="3">
        <v>6138344.3099999996</v>
      </c>
      <c r="BN400" s="53">
        <v>0.78179122016731495</v>
      </c>
      <c r="BO400" s="54">
        <v>1.8440439999999999E-4</v>
      </c>
      <c r="BP400" s="70">
        <v>4637</v>
      </c>
      <c r="BQ400" s="71"/>
      <c r="BR400" s="70"/>
      <c r="BS400" s="72"/>
      <c r="BT400" s="72"/>
      <c r="BU400" s="70">
        <v>13641971</v>
      </c>
      <c r="BV400" s="70">
        <v>137774</v>
      </c>
      <c r="BW400" s="74">
        <v>11008718</v>
      </c>
      <c r="BX400" s="70">
        <v>24788463</v>
      </c>
    </row>
    <row r="401" spans="1:76" x14ac:dyDescent="0.3">
      <c r="A401" s="73" t="s">
        <v>10</v>
      </c>
      <c r="B401" s="2" t="s">
        <v>23</v>
      </c>
      <c r="C401" s="2" t="s">
        <v>54</v>
      </c>
      <c r="D401" s="2" t="s">
        <v>56</v>
      </c>
      <c r="E401" s="2" t="s">
        <v>15</v>
      </c>
      <c r="F401" s="17" t="str">
        <f>+Tabela1[[#This Row],[WK]]&amp;Tabela1[[#This Row],[PK]]&amp;Tabela1[[#This Row],[GK]]</f>
        <v>060809</v>
      </c>
      <c r="G401" s="2" t="s">
        <v>402</v>
      </c>
      <c r="H401" s="3">
        <v>212311148.22999999</v>
      </c>
      <c r="I401" s="4">
        <v>1.125</v>
      </c>
      <c r="J401" s="3">
        <v>238850041.75999999</v>
      </c>
      <c r="K401" s="4">
        <v>7.0000000000000007E-2</v>
      </c>
      <c r="L401" s="3">
        <v>16719503</v>
      </c>
      <c r="M401" s="3"/>
      <c r="N401" s="5"/>
      <c r="O401" s="3">
        <v>6944020.8799999999</v>
      </c>
      <c r="P401" s="4">
        <v>1.125</v>
      </c>
      <c r="Q401" s="3">
        <v>7812023.4900000002</v>
      </c>
      <c r="R401" s="4">
        <v>1.6E-2</v>
      </c>
      <c r="S401" s="3">
        <v>124992</v>
      </c>
      <c r="T401" s="3"/>
      <c r="U401" s="5"/>
      <c r="V401" s="3">
        <v>12690239</v>
      </c>
      <c r="W401" s="5"/>
      <c r="X401" s="3">
        <v>30246900</v>
      </c>
      <c r="Y401" s="3">
        <v>9559439</v>
      </c>
      <c r="Z401" s="3">
        <v>0</v>
      </c>
      <c r="AA401" s="3">
        <v>1311243</v>
      </c>
      <c r="AB401" s="3">
        <v>14724226</v>
      </c>
      <c r="AC401" s="3">
        <v>4651992</v>
      </c>
      <c r="AD401" s="3">
        <v>17556661</v>
      </c>
      <c r="AE401" s="3">
        <v>0</v>
      </c>
      <c r="AF401" s="3">
        <v>16719503</v>
      </c>
      <c r="AG401" s="3">
        <v>124992</v>
      </c>
      <c r="AH401" s="3">
        <v>17556661</v>
      </c>
      <c r="AI401" s="3">
        <v>12690239</v>
      </c>
      <c r="AJ401" s="3">
        <v>1094902</v>
      </c>
      <c r="AK401" s="3">
        <v>1094902</v>
      </c>
      <c r="AL401" s="3">
        <v>1112243</v>
      </c>
      <c r="AM401" s="3">
        <v>-17341</v>
      </c>
      <c r="AN401" s="3">
        <v>-35525</v>
      </c>
      <c r="AO401" s="3">
        <v>0</v>
      </c>
      <c r="AP401" s="3">
        <v>35525</v>
      </c>
      <c r="AQ401" s="3">
        <v>0</v>
      </c>
      <c r="AR401" s="3">
        <f>Tabela1[[#This Row],[Potrzeby finansowe 2027
w tym:]]+Tabela1[[#This Row],[Rozliczenie 2025 potrz. fin.]]</f>
        <v>30246900</v>
      </c>
      <c r="AS401" s="3">
        <v>0</v>
      </c>
      <c r="AT401" s="3">
        <v>0</v>
      </c>
      <c r="AU401" s="3"/>
      <c r="AV401" s="3"/>
      <c r="AW401" s="3"/>
      <c r="AX401" s="3"/>
      <c r="AY401" s="3"/>
      <c r="AZ401" s="3"/>
      <c r="BA401" s="3">
        <v>0</v>
      </c>
      <c r="BB401" s="3">
        <v>0</v>
      </c>
      <c r="BC401" s="3">
        <v>0</v>
      </c>
      <c r="BD401" s="3">
        <v>0</v>
      </c>
      <c r="BE401" s="3">
        <v>0</v>
      </c>
      <c r="BF401" s="3">
        <v>0</v>
      </c>
      <c r="BG401" s="3">
        <v>652912</v>
      </c>
      <c r="BH401" s="3">
        <v>6135</v>
      </c>
      <c r="BI401" s="3">
        <v>658331</v>
      </c>
      <c r="BJ401" s="3">
        <v>10116473.255000001</v>
      </c>
      <c r="BK401" s="3">
        <v>3592434.2800000012</v>
      </c>
      <c r="BL401" s="3">
        <v>6377647.1299999999</v>
      </c>
      <c r="BM401" s="3">
        <v>13340861.640000001</v>
      </c>
      <c r="BN401" s="53">
        <v>0.65818900795538282</v>
      </c>
      <c r="BO401" s="54">
        <v>2.3494440000000001E-4</v>
      </c>
      <c r="BP401" s="70">
        <v>5908</v>
      </c>
      <c r="BQ401" s="71"/>
      <c r="BR401" s="70"/>
      <c r="BS401" s="72"/>
      <c r="BT401" s="72"/>
      <c r="BU401" s="70">
        <v>16719503</v>
      </c>
      <c r="BV401" s="70">
        <v>124992</v>
      </c>
      <c r="BW401" s="74">
        <v>17556661</v>
      </c>
      <c r="BX401" s="70">
        <v>34401156</v>
      </c>
    </row>
    <row r="402" spans="1:76" x14ac:dyDescent="0.3">
      <c r="A402" s="73" t="s">
        <v>10</v>
      </c>
      <c r="B402" s="2" t="s">
        <v>23</v>
      </c>
      <c r="C402" s="2" t="s">
        <v>54</v>
      </c>
      <c r="D402" s="2" t="s">
        <v>69</v>
      </c>
      <c r="E402" s="2" t="s">
        <v>19</v>
      </c>
      <c r="F402" s="17" t="str">
        <f>+Tabela1[[#This Row],[WK]]&amp;Tabela1[[#This Row],[PK]]&amp;Tabela1[[#This Row],[GK]]</f>
        <v>060810</v>
      </c>
      <c r="G402" s="2" t="s">
        <v>403</v>
      </c>
      <c r="H402" s="3">
        <v>187970918.72</v>
      </c>
      <c r="I402" s="4">
        <v>1.125</v>
      </c>
      <c r="J402" s="3">
        <v>211467283.56</v>
      </c>
      <c r="K402" s="4">
        <v>7.0000000000000007E-2</v>
      </c>
      <c r="L402" s="3">
        <v>14802710</v>
      </c>
      <c r="M402" s="3"/>
      <c r="N402" s="5"/>
      <c r="O402" s="3">
        <v>11270299.24</v>
      </c>
      <c r="P402" s="4">
        <v>1.125</v>
      </c>
      <c r="Q402" s="3">
        <v>12679086.65</v>
      </c>
      <c r="R402" s="4">
        <v>1.6E-2</v>
      </c>
      <c r="S402" s="3">
        <v>202865</v>
      </c>
      <c r="T402" s="3"/>
      <c r="U402" s="5"/>
      <c r="V402" s="3">
        <v>10231067</v>
      </c>
      <c r="W402" s="5"/>
      <c r="X402" s="3">
        <v>20934704</v>
      </c>
      <c r="Y402" s="3">
        <v>7381857</v>
      </c>
      <c r="Z402" s="3">
        <v>79994</v>
      </c>
      <c r="AA402" s="3">
        <v>1036398</v>
      </c>
      <c r="AB402" s="3">
        <v>11918290</v>
      </c>
      <c r="AC402" s="3">
        <v>518165</v>
      </c>
      <c r="AD402" s="3">
        <v>10703637</v>
      </c>
      <c r="AE402" s="3">
        <v>0</v>
      </c>
      <c r="AF402" s="3">
        <v>14802710</v>
      </c>
      <c r="AG402" s="3">
        <v>202865</v>
      </c>
      <c r="AH402" s="3">
        <v>10703637</v>
      </c>
      <c r="AI402" s="3">
        <v>10231067</v>
      </c>
      <c r="AJ402" s="3">
        <v>723601</v>
      </c>
      <c r="AK402" s="3">
        <v>723601</v>
      </c>
      <c r="AL402" s="3">
        <v>675130</v>
      </c>
      <c r="AM402" s="3">
        <v>48471</v>
      </c>
      <c r="AN402" s="3">
        <v>-545623</v>
      </c>
      <c r="AO402" s="3">
        <v>0</v>
      </c>
      <c r="AP402" s="3">
        <v>545623</v>
      </c>
      <c r="AQ402" s="3">
        <v>0</v>
      </c>
      <c r="AR402" s="3">
        <f>Tabela1[[#This Row],[Potrzeby finansowe 2027
w tym:]]+Tabela1[[#This Row],[Rozliczenie 2025 potrz. fin.]]</f>
        <v>20934704</v>
      </c>
      <c r="AS402" s="3">
        <v>0</v>
      </c>
      <c r="AT402" s="3">
        <v>0</v>
      </c>
      <c r="AU402" s="3"/>
      <c r="AV402" s="3"/>
      <c r="AW402" s="3"/>
      <c r="AX402" s="3"/>
      <c r="AY402" s="3"/>
      <c r="AZ402" s="3"/>
      <c r="BA402" s="3">
        <v>79994</v>
      </c>
      <c r="BB402" s="3">
        <v>0</v>
      </c>
      <c r="BC402" s="3">
        <v>0</v>
      </c>
      <c r="BD402" s="3">
        <v>670.18</v>
      </c>
      <c r="BE402" s="3">
        <v>262.57</v>
      </c>
      <c r="BF402" s="3">
        <v>0</v>
      </c>
      <c r="BG402" s="3">
        <v>513071</v>
      </c>
      <c r="BH402" s="3">
        <v>4821</v>
      </c>
      <c r="BI402" s="3">
        <v>523327</v>
      </c>
      <c r="BJ402" s="3">
        <v>8041877.7924999995</v>
      </c>
      <c r="BK402" s="3">
        <v>3941798.75</v>
      </c>
      <c r="BL402" s="3">
        <v>2413809.11</v>
      </c>
      <c r="BM402" s="3">
        <v>11572697.949999999</v>
      </c>
      <c r="BN402" s="53">
        <v>0.69966331850442542</v>
      </c>
      <c r="BO402" s="54">
        <v>2.103079E-4</v>
      </c>
      <c r="BP402" s="70">
        <v>5289</v>
      </c>
      <c r="BQ402" s="71"/>
      <c r="BR402" s="70"/>
      <c r="BS402" s="72"/>
      <c r="BT402" s="72"/>
      <c r="BU402" s="70">
        <v>14802710</v>
      </c>
      <c r="BV402" s="70">
        <v>202865</v>
      </c>
      <c r="BW402" s="74">
        <v>10703637</v>
      </c>
      <c r="BX402" s="70">
        <v>25709212</v>
      </c>
    </row>
    <row r="403" spans="1:76" x14ac:dyDescent="0.3">
      <c r="A403" s="73" t="s">
        <v>10</v>
      </c>
      <c r="B403" s="2" t="s">
        <v>23</v>
      </c>
      <c r="C403" s="2" t="s">
        <v>54</v>
      </c>
      <c r="D403" s="2" t="s">
        <v>71</v>
      </c>
      <c r="E403" s="2" t="s">
        <v>15</v>
      </c>
      <c r="F403" s="17" t="str">
        <f>+Tabela1[[#This Row],[WK]]&amp;Tabela1[[#This Row],[PK]]&amp;Tabela1[[#This Row],[GK]]</f>
        <v>060811</v>
      </c>
      <c r="G403" s="2" t="s">
        <v>404</v>
      </c>
      <c r="H403" s="3">
        <v>105854051.03</v>
      </c>
      <c r="I403" s="4">
        <v>1.125</v>
      </c>
      <c r="J403" s="3">
        <v>119085807.41</v>
      </c>
      <c r="K403" s="4">
        <v>7.0000000000000007E-2</v>
      </c>
      <c r="L403" s="3">
        <v>8336007</v>
      </c>
      <c r="M403" s="3"/>
      <c r="N403" s="5"/>
      <c r="O403" s="3">
        <v>1188724.97</v>
      </c>
      <c r="P403" s="4">
        <v>1.125</v>
      </c>
      <c r="Q403" s="3">
        <v>1337315.5900000001</v>
      </c>
      <c r="R403" s="4">
        <v>1.6E-2</v>
      </c>
      <c r="S403" s="3">
        <v>21397</v>
      </c>
      <c r="T403" s="3"/>
      <c r="U403" s="5"/>
      <c r="V403" s="3">
        <v>6211813</v>
      </c>
      <c r="W403" s="5"/>
      <c r="X403" s="3">
        <v>18770289</v>
      </c>
      <c r="Y403" s="3">
        <v>9183451</v>
      </c>
      <c r="Z403" s="3">
        <v>31962</v>
      </c>
      <c r="AA403" s="3">
        <v>726282</v>
      </c>
      <c r="AB403" s="3">
        <v>8828594</v>
      </c>
      <c r="AC403" s="3">
        <v>0</v>
      </c>
      <c r="AD403" s="3">
        <v>12224330</v>
      </c>
      <c r="AE403" s="3">
        <v>0</v>
      </c>
      <c r="AF403" s="3">
        <v>8336007</v>
      </c>
      <c r="AG403" s="3">
        <v>21397</v>
      </c>
      <c r="AH403" s="3">
        <v>12224330</v>
      </c>
      <c r="AI403" s="3">
        <v>6211813</v>
      </c>
      <c r="AJ403" s="3">
        <v>1489324</v>
      </c>
      <c r="AK403" s="3">
        <v>1155178</v>
      </c>
      <c r="AL403" s="3">
        <v>508766</v>
      </c>
      <c r="AM403" s="3">
        <v>646412</v>
      </c>
      <c r="AN403" s="3">
        <v>-334146</v>
      </c>
      <c r="AO403" s="3">
        <v>0</v>
      </c>
      <c r="AP403" s="3">
        <v>0</v>
      </c>
      <c r="AQ403" s="3">
        <v>-334146</v>
      </c>
      <c r="AR403" s="3">
        <f>Tabela1[[#This Row],[Potrzeby finansowe 2027
w tym:]]+Tabela1[[#This Row],[Rozliczenie 2025 potrz. fin.]]</f>
        <v>18436143</v>
      </c>
      <c r="AS403" s="3">
        <v>0</v>
      </c>
      <c r="AT403" s="3">
        <v>0</v>
      </c>
      <c r="AU403" s="3"/>
      <c r="AV403" s="3"/>
      <c r="AW403" s="3"/>
      <c r="AX403" s="3"/>
      <c r="AY403" s="3"/>
      <c r="AZ403" s="3"/>
      <c r="BA403" s="3">
        <v>31962</v>
      </c>
      <c r="BB403" s="3">
        <v>0</v>
      </c>
      <c r="BC403" s="3">
        <v>0</v>
      </c>
      <c r="BD403" s="3">
        <v>0</v>
      </c>
      <c r="BE403" s="3">
        <v>640.46</v>
      </c>
      <c r="BF403" s="3">
        <v>0</v>
      </c>
      <c r="BG403" s="3">
        <v>380998</v>
      </c>
      <c r="BH403" s="3">
        <v>3580</v>
      </c>
      <c r="BI403" s="3">
        <v>345284</v>
      </c>
      <c r="BJ403" s="3">
        <v>5305926.6349999998</v>
      </c>
      <c r="BK403" s="3">
        <v>2255681</v>
      </c>
      <c r="BL403" s="3">
        <v>2086837.97</v>
      </c>
      <c r="BM403" s="3">
        <v>8027306.5999999996</v>
      </c>
      <c r="BN403" s="53">
        <v>0.51204872089010756</v>
      </c>
      <c r="BO403" s="54">
        <v>1.5206240000000001E-4</v>
      </c>
      <c r="BP403" s="70">
        <v>3824</v>
      </c>
      <c r="BQ403" s="71"/>
      <c r="BR403" s="70"/>
      <c r="BS403" s="72"/>
      <c r="BT403" s="72"/>
      <c r="BU403" s="70">
        <v>8336007</v>
      </c>
      <c r="BV403" s="70">
        <v>21397</v>
      </c>
      <c r="BW403" s="74">
        <v>12224330</v>
      </c>
      <c r="BX403" s="70">
        <v>20581734</v>
      </c>
    </row>
    <row r="404" spans="1:76" x14ac:dyDescent="0.3">
      <c r="A404" s="73" t="s">
        <v>10</v>
      </c>
      <c r="B404" s="2" t="s">
        <v>23</v>
      </c>
      <c r="C404" s="2" t="s">
        <v>54</v>
      </c>
      <c r="D404" s="2" t="s">
        <v>72</v>
      </c>
      <c r="E404" s="2" t="s">
        <v>15</v>
      </c>
      <c r="F404" s="17" t="str">
        <f>+Tabela1[[#This Row],[WK]]&amp;Tabela1[[#This Row],[PK]]&amp;Tabela1[[#This Row],[GK]]</f>
        <v>060812</v>
      </c>
      <c r="G404" s="2" t="s">
        <v>405</v>
      </c>
      <c r="H404" s="3">
        <v>161722299.77000001</v>
      </c>
      <c r="I404" s="4">
        <v>1.125</v>
      </c>
      <c r="J404" s="3">
        <v>181937587.24000001</v>
      </c>
      <c r="K404" s="4">
        <v>7.0000000000000007E-2</v>
      </c>
      <c r="L404" s="3">
        <v>12735631</v>
      </c>
      <c r="M404" s="3"/>
      <c r="N404" s="5"/>
      <c r="O404" s="3">
        <v>2019986.24</v>
      </c>
      <c r="P404" s="4">
        <v>1.125</v>
      </c>
      <c r="Q404" s="3">
        <v>2272484.52</v>
      </c>
      <c r="R404" s="4">
        <v>1.6E-2</v>
      </c>
      <c r="S404" s="3">
        <v>36360</v>
      </c>
      <c r="T404" s="3"/>
      <c r="U404" s="5"/>
      <c r="V404" s="3">
        <v>9489280</v>
      </c>
      <c r="W404" s="5"/>
      <c r="X404" s="3">
        <v>21911277</v>
      </c>
      <c r="Y404" s="3">
        <v>7909141</v>
      </c>
      <c r="Z404" s="3">
        <v>0</v>
      </c>
      <c r="AA404" s="3">
        <v>1060070</v>
      </c>
      <c r="AB404" s="3">
        <v>10465771</v>
      </c>
      <c r="AC404" s="3">
        <v>2476295</v>
      </c>
      <c r="AD404" s="3">
        <v>12421997</v>
      </c>
      <c r="AE404" s="3">
        <v>0</v>
      </c>
      <c r="AF404" s="3">
        <v>12735631</v>
      </c>
      <c r="AG404" s="3">
        <v>36360</v>
      </c>
      <c r="AH404" s="3">
        <v>12421997</v>
      </c>
      <c r="AI404" s="3">
        <v>9489280</v>
      </c>
      <c r="AJ404" s="3">
        <v>517566</v>
      </c>
      <c r="AK404" s="3">
        <v>517566</v>
      </c>
      <c r="AL404" s="3">
        <v>799264</v>
      </c>
      <c r="AM404" s="3">
        <v>-281698</v>
      </c>
      <c r="AN404" s="3">
        <v>-233716</v>
      </c>
      <c r="AO404" s="3">
        <v>0</v>
      </c>
      <c r="AP404" s="3">
        <v>233716</v>
      </c>
      <c r="AQ404" s="3">
        <v>0</v>
      </c>
      <c r="AR404" s="3">
        <f>Tabela1[[#This Row],[Potrzeby finansowe 2027
w tym:]]+Tabela1[[#This Row],[Rozliczenie 2025 potrz. fin.]]</f>
        <v>21911277</v>
      </c>
      <c r="AS404" s="3">
        <v>0</v>
      </c>
      <c r="AT404" s="3">
        <v>0</v>
      </c>
      <c r="AU404" s="3"/>
      <c r="AV404" s="3"/>
      <c r="AW404" s="3"/>
      <c r="AX404" s="3"/>
      <c r="AY404" s="3"/>
      <c r="AZ404" s="3"/>
      <c r="BA404" s="3">
        <v>0</v>
      </c>
      <c r="BB404" s="3">
        <v>0</v>
      </c>
      <c r="BC404" s="3">
        <v>0</v>
      </c>
      <c r="BD404" s="3">
        <v>0</v>
      </c>
      <c r="BE404" s="3">
        <v>0</v>
      </c>
      <c r="BF404" s="3">
        <v>0</v>
      </c>
      <c r="BG404" s="3">
        <v>501577</v>
      </c>
      <c r="BH404" s="3">
        <v>4713</v>
      </c>
      <c r="BI404" s="3">
        <v>558493</v>
      </c>
      <c r="BJ404" s="3">
        <v>8582279.682500001</v>
      </c>
      <c r="BK404" s="3">
        <v>4321585.9400000013</v>
      </c>
      <c r="BL404" s="3">
        <v>3002238.76</v>
      </c>
      <c r="BM404" s="3">
        <v>11038297.449999999</v>
      </c>
      <c r="BN404" s="53">
        <v>0.63361219141415559</v>
      </c>
      <c r="BO404" s="54">
        <v>1.797468E-4</v>
      </c>
      <c r="BP404" s="70">
        <v>4520</v>
      </c>
      <c r="BQ404" s="71"/>
      <c r="BR404" s="70"/>
      <c r="BS404" s="72"/>
      <c r="BT404" s="72"/>
      <c r="BU404" s="70">
        <v>12735631</v>
      </c>
      <c r="BV404" s="70">
        <v>36360</v>
      </c>
      <c r="BW404" s="74">
        <v>12421997</v>
      </c>
      <c r="BX404" s="70">
        <v>25193988</v>
      </c>
    </row>
    <row r="405" spans="1:76" x14ac:dyDescent="0.3">
      <c r="A405" s="73" t="s">
        <v>10</v>
      </c>
      <c r="B405" s="2" t="s">
        <v>23</v>
      </c>
      <c r="C405" s="2" t="s">
        <v>54</v>
      </c>
      <c r="D405" s="2" t="s">
        <v>74</v>
      </c>
      <c r="E405" s="2" t="s">
        <v>15</v>
      </c>
      <c r="F405" s="17" t="str">
        <f>+Tabela1[[#This Row],[WK]]&amp;Tabela1[[#This Row],[PK]]&amp;Tabela1[[#This Row],[GK]]</f>
        <v>060813</v>
      </c>
      <c r="G405" s="2" t="s">
        <v>406</v>
      </c>
      <c r="H405" s="3">
        <v>104345706.09</v>
      </c>
      <c r="I405" s="4">
        <v>1.125</v>
      </c>
      <c r="J405" s="3">
        <v>117388919.34999999</v>
      </c>
      <c r="K405" s="4">
        <v>7.0000000000000007E-2</v>
      </c>
      <c r="L405" s="3">
        <v>8217224</v>
      </c>
      <c r="M405" s="3"/>
      <c r="N405" s="5"/>
      <c r="O405" s="3">
        <v>224309.82</v>
      </c>
      <c r="P405" s="4">
        <v>1.125</v>
      </c>
      <c r="Q405" s="3">
        <v>252348.55</v>
      </c>
      <c r="R405" s="4">
        <v>1.6E-2</v>
      </c>
      <c r="S405" s="3">
        <v>4038</v>
      </c>
      <c r="T405" s="3"/>
      <c r="U405" s="5"/>
      <c r="V405" s="3">
        <v>5681244</v>
      </c>
      <c r="W405" s="5"/>
      <c r="X405" s="3">
        <v>11747551</v>
      </c>
      <c r="Y405" s="3">
        <v>3083130</v>
      </c>
      <c r="Z405" s="3">
        <v>611036</v>
      </c>
      <c r="AA405" s="3">
        <v>723193</v>
      </c>
      <c r="AB405" s="3">
        <v>5261832</v>
      </c>
      <c r="AC405" s="3">
        <v>2068360</v>
      </c>
      <c r="AD405" s="3">
        <v>6066307</v>
      </c>
      <c r="AE405" s="3">
        <v>0</v>
      </c>
      <c r="AF405" s="3">
        <v>8217224</v>
      </c>
      <c r="AG405" s="3">
        <v>4038</v>
      </c>
      <c r="AH405" s="3">
        <v>6066307</v>
      </c>
      <c r="AI405" s="3">
        <v>5681244</v>
      </c>
      <c r="AJ405" s="3">
        <v>931416</v>
      </c>
      <c r="AK405" s="3">
        <v>931416</v>
      </c>
      <c r="AL405" s="3">
        <v>304452</v>
      </c>
      <c r="AM405" s="3">
        <v>626964</v>
      </c>
      <c r="AN405" s="3">
        <v>221625</v>
      </c>
      <c r="AO405" s="3">
        <v>0</v>
      </c>
      <c r="AP405" s="3">
        <v>-221625</v>
      </c>
      <c r="AQ405" s="3">
        <v>0</v>
      </c>
      <c r="AR405" s="3">
        <f>Tabela1[[#This Row],[Potrzeby finansowe 2027
w tym:]]+Tabela1[[#This Row],[Rozliczenie 2025 potrz. fin.]]</f>
        <v>11747551</v>
      </c>
      <c r="AS405" s="3">
        <v>0</v>
      </c>
      <c r="AT405" s="3">
        <v>0</v>
      </c>
      <c r="AU405" s="3"/>
      <c r="AV405" s="3"/>
      <c r="AW405" s="3"/>
      <c r="AX405" s="3"/>
      <c r="AY405" s="3"/>
      <c r="AZ405" s="3"/>
      <c r="BA405" s="3">
        <v>611036</v>
      </c>
      <c r="BB405" s="3">
        <v>0</v>
      </c>
      <c r="BC405" s="3">
        <v>0</v>
      </c>
      <c r="BD405" s="3">
        <v>6057.54</v>
      </c>
      <c r="BE405" s="3">
        <v>128.9</v>
      </c>
      <c r="BF405" s="3">
        <v>0</v>
      </c>
      <c r="BG405" s="3">
        <v>377782</v>
      </c>
      <c r="BH405" s="3">
        <v>2952</v>
      </c>
      <c r="BI405" s="3">
        <v>345411</v>
      </c>
      <c r="BJ405" s="3">
        <v>5307878.835</v>
      </c>
      <c r="BK405" s="3">
        <v>1871188.9500000002</v>
      </c>
      <c r="BL405" s="3">
        <v>3186853.59</v>
      </c>
      <c r="BM405" s="3">
        <v>7373052.3600000003</v>
      </c>
      <c r="BN405" s="53">
        <v>0.76564729582272462</v>
      </c>
      <c r="BO405" s="54">
        <v>1.176535E-4</v>
      </c>
      <c r="BP405" s="70">
        <v>2959</v>
      </c>
      <c r="BQ405" s="71"/>
      <c r="BR405" s="70"/>
      <c r="BS405" s="72"/>
      <c r="BT405" s="72"/>
      <c r="BU405" s="70">
        <v>8217224</v>
      </c>
      <c r="BV405" s="70">
        <v>4038</v>
      </c>
      <c r="BW405" s="74">
        <v>6066307</v>
      </c>
      <c r="BX405" s="70">
        <v>14287569</v>
      </c>
    </row>
    <row r="406" spans="1:76" x14ac:dyDescent="0.3">
      <c r="A406" s="73" t="s">
        <v>10</v>
      </c>
      <c r="B406" s="2" t="s">
        <v>23</v>
      </c>
      <c r="C406" s="2" t="s">
        <v>56</v>
      </c>
      <c r="D406" s="2" t="s">
        <v>12</v>
      </c>
      <c r="E406" s="2" t="s">
        <v>19</v>
      </c>
      <c r="F406" s="17" t="str">
        <f>+Tabela1[[#This Row],[WK]]&amp;Tabela1[[#This Row],[PK]]&amp;Tabela1[[#This Row],[GK]]</f>
        <v>060901</v>
      </c>
      <c r="G406" s="2" t="s">
        <v>407</v>
      </c>
      <c r="H406" s="3">
        <v>553487005.30999994</v>
      </c>
      <c r="I406" s="4">
        <v>1.125</v>
      </c>
      <c r="J406" s="3">
        <v>622672880.97000003</v>
      </c>
      <c r="K406" s="4">
        <v>7.0000000000000007E-2</v>
      </c>
      <c r="L406" s="3">
        <v>43587102</v>
      </c>
      <c r="M406" s="3"/>
      <c r="N406" s="5"/>
      <c r="O406" s="3">
        <v>55345343.910000004</v>
      </c>
      <c r="P406" s="4">
        <v>1.125</v>
      </c>
      <c r="Q406" s="3">
        <v>62263511.899999999</v>
      </c>
      <c r="R406" s="4">
        <v>1.6E-2</v>
      </c>
      <c r="S406" s="3">
        <v>996216</v>
      </c>
      <c r="T406" s="3"/>
      <c r="U406" s="5"/>
      <c r="V406" s="3">
        <v>27967932</v>
      </c>
      <c r="W406" s="5"/>
      <c r="X406" s="3">
        <v>36693773</v>
      </c>
      <c r="Y406" s="3">
        <v>7141667</v>
      </c>
      <c r="Z406" s="3">
        <v>42142</v>
      </c>
      <c r="AA406" s="3">
        <v>1832448</v>
      </c>
      <c r="AB406" s="3">
        <v>24291552</v>
      </c>
      <c r="AC406" s="3">
        <v>3385964</v>
      </c>
      <c r="AD406" s="3">
        <v>8725841</v>
      </c>
      <c r="AE406" s="3">
        <v>0</v>
      </c>
      <c r="AF406" s="3">
        <v>43587102</v>
      </c>
      <c r="AG406" s="3">
        <v>996216</v>
      </c>
      <c r="AH406" s="3">
        <v>8725841</v>
      </c>
      <c r="AI406" s="3">
        <v>27967932</v>
      </c>
      <c r="AJ406" s="3">
        <v>-31753</v>
      </c>
      <c r="AK406" s="3">
        <v>-31753</v>
      </c>
      <c r="AL406" s="3">
        <v>2176970</v>
      </c>
      <c r="AM406" s="3">
        <v>-2208723</v>
      </c>
      <c r="AN406" s="3">
        <v>-29952</v>
      </c>
      <c r="AO406" s="3">
        <v>0</v>
      </c>
      <c r="AP406" s="3">
        <v>29952</v>
      </c>
      <c r="AQ406" s="3">
        <v>0</v>
      </c>
      <c r="AR406" s="3">
        <f>Tabela1[[#This Row],[Potrzeby finansowe 2027
w tym:]]+Tabela1[[#This Row],[Rozliczenie 2025 potrz. fin.]]</f>
        <v>36693773</v>
      </c>
      <c r="AS406" s="3">
        <v>0</v>
      </c>
      <c r="AT406" s="3">
        <v>0</v>
      </c>
      <c r="AU406" s="3"/>
      <c r="AV406" s="3"/>
      <c r="AW406" s="3"/>
      <c r="AX406" s="3"/>
      <c r="AY406" s="3"/>
      <c r="AZ406" s="3"/>
      <c r="BA406" s="3">
        <v>42142</v>
      </c>
      <c r="BB406" s="3">
        <v>0</v>
      </c>
      <c r="BC406" s="3">
        <v>0</v>
      </c>
      <c r="BD406" s="3">
        <v>0</v>
      </c>
      <c r="BE406" s="3">
        <v>4.1500000000000004</v>
      </c>
      <c r="BF406" s="3">
        <v>1260.44</v>
      </c>
      <c r="BG406" s="3">
        <v>1323596</v>
      </c>
      <c r="BH406" s="3">
        <v>12437</v>
      </c>
      <c r="BI406" s="3">
        <v>508852</v>
      </c>
      <c r="BJ406" s="3">
        <v>7819449.4674999993</v>
      </c>
      <c r="BK406" s="3">
        <v>5107674.6099999994</v>
      </c>
      <c r="BL406" s="3">
        <v>257630.05</v>
      </c>
      <c r="BM406" s="3">
        <v>10331839.33</v>
      </c>
      <c r="BN406" s="53">
        <v>0.86573589621629699</v>
      </c>
      <c r="BO406" s="54">
        <v>4.9311799999999996E-4</v>
      </c>
      <c r="BP406" s="70">
        <v>12402</v>
      </c>
      <c r="BQ406" s="71"/>
      <c r="BR406" s="70"/>
      <c r="BS406" s="72"/>
      <c r="BT406" s="72"/>
      <c r="BU406" s="70">
        <v>43587102</v>
      </c>
      <c r="BV406" s="70">
        <v>996216</v>
      </c>
      <c r="BW406" s="74">
        <v>8725841</v>
      </c>
      <c r="BX406" s="70">
        <v>53309159</v>
      </c>
    </row>
    <row r="407" spans="1:76" x14ac:dyDescent="0.3">
      <c r="A407" s="73" t="s">
        <v>10</v>
      </c>
      <c r="B407" s="2" t="s">
        <v>23</v>
      </c>
      <c r="C407" s="2" t="s">
        <v>56</v>
      </c>
      <c r="D407" s="2" t="s">
        <v>11</v>
      </c>
      <c r="E407" s="2" t="s">
        <v>15</v>
      </c>
      <c r="F407" s="17" t="str">
        <f>+Tabela1[[#This Row],[WK]]&amp;Tabela1[[#This Row],[PK]]&amp;Tabela1[[#This Row],[GK]]</f>
        <v>060902</v>
      </c>
      <c r="G407" s="2" t="s">
        <v>408</v>
      </c>
      <c r="H407" s="3">
        <v>113554383.31999999</v>
      </c>
      <c r="I407" s="4">
        <v>1.125</v>
      </c>
      <c r="J407" s="3">
        <v>127748681.23999999</v>
      </c>
      <c r="K407" s="4">
        <v>7.0000000000000007E-2</v>
      </c>
      <c r="L407" s="3">
        <v>8942408</v>
      </c>
      <c r="M407" s="3"/>
      <c r="N407" s="5"/>
      <c r="O407" s="3">
        <v>1533817.29</v>
      </c>
      <c r="P407" s="4">
        <v>1.125</v>
      </c>
      <c r="Q407" s="3">
        <v>1725544.45</v>
      </c>
      <c r="R407" s="4">
        <v>1.6E-2</v>
      </c>
      <c r="S407" s="3">
        <v>27609</v>
      </c>
      <c r="T407" s="3"/>
      <c r="U407" s="5"/>
      <c r="V407" s="3">
        <v>6521709</v>
      </c>
      <c r="W407" s="5"/>
      <c r="X407" s="3">
        <v>16185880</v>
      </c>
      <c r="Y407" s="3">
        <v>5007043</v>
      </c>
      <c r="Z407" s="3">
        <v>14455</v>
      </c>
      <c r="AA407" s="3">
        <v>601429</v>
      </c>
      <c r="AB407" s="3">
        <v>7711940</v>
      </c>
      <c r="AC407" s="3">
        <v>2851013</v>
      </c>
      <c r="AD407" s="3">
        <v>9664171</v>
      </c>
      <c r="AE407" s="3">
        <v>0</v>
      </c>
      <c r="AF407" s="3">
        <v>8942408</v>
      </c>
      <c r="AG407" s="3">
        <v>27609</v>
      </c>
      <c r="AH407" s="3">
        <v>9664171</v>
      </c>
      <c r="AI407" s="3">
        <v>6521709</v>
      </c>
      <c r="AJ407" s="3">
        <v>1059698</v>
      </c>
      <c r="AK407" s="3">
        <v>1059698</v>
      </c>
      <c r="AL407" s="3">
        <v>490671</v>
      </c>
      <c r="AM407" s="3">
        <v>569027</v>
      </c>
      <c r="AN407" s="3">
        <v>80547</v>
      </c>
      <c r="AO407" s="3">
        <v>0</v>
      </c>
      <c r="AP407" s="3">
        <v>-80547</v>
      </c>
      <c r="AQ407" s="3">
        <v>0</v>
      </c>
      <c r="AR407" s="3">
        <f>Tabela1[[#This Row],[Potrzeby finansowe 2027
w tym:]]+Tabela1[[#This Row],[Rozliczenie 2025 potrz. fin.]]</f>
        <v>16185880</v>
      </c>
      <c r="AS407" s="3">
        <v>0</v>
      </c>
      <c r="AT407" s="3">
        <v>0</v>
      </c>
      <c r="AU407" s="3"/>
      <c r="AV407" s="3"/>
      <c r="AW407" s="3"/>
      <c r="AX407" s="3"/>
      <c r="AY407" s="3"/>
      <c r="AZ407" s="3"/>
      <c r="BA407" s="3">
        <v>14455</v>
      </c>
      <c r="BB407" s="3">
        <v>0</v>
      </c>
      <c r="BC407" s="3">
        <v>0</v>
      </c>
      <c r="BD407" s="3">
        <v>0</v>
      </c>
      <c r="BE407" s="3">
        <v>0</v>
      </c>
      <c r="BF407" s="3">
        <v>434.49</v>
      </c>
      <c r="BG407" s="3">
        <v>393557</v>
      </c>
      <c r="BH407" s="3">
        <v>3698</v>
      </c>
      <c r="BI407" s="3">
        <v>207872</v>
      </c>
      <c r="BJ407" s="3">
        <v>3194334.12</v>
      </c>
      <c r="BK407" s="3">
        <v>2463121.9400000004</v>
      </c>
      <c r="BL407" s="3">
        <v>536816.21</v>
      </c>
      <c r="BM407" s="3">
        <v>1851216.2999999998</v>
      </c>
      <c r="BN407" s="53">
        <v>0.66676552605317896</v>
      </c>
      <c r="BO407" s="54">
        <v>1.2662320000000001E-4</v>
      </c>
      <c r="BP407" s="70">
        <v>3185</v>
      </c>
      <c r="BQ407" s="71"/>
      <c r="BR407" s="70"/>
      <c r="BS407" s="72"/>
      <c r="BT407" s="72"/>
      <c r="BU407" s="70">
        <v>8942408</v>
      </c>
      <c r="BV407" s="70">
        <v>27609</v>
      </c>
      <c r="BW407" s="74">
        <v>9664171</v>
      </c>
      <c r="BX407" s="70">
        <v>18634188</v>
      </c>
    </row>
    <row r="408" spans="1:76" x14ac:dyDescent="0.3">
      <c r="A408" s="73" t="s">
        <v>10</v>
      </c>
      <c r="B408" s="2" t="s">
        <v>23</v>
      </c>
      <c r="C408" s="2" t="s">
        <v>56</v>
      </c>
      <c r="D408" s="2" t="s">
        <v>16</v>
      </c>
      <c r="E408" s="2" t="s">
        <v>19</v>
      </c>
      <c r="F408" s="17" t="str">
        <f>+Tabela1[[#This Row],[WK]]&amp;Tabela1[[#This Row],[PK]]&amp;Tabela1[[#This Row],[GK]]</f>
        <v>060903</v>
      </c>
      <c r="G408" s="2" t="s">
        <v>409</v>
      </c>
      <c r="H408" s="3">
        <v>412455791.75</v>
      </c>
      <c r="I408" s="4">
        <v>1.125</v>
      </c>
      <c r="J408" s="3">
        <v>464012765.72000003</v>
      </c>
      <c r="K408" s="4">
        <v>7.0000000000000007E-2</v>
      </c>
      <c r="L408" s="3">
        <v>32480894</v>
      </c>
      <c r="M408" s="3"/>
      <c r="N408" s="5"/>
      <c r="O408" s="3">
        <v>33393239.449999999</v>
      </c>
      <c r="P408" s="4">
        <v>1.125</v>
      </c>
      <c r="Q408" s="3">
        <v>37567394.380000003</v>
      </c>
      <c r="R408" s="4">
        <v>1.6E-2</v>
      </c>
      <c r="S408" s="3">
        <v>601078</v>
      </c>
      <c r="T408" s="3"/>
      <c r="U408" s="5"/>
      <c r="V408" s="3">
        <v>21303541</v>
      </c>
      <c r="W408" s="5"/>
      <c r="X408" s="3">
        <v>40635228</v>
      </c>
      <c r="Y408" s="3">
        <v>6922852</v>
      </c>
      <c r="Z408" s="3">
        <v>429870</v>
      </c>
      <c r="AA408" s="3">
        <v>2010323</v>
      </c>
      <c r="AB408" s="3">
        <v>24333459</v>
      </c>
      <c r="AC408" s="3">
        <v>6938724</v>
      </c>
      <c r="AD408" s="3">
        <v>19331687</v>
      </c>
      <c r="AE408" s="3">
        <v>0</v>
      </c>
      <c r="AF408" s="3">
        <v>32480894</v>
      </c>
      <c r="AG408" s="3">
        <v>601078</v>
      </c>
      <c r="AH408" s="3">
        <v>19331687</v>
      </c>
      <c r="AI408" s="3">
        <v>21303541</v>
      </c>
      <c r="AJ408" s="3">
        <v>1229003</v>
      </c>
      <c r="AK408" s="3">
        <v>1229003</v>
      </c>
      <c r="AL408" s="3">
        <v>1268745</v>
      </c>
      <c r="AM408" s="3">
        <v>-39742</v>
      </c>
      <c r="AN408" s="3">
        <v>-1287671</v>
      </c>
      <c r="AO408" s="3">
        <v>0</v>
      </c>
      <c r="AP408" s="3">
        <v>1287671</v>
      </c>
      <c r="AQ408" s="3">
        <v>0</v>
      </c>
      <c r="AR408" s="3">
        <f>Tabela1[[#This Row],[Potrzeby finansowe 2027
w tym:]]+Tabela1[[#This Row],[Rozliczenie 2025 potrz. fin.]]</f>
        <v>40635228</v>
      </c>
      <c r="AS408" s="3">
        <v>0</v>
      </c>
      <c r="AT408" s="3">
        <v>0</v>
      </c>
      <c r="AU408" s="3"/>
      <c r="AV408" s="3"/>
      <c r="AW408" s="3"/>
      <c r="AX408" s="3"/>
      <c r="AY408" s="3"/>
      <c r="AZ408" s="3"/>
      <c r="BA408" s="3">
        <v>429870</v>
      </c>
      <c r="BB408" s="3">
        <v>0</v>
      </c>
      <c r="BC408" s="3">
        <v>3.4</v>
      </c>
      <c r="BD408" s="3">
        <v>4295.55</v>
      </c>
      <c r="BE408" s="3">
        <v>0</v>
      </c>
      <c r="BF408" s="3">
        <v>0</v>
      </c>
      <c r="BG408" s="3">
        <v>1128839</v>
      </c>
      <c r="BH408" s="3">
        <v>10607</v>
      </c>
      <c r="BI408" s="3">
        <v>881484</v>
      </c>
      <c r="BJ408" s="3">
        <v>13545630.200000001</v>
      </c>
      <c r="BK408" s="3">
        <v>8145108.790000001</v>
      </c>
      <c r="BL408" s="3">
        <v>4597807.51</v>
      </c>
      <c r="BM408" s="3">
        <v>12406470.619999999</v>
      </c>
      <c r="BN408" s="53">
        <v>0.83571248705967949</v>
      </c>
      <c r="BO408" s="54">
        <v>3.9070270000000001E-4</v>
      </c>
      <c r="BP408" s="70">
        <v>9825</v>
      </c>
      <c r="BQ408" s="71"/>
      <c r="BR408" s="70"/>
      <c r="BS408" s="72"/>
      <c r="BT408" s="72"/>
      <c r="BU408" s="70">
        <v>32480894</v>
      </c>
      <c r="BV408" s="70">
        <v>601078</v>
      </c>
      <c r="BW408" s="74">
        <v>19331687</v>
      </c>
      <c r="BX408" s="70">
        <v>52413659</v>
      </c>
    </row>
    <row r="409" spans="1:76" x14ac:dyDescent="0.3">
      <c r="A409" s="73" t="s">
        <v>10</v>
      </c>
      <c r="B409" s="2" t="s">
        <v>23</v>
      </c>
      <c r="C409" s="2" t="s">
        <v>56</v>
      </c>
      <c r="D409" s="2" t="s">
        <v>18</v>
      </c>
      <c r="E409" s="2" t="s">
        <v>15</v>
      </c>
      <c r="F409" s="17" t="str">
        <f>+Tabela1[[#This Row],[WK]]&amp;Tabela1[[#This Row],[PK]]&amp;Tabela1[[#This Row],[GK]]</f>
        <v>060904</v>
      </c>
      <c r="G409" s="2" t="s">
        <v>410</v>
      </c>
      <c r="H409" s="3">
        <v>372194876.93000001</v>
      </c>
      <c r="I409" s="4">
        <v>1.125</v>
      </c>
      <c r="J409" s="3">
        <v>418719236.55000001</v>
      </c>
      <c r="K409" s="4">
        <v>7.0000000000000007E-2</v>
      </c>
      <c r="L409" s="3">
        <v>29310347</v>
      </c>
      <c r="M409" s="3"/>
      <c r="N409" s="5"/>
      <c r="O409" s="3">
        <v>20975450.829999998</v>
      </c>
      <c r="P409" s="4">
        <v>1.125</v>
      </c>
      <c r="Q409" s="3">
        <v>23597382.18</v>
      </c>
      <c r="R409" s="4">
        <v>1.6E-2</v>
      </c>
      <c r="S409" s="3">
        <v>377558</v>
      </c>
      <c r="T409" s="3"/>
      <c r="U409" s="5"/>
      <c r="V409" s="3">
        <v>17662515</v>
      </c>
      <c r="W409" s="5"/>
      <c r="X409" s="3">
        <v>31817818</v>
      </c>
      <c r="Y409" s="3">
        <v>7177647</v>
      </c>
      <c r="Z409" s="3">
        <v>73663</v>
      </c>
      <c r="AA409" s="3">
        <v>1476815</v>
      </c>
      <c r="AB409" s="3">
        <v>21747340</v>
      </c>
      <c r="AC409" s="3">
        <v>1342353</v>
      </c>
      <c r="AD409" s="3">
        <v>14155303</v>
      </c>
      <c r="AE409" s="3">
        <v>0</v>
      </c>
      <c r="AF409" s="3">
        <v>29310347</v>
      </c>
      <c r="AG409" s="3">
        <v>377558</v>
      </c>
      <c r="AH409" s="3">
        <v>14155303</v>
      </c>
      <c r="AI409" s="3">
        <v>17662515</v>
      </c>
      <c r="AJ409" s="3">
        <v>409320</v>
      </c>
      <c r="AK409" s="3">
        <v>409320</v>
      </c>
      <c r="AL409" s="3">
        <v>1508153</v>
      </c>
      <c r="AM409" s="3">
        <v>-1098833</v>
      </c>
      <c r="AN409" s="3">
        <v>-807347</v>
      </c>
      <c r="AO409" s="3">
        <v>0</v>
      </c>
      <c r="AP409" s="3">
        <v>807347</v>
      </c>
      <c r="AQ409" s="3">
        <v>0</v>
      </c>
      <c r="AR409" s="3">
        <f>Tabela1[[#This Row],[Potrzeby finansowe 2027
w tym:]]+Tabela1[[#This Row],[Rozliczenie 2025 potrz. fin.]]</f>
        <v>31817818</v>
      </c>
      <c r="AS409" s="3">
        <v>0</v>
      </c>
      <c r="AT409" s="3">
        <v>0</v>
      </c>
      <c r="AU409" s="3"/>
      <c r="AV409" s="3"/>
      <c r="AW409" s="3"/>
      <c r="AX409" s="3"/>
      <c r="AY409" s="3"/>
      <c r="AZ409" s="3"/>
      <c r="BA409" s="3">
        <v>73663</v>
      </c>
      <c r="BB409" s="3">
        <v>0</v>
      </c>
      <c r="BC409" s="3">
        <v>0</v>
      </c>
      <c r="BD409" s="3">
        <v>0</v>
      </c>
      <c r="BE409" s="3">
        <v>0</v>
      </c>
      <c r="BF409" s="3">
        <v>2214.09</v>
      </c>
      <c r="BG409" s="3">
        <v>950898</v>
      </c>
      <c r="BH409" s="3">
        <v>8935</v>
      </c>
      <c r="BI409" s="3">
        <v>525917</v>
      </c>
      <c r="BJ409" s="3">
        <v>8081690.3375000004</v>
      </c>
      <c r="BK409" s="3">
        <v>5601054.7000000002</v>
      </c>
      <c r="BL409" s="3">
        <v>1024262.47</v>
      </c>
      <c r="BM409" s="3">
        <v>7874017.6100000003</v>
      </c>
      <c r="BN409" s="53">
        <v>0.81181462932393245</v>
      </c>
      <c r="BO409" s="54">
        <v>3.5362780000000002E-4</v>
      </c>
      <c r="BP409" s="70">
        <v>8893</v>
      </c>
      <c r="BQ409" s="71"/>
      <c r="BR409" s="70"/>
      <c r="BS409" s="72"/>
      <c r="BT409" s="72"/>
      <c r="BU409" s="70">
        <v>29310347</v>
      </c>
      <c r="BV409" s="70">
        <v>377558</v>
      </c>
      <c r="BW409" s="74">
        <v>14155303</v>
      </c>
      <c r="BX409" s="70">
        <v>43843208</v>
      </c>
    </row>
    <row r="410" spans="1:76" x14ac:dyDescent="0.3">
      <c r="A410" s="73" t="s">
        <v>10</v>
      </c>
      <c r="B410" s="2" t="s">
        <v>23</v>
      </c>
      <c r="C410" s="2" t="s">
        <v>56</v>
      </c>
      <c r="D410" s="2" t="s">
        <v>21</v>
      </c>
      <c r="E410" s="2" t="s">
        <v>15</v>
      </c>
      <c r="F410" s="17" t="str">
        <f>+Tabela1[[#This Row],[WK]]&amp;Tabela1[[#This Row],[PK]]&amp;Tabela1[[#This Row],[GK]]</f>
        <v>060905</v>
      </c>
      <c r="G410" s="2" t="s">
        <v>411</v>
      </c>
      <c r="H410" s="3">
        <v>840863362.59000003</v>
      </c>
      <c r="I410" s="4">
        <v>1.125</v>
      </c>
      <c r="J410" s="3">
        <v>945971282.90999997</v>
      </c>
      <c r="K410" s="4">
        <v>7.0000000000000007E-2</v>
      </c>
      <c r="L410" s="3">
        <v>66217990</v>
      </c>
      <c r="M410" s="3"/>
      <c r="N410" s="5"/>
      <c r="O410" s="3">
        <v>51160986.840000004</v>
      </c>
      <c r="P410" s="4">
        <v>1.125</v>
      </c>
      <c r="Q410" s="3">
        <v>57556110.200000003</v>
      </c>
      <c r="R410" s="4">
        <v>1.6E-2</v>
      </c>
      <c r="S410" s="3">
        <v>920898</v>
      </c>
      <c r="T410" s="3"/>
      <c r="U410" s="5"/>
      <c r="V410" s="3">
        <v>33729877</v>
      </c>
      <c r="W410" s="5"/>
      <c r="X410" s="3">
        <v>45993097</v>
      </c>
      <c r="Y410" s="3">
        <v>0</v>
      </c>
      <c r="Z410" s="3">
        <v>202524</v>
      </c>
      <c r="AA410" s="3">
        <v>2577191</v>
      </c>
      <c r="AB410" s="3">
        <v>39742447</v>
      </c>
      <c r="AC410" s="3">
        <v>3470935</v>
      </c>
      <c r="AD410" s="3">
        <v>12383352</v>
      </c>
      <c r="AE410" s="3">
        <v>0</v>
      </c>
      <c r="AF410" s="3">
        <v>66217990</v>
      </c>
      <c r="AG410" s="3">
        <v>920898</v>
      </c>
      <c r="AH410" s="3">
        <v>12383352</v>
      </c>
      <c r="AI410" s="3">
        <v>33729877</v>
      </c>
      <c r="AJ410" s="3">
        <v>2735575</v>
      </c>
      <c r="AK410" s="3">
        <v>2855708</v>
      </c>
      <c r="AL410" s="3">
        <v>3334801</v>
      </c>
      <c r="AM410" s="3">
        <v>-479093</v>
      </c>
      <c r="AN410" s="3">
        <v>3291828</v>
      </c>
      <c r="AO410" s="3">
        <v>0</v>
      </c>
      <c r="AP410" s="3">
        <v>-3171695</v>
      </c>
      <c r="AQ410" s="3">
        <v>120133</v>
      </c>
      <c r="AR410" s="3">
        <f>Tabela1[[#This Row],[Potrzeby finansowe 2027
w tym:]]+Tabela1[[#This Row],[Rozliczenie 2025 potrz. fin.]]</f>
        <v>46113230</v>
      </c>
      <c r="AS410" s="3">
        <v>0</v>
      </c>
      <c r="AT410" s="3">
        <v>0</v>
      </c>
      <c r="AU410" s="3"/>
      <c r="AV410" s="3"/>
      <c r="AW410" s="3"/>
      <c r="AX410" s="3"/>
      <c r="AY410" s="3"/>
      <c r="AZ410" s="3"/>
      <c r="BA410" s="3">
        <v>202524</v>
      </c>
      <c r="BB410" s="3">
        <v>0</v>
      </c>
      <c r="BC410" s="3">
        <v>0</v>
      </c>
      <c r="BD410" s="3">
        <v>2029.1</v>
      </c>
      <c r="BE410" s="3">
        <v>0</v>
      </c>
      <c r="BF410" s="3">
        <v>0</v>
      </c>
      <c r="BG410" s="3">
        <v>1674369</v>
      </c>
      <c r="BH410" s="3">
        <v>15733</v>
      </c>
      <c r="BI410" s="3">
        <v>902822</v>
      </c>
      <c r="BJ410" s="3">
        <v>13873525.380000001</v>
      </c>
      <c r="BK410" s="3">
        <v>9780359.25</v>
      </c>
      <c r="BL410" s="3">
        <v>3691666.28</v>
      </c>
      <c r="BM410" s="3">
        <v>8989331.9600000009</v>
      </c>
      <c r="BN410" s="53">
        <v>1.0613245292521194</v>
      </c>
      <c r="BO410" s="54">
        <v>5.7752179999999995E-4</v>
      </c>
      <c r="BP410" s="70">
        <v>14524</v>
      </c>
      <c r="BQ410" s="71"/>
      <c r="BR410" s="70"/>
      <c r="BS410" s="72"/>
      <c r="BT410" s="72"/>
      <c r="BU410" s="70">
        <v>66217990</v>
      </c>
      <c r="BV410" s="70">
        <v>920898</v>
      </c>
      <c r="BW410" s="74">
        <v>12383352</v>
      </c>
      <c r="BX410" s="70">
        <v>79522240</v>
      </c>
    </row>
    <row r="411" spans="1:76" x14ac:dyDescent="0.3">
      <c r="A411" s="73" t="s">
        <v>10</v>
      </c>
      <c r="B411" s="2" t="s">
        <v>23</v>
      </c>
      <c r="C411" s="2" t="s">
        <v>56</v>
      </c>
      <c r="D411" s="2" t="s">
        <v>23</v>
      </c>
      <c r="E411" s="2" t="s">
        <v>15</v>
      </c>
      <c r="F411" s="17" t="str">
        <f>+Tabela1[[#This Row],[WK]]&amp;Tabela1[[#This Row],[PK]]&amp;Tabela1[[#This Row],[GK]]</f>
        <v>060906</v>
      </c>
      <c r="G411" s="2" t="s">
        <v>412</v>
      </c>
      <c r="H411" s="3">
        <v>335473357.19999999</v>
      </c>
      <c r="I411" s="4">
        <v>1.125</v>
      </c>
      <c r="J411" s="3">
        <v>377407526.85000002</v>
      </c>
      <c r="K411" s="4">
        <v>7.0000000000000007E-2</v>
      </c>
      <c r="L411" s="3">
        <v>26418527</v>
      </c>
      <c r="M411" s="3"/>
      <c r="N411" s="5"/>
      <c r="O411" s="3">
        <v>9169601.5100000016</v>
      </c>
      <c r="P411" s="4">
        <v>1.125</v>
      </c>
      <c r="Q411" s="3">
        <v>10315801.699999999</v>
      </c>
      <c r="R411" s="4">
        <v>1.6E-2</v>
      </c>
      <c r="S411" s="3">
        <v>165053</v>
      </c>
      <c r="T411" s="3"/>
      <c r="U411" s="5"/>
      <c r="V411" s="3">
        <v>17260316</v>
      </c>
      <c r="W411" s="5"/>
      <c r="X411" s="3">
        <v>31826509</v>
      </c>
      <c r="Y411" s="3">
        <v>5513213</v>
      </c>
      <c r="Z411" s="3">
        <v>983320</v>
      </c>
      <c r="AA411" s="3">
        <v>1686125</v>
      </c>
      <c r="AB411" s="3">
        <v>18026619</v>
      </c>
      <c r="AC411" s="3">
        <v>5617232</v>
      </c>
      <c r="AD411" s="3">
        <v>14566193</v>
      </c>
      <c r="AE411" s="3">
        <v>0</v>
      </c>
      <c r="AF411" s="3">
        <v>26418527</v>
      </c>
      <c r="AG411" s="3">
        <v>165053</v>
      </c>
      <c r="AH411" s="3">
        <v>14566193</v>
      </c>
      <c r="AI411" s="3">
        <v>17260316</v>
      </c>
      <c r="AJ411" s="3">
        <v>1034130</v>
      </c>
      <c r="AK411" s="3">
        <v>1034130</v>
      </c>
      <c r="AL411" s="3">
        <v>1418856</v>
      </c>
      <c r="AM411" s="3">
        <v>-384726</v>
      </c>
      <c r="AN411" s="3">
        <v>871171</v>
      </c>
      <c r="AO411" s="3">
        <v>0</v>
      </c>
      <c r="AP411" s="3">
        <v>-871171</v>
      </c>
      <c r="AQ411" s="3">
        <v>0</v>
      </c>
      <c r="AR411" s="3">
        <f>Tabela1[[#This Row],[Potrzeby finansowe 2027
w tym:]]+Tabela1[[#This Row],[Rozliczenie 2025 potrz. fin.]]</f>
        <v>31826509</v>
      </c>
      <c r="AS411" s="3">
        <v>0</v>
      </c>
      <c r="AT411" s="3">
        <v>0</v>
      </c>
      <c r="AU411" s="3"/>
      <c r="AV411" s="3"/>
      <c r="AW411" s="3"/>
      <c r="AX411" s="3"/>
      <c r="AY411" s="3"/>
      <c r="AZ411" s="3"/>
      <c r="BA411" s="3">
        <v>983320</v>
      </c>
      <c r="BB411" s="3">
        <v>0</v>
      </c>
      <c r="BC411" s="3">
        <v>34.299999999999997</v>
      </c>
      <c r="BD411" s="3">
        <v>9737.59</v>
      </c>
      <c r="BE411" s="3">
        <v>0</v>
      </c>
      <c r="BF411" s="3">
        <v>0</v>
      </c>
      <c r="BG411" s="3">
        <v>892579</v>
      </c>
      <c r="BH411" s="3">
        <v>8387</v>
      </c>
      <c r="BI411" s="3">
        <v>793546</v>
      </c>
      <c r="BJ411" s="3">
        <v>12194295.5</v>
      </c>
      <c r="BK411" s="3">
        <v>8944345.8000000007</v>
      </c>
      <c r="BL411" s="3">
        <v>1702357.38</v>
      </c>
      <c r="BM411" s="3">
        <v>9595084.0399999991</v>
      </c>
      <c r="BN411" s="53">
        <v>0.83426317114798132</v>
      </c>
      <c r="BO411" s="54">
        <v>3.084273E-4</v>
      </c>
      <c r="BP411" s="70">
        <v>7756</v>
      </c>
      <c r="BQ411" s="71"/>
      <c r="BR411" s="70"/>
      <c r="BS411" s="72"/>
      <c r="BT411" s="72"/>
      <c r="BU411" s="70">
        <v>26418527</v>
      </c>
      <c r="BV411" s="70">
        <v>165053</v>
      </c>
      <c r="BW411" s="74">
        <v>14566193</v>
      </c>
      <c r="BX411" s="70">
        <v>41149773</v>
      </c>
    </row>
    <row r="412" spans="1:76" x14ac:dyDescent="0.3">
      <c r="A412" s="73" t="s">
        <v>10</v>
      </c>
      <c r="B412" s="2" t="s">
        <v>23</v>
      </c>
      <c r="C412" s="2" t="s">
        <v>56</v>
      </c>
      <c r="D412" s="2" t="s">
        <v>30</v>
      </c>
      <c r="E412" s="2" t="s">
        <v>15</v>
      </c>
      <c r="F412" s="17" t="str">
        <f>+Tabela1[[#This Row],[WK]]&amp;Tabela1[[#This Row],[PK]]&amp;Tabela1[[#This Row],[GK]]</f>
        <v>060907</v>
      </c>
      <c r="G412" s="2" t="s">
        <v>413</v>
      </c>
      <c r="H412" s="3">
        <v>834971384.96000004</v>
      </c>
      <c r="I412" s="4">
        <v>1.125</v>
      </c>
      <c r="J412" s="3">
        <v>939342808.08000004</v>
      </c>
      <c r="K412" s="4">
        <v>7.0000000000000007E-2</v>
      </c>
      <c r="L412" s="3">
        <v>65753997</v>
      </c>
      <c r="M412" s="3"/>
      <c r="N412" s="5"/>
      <c r="O412" s="3">
        <v>69817087.010000005</v>
      </c>
      <c r="P412" s="4">
        <v>1.125</v>
      </c>
      <c r="Q412" s="3">
        <v>78544222.890000001</v>
      </c>
      <c r="R412" s="4">
        <v>1.6E-2</v>
      </c>
      <c r="S412" s="3">
        <v>1256708</v>
      </c>
      <c r="T412" s="3"/>
      <c r="U412" s="5"/>
      <c r="V412" s="3">
        <v>30377448</v>
      </c>
      <c r="W412" s="5"/>
      <c r="X412" s="3">
        <v>36939406</v>
      </c>
      <c r="Y412" s="3">
        <v>0</v>
      </c>
      <c r="Z412" s="3">
        <v>22353</v>
      </c>
      <c r="AA412" s="3">
        <v>2528817</v>
      </c>
      <c r="AB412" s="3">
        <v>29186662</v>
      </c>
      <c r="AC412" s="3">
        <v>5201574</v>
      </c>
      <c r="AD412" s="3">
        <v>6561957</v>
      </c>
      <c r="AE412" s="3">
        <v>0</v>
      </c>
      <c r="AF412" s="3">
        <v>65753997</v>
      </c>
      <c r="AG412" s="3">
        <v>1256708</v>
      </c>
      <c r="AH412" s="3">
        <v>6561957</v>
      </c>
      <c r="AI412" s="3">
        <v>30377448</v>
      </c>
      <c r="AJ412" s="3">
        <v>2217631</v>
      </c>
      <c r="AK412" s="3">
        <v>2217631</v>
      </c>
      <c r="AL412" s="3">
        <v>2348060</v>
      </c>
      <c r="AM412" s="3">
        <v>-130429</v>
      </c>
      <c r="AN412" s="3">
        <v>609936</v>
      </c>
      <c r="AO412" s="3">
        <v>0</v>
      </c>
      <c r="AP412" s="3">
        <v>-609936</v>
      </c>
      <c r="AQ412" s="3">
        <v>0</v>
      </c>
      <c r="AR412" s="3">
        <f>Tabela1[[#This Row],[Potrzeby finansowe 2027
w tym:]]+Tabela1[[#This Row],[Rozliczenie 2025 potrz. fin.]]</f>
        <v>36939406</v>
      </c>
      <c r="AS412" s="3">
        <v>0</v>
      </c>
      <c r="AT412" s="3">
        <v>0</v>
      </c>
      <c r="AU412" s="3"/>
      <c r="AV412" s="3"/>
      <c r="AW412" s="3"/>
      <c r="AX412" s="3"/>
      <c r="AY412" s="3"/>
      <c r="AZ412" s="3"/>
      <c r="BA412" s="3">
        <v>22353</v>
      </c>
      <c r="BB412" s="3">
        <v>0</v>
      </c>
      <c r="BC412" s="3">
        <v>0</v>
      </c>
      <c r="BD412" s="3">
        <v>223.96</v>
      </c>
      <c r="BE412" s="3">
        <v>0</v>
      </c>
      <c r="BF412" s="3">
        <v>0</v>
      </c>
      <c r="BG412" s="3">
        <v>1676178</v>
      </c>
      <c r="BH412" s="3">
        <v>15750</v>
      </c>
      <c r="BI412" s="3">
        <v>852639</v>
      </c>
      <c r="BJ412" s="3">
        <v>13102361.094999999</v>
      </c>
      <c r="BK412" s="3">
        <v>9534509.0699999984</v>
      </c>
      <c r="BL412" s="3">
        <v>2460232.11</v>
      </c>
      <c r="BM412" s="3">
        <v>9350943.8800000008</v>
      </c>
      <c r="BN412" s="53">
        <v>1.2246514273989724</v>
      </c>
      <c r="BO412" s="54">
        <v>4.9502070000000001E-4</v>
      </c>
      <c r="BP412" s="70">
        <v>12449</v>
      </c>
      <c r="BQ412" s="71"/>
      <c r="BR412" s="70"/>
      <c r="BS412" s="72"/>
      <c r="BT412" s="72"/>
      <c r="BU412" s="70">
        <v>65753997</v>
      </c>
      <c r="BV412" s="70">
        <v>1256708</v>
      </c>
      <c r="BW412" s="74">
        <v>6561957</v>
      </c>
      <c r="BX412" s="70">
        <v>73572662</v>
      </c>
    </row>
    <row r="413" spans="1:76" x14ac:dyDescent="0.3">
      <c r="A413" s="73" t="s">
        <v>10</v>
      </c>
      <c r="B413" s="2" t="s">
        <v>23</v>
      </c>
      <c r="C413" s="2" t="s">
        <v>56</v>
      </c>
      <c r="D413" s="2" t="s">
        <v>54</v>
      </c>
      <c r="E413" s="2" t="s">
        <v>15</v>
      </c>
      <c r="F413" s="17" t="str">
        <f>+Tabela1[[#This Row],[WK]]&amp;Tabela1[[#This Row],[PK]]&amp;Tabela1[[#This Row],[GK]]</f>
        <v>060908</v>
      </c>
      <c r="G413" s="2" t="s">
        <v>414</v>
      </c>
      <c r="H413" s="3">
        <v>925824895.55999994</v>
      </c>
      <c r="I413" s="4">
        <v>1.125</v>
      </c>
      <c r="J413" s="3">
        <v>1041553007.51</v>
      </c>
      <c r="K413" s="4">
        <v>7.0000000000000007E-2</v>
      </c>
      <c r="L413" s="3">
        <v>72908711</v>
      </c>
      <c r="M413" s="3"/>
      <c r="N413" s="5"/>
      <c r="O413" s="3">
        <v>46959132.449999996</v>
      </c>
      <c r="P413" s="4">
        <v>1.125</v>
      </c>
      <c r="Q413" s="3">
        <v>52829024.009999998</v>
      </c>
      <c r="R413" s="4">
        <v>1.6E-2</v>
      </c>
      <c r="S413" s="3">
        <v>845264</v>
      </c>
      <c r="T413" s="3"/>
      <c r="U413" s="5"/>
      <c r="V413" s="3">
        <v>31094103</v>
      </c>
      <c r="W413" s="5"/>
      <c r="X413" s="3">
        <v>35659867</v>
      </c>
      <c r="Y413" s="3">
        <v>0</v>
      </c>
      <c r="Z413" s="3">
        <v>23</v>
      </c>
      <c r="AA413" s="3">
        <v>2911097</v>
      </c>
      <c r="AB413" s="3">
        <v>29992467</v>
      </c>
      <c r="AC413" s="3">
        <v>2756280</v>
      </c>
      <c r="AD413" s="3">
        <v>4620433</v>
      </c>
      <c r="AE413" s="3">
        <v>0</v>
      </c>
      <c r="AF413" s="3">
        <v>72908711</v>
      </c>
      <c r="AG413" s="3">
        <v>845264</v>
      </c>
      <c r="AH413" s="3">
        <v>4620433</v>
      </c>
      <c r="AI413" s="3">
        <v>31094103</v>
      </c>
      <c r="AJ413" s="3">
        <v>1609412</v>
      </c>
      <c r="AK413" s="3">
        <v>1664081</v>
      </c>
      <c r="AL413" s="3">
        <v>3059236</v>
      </c>
      <c r="AM413" s="3">
        <v>-1395155</v>
      </c>
      <c r="AN413" s="3">
        <v>1304352</v>
      </c>
      <c r="AO413" s="3">
        <v>0</v>
      </c>
      <c r="AP413" s="3">
        <v>-1249683</v>
      </c>
      <c r="AQ413" s="3">
        <v>54669</v>
      </c>
      <c r="AR413" s="3">
        <f>Tabela1[[#This Row],[Potrzeby finansowe 2027
w tym:]]+Tabela1[[#This Row],[Rozliczenie 2025 potrz. fin.]]</f>
        <v>35714536</v>
      </c>
      <c r="AS413" s="3">
        <v>0</v>
      </c>
      <c r="AT413" s="3">
        <v>0</v>
      </c>
      <c r="AU413" s="3"/>
      <c r="AV413" s="3"/>
      <c r="AW413" s="3"/>
      <c r="AX413" s="3"/>
      <c r="AY413" s="3"/>
      <c r="AZ413" s="3"/>
      <c r="BA413" s="3">
        <v>23</v>
      </c>
      <c r="BB413" s="3">
        <v>0</v>
      </c>
      <c r="BC413" s="3">
        <v>0</v>
      </c>
      <c r="BD413" s="3">
        <v>0.23</v>
      </c>
      <c r="BE413" s="3">
        <v>0</v>
      </c>
      <c r="BF413" s="3">
        <v>0</v>
      </c>
      <c r="BG413" s="3">
        <v>1720024</v>
      </c>
      <c r="BH413" s="3">
        <v>16162</v>
      </c>
      <c r="BI413" s="3">
        <v>1191073</v>
      </c>
      <c r="BJ413" s="3">
        <v>18303021.560000002</v>
      </c>
      <c r="BK413" s="3">
        <v>12237239.820000002</v>
      </c>
      <c r="BL413" s="3">
        <v>7520211.0099999998</v>
      </c>
      <c r="BM413" s="3">
        <v>9222704.9399999995</v>
      </c>
      <c r="BN413" s="53">
        <v>1.2732846497486547</v>
      </c>
      <c r="BO413" s="54">
        <v>5.3037080000000001E-4</v>
      </c>
      <c r="BP413" s="70">
        <v>13338</v>
      </c>
      <c r="BQ413" s="71"/>
      <c r="BR413" s="70"/>
      <c r="BS413" s="72"/>
      <c r="BT413" s="72"/>
      <c r="BU413" s="70">
        <v>72908711</v>
      </c>
      <c r="BV413" s="70">
        <v>845264</v>
      </c>
      <c r="BW413" s="74">
        <v>4620433</v>
      </c>
      <c r="BX413" s="70">
        <v>78374408</v>
      </c>
    </row>
    <row r="414" spans="1:76" x14ac:dyDescent="0.3">
      <c r="A414" s="73" t="s">
        <v>10</v>
      </c>
      <c r="B414" s="2" t="s">
        <v>23</v>
      </c>
      <c r="C414" s="2" t="s">
        <v>56</v>
      </c>
      <c r="D414" s="2" t="s">
        <v>56</v>
      </c>
      <c r="E414" s="2" t="s">
        <v>15</v>
      </c>
      <c r="F414" s="17" t="str">
        <f>+Tabela1[[#This Row],[WK]]&amp;Tabela1[[#This Row],[PK]]&amp;Tabela1[[#This Row],[GK]]</f>
        <v>060909</v>
      </c>
      <c r="G414" s="2" t="s">
        <v>415</v>
      </c>
      <c r="H414" s="3">
        <v>135121576.50999999</v>
      </c>
      <c r="I414" s="4">
        <v>1.125</v>
      </c>
      <c r="J414" s="3">
        <v>152011773.56999999</v>
      </c>
      <c r="K414" s="4">
        <v>7.0000000000000007E-2</v>
      </c>
      <c r="L414" s="3">
        <v>10640824</v>
      </c>
      <c r="M414" s="3"/>
      <c r="N414" s="5"/>
      <c r="O414" s="3">
        <v>784708.85</v>
      </c>
      <c r="P414" s="4">
        <v>1.125</v>
      </c>
      <c r="Q414" s="3">
        <v>882797.46</v>
      </c>
      <c r="R414" s="4">
        <v>1.6E-2</v>
      </c>
      <c r="S414" s="3">
        <v>14125</v>
      </c>
      <c r="T414" s="3"/>
      <c r="U414" s="5"/>
      <c r="V414" s="3">
        <v>7015404</v>
      </c>
      <c r="W414" s="5"/>
      <c r="X414" s="3">
        <v>13826507</v>
      </c>
      <c r="Y414" s="3">
        <v>1855539</v>
      </c>
      <c r="Z414" s="3">
        <v>713638</v>
      </c>
      <c r="AA414" s="3">
        <v>1047750</v>
      </c>
      <c r="AB414" s="3">
        <v>7074830</v>
      </c>
      <c r="AC414" s="3">
        <v>3134750</v>
      </c>
      <c r="AD414" s="3">
        <v>6811103</v>
      </c>
      <c r="AE414" s="3">
        <v>0</v>
      </c>
      <c r="AF414" s="3">
        <v>10640824</v>
      </c>
      <c r="AG414" s="3">
        <v>14125</v>
      </c>
      <c r="AH414" s="3">
        <v>6811103</v>
      </c>
      <c r="AI414" s="3">
        <v>7015404</v>
      </c>
      <c r="AJ414" s="3">
        <v>-432715</v>
      </c>
      <c r="AK414" s="3">
        <v>-432715</v>
      </c>
      <c r="AL414" s="3">
        <v>469989</v>
      </c>
      <c r="AM414" s="3">
        <v>-902704</v>
      </c>
      <c r="AN414" s="3">
        <v>-392437</v>
      </c>
      <c r="AO414" s="3">
        <v>0</v>
      </c>
      <c r="AP414" s="3">
        <v>392437</v>
      </c>
      <c r="AQ414" s="3">
        <v>0</v>
      </c>
      <c r="AR414" s="3">
        <f>Tabela1[[#This Row],[Potrzeby finansowe 2027
w tym:]]+Tabela1[[#This Row],[Rozliczenie 2025 potrz. fin.]]</f>
        <v>13826507</v>
      </c>
      <c r="AS414" s="3">
        <v>0</v>
      </c>
      <c r="AT414" s="3">
        <v>0</v>
      </c>
      <c r="AU414" s="3"/>
      <c r="AV414" s="3"/>
      <c r="AW414" s="3"/>
      <c r="AX414" s="3"/>
      <c r="AY414" s="3"/>
      <c r="AZ414" s="3"/>
      <c r="BA414" s="3">
        <v>713638</v>
      </c>
      <c r="BB414" s="3">
        <v>0</v>
      </c>
      <c r="BC414" s="3">
        <v>49.42</v>
      </c>
      <c r="BD414" s="3">
        <v>6985.23</v>
      </c>
      <c r="BE414" s="3">
        <v>0</v>
      </c>
      <c r="BF414" s="3">
        <v>0</v>
      </c>
      <c r="BG414" s="3">
        <v>425484</v>
      </c>
      <c r="BH414" s="3">
        <v>3998</v>
      </c>
      <c r="BI414" s="3">
        <v>622266</v>
      </c>
      <c r="BJ414" s="3">
        <v>9562256.9849999994</v>
      </c>
      <c r="BK414" s="3">
        <v>3720647.7300000004</v>
      </c>
      <c r="BL414" s="3">
        <v>6218460.2699999996</v>
      </c>
      <c r="BM414" s="3">
        <v>10929516.48</v>
      </c>
      <c r="BN414" s="53">
        <v>0.86913628605802862</v>
      </c>
      <c r="BO414" s="54">
        <v>1.31445E-4</v>
      </c>
      <c r="BP414" s="70">
        <v>3306</v>
      </c>
      <c r="BQ414" s="71"/>
      <c r="BR414" s="70"/>
      <c r="BS414" s="72"/>
      <c r="BT414" s="72"/>
      <c r="BU414" s="70">
        <v>10640824</v>
      </c>
      <c r="BV414" s="70">
        <v>14125</v>
      </c>
      <c r="BW414" s="74">
        <v>6811103</v>
      </c>
      <c r="BX414" s="70">
        <v>17466052</v>
      </c>
    </row>
    <row r="415" spans="1:76" x14ac:dyDescent="0.3">
      <c r="A415" s="73" t="s">
        <v>10</v>
      </c>
      <c r="B415" s="2" t="s">
        <v>23</v>
      </c>
      <c r="C415" s="2" t="s">
        <v>56</v>
      </c>
      <c r="D415" s="2" t="s">
        <v>69</v>
      </c>
      <c r="E415" s="2" t="s">
        <v>15</v>
      </c>
      <c r="F415" s="17" t="str">
        <f>+Tabela1[[#This Row],[WK]]&amp;Tabela1[[#This Row],[PK]]&amp;Tabela1[[#This Row],[GK]]</f>
        <v>060910</v>
      </c>
      <c r="G415" s="2" t="s">
        <v>416</v>
      </c>
      <c r="H415" s="3">
        <v>528561730.69</v>
      </c>
      <c r="I415" s="4">
        <v>1.125</v>
      </c>
      <c r="J415" s="3">
        <v>594631947.02999997</v>
      </c>
      <c r="K415" s="4">
        <v>7.0000000000000007E-2</v>
      </c>
      <c r="L415" s="3">
        <v>41624236</v>
      </c>
      <c r="M415" s="3"/>
      <c r="N415" s="5"/>
      <c r="O415" s="3">
        <v>28326305.580000002</v>
      </c>
      <c r="P415" s="4">
        <v>1.125</v>
      </c>
      <c r="Q415" s="3">
        <v>31867093.780000001</v>
      </c>
      <c r="R415" s="4">
        <v>1.6E-2</v>
      </c>
      <c r="S415" s="3">
        <v>509874</v>
      </c>
      <c r="T415" s="3"/>
      <c r="U415" s="5"/>
      <c r="V415" s="3">
        <v>25879255</v>
      </c>
      <c r="W415" s="5"/>
      <c r="X415" s="3">
        <v>43871292</v>
      </c>
      <c r="Y415" s="3">
        <v>5073423</v>
      </c>
      <c r="Z415" s="3">
        <v>8161</v>
      </c>
      <c r="AA415" s="3">
        <v>2108562</v>
      </c>
      <c r="AB415" s="3">
        <v>32936598</v>
      </c>
      <c r="AC415" s="3">
        <v>3744548</v>
      </c>
      <c r="AD415" s="3">
        <v>17992037</v>
      </c>
      <c r="AE415" s="3">
        <v>0</v>
      </c>
      <c r="AF415" s="3">
        <v>41624236</v>
      </c>
      <c r="AG415" s="3">
        <v>509874</v>
      </c>
      <c r="AH415" s="3">
        <v>17992037</v>
      </c>
      <c r="AI415" s="3">
        <v>25879255</v>
      </c>
      <c r="AJ415" s="3">
        <v>1616099</v>
      </c>
      <c r="AK415" s="3">
        <v>1616099</v>
      </c>
      <c r="AL415" s="3">
        <v>2290970</v>
      </c>
      <c r="AM415" s="3">
        <v>-674871</v>
      </c>
      <c r="AN415" s="3">
        <v>-188945</v>
      </c>
      <c r="AO415" s="3">
        <v>0</v>
      </c>
      <c r="AP415" s="3">
        <v>188945</v>
      </c>
      <c r="AQ415" s="3">
        <v>0</v>
      </c>
      <c r="AR415" s="3">
        <f>Tabela1[[#This Row],[Potrzeby finansowe 2027
w tym:]]+Tabela1[[#This Row],[Rozliczenie 2025 potrz. fin.]]</f>
        <v>43871292</v>
      </c>
      <c r="AS415" s="3">
        <v>0</v>
      </c>
      <c r="AT415" s="3">
        <v>0</v>
      </c>
      <c r="AU415" s="3"/>
      <c r="AV415" s="3"/>
      <c r="AW415" s="3"/>
      <c r="AX415" s="3"/>
      <c r="AY415" s="3"/>
      <c r="AZ415" s="3"/>
      <c r="BA415" s="3">
        <v>8161</v>
      </c>
      <c r="BB415" s="3">
        <v>0</v>
      </c>
      <c r="BC415" s="3">
        <v>0</v>
      </c>
      <c r="BD415" s="3">
        <v>81.77</v>
      </c>
      <c r="BE415" s="3">
        <v>0</v>
      </c>
      <c r="BF415" s="3">
        <v>0</v>
      </c>
      <c r="BG415" s="3">
        <v>1293797</v>
      </c>
      <c r="BH415" s="3">
        <v>12157</v>
      </c>
      <c r="BI415" s="3">
        <v>814765</v>
      </c>
      <c r="BJ415" s="3">
        <v>12520368.857499998</v>
      </c>
      <c r="BK415" s="3">
        <v>8856723.2499999981</v>
      </c>
      <c r="BL415" s="3">
        <v>3353515.64</v>
      </c>
      <c r="BM415" s="3">
        <v>7947551.1500000004</v>
      </c>
      <c r="BN415" s="53">
        <v>0.89835762849388656</v>
      </c>
      <c r="BO415" s="54">
        <v>4.6278919999999998E-4</v>
      </c>
      <c r="BP415" s="70">
        <v>11638</v>
      </c>
      <c r="BQ415" s="71"/>
      <c r="BR415" s="70"/>
      <c r="BS415" s="72"/>
      <c r="BT415" s="72"/>
      <c r="BU415" s="70">
        <v>41624236</v>
      </c>
      <c r="BV415" s="70">
        <v>509874</v>
      </c>
      <c r="BW415" s="74">
        <v>17992037</v>
      </c>
      <c r="BX415" s="70">
        <v>60126147</v>
      </c>
    </row>
    <row r="416" spans="1:76" x14ac:dyDescent="0.3">
      <c r="A416" s="73" t="s">
        <v>10</v>
      </c>
      <c r="B416" s="2" t="s">
        <v>23</v>
      </c>
      <c r="C416" s="2" t="s">
        <v>56</v>
      </c>
      <c r="D416" s="2" t="s">
        <v>71</v>
      </c>
      <c r="E416" s="2" t="s">
        <v>15</v>
      </c>
      <c r="F416" s="17" t="str">
        <f>+Tabela1[[#This Row],[WK]]&amp;Tabela1[[#This Row],[PK]]&amp;Tabela1[[#This Row],[GK]]</f>
        <v>060911</v>
      </c>
      <c r="G416" s="2" t="s">
        <v>417</v>
      </c>
      <c r="H416" s="3">
        <v>1191881847.8399999</v>
      </c>
      <c r="I416" s="4">
        <v>1.125</v>
      </c>
      <c r="J416" s="3">
        <v>1340867078.8199999</v>
      </c>
      <c r="K416" s="4">
        <v>7.0000000000000007E-2</v>
      </c>
      <c r="L416" s="3">
        <v>93860696</v>
      </c>
      <c r="M416" s="3"/>
      <c r="N416" s="5"/>
      <c r="O416" s="3">
        <v>84372949.439999998</v>
      </c>
      <c r="P416" s="4">
        <v>1.125</v>
      </c>
      <c r="Q416" s="3">
        <v>94919568.120000005</v>
      </c>
      <c r="R416" s="4">
        <v>1.6E-2</v>
      </c>
      <c r="S416" s="3">
        <v>1518713</v>
      </c>
      <c r="T416" s="3"/>
      <c r="U416" s="5"/>
      <c r="V416" s="3">
        <v>46974030</v>
      </c>
      <c r="W416" s="5"/>
      <c r="X416" s="3">
        <v>46020777</v>
      </c>
      <c r="Y416" s="3">
        <v>0</v>
      </c>
      <c r="Z416" s="3">
        <v>283132</v>
      </c>
      <c r="AA416" s="3">
        <v>3604188</v>
      </c>
      <c r="AB416" s="3">
        <v>41079861</v>
      </c>
      <c r="AC416" s="3">
        <v>1053596</v>
      </c>
      <c r="AD416" s="3">
        <v>2119519</v>
      </c>
      <c r="AE416" s="3">
        <v>0</v>
      </c>
      <c r="AF416" s="3">
        <v>93860696</v>
      </c>
      <c r="AG416" s="3">
        <v>1518713</v>
      </c>
      <c r="AH416" s="3">
        <v>2119519</v>
      </c>
      <c r="AI416" s="3">
        <v>46974030</v>
      </c>
      <c r="AJ416" s="3">
        <v>2712943</v>
      </c>
      <c r="AK416" s="3">
        <v>4621044</v>
      </c>
      <c r="AL416" s="3">
        <v>4284646</v>
      </c>
      <c r="AM416" s="3">
        <v>336398</v>
      </c>
      <c r="AN416" s="3">
        <v>1908101</v>
      </c>
      <c r="AO416" s="3">
        <v>0</v>
      </c>
      <c r="AP416" s="3">
        <v>0</v>
      </c>
      <c r="AQ416" s="3">
        <v>1908101</v>
      </c>
      <c r="AR416" s="3">
        <f>Tabela1[[#This Row],[Potrzeby finansowe 2027
w tym:]]+Tabela1[[#This Row],[Rozliczenie 2025 potrz. fin.]]</f>
        <v>47928878</v>
      </c>
      <c r="AS416" s="3">
        <v>0</v>
      </c>
      <c r="AT416" s="3">
        <v>0</v>
      </c>
      <c r="AU416" s="3"/>
      <c r="AV416" s="3"/>
      <c r="AW416" s="3"/>
      <c r="AX416" s="3"/>
      <c r="AY416" s="3"/>
      <c r="AZ416" s="3"/>
      <c r="BA416" s="3">
        <v>283132</v>
      </c>
      <c r="BB416" s="3">
        <v>0</v>
      </c>
      <c r="BC416" s="3">
        <v>0</v>
      </c>
      <c r="BD416" s="3">
        <v>2836.71</v>
      </c>
      <c r="BE416" s="3">
        <v>0</v>
      </c>
      <c r="BF416" s="3">
        <v>0</v>
      </c>
      <c r="BG416" s="3">
        <v>2409014</v>
      </c>
      <c r="BH416" s="3">
        <v>22636</v>
      </c>
      <c r="BI416" s="3">
        <v>1195174</v>
      </c>
      <c r="BJ416" s="3">
        <v>18366048.780000001</v>
      </c>
      <c r="BK416" s="3">
        <v>11878130.93</v>
      </c>
      <c r="BL416" s="3">
        <v>6659851.3600000003</v>
      </c>
      <c r="BM416" s="3">
        <v>12631968.68</v>
      </c>
      <c r="BN416" s="53">
        <v>1.2594014343937403</v>
      </c>
      <c r="BO416" s="54">
        <v>7.3310409999999997E-4</v>
      </c>
      <c r="BP416" s="70">
        <v>18437</v>
      </c>
      <c r="BQ416" s="71"/>
      <c r="BR416" s="70"/>
      <c r="BS416" s="72"/>
      <c r="BT416" s="72"/>
      <c r="BU416" s="70">
        <v>93860696</v>
      </c>
      <c r="BV416" s="70">
        <v>1518713</v>
      </c>
      <c r="BW416" s="74">
        <v>2119519</v>
      </c>
      <c r="BX416" s="70">
        <v>97498928</v>
      </c>
    </row>
    <row r="417" spans="1:76" x14ac:dyDescent="0.3">
      <c r="A417" s="73" t="s">
        <v>10</v>
      </c>
      <c r="B417" s="2" t="s">
        <v>23</v>
      </c>
      <c r="C417" s="2" t="s">
        <v>56</v>
      </c>
      <c r="D417" s="2" t="s">
        <v>72</v>
      </c>
      <c r="E417" s="2" t="s">
        <v>15</v>
      </c>
      <c r="F417" s="17" t="str">
        <f>+Tabela1[[#This Row],[WK]]&amp;Tabela1[[#This Row],[PK]]&amp;Tabela1[[#This Row],[GK]]</f>
        <v>060912</v>
      </c>
      <c r="G417" s="2" t="s">
        <v>418</v>
      </c>
      <c r="H417" s="3">
        <v>333915695.27999997</v>
      </c>
      <c r="I417" s="4">
        <v>1.125</v>
      </c>
      <c r="J417" s="3">
        <v>375655157.19</v>
      </c>
      <c r="K417" s="4">
        <v>7.0000000000000007E-2</v>
      </c>
      <c r="L417" s="3">
        <v>26295861</v>
      </c>
      <c r="M417" s="3"/>
      <c r="N417" s="5"/>
      <c r="O417" s="3">
        <v>22457443.84</v>
      </c>
      <c r="P417" s="4">
        <v>1.125</v>
      </c>
      <c r="Q417" s="3">
        <v>25264624.32</v>
      </c>
      <c r="R417" s="4">
        <v>1.6E-2</v>
      </c>
      <c r="S417" s="3">
        <v>404234</v>
      </c>
      <c r="T417" s="3"/>
      <c r="U417" s="5"/>
      <c r="V417" s="3">
        <v>17457704</v>
      </c>
      <c r="W417" s="5"/>
      <c r="X417" s="3">
        <v>27227931</v>
      </c>
      <c r="Y417" s="3">
        <v>3059153</v>
      </c>
      <c r="Z417" s="3">
        <v>176994</v>
      </c>
      <c r="AA417" s="3">
        <v>1514518</v>
      </c>
      <c r="AB417" s="3">
        <v>15543238</v>
      </c>
      <c r="AC417" s="3">
        <v>6934028</v>
      </c>
      <c r="AD417" s="3">
        <v>9770226</v>
      </c>
      <c r="AE417" s="3">
        <v>0</v>
      </c>
      <c r="AF417" s="3">
        <v>26295861</v>
      </c>
      <c r="AG417" s="3">
        <v>404234</v>
      </c>
      <c r="AH417" s="3">
        <v>9770226</v>
      </c>
      <c r="AI417" s="3">
        <v>17457704</v>
      </c>
      <c r="AJ417" s="3">
        <v>994534</v>
      </c>
      <c r="AK417" s="3">
        <v>994534</v>
      </c>
      <c r="AL417" s="3">
        <v>1387998</v>
      </c>
      <c r="AM417" s="3">
        <v>-393464</v>
      </c>
      <c r="AN417" s="3">
        <v>-825090</v>
      </c>
      <c r="AO417" s="3">
        <v>0</v>
      </c>
      <c r="AP417" s="3">
        <v>825090</v>
      </c>
      <c r="AQ417" s="3">
        <v>0</v>
      </c>
      <c r="AR417" s="3">
        <f>Tabela1[[#This Row],[Potrzeby finansowe 2027
w tym:]]+Tabela1[[#This Row],[Rozliczenie 2025 potrz. fin.]]</f>
        <v>27227931</v>
      </c>
      <c r="AS417" s="3">
        <v>0</v>
      </c>
      <c r="AT417" s="3">
        <v>0</v>
      </c>
      <c r="AU417" s="3"/>
      <c r="AV417" s="3"/>
      <c r="AW417" s="3"/>
      <c r="AX417" s="3"/>
      <c r="AY417" s="3"/>
      <c r="AZ417" s="3"/>
      <c r="BA417" s="3">
        <v>176994</v>
      </c>
      <c r="BB417" s="3">
        <v>0</v>
      </c>
      <c r="BC417" s="3">
        <v>0</v>
      </c>
      <c r="BD417" s="3">
        <v>1773.31</v>
      </c>
      <c r="BE417" s="3">
        <v>0</v>
      </c>
      <c r="BF417" s="3">
        <v>0</v>
      </c>
      <c r="BG417" s="3">
        <v>869697</v>
      </c>
      <c r="BH417" s="3">
        <v>8172</v>
      </c>
      <c r="BI417" s="3">
        <v>644821</v>
      </c>
      <c r="BJ417" s="3">
        <v>9908863.8574999981</v>
      </c>
      <c r="BK417" s="3">
        <v>6242428.6099999994</v>
      </c>
      <c r="BL417" s="3">
        <v>3595195.29</v>
      </c>
      <c r="BM417" s="3">
        <v>7475350.4100000001</v>
      </c>
      <c r="BN417" s="53">
        <v>0.90213107262434378</v>
      </c>
      <c r="BO417" s="54">
        <v>2.898105E-4</v>
      </c>
      <c r="BP417" s="70">
        <v>7288</v>
      </c>
      <c r="BQ417" s="71"/>
      <c r="BR417" s="70"/>
      <c r="BS417" s="72"/>
      <c r="BT417" s="72"/>
      <c r="BU417" s="70">
        <v>26295861</v>
      </c>
      <c r="BV417" s="70">
        <v>404234</v>
      </c>
      <c r="BW417" s="74">
        <v>9770226</v>
      </c>
      <c r="BX417" s="70">
        <v>36470321</v>
      </c>
    </row>
    <row r="418" spans="1:76" x14ac:dyDescent="0.3">
      <c r="A418" s="73" t="s">
        <v>10</v>
      </c>
      <c r="B418" s="2" t="s">
        <v>23</v>
      </c>
      <c r="C418" s="2" t="s">
        <v>56</v>
      </c>
      <c r="D418" s="2" t="s">
        <v>74</v>
      </c>
      <c r="E418" s="2" t="s">
        <v>15</v>
      </c>
      <c r="F418" s="17" t="str">
        <f>+Tabela1[[#This Row],[WK]]&amp;Tabela1[[#This Row],[PK]]&amp;Tabela1[[#This Row],[GK]]</f>
        <v>060913</v>
      </c>
      <c r="G418" s="2" t="s">
        <v>419</v>
      </c>
      <c r="H418" s="3">
        <v>226813087.80000001</v>
      </c>
      <c r="I418" s="4">
        <v>1.125</v>
      </c>
      <c r="J418" s="3">
        <v>255164723.78</v>
      </c>
      <c r="K418" s="4">
        <v>7.0000000000000007E-2</v>
      </c>
      <c r="L418" s="3">
        <v>17861531</v>
      </c>
      <c r="M418" s="3"/>
      <c r="N418" s="5"/>
      <c r="O418" s="3">
        <v>5214193.2300000004</v>
      </c>
      <c r="P418" s="4">
        <v>1.125</v>
      </c>
      <c r="Q418" s="3">
        <v>5865967.3799999999</v>
      </c>
      <c r="R418" s="4">
        <v>1.6E-2</v>
      </c>
      <c r="S418" s="3">
        <v>93855</v>
      </c>
      <c r="T418" s="3"/>
      <c r="U418" s="5"/>
      <c r="V418" s="3">
        <v>12146244</v>
      </c>
      <c r="W418" s="5"/>
      <c r="X418" s="3">
        <v>24306989</v>
      </c>
      <c r="Y418" s="3">
        <v>8904999</v>
      </c>
      <c r="Z418" s="3">
        <v>0</v>
      </c>
      <c r="AA418" s="3">
        <v>1036507</v>
      </c>
      <c r="AB418" s="3">
        <v>14365483</v>
      </c>
      <c r="AC418" s="3">
        <v>0</v>
      </c>
      <c r="AD418" s="3">
        <v>12085946</v>
      </c>
      <c r="AE418" s="3">
        <v>0</v>
      </c>
      <c r="AF418" s="3">
        <v>17861531</v>
      </c>
      <c r="AG418" s="3">
        <v>93855</v>
      </c>
      <c r="AH418" s="3">
        <v>12085946</v>
      </c>
      <c r="AI418" s="3">
        <v>12146244</v>
      </c>
      <c r="AJ418" s="3">
        <v>-623645</v>
      </c>
      <c r="AK418" s="3">
        <v>-698444</v>
      </c>
      <c r="AL418" s="3">
        <v>995479</v>
      </c>
      <c r="AM418" s="3">
        <v>-1693923</v>
      </c>
      <c r="AN418" s="3">
        <v>-74799</v>
      </c>
      <c r="AO418" s="3">
        <v>0</v>
      </c>
      <c r="AP418" s="3">
        <v>0</v>
      </c>
      <c r="AQ418" s="3">
        <v>-74799</v>
      </c>
      <c r="AR418" s="3">
        <f>Tabela1[[#This Row],[Potrzeby finansowe 2027
w tym:]]+Tabela1[[#This Row],[Rozliczenie 2025 potrz. fin.]]</f>
        <v>24232190</v>
      </c>
      <c r="AS418" s="3">
        <v>0</v>
      </c>
      <c r="AT418" s="3">
        <v>0</v>
      </c>
      <c r="AU418" s="3"/>
      <c r="AV418" s="3"/>
      <c r="AW418" s="3"/>
      <c r="AX418" s="3"/>
      <c r="AY418" s="3"/>
      <c r="AZ418" s="3"/>
      <c r="BA418" s="3">
        <v>0</v>
      </c>
      <c r="BB418" s="3">
        <v>0</v>
      </c>
      <c r="BC418" s="3">
        <v>0</v>
      </c>
      <c r="BD418" s="3">
        <v>0</v>
      </c>
      <c r="BE418" s="3">
        <v>0</v>
      </c>
      <c r="BF418" s="3">
        <v>0</v>
      </c>
      <c r="BG418" s="3">
        <v>636096</v>
      </c>
      <c r="BH418" s="3">
        <v>5977</v>
      </c>
      <c r="BI418" s="3">
        <v>400411</v>
      </c>
      <c r="BJ418" s="3">
        <v>6153049.6850000005</v>
      </c>
      <c r="BK418" s="3">
        <v>4071866.7800000003</v>
      </c>
      <c r="BL418" s="3">
        <v>142762</v>
      </c>
      <c r="BM418" s="3">
        <v>8039207.6200000001</v>
      </c>
      <c r="BN418" s="53">
        <v>0.6906148867313916</v>
      </c>
      <c r="BO418" s="54">
        <v>2.4518540000000001E-4</v>
      </c>
      <c r="BP418" s="70">
        <v>6166</v>
      </c>
      <c r="BQ418" s="71"/>
      <c r="BR418" s="70"/>
      <c r="BS418" s="72"/>
      <c r="BT418" s="72"/>
      <c r="BU418" s="70">
        <v>17861531</v>
      </c>
      <c r="BV418" s="70">
        <v>93855</v>
      </c>
      <c r="BW418" s="74">
        <v>12085946</v>
      </c>
      <c r="BX418" s="70">
        <v>30041332</v>
      </c>
    </row>
    <row r="419" spans="1:76" x14ac:dyDescent="0.3">
      <c r="A419" s="73" t="s">
        <v>10</v>
      </c>
      <c r="B419" s="2" t="s">
        <v>23</v>
      </c>
      <c r="C419" s="2" t="s">
        <v>56</v>
      </c>
      <c r="D419" s="2" t="s">
        <v>76</v>
      </c>
      <c r="E419" s="2" t="s">
        <v>15</v>
      </c>
      <c r="F419" s="17" t="str">
        <f>+Tabela1[[#This Row],[WK]]&amp;Tabela1[[#This Row],[PK]]&amp;Tabela1[[#This Row],[GK]]</f>
        <v>060914</v>
      </c>
      <c r="G419" s="2" t="s">
        <v>420</v>
      </c>
      <c r="H419" s="3">
        <v>767771823.24000001</v>
      </c>
      <c r="I419" s="4">
        <v>1.125</v>
      </c>
      <c r="J419" s="3">
        <v>863743301.14999998</v>
      </c>
      <c r="K419" s="4">
        <v>7.0000000000000007E-2</v>
      </c>
      <c r="L419" s="3">
        <v>60462031</v>
      </c>
      <c r="M419" s="3"/>
      <c r="N419" s="5"/>
      <c r="O419" s="3">
        <v>68696055.359999999</v>
      </c>
      <c r="P419" s="4">
        <v>1.125</v>
      </c>
      <c r="Q419" s="3">
        <v>77283062.280000001</v>
      </c>
      <c r="R419" s="4">
        <v>1.6E-2</v>
      </c>
      <c r="S419" s="3">
        <v>1236529</v>
      </c>
      <c r="T419" s="3"/>
      <c r="U419" s="5"/>
      <c r="V419" s="3">
        <v>32943702</v>
      </c>
      <c r="W419" s="5"/>
      <c r="X419" s="3">
        <v>33463587</v>
      </c>
      <c r="Y419" s="3">
        <v>1688814</v>
      </c>
      <c r="Z419" s="3">
        <v>61003</v>
      </c>
      <c r="AA419" s="3">
        <v>2903628</v>
      </c>
      <c r="AB419" s="3">
        <v>26976498</v>
      </c>
      <c r="AC419" s="3">
        <v>1833644</v>
      </c>
      <c r="AD419" s="3">
        <v>4962652</v>
      </c>
      <c r="AE419" s="3">
        <v>0</v>
      </c>
      <c r="AF419" s="3">
        <v>60462031</v>
      </c>
      <c r="AG419" s="3">
        <v>1236529</v>
      </c>
      <c r="AH419" s="3">
        <v>4962652</v>
      </c>
      <c r="AI419" s="3">
        <v>32943702</v>
      </c>
      <c r="AJ419" s="3">
        <v>4403692</v>
      </c>
      <c r="AK419" s="3">
        <v>4812726</v>
      </c>
      <c r="AL419" s="3">
        <v>2602096</v>
      </c>
      <c r="AM419" s="3">
        <v>2210630</v>
      </c>
      <c r="AN419" s="3">
        <v>409034</v>
      </c>
      <c r="AO419" s="3">
        <v>0</v>
      </c>
      <c r="AP419" s="3">
        <v>0</v>
      </c>
      <c r="AQ419" s="3">
        <v>409034</v>
      </c>
      <c r="AR419" s="3">
        <f>Tabela1[[#This Row],[Potrzeby finansowe 2027
w tym:]]+Tabela1[[#This Row],[Rozliczenie 2025 potrz. fin.]]</f>
        <v>33872621</v>
      </c>
      <c r="AS419" s="3">
        <v>0</v>
      </c>
      <c r="AT419" s="3">
        <v>0</v>
      </c>
      <c r="AU419" s="3"/>
      <c r="AV419" s="3"/>
      <c r="AW419" s="3"/>
      <c r="AX419" s="3"/>
      <c r="AY419" s="3"/>
      <c r="AZ419" s="3"/>
      <c r="BA419" s="3">
        <v>61003</v>
      </c>
      <c r="BB419" s="3">
        <v>0</v>
      </c>
      <c r="BC419" s="3">
        <v>0</v>
      </c>
      <c r="BD419" s="3">
        <v>374.7</v>
      </c>
      <c r="BE419" s="3">
        <v>472.99</v>
      </c>
      <c r="BF419" s="3">
        <v>0</v>
      </c>
      <c r="BG419" s="3">
        <v>1577735</v>
      </c>
      <c r="BH419" s="3">
        <v>14825</v>
      </c>
      <c r="BI419" s="3">
        <v>1325893</v>
      </c>
      <c r="BJ419" s="3">
        <v>20374783.142499998</v>
      </c>
      <c r="BK419" s="3">
        <v>15256547.23</v>
      </c>
      <c r="BL419" s="3">
        <v>3198955.11</v>
      </c>
      <c r="BM419" s="3">
        <v>14075033.43</v>
      </c>
      <c r="BN419" s="53">
        <v>0.97242755752030818</v>
      </c>
      <c r="BO419" s="54">
        <v>5.6783690000000004E-4</v>
      </c>
      <c r="BP419" s="70">
        <v>14281</v>
      </c>
      <c r="BQ419" s="71"/>
      <c r="BR419" s="70"/>
      <c r="BS419" s="72"/>
      <c r="BT419" s="72"/>
      <c r="BU419" s="70">
        <v>60462031</v>
      </c>
      <c r="BV419" s="70">
        <v>1236529</v>
      </c>
      <c r="BW419" s="74">
        <v>4962652</v>
      </c>
      <c r="BX419" s="70">
        <v>66661212</v>
      </c>
    </row>
    <row r="420" spans="1:76" x14ac:dyDescent="0.3">
      <c r="A420" s="73" t="s">
        <v>10</v>
      </c>
      <c r="B420" s="2" t="s">
        <v>23</v>
      </c>
      <c r="C420" s="2" t="s">
        <v>56</v>
      </c>
      <c r="D420" s="2" t="s">
        <v>109</v>
      </c>
      <c r="E420" s="2" t="s">
        <v>15</v>
      </c>
      <c r="F420" s="17" t="str">
        <f>+Tabela1[[#This Row],[WK]]&amp;Tabela1[[#This Row],[PK]]&amp;Tabela1[[#This Row],[GK]]</f>
        <v>060915</v>
      </c>
      <c r="G420" s="2" t="s">
        <v>421</v>
      </c>
      <c r="H420" s="3">
        <v>107844861.7</v>
      </c>
      <c r="I420" s="4">
        <v>1.125</v>
      </c>
      <c r="J420" s="3">
        <v>121325469.41</v>
      </c>
      <c r="K420" s="4">
        <v>7.0000000000000007E-2</v>
      </c>
      <c r="L420" s="3">
        <v>8492783</v>
      </c>
      <c r="M420" s="3"/>
      <c r="N420" s="5"/>
      <c r="O420" s="3">
        <v>5651985</v>
      </c>
      <c r="P420" s="4">
        <v>1.125</v>
      </c>
      <c r="Q420" s="3">
        <v>6358483.1299999999</v>
      </c>
      <c r="R420" s="4">
        <v>1.6E-2</v>
      </c>
      <c r="S420" s="3">
        <v>101736</v>
      </c>
      <c r="T420" s="3"/>
      <c r="U420" s="5"/>
      <c r="V420" s="3">
        <v>6244985</v>
      </c>
      <c r="W420" s="5"/>
      <c r="X420" s="3">
        <v>14563141</v>
      </c>
      <c r="Y420" s="3">
        <v>4618233</v>
      </c>
      <c r="Z420" s="3">
        <v>6763</v>
      </c>
      <c r="AA420" s="3">
        <v>791079</v>
      </c>
      <c r="AB420" s="3">
        <v>5814315</v>
      </c>
      <c r="AC420" s="3">
        <v>3332751</v>
      </c>
      <c r="AD420" s="3">
        <v>8318156</v>
      </c>
      <c r="AE420" s="3">
        <v>0</v>
      </c>
      <c r="AF420" s="3">
        <v>8492783</v>
      </c>
      <c r="AG420" s="3">
        <v>101736</v>
      </c>
      <c r="AH420" s="3">
        <v>8318156</v>
      </c>
      <c r="AI420" s="3">
        <v>6244985</v>
      </c>
      <c r="AJ420" s="3">
        <v>148000</v>
      </c>
      <c r="AK420" s="3">
        <v>148000</v>
      </c>
      <c r="AL420" s="3">
        <v>495793</v>
      </c>
      <c r="AM420" s="3">
        <v>-347793</v>
      </c>
      <c r="AN420" s="3">
        <v>-745602</v>
      </c>
      <c r="AO420" s="3">
        <v>0</v>
      </c>
      <c r="AP420" s="3">
        <v>745602</v>
      </c>
      <c r="AQ420" s="3">
        <v>0</v>
      </c>
      <c r="AR420" s="3">
        <f>Tabela1[[#This Row],[Potrzeby finansowe 2027
w tym:]]+Tabela1[[#This Row],[Rozliczenie 2025 potrz. fin.]]</f>
        <v>14563141</v>
      </c>
      <c r="AS420" s="3">
        <v>0</v>
      </c>
      <c r="AT420" s="3">
        <v>0</v>
      </c>
      <c r="AU420" s="3"/>
      <c r="AV420" s="3"/>
      <c r="AW420" s="3"/>
      <c r="AX420" s="3"/>
      <c r="AY420" s="3"/>
      <c r="AZ420" s="3"/>
      <c r="BA420" s="3">
        <v>6763</v>
      </c>
      <c r="BB420" s="3">
        <v>0</v>
      </c>
      <c r="BC420" s="3">
        <v>0</v>
      </c>
      <c r="BD420" s="3">
        <v>0</v>
      </c>
      <c r="BE420" s="3">
        <v>135.51</v>
      </c>
      <c r="BF420" s="3">
        <v>0</v>
      </c>
      <c r="BG420" s="3">
        <v>418672</v>
      </c>
      <c r="BH420" s="3">
        <v>3934</v>
      </c>
      <c r="BI420" s="3">
        <v>372407</v>
      </c>
      <c r="BJ420" s="3">
        <v>5722723.0199999986</v>
      </c>
      <c r="BK420" s="3">
        <v>1722257.6499999985</v>
      </c>
      <c r="BL420" s="3">
        <v>3087090.09</v>
      </c>
      <c r="BM420" s="3">
        <v>9827681.3000000007</v>
      </c>
      <c r="BN420" s="53">
        <v>0.71239193083573493</v>
      </c>
      <c r="BO420" s="54">
        <v>1.3831529999999999E-4</v>
      </c>
      <c r="BP420" s="70">
        <v>3479</v>
      </c>
      <c r="BQ420" s="71"/>
      <c r="BR420" s="70"/>
      <c r="BS420" s="72"/>
      <c r="BT420" s="72"/>
      <c r="BU420" s="70">
        <v>8492783</v>
      </c>
      <c r="BV420" s="70">
        <v>101736</v>
      </c>
      <c r="BW420" s="74">
        <v>8318156</v>
      </c>
      <c r="BX420" s="70">
        <v>16912675</v>
      </c>
    </row>
    <row r="421" spans="1:76" x14ac:dyDescent="0.3">
      <c r="A421" s="73" t="s">
        <v>10</v>
      </c>
      <c r="B421" s="2" t="s">
        <v>23</v>
      </c>
      <c r="C421" s="2" t="s">
        <v>56</v>
      </c>
      <c r="D421" s="2" t="s">
        <v>113</v>
      </c>
      <c r="E421" s="2" t="s">
        <v>15</v>
      </c>
      <c r="F421" s="17" t="str">
        <f>+Tabela1[[#This Row],[WK]]&amp;Tabela1[[#This Row],[PK]]&amp;Tabela1[[#This Row],[GK]]</f>
        <v>060916</v>
      </c>
      <c r="G421" s="2" t="s">
        <v>422</v>
      </c>
      <c r="H421" s="3">
        <v>65271703.310000002</v>
      </c>
      <c r="I421" s="4">
        <v>1.125</v>
      </c>
      <c r="J421" s="3">
        <v>73430666.219999999</v>
      </c>
      <c r="K421" s="4">
        <v>7.0000000000000007E-2</v>
      </c>
      <c r="L421" s="3">
        <v>5140147</v>
      </c>
      <c r="M421" s="3"/>
      <c r="N421" s="5"/>
      <c r="O421" s="3">
        <v>204906.4</v>
      </c>
      <c r="P421" s="4">
        <v>1.125</v>
      </c>
      <c r="Q421" s="3">
        <v>230519.7</v>
      </c>
      <c r="R421" s="4">
        <v>1.6E-2</v>
      </c>
      <c r="S421" s="3">
        <v>3688</v>
      </c>
      <c r="T421" s="3"/>
      <c r="U421" s="5"/>
      <c r="V421" s="3">
        <v>3900164</v>
      </c>
      <c r="W421" s="5"/>
      <c r="X421" s="3">
        <v>12201071</v>
      </c>
      <c r="Y421" s="3">
        <v>4705761</v>
      </c>
      <c r="Z421" s="3">
        <v>17711</v>
      </c>
      <c r="AA421" s="3">
        <v>646428</v>
      </c>
      <c r="AB421" s="3">
        <v>5418440</v>
      </c>
      <c r="AC421" s="3">
        <v>1412731</v>
      </c>
      <c r="AD421" s="3">
        <v>8300908</v>
      </c>
      <c r="AE421" s="3">
        <v>0</v>
      </c>
      <c r="AF421" s="3">
        <v>5140147</v>
      </c>
      <c r="AG421" s="3">
        <v>3688</v>
      </c>
      <c r="AH421" s="3">
        <v>8300908</v>
      </c>
      <c r="AI421" s="3">
        <v>3900164</v>
      </c>
      <c r="AJ421" s="3">
        <v>860122</v>
      </c>
      <c r="AK421" s="3">
        <v>860122</v>
      </c>
      <c r="AL421" s="3">
        <v>381880</v>
      </c>
      <c r="AM421" s="3">
        <v>478242</v>
      </c>
      <c r="AN421" s="3">
        <v>375082</v>
      </c>
      <c r="AO421" s="3">
        <v>0</v>
      </c>
      <c r="AP421" s="3">
        <v>-375082</v>
      </c>
      <c r="AQ421" s="3">
        <v>0</v>
      </c>
      <c r="AR421" s="3">
        <f>Tabela1[[#This Row],[Potrzeby finansowe 2027
w tym:]]+Tabela1[[#This Row],[Rozliczenie 2025 potrz. fin.]]</f>
        <v>12201071</v>
      </c>
      <c r="AS421" s="3">
        <v>0</v>
      </c>
      <c r="AT421" s="3">
        <v>0</v>
      </c>
      <c r="AU421" s="3"/>
      <c r="AV421" s="3"/>
      <c r="AW421" s="3"/>
      <c r="AX421" s="3"/>
      <c r="AY421" s="3"/>
      <c r="AZ421" s="3"/>
      <c r="BA421" s="3">
        <v>17711</v>
      </c>
      <c r="BB421" s="3">
        <v>0</v>
      </c>
      <c r="BC421" s="3">
        <v>0</v>
      </c>
      <c r="BD421" s="3">
        <v>2.2000000000000002</v>
      </c>
      <c r="BE421" s="3">
        <v>326.2</v>
      </c>
      <c r="BF421" s="3">
        <v>36.44</v>
      </c>
      <c r="BG421" s="3">
        <v>377782</v>
      </c>
      <c r="BH421" s="3">
        <v>2592</v>
      </c>
      <c r="BI421" s="3">
        <v>268646</v>
      </c>
      <c r="BJ421" s="3">
        <v>4128241.2625000007</v>
      </c>
      <c r="BK421" s="3">
        <v>2610696.3900000006</v>
      </c>
      <c r="BL421" s="3">
        <v>11275</v>
      </c>
      <c r="BM421" s="3">
        <v>6047629.4900000002</v>
      </c>
      <c r="BN421" s="53">
        <v>0.5913507363159024</v>
      </c>
      <c r="BO421" s="54">
        <v>9.46857E-5</v>
      </c>
      <c r="BP421" s="70">
        <v>2381</v>
      </c>
      <c r="BQ421" s="71"/>
      <c r="BR421" s="70"/>
      <c r="BS421" s="72"/>
      <c r="BT421" s="72"/>
      <c r="BU421" s="70">
        <v>5140147</v>
      </c>
      <c r="BV421" s="70">
        <v>3688</v>
      </c>
      <c r="BW421" s="74">
        <v>8300908</v>
      </c>
      <c r="BX421" s="70">
        <v>13444743</v>
      </c>
    </row>
    <row r="422" spans="1:76" x14ac:dyDescent="0.3">
      <c r="A422" s="73" t="s">
        <v>10</v>
      </c>
      <c r="B422" s="2" t="s">
        <v>23</v>
      </c>
      <c r="C422" s="2" t="s">
        <v>69</v>
      </c>
      <c r="D422" s="2" t="s">
        <v>12</v>
      </c>
      <c r="E422" s="2" t="s">
        <v>15</v>
      </c>
      <c r="F422" s="17" t="str">
        <f>+Tabela1[[#This Row],[WK]]&amp;Tabela1[[#This Row],[PK]]&amp;Tabela1[[#This Row],[GK]]</f>
        <v>061001</v>
      </c>
      <c r="G422" s="2" t="s">
        <v>423</v>
      </c>
      <c r="H422" s="3">
        <v>322902153.99000001</v>
      </c>
      <c r="I422" s="4">
        <v>1.125</v>
      </c>
      <c r="J422" s="3">
        <v>363264923.24000001</v>
      </c>
      <c r="K422" s="4">
        <v>7.0000000000000007E-2</v>
      </c>
      <c r="L422" s="3">
        <v>25428545</v>
      </c>
      <c r="M422" s="3"/>
      <c r="N422" s="5"/>
      <c r="O422" s="3">
        <v>8755040.4900000002</v>
      </c>
      <c r="P422" s="4">
        <v>1.125</v>
      </c>
      <c r="Q422" s="3">
        <v>9849420.5500000007</v>
      </c>
      <c r="R422" s="4">
        <v>1.6E-2</v>
      </c>
      <c r="S422" s="3">
        <v>157591</v>
      </c>
      <c r="T422" s="3"/>
      <c r="U422" s="5"/>
      <c r="V422" s="3">
        <v>16510435</v>
      </c>
      <c r="W422" s="5"/>
      <c r="X422" s="3">
        <v>23468578</v>
      </c>
      <c r="Y422" s="3">
        <v>2428028</v>
      </c>
      <c r="Z422" s="3">
        <v>682858</v>
      </c>
      <c r="AA422" s="3">
        <v>1357792</v>
      </c>
      <c r="AB422" s="3">
        <v>18999900</v>
      </c>
      <c r="AC422" s="3">
        <v>0</v>
      </c>
      <c r="AD422" s="3">
        <v>7582287</v>
      </c>
      <c r="AE422" s="3">
        <v>0</v>
      </c>
      <c r="AF422" s="3">
        <v>25428545</v>
      </c>
      <c r="AG422" s="3">
        <v>157591</v>
      </c>
      <c r="AH422" s="3">
        <v>7582287</v>
      </c>
      <c r="AI422" s="3">
        <v>16510435</v>
      </c>
      <c r="AJ422" s="3">
        <v>1669568</v>
      </c>
      <c r="AK422" s="3">
        <v>2293712</v>
      </c>
      <c r="AL422" s="3">
        <v>405932</v>
      </c>
      <c r="AM422" s="3">
        <v>1887780</v>
      </c>
      <c r="AN422" s="3">
        <v>624144</v>
      </c>
      <c r="AO422" s="3">
        <v>0</v>
      </c>
      <c r="AP422" s="3">
        <v>0</v>
      </c>
      <c r="AQ422" s="3">
        <v>624144</v>
      </c>
      <c r="AR422" s="3">
        <f>Tabela1[[#This Row],[Potrzeby finansowe 2027
w tym:]]+Tabela1[[#This Row],[Rozliczenie 2025 potrz. fin.]]</f>
        <v>24092722</v>
      </c>
      <c r="AS422" s="3">
        <v>0</v>
      </c>
      <c r="AT422" s="3">
        <v>0</v>
      </c>
      <c r="AU422" s="3"/>
      <c r="AV422" s="3"/>
      <c r="AW422" s="3"/>
      <c r="AX422" s="3"/>
      <c r="AY422" s="3"/>
      <c r="AZ422" s="3"/>
      <c r="BA422" s="3">
        <v>682858</v>
      </c>
      <c r="BB422" s="3">
        <v>0</v>
      </c>
      <c r="BC422" s="3">
        <v>46.46</v>
      </c>
      <c r="BD422" s="3">
        <v>6633.74</v>
      </c>
      <c r="BE422" s="3">
        <v>105.95</v>
      </c>
      <c r="BF422" s="3">
        <v>0</v>
      </c>
      <c r="BG422" s="3">
        <v>813079</v>
      </c>
      <c r="BH422" s="3">
        <v>7640</v>
      </c>
      <c r="BI422" s="3">
        <v>544713</v>
      </c>
      <c r="BJ422" s="3">
        <v>8370511.3049999997</v>
      </c>
      <c r="BK422" s="3">
        <v>6252568.8699999992</v>
      </c>
      <c r="BL422" s="3">
        <v>145486.32999999999</v>
      </c>
      <c r="BM422" s="3">
        <v>8180797.0800000001</v>
      </c>
      <c r="BN422" s="53">
        <v>0.93891049494977774</v>
      </c>
      <c r="BO422" s="54">
        <v>3.6849119999999999E-4</v>
      </c>
      <c r="BP422" s="70">
        <v>9267</v>
      </c>
      <c r="BQ422" s="71"/>
      <c r="BR422" s="70"/>
      <c r="BS422" s="72"/>
      <c r="BT422" s="72"/>
      <c r="BU422" s="70">
        <v>25428545</v>
      </c>
      <c r="BV422" s="70">
        <v>157591</v>
      </c>
      <c r="BW422" s="74">
        <v>7582287</v>
      </c>
      <c r="BX422" s="70">
        <v>33168423</v>
      </c>
    </row>
    <row r="423" spans="1:76" x14ac:dyDescent="0.3">
      <c r="A423" s="73" t="s">
        <v>10</v>
      </c>
      <c r="B423" s="2" t="s">
        <v>23</v>
      </c>
      <c r="C423" s="2" t="s">
        <v>69</v>
      </c>
      <c r="D423" s="2" t="s">
        <v>11</v>
      </c>
      <c r="E423" s="2" t="s">
        <v>15</v>
      </c>
      <c r="F423" s="17" t="str">
        <f>+Tabela1[[#This Row],[WK]]&amp;Tabela1[[#This Row],[PK]]&amp;Tabela1[[#This Row],[GK]]</f>
        <v>061002</v>
      </c>
      <c r="G423" s="2" t="s">
        <v>424</v>
      </c>
      <c r="H423" s="3">
        <v>238298886.84</v>
      </c>
      <c r="I423" s="4">
        <v>1.125</v>
      </c>
      <c r="J423" s="3">
        <v>268086247.69999999</v>
      </c>
      <c r="K423" s="4">
        <v>7.0000000000000007E-2</v>
      </c>
      <c r="L423" s="3">
        <v>18766037</v>
      </c>
      <c r="M423" s="3"/>
      <c r="N423" s="5"/>
      <c r="O423" s="3">
        <v>8463439.5199999996</v>
      </c>
      <c r="P423" s="4">
        <v>1.125</v>
      </c>
      <c r="Q423" s="3">
        <v>9521369.4600000009</v>
      </c>
      <c r="R423" s="4">
        <v>1.6E-2</v>
      </c>
      <c r="S423" s="3">
        <v>152342</v>
      </c>
      <c r="T423" s="3"/>
      <c r="U423" s="5"/>
      <c r="V423" s="3">
        <v>11917616</v>
      </c>
      <c r="W423" s="5"/>
      <c r="X423" s="3">
        <v>18971709</v>
      </c>
      <c r="Y423" s="3">
        <v>4777105</v>
      </c>
      <c r="Z423" s="3">
        <v>643374</v>
      </c>
      <c r="AA423" s="3">
        <v>1163999</v>
      </c>
      <c r="AB423" s="3">
        <v>12387231</v>
      </c>
      <c r="AC423" s="3">
        <v>0</v>
      </c>
      <c r="AD423" s="3">
        <v>7735012</v>
      </c>
      <c r="AE423" s="3">
        <v>0</v>
      </c>
      <c r="AF423" s="3">
        <v>18766037</v>
      </c>
      <c r="AG423" s="3">
        <v>152342</v>
      </c>
      <c r="AH423" s="3">
        <v>7735012</v>
      </c>
      <c r="AI423" s="3">
        <v>11917616</v>
      </c>
      <c r="AJ423" s="3">
        <v>-810619</v>
      </c>
      <c r="AK423" s="3">
        <v>-129700</v>
      </c>
      <c r="AL423" s="3">
        <v>830869</v>
      </c>
      <c r="AM423" s="3">
        <v>-960569</v>
      </c>
      <c r="AN423" s="3">
        <v>680919</v>
      </c>
      <c r="AO423" s="3">
        <v>0</v>
      </c>
      <c r="AP423" s="3">
        <v>0</v>
      </c>
      <c r="AQ423" s="3">
        <v>680919</v>
      </c>
      <c r="AR423" s="3">
        <f>Tabela1[[#This Row],[Potrzeby finansowe 2027
w tym:]]+Tabela1[[#This Row],[Rozliczenie 2025 potrz. fin.]]</f>
        <v>19652628</v>
      </c>
      <c r="AS423" s="3">
        <v>0</v>
      </c>
      <c r="AT423" s="3">
        <v>0</v>
      </c>
      <c r="AU423" s="3"/>
      <c r="AV423" s="3"/>
      <c r="AW423" s="3"/>
      <c r="AX423" s="3"/>
      <c r="AY423" s="3"/>
      <c r="AZ423" s="3"/>
      <c r="BA423" s="3">
        <v>643374</v>
      </c>
      <c r="BB423" s="3">
        <v>214.13</v>
      </c>
      <c r="BC423" s="3">
        <v>98.06</v>
      </c>
      <c r="BD423" s="3">
        <v>4691.43</v>
      </c>
      <c r="BE423" s="3">
        <v>0.31</v>
      </c>
      <c r="BF423" s="3">
        <v>0</v>
      </c>
      <c r="BG423" s="3">
        <v>595655</v>
      </c>
      <c r="BH423" s="3">
        <v>5597</v>
      </c>
      <c r="BI423" s="3">
        <v>568344</v>
      </c>
      <c r="BJ423" s="3">
        <v>8733647.3350000009</v>
      </c>
      <c r="BK423" s="3">
        <v>5334306.37</v>
      </c>
      <c r="BL423" s="3">
        <v>3504173.32</v>
      </c>
      <c r="BM423" s="3">
        <v>6589017.2199999997</v>
      </c>
      <c r="BN423" s="53">
        <v>0.82720684927674104</v>
      </c>
      <c r="BO423" s="54">
        <v>2.5633919999999997E-4</v>
      </c>
      <c r="BP423" s="70">
        <v>6446</v>
      </c>
      <c r="BQ423" s="71"/>
      <c r="BR423" s="70"/>
      <c r="BS423" s="72"/>
      <c r="BT423" s="72"/>
      <c r="BU423" s="70">
        <v>18766037</v>
      </c>
      <c r="BV423" s="70">
        <v>152342</v>
      </c>
      <c r="BW423" s="74">
        <v>7735012</v>
      </c>
      <c r="BX423" s="70">
        <v>26653391</v>
      </c>
    </row>
    <row r="424" spans="1:76" x14ac:dyDescent="0.3">
      <c r="A424" s="73" t="s">
        <v>10</v>
      </c>
      <c r="B424" s="2" t="s">
        <v>23</v>
      </c>
      <c r="C424" s="2" t="s">
        <v>69</v>
      </c>
      <c r="D424" s="2" t="s">
        <v>16</v>
      </c>
      <c r="E424" s="2" t="s">
        <v>19</v>
      </c>
      <c r="F424" s="17" t="str">
        <f>+Tabela1[[#This Row],[WK]]&amp;Tabela1[[#This Row],[PK]]&amp;Tabela1[[#This Row],[GK]]</f>
        <v>061003</v>
      </c>
      <c r="G424" s="2" t="s">
        <v>425</v>
      </c>
      <c r="H424" s="3">
        <v>1255671940.49</v>
      </c>
      <c r="I424" s="4">
        <v>1.125</v>
      </c>
      <c r="J424" s="3">
        <v>1412630933.05</v>
      </c>
      <c r="K424" s="4">
        <v>7.0000000000000007E-2</v>
      </c>
      <c r="L424" s="3">
        <v>98884165</v>
      </c>
      <c r="M424" s="3"/>
      <c r="N424" s="5"/>
      <c r="O424" s="3">
        <v>78203077.50999999</v>
      </c>
      <c r="P424" s="4">
        <v>1.125</v>
      </c>
      <c r="Q424" s="3">
        <v>87978462.200000003</v>
      </c>
      <c r="R424" s="4">
        <v>1.6E-2</v>
      </c>
      <c r="S424" s="3">
        <v>1407655</v>
      </c>
      <c r="T424" s="3"/>
      <c r="U424" s="5"/>
      <c r="V424" s="3">
        <v>59062150</v>
      </c>
      <c r="W424" s="5"/>
      <c r="X424" s="3">
        <v>54347956</v>
      </c>
      <c r="Y424" s="3">
        <v>4825623</v>
      </c>
      <c r="Z424" s="3">
        <v>119687</v>
      </c>
      <c r="AA424" s="3">
        <v>3119926</v>
      </c>
      <c r="AB424" s="3">
        <v>46282720</v>
      </c>
      <c r="AC424" s="3">
        <v>0</v>
      </c>
      <c r="AD424" s="3">
        <v>6005252</v>
      </c>
      <c r="AE424" s="3">
        <v>0</v>
      </c>
      <c r="AF424" s="3">
        <v>98884165</v>
      </c>
      <c r="AG424" s="3">
        <v>1407655</v>
      </c>
      <c r="AH424" s="3">
        <v>6005252</v>
      </c>
      <c r="AI424" s="3">
        <v>59062150</v>
      </c>
      <c r="AJ424" s="3">
        <v>-1724078</v>
      </c>
      <c r="AK424" s="3">
        <v>1553013</v>
      </c>
      <c r="AL424" s="3">
        <v>2194097</v>
      </c>
      <c r="AM424" s="3">
        <v>-641084</v>
      </c>
      <c r="AN424" s="3">
        <v>3277091</v>
      </c>
      <c r="AO424" s="3">
        <v>0</v>
      </c>
      <c r="AP424" s="3">
        <v>0</v>
      </c>
      <c r="AQ424" s="3">
        <v>3277091</v>
      </c>
      <c r="AR424" s="3">
        <f>Tabela1[[#This Row],[Potrzeby finansowe 2027
w tym:]]+Tabela1[[#This Row],[Rozliczenie 2025 potrz. fin.]]</f>
        <v>57625047</v>
      </c>
      <c r="AS424" s="3">
        <v>0</v>
      </c>
      <c r="AT424" s="3">
        <v>0</v>
      </c>
      <c r="AU424" s="3"/>
      <c r="AV424" s="3"/>
      <c r="AW424" s="3"/>
      <c r="AX424" s="3"/>
      <c r="AY424" s="3"/>
      <c r="AZ424" s="3"/>
      <c r="BA424" s="3">
        <v>119687</v>
      </c>
      <c r="BB424" s="3">
        <v>0</v>
      </c>
      <c r="BC424" s="3">
        <v>51.92</v>
      </c>
      <c r="BD424" s="3">
        <v>1020.68</v>
      </c>
      <c r="BE424" s="3">
        <v>10.81</v>
      </c>
      <c r="BF424" s="3">
        <v>0</v>
      </c>
      <c r="BG424" s="3">
        <v>2349096</v>
      </c>
      <c r="BH424" s="3">
        <v>22073</v>
      </c>
      <c r="BI424" s="3">
        <v>770830</v>
      </c>
      <c r="BJ424" s="3">
        <v>11845214.599999998</v>
      </c>
      <c r="BK424" s="3">
        <v>8248271.7299999986</v>
      </c>
      <c r="BL424" s="3">
        <v>2660024.86</v>
      </c>
      <c r="BM424" s="3">
        <v>9067721.7599999998</v>
      </c>
      <c r="BN424" s="53">
        <v>0.95117651996306762</v>
      </c>
      <c r="BO424" s="54">
        <v>9.1637469999999999E-4</v>
      </c>
      <c r="BP424" s="70">
        <v>23045</v>
      </c>
      <c r="BQ424" s="71"/>
      <c r="BR424" s="70"/>
      <c r="BS424" s="72"/>
      <c r="BT424" s="72"/>
      <c r="BU424" s="70">
        <v>98884165</v>
      </c>
      <c r="BV424" s="70">
        <v>1407655</v>
      </c>
      <c r="BW424" s="74">
        <v>6005252</v>
      </c>
      <c r="BX424" s="70">
        <v>106297072</v>
      </c>
    </row>
    <row r="425" spans="1:76" x14ac:dyDescent="0.3">
      <c r="A425" s="73" t="s">
        <v>10</v>
      </c>
      <c r="B425" s="2" t="s">
        <v>23</v>
      </c>
      <c r="C425" s="2" t="s">
        <v>69</v>
      </c>
      <c r="D425" s="2" t="s">
        <v>18</v>
      </c>
      <c r="E425" s="2" t="s">
        <v>15</v>
      </c>
      <c r="F425" s="17" t="str">
        <f>+Tabela1[[#This Row],[WK]]&amp;Tabela1[[#This Row],[PK]]&amp;Tabela1[[#This Row],[GK]]</f>
        <v>061004</v>
      </c>
      <c r="G425" s="2" t="s">
        <v>426</v>
      </c>
      <c r="H425" s="3">
        <v>364986737.69999999</v>
      </c>
      <c r="I425" s="4">
        <v>1.125</v>
      </c>
      <c r="J425" s="3">
        <v>410610079.91000003</v>
      </c>
      <c r="K425" s="4">
        <v>7.0000000000000007E-2</v>
      </c>
      <c r="L425" s="3">
        <v>28742706</v>
      </c>
      <c r="M425" s="3"/>
      <c r="N425" s="5"/>
      <c r="O425" s="3">
        <v>7104326.0499999998</v>
      </c>
      <c r="P425" s="4">
        <v>1.125</v>
      </c>
      <c r="Q425" s="3">
        <v>7992366.8099999996</v>
      </c>
      <c r="R425" s="4">
        <v>1.6E-2</v>
      </c>
      <c r="S425" s="3">
        <v>127878</v>
      </c>
      <c r="T425" s="3"/>
      <c r="U425" s="5"/>
      <c r="V425" s="3">
        <v>19542841</v>
      </c>
      <c r="W425" s="5"/>
      <c r="X425" s="3">
        <v>30069097</v>
      </c>
      <c r="Y425" s="3">
        <v>9153760</v>
      </c>
      <c r="Z425" s="3">
        <v>369791</v>
      </c>
      <c r="AA425" s="3">
        <v>1496103</v>
      </c>
      <c r="AB425" s="3">
        <v>19049443</v>
      </c>
      <c r="AC425" s="3">
        <v>0</v>
      </c>
      <c r="AD425" s="3">
        <v>10257405</v>
      </c>
      <c r="AE425" s="3">
        <v>0</v>
      </c>
      <c r="AF425" s="3">
        <v>28742706</v>
      </c>
      <c r="AG425" s="3">
        <v>127878</v>
      </c>
      <c r="AH425" s="3">
        <v>10257405</v>
      </c>
      <c r="AI425" s="3">
        <v>19542841</v>
      </c>
      <c r="AJ425" s="3">
        <v>-2051688</v>
      </c>
      <c r="AK425" s="3">
        <v>-2320538</v>
      </c>
      <c r="AL425" s="3">
        <v>943475</v>
      </c>
      <c r="AM425" s="3">
        <v>-3264013</v>
      </c>
      <c r="AN425" s="3">
        <v>-268850</v>
      </c>
      <c r="AO425" s="3">
        <v>0</v>
      </c>
      <c r="AP425" s="3">
        <v>0</v>
      </c>
      <c r="AQ425" s="3">
        <v>-268850</v>
      </c>
      <c r="AR425" s="3">
        <f>Tabela1[[#This Row],[Potrzeby finansowe 2027
w tym:]]+Tabela1[[#This Row],[Rozliczenie 2025 potrz. fin.]]</f>
        <v>29800247</v>
      </c>
      <c r="AS425" s="3">
        <v>0</v>
      </c>
      <c r="AT425" s="3">
        <v>0</v>
      </c>
      <c r="AU425" s="3"/>
      <c r="AV425" s="3"/>
      <c r="AW425" s="3"/>
      <c r="AX425" s="3"/>
      <c r="AY425" s="3"/>
      <c r="AZ425" s="3"/>
      <c r="BA425" s="3">
        <v>369791</v>
      </c>
      <c r="BB425" s="3">
        <v>0</v>
      </c>
      <c r="BC425" s="3">
        <v>70.52</v>
      </c>
      <c r="BD425" s="3">
        <v>3459.29</v>
      </c>
      <c r="BE425" s="3">
        <v>21.18</v>
      </c>
      <c r="BF425" s="3">
        <v>0</v>
      </c>
      <c r="BG425" s="3">
        <v>902051</v>
      </c>
      <c r="BH425" s="3">
        <v>8476</v>
      </c>
      <c r="BI425" s="3">
        <v>594052</v>
      </c>
      <c r="BJ425" s="3">
        <v>9128700.9749999996</v>
      </c>
      <c r="BK425" s="3">
        <v>6342263.21</v>
      </c>
      <c r="BL425" s="3">
        <v>2013826.97</v>
      </c>
      <c r="BM425" s="3">
        <v>7118097.1200000001</v>
      </c>
      <c r="BN425" s="53">
        <v>0.77139606241198255</v>
      </c>
      <c r="BO425" s="54">
        <v>3.5997870000000002E-4</v>
      </c>
      <c r="BP425" s="70">
        <v>9053</v>
      </c>
      <c r="BQ425" s="71"/>
      <c r="BR425" s="70"/>
      <c r="BS425" s="72"/>
      <c r="BT425" s="72"/>
      <c r="BU425" s="70">
        <v>28742706</v>
      </c>
      <c r="BV425" s="70">
        <v>127878</v>
      </c>
      <c r="BW425" s="74">
        <v>10257405</v>
      </c>
      <c r="BX425" s="70">
        <v>39127989</v>
      </c>
    </row>
    <row r="426" spans="1:76" x14ac:dyDescent="0.3">
      <c r="A426" s="73" t="s">
        <v>10</v>
      </c>
      <c r="B426" s="2" t="s">
        <v>23</v>
      </c>
      <c r="C426" s="2" t="s">
        <v>69</v>
      </c>
      <c r="D426" s="2" t="s">
        <v>21</v>
      </c>
      <c r="E426" s="2" t="s">
        <v>15</v>
      </c>
      <c r="F426" s="17" t="str">
        <f>+Tabela1[[#This Row],[WK]]&amp;Tabela1[[#This Row],[PK]]&amp;Tabela1[[#This Row],[GK]]</f>
        <v>061005</v>
      </c>
      <c r="G426" s="2" t="s">
        <v>427</v>
      </c>
      <c r="H426" s="3">
        <v>293860056.68000001</v>
      </c>
      <c r="I426" s="4">
        <v>1.125</v>
      </c>
      <c r="J426" s="3">
        <v>330592563.76999998</v>
      </c>
      <c r="K426" s="4">
        <v>7.0000000000000007E-2</v>
      </c>
      <c r="L426" s="3">
        <v>23141479</v>
      </c>
      <c r="M426" s="3"/>
      <c r="N426" s="5"/>
      <c r="O426" s="3">
        <v>22543172.969999999</v>
      </c>
      <c r="P426" s="4">
        <v>1.125</v>
      </c>
      <c r="Q426" s="3">
        <v>25361069.59</v>
      </c>
      <c r="R426" s="4">
        <v>1.6E-2</v>
      </c>
      <c r="S426" s="3">
        <v>405777</v>
      </c>
      <c r="T426" s="3"/>
      <c r="U426" s="5"/>
      <c r="V426" s="3">
        <v>11071493</v>
      </c>
      <c r="W426" s="5"/>
      <c r="X426" s="3">
        <v>20986499</v>
      </c>
      <c r="Y426" s="3">
        <v>0</v>
      </c>
      <c r="Z426" s="3">
        <v>100821</v>
      </c>
      <c r="AA426" s="3">
        <v>1137432</v>
      </c>
      <c r="AB426" s="3">
        <v>17126828</v>
      </c>
      <c r="AC426" s="3">
        <v>2621418</v>
      </c>
      <c r="AD426" s="3">
        <v>9944703</v>
      </c>
      <c r="AE426" s="3">
        <v>8671690</v>
      </c>
      <c r="AF426" s="3">
        <v>23141479</v>
      </c>
      <c r="AG426" s="3">
        <v>405777</v>
      </c>
      <c r="AH426" s="3">
        <v>1273013</v>
      </c>
      <c r="AI426" s="3">
        <v>11071493</v>
      </c>
      <c r="AJ426" s="3">
        <v>908293</v>
      </c>
      <c r="AK426" s="3">
        <v>937989</v>
      </c>
      <c r="AL426" s="3">
        <v>-3984805</v>
      </c>
      <c r="AM426" s="3">
        <v>4922794</v>
      </c>
      <c r="AN426" s="3">
        <v>-444447</v>
      </c>
      <c r="AO426" s="3">
        <v>0</v>
      </c>
      <c r="AP426" s="3">
        <v>474143</v>
      </c>
      <c r="AQ426" s="3">
        <v>29696</v>
      </c>
      <c r="AR426" s="3">
        <f>Tabela1[[#This Row],[Potrzeby finansowe 2027
w tym:]]+Tabela1[[#This Row],[Rozliczenie 2025 potrz. fin.]]</f>
        <v>21016195</v>
      </c>
      <c r="AS426" s="3">
        <v>0</v>
      </c>
      <c r="AT426" s="3">
        <v>0</v>
      </c>
      <c r="AU426" s="3"/>
      <c r="AV426" s="3"/>
      <c r="AW426" s="3"/>
      <c r="AX426" s="3"/>
      <c r="AY426" s="3"/>
      <c r="AZ426" s="3"/>
      <c r="BA426" s="3">
        <v>100821</v>
      </c>
      <c r="BB426" s="3">
        <v>0</v>
      </c>
      <c r="BC426" s="3">
        <v>0</v>
      </c>
      <c r="BD426" s="3">
        <v>973.17</v>
      </c>
      <c r="BE426" s="3">
        <v>73.91</v>
      </c>
      <c r="BF426" s="3">
        <v>0</v>
      </c>
      <c r="BG426" s="3">
        <v>592675</v>
      </c>
      <c r="BH426" s="3">
        <v>5569</v>
      </c>
      <c r="BI426" s="3">
        <v>544757</v>
      </c>
      <c r="BJ426" s="3">
        <v>8371198.2999999989</v>
      </c>
      <c r="BK426" s="3">
        <v>6639115.3499999996</v>
      </c>
      <c r="BL426" s="3">
        <v>803045.36</v>
      </c>
      <c r="BM426" s="3">
        <v>5322241.08</v>
      </c>
      <c r="BN426" s="53">
        <v>1.6258414705800062</v>
      </c>
      <c r="BO426" s="54">
        <v>2.6660099999999999E-4</v>
      </c>
      <c r="BP426" s="70">
        <v>6705</v>
      </c>
      <c r="BQ426" s="71"/>
      <c r="BR426" s="70"/>
      <c r="BS426" s="72"/>
      <c r="BT426" s="72"/>
      <c r="BU426" s="70">
        <v>23141479</v>
      </c>
      <c r="BV426" s="70">
        <v>405777</v>
      </c>
      <c r="BW426" s="74">
        <v>1273013</v>
      </c>
      <c r="BX426" s="70">
        <v>24820269</v>
      </c>
    </row>
    <row r="427" spans="1:76" x14ac:dyDescent="0.3">
      <c r="A427" s="73" t="s">
        <v>10</v>
      </c>
      <c r="B427" s="2" t="s">
        <v>23</v>
      </c>
      <c r="C427" s="2" t="s">
        <v>69</v>
      </c>
      <c r="D427" s="2" t="s">
        <v>23</v>
      </c>
      <c r="E427" s="2" t="s">
        <v>15</v>
      </c>
      <c r="F427" s="17" t="str">
        <f>+Tabela1[[#This Row],[WK]]&amp;Tabela1[[#This Row],[PK]]&amp;Tabela1[[#This Row],[GK]]</f>
        <v>061006</v>
      </c>
      <c r="G427" s="2" t="s">
        <v>428</v>
      </c>
      <c r="H427" s="3">
        <v>246780209.06999999</v>
      </c>
      <c r="I427" s="4">
        <v>1.125</v>
      </c>
      <c r="J427" s="3">
        <v>277627735.19999999</v>
      </c>
      <c r="K427" s="4">
        <v>7.0000000000000007E-2</v>
      </c>
      <c r="L427" s="3">
        <v>19433941</v>
      </c>
      <c r="M427" s="3"/>
      <c r="N427" s="5"/>
      <c r="O427" s="3">
        <v>4230857.1900000004</v>
      </c>
      <c r="P427" s="4">
        <v>1.125</v>
      </c>
      <c r="Q427" s="3">
        <v>4759714.34</v>
      </c>
      <c r="R427" s="4">
        <v>1.6E-2</v>
      </c>
      <c r="S427" s="3">
        <v>76155</v>
      </c>
      <c r="T427" s="3"/>
      <c r="U427" s="5"/>
      <c r="V427" s="3">
        <v>12868936</v>
      </c>
      <c r="W427" s="5"/>
      <c r="X427" s="3">
        <v>27689025</v>
      </c>
      <c r="Y427" s="3">
        <v>10683953</v>
      </c>
      <c r="Z427" s="3">
        <v>30197</v>
      </c>
      <c r="AA427" s="3">
        <v>1125005</v>
      </c>
      <c r="AB427" s="3">
        <v>15849870</v>
      </c>
      <c r="AC427" s="3">
        <v>0</v>
      </c>
      <c r="AD427" s="3">
        <v>15141807</v>
      </c>
      <c r="AE427" s="3">
        <v>0</v>
      </c>
      <c r="AF427" s="3">
        <v>19433941</v>
      </c>
      <c r="AG427" s="3">
        <v>76155</v>
      </c>
      <c r="AH427" s="3">
        <v>15141807</v>
      </c>
      <c r="AI427" s="3">
        <v>12868936</v>
      </c>
      <c r="AJ427" s="3">
        <v>-1188719</v>
      </c>
      <c r="AK427" s="3">
        <v>-867000</v>
      </c>
      <c r="AL427" s="3">
        <v>1179314</v>
      </c>
      <c r="AM427" s="3">
        <v>-2046314</v>
      </c>
      <c r="AN427" s="3">
        <v>321719</v>
      </c>
      <c r="AO427" s="3">
        <v>0</v>
      </c>
      <c r="AP427" s="3">
        <v>0</v>
      </c>
      <c r="AQ427" s="3">
        <v>321719</v>
      </c>
      <c r="AR427" s="3">
        <f>Tabela1[[#This Row],[Potrzeby finansowe 2027
w tym:]]+Tabela1[[#This Row],[Rozliczenie 2025 potrz. fin.]]</f>
        <v>28010744</v>
      </c>
      <c r="AS427" s="3">
        <v>0</v>
      </c>
      <c r="AT427" s="3">
        <v>0</v>
      </c>
      <c r="AU427" s="3"/>
      <c r="AV427" s="3"/>
      <c r="AW427" s="3"/>
      <c r="AX427" s="3"/>
      <c r="AY427" s="3"/>
      <c r="AZ427" s="3"/>
      <c r="BA427" s="3">
        <v>30197</v>
      </c>
      <c r="BB427" s="3">
        <v>0</v>
      </c>
      <c r="BC427" s="3">
        <v>0</v>
      </c>
      <c r="BD427" s="3">
        <v>302.54000000000002</v>
      </c>
      <c r="BE427" s="3">
        <v>0</v>
      </c>
      <c r="BF427" s="3">
        <v>0</v>
      </c>
      <c r="BG427" s="3">
        <v>635139</v>
      </c>
      <c r="BH427" s="3">
        <v>5968</v>
      </c>
      <c r="BI427" s="3">
        <v>489866</v>
      </c>
      <c r="BJ427" s="3">
        <v>7527694.5649999995</v>
      </c>
      <c r="BK427" s="3">
        <v>6018632.1600000001</v>
      </c>
      <c r="BL427" s="3">
        <v>517277.44</v>
      </c>
      <c r="BM427" s="3">
        <v>5001694.74</v>
      </c>
      <c r="BN427" s="53">
        <v>0.6696660231480186</v>
      </c>
      <c r="BO427" s="54">
        <v>2.729141E-4</v>
      </c>
      <c r="BP427" s="70">
        <v>6864</v>
      </c>
      <c r="BQ427" s="71"/>
      <c r="BR427" s="70"/>
      <c r="BS427" s="72"/>
      <c r="BT427" s="72"/>
      <c r="BU427" s="70">
        <v>19433941</v>
      </c>
      <c r="BV427" s="70">
        <v>76155</v>
      </c>
      <c r="BW427" s="74">
        <v>15141807</v>
      </c>
      <c r="BX427" s="70">
        <v>34651903</v>
      </c>
    </row>
    <row r="428" spans="1:76" x14ac:dyDescent="0.3">
      <c r="A428" s="73" t="s">
        <v>10</v>
      </c>
      <c r="B428" s="2" t="s">
        <v>23</v>
      </c>
      <c r="C428" s="2" t="s">
        <v>71</v>
      </c>
      <c r="D428" s="2" t="s">
        <v>12</v>
      </c>
      <c r="E428" s="2" t="s">
        <v>13</v>
      </c>
      <c r="F428" s="17" t="str">
        <f>+Tabela1[[#This Row],[WK]]&amp;Tabela1[[#This Row],[PK]]&amp;Tabela1[[#This Row],[GK]]</f>
        <v>061101</v>
      </c>
      <c r="G428" s="2" t="s">
        <v>429</v>
      </c>
      <c r="H428" s="3">
        <v>1491040066.2</v>
      </c>
      <c r="I428" s="4">
        <v>1.125</v>
      </c>
      <c r="J428" s="3">
        <v>1677420074.48</v>
      </c>
      <c r="K428" s="4">
        <v>7.0000000000000007E-2</v>
      </c>
      <c r="L428" s="3">
        <v>117419405</v>
      </c>
      <c r="M428" s="3"/>
      <c r="N428" s="5"/>
      <c r="O428" s="3">
        <v>294645201.88000005</v>
      </c>
      <c r="P428" s="4">
        <v>1.125</v>
      </c>
      <c r="Q428" s="3">
        <v>331475852.12</v>
      </c>
      <c r="R428" s="4">
        <v>1.6E-2</v>
      </c>
      <c r="S428" s="3">
        <v>5303614</v>
      </c>
      <c r="T428" s="3"/>
      <c r="U428" s="5"/>
      <c r="V428" s="3">
        <v>66648628</v>
      </c>
      <c r="W428" s="5"/>
      <c r="X428" s="3">
        <v>61875130</v>
      </c>
      <c r="Y428" s="3">
        <v>0</v>
      </c>
      <c r="Z428" s="3">
        <v>10950</v>
      </c>
      <c r="AA428" s="3">
        <v>3894819</v>
      </c>
      <c r="AB428" s="3">
        <v>57969361</v>
      </c>
      <c r="AC428" s="3">
        <v>0</v>
      </c>
      <c r="AD428" s="3">
        <v>0</v>
      </c>
      <c r="AE428" s="3">
        <v>0</v>
      </c>
      <c r="AF428" s="3">
        <v>117419405</v>
      </c>
      <c r="AG428" s="3">
        <v>5303614</v>
      </c>
      <c r="AH428" s="3">
        <v>0</v>
      </c>
      <c r="AI428" s="3">
        <v>66648628</v>
      </c>
      <c r="AJ428" s="3">
        <v>-563448</v>
      </c>
      <c r="AK428" s="3">
        <v>-2129962</v>
      </c>
      <c r="AL428" s="3">
        <v>3212977</v>
      </c>
      <c r="AM428" s="3">
        <v>-5342939</v>
      </c>
      <c r="AN428" s="3">
        <v>-1566514</v>
      </c>
      <c r="AO428" s="3">
        <v>0</v>
      </c>
      <c r="AP428" s="3">
        <v>0</v>
      </c>
      <c r="AQ428" s="3">
        <v>-1566514</v>
      </c>
      <c r="AR428" s="3">
        <f>Tabela1[[#This Row],[Potrzeby finansowe 2027
w tym:]]+Tabela1[[#This Row],[Rozliczenie 2025 potrz. fin.]]</f>
        <v>60308616</v>
      </c>
      <c r="AS428" s="3">
        <v>0</v>
      </c>
      <c r="AT428" s="3">
        <v>0</v>
      </c>
      <c r="AU428" s="3"/>
      <c r="AV428" s="3"/>
      <c r="AW428" s="3"/>
      <c r="AX428" s="3"/>
      <c r="AY428" s="3"/>
      <c r="AZ428" s="3"/>
      <c r="BA428" s="3">
        <v>10950</v>
      </c>
      <c r="BB428" s="3">
        <v>0</v>
      </c>
      <c r="BC428" s="3">
        <v>0</v>
      </c>
      <c r="BD428" s="3">
        <v>0</v>
      </c>
      <c r="BE428" s="3">
        <v>135.05000000000001</v>
      </c>
      <c r="BF428" s="3">
        <v>126.56</v>
      </c>
      <c r="BG428" s="3">
        <v>2834816</v>
      </c>
      <c r="BH428" s="3">
        <v>26637</v>
      </c>
      <c r="BI428" s="3">
        <v>1060003</v>
      </c>
      <c r="BJ428" s="3">
        <v>16288891.380000001</v>
      </c>
      <c r="BK428" s="3">
        <v>12790347.99</v>
      </c>
      <c r="BL428" s="3">
        <v>1309142.5900000001</v>
      </c>
      <c r="BM428" s="3">
        <v>11375888.380000001</v>
      </c>
      <c r="BN428" s="53">
        <v>1.1701724443449635</v>
      </c>
      <c r="BO428" s="54">
        <v>1.0546949E-3</v>
      </c>
      <c r="BP428" s="70">
        <v>26524</v>
      </c>
      <c r="BQ428" s="71"/>
      <c r="BR428" s="70"/>
      <c r="BS428" s="72"/>
      <c r="BT428" s="72"/>
      <c r="BU428" s="70">
        <v>117419405</v>
      </c>
      <c r="BV428" s="70">
        <v>5303614</v>
      </c>
      <c r="BW428" s="74">
        <v>0</v>
      </c>
      <c r="BX428" s="70">
        <v>122723019</v>
      </c>
    </row>
    <row r="429" spans="1:76" x14ac:dyDescent="0.3">
      <c r="A429" s="73" t="s">
        <v>10</v>
      </c>
      <c r="B429" s="2" t="s">
        <v>23</v>
      </c>
      <c r="C429" s="2" t="s">
        <v>71</v>
      </c>
      <c r="D429" s="2" t="s">
        <v>11</v>
      </c>
      <c r="E429" s="2" t="s">
        <v>13</v>
      </c>
      <c r="F429" s="17" t="str">
        <f>+Tabela1[[#This Row],[WK]]&amp;Tabela1[[#This Row],[PK]]&amp;Tabela1[[#This Row],[GK]]</f>
        <v>061102</v>
      </c>
      <c r="G429" s="2" t="s">
        <v>430</v>
      </c>
      <c r="H429" s="3">
        <v>111471342.2</v>
      </c>
      <c r="I429" s="4">
        <v>1.125</v>
      </c>
      <c r="J429" s="3">
        <v>125405259.98</v>
      </c>
      <c r="K429" s="4">
        <v>7.0000000000000007E-2</v>
      </c>
      <c r="L429" s="3">
        <v>8778368</v>
      </c>
      <c r="M429" s="3"/>
      <c r="N429" s="5"/>
      <c r="O429" s="3">
        <v>14521107.459999999</v>
      </c>
      <c r="P429" s="4">
        <v>1.125</v>
      </c>
      <c r="Q429" s="3">
        <v>16336245.890000001</v>
      </c>
      <c r="R429" s="4">
        <v>1.6E-2</v>
      </c>
      <c r="S429" s="3">
        <v>261380</v>
      </c>
      <c r="T429" s="3"/>
      <c r="U429" s="5"/>
      <c r="V429" s="3">
        <v>5548084</v>
      </c>
      <c r="W429" s="5"/>
      <c r="X429" s="3">
        <v>8295601</v>
      </c>
      <c r="Y429" s="3">
        <v>0</v>
      </c>
      <c r="Z429" s="3">
        <v>1320</v>
      </c>
      <c r="AA429" s="3">
        <v>626547</v>
      </c>
      <c r="AB429" s="3">
        <v>6315960</v>
      </c>
      <c r="AC429" s="3">
        <v>1351774</v>
      </c>
      <c r="AD429" s="3">
        <v>2747518</v>
      </c>
      <c r="AE429" s="3">
        <v>0</v>
      </c>
      <c r="AF429" s="3">
        <v>8778368</v>
      </c>
      <c r="AG429" s="3">
        <v>261380</v>
      </c>
      <c r="AH429" s="3">
        <v>2747518</v>
      </c>
      <c r="AI429" s="3">
        <v>5548084</v>
      </c>
      <c r="AJ429" s="3">
        <v>-89772</v>
      </c>
      <c r="AK429" s="3">
        <v>-89772</v>
      </c>
      <c r="AL429" s="3">
        <v>11430</v>
      </c>
      <c r="AM429" s="3">
        <v>-101202</v>
      </c>
      <c r="AN429" s="3">
        <v>-105466</v>
      </c>
      <c r="AO429" s="3">
        <v>0</v>
      </c>
      <c r="AP429" s="3">
        <v>105466</v>
      </c>
      <c r="AQ429" s="3">
        <v>0</v>
      </c>
      <c r="AR429" s="3">
        <f>Tabela1[[#This Row],[Potrzeby finansowe 2027
w tym:]]+Tabela1[[#This Row],[Rozliczenie 2025 potrz. fin.]]</f>
        <v>8295601</v>
      </c>
      <c r="AS429" s="3">
        <v>0</v>
      </c>
      <c r="AT429" s="3">
        <v>0</v>
      </c>
      <c r="AU429" s="3"/>
      <c r="AV429" s="3"/>
      <c r="AW429" s="3"/>
      <c r="AX429" s="3"/>
      <c r="AY429" s="3"/>
      <c r="AZ429" s="3"/>
      <c r="BA429" s="3">
        <v>1320</v>
      </c>
      <c r="BB429" s="3">
        <v>0</v>
      </c>
      <c r="BC429" s="3">
        <v>0</v>
      </c>
      <c r="BD429" s="3">
        <v>0</v>
      </c>
      <c r="BE429" s="3">
        <v>0</v>
      </c>
      <c r="BF429" s="3">
        <v>39.68</v>
      </c>
      <c r="BG429" s="3">
        <v>377782</v>
      </c>
      <c r="BH429" s="3">
        <v>2278</v>
      </c>
      <c r="BI429" s="3">
        <v>248765</v>
      </c>
      <c r="BJ429" s="3">
        <v>3822726.1324999998</v>
      </c>
      <c r="BK429" s="3">
        <v>2010254.0099999998</v>
      </c>
      <c r="BL429" s="3">
        <v>431792.7</v>
      </c>
      <c r="BM429" s="3">
        <v>6386303.0899999999</v>
      </c>
      <c r="BN429" s="53">
        <v>1.015946205571566</v>
      </c>
      <c r="BO429" s="54">
        <v>9.2180699999999996E-5</v>
      </c>
      <c r="BP429" s="70">
        <v>2318</v>
      </c>
      <c r="BQ429" s="71"/>
      <c r="BR429" s="70"/>
      <c r="BS429" s="72"/>
      <c r="BT429" s="72"/>
      <c r="BU429" s="70">
        <v>8778368</v>
      </c>
      <c r="BV429" s="70">
        <v>261380</v>
      </c>
      <c r="BW429" s="74">
        <v>2747518</v>
      </c>
      <c r="BX429" s="70">
        <v>11787266</v>
      </c>
    </row>
    <row r="430" spans="1:76" x14ac:dyDescent="0.3">
      <c r="A430" s="73" t="s">
        <v>10</v>
      </c>
      <c r="B430" s="2" t="s">
        <v>23</v>
      </c>
      <c r="C430" s="2" t="s">
        <v>71</v>
      </c>
      <c r="D430" s="2" t="s">
        <v>16</v>
      </c>
      <c r="E430" s="2" t="s">
        <v>15</v>
      </c>
      <c r="F430" s="17" t="str">
        <f>+Tabela1[[#This Row],[WK]]&amp;Tabela1[[#This Row],[PK]]&amp;Tabela1[[#This Row],[GK]]</f>
        <v>061103</v>
      </c>
      <c r="G430" s="2" t="s">
        <v>431</v>
      </c>
      <c r="H430" s="3">
        <v>168604724.09</v>
      </c>
      <c r="I430" s="4">
        <v>1.125</v>
      </c>
      <c r="J430" s="3">
        <v>189680314.59999999</v>
      </c>
      <c r="K430" s="4">
        <v>7.0000000000000007E-2</v>
      </c>
      <c r="L430" s="3">
        <v>13277622</v>
      </c>
      <c r="M430" s="3"/>
      <c r="N430" s="5"/>
      <c r="O430" s="3">
        <v>5779620.3499999996</v>
      </c>
      <c r="P430" s="4">
        <v>1.125</v>
      </c>
      <c r="Q430" s="3">
        <v>6502072.8899999997</v>
      </c>
      <c r="R430" s="4">
        <v>1.6E-2</v>
      </c>
      <c r="S430" s="3">
        <v>104033</v>
      </c>
      <c r="T430" s="3"/>
      <c r="U430" s="5"/>
      <c r="V430" s="3">
        <v>9039116</v>
      </c>
      <c r="W430" s="5"/>
      <c r="X430" s="3">
        <v>22928037</v>
      </c>
      <c r="Y430" s="3">
        <v>5914271</v>
      </c>
      <c r="Z430" s="3">
        <v>0</v>
      </c>
      <c r="AA430" s="3">
        <v>821572</v>
      </c>
      <c r="AB430" s="3">
        <v>12227574</v>
      </c>
      <c r="AC430" s="3">
        <v>3964620</v>
      </c>
      <c r="AD430" s="3">
        <v>13888921</v>
      </c>
      <c r="AE430" s="3">
        <v>0</v>
      </c>
      <c r="AF430" s="3">
        <v>13277622</v>
      </c>
      <c r="AG430" s="3">
        <v>104033</v>
      </c>
      <c r="AH430" s="3">
        <v>13888921</v>
      </c>
      <c r="AI430" s="3">
        <v>9039116</v>
      </c>
      <c r="AJ430" s="3">
        <v>1510382</v>
      </c>
      <c r="AK430" s="3">
        <v>1510382</v>
      </c>
      <c r="AL430" s="3">
        <v>463737</v>
      </c>
      <c r="AM430" s="3">
        <v>1046645</v>
      </c>
      <c r="AN430" s="3">
        <v>-7276</v>
      </c>
      <c r="AO430" s="3">
        <v>0</v>
      </c>
      <c r="AP430" s="3">
        <v>7276</v>
      </c>
      <c r="AQ430" s="3">
        <v>0</v>
      </c>
      <c r="AR430" s="3">
        <f>Tabela1[[#This Row],[Potrzeby finansowe 2027
w tym:]]+Tabela1[[#This Row],[Rozliczenie 2025 potrz. fin.]]</f>
        <v>22928037</v>
      </c>
      <c r="AS430" s="3">
        <v>0</v>
      </c>
      <c r="AT430" s="3">
        <v>0</v>
      </c>
      <c r="AU430" s="3"/>
      <c r="AV430" s="3"/>
      <c r="AW430" s="3"/>
      <c r="AX430" s="3"/>
      <c r="AY430" s="3"/>
      <c r="AZ430" s="3"/>
      <c r="BA430" s="3">
        <v>0</v>
      </c>
      <c r="BB430" s="3">
        <v>0</v>
      </c>
      <c r="BC430" s="3">
        <v>0</v>
      </c>
      <c r="BD430" s="3">
        <v>0</v>
      </c>
      <c r="BE430" s="3">
        <v>0</v>
      </c>
      <c r="BF430" s="3">
        <v>0</v>
      </c>
      <c r="BG430" s="3">
        <v>532014</v>
      </c>
      <c r="BH430" s="3">
        <v>4999</v>
      </c>
      <c r="BI430" s="3">
        <v>289558</v>
      </c>
      <c r="BJ430" s="3">
        <v>4449591.1875</v>
      </c>
      <c r="BK430" s="3">
        <v>2754354.4400000004</v>
      </c>
      <c r="BL430" s="3">
        <v>294435.26</v>
      </c>
      <c r="BM430" s="3">
        <v>6192076.4699999997</v>
      </c>
      <c r="BN430" s="53">
        <v>0.71242923626460741</v>
      </c>
      <c r="BO430" s="54">
        <v>1.772012E-4</v>
      </c>
      <c r="BP430" s="70">
        <v>4456</v>
      </c>
      <c r="BQ430" s="71"/>
      <c r="BR430" s="70"/>
      <c r="BS430" s="72"/>
      <c r="BT430" s="72"/>
      <c r="BU430" s="70">
        <v>13277622</v>
      </c>
      <c r="BV430" s="70">
        <v>104033</v>
      </c>
      <c r="BW430" s="74">
        <v>13888921</v>
      </c>
      <c r="BX430" s="70">
        <v>27270576</v>
      </c>
    </row>
    <row r="431" spans="1:76" x14ac:dyDescent="0.3">
      <c r="A431" s="73" t="s">
        <v>10</v>
      </c>
      <c r="B431" s="2" t="s">
        <v>23</v>
      </c>
      <c r="C431" s="2" t="s">
        <v>71</v>
      </c>
      <c r="D431" s="2" t="s">
        <v>18</v>
      </c>
      <c r="E431" s="2" t="s">
        <v>15</v>
      </c>
      <c r="F431" s="17" t="str">
        <f>+Tabela1[[#This Row],[WK]]&amp;Tabela1[[#This Row],[PK]]&amp;Tabela1[[#This Row],[GK]]</f>
        <v>061104</v>
      </c>
      <c r="G431" s="2" t="s">
        <v>432</v>
      </c>
      <c r="H431" s="3">
        <v>346513119.62</v>
      </c>
      <c r="I431" s="4">
        <v>1.125</v>
      </c>
      <c r="J431" s="3">
        <v>389827259.56999999</v>
      </c>
      <c r="K431" s="4">
        <v>7.0000000000000007E-2</v>
      </c>
      <c r="L431" s="3">
        <v>27287908</v>
      </c>
      <c r="M431" s="3"/>
      <c r="N431" s="5"/>
      <c r="O431" s="3">
        <v>10147065.710000001</v>
      </c>
      <c r="P431" s="4">
        <v>1.125</v>
      </c>
      <c r="Q431" s="3">
        <v>11415448.92</v>
      </c>
      <c r="R431" s="4">
        <v>1.6E-2</v>
      </c>
      <c r="S431" s="3">
        <v>182647</v>
      </c>
      <c r="T431" s="3"/>
      <c r="U431" s="5"/>
      <c r="V431" s="3">
        <v>18401073</v>
      </c>
      <c r="W431" s="5"/>
      <c r="X431" s="3">
        <v>47171054</v>
      </c>
      <c r="Y431" s="3">
        <v>14611925</v>
      </c>
      <c r="Z431" s="3">
        <v>0</v>
      </c>
      <c r="AA431" s="3">
        <v>1356891</v>
      </c>
      <c r="AB431" s="3">
        <v>31202238</v>
      </c>
      <c r="AC431" s="3">
        <v>0</v>
      </c>
      <c r="AD431" s="3">
        <v>28145001</v>
      </c>
      <c r="AE431" s="3">
        <v>0</v>
      </c>
      <c r="AF431" s="3">
        <v>27287908</v>
      </c>
      <c r="AG431" s="3">
        <v>182647</v>
      </c>
      <c r="AH431" s="3">
        <v>28145001</v>
      </c>
      <c r="AI431" s="3">
        <v>18401073</v>
      </c>
      <c r="AJ431" s="3">
        <v>-845478</v>
      </c>
      <c r="AK431" s="3">
        <v>-1470458</v>
      </c>
      <c r="AL431" s="3">
        <v>1819457</v>
      </c>
      <c r="AM431" s="3">
        <v>-3289915</v>
      </c>
      <c r="AN431" s="3">
        <v>-1172322</v>
      </c>
      <c r="AO431" s="3">
        <v>0</v>
      </c>
      <c r="AP431" s="3">
        <v>547342</v>
      </c>
      <c r="AQ431" s="3">
        <v>-624980</v>
      </c>
      <c r="AR431" s="3">
        <f>Tabela1[[#This Row],[Potrzeby finansowe 2027
w tym:]]+Tabela1[[#This Row],[Rozliczenie 2025 potrz. fin.]]</f>
        <v>46546074</v>
      </c>
      <c r="AS431" s="3">
        <v>0</v>
      </c>
      <c r="AT431" s="3">
        <v>0</v>
      </c>
      <c r="AU431" s="3"/>
      <c r="AV431" s="3"/>
      <c r="AW431" s="3"/>
      <c r="AX431" s="3"/>
      <c r="AY431" s="3"/>
      <c r="AZ431" s="3"/>
      <c r="BA431" s="3">
        <v>0</v>
      </c>
      <c r="BB431" s="3">
        <v>0</v>
      </c>
      <c r="BC431" s="3">
        <v>0</v>
      </c>
      <c r="BD431" s="3">
        <v>0</v>
      </c>
      <c r="BE431" s="3">
        <v>0</v>
      </c>
      <c r="BF431" s="3">
        <v>0</v>
      </c>
      <c r="BG431" s="3">
        <v>1024438</v>
      </c>
      <c r="BH431" s="3">
        <v>9626</v>
      </c>
      <c r="BI431" s="3">
        <v>332453</v>
      </c>
      <c r="BJ431" s="3">
        <v>5108756.932500001</v>
      </c>
      <c r="BK431" s="3">
        <v>2325914.4700000007</v>
      </c>
      <c r="BL431" s="3">
        <v>2158218.29</v>
      </c>
      <c r="BM431" s="3">
        <v>6814933.2699999996</v>
      </c>
      <c r="BN431" s="53">
        <v>0.67747404941104061</v>
      </c>
      <c r="BO431" s="54">
        <v>3.8361869999999998E-4</v>
      </c>
      <c r="BP431" s="70">
        <v>9647</v>
      </c>
      <c r="BQ431" s="71"/>
      <c r="BR431" s="70"/>
      <c r="BS431" s="72"/>
      <c r="BT431" s="72"/>
      <c r="BU431" s="70">
        <v>27287908</v>
      </c>
      <c r="BV431" s="70">
        <v>182647</v>
      </c>
      <c r="BW431" s="74">
        <v>28145001</v>
      </c>
      <c r="BX431" s="70">
        <v>55615556</v>
      </c>
    </row>
    <row r="432" spans="1:76" x14ac:dyDescent="0.3">
      <c r="A432" s="73" t="s">
        <v>10</v>
      </c>
      <c r="B432" s="2" t="s">
        <v>23</v>
      </c>
      <c r="C432" s="2" t="s">
        <v>71</v>
      </c>
      <c r="D432" s="2" t="s">
        <v>21</v>
      </c>
      <c r="E432" s="2" t="s">
        <v>15</v>
      </c>
      <c r="F432" s="17" t="str">
        <f>+Tabela1[[#This Row],[WK]]&amp;Tabela1[[#This Row],[PK]]&amp;Tabela1[[#This Row],[GK]]</f>
        <v>061105</v>
      </c>
      <c r="G432" s="2" t="s">
        <v>429</v>
      </c>
      <c r="H432" s="3">
        <v>799687484.97000003</v>
      </c>
      <c r="I432" s="4">
        <v>1.125</v>
      </c>
      <c r="J432" s="3">
        <v>899648420.59000003</v>
      </c>
      <c r="K432" s="4">
        <v>7.0000000000000007E-2</v>
      </c>
      <c r="L432" s="3">
        <v>62975389</v>
      </c>
      <c r="M432" s="3"/>
      <c r="N432" s="5"/>
      <c r="O432" s="3">
        <v>50058151.68</v>
      </c>
      <c r="P432" s="4">
        <v>1.125</v>
      </c>
      <c r="Q432" s="3">
        <v>56315420.640000001</v>
      </c>
      <c r="R432" s="4">
        <v>1.6E-2</v>
      </c>
      <c r="S432" s="3">
        <v>901047</v>
      </c>
      <c r="T432" s="3"/>
      <c r="U432" s="5"/>
      <c r="V432" s="3">
        <v>35922176</v>
      </c>
      <c r="W432" s="5"/>
      <c r="X432" s="3">
        <v>70875788</v>
      </c>
      <c r="Y432" s="3">
        <v>2409615</v>
      </c>
      <c r="Z432" s="3">
        <v>1095733</v>
      </c>
      <c r="AA432" s="3">
        <v>3054147</v>
      </c>
      <c r="AB432" s="3">
        <v>50652998</v>
      </c>
      <c r="AC432" s="3">
        <v>13663295</v>
      </c>
      <c r="AD432" s="3">
        <v>34953612</v>
      </c>
      <c r="AE432" s="3">
        <v>0</v>
      </c>
      <c r="AF432" s="3">
        <v>62975389</v>
      </c>
      <c r="AG432" s="3">
        <v>901047</v>
      </c>
      <c r="AH432" s="3">
        <v>34953612</v>
      </c>
      <c r="AI432" s="3">
        <v>35922176</v>
      </c>
      <c r="AJ432" s="3">
        <v>7536344</v>
      </c>
      <c r="AK432" s="3">
        <v>7536344</v>
      </c>
      <c r="AL432" s="3">
        <v>2224404</v>
      </c>
      <c r="AM432" s="3">
        <v>5311940</v>
      </c>
      <c r="AN432" s="3">
        <v>-1122607</v>
      </c>
      <c r="AO432" s="3">
        <v>0</v>
      </c>
      <c r="AP432" s="3">
        <v>1122607</v>
      </c>
      <c r="AQ432" s="3">
        <v>0</v>
      </c>
      <c r="AR432" s="3">
        <f>Tabela1[[#This Row],[Potrzeby finansowe 2027
w tym:]]+Tabela1[[#This Row],[Rozliczenie 2025 potrz. fin.]]</f>
        <v>70875788</v>
      </c>
      <c r="AS432" s="3">
        <v>0</v>
      </c>
      <c r="AT432" s="3">
        <v>0</v>
      </c>
      <c r="AU432" s="3"/>
      <c r="AV432" s="3"/>
      <c r="AW432" s="3"/>
      <c r="AX432" s="3"/>
      <c r="AY432" s="3"/>
      <c r="AZ432" s="3"/>
      <c r="BA432" s="3">
        <v>1095733</v>
      </c>
      <c r="BB432" s="3">
        <v>0</v>
      </c>
      <c r="BC432" s="3">
        <v>1191.7</v>
      </c>
      <c r="BD432" s="3">
        <v>2491.67</v>
      </c>
      <c r="BE432" s="3">
        <v>7959.46</v>
      </c>
      <c r="BF432" s="3">
        <v>1603.38</v>
      </c>
      <c r="BG432" s="3">
        <v>1971930</v>
      </c>
      <c r="BH432" s="3">
        <v>18529</v>
      </c>
      <c r="BI432" s="3">
        <v>1082217</v>
      </c>
      <c r="BJ432" s="3">
        <v>16630253.844999999</v>
      </c>
      <c r="BK432" s="3">
        <v>12710878.779999999</v>
      </c>
      <c r="BL432" s="3">
        <v>3600566.93</v>
      </c>
      <c r="BM432" s="3">
        <v>8476366.4000000004</v>
      </c>
      <c r="BN432" s="53">
        <v>0.96709288119153536</v>
      </c>
      <c r="BO432" s="54">
        <v>6.7890180000000004E-4</v>
      </c>
      <c r="BP432" s="70">
        <v>17073</v>
      </c>
      <c r="BQ432" s="71"/>
      <c r="BR432" s="70"/>
      <c r="BS432" s="72"/>
      <c r="BT432" s="72"/>
      <c r="BU432" s="70">
        <v>62975389</v>
      </c>
      <c r="BV432" s="70">
        <v>901047</v>
      </c>
      <c r="BW432" s="74">
        <v>34953612</v>
      </c>
      <c r="BX432" s="70">
        <v>98830048</v>
      </c>
    </row>
    <row r="433" spans="1:76" x14ac:dyDescent="0.3">
      <c r="A433" s="73" t="s">
        <v>10</v>
      </c>
      <c r="B433" s="2" t="s">
        <v>23</v>
      </c>
      <c r="C433" s="2" t="s">
        <v>71</v>
      </c>
      <c r="D433" s="2" t="s">
        <v>23</v>
      </c>
      <c r="E433" s="2" t="s">
        <v>15</v>
      </c>
      <c r="F433" s="17" t="str">
        <f>+Tabela1[[#This Row],[WK]]&amp;Tabela1[[#This Row],[PK]]&amp;Tabela1[[#This Row],[GK]]</f>
        <v>061106</v>
      </c>
      <c r="G433" s="2" t="s">
        <v>433</v>
      </c>
      <c r="H433" s="3">
        <v>109354522.95999999</v>
      </c>
      <c r="I433" s="4">
        <v>1.125</v>
      </c>
      <c r="J433" s="3">
        <v>123023838.33</v>
      </c>
      <c r="K433" s="4">
        <v>7.0000000000000007E-2</v>
      </c>
      <c r="L433" s="3">
        <v>8611669</v>
      </c>
      <c r="M433" s="3"/>
      <c r="N433" s="5"/>
      <c r="O433" s="3">
        <v>1838161.8900000001</v>
      </c>
      <c r="P433" s="4">
        <v>1.125</v>
      </c>
      <c r="Q433" s="3">
        <v>2067932.13</v>
      </c>
      <c r="R433" s="4">
        <v>1.6E-2</v>
      </c>
      <c r="S433" s="3">
        <v>33087</v>
      </c>
      <c r="T433" s="3"/>
      <c r="U433" s="5"/>
      <c r="V433" s="3">
        <v>5757669</v>
      </c>
      <c r="W433" s="5"/>
      <c r="X433" s="3">
        <v>16996037</v>
      </c>
      <c r="Y433" s="3">
        <v>8481747</v>
      </c>
      <c r="Z433" s="3">
        <v>0</v>
      </c>
      <c r="AA433" s="3">
        <v>659609</v>
      </c>
      <c r="AB433" s="3">
        <v>7854681</v>
      </c>
      <c r="AC433" s="3">
        <v>0</v>
      </c>
      <c r="AD433" s="3">
        <v>11182671</v>
      </c>
      <c r="AE433" s="3">
        <v>0</v>
      </c>
      <c r="AF433" s="3">
        <v>8611669</v>
      </c>
      <c r="AG433" s="3">
        <v>33087</v>
      </c>
      <c r="AH433" s="3">
        <v>11182671</v>
      </c>
      <c r="AI433" s="3">
        <v>5757669</v>
      </c>
      <c r="AJ433" s="3">
        <v>100125</v>
      </c>
      <c r="AK433" s="3">
        <v>44428</v>
      </c>
      <c r="AL433" s="3">
        <v>435381</v>
      </c>
      <c r="AM433" s="3">
        <v>-390953</v>
      </c>
      <c r="AN433" s="3">
        <v>-55697</v>
      </c>
      <c r="AO433" s="3">
        <v>0</v>
      </c>
      <c r="AP433" s="3">
        <v>0</v>
      </c>
      <c r="AQ433" s="3">
        <v>-55697</v>
      </c>
      <c r="AR433" s="3">
        <f>Tabela1[[#This Row],[Potrzeby finansowe 2027
w tym:]]+Tabela1[[#This Row],[Rozliczenie 2025 potrz. fin.]]</f>
        <v>16940340</v>
      </c>
      <c r="AS433" s="3">
        <v>0</v>
      </c>
      <c r="AT433" s="3">
        <v>0</v>
      </c>
      <c r="AU433" s="3"/>
      <c r="AV433" s="3"/>
      <c r="AW433" s="3"/>
      <c r="AX433" s="3"/>
      <c r="AY433" s="3"/>
      <c r="AZ433" s="3"/>
      <c r="BA433" s="3">
        <v>0</v>
      </c>
      <c r="BB433" s="3">
        <v>0</v>
      </c>
      <c r="BC433" s="3">
        <v>0</v>
      </c>
      <c r="BD433" s="3">
        <v>0</v>
      </c>
      <c r="BE433" s="3">
        <v>0</v>
      </c>
      <c r="BF433" s="3">
        <v>0</v>
      </c>
      <c r="BG433" s="3">
        <v>385042</v>
      </c>
      <c r="BH433" s="3">
        <v>3618</v>
      </c>
      <c r="BI433" s="3">
        <v>274567</v>
      </c>
      <c r="BJ433" s="3">
        <v>4219233.5</v>
      </c>
      <c r="BK433" s="3">
        <v>2498707.17</v>
      </c>
      <c r="BL433" s="3">
        <v>378497.03</v>
      </c>
      <c r="BM433" s="3">
        <v>6125111.2599999998</v>
      </c>
      <c r="BN433" s="53">
        <v>0.54540910065937354</v>
      </c>
      <c r="BO433" s="54">
        <v>1.5173199999999999E-4</v>
      </c>
      <c r="BP433" s="70">
        <v>3816</v>
      </c>
      <c r="BQ433" s="71"/>
      <c r="BR433" s="70"/>
      <c r="BS433" s="72"/>
      <c r="BT433" s="72"/>
      <c r="BU433" s="70">
        <v>8611669</v>
      </c>
      <c r="BV433" s="70">
        <v>33087</v>
      </c>
      <c r="BW433" s="74">
        <v>11182671</v>
      </c>
      <c r="BX433" s="70">
        <v>19827427</v>
      </c>
    </row>
    <row r="434" spans="1:76" x14ac:dyDescent="0.3">
      <c r="A434" s="73" t="s">
        <v>10</v>
      </c>
      <c r="B434" s="2" t="s">
        <v>23</v>
      </c>
      <c r="C434" s="2" t="s">
        <v>71</v>
      </c>
      <c r="D434" s="2" t="s">
        <v>30</v>
      </c>
      <c r="E434" s="2" t="s">
        <v>15</v>
      </c>
      <c r="F434" s="17" t="str">
        <f>+Tabela1[[#This Row],[WK]]&amp;Tabela1[[#This Row],[PK]]&amp;Tabela1[[#This Row],[GK]]</f>
        <v>061107</v>
      </c>
      <c r="G434" s="2" t="s">
        <v>434</v>
      </c>
      <c r="H434" s="3">
        <v>317413595.47000003</v>
      </c>
      <c r="I434" s="4">
        <v>1.125</v>
      </c>
      <c r="J434" s="3">
        <v>357090294.89999998</v>
      </c>
      <c r="K434" s="4">
        <v>7.0000000000000007E-2</v>
      </c>
      <c r="L434" s="3">
        <v>24996321</v>
      </c>
      <c r="M434" s="3"/>
      <c r="N434" s="5"/>
      <c r="O434" s="3">
        <v>16723786.310000001</v>
      </c>
      <c r="P434" s="4">
        <v>1.125</v>
      </c>
      <c r="Q434" s="3">
        <v>18814259.600000001</v>
      </c>
      <c r="R434" s="4">
        <v>1.6E-2</v>
      </c>
      <c r="S434" s="3">
        <v>301028</v>
      </c>
      <c r="T434" s="3"/>
      <c r="U434" s="5"/>
      <c r="V434" s="3">
        <v>15335200</v>
      </c>
      <c r="W434" s="5"/>
      <c r="X434" s="3">
        <v>41482450</v>
      </c>
      <c r="Y434" s="3">
        <v>11474853</v>
      </c>
      <c r="Z434" s="3">
        <v>27207</v>
      </c>
      <c r="AA434" s="3">
        <v>1717314</v>
      </c>
      <c r="AB434" s="3">
        <v>24572108</v>
      </c>
      <c r="AC434" s="3">
        <v>3690968</v>
      </c>
      <c r="AD434" s="3">
        <v>26147249</v>
      </c>
      <c r="AE434" s="3">
        <v>0</v>
      </c>
      <c r="AF434" s="3">
        <v>24996321</v>
      </c>
      <c r="AG434" s="3">
        <v>301028</v>
      </c>
      <c r="AH434" s="3">
        <v>26147249</v>
      </c>
      <c r="AI434" s="3">
        <v>15335200</v>
      </c>
      <c r="AJ434" s="3">
        <v>1713079</v>
      </c>
      <c r="AK434" s="3">
        <v>1713079</v>
      </c>
      <c r="AL434" s="3">
        <v>1392143</v>
      </c>
      <c r="AM434" s="3">
        <v>320936</v>
      </c>
      <c r="AN434" s="3">
        <v>-1062634</v>
      </c>
      <c r="AO434" s="3">
        <v>0</v>
      </c>
      <c r="AP434" s="3">
        <v>1062634</v>
      </c>
      <c r="AQ434" s="3">
        <v>0</v>
      </c>
      <c r="AR434" s="3">
        <f>Tabela1[[#This Row],[Potrzeby finansowe 2027
w tym:]]+Tabela1[[#This Row],[Rozliczenie 2025 potrz. fin.]]</f>
        <v>41482450</v>
      </c>
      <c r="AS434" s="3">
        <v>0</v>
      </c>
      <c r="AT434" s="3">
        <v>0</v>
      </c>
      <c r="AU434" s="3"/>
      <c r="AV434" s="3"/>
      <c r="AW434" s="3"/>
      <c r="AX434" s="3"/>
      <c r="AY434" s="3"/>
      <c r="AZ434" s="3"/>
      <c r="BA434" s="3">
        <v>27207</v>
      </c>
      <c r="BB434" s="3">
        <v>0</v>
      </c>
      <c r="BC434" s="3">
        <v>0</v>
      </c>
      <c r="BD434" s="3">
        <v>0</v>
      </c>
      <c r="BE434" s="3">
        <v>545.16999999999996</v>
      </c>
      <c r="BF434" s="3">
        <v>0</v>
      </c>
      <c r="BG434" s="3">
        <v>956645</v>
      </c>
      <c r="BH434" s="3">
        <v>8989</v>
      </c>
      <c r="BI434" s="3">
        <v>760669</v>
      </c>
      <c r="BJ434" s="3">
        <v>11689084.26</v>
      </c>
      <c r="BK434" s="3">
        <v>6562673.2999999989</v>
      </c>
      <c r="BL434" s="3">
        <v>4825328.62</v>
      </c>
      <c r="BM434" s="3">
        <v>10854986.6</v>
      </c>
      <c r="BN434" s="53">
        <v>0.72066440968821999</v>
      </c>
      <c r="BO434" s="54">
        <v>3.5561689999999999E-4</v>
      </c>
      <c r="BP434" s="70">
        <v>8943</v>
      </c>
      <c r="BQ434" s="71"/>
      <c r="BR434" s="70"/>
      <c r="BS434" s="72"/>
      <c r="BT434" s="72"/>
      <c r="BU434" s="70">
        <v>24996321</v>
      </c>
      <c r="BV434" s="70">
        <v>301028</v>
      </c>
      <c r="BW434" s="74">
        <v>26147249</v>
      </c>
      <c r="BX434" s="70">
        <v>51444598</v>
      </c>
    </row>
    <row r="435" spans="1:76" x14ac:dyDescent="0.3">
      <c r="A435" s="73" t="s">
        <v>10</v>
      </c>
      <c r="B435" s="2" t="s">
        <v>23</v>
      </c>
      <c r="C435" s="2" t="s">
        <v>71</v>
      </c>
      <c r="D435" s="2" t="s">
        <v>54</v>
      </c>
      <c r="E435" s="2" t="s">
        <v>15</v>
      </c>
      <c r="F435" s="17" t="str">
        <f>+Tabela1[[#This Row],[WK]]&amp;Tabela1[[#This Row],[PK]]&amp;Tabela1[[#This Row],[GK]]</f>
        <v>061108</v>
      </c>
      <c r="G435" s="2" t="s">
        <v>430</v>
      </c>
      <c r="H435" s="3">
        <v>291647066.51999998</v>
      </c>
      <c r="I435" s="4">
        <v>1.125</v>
      </c>
      <c r="J435" s="3">
        <v>328102949.83999997</v>
      </c>
      <c r="K435" s="4">
        <v>7.0000000000000007E-2</v>
      </c>
      <c r="L435" s="3">
        <v>22967206</v>
      </c>
      <c r="M435" s="3"/>
      <c r="N435" s="5"/>
      <c r="O435" s="3">
        <v>14142931.009999998</v>
      </c>
      <c r="P435" s="4">
        <v>1.125</v>
      </c>
      <c r="Q435" s="3">
        <v>15910797.390000001</v>
      </c>
      <c r="R435" s="4">
        <v>1.6E-2</v>
      </c>
      <c r="S435" s="3">
        <v>254573</v>
      </c>
      <c r="T435" s="3"/>
      <c r="U435" s="5"/>
      <c r="V435" s="3">
        <v>13116596</v>
      </c>
      <c r="W435" s="5"/>
      <c r="X435" s="3">
        <v>27356206</v>
      </c>
      <c r="Y435" s="3">
        <v>5115502</v>
      </c>
      <c r="Z435" s="3">
        <v>280893</v>
      </c>
      <c r="AA435" s="3">
        <v>1296960</v>
      </c>
      <c r="AB435" s="3">
        <v>17126754</v>
      </c>
      <c r="AC435" s="3">
        <v>3536097</v>
      </c>
      <c r="AD435" s="3">
        <v>14239610</v>
      </c>
      <c r="AE435" s="3">
        <v>0</v>
      </c>
      <c r="AF435" s="3">
        <v>22967206</v>
      </c>
      <c r="AG435" s="3">
        <v>254573</v>
      </c>
      <c r="AH435" s="3">
        <v>14239610</v>
      </c>
      <c r="AI435" s="3">
        <v>13116596</v>
      </c>
      <c r="AJ435" s="3">
        <v>350646</v>
      </c>
      <c r="AK435" s="3">
        <v>350646</v>
      </c>
      <c r="AL435" s="3">
        <v>966517</v>
      </c>
      <c r="AM435" s="3">
        <v>-615871</v>
      </c>
      <c r="AN435" s="3">
        <v>-936656</v>
      </c>
      <c r="AO435" s="3">
        <v>0</v>
      </c>
      <c r="AP435" s="3">
        <v>936656</v>
      </c>
      <c r="AQ435" s="3">
        <v>0</v>
      </c>
      <c r="AR435" s="3">
        <f>Tabela1[[#This Row],[Potrzeby finansowe 2027
w tym:]]+Tabela1[[#This Row],[Rozliczenie 2025 potrz. fin.]]</f>
        <v>27356206</v>
      </c>
      <c r="AS435" s="3">
        <v>0</v>
      </c>
      <c r="AT435" s="3">
        <v>0</v>
      </c>
      <c r="AU435" s="3"/>
      <c r="AV435" s="3"/>
      <c r="AW435" s="3"/>
      <c r="AX435" s="3"/>
      <c r="AY435" s="3"/>
      <c r="AZ435" s="3"/>
      <c r="BA435" s="3">
        <v>280893</v>
      </c>
      <c r="BB435" s="3">
        <v>0</v>
      </c>
      <c r="BC435" s="3">
        <v>3.46</v>
      </c>
      <c r="BD435" s="3">
        <v>0</v>
      </c>
      <c r="BE435" s="3">
        <v>1274.92</v>
      </c>
      <c r="BF435" s="3">
        <v>6495.86</v>
      </c>
      <c r="BG435" s="3">
        <v>751035</v>
      </c>
      <c r="BH435" s="3">
        <v>7057</v>
      </c>
      <c r="BI435" s="3">
        <v>545925</v>
      </c>
      <c r="BJ435" s="3">
        <v>8389145.5524999984</v>
      </c>
      <c r="BK435" s="3">
        <v>5355783.8999999994</v>
      </c>
      <c r="BL435" s="3">
        <v>2072304.2</v>
      </c>
      <c r="BM435" s="3">
        <v>7988838.21</v>
      </c>
      <c r="BN435" s="53">
        <v>0.82978092386894609</v>
      </c>
      <c r="BO435" s="54">
        <v>2.7862360000000002E-4</v>
      </c>
      <c r="BP435" s="70">
        <v>7007</v>
      </c>
      <c r="BQ435" s="71"/>
      <c r="BR435" s="70"/>
      <c r="BS435" s="72"/>
      <c r="BT435" s="72"/>
      <c r="BU435" s="70">
        <v>22967206</v>
      </c>
      <c r="BV435" s="70">
        <v>254573</v>
      </c>
      <c r="BW435" s="74">
        <v>14239610</v>
      </c>
      <c r="BX435" s="70">
        <v>37461389</v>
      </c>
    </row>
    <row r="436" spans="1:76" x14ac:dyDescent="0.3">
      <c r="A436" s="73" t="s">
        <v>10</v>
      </c>
      <c r="B436" s="2" t="s">
        <v>23</v>
      </c>
      <c r="C436" s="2" t="s">
        <v>71</v>
      </c>
      <c r="D436" s="2" t="s">
        <v>56</v>
      </c>
      <c r="E436" s="2" t="s">
        <v>15</v>
      </c>
      <c r="F436" s="17" t="str">
        <f>+Tabela1[[#This Row],[WK]]&amp;Tabela1[[#This Row],[PK]]&amp;Tabela1[[#This Row],[GK]]</f>
        <v>061109</v>
      </c>
      <c r="G436" s="2" t="s">
        <v>435</v>
      </c>
      <c r="H436" s="3">
        <v>326493716.42000002</v>
      </c>
      <c r="I436" s="4">
        <v>1.125</v>
      </c>
      <c r="J436" s="3">
        <v>367305430.97000003</v>
      </c>
      <c r="K436" s="4">
        <v>7.0000000000000007E-2</v>
      </c>
      <c r="L436" s="3">
        <v>25711380</v>
      </c>
      <c r="M436" s="3"/>
      <c r="N436" s="5"/>
      <c r="O436" s="3">
        <v>22628030.98</v>
      </c>
      <c r="P436" s="4">
        <v>1.125</v>
      </c>
      <c r="Q436" s="3">
        <v>25456534.850000001</v>
      </c>
      <c r="R436" s="4">
        <v>1.6E-2</v>
      </c>
      <c r="S436" s="3">
        <v>407305</v>
      </c>
      <c r="T436" s="3"/>
      <c r="U436" s="5"/>
      <c r="V436" s="3">
        <v>13216046</v>
      </c>
      <c r="W436" s="5"/>
      <c r="X436" s="3">
        <v>23067457</v>
      </c>
      <c r="Y436" s="3">
        <v>2636169</v>
      </c>
      <c r="Z436" s="3">
        <v>114719</v>
      </c>
      <c r="AA436" s="3">
        <v>1265462</v>
      </c>
      <c r="AB436" s="3">
        <v>16326999</v>
      </c>
      <c r="AC436" s="3">
        <v>2724108</v>
      </c>
      <c r="AD436" s="3">
        <v>9851411</v>
      </c>
      <c r="AE436" s="3">
        <v>0</v>
      </c>
      <c r="AF436" s="3">
        <v>25711380</v>
      </c>
      <c r="AG436" s="3">
        <v>407305</v>
      </c>
      <c r="AH436" s="3">
        <v>9851411</v>
      </c>
      <c r="AI436" s="3">
        <v>13216046</v>
      </c>
      <c r="AJ436" s="3">
        <v>-2455664</v>
      </c>
      <c r="AK436" s="3">
        <v>-2455664</v>
      </c>
      <c r="AL436" s="3">
        <v>1573176</v>
      </c>
      <c r="AM436" s="3">
        <v>-4028840</v>
      </c>
      <c r="AN436" s="3">
        <v>11484</v>
      </c>
      <c r="AO436" s="3">
        <v>0</v>
      </c>
      <c r="AP436" s="3">
        <v>-11484</v>
      </c>
      <c r="AQ436" s="3">
        <v>0</v>
      </c>
      <c r="AR436" s="3">
        <f>Tabela1[[#This Row],[Potrzeby finansowe 2027
w tym:]]+Tabela1[[#This Row],[Rozliczenie 2025 potrz. fin.]]</f>
        <v>23067457</v>
      </c>
      <c r="AS436" s="3">
        <v>0</v>
      </c>
      <c r="AT436" s="3">
        <v>0</v>
      </c>
      <c r="AU436" s="3"/>
      <c r="AV436" s="3"/>
      <c r="AW436" s="3"/>
      <c r="AX436" s="3"/>
      <c r="AY436" s="3"/>
      <c r="AZ436" s="3"/>
      <c r="BA436" s="3">
        <v>114719</v>
      </c>
      <c r="BB436" s="3">
        <v>0</v>
      </c>
      <c r="BC436" s="3">
        <v>29.24</v>
      </c>
      <c r="BD436" s="3">
        <v>1051.9100000000001</v>
      </c>
      <c r="BE436" s="3">
        <v>0</v>
      </c>
      <c r="BF436" s="3">
        <v>0</v>
      </c>
      <c r="BG436" s="3">
        <v>745394</v>
      </c>
      <c r="BH436" s="3">
        <v>7004</v>
      </c>
      <c r="BI436" s="3">
        <v>520068</v>
      </c>
      <c r="BJ436" s="3">
        <v>7991801.7525000013</v>
      </c>
      <c r="BK436" s="3">
        <v>4863055.8900000006</v>
      </c>
      <c r="BL436" s="3">
        <v>2221943.89</v>
      </c>
      <c r="BM436" s="3">
        <v>8071095.6699999999</v>
      </c>
      <c r="BN436" s="53">
        <v>0.9147626908405847</v>
      </c>
      <c r="BO436" s="54">
        <v>2.867344E-4</v>
      </c>
      <c r="BP436" s="70">
        <v>7211</v>
      </c>
      <c r="BQ436" s="71"/>
      <c r="BR436" s="70"/>
      <c r="BS436" s="72"/>
      <c r="BT436" s="72"/>
      <c r="BU436" s="70">
        <v>25711380</v>
      </c>
      <c r="BV436" s="70">
        <v>407305</v>
      </c>
      <c r="BW436" s="74">
        <v>9851411</v>
      </c>
      <c r="BX436" s="70">
        <v>35970096</v>
      </c>
    </row>
    <row r="437" spans="1:76" x14ac:dyDescent="0.3">
      <c r="A437" s="73" t="s">
        <v>10</v>
      </c>
      <c r="B437" s="2" t="s">
        <v>23</v>
      </c>
      <c r="C437" s="2" t="s">
        <v>71</v>
      </c>
      <c r="D437" s="2" t="s">
        <v>69</v>
      </c>
      <c r="E437" s="2" t="s">
        <v>15</v>
      </c>
      <c r="F437" s="17" t="str">
        <f>+Tabela1[[#This Row],[WK]]&amp;Tabela1[[#This Row],[PK]]&amp;Tabela1[[#This Row],[GK]]</f>
        <v>061110</v>
      </c>
      <c r="G437" s="2" t="s">
        <v>436</v>
      </c>
      <c r="H437" s="3">
        <v>197153170.11000001</v>
      </c>
      <c r="I437" s="4">
        <v>1.125</v>
      </c>
      <c r="J437" s="3">
        <v>221797316.37</v>
      </c>
      <c r="K437" s="4">
        <v>7.0000000000000007E-2</v>
      </c>
      <c r="L437" s="3">
        <v>15525812</v>
      </c>
      <c r="M437" s="3"/>
      <c r="N437" s="5"/>
      <c r="O437" s="3">
        <v>3745260.22</v>
      </c>
      <c r="P437" s="4">
        <v>1.125</v>
      </c>
      <c r="Q437" s="3">
        <v>4213417.75</v>
      </c>
      <c r="R437" s="4">
        <v>1.6E-2</v>
      </c>
      <c r="S437" s="3">
        <v>67415</v>
      </c>
      <c r="T437" s="3"/>
      <c r="U437" s="5"/>
      <c r="V437" s="3">
        <v>10896091</v>
      </c>
      <c r="W437" s="5"/>
      <c r="X437" s="3">
        <v>30099652</v>
      </c>
      <c r="Y437" s="3">
        <v>13912215</v>
      </c>
      <c r="Z437" s="3">
        <v>0</v>
      </c>
      <c r="AA437" s="3">
        <v>1191764</v>
      </c>
      <c r="AB437" s="3">
        <v>14777124</v>
      </c>
      <c r="AC437" s="3">
        <v>218549</v>
      </c>
      <c r="AD437" s="3">
        <v>18970523</v>
      </c>
      <c r="AE437" s="3">
        <v>0</v>
      </c>
      <c r="AF437" s="3">
        <v>15525812</v>
      </c>
      <c r="AG437" s="3">
        <v>67415</v>
      </c>
      <c r="AH437" s="3">
        <v>18970523</v>
      </c>
      <c r="AI437" s="3">
        <v>10896091</v>
      </c>
      <c r="AJ437" s="3">
        <v>-70556</v>
      </c>
      <c r="AK437" s="3">
        <v>-303594</v>
      </c>
      <c r="AL437" s="3">
        <v>768361</v>
      </c>
      <c r="AM437" s="3">
        <v>-1071955</v>
      </c>
      <c r="AN437" s="3">
        <v>-967615</v>
      </c>
      <c r="AO437" s="3">
        <v>0</v>
      </c>
      <c r="AP437" s="3">
        <v>734577</v>
      </c>
      <c r="AQ437" s="3">
        <v>-233038</v>
      </c>
      <c r="AR437" s="3">
        <f>Tabela1[[#This Row],[Potrzeby finansowe 2027
w tym:]]+Tabela1[[#This Row],[Rozliczenie 2025 potrz. fin.]]</f>
        <v>29866614</v>
      </c>
      <c r="AS437" s="3">
        <v>0</v>
      </c>
      <c r="AT437" s="3">
        <v>0</v>
      </c>
      <c r="AU437" s="3"/>
      <c r="AV437" s="3"/>
      <c r="AW437" s="3"/>
      <c r="AX437" s="3"/>
      <c r="AY437" s="3"/>
      <c r="AZ437" s="3"/>
      <c r="BA437" s="3">
        <v>0</v>
      </c>
      <c r="BB437" s="3">
        <v>0</v>
      </c>
      <c r="BC437" s="3">
        <v>0</v>
      </c>
      <c r="BD437" s="3">
        <v>0</v>
      </c>
      <c r="BE437" s="3">
        <v>0</v>
      </c>
      <c r="BF437" s="3">
        <v>0</v>
      </c>
      <c r="BG437" s="3">
        <v>681328</v>
      </c>
      <c r="BH437" s="3">
        <v>6402</v>
      </c>
      <c r="BI437" s="3">
        <v>510436</v>
      </c>
      <c r="BJ437" s="3">
        <v>7843784.8149999995</v>
      </c>
      <c r="BK437" s="3">
        <v>4791543.6999999993</v>
      </c>
      <c r="BL437" s="3">
        <v>2784954.19</v>
      </c>
      <c r="BM437" s="3">
        <v>6639056.0800000001</v>
      </c>
      <c r="BN437" s="53">
        <v>0.56621993415591809</v>
      </c>
      <c r="BO437" s="54">
        <v>2.6204899999999998E-4</v>
      </c>
      <c r="BP437" s="70">
        <v>6590</v>
      </c>
      <c r="BQ437" s="71"/>
      <c r="BR437" s="70"/>
      <c r="BS437" s="72"/>
      <c r="BT437" s="72"/>
      <c r="BU437" s="70">
        <v>15525812</v>
      </c>
      <c r="BV437" s="70">
        <v>67415</v>
      </c>
      <c r="BW437" s="74">
        <v>18970523</v>
      </c>
      <c r="BX437" s="70">
        <v>34563750</v>
      </c>
    </row>
    <row r="438" spans="1:76" x14ac:dyDescent="0.3">
      <c r="A438" s="73" t="s">
        <v>10</v>
      </c>
      <c r="B438" s="2" t="s">
        <v>23</v>
      </c>
      <c r="C438" s="2" t="s">
        <v>71</v>
      </c>
      <c r="D438" s="2" t="s">
        <v>71</v>
      </c>
      <c r="E438" s="2" t="s">
        <v>15</v>
      </c>
      <c r="F438" s="17" t="str">
        <f>+Tabela1[[#This Row],[WK]]&amp;Tabela1[[#This Row],[PK]]&amp;Tabela1[[#This Row],[GK]]</f>
        <v>061111</v>
      </c>
      <c r="G438" s="2" t="s">
        <v>437</v>
      </c>
      <c r="H438" s="3">
        <v>146748335.22999999</v>
      </c>
      <c r="I438" s="4">
        <v>1.125</v>
      </c>
      <c r="J438" s="3">
        <v>165091877.13</v>
      </c>
      <c r="K438" s="4">
        <v>7.0000000000000007E-2</v>
      </c>
      <c r="L438" s="3">
        <v>11556431</v>
      </c>
      <c r="M438" s="3"/>
      <c r="N438" s="5"/>
      <c r="O438" s="3">
        <v>1806711.77</v>
      </c>
      <c r="P438" s="4">
        <v>1.125</v>
      </c>
      <c r="Q438" s="3">
        <v>2032550.74</v>
      </c>
      <c r="R438" s="4">
        <v>1.6E-2</v>
      </c>
      <c r="S438" s="3">
        <v>32521</v>
      </c>
      <c r="T438" s="3"/>
      <c r="U438" s="5"/>
      <c r="V438" s="3">
        <v>7185935</v>
      </c>
      <c r="W438" s="5"/>
      <c r="X438" s="3">
        <v>20676159</v>
      </c>
      <c r="Y438" s="3">
        <v>8813097</v>
      </c>
      <c r="Z438" s="3">
        <v>0</v>
      </c>
      <c r="AA438" s="3">
        <v>871734</v>
      </c>
      <c r="AB438" s="3">
        <v>10991328</v>
      </c>
      <c r="AC438" s="3">
        <v>0</v>
      </c>
      <c r="AD438" s="3">
        <v>12993412</v>
      </c>
      <c r="AE438" s="3">
        <v>0</v>
      </c>
      <c r="AF438" s="3">
        <v>11556431</v>
      </c>
      <c r="AG438" s="3">
        <v>32521</v>
      </c>
      <c r="AH438" s="3">
        <v>12993412</v>
      </c>
      <c r="AI438" s="3">
        <v>7185935</v>
      </c>
      <c r="AJ438" s="3">
        <v>-753016</v>
      </c>
      <c r="AK438" s="3">
        <v>-1249828</v>
      </c>
      <c r="AL438" s="3">
        <v>742328</v>
      </c>
      <c r="AM438" s="3">
        <v>-1992156</v>
      </c>
      <c r="AN438" s="3">
        <v>-496812</v>
      </c>
      <c r="AO438" s="3">
        <v>0</v>
      </c>
      <c r="AP438" s="3">
        <v>0</v>
      </c>
      <c r="AQ438" s="3">
        <v>-496812</v>
      </c>
      <c r="AR438" s="3">
        <f>Tabela1[[#This Row],[Potrzeby finansowe 2027
w tym:]]+Tabela1[[#This Row],[Rozliczenie 2025 potrz. fin.]]</f>
        <v>20179347</v>
      </c>
      <c r="AS438" s="3">
        <v>0</v>
      </c>
      <c r="AT438" s="3">
        <v>0</v>
      </c>
      <c r="AU438" s="3"/>
      <c r="AV438" s="3"/>
      <c r="AW438" s="3"/>
      <c r="AX438" s="3"/>
      <c r="AY438" s="3"/>
      <c r="AZ438" s="3"/>
      <c r="BA438" s="3">
        <v>0</v>
      </c>
      <c r="BB438" s="3">
        <v>0</v>
      </c>
      <c r="BC438" s="3">
        <v>0</v>
      </c>
      <c r="BD438" s="3">
        <v>0</v>
      </c>
      <c r="BE438" s="3">
        <v>0</v>
      </c>
      <c r="BF438" s="3">
        <v>0</v>
      </c>
      <c r="BG438" s="3">
        <v>454537</v>
      </c>
      <c r="BH438" s="3">
        <v>4271</v>
      </c>
      <c r="BI438" s="3">
        <v>417197</v>
      </c>
      <c r="BJ438" s="3">
        <v>6411005.415</v>
      </c>
      <c r="BK438" s="3">
        <v>5169136.0200000005</v>
      </c>
      <c r="BL438" s="3">
        <v>347305.35</v>
      </c>
      <c r="BM438" s="3">
        <v>4272866.88</v>
      </c>
      <c r="BN438" s="53">
        <v>0.61508071962172295</v>
      </c>
      <c r="BO438" s="54">
        <v>1.89507E-4</v>
      </c>
      <c r="BP438" s="70">
        <v>4766</v>
      </c>
      <c r="BQ438" s="71"/>
      <c r="BR438" s="70"/>
      <c r="BS438" s="72"/>
      <c r="BT438" s="72"/>
      <c r="BU438" s="70">
        <v>11556431</v>
      </c>
      <c r="BV438" s="70">
        <v>32521</v>
      </c>
      <c r="BW438" s="74">
        <v>12993412</v>
      </c>
      <c r="BX438" s="70">
        <v>24582364</v>
      </c>
    </row>
    <row r="439" spans="1:76" x14ac:dyDescent="0.3">
      <c r="A439" s="73" t="s">
        <v>10</v>
      </c>
      <c r="B439" s="2" t="s">
        <v>23</v>
      </c>
      <c r="C439" s="2" t="s">
        <v>72</v>
      </c>
      <c r="D439" s="2" t="s">
        <v>12</v>
      </c>
      <c r="E439" s="2" t="s">
        <v>15</v>
      </c>
      <c r="F439" s="17" t="str">
        <f>+Tabela1[[#This Row],[WK]]&amp;Tabela1[[#This Row],[PK]]&amp;Tabela1[[#This Row],[GK]]</f>
        <v>061201</v>
      </c>
      <c r="G439" s="2" t="s">
        <v>438</v>
      </c>
      <c r="H439" s="3">
        <v>189030234.25</v>
      </c>
      <c r="I439" s="4">
        <v>1.125</v>
      </c>
      <c r="J439" s="3">
        <v>212659013.53</v>
      </c>
      <c r="K439" s="4">
        <v>7.0000000000000007E-2</v>
      </c>
      <c r="L439" s="3">
        <v>14886131</v>
      </c>
      <c r="M439" s="3"/>
      <c r="N439" s="5"/>
      <c r="O439" s="3">
        <v>9412321.8900000006</v>
      </c>
      <c r="P439" s="4">
        <v>1.125</v>
      </c>
      <c r="Q439" s="3">
        <v>10588862.130000001</v>
      </c>
      <c r="R439" s="4">
        <v>1.6E-2</v>
      </c>
      <c r="S439" s="3">
        <v>169422</v>
      </c>
      <c r="T439" s="3"/>
      <c r="U439" s="5"/>
      <c r="V439" s="3">
        <v>10777922</v>
      </c>
      <c r="W439" s="5"/>
      <c r="X439" s="3">
        <v>26995608</v>
      </c>
      <c r="Y439" s="3">
        <v>8199808</v>
      </c>
      <c r="Z439" s="3">
        <v>109633</v>
      </c>
      <c r="AA439" s="3">
        <v>1258502</v>
      </c>
      <c r="AB439" s="3">
        <v>13508339</v>
      </c>
      <c r="AC439" s="3">
        <v>3919326</v>
      </c>
      <c r="AD439" s="3">
        <v>16217686</v>
      </c>
      <c r="AE439" s="3">
        <v>0</v>
      </c>
      <c r="AF439" s="3">
        <v>14886131</v>
      </c>
      <c r="AG439" s="3">
        <v>169422</v>
      </c>
      <c r="AH439" s="3">
        <v>16217686</v>
      </c>
      <c r="AI439" s="3">
        <v>10777922</v>
      </c>
      <c r="AJ439" s="3">
        <v>1752238</v>
      </c>
      <c r="AK439" s="3">
        <v>1752238</v>
      </c>
      <c r="AL439" s="3">
        <v>504574</v>
      </c>
      <c r="AM439" s="3">
        <v>1247664</v>
      </c>
      <c r="AN439" s="3">
        <v>-268412</v>
      </c>
      <c r="AO439" s="3">
        <v>0</v>
      </c>
      <c r="AP439" s="3">
        <v>268412</v>
      </c>
      <c r="AQ439" s="3">
        <v>0</v>
      </c>
      <c r="AR439" s="3">
        <f>Tabela1[[#This Row],[Potrzeby finansowe 2027
w tym:]]+Tabela1[[#This Row],[Rozliczenie 2025 potrz. fin.]]</f>
        <v>26995608</v>
      </c>
      <c r="AS439" s="3">
        <v>0</v>
      </c>
      <c r="AT439" s="3">
        <v>0</v>
      </c>
      <c r="AU439" s="3"/>
      <c r="AV439" s="3"/>
      <c r="AW439" s="3"/>
      <c r="AX439" s="3"/>
      <c r="AY439" s="3"/>
      <c r="AZ439" s="3"/>
      <c r="BA439" s="3">
        <v>109633</v>
      </c>
      <c r="BB439" s="3">
        <v>0</v>
      </c>
      <c r="BC439" s="3">
        <v>0</v>
      </c>
      <c r="BD439" s="3">
        <v>0</v>
      </c>
      <c r="BE439" s="3">
        <v>16.440000000000001</v>
      </c>
      <c r="BF439" s="3">
        <v>3270.6</v>
      </c>
      <c r="BG439" s="3">
        <v>657275</v>
      </c>
      <c r="BH439" s="3">
        <v>6176</v>
      </c>
      <c r="BI439" s="3">
        <v>601227</v>
      </c>
      <c r="BJ439" s="3">
        <v>9238959.4199999999</v>
      </c>
      <c r="BK439" s="3">
        <v>4688287.6500000004</v>
      </c>
      <c r="BL439" s="3">
        <v>5173559.83</v>
      </c>
      <c r="BM439" s="3">
        <v>7855567.4199999999</v>
      </c>
      <c r="BN439" s="53">
        <v>0.69048618300178144</v>
      </c>
      <c r="BO439" s="54">
        <v>2.256436E-4</v>
      </c>
      <c r="BP439" s="70">
        <v>5675</v>
      </c>
      <c r="BQ439" s="71"/>
      <c r="BR439" s="70"/>
      <c r="BS439" s="72"/>
      <c r="BT439" s="72"/>
      <c r="BU439" s="70">
        <v>14886131</v>
      </c>
      <c r="BV439" s="70">
        <v>169422</v>
      </c>
      <c r="BW439" s="74">
        <v>16217686</v>
      </c>
      <c r="BX439" s="70">
        <v>31273239</v>
      </c>
    </row>
    <row r="440" spans="1:76" x14ac:dyDescent="0.3">
      <c r="A440" s="73" t="s">
        <v>10</v>
      </c>
      <c r="B440" s="2" t="s">
        <v>23</v>
      </c>
      <c r="C440" s="2" t="s">
        <v>72</v>
      </c>
      <c r="D440" s="2" t="s">
        <v>11</v>
      </c>
      <c r="E440" s="2" t="s">
        <v>19</v>
      </c>
      <c r="F440" s="17" t="str">
        <f>+Tabela1[[#This Row],[WK]]&amp;Tabela1[[#This Row],[PK]]&amp;Tabela1[[#This Row],[GK]]</f>
        <v>061202</v>
      </c>
      <c r="G440" s="2" t="s">
        <v>439</v>
      </c>
      <c r="H440" s="3">
        <v>155931481.44</v>
      </c>
      <c r="I440" s="4">
        <v>1.125</v>
      </c>
      <c r="J440" s="3">
        <v>175422916.62</v>
      </c>
      <c r="K440" s="4">
        <v>7.0000000000000007E-2</v>
      </c>
      <c r="L440" s="3">
        <v>12279604</v>
      </c>
      <c r="M440" s="3"/>
      <c r="N440" s="5"/>
      <c r="O440" s="3">
        <v>7406312.9400000004</v>
      </c>
      <c r="P440" s="4">
        <v>1.125</v>
      </c>
      <c r="Q440" s="3">
        <v>8332102.0599999996</v>
      </c>
      <c r="R440" s="4">
        <v>1.6E-2</v>
      </c>
      <c r="S440" s="3">
        <v>133314</v>
      </c>
      <c r="T440" s="3"/>
      <c r="U440" s="5"/>
      <c r="V440" s="3">
        <v>8941185</v>
      </c>
      <c r="W440" s="5"/>
      <c r="X440" s="3">
        <v>25550944</v>
      </c>
      <c r="Y440" s="3">
        <v>10826580</v>
      </c>
      <c r="Z440" s="3">
        <v>385709</v>
      </c>
      <c r="AA440" s="3">
        <v>1021977</v>
      </c>
      <c r="AB440" s="3">
        <v>10367480</v>
      </c>
      <c r="AC440" s="3">
        <v>2949198</v>
      </c>
      <c r="AD440" s="3">
        <v>16609758</v>
      </c>
      <c r="AE440" s="3">
        <v>0</v>
      </c>
      <c r="AF440" s="3">
        <v>12279604</v>
      </c>
      <c r="AG440" s="3">
        <v>133314</v>
      </c>
      <c r="AH440" s="3">
        <v>16609758</v>
      </c>
      <c r="AI440" s="3">
        <v>8941185</v>
      </c>
      <c r="AJ440" s="3">
        <v>899666</v>
      </c>
      <c r="AK440" s="3">
        <v>899666</v>
      </c>
      <c r="AL440" s="3">
        <v>1017088</v>
      </c>
      <c r="AM440" s="3">
        <v>-117422</v>
      </c>
      <c r="AN440" s="3">
        <v>-376408</v>
      </c>
      <c r="AO440" s="3">
        <v>0</v>
      </c>
      <c r="AP440" s="3">
        <v>376408</v>
      </c>
      <c r="AQ440" s="3">
        <v>0</v>
      </c>
      <c r="AR440" s="3">
        <f>Tabela1[[#This Row],[Potrzeby finansowe 2027
w tym:]]+Tabela1[[#This Row],[Rozliczenie 2025 potrz. fin.]]</f>
        <v>25550944</v>
      </c>
      <c r="AS440" s="3">
        <v>0</v>
      </c>
      <c r="AT440" s="3">
        <v>0</v>
      </c>
      <c r="AU440" s="3"/>
      <c r="AV440" s="3"/>
      <c r="AW440" s="3"/>
      <c r="AX440" s="3"/>
      <c r="AY440" s="3"/>
      <c r="AZ440" s="3"/>
      <c r="BA440" s="3">
        <v>385709</v>
      </c>
      <c r="BB440" s="3">
        <v>0</v>
      </c>
      <c r="BC440" s="3">
        <v>0</v>
      </c>
      <c r="BD440" s="3">
        <v>1630.36</v>
      </c>
      <c r="BE440" s="3">
        <v>501.8</v>
      </c>
      <c r="BF440" s="3">
        <v>5949.51</v>
      </c>
      <c r="BG440" s="3">
        <v>630456</v>
      </c>
      <c r="BH440" s="3">
        <v>5924</v>
      </c>
      <c r="BI440" s="3">
        <v>391521</v>
      </c>
      <c r="BJ440" s="3">
        <v>6016439.7225000001</v>
      </c>
      <c r="BK440" s="3">
        <v>4424540.8599999994</v>
      </c>
      <c r="BL440" s="3">
        <v>1276493.32</v>
      </c>
      <c r="BM440" s="3">
        <v>3814608.8100000005</v>
      </c>
      <c r="BN440" s="53">
        <v>0.58616528170261983</v>
      </c>
      <c r="BO440" s="54">
        <v>2.1481310000000001E-4</v>
      </c>
      <c r="BP440" s="70">
        <v>5402</v>
      </c>
      <c r="BQ440" s="71"/>
      <c r="BR440" s="70"/>
      <c r="BS440" s="72"/>
      <c r="BT440" s="72"/>
      <c r="BU440" s="70">
        <v>12279604</v>
      </c>
      <c r="BV440" s="70">
        <v>133314</v>
      </c>
      <c r="BW440" s="74">
        <v>16609758</v>
      </c>
      <c r="BX440" s="70">
        <v>29022676</v>
      </c>
    </row>
    <row r="441" spans="1:76" x14ac:dyDescent="0.3">
      <c r="A441" s="73" t="s">
        <v>10</v>
      </c>
      <c r="B441" s="2" t="s">
        <v>23</v>
      </c>
      <c r="C441" s="2" t="s">
        <v>72</v>
      </c>
      <c r="D441" s="2" t="s">
        <v>16</v>
      </c>
      <c r="E441" s="2" t="s">
        <v>15</v>
      </c>
      <c r="F441" s="17" t="str">
        <f>+Tabela1[[#This Row],[WK]]&amp;Tabela1[[#This Row],[PK]]&amp;Tabela1[[#This Row],[GK]]</f>
        <v>061203</v>
      </c>
      <c r="G441" s="2" t="s">
        <v>440</v>
      </c>
      <c r="H441" s="3">
        <v>181299757.56</v>
      </c>
      <c r="I441" s="4">
        <v>1.125</v>
      </c>
      <c r="J441" s="3">
        <v>203962227.25999999</v>
      </c>
      <c r="K441" s="4">
        <v>7.0000000000000007E-2</v>
      </c>
      <c r="L441" s="3">
        <v>14277356</v>
      </c>
      <c r="M441" s="3"/>
      <c r="N441" s="5"/>
      <c r="O441" s="3">
        <v>3668009.9699999997</v>
      </c>
      <c r="P441" s="4">
        <v>1.125</v>
      </c>
      <c r="Q441" s="3">
        <v>4126511.22</v>
      </c>
      <c r="R441" s="4">
        <v>1.6E-2</v>
      </c>
      <c r="S441" s="3">
        <v>66024</v>
      </c>
      <c r="T441" s="3"/>
      <c r="U441" s="5"/>
      <c r="V441" s="3">
        <v>10271870</v>
      </c>
      <c r="W441" s="5"/>
      <c r="X441" s="3">
        <v>21677098</v>
      </c>
      <c r="Y441" s="3">
        <v>7231959</v>
      </c>
      <c r="Z441" s="3">
        <v>132112</v>
      </c>
      <c r="AA441" s="3">
        <v>971311</v>
      </c>
      <c r="AB441" s="3">
        <v>10151461</v>
      </c>
      <c r="AC441" s="3">
        <v>3190255</v>
      </c>
      <c r="AD441" s="3">
        <v>11405228</v>
      </c>
      <c r="AE441" s="3">
        <v>0</v>
      </c>
      <c r="AF441" s="3">
        <v>14277356</v>
      </c>
      <c r="AG441" s="3">
        <v>66024</v>
      </c>
      <c r="AH441" s="3">
        <v>11405228</v>
      </c>
      <c r="AI441" s="3">
        <v>10271870</v>
      </c>
      <c r="AJ441" s="3">
        <v>599356</v>
      </c>
      <c r="AK441" s="3">
        <v>599356</v>
      </c>
      <c r="AL441" s="3">
        <v>795544</v>
      </c>
      <c r="AM441" s="3">
        <v>-196188</v>
      </c>
      <c r="AN441" s="3">
        <v>230474</v>
      </c>
      <c r="AO441" s="3">
        <v>0</v>
      </c>
      <c r="AP441" s="3">
        <v>-230474</v>
      </c>
      <c r="AQ441" s="3">
        <v>0</v>
      </c>
      <c r="AR441" s="3">
        <f>Tabela1[[#This Row],[Potrzeby finansowe 2027
w tym:]]+Tabela1[[#This Row],[Rozliczenie 2025 potrz. fin.]]</f>
        <v>21677098</v>
      </c>
      <c r="AS441" s="3">
        <v>0</v>
      </c>
      <c r="AT441" s="3">
        <v>0</v>
      </c>
      <c r="AU441" s="3"/>
      <c r="AV441" s="3"/>
      <c r="AW441" s="3"/>
      <c r="AX441" s="3"/>
      <c r="AY441" s="3"/>
      <c r="AZ441" s="3"/>
      <c r="BA441" s="3">
        <v>132112</v>
      </c>
      <c r="BB441" s="3">
        <v>0</v>
      </c>
      <c r="BC441" s="3">
        <v>0</v>
      </c>
      <c r="BD441" s="3">
        <v>60.93</v>
      </c>
      <c r="BE441" s="3">
        <v>0</v>
      </c>
      <c r="BF441" s="3">
        <v>3788.11</v>
      </c>
      <c r="BG441" s="3">
        <v>556279</v>
      </c>
      <c r="BH441" s="3">
        <v>5227</v>
      </c>
      <c r="BI441" s="3">
        <v>415032</v>
      </c>
      <c r="BJ441" s="3">
        <v>6377729.772499999</v>
      </c>
      <c r="BK441" s="3">
        <v>5170040.3599999994</v>
      </c>
      <c r="BL441" s="3">
        <v>591599.12</v>
      </c>
      <c r="BM441" s="3">
        <v>3647559.41</v>
      </c>
      <c r="BN441" s="53">
        <v>0.68615502270967987</v>
      </c>
      <c r="BO441" s="54">
        <v>1.9585269999999999E-4</v>
      </c>
      <c r="BP441" s="70">
        <v>4926</v>
      </c>
      <c r="BQ441" s="71"/>
      <c r="BR441" s="70"/>
      <c r="BS441" s="72"/>
      <c r="BT441" s="72"/>
      <c r="BU441" s="70">
        <v>14277356</v>
      </c>
      <c r="BV441" s="70">
        <v>66024</v>
      </c>
      <c r="BW441" s="74">
        <v>11405228</v>
      </c>
      <c r="BX441" s="70">
        <v>25748608</v>
      </c>
    </row>
    <row r="442" spans="1:76" x14ac:dyDescent="0.3">
      <c r="A442" s="73" t="s">
        <v>10</v>
      </c>
      <c r="B442" s="2" t="s">
        <v>23</v>
      </c>
      <c r="C442" s="2" t="s">
        <v>72</v>
      </c>
      <c r="D442" s="2" t="s">
        <v>18</v>
      </c>
      <c r="E442" s="2" t="s">
        <v>15</v>
      </c>
      <c r="F442" s="17" t="str">
        <f>+Tabela1[[#This Row],[WK]]&amp;Tabela1[[#This Row],[PK]]&amp;Tabela1[[#This Row],[GK]]</f>
        <v>061204</v>
      </c>
      <c r="G442" s="2" t="s">
        <v>441</v>
      </c>
      <c r="H442" s="3">
        <v>122512198.12</v>
      </c>
      <c r="I442" s="4">
        <v>1.125</v>
      </c>
      <c r="J442" s="3">
        <v>137826222.88999999</v>
      </c>
      <c r="K442" s="4">
        <v>7.0000000000000007E-2</v>
      </c>
      <c r="L442" s="3">
        <v>9647836</v>
      </c>
      <c r="M442" s="3"/>
      <c r="N442" s="5"/>
      <c r="O442" s="3">
        <v>5721374.6000000006</v>
      </c>
      <c r="P442" s="4">
        <v>1.125</v>
      </c>
      <c r="Q442" s="3">
        <v>6436546.4299999997</v>
      </c>
      <c r="R442" s="4">
        <v>1.6E-2</v>
      </c>
      <c r="S442" s="3">
        <v>102985</v>
      </c>
      <c r="T442" s="3"/>
      <c r="U442" s="5"/>
      <c r="V442" s="3">
        <v>5946955</v>
      </c>
      <c r="W442" s="5"/>
      <c r="X442" s="3">
        <v>16146139</v>
      </c>
      <c r="Y442" s="3">
        <v>5272539</v>
      </c>
      <c r="Z442" s="3">
        <v>249697</v>
      </c>
      <c r="AA442" s="3">
        <v>684733</v>
      </c>
      <c r="AB442" s="3">
        <v>6885848</v>
      </c>
      <c r="AC442" s="3">
        <v>3053322</v>
      </c>
      <c r="AD442" s="3">
        <v>10199184</v>
      </c>
      <c r="AE442" s="3">
        <v>0</v>
      </c>
      <c r="AF442" s="3">
        <v>9647836</v>
      </c>
      <c r="AG442" s="3">
        <v>102985</v>
      </c>
      <c r="AH442" s="3">
        <v>10199184</v>
      </c>
      <c r="AI442" s="3">
        <v>5946955</v>
      </c>
      <c r="AJ442" s="3">
        <v>420870</v>
      </c>
      <c r="AK442" s="3">
        <v>420870</v>
      </c>
      <c r="AL442" s="3">
        <v>527847</v>
      </c>
      <c r="AM442" s="3">
        <v>-106977</v>
      </c>
      <c r="AN442" s="3">
        <v>-286139</v>
      </c>
      <c r="AO442" s="3">
        <v>0</v>
      </c>
      <c r="AP442" s="3">
        <v>286139</v>
      </c>
      <c r="AQ442" s="3">
        <v>0</v>
      </c>
      <c r="AR442" s="3">
        <f>Tabela1[[#This Row],[Potrzeby finansowe 2027
w tym:]]+Tabela1[[#This Row],[Rozliczenie 2025 potrz. fin.]]</f>
        <v>16146139</v>
      </c>
      <c r="AS442" s="3">
        <v>0</v>
      </c>
      <c r="AT442" s="3">
        <v>0</v>
      </c>
      <c r="AU442" s="3"/>
      <c r="AV442" s="3"/>
      <c r="AW442" s="3"/>
      <c r="AX442" s="3"/>
      <c r="AY442" s="3"/>
      <c r="AZ442" s="3"/>
      <c r="BA442" s="3">
        <v>249697</v>
      </c>
      <c r="BB442" s="3">
        <v>0</v>
      </c>
      <c r="BC442" s="3">
        <v>0</v>
      </c>
      <c r="BD442" s="3">
        <v>0.01</v>
      </c>
      <c r="BE442" s="3">
        <v>711.57</v>
      </c>
      <c r="BF442" s="3">
        <v>6437.79</v>
      </c>
      <c r="BG442" s="3">
        <v>471565</v>
      </c>
      <c r="BH442" s="3">
        <v>4431</v>
      </c>
      <c r="BI442" s="3">
        <v>213168</v>
      </c>
      <c r="BJ442" s="3">
        <v>3275716.5650000004</v>
      </c>
      <c r="BK442" s="3">
        <v>2613190.4600000004</v>
      </c>
      <c r="BL442" s="3">
        <v>149310.54999999999</v>
      </c>
      <c r="BM442" s="3">
        <v>2351483.3199999998</v>
      </c>
      <c r="BN442" s="53">
        <v>0.69926974622982008</v>
      </c>
      <c r="BO442" s="54">
        <v>1.499936E-4</v>
      </c>
      <c r="BP442" s="70">
        <v>3772</v>
      </c>
      <c r="BQ442" s="71"/>
      <c r="BR442" s="70"/>
      <c r="BS442" s="72"/>
      <c r="BT442" s="72"/>
      <c r="BU442" s="70">
        <v>9647836</v>
      </c>
      <c r="BV442" s="70">
        <v>102985</v>
      </c>
      <c r="BW442" s="74">
        <v>10199184</v>
      </c>
      <c r="BX442" s="70">
        <v>19950005</v>
      </c>
    </row>
    <row r="443" spans="1:76" x14ac:dyDescent="0.3">
      <c r="A443" s="73" t="s">
        <v>10</v>
      </c>
      <c r="B443" s="2" t="s">
        <v>23</v>
      </c>
      <c r="C443" s="2" t="s">
        <v>72</v>
      </c>
      <c r="D443" s="2" t="s">
        <v>21</v>
      </c>
      <c r="E443" s="2" t="s">
        <v>19</v>
      </c>
      <c r="F443" s="17" t="str">
        <f>+Tabela1[[#This Row],[WK]]&amp;Tabela1[[#This Row],[PK]]&amp;Tabela1[[#This Row],[GK]]</f>
        <v>061205</v>
      </c>
      <c r="G443" s="2" t="s">
        <v>442</v>
      </c>
      <c r="H443" s="3">
        <v>603914643.27999997</v>
      </c>
      <c r="I443" s="4">
        <v>1.125</v>
      </c>
      <c r="J443" s="3">
        <v>679403973.69000006</v>
      </c>
      <c r="K443" s="4">
        <v>7.0000000000000007E-2</v>
      </c>
      <c r="L443" s="3">
        <v>47558278</v>
      </c>
      <c r="M443" s="3"/>
      <c r="N443" s="5"/>
      <c r="O443" s="3">
        <v>77482600.379999995</v>
      </c>
      <c r="P443" s="4">
        <v>1.125</v>
      </c>
      <c r="Q443" s="3">
        <v>87167925.430000007</v>
      </c>
      <c r="R443" s="4">
        <v>1.6E-2</v>
      </c>
      <c r="S443" s="3">
        <v>1394687</v>
      </c>
      <c r="T443" s="3"/>
      <c r="U443" s="5"/>
      <c r="V443" s="3">
        <v>30502504</v>
      </c>
      <c r="W443" s="5"/>
      <c r="X443" s="3">
        <v>54647486</v>
      </c>
      <c r="Y443" s="3">
        <v>16031065</v>
      </c>
      <c r="Z443" s="3">
        <v>568345</v>
      </c>
      <c r="AA443" s="3">
        <v>2305245</v>
      </c>
      <c r="AB443" s="3">
        <v>33016349</v>
      </c>
      <c r="AC443" s="3">
        <v>2726482</v>
      </c>
      <c r="AD443" s="3">
        <v>24144983</v>
      </c>
      <c r="AE443" s="3">
        <v>0</v>
      </c>
      <c r="AF443" s="3">
        <v>47558278</v>
      </c>
      <c r="AG443" s="3">
        <v>1394687</v>
      </c>
      <c r="AH443" s="3">
        <v>24144983</v>
      </c>
      <c r="AI443" s="3">
        <v>30502504</v>
      </c>
      <c r="AJ443" s="3">
        <v>2194114</v>
      </c>
      <c r="AK443" s="3">
        <v>2194114</v>
      </c>
      <c r="AL443" s="3">
        <v>2373091</v>
      </c>
      <c r="AM443" s="3">
        <v>-178977</v>
      </c>
      <c r="AN443" s="3">
        <v>-1805092</v>
      </c>
      <c r="AO443" s="3">
        <v>0</v>
      </c>
      <c r="AP443" s="3">
        <v>1805092</v>
      </c>
      <c r="AQ443" s="3">
        <v>0</v>
      </c>
      <c r="AR443" s="3">
        <f>Tabela1[[#This Row],[Potrzeby finansowe 2027
w tym:]]+Tabela1[[#This Row],[Rozliczenie 2025 potrz. fin.]]</f>
        <v>54647486</v>
      </c>
      <c r="AS443" s="3">
        <v>0</v>
      </c>
      <c r="AT443" s="3">
        <v>0</v>
      </c>
      <c r="AU443" s="3"/>
      <c r="AV443" s="3"/>
      <c r="AW443" s="3"/>
      <c r="AX443" s="3"/>
      <c r="AY443" s="3"/>
      <c r="AZ443" s="3"/>
      <c r="BA443" s="3">
        <v>568345</v>
      </c>
      <c r="BB443" s="3">
        <v>0</v>
      </c>
      <c r="BC443" s="3">
        <v>0</v>
      </c>
      <c r="BD443" s="3">
        <v>3375.28</v>
      </c>
      <c r="BE443" s="3">
        <v>2364.9499999999998</v>
      </c>
      <c r="BF443" s="3">
        <v>3409.55</v>
      </c>
      <c r="BG443" s="3">
        <v>1689799</v>
      </c>
      <c r="BH443" s="3">
        <v>15878</v>
      </c>
      <c r="BI443" s="3">
        <v>615446</v>
      </c>
      <c r="BJ443" s="3">
        <v>9457453.4649999999</v>
      </c>
      <c r="BK443" s="3">
        <v>6007875.0299999993</v>
      </c>
      <c r="BL443" s="3">
        <v>1523844.96</v>
      </c>
      <c r="BM443" s="3">
        <v>10750623.82</v>
      </c>
      <c r="BN443" s="53">
        <v>0.76992622851440451</v>
      </c>
      <c r="BO443" s="54">
        <v>6.2557759999999998E-4</v>
      </c>
      <c r="BP443" s="70">
        <v>15732</v>
      </c>
      <c r="BQ443" s="71"/>
      <c r="BR443" s="70"/>
      <c r="BS443" s="72"/>
      <c r="BT443" s="72"/>
      <c r="BU443" s="70">
        <v>47558278</v>
      </c>
      <c r="BV443" s="70">
        <v>1394687</v>
      </c>
      <c r="BW443" s="74">
        <v>24144983</v>
      </c>
      <c r="BX443" s="70">
        <v>73097948</v>
      </c>
    </row>
    <row r="444" spans="1:76" x14ac:dyDescent="0.3">
      <c r="A444" s="73" t="s">
        <v>10</v>
      </c>
      <c r="B444" s="2" t="s">
        <v>23</v>
      </c>
      <c r="C444" s="2" t="s">
        <v>72</v>
      </c>
      <c r="D444" s="2" t="s">
        <v>23</v>
      </c>
      <c r="E444" s="2" t="s">
        <v>19</v>
      </c>
      <c r="F444" s="17" t="str">
        <f>+Tabela1[[#This Row],[WK]]&amp;Tabela1[[#This Row],[PK]]&amp;Tabela1[[#This Row],[GK]]</f>
        <v>061206</v>
      </c>
      <c r="G444" s="2" t="s">
        <v>443</v>
      </c>
      <c r="H444" s="3">
        <v>501337376.10000002</v>
      </c>
      <c r="I444" s="4">
        <v>1.125</v>
      </c>
      <c r="J444" s="3">
        <v>564004548.11000001</v>
      </c>
      <c r="K444" s="4">
        <v>7.0000000000000007E-2</v>
      </c>
      <c r="L444" s="3">
        <v>39480318</v>
      </c>
      <c r="M444" s="3"/>
      <c r="N444" s="5"/>
      <c r="O444" s="3">
        <v>31048403.550000001</v>
      </c>
      <c r="P444" s="4">
        <v>1.125</v>
      </c>
      <c r="Q444" s="3">
        <v>34929453.990000002</v>
      </c>
      <c r="R444" s="4">
        <v>1.6E-2</v>
      </c>
      <c r="S444" s="3">
        <v>558871</v>
      </c>
      <c r="T444" s="3"/>
      <c r="U444" s="5"/>
      <c r="V444" s="3">
        <v>26994221</v>
      </c>
      <c r="W444" s="5"/>
      <c r="X444" s="3">
        <v>43769531</v>
      </c>
      <c r="Y444" s="3">
        <v>7010325</v>
      </c>
      <c r="Z444" s="3">
        <v>47898</v>
      </c>
      <c r="AA444" s="3">
        <v>2112111</v>
      </c>
      <c r="AB444" s="3">
        <v>25111665</v>
      </c>
      <c r="AC444" s="3">
        <v>9487532</v>
      </c>
      <c r="AD444" s="3">
        <v>16775310</v>
      </c>
      <c r="AE444" s="3">
        <v>0</v>
      </c>
      <c r="AF444" s="3">
        <v>39480318</v>
      </c>
      <c r="AG444" s="3">
        <v>558871</v>
      </c>
      <c r="AH444" s="3">
        <v>16775310</v>
      </c>
      <c r="AI444" s="3">
        <v>26994221</v>
      </c>
      <c r="AJ444" s="3">
        <v>2717958</v>
      </c>
      <c r="AK444" s="3">
        <v>2717958</v>
      </c>
      <c r="AL444" s="3">
        <v>1204992</v>
      </c>
      <c r="AM444" s="3">
        <v>1512966</v>
      </c>
      <c r="AN444" s="3">
        <v>57824</v>
      </c>
      <c r="AO444" s="3">
        <v>0</v>
      </c>
      <c r="AP444" s="3">
        <v>-57824</v>
      </c>
      <c r="AQ444" s="3">
        <v>0</v>
      </c>
      <c r="AR444" s="3">
        <f>Tabela1[[#This Row],[Potrzeby finansowe 2027
w tym:]]+Tabela1[[#This Row],[Rozliczenie 2025 potrz. fin.]]</f>
        <v>43769531</v>
      </c>
      <c r="AS444" s="3">
        <v>0</v>
      </c>
      <c r="AT444" s="3">
        <v>0</v>
      </c>
      <c r="AU444" s="3"/>
      <c r="AV444" s="3"/>
      <c r="AW444" s="3"/>
      <c r="AX444" s="3"/>
      <c r="AY444" s="3"/>
      <c r="AZ444" s="3"/>
      <c r="BA444" s="3">
        <v>47898</v>
      </c>
      <c r="BB444" s="3">
        <v>0</v>
      </c>
      <c r="BC444" s="3">
        <v>0</v>
      </c>
      <c r="BD444" s="3">
        <v>0</v>
      </c>
      <c r="BE444" s="3">
        <v>470.86</v>
      </c>
      <c r="BF444" s="3">
        <v>733.39</v>
      </c>
      <c r="BG444" s="3">
        <v>1361696</v>
      </c>
      <c r="BH444" s="3">
        <v>12795</v>
      </c>
      <c r="BI444" s="3">
        <v>750415</v>
      </c>
      <c r="BJ444" s="3">
        <v>11531503.422499998</v>
      </c>
      <c r="BK444" s="3">
        <v>7642015.2499999981</v>
      </c>
      <c r="BL444" s="3">
        <v>897314.03</v>
      </c>
      <c r="BM444" s="3">
        <v>13763324.630000001</v>
      </c>
      <c r="BN444" s="53">
        <v>0.85895936506160064</v>
      </c>
      <c r="BO444" s="54">
        <v>4.6083149999999999E-4</v>
      </c>
      <c r="BP444" s="70">
        <v>11589</v>
      </c>
      <c r="BQ444" s="71"/>
      <c r="BR444" s="70"/>
      <c r="BS444" s="72"/>
      <c r="BT444" s="72"/>
      <c r="BU444" s="70">
        <v>39480318</v>
      </c>
      <c r="BV444" s="70">
        <v>558871</v>
      </c>
      <c r="BW444" s="74">
        <v>16775310</v>
      </c>
      <c r="BX444" s="70">
        <v>56814499</v>
      </c>
    </row>
    <row r="445" spans="1:76" x14ac:dyDescent="0.3">
      <c r="A445" s="73" t="s">
        <v>10</v>
      </c>
      <c r="B445" s="2" t="s">
        <v>23</v>
      </c>
      <c r="C445" s="2" t="s">
        <v>72</v>
      </c>
      <c r="D445" s="2" t="s">
        <v>30</v>
      </c>
      <c r="E445" s="2" t="s">
        <v>15</v>
      </c>
      <c r="F445" s="17" t="str">
        <f>+Tabela1[[#This Row],[WK]]&amp;Tabela1[[#This Row],[PK]]&amp;Tabela1[[#This Row],[GK]]</f>
        <v>061207</v>
      </c>
      <c r="G445" s="2" t="s">
        <v>444</v>
      </c>
      <c r="H445" s="3">
        <v>115670811.87</v>
      </c>
      <c r="I445" s="4">
        <v>1.125</v>
      </c>
      <c r="J445" s="3">
        <v>130129663.34999999</v>
      </c>
      <c r="K445" s="4">
        <v>7.0000000000000007E-2</v>
      </c>
      <c r="L445" s="3">
        <v>9109076</v>
      </c>
      <c r="M445" s="3"/>
      <c r="N445" s="5"/>
      <c r="O445" s="3">
        <v>7843775.2300000004</v>
      </c>
      <c r="P445" s="4">
        <v>1.125</v>
      </c>
      <c r="Q445" s="3">
        <v>8824247.1300000008</v>
      </c>
      <c r="R445" s="4">
        <v>1.6E-2</v>
      </c>
      <c r="S445" s="3">
        <v>141188</v>
      </c>
      <c r="T445" s="3"/>
      <c r="U445" s="5"/>
      <c r="V445" s="3">
        <v>6498647</v>
      </c>
      <c r="W445" s="5"/>
      <c r="X445" s="3">
        <v>17643280</v>
      </c>
      <c r="Y445" s="3">
        <v>6175213</v>
      </c>
      <c r="Z445" s="3">
        <v>323051</v>
      </c>
      <c r="AA445" s="3">
        <v>624424</v>
      </c>
      <c r="AB445" s="3">
        <v>8859972</v>
      </c>
      <c r="AC445" s="3">
        <v>1660620</v>
      </c>
      <c r="AD445" s="3">
        <v>11144633</v>
      </c>
      <c r="AE445" s="3">
        <v>0</v>
      </c>
      <c r="AF445" s="3">
        <v>9109076</v>
      </c>
      <c r="AG445" s="3">
        <v>141188</v>
      </c>
      <c r="AH445" s="3">
        <v>11144633</v>
      </c>
      <c r="AI445" s="3">
        <v>6498647</v>
      </c>
      <c r="AJ445" s="3">
        <v>444862</v>
      </c>
      <c r="AK445" s="3">
        <v>444862</v>
      </c>
      <c r="AL445" s="3">
        <v>214064</v>
      </c>
      <c r="AM445" s="3">
        <v>230798</v>
      </c>
      <c r="AN445" s="3">
        <v>-794881</v>
      </c>
      <c r="AO445" s="3">
        <v>0</v>
      </c>
      <c r="AP445" s="3">
        <v>794881</v>
      </c>
      <c r="AQ445" s="3">
        <v>0</v>
      </c>
      <c r="AR445" s="3">
        <f>Tabela1[[#This Row],[Potrzeby finansowe 2027
w tym:]]+Tabela1[[#This Row],[Rozliczenie 2025 potrz. fin.]]</f>
        <v>17643280</v>
      </c>
      <c r="AS445" s="3">
        <v>0</v>
      </c>
      <c r="AT445" s="3">
        <v>0</v>
      </c>
      <c r="AU445" s="3"/>
      <c r="AV445" s="3"/>
      <c r="AW445" s="3"/>
      <c r="AX445" s="3"/>
      <c r="AY445" s="3"/>
      <c r="AZ445" s="3"/>
      <c r="BA445" s="3">
        <v>323051</v>
      </c>
      <c r="BB445" s="3">
        <v>0</v>
      </c>
      <c r="BC445" s="3">
        <v>80.08</v>
      </c>
      <c r="BD445" s="3">
        <v>1650.63</v>
      </c>
      <c r="BE445" s="3">
        <v>654.58000000000004</v>
      </c>
      <c r="BF445" s="3">
        <v>2975.43</v>
      </c>
      <c r="BG445" s="3">
        <v>429634</v>
      </c>
      <c r="BH445" s="3">
        <v>4037</v>
      </c>
      <c r="BI445" s="3">
        <v>194790</v>
      </c>
      <c r="BJ445" s="3">
        <v>2993308.5025000004</v>
      </c>
      <c r="BK445" s="3">
        <v>1694007.4000000004</v>
      </c>
      <c r="BL445" s="3">
        <v>183487.85</v>
      </c>
      <c r="BM445" s="3">
        <v>4830228.71</v>
      </c>
      <c r="BN445" s="53">
        <v>0.65185454613282601</v>
      </c>
      <c r="BO445" s="54">
        <v>1.4864549999999999E-4</v>
      </c>
      <c r="BP445" s="70">
        <v>3738</v>
      </c>
      <c r="BQ445" s="71"/>
      <c r="BR445" s="70"/>
      <c r="BS445" s="72"/>
      <c r="BT445" s="72"/>
      <c r="BU445" s="70">
        <v>9109076</v>
      </c>
      <c r="BV445" s="70">
        <v>141188</v>
      </c>
      <c r="BW445" s="74">
        <v>11144633</v>
      </c>
      <c r="BX445" s="70">
        <v>20394897</v>
      </c>
    </row>
    <row r="446" spans="1:76" x14ac:dyDescent="0.3">
      <c r="A446" s="73" t="s">
        <v>10</v>
      </c>
      <c r="B446" s="2" t="s">
        <v>23</v>
      </c>
      <c r="C446" s="2" t="s">
        <v>74</v>
      </c>
      <c r="D446" s="2" t="s">
        <v>12</v>
      </c>
      <c r="E446" s="2" t="s">
        <v>15</v>
      </c>
      <c r="F446" s="17" t="str">
        <f>+Tabela1[[#This Row],[WK]]&amp;Tabela1[[#This Row],[PK]]&amp;Tabela1[[#This Row],[GK]]</f>
        <v>061301</v>
      </c>
      <c r="G446" s="2" t="s">
        <v>445</v>
      </c>
      <c r="H446" s="3">
        <v>106152967.95</v>
      </c>
      <c r="I446" s="4">
        <v>1.125</v>
      </c>
      <c r="J446" s="3">
        <v>119422088.94</v>
      </c>
      <c r="K446" s="4">
        <v>7.0000000000000007E-2</v>
      </c>
      <c r="L446" s="3">
        <v>8359546</v>
      </c>
      <c r="M446" s="3"/>
      <c r="N446" s="5"/>
      <c r="O446" s="3">
        <v>19095795.190000001</v>
      </c>
      <c r="P446" s="4">
        <v>1.125</v>
      </c>
      <c r="Q446" s="3">
        <v>21482769.59</v>
      </c>
      <c r="R446" s="4">
        <v>1.6E-2</v>
      </c>
      <c r="S446" s="3">
        <v>343724</v>
      </c>
      <c r="T446" s="3"/>
      <c r="U446" s="5"/>
      <c r="V446" s="3">
        <v>6215189</v>
      </c>
      <c r="W446" s="5"/>
      <c r="X446" s="3">
        <v>15208623</v>
      </c>
      <c r="Y446" s="3">
        <v>6590626</v>
      </c>
      <c r="Z446" s="3">
        <v>397207</v>
      </c>
      <c r="AA446" s="3">
        <v>734410</v>
      </c>
      <c r="AB446" s="3">
        <v>7486380</v>
      </c>
      <c r="AC446" s="3">
        <v>0</v>
      </c>
      <c r="AD446" s="3">
        <v>8921023</v>
      </c>
      <c r="AE446" s="3">
        <v>0</v>
      </c>
      <c r="AF446" s="3">
        <v>8359546</v>
      </c>
      <c r="AG446" s="3">
        <v>343724</v>
      </c>
      <c r="AH446" s="3">
        <v>8921023</v>
      </c>
      <c r="AI446" s="3">
        <v>6215189</v>
      </c>
      <c r="AJ446" s="3">
        <v>317857</v>
      </c>
      <c r="AK446" s="3">
        <v>245446</v>
      </c>
      <c r="AL446" s="3">
        <v>269282</v>
      </c>
      <c r="AM446" s="3">
        <v>-23836</v>
      </c>
      <c r="AN446" s="3">
        <v>-72411</v>
      </c>
      <c r="AO446" s="3">
        <v>0</v>
      </c>
      <c r="AP446" s="3">
        <v>0</v>
      </c>
      <c r="AQ446" s="3">
        <v>-72411</v>
      </c>
      <c r="AR446" s="3">
        <f>Tabela1[[#This Row],[Potrzeby finansowe 2027
w tym:]]+Tabela1[[#This Row],[Rozliczenie 2025 potrz. fin.]]</f>
        <v>15136212</v>
      </c>
      <c r="AS446" s="3">
        <v>0</v>
      </c>
      <c r="AT446" s="3">
        <v>0</v>
      </c>
      <c r="AU446" s="3"/>
      <c r="AV446" s="3"/>
      <c r="AW446" s="3"/>
      <c r="AX446" s="3"/>
      <c r="AY446" s="3"/>
      <c r="AZ446" s="3"/>
      <c r="BA446" s="3">
        <v>397207</v>
      </c>
      <c r="BB446" s="3">
        <v>0</v>
      </c>
      <c r="BC446" s="3">
        <v>196.15</v>
      </c>
      <c r="BD446" s="3">
        <v>26.39</v>
      </c>
      <c r="BE446" s="3">
        <v>6598.81</v>
      </c>
      <c r="BF446" s="3">
        <v>0</v>
      </c>
      <c r="BG446" s="3">
        <v>377782</v>
      </c>
      <c r="BH446" s="3">
        <v>3507</v>
      </c>
      <c r="BI446" s="3">
        <v>356628</v>
      </c>
      <c r="BJ446" s="3">
        <v>5480241.9024999999</v>
      </c>
      <c r="BK446" s="3">
        <v>3278813.0300000003</v>
      </c>
      <c r="BL446" s="3">
        <v>933017.72</v>
      </c>
      <c r="BM446" s="3">
        <v>6939680.0499999998</v>
      </c>
      <c r="BN446" s="53">
        <v>0.63313654719603074</v>
      </c>
      <c r="BO446" s="54">
        <v>1.4956109999999999E-4</v>
      </c>
      <c r="BP446" s="70">
        <v>3761</v>
      </c>
      <c r="BQ446" s="71"/>
      <c r="BR446" s="70"/>
      <c r="BS446" s="72"/>
      <c r="BT446" s="72"/>
      <c r="BU446" s="70">
        <v>8359546</v>
      </c>
      <c r="BV446" s="70">
        <v>343724</v>
      </c>
      <c r="BW446" s="74">
        <v>8921023</v>
      </c>
      <c r="BX446" s="70">
        <v>17624293</v>
      </c>
    </row>
    <row r="447" spans="1:76" x14ac:dyDescent="0.3">
      <c r="A447" s="73" t="s">
        <v>10</v>
      </c>
      <c r="B447" s="2" t="s">
        <v>23</v>
      </c>
      <c r="C447" s="2" t="s">
        <v>74</v>
      </c>
      <c r="D447" s="2" t="s">
        <v>11</v>
      </c>
      <c r="E447" s="2" t="s">
        <v>15</v>
      </c>
      <c r="F447" s="17" t="str">
        <f>+Tabela1[[#This Row],[WK]]&amp;Tabela1[[#This Row],[PK]]&amp;Tabela1[[#This Row],[GK]]</f>
        <v>061302</v>
      </c>
      <c r="G447" s="2" t="s">
        <v>446</v>
      </c>
      <c r="H447" s="3">
        <v>106121039.09999999</v>
      </c>
      <c r="I447" s="4">
        <v>1.125</v>
      </c>
      <c r="J447" s="3">
        <v>119386168.98999999</v>
      </c>
      <c r="K447" s="4">
        <v>7.0000000000000007E-2</v>
      </c>
      <c r="L447" s="3">
        <v>8357032</v>
      </c>
      <c r="M447" s="3"/>
      <c r="N447" s="5"/>
      <c r="O447" s="3">
        <v>4274064.1500000004</v>
      </c>
      <c r="P447" s="4">
        <v>1.125</v>
      </c>
      <c r="Q447" s="3">
        <v>4808322.17</v>
      </c>
      <c r="R447" s="4">
        <v>1.6E-2</v>
      </c>
      <c r="S447" s="3">
        <v>76933</v>
      </c>
      <c r="T447" s="3"/>
      <c r="U447" s="5"/>
      <c r="V447" s="3">
        <v>6122879</v>
      </c>
      <c r="W447" s="5"/>
      <c r="X447" s="3">
        <v>17530829</v>
      </c>
      <c r="Y447" s="3">
        <v>8953627</v>
      </c>
      <c r="Z447" s="3">
        <v>3376</v>
      </c>
      <c r="AA447" s="3">
        <v>808519</v>
      </c>
      <c r="AB447" s="3">
        <v>7765307</v>
      </c>
      <c r="AC447" s="3">
        <v>0</v>
      </c>
      <c r="AD447" s="3">
        <v>11303190</v>
      </c>
      <c r="AE447" s="3">
        <v>0</v>
      </c>
      <c r="AF447" s="3">
        <v>8357032</v>
      </c>
      <c r="AG447" s="3">
        <v>76933</v>
      </c>
      <c r="AH447" s="3">
        <v>11303190</v>
      </c>
      <c r="AI447" s="3">
        <v>6122879</v>
      </c>
      <c r="AJ447" s="3">
        <v>283952</v>
      </c>
      <c r="AK447" s="3">
        <v>179192</v>
      </c>
      <c r="AL447" s="3">
        <v>308226</v>
      </c>
      <c r="AM447" s="3">
        <v>-129034</v>
      </c>
      <c r="AN447" s="3">
        <v>-104760</v>
      </c>
      <c r="AO447" s="3">
        <v>0</v>
      </c>
      <c r="AP447" s="3">
        <v>0</v>
      </c>
      <c r="AQ447" s="3">
        <v>-104760</v>
      </c>
      <c r="AR447" s="3">
        <f>Tabela1[[#This Row],[Potrzeby finansowe 2027
w tym:]]+Tabela1[[#This Row],[Rozliczenie 2025 potrz. fin.]]</f>
        <v>17426069</v>
      </c>
      <c r="AS447" s="3">
        <v>0</v>
      </c>
      <c r="AT447" s="3">
        <v>0</v>
      </c>
      <c r="AU447" s="3"/>
      <c r="AV447" s="3"/>
      <c r="AW447" s="3"/>
      <c r="AX447" s="3"/>
      <c r="AY447" s="3"/>
      <c r="AZ447" s="3"/>
      <c r="BA447" s="3">
        <v>3376</v>
      </c>
      <c r="BB447" s="3">
        <v>0</v>
      </c>
      <c r="BC447" s="3">
        <v>0</v>
      </c>
      <c r="BD447" s="3">
        <v>0</v>
      </c>
      <c r="BE447" s="3">
        <v>67.650000000000006</v>
      </c>
      <c r="BF447" s="3">
        <v>0</v>
      </c>
      <c r="BG447" s="3">
        <v>377782</v>
      </c>
      <c r="BH447" s="3">
        <v>3398</v>
      </c>
      <c r="BI447" s="3">
        <v>430737</v>
      </c>
      <c r="BJ447" s="3">
        <v>6619073.9300000006</v>
      </c>
      <c r="BK447" s="3">
        <v>2112361.67</v>
      </c>
      <c r="BL447" s="3">
        <v>4609056.37</v>
      </c>
      <c r="BM447" s="3">
        <v>8808736.3000000007</v>
      </c>
      <c r="BN447" s="53">
        <v>0.53330162371879175</v>
      </c>
      <c r="BO447" s="54">
        <v>1.5564459999999999E-4</v>
      </c>
      <c r="BP447" s="70">
        <v>3914</v>
      </c>
      <c r="BQ447" s="71"/>
      <c r="BR447" s="70"/>
      <c r="BS447" s="72"/>
      <c r="BT447" s="72"/>
      <c r="BU447" s="70">
        <v>8357032</v>
      </c>
      <c r="BV447" s="70">
        <v>76933</v>
      </c>
      <c r="BW447" s="74">
        <v>11303190</v>
      </c>
      <c r="BX447" s="70">
        <v>19737155</v>
      </c>
    </row>
    <row r="448" spans="1:76" x14ac:dyDescent="0.3">
      <c r="A448" s="73" t="s">
        <v>10</v>
      </c>
      <c r="B448" s="2" t="s">
        <v>23</v>
      </c>
      <c r="C448" s="2" t="s">
        <v>74</v>
      </c>
      <c r="D448" s="2" t="s">
        <v>16</v>
      </c>
      <c r="E448" s="2" t="s">
        <v>15</v>
      </c>
      <c r="F448" s="17" t="str">
        <f>+Tabela1[[#This Row],[WK]]&amp;Tabela1[[#This Row],[PK]]&amp;Tabela1[[#This Row],[GK]]</f>
        <v>061303</v>
      </c>
      <c r="G448" s="2" t="s">
        <v>447</v>
      </c>
      <c r="H448" s="3">
        <v>99395202.260000005</v>
      </c>
      <c r="I448" s="4">
        <v>1.125</v>
      </c>
      <c r="J448" s="3">
        <v>111819602.54000001</v>
      </c>
      <c r="K448" s="4">
        <v>7.0000000000000007E-2</v>
      </c>
      <c r="L448" s="3">
        <v>7827372</v>
      </c>
      <c r="M448" s="3"/>
      <c r="N448" s="5"/>
      <c r="O448" s="3">
        <v>15193252.310000001</v>
      </c>
      <c r="P448" s="4">
        <v>1.125</v>
      </c>
      <c r="Q448" s="3">
        <v>17092408.850000001</v>
      </c>
      <c r="R448" s="4">
        <v>1.6E-2</v>
      </c>
      <c r="S448" s="3">
        <v>273479</v>
      </c>
      <c r="T448" s="3"/>
      <c r="U448" s="5"/>
      <c r="V448" s="3">
        <v>4741181</v>
      </c>
      <c r="W448" s="5"/>
      <c r="X448" s="3">
        <v>13580068</v>
      </c>
      <c r="Y448" s="3">
        <v>4504423</v>
      </c>
      <c r="Z448" s="3">
        <v>5845</v>
      </c>
      <c r="AA448" s="3">
        <v>800065</v>
      </c>
      <c r="AB448" s="3">
        <v>6668754</v>
      </c>
      <c r="AC448" s="3">
        <v>1600981</v>
      </c>
      <c r="AD448" s="3">
        <v>8838887</v>
      </c>
      <c r="AE448" s="3">
        <v>0</v>
      </c>
      <c r="AF448" s="3">
        <v>7827372</v>
      </c>
      <c r="AG448" s="3">
        <v>273479</v>
      </c>
      <c r="AH448" s="3">
        <v>8838887</v>
      </c>
      <c r="AI448" s="3">
        <v>4741181</v>
      </c>
      <c r="AJ448" s="3">
        <v>664317</v>
      </c>
      <c r="AK448" s="3">
        <v>664317</v>
      </c>
      <c r="AL448" s="3">
        <v>300049</v>
      </c>
      <c r="AM448" s="3">
        <v>364268</v>
      </c>
      <c r="AN448" s="3">
        <v>-51539</v>
      </c>
      <c r="AO448" s="3">
        <v>0</v>
      </c>
      <c r="AP448" s="3">
        <v>51539</v>
      </c>
      <c r="AQ448" s="3">
        <v>0</v>
      </c>
      <c r="AR448" s="3">
        <f>Tabela1[[#This Row],[Potrzeby finansowe 2027
w tym:]]+Tabela1[[#This Row],[Rozliczenie 2025 potrz. fin.]]</f>
        <v>13580068</v>
      </c>
      <c r="AS448" s="3">
        <v>0</v>
      </c>
      <c r="AT448" s="3">
        <v>0</v>
      </c>
      <c r="AU448" s="3"/>
      <c r="AV448" s="3"/>
      <c r="AW448" s="3"/>
      <c r="AX448" s="3"/>
      <c r="AY448" s="3"/>
      <c r="AZ448" s="3"/>
      <c r="BA448" s="3">
        <v>5845</v>
      </c>
      <c r="BB448" s="3">
        <v>0</v>
      </c>
      <c r="BC448" s="3">
        <v>15.88</v>
      </c>
      <c r="BD448" s="3">
        <v>0</v>
      </c>
      <c r="BE448" s="3">
        <v>11.26</v>
      </c>
      <c r="BF448" s="3">
        <v>0</v>
      </c>
      <c r="BG448" s="3">
        <v>377782</v>
      </c>
      <c r="BH448" s="3">
        <v>3292</v>
      </c>
      <c r="BI448" s="3">
        <v>422283</v>
      </c>
      <c r="BJ448" s="3">
        <v>6489157.415000001</v>
      </c>
      <c r="BK448" s="3">
        <v>2975386.4700000007</v>
      </c>
      <c r="BL448" s="3">
        <v>1064661.1399999999</v>
      </c>
      <c r="BM448" s="3">
        <v>11925761.5</v>
      </c>
      <c r="BN448" s="53">
        <v>0.68711936804603491</v>
      </c>
      <c r="BO448" s="54">
        <v>1.2243820000000001E-4</v>
      </c>
      <c r="BP448" s="70">
        <v>3079</v>
      </c>
      <c r="BQ448" s="71"/>
      <c r="BR448" s="70"/>
      <c r="BS448" s="72"/>
      <c r="BT448" s="72"/>
      <c r="BU448" s="70">
        <v>7827372</v>
      </c>
      <c r="BV448" s="70">
        <v>273479</v>
      </c>
      <c r="BW448" s="74">
        <v>8838887</v>
      </c>
      <c r="BX448" s="70">
        <v>16939738</v>
      </c>
    </row>
    <row r="449" spans="1:76" x14ac:dyDescent="0.3">
      <c r="A449" s="73" t="s">
        <v>10</v>
      </c>
      <c r="B449" s="2" t="s">
        <v>23</v>
      </c>
      <c r="C449" s="2" t="s">
        <v>74</v>
      </c>
      <c r="D449" s="2" t="s">
        <v>18</v>
      </c>
      <c r="E449" s="2" t="s">
        <v>19</v>
      </c>
      <c r="F449" s="17" t="str">
        <f>+Tabela1[[#This Row],[WK]]&amp;Tabela1[[#This Row],[PK]]&amp;Tabela1[[#This Row],[GK]]</f>
        <v>061304</v>
      </c>
      <c r="G449" s="2" t="s">
        <v>448</v>
      </c>
      <c r="H449" s="3">
        <v>608084384.16999996</v>
      </c>
      <c r="I449" s="4">
        <v>1.125</v>
      </c>
      <c r="J449" s="3">
        <v>684094932.19000006</v>
      </c>
      <c r="K449" s="4">
        <v>7.0000000000000007E-2</v>
      </c>
      <c r="L449" s="3">
        <v>47886645</v>
      </c>
      <c r="M449" s="3"/>
      <c r="N449" s="5"/>
      <c r="O449" s="3">
        <v>42169734.100000001</v>
      </c>
      <c r="P449" s="4">
        <v>1.125</v>
      </c>
      <c r="Q449" s="3">
        <v>47440950.859999999</v>
      </c>
      <c r="R449" s="4">
        <v>1.6E-2</v>
      </c>
      <c r="S449" s="3">
        <v>759055</v>
      </c>
      <c r="T449" s="3"/>
      <c r="U449" s="5"/>
      <c r="V449" s="3">
        <v>27312248</v>
      </c>
      <c r="W449" s="5"/>
      <c r="X449" s="3">
        <v>38758626</v>
      </c>
      <c r="Y449" s="3">
        <v>7579205</v>
      </c>
      <c r="Z449" s="3">
        <v>172843</v>
      </c>
      <c r="AA449" s="3">
        <v>2294531</v>
      </c>
      <c r="AB449" s="3">
        <v>26253753</v>
      </c>
      <c r="AC449" s="3">
        <v>2458294</v>
      </c>
      <c r="AD449" s="3">
        <v>10860773</v>
      </c>
      <c r="AE449" s="3">
        <v>0</v>
      </c>
      <c r="AF449" s="3">
        <v>47886645</v>
      </c>
      <c r="AG449" s="3">
        <v>759055</v>
      </c>
      <c r="AH449" s="3">
        <v>10860773</v>
      </c>
      <c r="AI449" s="3">
        <v>27312248</v>
      </c>
      <c r="AJ449" s="3">
        <v>4629553</v>
      </c>
      <c r="AK449" s="3">
        <v>4043948</v>
      </c>
      <c r="AL449" s="3">
        <v>908634</v>
      </c>
      <c r="AM449" s="3">
        <v>3135314</v>
      </c>
      <c r="AN449" s="3">
        <v>-585605</v>
      </c>
      <c r="AO449" s="3">
        <v>0</v>
      </c>
      <c r="AP449" s="3">
        <v>0</v>
      </c>
      <c r="AQ449" s="3">
        <v>-585605</v>
      </c>
      <c r="AR449" s="3">
        <f>Tabela1[[#This Row],[Potrzeby finansowe 2027
w tym:]]+Tabela1[[#This Row],[Rozliczenie 2025 potrz. fin.]]</f>
        <v>38173021</v>
      </c>
      <c r="AS449" s="3">
        <v>0</v>
      </c>
      <c r="AT449" s="3">
        <v>0</v>
      </c>
      <c r="AU449" s="3"/>
      <c r="AV449" s="3"/>
      <c r="AW449" s="3"/>
      <c r="AX449" s="3"/>
      <c r="AY449" s="3"/>
      <c r="AZ449" s="3"/>
      <c r="BA449" s="3">
        <v>172843</v>
      </c>
      <c r="BB449" s="3">
        <v>0</v>
      </c>
      <c r="BC449" s="3">
        <v>82.59</v>
      </c>
      <c r="BD449" s="3">
        <v>15.68</v>
      </c>
      <c r="BE449" s="3">
        <v>2881.48</v>
      </c>
      <c r="BF449" s="3">
        <v>0</v>
      </c>
      <c r="BG449" s="3">
        <v>1433851</v>
      </c>
      <c r="BH449" s="3">
        <v>13473</v>
      </c>
      <c r="BI449" s="3">
        <v>860680</v>
      </c>
      <c r="BJ449" s="3">
        <v>13225931.590000002</v>
      </c>
      <c r="BK449" s="3">
        <v>8342235.2000000011</v>
      </c>
      <c r="BL449" s="3">
        <v>2146321.14</v>
      </c>
      <c r="BM449" s="3">
        <v>15242143.279999999</v>
      </c>
      <c r="BN449" s="53">
        <v>0.87369314419480903</v>
      </c>
      <c r="BO449" s="54">
        <v>5.5633899999999999E-4</v>
      </c>
      <c r="BP449" s="70">
        <v>13991</v>
      </c>
      <c r="BQ449" s="71"/>
      <c r="BR449" s="70"/>
      <c r="BS449" s="72"/>
      <c r="BT449" s="72"/>
      <c r="BU449" s="70">
        <v>47886645</v>
      </c>
      <c r="BV449" s="70">
        <v>759055</v>
      </c>
      <c r="BW449" s="74">
        <v>10860773</v>
      </c>
      <c r="BX449" s="70">
        <v>59506473</v>
      </c>
    </row>
    <row r="450" spans="1:76" x14ac:dyDescent="0.3">
      <c r="A450" s="73" t="s">
        <v>10</v>
      </c>
      <c r="B450" s="2" t="s">
        <v>23</v>
      </c>
      <c r="C450" s="2" t="s">
        <v>74</v>
      </c>
      <c r="D450" s="2" t="s">
        <v>21</v>
      </c>
      <c r="E450" s="2" t="s">
        <v>15</v>
      </c>
      <c r="F450" s="17" t="str">
        <f>+Tabela1[[#This Row],[WK]]&amp;Tabela1[[#This Row],[PK]]&amp;Tabela1[[#This Row],[GK]]</f>
        <v>061305</v>
      </c>
      <c r="G450" s="2" t="s">
        <v>449</v>
      </c>
      <c r="H450" s="3">
        <v>41681973.93</v>
      </c>
      <c r="I450" s="4">
        <v>1.125</v>
      </c>
      <c r="J450" s="3">
        <v>46892220.670000002</v>
      </c>
      <c r="K450" s="4">
        <v>7.0000000000000007E-2</v>
      </c>
      <c r="L450" s="3">
        <v>3282455</v>
      </c>
      <c r="M450" s="3"/>
      <c r="N450" s="5"/>
      <c r="O450" s="3">
        <v>1146009.02</v>
      </c>
      <c r="P450" s="4">
        <v>1.125</v>
      </c>
      <c r="Q450" s="3">
        <v>1289260.1499999999</v>
      </c>
      <c r="R450" s="4">
        <v>1.6E-2</v>
      </c>
      <c r="S450" s="3">
        <v>20628</v>
      </c>
      <c r="T450" s="3"/>
      <c r="U450" s="5"/>
      <c r="V450" s="3">
        <v>2119214</v>
      </c>
      <c r="W450" s="5"/>
      <c r="X450" s="3">
        <v>7050739</v>
      </c>
      <c r="Y450" s="3">
        <v>3165595</v>
      </c>
      <c r="Z450" s="3">
        <v>125662</v>
      </c>
      <c r="AA450" s="3">
        <v>614607</v>
      </c>
      <c r="AB450" s="3">
        <v>2794513</v>
      </c>
      <c r="AC450" s="3">
        <v>350362</v>
      </c>
      <c r="AD450" s="3">
        <v>5050986</v>
      </c>
      <c r="AE450" s="3">
        <v>0</v>
      </c>
      <c r="AF450" s="3">
        <v>3282455</v>
      </c>
      <c r="AG450" s="3">
        <v>20628</v>
      </c>
      <c r="AH450" s="3">
        <v>5050986</v>
      </c>
      <c r="AI450" s="3">
        <v>2119214</v>
      </c>
      <c r="AJ450" s="3">
        <v>1127495</v>
      </c>
      <c r="AK450" s="3">
        <v>1246956</v>
      </c>
      <c r="AL450" s="3">
        <v>-241514</v>
      </c>
      <c r="AM450" s="3">
        <v>1488470</v>
      </c>
      <c r="AN450" s="3">
        <v>119461</v>
      </c>
      <c r="AO450" s="3">
        <v>0</v>
      </c>
      <c r="AP450" s="3">
        <v>0</v>
      </c>
      <c r="AQ450" s="3">
        <v>119461</v>
      </c>
      <c r="AR450" s="3">
        <f>Tabela1[[#This Row],[Potrzeby finansowe 2027
w tym:]]+Tabela1[[#This Row],[Rozliczenie 2025 potrz. fin.]]</f>
        <v>7170200</v>
      </c>
      <c r="AS450" s="3">
        <v>0</v>
      </c>
      <c r="AT450" s="3">
        <v>0</v>
      </c>
      <c r="AU450" s="3"/>
      <c r="AV450" s="3"/>
      <c r="AW450" s="3"/>
      <c r="AX450" s="3"/>
      <c r="AY450" s="3"/>
      <c r="AZ450" s="3"/>
      <c r="BA450" s="3">
        <v>125662</v>
      </c>
      <c r="BB450" s="3">
        <v>0</v>
      </c>
      <c r="BC450" s="3">
        <v>58.36</v>
      </c>
      <c r="BD450" s="3">
        <v>0</v>
      </c>
      <c r="BE450" s="3">
        <v>2128.9499999999998</v>
      </c>
      <c r="BF450" s="3">
        <v>0</v>
      </c>
      <c r="BG450" s="3">
        <v>377782</v>
      </c>
      <c r="BH450" s="3">
        <v>1431</v>
      </c>
      <c r="BI450" s="3">
        <v>236825</v>
      </c>
      <c r="BJ450" s="3">
        <v>3639253.0075000003</v>
      </c>
      <c r="BK450" s="3">
        <v>1123928.6200000001</v>
      </c>
      <c r="BL450" s="3">
        <v>1537538.29</v>
      </c>
      <c r="BM450" s="3">
        <v>6986220.9699999997</v>
      </c>
      <c r="BN450" s="53">
        <v>0.59302015425794841</v>
      </c>
      <c r="BO450" s="54">
        <v>6.3955999999999995E-5</v>
      </c>
      <c r="BP450" s="70">
        <v>1609</v>
      </c>
      <c r="BQ450" s="71"/>
      <c r="BR450" s="70"/>
      <c r="BS450" s="72"/>
      <c r="BT450" s="72"/>
      <c r="BU450" s="70">
        <v>3282455</v>
      </c>
      <c r="BV450" s="70">
        <v>20628</v>
      </c>
      <c r="BW450" s="74">
        <v>5050986</v>
      </c>
      <c r="BX450" s="70">
        <v>8354069</v>
      </c>
    </row>
    <row r="451" spans="1:76" x14ac:dyDescent="0.3">
      <c r="A451" s="73" t="s">
        <v>10</v>
      </c>
      <c r="B451" s="2" t="s">
        <v>23</v>
      </c>
      <c r="C451" s="2" t="s">
        <v>74</v>
      </c>
      <c r="D451" s="2" t="s">
        <v>23</v>
      </c>
      <c r="E451" s="2" t="s">
        <v>15</v>
      </c>
      <c r="F451" s="17" t="str">
        <f>+Tabela1[[#This Row],[WK]]&amp;Tabela1[[#This Row],[PK]]&amp;Tabela1[[#This Row],[GK]]</f>
        <v>061306</v>
      </c>
      <c r="G451" s="2" t="s">
        <v>450</v>
      </c>
      <c r="H451" s="3">
        <v>137531728.94999999</v>
      </c>
      <c r="I451" s="4">
        <v>1.125</v>
      </c>
      <c r="J451" s="3">
        <v>154723195.06999999</v>
      </c>
      <c r="K451" s="4">
        <v>7.0000000000000007E-2</v>
      </c>
      <c r="L451" s="3">
        <v>10830624</v>
      </c>
      <c r="M451" s="3"/>
      <c r="N451" s="5"/>
      <c r="O451" s="3">
        <v>614769.32999999996</v>
      </c>
      <c r="P451" s="4">
        <v>1.125</v>
      </c>
      <c r="Q451" s="3">
        <v>691615.5</v>
      </c>
      <c r="R451" s="4">
        <v>1.6E-2</v>
      </c>
      <c r="S451" s="3">
        <v>11066</v>
      </c>
      <c r="T451" s="3"/>
      <c r="U451" s="5"/>
      <c r="V451" s="3">
        <v>7793658</v>
      </c>
      <c r="W451" s="5"/>
      <c r="X451" s="3">
        <v>20520016</v>
      </c>
      <c r="Y451" s="3">
        <v>9711495</v>
      </c>
      <c r="Z451" s="3">
        <v>77664</v>
      </c>
      <c r="AA451" s="3">
        <v>680466</v>
      </c>
      <c r="AB451" s="3">
        <v>8602767</v>
      </c>
      <c r="AC451" s="3">
        <v>1447624</v>
      </c>
      <c r="AD451" s="3">
        <v>12726359</v>
      </c>
      <c r="AE451" s="3">
        <v>0</v>
      </c>
      <c r="AF451" s="3">
        <v>10830624</v>
      </c>
      <c r="AG451" s="3">
        <v>11066</v>
      </c>
      <c r="AH451" s="3">
        <v>12726359</v>
      </c>
      <c r="AI451" s="3">
        <v>7793658</v>
      </c>
      <c r="AJ451" s="3">
        <v>852707</v>
      </c>
      <c r="AK451" s="3">
        <v>852707</v>
      </c>
      <c r="AL451" s="3">
        <v>332397</v>
      </c>
      <c r="AM451" s="3">
        <v>520310</v>
      </c>
      <c r="AN451" s="3">
        <v>-203369</v>
      </c>
      <c r="AO451" s="3">
        <v>0</v>
      </c>
      <c r="AP451" s="3">
        <v>203369</v>
      </c>
      <c r="AQ451" s="3">
        <v>0</v>
      </c>
      <c r="AR451" s="3">
        <f>Tabela1[[#This Row],[Potrzeby finansowe 2027
w tym:]]+Tabela1[[#This Row],[Rozliczenie 2025 potrz. fin.]]</f>
        <v>20520016</v>
      </c>
      <c r="AS451" s="3">
        <v>0</v>
      </c>
      <c r="AT451" s="3">
        <v>0</v>
      </c>
      <c r="AU451" s="3"/>
      <c r="AV451" s="3"/>
      <c r="AW451" s="3"/>
      <c r="AX451" s="3"/>
      <c r="AY451" s="3"/>
      <c r="AZ451" s="3"/>
      <c r="BA451" s="3">
        <v>77664</v>
      </c>
      <c r="BB451" s="3">
        <v>0</v>
      </c>
      <c r="BC451" s="3">
        <v>0</v>
      </c>
      <c r="BD451" s="3">
        <v>0</v>
      </c>
      <c r="BE451" s="3">
        <v>1556.23</v>
      </c>
      <c r="BF451" s="3">
        <v>0</v>
      </c>
      <c r="BG451" s="3">
        <v>441340</v>
      </c>
      <c r="BH451" s="3">
        <v>4147</v>
      </c>
      <c r="BI451" s="3">
        <v>239126</v>
      </c>
      <c r="BJ451" s="3">
        <v>3674613.8874999993</v>
      </c>
      <c r="BK451" s="3">
        <v>657748.52999999933</v>
      </c>
      <c r="BL451" s="3">
        <v>2048900.84</v>
      </c>
      <c r="BM451" s="3">
        <v>7969659.75</v>
      </c>
      <c r="BN451" s="53">
        <v>0.55745315837087195</v>
      </c>
      <c r="BO451" s="54">
        <v>1.7894530000000001E-4</v>
      </c>
      <c r="BP451" s="70">
        <v>4500</v>
      </c>
      <c r="BQ451" s="71"/>
      <c r="BR451" s="70"/>
      <c r="BS451" s="72"/>
      <c r="BT451" s="72"/>
      <c r="BU451" s="70">
        <v>10830624</v>
      </c>
      <c r="BV451" s="70">
        <v>11066</v>
      </c>
      <c r="BW451" s="74">
        <v>12726359</v>
      </c>
      <c r="BX451" s="70">
        <v>23568049</v>
      </c>
    </row>
    <row r="452" spans="1:76" x14ac:dyDescent="0.3">
      <c r="A452" s="73" t="s">
        <v>10</v>
      </c>
      <c r="B452" s="2" t="s">
        <v>23</v>
      </c>
      <c r="C452" s="2" t="s">
        <v>74</v>
      </c>
      <c r="D452" s="2" t="s">
        <v>30</v>
      </c>
      <c r="E452" s="2" t="s">
        <v>15</v>
      </c>
      <c r="F452" s="17" t="str">
        <f>+Tabela1[[#This Row],[WK]]&amp;Tabela1[[#This Row],[PK]]&amp;Tabela1[[#This Row],[GK]]</f>
        <v>061307</v>
      </c>
      <c r="G452" s="2" t="s">
        <v>451</v>
      </c>
      <c r="H452" s="3">
        <v>86232312.310000002</v>
      </c>
      <c r="I452" s="4">
        <v>1.125</v>
      </c>
      <c r="J452" s="3">
        <v>97011351.349999994</v>
      </c>
      <c r="K452" s="4">
        <v>7.0000000000000007E-2</v>
      </c>
      <c r="L452" s="3">
        <v>6790795</v>
      </c>
      <c r="M452" s="3"/>
      <c r="N452" s="5"/>
      <c r="O452" s="3">
        <v>7797713.6499999994</v>
      </c>
      <c r="P452" s="4">
        <v>1.125</v>
      </c>
      <c r="Q452" s="3">
        <v>8772427.8599999994</v>
      </c>
      <c r="R452" s="4">
        <v>1.6E-2</v>
      </c>
      <c r="S452" s="3">
        <v>140359</v>
      </c>
      <c r="T452" s="3"/>
      <c r="U452" s="5"/>
      <c r="V452" s="3">
        <v>4960866</v>
      </c>
      <c r="W452" s="5"/>
      <c r="X452" s="3">
        <v>9458711</v>
      </c>
      <c r="Y452" s="3">
        <v>1878445</v>
      </c>
      <c r="Z452" s="3">
        <v>2958062</v>
      </c>
      <c r="AA452" s="3">
        <v>580463</v>
      </c>
      <c r="AB452" s="3">
        <v>4041741</v>
      </c>
      <c r="AC452" s="3">
        <v>0</v>
      </c>
      <c r="AD452" s="3">
        <v>4404182</v>
      </c>
      <c r="AE452" s="3">
        <v>0</v>
      </c>
      <c r="AF452" s="3">
        <v>6790795</v>
      </c>
      <c r="AG452" s="3">
        <v>140359</v>
      </c>
      <c r="AH452" s="3">
        <v>4404182</v>
      </c>
      <c r="AI452" s="3">
        <v>4960866</v>
      </c>
      <c r="AJ452" s="3">
        <v>1035123</v>
      </c>
      <c r="AK452" s="3">
        <v>941460</v>
      </c>
      <c r="AL452" s="3">
        <v>232743</v>
      </c>
      <c r="AM452" s="3">
        <v>708717</v>
      </c>
      <c r="AN452" s="3">
        <v>-93663</v>
      </c>
      <c r="AO452" s="3">
        <v>0</v>
      </c>
      <c r="AP452" s="3">
        <v>0</v>
      </c>
      <c r="AQ452" s="3">
        <v>-93663</v>
      </c>
      <c r="AR452" s="3">
        <f>Tabela1[[#This Row],[Potrzeby finansowe 2027
w tym:]]+Tabela1[[#This Row],[Rozliczenie 2025 potrz. fin.]]</f>
        <v>9365048</v>
      </c>
      <c r="AS452" s="3">
        <v>0</v>
      </c>
      <c r="AT452" s="3">
        <v>0</v>
      </c>
      <c r="AU452" s="3"/>
      <c r="AV452" s="3"/>
      <c r="AW452" s="3"/>
      <c r="AX452" s="3"/>
      <c r="AY452" s="3"/>
      <c r="AZ452" s="3"/>
      <c r="BA452" s="3">
        <v>2958062</v>
      </c>
      <c r="BB452" s="3">
        <v>2443.9299999999998</v>
      </c>
      <c r="BC452" s="3">
        <v>237.58</v>
      </c>
      <c r="BD452" s="3">
        <v>12416.46</v>
      </c>
      <c r="BE452" s="3">
        <v>271.35000000000002</v>
      </c>
      <c r="BF452" s="3">
        <v>0</v>
      </c>
      <c r="BG452" s="3">
        <v>377782</v>
      </c>
      <c r="BH452" s="3">
        <v>2239</v>
      </c>
      <c r="BI452" s="3">
        <v>202681</v>
      </c>
      <c r="BJ452" s="3">
        <v>3114562.6699999995</v>
      </c>
      <c r="BK452" s="3">
        <v>1136107.5699999998</v>
      </c>
      <c r="BL452" s="3">
        <v>2458626.65</v>
      </c>
      <c r="BM452" s="3">
        <v>2996567.1</v>
      </c>
      <c r="BN452" s="53">
        <v>0.81636216110349469</v>
      </c>
      <c r="BO452" s="54">
        <v>9.4858400000000006E-5</v>
      </c>
      <c r="BP452" s="70">
        <v>2385</v>
      </c>
      <c r="BQ452" s="71"/>
      <c r="BR452" s="70"/>
      <c r="BS452" s="72"/>
      <c r="BT452" s="72"/>
      <c r="BU452" s="70">
        <v>6790795</v>
      </c>
      <c r="BV452" s="70">
        <v>140359</v>
      </c>
      <c r="BW452" s="74">
        <v>4404182</v>
      </c>
      <c r="BX452" s="70">
        <v>11335336</v>
      </c>
    </row>
    <row r="453" spans="1:76" x14ac:dyDescent="0.3">
      <c r="A453" s="73" t="s">
        <v>10</v>
      </c>
      <c r="B453" s="2" t="s">
        <v>23</v>
      </c>
      <c r="C453" s="2" t="s">
        <v>76</v>
      </c>
      <c r="D453" s="2" t="s">
        <v>12</v>
      </c>
      <c r="E453" s="2" t="s">
        <v>13</v>
      </c>
      <c r="F453" s="17" t="str">
        <f>+Tabela1[[#This Row],[WK]]&amp;Tabela1[[#This Row],[PK]]&amp;Tabela1[[#This Row],[GK]]</f>
        <v>061401</v>
      </c>
      <c r="G453" s="2" t="s">
        <v>452</v>
      </c>
      <c r="H453" s="3">
        <v>2298360150.3200002</v>
      </c>
      <c r="I453" s="4">
        <v>1.125</v>
      </c>
      <c r="J453" s="3">
        <v>2585655169.1100001</v>
      </c>
      <c r="K453" s="4">
        <v>7.0000000000000007E-2</v>
      </c>
      <c r="L453" s="3">
        <v>180995862</v>
      </c>
      <c r="M453" s="3"/>
      <c r="N453" s="5"/>
      <c r="O453" s="3">
        <v>283703901.92000002</v>
      </c>
      <c r="P453" s="4">
        <v>1.125</v>
      </c>
      <c r="Q453" s="3">
        <v>319166889.66000003</v>
      </c>
      <c r="R453" s="4">
        <v>1.6E-2</v>
      </c>
      <c r="S453" s="3">
        <v>5106670</v>
      </c>
      <c r="T453" s="3"/>
      <c r="U453" s="5"/>
      <c r="V453" s="3">
        <v>102857856</v>
      </c>
      <c r="W453" s="5"/>
      <c r="X453" s="3">
        <v>114409048</v>
      </c>
      <c r="Y453" s="3">
        <v>0</v>
      </c>
      <c r="Z453" s="3">
        <v>111982</v>
      </c>
      <c r="AA453" s="3">
        <v>5641056</v>
      </c>
      <c r="AB453" s="3">
        <v>108656010</v>
      </c>
      <c r="AC453" s="3">
        <v>0</v>
      </c>
      <c r="AD453" s="3">
        <v>19819871</v>
      </c>
      <c r="AE453" s="3">
        <v>0</v>
      </c>
      <c r="AF453" s="3">
        <v>180995862</v>
      </c>
      <c r="AG453" s="3">
        <v>5106670</v>
      </c>
      <c r="AH453" s="3">
        <v>19819871</v>
      </c>
      <c r="AI453" s="3">
        <v>102857856</v>
      </c>
      <c r="AJ453" s="3">
        <v>4971309</v>
      </c>
      <c r="AK453" s="3">
        <v>7963652</v>
      </c>
      <c r="AL453" s="3">
        <v>3183048</v>
      </c>
      <c r="AM453" s="3">
        <v>4780604</v>
      </c>
      <c r="AN453" s="3">
        <v>2992343</v>
      </c>
      <c r="AO453" s="3">
        <v>0</v>
      </c>
      <c r="AP453" s="3">
        <v>0</v>
      </c>
      <c r="AQ453" s="3">
        <v>2992343</v>
      </c>
      <c r="AR453" s="3">
        <f>Tabela1[[#This Row],[Potrzeby finansowe 2027
w tym:]]+Tabela1[[#This Row],[Rozliczenie 2025 potrz. fin.]]</f>
        <v>117401391</v>
      </c>
      <c r="AS453" s="3">
        <v>0</v>
      </c>
      <c r="AT453" s="3">
        <v>0</v>
      </c>
      <c r="AU453" s="3"/>
      <c r="AV453" s="3"/>
      <c r="AW453" s="3"/>
      <c r="AX453" s="3"/>
      <c r="AY453" s="3"/>
      <c r="AZ453" s="3"/>
      <c r="BA453" s="3">
        <v>111982</v>
      </c>
      <c r="BB453" s="3">
        <v>0</v>
      </c>
      <c r="BC453" s="3">
        <v>5</v>
      </c>
      <c r="BD453" s="3">
        <v>459.28</v>
      </c>
      <c r="BE453" s="3">
        <v>1292.02</v>
      </c>
      <c r="BF453" s="3">
        <v>0</v>
      </c>
      <c r="BG453" s="3">
        <v>4575805</v>
      </c>
      <c r="BH453" s="3">
        <v>42996</v>
      </c>
      <c r="BI453" s="3">
        <v>1065251</v>
      </c>
      <c r="BJ453" s="3">
        <v>16369546.065000001</v>
      </c>
      <c r="BK453" s="3">
        <v>10439651.400000002</v>
      </c>
      <c r="BL453" s="3">
        <v>610882.06000000006</v>
      </c>
      <c r="BM453" s="3">
        <v>22497814.539999999</v>
      </c>
      <c r="BN453" s="53">
        <v>1.1628475233858409</v>
      </c>
      <c r="BO453" s="54">
        <v>1.7695635E-3</v>
      </c>
      <c r="BP453" s="70">
        <v>44501</v>
      </c>
      <c r="BQ453" s="71"/>
      <c r="BR453" s="70"/>
      <c r="BS453" s="72"/>
      <c r="BT453" s="72"/>
      <c r="BU453" s="70">
        <v>180995862</v>
      </c>
      <c r="BV453" s="70">
        <v>5106670</v>
      </c>
      <c r="BW453" s="74">
        <v>19819871</v>
      </c>
      <c r="BX453" s="70">
        <v>205922403</v>
      </c>
    </row>
    <row r="454" spans="1:76" x14ac:dyDescent="0.3">
      <c r="A454" s="73" t="s">
        <v>10</v>
      </c>
      <c r="B454" s="2" t="s">
        <v>23</v>
      </c>
      <c r="C454" s="2" t="s">
        <v>76</v>
      </c>
      <c r="D454" s="2" t="s">
        <v>11</v>
      </c>
      <c r="E454" s="2" t="s">
        <v>15</v>
      </c>
      <c r="F454" s="17" t="str">
        <f>+Tabela1[[#This Row],[WK]]&amp;Tabela1[[#This Row],[PK]]&amp;Tabela1[[#This Row],[GK]]</f>
        <v>061402</v>
      </c>
      <c r="G454" s="2" t="s">
        <v>453</v>
      </c>
      <c r="H454" s="3">
        <v>135329184.08000001</v>
      </c>
      <c r="I454" s="4">
        <v>1.125</v>
      </c>
      <c r="J454" s="3">
        <v>152245332.09</v>
      </c>
      <c r="K454" s="4">
        <v>7.0000000000000007E-2</v>
      </c>
      <c r="L454" s="3">
        <v>10657173</v>
      </c>
      <c r="M454" s="3"/>
      <c r="N454" s="5"/>
      <c r="O454" s="3">
        <v>19956789.25</v>
      </c>
      <c r="P454" s="4">
        <v>1.125</v>
      </c>
      <c r="Q454" s="3">
        <v>22451387.91</v>
      </c>
      <c r="R454" s="4">
        <v>1.6E-2</v>
      </c>
      <c r="S454" s="3">
        <v>359222</v>
      </c>
      <c r="T454" s="3"/>
      <c r="U454" s="5"/>
      <c r="V454" s="3">
        <v>7212762</v>
      </c>
      <c r="W454" s="5"/>
      <c r="X454" s="3">
        <v>13578572</v>
      </c>
      <c r="Y454" s="3">
        <v>2151768</v>
      </c>
      <c r="Z454" s="3">
        <v>320579</v>
      </c>
      <c r="AA454" s="3">
        <v>726861</v>
      </c>
      <c r="AB454" s="3">
        <v>6652428</v>
      </c>
      <c r="AC454" s="3">
        <v>3726936</v>
      </c>
      <c r="AD454" s="3">
        <v>6365810</v>
      </c>
      <c r="AE454" s="3">
        <v>0</v>
      </c>
      <c r="AF454" s="3">
        <v>10657173</v>
      </c>
      <c r="AG454" s="3">
        <v>359222</v>
      </c>
      <c r="AH454" s="3">
        <v>6365810</v>
      </c>
      <c r="AI454" s="3">
        <v>7212762</v>
      </c>
      <c r="AJ454" s="3">
        <v>42836</v>
      </c>
      <c r="AK454" s="3">
        <v>42836</v>
      </c>
      <c r="AL454" s="3">
        <v>596778</v>
      </c>
      <c r="AM454" s="3">
        <v>-553942</v>
      </c>
      <c r="AN454" s="3">
        <v>-209553</v>
      </c>
      <c r="AO454" s="3">
        <v>0</v>
      </c>
      <c r="AP454" s="3">
        <v>209553</v>
      </c>
      <c r="AQ454" s="3">
        <v>0</v>
      </c>
      <c r="AR454" s="3">
        <f>Tabela1[[#This Row],[Potrzeby finansowe 2027
w tym:]]+Tabela1[[#This Row],[Rozliczenie 2025 potrz. fin.]]</f>
        <v>13578572</v>
      </c>
      <c r="AS454" s="3">
        <v>0</v>
      </c>
      <c r="AT454" s="3">
        <v>0</v>
      </c>
      <c r="AU454" s="3"/>
      <c r="AV454" s="3"/>
      <c r="AW454" s="3"/>
      <c r="AX454" s="3"/>
      <c r="AY454" s="3"/>
      <c r="AZ454" s="3"/>
      <c r="BA454" s="3">
        <v>320579</v>
      </c>
      <c r="BB454" s="3">
        <v>0</v>
      </c>
      <c r="BC454" s="3">
        <v>0</v>
      </c>
      <c r="BD454" s="3">
        <v>3211.77</v>
      </c>
      <c r="BE454" s="3">
        <v>0</v>
      </c>
      <c r="BF454" s="3">
        <v>0.37</v>
      </c>
      <c r="BG454" s="3">
        <v>377782</v>
      </c>
      <c r="BH454" s="3">
        <v>3412</v>
      </c>
      <c r="BI454" s="3">
        <v>349079</v>
      </c>
      <c r="BJ454" s="3">
        <v>5364246</v>
      </c>
      <c r="BK454" s="3">
        <v>2623528.91</v>
      </c>
      <c r="BL454" s="3">
        <v>1020813.25</v>
      </c>
      <c r="BM454" s="3">
        <v>8921241.8599999994</v>
      </c>
      <c r="BN454" s="53">
        <v>0.83700325489866922</v>
      </c>
      <c r="BO454" s="54">
        <v>1.2236819999999999E-4</v>
      </c>
      <c r="BP454" s="70">
        <v>3078</v>
      </c>
      <c r="BQ454" s="71"/>
      <c r="BR454" s="70"/>
      <c r="BS454" s="72"/>
      <c r="BT454" s="72"/>
      <c r="BU454" s="70">
        <v>10657173</v>
      </c>
      <c r="BV454" s="70">
        <v>359222</v>
      </c>
      <c r="BW454" s="74">
        <v>6365810</v>
      </c>
      <c r="BX454" s="70">
        <v>17382205</v>
      </c>
    </row>
    <row r="455" spans="1:76" x14ac:dyDescent="0.3">
      <c r="A455" s="73" t="s">
        <v>10</v>
      </c>
      <c r="B455" s="2" t="s">
        <v>23</v>
      </c>
      <c r="C455" s="2" t="s">
        <v>76</v>
      </c>
      <c r="D455" s="2" t="s">
        <v>16</v>
      </c>
      <c r="E455" s="2" t="s">
        <v>15</v>
      </c>
      <c r="F455" s="17" t="str">
        <f>+Tabela1[[#This Row],[WK]]&amp;Tabela1[[#This Row],[PK]]&amp;Tabela1[[#This Row],[GK]]</f>
        <v>061403</v>
      </c>
      <c r="G455" s="2" t="s">
        <v>454</v>
      </c>
      <c r="H455" s="3">
        <v>141445865.18000001</v>
      </c>
      <c r="I455" s="4">
        <v>1.125</v>
      </c>
      <c r="J455" s="3">
        <v>159126598.33000001</v>
      </c>
      <c r="K455" s="4">
        <v>7.0000000000000007E-2</v>
      </c>
      <c r="L455" s="3">
        <v>11138862</v>
      </c>
      <c r="M455" s="3"/>
      <c r="N455" s="5"/>
      <c r="O455" s="3">
        <v>2696314.5500000003</v>
      </c>
      <c r="P455" s="4">
        <v>1.125</v>
      </c>
      <c r="Q455" s="3">
        <v>3033353.87</v>
      </c>
      <c r="R455" s="4">
        <v>1.6E-2</v>
      </c>
      <c r="S455" s="3">
        <v>48534</v>
      </c>
      <c r="T455" s="3"/>
      <c r="U455" s="5"/>
      <c r="V455" s="3">
        <v>7365843</v>
      </c>
      <c r="W455" s="5"/>
      <c r="X455" s="3">
        <v>9264550</v>
      </c>
      <c r="Y455" s="3">
        <v>794157</v>
      </c>
      <c r="Z455" s="3">
        <v>227227</v>
      </c>
      <c r="AA455" s="3">
        <v>765679</v>
      </c>
      <c r="AB455" s="3">
        <v>3960349</v>
      </c>
      <c r="AC455" s="3">
        <v>3517138</v>
      </c>
      <c r="AD455" s="3">
        <v>2961834</v>
      </c>
      <c r="AE455" s="3">
        <v>0</v>
      </c>
      <c r="AF455" s="3">
        <v>11138862</v>
      </c>
      <c r="AG455" s="3">
        <v>48534</v>
      </c>
      <c r="AH455" s="3">
        <v>2961834</v>
      </c>
      <c r="AI455" s="3">
        <v>7365843</v>
      </c>
      <c r="AJ455" s="3">
        <v>-44879</v>
      </c>
      <c r="AK455" s="3">
        <v>119178</v>
      </c>
      <c r="AL455" s="3">
        <v>457452</v>
      </c>
      <c r="AM455" s="3">
        <v>-338274</v>
      </c>
      <c r="AN455" s="3">
        <v>164057</v>
      </c>
      <c r="AO455" s="3">
        <v>0</v>
      </c>
      <c r="AP455" s="3">
        <v>0</v>
      </c>
      <c r="AQ455" s="3">
        <v>164057</v>
      </c>
      <c r="AR455" s="3">
        <f>Tabela1[[#This Row],[Potrzeby finansowe 2027
w tym:]]+Tabela1[[#This Row],[Rozliczenie 2025 potrz. fin.]]</f>
        <v>9428607</v>
      </c>
      <c r="AS455" s="3">
        <v>0</v>
      </c>
      <c r="AT455" s="3">
        <v>0</v>
      </c>
      <c r="AU455" s="3"/>
      <c r="AV455" s="3"/>
      <c r="AW455" s="3"/>
      <c r="AX455" s="3"/>
      <c r="AY455" s="3"/>
      <c r="AZ455" s="3"/>
      <c r="BA455" s="3">
        <v>227227</v>
      </c>
      <c r="BB455" s="3">
        <v>0</v>
      </c>
      <c r="BC455" s="3">
        <v>0</v>
      </c>
      <c r="BD455" s="3">
        <v>2112.0700000000002</v>
      </c>
      <c r="BE455" s="3">
        <v>329.06</v>
      </c>
      <c r="BF455" s="3">
        <v>0</v>
      </c>
      <c r="BG455" s="3">
        <v>377782</v>
      </c>
      <c r="BH455" s="3">
        <v>3533</v>
      </c>
      <c r="BI455" s="3">
        <v>387897</v>
      </c>
      <c r="BJ455" s="3">
        <v>5960752.165</v>
      </c>
      <c r="BK455" s="3">
        <v>3563278.16</v>
      </c>
      <c r="BL455" s="3">
        <v>367066.99</v>
      </c>
      <c r="BM455" s="3">
        <v>8855762.0399999991</v>
      </c>
      <c r="BN455" s="53">
        <v>0.93539259300709743</v>
      </c>
      <c r="BO455" s="54">
        <v>1.139301E-4</v>
      </c>
      <c r="BP455" s="70">
        <v>2866</v>
      </c>
      <c r="BQ455" s="71"/>
      <c r="BR455" s="70"/>
      <c r="BS455" s="72"/>
      <c r="BT455" s="72"/>
      <c r="BU455" s="70">
        <v>11138862</v>
      </c>
      <c r="BV455" s="70">
        <v>48534</v>
      </c>
      <c r="BW455" s="74">
        <v>2961834</v>
      </c>
      <c r="BX455" s="70">
        <v>14149230</v>
      </c>
    </row>
    <row r="456" spans="1:76" x14ac:dyDescent="0.3">
      <c r="A456" s="73" t="s">
        <v>10</v>
      </c>
      <c r="B456" s="2" t="s">
        <v>23</v>
      </c>
      <c r="C456" s="2" t="s">
        <v>76</v>
      </c>
      <c r="D456" s="2" t="s">
        <v>18</v>
      </c>
      <c r="E456" s="2" t="s">
        <v>19</v>
      </c>
      <c r="F456" s="17" t="str">
        <f>+Tabela1[[#This Row],[WK]]&amp;Tabela1[[#This Row],[PK]]&amp;Tabela1[[#This Row],[GK]]</f>
        <v>061404</v>
      </c>
      <c r="G456" s="2" t="s">
        <v>455</v>
      </c>
      <c r="H456" s="3">
        <v>259580427.97</v>
      </c>
      <c r="I456" s="4">
        <v>1.125</v>
      </c>
      <c r="J456" s="3">
        <v>292027981.47000003</v>
      </c>
      <c r="K456" s="4">
        <v>7.0000000000000007E-2</v>
      </c>
      <c r="L456" s="3">
        <v>20441959</v>
      </c>
      <c r="M456" s="3"/>
      <c r="N456" s="5"/>
      <c r="O456" s="3">
        <v>12059318.670000002</v>
      </c>
      <c r="P456" s="4">
        <v>1.125</v>
      </c>
      <c r="Q456" s="3">
        <v>13566733.5</v>
      </c>
      <c r="R456" s="4">
        <v>1.6E-2</v>
      </c>
      <c r="S456" s="3">
        <v>217068</v>
      </c>
      <c r="T456" s="3"/>
      <c r="U456" s="5"/>
      <c r="V456" s="3">
        <v>11374521</v>
      </c>
      <c r="W456" s="5"/>
      <c r="X456" s="3">
        <v>19105673</v>
      </c>
      <c r="Y456" s="3">
        <v>1963470</v>
      </c>
      <c r="Z456" s="3">
        <v>587302</v>
      </c>
      <c r="AA456" s="3">
        <v>1132641</v>
      </c>
      <c r="AB456" s="3">
        <v>11204207</v>
      </c>
      <c r="AC456" s="3">
        <v>4218053</v>
      </c>
      <c r="AD456" s="3">
        <v>7731152</v>
      </c>
      <c r="AE456" s="3">
        <v>0</v>
      </c>
      <c r="AF456" s="3">
        <v>20441959</v>
      </c>
      <c r="AG456" s="3">
        <v>217068</v>
      </c>
      <c r="AH456" s="3">
        <v>7731152</v>
      </c>
      <c r="AI456" s="3">
        <v>11374521</v>
      </c>
      <c r="AJ456" s="3">
        <v>-314248</v>
      </c>
      <c r="AK456" s="3">
        <v>-314248</v>
      </c>
      <c r="AL456" s="3">
        <v>725072</v>
      </c>
      <c r="AM456" s="3">
        <v>-1039320</v>
      </c>
      <c r="AN456" s="3">
        <v>-187305</v>
      </c>
      <c r="AO456" s="3">
        <v>0</v>
      </c>
      <c r="AP456" s="3">
        <v>187305</v>
      </c>
      <c r="AQ456" s="3">
        <v>0</v>
      </c>
      <c r="AR456" s="3">
        <f>Tabela1[[#This Row],[Potrzeby finansowe 2027
w tym:]]+Tabela1[[#This Row],[Rozliczenie 2025 potrz. fin.]]</f>
        <v>19105673</v>
      </c>
      <c r="AS456" s="3">
        <v>0</v>
      </c>
      <c r="AT456" s="3">
        <v>0</v>
      </c>
      <c r="AU456" s="3"/>
      <c r="AV456" s="3"/>
      <c r="AW456" s="3"/>
      <c r="AX456" s="3"/>
      <c r="AY456" s="3"/>
      <c r="AZ456" s="3"/>
      <c r="BA456" s="3">
        <v>587302</v>
      </c>
      <c r="BB456" s="3">
        <v>0</v>
      </c>
      <c r="BC456" s="3">
        <v>33.659999999999997</v>
      </c>
      <c r="BD456" s="3">
        <v>5765.59</v>
      </c>
      <c r="BE456" s="3">
        <v>12.81</v>
      </c>
      <c r="BF456" s="3">
        <v>0</v>
      </c>
      <c r="BG456" s="3">
        <v>651528</v>
      </c>
      <c r="BH456" s="3">
        <v>6122</v>
      </c>
      <c r="BI456" s="3">
        <v>481113</v>
      </c>
      <c r="BJ456" s="3">
        <v>7393178.8849999998</v>
      </c>
      <c r="BK456" s="3">
        <v>5554972.3499999996</v>
      </c>
      <c r="BL456" s="3">
        <v>337521.2</v>
      </c>
      <c r="BM456" s="3">
        <v>6677783.7400000002</v>
      </c>
      <c r="BN456" s="53">
        <v>0.91616910550907937</v>
      </c>
      <c r="BO456" s="54">
        <v>2.1714940000000001E-4</v>
      </c>
      <c r="BP456" s="70">
        <v>5461</v>
      </c>
      <c r="BQ456" s="71"/>
      <c r="BR456" s="70"/>
      <c r="BS456" s="72"/>
      <c r="BT456" s="72"/>
      <c r="BU456" s="70">
        <v>20441959</v>
      </c>
      <c r="BV456" s="70">
        <v>217068</v>
      </c>
      <c r="BW456" s="74">
        <v>7731152</v>
      </c>
      <c r="BX456" s="70">
        <v>28390179</v>
      </c>
    </row>
    <row r="457" spans="1:76" x14ac:dyDescent="0.3">
      <c r="A457" s="73" t="s">
        <v>10</v>
      </c>
      <c r="B457" s="2" t="s">
        <v>23</v>
      </c>
      <c r="C457" s="2" t="s">
        <v>76</v>
      </c>
      <c r="D457" s="2" t="s">
        <v>21</v>
      </c>
      <c r="E457" s="2" t="s">
        <v>15</v>
      </c>
      <c r="F457" s="17" t="str">
        <f>+Tabela1[[#This Row],[WK]]&amp;Tabela1[[#This Row],[PK]]&amp;Tabela1[[#This Row],[GK]]</f>
        <v>061405</v>
      </c>
      <c r="G457" s="2" t="s">
        <v>456</v>
      </c>
      <c r="H457" s="3">
        <v>385487860.63999999</v>
      </c>
      <c r="I457" s="4">
        <v>1.125</v>
      </c>
      <c r="J457" s="3">
        <v>433673843.22000003</v>
      </c>
      <c r="K457" s="4">
        <v>7.0000000000000007E-2</v>
      </c>
      <c r="L457" s="3">
        <v>30357169</v>
      </c>
      <c r="M457" s="3"/>
      <c r="N457" s="5"/>
      <c r="O457" s="3">
        <v>82618297.890000001</v>
      </c>
      <c r="P457" s="4">
        <v>1.125</v>
      </c>
      <c r="Q457" s="3">
        <v>92945585.129999995</v>
      </c>
      <c r="R457" s="4">
        <v>1.6E-2</v>
      </c>
      <c r="S457" s="3">
        <v>1487129</v>
      </c>
      <c r="T457" s="3"/>
      <c r="U457" s="5"/>
      <c r="V457" s="3">
        <v>16945013</v>
      </c>
      <c r="W457" s="5"/>
      <c r="X457" s="3">
        <v>19688370</v>
      </c>
      <c r="Y457" s="3">
        <v>0</v>
      </c>
      <c r="Z457" s="3">
        <v>175900</v>
      </c>
      <c r="AA457" s="3">
        <v>1346630</v>
      </c>
      <c r="AB457" s="3">
        <v>12777998</v>
      </c>
      <c r="AC457" s="3">
        <v>5387842</v>
      </c>
      <c r="AD457" s="3">
        <v>2738373</v>
      </c>
      <c r="AE457" s="3">
        <v>0</v>
      </c>
      <c r="AF457" s="3">
        <v>30357169</v>
      </c>
      <c r="AG457" s="3">
        <v>1487129</v>
      </c>
      <c r="AH457" s="3">
        <v>2738373</v>
      </c>
      <c r="AI457" s="3">
        <v>16945013</v>
      </c>
      <c r="AJ457" s="3">
        <v>437306</v>
      </c>
      <c r="AK457" s="3">
        <v>-92420</v>
      </c>
      <c r="AL457" s="3">
        <v>1514593</v>
      </c>
      <c r="AM457" s="3">
        <v>-1607013</v>
      </c>
      <c r="AN457" s="3">
        <v>-529726</v>
      </c>
      <c r="AO457" s="3">
        <v>0</v>
      </c>
      <c r="AP457" s="3">
        <v>0</v>
      </c>
      <c r="AQ457" s="3">
        <v>-529726</v>
      </c>
      <c r="AR457" s="3">
        <f>Tabela1[[#This Row],[Potrzeby finansowe 2027
w tym:]]+Tabela1[[#This Row],[Rozliczenie 2025 potrz. fin.]]</f>
        <v>19158644</v>
      </c>
      <c r="AS457" s="3">
        <v>0</v>
      </c>
      <c r="AT457" s="3">
        <v>0</v>
      </c>
      <c r="AU457" s="3"/>
      <c r="AV457" s="3"/>
      <c r="AW457" s="3"/>
      <c r="AX457" s="3"/>
      <c r="AY457" s="3"/>
      <c r="AZ457" s="3"/>
      <c r="BA457" s="3">
        <v>175900</v>
      </c>
      <c r="BB457" s="3">
        <v>0</v>
      </c>
      <c r="BC457" s="3">
        <v>0</v>
      </c>
      <c r="BD457" s="3">
        <v>1719.58</v>
      </c>
      <c r="BE457" s="3">
        <v>61.94</v>
      </c>
      <c r="BF457" s="3">
        <v>35.4</v>
      </c>
      <c r="BG457" s="3">
        <v>875338</v>
      </c>
      <c r="BH457" s="3">
        <v>8225</v>
      </c>
      <c r="BI457" s="3">
        <v>471292</v>
      </c>
      <c r="BJ457" s="3">
        <v>7242266.5500000007</v>
      </c>
      <c r="BK457" s="3">
        <v>4315007.99</v>
      </c>
      <c r="BL457" s="3">
        <v>747088.71</v>
      </c>
      <c r="BM457" s="3">
        <v>10214856.82</v>
      </c>
      <c r="BN457" s="53">
        <v>1.1282057021348031</v>
      </c>
      <c r="BO457" s="54">
        <v>2.8692270000000002E-4</v>
      </c>
      <c r="BP457" s="70">
        <v>7216</v>
      </c>
      <c r="BQ457" s="71"/>
      <c r="BR457" s="70"/>
      <c r="BS457" s="72"/>
      <c r="BT457" s="72"/>
      <c r="BU457" s="70">
        <v>30357169</v>
      </c>
      <c r="BV457" s="70">
        <v>1487129</v>
      </c>
      <c r="BW457" s="74">
        <v>2738373</v>
      </c>
      <c r="BX457" s="70">
        <v>34582671</v>
      </c>
    </row>
    <row r="458" spans="1:76" x14ac:dyDescent="0.3">
      <c r="A458" s="73" t="s">
        <v>10</v>
      </c>
      <c r="B458" s="2" t="s">
        <v>23</v>
      </c>
      <c r="C458" s="2" t="s">
        <v>76</v>
      </c>
      <c r="D458" s="2" t="s">
        <v>23</v>
      </c>
      <c r="E458" s="2" t="s">
        <v>15</v>
      </c>
      <c r="F458" s="17" t="str">
        <f>+Tabela1[[#This Row],[WK]]&amp;Tabela1[[#This Row],[PK]]&amp;Tabela1[[#This Row],[GK]]</f>
        <v>061406</v>
      </c>
      <c r="G458" s="2" t="s">
        <v>457</v>
      </c>
      <c r="H458" s="3">
        <v>278985554.23000002</v>
      </c>
      <c r="I458" s="4">
        <v>1.125</v>
      </c>
      <c r="J458" s="3">
        <v>313858748.50999999</v>
      </c>
      <c r="K458" s="4">
        <v>7.0000000000000007E-2</v>
      </c>
      <c r="L458" s="3">
        <v>21970112</v>
      </c>
      <c r="M458" s="3"/>
      <c r="N458" s="5"/>
      <c r="O458" s="3">
        <v>9563587.5700000003</v>
      </c>
      <c r="P458" s="4">
        <v>1.125</v>
      </c>
      <c r="Q458" s="3">
        <v>10759036.02</v>
      </c>
      <c r="R458" s="4">
        <v>1.6E-2</v>
      </c>
      <c r="S458" s="3">
        <v>172145</v>
      </c>
      <c r="T458" s="3"/>
      <c r="U458" s="5"/>
      <c r="V458" s="3">
        <v>14986018</v>
      </c>
      <c r="W458" s="5"/>
      <c r="X458" s="3">
        <v>24247924</v>
      </c>
      <c r="Y458" s="3">
        <v>3039775</v>
      </c>
      <c r="Z458" s="3">
        <v>113925</v>
      </c>
      <c r="AA458" s="3">
        <v>1440675</v>
      </c>
      <c r="AB458" s="3">
        <v>14052004</v>
      </c>
      <c r="AC458" s="3">
        <v>5601545</v>
      </c>
      <c r="AD458" s="3">
        <v>9261907</v>
      </c>
      <c r="AE458" s="3">
        <v>0</v>
      </c>
      <c r="AF458" s="3">
        <v>21970112</v>
      </c>
      <c r="AG458" s="3">
        <v>172145</v>
      </c>
      <c r="AH458" s="3">
        <v>9261907</v>
      </c>
      <c r="AI458" s="3">
        <v>14986018</v>
      </c>
      <c r="AJ458" s="3">
        <v>1137551</v>
      </c>
      <c r="AK458" s="3">
        <v>1137551</v>
      </c>
      <c r="AL458" s="3">
        <v>484443</v>
      </c>
      <c r="AM458" s="3">
        <v>653108</v>
      </c>
      <c r="AN458" s="3">
        <v>442547</v>
      </c>
      <c r="AO458" s="3">
        <v>0</v>
      </c>
      <c r="AP458" s="3">
        <v>-442547</v>
      </c>
      <c r="AQ458" s="3">
        <v>0</v>
      </c>
      <c r="AR458" s="3">
        <f>Tabela1[[#This Row],[Potrzeby finansowe 2027
w tym:]]+Tabela1[[#This Row],[Rozliczenie 2025 potrz. fin.]]</f>
        <v>24247924</v>
      </c>
      <c r="AS458" s="3">
        <v>0</v>
      </c>
      <c r="AT458" s="3">
        <v>0</v>
      </c>
      <c r="AU458" s="3"/>
      <c r="AV458" s="3"/>
      <c r="AW458" s="3"/>
      <c r="AX458" s="3"/>
      <c r="AY458" s="3"/>
      <c r="AZ458" s="3"/>
      <c r="BA458" s="3">
        <v>113925</v>
      </c>
      <c r="BB458" s="3">
        <v>0</v>
      </c>
      <c r="BC458" s="3">
        <v>0</v>
      </c>
      <c r="BD458" s="3">
        <v>0.04</v>
      </c>
      <c r="BE458" s="3">
        <v>0</v>
      </c>
      <c r="BF458" s="3">
        <v>3424.13</v>
      </c>
      <c r="BG458" s="3">
        <v>774554</v>
      </c>
      <c r="BH458" s="3">
        <v>7278</v>
      </c>
      <c r="BI458" s="3">
        <v>666121</v>
      </c>
      <c r="BJ458" s="3">
        <v>10236179.367500002</v>
      </c>
      <c r="BK458" s="3">
        <v>7228855.0900000017</v>
      </c>
      <c r="BL458" s="3">
        <v>435455.89</v>
      </c>
      <c r="BM458" s="3">
        <v>11158385.33</v>
      </c>
      <c r="BN458" s="53">
        <v>0.88992846684013693</v>
      </c>
      <c r="BO458" s="54">
        <v>2.5607100000000002E-4</v>
      </c>
      <c r="BP458" s="70">
        <v>6439</v>
      </c>
      <c r="BQ458" s="71"/>
      <c r="BR458" s="70"/>
      <c r="BS458" s="72"/>
      <c r="BT458" s="72"/>
      <c r="BU458" s="70">
        <v>21970112</v>
      </c>
      <c r="BV458" s="70">
        <v>172145</v>
      </c>
      <c r="BW458" s="74">
        <v>9261907</v>
      </c>
      <c r="BX458" s="70">
        <v>31404164</v>
      </c>
    </row>
    <row r="459" spans="1:76" x14ac:dyDescent="0.3">
      <c r="A459" s="73" t="s">
        <v>10</v>
      </c>
      <c r="B459" s="2" t="s">
        <v>23</v>
      </c>
      <c r="C459" s="2" t="s">
        <v>76</v>
      </c>
      <c r="D459" s="2" t="s">
        <v>30</v>
      </c>
      <c r="E459" s="2" t="s">
        <v>15</v>
      </c>
      <c r="F459" s="17" t="str">
        <f>+Tabela1[[#This Row],[WK]]&amp;Tabela1[[#This Row],[PK]]&amp;Tabela1[[#This Row],[GK]]</f>
        <v>061407</v>
      </c>
      <c r="G459" s="2" t="s">
        <v>458</v>
      </c>
      <c r="H459" s="3">
        <v>110976950.72</v>
      </c>
      <c r="I459" s="4">
        <v>1.125</v>
      </c>
      <c r="J459" s="3">
        <v>124849069.56</v>
      </c>
      <c r="K459" s="4">
        <v>7.0000000000000007E-2</v>
      </c>
      <c r="L459" s="3">
        <v>8739435</v>
      </c>
      <c r="M459" s="3"/>
      <c r="N459" s="5"/>
      <c r="O459" s="3">
        <v>2313807.4</v>
      </c>
      <c r="P459" s="4">
        <v>1.125</v>
      </c>
      <c r="Q459" s="3">
        <v>2603033.33</v>
      </c>
      <c r="R459" s="4">
        <v>1.6E-2</v>
      </c>
      <c r="S459" s="3">
        <v>41649</v>
      </c>
      <c r="T459" s="3"/>
      <c r="U459" s="5"/>
      <c r="V459" s="3">
        <v>5810793</v>
      </c>
      <c r="W459" s="5"/>
      <c r="X459" s="3">
        <v>9975305</v>
      </c>
      <c r="Y459" s="3">
        <v>1398994</v>
      </c>
      <c r="Z459" s="3">
        <v>43123</v>
      </c>
      <c r="AA459" s="3">
        <v>569469</v>
      </c>
      <c r="AB459" s="3">
        <v>5215552</v>
      </c>
      <c r="AC459" s="3">
        <v>2748167</v>
      </c>
      <c r="AD459" s="3">
        <v>4164512</v>
      </c>
      <c r="AE459" s="3">
        <v>0</v>
      </c>
      <c r="AF459" s="3">
        <v>8739435</v>
      </c>
      <c r="AG459" s="3">
        <v>41649</v>
      </c>
      <c r="AH459" s="3">
        <v>4164512</v>
      </c>
      <c r="AI459" s="3">
        <v>5810793</v>
      </c>
      <c r="AJ459" s="3">
        <v>-590368</v>
      </c>
      <c r="AK459" s="3">
        <v>-590368</v>
      </c>
      <c r="AL459" s="3">
        <v>309457</v>
      </c>
      <c r="AM459" s="3">
        <v>-899825</v>
      </c>
      <c r="AN459" s="3">
        <v>14777</v>
      </c>
      <c r="AO459" s="3">
        <v>0</v>
      </c>
      <c r="AP459" s="3">
        <v>-14777</v>
      </c>
      <c r="AQ459" s="3">
        <v>0</v>
      </c>
      <c r="AR459" s="3">
        <f>Tabela1[[#This Row],[Potrzeby finansowe 2027
w tym:]]+Tabela1[[#This Row],[Rozliczenie 2025 potrz. fin.]]</f>
        <v>9975305</v>
      </c>
      <c r="AS459" s="3">
        <v>0</v>
      </c>
      <c r="AT459" s="3">
        <v>0</v>
      </c>
      <c r="AU459" s="3"/>
      <c r="AV459" s="3"/>
      <c r="AW459" s="3"/>
      <c r="AX459" s="3"/>
      <c r="AY459" s="3"/>
      <c r="AZ459" s="3"/>
      <c r="BA459" s="3">
        <v>43123</v>
      </c>
      <c r="BB459" s="3">
        <v>0</v>
      </c>
      <c r="BC459" s="3">
        <v>0</v>
      </c>
      <c r="BD459" s="3">
        <v>0</v>
      </c>
      <c r="BE459" s="3">
        <v>0</v>
      </c>
      <c r="BF459" s="3">
        <v>1296.1500000000001</v>
      </c>
      <c r="BG459" s="3">
        <v>377782</v>
      </c>
      <c r="BH459" s="3">
        <v>2802</v>
      </c>
      <c r="BI459" s="3">
        <v>191687</v>
      </c>
      <c r="BJ459" s="3">
        <v>2945622.4499999997</v>
      </c>
      <c r="BK459" s="3">
        <v>1298973.8899999997</v>
      </c>
      <c r="BL459" s="3">
        <v>8683.73</v>
      </c>
      <c r="BM459" s="3">
        <v>6569226.7800000003</v>
      </c>
      <c r="BN459" s="53">
        <v>0.86593174971787779</v>
      </c>
      <c r="BO459" s="54">
        <v>9.6745500000000004E-5</v>
      </c>
      <c r="BP459" s="70">
        <v>2433</v>
      </c>
      <c r="BQ459" s="71"/>
      <c r="BR459" s="70"/>
      <c r="BS459" s="72"/>
      <c r="BT459" s="72"/>
      <c r="BU459" s="70">
        <v>8739435</v>
      </c>
      <c r="BV459" s="70">
        <v>41649</v>
      </c>
      <c r="BW459" s="74">
        <v>4164512</v>
      </c>
      <c r="BX459" s="70">
        <v>12945596</v>
      </c>
    </row>
    <row r="460" spans="1:76" x14ac:dyDescent="0.3">
      <c r="A460" s="73" t="s">
        <v>10</v>
      </c>
      <c r="B460" s="2" t="s">
        <v>23</v>
      </c>
      <c r="C460" s="2" t="s">
        <v>76</v>
      </c>
      <c r="D460" s="2" t="s">
        <v>54</v>
      </c>
      <c r="E460" s="2" t="s">
        <v>19</v>
      </c>
      <c r="F460" s="17" t="str">
        <f>+Tabela1[[#This Row],[WK]]&amp;Tabela1[[#This Row],[PK]]&amp;Tabela1[[#This Row],[GK]]</f>
        <v>061408</v>
      </c>
      <c r="G460" s="2" t="s">
        <v>459</v>
      </c>
      <c r="H460" s="3">
        <v>376864791.06</v>
      </c>
      <c r="I460" s="4">
        <v>1.125</v>
      </c>
      <c r="J460" s="3">
        <v>423972889.94</v>
      </c>
      <c r="K460" s="4">
        <v>7.0000000000000007E-2</v>
      </c>
      <c r="L460" s="3">
        <v>29678102</v>
      </c>
      <c r="M460" s="3"/>
      <c r="N460" s="5"/>
      <c r="O460" s="3">
        <v>47664998.990000002</v>
      </c>
      <c r="P460" s="4">
        <v>1.125</v>
      </c>
      <c r="Q460" s="3">
        <v>53623123.859999999</v>
      </c>
      <c r="R460" s="4">
        <v>1.6E-2</v>
      </c>
      <c r="S460" s="3">
        <v>857970</v>
      </c>
      <c r="T460" s="3"/>
      <c r="U460" s="5"/>
      <c r="V460" s="3">
        <v>18874067</v>
      </c>
      <c r="W460" s="5"/>
      <c r="X460" s="3">
        <v>24087879</v>
      </c>
      <c r="Y460" s="3">
        <v>155977</v>
      </c>
      <c r="Z460" s="3">
        <v>1230</v>
      </c>
      <c r="AA460" s="3">
        <v>1717879</v>
      </c>
      <c r="AB460" s="3">
        <v>17840397</v>
      </c>
      <c r="AC460" s="3">
        <v>4372396</v>
      </c>
      <c r="AD460" s="3">
        <v>5213812</v>
      </c>
      <c r="AE460" s="3">
        <v>0</v>
      </c>
      <c r="AF460" s="3">
        <v>29678102</v>
      </c>
      <c r="AG460" s="3">
        <v>857970</v>
      </c>
      <c r="AH460" s="3">
        <v>5213812</v>
      </c>
      <c r="AI460" s="3">
        <v>18874067</v>
      </c>
      <c r="AJ460" s="3">
        <v>732479</v>
      </c>
      <c r="AK460" s="3">
        <v>732479</v>
      </c>
      <c r="AL460" s="3">
        <v>994559</v>
      </c>
      <c r="AM460" s="3">
        <v>-262080</v>
      </c>
      <c r="AN460" s="3">
        <v>124375</v>
      </c>
      <c r="AO460" s="3">
        <v>0</v>
      </c>
      <c r="AP460" s="3">
        <v>-124375</v>
      </c>
      <c r="AQ460" s="3">
        <v>0</v>
      </c>
      <c r="AR460" s="3">
        <f>Tabela1[[#This Row],[Potrzeby finansowe 2027
w tym:]]+Tabela1[[#This Row],[Rozliczenie 2025 potrz. fin.]]</f>
        <v>24087879</v>
      </c>
      <c r="AS460" s="3">
        <v>0</v>
      </c>
      <c r="AT460" s="3">
        <v>0</v>
      </c>
      <c r="AU460" s="3"/>
      <c r="AV460" s="3"/>
      <c r="AW460" s="3"/>
      <c r="AX460" s="3"/>
      <c r="AY460" s="3"/>
      <c r="AZ460" s="3"/>
      <c r="BA460" s="3">
        <v>1230</v>
      </c>
      <c r="BB460" s="3">
        <v>0</v>
      </c>
      <c r="BC460" s="3">
        <v>0</v>
      </c>
      <c r="BD460" s="3">
        <v>12.32</v>
      </c>
      <c r="BE460" s="3">
        <v>0</v>
      </c>
      <c r="BF460" s="3">
        <v>0</v>
      </c>
      <c r="BG460" s="3">
        <v>891514</v>
      </c>
      <c r="BH460" s="3">
        <v>8377</v>
      </c>
      <c r="BI460" s="3">
        <v>826365</v>
      </c>
      <c r="BJ460" s="3">
        <v>12698611.715000002</v>
      </c>
      <c r="BK460" s="3">
        <v>9387272.7100000009</v>
      </c>
      <c r="BL460" s="3">
        <v>3224360.17</v>
      </c>
      <c r="BM460" s="3">
        <v>6796635.6799999997</v>
      </c>
      <c r="BN460" s="53">
        <v>0.99543754604888879</v>
      </c>
      <c r="BO460" s="54">
        <v>3.1698650000000001E-4</v>
      </c>
      <c r="BP460" s="70">
        <v>7971</v>
      </c>
      <c r="BQ460" s="71"/>
      <c r="BR460" s="70"/>
      <c r="BS460" s="72"/>
      <c r="BT460" s="72"/>
      <c r="BU460" s="70">
        <v>29678102</v>
      </c>
      <c r="BV460" s="70">
        <v>857970</v>
      </c>
      <c r="BW460" s="74">
        <v>5213812</v>
      </c>
      <c r="BX460" s="70">
        <v>35749884</v>
      </c>
    </row>
    <row r="461" spans="1:76" x14ac:dyDescent="0.3">
      <c r="A461" s="73" t="s">
        <v>10</v>
      </c>
      <c r="B461" s="2" t="s">
        <v>23</v>
      </c>
      <c r="C461" s="2" t="s">
        <v>76</v>
      </c>
      <c r="D461" s="2" t="s">
        <v>56</v>
      </c>
      <c r="E461" s="2" t="s">
        <v>15</v>
      </c>
      <c r="F461" s="17" t="str">
        <f>+Tabela1[[#This Row],[WK]]&amp;Tabela1[[#This Row],[PK]]&amp;Tabela1[[#This Row],[GK]]</f>
        <v>061409</v>
      </c>
      <c r="G461" s="2" t="s">
        <v>452</v>
      </c>
      <c r="H461" s="3">
        <v>595105987.05999994</v>
      </c>
      <c r="I461" s="4">
        <v>1.125</v>
      </c>
      <c r="J461" s="3">
        <v>669494235.44000006</v>
      </c>
      <c r="K461" s="4">
        <v>7.0000000000000007E-2</v>
      </c>
      <c r="L461" s="3">
        <v>46864596</v>
      </c>
      <c r="M461" s="3"/>
      <c r="N461" s="5"/>
      <c r="O461" s="3">
        <v>13808558.130000001</v>
      </c>
      <c r="P461" s="4">
        <v>1.125</v>
      </c>
      <c r="Q461" s="3">
        <v>15534627.9</v>
      </c>
      <c r="R461" s="4">
        <v>1.6E-2</v>
      </c>
      <c r="S461" s="3">
        <v>248554</v>
      </c>
      <c r="T461" s="3"/>
      <c r="U461" s="5"/>
      <c r="V461" s="3">
        <v>27965138</v>
      </c>
      <c r="W461" s="5"/>
      <c r="X461" s="3">
        <v>30458058</v>
      </c>
      <c r="Y461" s="3">
        <v>0</v>
      </c>
      <c r="Z461" s="3">
        <v>283373</v>
      </c>
      <c r="AA461" s="3">
        <v>2384353</v>
      </c>
      <c r="AB461" s="3">
        <v>22952997</v>
      </c>
      <c r="AC461" s="3">
        <v>4837335</v>
      </c>
      <c r="AD461" s="3">
        <v>7557174</v>
      </c>
      <c r="AE461" s="3">
        <v>0</v>
      </c>
      <c r="AF461" s="3">
        <v>46864596</v>
      </c>
      <c r="AG461" s="3">
        <v>248554</v>
      </c>
      <c r="AH461" s="3">
        <v>7557174</v>
      </c>
      <c r="AI461" s="3">
        <v>27965138</v>
      </c>
      <c r="AJ461" s="3">
        <v>2248527</v>
      </c>
      <c r="AK461" s="3">
        <v>3637130</v>
      </c>
      <c r="AL461" s="3">
        <v>2083589</v>
      </c>
      <c r="AM461" s="3">
        <v>1553541</v>
      </c>
      <c r="AN461" s="3">
        <v>1388603</v>
      </c>
      <c r="AO461" s="3">
        <v>0</v>
      </c>
      <c r="AP461" s="3">
        <v>0</v>
      </c>
      <c r="AQ461" s="3">
        <v>1388603</v>
      </c>
      <c r="AR461" s="3">
        <f>Tabela1[[#This Row],[Potrzeby finansowe 2027
w tym:]]+Tabela1[[#This Row],[Rozliczenie 2025 potrz. fin.]]</f>
        <v>31846661</v>
      </c>
      <c r="AS461" s="3">
        <v>0</v>
      </c>
      <c r="AT461" s="3">
        <v>0</v>
      </c>
      <c r="AU461" s="3"/>
      <c r="AV461" s="3"/>
      <c r="AW461" s="3"/>
      <c r="AX461" s="3"/>
      <c r="AY461" s="3"/>
      <c r="AZ461" s="3"/>
      <c r="BA461" s="3">
        <v>283373</v>
      </c>
      <c r="BB461" s="3">
        <v>0</v>
      </c>
      <c r="BC461" s="3">
        <v>19.399999999999999</v>
      </c>
      <c r="BD461" s="3">
        <v>2111.7399999999998</v>
      </c>
      <c r="BE461" s="3">
        <v>1325.44</v>
      </c>
      <c r="BF461" s="3">
        <v>0</v>
      </c>
      <c r="BG461" s="3">
        <v>1297522</v>
      </c>
      <c r="BH461" s="3">
        <v>12192</v>
      </c>
      <c r="BI461" s="3">
        <v>1086831</v>
      </c>
      <c r="BJ461" s="3">
        <v>16701151.66</v>
      </c>
      <c r="BK461" s="3">
        <v>12844630.73</v>
      </c>
      <c r="BL461" s="3">
        <v>1864011.95</v>
      </c>
      <c r="BM461" s="3">
        <v>11698059.82</v>
      </c>
      <c r="BN461" s="53">
        <v>1.1495033714781344</v>
      </c>
      <c r="BO461" s="54">
        <v>4.288955E-4</v>
      </c>
      <c r="BP461" s="70">
        <v>10786</v>
      </c>
      <c r="BQ461" s="71"/>
      <c r="BR461" s="70"/>
      <c r="BS461" s="72"/>
      <c r="BT461" s="72"/>
      <c r="BU461" s="70">
        <v>46864596</v>
      </c>
      <c r="BV461" s="70">
        <v>248554</v>
      </c>
      <c r="BW461" s="74">
        <v>7557174</v>
      </c>
      <c r="BX461" s="70">
        <v>54670324</v>
      </c>
    </row>
    <row r="462" spans="1:76" x14ac:dyDescent="0.3">
      <c r="A462" s="73" t="s">
        <v>10</v>
      </c>
      <c r="B462" s="2" t="s">
        <v>23</v>
      </c>
      <c r="C462" s="2" t="s">
        <v>76</v>
      </c>
      <c r="D462" s="2" t="s">
        <v>69</v>
      </c>
      <c r="E462" s="2" t="s">
        <v>15</v>
      </c>
      <c r="F462" s="17" t="str">
        <f>+Tabela1[[#This Row],[WK]]&amp;Tabela1[[#This Row],[PK]]&amp;Tabela1[[#This Row],[GK]]</f>
        <v>061410</v>
      </c>
      <c r="G462" s="2" t="s">
        <v>460</v>
      </c>
      <c r="H462" s="3">
        <v>170380166.08000001</v>
      </c>
      <c r="I462" s="4">
        <v>1.125</v>
      </c>
      <c r="J462" s="3">
        <v>191677686.84</v>
      </c>
      <c r="K462" s="4">
        <v>7.0000000000000007E-2</v>
      </c>
      <c r="L462" s="3">
        <v>13417438</v>
      </c>
      <c r="M462" s="3"/>
      <c r="N462" s="5"/>
      <c r="O462" s="3">
        <v>23883134.920000002</v>
      </c>
      <c r="P462" s="4">
        <v>1.125</v>
      </c>
      <c r="Q462" s="3">
        <v>26868526.789999999</v>
      </c>
      <c r="R462" s="4">
        <v>1.6E-2</v>
      </c>
      <c r="S462" s="3">
        <v>429896</v>
      </c>
      <c r="T462" s="3"/>
      <c r="U462" s="5"/>
      <c r="V462" s="3">
        <v>9415893</v>
      </c>
      <c r="W462" s="5"/>
      <c r="X462" s="3">
        <v>13378514</v>
      </c>
      <c r="Y462" s="3">
        <v>2349283</v>
      </c>
      <c r="Z462" s="3">
        <v>304939</v>
      </c>
      <c r="AA462" s="3">
        <v>805790</v>
      </c>
      <c r="AB462" s="3">
        <v>7234106</v>
      </c>
      <c r="AC462" s="3">
        <v>2684396</v>
      </c>
      <c r="AD462" s="3">
        <v>3962621</v>
      </c>
      <c r="AE462" s="3">
        <v>0</v>
      </c>
      <c r="AF462" s="3">
        <v>13417438</v>
      </c>
      <c r="AG462" s="3">
        <v>429896</v>
      </c>
      <c r="AH462" s="3">
        <v>3962621</v>
      </c>
      <c r="AI462" s="3">
        <v>9415893</v>
      </c>
      <c r="AJ462" s="3">
        <v>-311782</v>
      </c>
      <c r="AK462" s="3">
        <v>-311782</v>
      </c>
      <c r="AL462" s="3">
        <v>808889</v>
      </c>
      <c r="AM462" s="3">
        <v>-1120671</v>
      </c>
      <c r="AN462" s="3">
        <v>-213588</v>
      </c>
      <c r="AO462" s="3">
        <v>0</v>
      </c>
      <c r="AP462" s="3">
        <v>213588</v>
      </c>
      <c r="AQ462" s="3">
        <v>0</v>
      </c>
      <c r="AR462" s="3">
        <f>Tabela1[[#This Row],[Potrzeby finansowe 2027
w tym:]]+Tabela1[[#This Row],[Rozliczenie 2025 potrz. fin.]]</f>
        <v>13378514</v>
      </c>
      <c r="AS462" s="3">
        <v>0</v>
      </c>
      <c r="AT462" s="3">
        <v>0</v>
      </c>
      <c r="AU462" s="3"/>
      <c r="AV462" s="3"/>
      <c r="AW462" s="3"/>
      <c r="AX462" s="3"/>
      <c r="AY462" s="3"/>
      <c r="AZ462" s="3"/>
      <c r="BA462" s="3">
        <v>304939</v>
      </c>
      <c r="BB462" s="3">
        <v>0</v>
      </c>
      <c r="BC462" s="3">
        <v>0</v>
      </c>
      <c r="BD462" s="3">
        <v>3055.19</v>
      </c>
      <c r="BE462" s="3">
        <v>0</v>
      </c>
      <c r="BF462" s="3">
        <v>0</v>
      </c>
      <c r="BG462" s="3">
        <v>431763</v>
      </c>
      <c r="BH462" s="3">
        <v>4057</v>
      </c>
      <c r="BI462" s="3">
        <v>374027</v>
      </c>
      <c r="BJ462" s="3">
        <v>5747611.6674999986</v>
      </c>
      <c r="BK462" s="3">
        <v>3718178.8699999992</v>
      </c>
      <c r="BL462" s="3">
        <v>649342.01</v>
      </c>
      <c r="BM462" s="3">
        <v>6819047.1699999999</v>
      </c>
      <c r="BN462" s="53">
        <v>0.8579838280965838</v>
      </c>
      <c r="BO462" s="54">
        <v>1.5336740000000001E-4</v>
      </c>
      <c r="BP462" s="70">
        <v>3857</v>
      </c>
      <c r="BQ462" s="71"/>
      <c r="BR462" s="70"/>
      <c r="BS462" s="72"/>
      <c r="BT462" s="72"/>
      <c r="BU462" s="70">
        <v>13417438</v>
      </c>
      <c r="BV462" s="70">
        <v>429896</v>
      </c>
      <c r="BW462" s="74">
        <v>3962621</v>
      </c>
      <c r="BX462" s="70">
        <v>17809955</v>
      </c>
    </row>
    <row r="463" spans="1:76" x14ac:dyDescent="0.3">
      <c r="A463" s="73" t="s">
        <v>10</v>
      </c>
      <c r="B463" s="2" t="s">
        <v>23</v>
      </c>
      <c r="C463" s="2" t="s">
        <v>76</v>
      </c>
      <c r="D463" s="2" t="s">
        <v>71</v>
      </c>
      <c r="E463" s="2" t="s">
        <v>15</v>
      </c>
      <c r="F463" s="17" t="str">
        <f>+Tabela1[[#This Row],[WK]]&amp;Tabela1[[#This Row],[PK]]&amp;Tabela1[[#This Row],[GK]]</f>
        <v>061411</v>
      </c>
      <c r="G463" s="2" t="s">
        <v>461</v>
      </c>
      <c r="H463" s="3">
        <v>262858943.22</v>
      </c>
      <c r="I463" s="4">
        <v>1.125</v>
      </c>
      <c r="J463" s="3">
        <v>295716311.12</v>
      </c>
      <c r="K463" s="4">
        <v>7.0000000000000007E-2</v>
      </c>
      <c r="L463" s="3">
        <v>20700142</v>
      </c>
      <c r="M463" s="3"/>
      <c r="N463" s="5"/>
      <c r="O463" s="3">
        <v>5381455.7700000005</v>
      </c>
      <c r="P463" s="4">
        <v>1.125</v>
      </c>
      <c r="Q463" s="3">
        <v>6054137.7400000002</v>
      </c>
      <c r="R463" s="4">
        <v>1.6E-2</v>
      </c>
      <c r="S463" s="3">
        <v>96866</v>
      </c>
      <c r="T463" s="3"/>
      <c r="U463" s="5"/>
      <c r="V463" s="3">
        <v>14213679</v>
      </c>
      <c r="W463" s="5"/>
      <c r="X463" s="3">
        <v>23291029</v>
      </c>
      <c r="Y463" s="3">
        <v>3000172</v>
      </c>
      <c r="Z463" s="3">
        <v>738543</v>
      </c>
      <c r="AA463" s="3">
        <v>1207494</v>
      </c>
      <c r="AB463" s="3">
        <v>12953632</v>
      </c>
      <c r="AC463" s="3">
        <v>5391188</v>
      </c>
      <c r="AD463" s="3">
        <v>9077350</v>
      </c>
      <c r="AE463" s="3">
        <v>0</v>
      </c>
      <c r="AF463" s="3">
        <v>20700142</v>
      </c>
      <c r="AG463" s="3">
        <v>96866</v>
      </c>
      <c r="AH463" s="3">
        <v>9077350</v>
      </c>
      <c r="AI463" s="3">
        <v>14213679</v>
      </c>
      <c r="AJ463" s="3">
        <v>517302</v>
      </c>
      <c r="AK463" s="3">
        <v>517302</v>
      </c>
      <c r="AL463" s="3">
        <v>667015</v>
      </c>
      <c r="AM463" s="3">
        <v>-149713</v>
      </c>
      <c r="AN463" s="3">
        <v>243973</v>
      </c>
      <c r="AO463" s="3">
        <v>0</v>
      </c>
      <c r="AP463" s="3">
        <v>-243973</v>
      </c>
      <c r="AQ463" s="3">
        <v>0</v>
      </c>
      <c r="AR463" s="3">
        <f>Tabela1[[#This Row],[Potrzeby finansowe 2027
w tym:]]+Tabela1[[#This Row],[Rozliczenie 2025 potrz. fin.]]</f>
        <v>23291029</v>
      </c>
      <c r="AS463" s="3">
        <v>0</v>
      </c>
      <c r="AT463" s="3">
        <v>0</v>
      </c>
      <c r="AU463" s="3"/>
      <c r="AV463" s="3"/>
      <c r="AW463" s="3"/>
      <c r="AX463" s="3"/>
      <c r="AY463" s="3"/>
      <c r="AZ463" s="3"/>
      <c r="BA463" s="3">
        <v>738543</v>
      </c>
      <c r="BB463" s="3">
        <v>0</v>
      </c>
      <c r="BC463" s="3">
        <v>203.33</v>
      </c>
      <c r="BD463" s="3">
        <v>5990.01</v>
      </c>
      <c r="BE463" s="3">
        <v>0</v>
      </c>
      <c r="BF463" s="3">
        <v>2195.14</v>
      </c>
      <c r="BG463" s="3">
        <v>641525</v>
      </c>
      <c r="BH463" s="3">
        <v>6028</v>
      </c>
      <c r="BI463" s="3">
        <v>565969</v>
      </c>
      <c r="BJ463" s="3">
        <v>8697148.9250000007</v>
      </c>
      <c r="BK463" s="3">
        <v>5723071.0800000001</v>
      </c>
      <c r="BL463" s="3">
        <v>489748.53</v>
      </c>
      <c r="BM463" s="3">
        <v>10916814.32</v>
      </c>
      <c r="BN463" s="53">
        <v>0.87472836984602198</v>
      </c>
      <c r="BO463" s="54">
        <v>2.220271E-4</v>
      </c>
      <c r="BP463" s="70">
        <v>5584</v>
      </c>
      <c r="BQ463" s="71"/>
      <c r="BR463" s="70"/>
      <c r="BS463" s="72"/>
      <c r="BT463" s="72"/>
      <c r="BU463" s="70">
        <v>20700142</v>
      </c>
      <c r="BV463" s="70">
        <v>96866</v>
      </c>
      <c r="BW463" s="74">
        <v>9077350</v>
      </c>
      <c r="BX463" s="70">
        <v>29874358</v>
      </c>
    </row>
    <row r="464" spans="1:76" x14ac:dyDescent="0.3">
      <c r="A464" s="73" t="s">
        <v>10</v>
      </c>
      <c r="B464" s="2" t="s">
        <v>23</v>
      </c>
      <c r="C464" s="2" t="s">
        <v>109</v>
      </c>
      <c r="D464" s="2" t="s">
        <v>12</v>
      </c>
      <c r="E464" s="2" t="s">
        <v>13</v>
      </c>
      <c r="F464" s="17" t="str">
        <f>+Tabela1[[#This Row],[WK]]&amp;Tabela1[[#This Row],[PK]]&amp;Tabela1[[#This Row],[GK]]</f>
        <v>061501</v>
      </c>
      <c r="G464" s="2" t="s">
        <v>462</v>
      </c>
      <c r="H464" s="3">
        <v>705051694.98000002</v>
      </c>
      <c r="I464" s="4">
        <v>1.125</v>
      </c>
      <c r="J464" s="3">
        <v>793183156.85000002</v>
      </c>
      <c r="K464" s="4">
        <v>7.0000000000000007E-2</v>
      </c>
      <c r="L464" s="3">
        <v>55522821</v>
      </c>
      <c r="M464" s="3"/>
      <c r="N464" s="5"/>
      <c r="O464" s="3">
        <v>134744344.13</v>
      </c>
      <c r="P464" s="4">
        <v>1.125</v>
      </c>
      <c r="Q464" s="3">
        <v>151587387.15000001</v>
      </c>
      <c r="R464" s="4">
        <v>1.6E-2</v>
      </c>
      <c r="S464" s="3">
        <v>2425398</v>
      </c>
      <c r="T464" s="3"/>
      <c r="U464" s="5"/>
      <c r="V464" s="3">
        <v>34590316</v>
      </c>
      <c r="W464" s="5"/>
      <c r="X464" s="3">
        <v>39285590</v>
      </c>
      <c r="Y464" s="3">
        <v>5991417</v>
      </c>
      <c r="Z464" s="3">
        <v>0</v>
      </c>
      <c r="AA464" s="3">
        <v>2113627</v>
      </c>
      <c r="AB464" s="3">
        <v>30381745</v>
      </c>
      <c r="AC464" s="3">
        <v>798801</v>
      </c>
      <c r="AD464" s="3">
        <v>5415006</v>
      </c>
      <c r="AE464" s="3">
        <v>0</v>
      </c>
      <c r="AF464" s="3">
        <v>55522821</v>
      </c>
      <c r="AG464" s="3">
        <v>2425398</v>
      </c>
      <c r="AH464" s="3">
        <v>5415006</v>
      </c>
      <c r="AI464" s="3">
        <v>34590316</v>
      </c>
      <c r="AJ464" s="3">
        <v>3298323</v>
      </c>
      <c r="AK464" s="3">
        <v>3654055</v>
      </c>
      <c r="AL464" s="3">
        <v>1370327</v>
      </c>
      <c r="AM464" s="3">
        <v>2283728</v>
      </c>
      <c r="AN464" s="3">
        <v>355732</v>
      </c>
      <c r="AO464" s="3">
        <v>0</v>
      </c>
      <c r="AP464" s="3">
        <v>0</v>
      </c>
      <c r="AQ464" s="3">
        <v>355732</v>
      </c>
      <c r="AR464" s="3">
        <f>Tabela1[[#This Row],[Potrzeby finansowe 2027
w tym:]]+Tabela1[[#This Row],[Rozliczenie 2025 potrz. fin.]]</f>
        <v>39641322</v>
      </c>
      <c r="AS464" s="3">
        <v>0</v>
      </c>
      <c r="AT464" s="3">
        <v>0</v>
      </c>
      <c r="AU464" s="3"/>
      <c r="AV464" s="3"/>
      <c r="AW464" s="3"/>
      <c r="AX464" s="3"/>
      <c r="AY464" s="3"/>
      <c r="AZ464" s="3"/>
      <c r="BA464" s="3">
        <v>0</v>
      </c>
      <c r="BB464" s="3">
        <v>0</v>
      </c>
      <c r="BC464" s="3">
        <v>0</v>
      </c>
      <c r="BD464" s="3">
        <v>0</v>
      </c>
      <c r="BE464" s="3">
        <v>0</v>
      </c>
      <c r="BF464" s="3">
        <v>0</v>
      </c>
      <c r="BG464" s="3">
        <v>1472802</v>
      </c>
      <c r="BH464" s="3">
        <v>13839</v>
      </c>
      <c r="BI464" s="3">
        <v>640825</v>
      </c>
      <c r="BJ464" s="3">
        <v>9847448.5800000001</v>
      </c>
      <c r="BK464" s="3">
        <v>5972819.71</v>
      </c>
      <c r="BL464" s="3">
        <v>4418594.8</v>
      </c>
      <c r="BM464" s="3">
        <v>6661325.8799999999</v>
      </c>
      <c r="BN464" s="53">
        <v>0.90931236768230705</v>
      </c>
      <c r="BO464" s="54">
        <v>6.1254899999999999E-4</v>
      </c>
      <c r="BP464" s="70">
        <v>15404</v>
      </c>
      <c r="BQ464" s="71"/>
      <c r="BR464" s="70"/>
      <c r="BS464" s="72"/>
      <c r="BT464" s="72"/>
      <c r="BU464" s="70">
        <v>55522821</v>
      </c>
      <c r="BV464" s="70">
        <v>2425398</v>
      </c>
      <c r="BW464" s="74">
        <v>5415006</v>
      </c>
      <c r="BX464" s="70">
        <v>63363225</v>
      </c>
    </row>
    <row r="465" spans="1:76" x14ac:dyDescent="0.3">
      <c r="A465" s="73" t="s">
        <v>10</v>
      </c>
      <c r="B465" s="2" t="s">
        <v>23</v>
      </c>
      <c r="C465" s="2" t="s">
        <v>109</v>
      </c>
      <c r="D465" s="2" t="s">
        <v>11</v>
      </c>
      <c r="E465" s="2" t="s">
        <v>15</v>
      </c>
      <c r="F465" s="17" t="str">
        <f>+Tabela1[[#This Row],[WK]]&amp;Tabela1[[#This Row],[PK]]&amp;Tabela1[[#This Row],[GK]]</f>
        <v>061502</v>
      </c>
      <c r="G465" s="2" t="s">
        <v>463</v>
      </c>
      <c r="H465" s="3">
        <v>170716807.5</v>
      </c>
      <c r="I465" s="4">
        <v>1.125</v>
      </c>
      <c r="J465" s="3">
        <v>192056408.44</v>
      </c>
      <c r="K465" s="4">
        <v>7.0000000000000007E-2</v>
      </c>
      <c r="L465" s="3">
        <v>13443949</v>
      </c>
      <c r="M465" s="3"/>
      <c r="N465" s="5"/>
      <c r="O465" s="3">
        <v>2438038.02</v>
      </c>
      <c r="P465" s="4">
        <v>1.125</v>
      </c>
      <c r="Q465" s="3">
        <v>2742792.77</v>
      </c>
      <c r="R465" s="4">
        <v>1.6E-2</v>
      </c>
      <c r="S465" s="3">
        <v>43885</v>
      </c>
      <c r="T465" s="3"/>
      <c r="U465" s="5"/>
      <c r="V465" s="3">
        <v>9118594</v>
      </c>
      <c r="W465" s="5"/>
      <c r="X465" s="3">
        <v>31749375</v>
      </c>
      <c r="Y465" s="3">
        <v>14765405</v>
      </c>
      <c r="Z465" s="3">
        <v>76861</v>
      </c>
      <c r="AA465" s="3">
        <v>1060401</v>
      </c>
      <c r="AB465" s="3">
        <v>15846708</v>
      </c>
      <c r="AC465" s="3">
        <v>0</v>
      </c>
      <c r="AD465" s="3">
        <v>22870695</v>
      </c>
      <c r="AE465" s="3">
        <v>0</v>
      </c>
      <c r="AF465" s="3">
        <v>13443949</v>
      </c>
      <c r="AG465" s="3">
        <v>43885</v>
      </c>
      <c r="AH465" s="3">
        <v>22870695</v>
      </c>
      <c r="AI465" s="3">
        <v>9118594</v>
      </c>
      <c r="AJ465" s="3">
        <v>365832</v>
      </c>
      <c r="AK465" s="3">
        <v>605746</v>
      </c>
      <c r="AL465" s="3">
        <v>646519</v>
      </c>
      <c r="AM465" s="3">
        <v>-40773</v>
      </c>
      <c r="AN465" s="3">
        <v>239914</v>
      </c>
      <c r="AO465" s="3">
        <v>0</v>
      </c>
      <c r="AP465" s="3">
        <v>0</v>
      </c>
      <c r="AQ465" s="3">
        <v>239914</v>
      </c>
      <c r="AR465" s="3">
        <f>Tabela1[[#This Row],[Potrzeby finansowe 2027
w tym:]]+Tabela1[[#This Row],[Rozliczenie 2025 potrz. fin.]]</f>
        <v>31989289</v>
      </c>
      <c r="AS465" s="3">
        <v>0</v>
      </c>
      <c r="AT465" s="3">
        <v>0</v>
      </c>
      <c r="AU465" s="3"/>
      <c r="AV465" s="3"/>
      <c r="AW465" s="3"/>
      <c r="AX465" s="3"/>
      <c r="AY465" s="3"/>
      <c r="AZ465" s="3"/>
      <c r="BA465" s="3">
        <v>76861</v>
      </c>
      <c r="BB465" s="3">
        <v>0</v>
      </c>
      <c r="BC465" s="3">
        <v>0</v>
      </c>
      <c r="BD465" s="3">
        <v>560.32000000000005</v>
      </c>
      <c r="BE465" s="3">
        <v>419.5</v>
      </c>
      <c r="BF465" s="3">
        <v>0</v>
      </c>
      <c r="BG465" s="3">
        <v>603531</v>
      </c>
      <c r="BH465" s="3">
        <v>5671</v>
      </c>
      <c r="BI465" s="3">
        <v>456870</v>
      </c>
      <c r="BJ465" s="3">
        <v>7020641.6575000007</v>
      </c>
      <c r="BK465" s="3">
        <v>3890714.6300000008</v>
      </c>
      <c r="BL465" s="3">
        <v>1261320.04</v>
      </c>
      <c r="BM465" s="3">
        <v>9997068.0299999993</v>
      </c>
      <c r="BN465" s="53">
        <v>0.5357619167529355</v>
      </c>
      <c r="BO465" s="54">
        <v>2.5818420000000002E-4</v>
      </c>
      <c r="BP465" s="70">
        <v>6492</v>
      </c>
      <c r="BQ465" s="71"/>
      <c r="BR465" s="70"/>
      <c r="BS465" s="72"/>
      <c r="BT465" s="72"/>
      <c r="BU465" s="70">
        <v>13443949</v>
      </c>
      <c r="BV465" s="70">
        <v>43885</v>
      </c>
      <c r="BW465" s="74">
        <v>22870695</v>
      </c>
      <c r="BX465" s="70">
        <v>36358529</v>
      </c>
    </row>
    <row r="466" spans="1:76" x14ac:dyDescent="0.3">
      <c r="A466" s="73" t="s">
        <v>10</v>
      </c>
      <c r="B466" s="2" t="s">
        <v>23</v>
      </c>
      <c r="C466" s="2" t="s">
        <v>109</v>
      </c>
      <c r="D466" s="2" t="s">
        <v>16</v>
      </c>
      <c r="E466" s="2" t="s">
        <v>15</v>
      </c>
      <c r="F466" s="17" t="str">
        <f>+Tabela1[[#This Row],[WK]]&amp;Tabela1[[#This Row],[PK]]&amp;Tabela1[[#This Row],[GK]]</f>
        <v>061503</v>
      </c>
      <c r="G466" s="2" t="s">
        <v>464</v>
      </c>
      <c r="H466" s="3">
        <v>137270970.75999999</v>
      </c>
      <c r="I466" s="4">
        <v>1.125</v>
      </c>
      <c r="J466" s="3">
        <v>154429842.11000001</v>
      </c>
      <c r="K466" s="4">
        <v>7.0000000000000007E-2</v>
      </c>
      <c r="L466" s="3">
        <v>10810089</v>
      </c>
      <c r="M466" s="3"/>
      <c r="N466" s="5"/>
      <c r="O466" s="3">
        <v>4734802.3100000005</v>
      </c>
      <c r="P466" s="4">
        <v>1.125</v>
      </c>
      <c r="Q466" s="3">
        <v>5326652.5999999996</v>
      </c>
      <c r="R466" s="4">
        <v>1.6E-2</v>
      </c>
      <c r="S466" s="3">
        <v>85226</v>
      </c>
      <c r="T466" s="3"/>
      <c r="U466" s="5"/>
      <c r="V466" s="3">
        <v>7743790</v>
      </c>
      <c r="W466" s="5"/>
      <c r="X466" s="3">
        <v>14675133</v>
      </c>
      <c r="Y466" s="3">
        <v>4085937</v>
      </c>
      <c r="Z466" s="3">
        <v>112909</v>
      </c>
      <c r="AA466" s="3">
        <v>731529</v>
      </c>
      <c r="AB466" s="3">
        <v>6734337</v>
      </c>
      <c r="AC466" s="3">
        <v>3010421</v>
      </c>
      <c r="AD466" s="3">
        <v>6931342</v>
      </c>
      <c r="AE466" s="3">
        <v>0</v>
      </c>
      <c r="AF466" s="3">
        <v>10810089</v>
      </c>
      <c r="AG466" s="3">
        <v>85226</v>
      </c>
      <c r="AH466" s="3">
        <v>6931342</v>
      </c>
      <c r="AI466" s="3">
        <v>7743790</v>
      </c>
      <c r="AJ466" s="3">
        <v>-544136</v>
      </c>
      <c r="AK466" s="3">
        <v>-544136</v>
      </c>
      <c r="AL466" s="3">
        <v>695387</v>
      </c>
      <c r="AM466" s="3">
        <v>-1239523</v>
      </c>
      <c r="AN466" s="3">
        <v>-409632</v>
      </c>
      <c r="AO466" s="3">
        <v>0</v>
      </c>
      <c r="AP466" s="3">
        <v>409632</v>
      </c>
      <c r="AQ466" s="3">
        <v>0</v>
      </c>
      <c r="AR466" s="3">
        <f>Tabela1[[#This Row],[Potrzeby finansowe 2027
w tym:]]+Tabela1[[#This Row],[Rozliczenie 2025 potrz. fin.]]</f>
        <v>14675133</v>
      </c>
      <c r="AS466" s="3">
        <v>0</v>
      </c>
      <c r="AT466" s="3">
        <v>0</v>
      </c>
      <c r="AU466" s="3"/>
      <c r="AV466" s="3"/>
      <c r="AW466" s="3"/>
      <c r="AX466" s="3"/>
      <c r="AY466" s="3"/>
      <c r="AZ466" s="3"/>
      <c r="BA466" s="3">
        <v>112909</v>
      </c>
      <c r="BB466" s="3">
        <v>0</v>
      </c>
      <c r="BC466" s="3">
        <v>0</v>
      </c>
      <c r="BD466" s="3">
        <v>0</v>
      </c>
      <c r="BE466" s="3">
        <v>2262.4699999999998</v>
      </c>
      <c r="BF466" s="3">
        <v>0</v>
      </c>
      <c r="BG466" s="3">
        <v>424526</v>
      </c>
      <c r="BH466" s="3">
        <v>3989</v>
      </c>
      <c r="BI466" s="3">
        <v>307003</v>
      </c>
      <c r="BJ466" s="3">
        <v>4717663.8624999998</v>
      </c>
      <c r="BK466" s="3">
        <v>2321401.4699999997</v>
      </c>
      <c r="BL466" s="3">
        <v>771452.05</v>
      </c>
      <c r="BM466" s="3">
        <v>8042145.4699999997</v>
      </c>
      <c r="BN466" s="53">
        <v>0.74543334918814064</v>
      </c>
      <c r="BO466" s="54">
        <v>1.4122869999999999E-4</v>
      </c>
      <c r="BP466" s="70">
        <v>3552</v>
      </c>
      <c r="BQ466" s="71"/>
      <c r="BR466" s="70"/>
      <c r="BS466" s="72"/>
      <c r="BT466" s="72"/>
      <c r="BU466" s="70">
        <v>10810089</v>
      </c>
      <c r="BV466" s="70">
        <v>85226</v>
      </c>
      <c r="BW466" s="74">
        <v>6931342</v>
      </c>
      <c r="BX466" s="70">
        <v>17826657</v>
      </c>
    </row>
    <row r="467" spans="1:76" x14ac:dyDescent="0.3">
      <c r="A467" s="73" t="s">
        <v>10</v>
      </c>
      <c r="B467" s="2" t="s">
        <v>23</v>
      </c>
      <c r="C467" s="2" t="s">
        <v>109</v>
      </c>
      <c r="D467" s="2" t="s">
        <v>18</v>
      </c>
      <c r="E467" s="2" t="s">
        <v>15</v>
      </c>
      <c r="F467" s="17" t="str">
        <f>+Tabela1[[#This Row],[WK]]&amp;Tabela1[[#This Row],[PK]]&amp;Tabela1[[#This Row],[GK]]</f>
        <v>061504</v>
      </c>
      <c r="G467" s="2" t="s">
        <v>465</v>
      </c>
      <c r="H467" s="3">
        <v>269588248.80000001</v>
      </c>
      <c r="I467" s="4">
        <v>1.125</v>
      </c>
      <c r="J467" s="3">
        <v>303286779.89999998</v>
      </c>
      <c r="K467" s="4">
        <v>7.0000000000000007E-2</v>
      </c>
      <c r="L467" s="3">
        <v>21230075</v>
      </c>
      <c r="M467" s="3"/>
      <c r="N467" s="5"/>
      <c r="O467" s="3">
        <v>5767735.1499999994</v>
      </c>
      <c r="P467" s="4">
        <v>1.125</v>
      </c>
      <c r="Q467" s="3">
        <v>6488702.04</v>
      </c>
      <c r="R467" s="4">
        <v>1.6E-2</v>
      </c>
      <c r="S467" s="3">
        <v>103819</v>
      </c>
      <c r="T467" s="3"/>
      <c r="U467" s="5"/>
      <c r="V467" s="3">
        <v>13619636</v>
      </c>
      <c r="W467" s="5"/>
      <c r="X467" s="3">
        <v>29090246</v>
      </c>
      <c r="Y467" s="3">
        <v>9102861</v>
      </c>
      <c r="Z467" s="3">
        <v>88</v>
      </c>
      <c r="AA467" s="3">
        <v>1406565</v>
      </c>
      <c r="AB467" s="3">
        <v>15368436</v>
      </c>
      <c r="AC467" s="3">
        <v>3212296</v>
      </c>
      <c r="AD467" s="3">
        <v>15470610</v>
      </c>
      <c r="AE467" s="3">
        <v>0</v>
      </c>
      <c r="AF467" s="3">
        <v>21230075</v>
      </c>
      <c r="AG467" s="3">
        <v>103819</v>
      </c>
      <c r="AH467" s="3">
        <v>15470610</v>
      </c>
      <c r="AI467" s="3">
        <v>13619636</v>
      </c>
      <c r="AJ467" s="3">
        <v>-389472</v>
      </c>
      <c r="AK467" s="3">
        <v>-389472</v>
      </c>
      <c r="AL467" s="3">
        <v>1440705</v>
      </c>
      <c r="AM467" s="3">
        <v>-1830177</v>
      </c>
      <c r="AN467" s="3">
        <v>-857072</v>
      </c>
      <c r="AO467" s="3">
        <v>0</v>
      </c>
      <c r="AP467" s="3">
        <v>857072</v>
      </c>
      <c r="AQ467" s="3">
        <v>0</v>
      </c>
      <c r="AR467" s="3">
        <f>Tabela1[[#This Row],[Potrzeby finansowe 2027
w tym:]]+Tabela1[[#This Row],[Rozliczenie 2025 potrz. fin.]]</f>
        <v>29090246</v>
      </c>
      <c r="AS467" s="3">
        <v>0</v>
      </c>
      <c r="AT467" s="3">
        <v>0</v>
      </c>
      <c r="AU467" s="3"/>
      <c r="AV467" s="3"/>
      <c r="AW467" s="3"/>
      <c r="AX467" s="3"/>
      <c r="AY467" s="3"/>
      <c r="AZ467" s="3"/>
      <c r="BA467" s="3">
        <v>88</v>
      </c>
      <c r="BB467" s="3">
        <v>0</v>
      </c>
      <c r="BC467" s="3">
        <v>0</v>
      </c>
      <c r="BD467" s="3">
        <v>0.88</v>
      </c>
      <c r="BE467" s="3">
        <v>0</v>
      </c>
      <c r="BF467" s="3">
        <v>0</v>
      </c>
      <c r="BG467" s="3">
        <v>788070</v>
      </c>
      <c r="BH467" s="3">
        <v>7405</v>
      </c>
      <c r="BI467" s="3">
        <v>618495</v>
      </c>
      <c r="BJ467" s="3">
        <v>9504317.1950000003</v>
      </c>
      <c r="BK467" s="3">
        <v>6334316.1300000008</v>
      </c>
      <c r="BL467" s="3">
        <v>2271067.13</v>
      </c>
      <c r="BM467" s="3">
        <v>8137870</v>
      </c>
      <c r="BN467" s="53">
        <v>0.72272553463342759</v>
      </c>
      <c r="BO467" s="54">
        <v>2.8455149999999997E-4</v>
      </c>
      <c r="BP467" s="70">
        <v>7156</v>
      </c>
      <c r="BQ467" s="71"/>
      <c r="BR467" s="70"/>
      <c r="BS467" s="72"/>
      <c r="BT467" s="72"/>
      <c r="BU467" s="70">
        <v>21230075</v>
      </c>
      <c r="BV467" s="70">
        <v>103819</v>
      </c>
      <c r="BW467" s="74">
        <v>15470610</v>
      </c>
      <c r="BX467" s="70">
        <v>36804504</v>
      </c>
    </row>
    <row r="468" spans="1:76" x14ac:dyDescent="0.3">
      <c r="A468" s="73" t="s">
        <v>10</v>
      </c>
      <c r="B468" s="2" t="s">
        <v>23</v>
      </c>
      <c r="C468" s="2" t="s">
        <v>109</v>
      </c>
      <c r="D468" s="2" t="s">
        <v>21</v>
      </c>
      <c r="E468" s="2" t="s">
        <v>15</v>
      </c>
      <c r="F468" s="17" t="str">
        <f>+Tabela1[[#This Row],[WK]]&amp;Tabela1[[#This Row],[PK]]&amp;Tabela1[[#This Row],[GK]]</f>
        <v>061505</v>
      </c>
      <c r="G468" s="2" t="s">
        <v>466</v>
      </c>
      <c r="H468" s="3">
        <v>113383716.13</v>
      </c>
      <c r="I468" s="4">
        <v>1.125</v>
      </c>
      <c r="J468" s="3">
        <v>127556680.65000001</v>
      </c>
      <c r="K468" s="4">
        <v>7.0000000000000007E-2</v>
      </c>
      <c r="L468" s="3">
        <v>8928968</v>
      </c>
      <c r="M468" s="3"/>
      <c r="N468" s="5"/>
      <c r="O468" s="3">
        <v>5060595.38</v>
      </c>
      <c r="P468" s="4">
        <v>1.125</v>
      </c>
      <c r="Q468" s="3">
        <v>5693169.7999999998</v>
      </c>
      <c r="R468" s="4">
        <v>1.6E-2</v>
      </c>
      <c r="S468" s="3">
        <v>91091</v>
      </c>
      <c r="T468" s="3"/>
      <c r="U468" s="5"/>
      <c r="V468" s="3">
        <v>6037203</v>
      </c>
      <c r="W468" s="5"/>
      <c r="X468" s="3">
        <v>16674015</v>
      </c>
      <c r="Y468" s="3">
        <v>6465612</v>
      </c>
      <c r="Z468" s="3">
        <v>0</v>
      </c>
      <c r="AA468" s="3">
        <v>764261</v>
      </c>
      <c r="AB468" s="3">
        <v>7552205</v>
      </c>
      <c r="AC468" s="3">
        <v>1891937</v>
      </c>
      <c r="AD468" s="3">
        <v>10636812</v>
      </c>
      <c r="AE468" s="3">
        <v>0</v>
      </c>
      <c r="AF468" s="3">
        <v>8928968</v>
      </c>
      <c r="AG468" s="3">
        <v>91091</v>
      </c>
      <c r="AH468" s="3">
        <v>10636812</v>
      </c>
      <c r="AI468" s="3">
        <v>6037203</v>
      </c>
      <c r="AJ468" s="3">
        <v>385353</v>
      </c>
      <c r="AK468" s="3">
        <v>385353</v>
      </c>
      <c r="AL468" s="3">
        <v>451253</v>
      </c>
      <c r="AM468" s="3">
        <v>-65900</v>
      </c>
      <c r="AN468" s="3">
        <v>-1270525</v>
      </c>
      <c r="AO468" s="3">
        <v>0</v>
      </c>
      <c r="AP468" s="3">
        <v>1270525</v>
      </c>
      <c r="AQ468" s="3">
        <v>0</v>
      </c>
      <c r="AR468" s="3">
        <f>Tabela1[[#This Row],[Potrzeby finansowe 2027
w tym:]]+Tabela1[[#This Row],[Rozliczenie 2025 potrz. fin.]]</f>
        <v>16674015</v>
      </c>
      <c r="AS468" s="3">
        <v>0</v>
      </c>
      <c r="AT468" s="3">
        <v>0</v>
      </c>
      <c r="AU468" s="3"/>
      <c r="AV468" s="3"/>
      <c r="AW468" s="3"/>
      <c r="AX468" s="3"/>
      <c r="AY468" s="3"/>
      <c r="AZ468" s="3"/>
      <c r="BA468" s="3">
        <v>0</v>
      </c>
      <c r="BB468" s="3">
        <v>0</v>
      </c>
      <c r="BC468" s="3">
        <v>0</v>
      </c>
      <c r="BD468" s="3">
        <v>0</v>
      </c>
      <c r="BE468" s="3">
        <v>0</v>
      </c>
      <c r="BF468" s="3">
        <v>0</v>
      </c>
      <c r="BG468" s="3">
        <v>396110</v>
      </c>
      <c r="BH468" s="3">
        <v>3722</v>
      </c>
      <c r="BI468" s="3">
        <v>368151</v>
      </c>
      <c r="BJ468" s="3">
        <v>5657310.8449999997</v>
      </c>
      <c r="BK468" s="3">
        <v>3085131.4299999997</v>
      </c>
      <c r="BL468" s="3">
        <v>1576110.91</v>
      </c>
      <c r="BM468" s="3">
        <v>7136495.8399999999</v>
      </c>
      <c r="BN468" s="53">
        <v>0.62387547447842351</v>
      </c>
      <c r="BO468" s="54">
        <v>1.4265999999999999E-4</v>
      </c>
      <c r="BP468" s="70">
        <v>3588</v>
      </c>
      <c r="BQ468" s="71"/>
      <c r="BR468" s="70"/>
      <c r="BS468" s="72"/>
      <c r="BT468" s="72"/>
      <c r="BU468" s="70">
        <v>8928968</v>
      </c>
      <c r="BV468" s="70">
        <v>91091</v>
      </c>
      <c r="BW468" s="74">
        <v>10636812</v>
      </c>
      <c r="BX468" s="70">
        <v>19656871</v>
      </c>
    </row>
    <row r="469" spans="1:76" x14ac:dyDescent="0.3">
      <c r="A469" s="73" t="s">
        <v>10</v>
      </c>
      <c r="B469" s="2" t="s">
        <v>23</v>
      </c>
      <c r="C469" s="2" t="s">
        <v>109</v>
      </c>
      <c r="D469" s="2" t="s">
        <v>23</v>
      </c>
      <c r="E469" s="2" t="s">
        <v>15</v>
      </c>
      <c r="F469" s="17" t="str">
        <f>+Tabela1[[#This Row],[WK]]&amp;Tabela1[[#This Row],[PK]]&amp;Tabela1[[#This Row],[GK]]</f>
        <v>061506</v>
      </c>
      <c r="G469" s="2" t="s">
        <v>462</v>
      </c>
      <c r="H469" s="3">
        <v>296429432.64999998</v>
      </c>
      <c r="I469" s="4">
        <v>1.125</v>
      </c>
      <c r="J469" s="3">
        <v>333483111.73000002</v>
      </c>
      <c r="K469" s="4">
        <v>7.0000000000000007E-2</v>
      </c>
      <c r="L469" s="3">
        <v>23343818</v>
      </c>
      <c r="M469" s="3"/>
      <c r="N469" s="5"/>
      <c r="O469" s="3">
        <v>8337551.1900000004</v>
      </c>
      <c r="P469" s="4">
        <v>1.125</v>
      </c>
      <c r="Q469" s="3">
        <v>9379745.0899999999</v>
      </c>
      <c r="R469" s="4">
        <v>1.6E-2</v>
      </c>
      <c r="S469" s="3">
        <v>150076</v>
      </c>
      <c r="T469" s="3"/>
      <c r="U469" s="5"/>
      <c r="V469" s="3">
        <v>14979211</v>
      </c>
      <c r="W469" s="5"/>
      <c r="X469" s="3">
        <v>30020565</v>
      </c>
      <c r="Y469" s="3">
        <v>9401661</v>
      </c>
      <c r="Z469" s="3">
        <v>12213</v>
      </c>
      <c r="AA469" s="3">
        <v>1291918</v>
      </c>
      <c r="AB469" s="3">
        <v>17914526</v>
      </c>
      <c r="AC469" s="3">
        <v>1400247</v>
      </c>
      <c r="AD469" s="3">
        <v>15041355</v>
      </c>
      <c r="AE469" s="3">
        <v>0</v>
      </c>
      <c r="AF469" s="3">
        <v>23343818</v>
      </c>
      <c r="AG469" s="3">
        <v>150076</v>
      </c>
      <c r="AH469" s="3">
        <v>15041355</v>
      </c>
      <c r="AI469" s="3">
        <v>14979211</v>
      </c>
      <c r="AJ469" s="3">
        <v>120003</v>
      </c>
      <c r="AK469" s="3">
        <v>120003</v>
      </c>
      <c r="AL469" s="3">
        <v>1217072</v>
      </c>
      <c r="AM469" s="3">
        <v>-1097069</v>
      </c>
      <c r="AN469" s="3">
        <v>-167286</v>
      </c>
      <c r="AO469" s="3">
        <v>0</v>
      </c>
      <c r="AP469" s="3">
        <v>167286</v>
      </c>
      <c r="AQ469" s="3">
        <v>0</v>
      </c>
      <c r="AR469" s="3">
        <f>Tabela1[[#This Row],[Potrzeby finansowe 2027
w tym:]]+Tabela1[[#This Row],[Rozliczenie 2025 potrz. fin.]]</f>
        <v>30020565</v>
      </c>
      <c r="AS469" s="3">
        <v>0</v>
      </c>
      <c r="AT469" s="3">
        <v>0</v>
      </c>
      <c r="AU469" s="3"/>
      <c r="AV469" s="3"/>
      <c r="AW469" s="3"/>
      <c r="AX469" s="3"/>
      <c r="AY469" s="3"/>
      <c r="AZ469" s="3"/>
      <c r="BA469" s="3">
        <v>12213</v>
      </c>
      <c r="BB469" s="3">
        <v>0</v>
      </c>
      <c r="BC469" s="3">
        <v>15.55</v>
      </c>
      <c r="BD469" s="3">
        <v>0.01</v>
      </c>
      <c r="BE469" s="3">
        <v>141.03</v>
      </c>
      <c r="BF469" s="3">
        <v>0</v>
      </c>
      <c r="BG469" s="3">
        <v>839685</v>
      </c>
      <c r="BH469" s="3">
        <v>7890</v>
      </c>
      <c r="BI469" s="3">
        <v>452233</v>
      </c>
      <c r="BJ469" s="3">
        <v>6949384.5150000006</v>
      </c>
      <c r="BK469" s="3">
        <v>2047011.2599999998</v>
      </c>
      <c r="BL469" s="3">
        <v>4136415.06</v>
      </c>
      <c r="BM469" s="3">
        <v>11336662.9</v>
      </c>
      <c r="BN469" s="53">
        <v>0.73980022942838763</v>
      </c>
      <c r="BO469" s="54">
        <v>3.1669149999999997E-4</v>
      </c>
      <c r="BP469" s="70">
        <v>7964</v>
      </c>
      <c r="BQ469" s="71"/>
      <c r="BR469" s="70"/>
      <c r="BS469" s="72"/>
      <c r="BT469" s="72"/>
      <c r="BU469" s="70">
        <v>23343818</v>
      </c>
      <c r="BV469" s="70">
        <v>150076</v>
      </c>
      <c r="BW469" s="74">
        <v>15041355</v>
      </c>
      <c r="BX469" s="70">
        <v>38535249</v>
      </c>
    </row>
    <row r="470" spans="1:76" x14ac:dyDescent="0.3">
      <c r="A470" s="73" t="s">
        <v>10</v>
      </c>
      <c r="B470" s="2" t="s">
        <v>23</v>
      </c>
      <c r="C470" s="2" t="s">
        <v>109</v>
      </c>
      <c r="D470" s="2" t="s">
        <v>30</v>
      </c>
      <c r="E470" s="2" t="s">
        <v>15</v>
      </c>
      <c r="F470" s="17" t="str">
        <f>+Tabela1[[#This Row],[WK]]&amp;Tabela1[[#This Row],[PK]]&amp;Tabela1[[#This Row],[GK]]</f>
        <v>061507</v>
      </c>
      <c r="G470" s="2" t="s">
        <v>467</v>
      </c>
      <c r="H470" s="3">
        <v>165549001.22999999</v>
      </c>
      <c r="I470" s="4">
        <v>1.125</v>
      </c>
      <c r="J470" s="3">
        <v>186242626.38</v>
      </c>
      <c r="K470" s="4">
        <v>7.0000000000000007E-2</v>
      </c>
      <c r="L470" s="3">
        <v>13036984</v>
      </c>
      <c r="M470" s="3"/>
      <c r="N470" s="5"/>
      <c r="O470" s="3">
        <v>1621176.0299999998</v>
      </c>
      <c r="P470" s="4">
        <v>1.125</v>
      </c>
      <c r="Q470" s="3">
        <v>1823823.03</v>
      </c>
      <c r="R470" s="4">
        <v>1.6E-2</v>
      </c>
      <c r="S470" s="3">
        <v>29181</v>
      </c>
      <c r="T470" s="3"/>
      <c r="U470" s="5"/>
      <c r="V470" s="3">
        <v>8956664</v>
      </c>
      <c r="W470" s="5"/>
      <c r="X470" s="3">
        <v>23217735</v>
      </c>
      <c r="Y470" s="3">
        <v>10680961</v>
      </c>
      <c r="Z470" s="3">
        <v>261</v>
      </c>
      <c r="AA470" s="3">
        <v>945761</v>
      </c>
      <c r="AB470" s="3">
        <v>11590752</v>
      </c>
      <c r="AC470" s="3">
        <v>0</v>
      </c>
      <c r="AD470" s="3">
        <v>14051722</v>
      </c>
      <c r="AE470" s="3">
        <v>0</v>
      </c>
      <c r="AF470" s="3">
        <v>13036984</v>
      </c>
      <c r="AG470" s="3">
        <v>29181</v>
      </c>
      <c r="AH470" s="3">
        <v>14051722</v>
      </c>
      <c r="AI470" s="3">
        <v>8956664</v>
      </c>
      <c r="AJ470" s="3">
        <v>-1349694</v>
      </c>
      <c r="AK470" s="3">
        <v>-1559043</v>
      </c>
      <c r="AL470" s="3">
        <v>700868</v>
      </c>
      <c r="AM470" s="3">
        <v>-2259911</v>
      </c>
      <c r="AN470" s="3">
        <v>-209349</v>
      </c>
      <c r="AO470" s="3">
        <v>0</v>
      </c>
      <c r="AP470" s="3">
        <v>0</v>
      </c>
      <c r="AQ470" s="3">
        <v>-209349</v>
      </c>
      <c r="AR470" s="3">
        <f>Tabela1[[#This Row],[Potrzeby finansowe 2027
w tym:]]+Tabela1[[#This Row],[Rozliczenie 2025 potrz. fin.]]</f>
        <v>23008386</v>
      </c>
      <c r="AS470" s="3">
        <v>0</v>
      </c>
      <c r="AT470" s="3">
        <v>0</v>
      </c>
      <c r="AU470" s="3"/>
      <c r="AV470" s="3"/>
      <c r="AW470" s="3"/>
      <c r="AX470" s="3"/>
      <c r="AY470" s="3"/>
      <c r="AZ470" s="3"/>
      <c r="BA470" s="3">
        <v>261</v>
      </c>
      <c r="BB470" s="3">
        <v>0</v>
      </c>
      <c r="BC470" s="3">
        <v>0</v>
      </c>
      <c r="BD470" s="3">
        <v>2.61</v>
      </c>
      <c r="BE470" s="3">
        <v>0</v>
      </c>
      <c r="BF470" s="3">
        <v>0</v>
      </c>
      <c r="BG470" s="3">
        <v>576180</v>
      </c>
      <c r="BH470" s="3">
        <v>5414</v>
      </c>
      <c r="BI470" s="3">
        <v>369581</v>
      </c>
      <c r="BJ470" s="3">
        <v>5679298.5949999997</v>
      </c>
      <c r="BK470" s="3">
        <v>3055199.04</v>
      </c>
      <c r="BL470" s="3">
        <v>1675733.55</v>
      </c>
      <c r="BM470" s="3">
        <v>7144931.1200000001</v>
      </c>
      <c r="BN470" s="53">
        <v>0.59187487759156154</v>
      </c>
      <c r="BO470" s="54">
        <v>2.152101E-4</v>
      </c>
      <c r="BP470" s="70">
        <v>5412</v>
      </c>
      <c r="BQ470" s="71"/>
      <c r="BR470" s="70"/>
      <c r="BS470" s="72"/>
      <c r="BT470" s="72"/>
      <c r="BU470" s="70">
        <v>13036984</v>
      </c>
      <c r="BV470" s="70">
        <v>29181</v>
      </c>
      <c r="BW470" s="74">
        <v>14051722</v>
      </c>
      <c r="BX470" s="70">
        <v>27117887</v>
      </c>
    </row>
    <row r="471" spans="1:76" x14ac:dyDescent="0.3">
      <c r="A471" s="73" t="s">
        <v>10</v>
      </c>
      <c r="B471" s="2" t="s">
        <v>23</v>
      </c>
      <c r="C471" s="2" t="s">
        <v>109</v>
      </c>
      <c r="D471" s="2" t="s">
        <v>54</v>
      </c>
      <c r="E471" s="2" t="s">
        <v>15</v>
      </c>
      <c r="F471" s="17" t="str">
        <f>+Tabela1[[#This Row],[WK]]&amp;Tabela1[[#This Row],[PK]]&amp;Tabela1[[#This Row],[GK]]</f>
        <v>061508</v>
      </c>
      <c r="G471" s="2" t="s">
        <v>468</v>
      </c>
      <c r="H471" s="3">
        <v>194620406.59</v>
      </c>
      <c r="I471" s="4">
        <v>1.125</v>
      </c>
      <c r="J471" s="3">
        <v>218947957.41</v>
      </c>
      <c r="K471" s="4">
        <v>7.0000000000000007E-2</v>
      </c>
      <c r="L471" s="3">
        <v>15326357</v>
      </c>
      <c r="M471" s="3"/>
      <c r="N471" s="5"/>
      <c r="O471" s="3">
        <v>23006362.09</v>
      </c>
      <c r="P471" s="4">
        <v>1.125</v>
      </c>
      <c r="Q471" s="3">
        <v>25882157.350000001</v>
      </c>
      <c r="R471" s="4">
        <v>1.6E-2</v>
      </c>
      <c r="S471" s="3">
        <v>414115</v>
      </c>
      <c r="T471" s="3"/>
      <c r="U471" s="5"/>
      <c r="V471" s="3">
        <v>10784683</v>
      </c>
      <c r="W471" s="5"/>
      <c r="X471" s="3">
        <v>22301733</v>
      </c>
      <c r="Y471" s="3">
        <v>9547240</v>
      </c>
      <c r="Z471" s="3">
        <v>29385</v>
      </c>
      <c r="AA471" s="3">
        <v>1117726</v>
      </c>
      <c r="AB471" s="3">
        <v>11607382</v>
      </c>
      <c r="AC471" s="3">
        <v>0</v>
      </c>
      <c r="AD471" s="3">
        <v>11373477</v>
      </c>
      <c r="AE471" s="3">
        <v>0</v>
      </c>
      <c r="AF471" s="3">
        <v>15326357</v>
      </c>
      <c r="AG471" s="3">
        <v>414115</v>
      </c>
      <c r="AH471" s="3">
        <v>11373477</v>
      </c>
      <c r="AI471" s="3">
        <v>10784683</v>
      </c>
      <c r="AJ471" s="3">
        <v>388085</v>
      </c>
      <c r="AK471" s="3">
        <v>244512</v>
      </c>
      <c r="AL471" s="3">
        <v>798653</v>
      </c>
      <c r="AM471" s="3">
        <v>-554141</v>
      </c>
      <c r="AN471" s="3">
        <v>-143573</v>
      </c>
      <c r="AO471" s="3">
        <v>0</v>
      </c>
      <c r="AP471" s="3">
        <v>0</v>
      </c>
      <c r="AQ471" s="3">
        <v>-143573</v>
      </c>
      <c r="AR471" s="3">
        <f>Tabela1[[#This Row],[Potrzeby finansowe 2027
w tym:]]+Tabela1[[#This Row],[Rozliczenie 2025 potrz. fin.]]</f>
        <v>22158160</v>
      </c>
      <c r="AS471" s="3">
        <v>0</v>
      </c>
      <c r="AT471" s="3">
        <v>0</v>
      </c>
      <c r="AU471" s="3"/>
      <c r="AV471" s="3"/>
      <c r="AW471" s="3"/>
      <c r="AX471" s="3"/>
      <c r="AY471" s="3"/>
      <c r="AZ471" s="3"/>
      <c r="BA471" s="3">
        <v>29385</v>
      </c>
      <c r="BB471" s="3">
        <v>0</v>
      </c>
      <c r="BC471" s="3">
        <v>0</v>
      </c>
      <c r="BD471" s="3">
        <v>0</v>
      </c>
      <c r="BE471" s="3">
        <v>588.80999999999995</v>
      </c>
      <c r="BF471" s="3">
        <v>0</v>
      </c>
      <c r="BG471" s="3">
        <v>640992</v>
      </c>
      <c r="BH471" s="3">
        <v>6023</v>
      </c>
      <c r="BI471" s="3">
        <v>476734</v>
      </c>
      <c r="BJ471" s="3">
        <v>7325887.8774999995</v>
      </c>
      <c r="BK471" s="3">
        <v>4890507.8499999996</v>
      </c>
      <c r="BL471" s="3">
        <v>1676667.43</v>
      </c>
      <c r="BM471" s="3">
        <v>6388185.25</v>
      </c>
      <c r="BN471" s="53">
        <v>0.66939555878869272</v>
      </c>
      <c r="BO471" s="54">
        <v>2.4369959999999999E-4</v>
      </c>
      <c r="BP471" s="70">
        <v>6128</v>
      </c>
      <c r="BQ471" s="71"/>
      <c r="BR471" s="70"/>
      <c r="BS471" s="72"/>
      <c r="BT471" s="72"/>
      <c r="BU471" s="70">
        <v>15326357</v>
      </c>
      <c r="BV471" s="70">
        <v>414115</v>
      </c>
      <c r="BW471" s="74">
        <v>11373477</v>
      </c>
      <c r="BX471" s="70">
        <v>27113949</v>
      </c>
    </row>
    <row r="472" spans="1:76" x14ac:dyDescent="0.3">
      <c r="A472" s="73" t="s">
        <v>10</v>
      </c>
      <c r="B472" s="2" t="s">
        <v>23</v>
      </c>
      <c r="C472" s="2" t="s">
        <v>113</v>
      </c>
      <c r="D472" s="2" t="s">
        <v>12</v>
      </c>
      <c r="E472" s="2" t="s">
        <v>13</v>
      </c>
      <c r="F472" s="17" t="str">
        <f>+Tabela1[[#This Row],[WK]]&amp;Tabela1[[#This Row],[PK]]&amp;Tabela1[[#This Row],[GK]]</f>
        <v>061601</v>
      </c>
      <c r="G472" s="2" t="s">
        <v>469</v>
      </c>
      <c r="H472" s="3">
        <v>778539533.33000004</v>
      </c>
      <c r="I472" s="4">
        <v>1.125</v>
      </c>
      <c r="J472" s="3">
        <v>875856975</v>
      </c>
      <c r="K472" s="4">
        <v>7.0000000000000007E-2</v>
      </c>
      <c r="L472" s="3">
        <v>61309988</v>
      </c>
      <c r="M472" s="3"/>
      <c r="N472" s="5"/>
      <c r="O472" s="3">
        <v>96012979.150000006</v>
      </c>
      <c r="P472" s="4">
        <v>1.125</v>
      </c>
      <c r="Q472" s="3">
        <v>108014601.54000001</v>
      </c>
      <c r="R472" s="4">
        <v>1.6E-2</v>
      </c>
      <c r="S472" s="3">
        <v>1728234</v>
      </c>
      <c r="T472" s="3"/>
      <c r="U472" s="5"/>
      <c r="V472" s="3">
        <v>36525975</v>
      </c>
      <c r="W472" s="5"/>
      <c r="X472" s="3">
        <v>21220788</v>
      </c>
      <c r="Y472" s="3">
        <v>0</v>
      </c>
      <c r="Z472" s="3">
        <v>10645</v>
      </c>
      <c r="AA472" s="3">
        <v>1821113</v>
      </c>
      <c r="AB472" s="3">
        <v>19389030</v>
      </c>
      <c r="AC472" s="3">
        <v>0</v>
      </c>
      <c r="AD472" s="3">
        <v>0</v>
      </c>
      <c r="AE472" s="3">
        <v>0</v>
      </c>
      <c r="AF472" s="3">
        <v>61309988</v>
      </c>
      <c r="AG472" s="3">
        <v>1728234</v>
      </c>
      <c r="AH472" s="3">
        <v>0</v>
      </c>
      <c r="AI472" s="3">
        <v>36525975</v>
      </c>
      <c r="AJ472" s="3">
        <v>358368</v>
      </c>
      <c r="AK472" s="3">
        <v>-901036</v>
      </c>
      <c r="AL472" s="3">
        <v>1727660</v>
      </c>
      <c r="AM472" s="3">
        <v>-2628696</v>
      </c>
      <c r="AN472" s="3">
        <v>-1259404</v>
      </c>
      <c r="AO472" s="3">
        <v>0</v>
      </c>
      <c r="AP472" s="3">
        <v>0</v>
      </c>
      <c r="AQ472" s="3">
        <v>-1259404</v>
      </c>
      <c r="AR472" s="3">
        <f>Tabela1[[#This Row],[Potrzeby finansowe 2027
w tym:]]+Tabela1[[#This Row],[Rozliczenie 2025 potrz. fin.]]</f>
        <v>19961384</v>
      </c>
      <c r="AS472" s="3">
        <v>0</v>
      </c>
      <c r="AT472" s="3">
        <v>0</v>
      </c>
      <c r="AU472" s="3"/>
      <c r="AV472" s="3"/>
      <c r="AW472" s="3"/>
      <c r="AX472" s="3"/>
      <c r="AY472" s="3"/>
      <c r="AZ472" s="3"/>
      <c r="BA472" s="3">
        <v>10645</v>
      </c>
      <c r="BB472" s="3">
        <v>0</v>
      </c>
      <c r="BC472" s="3">
        <v>0</v>
      </c>
      <c r="BD472" s="3">
        <v>74.08</v>
      </c>
      <c r="BE472" s="3">
        <v>65.150000000000006</v>
      </c>
      <c r="BF472" s="3">
        <v>0</v>
      </c>
      <c r="BG472" s="3">
        <v>1454709</v>
      </c>
      <c r="BH472" s="3">
        <v>13669</v>
      </c>
      <c r="BI472" s="3">
        <v>366404</v>
      </c>
      <c r="BJ472" s="3">
        <v>5630464.1749999989</v>
      </c>
      <c r="BK472" s="3">
        <v>3758916.6999999993</v>
      </c>
      <c r="BL472" s="3">
        <v>95118.080000000002</v>
      </c>
      <c r="BM472" s="3">
        <v>7295953.7400000002</v>
      </c>
      <c r="BN472" s="53">
        <v>1.1293677662441828</v>
      </c>
      <c r="BO472" s="54">
        <v>5.5121059999999999E-4</v>
      </c>
      <c r="BP472" s="70">
        <v>13862</v>
      </c>
      <c r="BQ472" s="71"/>
      <c r="BR472" s="70"/>
      <c r="BS472" s="72"/>
      <c r="BT472" s="72"/>
      <c r="BU472" s="70">
        <v>61309988</v>
      </c>
      <c r="BV472" s="70">
        <v>1728234</v>
      </c>
      <c r="BW472" s="74">
        <v>0</v>
      </c>
      <c r="BX472" s="70">
        <v>63038222</v>
      </c>
    </row>
    <row r="473" spans="1:76" x14ac:dyDescent="0.3">
      <c r="A473" s="73" t="s">
        <v>10</v>
      </c>
      <c r="B473" s="2" t="s">
        <v>23</v>
      </c>
      <c r="C473" s="2" t="s">
        <v>113</v>
      </c>
      <c r="D473" s="2" t="s">
        <v>11</v>
      </c>
      <c r="E473" s="2" t="s">
        <v>15</v>
      </c>
      <c r="F473" s="17" t="str">
        <f>+Tabela1[[#This Row],[WK]]&amp;Tabela1[[#This Row],[PK]]&amp;Tabela1[[#This Row],[GK]]</f>
        <v>061602</v>
      </c>
      <c r="G473" s="2" t="s">
        <v>470</v>
      </c>
      <c r="H473" s="3">
        <v>223979897</v>
      </c>
      <c r="I473" s="4">
        <v>1.125</v>
      </c>
      <c r="J473" s="3">
        <v>251977384.13</v>
      </c>
      <c r="K473" s="4">
        <v>7.0000000000000007E-2</v>
      </c>
      <c r="L473" s="3">
        <v>17638417</v>
      </c>
      <c r="M473" s="3"/>
      <c r="N473" s="5"/>
      <c r="O473" s="3">
        <v>12992581.26</v>
      </c>
      <c r="P473" s="4">
        <v>1.125</v>
      </c>
      <c r="Q473" s="3">
        <v>14616653.92</v>
      </c>
      <c r="R473" s="4">
        <v>1.6E-2</v>
      </c>
      <c r="S473" s="3">
        <v>233866</v>
      </c>
      <c r="T473" s="3"/>
      <c r="U473" s="5"/>
      <c r="V473" s="3">
        <v>12234558</v>
      </c>
      <c r="W473" s="5"/>
      <c r="X473" s="3">
        <v>31717487</v>
      </c>
      <c r="Y473" s="3">
        <v>10491948</v>
      </c>
      <c r="Z473" s="3">
        <v>0</v>
      </c>
      <c r="AA473" s="3">
        <v>1597288</v>
      </c>
      <c r="AB473" s="3">
        <v>17456379</v>
      </c>
      <c r="AC473" s="3">
        <v>2171872</v>
      </c>
      <c r="AD473" s="3">
        <v>19482929</v>
      </c>
      <c r="AE473" s="3">
        <v>0</v>
      </c>
      <c r="AF473" s="3">
        <v>17638417</v>
      </c>
      <c r="AG473" s="3">
        <v>233866</v>
      </c>
      <c r="AH473" s="3">
        <v>19482929</v>
      </c>
      <c r="AI473" s="3">
        <v>12234558</v>
      </c>
      <c r="AJ473" s="3">
        <v>1277695</v>
      </c>
      <c r="AK473" s="3">
        <v>1277695</v>
      </c>
      <c r="AL473" s="3">
        <v>868793</v>
      </c>
      <c r="AM473" s="3">
        <v>408902</v>
      </c>
      <c r="AN473" s="3">
        <v>215616</v>
      </c>
      <c r="AO473" s="3">
        <v>0</v>
      </c>
      <c r="AP473" s="3">
        <v>-215616</v>
      </c>
      <c r="AQ473" s="3">
        <v>0</v>
      </c>
      <c r="AR473" s="3">
        <f>Tabela1[[#This Row],[Potrzeby finansowe 2027
w tym:]]+Tabela1[[#This Row],[Rozliczenie 2025 potrz. fin.]]</f>
        <v>31717487</v>
      </c>
      <c r="AS473" s="3">
        <v>0</v>
      </c>
      <c r="AT473" s="3">
        <v>0</v>
      </c>
      <c r="AU473" s="3"/>
      <c r="AV473" s="3"/>
      <c r="AW473" s="3"/>
      <c r="AX473" s="3"/>
      <c r="AY473" s="3"/>
      <c r="AZ473" s="3"/>
      <c r="BA473" s="3">
        <v>0</v>
      </c>
      <c r="BB473" s="3">
        <v>0</v>
      </c>
      <c r="BC473" s="3">
        <v>0</v>
      </c>
      <c r="BD473" s="3">
        <v>0</v>
      </c>
      <c r="BE473" s="3">
        <v>0</v>
      </c>
      <c r="BF473" s="3">
        <v>0</v>
      </c>
      <c r="BG473" s="3">
        <v>716659</v>
      </c>
      <c r="BH473" s="3">
        <v>6734</v>
      </c>
      <c r="BI473" s="3">
        <v>880629</v>
      </c>
      <c r="BJ473" s="3">
        <v>13532477.467499999</v>
      </c>
      <c r="BK473" s="3">
        <v>9407543.7699999996</v>
      </c>
      <c r="BL473" s="3">
        <v>2614933.34</v>
      </c>
      <c r="BM473" s="3">
        <v>11269868.109999999</v>
      </c>
      <c r="BN473" s="53">
        <v>0.66781753914738451</v>
      </c>
      <c r="BO473" s="54">
        <v>2.6631019999999998E-4</v>
      </c>
      <c r="BP473" s="70">
        <v>6698</v>
      </c>
      <c r="BQ473" s="71"/>
      <c r="BR473" s="70"/>
      <c r="BS473" s="72"/>
      <c r="BT473" s="72"/>
      <c r="BU473" s="70">
        <v>17638417</v>
      </c>
      <c r="BV473" s="70">
        <v>233866</v>
      </c>
      <c r="BW473" s="74">
        <v>19482929</v>
      </c>
      <c r="BX473" s="70">
        <v>37355212</v>
      </c>
    </row>
    <row r="474" spans="1:76" x14ac:dyDescent="0.3">
      <c r="A474" s="73" t="s">
        <v>10</v>
      </c>
      <c r="B474" s="2" t="s">
        <v>23</v>
      </c>
      <c r="C474" s="2" t="s">
        <v>113</v>
      </c>
      <c r="D474" s="2" t="s">
        <v>16</v>
      </c>
      <c r="E474" s="2" t="s">
        <v>15</v>
      </c>
      <c r="F474" s="17" t="str">
        <f>+Tabela1[[#This Row],[WK]]&amp;Tabela1[[#This Row],[PK]]&amp;Tabela1[[#This Row],[GK]]</f>
        <v>061603</v>
      </c>
      <c r="G474" s="2" t="s">
        <v>471</v>
      </c>
      <c r="H474" s="3">
        <v>124244045.27</v>
      </c>
      <c r="I474" s="4">
        <v>1.125</v>
      </c>
      <c r="J474" s="3">
        <v>139774550.93000001</v>
      </c>
      <c r="K474" s="4">
        <v>7.0000000000000007E-2</v>
      </c>
      <c r="L474" s="3">
        <v>9784219</v>
      </c>
      <c r="M474" s="3"/>
      <c r="N474" s="5"/>
      <c r="O474" s="3">
        <v>1385978.67</v>
      </c>
      <c r="P474" s="4">
        <v>1.125</v>
      </c>
      <c r="Q474" s="3">
        <v>1559226</v>
      </c>
      <c r="R474" s="4">
        <v>1.6E-2</v>
      </c>
      <c r="S474" s="3">
        <v>24948</v>
      </c>
      <c r="T474" s="3"/>
      <c r="U474" s="5"/>
      <c r="V474" s="3">
        <v>7119765</v>
      </c>
      <c r="W474" s="5"/>
      <c r="X474" s="3">
        <v>22032445</v>
      </c>
      <c r="Y474" s="3">
        <v>10456288</v>
      </c>
      <c r="Z474" s="3">
        <v>40</v>
      </c>
      <c r="AA474" s="3">
        <v>693612</v>
      </c>
      <c r="AB474" s="3">
        <v>10882505</v>
      </c>
      <c r="AC474" s="3">
        <v>0</v>
      </c>
      <c r="AD474" s="3">
        <v>15224195</v>
      </c>
      <c r="AE474" s="3">
        <v>0</v>
      </c>
      <c r="AF474" s="3">
        <v>9784219</v>
      </c>
      <c r="AG474" s="3">
        <v>24948</v>
      </c>
      <c r="AH474" s="3">
        <v>15224195</v>
      </c>
      <c r="AI474" s="3">
        <v>7119765</v>
      </c>
      <c r="AJ474" s="3">
        <v>853963</v>
      </c>
      <c r="AK474" s="3">
        <v>1165478</v>
      </c>
      <c r="AL474" s="3">
        <v>663394</v>
      </c>
      <c r="AM474" s="3">
        <v>502084</v>
      </c>
      <c r="AN474" s="3">
        <v>311515</v>
      </c>
      <c r="AO474" s="3">
        <v>0</v>
      </c>
      <c r="AP474" s="3">
        <v>0</v>
      </c>
      <c r="AQ474" s="3">
        <v>311515</v>
      </c>
      <c r="AR474" s="3">
        <f>Tabela1[[#This Row],[Potrzeby finansowe 2027
w tym:]]+Tabela1[[#This Row],[Rozliczenie 2025 potrz. fin.]]</f>
        <v>22343960</v>
      </c>
      <c r="AS474" s="3">
        <v>0</v>
      </c>
      <c r="AT474" s="3">
        <v>0</v>
      </c>
      <c r="AU474" s="3"/>
      <c r="AV474" s="3"/>
      <c r="AW474" s="3"/>
      <c r="AX474" s="3"/>
      <c r="AY474" s="3"/>
      <c r="AZ474" s="3"/>
      <c r="BA474" s="3">
        <v>40</v>
      </c>
      <c r="BB474" s="3">
        <v>0</v>
      </c>
      <c r="BC474" s="3">
        <v>0</v>
      </c>
      <c r="BD474" s="3">
        <v>0.4</v>
      </c>
      <c r="BE474" s="3">
        <v>0</v>
      </c>
      <c r="BF474" s="3">
        <v>0</v>
      </c>
      <c r="BG474" s="3">
        <v>408456</v>
      </c>
      <c r="BH474" s="3">
        <v>3838</v>
      </c>
      <c r="BI474" s="3">
        <v>285156</v>
      </c>
      <c r="BJ474" s="3">
        <v>4381940.4399999995</v>
      </c>
      <c r="BK474" s="3">
        <v>2671978.4799999995</v>
      </c>
      <c r="BL474" s="3">
        <v>907002.72</v>
      </c>
      <c r="BM474" s="3">
        <v>5025842.4000000004</v>
      </c>
      <c r="BN474" s="53">
        <v>0.50568254945300917</v>
      </c>
      <c r="BO474" s="54">
        <v>1.707279E-4</v>
      </c>
      <c r="BP474" s="70">
        <v>4293</v>
      </c>
      <c r="BQ474" s="71"/>
      <c r="BR474" s="70"/>
      <c r="BS474" s="72"/>
      <c r="BT474" s="72"/>
      <c r="BU474" s="70">
        <v>9784219</v>
      </c>
      <c r="BV474" s="70">
        <v>24948</v>
      </c>
      <c r="BW474" s="74">
        <v>15224195</v>
      </c>
      <c r="BX474" s="70">
        <v>25033362</v>
      </c>
    </row>
    <row r="475" spans="1:76" x14ac:dyDescent="0.3">
      <c r="A475" s="73" t="s">
        <v>10</v>
      </c>
      <c r="B475" s="2" t="s">
        <v>23</v>
      </c>
      <c r="C475" s="2" t="s">
        <v>113</v>
      </c>
      <c r="D475" s="2" t="s">
        <v>18</v>
      </c>
      <c r="E475" s="2" t="s">
        <v>19</v>
      </c>
      <c r="F475" s="17" t="str">
        <f>+Tabela1[[#This Row],[WK]]&amp;Tabela1[[#This Row],[PK]]&amp;Tabela1[[#This Row],[GK]]</f>
        <v>061604</v>
      </c>
      <c r="G475" s="2" t="s">
        <v>472</v>
      </c>
      <c r="H475" s="3">
        <v>980237346.88999999</v>
      </c>
      <c r="I475" s="4">
        <v>1.125</v>
      </c>
      <c r="J475" s="3">
        <v>1102767015.25</v>
      </c>
      <c r="K475" s="4">
        <v>7.0000000000000007E-2</v>
      </c>
      <c r="L475" s="3">
        <v>77193691</v>
      </c>
      <c r="M475" s="3"/>
      <c r="N475" s="5"/>
      <c r="O475" s="3">
        <v>49905395.50999999</v>
      </c>
      <c r="P475" s="4">
        <v>1.125</v>
      </c>
      <c r="Q475" s="3">
        <v>56143569.950000003</v>
      </c>
      <c r="R475" s="4">
        <v>1.6E-2</v>
      </c>
      <c r="S475" s="3">
        <v>898297</v>
      </c>
      <c r="T475" s="3"/>
      <c r="U475" s="5"/>
      <c r="V475" s="3">
        <v>44181788</v>
      </c>
      <c r="W475" s="5"/>
      <c r="X475" s="3">
        <v>52264559</v>
      </c>
      <c r="Y475" s="3">
        <v>0</v>
      </c>
      <c r="Z475" s="3">
        <v>247303</v>
      </c>
      <c r="AA475" s="3">
        <v>3261539</v>
      </c>
      <c r="AB475" s="3">
        <v>40522222</v>
      </c>
      <c r="AC475" s="3">
        <v>8233495</v>
      </c>
      <c r="AD475" s="3">
        <v>8082771</v>
      </c>
      <c r="AE475" s="3">
        <v>0</v>
      </c>
      <c r="AF475" s="3">
        <v>77193691</v>
      </c>
      <c r="AG475" s="3">
        <v>898297</v>
      </c>
      <c r="AH475" s="3">
        <v>8082771</v>
      </c>
      <c r="AI475" s="3">
        <v>44181788</v>
      </c>
      <c r="AJ475" s="3">
        <v>1207350</v>
      </c>
      <c r="AK475" s="3">
        <v>1207350</v>
      </c>
      <c r="AL475" s="3">
        <v>2923637</v>
      </c>
      <c r="AM475" s="3">
        <v>-1716287</v>
      </c>
      <c r="AN475" s="3">
        <v>-261819</v>
      </c>
      <c r="AO475" s="3">
        <v>0</v>
      </c>
      <c r="AP475" s="3">
        <v>261819</v>
      </c>
      <c r="AQ475" s="3">
        <v>0</v>
      </c>
      <c r="AR475" s="3">
        <f>Tabela1[[#This Row],[Potrzeby finansowe 2027
w tym:]]+Tabela1[[#This Row],[Rozliczenie 2025 potrz. fin.]]</f>
        <v>52264559</v>
      </c>
      <c r="AS475" s="3">
        <v>0</v>
      </c>
      <c r="AT475" s="3">
        <v>0</v>
      </c>
      <c r="AU475" s="3"/>
      <c r="AV475" s="3"/>
      <c r="AW475" s="3"/>
      <c r="AX475" s="3"/>
      <c r="AY475" s="3"/>
      <c r="AZ475" s="3"/>
      <c r="BA475" s="3">
        <v>247303</v>
      </c>
      <c r="BB475" s="3">
        <v>0</v>
      </c>
      <c r="BC475" s="3">
        <v>0</v>
      </c>
      <c r="BD475" s="3">
        <v>2477.7399999999998</v>
      </c>
      <c r="BE475" s="3">
        <v>0</v>
      </c>
      <c r="BF475" s="3">
        <v>0</v>
      </c>
      <c r="BG475" s="3">
        <v>2005241</v>
      </c>
      <c r="BH475" s="3">
        <v>18842</v>
      </c>
      <c r="BI475" s="3">
        <v>1256298</v>
      </c>
      <c r="BJ475" s="3">
        <v>19305329.895</v>
      </c>
      <c r="BK475" s="3">
        <v>13037970.020000001</v>
      </c>
      <c r="BL475" s="3">
        <v>4792011.6100000003</v>
      </c>
      <c r="BM475" s="3">
        <v>15485416.279999999</v>
      </c>
      <c r="BN475" s="53">
        <v>1.0261417792824301</v>
      </c>
      <c r="BO475" s="54">
        <v>7.2323009999999998E-4</v>
      </c>
      <c r="BP475" s="70">
        <v>18188</v>
      </c>
      <c r="BQ475" s="71"/>
      <c r="BR475" s="70"/>
      <c r="BS475" s="72"/>
      <c r="BT475" s="72"/>
      <c r="BU475" s="70">
        <v>77193691</v>
      </c>
      <c r="BV475" s="70">
        <v>898297</v>
      </c>
      <c r="BW475" s="74">
        <v>8082771</v>
      </c>
      <c r="BX475" s="70">
        <v>86174759</v>
      </c>
    </row>
    <row r="476" spans="1:76" x14ac:dyDescent="0.3">
      <c r="A476" s="73" t="s">
        <v>10</v>
      </c>
      <c r="B476" s="2" t="s">
        <v>23</v>
      </c>
      <c r="C476" s="2" t="s">
        <v>113</v>
      </c>
      <c r="D476" s="2" t="s">
        <v>21</v>
      </c>
      <c r="E476" s="2" t="s">
        <v>15</v>
      </c>
      <c r="F476" s="17" t="str">
        <f>+Tabela1[[#This Row],[WK]]&amp;Tabela1[[#This Row],[PK]]&amp;Tabela1[[#This Row],[GK]]</f>
        <v>061605</v>
      </c>
      <c r="G476" s="2" t="s">
        <v>473</v>
      </c>
      <c r="H476" s="3">
        <v>232683099.86000001</v>
      </c>
      <c r="I476" s="4">
        <v>1.125</v>
      </c>
      <c r="J476" s="3">
        <v>261768487.34</v>
      </c>
      <c r="K476" s="4">
        <v>7.0000000000000007E-2</v>
      </c>
      <c r="L476" s="3">
        <v>18323794</v>
      </c>
      <c r="M476" s="3"/>
      <c r="N476" s="5"/>
      <c r="O476" s="3">
        <v>25973283.719999999</v>
      </c>
      <c r="P476" s="4">
        <v>1.125</v>
      </c>
      <c r="Q476" s="3">
        <v>29219944.190000001</v>
      </c>
      <c r="R476" s="4">
        <v>1.6E-2</v>
      </c>
      <c r="S476" s="3">
        <v>467519</v>
      </c>
      <c r="T476" s="3"/>
      <c r="U476" s="5"/>
      <c r="V476" s="3">
        <v>11309696</v>
      </c>
      <c r="W476" s="5"/>
      <c r="X476" s="3">
        <v>15572005</v>
      </c>
      <c r="Y476" s="3">
        <v>0</v>
      </c>
      <c r="Z476" s="3">
        <v>144028</v>
      </c>
      <c r="AA476" s="3">
        <v>684636</v>
      </c>
      <c r="AB476" s="3">
        <v>9790680</v>
      </c>
      <c r="AC476" s="3">
        <v>4952661</v>
      </c>
      <c r="AD476" s="3">
        <v>4262309</v>
      </c>
      <c r="AE476" s="3">
        <v>0</v>
      </c>
      <c r="AF476" s="3">
        <v>18323794</v>
      </c>
      <c r="AG476" s="3">
        <v>467519</v>
      </c>
      <c r="AH476" s="3">
        <v>4262309</v>
      </c>
      <c r="AI476" s="3">
        <v>11309696</v>
      </c>
      <c r="AJ476" s="3">
        <v>-264480</v>
      </c>
      <c r="AK476" s="3">
        <v>-264480</v>
      </c>
      <c r="AL476" s="3">
        <v>988162</v>
      </c>
      <c r="AM476" s="3">
        <v>-1252642</v>
      </c>
      <c r="AN476" s="3">
        <v>-20552</v>
      </c>
      <c r="AO476" s="3">
        <v>0</v>
      </c>
      <c r="AP476" s="3">
        <v>20552</v>
      </c>
      <c r="AQ476" s="3">
        <v>0</v>
      </c>
      <c r="AR476" s="3">
        <f>Tabela1[[#This Row],[Potrzeby finansowe 2027
w tym:]]+Tabela1[[#This Row],[Rozliczenie 2025 potrz. fin.]]</f>
        <v>15572005</v>
      </c>
      <c r="AS476" s="3">
        <v>0</v>
      </c>
      <c r="AT476" s="3">
        <v>0</v>
      </c>
      <c r="AU476" s="3"/>
      <c r="AV476" s="3"/>
      <c r="AW476" s="3"/>
      <c r="AX476" s="3"/>
      <c r="AY476" s="3"/>
      <c r="AZ476" s="3"/>
      <c r="BA476" s="3">
        <v>144028</v>
      </c>
      <c r="BB476" s="3">
        <v>0</v>
      </c>
      <c r="BC476" s="3">
        <v>0</v>
      </c>
      <c r="BD476" s="3">
        <v>0</v>
      </c>
      <c r="BE476" s="3">
        <v>2886.05</v>
      </c>
      <c r="BF476" s="3">
        <v>0</v>
      </c>
      <c r="BG476" s="3">
        <v>492531</v>
      </c>
      <c r="BH476" s="3">
        <v>4628</v>
      </c>
      <c r="BI476" s="3">
        <v>192105</v>
      </c>
      <c r="BJ476" s="3">
        <v>2952044.1399999997</v>
      </c>
      <c r="BK476" s="3">
        <v>1848470.6399999997</v>
      </c>
      <c r="BL476" s="3">
        <v>227435.88</v>
      </c>
      <c r="BM476" s="3">
        <v>3959422.24</v>
      </c>
      <c r="BN476" s="53">
        <v>1.050865952267704</v>
      </c>
      <c r="BO476" s="54">
        <v>1.7269259999999999E-4</v>
      </c>
      <c r="BP476" s="70">
        <v>4343</v>
      </c>
      <c r="BQ476" s="71"/>
      <c r="BR476" s="70"/>
      <c r="BS476" s="72"/>
      <c r="BT476" s="72"/>
      <c r="BU476" s="70">
        <v>18323794</v>
      </c>
      <c r="BV476" s="70">
        <v>467519</v>
      </c>
      <c r="BW476" s="74">
        <v>4262309</v>
      </c>
      <c r="BX476" s="70">
        <v>23053622</v>
      </c>
    </row>
    <row r="477" spans="1:76" x14ac:dyDescent="0.3">
      <c r="A477" s="73" t="s">
        <v>10</v>
      </c>
      <c r="B477" s="2" t="s">
        <v>23</v>
      </c>
      <c r="C477" s="2" t="s">
        <v>113</v>
      </c>
      <c r="D477" s="2" t="s">
        <v>23</v>
      </c>
      <c r="E477" s="2" t="s">
        <v>15</v>
      </c>
      <c r="F477" s="17" t="str">
        <f>+Tabela1[[#This Row],[WK]]&amp;Tabela1[[#This Row],[PK]]&amp;Tabela1[[#This Row],[GK]]</f>
        <v>061606</v>
      </c>
      <c r="G477" s="2" t="s">
        <v>474</v>
      </c>
      <c r="H477" s="3">
        <v>101822929.17</v>
      </c>
      <c r="I477" s="4">
        <v>1.125</v>
      </c>
      <c r="J477" s="3">
        <v>114550795.31999999</v>
      </c>
      <c r="K477" s="4">
        <v>7.0000000000000007E-2</v>
      </c>
      <c r="L477" s="3">
        <v>8018556</v>
      </c>
      <c r="M477" s="3"/>
      <c r="N477" s="5"/>
      <c r="O477" s="3">
        <v>1671011.75</v>
      </c>
      <c r="P477" s="4">
        <v>1.125</v>
      </c>
      <c r="Q477" s="3">
        <v>1879888.22</v>
      </c>
      <c r="R477" s="4">
        <v>1.6E-2</v>
      </c>
      <c r="S477" s="3">
        <v>30078</v>
      </c>
      <c r="T477" s="3"/>
      <c r="U477" s="5"/>
      <c r="V477" s="3">
        <v>5904586</v>
      </c>
      <c r="W477" s="5"/>
      <c r="X477" s="3">
        <v>13200429</v>
      </c>
      <c r="Y477" s="3">
        <v>3395616</v>
      </c>
      <c r="Z477" s="3">
        <v>490680</v>
      </c>
      <c r="AA477" s="3">
        <v>591243</v>
      </c>
      <c r="AB477" s="3">
        <v>6099992</v>
      </c>
      <c r="AC477" s="3">
        <v>2622898</v>
      </c>
      <c r="AD477" s="3">
        <v>7295843</v>
      </c>
      <c r="AE477" s="3">
        <v>0</v>
      </c>
      <c r="AF477" s="3">
        <v>8018556</v>
      </c>
      <c r="AG477" s="3">
        <v>30078</v>
      </c>
      <c r="AH477" s="3">
        <v>7295843</v>
      </c>
      <c r="AI477" s="3">
        <v>5904586</v>
      </c>
      <c r="AJ477" s="3">
        <v>763344</v>
      </c>
      <c r="AK477" s="3">
        <v>763344</v>
      </c>
      <c r="AL477" s="3">
        <v>427738</v>
      </c>
      <c r="AM477" s="3">
        <v>335606</v>
      </c>
      <c r="AN477" s="3">
        <v>10374</v>
      </c>
      <c r="AO477" s="3">
        <v>0</v>
      </c>
      <c r="AP477" s="3">
        <v>-10374</v>
      </c>
      <c r="AQ477" s="3">
        <v>0</v>
      </c>
      <c r="AR477" s="3">
        <f>Tabela1[[#This Row],[Potrzeby finansowe 2027
w tym:]]+Tabela1[[#This Row],[Rozliczenie 2025 potrz. fin.]]</f>
        <v>13200429</v>
      </c>
      <c r="AS477" s="3">
        <v>0</v>
      </c>
      <c r="AT477" s="3">
        <v>0</v>
      </c>
      <c r="AU477" s="3"/>
      <c r="AV477" s="3"/>
      <c r="AW477" s="3"/>
      <c r="AX477" s="3"/>
      <c r="AY477" s="3"/>
      <c r="AZ477" s="3"/>
      <c r="BA477" s="3">
        <v>490680</v>
      </c>
      <c r="BB477" s="3">
        <v>0</v>
      </c>
      <c r="BC477" s="3">
        <v>0</v>
      </c>
      <c r="BD477" s="3">
        <v>4916.1400000000003</v>
      </c>
      <c r="BE477" s="3">
        <v>0</v>
      </c>
      <c r="BF477" s="3">
        <v>0</v>
      </c>
      <c r="BG477" s="3">
        <v>377782</v>
      </c>
      <c r="BH477" s="3">
        <v>2719</v>
      </c>
      <c r="BI477" s="3">
        <v>213461</v>
      </c>
      <c r="BJ477" s="3">
        <v>3280226.9374999991</v>
      </c>
      <c r="BK477" s="3">
        <v>1236092.709999999</v>
      </c>
      <c r="BL477" s="3">
        <v>340512.63</v>
      </c>
      <c r="BM477" s="3">
        <v>7495511.6500000004</v>
      </c>
      <c r="BN477" s="53">
        <v>0.72824860337800668</v>
      </c>
      <c r="BO477" s="54">
        <v>1.086986E-4</v>
      </c>
      <c r="BP477" s="70">
        <v>2733</v>
      </c>
      <c r="BQ477" s="71"/>
      <c r="BR477" s="70"/>
      <c r="BS477" s="72"/>
      <c r="BT477" s="72"/>
      <c r="BU477" s="70">
        <v>8018556</v>
      </c>
      <c r="BV477" s="70">
        <v>30078</v>
      </c>
      <c r="BW477" s="74">
        <v>7295843</v>
      </c>
      <c r="BX477" s="70">
        <v>15344477</v>
      </c>
    </row>
    <row r="478" spans="1:76" x14ac:dyDescent="0.3">
      <c r="A478" s="73" t="s">
        <v>10</v>
      </c>
      <c r="B478" s="2" t="s">
        <v>23</v>
      </c>
      <c r="C478" s="2" t="s">
        <v>120</v>
      </c>
      <c r="D478" s="2" t="s">
        <v>12</v>
      </c>
      <c r="E478" s="2" t="s">
        <v>13</v>
      </c>
      <c r="F478" s="17" t="str">
        <f>+Tabela1[[#This Row],[WK]]&amp;Tabela1[[#This Row],[PK]]&amp;Tabela1[[#This Row],[GK]]</f>
        <v>061701</v>
      </c>
      <c r="G478" s="2" t="s">
        <v>475</v>
      </c>
      <c r="H478" s="3">
        <v>1986607426.52</v>
      </c>
      <c r="I478" s="4">
        <v>1.125</v>
      </c>
      <c r="J478" s="3">
        <v>2234933354.8400002</v>
      </c>
      <c r="K478" s="4">
        <v>7.0000000000000007E-2</v>
      </c>
      <c r="L478" s="3">
        <v>156445335</v>
      </c>
      <c r="M478" s="3"/>
      <c r="N478" s="5"/>
      <c r="O478" s="3">
        <v>504013544.92000002</v>
      </c>
      <c r="P478" s="4">
        <v>1.125</v>
      </c>
      <c r="Q478" s="3">
        <v>567015238.03999996</v>
      </c>
      <c r="R478" s="4">
        <v>1.6E-2</v>
      </c>
      <c r="S478" s="3">
        <v>9072244</v>
      </c>
      <c r="T478" s="3"/>
      <c r="U478" s="5"/>
      <c r="V478" s="3">
        <v>93686185</v>
      </c>
      <c r="W478" s="5"/>
      <c r="X478" s="3">
        <v>73080487</v>
      </c>
      <c r="Y478" s="3">
        <v>0</v>
      </c>
      <c r="Z478" s="3">
        <v>6087</v>
      </c>
      <c r="AA478" s="3">
        <v>6465030</v>
      </c>
      <c r="AB478" s="3">
        <v>66609370</v>
      </c>
      <c r="AC478" s="3">
        <v>0</v>
      </c>
      <c r="AD478" s="3">
        <v>0</v>
      </c>
      <c r="AE478" s="3">
        <v>0</v>
      </c>
      <c r="AF478" s="3">
        <v>156445335</v>
      </c>
      <c r="AG478" s="3">
        <v>9072244</v>
      </c>
      <c r="AH478" s="3">
        <v>0</v>
      </c>
      <c r="AI478" s="3">
        <v>93686185</v>
      </c>
      <c r="AJ478" s="3">
        <v>2783517</v>
      </c>
      <c r="AK478" s="3">
        <v>2821321</v>
      </c>
      <c r="AL478" s="3">
        <v>5764429</v>
      </c>
      <c r="AM478" s="3">
        <v>-2943108</v>
      </c>
      <c r="AN478" s="3">
        <v>37804</v>
      </c>
      <c r="AO478" s="3">
        <v>0</v>
      </c>
      <c r="AP478" s="3">
        <v>0</v>
      </c>
      <c r="AQ478" s="3">
        <v>37804</v>
      </c>
      <c r="AR478" s="3">
        <f>Tabela1[[#This Row],[Potrzeby finansowe 2027
w tym:]]+Tabela1[[#This Row],[Rozliczenie 2025 potrz. fin.]]</f>
        <v>73118291</v>
      </c>
      <c r="AS478" s="3">
        <v>0</v>
      </c>
      <c r="AT478" s="3">
        <v>0</v>
      </c>
      <c r="AU478" s="3"/>
      <c r="AV478" s="3"/>
      <c r="AW478" s="3"/>
      <c r="AX478" s="3"/>
      <c r="AY478" s="3"/>
      <c r="AZ478" s="3"/>
      <c r="BA478" s="3">
        <v>6087</v>
      </c>
      <c r="BB478" s="3">
        <v>0</v>
      </c>
      <c r="BC478" s="3">
        <v>0</v>
      </c>
      <c r="BD478" s="3">
        <v>0</v>
      </c>
      <c r="BE478" s="3">
        <v>121.97</v>
      </c>
      <c r="BF478" s="3">
        <v>0</v>
      </c>
      <c r="BG478" s="3">
        <v>3854145</v>
      </c>
      <c r="BH478" s="3">
        <v>36215</v>
      </c>
      <c r="BI478" s="3">
        <v>2610885</v>
      </c>
      <c r="BJ478" s="3">
        <v>40121057.262500003</v>
      </c>
      <c r="BK478" s="3">
        <v>34128066.390000001</v>
      </c>
      <c r="BL478" s="3">
        <v>3738951.41</v>
      </c>
      <c r="BM478" s="3">
        <v>16494060.670000002</v>
      </c>
      <c r="BN478" s="53">
        <v>1.1272040513695756</v>
      </c>
      <c r="BO478" s="54">
        <v>1.4132801999999999E-3</v>
      </c>
      <c r="BP478" s="70">
        <v>35542</v>
      </c>
      <c r="BQ478" s="71"/>
      <c r="BR478" s="70"/>
      <c r="BS478" s="72"/>
      <c r="BT478" s="72"/>
      <c r="BU478" s="70">
        <v>156445335</v>
      </c>
      <c r="BV478" s="70">
        <v>9072244</v>
      </c>
      <c r="BW478" s="74">
        <v>0</v>
      </c>
      <c r="BX478" s="70">
        <v>165517579</v>
      </c>
    </row>
    <row r="479" spans="1:76" x14ac:dyDescent="0.3">
      <c r="A479" s="73" t="s">
        <v>10</v>
      </c>
      <c r="B479" s="2" t="s">
        <v>23</v>
      </c>
      <c r="C479" s="2" t="s">
        <v>120</v>
      </c>
      <c r="D479" s="2" t="s">
        <v>11</v>
      </c>
      <c r="E479" s="2" t="s">
        <v>15</v>
      </c>
      <c r="F479" s="17" t="str">
        <f>+Tabela1[[#This Row],[WK]]&amp;Tabela1[[#This Row],[PK]]&amp;Tabela1[[#This Row],[GK]]</f>
        <v>061702</v>
      </c>
      <c r="G479" s="2" t="s">
        <v>476</v>
      </c>
      <c r="H479" s="3">
        <v>520040199.88999999</v>
      </c>
      <c r="I479" s="4">
        <v>1.125</v>
      </c>
      <c r="J479" s="3">
        <v>585045224.88</v>
      </c>
      <c r="K479" s="4">
        <v>7.0000000000000007E-2</v>
      </c>
      <c r="L479" s="3">
        <v>40953166</v>
      </c>
      <c r="M479" s="3"/>
      <c r="N479" s="5"/>
      <c r="O479" s="3">
        <v>26855132.91</v>
      </c>
      <c r="P479" s="4">
        <v>1.125</v>
      </c>
      <c r="Q479" s="3">
        <v>30212024.52</v>
      </c>
      <c r="R479" s="4">
        <v>1.6E-2</v>
      </c>
      <c r="S479" s="3">
        <v>483392</v>
      </c>
      <c r="T479" s="3"/>
      <c r="U479" s="5"/>
      <c r="V479" s="3">
        <v>24955601</v>
      </c>
      <c r="W479" s="5"/>
      <c r="X479" s="3">
        <v>28813767</v>
      </c>
      <c r="Y479" s="3">
        <v>0</v>
      </c>
      <c r="Z479" s="3">
        <v>8359</v>
      </c>
      <c r="AA479" s="3">
        <v>2367847</v>
      </c>
      <c r="AB479" s="3">
        <v>18457650</v>
      </c>
      <c r="AC479" s="3">
        <v>7979911</v>
      </c>
      <c r="AD479" s="3">
        <v>7156241</v>
      </c>
      <c r="AE479" s="3">
        <v>0</v>
      </c>
      <c r="AF479" s="3">
        <v>40953166</v>
      </c>
      <c r="AG479" s="3">
        <v>483392</v>
      </c>
      <c r="AH479" s="3">
        <v>7156241</v>
      </c>
      <c r="AI479" s="3">
        <v>24955601</v>
      </c>
      <c r="AJ479" s="3">
        <v>355144</v>
      </c>
      <c r="AK479" s="3">
        <v>586280</v>
      </c>
      <c r="AL479" s="3">
        <v>2331261</v>
      </c>
      <c r="AM479" s="3">
        <v>-1744981</v>
      </c>
      <c r="AN479" s="3">
        <v>231136</v>
      </c>
      <c r="AO479" s="3">
        <v>0</v>
      </c>
      <c r="AP479" s="3">
        <v>0</v>
      </c>
      <c r="AQ479" s="3">
        <v>231136</v>
      </c>
      <c r="AR479" s="3">
        <f>Tabela1[[#This Row],[Potrzeby finansowe 2027
w tym:]]+Tabela1[[#This Row],[Rozliczenie 2025 potrz. fin.]]</f>
        <v>29044903</v>
      </c>
      <c r="AS479" s="3">
        <v>0</v>
      </c>
      <c r="AT479" s="3">
        <v>0</v>
      </c>
      <c r="AU479" s="3"/>
      <c r="AV479" s="3"/>
      <c r="AW479" s="3"/>
      <c r="AX479" s="3"/>
      <c r="AY479" s="3"/>
      <c r="AZ479" s="3"/>
      <c r="BA479" s="3">
        <v>8359</v>
      </c>
      <c r="BB479" s="3">
        <v>0</v>
      </c>
      <c r="BC479" s="3">
        <v>0</v>
      </c>
      <c r="BD479" s="3">
        <v>83.75</v>
      </c>
      <c r="BE479" s="3">
        <v>0</v>
      </c>
      <c r="BF479" s="3">
        <v>0</v>
      </c>
      <c r="BG479" s="3">
        <v>1162470</v>
      </c>
      <c r="BH479" s="3">
        <v>10923</v>
      </c>
      <c r="BI479" s="3">
        <v>1205377</v>
      </c>
      <c r="BJ479" s="3">
        <v>18522829.0625</v>
      </c>
      <c r="BK479" s="3">
        <v>14262331.530000001</v>
      </c>
      <c r="BL479" s="3">
        <v>3376213.2</v>
      </c>
      <c r="BM479" s="3">
        <v>10289563.73</v>
      </c>
      <c r="BN479" s="53">
        <v>1.0872406106898707</v>
      </c>
      <c r="BO479" s="54">
        <v>3.5541970000000002E-4</v>
      </c>
      <c r="BP479" s="70">
        <v>8938</v>
      </c>
      <c r="BQ479" s="71"/>
      <c r="BR479" s="70"/>
      <c r="BS479" s="72"/>
      <c r="BT479" s="72"/>
      <c r="BU479" s="70">
        <v>40953166</v>
      </c>
      <c r="BV479" s="70">
        <v>483392</v>
      </c>
      <c r="BW479" s="74">
        <v>7156241</v>
      </c>
      <c r="BX479" s="70">
        <v>48592799</v>
      </c>
    </row>
    <row r="480" spans="1:76" x14ac:dyDescent="0.3">
      <c r="A480" s="73" t="s">
        <v>10</v>
      </c>
      <c r="B480" s="2" t="s">
        <v>23</v>
      </c>
      <c r="C480" s="2" t="s">
        <v>120</v>
      </c>
      <c r="D480" s="2" t="s">
        <v>16</v>
      </c>
      <c r="E480" s="2" t="s">
        <v>19</v>
      </c>
      <c r="F480" s="17" t="str">
        <f>+Tabela1[[#This Row],[WK]]&amp;Tabela1[[#This Row],[PK]]&amp;Tabela1[[#This Row],[GK]]</f>
        <v>061703</v>
      </c>
      <c r="G480" s="2" t="s">
        <v>477</v>
      </c>
      <c r="H480" s="3">
        <v>414745311.60000002</v>
      </c>
      <c r="I480" s="4">
        <v>1.125</v>
      </c>
      <c r="J480" s="3">
        <v>466588475.55000001</v>
      </c>
      <c r="K480" s="4">
        <v>7.0000000000000007E-2</v>
      </c>
      <c r="L480" s="3">
        <v>32661193</v>
      </c>
      <c r="M480" s="3"/>
      <c r="N480" s="5"/>
      <c r="O480" s="3">
        <v>33369427.760000002</v>
      </c>
      <c r="P480" s="4">
        <v>1.125</v>
      </c>
      <c r="Q480" s="3">
        <v>37540606.229999997</v>
      </c>
      <c r="R480" s="4">
        <v>1.6E-2</v>
      </c>
      <c r="S480" s="3">
        <v>600650</v>
      </c>
      <c r="T480" s="3"/>
      <c r="U480" s="5"/>
      <c r="V480" s="3">
        <v>20947985</v>
      </c>
      <c r="W480" s="5"/>
      <c r="X480" s="3">
        <v>32519864</v>
      </c>
      <c r="Y480" s="3">
        <v>2551910</v>
      </c>
      <c r="Z480" s="3">
        <v>115145</v>
      </c>
      <c r="AA480" s="3">
        <v>1866804</v>
      </c>
      <c r="AB480" s="3">
        <v>18821464</v>
      </c>
      <c r="AC480" s="3">
        <v>9164541</v>
      </c>
      <c r="AD480" s="3">
        <v>11571880</v>
      </c>
      <c r="AE480" s="3">
        <v>0</v>
      </c>
      <c r="AF480" s="3">
        <v>32661193</v>
      </c>
      <c r="AG480" s="3">
        <v>600650</v>
      </c>
      <c r="AH480" s="3">
        <v>11571880</v>
      </c>
      <c r="AI480" s="3">
        <v>20947985</v>
      </c>
      <c r="AJ480" s="3">
        <v>1321416</v>
      </c>
      <c r="AK480" s="3">
        <v>1321416</v>
      </c>
      <c r="AL480" s="3">
        <v>1413370</v>
      </c>
      <c r="AM480" s="3">
        <v>-91954</v>
      </c>
      <c r="AN480" s="3">
        <v>557534</v>
      </c>
      <c r="AO480" s="3">
        <v>0</v>
      </c>
      <c r="AP480" s="3">
        <v>-557534</v>
      </c>
      <c r="AQ480" s="3">
        <v>0</v>
      </c>
      <c r="AR480" s="3">
        <f>Tabela1[[#This Row],[Potrzeby finansowe 2027
w tym:]]+Tabela1[[#This Row],[Rozliczenie 2025 potrz. fin.]]</f>
        <v>32519864</v>
      </c>
      <c r="AS480" s="3">
        <v>0</v>
      </c>
      <c r="AT480" s="3">
        <v>0</v>
      </c>
      <c r="AU480" s="3"/>
      <c r="AV480" s="3"/>
      <c r="AW480" s="3"/>
      <c r="AX480" s="3"/>
      <c r="AY480" s="3"/>
      <c r="AZ480" s="3"/>
      <c r="BA480" s="3">
        <v>115145</v>
      </c>
      <c r="BB480" s="3">
        <v>0</v>
      </c>
      <c r="BC480" s="3">
        <v>25.46</v>
      </c>
      <c r="BD480" s="3">
        <v>1068.78</v>
      </c>
      <c r="BE480" s="3">
        <v>0</v>
      </c>
      <c r="BF480" s="3">
        <v>0</v>
      </c>
      <c r="BG480" s="3">
        <v>1064985</v>
      </c>
      <c r="BH480" s="3">
        <v>10007</v>
      </c>
      <c r="BI480" s="3">
        <v>801819</v>
      </c>
      <c r="BJ480" s="3">
        <v>12321418.942500001</v>
      </c>
      <c r="BK480" s="3">
        <v>7908001.7700000014</v>
      </c>
      <c r="BL480" s="3">
        <v>3410375</v>
      </c>
      <c r="BM480" s="3">
        <v>10832918.689999999</v>
      </c>
      <c r="BN480" s="53">
        <v>0.93397685198138458</v>
      </c>
      <c r="BO480" s="54">
        <v>3.5835320000000002E-4</v>
      </c>
      <c r="BP480" s="70">
        <v>9012</v>
      </c>
      <c r="BQ480" s="71"/>
      <c r="BR480" s="70"/>
      <c r="BS480" s="72"/>
      <c r="BT480" s="72"/>
      <c r="BU480" s="70">
        <v>32661193</v>
      </c>
      <c r="BV480" s="70">
        <v>600650</v>
      </c>
      <c r="BW480" s="74">
        <v>11571880</v>
      </c>
      <c r="BX480" s="70">
        <v>44833723</v>
      </c>
    </row>
    <row r="481" spans="1:76" x14ac:dyDescent="0.3">
      <c r="A481" s="73" t="s">
        <v>10</v>
      </c>
      <c r="B481" s="2" t="s">
        <v>23</v>
      </c>
      <c r="C481" s="2" t="s">
        <v>120</v>
      </c>
      <c r="D481" s="2" t="s">
        <v>18</v>
      </c>
      <c r="E481" s="2" t="s">
        <v>15</v>
      </c>
      <c r="F481" s="17" t="str">
        <f>+Tabela1[[#This Row],[WK]]&amp;Tabela1[[#This Row],[PK]]&amp;Tabela1[[#This Row],[GK]]</f>
        <v>061704</v>
      </c>
      <c r="G481" s="2" t="s">
        <v>478</v>
      </c>
      <c r="H481" s="3">
        <v>95414579.549999997</v>
      </c>
      <c r="I481" s="4">
        <v>1.125</v>
      </c>
      <c r="J481" s="3">
        <v>107341401.98999999</v>
      </c>
      <c r="K481" s="4">
        <v>7.0000000000000007E-2</v>
      </c>
      <c r="L481" s="3">
        <v>7513898</v>
      </c>
      <c r="M481" s="3"/>
      <c r="N481" s="5"/>
      <c r="O481" s="3">
        <v>1949271.42</v>
      </c>
      <c r="P481" s="4">
        <v>1.125</v>
      </c>
      <c r="Q481" s="3">
        <v>2192930.35</v>
      </c>
      <c r="R481" s="4">
        <v>1.6E-2</v>
      </c>
      <c r="S481" s="3">
        <v>35087</v>
      </c>
      <c r="T481" s="3"/>
      <c r="U481" s="5"/>
      <c r="V481" s="3">
        <v>5420318</v>
      </c>
      <c r="W481" s="5"/>
      <c r="X481" s="3">
        <v>10451639</v>
      </c>
      <c r="Y481" s="3">
        <v>1787216</v>
      </c>
      <c r="Z481" s="3">
        <v>467081</v>
      </c>
      <c r="AA481" s="3">
        <v>804677</v>
      </c>
      <c r="AB481" s="3">
        <v>4181496</v>
      </c>
      <c r="AC481" s="3">
        <v>3211169</v>
      </c>
      <c r="AD481" s="3">
        <v>5031321</v>
      </c>
      <c r="AE481" s="3">
        <v>0</v>
      </c>
      <c r="AF481" s="3">
        <v>7513898</v>
      </c>
      <c r="AG481" s="3">
        <v>35087</v>
      </c>
      <c r="AH481" s="3">
        <v>5031321</v>
      </c>
      <c r="AI481" s="3">
        <v>5420318</v>
      </c>
      <c r="AJ481" s="3">
        <v>-348140</v>
      </c>
      <c r="AK481" s="3">
        <v>-348140</v>
      </c>
      <c r="AL481" s="3">
        <v>341033</v>
      </c>
      <c r="AM481" s="3">
        <v>-689173</v>
      </c>
      <c r="AN481" s="3">
        <v>140422</v>
      </c>
      <c r="AO481" s="3">
        <v>0</v>
      </c>
      <c r="AP481" s="3">
        <v>-140422</v>
      </c>
      <c r="AQ481" s="3">
        <v>0</v>
      </c>
      <c r="AR481" s="3">
        <f>Tabela1[[#This Row],[Potrzeby finansowe 2027
w tym:]]+Tabela1[[#This Row],[Rozliczenie 2025 potrz. fin.]]</f>
        <v>10451639</v>
      </c>
      <c r="AS481" s="3">
        <v>0</v>
      </c>
      <c r="AT481" s="3">
        <v>0</v>
      </c>
      <c r="AU481" s="3"/>
      <c r="AV481" s="3"/>
      <c r="AW481" s="3"/>
      <c r="AX481" s="3"/>
      <c r="AY481" s="3"/>
      <c r="AZ481" s="3"/>
      <c r="BA481" s="3">
        <v>467081</v>
      </c>
      <c r="BB481" s="3">
        <v>0</v>
      </c>
      <c r="BC481" s="3">
        <v>0</v>
      </c>
      <c r="BD481" s="3">
        <v>4679.7</v>
      </c>
      <c r="BE481" s="3">
        <v>0</v>
      </c>
      <c r="BF481" s="3">
        <v>0</v>
      </c>
      <c r="BG481" s="3">
        <v>377782</v>
      </c>
      <c r="BH481" s="3">
        <v>3148</v>
      </c>
      <c r="BI481" s="3">
        <v>426895</v>
      </c>
      <c r="BJ481" s="3">
        <v>6560027.1224999987</v>
      </c>
      <c r="BK481" s="3">
        <v>3054740.879999999</v>
      </c>
      <c r="BL481" s="3">
        <v>2454603.16</v>
      </c>
      <c r="BM481" s="3">
        <v>9111938.6500000004</v>
      </c>
      <c r="BN481" s="53">
        <v>0.83305074470962381</v>
      </c>
      <c r="BO481" s="54">
        <v>9.9276299999999997E-5</v>
      </c>
      <c r="BP481" s="70">
        <v>2496</v>
      </c>
      <c r="BQ481" s="71"/>
      <c r="BR481" s="70"/>
      <c r="BS481" s="72"/>
      <c r="BT481" s="72"/>
      <c r="BU481" s="70">
        <v>7513898</v>
      </c>
      <c r="BV481" s="70">
        <v>35087</v>
      </c>
      <c r="BW481" s="74">
        <v>5031321</v>
      </c>
      <c r="BX481" s="70">
        <v>12580306</v>
      </c>
    </row>
    <row r="482" spans="1:76" x14ac:dyDescent="0.3">
      <c r="A482" s="73" t="s">
        <v>10</v>
      </c>
      <c r="B482" s="2" t="s">
        <v>23</v>
      </c>
      <c r="C482" s="2" t="s">
        <v>120</v>
      </c>
      <c r="D482" s="2" t="s">
        <v>21</v>
      </c>
      <c r="E482" s="2" t="s">
        <v>15</v>
      </c>
      <c r="F482" s="17" t="str">
        <f>+Tabela1[[#This Row],[WK]]&amp;Tabela1[[#This Row],[PK]]&amp;Tabela1[[#This Row],[GK]]</f>
        <v>061705</v>
      </c>
      <c r="G482" s="2" t="s">
        <v>479</v>
      </c>
      <c r="H482" s="3">
        <v>329342019.51999998</v>
      </c>
      <c r="I482" s="4">
        <v>1.125</v>
      </c>
      <c r="J482" s="3">
        <v>370509771.95999998</v>
      </c>
      <c r="K482" s="4">
        <v>7.0000000000000007E-2</v>
      </c>
      <c r="L482" s="3">
        <v>25935684</v>
      </c>
      <c r="M482" s="3"/>
      <c r="N482" s="5"/>
      <c r="O482" s="3">
        <v>20456589.370000001</v>
      </c>
      <c r="P482" s="4">
        <v>1.125</v>
      </c>
      <c r="Q482" s="3">
        <v>23013663.039999999</v>
      </c>
      <c r="R482" s="4">
        <v>1.6E-2</v>
      </c>
      <c r="S482" s="3">
        <v>368219</v>
      </c>
      <c r="T482" s="3"/>
      <c r="U482" s="5"/>
      <c r="V482" s="3">
        <v>18353772</v>
      </c>
      <c r="W482" s="5"/>
      <c r="X482" s="3">
        <v>28864465</v>
      </c>
      <c r="Y482" s="3">
        <v>4959811</v>
      </c>
      <c r="Z482" s="3">
        <v>79553</v>
      </c>
      <c r="AA482" s="3">
        <v>1481542</v>
      </c>
      <c r="AB482" s="3">
        <v>16000879</v>
      </c>
      <c r="AC482" s="3">
        <v>6342680</v>
      </c>
      <c r="AD482" s="3">
        <v>10510694</v>
      </c>
      <c r="AE482" s="3">
        <v>0</v>
      </c>
      <c r="AF482" s="3">
        <v>25935684</v>
      </c>
      <c r="AG482" s="3">
        <v>368219</v>
      </c>
      <c r="AH482" s="3">
        <v>10510694</v>
      </c>
      <c r="AI482" s="3">
        <v>18353772</v>
      </c>
      <c r="AJ482" s="3">
        <v>102176</v>
      </c>
      <c r="AK482" s="3">
        <v>102176</v>
      </c>
      <c r="AL482" s="3">
        <v>1266474</v>
      </c>
      <c r="AM482" s="3">
        <v>-1164298</v>
      </c>
      <c r="AN482" s="3">
        <v>-313920</v>
      </c>
      <c r="AO482" s="3">
        <v>0</v>
      </c>
      <c r="AP482" s="3">
        <v>313920</v>
      </c>
      <c r="AQ482" s="3">
        <v>0</v>
      </c>
      <c r="AR482" s="3">
        <f>Tabela1[[#This Row],[Potrzeby finansowe 2027
w tym:]]+Tabela1[[#This Row],[Rozliczenie 2025 potrz. fin.]]</f>
        <v>28864465</v>
      </c>
      <c r="AS482" s="3">
        <v>0</v>
      </c>
      <c r="AT482" s="3">
        <v>0</v>
      </c>
      <c r="AU482" s="3"/>
      <c r="AV482" s="3"/>
      <c r="AW482" s="3"/>
      <c r="AX482" s="3"/>
      <c r="AY482" s="3"/>
      <c r="AZ482" s="3"/>
      <c r="BA482" s="3">
        <v>79553</v>
      </c>
      <c r="BB482" s="3">
        <v>0</v>
      </c>
      <c r="BC482" s="3">
        <v>0</v>
      </c>
      <c r="BD482" s="3">
        <v>797.04</v>
      </c>
      <c r="BE482" s="3">
        <v>0</v>
      </c>
      <c r="BF482" s="3">
        <v>0</v>
      </c>
      <c r="BG482" s="3">
        <v>884703</v>
      </c>
      <c r="BH482" s="3">
        <v>8313</v>
      </c>
      <c r="BI482" s="3">
        <v>596839</v>
      </c>
      <c r="BJ482" s="3">
        <v>9171523.8599999994</v>
      </c>
      <c r="BK482" s="3">
        <v>6425096.0399999991</v>
      </c>
      <c r="BL482" s="3">
        <v>1919710.23</v>
      </c>
      <c r="BM482" s="3">
        <v>7146290.8200000003</v>
      </c>
      <c r="BN482" s="53">
        <v>0.84636318700278856</v>
      </c>
      <c r="BO482" s="54">
        <v>2.993184E-4</v>
      </c>
      <c r="BP482" s="70">
        <v>7527</v>
      </c>
      <c r="BQ482" s="71"/>
      <c r="BR482" s="70"/>
      <c r="BS482" s="72"/>
      <c r="BT482" s="72"/>
      <c r="BU482" s="70">
        <v>25935684</v>
      </c>
      <c r="BV482" s="70">
        <v>368219</v>
      </c>
      <c r="BW482" s="74">
        <v>10510694</v>
      </c>
      <c r="BX482" s="70">
        <v>36814597</v>
      </c>
    </row>
    <row r="483" spans="1:76" x14ac:dyDescent="0.3">
      <c r="A483" s="73" t="s">
        <v>10</v>
      </c>
      <c r="B483" s="2" t="s">
        <v>23</v>
      </c>
      <c r="C483" s="2" t="s">
        <v>126</v>
      </c>
      <c r="D483" s="2" t="s">
        <v>12</v>
      </c>
      <c r="E483" s="2" t="s">
        <v>13</v>
      </c>
      <c r="F483" s="17" t="str">
        <f>+Tabela1[[#This Row],[WK]]&amp;Tabela1[[#This Row],[PK]]&amp;Tabela1[[#This Row],[GK]]</f>
        <v>061801</v>
      </c>
      <c r="G483" s="2" t="s">
        <v>480</v>
      </c>
      <c r="H483" s="3">
        <v>859555462.78999996</v>
      </c>
      <c r="I483" s="4">
        <v>1.125</v>
      </c>
      <c r="J483" s="3">
        <v>966999895.63999999</v>
      </c>
      <c r="K483" s="4">
        <v>7.0000000000000007E-2</v>
      </c>
      <c r="L483" s="3">
        <v>67689993</v>
      </c>
      <c r="M483" s="3"/>
      <c r="N483" s="5"/>
      <c r="O483" s="3">
        <v>156950320.01000002</v>
      </c>
      <c r="P483" s="4">
        <v>1.125</v>
      </c>
      <c r="Q483" s="3">
        <v>176569110.00999999</v>
      </c>
      <c r="R483" s="4">
        <v>1.6E-2</v>
      </c>
      <c r="S483" s="3">
        <v>2825106</v>
      </c>
      <c r="T483" s="3"/>
      <c r="U483" s="5"/>
      <c r="V483" s="3">
        <v>39626826</v>
      </c>
      <c r="W483" s="5"/>
      <c r="X483" s="3">
        <v>51581740</v>
      </c>
      <c r="Y483" s="3">
        <v>7013927</v>
      </c>
      <c r="Z483" s="3">
        <v>5866</v>
      </c>
      <c r="AA483" s="3">
        <v>2336968</v>
      </c>
      <c r="AB483" s="3">
        <v>40166863</v>
      </c>
      <c r="AC483" s="3">
        <v>2058116</v>
      </c>
      <c r="AD483" s="3">
        <v>11954913</v>
      </c>
      <c r="AE483" s="3">
        <v>0</v>
      </c>
      <c r="AF483" s="3">
        <v>67689993</v>
      </c>
      <c r="AG483" s="3">
        <v>2825106</v>
      </c>
      <c r="AH483" s="3">
        <v>11954913</v>
      </c>
      <c r="AI483" s="3">
        <v>39626826</v>
      </c>
      <c r="AJ483" s="3">
        <v>1977266</v>
      </c>
      <c r="AK483" s="3">
        <v>1977266</v>
      </c>
      <c r="AL483" s="3">
        <v>1832472</v>
      </c>
      <c r="AM483" s="3">
        <v>144794</v>
      </c>
      <c r="AN483" s="3">
        <v>121261</v>
      </c>
      <c r="AO483" s="3">
        <v>0</v>
      </c>
      <c r="AP483" s="3">
        <v>-121261</v>
      </c>
      <c r="AQ483" s="3">
        <v>0</v>
      </c>
      <c r="AR483" s="3">
        <f>Tabela1[[#This Row],[Potrzeby finansowe 2027
w tym:]]+Tabela1[[#This Row],[Rozliczenie 2025 potrz. fin.]]</f>
        <v>51581740</v>
      </c>
      <c r="AS483" s="3">
        <v>0</v>
      </c>
      <c r="AT483" s="3">
        <v>0</v>
      </c>
      <c r="AU483" s="3"/>
      <c r="AV483" s="3"/>
      <c r="AW483" s="3"/>
      <c r="AX483" s="3"/>
      <c r="AY483" s="3"/>
      <c r="AZ483" s="3"/>
      <c r="BA483" s="3">
        <v>5866</v>
      </c>
      <c r="BB483" s="3">
        <v>0</v>
      </c>
      <c r="BC483" s="3">
        <v>0</v>
      </c>
      <c r="BD483" s="3">
        <v>0</v>
      </c>
      <c r="BE483" s="3">
        <v>117.55</v>
      </c>
      <c r="BF483" s="3">
        <v>0</v>
      </c>
      <c r="BG483" s="3">
        <v>1840283</v>
      </c>
      <c r="BH483" s="3">
        <v>17292</v>
      </c>
      <c r="BI483" s="3">
        <v>496685</v>
      </c>
      <c r="BJ483" s="3">
        <v>7632480.2024999987</v>
      </c>
      <c r="BK483" s="3">
        <v>3319666.2799999993</v>
      </c>
      <c r="BL483" s="3">
        <v>2303714.6</v>
      </c>
      <c r="BM483" s="3">
        <v>12643826.49</v>
      </c>
      <c r="BN483" s="53">
        <v>0.91101536051033838</v>
      </c>
      <c r="BO483" s="54">
        <v>7.3076160000000001E-4</v>
      </c>
      <c r="BP483" s="70">
        <v>18378</v>
      </c>
      <c r="BQ483" s="71"/>
      <c r="BR483" s="70"/>
      <c r="BS483" s="72"/>
      <c r="BT483" s="72"/>
      <c r="BU483" s="70">
        <v>67689993</v>
      </c>
      <c r="BV483" s="70">
        <v>2825106</v>
      </c>
      <c r="BW483" s="74">
        <v>11954913</v>
      </c>
      <c r="BX483" s="70">
        <v>82470012</v>
      </c>
    </row>
    <row r="484" spans="1:76" x14ac:dyDescent="0.3">
      <c r="A484" s="73" t="s">
        <v>10</v>
      </c>
      <c r="B484" s="2" t="s">
        <v>23</v>
      </c>
      <c r="C484" s="2" t="s">
        <v>126</v>
      </c>
      <c r="D484" s="2" t="s">
        <v>11</v>
      </c>
      <c r="E484" s="2" t="s">
        <v>15</v>
      </c>
      <c r="F484" s="17" t="str">
        <f>+Tabela1[[#This Row],[WK]]&amp;Tabela1[[#This Row],[PK]]&amp;Tabela1[[#This Row],[GK]]</f>
        <v>061802</v>
      </c>
      <c r="G484" s="2" t="s">
        <v>481</v>
      </c>
      <c r="H484" s="3">
        <v>96229364.170000002</v>
      </c>
      <c r="I484" s="4">
        <v>1.125</v>
      </c>
      <c r="J484" s="3">
        <v>108258034.69</v>
      </c>
      <c r="K484" s="4">
        <v>7.0000000000000007E-2</v>
      </c>
      <c r="L484" s="3">
        <v>7578062</v>
      </c>
      <c r="M484" s="3"/>
      <c r="N484" s="5"/>
      <c r="O484" s="3">
        <v>2106635.85</v>
      </c>
      <c r="P484" s="4">
        <v>1.125</v>
      </c>
      <c r="Q484" s="3">
        <v>2369965.33</v>
      </c>
      <c r="R484" s="4">
        <v>1.6E-2</v>
      </c>
      <c r="S484" s="3">
        <v>37919</v>
      </c>
      <c r="T484" s="3"/>
      <c r="U484" s="5"/>
      <c r="V484" s="3">
        <v>5100026</v>
      </c>
      <c r="W484" s="5"/>
      <c r="X484" s="3">
        <v>12266898</v>
      </c>
      <c r="Y484" s="3">
        <v>1935042</v>
      </c>
      <c r="Z484" s="3">
        <v>144766</v>
      </c>
      <c r="AA484" s="3">
        <v>679186</v>
      </c>
      <c r="AB484" s="3">
        <v>5527273</v>
      </c>
      <c r="AC484" s="3">
        <v>3980631</v>
      </c>
      <c r="AD484" s="3">
        <v>7166872</v>
      </c>
      <c r="AE484" s="3">
        <v>0</v>
      </c>
      <c r="AF484" s="3">
        <v>7578062</v>
      </c>
      <c r="AG484" s="3">
        <v>37919</v>
      </c>
      <c r="AH484" s="3">
        <v>7166872</v>
      </c>
      <c r="AI484" s="3">
        <v>5100026</v>
      </c>
      <c r="AJ484" s="3">
        <v>12999</v>
      </c>
      <c r="AK484" s="3">
        <v>12999</v>
      </c>
      <c r="AL484" s="3">
        <v>261024</v>
      </c>
      <c r="AM484" s="3">
        <v>-248025</v>
      </c>
      <c r="AN484" s="3">
        <v>-162687</v>
      </c>
      <c r="AO484" s="3">
        <v>0</v>
      </c>
      <c r="AP484" s="3">
        <v>162687</v>
      </c>
      <c r="AQ484" s="3">
        <v>0</v>
      </c>
      <c r="AR484" s="3">
        <f>Tabela1[[#This Row],[Potrzeby finansowe 2027
w tym:]]+Tabela1[[#This Row],[Rozliczenie 2025 potrz. fin.]]</f>
        <v>12266898</v>
      </c>
      <c r="AS484" s="3">
        <v>0</v>
      </c>
      <c r="AT484" s="3">
        <v>0</v>
      </c>
      <c r="AU484" s="3"/>
      <c r="AV484" s="3"/>
      <c r="AW484" s="3"/>
      <c r="AX484" s="3"/>
      <c r="AY484" s="3"/>
      <c r="AZ484" s="3"/>
      <c r="BA484" s="3">
        <v>144766</v>
      </c>
      <c r="BB484" s="3">
        <v>0</v>
      </c>
      <c r="BC484" s="3">
        <v>0</v>
      </c>
      <c r="BD484" s="3">
        <v>0</v>
      </c>
      <c r="BE484" s="3">
        <v>2900.83</v>
      </c>
      <c r="BF484" s="3">
        <v>0</v>
      </c>
      <c r="BG484" s="3">
        <v>377782</v>
      </c>
      <c r="BH484" s="3">
        <v>3055</v>
      </c>
      <c r="BI484" s="3">
        <v>301404</v>
      </c>
      <c r="BJ484" s="3">
        <v>4631625.24</v>
      </c>
      <c r="BK484" s="3">
        <v>2602575.9900000002</v>
      </c>
      <c r="BL484" s="3">
        <v>664413.12</v>
      </c>
      <c r="BM484" s="3">
        <v>6787370.7599999998</v>
      </c>
      <c r="BN484" s="53">
        <v>0.8198912546748367</v>
      </c>
      <c r="BO484" s="54">
        <v>9.9604499999999998E-5</v>
      </c>
      <c r="BP484" s="70">
        <v>2505</v>
      </c>
      <c r="BQ484" s="71"/>
      <c r="BR484" s="70"/>
      <c r="BS484" s="72"/>
      <c r="BT484" s="72"/>
      <c r="BU484" s="70">
        <v>7578062</v>
      </c>
      <c r="BV484" s="70">
        <v>37919</v>
      </c>
      <c r="BW484" s="74">
        <v>7166872</v>
      </c>
      <c r="BX484" s="70">
        <v>14782853</v>
      </c>
    </row>
    <row r="485" spans="1:76" x14ac:dyDescent="0.3">
      <c r="A485" s="73" t="s">
        <v>10</v>
      </c>
      <c r="B485" s="2" t="s">
        <v>23</v>
      </c>
      <c r="C485" s="2" t="s">
        <v>126</v>
      </c>
      <c r="D485" s="2" t="s">
        <v>16</v>
      </c>
      <c r="E485" s="2" t="s">
        <v>15</v>
      </c>
      <c r="F485" s="17" t="str">
        <f>+Tabela1[[#This Row],[WK]]&amp;Tabela1[[#This Row],[PK]]&amp;Tabela1[[#This Row],[GK]]</f>
        <v>061803</v>
      </c>
      <c r="G485" s="2" t="s">
        <v>482</v>
      </c>
      <c r="H485" s="3">
        <v>83953535.989999995</v>
      </c>
      <c r="I485" s="4">
        <v>1.125</v>
      </c>
      <c r="J485" s="3">
        <v>94447727.989999995</v>
      </c>
      <c r="K485" s="4">
        <v>7.0000000000000007E-2</v>
      </c>
      <c r="L485" s="3">
        <v>6611341</v>
      </c>
      <c r="M485" s="3"/>
      <c r="N485" s="5"/>
      <c r="O485" s="3">
        <v>2396608.81</v>
      </c>
      <c r="P485" s="4">
        <v>1.125</v>
      </c>
      <c r="Q485" s="3">
        <v>2696184.91</v>
      </c>
      <c r="R485" s="4">
        <v>1.6E-2</v>
      </c>
      <c r="S485" s="3">
        <v>43139</v>
      </c>
      <c r="T485" s="3"/>
      <c r="U485" s="5"/>
      <c r="V485" s="3">
        <v>4970733</v>
      </c>
      <c r="W485" s="5"/>
      <c r="X485" s="3">
        <v>10565680</v>
      </c>
      <c r="Y485" s="3">
        <v>787501</v>
      </c>
      <c r="Z485" s="3">
        <v>97759</v>
      </c>
      <c r="AA485" s="3">
        <v>747999</v>
      </c>
      <c r="AB485" s="3">
        <v>4372038</v>
      </c>
      <c r="AC485" s="3">
        <v>4560383</v>
      </c>
      <c r="AD485" s="3">
        <v>5594947</v>
      </c>
      <c r="AE485" s="3">
        <v>306236</v>
      </c>
      <c r="AF485" s="3">
        <v>6611341</v>
      </c>
      <c r="AG485" s="3">
        <v>43139</v>
      </c>
      <c r="AH485" s="3">
        <v>5288711</v>
      </c>
      <c r="AI485" s="3">
        <v>4970733</v>
      </c>
      <c r="AJ485" s="3">
        <v>131321</v>
      </c>
      <c r="AK485" s="3">
        <v>131321</v>
      </c>
      <c r="AL485" s="3">
        <v>449441</v>
      </c>
      <c r="AM485" s="3">
        <v>-318120</v>
      </c>
      <c r="AN485" s="3">
        <v>-53912</v>
      </c>
      <c r="AO485" s="3">
        <v>0</v>
      </c>
      <c r="AP485" s="3">
        <v>53912</v>
      </c>
      <c r="AQ485" s="3">
        <v>0</v>
      </c>
      <c r="AR485" s="3">
        <f>Tabela1[[#This Row],[Potrzeby finansowe 2027
w tym:]]+Tabela1[[#This Row],[Rozliczenie 2025 potrz. fin.]]</f>
        <v>10565680</v>
      </c>
      <c r="AS485" s="3">
        <v>0</v>
      </c>
      <c r="AT485" s="3">
        <v>0</v>
      </c>
      <c r="AU485" s="3"/>
      <c r="AV485" s="3"/>
      <c r="AW485" s="3"/>
      <c r="AX485" s="3"/>
      <c r="AY485" s="3"/>
      <c r="AZ485" s="3"/>
      <c r="BA485" s="3">
        <v>97759</v>
      </c>
      <c r="BB485" s="3">
        <v>0</v>
      </c>
      <c r="BC485" s="3">
        <v>12.03</v>
      </c>
      <c r="BD485" s="3">
        <v>0</v>
      </c>
      <c r="BE485" s="3">
        <v>1878.7</v>
      </c>
      <c r="BF485" s="3">
        <v>0</v>
      </c>
      <c r="BG485" s="3">
        <v>377782</v>
      </c>
      <c r="BH485" s="3">
        <v>3076</v>
      </c>
      <c r="BI485" s="3">
        <v>370217</v>
      </c>
      <c r="BJ485" s="3">
        <v>5689064.8274999997</v>
      </c>
      <c r="BK485" s="3">
        <v>2670123.3999999994</v>
      </c>
      <c r="BL485" s="3">
        <v>2363940.34</v>
      </c>
      <c r="BM485" s="3">
        <v>7347885.0300000003</v>
      </c>
      <c r="BN485" s="53">
        <v>0.92272180409054039</v>
      </c>
      <c r="BO485" s="54">
        <v>9.4484100000000006E-5</v>
      </c>
      <c r="BP485" s="70">
        <v>2376</v>
      </c>
      <c r="BQ485" s="71"/>
      <c r="BR485" s="70"/>
      <c r="BS485" s="72"/>
      <c r="BT485" s="72"/>
      <c r="BU485" s="70">
        <v>6611341</v>
      </c>
      <c r="BV485" s="70">
        <v>43139</v>
      </c>
      <c r="BW485" s="74">
        <v>5288711</v>
      </c>
      <c r="BX485" s="70">
        <v>11943191</v>
      </c>
    </row>
    <row r="486" spans="1:76" x14ac:dyDescent="0.3">
      <c r="A486" s="73" t="s">
        <v>10</v>
      </c>
      <c r="B486" s="2" t="s">
        <v>23</v>
      </c>
      <c r="C486" s="2" t="s">
        <v>126</v>
      </c>
      <c r="D486" s="2" t="s">
        <v>18</v>
      </c>
      <c r="E486" s="2" t="s">
        <v>15</v>
      </c>
      <c r="F486" s="17" t="str">
        <f>+Tabela1[[#This Row],[WK]]&amp;Tabela1[[#This Row],[PK]]&amp;Tabela1[[#This Row],[GK]]</f>
        <v>061804</v>
      </c>
      <c r="G486" s="2" t="s">
        <v>483</v>
      </c>
      <c r="H486" s="3">
        <v>90265863.150000006</v>
      </c>
      <c r="I486" s="4">
        <v>1.125</v>
      </c>
      <c r="J486" s="3">
        <v>101549096.04000001</v>
      </c>
      <c r="K486" s="4">
        <v>7.0000000000000007E-2</v>
      </c>
      <c r="L486" s="3">
        <v>7108437</v>
      </c>
      <c r="M486" s="3"/>
      <c r="N486" s="5"/>
      <c r="O486" s="3">
        <v>1159301.81</v>
      </c>
      <c r="P486" s="4">
        <v>1.125</v>
      </c>
      <c r="Q486" s="3">
        <v>1304214.54</v>
      </c>
      <c r="R486" s="4">
        <v>1.6E-2</v>
      </c>
      <c r="S486" s="3">
        <v>20867</v>
      </c>
      <c r="T486" s="3"/>
      <c r="U486" s="5"/>
      <c r="V486" s="3">
        <v>5273901</v>
      </c>
      <c r="W486" s="5"/>
      <c r="X486" s="3">
        <v>11827236</v>
      </c>
      <c r="Y486" s="3">
        <v>3105374</v>
      </c>
      <c r="Z486" s="3">
        <v>0</v>
      </c>
      <c r="AA486" s="3">
        <v>656579</v>
      </c>
      <c r="AB486" s="3">
        <v>6133642</v>
      </c>
      <c r="AC486" s="3">
        <v>1931641</v>
      </c>
      <c r="AD486" s="3">
        <v>6553335</v>
      </c>
      <c r="AE486" s="3">
        <v>0</v>
      </c>
      <c r="AF486" s="3">
        <v>7108437</v>
      </c>
      <c r="AG486" s="3">
        <v>20867</v>
      </c>
      <c r="AH486" s="3">
        <v>6553335</v>
      </c>
      <c r="AI486" s="3">
        <v>5273901</v>
      </c>
      <c r="AJ486" s="3">
        <v>480397</v>
      </c>
      <c r="AK486" s="3">
        <v>480397</v>
      </c>
      <c r="AL486" s="3">
        <v>374456</v>
      </c>
      <c r="AM486" s="3">
        <v>105941</v>
      </c>
      <c r="AN486" s="3">
        <v>48459</v>
      </c>
      <c r="AO486" s="3">
        <v>0</v>
      </c>
      <c r="AP486" s="3">
        <v>-48459</v>
      </c>
      <c r="AQ486" s="3">
        <v>0</v>
      </c>
      <c r="AR486" s="3">
        <f>Tabela1[[#This Row],[Potrzeby finansowe 2027
w tym:]]+Tabela1[[#This Row],[Rozliczenie 2025 potrz. fin.]]</f>
        <v>11827236</v>
      </c>
      <c r="AS486" s="3">
        <v>0</v>
      </c>
      <c r="AT486" s="3">
        <v>0</v>
      </c>
      <c r="AU486" s="3"/>
      <c r="AV486" s="3"/>
      <c r="AW486" s="3"/>
      <c r="AX486" s="3"/>
      <c r="AY486" s="3"/>
      <c r="AZ486" s="3"/>
      <c r="BA486" s="3">
        <v>0</v>
      </c>
      <c r="BB486" s="3">
        <v>0</v>
      </c>
      <c r="BC486" s="3">
        <v>0</v>
      </c>
      <c r="BD486" s="3">
        <v>0</v>
      </c>
      <c r="BE486" s="3">
        <v>0</v>
      </c>
      <c r="BF486" s="3">
        <v>0</v>
      </c>
      <c r="BG486" s="3">
        <v>377782</v>
      </c>
      <c r="BH486" s="3">
        <v>2897</v>
      </c>
      <c r="BI486" s="3">
        <v>278797</v>
      </c>
      <c r="BJ486" s="3">
        <v>4284227.9674999993</v>
      </c>
      <c r="BK486" s="3">
        <v>2084140.8599999994</v>
      </c>
      <c r="BL486" s="3">
        <v>21443</v>
      </c>
      <c r="BM486" s="3">
        <v>8757462.4299999997</v>
      </c>
      <c r="BN486" s="53">
        <v>0.73346949814871809</v>
      </c>
      <c r="BO486" s="54">
        <v>1.016811E-4</v>
      </c>
      <c r="BP486" s="70">
        <v>2557</v>
      </c>
      <c r="BQ486" s="71"/>
      <c r="BR486" s="70"/>
      <c r="BS486" s="72"/>
      <c r="BT486" s="72"/>
      <c r="BU486" s="70">
        <v>7108437</v>
      </c>
      <c r="BV486" s="70">
        <v>20867</v>
      </c>
      <c r="BW486" s="74">
        <v>6553335</v>
      </c>
      <c r="BX486" s="70">
        <v>13682639</v>
      </c>
    </row>
    <row r="487" spans="1:76" x14ac:dyDescent="0.3">
      <c r="A487" s="73" t="s">
        <v>10</v>
      </c>
      <c r="B487" s="2" t="s">
        <v>23</v>
      </c>
      <c r="C487" s="2" t="s">
        <v>126</v>
      </c>
      <c r="D487" s="2" t="s">
        <v>21</v>
      </c>
      <c r="E487" s="2" t="s">
        <v>19</v>
      </c>
      <c r="F487" s="17" t="str">
        <f>+Tabela1[[#This Row],[WK]]&amp;Tabela1[[#This Row],[PK]]&amp;Tabela1[[#This Row],[GK]]</f>
        <v>061805</v>
      </c>
      <c r="G487" s="2" t="s">
        <v>484</v>
      </c>
      <c r="H487" s="3">
        <v>189805760.53</v>
      </c>
      <c r="I487" s="4">
        <v>1.125</v>
      </c>
      <c r="J487" s="3">
        <v>213531480.59999999</v>
      </c>
      <c r="K487" s="4">
        <v>7.0000000000000007E-2</v>
      </c>
      <c r="L487" s="3">
        <v>14947204</v>
      </c>
      <c r="M487" s="3"/>
      <c r="N487" s="5"/>
      <c r="O487" s="3">
        <v>8561183.8099999987</v>
      </c>
      <c r="P487" s="4">
        <v>1.125</v>
      </c>
      <c r="Q487" s="3">
        <v>9631331.7899999991</v>
      </c>
      <c r="R487" s="4">
        <v>1.6E-2</v>
      </c>
      <c r="S487" s="3">
        <v>154101</v>
      </c>
      <c r="T487" s="3"/>
      <c r="U487" s="5"/>
      <c r="V487" s="3">
        <v>10318882</v>
      </c>
      <c r="W487" s="5"/>
      <c r="X487" s="3">
        <v>17107256</v>
      </c>
      <c r="Y487" s="3">
        <v>1106025</v>
      </c>
      <c r="Z487" s="3">
        <v>1032582</v>
      </c>
      <c r="AA487" s="3">
        <v>1061335</v>
      </c>
      <c r="AB487" s="3">
        <v>9430495</v>
      </c>
      <c r="AC487" s="3">
        <v>4476819</v>
      </c>
      <c r="AD487" s="3">
        <v>6788374</v>
      </c>
      <c r="AE487" s="3">
        <v>0</v>
      </c>
      <c r="AF487" s="3">
        <v>14947204</v>
      </c>
      <c r="AG487" s="3">
        <v>154101</v>
      </c>
      <c r="AH487" s="3">
        <v>6788374</v>
      </c>
      <c r="AI487" s="3">
        <v>10318882</v>
      </c>
      <c r="AJ487" s="3">
        <v>-736477</v>
      </c>
      <c r="AK487" s="3">
        <v>-736477</v>
      </c>
      <c r="AL487" s="3">
        <v>419696</v>
      </c>
      <c r="AM487" s="3">
        <v>-1156173</v>
      </c>
      <c r="AN487" s="3">
        <v>-854392</v>
      </c>
      <c r="AO487" s="3">
        <v>0</v>
      </c>
      <c r="AP487" s="3">
        <v>854392</v>
      </c>
      <c r="AQ487" s="3">
        <v>0</v>
      </c>
      <c r="AR487" s="3">
        <f>Tabela1[[#This Row],[Potrzeby finansowe 2027
w tym:]]+Tabela1[[#This Row],[Rozliczenie 2025 potrz. fin.]]</f>
        <v>17107256</v>
      </c>
      <c r="AS487" s="3">
        <v>0</v>
      </c>
      <c r="AT487" s="3">
        <v>0</v>
      </c>
      <c r="AU487" s="3"/>
      <c r="AV487" s="3"/>
      <c r="AW487" s="3"/>
      <c r="AX487" s="3"/>
      <c r="AY487" s="3"/>
      <c r="AZ487" s="3"/>
      <c r="BA487" s="3">
        <v>1032582</v>
      </c>
      <c r="BB487" s="3">
        <v>0</v>
      </c>
      <c r="BC487" s="3">
        <v>29.08</v>
      </c>
      <c r="BD487" s="3">
        <v>3442.08</v>
      </c>
      <c r="BE487" s="3">
        <v>13612.92</v>
      </c>
      <c r="BF487" s="3">
        <v>0</v>
      </c>
      <c r="BG487" s="3">
        <v>565112</v>
      </c>
      <c r="BH487" s="3">
        <v>5310</v>
      </c>
      <c r="BI487" s="3">
        <v>496223</v>
      </c>
      <c r="BJ487" s="3">
        <v>7625385.7850000001</v>
      </c>
      <c r="BK487" s="3">
        <v>4732965.09</v>
      </c>
      <c r="BL487" s="3">
        <v>111523.22</v>
      </c>
      <c r="BM487" s="3">
        <v>11346636.34</v>
      </c>
      <c r="BN487" s="53">
        <v>0.94547998097423125</v>
      </c>
      <c r="BO487" s="54">
        <v>1.881091E-4</v>
      </c>
      <c r="BP487" s="70">
        <v>4730</v>
      </c>
      <c r="BQ487" s="71"/>
      <c r="BR487" s="70"/>
      <c r="BS487" s="72"/>
      <c r="BT487" s="72"/>
      <c r="BU487" s="70">
        <v>14947204</v>
      </c>
      <c r="BV487" s="70">
        <v>154101</v>
      </c>
      <c r="BW487" s="74">
        <v>6788374</v>
      </c>
      <c r="BX487" s="70">
        <v>21889679</v>
      </c>
    </row>
    <row r="488" spans="1:76" x14ac:dyDescent="0.3">
      <c r="A488" s="73" t="s">
        <v>10</v>
      </c>
      <c r="B488" s="2" t="s">
        <v>23</v>
      </c>
      <c r="C488" s="2" t="s">
        <v>126</v>
      </c>
      <c r="D488" s="2" t="s">
        <v>23</v>
      </c>
      <c r="E488" s="2" t="s">
        <v>19</v>
      </c>
      <c r="F488" s="17" t="str">
        <f>+Tabela1[[#This Row],[WK]]&amp;Tabela1[[#This Row],[PK]]&amp;Tabela1[[#This Row],[GK]]</f>
        <v>061806</v>
      </c>
      <c r="G488" s="2" t="s">
        <v>485</v>
      </c>
      <c r="H488" s="3">
        <v>164865871.74000001</v>
      </c>
      <c r="I488" s="4">
        <v>1.125</v>
      </c>
      <c r="J488" s="3">
        <v>185474105.71000001</v>
      </c>
      <c r="K488" s="4">
        <v>7.0000000000000007E-2</v>
      </c>
      <c r="L488" s="3">
        <v>12983187</v>
      </c>
      <c r="M488" s="3"/>
      <c r="N488" s="5"/>
      <c r="O488" s="3">
        <v>17655180.73</v>
      </c>
      <c r="P488" s="4">
        <v>1.125</v>
      </c>
      <c r="Q488" s="3">
        <v>19862078.32</v>
      </c>
      <c r="R488" s="4">
        <v>1.6E-2</v>
      </c>
      <c r="S488" s="3">
        <v>317793</v>
      </c>
      <c r="T488" s="3"/>
      <c r="U488" s="5"/>
      <c r="V488" s="3">
        <v>9287105</v>
      </c>
      <c r="W488" s="5"/>
      <c r="X488" s="3">
        <v>20349082</v>
      </c>
      <c r="Y488" s="3">
        <v>4649849</v>
      </c>
      <c r="Z488" s="3">
        <v>248067</v>
      </c>
      <c r="AA488" s="3">
        <v>923470</v>
      </c>
      <c r="AB488" s="3">
        <v>11620409</v>
      </c>
      <c r="AC488" s="3">
        <v>2907287</v>
      </c>
      <c r="AD488" s="3">
        <v>11061976</v>
      </c>
      <c r="AE488" s="3">
        <v>0</v>
      </c>
      <c r="AF488" s="3">
        <v>12983187</v>
      </c>
      <c r="AG488" s="3">
        <v>317793</v>
      </c>
      <c r="AH488" s="3">
        <v>11061976</v>
      </c>
      <c r="AI488" s="3">
        <v>9287105</v>
      </c>
      <c r="AJ488" s="3">
        <v>1011322</v>
      </c>
      <c r="AK488" s="3">
        <v>1011322</v>
      </c>
      <c r="AL488" s="3">
        <v>388320</v>
      </c>
      <c r="AM488" s="3">
        <v>623002</v>
      </c>
      <c r="AN488" s="3">
        <v>-428465</v>
      </c>
      <c r="AO488" s="3">
        <v>0</v>
      </c>
      <c r="AP488" s="3">
        <v>428465</v>
      </c>
      <c r="AQ488" s="3">
        <v>0</v>
      </c>
      <c r="AR488" s="3">
        <f>Tabela1[[#This Row],[Potrzeby finansowe 2027
w tym:]]+Tabela1[[#This Row],[Rozliczenie 2025 potrz. fin.]]</f>
        <v>20349082</v>
      </c>
      <c r="AS488" s="3">
        <v>0</v>
      </c>
      <c r="AT488" s="3">
        <v>0</v>
      </c>
      <c r="AU488" s="3"/>
      <c r="AV488" s="3"/>
      <c r="AW488" s="3"/>
      <c r="AX488" s="3"/>
      <c r="AY488" s="3"/>
      <c r="AZ488" s="3"/>
      <c r="BA488" s="3">
        <v>248067</v>
      </c>
      <c r="BB488" s="3">
        <v>0</v>
      </c>
      <c r="BC488" s="3">
        <v>0</v>
      </c>
      <c r="BD488" s="3">
        <v>0</v>
      </c>
      <c r="BE488" s="3">
        <v>4970.78</v>
      </c>
      <c r="BF488" s="3">
        <v>0</v>
      </c>
      <c r="BG488" s="3">
        <v>565643</v>
      </c>
      <c r="BH488" s="3">
        <v>5315</v>
      </c>
      <c r="BI488" s="3">
        <v>357827</v>
      </c>
      <c r="BJ488" s="3">
        <v>5498675.9974999996</v>
      </c>
      <c r="BK488" s="3">
        <v>2007039.96</v>
      </c>
      <c r="BL488" s="3">
        <v>4578623.55</v>
      </c>
      <c r="BM488" s="3">
        <v>4809297.05</v>
      </c>
      <c r="BN488" s="53">
        <v>0.79201104240694631</v>
      </c>
      <c r="BO488" s="54">
        <v>2.052984E-4</v>
      </c>
      <c r="BP488" s="70">
        <v>5163</v>
      </c>
      <c r="BQ488" s="71"/>
      <c r="BR488" s="70"/>
      <c r="BS488" s="72"/>
      <c r="BT488" s="72"/>
      <c r="BU488" s="70">
        <v>12983187</v>
      </c>
      <c r="BV488" s="70">
        <v>317793</v>
      </c>
      <c r="BW488" s="74">
        <v>11061976</v>
      </c>
      <c r="BX488" s="70">
        <v>24362956</v>
      </c>
    </row>
    <row r="489" spans="1:76" x14ac:dyDescent="0.3">
      <c r="A489" s="73" t="s">
        <v>10</v>
      </c>
      <c r="B489" s="2" t="s">
        <v>23</v>
      </c>
      <c r="C489" s="2" t="s">
        <v>126</v>
      </c>
      <c r="D489" s="2" t="s">
        <v>30</v>
      </c>
      <c r="E489" s="2" t="s">
        <v>15</v>
      </c>
      <c r="F489" s="17" t="str">
        <f>+Tabela1[[#This Row],[WK]]&amp;Tabela1[[#This Row],[PK]]&amp;Tabela1[[#This Row],[GK]]</f>
        <v>061807</v>
      </c>
      <c r="G489" s="2" t="s">
        <v>486</v>
      </c>
      <c r="H489" s="3">
        <v>134763300.08000001</v>
      </c>
      <c r="I489" s="4">
        <v>1.125</v>
      </c>
      <c r="J489" s="3">
        <v>151608712.59</v>
      </c>
      <c r="K489" s="4">
        <v>7.0000000000000007E-2</v>
      </c>
      <c r="L489" s="3">
        <v>10612610</v>
      </c>
      <c r="M489" s="3"/>
      <c r="N489" s="5"/>
      <c r="O489" s="3">
        <v>1262696.17</v>
      </c>
      <c r="P489" s="4">
        <v>1.125</v>
      </c>
      <c r="Q489" s="3">
        <v>1420533.19</v>
      </c>
      <c r="R489" s="4">
        <v>1.6E-2</v>
      </c>
      <c r="S489" s="3">
        <v>22729</v>
      </c>
      <c r="T489" s="3"/>
      <c r="U489" s="5"/>
      <c r="V489" s="3">
        <v>7555664</v>
      </c>
      <c r="W489" s="5"/>
      <c r="X489" s="3">
        <v>18901201</v>
      </c>
      <c r="Y489" s="3">
        <v>6466637</v>
      </c>
      <c r="Z489" s="3">
        <v>37928</v>
      </c>
      <c r="AA489" s="3">
        <v>1000004</v>
      </c>
      <c r="AB489" s="3">
        <v>7966926</v>
      </c>
      <c r="AC489" s="3">
        <v>3429706</v>
      </c>
      <c r="AD489" s="3">
        <v>11345537</v>
      </c>
      <c r="AE489" s="3">
        <v>0</v>
      </c>
      <c r="AF489" s="3">
        <v>10612610</v>
      </c>
      <c r="AG489" s="3">
        <v>22729</v>
      </c>
      <c r="AH489" s="3">
        <v>11345537</v>
      </c>
      <c r="AI489" s="3">
        <v>7555664</v>
      </c>
      <c r="AJ489" s="3">
        <v>402591</v>
      </c>
      <c r="AK489" s="3">
        <v>402591</v>
      </c>
      <c r="AL489" s="3">
        <v>344976</v>
      </c>
      <c r="AM489" s="3">
        <v>57615</v>
      </c>
      <c r="AN489" s="3">
        <v>61233</v>
      </c>
      <c r="AO489" s="3">
        <v>0</v>
      </c>
      <c r="AP489" s="3">
        <v>-61233</v>
      </c>
      <c r="AQ489" s="3">
        <v>0</v>
      </c>
      <c r="AR489" s="3">
        <f>Tabela1[[#This Row],[Potrzeby finansowe 2027
w tym:]]+Tabela1[[#This Row],[Rozliczenie 2025 potrz. fin.]]</f>
        <v>18901201</v>
      </c>
      <c r="AS489" s="3">
        <v>0</v>
      </c>
      <c r="AT489" s="3">
        <v>0</v>
      </c>
      <c r="AU489" s="3"/>
      <c r="AV489" s="3"/>
      <c r="AW489" s="3"/>
      <c r="AX489" s="3"/>
      <c r="AY489" s="3"/>
      <c r="AZ489" s="3"/>
      <c r="BA489" s="3">
        <v>37928</v>
      </c>
      <c r="BB489" s="3">
        <v>0</v>
      </c>
      <c r="BC489" s="3">
        <v>49.83</v>
      </c>
      <c r="BD489" s="3">
        <v>0</v>
      </c>
      <c r="BE489" s="3">
        <v>427.8</v>
      </c>
      <c r="BF489" s="3">
        <v>0</v>
      </c>
      <c r="BG489" s="3">
        <v>476248</v>
      </c>
      <c r="BH489" s="3">
        <v>4475</v>
      </c>
      <c r="BI489" s="3">
        <v>523756</v>
      </c>
      <c r="BJ489" s="3">
        <v>8048474.0650000013</v>
      </c>
      <c r="BK489" s="3">
        <v>5042029.2800000012</v>
      </c>
      <c r="BL489" s="3">
        <v>694141.89</v>
      </c>
      <c r="BM489" s="3">
        <v>10637495.359999999</v>
      </c>
      <c r="BN489" s="53">
        <v>0.66472305382240748</v>
      </c>
      <c r="BO489" s="54">
        <v>1.624525E-4</v>
      </c>
      <c r="BP489" s="70">
        <v>4085</v>
      </c>
      <c r="BQ489" s="71"/>
      <c r="BR489" s="70"/>
      <c r="BS489" s="72"/>
      <c r="BT489" s="72"/>
      <c r="BU489" s="70">
        <v>10612610</v>
      </c>
      <c r="BV489" s="70">
        <v>22729</v>
      </c>
      <c r="BW489" s="74">
        <v>11345537</v>
      </c>
      <c r="BX489" s="70">
        <v>21980876</v>
      </c>
    </row>
    <row r="490" spans="1:76" x14ac:dyDescent="0.3">
      <c r="A490" s="73" t="s">
        <v>10</v>
      </c>
      <c r="B490" s="2" t="s">
        <v>23</v>
      </c>
      <c r="C490" s="2" t="s">
        <v>126</v>
      </c>
      <c r="D490" s="2" t="s">
        <v>54</v>
      </c>
      <c r="E490" s="2" t="s">
        <v>15</v>
      </c>
      <c r="F490" s="17" t="str">
        <f>+Tabela1[[#This Row],[WK]]&amp;Tabela1[[#This Row],[PK]]&amp;Tabela1[[#This Row],[GK]]</f>
        <v>061808</v>
      </c>
      <c r="G490" s="2" t="s">
        <v>487</v>
      </c>
      <c r="H490" s="3">
        <v>193626760.11000001</v>
      </c>
      <c r="I490" s="4">
        <v>1.125</v>
      </c>
      <c r="J490" s="3">
        <v>217830105.12</v>
      </c>
      <c r="K490" s="4">
        <v>7.0000000000000007E-2</v>
      </c>
      <c r="L490" s="3">
        <v>15248107</v>
      </c>
      <c r="M490" s="3"/>
      <c r="N490" s="5"/>
      <c r="O490" s="3">
        <v>3152725.63</v>
      </c>
      <c r="P490" s="4">
        <v>1.125</v>
      </c>
      <c r="Q490" s="3">
        <v>3546816.33</v>
      </c>
      <c r="R490" s="4">
        <v>1.6E-2</v>
      </c>
      <c r="S490" s="3">
        <v>56749</v>
      </c>
      <c r="T490" s="3"/>
      <c r="U490" s="5"/>
      <c r="V490" s="3">
        <v>10874723</v>
      </c>
      <c r="W490" s="5"/>
      <c r="X490" s="3">
        <v>29983568</v>
      </c>
      <c r="Y490" s="3">
        <v>10829834</v>
      </c>
      <c r="Z490" s="3">
        <v>1441416</v>
      </c>
      <c r="AA490" s="3">
        <v>1094185</v>
      </c>
      <c r="AB490" s="3">
        <v>12274388</v>
      </c>
      <c r="AC490" s="3">
        <v>4343745</v>
      </c>
      <c r="AD490" s="3">
        <v>19108845</v>
      </c>
      <c r="AE490" s="3">
        <v>0</v>
      </c>
      <c r="AF490" s="3">
        <v>15248107</v>
      </c>
      <c r="AG490" s="3">
        <v>56749</v>
      </c>
      <c r="AH490" s="3">
        <v>19108845</v>
      </c>
      <c r="AI490" s="3">
        <v>10874723</v>
      </c>
      <c r="AJ490" s="3">
        <v>2030312</v>
      </c>
      <c r="AK490" s="3">
        <v>2030312</v>
      </c>
      <c r="AL490" s="3">
        <v>709205</v>
      </c>
      <c r="AM490" s="3">
        <v>1321107</v>
      </c>
      <c r="AN490" s="3">
        <v>-1000249</v>
      </c>
      <c r="AO490" s="3">
        <v>0</v>
      </c>
      <c r="AP490" s="3">
        <v>1000249</v>
      </c>
      <c r="AQ490" s="3">
        <v>0</v>
      </c>
      <c r="AR490" s="3">
        <f>Tabela1[[#This Row],[Potrzeby finansowe 2027
w tym:]]+Tabela1[[#This Row],[Rozliczenie 2025 potrz. fin.]]</f>
        <v>29983568</v>
      </c>
      <c r="AS490" s="3">
        <v>0</v>
      </c>
      <c r="AT490" s="3">
        <v>0</v>
      </c>
      <c r="AU490" s="3"/>
      <c r="AV490" s="3"/>
      <c r="AW490" s="3"/>
      <c r="AX490" s="3"/>
      <c r="AY490" s="3"/>
      <c r="AZ490" s="3"/>
      <c r="BA490" s="3">
        <v>1441416</v>
      </c>
      <c r="BB490" s="3">
        <v>0</v>
      </c>
      <c r="BC490" s="3">
        <v>111.5</v>
      </c>
      <c r="BD490" s="3">
        <v>9297.35</v>
      </c>
      <c r="BE490" s="3">
        <v>9545.16</v>
      </c>
      <c r="BF490" s="3">
        <v>0</v>
      </c>
      <c r="BG490" s="3">
        <v>716127</v>
      </c>
      <c r="BH490" s="3">
        <v>6729</v>
      </c>
      <c r="BI490" s="3">
        <v>378058</v>
      </c>
      <c r="BJ490" s="3">
        <v>5809547.8300000001</v>
      </c>
      <c r="BK490" s="3">
        <v>4191453.9499999993</v>
      </c>
      <c r="BL490" s="3">
        <v>591974.64</v>
      </c>
      <c r="BM490" s="3">
        <v>5288426.24</v>
      </c>
      <c r="BN490" s="53">
        <v>0.61906120888242266</v>
      </c>
      <c r="BO490" s="54">
        <v>2.3560869999999999E-4</v>
      </c>
      <c r="BP490" s="70">
        <v>5925</v>
      </c>
      <c r="BQ490" s="71"/>
      <c r="BR490" s="70"/>
      <c r="BS490" s="72"/>
      <c r="BT490" s="72"/>
      <c r="BU490" s="70">
        <v>15248107</v>
      </c>
      <c r="BV490" s="70">
        <v>56749</v>
      </c>
      <c r="BW490" s="74">
        <v>19108845</v>
      </c>
      <c r="BX490" s="70">
        <v>34413701</v>
      </c>
    </row>
    <row r="491" spans="1:76" x14ac:dyDescent="0.3">
      <c r="A491" s="73" t="s">
        <v>10</v>
      </c>
      <c r="B491" s="2" t="s">
        <v>23</v>
      </c>
      <c r="C491" s="2" t="s">
        <v>126</v>
      </c>
      <c r="D491" s="2" t="s">
        <v>56</v>
      </c>
      <c r="E491" s="2" t="s">
        <v>15</v>
      </c>
      <c r="F491" s="17" t="str">
        <f>+Tabela1[[#This Row],[WK]]&amp;Tabela1[[#This Row],[PK]]&amp;Tabela1[[#This Row],[GK]]</f>
        <v>061809</v>
      </c>
      <c r="G491" s="2" t="s">
        <v>488</v>
      </c>
      <c r="H491" s="3">
        <v>114308846.42</v>
      </c>
      <c r="I491" s="4">
        <v>1.125</v>
      </c>
      <c r="J491" s="3">
        <v>128597452.22</v>
      </c>
      <c r="K491" s="4">
        <v>7.0000000000000007E-2</v>
      </c>
      <c r="L491" s="3">
        <v>9001822</v>
      </c>
      <c r="M491" s="3"/>
      <c r="N491" s="5"/>
      <c r="O491" s="3">
        <v>8649107.4800000004</v>
      </c>
      <c r="P491" s="4">
        <v>1.125</v>
      </c>
      <c r="Q491" s="3">
        <v>9730245.9199999999</v>
      </c>
      <c r="R491" s="4">
        <v>1.6E-2</v>
      </c>
      <c r="S491" s="3">
        <v>155684</v>
      </c>
      <c r="T491" s="3"/>
      <c r="U491" s="5"/>
      <c r="V491" s="3">
        <v>6737129</v>
      </c>
      <c r="W491" s="5"/>
      <c r="X491" s="3">
        <v>13325177</v>
      </c>
      <c r="Y491" s="3">
        <v>4648856</v>
      </c>
      <c r="Z491" s="3">
        <v>140773</v>
      </c>
      <c r="AA491" s="3">
        <v>733410</v>
      </c>
      <c r="AB491" s="3">
        <v>5144305</v>
      </c>
      <c r="AC491" s="3">
        <v>2657833</v>
      </c>
      <c r="AD491" s="3">
        <v>6588048</v>
      </c>
      <c r="AE491" s="3">
        <v>0</v>
      </c>
      <c r="AF491" s="3">
        <v>9001822</v>
      </c>
      <c r="AG491" s="3">
        <v>155684</v>
      </c>
      <c r="AH491" s="3">
        <v>6588048</v>
      </c>
      <c r="AI491" s="3">
        <v>6737129</v>
      </c>
      <c r="AJ491" s="3">
        <v>-678266</v>
      </c>
      <c r="AK491" s="3">
        <v>-678266</v>
      </c>
      <c r="AL491" s="3">
        <v>563747</v>
      </c>
      <c r="AM491" s="3">
        <v>-1242013</v>
      </c>
      <c r="AN491" s="3">
        <v>-52135</v>
      </c>
      <c r="AO491" s="3">
        <v>0</v>
      </c>
      <c r="AP491" s="3">
        <v>52135</v>
      </c>
      <c r="AQ491" s="3">
        <v>0</v>
      </c>
      <c r="AR491" s="3">
        <f>Tabela1[[#This Row],[Potrzeby finansowe 2027
w tym:]]+Tabela1[[#This Row],[Rozliczenie 2025 potrz. fin.]]</f>
        <v>13325177</v>
      </c>
      <c r="AS491" s="3">
        <v>0</v>
      </c>
      <c r="AT491" s="3">
        <v>0</v>
      </c>
      <c r="AU491" s="3"/>
      <c r="AV491" s="3"/>
      <c r="AW491" s="3"/>
      <c r="AX491" s="3"/>
      <c r="AY491" s="3"/>
      <c r="AZ491" s="3"/>
      <c r="BA491" s="3">
        <v>140773</v>
      </c>
      <c r="BB491" s="3">
        <v>0</v>
      </c>
      <c r="BC491" s="3">
        <v>2.2999999999999998</v>
      </c>
      <c r="BD491" s="3">
        <v>0</v>
      </c>
      <c r="BE491" s="3">
        <v>2805.48</v>
      </c>
      <c r="BF491" s="3">
        <v>0</v>
      </c>
      <c r="BG491" s="3">
        <v>393024</v>
      </c>
      <c r="BH491" s="3">
        <v>3693</v>
      </c>
      <c r="BI491" s="3">
        <v>340386</v>
      </c>
      <c r="BJ491" s="3">
        <v>5230660.1975000007</v>
      </c>
      <c r="BK491" s="3">
        <v>2649719.6300000008</v>
      </c>
      <c r="BL491" s="3">
        <v>133074.72</v>
      </c>
      <c r="BM491" s="3">
        <v>10057612.83</v>
      </c>
      <c r="BN491" s="53">
        <v>0.69003105676953647</v>
      </c>
      <c r="BO491" s="54">
        <v>1.2772019999999999E-4</v>
      </c>
      <c r="BP491" s="70">
        <v>3212</v>
      </c>
      <c r="BQ491" s="71"/>
      <c r="BR491" s="70"/>
      <c r="BS491" s="72"/>
      <c r="BT491" s="72"/>
      <c r="BU491" s="70">
        <v>9001822</v>
      </c>
      <c r="BV491" s="70">
        <v>155684</v>
      </c>
      <c r="BW491" s="74">
        <v>6588048</v>
      </c>
      <c r="BX491" s="70">
        <v>15745554</v>
      </c>
    </row>
    <row r="492" spans="1:76" x14ac:dyDescent="0.3">
      <c r="A492" s="73" t="s">
        <v>10</v>
      </c>
      <c r="B492" s="2" t="s">
        <v>23</v>
      </c>
      <c r="C492" s="2" t="s">
        <v>126</v>
      </c>
      <c r="D492" s="2" t="s">
        <v>69</v>
      </c>
      <c r="E492" s="2" t="s">
        <v>15</v>
      </c>
      <c r="F492" s="17" t="str">
        <f>+Tabela1[[#This Row],[WK]]&amp;Tabela1[[#This Row],[PK]]&amp;Tabela1[[#This Row],[GK]]</f>
        <v>061810</v>
      </c>
      <c r="G492" s="2" t="s">
        <v>489</v>
      </c>
      <c r="H492" s="3">
        <v>84590683.25</v>
      </c>
      <c r="I492" s="4">
        <v>1.125</v>
      </c>
      <c r="J492" s="3">
        <v>95164518.659999996</v>
      </c>
      <c r="K492" s="4">
        <v>7.0000000000000007E-2</v>
      </c>
      <c r="L492" s="3">
        <v>6661516</v>
      </c>
      <c r="M492" s="3"/>
      <c r="N492" s="5"/>
      <c r="O492" s="3">
        <v>1050511.3700000001</v>
      </c>
      <c r="P492" s="4">
        <v>1.125</v>
      </c>
      <c r="Q492" s="3">
        <v>1181825.29</v>
      </c>
      <c r="R492" s="4">
        <v>1.6E-2</v>
      </c>
      <c r="S492" s="3">
        <v>18909</v>
      </c>
      <c r="T492" s="3"/>
      <c r="U492" s="5"/>
      <c r="V492" s="3">
        <v>4536742</v>
      </c>
      <c r="W492" s="5"/>
      <c r="X492" s="3">
        <v>11563783</v>
      </c>
      <c r="Y492" s="3">
        <v>2900125</v>
      </c>
      <c r="Z492" s="3">
        <v>157</v>
      </c>
      <c r="AA492" s="3">
        <v>688796</v>
      </c>
      <c r="AB492" s="3">
        <v>4167085</v>
      </c>
      <c r="AC492" s="3">
        <v>3807620</v>
      </c>
      <c r="AD492" s="3">
        <v>7027041</v>
      </c>
      <c r="AE492" s="3">
        <v>0</v>
      </c>
      <c r="AF492" s="3">
        <v>6661516</v>
      </c>
      <c r="AG492" s="3">
        <v>18909</v>
      </c>
      <c r="AH492" s="3">
        <v>7027041</v>
      </c>
      <c r="AI492" s="3">
        <v>4536742</v>
      </c>
      <c r="AJ492" s="3">
        <v>720560</v>
      </c>
      <c r="AK492" s="3">
        <v>720560</v>
      </c>
      <c r="AL492" s="3">
        <v>267766</v>
      </c>
      <c r="AM492" s="3">
        <v>452794</v>
      </c>
      <c r="AN492" s="3">
        <v>-371179</v>
      </c>
      <c r="AO492" s="3">
        <v>0</v>
      </c>
      <c r="AP492" s="3">
        <v>371179</v>
      </c>
      <c r="AQ492" s="3">
        <v>0</v>
      </c>
      <c r="AR492" s="3">
        <f>Tabela1[[#This Row],[Potrzeby finansowe 2027
w tym:]]+Tabela1[[#This Row],[Rozliczenie 2025 potrz. fin.]]</f>
        <v>11563783</v>
      </c>
      <c r="AS492" s="3">
        <v>0</v>
      </c>
      <c r="AT492" s="3">
        <v>0</v>
      </c>
      <c r="AU492" s="3"/>
      <c r="AV492" s="3"/>
      <c r="AW492" s="3"/>
      <c r="AX492" s="3"/>
      <c r="AY492" s="3"/>
      <c r="AZ492" s="3"/>
      <c r="BA492" s="3">
        <v>157</v>
      </c>
      <c r="BB492" s="3">
        <v>0</v>
      </c>
      <c r="BC492" s="3">
        <v>0</v>
      </c>
      <c r="BD492" s="3">
        <v>0</v>
      </c>
      <c r="BE492" s="3">
        <v>3.15</v>
      </c>
      <c r="BF492" s="3">
        <v>0</v>
      </c>
      <c r="BG492" s="3">
        <v>377782</v>
      </c>
      <c r="BH492" s="3">
        <v>3390</v>
      </c>
      <c r="BI492" s="3">
        <v>311014</v>
      </c>
      <c r="BJ492" s="3">
        <v>4779301.9824999999</v>
      </c>
      <c r="BK492" s="3">
        <v>1906288.0600000005</v>
      </c>
      <c r="BL492" s="3">
        <v>251466.05</v>
      </c>
      <c r="BM492" s="3">
        <v>10989123.59</v>
      </c>
      <c r="BN492" s="53">
        <v>0.76235509172472327</v>
      </c>
      <c r="BO492" s="54">
        <v>1.088645E-4</v>
      </c>
      <c r="BP492" s="70">
        <v>2737</v>
      </c>
      <c r="BQ492" s="71"/>
      <c r="BR492" s="70"/>
      <c r="BS492" s="72"/>
      <c r="BT492" s="72"/>
      <c r="BU492" s="70">
        <v>6661516</v>
      </c>
      <c r="BV492" s="70">
        <v>18909</v>
      </c>
      <c r="BW492" s="74">
        <v>7027041</v>
      </c>
      <c r="BX492" s="70">
        <v>13707466</v>
      </c>
    </row>
    <row r="493" spans="1:76" x14ac:dyDescent="0.3">
      <c r="A493" s="73" t="s">
        <v>10</v>
      </c>
      <c r="B493" s="2" t="s">
        <v>23</v>
      </c>
      <c r="C493" s="2" t="s">
        <v>126</v>
      </c>
      <c r="D493" s="2" t="s">
        <v>71</v>
      </c>
      <c r="E493" s="2" t="s">
        <v>15</v>
      </c>
      <c r="F493" s="17" t="str">
        <f>+Tabela1[[#This Row],[WK]]&amp;Tabela1[[#This Row],[PK]]&amp;Tabela1[[#This Row],[GK]]</f>
        <v>061811</v>
      </c>
      <c r="G493" s="2" t="s">
        <v>480</v>
      </c>
      <c r="H493" s="3">
        <v>413094658.31999999</v>
      </c>
      <c r="I493" s="4">
        <v>1.125</v>
      </c>
      <c r="J493" s="3">
        <v>464731490.61000001</v>
      </c>
      <c r="K493" s="4">
        <v>7.0000000000000007E-2</v>
      </c>
      <c r="L493" s="3">
        <v>32531204</v>
      </c>
      <c r="M493" s="3"/>
      <c r="N493" s="5"/>
      <c r="O493" s="3">
        <v>12393176.15</v>
      </c>
      <c r="P493" s="4">
        <v>1.125</v>
      </c>
      <c r="Q493" s="3">
        <v>13942323.17</v>
      </c>
      <c r="R493" s="4">
        <v>1.6E-2</v>
      </c>
      <c r="S493" s="3">
        <v>223077</v>
      </c>
      <c r="T493" s="3"/>
      <c r="U493" s="5"/>
      <c r="V493" s="3">
        <v>20984187</v>
      </c>
      <c r="W493" s="5"/>
      <c r="X493" s="3">
        <v>32389630</v>
      </c>
      <c r="Y493" s="3">
        <v>5598798</v>
      </c>
      <c r="Z493" s="3">
        <v>575344</v>
      </c>
      <c r="AA493" s="3">
        <v>1989798</v>
      </c>
      <c r="AB493" s="3">
        <v>17919953</v>
      </c>
      <c r="AC493" s="3">
        <v>6305737</v>
      </c>
      <c r="AD493" s="3">
        <v>11405442</v>
      </c>
      <c r="AE493" s="3">
        <v>0</v>
      </c>
      <c r="AF493" s="3">
        <v>32531204</v>
      </c>
      <c r="AG493" s="3">
        <v>223077</v>
      </c>
      <c r="AH493" s="3">
        <v>11405442</v>
      </c>
      <c r="AI493" s="3">
        <v>20984187</v>
      </c>
      <c r="AJ493" s="3">
        <v>-590097</v>
      </c>
      <c r="AK493" s="3">
        <v>-590097</v>
      </c>
      <c r="AL493" s="3">
        <v>1720240</v>
      </c>
      <c r="AM493" s="3">
        <v>-2310337</v>
      </c>
      <c r="AN493" s="3">
        <v>-198578</v>
      </c>
      <c r="AO493" s="3">
        <v>0</v>
      </c>
      <c r="AP493" s="3">
        <v>198578</v>
      </c>
      <c r="AQ493" s="3">
        <v>0</v>
      </c>
      <c r="AR493" s="3">
        <f>Tabela1[[#This Row],[Potrzeby finansowe 2027
w tym:]]+Tabela1[[#This Row],[Rozliczenie 2025 potrz. fin.]]</f>
        <v>32389630</v>
      </c>
      <c r="AS493" s="3">
        <v>0</v>
      </c>
      <c r="AT493" s="3">
        <v>0</v>
      </c>
      <c r="AU493" s="3"/>
      <c r="AV493" s="3"/>
      <c r="AW493" s="3"/>
      <c r="AX493" s="3"/>
      <c r="AY493" s="3"/>
      <c r="AZ493" s="3"/>
      <c r="BA493" s="3">
        <v>575344</v>
      </c>
      <c r="BB493" s="3">
        <v>0</v>
      </c>
      <c r="BC493" s="3">
        <v>67.42</v>
      </c>
      <c r="BD493" s="3">
        <v>1675.24</v>
      </c>
      <c r="BE493" s="3">
        <v>7728.83</v>
      </c>
      <c r="BF493" s="3">
        <v>0</v>
      </c>
      <c r="BG493" s="3">
        <v>1171197</v>
      </c>
      <c r="BH493" s="3">
        <v>11005</v>
      </c>
      <c r="BI493" s="3">
        <v>818601</v>
      </c>
      <c r="BJ493" s="3">
        <v>12579308.135</v>
      </c>
      <c r="BK493" s="3">
        <v>7821916.6599999983</v>
      </c>
      <c r="BL493" s="3">
        <v>4383476.76</v>
      </c>
      <c r="BM493" s="3">
        <v>10262612.380000001</v>
      </c>
      <c r="BN493" s="53">
        <v>0.8644152840342092</v>
      </c>
      <c r="BO493" s="54">
        <v>3.8285389999999998E-4</v>
      </c>
      <c r="BP493" s="70">
        <v>9628</v>
      </c>
      <c r="BQ493" s="71"/>
      <c r="BR493" s="70"/>
      <c r="BS493" s="72"/>
      <c r="BT493" s="72"/>
      <c r="BU493" s="70">
        <v>32531204</v>
      </c>
      <c r="BV493" s="70">
        <v>223077</v>
      </c>
      <c r="BW493" s="74">
        <v>11405442</v>
      </c>
      <c r="BX493" s="70">
        <v>44159723</v>
      </c>
    </row>
    <row r="494" spans="1:76" x14ac:dyDescent="0.3">
      <c r="A494" s="73" t="s">
        <v>10</v>
      </c>
      <c r="B494" s="2" t="s">
        <v>23</v>
      </c>
      <c r="C494" s="2" t="s">
        <v>126</v>
      </c>
      <c r="D494" s="2" t="s">
        <v>72</v>
      </c>
      <c r="E494" s="2" t="s">
        <v>19</v>
      </c>
      <c r="F494" s="17" t="str">
        <f>+Tabela1[[#This Row],[WK]]&amp;Tabela1[[#This Row],[PK]]&amp;Tabela1[[#This Row],[GK]]</f>
        <v>061812</v>
      </c>
      <c r="G494" s="2" t="s">
        <v>490</v>
      </c>
      <c r="H494" s="3">
        <v>149858052.88999999</v>
      </c>
      <c r="I494" s="4">
        <v>1.125</v>
      </c>
      <c r="J494" s="3">
        <v>168590309.5</v>
      </c>
      <c r="K494" s="4">
        <v>7.0000000000000007E-2</v>
      </c>
      <c r="L494" s="3">
        <v>11801322</v>
      </c>
      <c r="M494" s="3"/>
      <c r="N494" s="5"/>
      <c r="O494" s="3">
        <v>12505921.470000001</v>
      </c>
      <c r="P494" s="4">
        <v>1.125</v>
      </c>
      <c r="Q494" s="3">
        <v>14069161.65</v>
      </c>
      <c r="R494" s="4">
        <v>1.6E-2</v>
      </c>
      <c r="S494" s="3">
        <v>225107</v>
      </c>
      <c r="T494" s="3"/>
      <c r="U494" s="5"/>
      <c r="V494" s="3">
        <v>8298188</v>
      </c>
      <c r="W494" s="5"/>
      <c r="X494" s="3">
        <v>15824685</v>
      </c>
      <c r="Y494" s="3">
        <v>2852369</v>
      </c>
      <c r="Z494" s="3">
        <v>259138</v>
      </c>
      <c r="AA494" s="3">
        <v>816228</v>
      </c>
      <c r="AB494" s="3">
        <v>7929837</v>
      </c>
      <c r="AC494" s="3">
        <v>3967113</v>
      </c>
      <c r="AD494" s="3">
        <v>7526497</v>
      </c>
      <c r="AE494" s="3">
        <v>0</v>
      </c>
      <c r="AF494" s="3">
        <v>11801322</v>
      </c>
      <c r="AG494" s="3">
        <v>225107</v>
      </c>
      <c r="AH494" s="3">
        <v>7526497</v>
      </c>
      <c r="AI494" s="3">
        <v>8298188</v>
      </c>
      <c r="AJ494" s="3">
        <v>-172588</v>
      </c>
      <c r="AK494" s="3">
        <v>-172588</v>
      </c>
      <c r="AL494" s="3">
        <v>497764</v>
      </c>
      <c r="AM494" s="3">
        <v>-670352</v>
      </c>
      <c r="AN494" s="3">
        <v>-444722</v>
      </c>
      <c r="AO494" s="3">
        <v>0</v>
      </c>
      <c r="AP494" s="3">
        <v>444722</v>
      </c>
      <c r="AQ494" s="3">
        <v>0</v>
      </c>
      <c r="AR494" s="3">
        <f>Tabela1[[#This Row],[Potrzeby finansowe 2027
w tym:]]+Tabela1[[#This Row],[Rozliczenie 2025 potrz. fin.]]</f>
        <v>15824685</v>
      </c>
      <c r="AS494" s="3">
        <v>0</v>
      </c>
      <c r="AT494" s="3">
        <v>0</v>
      </c>
      <c r="AU494" s="3"/>
      <c r="AV494" s="3"/>
      <c r="AW494" s="3"/>
      <c r="AX494" s="3"/>
      <c r="AY494" s="3"/>
      <c r="AZ494" s="3"/>
      <c r="BA494" s="3">
        <v>259138</v>
      </c>
      <c r="BB494" s="3">
        <v>0</v>
      </c>
      <c r="BC494" s="3">
        <v>6.77</v>
      </c>
      <c r="BD494" s="3">
        <v>0</v>
      </c>
      <c r="BE494" s="3">
        <v>5147.49</v>
      </c>
      <c r="BF494" s="3">
        <v>0</v>
      </c>
      <c r="BG494" s="3">
        <v>527013</v>
      </c>
      <c r="BH494" s="3">
        <v>4952</v>
      </c>
      <c r="BI494" s="3">
        <v>289215</v>
      </c>
      <c r="BJ494" s="3">
        <v>4444327.8725000005</v>
      </c>
      <c r="BK494" s="3">
        <v>2429079.58</v>
      </c>
      <c r="BL494" s="3">
        <v>202494.87</v>
      </c>
      <c r="BM494" s="3">
        <v>7656003.4299999997</v>
      </c>
      <c r="BN494" s="53">
        <v>0.8418417690234371</v>
      </c>
      <c r="BO494" s="54">
        <v>1.672206E-4</v>
      </c>
      <c r="BP494" s="70">
        <v>4205</v>
      </c>
      <c r="BQ494" s="71"/>
      <c r="BR494" s="70"/>
      <c r="BS494" s="72"/>
      <c r="BT494" s="72"/>
      <c r="BU494" s="70">
        <v>11801322</v>
      </c>
      <c r="BV494" s="70">
        <v>225107</v>
      </c>
      <c r="BW494" s="74">
        <v>7526497</v>
      </c>
      <c r="BX494" s="70">
        <v>19552926</v>
      </c>
    </row>
    <row r="495" spans="1:76" x14ac:dyDescent="0.3">
      <c r="A495" s="73" t="s">
        <v>10</v>
      </c>
      <c r="B495" s="2" t="s">
        <v>23</v>
      </c>
      <c r="C495" s="2" t="s">
        <v>126</v>
      </c>
      <c r="D495" s="2" t="s">
        <v>74</v>
      </c>
      <c r="E495" s="2" t="s">
        <v>15</v>
      </c>
      <c r="F495" s="17" t="str">
        <f>+Tabela1[[#This Row],[WK]]&amp;Tabela1[[#This Row],[PK]]&amp;Tabela1[[#This Row],[GK]]</f>
        <v>061813</v>
      </c>
      <c r="G495" s="2" t="s">
        <v>491</v>
      </c>
      <c r="H495" s="3">
        <v>96954231</v>
      </c>
      <c r="I495" s="4">
        <v>1.125</v>
      </c>
      <c r="J495" s="3">
        <v>109073509.88</v>
      </c>
      <c r="K495" s="4">
        <v>7.0000000000000007E-2</v>
      </c>
      <c r="L495" s="3">
        <v>7635146</v>
      </c>
      <c r="M495" s="3"/>
      <c r="N495" s="5"/>
      <c r="O495" s="3">
        <v>1306224.3799999999</v>
      </c>
      <c r="P495" s="4">
        <v>1.125</v>
      </c>
      <c r="Q495" s="3">
        <v>1469502.43</v>
      </c>
      <c r="R495" s="4">
        <v>1.6E-2</v>
      </c>
      <c r="S495" s="3">
        <v>23512</v>
      </c>
      <c r="T495" s="3"/>
      <c r="U495" s="5"/>
      <c r="V495" s="3">
        <v>5321052</v>
      </c>
      <c r="W495" s="5"/>
      <c r="X495" s="3">
        <v>12867149</v>
      </c>
      <c r="Y495" s="3">
        <v>5353606</v>
      </c>
      <c r="Z495" s="3">
        <v>111037</v>
      </c>
      <c r="AA495" s="3">
        <v>702214</v>
      </c>
      <c r="AB495" s="3">
        <v>5602499</v>
      </c>
      <c r="AC495" s="3">
        <v>1097793</v>
      </c>
      <c r="AD495" s="3">
        <v>7546097</v>
      </c>
      <c r="AE495" s="3">
        <v>0</v>
      </c>
      <c r="AF495" s="3">
        <v>7635146</v>
      </c>
      <c r="AG495" s="3">
        <v>23512</v>
      </c>
      <c r="AH495" s="3">
        <v>7546097</v>
      </c>
      <c r="AI495" s="3">
        <v>5321052</v>
      </c>
      <c r="AJ495" s="3">
        <v>-688562</v>
      </c>
      <c r="AK495" s="3">
        <v>-688562</v>
      </c>
      <c r="AL495" s="3">
        <v>558857</v>
      </c>
      <c r="AM495" s="3">
        <v>-1247419</v>
      </c>
      <c r="AN495" s="3">
        <v>-412196</v>
      </c>
      <c r="AO495" s="3">
        <v>0</v>
      </c>
      <c r="AP495" s="3">
        <v>412196</v>
      </c>
      <c r="AQ495" s="3">
        <v>0</v>
      </c>
      <c r="AR495" s="3">
        <f>Tabela1[[#This Row],[Potrzeby finansowe 2027
w tym:]]+Tabela1[[#This Row],[Rozliczenie 2025 potrz. fin.]]</f>
        <v>12867149</v>
      </c>
      <c r="AS495" s="3">
        <v>0</v>
      </c>
      <c r="AT495" s="3">
        <v>0</v>
      </c>
      <c r="AU495" s="3"/>
      <c r="AV495" s="3"/>
      <c r="AW495" s="3"/>
      <c r="AX495" s="3"/>
      <c r="AY495" s="3"/>
      <c r="AZ495" s="3"/>
      <c r="BA495" s="3">
        <v>111037</v>
      </c>
      <c r="BB495" s="3">
        <v>0</v>
      </c>
      <c r="BC495" s="3">
        <v>0</v>
      </c>
      <c r="BD495" s="3">
        <v>0</v>
      </c>
      <c r="BE495" s="3">
        <v>2224.9699999999998</v>
      </c>
      <c r="BF495" s="3">
        <v>0</v>
      </c>
      <c r="BG495" s="3">
        <v>409839</v>
      </c>
      <c r="BH495" s="3">
        <v>3851</v>
      </c>
      <c r="BI495" s="3">
        <v>292375</v>
      </c>
      <c r="BJ495" s="3">
        <v>4492882.1999999993</v>
      </c>
      <c r="BK495" s="3">
        <v>2474079.3599999994</v>
      </c>
      <c r="BL495" s="3">
        <v>825037.52</v>
      </c>
      <c r="BM495" s="3">
        <v>6425136.3200000003</v>
      </c>
      <c r="BN495" s="53">
        <v>0.68043796573496362</v>
      </c>
      <c r="BO495" s="54">
        <v>1.4202E-4</v>
      </c>
      <c r="BP495" s="70">
        <v>3572</v>
      </c>
      <c r="BQ495" s="71"/>
      <c r="BR495" s="70"/>
      <c r="BS495" s="72"/>
      <c r="BT495" s="72"/>
      <c r="BU495" s="70">
        <v>7635146</v>
      </c>
      <c r="BV495" s="70">
        <v>23512</v>
      </c>
      <c r="BW495" s="74">
        <v>7546097</v>
      </c>
      <c r="BX495" s="70">
        <v>15204755</v>
      </c>
    </row>
    <row r="496" spans="1:76" x14ac:dyDescent="0.3">
      <c r="A496" s="73" t="s">
        <v>10</v>
      </c>
      <c r="B496" s="2" t="s">
        <v>23</v>
      </c>
      <c r="C496" s="2" t="s">
        <v>132</v>
      </c>
      <c r="D496" s="2" t="s">
        <v>12</v>
      </c>
      <c r="E496" s="2" t="s">
        <v>13</v>
      </c>
      <c r="F496" s="17" t="str">
        <f>+Tabela1[[#This Row],[WK]]&amp;Tabela1[[#This Row],[PK]]&amp;Tabela1[[#This Row],[GK]]</f>
        <v>061901</v>
      </c>
      <c r="G496" s="2" t="s">
        <v>492</v>
      </c>
      <c r="H496" s="3">
        <v>540076993.07000005</v>
      </c>
      <c r="I496" s="4">
        <v>1.125</v>
      </c>
      <c r="J496" s="3">
        <v>607586617.20000005</v>
      </c>
      <c r="K496" s="4">
        <v>7.0000000000000007E-2</v>
      </c>
      <c r="L496" s="3">
        <v>42531063</v>
      </c>
      <c r="M496" s="3"/>
      <c r="N496" s="5"/>
      <c r="O496" s="3">
        <v>41636292.090000004</v>
      </c>
      <c r="P496" s="4">
        <v>1.125</v>
      </c>
      <c r="Q496" s="3">
        <v>46840828.600000001</v>
      </c>
      <c r="R496" s="4">
        <v>1.6E-2</v>
      </c>
      <c r="S496" s="3">
        <v>749453</v>
      </c>
      <c r="T496" s="3"/>
      <c r="U496" s="5"/>
      <c r="V496" s="3">
        <v>26313931</v>
      </c>
      <c r="W496" s="5"/>
      <c r="X496" s="3">
        <v>39147327</v>
      </c>
      <c r="Y496" s="3">
        <v>13582141</v>
      </c>
      <c r="Z496" s="3">
        <v>35766</v>
      </c>
      <c r="AA496" s="3">
        <v>2055603</v>
      </c>
      <c r="AB496" s="3">
        <v>23473817</v>
      </c>
      <c r="AC496" s="3">
        <v>0</v>
      </c>
      <c r="AD496" s="3">
        <v>12822485</v>
      </c>
      <c r="AE496" s="3">
        <v>0</v>
      </c>
      <c r="AF496" s="3">
        <v>42531063</v>
      </c>
      <c r="AG496" s="3">
        <v>749453</v>
      </c>
      <c r="AH496" s="3">
        <v>12822485</v>
      </c>
      <c r="AI496" s="3">
        <v>26313931</v>
      </c>
      <c r="AJ496" s="3">
        <v>3278470</v>
      </c>
      <c r="AK496" s="3">
        <v>3267559</v>
      </c>
      <c r="AL496" s="3">
        <v>1251686</v>
      </c>
      <c r="AM496" s="3">
        <v>2015873</v>
      </c>
      <c r="AN496" s="3">
        <v>-10911</v>
      </c>
      <c r="AO496" s="3">
        <v>0</v>
      </c>
      <c r="AP496" s="3">
        <v>0</v>
      </c>
      <c r="AQ496" s="3">
        <v>-10911</v>
      </c>
      <c r="AR496" s="3">
        <f>Tabela1[[#This Row],[Potrzeby finansowe 2027
w tym:]]+Tabela1[[#This Row],[Rozliczenie 2025 potrz. fin.]]</f>
        <v>39136416</v>
      </c>
      <c r="AS496" s="3">
        <v>0</v>
      </c>
      <c r="AT496" s="3">
        <v>0</v>
      </c>
      <c r="AU496" s="3"/>
      <c r="AV496" s="3"/>
      <c r="AW496" s="3"/>
      <c r="AX496" s="3"/>
      <c r="AY496" s="3"/>
      <c r="AZ496" s="3"/>
      <c r="BA496" s="3">
        <v>35766</v>
      </c>
      <c r="BB496" s="3">
        <v>0</v>
      </c>
      <c r="BC496" s="3">
        <v>0</v>
      </c>
      <c r="BD496" s="3">
        <v>321.47000000000003</v>
      </c>
      <c r="BE496" s="3">
        <v>73.75</v>
      </c>
      <c r="BF496" s="3">
        <v>0</v>
      </c>
      <c r="BG496" s="3">
        <v>1251654</v>
      </c>
      <c r="BH496" s="3">
        <v>11761</v>
      </c>
      <c r="BI496" s="3">
        <v>803949</v>
      </c>
      <c r="BJ496" s="3">
        <v>12354158.834999999</v>
      </c>
      <c r="BK496" s="3">
        <v>8978636.9799999986</v>
      </c>
      <c r="BL496" s="3">
        <v>463634.75</v>
      </c>
      <c r="BM496" s="3">
        <v>12574817.92</v>
      </c>
      <c r="BN496" s="53">
        <v>0.76799940311313808</v>
      </c>
      <c r="BO496" s="54">
        <v>5.2468290000000004E-4</v>
      </c>
      <c r="BP496" s="70">
        <v>13195</v>
      </c>
      <c r="BQ496" s="71"/>
      <c r="BR496" s="70"/>
      <c r="BS496" s="72"/>
      <c r="BT496" s="72"/>
      <c r="BU496" s="70">
        <v>42531063</v>
      </c>
      <c r="BV496" s="70">
        <v>749453</v>
      </c>
      <c r="BW496" s="74">
        <v>12822485</v>
      </c>
      <c r="BX496" s="70">
        <v>56103001</v>
      </c>
    </row>
    <row r="497" spans="1:76" x14ac:dyDescent="0.3">
      <c r="A497" s="73" t="s">
        <v>10</v>
      </c>
      <c r="B497" s="2" t="s">
        <v>23</v>
      </c>
      <c r="C497" s="2" t="s">
        <v>132</v>
      </c>
      <c r="D497" s="2" t="s">
        <v>11</v>
      </c>
      <c r="E497" s="2" t="s">
        <v>15</v>
      </c>
      <c r="F497" s="17" t="str">
        <f>+Tabela1[[#This Row],[WK]]&amp;Tabela1[[#This Row],[PK]]&amp;Tabela1[[#This Row],[GK]]</f>
        <v>061902</v>
      </c>
      <c r="G497" s="2" t="s">
        <v>493</v>
      </c>
      <c r="H497" s="3">
        <v>71235396.769999996</v>
      </c>
      <c r="I497" s="4">
        <v>1.125</v>
      </c>
      <c r="J497" s="3">
        <v>80139821.370000005</v>
      </c>
      <c r="K497" s="4">
        <v>7.0000000000000007E-2</v>
      </c>
      <c r="L497" s="3">
        <v>5609787</v>
      </c>
      <c r="M497" s="3"/>
      <c r="N497" s="5"/>
      <c r="O497" s="3">
        <v>971967.41</v>
      </c>
      <c r="P497" s="4">
        <v>1.125</v>
      </c>
      <c r="Q497" s="3">
        <v>1093463.3400000001</v>
      </c>
      <c r="R497" s="4">
        <v>1.6E-2</v>
      </c>
      <c r="S497" s="3">
        <v>17495</v>
      </c>
      <c r="T497" s="3"/>
      <c r="U497" s="5"/>
      <c r="V497" s="3">
        <v>4058880</v>
      </c>
      <c r="W497" s="5"/>
      <c r="X497" s="3">
        <v>13131113</v>
      </c>
      <c r="Y497" s="3">
        <v>7502180</v>
      </c>
      <c r="Z497" s="3">
        <v>259003</v>
      </c>
      <c r="AA497" s="3">
        <v>716591</v>
      </c>
      <c r="AB497" s="3">
        <v>4653339</v>
      </c>
      <c r="AC497" s="3">
        <v>0</v>
      </c>
      <c r="AD497" s="3">
        <v>8923638</v>
      </c>
      <c r="AE497" s="3">
        <v>0</v>
      </c>
      <c r="AF497" s="3">
        <v>5609787</v>
      </c>
      <c r="AG497" s="3">
        <v>17495</v>
      </c>
      <c r="AH497" s="3">
        <v>8923638</v>
      </c>
      <c r="AI497" s="3">
        <v>4058880</v>
      </c>
      <c r="AJ497" s="3">
        <v>2651331</v>
      </c>
      <c r="AK497" s="3">
        <v>2502736</v>
      </c>
      <c r="AL497" s="3">
        <v>212091</v>
      </c>
      <c r="AM497" s="3">
        <v>2290645</v>
      </c>
      <c r="AN497" s="3">
        <v>-148595</v>
      </c>
      <c r="AO497" s="3">
        <v>0</v>
      </c>
      <c r="AP497" s="3">
        <v>0</v>
      </c>
      <c r="AQ497" s="3">
        <v>-148595</v>
      </c>
      <c r="AR497" s="3">
        <f>Tabela1[[#This Row],[Potrzeby finansowe 2027
w tym:]]+Tabela1[[#This Row],[Rozliczenie 2025 potrz. fin.]]</f>
        <v>12982518</v>
      </c>
      <c r="AS497" s="3">
        <v>0</v>
      </c>
      <c r="AT497" s="3">
        <v>0</v>
      </c>
      <c r="AU497" s="3"/>
      <c r="AV497" s="3"/>
      <c r="AW497" s="3"/>
      <c r="AX497" s="3"/>
      <c r="AY497" s="3"/>
      <c r="AZ497" s="3"/>
      <c r="BA497" s="3">
        <v>259003</v>
      </c>
      <c r="BB497" s="3">
        <v>0</v>
      </c>
      <c r="BC497" s="3">
        <v>0</v>
      </c>
      <c r="BD497" s="3">
        <v>2592.81</v>
      </c>
      <c r="BE497" s="3">
        <v>4.3099999999999996</v>
      </c>
      <c r="BF497" s="3">
        <v>0</v>
      </c>
      <c r="BG497" s="3">
        <v>377782</v>
      </c>
      <c r="BH497" s="3">
        <v>2390</v>
      </c>
      <c r="BI497" s="3">
        <v>338809</v>
      </c>
      <c r="BJ497" s="3">
        <v>5206418.6550000012</v>
      </c>
      <c r="BK497" s="3">
        <v>2869563.2800000012</v>
      </c>
      <c r="BL497" s="3">
        <v>56665.279999999999</v>
      </c>
      <c r="BM497" s="3">
        <v>9234090.9399999995</v>
      </c>
      <c r="BN497" s="53">
        <v>0.47579157456888915</v>
      </c>
      <c r="BO497" s="54">
        <v>1.148928E-4</v>
      </c>
      <c r="BP497" s="70">
        <v>2890</v>
      </c>
      <c r="BQ497" s="71"/>
      <c r="BR497" s="70"/>
      <c r="BS497" s="72"/>
      <c r="BT497" s="72"/>
      <c r="BU497" s="70">
        <v>5609787</v>
      </c>
      <c r="BV497" s="70">
        <v>17495</v>
      </c>
      <c r="BW497" s="74">
        <v>8923638</v>
      </c>
      <c r="BX497" s="70">
        <v>14550920</v>
      </c>
    </row>
    <row r="498" spans="1:76" x14ac:dyDescent="0.3">
      <c r="A498" s="73" t="s">
        <v>10</v>
      </c>
      <c r="B498" s="2" t="s">
        <v>23</v>
      </c>
      <c r="C498" s="2" t="s">
        <v>132</v>
      </c>
      <c r="D498" s="2" t="s">
        <v>16</v>
      </c>
      <c r="E498" s="2" t="s">
        <v>15</v>
      </c>
      <c r="F498" s="17" t="str">
        <f>+Tabela1[[#This Row],[WK]]&amp;Tabela1[[#This Row],[PK]]&amp;Tabela1[[#This Row],[GK]]</f>
        <v>061903</v>
      </c>
      <c r="G498" s="2" t="s">
        <v>494</v>
      </c>
      <c r="H498" s="3">
        <v>111791560.05</v>
      </c>
      <c r="I498" s="4">
        <v>1.125</v>
      </c>
      <c r="J498" s="3">
        <v>125765505.06</v>
      </c>
      <c r="K498" s="4">
        <v>7.0000000000000007E-2</v>
      </c>
      <c r="L498" s="3">
        <v>8803585</v>
      </c>
      <c r="M498" s="3"/>
      <c r="N498" s="5"/>
      <c r="O498" s="3">
        <v>744583.75</v>
      </c>
      <c r="P498" s="4">
        <v>1.125</v>
      </c>
      <c r="Q498" s="3">
        <v>837656.72</v>
      </c>
      <c r="R498" s="4">
        <v>1.6E-2</v>
      </c>
      <c r="S498" s="3">
        <v>13403</v>
      </c>
      <c r="T498" s="3"/>
      <c r="U498" s="5"/>
      <c r="V498" s="3">
        <v>6013539</v>
      </c>
      <c r="W498" s="5"/>
      <c r="X498" s="3">
        <v>14524367</v>
      </c>
      <c r="Y498" s="3">
        <v>5082052</v>
      </c>
      <c r="Z498" s="3">
        <v>1426335</v>
      </c>
      <c r="AA498" s="3">
        <v>757212</v>
      </c>
      <c r="AB498" s="3">
        <v>5074280</v>
      </c>
      <c r="AC498" s="3">
        <v>2184488</v>
      </c>
      <c r="AD498" s="3">
        <v>8510828</v>
      </c>
      <c r="AE498" s="3">
        <v>0</v>
      </c>
      <c r="AF498" s="3">
        <v>8803585</v>
      </c>
      <c r="AG498" s="3">
        <v>13403</v>
      </c>
      <c r="AH498" s="3">
        <v>8510828</v>
      </c>
      <c r="AI498" s="3">
        <v>6013539</v>
      </c>
      <c r="AJ498" s="3">
        <v>2129338</v>
      </c>
      <c r="AK498" s="3">
        <v>2129338</v>
      </c>
      <c r="AL498" s="3">
        <v>-78054</v>
      </c>
      <c r="AM498" s="3">
        <v>2207392</v>
      </c>
      <c r="AN498" s="3">
        <v>26827</v>
      </c>
      <c r="AO498" s="3">
        <v>0</v>
      </c>
      <c r="AP498" s="3">
        <v>-26827</v>
      </c>
      <c r="AQ498" s="3">
        <v>0</v>
      </c>
      <c r="AR498" s="3">
        <f>Tabela1[[#This Row],[Potrzeby finansowe 2027
w tym:]]+Tabela1[[#This Row],[Rozliczenie 2025 potrz. fin.]]</f>
        <v>14524367</v>
      </c>
      <c r="AS498" s="3">
        <v>0</v>
      </c>
      <c r="AT498" s="3">
        <v>0</v>
      </c>
      <c r="AU498" s="3"/>
      <c r="AV498" s="3"/>
      <c r="AW498" s="3"/>
      <c r="AX498" s="3"/>
      <c r="AY498" s="3"/>
      <c r="AZ498" s="3"/>
      <c r="BA498" s="3">
        <v>1426335</v>
      </c>
      <c r="BB498" s="3">
        <v>590.77</v>
      </c>
      <c r="BC498" s="3">
        <v>74.13</v>
      </c>
      <c r="BD498" s="3">
        <v>10065.91</v>
      </c>
      <c r="BE498" s="3">
        <v>78.06</v>
      </c>
      <c r="BF498" s="3">
        <v>0</v>
      </c>
      <c r="BG498" s="3">
        <v>377782</v>
      </c>
      <c r="BH498" s="3">
        <v>3340</v>
      </c>
      <c r="BI498" s="3">
        <v>379430</v>
      </c>
      <c r="BJ498" s="3">
        <v>5830645.9699999988</v>
      </c>
      <c r="BK498" s="3">
        <v>3954095.0499999989</v>
      </c>
      <c r="BL498" s="3">
        <v>1239882.6000000001</v>
      </c>
      <c r="BM498" s="3">
        <v>5026438.4800000004</v>
      </c>
      <c r="BN498" s="53">
        <v>0.66524159928373583</v>
      </c>
      <c r="BO498" s="54">
        <v>1.2785110000000001E-4</v>
      </c>
      <c r="BP498" s="70">
        <v>3216</v>
      </c>
      <c r="BQ498" s="71"/>
      <c r="BR498" s="70"/>
      <c r="BS498" s="72"/>
      <c r="BT498" s="72"/>
      <c r="BU498" s="70">
        <v>8803585</v>
      </c>
      <c r="BV498" s="70">
        <v>13403</v>
      </c>
      <c r="BW498" s="74">
        <v>8510828</v>
      </c>
      <c r="BX498" s="70">
        <v>17327816</v>
      </c>
    </row>
    <row r="499" spans="1:76" x14ac:dyDescent="0.3">
      <c r="A499" s="73" t="s">
        <v>10</v>
      </c>
      <c r="B499" s="2" t="s">
        <v>23</v>
      </c>
      <c r="C499" s="2" t="s">
        <v>132</v>
      </c>
      <c r="D499" s="2" t="s">
        <v>18</v>
      </c>
      <c r="E499" s="2" t="s">
        <v>15</v>
      </c>
      <c r="F499" s="17" t="str">
        <f>+Tabela1[[#This Row],[WK]]&amp;Tabela1[[#This Row],[PK]]&amp;Tabela1[[#This Row],[GK]]</f>
        <v>061904</v>
      </c>
      <c r="G499" s="2" t="s">
        <v>495</v>
      </c>
      <c r="H499" s="3">
        <v>59331009.609999999</v>
      </c>
      <c r="I499" s="4">
        <v>1.125</v>
      </c>
      <c r="J499" s="3">
        <v>66747385.810000002</v>
      </c>
      <c r="K499" s="4">
        <v>7.0000000000000007E-2</v>
      </c>
      <c r="L499" s="3">
        <v>4672317</v>
      </c>
      <c r="M499" s="3"/>
      <c r="N499" s="5"/>
      <c r="O499" s="3">
        <v>215217.66</v>
      </c>
      <c r="P499" s="4">
        <v>1.125</v>
      </c>
      <c r="Q499" s="3">
        <v>242119.87</v>
      </c>
      <c r="R499" s="4">
        <v>1.6E-2</v>
      </c>
      <c r="S499" s="3">
        <v>3874</v>
      </c>
      <c r="T499" s="3"/>
      <c r="U499" s="5"/>
      <c r="V499" s="3">
        <v>3392458</v>
      </c>
      <c r="W499" s="5"/>
      <c r="X499" s="3">
        <v>8388725</v>
      </c>
      <c r="Y499" s="3">
        <v>3279874</v>
      </c>
      <c r="Z499" s="3">
        <v>836650</v>
      </c>
      <c r="AA499" s="3">
        <v>529205</v>
      </c>
      <c r="AB499" s="3">
        <v>3615800</v>
      </c>
      <c r="AC499" s="3">
        <v>127196</v>
      </c>
      <c r="AD499" s="3">
        <v>4978857</v>
      </c>
      <c r="AE499" s="3">
        <v>0</v>
      </c>
      <c r="AF499" s="3">
        <v>4672317</v>
      </c>
      <c r="AG499" s="3">
        <v>3874</v>
      </c>
      <c r="AH499" s="3">
        <v>4978857</v>
      </c>
      <c r="AI499" s="3">
        <v>3392458</v>
      </c>
      <c r="AJ499" s="3">
        <v>-101156</v>
      </c>
      <c r="AK499" s="3">
        <v>-118565</v>
      </c>
      <c r="AL499" s="3">
        <v>277974</v>
      </c>
      <c r="AM499" s="3">
        <v>-396539</v>
      </c>
      <c r="AN499" s="3">
        <v>-17409</v>
      </c>
      <c r="AO499" s="3">
        <v>0</v>
      </c>
      <c r="AP499" s="3">
        <v>0</v>
      </c>
      <c r="AQ499" s="3">
        <v>-17409</v>
      </c>
      <c r="AR499" s="3">
        <f>Tabela1[[#This Row],[Potrzeby finansowe 2027
w tym:]]+Tabela1[[#This Row],[Rozliczenie 2025 potrz. fin.]]</f>
        <v>8371316</v>
      </c>
      <c r="AS499" s="3">
        <v>0</v>
      </c>
      <c r="AT499" s="3">
        <v>0</v>
      </c>
      <c r="AU499" s="3"/>
      <c r="AV499" s="3"/>
      <c r="AW499" s="3"/>
      <c r="AX499" s="3"/>
      <c r="AY499" s="3"/>
      <c r="AZ499" s="3"/>
      <c r="BA499" s="3">
        <v>836650</v>
      </c>
      <c r="BB499" s="3">
        <v>488.2</v>
      </c>
      <c r="BC499" s="3">
        <v>0</v>
      </c>
      <c r="BD499" s="3">
        <v>4941.08</v>
      </c>
      <c r="BE499" s="3">
        <v>373.36</v>
      </c>
      <c r="BF499" s="3">
        <v>0</v>
      </c>
      <c r="BG499" s="3">
        <v>377782</v>
      </c>
      <c r="BH499" s="3">
        <v>1752</v>
      </c>
      <c r="BI499" s="3">
        <v>151423</v>
      </c>
      <c r="BJ499" s="3">
        <v>2326888.0724999998</v>
      </c>
      <c r="BK499" s="3">
        <v>1180772.31</v>
      </c>
      <c r="BL499" s="3">
        <v>512066.47</v>
      </c>
      <c r="BM499" s="3">
        <v>3560330.11</v>
      </c>
      <c r="BN499" s="53">
        <v>0.62714529531910135</v>
      </c>
      <c r="BO499" s="54">
        <v>7.3104999999999999E-5</v>
      </c>
      <c r="BP499" s="70">
        <v>1838</v>
      </c>
      <c r="BQ499" s="71"/>
      <c r="BR499" s="70"/>
      <c r="BS499" s="72"/>
      <c r="BT499" s="72"/>
      <c r="BU499" s="70">
        <v>4672317</v>
      </c>
      <c r="BV499" s="70">
        <v>3874</v>
      </c>
      <c r="BW499" s="74">
        <v>4978857</v>
      </c>
      <c r="BX499" s="70">
        <v>9655048</v>
      </c>
    </row>
    <row r="500" spans="1:76" x14ac:dyDescent="0.3">
      <c r="A500" s="73" t="s">
        <v>10</v>
      </c>
      <c r="B500" s="2" t="s">
        <v>23</v>
      </c>
      <c r="C500" s="2" t="s">
        <v>132</v>
      </c>
      <c r="D500" s="2" t="s">
        <v>21</v>
      </c>
      <c r="E500" s="2" t="s">
        <v>15</v>
      </c>
      <c r="F500" s="17" t="str">
        <f>+Tabela1[[#This Row],[WK]]&amp;Tabela1[[#This Row],[PK]]&amp;Tabela1[[#This Row],[GK]]</f>
        <v>061905</v>
      </c>
      <c r="G500" s="2" t="s">
        <v>496</v>
      </c>
      <c r="H500" s="3">
        <v>165325700.06999999</v>
      </c>
      <c r="I500" s="4">
        <v>1.125</v>
      </c>
      <c r="J500" s="3">
        <v>185991412.58000001</v>
      </c>
      <c r="K500" s="4">
        <v>7.0000000000000007E-2</v>
      </c>
      <c r="L500" s="3">
        <v>13019399</v>
      </c>
      <c r="M500" s="3"/>
      <c r="N500" s="5"/>
      <c r="O500" s="3">
        <v>5225311.88</v>
      </c>
      <c r="P500" s="4">
        <v>1.125</v>
      </c>
      <c r="Q500" s="3">
        <v>5878475.8700000001</v>
      </c>
      <c r="R500" s="4">
        <v>1.6E-2</v>
      </c>
      <c r="S500" s="3">
        <v>94056</v>
      </c>
      <c r="T500" s="3"/>
      <c r="U500" s="5"/>
      <c r="V500" s="3">
        <v>8474593</v>
      </c>
      <c r="W500" s="5"/>
      <c r="X500" s="3">
        <v>16663583</v>
      </c>
      <c r="Y500" s="3">
        <v>1643342</v>
      </c>
      <c r="Z500" s="3">
        <v>4203062</v>
      </c>
      <c r="AA500" s="3">
        <v>846170</v>
      </c>
      <c r="AB500" s="3">
        <v>9971009</v>
      </c>
      <c r="AC500" s="3">
        <v>0</v>
      </c>
      <c r="AD500" s="3">
        <v>8511905</v>
      </c>
      <c r="AE500" s="3">
        <v>0</v>
      </c>
      <c r="AF500" s="3">
        <v>13019399</v>
      </c>
      <c r="AG500" s="3">
        <v>94056</v>
      </c>
      <c r="AH500" s="3">
        <v>8511905</v>
      </c>
      <c r="AI500" s="3">
        <v>8474593</v>
      </c>
      <c r="AJ500" s="3">
        <v>598720</v>
      </c>
      <c r="AK500" s="3">
        <v>921635</v>
      </c>
      <c r="AL500" s="3">
        <v>323649</v>
      </c>
      <c r="AM500" s="3">
        <v>597986</v>
      </c>
      <c r="AN500" s="3">
        <v>322915</v>
      </c>
      <c r="AO500" s="3">
        <v>0</v>
      </c>
      <c r="AP500" s="3">
        <v>0</v>
      </c>
      <c r="AQ500" s="3">
        <v>322915</v>
      </c>
      <c r="AR500" s="3">
        <f>Tabela1[[#This Row],[Potrzeby finansowe 2027
w tym:]]+Tabela1[[#This Row],[Rozliczenie 2025 potrz. fin.]]</f>
        <v>16986498</v>
      </c>
      <c r="AS500" s="3">
        <v>0</v>
      </c>
      <c r="AT500" s="3">
        <v>0</v>
      </c>
      <c r="AU500" s="3"/>
      <c r="AV500" s="3"/>
      <c r="AW500" s="3"/>
      <c r="AX500" s="3"/>
      <c r="AY500" s="3"/>
      <c r="AZ500" s="3"/>
      <c r="BA500" s="3">
        <v>4203062</v>
      </c>
      <c r="BB500" s="3">
        <v>5085.34</v>
      </c>
      <c r="BC500" s="3">
        <v>0</v>
      </c>
      <c r="BD500" s="3">
        <v>8154.5</v>
      </c>
      <c r="BE500" s="3">
        <v>107.73</v>
      </c>
      <c r="BF500" s="3">
        <v>0</v>
      </c>
      <c r="BG500" s="3">
        <v>426761</v>
      </c>
      <c r="BH500" s="3">
        <v>4010</v>
      </c>
      <c r="BI500" s="3">
        <v>419409</v>
      </c>
      <c r="BJ500" s="3">
        <v>6444990.8150000013</v>
      </c>
      <c r="BK500" s="3">
        <v>3831194.1100000013</v>
      </c>
      <c r="BL500" s="3">
        <v>2528442.11</v>
      </c>
      <c r="BM500" s="3">
        <v>5398302.5999999996</v>
      </c>
      <c r="BN500" s="53">
        <v>0.89951223151749171</v>
      </c>
      <c r="BO500" s="54">
        <v>1.516295E-4</v>
      </c>
      <c r="BP500" s="70">
        <v>3813</v>
      </c>
      <c r="BQ500" s="71"/>
      <c r="BR500" s="70"/>
      <c r="BS500" s="72"/>
      <c r="BT500" s="72"/>
      <c r="BU500" s="70">
        <v>13019399</v>
      </c>
      <c r="BV500" s="70">
        <v>94056</v>
      </c>
      <c r="BW500" s="74">
        <v>8511905</v>
      </c>
      <c r="BX500" s="70">
        <v>21625360</v>
      </c>
    </row>
    <row r="501" spans="1:76" x14ac:dyDescent="0.3">
      <c r="A501" s="73" t="s">
        <v>10</v>
      </c>
      <c r="B501" s="2" t="s">
        <v>23</v>
      </c>
      <c r="C501" s="2" t="s">
        <v>132</v>
      </c>
      <c r="D501" s="2" t="s">
        <v>23</v>
      </c>
      <c r="E501" s="2" t="s">
        <v>15</v>
      </c>
      <c r="F501" s="17" t="str">
        <f>+Tabela1[[#This Row],[WK]]&amp;Tabela1[[#This Row],[PK]]&amp;Tabela1[[#This Row],[GK]]</f>
        <v>061906</v>
      </c>
      <c r="G501" s="2" t="s">
        <v>492</v>
      </c>
      <c r="H501" s="3">
        <v>219985839.41999999</v>
      </c>
      <c r="I501" s="4">
        <v>1.125</v>
      </c>
      <c r="J501" s="3">
        <v>247484069.34999999</v>
      </c>
      <c r="K501" s="4">
        <v>7.0000000000000007E-2</v>
      </c>
      <c r="L501" s="3">
        <v>17323885</v>
      </c>
      <c r="M501" s="3"/>
      <c r="N501" s="5"/>
      <c r="O501" s="3">
        <v>7912134.6800000006</v>
      </c>
      <c r="P501" s="4">
        <v>1.125</v>
      </c>
      <c r="Q501" s="3">
        <v>8901151.5199999996</v>
      </c>
      <c r="R501" s="4">
        <v>1.6E-2</v>
      </c>
      <c r="S501" s="3">
        <v>142418</v>
      </c>
      <c r="T501" s="3"/>
      <c r="U501" s="5"/>
      <c r="V501" s="3">
        <v>11921520</v>
      </c>
      <c r="W501" s="5"/>
      <c r="X501" s="3">
        <v>15894778</v>
      </c>
      <c r="Y501" s="3">
        <v>720721</v>
      </c>
      <c r="Z501" s="3">
        <v>1604770</v>
      </c>
      <c r="AA501" s="3">
        <v>1200338</v>
      </c>
      <c r="AB501" s="3">
        <v>8651333</v>
      </c>
      <c r="AC501" s="3">
        <v>3717616</v>
      </c>
      <c r="AD501" s="3">
        <v>3973258</v>
      </c>
      <c r="AE501" s="3">
        <v>0</v>
      </c>
      <c r="AF501" s="3">
        <v>17323885</v>
      </c>
      <c r="AG501" s="3">
        <v>142418</v>
      </c>
      <c r="AH501" s="3">
        <v>3973258</v>
      </c>
      <c r="AI501" s="3">
        <v>11921520</v>
      </c>
      <c r="AJ501" s="3">
        <v>-476908</v>
      </c>
      <c r="AK501" s="3">
        <v>-476908</v>
      </c>
      <c r="AL501" s="3">
        <v>721905</v>
      </c>
      <c r="AM501" s="3">
        <v>-1198813</v>
      </c>
      <c r="AN501" s="3">
        <v>-426679</v>
      </c>
      <c r="AO501" s="3">
        <v>0</v>
      </c>
      <c r="AP501" s="3">
        <v>426679</v>
      </c>
      <c r="AQ501" s="3">
        <v>0</v>
      </c>
      <c r="AR501" s="3">
        <f>Tabela1[[#This Row],[Potrzeby finansowe 2027
w tym:]]+Tabela1[[#This Row],[Rozliczenie 2025 potrz. fin.]]</f>
        <v>15894778</v>
      </c>
      <c r="AS501" s="3">
        <v>0</v>
      </c>
      <c r="AT501" s="3">
        <v>0</v>
      </c>
      <c r="AU501" s="3"/>
      <c r="AV501" s="3"/>
      <c r="AW501" s="3"/>
      <c r="AX501" s="3"/>
      <c r="AY501" s="3"/>
      <c r="AZ501" s="3"/>
      <c r="BA501" s="3">
        <v>1604770</v>
      </c>
      <c r="BB501" s="3">
        <v>0</v>
      </c>
      <c r="BC501" s="3">
        <v>873.18</v>
      </c>
      <c r="BD501" s="3">
        <v>12463.44</v>
      </c>
      <c r="BE501" s="3">
        <v>1408.41</v>
      </c>
      <c r="BF501" s="3">
        <v>0</v>
      </c>
      <c r="BG501" s="3">
        <v>597039</v>
      </c>
      <c r="BH501" s="3">
        <v>5610</v>
      </c>
      <c r="BI501" s="3">
        <v>603299</v>
      </c>
      <c r="BJ501" s="3">
        <v>9270791.1050000004</v>
      </c>
      <c r="BK501" s="3">
        <v>7336025.1799999997</v>
      </c>
      <c r="BL501" s="3">
        <v>422822.9</v>
      </c>
      <c r="BM501" s="3">
        <v>6893417.9000000004</v>
      </c>
      <c r="BN501" s="53">
        <v>0.96700521343368506</v>
      </c>
      <c r="BO501" s="54">
        <v>2.0249109999999999E-4</v>
      </c>
      <c r="BP501" s="70">
        <v>5093</v>
      </c>
      <c r="BQ501" s="71"/>
      <c r="BR501" s="70"/>
      <c r="BS501" s="72"/>
      <c r="BT501" s="72"/>
      <c r="BU501" s="70">
        <v>17323885</v>
      </c>
      <c r="BV501" s="70">
        <v>142418</v>
      </c>
      <c r="BW501" s="74">
        <v>3973258</v>
      </c>
      <c r="BX501" s="70">
        <v>21439561</v>
      </c>
    </row>
    <row r="502" spans="1:76" x14ac:dyDescent="0.3">
      <c r="A502" s="73" t="s">
        <v>10</v>
      </c>
      <c r="B502" s="2" t="s">
        <v>23</v>
      </c>
      <c r="C502" s="2" t="s">
        <v>132</v>
      </c>
      <c r="D502" s="2" t="s">
        <v>30</v>
      </c>
      <c r="E502" s="2" t="s">
        <v>15</v>
      </c>
      <c r="F502" s="17" t="str">
        <f>+Tabela1[[#This Row],[WK]]&amp;Tabela1[[#This Row],[PK]]&amp;Tabela1[[#This Row],[GK]]</f>
        <v>061907</v>
      </c>
      <c r="G502" s="2" t="s">
        <v>497</v>
      </c>
      <c r="H502" s="3">
        <v>113532443.42</v>
      </c>
      <c r="I502" s="4">
        <v>1.125</v>
      </c>
      <c r="J502" s="3">
        <v>127723998.84999999</v>
      </c>
      <c r="K502" s="4">
        <v>7.0000000000000007E-2</v>
      </c>
      <c r="L502" s="3">
        <v>8940680</v>
      </c>
      <c r="M502" s="3"/>
      <c r="N502" s="5"/>
      <c r="O502" s="3">
        <v>566952.71</v>
      </c>
      <c r="P502" s="4">
        <v>1.125</v>
      </c>
      <c r="Q502" s="3">
        <v>637821.80000000005</v>
      </c>
      <c r="R502" s="4">
        <v>1.6E-2</v>
      </c>
      <c r="S502" s="3">
        <v>10205</v>
      </c>
      <c r="T502" s="3"/>
      <c r="U502" s="5"/>
      <c r="V502" s="3">
        <v>6221234</v>
      </c>
      <c r="W502" s="5"/>
      <c r="X502" s="3">
        <v>16479807</v>
      </c>
      <c r="Y502" s="3">
        <v>6185354</v>
      </c>
      <c r="Z502" s="3">
        <v>1044895</v>
      </c>
      <c r="AA502" s="3">
        <v>735621</v>
      </c>
      <c r="AB502" s="3">
        <v>8513937</v>
      </c>
      <c r="AC502" s="3">
        <v>0</v>
      </c>
      <c r="AD502" s="3">
        <v>10021565</v>
      </c>
      <c r="AE502" s="3">
        <v>0</v>
      </c>
      <c r="AF502" s="3">
        <v>8940680</v>
      </c>
      <c r="AG502" s="3">
        <v>10205</v>
      </c>
      <c r="AH502" s="3">
        <v>10021565</v>
      </c>
      <c r="AI502" s="3">
        <v>6221234</v>
      </c>
      <c r="AJ502" s="3">
        <v>1237783</v>
      </c>
      <c r="AK502" s="3">
        <v>1000775</v>
      </c>
      <c r="AL502" s="3">
        <v>219260</v>
      </c>
      <c r="AM502" s="3">
        <v>781515</v>
      </c>
      <c r="AN502" s="3">
        <v>-237008</v>
      </c>
      <c r="AO502" s="3">
        <v>0</v>
      </c>
      <c r="AP502" s="3">
        <v>0</v>
      </c>
      <c r="AQ502" s="3">
        <v>-237008</v>
      </c>
      <c r="AR502" s="3">
        <f>Tabela1[[#This Row],[Potrzeby finansowe 2027
w tym:]]+Tabela1[[#This Row],[Rozliczenie 2025 potrz. fin.]]</f>
        <v>16242799</v>
      </c>
      <c r="AS502" s="3">
        <v>0</v>
      </c>
      <c r="AT502" s="3">
        <v>0</v>
      </c>
      <c r="AU502" s="3"/>
      <c r="AV502" s="3"/>
      <c r="AW502" s="3"/>
      <c r="AX502" s="3"/>
      <c r="AY502" s="3"/>
      <c r="AZ502" s="3"/>
      <c r="BA502" s="3">
        <v>1044895</v>
      </c>
      <c r="BB502" s="3">
        <v>0</v>
      </c>
      <c r="BC502" s="3">
        <v>717.3</v>
      </c>
      <c r="BD502" s="3">
        <v>7473.63</v>
      </c>
      <c r="BE502" s="3">
        <v>1208.42</v>
      </c>
      <c r="BF502" s="3">
        <v>0</v>
      </c>
      <c r="BG502" s="3">
        <v>377782</v>
      </c>
      <c r="BH502" s="3">
        <v>3513</v>
      </c>
      <c r="BI502" s="3">
        <v>357839</v>
      </c>
      <c r="BJ502" s="3">
        <v>5498850.0499999998</v>
      </c>
      <c r="BK502" s="3">
        <v>3008771.4699999997</v>
      </c>
      <c r="BL502" s="3">
        <v>1349672.72</v>
      </c>
      <c r="BM502" s="3">
        <v>7260968.8799999999</v>
      </c>
      <c r="BN502" s="53">
        <v>0.63853464275388683</v>
      </c>
      <c r="BO502" s="54">
        <v>1.4271999999999999E-4</v>
      </c>
      <c r="BP502" s="70">
        <v>3589</v>
      </c>
      <c r="BQ502" s="71"/>
      <c r="BR502" s="70"/>
      <c r="BS502" s="72"/>
      <c r="BT502" s="72"/>
      <c r="BU502" s="70">
        <v>8940680</v>
      </c>
      <c r="BV502" s="70">
        <v>10205</v>
      </c>
      <c r="BW502" s="74">
        <v>10021565</v>
      </c>
      <c r="BX502" s="70">
        <v>18972450</v>
      </c>
    </row>
    <row r="503" spans="1:76" x14ac:dyDescent="0.3">
      <c r="A503" s="73" t="s">
        <v>10</v>
      </c>
      <c r="B503" s="2" t="s">
        <v>23</v>
      </c>
      <c r="C503" s="2" t="s">
        <v>132</v>
      </c>
      <c r="D503" s="2" t="s">
        <v>54</v>
      </c>
      <c r="E503" s="2" t="s">
        <v>15</v>
      </c>
      <c r="F503" s="17" t="str">
        <f>+Tabela1[[#This Row],[WK]]&amp;Tabela1[[#This Row],[PK]]&amp;Tabela1[[#This Row],[GK]]</f>
        <v>061908</v>
      </c>
      <c r="G503" s="2" t="s">
        <v>498</v>
      </c>
      <c r="H503" s="3">
        <v>72752128.280000001</v>
      </c>
      <c r="I503" s="4">
        <v>1.125</v>
      </c>
      <c r="J503" s="3">
        <v>81846144.319999993</v>
      </c>
      <c r="K503" s="4">
        <v>7.0000000000000007E-2</v>
      </c>
      <c r="L503" s="3">
        <v>5729230</v>
      </c>
      <c r="M503" s="3"/>
      <c r="N503" s="5"/>
      <c r="O503" s="3">
        <v>5667343.9000000004</v>
      </c>
      <c r="P503" s="4">
        <v>1.125</v>
      </c>
      <c r="Q503" s="3">
        <v>6375761.8899999997</v>
      </c>
      <c r="R503" s="4">
        <v>1.6E-2</v>
      </c>
      <c r="S503" s="3">
        <v>102012</v>
      </c>
      <c r="T503" s="3"/>
      <c r="U503" s="5"/>
      <c r="V503" s="3">
        <v>4265092</v>
      </c>
      <c r="W503" s="5"/>
      <c r="X503" s="3">
        <v>9317738</v>
      </c>
      <c r="Y503" s="3">
        <v>3334539</v>
      </c>
      <c r="Z503" s="3">
        <v>232743</v>
      </c>
      <c r="AA503" s="3">
        <v>728424</v>
      </c>
      <c r="AB503" s="3">
        <v>3467113</v>
      </c>
      <c r="AC503" s="3">
        <v>1554919</v>
      </c>
      <c r="AD503" s="3">
        <v>5052646</v>
      </c>
      <c r="AE503" s="3">
        <v>0</v>
      </c>
      <c r="AF503" s="3">
        <v>5729230</v>
      </c>
      <c r="AG503" s="3">
        <v>102012</v>
      </c>
      <c r="AH503" s="3">
        <v>5052646</v>
      </c>
      <c r="AI503" s="3">
        <v>4265092</v>
      </c>
      <c r="AJ503" s="3">
        <v>-826325</v>
      </c>
      <c r="AK503" s="3">
        <v>-826325</v>
      </c>
      <c r="AL503" s="3">
        <v>393336</v>
      </c>
      <c r="AM503" s="3">
        <v>-1219661</v>
      </c>
      <c r="AN503" s="3">
        <v>186498</v>
      </c>
      <c r="AO503" s="3">
        <v>0</v>
      </c>
      <c r="AP503" s="3">
        <v>-186498</v>
      </c>
      <c r="AQ503" s="3">
        <v>0</v>
      </c>
      <c r="AR503" s="3">
        <f>Tabela1[[#This Row],[Potrzeby finansowe 2027
w tym:]]+Tabela1[[#This Row],[Rozliczenie 2025 potrz. fin.]]</f>
        <v>9317738</v>
      </c>
      <c r="AS503" s="3">
        <v>0</v>
      </c>
      <c r="AT503" s="3">
        <v>0</v>
      </c>
      <c r="AU503" s="3"/>
      <c r="AV503" s="3"/>
      <c r="AW503" s="3"/>
      <c r="AX503" s="3"/>
      <c r="AY503" s="3"/>
      <c r="AZ503" s="3"/>
      <c r="BA503" s="3">
        <v>232743</v>
      </c>
      <c r="BB503" s="3">
        <v>0</v>
      </c>
      <c r="BC503" s="3">
        <v>192.72</v>
      </c>
      <c r="BD503" s="3">
        <v>259.86</v>
      </c>
      <c r="BE503" s="3">
        <v>2859.2</v>
      </c>
      <c r="BF503" s="3">
        <v>0</v>
      </c>
      <c r="BG503" s="3">
        <v>377782</v>
      </c>
      <c r="BH503" s="3">
        <v>2130</v>
      </c>
      <c r="BI503" s="3">
        <v>350642</v>
      </c>
      <c r="BJ503" s="3">
        <v>5388253.5299999993</v>
      </c>
      <c r="BK503" s="3">
        <v>1655054.7799999993</v>
      </c>
      <c r="BL503" s="3">
        <v>2927383.87</v>
      </c>
      <c r="BM503" s="3">
        <v>9078027.2599999998</v>
      </c>
      <c r="BN503" s="53">
        <v>0.69351165328334408</v>
      </c>
      <c r="BO503" s="54">
        <v>9.2833700000000005E-5</v>
      </c>
      <c r="BP503" s="70">
        <v>2334</v>
      </c>
      <c r="BQ503" s="71"/>
      <c r="BR503" s="70"/>
      <c r="BS503" s="72"/>
      <c r="BT503" s="72"/>
      <c r="BU503" s="70">
        <v>5729230</v>
      </c>
      <c r="BV503" s="70">
        <v>102012</v>
      </c>
      <c r="BW503" s="74">
        <v>5052646</v>
      </c>
      <c r="BX503" s="70">
        <v>10883888</v>
      </c>
    </row>
    <row r="504" spans="1:76" x14ac:dyDescent="0.3">
      <c r="A504" s="73" t="s">
        <v>10</v>
      </c>
      <c r="B504" s="2" t="s">
        <v>23</v>
      </c>
      <c r="C504" s="2" t="s">
        <v>140</v>
      </c>
      <c r="D504" s="2" t="s">
        <v>12</v>
      </c>
      <c r="E504" s="2" t="s">
        <v>15</v>
      </c>
      <c r="F504" s="17" t="str">
        <f>+Tabela1[[#This Row],[WK]]&amp;Tabela1[[#This Row],[PK]]&amp;Tabela1[[#This Row],[GK]]</f>
        <v>062001</v>
      </c>
      <c r="G504" s="2" t="s">
        <v>431</v>
      </c>
      <c r="H504" s="3">
        <v>138699615.11000001</v>
      </c>
      <c r="I504" s="4">
        <v>1.125</v>
      </c>
      <c r="J504" s="3">
        <v>156037067</v>
      </c>
      <c r="K504" s="4">
        <v>7.0000000000000007E-2</v>
      </c>
      <c r="L504" s="3">
        <v>10922595</v>
      </c>
      <c r="M504" s="3"/>
      <c r="N504" s="5"/>
      <c r="O504" s="3">
        <v>7334958.3899999997</v>
      </c>
      <c r="P504" s="4">
        <v>1.125</v>
      </c>
      <c r="Q504" s="3">
        <v>8251828.1900000004</v>
      </c>
      <c r="R504" s="4">
        <v>1.6E-2</v>
      </c>
      <c r="S504" s="3">
        <v>132029</v>
      </c>
      <c r="T504" s="3"/>
      <c r="U504" s="5"/>
      <c r="V504" s="3">
        <v>7919586</v>
      </c>
      <c r="W504" s="5"/>
      <c r="X504" s="3">
        <v>16274197</v>
      </c>
      <c r="Y504" s="3">
        <v>1287509</v>
      </c>
      <c r="Z504" s="3">
        <v>723294</v>
      </c>
      <c r="AA504" s="3">
        <v>835451</v>
      </c>
      <c r="AB504" s="3">
        <v>7023954</v>
      </c>
      <c r="AC504" s="3">
        <v>6403989</v>
      </c>
      <c r="AD504" s="3">
        <v>8354611</v>
      </c>
      <c r="AE504" s="3">
        <v>202676</v>
      </c>
      <c r="AF504" s="3">
        <v>10922595</v>
      </c>
      <c r="AG504" s="3">
        <v>132029</v>
      </c>
      <c r="AH504" s="3">
        <v>8151935</v>
      </c>
      <c r="AI504" s="3">
        <v>7919586</v>
      </c>
      <c r="AJ504" s="3">
        <v>502972</v>
      </c>
      <c r="AK504" s="3">
        <v>502972</v>
      </c>
      <c r="AL504" s="3">
        <v>525362</v>
      </c>
      <c r="AM504" s="3">
        <v>-22390</v>
      </c>
      <c r="AN504" s="3">
        <v>-352880</v>
      </c>
      <c r="AO504" s="3">
        <v>0</v>
      </c>
      <c r="AP504" s="3">
        <v>352880</v>
      </c>
      <c r="AQ504" s="3">
        <v>0</v>
      </c>
      <c r="AR504" s="3">
        <f>Tabela1[[#This Row],[Potrzeby finansowe 2027
w tym:]]+Tabela1[[#This Row],[Rozliczenie 2025 potrz. fin.]]</f>
        <v>16274197</v>
      </c>
      <c r="AS504" s="3">
        <v>0</v>
      </c>
      <c r="AT504" s="3">
        <v>0</v>
      </c>
      <c r="AU504" s="3"/>
      <c r="AV504" s="3"/>
      <c r="AW504" s="3"/>
      <c r="AX504" s="3"/>
      <c r="AY504" s="3"/>
      <c r="AZ504" s="3"/>
      <c r="BA504" s="3">
        <v>723294</v>
      </c>
      <c r="BB504" s="3">
        <v>328.98</v>
      </c>
      <c r="BC504" s="3">
        <v>179.39</v>
      </c>
      <c r="BD504" s="3">
        <v>221.44</v>
      </c>
      <c r="BE504" s="3">
        <v>8468.2000000000007</v>
      </c>
      <c r="BF504" s="3">
        <v>0</v>
      </c>
      <c r="BG504" s="3">
        <v>456559</v>
      </c>
      <c r="BH504" s="3">
        <v>4290</v>
      </c>
      <c r="BI504" s="3">
        <v>378892</v>
      </c>
      <c r="BJ504" s="3">
        <v>5822365.7224999992</v>
      </c>
      <c r="BK504" s="3">
        <v>3974175.879999999</v>
      </c>
      <c r="BL504" s="3">
        <v>1010436.15</v>
      </c>
      <c r="BM504" s="3">
        <v>5371887.0700000003</v>
      </c>
      <c r="BN504" s="53">
        <v>0.90671404456133475</v>
      </c>
      <c r="BO504" s="54">
        <v>1.2380839999999999E-4</v>
      </c>
      <c r="BP504" s="70">
        <v>3218</v>
      </c>
      <c r="BQ504" s="71"/>
      <c r="BR504" s="70"/>
      <c r="BS504" s="72"/>
      <c r="BT504" s="72"/>
      <c r="BU504" s="70">
        <v>10922595</v>
      </c>
      <c r="BV504" s="70">
        <v>132029</v>
      </c>
      <c r="BW504" s="74">
        <v>8151935</v>
      </c>
      <c r="BX504" s="70">
        <v>19206559</v>
      </c>
    </row>
    <row r="505" spans="1:76" x14ac:dyDescent="0.3">
      <c r="A505" s="73" t="s">
        <v>10</v>
      </c>
      <c r="B505" s="2" t="s">
        <v>23</v>
      </c>
      <c r="C505" s="2" t="s">
        <v>140</v>
      </c>
      <c r="D505" s="2" t="s">
        <v>11</v>
      </c>
      <c r="E505" s="2" t="s">
        <v>15</v>
      </c>
      <c r="F505" s="17" t="str">
        <f>+Tabela1[[#This Row],[WK]]&amp;Tabela1[[#This Row],[PK]]&amp;Tabela1[[#This Row],[GK]]</f>
        <v>062002</v>
      </c>
      <c r="G505" s="2" t="s">
        <v>499</v>
      </c>
      <c r="H505" s="3">
        <v>92015789.189999998</v>
      </c>
      <c r="I505" s="4">
        <v>1.125</v>
      </c>
      <c r="J505" s="3">
        <v>103517762.84</v>
      </c>
      <c r="K505" s="4">
        <v>7.0000000000000007E-2</v>
      </c>
      <c r="L505" s="3">
        <v>7246243</v>
      </c>
      <c r="M505" s="3"/>
      <c r="N505" s="5"/>
      <c r="O505" s="3">
        <v>1159206.9099999999</v>
      </c>
      <c r="P505" s="4">
        <v>1.125</v>
      </c>
      <c r="Q505" s="3">
        <v>1304107.77</v>
      </c>
      <c r="R505" s="4">
        <v>1.6E-2</v>
      </c>
      <c r="S505" s="3">
        <v>20866</v>
      </c>
      <c r="T505" s="3"/>
      <c r="U505" s="5"/>
      <c r="V505" s="3">
        <v>5257396</v>
      </c>
      <c r="W505" s="5"/>
      <c r="X505" s="3">
        <v>12254326</v>
      </c>
      <c r="Y505" s="3">
        <v>1504537</v>
      </c>
      <c r="Z505" s="3">
        <v>75621</v>
      </c>
      <c r="AA505" s="3">
        <v>666705</v>
      </c>
      <c r="AB505" s="3">
        <v>5956743</v>
      </c>
      <c r="AC505" s="3">
        <v>4050720</v>
      </c>
      <c r="AD505" s="3">
        <v>6996929</v>
      </c>
      <c r="AE505" s="3">
        <v>0</v>
      </c>
      <c r="AF505" s="3">
        <v>7246243</v>
      </c>
      <c r="AG505" s="3">
        <v>20866</v>
      </c>
      <c r="AH505" s="3">
        <v>6996929</v>
      </c>
      <c r="AI505" s="3">
        <v>5257396</v>
      </c>
      <c r="AJ505" s="3">
        <v>348166</v>
      </c>
      <c r="AK505" s="3">
        <v>348166</v>
      </c>
      <c r="AL505" s="3">
        <v>354536</v>
      </c>
      <c r="AM505" s="3">
        <v>-6370</v>
      </c>
      <c r="AN505" s="3">
        <v>-163895</v>
      </c>
      <c r="AO505" s="3">
        <v>0</v>
      </c>
      <c r="AP505" s="3">
        <v>163895</v>
      </c>
      <c r="AQ505" s="3">
        <v>0</v>
      </c>
      <c r="AR505" s="3">
        <f>Tabela1[[#This Row],[Potrzeby finansowe 2027
w tym:]]+Tabela1[[#This Row],[Rozliczenie 2025 potrz. fin.]]</f>
        <v>12254326</v>
      </c>
      <c r="AS505" s="3">
        <v>0</v>
      </c>
      <c r="AT505" s="3">
        <v>0</v>
      </c>
      <c r="AU505" s="3"/>
      <c r="AV505" s="3"/>
      <c r="AW505" s="3"/>
      <c r="AX505" s="3"/>
      <c r="AY505" s="3"/>
      <c r="AZ505" s="3"/>
      <c r="BA505" s="3">
        <v>75621</v>
      </c>
      <c r="BB505" s="3">
        <v>0</v>
      </c>
      <c r="BC505" s="3">
        <v>7.73</v>
      </c>
      <c r="BD505" s="3">
        <v>612.17999999999995</v>
      </c>
      <c r="BE505" s="3">
        <v>239.37</v>
      </c>
      <c r="BF505" s="3">
        <v>0.05</v>
      </c>
      <c r="BG505" s="3">
        <v>377782</v>
      </c>
      <c r="BH505" s="3">
        <v>3462</v>
      </c>
      <c r="BI505" s="3">
        <v>288923</v>
      </c>
      <c r="BJ505" s="3">
        <v>4439841.7149999999</v>
      </c>
      <c r="BK505" s="3">
        <v>1424373.2699999996</v>
      </c>
      <c r="BL505" s="3">
        <v>1517396.34</v>
      </c>
      <c r="BM505" s="3">
        <v>9027081.0999999996</v>
      </c>
      <c r="BN505" s="53">
        <v>0.86742396687277923</v>
      </c>
      <c r="BO505" s="54">
        <v>1.052474E-4</v>
      </c>
      <c r="BP505" s="70">
        <v>2646</v>
      </c>
      <c r="BQ505" s="71"/>
      <c r="BR505" s="70"/>
      <c r="BS505" s="72"/>
      <c r="BT505" s="72"/>
      <c r="BU505" s="70">
        <v>7246243</v>
      </c>
      <c r="BV505" s="70">
        <v>20866</v>
      </c>
      <c r="BW505" s="74">
        <v>6996929</v>
      </c>
      <c r="BX505" s="70">
        <v>14264038</v>
      </c>
    </row>
    <row r="506" spans="1:76" x14ac:dyDescent="0.3">
      <c r="A506" s="73" t="s">
        <v>10</v>
      </c>
      <c r="B506" s="2" t="s">
        <v>23</v>
      </c>
      <c r="C506" s="2" t="s">
        <v>140</v>
      </c>
      <c r="D506" s="2" t="s">
        <v>16</v>
      </c>
      <c r="E506" s="2" t="s">
        <v>15</v>
      </c>
      <c r="F506" s="17" t="str">
        <f>+Tabela1[[#This Row],[WK]]&amp;Tabela1[[#This Row],[PK]]&amp;Tabela1[[#This Row],[GK]]</f>
        <v>062003</v>
      </c>
      <c r="G506" s="2" t="s">
        <v>500</v>
      </c>
      <c r="H506" s="3">
        <v>125449471.48</v>
      </c>
      <c r="I506" s="4">
        <v>1.125</v>
      </c>
      <c r="J506" s="3">
        <v>141130655.41999999</v>
      </c>
      <c r="K506" s="4">
        <v>7.0000000000000007E-2</v>
      </c>
      <c r="L506" s="3">
        <v>9879146</v>
      </c>
      <c r="M506" s="3"/>
      <c r="N506" s="5"/>
      <c r="O506" s="3">
        <v>11335109.880000001</v>
      </c>
      <c r="P506" s="4">
        <v>1.125</v>
      </c>
      <c r="Q506" s="3">
        <v>12751998.619999999</v>
      </c>
      <c r="R506" s="4">
        <v>1.6E-2</v>
      </c>
      <c r="S506" s="3">
        <v>204032</v>
      </c>
      <c r="T506" s="3"/>
      <c r="U506" s="5"/>
      <c r="V506" s="3">
        <v>7550572</v>
      </c>
      <c r="W506" s="5"/>
      <c r="X506" s="3">
        <v>15259066</v>
      </c>
      <c r="Y506" s="3">
        <v>2983864</v>
      </c>
      <c r="Z506" s="3">
        <v>186756</v>
      </c>
      <c r="AA506" s="3">
        <v>806049</v>
      </c>
      <c r="AB506" s="3">
        <v>5564967</v>
      </c>
      <c r="AC506" s="3">
        <v>5717430</v>
      </c>
      <c r="AD506" s="3">
        <v>7708494</v>
      </c>
      <c r="AE506" s="3">
        <v>0</v>
      </c>
      <c r="AF506" s="3">
        <v>9879146</v>
      </c>
      <c r="AG506" s="3">
        <v>204032</v>
      </c>
      <c r="AH506" s="3">
        <v>7708494</v>
      </c>
      <c r="AI506" s="3">
        <v>7550572</v>
      </c>
      <c r="AJ506" s="3">
        <v>321084</v>
      </c>
      <c r="AK506" s="3">
        <v>321084</v>
      </c>
      <c r="AL506" s="3">
        <v>543766</v>
      </c>
      <c r="AM506" s="3">
        <v>-222682</v>
      </c>
      <c r="AN506" s="3">
        <v>-269280</v>
      </c>
      <c r="AO506" s="3">
        <v>0</v>
      </c>
      <c r="AP506" s="3">
        <v>269280</v>
      </c>
      <c r="AQ506" s="3">
        <v>0</v>
      </c>
      <c r="AR506" s="3">
        <f>Tabela1[[#This Row],[Potrzeby finansowe 2027
w tym:]]+Tabela1[[#This Row],[Rozliczenie 2025 potrz. fin.]]</f>
        <v>15259066</v>
      </c>
      <c r="AS506" s="3">
        <v>0</v>
      </c>
      <c r="AT506" s="3">
        <v>0</v>
      </c>
      <c r="AU506" s="3"/>
      <c r="AV506" s="3"/>
      <c r="AW506" s="3"/>
      <c r="AX506" s="3"/>
      <c r="AY506" s="3"/>
      <c r="AZ506" s="3"/>
      <c r="BA506" s="3">
        <v>186756</v>
      </c>
      <c r="BB506" s="3">
        <v>0</v>
      </c>
      <c r="BC506" s="3">
        <v>0</v>
      </c>
      <c r="BD506" s="3">
        <v>0</v>
      </c>
      <c r="BE506" s="3">
        <v>3742.24</v>
      </c>
      <c r="BF506" s="3">
        <v>0</v>
      </c>
      <c r="BG506" s="3">
        <v>462944</v>
      </c>
      <c r="BH506" s="3">
        <v>4350</v>
      </c>
      <c r="BI506" s="3">
        <v>343105</v>
      </c>
      <c r="BJ506" s="3">
        <v>5272432.817499999</v>
      </c>
      <c r="BK506" s="3">
        <v>2673642.7999999989</v>
      </c>
      <c r="BL506" s="3">
        <v>786661.67</v>
      </c>
      <c r="BM506" s="3">
        <v>8821836.7300000004</v>
      </c>
      <c r="BN506" s="53">
        <v>0.79673390970220948</v>
      </c>
      <c r="BO506" s="54">
        <v>1.35556E-4</v>
      </c>
      <c r="BP506" s="70">
        <v>3409</v>
      </c>
      <c r="BQ506" s="71"/>
      <c r="BR506" s="70"/>
      <c r="BS506" s="72"/>
      <c r="BT506" s="72"/>
      <c r="BU506" s="70">
        <v>9879146</v>
      </c>
      <c r="BV506" s="70">
        <v>204032</v>
      </c>
      <c r="BW506" s="74">
        <v>7708494</v>
      </c>
      <c r="BX506" s="70">
        <v>17791672</v>
      </c>
    </row>
    <row r="507" spans="1:76" x14ac:dyDescent="0.3">
      <c r="A507" s="73" t="s">
        <v>10</v>
      </c>
      <c r="B507" s="2" t="s">
        <v>23</v>
      </c>
      <c r="C507" s="2" t="s">
        <v>140</v>
      </c>
      <c r="D507" s="2" t="s">
        <v>18</v>
      </c>
      <c r="E507" s="2" t="s">
        <v>19</v>
      </c>
      <c r="F507" s="17" t="str">
        <f>+Tabela1[[#This Row],[WK]]&amp;Tabela1[[#This Row],[PK]]&amp;Tabela1[[#This Row],[GK]]</f>
        <v>062004</v>
      </c>
      <c r="G507" s="2" t="s">
        <v>501</v>
      </c>
      <c r="H507" s="3">
        <v>239213697.02000001</v>
      </c>
      <c r="I507" s="4">
        <v>1.125</v>
      </c>
      <c r="J507" s="3">
        <v>269115409.14999998</v>
      </c>
      <c r="K507" s="4">
        <v>7.0000000000000007E-2</v>
      </c>
      <c r="L507" s="3">
        <v>18838079</v>
      </c>
      <c r="M507" s="3"/>
      <c r="N507" s="5"/>
      <c r="O507" s="3">
        <v>3784733.46</v>
      </c>
      <c r="P507" s="4">
        <v>1.125</v>
      </c>
      <c r="Q507" s="3">
        <v>4257825.1399999997</v>
      </c>
      <c r="R507" s="4">
        <v>1.6E-2</v>
      </c>
      <c r="S507" s="3">
        <v>68125</v>
      </c>
      <c r="T507" s="3"/>
      <c r="U507" s="5"/>
      <c r="V507" s="3">
        <v>12046556</v>
      </c>
      <c r="W507" s="5"/>
      <c r="X507" s="3">
        <v>23674308</v>
      </c>
      <c r="Y507" s="3">
        <v>4435163</v>
      </c>
      <c r="Z507" s="3">
        <v>946251</v>
      </c>
      <c r="AA507" s="3">
        <v>1148949</v>
      </c>
      <c r="AB507" s="3">
        <v>12395819</v>
      </c>
      <c r="AC507" s="3">
        <v>4748126</v>
      </c>
      <c r="AD507" s="3">
        <v>11627752</v>
      </c>
      <c r="AE507" s="3">
        <v>0</v>
      </c>
      <c r="AF507" s="3">
        <v>18838079</v>
      </c>
      <c r="AG507" s="3">
        <v>68125</v>
      </c>
      <c r="AH507" s="3">
        <v>11627752</v>
      </c>
      <c r="AI507" s="3">
        <v>12046556</v>
      </c>
      <c r="AJ507" s="3">
        <v>415677</v>
      </c>
      <c r="AK507" s="3">
        <v>415677</v>
      </c>
      <c r="AL507" s="3">
        <v>1145171</v>
      </c>
      <c r="AM507" s="3">
        <v>-729494</v>
      </c>
      <c r="AN507" s="3">
        <v>-1042460</v>
      </c>
      <c r="AO507" s="3">
        <v>0</v>
      </c>
      <c r="AP507" s="3">
        <v>1042460</v>
      </c>
      <c r="AQ507" s="3">
        <v>0</v>
      </c>
      <c r="AR507" s="3">
        <f>Tabela1[[#This Row],[Potrzeby finansowe 2027
w tym:]]+Tabela1[[#This Row],[Rozliczenie 2025 potrz. fin.]]</f>
        <v>23674308</v>
      </c>
      <c r="AS507" s="3">
        <v>0</v>
      </c>
      <c r="AT507" s="3">
        <v>0</v>
      </c>
      <c r="AU507" s="3"/>
      <c r="AV507" s="3"/>
      <c r="AW507" s="3"/>
      <c r="AX507" s="3"/>
      <c r="AY507" s="3"/>
      <c r="AZ507" s="3"/>
      <c r="BA507" s="3">
        <v>946251</v>
      </c>
      <c r="BB507" s="3">
        <v>0.01</v>
      </c>
      <c r="BC507" s="3">
        <v>202.41</v>
      </c>
      <c r="BD507" s="3">
        <v>6376.33</v>
      </c>
      <c r="BE507" s="3">
        <v>4858.8599999999997</v>
      </c>
      <c r="BF507" s="3">
        <v>0</v>
      </c>
      <c r="BG507" s="3">
        <v>698035</v>
      </c>
      <c r="BH507" s="3">
        <v>6559</v>
      </c>
      <c r="BI507" s="3">
        <v>450914</v>
      </c>
      <c r="BJ507" s="3">
        <v>6929121.8625000007</v>
      </c>
      <c r="BK507" s="3">
        <v>3135187.3800000008</v>
      </c>
      <c r="BL507" s="3">
        <v>981785.04</v>
      </c>
      <c r="BM507" s="3">
        <v>13212167.85</v>
      </c>
      <c r="BN507" s="53">
        <v>0.8240731932514479</v>
      </c>
      <c r="BO507" s="54">
        <v>2.337354E-4</v>
      </c>
      <c r="BP507" s="70">
        <v>5878</v>
      </c>
      <c r="BQ507" s="71"/>
      <c r="BR507" s="70"/>
      <c r="BS507" s="72"/>
      <c r="BT507" s="72"/>
      <c r="BU507" s="70">
        <v>18838079</v>
      </c>
      <c r="BV507" s="70">
        <v>68125</v>
      </c>
      <c r="BW507" s="74">
        <v>11627752</v>
      </c>
      <c r="BX507" s="70">
        <v>30533956</v>
      </c>
    </row>
    <row r="508" spans="1:76" x14ac:dyDescent="0.3">
      <c r="A508" s="73" t="s">
        <v>10</v>
      </c>
      <c r="B508" s="2" t="s">
        <v>23</v>
      </c>
      <c r="C508" s="2" t="s">
        <v>140</v>
      </c>
      <c r="D508" s="2" t="s">
        <v>21</v>
      </c>
      <c r="E508" s="2" t="s">
        <v>15</v>
      </c>
      <c r="F508" s="17" t="str">
        <f>+Tabela1[[#This Row],[WK]]&amp;Tabela1[[#This Row],[PK]]&amp;Tabela1[[#This Row],[GK]]</f>
        <v>062005</v>
      </c>
      <c r="G508" s="2" t="s">
        <v>502</v>
      </c>
      <c r="H508" s="3">
        <v>208023283.31</v>
      </c>
      <c r="I508" s="4">
        <v>1.125</v>
      </c>
      <c r="J508" s="3">
        <v>234026193.72</v>
      </c>
      <c r="K508" s="4">
        <v>7.0000000000000007E-2</v>
      </c>
      <c r="L508" s="3">
        <v>16381834</v>
      </c>
      <c r="M508" s="3"/>
      <c r="N508" s="5"/>
      <c r="O508" s="3">
        <v>699045.91</v>
      </c>
      <c r="P508" s="4">
        <v>1.125</v>
      </c>
      <c r="Q508" s="3">
        <v>786426.65</v>
      </c>
      <c r="R508" s="4">
        <v>1.6E-2</v>
      </c>
      <c r="S508" s="3">
        <v>12583</v>
      </c>
      <c r="T508" s="3"/>
      <c r="U508" s="5"/>
      <c r="V508" s="3">
        <v>11169675</v>
      </c>
      <c r="W508" s="5"/>
      <c r="X508" s="3">
        <v>20637150</v>
      </c>
      <c r="Y508" s="3">
        <v>2632968</v>
      </c>
      <c r="Z508" s="3">
        <v>114195</v>
      </c>
      <c r="AA508" s="3">
        <v>1101707</v>
      </c>
      <c r="AB508" s="3">
        <v>9780607</v>
      </c>
      <c r="AC508" s="3">
        <v>7007673</v>
      </c>
      <c r="AD508" s="3">
        <v>9467475</v>
      </c>
      <c r="AE508" s="3">
        <v>0</v>
      </c>
      <c r="AF508" s="3">
        <v>16381834</v>
      </c>
      <c r="AG508" s="3">
        <v>12583</v>
      </c>
      <c r="AH508" s="3">
        <v>9467475</v>
      </c>
      <c r="AI508" s="3">
        <v>11169675</v>
      </c>
      <c r="AJ508" s="3">
        <v>-82835</v>
      </c>
      <c r="AK508" s="3">
        <v>-82835</v>
      </c>
      <c r="AL508" s="3">
        <v>889833</v>
      </c>
      <c r="AM508" s="3">
        <v>-972668</v>
      </c>
      <c r="AN508" s="3">
        <v>-177346</v>
      </c>
      <c r="AO508" s="3">
        <v>0</v>
      </c>
      <c r="AP508" s="3">
        <v>177346</v>
      </c>
      <c r="AQ508" s="3">
        <v>0</v>
      </c>
      <c r="AR508" s="3">
        <f>Tabela1[[#This Row],[Potrzeby finansowe 2027
w tym:]]+Tabela1[[#This Row],[Rozliczenie 2025 potrz. fin.]]</f>
        <v>20637150</v>
      </c>
      <c r="AS508" s="3">
        <v>0</v>
      </c>
      <c r="AT508" s="3">
        <v>0</v>
      </c>
      <c r="AU508" s="3"/>
      <c r="AV508" s="3"/>
      <c r="AW508" s="3"/>
      <c r="AX508" s="3"/>
      <c r="AY508" s="3"/>
      <c r="AZ508" s="3"/>
      <c r="BA508" s="3">
        <v>114195</v>
      </c>
      <c r="BB508" s="3">
        <v>0</v>
      </c>
      <c r="BC508" s="3">
        <v>159.25</v>
      </c>
      <c r="BD508" s="3">
        <v>0</v>
      </c>
      <c r="BE508" s="3">
        <v>1226.5899999999999</v>
      </c>
      <c r="BF508" s="3">
        <v>0</v>
      </c>
      <c r="BG508" s="3">
        <v>613854</v>
      </c>
      <c r="BH508" s="3">
        <v>5768</v>
      </c>
      <c r="BI508" s="3">
        <v>487853</v>
      </c>
      <c r="BJ508" s="3">
        <v>7496762.5774999987</v>
      </c>
      <c r="BK508" s="3">
        <v>5530773.4399999995</v>
      </c>
      <c r="BL508" s="3">
        <v>276520.44</v>
      </c>
      <c r="BM508" s="3">
        <v>7310915.6699999999</v>
      </c>
      <c r="BN508" s="53">
        <v>0.8635777771560208</v>
      </c>
      <c r="BO508" s="54">
        <v>1.7894570000000001E-4</v>
      </c>
      <c r="BP508" s="70">
        <v>4500</v>
      </c>
      <c r="BQ508" s="71"/>
      <c r="BR508" s="70"/>
      <c r="BS508" s="72"/>
      <c r="BT508" s="72"/>
      <c r="BU508" s="70">
        <v>16381834</v>
      </c>
      <c r="BV508" s="70">
        <v>12583</v>
      </c>
      <c r="BW508" s="74">
        <v>9467475</v>
      </c>
      <c r="BX508" s="70">
        <v>25861892</v>
      </c>
    </row>
    <row r="509" spans="1:76" x14ac:dyDescent="0.3">
      <c r="A509" s="73" t="s">
        <v>10</v>
      </c>
      <c r="B509" s="2" t="s">
        <v>23</v>
      </c>
      <c r="C509" s="2" t="s">
        <v>140</v>
      </c>
      <c r="D509" s="2" t="s">
        <v>23</v>
      </c>
      <c r="E509" s="2" t="s">
        <v>15</v>
      </c>
      <c r="F509" s="17" t="str">
        <f>+Tabela1[[#This Row],[WK]]&amp;Tabela1[[#This Row],[PK]]&amp;Tabela1[[#This Row],[GK]]</f>
        <v>062006</v>
      </c>
      <c r="G509" s="2" t="s">
        <v>503</v>
      </c>
      <c r="H509" s="3">
        <v>129745589.01000001</v>
      </c>
      <c r="I509" s="4">
        <v>1.125</v>
      </c>
      <c r="J509" s="3">
        <v>145963787.63999999</v>
      </c>
      <c r="K509" s="4">
        <v>7.0000000000000007E-2</v>
      </c>
      <c r="L509" s="3">
        <v>10217465</v>
      </c>
      <c r="M509" s="3"/>
      <c r="N509" s="5"/>
      <c r="O509" s="3">
        <v>1534478.1199999999</v>
      </c>
      <c r="P509" s="4">
        <v>1.125</v>
      </c>
      <c r="Q509" s="3">
        <v>1726287.89</v>
      </c>
      <c r="R509" s="4">
        <v>1.6E-2</v>
      </c>
      <c r="S509" s="3">
        <v>27621</v>
      </c>
      <c r="T509" s="3"/>
      <c r="U509" s="5"/>
      <c r="V509" s="3">
        <v>7783289</v>
      </c>
      <c r="W509" s="5"/>
      <c r="X509" s="3">
        <v>17034915</v>
      </c>
      <c r="Y509" s="3">
        <v>5708843</v>
      </c>
      <c r="Z509" s="3">
        <v>71124</v>
      </c>
      <c r="AA509" s="3">
        <v>1215406</v>
      </c>
      <c r="AB509" s="3">
        <v>7136760</v>
      </c>
      <c r="AC509" s="3">
        <v>2902782</v>
      </c>
      <c r="AD509" s="3">
        <v>9251626</v>
      </c>
      <c r="AE509" s="3">
        <v>0</v>
      </c>
      <c r="AF509" s="3">
        <v>10217465</v>
      </c>
      <c r="AG509" s="3">
        <v>27621</v>
      </c>
      <c r="AH509" s="3">
        <v>9251626</v>
      </c>
      <c r="AI509" s="3">
        <v>7783289</v>
      </c>
      <c r="AJ509" s="3">
        <v>170007</v>
      </c>
      <c r="AK509" s="3">
        <v>170007</v>
      </c>
      <c r="AL509" s="3">
        <v>366287</v>
      </c>
      <c r="AM509" s="3">
        <v>-196280</v>
      </c>
      <c r="AN509" s="3">
        <v>-868548</v>
      </c>
      <c r="AO509" s="3">
        <v>0</v>
      </c>
      <c r="AP509" s="3">
        <v>868548</v>
      </c>
      <c r="AQ509" s="3">
        <v>0</v>
      </c>
      <c r="AR509" s="3">
        <f>Tabela1[[#This Row],[Potrzeby finansowe 2027
w tym:]]+Tabela1[[#This Row],[Rozliczenie 2025 potrz. fin.]]</f>
        <v>17034915</v>
      </c>
      <c r="AS509" s="3">
        <v>0</v>
      </c>
      <c r="AT509" s="3">
        <v>0</v>
      </c>
      <c r="AU509" s="3"/>
      <c r="AV509" s="3"/>
      <c r="AW509" s="3"/>
      <c r="AX509" s="3"/>
      <c r="AY509" s="3"/>
      <c r="AZ509" s="3"/>
      <c r="BA509" s="3">
        <v>71124</v>
      </c>
      <c r="BB509" s="3">
        <v>0</v>
      </c>
      <c r="BC509" s="3">
        <v>54.51</v>
      </c>
      <c r="BD509" s="3">
        <v>259.99</v>
      </c>
      <c r="BE509" s="3">
        <v>541.79999999999995</v>
      </c>
      <c r="BF509" s="3">
        <v>0</v>
      </c>
      <c r="BG509" s="3">
        <v>511793</v>
      </c>
      <c r="BH509" s="3">
        <v>4809</v>
      </c>
      <c r="BI509" s="3">
        <v>703613</v>
      </c>
      <c r="BJ509" s="3">
        <v>10812300.33</v>
      </c>
      <c r="BK509" s="3">
        <v>7313001.3399999999</v>
      </c>
      <c r="BL509" s="3">
        <v>2919371.02</v>
      </c>
      <c r="BM509" s="3">
        <v>8158453.9199999999</v>
      </c>
      <c r="BN509" s="53">
        <v>0.71554237430402068</v>
      </c>
      <c r="BO509" s="54">
        <v>1.7322139999999999E-4</v>
      </c>
      <c r="BP509" s="70">
        <v>4356</v>
      </c>
      <c r="BQ509" s="71"/>
      <c r="BR509" s="70"/>
      <c r="BS509" s="72"/>
      <c r="BT509" s="72"/>
      <c r="BU509" s="70">
        <v>10217465</v>
      </c>
      <c r="BV509" s="70">
        <v>27621</v>
      </c>
      <c r="BW509" s="74">
        <v>9251626</v>
      </c>
      <c r="BX509" s="70">
        <v>19496712</v>
      </c>
    </row>
    <row r="510" spans="1:76" x14ac:dyDescent="0.3">
      <c r="A510" s="73" t="s">
        <v>10</v>
      </c>
      <c r="B510" s="2" t="s">
        <v>23</v>
      </c>
      <c r="C510" s="2" t="s">
        <v>140</v>
      </c>
      <c r="D510" s="2" t="s">
        <v>30</v>
      </c>
      <c r="E510" s="2" t="s">
        <v>15</v>
      </c>
      <c r="F510" s="17" t="str">
        <f>+Tabela1[[#This Row],[WK]]&amp;Tabela1[[#This Row],[PK]]&amp;Tabela1[[#This Row],[GK]]</f>
        <v>062007</v>
      </c>
      <c r="G510" s="2" t="s">
        <v>504</v>
      </c>
      <c r="H510" s="3">
        <v>148531170.96000001</v>
      </c>
      <c r="I510" s="4">
        <v>1.125</v>
      </c>
      <c r="J510" s="3">
        <v>167097567.33000001</v>
      </c>
      <c r="K510" s="4">
        <v>7.0000000000000007E-2</v>
      </c>
      <c r="L510" s="3">
        <v>11696830</v>
      </c>
      <c r="M510" s="3"/>
      <c r="N510" s="5"/>
      <c r="O510" s="3">
        <v>2064014.25</v>
      </c>
      <c r="P510" s="4">
        <v>1.125</v>
      </c>
      <c r="Q510" s="3">
        <v>2322016.0299999998</v>
      </c>
      <c r="R510" s="4">
        <v>1.6E-2</v>
      </c>
      <c r="S510" s="3">
        <v>37152</v>
      </c>
      <c r="T510" s="3"/>
      <c r="U510" s="5"/>
      <c r="V510" s="3">
        <v>8616611</v>
      </c>
      <c r="W510" s="5"/>
      <c r="X510" s="3">
        <v>20778899</v>
      </c>
      <c r="Y510" s="3">
        <v>7501097</v>
      </c>
      <c r="Z510" s="3">
        <v>78553</v>
      </c>
      <c r="AA510" s="3">
        <v>983506</v>
      </c>
      <c r="AB510" s="3">
        <v>9512579</v>
      </c>
      <c r="AC510" s="3">
        <v>2703164</v>
      </c>
      <c r="AD510" s="3">
        <v>12162288</v>
      </c>
      <c r="AE510" s="3">
        <v>0</v>
      </c>
      <c r="AF510" s="3">
        <v>11696830</v>
      </c>
      <c r="AG510" s="3">
        <v>37152</v>
      </c>
      <c r="AH510" s="3">
        <v>12162288</v>
      </c>
      <c r="AI510" s="3">
        <v>8616611</v>
      </c>
      <c r="AJ510" s="3">
        <v>1453826</v>
      </c>
      <c r="AK510" s="3">
        <v>1453826</v>
      </c>
      <c r="AL510" s="3">
        <v>546891</v>
      </c>
      <c r="AM510" s="3">
        <v>906935</v>
      </c>
      <c r="AN510" s="3">
        <v>92752</v>
      </c>
      <c r="AO510" s="3">
        <v>0</v>
      </c>
      <c r="AP510" s="3">
        <v>-92752</v>
      </c>
      <c r="AQ510" s="3">
        <v>0</v>
      </c>
      <c r="AR510" s="3">
        <f>Tabela1[[#This Row],[Potrzeby finansowe 2027
w tym:]]+Tabela1[[#This Row],[Rozliczenie 2025 potrz. fin.]]</f>
        <v>20778899</v>
      </c>
      <c r="AS510" s="3">
        <v>0</v>
      </c>
      <c r="AT510" s="3">
        <v>0</v>
      </c>
      <c r="AU510" s="3"/>
      <c r="AV510" s="3"/>
      <c r="AW510" s="3"/>
      <c r="AX510" s="3"/>
      <c r="AY510" s="3"/>
      <c r="AZ510" s="3"/>
      <c r="BA510" s="3">
        <v>78553</v>
      </c>
      <c r="BB510" s="3">
        <v>0</v>
      </c>
      <c r="BC510" s="3">
        <v>0</v>
      </c>
      <c r="BD510" s="3">
        <v>0</v>
      </c>
      <c r="BE510" s="3">
        <v>1574.05</v>
      </c>
      <c r="BF510" s="3">
        <v>0</v>
      </c>
      <c r="BG510" s="3">
        <v>528928</v>
      </c>
      <c r="BH510" s="3">
        <v>4970</v>
      </c>
      <c r="BI510" s="3">
        <v>454578</v>
      </c>
      <c r="BJ510" s="3">
        <v>6985430.8074999992</v>
      </c>
      <c r="BK510" s="3">
        <v>3713802.2999999989</v>
      </c>
      <c r="BL510" s="3">
        <v>2822104.52</v>
      </c>
      <c r="BM510" s="3">
        <v>7442304.9900000002</v>
      </c>
      <c r="BN510" s="53">
        <v>0.64935135185547876</v>
      </c>
      <c r="BO510" s="54">
        <v>1.7911500000000001E-4</v>
      </c>
      <c r="BP510" s="70">
        <v>4504</v>
      </c>
      <c r="BQ510" s="71"/>
      <c r="BR510" s="70"/>
      <c r="BS510" s="72"/>
      <c r="BT510" s="72"/>
      <c r="BU510" s="70">
        <v>11696830</v>
      </c>
      <c r="BV510" s="70">
        <v>37152</v>
      </c>
      <c r="BW510" s="74">
        <v>12162288</v>
      </c>
      <c r="BX510" s="70">
        <v>23896270</v>
      </c>
    </row>
    <row r="511" spans="1:76" x14ac:dyDescent="0.3">
      <c r="A511" s="73" t="s">
        <v>10</v>
      </c>
      <c r="B511" s="2" t="s">
        <v>23</v>
      </c>
      <c r="C511" s="2" t="s">
        <v>140</v>
      </c>
      <c r="D511" s="2" t="s">
        <v>54</v>
      </c>
      <c r="E511" s="2" t="s">
        <v>15</v>
      </c>
      <c r="F511" s="17" t="str">
        <f>+Tabela1[[#This Row],[WK]]&amp;Tabela1[[#This Row],[PK]]&amp;Tabela1[[#This Row],[GK]]</f>
        <v>062008</v>
      </c>
      <c r="G511" s="2" t="s">
        <v>505</v>
      </c>
      <c r="H511" s="3">
        <v>157447418.44</v>
      </c>
      <c r="I511" s="4">
        <v>1.125</v>
      </c>
      <c r="J511" s="3">
        <v>177128345.75</v>
      </c>
      <c r="K511" s="4">
        <v>7.0000000000000007E-2</v>
      </c>
      <c r="L511" s="3">
        <v>12398984</v>
      </c>
      <c r="M511" s="3"/>
      <c r="N511" s="5"/>
      <c r="O511" s="3">
        <v>2612104.4500000002</v>
      </c>
      <c r="P511" s="4">
        <v>1.125</v>
      </c>
      <c r="Q511" s="3">
        <v>2938617.51</v>
      </c>
      <c r="R511" s="4">
        <v>1.6E-2</v>
      </c>
      <c r="S511" s="3">
        <v>47018</v>
      </c>
      <c r="T511" s="3"/>
      <c r="U511" s="5"/>
      <c r="V511" s="3">
        <v>8825005</v>
      </c>
      <c r="W511" s="5"/>
      <c r="X511" s="3">
        <v>20463758</v>
      </c>
      <c r="Y511" s="3">
        <v>5163153</v>
      </c>
      <c r="Z511" s="3">
        <v>954963</v>
      </c>
      <c r="AA511" s="3">
        <v>879170</v>
      </c>
      <c r="AB511" s="3">
        <v>7885723</v>
      </c>
      <c r="AC511" s="3">
        <v>5580749</v>
      </c>
      <c r="AD511" s="3">
        <v>11638753</v>
      </c>
      <c r="AE511" s="3">
        <v>0</v>
      </c>
      <c r="AF511" s="3">
        <v>12398984</v>
      </c>
      <c r="AG511" s="3">
        <v>47018</v>
      </c>
      <c r="AH511" s="3">
        <v>11638753</v>
      </c>
      <c r="AI511" s="3">
        <v>8825005</v>
      </c>
      <c r="AJ511" s="3">
        <v>390004</v>
      </c>
      <c r="AK511" s="3">
        <v>390004</v>
      </c>
      <c r="AL511" s="3">
        <v>641724</v>
      </c>
      <c r="AM511" s="3">
        <v>-251720</v>
      </c>
      <c r="AN511" s="3">
        <v>110126</v>
      </c>
      <c r="AO511" s="3">
        <v>0</v>
      </c>
      <c r="AP511" s="3">
        <v>-110126</v>
      </c>
      <c r="AQ511" s="3">
        <v>0</v>
      </c>
      <c r="AR511" s="3">
        <f>Tabela1[[#This Row],[Potrzeby finansowe 2027
w tym:]]+Tabela1[[#This Row],[Rozliczenie 2025 potrz. fin.]]</f>
        <v>20463758</v>
      </c>
      <c r="AS511" s="3">
        <v>0</v>
      </c>
      <c r="AT511" s="3">
        <v>0</v>
      </c>
      <c r="AU511" s="3"/>
      <c r="AV511" s="3"/>
      <c r="AW511" s="3"/>
      <c r="AX511" s="3"/>
      <c r="AY511" s="3"/>
      <c r="AZ511" s="3"/>
      <c r="BA511" s="3">
        <v>954963</v>
      </c>
      <c r="BB511" s="3">
        <v>0</v>
      </c>
      <c r="BC511" s="3">
        <v>0</v>
      </c>
      <c r="BD511" s="3">
        <v>9530.32</v>
      </c>
      <c r="BE511" s="3">
        <v>74.98</v>
      </c>
      <c r="BF511" s="3">
        <v>0</v>
      </c>
      <c r="BG511" s="3">
        <v>520627</v>
      </c>
      <c r="BH511" s="3">
        <v>4892</v>
      </c>
      <c r="BI511" s="3">
        <v>358543</v>
      </c>
      <c r="BJ511" s="3">
        <v>5509678.682500001</v>
      </c>
      <c r="BK511" s="3">
        <v>3138208.580000001</v>
      </c>
      <c r="BL511" s="3">
        <v>790659.18</v>
      </c>
      <c r="BM511" s="3">
        <v>7904562.0499999998</v>
      </c>
      <c r="BN511" s="53">
        <v>0.72658478125029147</v>
      </c>
      <c r="BO511" s="54">
        <v>1.640654E-4</v>
      </c>
      <c r="BP511" s="70">
        <v>4126</v>
      </c>
      <c r="BQ511" s="71"/>
      <c r="BR511" s="70"/>
      <c r="BS511" s="72"/>
      <c r="BT511" s="72"/>
      <c r="BU511" s="70">
        <v>12398984</v>
      </c>
      <c r="BV511" s="70">
        <v>47018</v>
      </c>
      <c r="BW511" s="74">
        <v>11638753</v>
      </c>
      <c r="BX511" s="70">
        <v>24084755</v>
      </c>
    </row>
    <row r="512" spans="1:76" x14ac:dyDescent="0.3">
      <c r="A512" s="73" t="s">
        <v>10</v>
      </c>
      <c r="B512" s="2" t="s">
        <v>23</v>
      </c>
      <c r="C512" s="2" t="s">
        <v>140</v>
      </c>
      <c r="D512" s="2" t="s">
        <v>56</v>
      </c>
      <c r="E512" s="2" t="s">
        <v>15</v>
      </c>
      <c r="F512" s="17" t="str">
        <f>+Tabela1[[#This Row],[WK]]&amp;Tabela1[[#This Row],[PK]]&amp;Tabela1[[#This Row],[GK]]</f>
        <v>062009</v>
      </c>
      <c r="G512" s="2" t="s">
        <v>506</v>
      </c>
      <c r="H512" s="3">
        <v>230247158.69</v>
      </c>
      <c r="I512" s="4">
        <v>1.125</v>
      </c>
      <c r="J512" s="3">
        <v>259028053.53</v>
      </c>
      <c r="K512" s="4">
        <v>7.0000000000000007E-2</v>
      </c>
      <c r="L512" s="3">
        <v>18131964</v>
      </c>
      <c r="M512" s="3"/>
      <c r="N512" s="5"/>
      <c r="O512" s="3">
        <v>1964141.62</v>
      </c>
      <c r="P512" s="4">
        <v>1.125</v>
      </c>
      <c r="Q512" s="3">
        <v>2209659.3199999998</v>
      </c>
      <c r="R512" s="4">
        <v>1.6E-2</v>
      </c>
      <c r="S512" s="3">
        <v>35355</v>
      </c>
      <c r="T512" s="3"/>
      <c r="U512" s="5"/>
      <c r="V512" s="3">
        <v>10686688</v>
      </c>
      <c r="W512" s="5"/>
      <c r="X512" s="3">
        <v>26456140</v>
      </c>
      <c r="Y512" s="3">
        <v>8877989</v>
      </c>
      <c r="Z512" s="3">
        <v>178170</v>
      </c>
      <c r="AA512" s="3">
        <v>1264448</v>
      </c>
      <c r="AB512" s="3">
        <v>15234203</v>
      </c>
      <c r="AC512" s="3">
        <v>901330</v>
      </c>
      <c r="AD512" s="3">
        <v>15769452</v>
      </c>
      <c r="AE512" s="3">
        <v>0</v>
      </c>
      <c r="AF512" s="3">
        <v>18131964</v>
      </c>
      <c r="AG512" s="3">
        <v>35355</v>
      </c>
      <c r="AH512" s="3">
        <v>15769452</v>
      </c>
      <c r="AI512" s="3">
        <v>10686688</v>
      </c>
      <c r="AJ512" s="3">
        <v>2368084</v>
      </c>
      <c r="AK512" s="3">
        <v>2368084</v>
      </c>
      <c r="AL512" s="3">
        <v>-433726</v>
      </c>
      <c r="AM512" s="3">
        <v>2801810</v>
      </c>
      <c r="AN512" s="3">
        <v>-52050</v>
      </c>
      <c r="AO512" s="3">
        <v>0</v>
      </c>
      <c r="AP512" s="3">
        <v>52050</v>
      </c>
      <c r="AQ512" s="3">
        <v>0</v>
      </c>
      <c r="AR512" s="3">
        <f>Tabela1[[#This Row],[Potrzeby finansowe 2027
w tym:]]+Tabela1[[#This Row],[Rozliczenie 2025 potrz. fin.]]</f>
        <v>26456140</v>
      </c>
      <c r="AS512" s="3">
        <v>0</v>
      </c>
      <c r="AT512" s="3">
        <v>0</v>
      </c>
      <c r="AU512" s="3"/>
      <c r="AV512" s="3"/>
      <c r="AW512" s="3"/>
      <c r="AX512" s="3"/>
      <c r="AY512" s="3"/>
      <c r="AZ512" s="3"/>
      <c r="BA512" s="3">
        <v>178170</v>
      </c>
      <c r="BB512" s="3">
        <v>0</v>
      </c>
      <c r="BC512" s="3">
        <v>0</v>
      </c>
      <c r="BD512" s="3">
        <v>1638.18</v>
      </c>
      <c r="BE512" s="3">
        <v>293.82</v>
      </c>
      <c r="BF512" s="3">
        <v>0</v>
      </c>
      <c r="BG512" s="3">
        <v>695267</v>
      </c>
      <c r="BH512" s="3">
        <v>6533</v>
      </c>
      <c r="BI512" s="3">
        <v>569181</v>
      </c>
      <c r="BJ512" s="3">
        <v>8746510.932500001</v>
      </c>
      <c r="BK512" s="3">
        <v>5625200.3100000005</v>
      </c>
      <c r="BL512" s="3">
        <v>411707.99</v>
      </c>
      <c r="BM512" s="3">
        <v>11661826.51</v>
      </c>
      <c r="BN512" s="53">
        <v>0.70007367822202327</v>
      </c>
      <c r="BO512" s="54">
        <v>2.533608E-4</v>
      </c>
      <c r="BP512" s="70">
        <v>6371</v>
      </c>
      <c r="BQ512" s="71"/>
      <c r="BR512" s="70"/>
      <c r="BS512" s="72"/>
      <c r="BT512" s="72"/>
      <c r="BU512" s="70">
        <v>18131964</v>
      </c>
      <c r="BV512" s="70">
        <v>35355</v>
      </c>
      <c r="BW512" s="74">
        <v>15769452</v>
      </c>
      <c r="BX512" s="70">
        <v>33936771</v>
      </c>
    </row>
    <row r="513" spans="1:76" x14ac:dyDescent="0.3">
      <c r="A513" s="73" t="s">
        <v>10</v>
      </c>
      <c r="B513" s="2" t="s">
        <v>23</v>
      </c>
      <c r="C513" s="2" t="s">
        <v>140</v>
      </c>
      <c r="D513" s="2" t="s">
        <v>69</v>
      </c>
      <c r="E513" s="2" t="s">
        <v>15</v>
      </c>
      <c r="F513" s="17" t="str">
        <f>+Tabela1[[#This Row],[WK]]&amp;Tabela1[[#This Row],[PK]]&amp;Tabela1[[#This Row],[GK]]</f>
        <v>062010</v>
      </c>
      <c r="G513" s="2" t="s">
        <v>507</v>
      </c>
      <c r="H513" s="3">
        <v>123243480.13</v>
      </c>
      <c r="I513" s="4">
        <v>1.125</v>
      </c>
      <c r="J513" s="3">
        <v>138648915.15000001</v>
      </c>
      <c r="K513" s="4">
        <v>7.0000000000000007E-2</v>
      </c>
      <c r="L513" s="3">
        <v>9705424</v>
      </c>
      <c r="M513" s="3"/>
      <c r="N513" s="5"/>
      <c r="O513" s="3">
        <v>2884853.56</v>
      </c>
      <c r="P513" s="4">
        <v>1.125</v>
      </c>
      <c r="Q513" s="3">
        <v>3245460.26</v>
      </c>
      <c r="R513" s="4">
        <v>1.6E-2</v>
      </c>
      <c r="S513" s="3">
        <v>51927</v>
      </c>
      <c r="T513" s="3"/>
      <c r="U513" s="5"/>
      <c r="V513" s="3">
        <v>7110337</v>
      </c>
      <c r="W513" s="5"/>
      <c r="X513" s="3">
        <v>14481892</v>
      </c>
      <c r="Y513" s="3">
        <v>5603528</v>
      </c>
      <c r="Z513" s="3">
        <v>1299239</v>
      </c>
      <c r="AA513" s="3">
        <v>636665</v>
      </c>
      <c r="AB513" s="3">
        <v>6684580</v>
      </c>
      <c r="AC513" s="3">
        <v>257880</v>
      </c>
      <c r="AD513" s="3">
        <v>7281468</v>
      </c>
      <c r="AE513" s="3">
        <v>0</v>
      </c>
      <c r="AF513" s="3">
        <v>9705424</v>
      </c>
      <c r="AG513" s="3">
        <v>51927</v>
      </c>
      <c r="AH513" s="3">
        <v>7281468</v>
      </c>
      <c r="AI513" s="3">
        <v>7110337</v>
      </c>
      <c r="AJ513" s="3">
        <v>-1055238</v>
      </c>
      <c r="AK513" s="3">
        <v>-1145325</v>
      </c>
      <c r="AL513" s="3">
        <v>472818</v>
      </c>
      <c r="AM513" s="3">
        <v>-1618143</v>
      </c>
      <c r="AN513" s="3">
        <v>-90087</v>
      </c>
      <c r="AO513" s="3">
        <v>0</v>
      </c>
      <c r="AP513" s="3">
        <v>0</v>
      </c>
      <c r="AQ513" s="3">
        <v>-90087</v>
      </c>
      <c r="AR513" s="3">
        <f>Tabela1[[#This Row],[Potrzeby finansowe 2027
w tym:]]+Tabela1[[#This Row],[Rozliczenie 2025 potrz. fin.]]</f>
        <v>14391805</v>
      </c>
      <c r="AS513" s="3">
        <v>0</v>
      </c>
      <c r="AT513" s="3">
        <v>0</v>
      </c>
      <c r="AU513" s="3"/>
      <c r="AV513" s="3"/>
      <c r="AW513" s="3"/>
      <c r="AX513" s="3"/>
      <c r="AY513" s="3"/>
      <c r="AZ513" s="3"/>
      <c r="BA513" s="3">
        <v>1299239</v>
      </c>
      <c r="BB513" s="3">
        <v>0</v>
      </c>
      <c r="BC513" s="3">
        <v>6.16</v>
      </c>
      <c r="BD513" s="3">
        <v>12996.3</v>
      </c>
      <c r="BE513" s="3">
        <v>0</v>
      </c>
      <c r="BF513" s="3">
        <v>0.88</v>
      </c>
      <c r="BG513" s="3">
        <v>486039</v>
      </c>
      <c r="BH513" s="3">
        <v>4567</v>
      </c>
      <c r="BI513" s="3">
        <v>150626</v>
      </c>
      <c r="BJ513" s="3">
        <v>2314642.8775000004</v>
      </c>
      <c r="BK513" s="3">
        <v>1240325.9100000001</v>
      </c>
      <c r="BL513" s="3">
        <v>352527.93</v>
      </c>
      <c r="BM513" s="3">
        <v>3592212.01</v>
      </c>
      <c r="BN513" s="53">
        <v>0.70236796209768426</v>
      </c>
      <c r="BO513" s="54">
        <v>1.6133170000000001E-4</v>
      </c>
      <c r="BP513" s="70">
        <v>4057</v>
      </c>
      <c r="BQ513" s="71"/>
      <c r="BR513" s="70"/>
      <c r="BS513" s="72"/>
      <c r="BT513" s="72"/>
      <c r="BU513" s="70">
        <v>9705424</v>
      </c>
      <c r="BV513" s="70">
        <v>51927</v>
      </c>
      <c r="BW513" s="74">
        <v>7281468</v>
      </c>
      <c r="BX513" s="70">
        <v>17038819</v>
      </c>
    </row>
    <row r="514" spans="1:76" x14ac:dyDescent="0.3">
      <c r="A514" s="73" t="s">
        <v>10</v>
      </c>
      <c r="B514" s="2" t="s">
        <v>23</v>
      </c>
      <c r="C514" s="2" t="s">
        <v>140</v>
      </c>
      <c r="D514" s="2" t="s">
        <v>71</v>
      </c>
      <c r="E514" s="2" t="s">
        <v>15</v>
      </c>
      <c r="F514" s="17" t="str">
        <f>+Tabela1[[#This Row],[WK]]&amp;Tabela1[[#This Row],[PK]]&amp;Tabela1[[#This Row],[GK]]</f>
        <v>062011</v>
      </c>
      <c r="G514" s="2" t="s">
        <v>508</v>
      </c>
      <c r="H514" s="3">
        <v>161395106.05000001</v>
      </c>
      <c r="I514" s="4">
        <v>1.125</v>
      </c>
      <c r="J514" s="3">
        <v>181569494.31</v>
      </c>
      <c r="K514" s="4">
        <v>7.0000000000000007E-2</v>
      </c>
      <c r="L514" s="3">
        <v>12709865</v>
      </c>
      <c r="M514" s="3"/>
      <c r="N514" s="5"/>
      <c r="O514" s="3">
        <v>2127434.5499999998</v>
      </c>
      <c r="P514" s="4">
        <v>1.125</v>
      </c>
      <c r="Q514" s="3">
        <v>2393363.87</v>
      </c>
      <c r="R514" s="4">
        <v>1.6E-2</v>
      </c>
      <c r="S514" s="3">
        <v>38294</v>
      </c>
      <c r="T514" s="3"/>
      <c r="U514" s="5"/>
      <c r="V514" s="3">
        <v>8432697</v>
      </c>
      <c r="W514" s="5"/>
      <c r="X514" s="3">
        <v>15610875</v>
      </c>
      <c r="Y514" s="3">
        <v>3065921</v>
      </c>
      <c r="Z514" s="3">
        <v>544261</v>
      </c>
      <c r="AA514" s="3">
        <v>928239</v>
      </c>
      <c r="AB514" s="3">
        <v>6720409</v>
      </c>
      <c r="AC514" s="3">
        <v>4352045</v>
      </c>
      <c r="AD514" s="3">
        <v>7178178</v>
      </c>
      <c r="AE514" s="3">
        <v>0</v>
      </c>
      <c r="AF514" s="3">
        <v>12709865</v>
      </c>
      <c r="AG514" s="3">
        <v>38294</v>
      </c>
      <c r="AH514" s="3">
        <v>7178178</v>
      </c>
      <c r="AI514" s="3">
        <v>8432697</v>
      </c>
      <c r="AJ514" s="3">
        <v>503388</v>
      </c>
      <c r="AK514" s="3">
        <v>503388</v>
      </c>
      <c r="AL514" s="3">
        <v>432655</v>
      </c>
      <c r="AM514" s="3">
        <v>70733</v>
      </c>
      <c r="AN514" s="3">
        <v>-281460</v>
      </c>
      <c r="AO514" s="3">
        <v>0</v>
      </c>
      <c r="AP514" s="3">
        <v>281460</v>
      </c>
      <c r="AQ514" s="3">
        <v>0</v>
      </c>
      <c r="AR514" s="3">
        <f>Tabela1[[#This Row],[Potrzeby finansowe 2027
w tym:]]+Tabela1[[#This Row],[Rozliczenie 2025 potrz. fin.]]</f>
        <v>15610875</v>
      </c>
      <c r="AS514" s="3">
        <v>0</v>
      </c>
      <c r="AT514" s="3">
        <v>0</v>
      </c>
      <c r="AU514" s="3"/>
      <c r="AV514" s="3"/>
      <c r="AW514" s="3"/>
      <c r="AX514" s="3"/>
      <c r="AY514" s="3"/>
      <c r="AZ514" s="3"/>
      <c r="BA514" s="3">
        <v>544261</v>
      </c>
      <c r="BB514" s="3">
        <v>0</v>
      </c>
      <c r="BC514" s="3">
        <v>0</v>
      </c>
      <c r="BD514" s="3">
        <v>5452.97</v>
      </c>
      <c r="BE514" s="3">
        <v>0</v>
      </c>
      <c r="BF514" s="3">
        <v>0</v>
      </c>
      <c r="BG514" s="3">
        <v>502534</v>
      </c>
      <c r="BH514" s="3">
        <v>4722</v>
      </c>
      <c r="BI514" s="3">
        <v>425705</v>
      </c>
      <c r="BJ514" s="3">
        <v>6541741.8099999996</v>
      </c>
      <c r="BK514" s="3">
        <v>4677941.83</v>
      </c>
      <c r="BL514" s="3">
        <v>393645.95</v>
      </c>
      <c r="BM514" s="3">
        <v>6667908.0199999996</v>
      </c>
      <c r="BN514" s="53">
        <v>0.81628195443141871</v>
      </c>
      <c r="BO514" s="54">
        <v>1.547388E-4</v>
      </c>
      <c r="BP514" s="70">
        <v>3891</v>
      </c>
      <c r="BQ514" s="71"/>
      <c r="BR514" s="70"/>
      <c r="BS514" s="72"/>
      <c r="BT514" s="72"/>
      <c r="BU514" s="70">
        <v>12709865</v>
      </c>
      <c r="BV514" s="70">
        <v>38294</v>
      </c>
      <c r="BW514" s="74">
        <v>7178178</v>
      </c>
      <c r="BX514" s="70">
        <v>19926337</v>
      </c>
    </row>
    <row r="515" spans="1:76" x14ac:dyDescent="0.3">
      <c r="A515" s="73" t="s">
        <v>10</v>
      </c>
      <c r="B515" s="2" t="s">
        <v>23</v>
      </c>
      <c r="C515" s="2" t="s">
        <v>140</v>
      </c>
      <c r="D515" s="2" t="s">
        <v>72</v>
      </c>
      <c r="E515" s="2" t="s">
        <v>15</v>
      </c>
      <c r="F515" s="17" t="str">
        <f>+Tabela1[[#This Row],[WK]]&amp;Tabela1[[#This Row],[PK]]&amp;Tabela1[[#This Row],[GK]]</f>
        <v>062012</v>
      </c>
      <c r="G515" s="2" t="s">
        <v>509</v>
      </c>
      <c r="H515" s="3">
        <v>112354007.58</v>
      </c>
      <c r="I515" s="4">
        <v>1.125</v>
      </c>
      <c r="J515" s="3">
        <v>126398258.53</v>
      </c>
      <c r="K515" s="4">
        <v>7.0000000000000007E-2</v>
      </c>
      <c r="L515" s="3">
        <v>8847878</v>
      </c>
      <c r="M515" s="3"/>
      <c r="N515" s="5"/>
      <c r="O515" s="3">
        <v>2758605.35</v>
      </c>
      <c r="P515" s="4">
        <v>1.125</v>
      </c>
      <c r="Q515" s="3">
        <v>3103431.02</v>
      </c>
      <c r="R515" s="4">
        <v>1.6E-2</v>
      </c>
      <c r="S515" s="3">
        <v>49655</v>
      </c>
      <c r="T515" s="3"/>
      <c r="U515" s="5"/>
      <c r="V515" s="3">
        <v>6509994</v>
      </c>
      <c r="W515" s="5"/>
      <c r="X515" s="3">
        <v>17274253</v>
      </c>
      <c r="Y515" s="3">
        <v>6848404</v>
      </c>
      <c r="Z515" s="3">
        <v>147451</v>
      </c>
      <c r="AA515" s="3">
        <v>693603</v>
      </c>
      <c r="AB515" s="3">
        <v>6827930</v>
      </c>
      <c r="AC515" s="3">
        <v>2756865</v>
      </c>
      <c r="AD515" s="3">
        <v>10764259</v>
      </c>
      <c r="AE515" s="3">
        <v>0</v>
      </c>
      <c r="AF515" s="3">
        <v>8847878</v>
      </c>
      <c r="AG515" s="3">
        <v>49655</v>
      </c>
      <c r="AH515" s="3">
        <v>10764259</v>
      </c>
      <c r="AI515" s="3">
        <v>6509994</v>
      </c>
      <c r="AJ515" s="3">
        <v>868921</v>
      </c>
      <c r="AK515" s="3">
        <v>868921</v>
      </c>
      <c r="AL515" s="3">
        <v>511892</v>
      </c>
      <c r="AM515" s="3">
        <v>357029</v>
      </c>
      <c r="AN515" s="3">
        <v>-338366</v>
      </c>
      <c r="AO515" s="3">
        <v>0</v>
      </c>
      <c r="AP515" s="3">
        <v>338366</v>
      </c>
      <c r="AQ515" s="3">
        <v>0</v>
      </c>
      <c r="AR515" s="3">
        <f>Tabela1[[#This Row],[Potrzeby finansowe 2027
w tym:]]+Tabela1[[#This Row],[Rozliczenie 2025 potrz. fin.]]</f>
        <v>17274253</v>
      </c>
      <c r="AS515" s="3">
        <v>0</v>
      </c>
      <c r="AT515" s="3">
        <v>0</v>
      </c>
      <c r="AU515" s="3"/>
      <c r="AV515" s="3"/>
      <c r="AW515" s="3"/>
      <c r="AX515" s="3"/>
      <c r="AY515" s="3"/>
      <c r="AZ515" s="3"/>
      <c r="BA515" s="3">
        <v>147451</v>
      </c>
      <c r="BB515" s="3">
        <v>0</v>
      </c>
      <c r="BC515" s="3">
        <v>0</v>
      </c>
      <c r="BD515" s="3">
        <v>491.6</v>
      </c>
      <c r="BE515" s="3">
        <v>1971.43</v>
      </c>
      <c r="BF515" s="3">
        <v>0</v>
      </c>
      <c r="BG515" s="3">
        <v>416544</v>
      </c>
      <c r="BH515" s="3">
        <v>3914</v>
      </c>
      <c r="BI515" s="3">
        <v>277059</v>
      </c>
      <c r="BJ515" s="3">
        <v>4257515.727500001</v>
      </c>
      <c r="BK515" s="3">
        <v>2316647.4900000002</v>
      </c>
      <c r="BL515" s="3">
        <v>951955.48</v>
      </c>
      <c r="BM515" s="3">
        <v>5859561.9900000002</v>
      </c>
      <c r="BN515" s="53">
        <v>0.61088385887356256</v>
      </c>
      <c r="BO515" s="54">
        <v>1.4547860000000001E-4</v>
      </c>
      <c r="BP515" s="70">
        <v>3659</v>
      </c>
      <c r="BQ515" s="71"/>
      <c r="BR515" s="70"/>
      <c r="BS515" s="72"/>
      <c r="BT515" s="72"/>
      <c r="BU515" s="70">
        <v>8847878</v>
      </c>
      <c r="BV515" s="70">
        <v>49655</v>
      </c>
      <c r="BW515" s="74">
        <v>10764259</v>
      </c>
      <c r="BX515" s="70">
        <v>19661792</v>
      </c>
    </row>
    <row r="516" spans="1:76" x14ac:dyDescent="0.3">
      <c r="A516" s="73" t="s">
        <v>10</v>
      </c>
      <c r="B516" s="2" t="s">
        <v>23</v>
      </c>
      <c r="C516" s="2" t="s">
        <v>140</v>
      </c>
      <c r="D516" s="2" t="s">
        <v>74</v>
      </c>
      <c r="E516" s="2" t="s">
        <v>19</v>
      </c>
      <c r="F516" s="17" t="str">
        <f>+Tabela1[[#This Row],[WK]]&amp;Tabela1[[#This Row],[PK]]&amp;Tabela1[[#This Row],[GK]]</f>
        <v>062013</v>
      </c>
      <c r="G516" s="2" t="s">
        <v>510</v>
      </c>
      <c r="H516" s="3">
        <v>377797509.32999998</v>
      </c>
      <c r="I516" s="4">
        <v>1.125</v>
      </c>
      <c r="J516" s="3">
        <v>425022198</v>
      </c>
      <c r="K516" s="4">
        <v>7.0000000000000007E-2</v>
      </c>
      <c r="L516" s="3">
        <v>29751554</v>
      </c>
      <c r="M516" s="3"/>
      <c r="N516" s="5"/>
      <c r="O516" s="3">
        <v>24763126.329999998</v>
      </c>
      <c r="P516" s="4">
        <v>1.125</v>
      </c>
      <c r="Q516" s="3">
        <v>27858517.120000001</v>
      </c>
      <c r="R516" s="4">
        <v>1.6E-2</v>
      </c>
      <c r="S516" s="3">
        <v>445736</v>
      </c>
      <c r="T516" s="3"/>
      <c r="U516" s="5"/>
      <c r="V516" s="3">
        <v>20672692</v>
      </c>
      <c r="W516" s="5"/>
      <c r="X516" s="3">
        <v>32492933</v>
      </c>
      <c r="Y516" s="3">
        <v>4652913</v>
      </c>
      <c r="Z516" s="3">
        <v>366176</v>
      </c>
      <c r="AA516" s="3">
        <v>1858576</v>
      </c>
      <c r="AB516" s="3">
        <v>17760425</v>
      </c>
      <c r="AC516" s="3">
        <v>7854843</v>
      </c>
      <c r="AD516" s="3">
        <v>11820241</v>
      </c>
      <c r="AE516" s="3">
        <v>0</v>
      </c>
      <c r="AF516" s="3">
        <v>29751554</v>
      </c>
      <c r="AG516" s="3">
        <v>445736</v>
      </c>
      <c r="AH516" s="3">
        <v>11820241</v>
      </c>
      <c r="AI516" s="3">
        <v>20672692</v>
      </c>
      <c r="AJ516" s="3">
        <v>204981</v>
      </c>
      <c r="AK516" s="3">
        <v>204981</v>
      </c>
      <c r="AL516" s="3">
        <v>1321676</v>
      </c>
      <c r="AM516" s="3">
        <v>-1116695</v>
      </c>
      <c r="AN516" s="3">
        <v>34919</v>
      </c>
      <c r="AO516" s="3">
        <v>0</v>
      </c>
      <c r="AP516" s="3">
        <v>-34919</v>
      </c>
      <c r="AQ516" s="3">
        <v>0</v>
      </c>
      <c r="AR516" s="3">
        <f>Tabela1[[#This Row],[Potrzeby finansowe 2027
w tym:]]+Tabela1[[#This Row],[Rozliczenie 2025 potrz. fin.]]</f>
        <v>32492933</v>
      </c>
      <c r="AS516" s="3">
        <v>0</v>
      </c>
      <c r="AT516" s="3">
        <v>0</v>
      </c>
      <c r="AU516" s="3"/>
      <c r="AV516" s="3"/>
      <c r="AW516" s="3"/>
      <c r="AX516" s="3"/>
      <c r="AY516" s="3"/>
      <c r="AZ516" s="3"/>
      <c r="BA516" s="3">
        <v>366176</v>
      </c>
      <c r="BB516" s="3">
        <v>0.09</v>
      </c>
      <c r="BC516" s="3">
        <v>0</v>
      </c>
      <c r="BD516" s="3">
        <v>2880.22</v>
      </c>
      <c r="BE516" s="3">
        <v>1575.82</v>
      </c>
      <c r="BF516" s="3">
        <v>0</v>
      </c>
      <c r="BG516" s="3">
        <v>1098296</v>
      </c>
      <c r="BH516" s="3">
        <v>10320</v>
      </c>
      <c r="BI516" s="3">
        <v>760280</v>
      </c>
      <c r="BJ516" s="3">
        <v>11683104.395</v>
      </c>
      <c r="BK516" s="3">
        <v>8035896.7299999986</v>
      </c>
      <c r="BL516" s="3">
        <v>1386544.03</v>
      </c>
      <c r="BM516" s="3">
        <v>11815742.6</v>
      </c>
      <c r="BN516" s="53">
        <v>0.88390923589155324</v>
      </c>
      <c r="BO516" s="54">
        <v>3.715743E-4</v>
      </c>
      <c r="BP516" s="70">
        <v>9345</v>
      </c>
      <c r="BQ516" s="71"/>
      <c r="BR516" s="70"/>
      <c r="BS516" s="72"/>
      <c r="BT516" s="72"/>
      <c r="BU516" s="70">
        <v>29751554</v>
      </c>
      <c r="BV516" s="70">
        <v>445736</v>
      </c>
      <c r="BW516" s="74">
        <v>11820241</v>
      </c>
      <c r="BX516" s="70">
        <v>42017531</v>
      </c>
    </row>
    <row r="517" spans="1:76" x14ac:dyDescent="0.3">
      <c r="A517" s="73" t="s">
        <v>10</v>
      </c>
      <c r="B517" s="2" t="s">
        <v>23</v>
      </c>
      <c r="C517" s="2" t="s">
        <v>140</v>
      </c>
      <c r="D517" s="2" t="s">
        <v>76</v>
      </c>
      <c r="E517" s="2" t="s">
        <v>15</v>
      </c>
      <c r="F517" s="17" t="str">
        <f>+Tabela1[[#This Row],[WK]]&amp;Tabela1[[#This Row],[PK]]&amp;Tabela1[[#This Row],[GK]]</f>
        <v>062014</v>
      </c>
      <c r="G517" s="2" t="s">
        <v>511</v>
      </c>
      <c r="H517" s="3">
        <v>1097205358.9200001</v>
      </c>
      <c r="I517" s="4">
        <v>1.125</v>
      </c>
      <c r="J517" s="3">
        <v>1234356028.79</v>
      </c>
      <c r="K517" s="4">
        <v>7.0000000000000007E-2</v>
      </c>
      <c r="L517" s="3">
        <v>86404922</v>
      </c>
      <c r="M517" s="3"/>
      <c r="N517" s="5"/>
      <c r="O517" s="3">
        <v>58103425.019999996</v>
      </c>
      <c r="P517" s="4">
        <v>1.125</v>
      </c>
      <c r="Q517" s="3">
        <v>65366353.149999999</v>
      </c>
      <c r="R517" s="4">
        <v>1.6E-2</v>
      </c>
      <c r="S517" s="3">
        <v>1045862</v>
      </c>
      <c r="T517" s="3"/>
      <c r="U517" s="5"/>
      <c r="V517" s="3">
        <v>49601529</v>
      </c>
      <c r="W517" s="5"/>
      <c r="X517" s="3">
        <v>59545460</v>
      </c>
      <c r="Y517" s="3">
        <v>0</v>
      </c>
      <c r="Z517" s="3">
        <v>382129</v>
      </c>
      <c r="AA517" s="3">
        <v>3999153</v>
      </c>
      <c r="AB517" s="3">
        <v>42201187</v>
      </c>
      <c r="AC517" s="3">
        <v>12962991</v>
      </c>
      <c r="AD517" s="3">
        <v>10862455</v>
      </c>
      <c r="AE517" s="3">
        <v>0</v>
      </c>
      <c r="AF517" s="3">
        <v>86404922</v>
      </c>
      <c r="AG517" s="3">
        <v>1045862</v>
      </c>
      <c r="AH517" s="3">
        <v>10862455</v>
      </c>
      <c r="AI517" s="3">
        <v>49601529</v>
      </c>
      <c r="AJ517" s="3">
        <v>1337664</v>
      </c>
      <c r="AK517" s="3">
        <v>747199</v>
      </c>
      <c r="AL517" s="3">
        <v>3443639</v>
      </c>
      <c r="AM517" s="3">
        <v>-2696440</v>
      </c>
      <c r="AN517" s="3">
        <v>-590465</v>
      </c>
      <c r="AO517" s="3">
        <v>0</v>
      </c>
      <c r="AP517" s="3">
        <v>0</v>
      </c>
      <c r="AQ517" s="3">
        <v>-590465</v>
      </c>
      <c r="AR517" s="3">
        <f>Tabela1[[#This Row],[Potrzeby finansowe 2027
w tym:]]+Tabela1[[#This Row],[Rozliczenie 2025 potrz. fin.]]</f>
        <v>58954995</v>
      </c>
      <c r="AS517" s="3">
        <v>0</v>
      </c>
      <c r="AT517" s="3">
        <v>0</v>
      </c>
      <c r="AU517" s="3"/>
      <c r="AV517" s="3"/>
      <c r="AW517" s="3"/>
      <c r="AX517" s="3"/>
      <c r="AY517" s="3"/>
      <c r="AZ517" s="3"/>
      <c r="BA517" s="3">
        <v>382129</v>
      </c>
      <c r="BB517" s="3">
        <v>4.38</v>
      </c>
      <c r="BC517" s="3">
        <v>63.01</v>
      </c>
      <c r="BD517" s="3">
        <v>0</v>
      </c>
      <c r="BE517" s="3">
        <v>7178.66</v>
      </c>
      <c r="BF517" s="3">
        <v>0</v>
      </c>
      <c r="BG517" s="3">
        <v>2552261</v>
      </c>
      <c r="BH517" s="3">
        <v>23982</v>
      </c>
      <c r="BI517" s="3">
        <v>1446892</v>
      </c>
      <c r="BJ517" s="3">
        <v>22234148.314999998</v>
      </c>
      <c r="BK517" s="3">
        <v>17923220.07</v>
      </c>
      <c r="BL517" s="3">
        <v>1033637.19</v>
      </c>
      <c r="BM517" s="3">
        <v>15176438.600000001</v>
      </c>
      <c r="BN517" s="53">
        <v>1.1035524094643874</v>
      </c>
      <c r="BO517" s="54">
        <v>7.681726E-4</v>
      </c>
      <c r="BP517" s="70">
        <v>19318</v>
      </c>
      <c r="BQ517" s="71"/>
      <c r="BR517" s="70"/>
      <c r="BS517" s="72"/>
      <c r="BT517" s="72"/>
      <c r="BU517" s="70">
        <v>86404922</v>
      </c>
      <c r="BV517" s="70">
        <v>1045862</v>
      </c>
      <c r="BW517" s="74">
        <v>10862455</v>
      </c>
      <c r="BX517" s="70">
        <v>98313239</v>
      </c>
    </row>
    <row r="518" spans="1:76" x14ac:dyDescent="0.3">
      <c r="A518" s="73" t="s">
        <v>10</v>
      </c>
      <c r="B518" s="2" t="s">
        <v>23</v>
      </c>
      <c r="C518" s="2" t="s">
        <v>140</v>
      </c>
      <c r="D518" s="2" t="s">
        <v>109</v>
      </c>
      <c r="E518" s="2" t="s">
        <v>19</v>
      </c>
      <c r="F518" s="17" t="str">
        <f>+Tabela1[[#This Row],[WK]]&amp;Tabela1[[#This Row],[PK]]&amp;Tabela1[[#This Row],[GK]]</f>
        <v>062015</v>
      </c>
      <c r="G518" s="2" t="s">
        <v>512</v>
      </c>
      <c r="H518" s="3">
        <v>249398250.59</v>
      </c>
      <c r="I518" s="4">
        <v>1.125</v>
      </c>
      <c r="J518" s="3">
        <v>280573031.91000003</v>
      </c>
      <c r="K518" s="4">
        <v>7.0000000000000007E-2</v>
      </c>
      <c r="L518" s="3">
        <v>19640112</v>
      </c>
      <c r="M518" s="3"/>
      <c r="N518" s="5"/>
      <c r="O518" s="3">
        <v>30606733.390000001</v>
      </c>
      <c r="P518" s="4">
        <v>1.125</v>
      </c>
      <c r="Q518" s="3">
        <v>34432575.060000002</v>
      </c>
      <c r="R518" s="4">
        <v>1.6E-2</v>
      </c>
      <c r="S518" s="3">
        <v>550921</v>
      </c>
      <c r="T518" s="3"/>
      <c r="U518" s="5"/>
      <c r="V518" s="3">
        <v>10741346</v>
      </c>
      <c r="W518" s="5"/>
      <c r="X518" s="3">
        <v>16601083</v>
      </c>
      <c r="Y518" s="3">
        <v>0</v>
      </c>
      <c r="Z518" s="3">
        <v>5759338</v>
      </c>
      <c r="AA518" s="3">
        <v>1193488</v>
      </c>
      <c r="AB518" s="3">
        <v>9648257</v>
      </c>
      <c r="AC518" s="3">
        <v>0</v>
      </c>
      <c r="AD518" s="3">
        <v>5691053</v>
      </c>
      <c r="AE518" s="3">
        <v>0</v>
      </c>
      <c r="AF518" s="3">
        <v>19640112</v>
      </c>
      <c r="AG518" s="3">
        <v>550921</v>
      </c>
      <c r="AH518" s="3">
        <v>5691053</v>
      </c>
      <c r="AI518" s="3">
        <v>10741346</v>
      </c>
      <c r="AJ518" s="3">
        <v>-408019</v>
      </c>
      <c r="AK518" s="3">
        <v>-576702</v>
      </c>
      <c r="AL518" s="3">
        <v>1029490</v>
      </c>
      <c r="AM518" s="3">
        <v>-1606192</v>
      </c>
      <c r="AN518" s="3">
        <v>-168683</v>
      </c>
      <c r="AO518" s="3">
        <v>0</v>
      </c>
      <c r="AP518" s="3">
        <v>0</v>
      </c>
      <c r="AQ518" s="3">
        <v>-168683</v>
      </c>
      <c r="AR518" s="3">
        <f>Tabela1[[#This Row],[Potrzeby finansowe 2027
w tym:]]+Tabela1[[#This Row],[Rozliczenie 2025 potrz. fin.]]</f>
        <v>16432400</v>
      </c>
      <c r="AS518" s="3">
        <v>0</v>
      </c>
      <c r="AT518" s="3">
        <v>0</v>
      </c>
      <c r="AU518" s="3"/>
      <c r="AV518" s="3"/>
      <c r="AW518" s="3"/>
      <c r="AX518" s="3"/>
      <c r="AY518" s="3"/>
      <c r="AZ518" s="3"/>
      <c r="BA518" s="3">
        <v>5759338</v>
      </c>
      <c r="BB518" s="3">
        <v>7959.49</v>
      </c>
      <c r="BC518" s="3">
        <v>0</v>
      </c>
      <c r="BD518" s="3">
        <v>2746.38</v>
      </c>
      <c r="BE518" s="3">
        <v>3786.74</v>
      </c>
      <c r="BF518" s="3">
        <v>0</v>
      </c>
      <c r="BG518" s="3">
        <v>628327</v>
      </c>
      <c r="BH518" s="3">
        <v>5904</v>
      </c>
      <c r="BI518" s="3">
        <v>565161</v>
      </c>
      <c r="BJ518" s="3">
        <v>8684737.5150000006</v>
      </c>
      <c r="BK518" s="3">
        <v>6165401.2700000005</v>
      </c>
      <c r="BL518" s="3">
        <v>1003522.05</v>
      </c>
      <c r="BM518" s="3">
        <v>8070300.8799999999</v>
      </c>
      <c r="BN518" s="53">
        <v>1.0389879037146881</v>
      </c>
      <c r="BO518" s="54">
        <v>2.066282E-4</v>
      </c>
      <c r="BP518" s="70">
        <v>5197</v>
      </c>
      <c r="BQ518" s="71"/>
      <c r="BR518" s="70"/>
      <c r="BS518" s="72"/>
      <c r="BT518" s="72"/>
      <c r="BU518" s="70">
        <v>19640112</v>
      </c>
      <c r="BV518" s="70">
        <v>550921</v>
      </c>
      <c r="BW518" s="74">
        <v>5691053</v>
      </c>
      <c r="BX518" s="70">
        <v>25882086</v>
      </c>
    </row>
    <row r="519" spans="1:76" x14ac:dyDescent="0.3">
      <c r="A519" s="73" t="s">
        <v>10</v>
      </c>
      <c r="B519" s="2" t="s">
        <v>54</v>
      </c>
      <c r="C519" s="2" t="s">
        <v>12</v>
      </c>
      <c r="D519" s="2" t="s">
        <v>12</v>
      </c>
      <c r="E519" s="2" t="s">
        <v>13</v>
      </c>
      <c r="F519" s="17" t="str">
        <f>+Tabela1[[#This Row],[WK]]&amp;Tabela1[[#This Row],[PK]]&amp;Tabela1[[#This Row],[GK]]</f>
        <v>080101</v>
      </c>
      <c r="G519" s="2" t="s">
        <v>513</v>
      </c>
      <c r="H519" s="3">
        <v>925120001.00999999</v>
      </c>
      <c r="I519" s="4">
        <v>1.125</v>
      </c>
      <c r="J519" s="3">
        <v>1040760001.14</v>
      </c>
      <c r="K519" s="4">
        <v>7.0000000000000007E-2</v>
      </c>
      <c r="L519" s="3">
        <v>72853200</v>
      </c>
      <c r="M519" s="3"/>
      <c r="N519" s="5"/>
      <c r="O519" s="3">
        <v>277700059.15999997</v>
      </c>
      <c r="P519" s="4">
        <v>1.125</v>
      </c>
      <c r="Q519" s="3">
        <v>312412566.56</v>
      </c>
      <c r="R519" s="4">
        <v>1.6E-2</v>
      </c>
      <c r="S519" s="3">
        <v>4998601</v>
      </c>
      <c r="T519" s="3"/>
      <c r="U519" s="5"/>
      <c r="V519" s="3">
        <v>40239557</v>
      </c>
      <c r="W519" s="5"/>
      <c r="X519" s="3">
        <v>40214751</v>
      </c>
      <c r="Y519" s="3">
        <v>0</v>
      </c>
      <c r="Z519" s="3">
        <v>131418</v>
      </c>
      <c r="AA519" s="3">
        <v>2991130</v>
      </c>
      <c r="AB519" s="3">
        <v>37092203</v>
      </c>
      <c r="AC519" s="3">
        <v>0</v>
      </c>
      <c r="AD519" s="3">
        <v>4128677</v>
      </c>
      <c r="AE519" s="3">
        <v>0</v>
      </c>
      <c r="AF519" s="3">
        <v>72853200</v>
      </c>
      <c r="AG519" s="3">
        <v>4998601</v>
      </c>
      <c r="AH519" s="3">
        <v>4128677</v>
      </c>
      <c r="AI519" s="3">
        <v>40239557</v>
      </c>
      <c r="AJ519" s="3">
        <v>1423629</v>
      </c>
      <c r="AK519" s="3">
        <v>670560</v>
      </c>
      <c r="AL519" s="3">
        <v>736386</v>
      </c>
      <c r="AM519" s="3">
        <v>-65826</v>
      </c>
      <c r="AN519" s="3">
        <v>-753069</v>
      </c>
      <c r="AO519" s="3">
        <v>0</v>
      </c>
      <c r="AP519" s="3">
        <v>0</v>
      </c>
      <c r="AQ519" s="3">
        <v>-753069</v>
      </c>
      <c r="AR519" s="3">
        <f>Tabela1[[#This Row],[Potrzeby finansowe 2027
w tym:]]+Tabela1[[#This Row],[Rozliczenie 2025 potrz. fin.]]</f>
        <v>39461682</v>
      </c>
      <c r="AS519" s="3">
        <v>0</v>
      </c>
      <c r="AT519" s="3">
        <v>0</v>
      </c>
      <c r="AU519" s="3"/>
      <c r="AV519" s="3"/>
      <c r="AW519" s="3"/>
      <c r="AX519" s="3"/>
      <c r="AY519" s="3"/>
      <c r="AZ519" s="3"/>
      <c r="BA519" s="3">
        <v>131418</v>
      </c>
      <c r="BB519" s="3">
        <v>57.12</v>
      </c>
      <c r="BC519" s="3">
        <v>0</v>
      </c>
      <c r="BD519" s="3">
        <v>863.69</v>
      </c>
      <c r="BE519" s="3">
        <v>144.38999999999999</v>
      </c>
      <c r="BF519" s="3">
        <v>0</v>
      </c>
      <c r="BG519" s="3">
        <v>1836984</v>
      </c>
      <c r="BH519" s="3">
        <v>17261</v>
      </c>
      <c r="BI519" s="3">
        <v>1154146</v>
      </c>
      <c r="BJ519" s="3">
        <v>17735570.59</v>
      </c>
      <c r="BK519" s="3">
        <v>13451109.85</v>
      </c>
      <c r="BL519" s="3">
        <v>279401.03000000003</v>
      </c>
      <c r="BM519" s="3">
        <v>16579040.9</v>
      </c>
      <c r="BN519" s="53">
        <v>1.2266174235005549</v>
      </c>
      <c r="BO519" s="54">
        <v>7.5587569999999995E-4</v>
      </c>
      <c r="BP519" s="70">
        <v>19009</v>
      </c>
      <c r="BQ519" s="71"/>
      <c r="BR519" s="70"/>
      <c r="BS519" s="72"/>
      <c r="BT519" s="72"/>
      <c r="BU519" s="70">
        <v>72853200</v>
      </c>
      <c r="BV519" s="70">
        <v>4998601</v>
      </c>
      <c r="BW519" s="74">
        <v>4128677</v>
      </c>
      <c r="BX519" s="70">
        <v>81980478</v>
      </c>
    </row>
    <row r="520" spans="1:76" x14ac:dyDescent="0.3">
      <c r="A520" s="73" t="s">
        <v>10</v>
      </c>
      <c r="B520" s="2" t="s">
        <v>54</v>
      </c>
      <c r="C520" s="2" t="s">
        <v>12</v>
      </c>
      <c r="D520" s="2" t="s">
        <v>11</v>
      </c>
      <c r="E520" s="2" t="s">
        <v>15</v>
      </c>
      <c r="F520" s="17" t="str">
        <f>+Tabela1[[#This Row],[WK]]&amp;Tabela1[[#This Row],[PK]]&amp;Tabela1[[#This Row],[GK]]</f>
        <v>080102</v>
      </c>
      <c r="G520" s="2" t="s">
        <v>514</v>
      </c>
      <c r="H520" s="3">
        <v>331879579.88999999</v>
      </c>
      <c r="I520" s="4">
        <v>1.125</v>
      </c>
      <c r="J520" s="3">
        <v>373364527.38</v>
      </c>
      <c r="K520" s="4">
        <v>7.0000000000000007E-2</v>
      </c>
      <c r="L520" s="3">
        <v>26135517</v>
      </c>
      <c r="M520" s="3"/>
      <c r="N520" s="5"/>
      <c r="O520" s="3">
        <v>37568474.199999996</v>
      </c>
      <c r="P520" s="4">
        <v>1.125</v>
      </c>
      <c r="Q520" s="3">
        <v>42264533.479999997</v>
      </c>
      <c r="R520" s="4">
        <v>1.6E-2</v>
      </c>
      <c r="S520" s="3">
        <v>676233</v>
      </c>
      <c r="T520" s="3"/>
      <c r="U520" s="5"/>
      <c r="V520" s="3">
        <v>13753038</v>
      </c>
      <c r="W520" s="5"/>
      <c r="X520" s="3">
        <v>21560287</v>
      </c>
      <c r="Y520" s="3">
        <v>545010</v>
      </c>
      <c r="Z520" s="3">
        <v>417179</v>
      </c>
      <c r="AA520" s="3">
        <v>1107238</v>
      </c>
      <c r="AB520" s="3">
        <v>16410735</v>
      </c>
      <c r="AC520" s="3">
        <v>3080125</v>
      </c>
      <c r="AD520" s="3">
        <v>7807249</v>
      </c>
      <c r="AE520" s="3">
        <v>0</v>
      </c>
      <c r="AF520" s="3">
        <v>26135517</v>
      </c>
      <c r="AG520" s="3">
        <v>676233</v>
      </c>
      <c r="AH520" s="3">
        <v>7807249</v>
      </c>
      <c r="AI520" s="3">
        <v>13753038</v>
      </c>
      <c r="AJ520" s="3">
        <v>-185551</v>
      </c>
      <c r="AK520" s="3">
        <v>-185551</v>
      </c>
      <c r="AL520" s="3">
        <v>1141095</v>
      </c>
      <c r="AM520" s="3">
        <v>-1326646</v>
      </c>
      <c r="AN520" s="3">
        <v>184551</v>
      </c>
      <c r="AO520" s="3">
        <v>0</v>
      </c>
      <c r="AP520" s="3">
        <v>-184551</v>
      </c>
      <c r="AQ520" s="3">
        <v>0</v>
      </c>
      <c r="AR520" s="3">
        <f>Tabela1[[#This Row],[Potrzeby finansowe 2027
w tym:]]+Tabela1[[#This Row],[Rozliczenie 2025 potrz. fin.]]</f>
        <v>21560287</v>
      </c>
      <c r="AS520" s="3">
        <v>0</v>
      </c>
      <c r="AT520" s="3">
        <v>0</v>
      </c>
      <c r="AU520" s="3"/>
      <c r="AV520" s="3"/>
      <c r="AW520" s="3"/>
      <c r="AX520" s="3"/>
      <c r="AY520" s="3"/>
      <c r="AZ520" s="3"/>
      <c r="BA520" s="3">
        <v>417179</v>
      </c>
      <c r="BB520" s="3">
        <v>0</v>
      </c>
      <c r="BC520" s="3">
        <v>72.23</v>
      </c>
      <c r="BD520" s="3">
        <v>0</v>
      </c>
      <c r="BE520" s="3">
        <v>3340.74</v>
      </c>
      <c r="BF520" s="3">
        <v>6805.79</v>
      </c>
      <c r="BG520" s="3">
        <v>759761</v>
      </c>
      <c r="BH520" s="3">
        <v>7139</v>
      </c>
      <c r="BI520" s="3">
        <v>347477</v>
      </c>
      <c r="BJ520" s="3">
        <v>5339623.1224999987</v>
      </c>
      <c r="BK520" s="3">
        <v>3075710.3599999994</v>
      </c>
      <c r="BL520" s="3">
        <v>858909.19</v>
      </c>
      <c r="BM520" s="3">
        <v>7337832.6699999999</v>
      </c>
      <c r="BN520" s="53">
        <v>0.98178935489587138</v>
      </c>
      <c r="BO520" s="54">
        <v>2.7746070000000001E-4</v>
      </c>
      <c r="BP520" s="70">
        <v>6978</v>
      </c>
      <c r="BQ520" s="71"/>
      <c r="BR520" s="70"/>
      <c r="BS520" s="72"/>
      <c r="BT520" s="72"/>
      <c r="BU520" s="70">
        <v>26135517</v>
      </c>
      <c r="BV520" s="70">
        <v>676233</v>
      </c>
      <c r="BW520" s="74">
        <v>7807249</v>
      </c>
      <c r="BX520" s="70">
        <v>34618999</v>
      </c>
    </row>
    <row r="521" spans="1:76" x14ac:dyDescent="0.3">
      <c r="A521" s="73" t="s">
        <v>10</v>
      </c>
      <c r="B521" s="2" t="s">
        <v>54</v>
      </c>
      <c r="C521" s="2" t="s">
        <v>12</v>
      </c>
      <c r="D521" s="2" t="s">
        <v>16</v>
      </c>
      <c r="E521" s="2" t="s">
        <v>15</v>
      </c>
      <c r="F521" s="17" t="str">
        <f>+Tabela1[[#This Row],[WK]]&amp;Tabela1[[#This Row],[PK]]&amp;Tabela1[[#This Row],[GK]]</f>
        <v>080103</v>
      </c>
      <c r="G521" s="2" t="s">
        <v>515</v>
      </c>
      <c r="H521" s="3">
        <v>521111251.39999998</v>
      </c>
      <c r="I521" s="4">
        <v>1.125</v>
      </c>
      <c r="J521" s="3">
        <v>586250157.83000004</v>
      </c>
      <c r="K521" s="4">
        <v>7.0000000000000007E-2</v>
      </c>
      <c r="L521" s="3">
        <v>41037511</v>
      </c>
      <c r="M521" s="3"/>
      <c r="N521" s="5"/>
      <c r="O521" s="3">
        <v>42098056.689999998</v>
      </c>
      <c r="P521" s="4">
        <v>1.125</v>
      </c>
      <c r="Q521" s="3">
        <v>47360313.780000001</v>
      </c>
      <c r="R521" s="4">
        <v>1.6E-2</v>
      </c>
      <c r="S521" s="3">
        <v>757765</v>
      </c>
      <c r="T521" s="3"/>
      <c r="U521" s="5"/>
      <c r="V521" s="3">
        <v>21017790</v>
      </c>
      <c r="W521" s="5"/>
      <c r="X521" s="3">
        <v>33626753</v>
      </c>
      <c r="Y521" s="3">
        <v>0</v>
      </c>
      <c r="Z521" s="3">
        <v>227567</v>
      </c>
      <c r="AA521" s="3">
        <v>2262483</v>
      </c>
      <c r="AB521" s="3">
        <v>26317174</v>
      </c>
      <c r="AC521" s="3">
        <v>4819529</v>
      </c>
      <c r="AD521" s="3">
        <v>12608963</v>
      </c>
      <c r="AE521" s="3">
        <v>0</v>
      </c>
      <c r="AF521" s="3">
        <v>41037511</v>
      </c>
      <c r="AG521" s="3">
        <v>757765</v>
      </c>
      <c r="AH521" s="3">
        <v>12608963</v>
      </c>
      <c r="AI521" s="3">
        <v>21017790</v>
      </c>
      <c r="AJ521" s="3">
        <v>2627993</v>
      </c>
      <c r="AK521" s="3">
        <v>2627993</v>
      </c>
      <c r="AL521" s="3">
        <v>2060534</v>
      </c>
      <c r="AM521" s="3">
        <v>567459</v>
      </c>
      <c r="AN521" s="3">
        <v>1542276</v>
      </c>
      <c r="AO521" s="3">
        <v>0</v>
      </c>
      <c r="AP521" s="3">
        <v>-1542276</v>
      </c>
      <c r="AQ521" s="3">
        <v>0</v>
      </c>
      <c r="AR521" s="3">
        <f>Tabela1[[#This Row],[Potrzeby finansowe 2027
w tym:]]+Tabela1[[#This Row],[Rozliczenie 2025 potrz. fin.]]</f>
        <v>33626753</v>
      </c>
      <c r="AS521" s="3">
        <v>0</v>
      </c>
      <c r="AT521" s="3">
        <v>0</v>
      </c>
      <c r="AU521" s="3"/>
      <c r="AV521" s="3"/>
      <c r="AW521" s="3"/>
      <c r="AX521" s="3"/>
      <c r="AY521" s="3"/>
      <c r="AZ521" s="3"/>
      <c r="BA521" s="3">
        <v>227567</v>
      </c>
      <c r="BB521" s="3">
        <v>0</v>
      </c>
      <c r="BC521" s="3">
        <v>455.86</v>
      </c>
      <c r="BD521" s="3">
        <v>635.41</v>
      </c>
      <c r="BE521" s="3">
        <v>8.4499999999999993</v>
      </c>
      <c r="BF521" s="3">
        <v>362.51</v>
      </c>
      <c r="BG521" s="3">
        <v>1199079</v>
      </c>
      <c r="BH521" s="3">
        <v>11267</v>
      </c>
      <c r="BI521" s="3">
        <v>1063404</v>
      </c>
      <c r="BJ521" s="3">
        <v>16341164.352500001</v>
      </c>
      <c r="BK521" s="3">
        <v>13522654.32</v>
      </c>
      <c r="BL521" s="3">
        <v>140796.87</v>
      </c>
      <c r="BM521" s="3">
        <v>10992446.390000001</v>
      </c>
      <c r="BN521" s="53">
        <v>1.0878748029807039</v>
      </c>
      <c r="BO521" s="54">
        <v>4.0908639999999999E-4</v>
      </c>
      <c r="BP521" s="70">
        <v>10287</v>
      </c>
      <c r="BQ521" s="71"/>
      <c r="BR521" s="70"/>
      <c r="BS521" s="72"/>
      <c r="BT521" s="72"/>
      <c r="BU521" s="70">
        <v>41037511</v>
      </c>
      <c r="BV521" s="70">
        <v>757765</v>
      </c>
      <c r="BW521" s="74">
        <v>12608963</v>
      </c>
      <c r="BX521" s="70">
        <v>54404239</v>
      </c>
    </row>
    <row r="522" spans="1:76" x14ac:dyDescent="0.3">
      <c r="A522" s="73" t="s">
        <v>10</v>
      </c>
      <c r="B522" s="2" t="s">
        <v>54</v>
      </c>
      <c r="C522" s="2" t="s">
        <v>12</v>
      </c>
      <c r="D522" s="2" t="s">
        <v>18</v>
      </c>
      <c r="E522" s="2" t="s">
        <v>15</v>
      </c>
      <c r="F522" s="17" t="str">
        <f>+Tabela1[[#This Row],[WK]]&amp;Tabela1[[#This Row],[PK]]&amp;Tabela1[[#This Row],[GK]]</f>
        <v>080104</v>
      </c>
      <c r="G522" s="2" t="s">
        <v>516</v>
      </c>
      <c r="H522" s="3">
        <v>599256145.91999996</v>
      </c>
      <c r="I522" s="4">
        <v>1.125</v>
      </c>
      <c r="J522" s="3">
        <v>674163164.15999997</v>
      </c>
      <c r="K522" s="4">
        <v>7.0000000000000007E-2</v>
      </c>
      <c r="L522" s="3">
        <v>47191421</v>
      </c>
      <c r="M522" s="3"/>
      <c r="N522" s="5"/>
      <c r="O522" s="3">
        <v>32664991.819999997</v>
      </c>
      <c r="P522" s="4">
        <v>1.125</v>
      </c>
      <c r="Q522" s="3">
        <v>36748115.799999997</v>
      </c>
      <c r="R522" s="4">
        <v>1.6E-2</v>
      </c>
      <c r="S522" s="3">
        <v>587970</v>
      </c>
      <c r="T522" s="3"/>
      <c r="U522" s="5"/>
      <c r="V522" s="3">
        <v>17500350</v>
      </c>
      <c r="W522" s="5"/>
      <c r="X522" s="3">
        <v>27505716</v>
      </c>
      <c r="Y522" s="3">
        <v>0</v>
      </c>
      <c r="Z522" s="3">
        <v>1282731</v>
      </c>
      <c r="AA522" s="3">
        <v>1705678</v>
      </c>
      <c r="AB522" s="3">
        <v>19211568</v>
      </c>
      <c r="AC522" s="3">
        <v>5305739</v>
      </c>
      <c r="AD522" s="3">
        <v>10045309</v>
      </c>
      <c r="AE522" s="3">
        <v>2576244</v>
      </c>
      <c r="AF522" s="3">
        <v>47191421</v>
      </c>
      <c r="AG522" s="3">
        <v>587970</v>
      </c>
      <c r="AH522" s="3">
        <v>7469065</v>
      </c>
      <c r="AI522" s="3">
        <v>17500350</v>
      </c>
      <c r="AJ522" s="3">
        <v>1237597</v>
      </c>
      <c r="AK522" s="3">
        <v>1277540</v>
      </c>
      <c r="AL522" s="3">
        <v>758708</v>
      </c>
      <c r="AM522" s="3">
        <v>518832</v>
      </c>
      <c r="AN522" s="3">
        <v>875403</v>
      </c>
      <c r="AO522" s="3">
        <v>0</v>
      </c>
      <c r="AP522" s="3">
        <v>-835460</v>
      </c>
      <c r="AQ522" s="3">
        <v>39943</v>
      </c>
      <c r="AR522" s="3">
        <f>Tabela1[[#This Row],[Potrzeby finansowe 2027
w tym:]]+Tabela1[[#This Row],[Rozliczenie 2025 potrz. fin.]]</f>
        <v>27545659</v>
      </c>
      <c r="AS522" s="3">
        <v>0</v>
      </c>
      <c r="AT522" s="3">
        <v>0</v>
      </c>
      <c r="AU522" s="3"/>
      <c r="AV522" s="3"/>
      <c r="AW522" s="3"/>
      <c r="AX522" s="3"/>
      <c r="AY522" s="3"/>
      <c r="AZ522" s="3"/>
      <c r="BA522" s="3">
        <v>1282731</v>
      </c>
      <c r="BB522" s="3">
        <v>0</v>
      </c>
      <c r="BC522" s="3">
        <v>124.25</v>
      </c>
      <c r="BD522" s="3">
        <v>8506.11</v>
      </c>
      <c r="BE522" s="3">
        <v>1974.37</v>
      </c>
      <c r="BF522" s="3">
        <v>8832.7999999999993</v>
      </c>
      <c r="BG522" s="3">
        <v>1006239</v>
      </c>
      <c r="BH522" s="3">
        <v>9455</v>
      </c>
      <c r="BI522" s="3">
        <v>699439</v>
      </c>
      <c r="BJ522" s="3">
        <v>10748164.814999999</v>
      </c>
      <c r="BK522" s="3">
        <v>8352959.3999999994</v>
      </c>
      <c r="BL522" s="3">
        <v>1660143.89</v>
      </c>
      <c r="BM522" s="3">
        <v>6260533.8799999999</v>
      </c>
      <c r="BN522" s="53">
        <v>1.2345336355073073</v>
      </c>
      <c r="BO522" s="54">
        <v>3.6842640000000001E-4</v>
      </c>
      <c r="BP522" s="70">
        <v>9265</v>
      </c>
      <c r="BQ522" s="71"/>
      <c r="BR522" s="70"/>
      <c r="BS522" s="72"/>
      <c r="BT522" s="72"/>
      <c r="BU522" s="70">
        <v>47191421</v>
      </c>
      <c r="BV522" s="70">
        <v>587970</v>
      </c>
      <c r="BW522" s="74">
        <v>7469065</v>
      </c>
      <c r="BX522" s="70">
        <v>55248456</v>
      </c>
    </row>
    <row r="523" spans="1:76" x14ac:dyDescent="0.3">
      <c r="A523" s="73" t="s">
        <v>10</v>
      </c>
      <c r="B523" s="2" t="s">
        <v>54</v>
      </c>
      <c r="C523" s="2" t="s">
        <v>12</v>
      </c>
      <c r="D523" s="2" t="s">
        <v>21</v>
      </c>
      <c r="E523" s="2" t="s">
        <v>15</v>
      </c>
      <c r="F523" s="17" t="str">
        <f>+Tabela1[[#This Row],[WK]]&amp;Tabela1[[#This Row],[PK]]&amp;Tabela1[[#This Row],[GK]]</f>
        <v>080105</v>
      </c>
      <c r="G523" s="2" t="s">
        <v>517</v>
      </c>
      <c r="H523" s="3">
        <v>300322167.56</v>
      </c>
      <c r="I523" s="4">
        <v>1.125</v>
      </c>
      <c r="J523" s="3">
        <v>337862438.50999999</v>
      </c>
      <c r="K523" s="4">
        <v>7.0000000000000007E-2</v>
      </c>
      <c r="L523" s="3">
        <v>23650371</v>
      </c>
      <c r="M523" s="3"/>
      <c r="N523" s="5"/>
      <c r="O523" s="3">
        <v>34334921.029999994</v>
      </c>
      <c r="P523" s="4">
        <v>1.125</v>
      </c>
      <c r="Q523" s="3">
        <v>38626786.159999996</v>
      </c>
      <c r="R523" s="4">
        <v>1.6E-2</v>
      </c>
      <c r="S523" s="3">
        <v>618029</v>
      </c>
      <c r="T523" s="3"/>
      <c r="U523" s="5"/>
      <c r="V523" s="3">
        <v>13575231</v>
      </c>
      <c r="W523" s="5"/>
      <c r="X523" s="3">
        <v>22295297</v>
      </c>
      <c r="Y523" s="3">
        <v>3334943</v>
      </c>
      <c r="Z523" s="3">
        <v>746512</v>
      </c>
      <c r="AA523" s="3">
        <v>1474936</v>
      </c>
      <c r="AB523" s="3">
        <v>16738906</v>
      </c>
      <c r="AC523" s="3">
        <v>0</v>
      </c>
      <c r="AD523" s="3">
        <v>9039358</v>
      </c>
      <c r="AE523" s="3">
        <v>0</v>
      </c>
      <c r="AF523" s="3">
        <v>23650371</v>
      </c>
      <c r="AG523" s="3">
        <v>618029</v>
      </c>
      <c r="AH523" s="3">
        <v>9039358</v>
      </c>
      <c r="AI523" s="3">
        <v>13575231</v>
      </c>
      <c r="AJ523" s="3">
        <v>603160</v>
      </c>
      <c r="AK523" s="3">
        <v>922451</v>
      </c>
      <c r="AL523" s="3">
        <v>1152882</v>
      </c>
      <c r="AM523" s="3">
        <v>-230431</v>
      </c>
      <c r="AN523" s="3">
        <v>319291</v>
      </c>
      <c r="AO523" s="3">
        <v>0</v>
      </c>
      <c r="AP523" s="3">
        <v>0</v>
      </c>
      <c r="AQ523" s="3">
        <v>319291</v>
      </c>
      <c r="AR523" s="3">
        <f>Tabela1[[#This Row],[Potrzeby finansowe 2027
w tym:]]+Tabela1[[#This Row],[Rozliczenie 2025 potrz. fin.]]</f>
        <v>22614588</v>
      </c>
      <c r="AS523" s="3">
        <v>0</v>
      </c>
      <c r="AT523" s="3">
        <v>0</v>
      </c>
      <c r="AU523" s="3"/>
      <c r="AV523" s="3"/>
      <c r="AW523" s="3"/>
      <c r="AX523" s="3"/>
      <c r="AY523" s="3"/>
      <c r="AZ523" s="3"/>
      <c r="BA523" s="3">
        <v>746512</v>
      </c>
      <c r="BB523" s="3">
        <v>0</v>
      </c>
      <c r="BC523" s="3">
        <v>118.76</v>
      </c>
      <c r="BD523" s="3">
        <v>5227.91</v>
      </c>
      <c r="BE523" s="3">
        <v>832.88</v>
      </c>
      <c r="BF523" s="3">
        <v>4317.34</v>
      </c>
      <c r="BG523" s="3">
        <v>766253</v>
      </c>
      <c r="BH523" s="3">
        <v>7200</v>
      </c>
      <c r="BI523" s="3">
        <v>708683</v>
      </c>
      <c r="BJ523" s="3">
        <v>10890215.012499999</v>
      </c>
      <c r="BK523" s="3">
        <v>7676390.3699999992</v>
      </c>
      <c r="BL523" s="3">
        <v>929666.35</v>
      </c>
      <c r="BM523" s="3">
        <v>10995965.869999999</v>
      </c>
      <c r="BN523" s="53">
        <v>0.89821027204984005</v>
      </c>
      <c r="BO523" s="54">
        <v>3.0375239999999999E-4</v>
      </c>
      <c r="BP523" s="70">
        <v>7639</v>
      </c>
      <c r="BQ523" s="71"/>
      <c r="BR523" s="70"/>
      <c r="BS523" s="72"/>
      <c r="BT523" s="72"/>
      <c r="BU523" s="70">
        <v>23650371</v>
      </c>
      <c r="BV523" s="70">
        <v>618029</v>
      </c>
      <c r="BW523" s="74">
        <v>9039358</v>
      </c>
      <c r="BX523" s="70">
        <v>33307758</v>
      </c>
    </row>
    <row r="524" spans="1:76" x14ac:dyDescent="0.3">
      <c r="A524" s="73" t="s">
        <v>10</v>
      </c>
      <c r="B524" s="2" t="s">
        <v>54</v>
      </c>
      <c r="C524" s="2" t="s">
        <v>12</v>
      </c>
      <c r="D524" s="2" t="s">
        <v>23</v>
      </c>
      <c r="E524" s="2" t="s">
        <v>15</v>
      </c>
      <c r="F524" s="17" t="str">
        <f>+Tabela1[[#This Row],[WK]]&amp;Tabela1[[#This Row],[PK]]&amp;Tabela1[[#This Row],[GK]]</f>
        <v>080106</v>
      </c>
      <c r="G524" s="2" t="s">
        <v>518</v>
      </c>
      <c r="H524" s="3">
        <v>491376903.89999998</v>
      </c>
      <c r="I524" s="4">
        <v>1.125</v>
      </c>
      <c r="J524" s="3">
        <v>552799016.88999999</v>
      </c>
      <c r="K524" s="4">
        <v>7.0000000000000007E-2</v>
      </c>
      <c r="L524" s="3">
        <v>38695931</v>
      </c>
      <c r="M524" s="3"/>
      <c r="N524" s="5"/>
      <c r="O524" s="3">
        <v>34278218.030000001</v>
      </c>
      <c r="P524" s="4">
        <v>1.125</v>
      </c>
      <c r="Q524" s="3">
        <v>38562995.280000001</v>
      </c>
      <c r="R524" s="4">
        <v>1.6E-2</v>
      </c>
      <c r="S524" s="3">
        <v>617008</v>
      </c>
      <c r="T524" s="3"/>
      <c r="U524" s="5"/>
      <c r="V524" s="3">
        <v>21147128</v>
      </c>
      <c r="W524" s="5"/>
      <c r="X524" s="3">
        <v>24767465</v>
      </c>
      <c r="Y524" s="3">
        <v>0</v>
      </c>
      <c r="Z524" s="3">
        <v>919137</v>
      </c>
      <c r="AA524" s="3">
        <v>1709517</v>
      </c>
      <c r="AB524" s="3">
        <v>18874388</v>
      </c>
      <c r="AC524" s="3">
        <v>3264423</v>
      </c>
      <c r="AD524" s="3">
        <v>3620337</v>
      </c>
      <c r="AE524" s="3">
        <v>0</v>
      </c>
      <c r="AF524" s="3">
        <v>38695931</v>
      </c>
      <c r="AG524" s="3">
        <v>617008</v>
      </c>
      <c r="AH524" s="3">
        <v>3620337</v>
      </c>
      <c r="AI524" s="3">
        <v>21147128</v>
      </c>
      <c r="AJ524" s="3">
        <v>1253123</v>
      </c>
      <c r="AK524" s="3">
        <v>1253123</v>
      </c>
      <c r="AL524" s="3">
        <v>2198735</v>
      </c>
      <c r="AM524" s="3">
        <v>-945612</v>
      </c>
      <c r="AN524" s="3">
        <v>-298837</v>
      </c>
      <c r="AO524" s="3">
        <v>0</v>
      </c>
      <c r="AP524" s="3">
        <v>298837</v>
      </c>
      <c r="AQ524" s="3">
        <v>0</v>
      </c>
      <c r="AR524" s="3">
        <f>Tabela1[[#This Row],[Potrzeby finansowe 2027
w tym:]]+Tabela1[[#This Row],[Rozliczenie 2025 potrz. fin.]]</f>
        <v>24767465</v>
      </c>
      <c r="AS524" s="3">
        <v>0</v>
      </c>
      <c r="AT524" s="3">
        <v>0</v>
      </c>
      <c r="AU524" s="3"/>
      <c r="AV524" s="3"/>
      <c r="AW524" s="3"/>
      <c r="AX524" s="3"/>
      <c r="AY524" s="3"/>
      <c r="AZ524" s="3"/>
      <c r="BA524" s="3">
        <v>919137</v>
      </c>
      <c r="BB524" s="3">
        <v>0</v>
      </c>
      <c r="BC524" s="3">
        <v>46.76</v>
      </c>
      <c r="BD524" s="3">
        <v>6605.12</v>
      </c>
      <c r="BE524" s="3">
        <v>3135.29</v>
      </c>
      <c r="BF524" s="3">
        <v>2640.72</v>
      </c>
      <c r="BG524" s="3">
        <v>1045510</v>
      </c>
      <c r="BH524" s="3">
        <v>9824</v>
      </c>
      <c r="BI524" s="3">
        <v>664007</v>
      </c>
      <c r="BJ524" s="3">
        <v>10203688.107499998</v>
      </c>
      <c r="BK524" s="3">
        <v>6640863.3299999982</v>
      </c>
      <c r="BL524" s="3">
        <v>1619071.77</v>
      </c>
      <c r="BM524" s="3">
        <v>11013155.57</v>
      </c>
      <c r="BN524" s="53">
        <v>1.0817902875315932</v>
      </c>
      <c r="BO524" s="54">
        <v>3.6909660000000001E-4</v>
      </c>
      <c r="BP524" s="70">
        <v>9282</v>
      </c>
      <c r="BQ524" s="71"/>
      <c r="BR524" s="70"/>
      <c r="BS524" s="72"/>
      <c r="BT524" s="72"/>
      <c r="BU524" s="70">
        <v>38695931</v>
      </c>
      <c r="BV524" s="70">
        <v>617008</v>
      </c>
      <c r="BW524" s="74">
        <v>3620337</v>
      </c>
      <c r="BX524" s="70">
        <v>42933276</v>
      </c>
    </row>
    <row r="525" spans="1:76" x14ac:dyDescent="0.3">
      <c r="A525" s="73" t="s">
        <v>10</v>
      </c>
      <c r="B525" s="2" t="s">
        <v>54</v>
      </c>
      <c r="C525" s="2" t="s">
        <v>12</v>
      </c>
      <c r="D525" s="2" t="s">
        <v>30</v>
      </c>
      <c r="E525" s="2" t="s">
        <v>19</v>
      </c>
      <c r="F525" s="17" t="str">
        <f>+Tabela1[[#This Row],[WK]]&amp;Tabela1[[#This Row],[PK]]&amp;Tabela1[[#This Row],[GK]]</f>
        <v>080107</v>
      </c>
      <c r="G525" s="2" t="s">
        <v>519</v>
      </c>
      <c r="H525" s="3">
        <v>509646992.25999999</v>
      </c>
      <c r="I525" s="4">
        <v>1.125</v>
      </c>
      <c r="J525" s="3">
        <v>573352866.28999996</v>
      </c>
      <c r="K525" s="4">
        <v>7.0000000000000007E-2</v>
      </c>
      <c r="L525" s="3">
        <v>40134701</v>
      </c>
      <c r="M525" s="3"/>
      <c r="N525" s="5"/>
      <c r="O525" s="3">
        <v>49088603.620000005</v>
      </c>
      <c r="P525" s="4">
        <v>1.125</v>
      </c>
      <c r="Q525" s="3">
        <v>55224679.07</v>
      </c>
      <c r="R525" s="4">
        <v>1.6E-2</v>
      </c>
      <c r="S525" s="3">
        <v>883595</v>
      </c>
      <c r="T525" s="3"/>
      <c r="U525" s="5"/>
      <c r="V525" s="3">
        <v>22603608</v>
      </c>
      <c r="W525" s="5"/>
      <c r="X525" s="3">
        <v>36569380</v>
      </c>
      <c r="Y525" s="3">
        <v>3916970</v>
      </c>
      <c r="Z525" s="3">
        <v>3453780</v>
      </c>
      <c r="AA525" s="3">
        <v>2331256</v>
      </c>
      <c r="AB525" s="3">
        <v>25578963</v>
      </c>
      <c r="AC525" s="3">
        <v>1288411</v>
      </c>
      <c r="AD525" s="3">
        <v>13975728</v>
      </c>
      <c r="AE525" s="3">
        <v>0</v>
      </c>
      <c r="AF525" s="3">
        <v>40134701</v>
      </c>
      <c r="AG525" s="3">
        <v>883595</v>
      </c>
      <c r="AH525" s="3">
        <v>13975728</v>
      </c>
      <c r="AI525" s="3">
        <v>22603608</v>
      </c>
      <c r="AJ525" s="3">
        <v>1590785</v>
      </c>
      <c r="AK525" s="3">
        <v>1600741</v>
      </c>
      <c r="AL525" s="3">
        <v>718913</v>
      </c>
      <c r="AM525" s="3">
        <v>881828</v>
      </c>
      <c r="AN525" s="3">
        <v>9956</v>
      </c>
      <c r="AO525" s="3">
        <v>0</v>
      </c>
      <c r="AP525" s="3">
        <v>0</v>
      </c>
      <c r="AQ525" s="3">
        <v>9956</v>
      </c>
      <c r="AR525" s="3">
        <f>Tabela1[[#This Row],[Potrzeby finansowe 2027
w tym:]]+Tabela1[[#This Row],[Rozliczenie 2025 potrz. fin.]]</f>
        <v>36579336</v>
      </c>
      <c r="AS525" s="3">
        <v>0</v>
      </c>
      <c r="AT525" s="3">
        <v>0</v>
      </c>
      <c r="AU525" s="3"/>
      <c r="AV525" s="3"/>
      <c r="AW525" s="3"/>
      <c r="AX525" s="3"/>
      <c r="AY525" s="3"/>
      <c r="AZ525" s="3"/>
      <c r="BA525" s="3">
        <v>3453780</v>
      </c>
      <c r="BB525" s="3">
        <v>3468.93</v>
      </c>
      <c r="BC525" s="3">
        <v>27.84</v>
      </c>
      <c r="BD525" s="3">
        <v>6517.62</v>
      </c>
      <c r="BE525" s="3">
        <v>9148.84</v>
      </c>
      <c r="BF525" s="3">
        <v>877.53</v>
      </c>
      <c r="BG525" s="3">
        <v>1281771</v>
      </c>
      <c r="BH525" s="3">
        <v>12044</v>
      </c>
      <c r="BI525" s="3">
        <v>1049485</v>
      </c>
      <c r="BJ525" s="3">
        <v>16127264.4725</v>
      </c>
      <c r="BK525" s="3">
        <v>12830627.170000002</v>
      </c>
      <c r="BL525" s="3">
        <v>1510717.31</v>
      </c>
      <c r="BM525" s="3">
        <v>10165114.59</v>
      </c>
      <c r="BN525" s="53">
        <v>0.92646726914934308</v>
      </c>
      <c r="BO525" s="54">
        <v>4.9387149999999996E-4</v>
      </c>
      <c r="BP525" s="70">
        <v>12420</v>
      </c>
      <c r="BQ525" s="71"/>
      <c r="BR525" s="70"/>
      <c r="BS525" s="72"/>
      <c r="BT525" s="72"/>
      <c r="BU525" s="70">
        <v>40134701</v>
      </c>
      <c r="BV525" s="70">
        <v>883595</v>
      </c>
      <c r="BW525" s="74">
        <v>13975728</v>
      </c>
      <c r="BX525" s="70">
        <v>54994024</v>
      </c>
    </row>
    <row r="526" spans="1:76" x14ac:dyDescent="0.3">
      <c r="A526" s="73" t="s">
        <v>10</v>
      </c>
      <c r="B526" s="2" t="s">
        <v>54</v>
      </c>
      <c r="C526" s="2" t="s">
        <v>11</v>
      </c>
      <c r="D526" s="2" t="s">
        <v>12</v>
      </c>
      <c r="E526" s="2" t="s">
        <v>13</v>
      </c>
      <c r="F526" s="17" t="str">
        <f>+Tabela1[[#This Row],[WK]]&amp;Tabela1[[#This Row],[PK]]&amp;Tabela1[[#This Row],[GK]]</f>
        <v>080201</v>
      </c>
      <c r="G526" s="2" t="s">
        <v>520</v>
      </c>
      <c r="H526" s="3">
        <v>632345874.97000003</v>
      </c>
      <c r="I526" s="4">
        <v>1.125</v>
      </c>
      <c r="J526" s="3">
        <v>711389109.34000003</v>
      </c>
      <c r="K526" s="4">
        <v>7.0000000000000007E-2</v>
      </c>
      <c r="L526" s="3">
        <v>49797238</v>
      </c>
      <c r="M526" s="3"/>
      <c r="N526" s="5"/>
      <c r="O526" s="3">
        <v>58909408.579999998</v>
      </c>
      <c r="P526" s="4">
        <v>1.125</v>
      </c>
      <c r="Q526" s="3">
        <v>66273084.649999999</v>
      </c>
      <c r="R526" s="4">
        <v>1.6E-2</v>
      </c>
      <c r="S526" s="3">
        <v>1060369</v>
      </c>
      <c r="T526" s="3"/>
      <c r="U526" s="5"/>
      <c r="V526" s="3">
        <v>28406209</v>
      </c>
      <c r="W526" s="5"/>
      <c r="X526" s="3">
        <v>36429372</v>
      </c>
      <c r="Y526" s="3">
        <v>9583065</v>
      </c>
      <c r="Z526" s="3">
        <v>53207</v>
      </c>
      <c r="AA526" s="3">
        <v>2158069</v>
      </c>
      <c r="AB526" s="3">
        <v>24635031</v>
      </c>
      <c r="AC526" s="3">
        <v>0</v>
      </c>
      <c r="AD526" s="3">
        <v>8010916</v>
      </c>
      <c r="AE526" s="3">
        <v>0</v>
      </c>
      <c r="AF526" s="3">
        <v>49797238</v>
      </c>
      <c r="AG526" s="3">
        <v>1060369</v>
      </c>
      <c r="AH526" s="3">
        <v>8010916</v>
      </c>
      <c r="AI526" s="3">
        <v>28406209</v>
      </c>
      <c r="AJ526" s="3">
        <v>1282334</v>
      </c>
      <c r="AK526" s="3">
        <v>1270087</v>
      </c>
      <c r="AL526" s="3">
        <v>732985</v>
      </c>
      <c r="AM526" s="3">
        <v>537102</v>
      </c>
      <c r="AN526" s="3">
        <v>-12247</v>
      </c>
      <c r="AO526" s="3">
        <v>0</v>
      </c>
      <c r="AP526" s="3">
        <v>0</v>
      </c>
      <c r="AQ526" s="3">
        <v>-12247</v>
      </c>
      <c r="AR526" s="3">
        <f>Tabela1[[#This Row],[Potrzeby finansowe 2027
w tym:]]+Tabela1[[#This Row],[Rozliczenie 2025 potrz. fin.]]</f>
        <v>36417125</v>
      </c>
      <c r="AS526" s="3">
        <v>0</v>
      </c>
      <c r="AT526" s="3">
        <v>0</v>
      </c>
      <c r="AU526" s="3"/>
      <c r="AV526" s="3"/>
      <c r="AW526" s="3"/>
      <c r="AX526" s="3"/>
      <c r="AY526" s="3"/>
      <c r="AZ526" s="3"/>
      <c r="BA526" s="3">
        <v>53207</v>
      </c>
      <c r="BB526" s="3">
        <v>0</v>
      </c>
      <c r="BC526" s="3">
        <v>99.8</v>
      </c>
      <c r="BD526" s="3">
        <v>200.42</v>
      </c>
      <c r="BE526" s="3">
        <v>0</v>
      </c>
      <c r="BF526" s="3">
        <v>0</v>
      </c>
      <c r="BG526" s="3">
        <v>1618922</v>
      </c>
      <c r="BH526" s="3">
        <v>15212</v>
      </c>
      <c r="BI526" s="3">
        <v>539147</v>
      </c>
      <c r="BJ526" s="3">
        <v>8284991.5225</v>
      </c>
      <c r="BK526" s="3">
        <v>4771814.93</v>
      </c>
      <c r="BL526" s="3">
        <v>431855.8</v>
      </c>
      <c r="BM526" s="3">
        <v>13188994.77</v>
      </c>
      <c r="BN526" s="53">
        <v>0.85595814330880504</v>
      </c>
      <c r="BO526" s="54">
        <v>6.1682239999999997E-4</v>
      </c>
      <c r="BP526" s="70">
        <v>15512</v>
      </c>
      <c r="BQ526" s="71"/>
      <c r="BR526" s="70"/>
      <c r="BS526" s="72"/>
      <c r="BT526" s="72"/>
      <c r="BU526" s="70">
        <v>49797238</v>
      </c>
      <c r="BV526" s="70">
        <v>1060369</v>
      </c>
      <c r="BW526" s="74">
        <v>8010916</v>
      </c>
      <c r="BX526" s="70">
        <v>58868523</v>
      </c>
    </row>
    <row r="527" spans="1:76" x14ac:dyDescent="0.3">
      <c r="A527" s="73" t="s">
        <v>10</v>
      </c>
      <c r="B527" s="2" t="s">
        <v>54</v>
      </c>
      <c r="C527" s="2" t="s">
        <v>11</v>
      </c>
      <c r="D527" s="2" t="s">
        <v>11</v>
      </c>
      <c r="E527" s="2" t="s">
        <v>15</v>
      </c>
      <c r="F527" s="17" t="str">
        <f>+Tabela1[[#This Row],[WK]]&amp;Tabela1[[#This Row],[PK]]&amp;Tabela1[[#This Row],[GK]]</f>
        <v>080202</v>
      </c>
      <c r="G527" s="2" t="s">
        <v>521</v>
      </c>
      <c r="H527" s="3">
        <v>126952364.93000001</v>
      </c>
      <c r="I527" s="4">
        <v>1.125</v>
      </c>
      <c r="J527" s="3">
        <v>142821410.55000001</v>
      </c>
      <c r="K527" s="4">
        <v>7.0000000000000007E-2</v>
      </c>
      <c r="L527" s="3">
        <v>9997499</v>
      </c>
      <c r="M527" s="3"/>
      <c r="N527" s="5"/>
      <c r="O527" s="3">
        <v>113193942.19</v>
      </c>
      <c r="P527" s="4">
        <v>1.125</v>
      </c>
      <c r="Q527" s="3">
        <v>127343184.95999999</v>
      </c>
      <c r="R527" s="4">
        <v>1.6E-2</v>
      </c>
      <c r="S527" s="3">
        <v>2037491</v>
      </c>
      <c r="T527" s="3"/>
      <c r="U527" s="5"/>
      <c r="V527" s="3">
        <v>7290882</v>
      </c>
      <c r="W527" s="5"/>
      <c r="X527" s="3">
        <v>8785600</v>
      </c>
      <c r="Y527" s="3">
        <v>0</v>
      </c>
      <c r="Z527" s="3">
        <v>461089</v>
      </c>
      <c r="AA527" s="3">
        <v>829032</v>
      </c>
      <c r="AB527" s="3">
        <v>5870534</v>
      </c>
      <c r="AC527" s="3">
        <v>1624945</v>
      </c>
      <c r="AD527" s="3">
        <v>2892024</v>
      </c>
      <c r="AE527" s="3">
        <v>2833893</v>
      </c>
      <c r="AF527" s="3">
        <v>9997499</v>
      </c>
      <c r="AG527" s="3">
        <v>2037491</v>
      </c>
      <c r="AH527" s="3">
        <v>58131</v>
      </c>
      <c r="AI527" s="3">
        <v>7290882</v>
      </c>
      <c r="AJ527" s="3">
        <v>356382</v>
      </c>
      <c r="AK527" s="3">
        <v>369371</v>
      </c>
      <c r="AL527" s="3">
        <v>383474</v>
      </c>
      <c r="AM527" s="3">
        <v>-14103</v>
      </c>
      <c r="AN527" s="3">
        <v>34289</v>
      </c>
      <c r="AO527" s="3">
        <v>0</v>
      </c>
      <c r="AP527" s="3">
        <v>-21300</v>
      </c>
      <c r="AQ527" s="3">
        <v>12989</v>
      </c>
      <c r="AR527" s="3">
        <f>Tabela1[[#This Row],[Potrzeby finansowe 2027
w tym:]]+Tabela1[[#This Row],[Rozliczenie 2025 potrz. fin.]]</f>
        <v>8798589</v>
      </c>
      <c r="AS527" s="3">
        <v>0</v>
      </c>
      <c r="AT527" s="3">
        <v>0</v>
      </c>
      <c r="AU527" s="3"/>
      <c r="AV527" s="3"/>
      <c r="AW527" s="3"/>
      <c r="AX527" s="3"/>
      <c r="AY527" s="3"/>
      <c r="AZ527" s="3"/>
      <c r="BA527" s="3">
        <v>461089</v>
      </c>
      <c r="BB527" s="3">
        <v>0</v>
      </c>
      <c r="BC527" s="3">
        <v>0</v>
      </c>
      <c r="BD527" s="3">
        <v>3428.1</v>
      </c>
      <c r="BE527" s="3">
        <v>642.27</v>
      </c>
      <c r="BF527" s="3">
        <v>2611.3000000000002</v>
      </c>
      <c r="BG527" s="3">
        <v>377782</v>
      </c>
      <c r="BH527" s="3">
        <v>2991</v>
      </c>
      <c r="BI527" s="3">
        <v>451250</v>
      </c>
      <c r="BJ527" s="3">
        <v>6934284.5800000001</v>
      </c>
      <c r="BK527" s="3">
        <v>3021548.1799999997</v>
      </c>
      <c r="BL527" s="3">
        <v>4473060.17</v>
      </c>
      <c r="BM527" s="3">
        <v>6704825.2599999998</v>
      </c>
      <c r="BN527" s="53">
        <v>1.5167846450854763</v>
      </c>
      <c r="BO527" s="54">
        <v>1.1616940000000001E-4</v>
      </c>
      <c r="BP527" s="70">
        <v>2922</v>
      </c>
      <c r="BQ527" s="71"/>
      <c r="BR527" s="70"/>
      <c r="BS527" s="72"/>
      <c r="BT527" s="72"/>
      <c r="BU527" s="70">
        <v>9997499</v>
      </c>
      <c r="BV527" s="70">
        <v>2037491</v>
      </c>
      <c r="BW527" s="74">
        <v>58131</v>
      </c>
      <c r="BX527" s="70">
        <v>12093121</v>
      </c>
    </row>
    <row r="528" spans="1:76" x14ac:dyDescent="0.3">
      <c r="A528" s="73" t="s">
        <v>10</v>
      </c>
      <c r="B528" s="2" t="s">
        <v>54</v>
      </c>
      <c r="C528" s="2" t="s">
        <v>11</v>
      </c>
      <c r="D528" s="2" t="s">
        <v>16</v>
      </c>
      <c r="E528" s="2" t="s">
        <v>15</v>
      </c>
      <c r="F528" s="17" t="str">
        <f>+Tabela1[[#This Row],[WK]]&amp;Tabela1[[#This Row],[PK]]&amp;Tabela1[[#This Row],[GK]]</f>
        <v>080203</v>
      </c>
      <c r="G528" s="2" t="s">
        <v>522</v>
      </c>
      <c r="H528" s="3">
        <v>87448942.879999995</v>
      </c>
      <c r="I528" s="4">
        <v>1.125</v>
      </c>
      <c r="J528" s="3">
        <v>98380060.739999995</v>
      </c>
      <c r="K528" s="4">
        <v>7.0000000000000007E-2</v>
      </c>
      <c r="L528" s="3">
        <v>6886604</v>
      </c>
      <c r="M528" s="3"/>
      <c r="N528" s="5"/>
      <c r="O528" s="3">
        <v>1797789.43</v>
      </c>
      <c r="P528" s="4">
        <v>1.125</v>
      </c>
      <c r="Q528" s="3">
        <v>2022513.11</v>
      </c>
      <c r="R528" s="4">
        <v>1.6E-2</v>
      </c>
      <c r="S528" s="3">
        <v>32360</v>
      </c>
      <c r="T528" s="3"/>
      <c r="U528" s="5"/>
      <c r="V528" s="3">
        <v>4326703</v>
      </c>
      <c r="W528" s="5"/>
      <c r="X528" s="3">
        <v>7271056</v>
      </c>
      <c r="Y528" s="3">
        <v>1569748</v>
      </c>
      <c r="Z528" s="3">
        <v>526252</v>
      </c>
      <c r="AA528" s="3">
        <v>611020</v>
      </c>
      <c r="AB528" s="3">
        <v>3880705</v>
      </c>
      <c r="AC528" s="3">
        <v>683331</v>
      </c>
      <c r="AD528" s="3">
        <v>2944354</v>
      </c>
      <c r="AE528" s="3">
        <v>0</v>
      </c>
      <c r="AF528" s="3">
        <v>6886604</v>
      </c>
      <c r="AG528" s="3">
        <v>32360</v>
      </c>
      <c r="AH528" s="3">
        <v>2944354</v>
      </c>
      <c r="AI528" s="3">
        <v>4326703</v>
      </c>
      <c r="AJ528" s="3">
        <v>39523</v>
      </c>
      <c r="AK528" s="3">
        <v>39523</v>
      </c>
      <c r="AL528" s="3">
        <v>362719</v>
      </c>
      <c r="AM528" s="3">
        <v>-323196</v>
      </c>
      <c r="AN528" s="3">
        <v>-53879</v>
      </c>
      <c r="AO528" s="3">
        <v>0</v>
      </c>
      <c r="AP528" s="3">
        <v>53879</v>
      </c>
      <c r="AQ528" s="3">
        <v>0</v>
      </c>
      <c r="AR528" s="3">
        <f>Tabela1[[#This Row],[Potrzeby finansowe 2027
w tym:]]+Tabela1[[#This Row],[Rozliczenie 2025 potrz. fin.]]</f>
        <v>7271056</v>
      </c>
      <c r="AS528" s="3">
        <v>0</v>
      </c>
      <c r="AT528" s="3">
        <v>0</v>
      </c>
      <c r="AU528" s="3"/>
      <c r="AV528" s="3"/>
      <c r="AW528" s="3"/>
      <c r="AX528" s="3"/>
      <c r="AY528" s="3"/>
      <c r="AZ528" s="3"/>
      <c r="BA528" s="3">
        <v>526252</v>
      </c>
      <c r="BB528" s="3">
        <v>0</v>
      </c>
      <c r="BC528" s="3">
        <v>29.61</v>
      </c>
      <c r="BD528" s="3">
        <v>2093.94</v>
      </c>
      <c r="BE528" s="3">
        <v>5776.59</v>
      </c>
      <c r="BF528" s="3">
        <v>574.79999999999995</v>
      </c>
      <c r="BG528" s="3">
        <v>377782</v>
      </c>
      <c r="BH528" s="3">
        <v>2235</v>
      </c>
      <c r="BI528" s="3">
        <v>233238</v>
      </c>
      <c r="BJ528" s="3">
        <v>3584134.6950000003</v>
      </c>
      <c r="BK528" s="3">
        <v>1805188.4300000006</v>
      </c>
      <c r="BL528" s="3">
        <v>1063950</v>
      </c>
      <c r="BM528" s="3">
        <v>4987885.0599999996</v>
      </c>
      <c r="BN528" s="53">
        <v>0.83726066235788976</v>
      </c>
      <c r="BO528" s="54">
        <v>8.9446599999999998E-5</v>
      </c>
      <c r="BP528" s="70">
        <v>2249</v>
      </c>
      <c r="BQ528" s="71"/>
      <c r="BR528" s="70"/>
      <c r="BS528" s="72"/>
      <c r="BT528" s="72"/>
      <c r="BU528" s="70">
        <v>6886604</v>
      </c>
      <c r="BV528" s="70">
        <v>32360</v>
      </c>
      <c r="BW528" s="74">
        <v>2944354</v>
      </c>
      <c r="BX528" s="70">
        <v>9863318</v>
      </c>
    </row>
    <row r="529" spans="1:76" x14ac:dyDescent="0.3">
      <c r="A529" s="73" t="s">
        <v>10</v>
      </c>
      <c r="B529" s="2" t="s">
        <v>54</v>
      </c>
      <c r="C529" s="2" t="s">
        <v>11</v>
      </c>
      <c r="D529" s="2" t="s">
        <v>18</v>
      </c>
      <c r="E529" s="2" t="s">
        <v>15</v>
      </c>
      <c r="F529" s="17" t="str">
        <f>+Tabela1[[#This Row],[WK]]&amp;Tabela1[[#This Row],[PK]]&amp;Tabela1[[#This Row],[GK]]</f>
        <v>080204</v>
      </c>
      <c r="G529" s="2" t="s">
        <v>523</v>
      </c>
      <c r="H529" s="3">
        <v>181767342.03</v>
      </c>
      <c r="I529" s="4">
        <v>1.125</v>
      </c>
      <c r="J529" s="3">
        <v>204488259.78</v>
      </c>
      <c r="K529" s="4">
        <v>7.0000000000000007E-2</v>
      </c>
      <c r="L529" s="3">
        <v>14314178</v>
      </c>
      <c r="M529" s="3"/>
      <c r="N529" s="5"/>
      <c r="O529" s="3">
        <v>6970082.21</v>
      </c>
      <c r="P529" s="4">
        <v>1.125</v>
      </c>
      <c r="Q529" s="3">
        <v>7841342.4900000002</v>
      </c>
      <c r="R529" s="4">
        <v>1.6E-2</v>
      </c>
      <c r="S529" s="3">
        <v>125461</v>
      </c>
      <c r="T529" s="3"/>
      <c r="U529" s="5"/>
      <c r="V529" s="3">
        <v>9384677</v>
      </c>
      <c r="W529" s="5"/>
      <c r="X529" s="3">
        <v>16258167</v>
      </c>
      <c r="Y529" s="3">
        <v>3452227</v>
      </c>
      <c r="Z529" s="3">
        <v>250496</v>
      </c>
      <c r="AA529" s="3">
        <v>888444</v>
      </c>
      <c r="AB529" s="3">
        <v>8332774</v>
      </c>
      <c r="AC529" s="3">
        <v>3334226</v>
      </c>
      <c r="AD529" s="3">
        <v>6873490</v>
      </c>
      <c r="AE529" s="3">
        <v>0</v>
      </c>
      <c r="AF529" s="3">
        <v>14314178</v>
      </c>
      <c r="AG529" s="3">
        <v>125461</v>
      </c>
      <c r="AH529" s="3">
        <v>6873490</v>
      </c>
      <c r="AI529" s="3">
        <v>9384677</v>
      </c>
      <c r="AJ529" s="3">
        <v>561120</v>
      </c>
      <c r="AK529" s="3">
        <v>561120</v>
      </c>
      <c r="AL529" s="3">
        <v>498591</v>
      </c>
      <c r="AM529" s="3">
        <v>62529</v>
      </c>
      <c r="AN529" s="3">
        <v>-113836</v>
      </c>
      <c r="AO529" s="3">
        <v>0</v>
      </c>
      <c r="AP529" s="3">
        <v>113836</v>
      </c>
      <c r="AQ529" s="3">
        <v>0</v>
      </c>
      <c r="AR529" s="3">
        <f>Tabela1[[#This Row],[Potrzeby finansowe 2027
w tym:]]+Tabela1[[#This Row],[Rozliczenie 2025 potrz. fin.]]</f>
        <v>16258167</v>
      </c>
      <c r="AS529" s="3">
        <v>0</v>
      </c>
      <c r="AT529" s="3">
        <v>0</v>
      </c>
      <c r="AU529" s="3"/>
      <c r="AV529" s="3"/>
      <c r="AW529" s="3"/>
      <c r="AX529" s="3"/>
      <c r="AY529" s="3"/>
      <c r="AZ529" s="3"/>
      <c r="BA529" s="3">
        <v>250496</v>
      </c>
      <c r="BB529" s="3">
        <v>0</v>
      </c>
      <c r="BC529" s="3">
        <v>0</v>
      </c>
      <c r="BD529" s="3">
        <v>12.18</v>
      </c>
      <c r="BE529" s="3">
        <v>2331.85</v>
      </c>
      <c r="BF529" s="3">
        <v>3994.88</v>
      </c>
      <c r="BG529" s="3">
        <v>523393</v>
      </c>
      <c r="BH529" s="3">
        <v>4918</v>
      </c>
      <c r="BI529" s="3">
        <v>365051</v>
      </c>
      <c r="BJ529" s="3">
        <v>5609677.5800000001</v>
      </c>
      <c r="BK529" s="3">
        <v>3260923.0500000007</v>
      </c>
      <c r="BL529" s="3">
        <v>45930.64</v>
      </c>
      <c r="BM529" s="3">
        <v>9303156.8399999999</v>
      </c>
      <c r="BN529" s="53">
        <v>0.82585079693722441</v>
      </c>
      <c r="BO529" s="54">
        <v>1.8381739999999999E-4</v>
      </c>
      <c r="BP529" s="70">
        <v>4622</v>
      </c>
      <c r="BQ529" s="71"/>
      <c r="BR529" s="70"/>
      <c r="BS529" s="72"/>
      <c r="BT529" s="72"/>
      <c r="BU529" s="70">
        <v>14314178</v>
      </c>
      <c r="BV529" s="70">
        <v>125461</v>
      </c>
      <c r="BW529" s="74">
        <v>6873490</v>
      </c>
      <c r="BX529" s="70">
        <v>21313129</v>
      </c>
    </row>
    <row r="530" spans="1:76" x14ac:dyDescent="0.3">
      <c r="A530" s="73" t="s">
        <v>10</v>
      </c>
      <c r="B530" s="2" t="s">
        <v>54</v>
      </c>
      <c r="C530" s="2" t="s">
        <v>11</v>
      </c>
      <c r="D530" s="2" t="s">
        <v>21</v>
      </c>
      <c r="E530" s="2" t="s">
        <v>15</v>
      </c>
      <c r="F530" s="17" t="str">
        <f>+Tabela1[[#This Row],[WK]]&amp;Tabela1[[#This Row],[PK]]&amp;Tabela1[[#This Row],[GK]]</f>
        <v>080205</v>
      </c>
      <c r="G530" s="2" t="s">
        <v>520</v>
      </c>
      <c r="H530" s="3">
        <v>229092799.75999999</v>
      </c>
      <c r="I530" s="4">
        <v>1.125</v>
      </c>
      <c r="J530" s="3">
        <v>257729399.72999999</v>
      </c>
      <c r="K530" s="4">
        <v>7.0000000000000007E-2</v>
      </c>
      <c r="L530" s="3">
        <v>18041058</v>
      </c>
      <c r="M530" s="3"/>
      <c r="N530" s="5"/>
      <c r="O530" s="3">
        <v>7512144.6500000004</v>
      </c>
      <c r="P530" s="4">
        <v>1.125</v>
      </c>
      <c r="Q530" s="3">
        <v>8451162.7300000004</v>
      </c>
      <c r="R530" s="4">
        <v>1.6E-2</v>
      </c>
      <c r="S530" s="3">
        <v>135219</v>
      </c>
      <c r="T530" s="3"/>
      <c r="U530" s="5"/>
      <c r="V530" s="3">
        <v>11751700</v>
      </c>
      <c r="W530" s="5"/>
      <c r="X530" s="3">
        <v>23031167</v>
      </c>
      <c r="Y530" s="3">
        <v>4530114</v>
      </c>
      <c r="Z530" s="3">
        <v>1092996</v>
      </c>
      <c r="AA530" s="3">
        <v>1335999</v>
      </c>
      <c r="AB530" s="3">
        <v>12658145</v>
      </c>
      <c r="AC530" s="3">
        <v>3413913</v>
      </c>
      <c r="AD530" s="3">
        <v>11279467</v>
      </c>
      <c r="AE530" s="3">
        <v>0</v>
      </c>
      <c r="AF530" s="3">
        <v>18041058</v>
      </c>
      <c r="AG530" s="3">
        <v>135219</v>
      </c>
      <c r="AH530" s="3">
        <v>11279467</v>
      </c>
      <c r="AI530" s="3">
        <v>11751700</v>
      </c>
      <c r="AJ530" s="3">
        <v>2559768</v>
      </c>
      <c r="AK530" s="3">
        <v>2559768</v>
      </c>
      <c r="AL530" s="3">
        <v>612782</v>
      </c>
      <c r="AM530" s="3">
        <v>1946986</v>
      </c>
      <c r="AN530" s="3">
        <v>-44701</v>
      </c>
      <c r="AO530" s="3">
        <v>0</v>
      </c>
      <c r="AP530" s="3">
        <v>44701</v>
      </c>
      <c r="AQ530" s="3">
        <v>0</v>
      </c>
      <c r="AR530" s="3">
        <f>Tabela1[[#This Row],[Potrzeby finansowe 2027
w tym:]]+Tabela1[[#This Row],[Rozliczenie 2025 potrz. fin.]]</f>
        <v>23031167</v>
      </c>
      <c r="AS530" s="3">
        <v>0</v>
      </c>
      <c r="AT530" s="3">
        <v>0</v>
      </c>
      <c r="AU530" s="3"/>
      <c r="AV530" s="3"/>
      <c r="AW530" s="3"/>
      <c r="AX530" s="3"/>
      <c r="AY530" s="3"/>
      <c r="AZ530" s="3"/>
      <c r="BA530" s="3">
        <v>1092996</v>
      </c>
      <c r="BB530" s="3">
        <v>0</v>
      </c>
      <c r="BC530" s="3">
        <v>16.420000000000002</v>
      </c>
      <c r="BD530" s="3">
        <v>9435.51</v>
      </c>
      <c r="BE530" s="3">
        <v>1523.11</v>
      </c>
      <c r="BF530" s="3">
        <v>2096.9</v>
      </c>
      <c r="BG530" s="3">
        <v>758377</v>
      </c>
      <c r="BH530" s="3">
        <v>7126</v>
      </c>
      <c r="BI530" s="3">
        <v>577622</v>
      </c>
      <c r="BJ530" s="3">
        <v>8876224.2125000004</v>
      </c>
      <c r="BK530" s="3">
        <v>5135570</v>
      </c>
      <c r="BL530" s="3">
        <v>2466048.27</v>
      </c>
      <c r="BM530" s="3">
        <v>10030520.310000001</v>
      </c>
      <c r="BN530" s="53">
        <v>0.8383723641382913</v>
      </c>
      <c r="BO530" s="54">
        <v>2.5985819999999998E-4</v>
      </c>
      <c r="BP530" s="70">
        <v>6535</v>
      </c>
      <c r="BQ530" s="71"/>
      <c r="BR530" s="70"/>
      <c r="BS530" s="72"/>
      <c r="BT530" s="72"/>
      <c r="BU530" s="70">
        <v>18041058</v>
      </c>
      <c r="BV530" s="70">
        <v>135219</v>
      </c>
      <c r="BW530" s="74">
        <v>11279467</v>
      </c>
      <c r="BX530" s="70">
        <v>29455744</v>
      </c>
    </row>
    <row r="531" spans="1:76" x14ac:dyDescent="0.3">
      <c r="A531" s="73" t="s">
        <v>10</v>
      </c>
      <c r="B531" s="2" t="s">
        <v>54</v>
      </c>
      <c r="C531" s="2" t="s">
        <v>11</v>
      </c>
      <c r="D531" s="2" t="s">
        <v>23</v>
      </c>
      <c r="E531" s="2" t="s">
        <v>19</v>
      </c>
      <c r="F531" s="17" t="str">
        <f>+Tabela1[[#This Row],[WK]]&amp;Tabela1[[#This Row],[PK]]&amp;Tabela1[[#This Row],[GK]]</f>
        <v>080206</v>
      </c>
      <c r="G531" s="2" t="s">
        <v>524</v>
      </c>
      <c r="H531" s="3">
        <v>844075053.44000006</v>
      </c>
      <c r="I531" s="4">
        <v>1.125</v>
      </c>
      <c r="J531" s="3">
        <v>949584435.12</v>
      </c>
      <c r="K531" s="4">
        <v>7.0000000000000007E-2</v>
      </c>
      <c r="L531" s="3">
        <v>66470910</v>
      </c>
      <c r="M531" s="3"/>
      <c r="N531" s="5"/>
      <c r="O531" s="3">
        <v>131337166.83</v>
      </c>
      <c r="P531" s="4">
        <v>1.125</v>
      </c>
      <c r="Q531" s="3">
        <v>147754312.68000001</v>
      </c>
      <c r="R531" s="4">
        <v>1.6E-2</v>
      </c>
      <c r="S531" s="3">
        <v>2364069</v>
      </c>
      <c r="T531" s="3"/>
      <c r="U531" s="5"/>
      <c r="V531" s="3">
        <v>39655677</v>
      </c>
      <c r="W531" s="5"/>
      <c r="X531" s="3">
        <v>31381252</v>
      </c>
      <c r="Y531" s="3">
        <v>0</v>
      </c>
      <c r="Z531" s="3">
        <v>568316</v>
      </c>
      <c r="AA531" s="3">
        <v>2441045</v>
      </c>
      <c r="AB531" s="3">
        <v>28371891</v>
      </c>
      <c r="AC531" s="3">
        <v>0</v>
      </c>
      <c r="AD531" s="3">
        <v>621973</v>
      </c>
      <c r="AE531" s="3">
        <v>0</v>
      </c>
      <c r="AF531" s="3">
        <v>66470910</v>
      </c>
      <c r="AG531" s="3">
        <v>2364069</v>
      </c>
      <c r="AH531" s="3">
        <v>621973</v>
      </c>
      <c r="AI531" s="3">
        <v>39655677</v>
      </c>
      <c r="AJ531" s="3">
        <v>1273574</v>
      </c>
      <c r="AK531" s="3">
        <v>2277225</v>
      </c>
      <c r="AL531" s="3">
        <v>2155092</v>
      </c>
      <c r="AM531" s="3">
        <v>122133</v>
      </c>
      <c r="AN531" s="3">
        <v>1003651</v>
      </c>
      <c r="AO531" s="3">
        <v>0</v>
      </c>
      <c r="AP531" s="3">
        <v>0</v>
      </c>
      <c r="AQ531" s="3">
        <v>1003651</v>
      </c>
      <c r="AR531" s="3">
        <f>Tabela1[[#This Row],[Potrzeby finansowe 2027
w tym:]]+Tabela1[[#This Row],[Rozliczenie 2025 potrz. fin.]]</f>
        <v>32384903</v>
      </c>
      <c r="AS531" s="3">
        <v>0</v>
      </c>
      <c r="AT531" s="3">
        <v>0</v>
      </c>
      <c r="AU531" s="3"/>
      <c r="AV531" s="3"/>
      <c r="AW531" s="3"/>
      <c r="AX531" s="3"/>
      <c r="AY531" s="3"/>
      <c r="AZ531" s="3"/>
      <c r="BA531" s="3">
        <v>568316</v>
      </c>
      <c r="BB531" s="3">
        <v>0</v>
      </c>
      <c r="BC531" s="3">
        <v>0</v>
      </c>
      <c r="BD531" s="3">
        <v>4597.51</v>
      </c>
      <c r="BE531" s="3">
        <v>2067.5300000000002</v>
      </c>
      <c r="BF531" s="3">
        <v>188.1</v>
      </c>
      <c r="BG531" s="3">
        <v>1763552</v>
      </c>
      <c r="BH531" s="3">
        <v>16571</v>
      </c>
      <c r="BI531" s="3">
        <v>677493</v>
      </c>
      <c r="BJ531" s="3">
        <v>10410933.037500001</v>
      </c>
      <c r="BK531" s="3">
        <v>7300349.8100000005</v>
      </c>
      <c r="BL531" s="3">
        <v>2484109.2799999998</v>
      </c>
      <c r="BM531" s="3">
        <v>7474114.3499999996</v>
      </c>
      <c r="BN531" s="53">
        <v>1.1007563675703906</v>
      </c>
      <c r="BO531" s="54">
        <v>6.492828E-4</v>
      </c>
      <c r="BP531" s="70">
        <v>16329</v>
      </c>
      <c r="BQ531" s="71"/>
      <c r="BR531" s="70"/>
      <c r="BS531" s="72"/>
      <c r="BT531" s="72"/>
      <c r="BU531" s="70">
        <v>66470910</v>
      </c>
      <c r="BV531" s="70">
        <v>2364069</v>
      </c>
      <c r="BW531" s="74">
        <v>621973</v>
      </c>
      <c r="BX531" s="70">
        <v>69456952</v>
      </c>
    </row>
    <row r="532" spans="1:76" x14ac:dyDescent="0.3">
      <c r="A532" s="73" t="s">
        <v>10</v>
      </c>
      <c r="B532" s="2" t="s">
        <v>54</v>
      </c>
      <c r="C532" s="2" t="s">
        <v>11</v>
      </c>
      <c r="D532" s="2" t="s">
        <v>30</v>
      </c>
      <c r="E532" s="2" t="s">
        <v>15</v>
      </c>
      <c r="F532" s="17" t="str">
        <f>+Tabela1[[#This Row],[WK]]&amp;Tabela1[[#This Row],[PK]]&amp;Tabela1[[#This Row],[GK]]</f>
        <v>080207</v>
      </c>
      <c r="G532" s="2" t="s">
        <v>525</v>
      </c>
      <c r="H532" s="3">
        <v>95717210.349999994</v>
      </c>
      <c r="I532" s="4">
        <v>1.125</v>
      </c>
      <c r="J532" s="3">
        <v>107681861.64</v>
      </c>
      <c r="K532" s="4">
        <v>7.0000000000000007E-2</v>
      </c>
      <c r="L532" s="3">
        <v>7537730</v>
      </c>
      <c r="M532" s="3"/>
      <c r="N532" s="5"/>
      <c r="O532" s="3">
        <v>17116835.090000004</v>
      </c>
      <c r="P532" s="4">
        <v>1.125</v>
      </c>
      <c r="Q532" s="3">
        <v>19256439.48</v>
      </c>
      <c r="R532" s="4">
        <v>1.6E-2</v>
      </c>
      <c r="S532" s="3">
        <v>308103</v>
      </c>
      <c r="T532" s="3"/>
      <c r="U532" s="5"/>
      <c r="V532" s="3">
        <v>5094943</v>
      </c>
      <c r="W532" s="5"/>
      <c r="X532" s="3">
        <v>9652046</v>
      </c>
      <c r="Y532" s="3">
        <v>2008934</v>
      </c>
      <c r="Z532" s="3">
        <v>498578</v>
      </c>
      <c r="AA532" s="3">
        <v>480993</v>
      </c>
      <c r="AB532" s="3">
        <v>5686449</v>
      </c>
      <c r="AC532" s="3">
        <v>977092</v>
      </c>
      <c r="AD532" s="3">
        <v>4557103</v>
      </c>
      <c r="AE532" s="3">
        <v>0</v>
      </c>
      <c r="AF532" s="3">
        <v>7537730</v>
      </c>
      <c r="AG532" s="3">
        <v>308103</v>
      </c>
      <c r="AH532" s="3">
        <v>4557103</v>
      </c>
      <c r="AI532" s="3">
        <v>5094943</v>
      </c>
      <c r="AJ532" s="3">
        <v>960097</v>
      </c>
      <c r="AK532" s="3">
        <v>960097</v>
      </c>
      <c r="AL532" s="3">
        <v>297645</v>
      </c>
      <c r="AM532" s="3">
        <v>662452</v>
      </c>
      <c r="AN532" s="3">
        <v>-33106</v>
      </c>
      <c r="AO532" s="3">
        <v>0</v>
      </c>
      <c r="AP532" s="3">
        <v>33106</v>
      </c>
      <c r="AQ532" s="3">
        <v>0</v>
      </c>
      <c r="AR532" s="3">
        <f>Tabela1[[#This Row],[Potrzeby finansowe 2027
w tym:]]+Tabela1[[#This Row],[Rozliczenie 2025 potrz. fin.]]</f>
        <v>9652046</v>
      </c>
      <c r="AS532" s="3">
        <v>0</v>
      </c>
      <c r="AT532" s="3">
        <v>0</v>
      </c>
      <c r="AU532" s="3"/>
      <c r="AV532" s="3"/>
      <c r="AW532" s="3"/>
      <c r="AX532" s="3"/>
      <c r="AY532" s="3"/>
      <c r="AZ532" s="3"/>
      <c r="BA532" s="3">
        <v>498578</v>
      </c>
      <c r="BB532" s="3">
        <v>0</v>
      </c>
      <c r="BC532" s="3">
        <v>0</v>
      </c>
      <c r="BD532" s="3">
        <v>1811.17</v>
      </c>
      <c r="BE532" s="3">
        <v>5741.39</v>
      </c>
      <c r="BF532" s="3">
        <v>940.23</v>
      </c>
      <c r="BG532" s="3">
        <v>377782</v>
      </c>
      <c r="BH532" s="3">
        <v>2714</v>
      </c>
      <c r="BI532" s="3">
        <v>103211</v>
      </c>
      <c r="BJ532" s="3">
        <v>1586027.2975000001</v>
      </c>
      <c r="BK532" s="3">
        <v>1067625.28</v>
      </c>
      <c r="BL532" s="3">
        <v>0</v>
      </c>
      <c r="BM532" s="3">
        <v>2073608.07</v>
      </c>
      <c r="BN532" s="53">
        <v>0.82149352284491195</v>
      </c>
      <c r="BO532" s="54">
        <v>1.043674E-4</v>
      </c>
      <c r="BP532" s="70">
        <v>2624</v>
      </c>
      <c r="BQ532" s="71"/>
      <c r="BR532" s="70"/>
      <c r="BS532" s="72"/>
      <c r="BT532" s="72"/>
      <c r="BU532" s="70">
        <v>7537730</v>
      </c>
      <c r="BV532" s="70">
        <v>308103</v>
      </c>
      <c r="BW532" s="74">
        <v>4557103</v>
      </c>
      <c r="BX532" s="70">
        <v>12402936</v>
      </c>
    </row>
    <row r="533" spans="1:76" x14ac:dyDescent="0.3">
      <c r="A533" s="73" t="s">
        <v>10</v>
      </c>
      <c r="B533" s="2" t="s">
        <v>54</v>
      </c>
      <c r="C533" s="2" t="s">
        <v>16</v>
      </c>
      <c r="D533" s="2" t="s">
        <v>12</v>
      </c>
      <c r="E533" s="2" t="s">
        <v>15</v>
      </c>
      <c r="F533" s="17" t="str">
        <f>+Tabela1[[#This Row],[WK]]&amp;Tabela1[[#This Row],[PK]]&amp;Tabela1[[#This Row],[GK]]</f>
        <v>080301</v>
      </c>
      <c r="G533" s="2" t="s">
        <v>526</v>
      </c>
      <c r="H533" s="3">
        <v>150618453.34</v>
      </c>
      <c r="I533" s="4">
        <v>1.125</v>
      </c>
      <c r="J533" s="3">
        <v>169445760.00999999</v>
      </c>
      <c r="K533" s="4">
        <v>7.0000000000000007E-2</v>
      </c>
      <c r="L533" s="3">
        <v>11861203</v>
      </c>
      <c r="M533" s="3"/>
      <c r="N533" s="5"/>
      <c r="O533" s="3">
        <v>2201591.2799999998</v>
      </c>
      <c r="P533" s="4">
        <v>1.125</v>
      </c>
      <c r="Q533" s="3">
        <v>2476790.19</v>
      </c>
      <c r="R533" s="4">
        <v>1.6E-2</v>
      </c>
      <c r="S533" s="3">
        <v>39629</v>
      </c>
      <c r="T533" s="3"/>
      <c r="U533" s="5"/>
      <c r="V533" s="3">
        <v>8446724</v>
      </c>
      <c r="W533" s="5"/>
      <c r="X533" s="3">
        <v>9361886</v>
      </c>
      <c r="Y533" s="3">
        <v>0</v>
      </c>
      <c r="Z533" s="3">
        <v>495606</v>
      </c>
      <c r="AA533" s="3">
        <v>618579</v>
      </c>
      <c r="AB533" s="3">
        <v>5502244</v>
      </c>
      <c r="AC533" s="3">
        <v>2745457</v>
      </c>
      <c r="AD533" s="3">
        <v>1106546</v>
      </c>
      <c r="AE533" s="3">
        <v>0</v>
      </c>
      <c r="AF533" s="3">
        <v>11861203</v>
      </c>
      <c r="AG533" s="3">
        <v>39629</v>
      </c>
      <c r="AH533" s="3">
        <v>1106546</v>
      </c>
      <c r="AI533" s="3">
        <v>8446724</v>
      </c>
      <c r="AJ533" s="3">
        <v>330269</v>
      </c>
      <c r="AK533" s="3">
        <v>20913</v>
      </c>
      <c r="AL533" s="3">
        <v>444001</v>
      </c>
      <c r="AM533" s="3">
        <v>-423088</v>
      </c>
      <c r="AN533" s="3">
        <v>-309356</v>
      </c>
      <c r="AO533" s="3">
        <v>0</v>
      </c>
      <c r="AP533" s="3">
        <v>0</v>
      </c>
      <c r="AQ533" s="3">
        <v>-309356</v>
      </c>
      <c r="AR533" s="3">
        <f>Tabela1[[#This Row],[Potrzeby finansowe 2027
w tym:]]+Tabela1[[#This Row],[Rozliczenie 2025 potrz. fin.]]</f>
        <v>9052530</v>
      </c>
      <c r="AS533" s="3">
        <v>0</v>
      </c>
      <c r="AT533" s="3">
        <v>0</v>
      </c>
      <c r="AU533" s="3"/>
      <c r="AV533" s="3"/>
      <c r="AW533" s="3"/>
      <c r="AX533" s="3"/>
      <c r="AY533" s="3"/>
      <c r="AZ533" s="3"/>
      <c r="BA533" s="3">
        <v>495606</v>
      </c>
      <c r="BB533" s="3">
        <v>0</v>
      </c>
      <c r="BC533" s="3">
        <v>6.4</v>
      </c>
      <c r="BD533" s="3">
        <v>4697.62</v>
      </c>
      <c r="BE533" s="3">
        <v>22.76</v>
      </c>
      <c r="BF533" s="3">
        <v>705.47</v>
      </c>
      <c r="BG533" s="3">
        <v>404944</v>
      </c>
      <c r="BH533" s="3">
        <v>3805</v>
      </c>
      <c r="BI533" s="3">
        <v>213635</v>
      </c>
      <c r="BJ533" s="3">
        <v>3282899.6099999994</v>
      </c>
      <c r="BK533" s="3">
        <v>1942209.0099999998</v>
      </c>
      <c r="BL533" s="3">
        <v>547558.93000000005</v>
      </c>
      <c r="BM533" s="3">
        <v>4267644.54</v>
      </c>
      <c r="BN533" s="53">
        <v>1.1134514050157149</v>
      </c>
      <c r="BO533" s="54">
        <v>1.4040609999999999E-4</v>
      </c>
      <c r="BP533" s="70">
        <v>3531</v>
      </c>
      <c r="BQ533" s="71"/>
      <c r="BR533" s="70"/>
      <c r="BS533" s="72"/>
      <c r="BT533" s="72"/>
      <c r="BU533" s="70">
        <v>11861203</v>
      </c>
      <c r="BV533" s="70">
        <v>39629</v>
      </c>
      <c r="BW533" s="74">
        <v>1106546</v>
      </c>
      <c r="BX533" s="70">
        <v>13007378</v>
      </c>
    </row>
    <row r="534" spans="1:76" x14ac:dyDescent="0.3">
      <c r="A534" s="73" t="s">
        <v>10</v>
      </c>
      <c r="B534" s="2" t="s">
        <v>54</v>
      </c>
      <c r="C534" s="2" t="s">
        <v>16</v>
      </c>
      <c r="D534" s="2" t="s">
        <v>11</v>
      </c>
      <c r="E534" s="2" t="s">
        <v>19</v>
      </c>
      <c r="F534" s="17" t="str">
        <f>+Tabela1[[#This Row],[WK]]&amp;Tabela1[[#This Row],[PK]]&amp;Tabela1[[#This Row],[GK]]</f>
        <v>080302</v>
      </c>
      <c r="G534" s="2" t="s">
        <v>527</v>
      </c>
      <c r="H534" s="3">
        <v>1245096425.0899999</v>
      </c>
      <c r="I534" s="4">
        <v>1.125</v>
      </c>
      <c r="J534" s="3">
        <v>1400733478.23</v>
      </c>
      <c r="K534" s="4">
        <v>7.0000000000000007E-2</v>
      </c>
      <c r="L534" s="3">
        <v>98051343</v>
      </c>
      <c r="M534" s="3"/>
      <c r="N534" s="5"/>
      <c r="O534" s="3">
        <v>192973280.54999998</v>
      </c>
      <c r="P534" s="4">
        <v>1.125</v>
      </c>
      <c r="Q534" s="3">
        <v>217094940.62</v>
      </c>
      <c r="R534" s="4">
        <v>1.6E-2</v>
      </c>
      <c r="S534" s="3">
        <v>3473519</v>
      </c>
      <c r="T534" s="3"/>
      <c r="U534" s="5"/>
      <c r="V534" s="3">
        <v>56026797</v>
      </c>
      <c r="W534" s="5"/>
      <c r="X534" s="3">
        <v>42919450</v>
      </c>
      <c r="Y534" s="3">
        <v>0</v>
      </c>
      <c r="Z534" s="3">
        <v>1031139</v>
      </c>
      <c r="AA534" s="3">
        <v>3656266</v>
      </c>
      <c r="AB534" s="3">
        <v>38232045</v>
      </c>
      <c r="AC534" s="3">
        <v>0</v>
      </c>
      <c r="AD534" s="3">
        <v>1723390</v>
      </c>
      <c r="AE534" s="3">
        <v>0</v>
      </c>
      <c r="AF534" s="3">
        <v>98051343</v>
      </c>
      <c r="AG534" s="3">
        <v>3473519</v>
      </c>
      <c r="AH534" s="3">
        <v>1723390</v>
      </c>
      <c r="AI534" s="3">
        <v>56026797</v>
      </c>
      <c r="AJ534" s="3">
        <v>2024787</v>
      </c>
      <c r="AK534" s="3">
        <v>2751826</v>
      </c>
      <c r="AL534" s="3">
        <v>3841853</v>
      </c>
      <c r="AM534" s="3">
        <v>-1090027</v>
      </c>
      <c r="AN534" s="3">
        <v>727039</v>
      </c>
      <c r="AO534" s="3">
        <v>0</v>
      </c>
      <c r="AP534" s="3">
        <v>0</v>
      </c>
      <c r="AQ534" s="3">
        <v>727039</v>
      </c>
      <c r="AR534" s="3">
        <f>Tabela1[[#This Row],[Potrzeby finansowe 2027
w tym:]]+Tabela1[[#This Row],[Rozliczenie 2025 potrz. fin.]]</f>
        <v>43646489</v>
      </c>
      <c r="AS534" s="3">
        <v>0</v>
      </c>
      <c r="AT534" s="3">
        <v>0</v>
      </c>
      <c r="AU534" s="3"/>
      <c r="AV534" s="3"/>
      <c r="AW534" s="3"/>
      <c r="AX534" s="3"/>
      <c r="AY534" s="3"/>
      <c r="AZ534" s="3"/>
      <c r="BA534" s="3">
        <v>1031139</v>
      </c>
      <c r="BB534" s="3">
        <v>0</v>
      </c>
      <c r="BC534" s="3">
        <v>43.28</v>
      </c>
      <c r="BD534" s="3">
        <v>4986.95</v>
      </c>
      <c r="BE534" s="3">
        <v>8255.31</v>
      </c>
      <c r="BF534" s="3">
        <v>3216.44</v>
      </c>
      <c r="BG534" s="3">
        <v>2479040</v>
      </c>
      <c r="BH534" s="3">
        <v>23294</v>
      </c>
      <c r="BI534" s="3">
        <v>1177226</v>
      </c>
      <c r="BJ534" s="3">
        <v>18090249.177500002</v>
      </c>
      <c r="BK534" s="3">
        <v>12106881.550000001</v>
      </c>
      <c r="BL534" s="3">
        <v>5431347.5300000003</v>
      </c>
      <c r="BM534" s="3">
        <v>13070775.449999999</v>
      </c>
      <c r="BN534" s="53">
        <v>1.1306398813687362</v>
      </c>
      <c r="BO534" s="54">
        <v>9.2730160000000005E-4</v>
      </c>
      <c r="BP534" s="70">
        <v>23320</v>
      </c>
      <c r="BQ534" s="71"/>
      <c r="BR534" s="70"/>
      <c r="BS534" s="72"/>
      <c r="BT534" s="72"/>
      <c r="BU534" s="70">
        <v>98051343</v>
      </c>
      <c r="BV534" s="70">
        <v>3473519</v>
      </c>
      <c r="BW534" s="74">
        <v>1723390</v>
      </c>
      <c r="BX534" s="70">
        <v>103248252</v>
      </c>
    </row>
    <row r="535" spans="1:76" x14ac:dyDescent="0.3">
      <c r="A535" s="73" t="s">
        <v>10</v>
      </c>
      <c r="B535" s="2" t="s">
        <v>54</v>
      </c>
      <c r="C535" s="2" t="s">
        <v>16</v>
      </c>
      <c r="D535" s="2" t="s">
        <v>16</v>
      </c>
      <c r="E535" s="2" t="s">
        <v>15</v>
      </c>
      <c r="F535" s="17" t="str">
        <f>+Tabela1[[#This Row],[WK]]&amp;Tabela1[[#This Row],[PK]]&amp;Tabela1[[#This Row],[GK]]</f>
        <v>080303</v>
      </c>
      <c r="G535" s="2" t="s">
        <v>528</v>
      </c>
      <c r="H535" s="3">
        <v>219280492.91</v>
      </c>
      <c r="I535" s="4">
        <v>1.125</v>
      </c>
      <c r="J535" s="3">
        <v>246690554.52000001</v>
      </c>
      <c r="K535" s="4">
        <v>7.0000000000000007E-2</v>
      </c>
      <c r="L535" s="3">
        <v>17268339</v>
      </c>
      <c r="M535" s="3"/>
      <c r="N535" s="5"/>
      <c r="O535" s="3">
        <v>67055409.039999999</v>
      </c>
      <c r="P535" s="4">
        <v>1.125</v>
      </c>
      <c r="Q535" s="3">
        <v>75437335.170000002</v>
      </c>
      <c r="R535" s="4">
        <v>1.6E-2</v>
      </c>
      <c r="S535" s="3">
        <v>1206997</v>
      </c>
      <c r="T535" s="3"/>
      <c r="U535" s="5"/>
      <c r="V535" s="3">
        <v>11988251</v>
      </c>
      <c r="W535" s="5"/>
      <c r="X535" s="3">
        <v>15073986</v>
      </c>
      <c r="Y535" s="3">
        <v>0</v>
      </c>
      <c r="Z535" s="3">
        <v>495587</v>
      </c>
      <c r="AA535" s="3">
        <v>1314039</v>
      </c>
      <c r="AB535" s="3">
        <v>10439381</v>
      </c>
      <c r="AC535" s="3">
        <v>2824979</v>
      </c>
      <c r="AD535" s="3">
        <v>3085734</v>
      </c>
      <c r="AE535" s="3">
        <v>0</v>
      </c>
      <c r="AF535" s="3">
        <v>17268339</v>
      </c>
      <c r="AG535" s="3">
        <v>1206997</v>
      </c>
      <c r="AH535" s="3">
        <v>3085734</v>
      </c>
      <c r="AI535" s="3">
        <v>11988251</v>
      </c>
      <c r="AJ535" s="3">
        <v>42515</v>
      </c>
      <c r="AK535" s="3">
        <v>42515</v>
      </c>
      <c r="AL535" s="3">
        <v>1078743</v>
      </c>
      <c r="AM535" s="3">
        <v>-1036228</v>
      </c>
      <c r="AN535" s="3">
        <v>-441056</v>
      </c>
      <c r="AO535" s="3">
        <v>0</v>
      </c>
      <c r="AP535" s="3">
        <v>441056</v>
      </c>
      <c r="AQ535" s="3">
        <v>0</v>
      </c>
      <c r="AR535" s="3">
        <f>Tabela1[[#This Row],[Potrzeby finansowe 2027
w tym:]]+Tabela1[[#This Row],[Rozliczenie 2025 potrz. fin.]]</f>
        <v>15073986</v>
      </c>
      <c r="AS535" s="3">
        <v>0</v>
      </c>
      <c r="AT535" s="3">
        <v>0</v>
      </c>
      <c r="AU535" s="3"/>
      <c r="AV535" s="3"/>
      <c r="AW535" s="3"/>
      <c r="AX535" s="3"/>
      <c r="AY535" s="3"/>
      <c r="AZ535" s="3"/>
      <c r="BA535" s="3">
        <v>495587</v>
      </c>
      <c r="BB535" s="3">
        <v>0</v>
      </c>
      <c r="BC535" s="3">
        <v>4.45</v>
      </c>
      <c r="BD535" s="3">
        <v>4641.49</v>
      </c>
      <c r="BE535" s="3">
        <v>617.97</v>
      </c>
      <c r="BF535" s="3">
        <v>0</v>
      </c>
      <c r="BG535" s="3">
        <v>548722</v>
      </c>
      <c r="BH535" s="3">
        <v>5156</v>
      </c>
      <c r="BI535" s="3">
        <v>765317</v>
      </c>
      <c r="BJ535" s="3">
        <v>11760502.3925</v>
      </c>
      <c r="BK535" s="3">
        <v>8502049.790000001</v>
      </c>
      <c r="BL535" s="3">
        <v>1624215.36</v>
      </c>
      <c r="BM535" s="3">
        <v>9785379.6899999995</v>
      </c>
      <c r="BN535" s="53">
        <v>1.1120002238325735</v>
      </c>
      <c r="BO535" s="54">
        <v>2.5311939999999997E-4</v>
      </c>
      <c r="BP535" s="70">
        <v>6365</v>
      </c>
      <c r="BQ535" s="71"/>
      <c r="BR535" s="70"/>
      <c r="BS535" s="72"/>
      <c r="BT535" s="72"/>
      <c r="BU535" s="70">
        <v>17268339</v>
      </c>
      <c r="BV535" s="70">
        <v>1206997</v>
      </c>
      <c r="BW535" s="74">
        <v>3085734</v>
      </c>
      <c r="BX535" s="70">
        <v>21561070</v>
      </c>
    </row>
    <row r="536" spans="1:76" x14ac:dyDescent="0.3">
      <c r="A536" s="73" t="s">
        <v>10</v>
      </c>
      <c r="B536" s="2" t="s">
        <v>54</v>
      </c>
      <c r="C536" s="2" t="s">
        <v>16</v>
      </c>
      <c r="D536" s="2" t="s">
        <v>18</v>
      </c>
      <c r="E536" s="2" t="s">
        <v>15</v>
      </c>
      <c r="F536" s="17" t="str">
        <f>+Tabela1[[#This Row],[WK]]&amp;Tabela1[[#This Row],[PK]]&amp;Tabela1[[#This Row],[GK]]</f>
        <v>080304</v>
      </c>
      <c r="G536" s="2" t="s">
        <v>529</v>
      </c>
      <c r="H536" s="3">
        <v>164583194.27000001</v>
      </c>
      <c r="I536" s="4">
        <v>1.125</v>
      </c>
      <c r="J536" s="3">
        <v>185156093.55000001</v>
      </c>
      <c r="K536" s="4">
        <v>7.0000000000000007E-2</v>
      </c>
      <c r="L536" s="3">
        <v>12960927</v>
      </c>
      <c r="M536" s="3"/>
      <c r="N536" s="5"/>
      <c r="O536" s="3">
        <v>4159711.08</v>
      </c>
      <c r="P536" s="4">
        <v>1.125</v>
      </c>
      <c r="Q536" s="3">
        <v>4679674.97</v>
      </c>
      <c r="R536" s="4">
        <v>1.6E-2</v>
      </c>
      <c r="S536" s="3">
        <v>74875</v>
      </c>
      <c r="T536" s="3"/>
      <c r="U536" s="5"/>
      <c r="V536" s="3">
        <v>8043538</v>
      </c>
      <c r="W536" s="5"/>
      <c r="X536" s="3">
        <v>12167050</v>
      </c>
      <c r="Y536" s="3">
        <v>0</v>
      </c>
      <c r="Z536" s="3">
        <v>1528654</v>
      </c>
      <c r="AA536" s="3">
        <v>802406</v>
      </c>
      <c r="AB536" s="3">
        <v>8330915</v>
      </c>
      <c r="AC536" s="3">
        <v>1505075</v>
      </c>
      <c r="AD536" s="3">
        <v>4123512</v>
      </c>
      <c r="AE536" s="3">
        <v>70435</v>
      </c>
      <c r="AF536" s="3">
        <v>12960927</v>
      </c>
      <c r="AG536" s="3">
        <v>74875</v>
      </c>
      <c r="AH536" s="3">
        <v>4053077</v>
      </c>
      <c r="AI536" s="3">
        <v>8043538</v>
      </c>
      <c r="AJ536" s="3">
        <v>-121234</v>
      </c>
      <c r="AK536" s="3">
        <v>-121234</v>
      </c>
      <c r="AL536" s="3">
        <v>693009</v>
      </c>
      <c r="AM536" s="3">
        <v>-814243</v>
      </c>
      <c r="AN536" s="3">
        <v>-311179</v>
      </c>
      <c r="AO536" s="3">
        <v>0</v>
      </c>
      <c r="AP536" s="3">
        <v>311179</v>
      </c>
      <c r="AQ536" s="3">
        <v>0</v>
      </c>
      <c r="AR536" s="3">
        <f>Tabela1[[#This Row],[Potrzeby finansowe 2027
w tym:]]+Tabela1[[#This Row],[Rozliczenie 2025 potrz. fin.]]</f>
        <v>12167050</v>
      </c>
      <c r="AS536" s="3">
        <v>0</v>
      </c>
      <c r="AT536" s="3">
        <v>0</v>
      </c>
      <c r="AU536" s="3"/>
      <c r="AV536" s="3"/>
      <c r="AW536" s="3"/>
      <c r="AX536" s="3"/>
      <c r="AY536" s="3"/>
      <c r="AZ536" s="3"/>
      <c r="BA536" s="3">
        <v>1528654</v>
      </c>
      <c r="BB536" s="3">
        <v>0</v>
      </c>
      <c r="BC536" s="3">
        <v>14.88</v>
      </c>
      <c r="BD536" s="3">
        <v>15075.34</v>
      </c>
      <c r="BE536" s="3">
        <v>381.4</v>
      </c>
      <c r="BF536" s="3">
        <v>0</v>
      </c>
      <c r="BG536" s="3">
        <v>436978</v>
      </c>
      <c r="BH536" s="3">
        <v>4106</v>
      </c>
      <c r="BI536" s="3">
        <v>365428</v>
      </c>
      <c r="BJ536" s="3">
        <v>5615480.1224999987</v>
      </c>
      <c r="BK536" s="3">
        <v>4513090.5799999991</v>
      </c>
      <c r="BL536" s="3">
        <v>184064.94</v>
      </c>
      <c r="BM536" s="3">
        <v>4041428.29</v>
      </c>
      <c r="BN536" s="53">
        <v>1.1467651529988903</v>
      </c>
      <c r="BO536" s="54">
        <v>1.626892E-4</v>
      </c>
      <c r="BP536" s="70">
        <v>4091</v>
      </c>
      <c r="BQ536" s="71"/>
      <c r="BR536" s="70"/>
      <c r="BS536" s="72"/>
      <c r="BT536" s="72"/>
      <c r="BU536" s="70">
        <v>12960927</v>
      </c>
      <c r="BV536" s="70">
        <v>74875</v>
      </c>
      <c r="BW536" s="74">
        <v>4053077</v>
      </c>
      <c r="BX536" s="70">
        <v>17088879</v>
      </c>
    </row>
    <row r="537" spans="1:76" x14ac:dyDescent="0.3">
      <c r="A537" s="73" t="s">
        <v>10</v>
      </c>
      <c r="B537" s="2" t="s">
        <v>54</v>
      </c>
      <c r="C537" s="2" t="s">
        <v>16</v>
      </c>
      <c r="D537" s="2" t="s">
        <v>21</v>
      </c>
      <c r="E537" s="2" t="s">
        <v>19</v>
      </c>
      <c r="F537" s="17" t="str">
        <f>+Tabela1[[#This Row],[WK]]&amp;Tabela1[[#This Row],[PK]]&amp;Tabela1[[#This Row],[GK]]</f>
        <v>080305</v>
      </c>
      <c r="G537" s="2" t="s">
        <v>530</v>
      </c>
      <c r="H537" s="3">
        <v>531693948.11000001</v>
      </c>
      <c r="I537" s="4">
        <v>1.125</v>
      </c>
      <c r="J537" s="3">
        <v>598155691.62</v>
      </c>
      <c r="K537" s="4">
        <v>7.0000000000000007E-2</v>
      </c>
      <c r="L537" s="3">
        <v>41870898</v>
      </c>
      <c r="M537" s="3"/>
      <c r="N537" s="5"/>
      <c r="O537" s="3">
        <v>61645126.950000003</v>
      </c>
      <c r="P537" s="4">
        <v>1.125</v>
      </c>
      <c r="Q537" s="3">
        <v>69350767.819999993</v>
      </c>
      <c r="R537" s="4">
        <v>1.6E-2</v>
      </c>
      <c r="S537" s="3">
        <v>1109612</v>
      </c>
      <c r="T537" s="3"/>
      <c r="U537" s="5"/>
      <c r="V537" s="3">
        <v>25787719</v>
      </c>
      <c r="W537" s="5"/>
      <c r="X537" s="3">
        <v>33020332</v>
      </c>
      <c r="Y537" s="3">
        <v>0</v>
      </c>
      <c r="Z537" s="3">
        <v>1374741</v>
      </c>
      <c r="AA537" s="3">
        <v>1888992</v>
      </c>
      <c r="AB537" s="3">
        <v>24601170</v>
      </c>
      <c r="AC537" s="3">
        <v>5155429</v>
      </c>
      <c r="AD537" s="3">
        <v>7232613</v>
      </c>
      <c r="AE537" s="3">
        <v>0</v>
      </c>
      <c r="AF537" s="3">
        <v>41870898</v>
      </c>
      <c r="AG537" s="3">
        <v>1109612</v>
      </c>
      <c r="AH537" s="3">
        <v>7232613</v>
      </c>
      <c r="AI537" s="3">
        <v>25787719</v>
      </c>
      <c r="AJ537" s="3">
        <v>1329121</v>
      </c>
      <c r="AK537" s="3">
        <v>1329121</v>
      </c>
      <c r="AL537" s="3">
        <v>1568880</v>
      </c>
      <c r="AM537" s="3">
        <v>-239759</v>
      </c>
      <c r="AN537" s="3">
        <v>2201991</v>
      </c>
      <c r="AO537" s="3">
        <v>0</v>
      </c>
      <c r="AP537" s="3">
        <v>-2201991</v>
      </c>
      <c r="AQ537" s="3">
        <v>0</v>
      </c>
      <c r="AR537" s="3">
        <f>Tabela1[[#This Row],[Potrzeby finansowe 2027
w tym:]]+Tabela1[[#This Row],[Rozliczenie 2025 potrz. fin.]]</f>
        <v>33020332</v>
      </c>
      <c r="AS537" s="3">
        <v>0</v>
      </c>
      <c r="AT537" s="3">
        <v>0</v>
      </c>
      <c r="AU537" s="3"/>
      <c r="AV537" s="3"/>
      <c r="AW537" s="3"/>
      <c r="AX537" s="3"/>
      <c r="AY537" s="3"/>
      <c r="AZ537" s="3"/>
      <c r="BA537" s="3">
        <v>1374741</v>
      </c>
      <c r="BB537" s="3">
        <v>0</v>
      </c>
      <c r="BC537" s="3">
        <v>4.1100000000000003</v>
      </c>
      <c r="BD537" s="3">
        <v>4845.83</v>
      </c>
      <c r="BE537" s="3">
        <v>17828.09</v>
      </c>
      <c r="BF537" s="3">
        <v>0</v>
      </c>
      <c r="BG537" s="3">
        <v>1203336</v>
      </c>
      <c r="BH537" s="3">
        <v>11307</v>
      </c>
      <c r="BI537" s="3">
        <v>685656</v>
      </c>
      <c r="BJ537" s="3">
        <v>10536363.515000001</v>
      </c>
      <c r="BK537" s="3">
        <v>6238744.1500000004</v>
      </c>
      <c r="BL537" s="3">
        <v>4200588.2</v>
      </c>
      <c r="BM537" s="3">
        <v>8789301.0600000005</v>
      </c>
      <c r="BN537" s="53">
        <v>1.0408513098868712</v>
      </c>
      <c r="BO537" s="54">
        <v>4.5719949999999999E-4</v>
      </c>
      <c r="BP537" s="70">
        <v>11498</v>
      </c>
      <c r="BQ537" s="71"/>
      <c r="BR537" s="70"/>
      <c r="BS537" s="72"/>
      <c r="BT537" s="72"/>
      <c r="BU537" s="70">
        <v>41870898</v>
      </c>
      <c r="BV537" s="70">
        <v>1109612</v>
      </c>
      <c r="BW537" s="74">
        <v>7232613</v>
      </c>
      <c r="BX537" s="70">
        <v>50213123</v>
      </c>
    </row>
    <row r="538" spans="1:76" x14ac:dyDescent="0.3">
      <c r="A538" s="73" t="s">
        <v>10</v>
      </c>
      <c r="B538" s="2" t="s">
        <v>54</v>
      </c>
      <c r="C538" s="2" t="s">
        <v>16</v>
      </c>
      <c r="D538" s="2" t="s">
        <v>23</v>
      </c>
      <c r="E538" s="2" t="s">
        <v>19</v>
      </c>
      <c r="F538" s="17" t="str">
        <f>+Tabela1[[#This Row],[WK]]&amp;Tabela1[[#This Row],[PK]]&amp;Tabela1[[#This Row],[GK]]</f>
        <v>080306</v>
      </c>
      <c r="G538" s="2" t="s">
        <v>531</v>
      </c>
      <c r="H538" s="3">
        <v>251470159.15000001</v>
      </c>
      <c r="I538" s="4">
        <v>1.125</v>
      </c>
      <c r="J538" s="3">
        <v>282903929.04000002</v>
      </c>
      <c r="K538" s="4">
        <v>7.0000000000000007E-2</v>
      </c>
      <c r="L538" s="3">
        <v>19803275</v>
      </c>
      <c r="M538" s="3"/>
      <c r="N538" s="5"/>
      <c r="O538" s="3">
        <v>12420614.809999999</v>
      </c>
      <c r="P538" s="4">
        <v>1.125</v>
      </c>
      <c r="Q538" s="3">
        <v>13973191.66</v>
      </c>
      <c r="R538" s="4">
        <v>1.6E-2</v>
      </c>
      <c r="S538" s="3">
        <v>223571</v>
      </c>
      <c r="T538" s="3"/>
      <c r="U538" s="5"/>
      <c r="V538" s="3">
        <v>12511836</v>
      </c>
      <c r="W538" s="5"/>
      <c r="X538" s="3">
        <v>22385284</v>
      </c>
      <c r="Y538" s="3">
        <v>1591379</v>
      </c>
      <c r="Z538" s="3">
        <v>283979</v>
      </c>
      <c r="AA538" s="3">
        <v>1320803</v>
      </c>
      <c r="AB538" s="3">
        <v>12270047</v>
      </c>
      <c r="AC538" s="3">
        <v>6919076</v>
      </c>
      <c r="AD538" s="3">
        <v>9873448</v>
      </c>
      <c r="AE538" s="3">
        <v>0</v>
      </c>
      <c r="AF538" s="3">
        <v>19803275</v>
      </c>
      <c r="AG538" s="3">
        <v>223571</v>
      </c>
      <c r="AH538" s="3">
        <v>9873448</v>
      </c>
      <c r="AI538" s="3">
        <v>12511836</v>
      </c>
      <c r="AJ538" s="3">
        <v>434165</v>
      </c>
      <c r="AK538" s="3">
        <v>434165</v>
      </c>
      <c r="AL538" s="3">
        <v>1121152</v>
      </c>
      <c r="AM538" s="3">
        <v>-686987</v>
      </c>
      <c r="AN538" s="3">
        <v>358115</v>
      </c>
      <c r="AO538" s="3">
        <v>0</v>
      </c>
      <c r="AP538" s="3">
        <v>-358115</v>
      </c>
      <c r="AQ538" s="3">
        <v>0</v>
      </c>
      <c r="AR538" s="3">
        <f>Tabela1[[#This Row],[Potrzeby finansowe 2027
w tym:]]+Tabela1[[#This Row],[Rozliczenie 2025 potrz. fin.]]</f>
        <v>22385284</v>
      </c>
      <c r="AS538" s="3">
        <v>0</v>
      </c>
      <c r="AT538" s="3">
        <v>0</v>
      </c>
      <c r="AU538" s="3"/>
      <c r="AV538" s="3"/>
      <c r="AW538" s="3"/>
      <c r="AX538" s="3"/>
      <c r="AY538" s="3"/>
      <c r="AZ538" s="3"/>
      <c r="BA538" s="3">
        <v>283979</v>
      </c>
      <c r="BB538" s="3">
        <v>0</v>
      </c>
      <c r="BC538" s="3">
        <v>264.99</v>
      </c>
      <c r="BD538" s="3">
        <v>1389.21</v>
      </c>
      <c r="BE538" s="3">
        <v>1081.02</v>
      </c>
      <c r="BF538" s="3">
        <v>96.53</v>
      </c>
      <c r="BG538" s="3">
        <v>654827</v>
      </c>
      <c r="BH538" s="3">
        <v>6153</v>
      </c>
      <c r="BI538" s="3">
        <v>665976</v>
      </c>
      <c r="BJ538" s="3">
        <v>10233944.300000001</v>
      </c>
      <c r="BK538" s="3">
        <v>6388509.3000000007</v>
      </c>
      <c r="BL538" s="3">
        <v>3145747.49</v>
      </c>
      <c r="BM538" s="3">
        <v>9090245.0199999996</v>
      </c>
      <c r="BN538" s="53">
        <v>0.93336131240498788</v>
      </c>
      <c r="BO538" s="54">
        <v>2.214095E-4</v>
      </c>
      <c r="BP538" s="70">
        <v>5568</v>
      </c>
      <c r="BQ538" s="71"/>
      <c r="BR538" s="70"/>
      <c r="BS538" s="72"/>
      <c r="BT538" s="72"/>
      <c r="BU538" s="70">
        <v>19803275</v>
      </c>
      <c r="BV538" s="70">
        <v>223571</v>
      </c>
      <c r="BW538" s="74">
        <v>9873448</v>
      </c>
      <c r="BX538" s="70">
        <v>29900294</v>
      </c>
    </row>
    <row r="539" spans="1:76" x14ac:dyDescent="0.3">
      <c r="A539" s="73" t="s">
        <v>10</v>
      </c>
      <c r="B539" s="2" t="s">
        <v>54</v>
      </c>
      <c r="C539" s="2" t="s">
        <v>18</v>
      </c>
      <c r="D539" s="2" t="s">
        <v>12</v>
      </c>
      <c r="E539" s="2" t="s">
        <v>13</v>
      </c>
      <c r="F539" s="17" t="str">
        <f>+Tabela1[[#This Row],[WK]]&amp;Tabela1[[#This Row],[PK]]&amp;Tabela1[[#This Row],[GK]]</f>
        <v>080401</v>
      </c>
      <c r="G539" s="2" t="s">
        <v>532</v>
      </c>
      <c r="H539" s="3">
        <v>1774004771.71</v>
      </c>
      <c r="I539" s="4">
        <v>1.125</v>
      </c>
      <c r="J539" s="3">
        <v>1995755368.1700001</v>
      </c>
      <c r="K539" s="4">
        <v>7.0000000000000007E-2</v>
      </c>
      <c r="L539" s="3">
        <v>139702876</v>
      </c>
      <c r="M539" s="3"/>
      <c r="N539" s="5"/>
      <c r="O539" s="3">
        <v>288243240.00999999</v>
      </c>
      <c r="P539" s="4">
        <v>1.125</v>
      </c>
      <c r="Q539" s="3">
        <v>324273645.00999999</v>
      </c>
      <c r="R539" s="4">
        <v>1.6E-2</v>
      </c>
      <c r="S539" s="3">
        <v>5188378</v>
      </c>
      <c r="T539" s="3"/>
      <c r="U539" s="5"/>
      <c r="V539" s="3">
        <v>85394589</v>
      </c>
      <c r="W539" s="5"/>
      <c r="X539" s="3">
        <v>68179371</v>
      </c>
      <c r="Y539" s="3">
        <v>0</v>
      </c>
      <c r="Z539" s="3">
        <v>9359</v>
      </c>
      <c r="AA539" s="3">
        <v>5220447</v>
      </c>
      <c r="AB539" s="3">
        <v>62949565</v>
      </c>
      <c r="AC539" s="3">
        <v>0</v>
      </c>
      <c r="AD539" s="3">
        <v>0</v>
      </c>
      <c r="AE539" s="3">
        <v>0</v>
      </c>
      <c r="AF539" s="3">
        <v>139702876</v>
      </c>
      <c r="AG539" s="3">
        <v>5188378</v>
      </c>
      <c r="AH539" s="3">
        <v>0</v>
      </c>
      <c r="AI539" s="3">
        <v>85394589</v>
      </c>
      <c r="AJ539" s="3">
        <v>2898111</v>
      </c>
      <c r="AK539" s="3">
        <v>3713655</v>
      </c>
      <c r="AL539" s="3">
        <v>5572019</v>
      </c>
      <c r="AM539" s="3">
        <v>-1858364</v>
      </c>
      <c r="AN539" s="3">
        <v>815544</v>
      </c>
      <c r="AO539" s="3">
        <v>0</v>
      </c>
      <c r="AP539" s="3">
        <v>0</v>
      </c>
      <c r="AQ539" s="3">
        <v>815544</v>
      </c>
      <c r="AR539" s="3">
        <f>Tabela1[[#This Row],[Potrzeby finansowe 2027
w tym:]]+Tabela1[[#This Row],[Rozliczenie 2025 potrz. fin.]]</f>
        <v>68994915</v>
      </c>
      <c r="AS539" s="3">
        <v>0</v>
      </c>
      <c r="AT539" s="3">
        <v>0</v>
      </c>
      <c r="AU539" s="3"/>
      <c r="AV539" s="3"/>
      <c r="AW539" s="3"/>
      <c r="AX539" s="3"/>
      <c r="AY539" s="3"/>
      <c r="AZ539" s="3"/>
      <c r="BA539" s="3">
        <v>9359</v>
      </c>
      <c r="BB539" s="3">
        <v>0</v>
      </c>
      <c r="BC539" s="3">
        <v>0</v>
      </c>
      <c r="BD539" s="3">
        <v>89.84</v>
      </c>
      <c r="BE539" s="3">
        <v>7.85</v>
      </c>
      <c r="BF539" s="3">
        <v>0</v>
      </c>
      <c r="BG539" s="3">
        <v>3749318</v>
      </c>
      <c r="BH539" s="3">
        <v>35230</v>
      </c>
      <c r="BI539" s="3">
        <v>1471129</v>
      </c>
      <c r="BJ539" s="3">
        <v>22606608.8475</v>
      </c>
      <c r="BK539" s="3">
        <v>14622827.5</v>
      </c>
      <c r="BL539" s="3">
        <v>5404253.3899999997</v>
      </c>
      <c r="BM539" s="3">
        <v>21126618.609999999</v>
      </c>
      <c r="BN539" s="53">
        <v>1.0595842309952157</v>
      </c>
      <c r="BO539" s="54">
        <v>1.4250815000000001E-3</v>
      </c>
      <c r="BP539" s="70">
        <v>35838</v>
      </c>
      <c r="BQ539" s="71"/>
      <c r="BR539" s="70"/>
      <c r="BS539" s="72"/>
      <c r="BT539" s="72"/>
      <c r="BU539" s="70">
        <v>139702876</v>
      </c>
      <c r="BV539" s="70">
        <v>5188378</v>
      </c>
      <c r="BW539" s="74">
        <v>0</v>
      </c>
      <c r="BX539" s="70">
        <v>144891254</v>
      </c>
    </row>
    <row r="540" spans="1:76" x14ac:dyDescent="0.3">
      <c r="A540" s="73" t="s">
        <v>10</v>
      </c>
      <c r="B540" s="2" t="s">
        <v>54</v>
      </c>
      <c r="C540" s="2" t="s">
        <v>18</v>
      </c>
      <c r="D540" s="2" t="s">
        <v>11</v>
      </c>
      <c r="E540" s="2" t="s">
        <v>19</v>
      </c>
      <c r="F540" s="17" t="str">
        <f>+Tabela1[[#This Row],[WK]]&amp;Tabela1[[#This Row],[PK]]&amp;Tabela1[[#This Row],[GK]]</f>
        <v>080402</v>
      </c>
      <c r="G540" s="2" t="s">
        <v>533</v>
      </c>
      <c r="H540" s="3">
        <v>243263028.93000001</v>
      </c>
      <c r="I540" s="4">
        <v>1.125</v>
      </c>
      <c r="J540" s="3">
        <v>273670907.55000001</v>
      </c>
      <c r="K540" s="4">
        <v>7.0000000000000007E-2</v>
      </c>
      <c r="L540" s="3">
        <v>19156964</v>
      </c>
      <c r="M540" s="3"/>
      <c r="N540" s="5"/>
      <c r="O540" s="3">
        <v>7022991.9699999997</v>
      </c>
      <c r="P540" s="4">
        <v>1.125</v>
      </c>
      <c r="Q540" s="3">
        <v>7900865.9699999997</v>
      </c>
      <c r="R540" s="4">
        <v>1.6E-2</v>
      </c>
      <c r="S540" s="3">
        <v>126414</v>
      </c>
      <c r="T540" s="3"/>
      <c r="U540" s="5"/>
      <c r="V540" s="3">
        <v>11911871</v>
      </c>
      <c r="W540" s="5"/>
      <c r="X540" s="3">
        <v>16943676</v>
      </c>
      <c r="Y540" s="3">
        <v>1305245</v>
      </c>
      <c r="Z540" s="3">
        <v>319925</v>
      </c>
      <c r="AA540" s="3">
        <v>1206131</v>
      </c>
      <c r="AB540" s="3">
        <v>10500958</v>
      </c>
      <c r="AC540" s="3">
        <v>3611417</v>
      </c>
      <c r="AD540" s="3">
        <v>5031805</v>
      </c>
      <c r="AE540" s="3">
        <v>0</v>
      </c>
      <c r="AF540" s="3">
        <v>19156964</v>
      </c>
      <c r="AG540" s="3">
        <v>126414</v>
      </c>
      <c r="AH540" s="3">
        <v>5031805</v>
      </c>
      <c r="AI540" s="3">
        <v>11911871</v>
      </c>
      <c r="AJ540" s="3">
        <v>779200</v>
      </c>
      <c r="AK540" s="3">
        <v>779200</v>
      </c>
      <c r="AL540" s="3">
        <v>892499</v>
      </c>
      <c r="AM540" s="3">
        <v>-113299</v>
      </c>
      <c r="AN540" s="3">
        <v>327626</v>
      </c>
      <c r="AO540" s="3">
        <v>0</v>
      </c>
      <c r="AP540" s="3">
        <v>-327626</v>
      </c>
      <c r="AQ540" s="3">
        <v>0</v>
      </c>
      <c r="AR540" s="3">
        <f>Tabela1[[#This Row],[Potrzeby finansowe 2027
w tym:]]+Tabela1[[#This Row],[Rozliczenie 2025 potrz. fin.]]</f>
        <v>16943676</v>
      </c>
      <c r="AS540" s="3">
        <v>0</v>
      </c>
      <c r="AT540" s="3">
        <v>0</v>
      </c>
      <c r="AU540" s="3"/>
      <c r="AV540" s="3"/>
      <c r="AW540" s="3"/>
      <c r="AX540" s="3"/>
      <c r="AY540" s="3"/>
      <c r="AZ540" s="3"/>
      <c r="BA540" s="3">
        <v>319925</v>
      </c>
      <c r="BB540" s="3">
        <v>0</v>
      </c>
      <c r="BC540" s="3">
        <v>74.819999999999993</v>
      </c>
      <c r="BD540" s="3">
        <v>2953.59</v>
      </c>
      <c r="BE540" s="3">
        <v>4.7</v>
      </c>
      <c r="BF540" s="3">
        <v>0</v>
      </c>
      <c r="BG540" s="3">
        <v>538293</v>
      </c>
      <c r="BH540" s="3">
        <v>5058</v>
      </c>
      <c r="BI540" s="3">
        <v>667838</v>
      </c>
      <c r="BJ540" s="3">
        <v>10262560.039999999</v>
      </c>
      <c r="BK540" s="3">
        <v>2829858.8999999985</v>
      </c>
      <c r="BL540" s="3">
        <v>9332673.8000000007</v>
      </c>
      <c r="BM540" s="3">
        <v>11065456.960000001</v>
      </c>
      <c r="BN540" s="53">
        <v>0.93655838765936417</v>
      </c>
      <c r="BO540" s="54">
        <v>1.9074280000000001E-4</v>
      </c>
      <c r="BP540" s="70">
        <v>4797</v>
      </c>
      <c r="BQ540" s="71"/>
      <c r="BR540" s="70"/>
      <c r="BS540" s="72"/>
      <c r="BT540" s="72"/>
      <c r="BU540" s="70">
        <v>19156964</v>
      </c>
      <c r="BV540" s="70">
        <v>126414</v>
      </c>
      <c r="BW540" s="74">
        <v>5031805</v>
      </c>
      <c r="BX540" s="70">
        <v>24315183</v>
      </c>
    </row>
    <row r="541" spans="1:76" x14ac:dyDescent="0.3">
      <c r="A541" s="73" t="s">
        <v>10</v>
      </c>
      <c r="B541" s="2" t="s">
        <v>54</v>
      </c>
      <c r="C541" s="2" t="s">
        <v>18</v>
      </c>
      <c r="D541" s="2" t="s">
        <v>16</v>
      </c>
      <c r="E541" s="2" t="s">
        <v>15</v>
      </c>
      <c r="F541" s="17" t="str">
        <f>+Tabela1[[#This Row],[WK]]&amp;Tabela1[[#This Row],[PK]]&amp;Tabela1[[#This Row],[GK]]</f>
        <v>080403</v>
      </c>
      <c r="G541" s="2" t="s">
        <v>534</v>
      </c>
      <c r="H541" s="3">
        <v>109437271.63</v>
      </c>
      <c r="I541" s="4">
        <v>1.125</v>
      </c>
      <c r="J541" s="3">
        <v>123116930.58</v>
      </c>
      <c r="K541" s="4">
        <v>7.0000000000000007E-2</v>
      </c>
      <c r="L541" s="3">
        <v>8618185</v>
      </c>
      <c r="M541" s="3"/>
      <c r="N541" s="5"/>
      <c r="O541" s="3">
        <v>6880733.21</v>
      </c>
      <c r="P541" s="4">
        <v>1.125</v>
      </c>
      <c r="Q541" s="3">
        <v>7740824.8600000003</v>
      </c>
      <c r="R541" s="4">
        <v>1.6E-2</v>
      </c>
      <c r="S541" s="3">
        <v>123853</v>
      </c>
      <c r="T541" s="3"/>
      <c r="U541" s="5"/>
      <c r="V541" s="3">
        <v>6057721</v>
      </c>
      <c r="W541" s="5"/>
      <c r="X541" s="3">
        <v>12621330</v>
      </c>
      <c r="Y541" s="3">
        <v>4244130</v>
      </c>
      <c r="Z541" s="3">
        <v>244915</v>
      </c>
      <c r="AA541" s="3">
        <v>588586</v>
      </c>
      <c r="AB541" s="3">
        <v>7543699</v>
      </c>
      <c r="AC541" s="3">
        <v>0</v>
      </c>
      <c r="AD541" s="3">
        <v>6789737</v>
      </c>
      <c r="AE541" s="3">
        <v>0</v>
      </c>
      <c r="AF541" s="3">
        <v>8618185</v>
      </c>
      <c r="AG541" s="3">
        <v>123853</v>
      </c>
      <c r="AH541" s="3">
        <v>6789737</v>
      </c>
      <c r="AI541" s="3">
        <v>6057721</v>
      </c>
      <c r="AJ541" s="3">
        <v>182021</v>
      </c>
      <c r="AK541" s="3">
        <v>408149</v>
      </c>
      <c r="AL541" s="3">
        <v>560444</v>
      </c>
      <c r="AM541" s="3">
        <v>-152295</v>
      </c>
      <c r="AN541" s="3">
        <v>226128</v>
      </c>
      <c r="AO541" s="3">
        <v>0</v>
      </c>
      <c r="AP541" s="3">
        <v>0</v>
      </c>
      <c r="AQ541" s="3">
        <v>226128</v>
      </c>
      <c r="AR541" s="3">
        <f>Tabela1[[#This Row],[Potrzeby finansowe 2027
w tym:]]+Tabela1[[#This Row],[Rozliczenie 2025 potrz. fin.]]</f>
        <v>12847458</v>
      </c>
      <c r="AS541" s="3">
        <v>0</v>
      </c>
      <c r="AT541" s="3">
        <v>0</v>
      </c>
      <c r="AU541" s="3"/>
      <c r="AV541" s="3"/>
      <c r="AW541" s="3"/>
      <c r="AX541" s="3"/>
      <c r="AY541" s="3"/>
      <c r="AZ541" s="3"/>
      <c r="BA541" s="3">
        <v>244915</v>
      </c>
      <c r="BB541" s="3">
        <v>0</v>
      </c>
      <c r="BC541" s="3">
        <v>38.94</v>
      </c>
      <c r="BD541" s="3">
        <v>1348.25</v>
      </c>
      <c r="BE541" s="3">
        <v>0</v>
      </c>
      <c r="BF541" s="3">
        <v>2927.29</v>
      </c>
      <c r="BG541" s="3">
        <v>377782</v>
      </c>
      <c r="BH541" s="3">
        <v>3177</v>
      </c>
      <c r="BI541" s="3">
        <v>210804</v>
      </c>
      <c r="BJ541" s="3">
        <v>3239395.375</v>
      </c>
      <c r="BK541" s="3">
        <v>0</v>
      </c>
      <c r="BL541" s="3">
        <v>2908976.09</v>
      </c>
      <c r="BM541" s="3">
        <v>7139629.3200000003</v>
      </c>
      <c r="BN541" s="53">
        <v>0.72347537375376558</v>
      </c>
      <c r="BO541" s="54">
        <v>1.330809E-4</v>
      </c>
      <c r="BP541" s="70">
        <v>3347</v>
      </c>
      <c r="BQ541" s="71"/>
      <c r="BR541" s="70"/>
      <c r="BS541" s="72"/>
      <c r="BT541" s="72"/>
      <c r="BU541" s="70">
        <v>8618185</v>
      </c>
      <c r="BV541" s="70">
        <v>123853</v>
      </c>
      <c r="BW541" s="74">
        <v>6789737</v>
      </c>
      <c r="BX541" s="70">
        <v>15531775</v>
      </c>
    </row>
    <row r="542" spans="1:76" x14ac:dyDescent="0.3">
      <c r="A542" s="73" t="s">
        <v>10</v>
      </c>
      <c r="B542" s="2" t="s">
        <v>54</v>
      </c>
      <c r="C542" s="2" t="s">
        <v>18</v>
      </c>
      <c r="D542" s="2" t="s">
        <v>18</v>
      </c>
      <c r="E542" s="2" t="s">
        <v>19</v>
      </c>
      <c r="F542" s="17" t="str">
        <f>+Tabela1[[#This Row],[WK]]&amp;Tabela1[[#This Row],[PK]]&amp;Tabela1[[#This Row],[GK]]</f>
        <v>080404</v>
      </c>
      <c r="G542" s="2" t="s">
        <v>535</v>
      </c>
      <c r="H542" s="3">
        <v>613792150.03999996</v>
      </c>
      <c r="I542" s="4">
        <v>1.125</v>
      </c>
      <c r="J542" s="3">
        <v>690516168.79999995</v>
      </c>
      <c r="K542" s="4">
        <v>7.0000000000000007E-2</v>
      </c>
      <c r="L542" s="3">
        <v>48336132</v>
      </c>
      <c r="M542" s="3"/>
      <c r="N542" s="5"/>
      <c r="O542" s="3">
        <v>33190251.489999998</v>
      </c>
      <c r="P542" s="4">
        <v>1.125</v>
      </c>
      <c r="Q542" s="3">
        <v>37339032.93</v>
      </c>
      <c r="R542" s="4">
        <v>1.6E-2</v>
      </c>
      <c r="S542" s="3">
        <v>597425</v>
      </c>
      <c r="T542" s="3"/>
      <c r="U542" s="5"/>
      <c r="V542" s="3">
        <v>30692584</v>
      </c>
      <c r="W542" s="5"/>
      <c r="X542" s="3">
        <v>42615952</v>
      </c>
      <c r="Y542" s="3">
        <v>7387311</v>
      </c>
      <c r="Z542" s="3">
        <v>39788</v>
      </c>
      <c r="AA542" s="3">
        <v>2188031</v>
      </c>
      <c r="AB542" s="3">
        <v>26486046</v>
      </c>
      <c r="AC542" s="3">
        <v>6514776</v>
      </c>
      <c r="AD542" s="3">
        <v>11923369</v>
      </c>
      <c r="AE542" s="3">
        <v>0</v>
      </c>
      <c r="AF542" s="3">
        <v>48336132</v>
      </c>
      <c r="AG542" s="3">
        <v>597425</v>
      </c>
      <c r="AH542" s="3">
        <v>11923369</v>
      </c>
      <c r="AI542" s="3">
        <v>30692584</v>
      </c>
      <c r="AJ542" s="3">
        <v>979630</v>
      </c>
      <c r="AK542" s="3">
        <v>979630</v>
      </c>
      <c r="AL542" s="3">
        <v>2063054</v>
      </c>
      <c r="AM542" s="3">
        <v>-1083424</v>
      </c>
      <c r="AN542" s="3">
        <v>739636</v>
      </c>
      <c r="AO542" s="3">
        <v>0</v>
      </c>
      <c r="AP542" s="3">
        <v>-739636</v>
      </c>
      <c r="AQ542" s="3">
        <v>0</v>
      </c>
      <c r="AR542" s="3">
        <f>Tabela1[[#This Row],[Potrzeby finansowe 2027
w tym:]]+Tabela1[[#This Row],[Rozliczenie 2025 potrz. fin.]]</f>
        <v>42615952</v>
      </c>
      <c r="AS542" s="3">
        <v>0</v>
      </c>
      <c r="AT542" s="3">
        <v>0</v>
      </c>
      <c r="AU542" s="3"/>
      <c r="AV542" s="3"/>
      <c r="AW542" s="3"/>
      <c r="AX542" s="3"/>
      <c r="AY542" s="3"/>
      <c r="AZ542" s="3"/>
      <c r="BA542" s="3">
        <v>39788</v>
      </c>
      <c r="BB542" s="3">
        <v>0</v>
      </c>
      <c r="BC542" s="3">
        <v>0</v>
      </c>
      <c r="BD542" s="3">
        <v>0</v>
      </c>
      <c r="BE542" s="3">
        <v>509.38</v>
      </c>
      <c r="BF542" s="3">
        <v>431.83</v>
      </c>
      <c r="BG542" s="3">
        <v>1601893</v>
      </c>
      <c r="BH542" s="3">
        <v>15052</v>
      </c>
      <c r="BI542" s="3">
        <v>586138</v>
      </c>
      <c r="BJ542" s="3">
        <v>9007085.9224999994</v>
      </c>
      <c r="BK542" s="3">
        <v>7375307.04</v>
      </c>
      <c r="BL542" s="3">
        <v>827597.82</v>
      </c>
      <c r="BM542" s="3">
        <v>4871919.8899999997</v>
      </c>
      <c r="BN542" s="53">
        <v>0.88137619727110783</v>
      </c>
      <c r="BO542" s="54">
        <v>5.7735359999999995E-4</v>
      </c>
      <c r="BP542" s="70">
        <v>14520</v>
      </c>
      <c r="BQ542" s="71"/>
      <c r="BR542" s="70"/>
      <c r="BS542" s="72"/>
      <c r="BT542" s="72"/>
      <c r="BU542" s="70">
        <v>48336132</v>
      </c>
      <c r="BV542" s="70">
        <v>597425</v>
      </c>
      <c r="BW542" s="74">
        <v>11923369</v>
      </c>
      <c r="BX542" s="70">
        <v>60856926</v>
      </c>
    </row>
    <row r="543" spans="1:76" x14ac:dyDescent="0.3">
      <c r="A543" s="73" t="s">
        <v>10</v>
      </c>
      <c r="B543" s="2" t="s">
        <v>54</v>
      </c>
      <c r="C543" s="2" t="s">
        <v>18</v>
      </c>
      <c r="D543" s="2" t="s">
        <v>21</v>
      </c>
      <c r="E543" s="2" t="s">
        <v>15</v>
      </c>
      <c r="F543" s="17" t="str">
        <f>+Tabela1[[#This Row],[WK]]&amp;Tabela1[[#This Row],[PK]]&amp;Tabela1[[#This Row],[GK]]</f>
        <v>080405</v>
      </c>
      <c r="G543" s="2" t="s">
        <v>532</v>
      </c>
      <c r="H543" s="3">
        <v>312535046.42000002</v>
      </c>
      <c r="I543" s="4">
        <v>1.125</v>
      </c>
      <c r="J543" s="3">
        <v>351601927.22000003</v>
      </c>
      <c r="K543" s="4">
        <v>7.0000000000000007E-2</v>
      </c>
      <c r="L543" s="3">
        <v>24612135</v>
      </c>
      <c r="M543" s="3"/>
      <c r="N543" s="5"/>
      <c r="O543" s="3">
        <v>22280735.630000003</v>
      </c>
      <c r="P543" s="4">
        <v>1.125</v>
      </c>
      <c r="Q543" s="3">
        <v>25065827.579999998</v>
      </c>
      <c r="R543" s="4">
        <v>1.6E-2</v>
      </c>
      <c r="S543" s="3">
        <v>401053</v>
      </c>
      <c r="T543" s="3"/>
      <c r="U543" s="5"/>
      <c r="V543" s="3">
        <v>15468765</v>
      </c>
      <c r="W543" s="5"/>
      <c r="X543" s="3">
        <v>20555058</v>
      </c>
      <c r="Y543" s="3">
        <v>0</v>
      </c>
      <c r="Z543" s="3">
        <v>515697</v>
      </c>
      <c r="AA543" s="3">
        <v>1543558</v>
      </c>
      <c r="AB543" s="3">
        <v>12393636</v>
      </c>
      <c r="AC543" s="3">
        <v>6102167</v>
      </c>
      <c r="AD543" s="3">
        <v>6495650</v>
      </c>
      <c r="AE543" s="3">
        <v>0</v>
      </c>
      <c r="AF543" s="3">
        <v>24612135</v>
      </c>
      <c r="AG543" s="3">
        <v>401053</v>
      </c>
      <c r="AH543" s="3">
        <v>6495650</v>
      </c>
      <c r="AI543" s="3">
        <v>15468765</v>
      </c>
      <c r="AJ543" s="3">
        <v>159287</v>
      </c>
      <c r="AK543" s="3">
        <v>831673</v>
      </c>
      <c r="AL543" s="3">
        <v>1281156</v>
      </c>
      <c r="AM543" s="3">
        <v>-449483</v>
      </c>
      <c r="AN543" s="3">
        <v>775725</v>
      </c>
      <c r="AO543" s="3">
        <v>0</v>
      </c>
      <c r="AP543" s="3">
        <v>-103339</v>
      </c>
      <c r="AQ543" s="3">
        <v>672386</v>
      </c>
      <c r="AR543" s="3">
        <f>Tabela1[[#This Row],[Potrzeby finansowe 2027
w tym:]]+Tabela1[[#This Row],[Rozliczenie 2025 potrz. fin.]]</f>
        <v>21227444</v>
      </c>
      <c r="AS543" s="3">
        <v>0</v>
      </c>
      <c r="AT543" s="3">
        <v>0</v>
      </c>
      <c r="AU543" s="3"/>
      <c r="AV543" s="3"/>
      <c r="AW543" s="3"/>
      <c r="AX543" s="3"/>
      <c r="AY543" s="3"/>
      <c r="AZ543" s="3"/>
      <c r="BA543" s="3">
        <v>515697</v>
      </c>
      <c r="BB543" s="3">
        <v>0</v>
      </c>
      <c r="BC543" s="3">
        <v>0</v>
      </c>
      <c r="BD543" s="3">
        <v>4670.3</v>
      </c>
      <c r="BE543" s="3">
        <v>513.86</v>
      </c>
      <c r="BF543" s="3">
        <v>718.68</v>
      </c>
      <c r="BG543" s="3">
        <v>798606</v>
      </c>
      <c r="BH543" s="3">
        <v>7504</v>
      </c>
      <c r="BI543" s="3">
        <v>744952</v>
      </c>
      <c r="BJ543" s="3">
        <v>11447558.209999999</v>
      </c>
      <c r="BK543" s="3">
        <v>7472613.4899999993</v>
      </c>
      <c r="BL543" s="3">
        <v>4049265.38</v>
      </c>
      <c r="BM543" s="3">
        <v>7801248.1200000001</v>
      </c>
      <c r="BN543" s="53">
        <v>1.0384096695671639</v>
      </c>
      <c r="BO543" s="54">
        <v>2.555066E-4</v>
      </c>
      <c r="BP543" s="70">
        <v>6425</v>
      </c>
      <c r="BQ543" s="71"/>
      <c r="BR543" s="70"/>
      <c r="BS543" s="72"/>
      <c r="BT543" s="72"/>
      <c r="BU543" s="70">
        <v>24612135</v>
      </c>
      <c r="BV543" s="70">
        <v>401053</v>
      </c>
      <c r="BW543" s="74">
        <v>6495650</v>
      </c>
      <c r="BX543" s="70">
        <v>31508838</v>
      </c>
    </row>
    <row r="544" spans="1:76" x14ac:dyDescent="0.3">
      <c r="A544" s="73" t="s">
        <v>10</v>
      </c>
      <c r="B544" s="2" t="s">
        <v>54</v>
      </c>
      <c r="C544" s="2" t="s">
        <v>18</v>
      </c>
      <c r="D544" s="2" t="s">
        <v>23</v>
      </c>
      <c r="E544" s="2" t="s">
        <v>19</v>
      </c>
      <c r="F544" s="17" t="str">
        <f>+Tabela1[[#This Row],[WK]]&amp;Tabela1[[#This Row],[PK]]&amp;Tabela1[[#This Row],[GK]]</f>
        <v>080406</v>
      </c>
      <c r="G544" s="2" t="s">
        <v>536</v>
      </c>
      <c r="H544" s="3">
        <v>188182588.53</v>
      </c>
      <c r="I544" s="4">
        <v>1.125</v>
      </c>
      <c r="J544" s="3">
        <v>211705412.09999999</v>
      </c>
      <c r="K544" s="4">
        <v>7.0000000000000007E-2</v>
      </c>
      <c r="L544" s="3">
        <v>14819379</v>
      </c>
      <c r="M544" s="3"/>
      <c r="N544" s="5"/>
      <c r="O544" s="3">
        <v>7521618.9399999995</v>
      </c>
      <c r="P544" s="4">
        <v>1.125</v>
      </c>
      <c r="Q544" s="3">
        <v>8461821.3100000005</v>
      </c>
      <c r="R544" s="4">
        <v>1.6E-2</v>
      </c>
      <c r="S544" s="3">
        <v>135389</v>
      </c>
      <c r="T544" s="3"/>
      <c r="U544" s="5"/>
      <c r="V544" s="3">
        <v>9837710</v>
      </c>
      <c r="W544" s="5"/>
      <c r="X544" s="3">
        <v>21050604</v>
      </c>
      <c r="Y544" s="3">
        <v>2877481</v>
      </c>
      <c r="Z544" s="3">
        <v>66606</v>
      </c>
      <c r="AA544" s="3">
        <v>1051638</v>
      </c>
      <c r="AB544" s="3">
        <v>13454030</v>
      </c>
      <c r="AC544" s="3">
        <v>3600849</v>
      </c>
      <c r="AD544" s="3">
        <v>11212894</v>
      </c>
      <c r="AE544" s="3">
        <v>0</v>
      </c>
      <c r="AF544" s="3">
        <v>14819379</v>
      </c>
      <c r="AG544" s="3">
        <v>135389</v>
      </c>
      <c r="AH544" s="3">
        <v>11212894</v>
      </c>
      <c r="AI544" s="3">
        <v>9837710</v>
      </c>
      <c r="AJ544" s="3">
        <v>609797</v>
      </c>
      <c r="AK544" s="3">
        <v>609797</v>
      </c>
      <c r="AL544" s="3">
        <v>457314</v>
      </c>
      <c r="AM544" s="3">
        <v>152483</v>
      </c>
      <c r="AN544" s="3">
        <v>726984</v>
      </c>
      <c r="AO544" s="3">
        <v>0</v>
      </c>
      <c r="AP544" s="3">
        <v>-726984</v>
      </c>
      <c r="AQ544" s="3">
        <v>0</v>
      </c>
      <c r="AR544" s="3">
        <f>Tabela1[[#This Row],[Potrzeby finansowe 2027
w tym:]]+Tabela1[[#This Row],[Rozliczenie 2025 potrz. fin.]]</f>
        <v>21050604</v>
      </c>
      <c r="AS544" s="3">
        <v>0</v>
      </c>
      <c r="AT544" s="3">
        <v>0</v>
      </c>
      <c r="AU544" s="3"/>
      <c r="AV544" s="3"/>
      <c r="AW544" s="3"/>
      <c r="AX544" s="3"/>
      <c r="AY544" s="3"/>
      <c r="AZ544" s="3"/>
      <c r="BA544" s="3">
        <v>66606</v>
      </c>
      <c r="BB544" s="3">
        <v>0</v>
      </c>
      <c r="BC544" s="3">
        <v>0</v>
      </c>
      <c r="BD544" s="3">
        <v>667.33</v>
      </c>
      <c r="BE544" s="3">
        <v>0</v>
      </c>
      <c r="BF544" s="3">
        <v>0</v>
      </c>
      <c r="BG544" s="3">
        <v>524245</v>
      </c>
      <c r="BH544" s="3">
        <v>4926</v>
      </c>
      <c r="BI544" s="3">
        <v>527393</v>
      </c>
      <c r="BJ544" s="3">
        <v>8104357.3149999985</v>
      </c>
      <c r="BK544" s="3">
        <v>5239672.2299999986</v>
      </c>
      <c r="BL544" s="3">
        <v>1438286.35</v>
      </c>
      <c r="BM544" s="3">
        <v>8582167.6400000006</v>
      </c>
      <c r="BN544" s="53">
        <v>0.85512623224494755</v>
      </c>
      <c r="BO544" s="54">
        <v>1.8415479999999999E-4</v>
      </c>
      <c r="BP544" s="70">
        <v>4631</v>
      </c>
      <c r="BQ544" s="71"/>
      <c r="BR544" s="70"/>
      <c r="BS544" s="72"/>
      <c r="BT544" s="72"/>
      <c r="BU544" s="70">
        <v>14819379</v>
      </c>
      <c r="BV544" s="70">
        <v>135389</v>
      </c>
      <c r="BW544" s="74">
        <v>11212894</v>
      </c>
      <c r="BX544" s="70">
        <v>26167662</v>
      </c>
    </row>
    <row r="545" spans="1:76" x14ac:dyDescent="0.3">
      <c r="A545" s="73" t="s">
        <v>10</v>
      </c>
      <c r="B545" s="2" t="s">
        <v>54</v>
      </c>
      <c r="C545" s="2" t="s">
        <v>18</v>
      </c>
      <c r="D545" s="2" t="s">
        <v>30</v>
      </c>
      <c r="E545" s="2" t="s">
        <v>19</v>
      </c>
      <c r="F545" s="17" t="str">
        <f>+Tabela1[[#This Row],[WK]]&amp;Tabela1[[#This Row],[PK]]&amp;Tabela1[[#This Row],[GK]]</f>
        <v>080407</v>
      </c>
      <c r="G545" s="2" t="s">
        <v>537</v>
      </c>
      <c r="H545" s="3">
        <v>329783914.10000002</v>
      </c>
      <c r="I545" s="4">
        <v>1.125</v>
      </c>
      <c r="J545" s="3">
        <v>371006903.36000001</v>
      </c>
      <c r="K545" s="4">
        <v>7.0000000000000007E-2</v>
      </c>
      <c r="L545" s="3">
        <v>25970483</v>
      </c>
      <c r="M545" s="3"/>
      <c r="N545" s="5"/>
      <c r="O545" s="3">
        <v>7227336.7800000003</v>
      </c>
      <c r="P545" s="4">
        <v>1.125</v>
      </c>
      <c r="Q545" s="3">
        <v>8130753.8799999999</v>
      </c>
      <c r="R545" s="4">
        <v>1.6E-2</v>
      </c>
      <c r="S545" s="3">
        <v>130092</v>
      </c>
      <c r="T545" s="3"/>
      <c r="U545" s="5"/>
      <c r="V545" s="3">
        <v>15981004</v>
      </c>
      <c r="W545" s="5"/>
      <c r="X545" s="3">
        <v>23467685</v>
      </c>
      <c r="Y545" s="3">
        <v>1582810</v>
      </c>
      <c r="Z545" s="3">
        <v>224198</v>
      </c>
      <c r="AA545" s="3">
        <v>1555676</v>
      </c>
      <c r="AB545" s="3">
        <v>13551307</v>
      </c>
      <c r="AC545" s="3">
        <v>6553694</v>
      </c>
      <c r="AD545" s="3">
        <v>7486681</v>
      </c>
      <c r="AE545" s="3">
        <v>0</v>
      </c>
      <c r="AF545" s="3">
        <v>25970483</v>
      </c>
      <c r="AG545" s="3">
        <v>130092</v>
      </c>
      <c r="AH545" s="3">
        <v>7486681</v>
      </c>
      <c r="AI545" s="3">
        <v>15981004</v>
      </c>
      <c r="AJ545" s="3">
        <v>-1372921</v>
      </c>
      <c r="AK545" s="3">
        <v>-1372921</v>
      </c>
      <c r="AL545" s="3">
        <v>1153999</v>
      </c>
      <c r="AM545" s="3">
        <v>-2526920</v>
      </c>
      <c r="AN545" s="3">
        <v>-80688</v>
      </c>
      <c r="AO545" s="3">
        <v>0</v>
      </c>
      <c r="AP545" s="3">
        <v>80688</v>
      </c>
      <c r="AQ545" s="3">
        <v>0</v>
      </c>
      <c r="AR545" s="3">
        <f>Tabela1[[#This Row],[Potrzeby finansowe 2027
w tym:]]+Tabela1[[#This Row],[Rozliczenie 2025 potrz. fin.]]</f>
        <v>23467685</v>
      </c>
      <c r="AS545" s="3">
        <v>0</v>
      </c>
      <c r="AT545" s="3">
        <v>0</v>
      </c>
      <c r="AU545" s="3"/>
      <c r="AV545" s="3"/>
      <c r="AW545" s="3"/>
      <c r="AX545" s="3"/>
      <c r="AY545" s="3"/>
      <c r="AZ545" s="3"/>
      <c r="BA545" s="3">
        <v>224198</v>
      </c>
      <c r="BB545" s="3">
        <v>0</v>
      </c>
      <c r="BC545" s="3">
        <v>47.06</v>
      </c>
      <c r="BD545" s="3">
        <v>1220.0899999999999</v>
      </c>
      <c r="BE545" s="3">
        <v>25.91</v>
      </c>
      <c r="BF545" s="3">
        <v>2569.02</v>
      </c>
      <c r="BG545" s="3">
        <v>761783</v>
      </c>
      <c r="BH545" s="3">
        <v>7158</v>
      </c>
      <c r="BI545" s="3">
        <v>793893</v>
      </c>
      <c r="BJ545" s="3">
        <v>12199624.1175</v>
      </c>
      <c r="BK545" s="3">
        <v>8026805.879999999</v>
      </c>
      <c r="BL545" s="3">
        <v>2743745.36</v>
      </c>
      <c r="BM545" s="3">
        <v>11203782.23</v>
      </c>
      <c r="BN545" s="53">
        <v>0.94360538317338649</v>
      </c>
      <c r="BO545" s="54">
        <v>2.6021550000000001E-4</v>
      </c>
      <c r="BP545" s="70">
        <v>6544</v>
      </c>
      <c r="BQ545" s="71"/>
      <c r="BR545" s="70"/>
      <c r="BS545" s="72"/>
      <c r="BT545" s="72"/>
      <c r="BU545" s="70">
        <v>25970483</v>
      </c>
      <c r="BV545" s="70">
        <v>130092</v>
      </c>
      <c r="BW545" s="74">
        <v>7486681</v>
      </c>
      <c r="BX545" s="70">
        <v>33587256</v>
      </c>
    </row>
    <row r="546" spans="1:76" x14ac:dyDescent="0.3">
      <c r="A546" s="73" t="s">
        <v>10</v>
      </c>
      <c r="B546" s="2" t="s">
        <v>54</v>
      </c>
      <c r="C546" s="2" t="s">
        <v>18</v>
      </c>
      <c r="D546" s="2" t="s">
        <v>54</v>
      </c>
      <c r="E546" s="2" t="s">
        <v>15</v>
      </c>
      <c r="F546" s="17" t="str">
        <f>+Tabela1[[#This Row],[WK]]&amp;Tabela1[[#This Row],[PK]]&amp;Tabela1[[#This Row],[GK]]</f>
        <v>080408</v>
      </c>
      <c r="G546" s="2" t="s">
        <v>538</v>
      </c>
      <c r="H546" s="3">
        <v>121330908.91</v>
      </c>
      <c r="I546" s="4">
        <v>1.125</v>
      </c>
      <c r="J546" s="3">
        <v>136497272.52000001</v>
      </c>
      <c r="K546" s="4">
        <v>7.0000000000000007E-2</v>
      </c>
      <c r="L546" s="3">
        <v>9554809</v>
      </c>
      <c r="M546" s="3"/>
      <c r="N546" s="5"/>
      <c r="O546" s="3">
        <v>6238479.2000000002</v>
      </c>
      <c r="P546" s="4">
        <v>1.125</v>
      </c>
      <c r="Q546" s="3">
        <v>7018289.0999999996</v>
      </c>
      <c r="R546" s="4">
        <v>1.6E-2</v>
      </c>
      <c r="S546" s="3">
        <v>112293</v>
      </c>
      <c r="T546" s="3"/>
      <c r="U546" s="5"/>
      <c r="V546" s="3">
        <v>6548831</v>
      </c>
      <c r="W546" s="5"/>
      <c r="X546" s="3">
        <v>13071978</v>
      </c>
      <c r="Y546" s="3">
        <v>3718968</v>
      </c>
      <c r="Z546" s="3">
        <v>86255</v>
      </c>
      <c r="AA546" s="3">
        <v>724778</v>
      </c>
      <c r="AB546" s="3">
        <v>6809926</v>
      </c>
      <c r="AC546" s="3">
        <v>1732051</v>
      </c>
      <c r="AD546" s="3">
        <v>6523147</v>
      </c>
      <c r="AE546" s="3">
        <v>0</v>
      </c>
      <c r="AF546" s="3">
        <v>9554809</v>
      </c>
      <c r="AG546" s="3">
        <v>112293</v>
      </c>
      <c r="AH546" s="3">
        <v>6523147</v>
      </c>
      <c r="AI546" s="3">
        <v>6548831</v>
      </c>
      <c r="AJ546" s="3">
        <v>663573</v>
      </c>
      <c r="AK546" s="3">
        <v>663573</v>
      </c>
      <c r="AL546" s="3">
        <v>342515</v>
      </c>
      <c r="AM546" s="3">
        <v>321058</v>
      </c>
      <c r="AN546" s="3">
        <v>-464716</v>
      </c>
      <c r="AO546" s="3">
        <v>0</v>
      </c>
      <c r="AP546" s="3">
        <v>464716</v>
      </c>
      <c r="AQ546" s="3">
        <v>0</v>
      </c>
      <c r="AR546" s="3">
        <f>Tabela1[[#This Row],[Potrzeby finansowe 2027
w tym:]]+Tabela1[[#This Row],[Rozliczenie 2025 potrz. fin.]]</f>
        <v>13071978</v>
      </c>
      <c r="AS546" s="3">
        <v>0</v>
      </c>
      <c r="AT546" s="3">
        <v>0</v>
      </c>
      <c r="AU546" s="3"/>
      <c r="AV546" s="3"/>
      <c r="AW546" s="3"/>
      <c r="AX546" s="3"/>
      <c r="AY546" s="3"/>
      <c r="AZ546" s="3"/>
      <c r="BA546" s="3">
        <v>86255</v>
      </c>
      <c r="BB546" s="3">
        <v>0</v>
      </c>
      <c r="BC546" s="3">
        <v>0</v>
      </c>
      <c r="BD546" s="3">
        <v>863.97</v>
      </c>
      <c r="BE546" s="3">
        <v>0.45</v>
      </c>
      <c r="BF546" s="3">
        <v>0</v>
      </c>
      <c r="BG546" s="3">
        <v>377782</v>
      </c>
      <c r="BH546" s="3">
        <v>3277</v>
      </c>
      <c r="BI546" s="3">
        <v>346996</v>
      </c>
      <c r="BJ546" s="3">
        <v>5332233.5</v>
      </c>
      <c r="BK546" s="3">
        <v>3240311</v>
      </c>
      <c r="BL546" s="3">
        <v>0</v>
      </c>
      <c r="BM546" s="3">
        <v>8367690</v>
      </c>
      <c r="BN546" s="53">
        <v>0.74979062328045287</v>
      </c>
      <c r="BO546" s="54">
        <v>1.3119729999999999E-4</v>
      </c>
      <c r="BP546" s="70">
        <v>3300</v>
      </c>
      <c r="BQ546" s="71"/>
      <c r="BR546" s="70"/>
      <c r="BS546" s="72"/>
      <c r="BT546" s="72"/>
      <c r="BU546" s="70">
        <v>9554809</v>
      </c>
      <c r="BV546" s="70">
        <v>112293</v>
      </c>
      <c r="BW546" s="74">
        <v>6523147</v>
      </c>
      <c r="BX546" s="70">
        <v>16190249</v>
      </c>
    </row>
    <row r="547" spans="1:76" x14ac:dyDescent="0.3">
      <c r="A547" s="73" t="s">
        <v>10</v>
      </c>
      <c r="B547" s="2" t="s">
        <v>54</v>
      </c>
      <c r="C547" s="2" t="s">
        <v>21</v>
      </c>
      <c r="D547" s="2" t="s">
        <v>12</v>
      </c>
      <c r="E547" s="2" t="s">
        <v>19</v>
      </c>
      <c r="F547" s="17" t="str">
        <f>+Tabela1[[#This Row],[WK]]&amp;Tabela1[[#This Row],[PK]]&amp;Tabela1[[#This Row],[GK]]</f>
        <v>080501</v>
      </c>
      <c r="G547" s="2" t="s">
        <v>539</v>
      </c>
      <c r="H547" s="3">
        <v>217917563.52000001</v>
      </c>
      <c r="I547" s="4">
        <v>1.125</v>
      </c>
      <c r="J547" s="3">
        <v>245157258.96000001</v>
      </c>
      <c r="K547" s="4">
        <v>7.0000000000000007E-2</v>
      </c>
      <c r="L547" s="3">
        <v>17161008</v>
      </c>
      <c r="M547" s="3"/>
      <c r="N547" s="5"/>
      <c r="O547" s="3">
        <v>7766122.5300000003</v>
      </c>
      <c r="P547" s="4">
        <v>1.125</v>
      </c>
      <c r="Q547" s="3">
        <v>8736887.8499999996</v>
      </c>
      <c r="R547" s="4">
        <v>1.6E-2</v>
      </c>
      <c r="S547" s="3">
        <v>139790</v>
      </c>
      <c r="T547" s="3"/>
      <c r="U547" s="5"/>
      <c r="V547" s="3">
        <v>10396227</v>
      </c>
      <c r="W547" s="5"/>
      <c r="X547" s="3">
        <v>18302567</v>
      </c>
      <c r="Y547" s="3">
        <v>5923733</v>
      </c>
      <c r="Z547" s="3">
        <v>1074892</v>
      </c>
      <c r="AA547" s="3">
        <v>1165422</v>
      </c>
      <c r="AB547" s="3">
        <v>10138520</v>
      </c>
      <c r="AC547" s="3">
        <v>0</v>
      </c>
      <c r="AD547" s="3">
        <v>7684226</v>
      </c>
      <c r="AE547" s="3">
        <v>0</v>
      </c>
      <c r="AF547" s="3">
        <v>17161008</v>
      </c>
      <c r="AG547" s="3">
        <v>139790</v>
      </c>
      <c r="AH547" s="3">
        <v>7684226</v>
      </c>
      <c r="AI547" s="3">
        <v>10396227</v>
      </c>
      <c r="AJ547" s="3">
        <v>584899</v>
      </c>
      <c r="AK547" s="3">
        <v>362785</v>
      </c>
      <c r="AL547" s="3">
        <v>454086</v>
      </c>
      <c r="AM547" s="3">
        <v>-91301</v>
      </c>
      <c r="AN547" s="3">
        <v>-222114</v>
      </c>
      <c r="AO547" s="3">
        <v>0</v>
      </c>
      <c r="AP547" s="3">
        <v>0</v>
      </c>
      <c r="AQ547" s="3">
        <v>-222114</v>
      </c>
      <c r="AR547" s="3">
        <f>Tabela1[[#This Row],[Potrzeby finansowe 2027
w tym:]]+Tabela1[[#This Row],[Rozliczenie 2025 potrz. fin.]]</f>
        <v>18080453</v>
      </c>
      <c r="AS547" s="3">
        <v>0</v>
      </c>
      <c r="AT547" s="3">
        <v>0</v>
      </c>
      <c r="AU547" s="3"/>
      <c r="AV547" s="3"/>
      <c r="AW547" s="3"/>
      <c r="AX547" s="3"/>
      <c r="AY547" s="3"/>
      <c r="AZ547" s="3"/>
      <c r="BA547" s="3">
        <v>1074892</v>
      </c>
      <c r="BB547" s="3">
        <v>0</v>
      </c>
      <c r="BC547" s="3">
        <v>93.57</v>
      </c>
      <c r="BD547" s="3">
        <v>7843.78</v>
      </c>
      <c r="BE547" s="3">
        <v>1722.95</v>
      </c>
      <c r="BF547" s="3">
        <v>5256.69</v>
      </c>
      <c r="BG547" s="3">
        <v>645994</v>
      </c>
      <c r="BH547" s="3">
        <v>6070</v>
      </c>
      <c r="BI547" s="3">
        <v>519428</v>
      </c>
      <c r="BJ547" s="3">
        <v>7981964.1950000003</v>
      </c>
      <c r="BK547" s="3">
        <v>4958270.8499999996</v>
      </c>
      <c r="BL547" s="3">
        <v>1563605.58</v>
      </c>
      <c r="BM547" s="3">
        <v>8967562.2200000007</v>
      </c>
      <c r="BN547" s="53">
        <v>0.78433358514497831</v>
      </c>
      <c r="BO547" s="54">
        <v>2.5012299999999999E-4</v>
      </c>
      <c r="BP547" s="70">
        <v>6290</v>
      </c>
      <c r="BQ547" s="71"/>
      <c r="BR547" s="70"/>
      <c r="BS547" s="72"/>
      <c r="BT547" s="72"/>
      <c r="BU547" s="70">
        <v>17161008</v>
      </c>
      <c r="BV547" s="70">
        <v>139790</v>
      </c>
      <c r="BW547" s="74">
        <v>7684226</v>
      </c>
      <c r="BX547" s="70">
        <v>24985024</v>
      </c>
    </row>
    <row r="548" spans="1:76" x14ac:dyDescent="0.3">
      <c r="A548" s="73" t="s">
        <v>10</v>
      </c>
      <c r="B548" s="2" t="s">
        <v>54</v>
      </c>
      <c r="C548" s="2" t="s">
        <v>21</v>
      </c>
      <c r="D548" s="2" t="s">
        <v>11</v>
      </c>
      <c r="E548" s="2" t="s">
        <v>15</v>
      </c>
      <c r="F548" s="17" t="str">
        <f>+Tabela1[[#This Row],[WK]]&amp;Tabela1[[#This Row],[PK]]&amp;Tabela1[[#This Row],[GK]]</f>
        <v>080502</v>
      </c>
      <c r="G548" s="2" t="s">
        <v>540</v>
      </c>
      <c r="H548" s="3">
        <v>145012444.81999999</v>
      </c>
      <c r="I548" s="4">
        <v>1.125</v>
      </c>
      <c r="J548" s="3">
        <v>163139000.41999999</v>
      </c>
      <c r="K548" s="4">
        <v>7.0000000000000007E-2</v>
      </c>
      <c r="L548" s="3">
        <v>11419730</v>
      </c>
      <c r="M548" s="3"/>
      <c r="N548" s="5"/>
      <c r="O548" s="3">
        <v>24830098.140000001</v>
      </c>
      <c r="P548" s="4">
        <v>1.125</v>
      </c>
      <c r="Q548" s="3">
        <v>27933860.41</v>
      </c>
      <c r="R548" s="4">
        <v>1.6E-2</v>
      </c>
      <c r="S548" s="3">
        <v>446942</v>
      </c>
      <c r="T548" s="3"/>
      <c r="U548" s="5"/>
      <c r="V548" s="3">
        <v>7721477</v>
      </c>
      <c r="W548" s="5"/>
      <c r="X548" s="3">
        <v>10887247</v>
      </c>
      <c r="Y548" s="3">
        <v>0</v>
      </c>
      <c r="Z548" s="3">
        <v>746786</v>
      </c>
      <c r="AA548" s="3">
        <v>709391</v>
      </c>
      <c r="AB548" s="3">
        <v>7318003</v>
      </c>
      <c r="AC548" s="3">
        <v>2113067</v>
      </c>
      <c r="AD548" s="3">
        <v>3165770</v>
      </c>
      <c r="AE548" s="3">
        <v>0</v>
      </c>
      <c r="AF548" s="3">
        <v>11419730</v>
      </c>
      <c r="AG548" s="3">
        <v>446942</v>
      </c>
      <c r="AH548" s="3">
        <v>3165770</v>
      </c>
      <c r="AI548" s="3">
        <v>7721477</v>
      </c>
      <c r="AJ548" s="3">
        <v>159009</v>
      </c>
      <c r="AK548" s="3">
        <v>159009</v>
      </c>
      <c r="AL548" s="3">
        <v>581959</v>
      </c>
      <c r="AM548" s="3">
        <v>-422950</v>
      </c>
      <c r="AN548" s="3">
        <v>-309102</v>
      </c>
      <c r="AO548" s="3">
        <v>0</v>
      </c>
      <c r="AP548" s="3">
        <v>309102</v>
      </c>
      <c r="AQ548" s="3">
        <v>0</v>
      </c>
      <c r="AR548" s="3">
        <f>Tabela1[[#This Row],[Potrzeby finansowe 2027
w tym:]]+Tabela1[[#This Row],[Rozliczenie 2025 potrz. fin.]]</f>
        <v>10887247</v>
      </c>
      <c r="AS548" s="3">
        <v>0</v>
      </c>
      <c r="AT548" s="3">
        <v>0</v>
      </c>
      <c r="AU548" s="3"/>
      <c r="AV548" s="3"/>
      <c r="AW548" s="3"/>
      <c r="AX548" s="3"/>
      <c r="AY548" s="3"/>
      <c r="AZ548" s="3"/>
      <c r="BA548" s="3">
        <v>746786</v>
      </c>
      <c r="BB548" s="3">
        <v>7.9</v>
      </c>
      <c r="BC548" s="3">
        <v>57.55</v>
      </c>
      <c r="BD548" s="3">
        <v>7132.07</v>
      </c>
      <c r="BE548" s="3">
        <v>211.02</v>
      </c>
      <c r="BF548" s="3">
        <v>0</v>
      </c>
      <c r="BG548" s="3">
        <v>431763</v>
      </c>
      <c r="BH548" s="3">
        <v>4057</v>
      </c>
      <c r="BI548" s="3">
        <v>277628</v>
      </c>
      <c r="BJ548" s="3">
        <v>4266261.0225000009</v>
      </c>
      <c r="BK548" s="3">
        <v>2104485.3900000006</v>
      </c>
      <c r="BL548" s="3">
        <v>171034.73</v>
      </c>
      <c r="BM548" s="3">
        <v>8305033.0700000003</v>
      </c>
      <c r="BN548" s="53">
        <v>1.0448877572908799</v>
      </c>
      <c r="BO548" s="54">
        <v>1.5501189999999999E-4</v>
      </c>
      <c r="BP548" s="70">
        <v>3898</v>
      </c>
      <c r="BQ548" s="71"/>
      <c r="BR548" s="70"/>
      <c r="BS548" s="72"/>
      <c r="BT548" s="72"/>
      <c r="BU548" s="70">
        <v>11419730</v>
      </c>
      <c r="BV548" s="70">
        <v>446942</v>
      </c>
      <c r="BW548" s="74">
        <v>3165770</v>
      </c>
      <c r="BX548" s="70">
        <v>15032442</v>
      </c>
    </row>
    <row r="549" spans="1:76" x14ac:dyDescent="0.3">
      <c r="A549" s="73" t="s">
        <v>10</v>
      </c>
      <c r="B549" s="2" t="s">
        <v>54</v>
      </c>
      <c r="C549" s="2" t="s">
        <v>21</v>
      </c>
      <c r="D549" s="2" t="s">
        <v>16</v>
      </c>
      <c r="E549" s="2" t="s">
        <v>19</v>
      </c>
      <c r="F549" s="17" t="str">
        <f>+Tabela1[[#This Row],[WK]]&amp;Tabela1[[#This Row],[PK]]&amp;Tabela1[[#This Row],[GK]]</f>
        <v>080503</v>
      </c>
      <c r="G549" s="2" t="s">
        <v>541</v>
      </c>
      <c r="H549" s="3">
        <v>237674698.96000001</v>
      </c>
      <c r="I549" s="4">
        <v>1.125</v>
      </c>
      <c r="J549" s="3">
        <v>267384036.33000001</v>
      </c>
      <c r="K549" s="4">
        <v>7.0000000000000007E-2</v>
      </c>
      <c r="L549" s="3">
        <v>18716883</v>
      </c>
      <c r="M549" s="3"/>
      <c r="N549" s="5"/>
      <c r="O549" s="3">
        <v>14276882.919999998</v>
      </c>
      <c r="P549" s="4">
        <v>1.125</v>
      </c>
      <c r="Q549" s="3">
        <v>16061493.289999999</v>
      </c>
      <c r="R549" s="4">
        <v>1.6E-2</v>
      </c>
      <c r="S549" s="3">
        <v>256984</v>
      </c>
      <c r="T549" s="3"/>
      <c r="U549" s="5"/>
      <c r="V549" s="3">
        <v>11032708</v>
      </c>
      <c r="W549" s="5"/>
      <c r="X549" s="3">
        <v>20278547</v>
      </c>
      <c r="Y549" s="3">
        <v>5282295</v>
      </c>
      <c r="Z549" s="3">
        <v>186791</v>
      </c>
      <c r="AA549" s="3">
        <v>1209825</v>
      </c>
      <c r="AB549" s="3">
        <v>13243354</v>
      </c>
      <c r="AC549" s="3">
        <v>356282</v>
      </c>
      <c r="AD549" s="3">
        <v>9541568</v>
      </c>
      <c r="AE549" s="3">
        <v>0</v>
      </c>
      <c r="AF549" s="3">
        <v>18716883</v>
      </c>
      <c r="AG549" s="3">
        <v>256984</v>
      </c>
      <c r="AH549" s="3">
        <v>9541568</v>
      </c>
      <c r="AI549" s="3">
        <v>11032708</v>
      </c>
      <c r="AJ549" s="3">
        <v>1508564</v>
      </c>
      <c r="AK549" s="3">
        <v>1804293</v>
      </c>
      <c r="AL549" s="3">
        <v>684083</v>
      </c>
      <c r="AM549" s="3">
        <v>1120210</v>
      </c>
      <c r="AN549" s="3">
        <v>295729</v>
      </c>
      <c r="AO549" s="3">
        <v>0</v>
      </c>
      <c r="AP549" s="3">
        <v>0</v>
      </c>
      <c r="AQ549" s="3">
        <v>295729</v>
      </c>
      <c r="AR549" s="3">
        <f>Tabela1[[#This Row],[Potrzeby finansowe 2027
w tym:]]+Tabela1[[#This Row],[Rozliczenie 2025 potrz. fin.]]</f>
        <v>20574276</v>
      </c>
      <c r="AS549" s="3">
        <v>0</v>
      </c>
      <c r="AT549" s="3">
        <v>0</v>
      </c>
      <c r="AU549" s="3"/>
      <c r="AV549" s="3"/>
      <c r="AW549" s="3"/>
      <c r="AX549" s="3"/>
      <c r="AY549" s="3"/>
      <c r="AZ549" s="3"/>
      <c r="BA549" s="3">
        <v>186791</v>
      </c>
      <c r="BB549" s="3">
        <v>0</v>
      </c>
      <c r="BC549" s="3">
        <v>0</v>
      </c>
      <c r="BD549" s="3">
        <v>1871.47</v>
      </c>
      <c r="BE549" s="3">
        <v>0</v>
      </c>
      <c r="BF549" s="3">
        <v>0</v>
      </c>
      <c r="BG549" s="3">
        <v>647697</v>
      </c>
      <c r="BH549" s="3">
        <v>6086</v>
      </c>
      <c r="BI549" s="3">
        <v>562128</v>
      </c>
      <c r="BJ549" s="3">
        <v>8638135.1799999997</v>
      </c>
      <c r="BK549" s="3">
        <v>6145396.5000000009</v>
      </c>
      <c r="BL549" s="3">
        <v>1237167.96</v>
      </c>
      <c r="BM549" s="3">
        <v>7496618.7999999998</v>
      </c>
      <c r="BN549" s="53">
        <v>0.81110209563246694</v>
      </c>
      <c r="BO549" s="54">
        <v>2.5927090000000001E-4</v>
      </c>
      <c r="BP549" s="70">
        <v>6520</v>
      </c>
      <c r="BQ549" s="71"/>
      <c r="BR549" s="70"/>
      <c r="BS549" s="72"/>
      <c r="BT549" s="72"/>
      <c r="BU549" s="70">
        <v>18716883</v>
      </c>
      <c r="BV549" s="70">
        <v>256984</v>
      </c>
      <c r="BW549" s="74">
        <v>9541568</v>
      </c>
      <c r="BX549" s="70">
        <v>28515435</v>
      </c>
    </row>
    <row r="550" spans="1:76" x14ac:dyDescent="0.3">
      <c r="A550" s="73" t="s">
        <v>10</v>
      </c>
      <c r="B550" s="2" t="s">
        <v>54</v>
      </c>
      <c r="C550" s="2" t="s">
        <v>21</v>
      </c>
      <c r="D550" s="2" t="s">
        <v>18</v>
      </c>
      <c r="E550" s="2" t="s">
        <v>19</v>
      </c>
      <c r="F550" s="17" t="str">
        <f>+Tabela1[[#This Row],[WK]]&amp;Tabela1[[#This Row],[PK]]&amp;Tabela1[[#This Row],[GK]]</f>
        <v>080504</v>
      </c>
      <c r="G550" s="2" t="s">
        <v>542</v>
      </c>
      <c r="H550" s="3">
        <v>434533630.06</v>
      </c>
      <c r="I550" s="4">
        <v>1.125</v>
      </c>
      <c r="J550" s="3">
        <v>488850333.81999999</v>
      </c>
      <c r="K550" s="4">
        <v>7.0000000000000007E-2</v>
      </c>
      <c r="L550" s="3">
        <v>34219523</v>
      </c>
      <c r="M550" s="3"/>
      <c r="N550" s="5"/>
      <c r="O550" s="3">
        <v>39521980.549999997</v>
      </c>
      <c r="P550" s="4">
        <v>1.125</v>
      </c>
      <c r="Q550" s="3">
        <v>44462228.119999997</v>
      </c>
      <c r="R550" s="4">
        <v>1.6E-2</v>
      </c>
      <c r="S550" s="3">
        <v>711396</v>
      </c>
      <c r="T550" s="3"/>
      <c r="U550" s="5"/>
      <c r="V550" s="3">
        <v>20093511</v>
      </c>
      <c r="W550" s="5"/>
      <c r="X550" s="3">
        <v>29487331</v>
      </c>
      <c r="Y550" s="3">
        <v>0</v>
      </c>
      <c r="Z550" s="3">
        <v>207981</v>
      </c>
      <c r="AA550" s="3">
        <v>1796107</v>
      </c>
      <c r="AB550" s="3">
        <v>23607018</v>
      </c>
      <c r="AC550" s="3">
        <v>3876225</v>
      </c>
      <c r="AD550" s="3">
        <v>9393821</v>
      </c>
      <c r="AE550" s="3">
        <v>0</v>
      </c>
      <c r="AF550" s="3">
        <v>34219523</v>
      </c>
      <c r="AG550" s="3">
        <v>711396</v>
      </c>
      <c r="AH550" s="3">
        <v>9393821</v>
      </c>
      <c r="AI550" s="3">
        <v>20093511</v>
      </c>
      <c r="AJ550" s="3">
        <v>-304636</v>
      </c>
      <c r="AK550" s="3">
        <v>-304636</v>
      </c>
      <c r="AL550" s="3">
        <v>1215241</v>
      </c>
      <c r="AM550" s="3">
        <v>-1519877</v>
      </c>
      <c r="AN550" s="3">
        <v>-156029</v>
      </c>
      <c r="AO550" s="3">
        <v>0</v>
      </c>
      <c r="AP550" s="3">
        <v>156029</v>
      </c>
      <c r="AQ550" s="3">
        <v>0</v>
      </c>
      <c r="AR550" s="3">
        <f>Tabela1[[#This Row],[Potrzeby finansowe 2027
w tym:]]+Tabela1[[#This Row],[Rozliczenie 2025 potrz. fin.]]</f>
        <v>29487331</v>
      </c>
      <c r="AS550" s="3">
        <v>0</v>
      </c>
      <c r="AT550" s="3">
        <v>0</v>
      </c>
      <c r="AU550" s="3"/>
      <c r="AV550" s="3"/>
      <c r="AW550" s="3"/>
      <c r="AX550" s="3"/>
      <c r="AY550" s="3"/>
      <c r="AZ550" s="3"/>
      <c r="BA550" s="3">
        <v>207981</v>
      </c>
      <c r="BB550" s="3">
        <v>0</v>
      </c>
      <c r="BC550" s="3">
        <v>45.11</v>
      </c>
      <c r="BD550" s="3">
        <v>1665.8</v>
      </c>
      <c r="BE550" s="3">
        <v>535.21</v>
      </c>
      <c r="BF550" s="3">
        <v>0</v>
      </c>
      <c r="BG550" s="3">
        <v>991765</v>
      </c>
      <c r="BH550" s="3">
        <v>9319</v>
      </c>
      <c r="BI550" s="3">
        <v>804342</v>
      </c>
      <c r="BJ550" s="3">
        <v>12360188.995000001</v>
      </c>
      <c r="BK550" s="3">
        <v>7504638.2299999995</v>
      </c>
      <c r="BL550" s="3">
        <v>6984790.4299999997</v>
      </c>
      <c r="BM550" s="3">
        <v>5452622.2000000002</v>
      </c>
      <c r="BN550" s="53">
        <v>1.1296643444037195</v>
      </c>
      <c r="BO550" s="54">
        <v>3.6301589999999999E-4</v>
      </c>
      <c r="BP550" s="70">
        <v>9129</v>
      </c>
      <c r="BQ550" s="71"/>
      <c r="BR550" s="70"/>
      <c r="BS550" s="72"/>
      <c r="BT550" s="72"/>
      <c r="BU550" s="70">
        <v>34219523</v>
      </c>
      <c r="BV550" s="70">
        <v>711396</v>
      </c>
      <c r="BW550" s="74">
        <v>9393821</v>
      </c>
      <c r="BX550" s="70">
        <v>44324740</v>
      </c>
    </row>
    <row r="551" spans="1:76" x14ac:dyDescent="0.3">
      <c r="A551" s="73" t="s">
        <v>10</v>
      </c>
      <c r="B551" s="2" t="s">
        <v>54</v>
      </c>
      <c r="C551" s="2" t="s">
        <v>21</v>
      </c>
      <c r="D551" s="2" t="s">
        <v>21</v>
      </c>
      <c r="E551" s="2" t="s">
        <v>19</v>
      </c>
      <c r="F551" s="17" t="str">
        <f>+Tabela1[[#This Row],[WK]]&amp;Tabela1[[#This Row],[PK]]&amp;Tabela1[[#This Row],[GK]]</f>
        <v>080505</v>
      </c>
      <c r="G551" s="2" t="s">
        <v>543</v>
      </c>
      <c r="H551" s="3">
        <v>954280398.82000005</v>
      </c>
      <c r="I551" s="4">
        <v>1.125</v>
      </c>
      <c r="J551" s="3">
        <v>1073565448.67</v>
      </c>
      <c r="K551" s="4">
        <v>7.0000000000000007E-2</v>
      </c>
      <c r="L551" s="3">
        <v>75149581</v>
      </c>
      <c r="M551" s="3"/>
      <c r="N551" s="5"/>
      <c r="O551" s="3">
        <v>191124524.55000001</v>
      </c>
      <c r="P551" s="4">
        <v>1.125</v>
      </c>
      <c r="Q551" s="3">
        <v>215015090.12</v>
      </c>
      <c r="R551" s="4">
        <v>1.6E-2</v>
      </c>
      <c r="S551" s="3">
        <v>3440241</v>
      </c>
      <c r="T551" s="3"/>
      <c r="U551" s="5"/>
      <c r="V551" s="3">
        <v>40599780</v>
      </c>
      <c r="W551" s="5"/>
      <c r="X551" s="3">
        <v>41686497</v>
      </c>
      <c r="Y551" s="3">
        <v>0</v>
      </c>
      <c r="Z551" s="3">
        <v>1055902</v>
      </c>
      <c r="AA551" s="3">
        <v>3732710</v>
      </c>
      <c r="AB551" s="3">
        <v>36897885</v>
      </c>
      <c r="AC551" s="3">
        <v>0</v>
      </c>
      <c r="AD551" s="3">
        <v>2983291</v>
      </c>
      <c r="AE551" s="3">
        <v>0</v>
      </c>
      <c r="AF551" s="3">
        <v>75149581</v>
      </c>
      <c r="AG551" s="3">
        <v>3440241</v>
      </c>
      <c r="AH551" s="3">
        <v>2983291</v>
      </c>
      <c r="AI551" s="3">
        <v>40599780</v>
      </c>
      <c r="AJ551" s="3">
        <v>202016</v>
      </c>
      <c r="AK551" s="3">
        <v>-79542</v>
      </c>
      <c r="AL551" s="3">
        <v>1058279</v>
      </c>
      <c r="AM551" s="3">
        <v>-1137821</v>
      </c>
      <c r="AN551" s="3">
        <v>-281558</v>
      </c>
      <c r="AO551" s="3">
        <v>0</v>
      </c>
      <c r="AP551" s="3">
        <v>0</v>
      </c>
      <c r="AQ551" s="3">
        <v>-281558</v>
      </c>
      <c r="AR551" s="3">
        <f>Tabela1[[#This Row],[Potrzeby finansowe 2027
w tym:]]+Tabela1[[#This Row],[Rozliczenie 2025 potrz. fin.]]</f>
        <v>41404939</v>
      </c>
      <c r="AS551" s="3">
        <v>0</v>
      </c>
      <c r="AT551" s="3">
        <v>0</v>
      </c>
      <c r="AU551" s="3"/>
      <c r="AV551" s="3"/>
      <c r="AW551" s="3"/>
      <c r="AX551" s="3"/>
      <c r="AY551" s="3"/>
      <c r="AZ551" s="3"/>
      <c r="BA551" s="3">
        <v>1055902</v>
      </c>
      <c r="BB551" s="3">
        <v>0</v>
      </c>
      <c r="BC551" s="3">
        <v>376.19</v>
      </c>
      <c r="BD551" s="3">
        <v>9068.64</v>
      </c>
      <c r="BE551" s="3">
        <v>513.03</v>
      </c>
      <c r="BF551" s="3">
        <v>0</v>
      </c>
      <c r="BG551" s="3">
        <v>2119220</v>
      </c>
      <c r="BH551" s="3">
        <v>19913</v>
      </c>
      <c r="BI551" s="3">
        <v>1613490</v>
      </c>
      <c r="BJ551" s="3">
        <v>24794239.645</v>
      </c>
      <c r="BK551" s="3">
        <v>21063720.66</v>
      </c>
      <c r="BL551" s="3">
        <v>3788253.36</v>
      </c>
      <c r="BM551" s="3">
        <v>7345569.2199999988</v>
      </c>
      <c r="BN551" s="53">
        <v>1.1173442265185642</v>
      </c>
      <c r="BO551" s="54">
        <v>8.4918630000000003E-4</v>
      </c>
      <c r="BP551" s="70">
        <v>21355</v>
      </c>
      <c r="BQ551" s="71"/>
      <c r="BR551" s="70"/>
      <c r="BS551" s="72"/>
      <c r="BT551" s="72"/>
      <c r="BU551" s="70">
        <v>75149581</v>
      </c>
      <c r="BV551" s="70">
        <v>3440241</v>
      </c>
      <c r="BW551" s="74">
        <v>2983291</v>
      </c>
      <c r="BX551" s="70">
        <v>81573113</v>
      </c>
    </row>
    <row r="552" spans="1:76" x14ac:dyDescent="0.3">
      <c r="A552" s="73" t="s">
        <v>10</v>
      </c>
      <c r="B552" s="2" t="s">
        <v>54</v>
      </c>
      <c r="C552" s="2" t="s">
        <v>23</v>
      </c>
      <c r="D552" s="2" t="s">
        <v>12</v>
      </c>
      <c r="E552" s="2" t="s">
        <v>19</v>
      </c>
      <c r="F552" s="17" t="str">
        <f>+Tabela1[[#This Row],[WK]]&amp;Tabela1[[#This Row],[PK]]&amp;Tabela1[[#This Row],[GK]]</f>
        <v>080601</v>
      </c>
      <c r="G552" s="2" t="s">
        <v>544</v>
      </c>
      <c r="H552" s="3">
        <v>235815729.97</v>
      </c>
      <c r="I552" s="4">
        <v>1.125</v>
      </c>
      <c r="J552" s="3">
        <v>265292696.22</v>
      </c>
      <c r="K552" s="4">
        <v>7.0000000000000007E-2</v>
      </c>
      <c r="L552" s="3">
        <v>18570489</v>
      </c>
      <c r="M552" s="3"/>
      <c r="N552" s="5"/>
      <c r="O552" s="3">
        <v>12339443.25</v>
      </c>
      <c r="P552" s="4">
        <v>1.125</v>
      </c>
      <c r="Q552" s="3">
        <v>13881873.66</v>
      </c>
      <c r="R552" s="4">
        <v>1.6E-2</v>
      </c>
      <c r="S552" s="3">
        <v>222110</v>
      </c>
      <c r="T552" s="3"/>
      <c r="U552" s="5"/>
      <c r="V552" s="3">
        <v>11083470</v>
      </c>
      <c r="W552" s="5"/>
      <c r="X552" s="3">
        <v>25379359</v>
      </c>
      <c r="Y552" s="3">
        <v>6247841</v>
      </c>
      <c r="Z552" s="3">
        <v>5103139</v>
      </c>
      <c r="AA552" s="3">
        <v>1269838</v>
      </c>
      <c r="AB552" s="3">
        <v>12758541</v>
      </c>
      <c r="AC552" s="3">
        <v>0</v>
      </c>
      <c r="AD552" s="3">
        <v>13835182</v>
      </c>
      <c r="AE552" s="3">
        <v>0</v>
      </c>
      <c r="AF552" s="3">
        <v>18570489</v>
      </c>
      <c r="AG552" s="3">
        <v>222110</v>
      </c>
      <c r="AH552" s="3">
        <v>13835182</v>
      </c>
      <c r="AI552" s="3">
        <v>11083470</v>
      </c>
      <c r="AJ552" s="3">
        <v>2251718</v>
      </c>
      <c r="AK552" s="3">
        <v>1791011</v>
      </c>
      <c r="AL552" s="3">
        <v>-87894</v>
      </c>
      <c r="AM552" s="3">
        <v>1878905</v>
      </c>
      <c r="AN552" s="3">
        <v>-460707</v>
      </c>
      <c r="AO552" s="3">
        <v>0</v>
      </c>
      <c r="AP552" s="3">
        <v>0</v>
      </c>
      <c r="AQ552" s="3">
        <v>-460707</v>
      </c>
      <c r="AR552" s="3">
        <f>Tabela1[[#This Row],[Potrzeby finansowe 2027
w tym:]]+Tabela1[[#This Row],[Rozliczenie 2025 potrz. fin.]]</f>
        <v>24918652</v>
      </c>
      <c r="AS552" s="3">
        <v>0</v>
      </c>
      <c r="AT552" s="3">
        <v>0</v>
      </c>
      <c r="AU552" s="3"/>
      <c r="AV552" s="3"/>
      <c r="AW552" s="3"/>
      <c r="AX552" s="3"/>
      <c r="AY552" s="3"/>
      <c r="AZ552" s="3"/>
      <c r="BA552" s="3">
        <v>5103139</v>
      </c>
      <c r="BB552" s="3">
        <v>5408.1</v>
      </c>
      <c r="BC552" s="3">
        <v>78.02</v>
      </c>
      <c r="BD552" s="3">
        <v>0</v>
      </c>
      <c r="BE552" s="3">
        <v>29628.93</v>
      </c>
      <c r="BF552" s="3">
        <v>0</v>
      </c>
      <c r="BG552" s="3">
        <v>643334</v>
      </c>
      <c r="BH552" s="3">
        <v>6045</v>
      </c>
      <c r="BI552" s="3">
        <v>626504</v>
      </c>
      <c r="BJ552" s="3">
        <v>9627390.8949999996</v>
      </c>
      <c r="BK552" s="3">
        <v>1560786.1400000006</v>
      </c>
      <c r="BL552" s="3">
        <v>9374350.3699999992</v>
      </c>
      <c r="BM552" s="3">
        <v>13517718.279999999</v>
      </c>
      <c r="BN552" s="53">
        <v>0.78828982587691088</v>
      </c>
      <c r="BO552" s="54">
        <v>2.6987860000000002E-4</v>
      </c>
      <c r="BP552" s="70">
        <v>6787</v>
      </c>
      <c r="BQ552" s="71"/>
      <c r="BR552" s="70"/>
      <c r="BS552" s="72"/>
      <c r="BT552" s="72"/>
      <c r="BU552" s="70">
        <v>18570489</v>
      </c>
      <c r="BV552" s="70">
        <v>222110</v>
      </c>
      <c r="BW552" s="74">
        <v>13835182</v>
      </c>
      <c r="BX552" s="70">
        <v>32627781</v>
      </c>
    </row>
    <row r="553" spans="1:76" x14ac:dyDescent="0.3">
      <c r="A553" s="73" t="s">
        <v>10</v>
      </c>
      <c r="B553" s="2" t="s">
        <v>54</v>
      </c>
      <c r="C553" s="2" t="s">
        <v>23</v>
      </c>
      <c r="D553" s="2" t="s">
        <v>11</v>
      </c>
      <c r="E553" s="2" t="s">
        <v>19</v>
      </c>
      <c r="F553" s="17" t="str">
        <f>+Tabela1[[#This Row],[WK]]&amp;Tabela1[[#This Row],[PK]]&amp;Tabela1[[#This Row],[GK]]</f>
        <v>080602</v>
      </c>
      <c r="G553" s="2" t="s">
        <v>545</v>
      </c>
      <c r="H553" s="3">
        <v>692806213.25</v>
      </c>
      <c r="I553" s="4">
        <v>1.125</v>
      </c>
      <c r="J553" s="3">
        <v>779406989.90999997</v>
      </c>
      <c r="K553" s="4">
        <v>7.0000000000000007E-2</v>
      </c>
      <c r="L553" s="3">
        <v>54558489</v>
      </c>
      <c r="M553" s="3"/>
      <c r="N553" s="5"/>
      <c r="O553" s="3">
        <v>278086824.76999998</v>
      </c>
      <c r="P553" s="4">
        <v>1.125</v>
      </c>
      <c r="Q553" s="3">
        <v>312847677.87</v>
      </c>
      <c r="R553" s="4">
        <v>1.6E-2</v>
      </c>
      <c r="S553" s="3">
        <v>5005563</v>
      </c>
      <c r="T553" s="3"/>
      <c r="U553" s="5"/>
      <c r="V553" s="3">
        <v>34458400</v>
      </c>
      <c r="W553" s="5"/>
      <c r="X553" s="3">
        <v>32287786</v>
      </c>
      <c r="Y553" s="3">
        <v>0</v>
      </c>
      <c r="Z553" s="3">
        <v>2720034</v>
      </c>
      <c r="AA553" s="3">
        <v>2790282</v>
      </c>
      <c r="AB553" s="3">
        <v>26777470</v>
      </c>
      <c r="AC553" s="3">
        <v>0</v>
      </c>
      <c r="AD553" s="3">
        <v>3411175</v>
      </c>
      <c r="AE553" s="3">
        <v>0</v>
      </c>
      <c r="AF553" s="3">
        <v>54558489</v>
      </c>
      <c r="AG553" s="3">
        <v>5005563</v>
      </c>
      <c r="AH553" s="3">
        <v>3411175</v>
      </c>
      <c r="AI553" s="3">
        <v>34458400</v>
      </c>
      <c r="AJ553" s="3">
        <v>725001</v>
      </c>
      <c r="AK553" s="3">
        <v>994975</v>
      </c>
      <c r="AL553" s="3">
        <v>2587322</v>
      </c>
      <c r="AM553" s="3">
        <v>-1592347</v>
      </c>
      <c r="AN553" s="3">
        <v>269974</v>
      </c>
      <c r="AO553" s="3">
        <v>0</v>
      </c>
      <c r="AP553" s="3">
        <v>0</v>
      </c>
      <c r="AQ553" s="3">
        <v>269974</v>
      </c>
      <c r="AR553" s="3">
        <f>Tabela1[[#This Row],[Potrzeby finansowe 2027
w tym:]]+Tabela1[[#This Row],[Rozliczenie 2025 potrz. fin.]]</f>
        <v>32557760</v>
      </c>
      <c r="AS553" s="3">
        <v>0</v>
      </c>
      <c r="AT553" s="3">
        <v>0</v>
      </c>
      <c r="AU553" s="3"/>
      <c r="AV553" s="3"/>
      <c r="AW553" s="3"/>
      <c r="AX553" s="3"/>
      <c r="AY553" s="3"/>
      <c r="AZ553" s="3"/>
      <c r="BA553" s="3">
        <v>2720034</v>
      </c>
      <c r="BB553" s="3">
        <v>0</v>
      </c>
      <c r="BC553" s="3">
        <v>308.01</v>
      </c>
      <c r="BD553" s="3">
        <v>16165.08</v>
      </c>
      <c r="BE553" s="3">
        <v>20016.740000000002</v>
      </c>
      <c r="BF553" s="3">
        <v>155.91999999999999</v>
      </c>
      <c r="BG553" s="3">
        <v>1700761</v>
      </c>
      <c r="BH553" s="3">
        <v>15981</v>
      </c>
      <c r="BI553" s="3">
        <v>1089521</v>
      </c>
      <c r="BJ553" s="3">
        <v>16742494.262499999</v>
      </c>
      <c r="BK553" s="3">
        <v>13310321.030000001</v>
      </c>
      <c r="BL553" s="3">
        <v>3487061.83</v>
      </c>
      <c r="BM553" s="3">
        <v>6754569.2699999996</v>
      </c>
      <c r="BN553" s="53">
        <v>1.0359680292474562</v>
      </c>
      <c r="BO553" s="54">
        <v>6.9562620000000004E-4</v>
      </c>
      <c r="BP553" s="70">
        <v>17494</v>
      </c>
      <c r="BQ553" s="71"/>
      <c r="BR553" s="70"/>
      <c r="BS553" s="72"/>
      <c r="BT553" s="72"/>
      <c r="BU553" s="70">
        <v>54558489</v>
      </c>
      <c r="BV553" s="70">
        <v>5005563</v>
      </c>
      <c r="BW553" s="74">
        <v>3411175</v>
      </c>
      <c r="BX553" s="70">
        <v>62975227</v>
      </c>
    </row>
    <row r="554" spans="1:76" x14ac:dyDescent="0.3">
      <c r="A554" s="73" t="s">
        <v>10</v>
      </c>
      <c r="B554" s="2" t="s">
        <v>54</v>
      </c>
      <c r="C554" s="2" t="s">
        <v>23</v>
      </c>
      <c r="D554" s="2" t="s">
        <v>16</v>
      </c>
      <c r="E554" s="2" t="s">
        <v>15</v>
      </c>
      <c r="F554" s="17" t="str">
        <f>+Tabela1[[#This Row],[WK]]&amp;Tabela1[[#This Row],[PK]]&amp;Tabela1[[#This Row],[GK]]</f>
        <v>080603</v>
      </c>
      <c r="G554" s="2" t="s">
        <v>546</v>
      </c>
      <c r="H554" s="3">
        <v>150431654.09999999</v>
      </c>
      <c r="I554" s="4">
        <v>1.125</v>
      </c>
      <c r="J554" s="3">
        <v>169235610.86000001</v>
      </c>
      <c r="K554" s="4">
        <v>7.0000000000000007E-2</v>
      </c>
      <c r="L554" s="3">
        <v>11846493</v>
      </c>
      <c r="M554" s="3"/>
      <c r="N554" s="5"/>
      <c r="O554" s="3">
        <v>8861286.4500000011</v>
      </c>
      <c r="P554" s="4">
        <v>1.125</v>
      </c>
      <c r="Q554" s="3">
        <v>9968947.2599999998</v>
      </c>
      <c r="R554" s="4">
        <v>1.6E-2</v>
      </c>
      <c r="S554" s="3">
        <v>159503</v>
      </c>
      <c r="T554" s="3"/>
      <c r="U554" s="5"/>
      <c r="V554" s="3">
        <v>7330157</v>
      </c>
      <c r="W554" s="5"/>
      <c r="X554" s="3">
        <v>16124496</v>
      </c>
      <c r="Y554" s="3">
        <v>4425029</v>
      </c>
      <c r="Z554" s="3">
        <v>572993</v>
      </c>
      <c r="AA554" s="3">
        <v>771415</v>
      </c>
      <c r="AB554" s="3">
        <v>8952549</v>
      </c>
      <c r="AC554" s="3">
        <v>1402510</v>
      </c>
      <c r="AD554" s="3">
        <v>8794339</v>
      </c>
      <c r="AE554" s="3">
        <v>0</v>
      </c>
      <c r="AF554" s="3">
        <v>11846493</v>
      </c>
      <c r="AG554" s="3">
        <v>159503</v>
      </c>
      <c r="AH554" s="3">
        <v>8794339</v>
      </c>
      <c r="AI554" s="3">
        <v>7330157</v>
      </c>
      <c r="AJ554" s="3">
        <v>1216731</v>
      </c>
      <c r="AK554" s="3">
        <v>1216731</v>
      </c>
      <c r="AL554" s="3">
        <v>441067</v>
      </c>
      <c r="AM554" s="3">
        <v>775664</v>
      </c>
      <c r="AN554" s="3">
        <v>103226</v>
      </c>
      <c r="AO554" s="3">
        <v>0</v>
      </c>
      <c r="AP554" s="3">
        <v>-103226</v>
      </c>
      <c r="AQ554" s="3">
        <v>0</v>
      </c>
      <c r="AR554" s="3">
        <f>Tabela1[[#This Row],[Potrzeby finansowe 2027
w tym:]]+Tabela1[[#This Row],[Rozliczenie 2025 potrz. fin.]]</f>
        <v>16124496</v>
      </c>
      <c r="AS554" s="3">
        <v>0</v>
      </c>
      <c r="AT554" s="3">
        <v>0</v>
      </c>
      <c r="AU554" s="3"/>
      <c r="AV554" s="3"/>
      <c r="AW554" s="3"/>
      <c r="AX554" s="3"/>
      <c r="AY554" s="3"/>
      <c r="AZ554" s="3"/>
      <c r="BA554" s="3">
        <v>572993</v>
      </c>
      <c r="BB554" s="3">
        <v>0</v>
      </c>
      <c r="BC554" s="3">
        <v>0</v>
      </c>
      <c r="BD554" s="3">
        <v>4258.51</v>
      </c>
      <c r="BE554" s="3">
        <v>2673.09</v>
      </c>
      <c r="BF554" s="3">
        <v>437.34</v>
      </c>
      <c r="BG554" s="3">
        <v>410158</v>
      </c>
      <c r="BH554" s="3">
        <v>3854</v>
      </c>
      <c r="BI554" s="3">
        <v>361257</v>
      </c>
      <c r="BJ554" s="3">
        <v>5551373.1124999998</v>
      </c>
      <c r="BK554" s="3">
        <v>3135131.21</v>
      </c>
      <c r="BL554" s="3">
        <v>2371950.87</v>
      </c>
      <c r="BM554" s="3">
        <v>4921065.87</v>
      </c>
      <c r="BN554" s="53">
        <v>0.75599824664484305</v>
      </c>
      <c r="BO554" s="54">
        <v>1.6089939999999999E-4</v>
      </c>
      <c r="BP554" s="70">
        <v>4046</v>
      </c>
      <c r="BQ554" s="71"/>
      <c r="BR554" s="70"/>
      <c r="BS554" s="72"/>
      <c r="BT554" s="72"/>
      <c r="BU554" s="70">
        <v>11846493</v>
      </c>
      <c r="BV554" s="70">
        <v>159503</v>
      </c>
      <c r="BW554" s="74">
        <v>8794339</v>
      </c>
      <c r="BX554" s="70">
        <v>20800335</v>
      </c>
    </row>
    <row r="555" spans="1:76" x14ac:dyDescent="0.3">
      <c r="A555" s="73" t="s">
        <v>10</v>
      </c>
      <c r="B555" s="2" t="s">
        <v>54</v>
      </c>
      <c r="C555" s="2" t="s">
        <v>23</v>
      </c>
      <c r="D555" s="2" t="s">
        <v>18</v>
      </c>
      <c r="E555" s="2" t="s">
        <v>19</v>
      </c>
      <c r="F555" s="17" t="str">
        <f>+Tabela1[[#This Row],[WK]]&amp;Tabela1[[#This Row],[PK]]&amp;Tabela1[[#This Row],[GK]]</f>
        <v>080604</v>
      </c>
      <c r="G555" s="2" t="s">
        <v>547</v>
      </c>
      <c r="H555" s="3">
        <v>649721431.44000006</v>
      </c>
      <c r="I555" s="4">
        <v>1.125</v>
      </c>
      <c r="J555" s="3">
        <v>730936610.37</v>
      </c>
      <c r="K555" s="4">
        <v>7.0000000000000007E-2</v>
      </c>
      <c r="L555" s="3">
        <v>51165563</v>
      </c>
      <c r="M555" s="3"/>
      <c r="N555" s="5"/>
      <c r="O555" s="3">
        <v>49273083.609999992</v>
      </c>
      <c r="P555" s="4">
        <v>1.125</v>
      </c>
      <c r="Q555" s="3">
        <v>55432219.060000002</v>
      </c>
      <c r="R555" s="4">
        <v>1.6E-2</v>
      </c>
      <c r="S555" s="3">
        <v>886916</v>
      </c>
      <c r="T555" s="3"/>
      <c r="U555" s="5"/>
      <c r="V555" s="3">
        <v>32014173</v>
      </c>
      <c r="W555" s="5"/>
      <c r="X555" s="3">
        <v>47685809</v>
      </c>
      <c r="Y555" s="3">
        <v>16445680</v>
      </c>
      <c r="Z555" s="3">
        <v>952530</v>
      </c>
      <c r="AA555" s="3">
        <v>2467531</v>
      </c>
      <c r="AB555" s="3">
        <v>27820068</v>
      </c>
      <c r="AC555" s="3">
        <v>0</v>
      </c>
      <c r="AD555" s="3">
        <v>15890961</v>
      </c>
      <c r="AE555" s="3">
        <v>0</v>
      </c>
      <c r="AF555" s="3">
        <v>51165563</v>
      </c>
      <c r="AG555" s="3">
        <v>886916</v>
      </c>
      <c r="AH555" s="3">
        <v>15890961</v>
      </c>
      <c r="AI555" s="3">
        <v>32014173</v>
      </c>
      <c r="AJ555" s="3">
        <v>3763396</v>
      </c>
      <c r="AK555" s="3">
        <v>3982721</v>
      </c>
      <c r="AL555" s="3">
        <v>1550621</v>
      </c>
      <c r="AM555" s="3">
        <v>2432100</v>
      </c>
      <c r="AN555" s="3">
        <v>219325</v>
      </c>
      <c r="AO555" s="3">
        <v>0</v>
      </c>
      <c r="AP555" s="3">
        <v>0</v>
      </c>
      <c r="AQ555" s="3">
        <v>219325</v>
      </c>
      <c r="AR555" s="3">
        <f>Tabela1[[#This Row],[Potrzeby finansowe 2027
w tym:]]+Tabela1[[#This Row],[Rozliczenie 2025 potrz. fin.]]</f>
        <v>47905134</v>
      </c>
      <c r="AS555" s="3">
        <v>0</v>
      </c>
      <c r="AT555" s="3">
        <v>0</v>
      </c>
      <c r="AU555" s="3"/>
      <c r="AV555" s="3"/>
      <c r="AW555" s="3"/>
      <c r="AX555" s="3"/>
      <c r="AY555" s="3"/>
      <c r="AZ555" s="3"/>
      <c r="BA555" s="3">
        <v>952530</v>
      </c>
      <c r="BB555" s="3">
        <v>0</v>
      </c>
      <c r="BC555" s="3">
        <v>42.02</v>
      </c>
      <c r="BD555" s="3">
        <v>3642.73</v>
      </c>
      <c r="BE555" s="3">
        <v>7616.39</v>
      </c>
      <c r="BF555" s="3">
        <v>5857.32</v>
      </c>
      <c r="BG555" s="3">
        <v>1679158</v>
      </c>
      <c r="BH555" s="3">
        <v>15778</v>
      </c>
      <c r="BI555" s="3">
        <v>788373</v>
      </c>
      <c r="BJ555" s="3">
        <v>12114796.7425</v>
      </c>
      <c r="BK555" s="3">
        <v>7782307.2699999996</v>
      </c>
      <c r="BL555" s="3">
        <v>2131375.23</v>
      </c>
      <c r="BM555" s="3">
        <v>13067207.43</v>
      </c>
      <c r="BN555" s="53">
        <v>0.78744112737006056</v>
      </c>
      <c r="BO555" s="54">
        <v>7.0689500000000003E-4</v>
      </c>
      <c r="BP555" s="70">
        <v>17777</v>
      </c>
      <c r="BQ555" s="71"/>
      <c r="BR555" s="70"/>
      <c r="BS555" s="72"/>
      <c r="BT555" s="72"/>
      <c r="BU555" s="70">
        <v>51165563</v>
      </c>
      <c r="BV555" s="70">
        <v>886916</v>
      </c>
      <c r="BW555" s="74">
        <v>15890961</v>
      </c>
      <c r="BX555" s="70">
        <v>67943440</v>
      </c>
    </row>
    <row r="556" spans="1:76" x14ac:dyDescent="0.3">
      <c r="A556" s="73" t="s">
        <v>10</v>
      </c>
      <c r="B556" s="2" t="s">
        <v>54</v>
      </c>
      <c r="C556" s="2" t="s">
        <v>23</v>
      </c>
      <c r="D556" s="2" t="s">
        <v>21</v>
      </c>
      <c r="E556" s="2" t="s">
        <v>15</v>
      </c>
      <c r="F556" s="17" t="str">
        <f>+Tabela1[[#This Row],[WK]]&amp;Tabela1[[#This Row],[PK]]&amp;Tabela1[[#This Row],[GK]]</f>
        <v>080605</v>
      </c>
      <c r="G556" s="2" t="s">
        <v>548</v>
      </c>
      <c r="H556" s="3">
        <v>152772626.15000001</v>
      </c>
      <c r="I556" s="4">
        <v>1.125</v>
      </c>
      <c r="J556" s="3">
        <v>171869204.41999999</v>
      </c>
      <c r="K556" s="4">
        <v>7.0000000000000007E-2</v>
      </c>
      <c r="L556" s="3">
        <v>12030844</v>
      </c>
      <c r="M556" s="3"/>
      <c r="N556" s="5"/>
      <c r="O556" s="3">
        <v>3977915.56</v>
      </c>
      <c r="P556" s="4">
        <v>1.125</v>
      </c>
      <c r="Q556" s="3">
        <v>4475155.01</v>
      </c>
      <c r="R556" s="4">
        <v>1.6E-2</v>
      </c>
      <c r="S556" s="3">
        <v>71602</v>
      </c>
      <c r="T556" s="3"/>
      <c r="U556" s="5"/>
      <c r="V556" s="3">
        <v>6863385</v>
      </c>
      <c r="W556" s="5"/>
      <c r="X556" s="3">
        <v>16132202</v>
      </c>
      <c r="Y556" s="3">
        <v>5335906</v>
      </c>
      <c r="Z556" s="3">
        <v>752554</v>
      </c>
      <c r="AA556" s="3">
        <v>914822</v>
      </c>
      <c r="AB556" s="3">
        <v>9127517</v>
      </c>
      <c r="AC556" s="3">
        <v>1403</v>
      </c>
      <c r="AD556" s="3">
        <v>9775658</v>
      </c>
      <c r="AE556" s="3">
        <v>0</v>
      </c>
      <c r="AF556" s="3">
        <v>12030844</v>
      </c>
      <c r="AG556" s="3">
        <v>71602</v>
      </c>
      <c r="AH556" s="3">
        <v>9775658</v>
      </c>
      <c r="AI556" s="3">
        <v>6863385</v>
      </c>
      <c r="AJ556" s="3">
        <v>1285050</v>
      </c>
      <c r="AK556" s="3">
        <v>1791891</v>
      </c>
      <c r="AL556" s="3">
        <v>171161</v>
      </c>
      <c r="AM556" s="3">
        <v>1620730</v>
      </c>
      <c r="AN556" s="3">
        <v>506841</v>
      </c>
      <c r="AO556" s="3">
        <v>0</v>
      </c>
      <c r="AP556" s="3">
        <v>0</v>
      </c>
      <c r="AQ556" s="3">
        <v>506841</v>
      </c>
      <c r="AR556" s="3">
        <f>Tabela1[[#This Row],[Potrzeby finansowe 2027
w tym:]]+Tabela1[[#This Row],[Rozliczenie 2025 potrz. fin.]]</f>
        <v>16639043</v>
      </c>
      <c r="AS556" s="3">
        <v>0</v>
      </c>
      <c r="AT556" s="3">
        <v>0</v>
      </c>
      <c r="AU556" s="3"/>
      <c r="AV556" s="3"/>
      <c r="AW556" s="3"/>
      <c r="AX556" s="3"/>
      <c r="AY556" s="3"/>
      <c r="AZ556" s="3"/>
      <c r="BA556" s="3">
        <v>752554</v>
      </c>
      <c r="BB556" s="3">
        <v>0</v>
      </c>
      <c r="BC556" s="3">
        <v>0.88</v>
      </c>
      <c r="BD556" s="3">
        <v>7166.04</v>
      </c>
      <c r="BE556" s="3">
        <v>485.07</v>
      </c>
      <c r="BF556" s="3">
        <v>385.06</v>
      </c>
      <c r="BG556" s="3">
        <v>434423</v>
      </c>
      <c r="BH556" s="3">
        <v>4082</v>
      </c>
      <c r="BI556" s="3">
        <v>480399</v>
      </c>
      <c r="BJ556" s="3">
        <v>7382217.3874999993</v>
      </c>
      <c r="BK556" s="3">
        <v>3073743.1099999994</v>
      </c>
      <c r="BL556" s="3">
        <v>2844326.64</v>
      </c>
      <c r="BM556" s="3">
        <v>11545243.83</v>
      </c>
      <c r="BN556" s="53">
        <v>0.73542989843596995</v>
      </c>
      <c r="BO556" s="54">
        <v>1.762446E-4</v>
      </c>
      <c r="BP556" s="70">
        <v>4432</v>
      </c>
      <c r="BQ556" s="71"/>
      <c r="BR556" s="70"/>
      <c r="BS556" s="72"/>
      <c r="BT556" s="72"/>
      <c r="BU556" s="70">
        <v>12030844</v>
      </c>
      <c r="BV556" s="70">
        <v>71602</v>
      </c>
      <c r="BW556" s="74">
        <v>9775658</v>
      </c>
      <c r="BX556" s="70">
        <v>21878104</v>
      </c>
    </row>
    <row r="557" spans="1:76" x14ac:dyDescent="0.3">
      <c r="A557" s="73" t="s">
        <v>10</v>
      </c>
      <c r="B557" s="2" t="s">
        <v>54</v>
      </c>
      <c r="C557" s="2" t="s">
        <v>30</v>
      </c>
      <c r="D557" s="2" t="s">
        <v>12</v>
      </c>
      <c r="E557" s="2" t="s">
        <v>15</v>
      </c>
      <c r="F557" s="17" t="str">
        <f>+Tabela1[[#This Row],[WK]]&amp;Tabela1[[#This Row],[PK]]&amp;Tabela1[[#This Row],[GK]]</f>
        <v>080701</v>
      </c>
      <c r="G557" s="2" t="s">
        <v>549</v>
      </c>
      <c r="H557" s="3">
        <v>178351548.34</v>
      </c>
      <c r="I557" s="4">
        <v>1.125</v>
      </c>
      <c r="J557" s="3">
        <v>200645491.88</v>
      </c>
      <c r="K557" s="4">
        <v>7.0000000000000007E-2</v>
      </c>
      <c r="L557" s="3">
        <v>14045184</v>
      </c>
      <c r="M557" s="3"/>
      <c r="N557" s="5"/>
      <c r="O557" s="3">
        <v>22879320.18</v>
      </c>
      <c r="P557" s="4">
        <v>1.125</v>
      </c>
      <c r="Q557" s="3">
        <v>25739235.199999999</v>
      </c>
      <c r="R557" s="4">
        <v>1.6E-2</v>
      </c>
      <c r="S557" s="3">
        <v>411828</v>
      </c>
      <c r="T557" s="3"/>
      <c r="U557" s="5"/>
      <c r="V557" s="3">
        <v>8964674</v>
      </c>
      <c r="W557" s="5"/>
      <c r="X557" s="3">
        <v>17075234</v>
      </c>
      <c r="Y557" s="3">
        <v>3415699</v>
      </c>
      <c r="Z557" s="3">
        <v>456009</v>
      </c>
      <c r="AA557" s="3">
        <v>888227</v>
      </c>
      <c r="AB557" s="3">
        <v>9884670</v>
      </c>
      <c r="AC557" s="3">
        <v>2430629</v>
      </c>
      <c r="AD557" s="3">
        <v>8110561</v>
      </c>
      <c r="AE557" s="3">
        <v>0</v>
      </c>
      <c r="AF557" s="3">
        <v>14045184</v>
      </c>
      <c r="AG557" s="3">
        <v>411828</v>
      </c>
      <c r="AH557" s="3">
        <v>8110561</v>
      </c>
      <c r="AI557" s="3">
        <v>8964674</v>
      </c>
      <c r="AJ557" s="3">
        <v>1216096</v>
      </c>
      <c r="AK557" s="3">
        <v>1216096</v>
      </c>
      <c r="AL557" s="3">
        <v>472891</v>
      </c>
      <c r="AM557" s="3">
        <v>743205</v>
      </c>
      <c r="AN557" s="3">
        <v>405633</v>
      </c>
      <c r="AO557" s="3">
        <v>0</v>
      </c>
      <c r="AP557" s="3">
        <v>-405633</v>
      </c>
      <c r="AQ557" s="3">
        <v>0</v>
      </c>
      <c r="AR557" s="3">
        <f>Tabela1[[#This Row],[Potrzeby finansowe 2027
w tym:]]+Tabela1[[#This Row],[Rozliczenie 2025 potrz. fin.]]</f>
        <v>17075234</v>
      </c>
      <c r="AS557" s="3">
        <v>0</v>
      </c>
      <c r="AT557" s="3">
        <v>0</v>
      </c>
      <c r="AU557" s="3"/>
      <c r="AV557" s="3"/>
      <c r="AW557" s="3"/>
      <c r="AX557" s="3"/>
      <c r="AY557" s="3"/>
      <c r="AZ557" s="3"/>
      <c r="BA557" s="3">
        <v>456009</v>
      </c>
      <c r="BB557" s="3">
        <v>0</v>
      </c>
      <c r="BC557" s="3">
        <v>0</v>
      </c>
      <c r="BD557" s="3">
        <v>1402.85</v>
      </c>
      <c r="BE557" s="3">
        <v>5572.54</v>
      </c>
      <c r="BF557" s="3">
        <v>1138.94</v>
      </c>
      <c r="BG557" s="3">
        <v>484336</v>
      </c>
      <c r="BH557" s="3">
        <v>4551</v>
      </c>
      <c r="BI557" s="3">
        <v>403891</v>
      </c>
      <c r="BJ557" s="3">
        <v>6206536.3500000006</v>
      </c>
      <c r="BK557" s="3">
        <v>3402074.0000000009</v>
      </c>
      <c r="BL557" s="3">
        <v>1730850.42</v>
      </c>
      <c r="BM557" s="3">
        <v>7756148.5599999996</v>
      </c>
      <c r="BN557" s="53">
        <v>0.82709493299012349</v>
      </c>
      <c r="BO557" s="54">
        <v>1.8317489999999999E-4</v>
      </c>
      <c r="BP557" s="70">
        <v>4606</v>
      </c>
      <c r="BQ557" s="71"/>
      <c r="BR557" s="70"/>
      <c r="BS557" s="72"/>
      <c r="BT557" s="72"/>
      <c r="BU557" s="70">
        <v>14045184</v>
      </c>
      <c r="BV557" s="70">
        <v>411828</v>
      </c>
      <c r="BW557" s="74">
        <v>8110561</v>
      </c>
      <c r="BX557" s="70">
        <v>22567573</v>
      </c>
    </row>
    <row r="558" spans="1:76" x14ac:dyDescent="0.3">
      <c r="A558" s="73" t="s">
        <v>10</v>
      </c>
      <c r="B558" s="2" t="s">
        <v>54</v>
      </c>
      <c r="C558" s="2" t="s">
        <v>30</v>
      </c>
      <c r="D558" s="2" t="s">
        <v>11</v>
      </c>
      <c r="E558" s="2" t="s">
        <v>19</v>
      </c>
      <c r="F558" s="17" t="str">
        <f>+Tabela1[[#This Row],[WK]]&amp;Tabela1[[#This Row],[PK]]&amp;Tabela1[[#This Row],[GK]]</f>
        <v>080702</v>
      </c>
      <c r="G558" s="2" t="s">
        <v>550</v>
      </c>
      <c r="H558" s="3">
        <v>119203957.89</v>
      </c>
      <c r="I558" s="4">
        <v>1.125</v>
      </c>
      <c r="J558" s="3">
        <v>134104452.63</v>
      </c>
      <c r="K558" s="4">
        <v>7.0000000000000007E-2</v>
      </c>
      <c r="L558" s="3">
        <v>9387312</v>
      </c>
      <c r="M558" s="3"/>
      <c r="N558" s="5"/>
      <c r="O558" s="3">
        <v>7072129.46</v>
      </c>
      <c r="P558" s="4">
        <v>1.125</v>
      </c>
      <c r="Q558" s="3">
        <v>7956145.6399999997</v>
      </c>
      <c r="R558" s="4">
        <v>1.6E-2</v>
      </c>
      <c r="S558" s="3">
        <v>127298</v>
      </c>
      <c r="T558" s="3"/>
      <c r="U558" s="5"/>
      <c r="V558" s="3">
        <v>5848931</v>
      </c>
      <c r="W558" s="5"/>
      <c r="X558" s="3">
        <v>9794360</v>
      </c>
      <c r="Y558" s="3">
        <v>1573493</v>
      </c>
      <c r="Z558" s="3">
        <v>660113</v>
      </c>
      <c r="AA558" s="3">
        <v>625899</v>
      </c>
      <c r="AB558" s="3">
        <v>5772552</v>
      </c>
      <c r="AC558" s="3">
        <v>1162303</v>
      </c>
      <c r="AD558" s="3">
        <v>3945429</v>
      </c>
      <c r="AE558" s="3">
        <v>0</v>
      </c>
      <c r="AF558" s="3">
        <v>9387312</v>
      </c>
      <c r="AG558" s="3">
        <v>127298</v>
      </c>
      <c r="AH558" s="3">
        <v>3945429</v>
      </c>
      <c r="AI558" s="3">
        <v>5848931</v>
      </c>
      <c r="AJ558" s="3">
        <v>49063</v>
      </c>
      <c r="AK558" s="3">
        <v>49063</v>
      </c>
      <c r="AL558" s="3">
        <v>153207</v>
      </c>
      <c r="AM558" s="3">
        <v>-104144</v>
      </c>
      <c r="AN558" s="3">
        <v>-225501</v>
      </c>
      <c r="AO558" s="3">
        <v>0</v>
      </c>
      <c r="AP558" s="3">
        <v>225501</v>
      </c>
      <c r="AQ558" s="3">
        <v>0</v>
      </c>
      <c r="AR558" s="3">
        <f>Tabela1[[#This Row],[Potrzeby finansowe 2027
w tym:]]+Tabela1[[#This Row],[Rozliczenie 2025 potrz. fin.]]</f>
        <v>9794360</v>
      </c>
      <c r="AS558" s="3">
        <v>0</v>
      </c>
      <c r="AT558" s="3">
        <v>0</v>
      </c>
      <c r="AU558" s="3"/>
      <c r="AV558" s="3"/>
      <c r="AW558" s="3"/>
      <c r="AX558" s="3"/>
      <c r="AY558" s="3"/>
      <c r="AZ558" s="3"/>
      <c r="BA558" s="3">
        <v>660113</v>
      </c>
      <c r="BB558" s="3">
        <v>0</v>
      </c>
      <c r="BC558" s="3">
        <v>95.74</v>
      </c>
      <c r="BD558" s="3">
        <v>6294.56</v>
      </c>
      <c r="BE558" s="3">
        <v>0</v>
      </c>
      <c r="BF558" s="3">
        <v>0</v>
      </c>
      <c r="BG558" s="3">
        <v>377782</v>
      </c>
      <c r="BH558" s="3">
        <v>2990</v>
      </c>
      <c r="BI558" s="3">
        <v>248117</v>
      </c>
      <c r="BJ558" s="3">
        <v>3812779.67</v>
      </c>
      <c r="BK558" s="3">
        <v>2472655.1399999997</v>
      </c>
      <c r="BL558" s="3">
        <v>302867.65000000002</v>
      </c>
      <c r="BM558" s="3">
        <v>4754762.82</v>
      </c>
      <c r="BN558" s="53">
        <v>0.88290012404055096</v>
      </c>
      <c r="BO558" s="54">
        <v>1.2454959999999999E-4</v>
      </c>
      <c r="BP558" s="70">
        <v>3133</v>
      </c>
      <c r="BQ558" s="71"/>
      <c r="BR558" s="70"/>
      <c r="BS558" s="72"/>
      <c r="BT558" s="72"/>
      <c r="BU558" s="70">
        <v>9387312</v>
      </c>
      <c r="BV558" s="70">
        <v>127298</v>
      </c>
      <c r="BW558" s="74">
        <v>3945429</v>
      </c>
      <c r="BX558" s="70">
        <v>13460039</v>
      </c>
    </row>
    <row r="559" spans="1:76" x14ac:dyDescent="0.3">
      <c r="A559" s="73" t="s">
        <v>10</v>
      </c>
      <c r="B559" s="2" t="s">
        <v>54</v>
      </c>
      <c r="C559" s="2" t="s">
        <v>30</v>
      </c>
      <c r="D559" s="2" t="s">
        <v>16</v>
      </c>
      <c r="E559" s="2" t="s">
        <v>15</v>
      </c>
      <c r="F559" s="17" t="str">
        <f>+Tabela1[[#This Row],[WK]]&amp;Tabela1[[#This Row],[PK]]&amp;Tabela1[[#This Row],[GK]]</f>
        <v>080703</v>
      </c>
      <c r="G559" s="2" t="s">
        <v>551</v>
      </c>
      <c r="H559" s="3">
        <v>160156052.91999999</v>
      </c>
      <c r="I559" s="4">
        <v>1.125</v>
      </c>
      <c r="J559" s="3">
        <v>180175559.53999999</v>
      </c>
      <c r="K559" s="4">
        <v>7.0000000000000007E-2</v>
      </c>
      <c r="L559" s="3">
        <v>12612289</v>
      </c>
      <c r="M559" s="3"/>
      <c r="N559" s="5"/>
      <c r="O559" s="3">
        <v>9285573.4600000009</v>
      </c>
      <c r="P559" s="4">
        <v>1.125</v>
      </c>
      <c r="Q559" s="3">
        <v>10446270.140000001</v>
      </c>
      <c r="R559" s="4">
        <v>1.6E-2</v>
      </c>
      <c r="S559" s="3">
        <v>167140</v>
      </c>
      <c r="T559" s="3"/>
      <c r="U559" s="5"/>
      <c r="V559" s="3">
        <v>7712310</v>
      </c>
      <c r="W559" s="5"/>
      <c r="X559" s="3">
        <v>18559862</v>
      </c>
      <c r="Y559" s="3">
        <v>4261303</v>
      </c>
      <c r="Z559" s="3">
        <v>3841363</v>
      </c>
      <c r="AA559" s="3">
        <v>1128463</v>
      </c>
      <c r="AB559" s="3">
        <v>9328733</v>
      </c>
      <c r="AC559" s="3">
        <v>0</v>
      </c>
      <c r="AD559" s="3">
        <v>10651589</v>
      </c>
      <c r="AE559" s="3">
        <v>0</v>
      </c>
      <c r="AF559" s="3">
        <v>12612289</v>
      </c>
      <c r="AG559" s="3">
        <v>167140</v>
      </c>
      <c r="AH559" s="3">
        <v>10651589</v>
      </c>
      <c r="AI559" s="3">
        <v>7712310</v>
      </c>
      <c r="AJ559" s="3">
        <v>-100892</v>
      </c>
      <c r="AK559" s="3">
        <v>-296856</v>
      </c>
      <c r="AL559" s="3">
        <v>450610</v>
      </c>
      <c r="AM559" s="3">
        <v>-747466</v>
      </c>
      <c r="AN559" s="3">
        <v>-195964</v>
      </c>
      <c r="AO559" s="3">
        <v>0</v>
      </c>
      <c r="AP559" s="3">
        <v>0</v>
      </c>
      <c r="AQ559" s="3">
        <v>-195964</v>
      </c>
      <c r="AR559" s="3">
        <f>Tabela1[[#This Row],[Potrzeby finansowe 2027
w tym:]]+Tabela1[[#This Row],[Rozliczenie 2025 potrz. fin.]]</f>
        <v>18363898</v>
      </c>
      <c r="AS559" s="3">
        <v>0</v>
      </c>
      <c r="AT559" s="3">
        <v>0</v>
      </c>
      <c r="AU559" s="3"/>
      <c r="AV559" s="3"/>
      <c r="AW559" s="3"/>
      <c r="AX559" s="3"/>
      <c r="AY559" s="3"/>
      <c r="AZ559" s="3"/>
      <c r="BA559" s="3">
        <v>3841363</v>
      </c>
      <c r="BB559" s="3">
        <v>4543.97</v>
      </c>
      <c r="BC559" s="3">
        <v>68.69</v>
      </c>
      <c r="BD559" s="3">
        <v>7572.62</v>
      </c>
      <c r="BE559" s="3">
        <v>777.38</v>
      </c>
      <c r="BF559" s="3">
        <v>10.029999999999999</v>
      </c>
      <c r="BG559" s="3">
        <v>484974</v>
      </c>
      <c r="BH559" s="3">
        <v>4557</v>
      </c>
      <c r="BI559" s="3">
        <v>643489</v>
      </c>
      <c r="BJ559" s="3">
        <v>9888398.6799999997</v>
      </c>
      <c r="BK559" s="3">
        <v>5926922.25</v>
      </c>
      <c r="BL559" s="3">
        <v>2584477.67</v>
      </c>
      <c r="BM559" s="3">
        <v>10676950.380000001</v>
      </c>
      <c r="BN559" s="53">
        <v>0.7853072568385514</v>
      </c>
      <c r="BO559" s="54">
        <v>1.8095249999999999E-4</v>
      </c>
      <c r="BP559" s="70">
        <v>4550</v>
      </c>
      <c r="BQ559" s="71"/>
      <c r="BR559" s="70"/>
      <c r="BS559" s="72"/>
      <c r="BT559" s="72"/>
      <c r="BU559" s="70">
        <v>12612289</v>
      </c>
      <c r="BV559" s="70">
        <v>167140</v>
      </c>
      <c r="BW559" s="74">
        <v>10651589</v>
      </c>
      <c r="BX559" s="70">
        <v>23431018</v>
      </c>
    </row>
    <row r="560" spans="1:76" x14ac:dyDescent="0.3">
      <c r="A560" s="73" t="s">
        <v>10</v>
      </c>
      <c r="B560" s="2" t="s">
        <v>54</v>
      </c>
      <c r="C560" s="2" t="s">
        <v>30</v>
      </c>
      <c r="D560" s="2" t="s">
        <v>18</v>
      </c>
      <c r="E560" s="2" t="s">
        <v>19</v>
      </c>
      <c r="F560" s="17" t="str">
        <f>+Tabela1[[#This Row],[WK]]&amp;Tabela1[[#This Row],[PK]]&amp;Tabela1[[#This Row],[GK]]</f>
        <v>080704</v>
      </c>
      <c r="G560" s="2" t="s">
        <v>552</v>
      </c>
      <c r="H560" s="3">
        <v>724421465.73000002</v>
      </c>
      <c r="I560" s="4">
        <v>1.125</v>
      </c>
      <c r="J560" s="3">
        <v>814974148.95000005</v>
      </c>
      <c r="K560" s="4">
        <v>7.0000000000000007E-2</v>
      </c>
      <c r="L560" s="3">
        <v>57048190</v>
      </c>
      <c r="M560" s="3"/>
      <c r="N560" s="5"/>
      <c r="O560" s="3">
        <v>99783823.129999995</v>
      </c>
      <c r="P560" s="4">
        <v>1.125</v>
      </c>
      <c r="Q560" s="3">
        <v>112256801.02</v>
      </c>
      <c r="R560" s="4">
        <v>1.6E-2</v>
      </c>
      <c r="S560" s="3">
        <v>1796109</v>
      </c>
      <c r="T560" s="3"/>
      <c r="U560" s="5"/>
      <c r="V560" s="3">
        <v>33671686</v>
      </c>
      <c r="W560" s="5"/>
      <c r="X560" s="3">
        <v>30395005</v>
      </c>
      <c r="Y560" s="3">
        <v>4215064</v>
      </c>
      <c r="Z560" s="3">
        <v>1150628</v>
      </c>
      <c r="AA560" s="3">
        <v>2165332</v>
      </c>
      <c r="AB560" s="3">
        <v>22863981</v>
      </c>
      <c r="AC560" s="3">
        <v>0</v>
      </c>
      <c r="AD560" s="3">
        <v>1569743</v>
      </c>
      <c r="AE560" s="3">
        <v>0</v>
      </c>
      <c r="AF560" s="3">
        <v>57048190</v>
      </c>
      <c r="AG560" s="3">
        <v>1796109</v>
      </c>
      <c r="AH560" s="3">
        <v>1569743</v>
      </c>
      <c r="AI560" s="3">
        <v>33671686</v>
      </c>
      <c r="AJ560" s="3">
        <v>2951307</v>
      </c>
      <c r="AK560" s="3">
        <v>2960605</v>
      </c>
      <c r="AL560" s="3">
        <v>1458318</v>
      </c>
      <c r="AM560" s="3">
        <v>1502287</v>
      </c>
      <c r="AN560" s="3">
        <v>9298</v>
      </c>
      <c r="AO560" s="3">
        <v>0</v>
      </c>
      <c r="AP560" s="3">
        <v>0</v>
      </c>
      <c r="AQ560" s="3">
        <v>9298</v>
      </c>
      <c r="AR560" s="3">
        <f>Tabela1[[#This Row],[Potrzeby finansowe 2027
w tym:]]+Tabela1[[#This Row],[Rozliczenie 2025 potrz. fin.]]</f>
        <v>30404303</v>
      </c>
      <c r="AS560" s="3">
        <v>0</v>
      </c>
      <c r="AT560" s="3">
        <v>0</v>
      </c>
      <c r="AU560" s="3"/>
      <c r="AV560" s="3"/>
      <c r="AW560" s="3"/>
      <c r="AX560" s="3"/>
      <c r="AY560" s="3"/>
      <c r="AZ560" s="3"/>
      <c r="BA560" s="3">
        <v>1150628</v>
      </c>
      <c r="BB560" s="3">
        <v>0</v>
      </c>
      <c r="BC560" s="3">
        <v>187.27</v>
      </c>
      <c r="BD560" s="3">
        <v>9205.7900000000009</v>
      </c>
      <c r="BE560" s="3">
        <v>1640.4</v>
      </c>
      <c r="BF560" s="3">
        <v>2633.87</v>
      </c>
      <c r="BG560" s="3">
        <v>1563793</v>
      </c>
      <c r="BH560" s="3">
        <v>14694</v>
      </c>
      <c r="BI560" s="3">
        <v>601539</v>
      </c>
      <c r="BJ560" s="3">
        <v>9243758.5775000006</v>
      </c>
      <c r="BK560" s="3">
        <v>4348804.4699999988</v>
      </c>
      <c r="BL560" s="3">
        <v>5497568.4400000004</v>
      </c>
      <c r="BM560" s="3">
        <v>8584679.5500000007</v>
      </c>
      <c r="BN560" s="53">
        <v>0.94437200973671698</v>
      </c>
      <c r="BO560" s="54">
        <v>7.0251910000000001E-4</v>
      </c>
      <c r="BP560" s="70">
        <v>17667</v>
      </c>
      <c r="BQ560" s="71"/>
      <c r="BR560" s="70"/>
      <c r="BS560" s="72"/>
      <c r="BT560" s="72"/>
      <c r="BU560" s="70">
        <v>57048190</v>
      </c>
      <c r="BV560" s="70">
        <v>1796109</v>
      </c>
      <c r="BW560" s="74">
        <v>1569743</v>
      </c>
      <c r="BX560" s="70">
        <v>60414042</v>
      </c>
    </row>
    <row r="561" spans="1:76" x14ac:dyDescent="0.3">
      <c r="A561" s="73" t="s">
        <v>10</v>
      </c>
      <c r="B561" s="2" t="s">
        <v>54</v>
      </c>
      <c r="C561" s="2" t="s">
        <v>30</v>
      </c>
      <c r="D561" s="2" t="s">
        <v>21</v>
      </c>
      <c r="E561" s="2" t="s">
        <v>19</v>
      </c>
      <c r="F561" s="17" t="str">
        <f>+Tabela1[[#This Row],[WK]]&amp;Tabela1[[#This Row],[PK]]&amp;Tabela1[[#This Row],[GK]]</f>
        <v>080705</v>
      </c>
      <c r="G561" s="2" t="s">
        <v>553</v>
      </c>
      <c r="H561" s="3">
        <v>238295463.53999999</v>
      </c>
      <c r="I561" s="4">
        <v>1.125</v>
      </c>
      <c r="J561" s="3">
        <v>268082396.47999999</v>
      </c>
      <c r="K561" s="4">
        <v>7.0000000000000007E-2</v>
      </c>
      <c r="L561" s="3">
        <v>18765768</v>
      </c>
      <c r="M561" s="3"/>
      <c r="N561" s="5"/>
      <c r="O561" s="3">
        <v>51803361.339999996</v>
      </c>
      <c r="P561" s="4">
        <v>1.125</v>
      </c>
      <c r="Q561" s="3">
        <v>58278781.509999998</v>
      </c>
      <c r="R561" s="4">
        <v>1.6E-2</v>
      </c>
      <c r="S561" s="3">
        <v>932461</v>
      </c>
      <c r="T561" s="3"/>
      <c r="U561" s="5"/>
      <c r="V561" s="3">
        <v>12318573</v>
      </c>
      <c r="W561" s="5"/>
      <c r="X561" s="3">
        <v>17876039</v>
      </c>
      <c r="Y561" s="3">
        <v>2510344</v>
      </c>
      <c r="Z561" s="3">
        <v>1030439</v>
      </c>
      <c r="AA561" s="3">
        <v>1126672</v>
      </c>
      <c r="AB561" s="3">
        <v>12132316</v>
      </c>
      <c r="AC561" s="3">
        <v>1076268</v>
      </c>
      <c r="AD561" s="3">
        <v>5258758</v>
      </c>
      <c r="AE561" s="3">
        <v>0</v>
      </c>
      <c r="AF561" s="3">
        <v>18765768</v>
      </c>
      <c r="AG561" s="3">
        <v>932461</v>
      </c>
      <c r="AH561" s="3">
        <v>5258758</v>
      </c>
      <c r="AI561" s="3">
        <v>12318573</v>
      </c>
      <c r="AJ561" s="3">
        <v>-1152376</v>
      </c>
      <c r="AK561" s="3">
        <v>-1451084</v>
      </c>
      <c r="AL561" s="3">
        <v>920786</v>
      </c>
      <c r="AM561" s="3">
        <v>-2371870</v>
      </c>
      <c r="AN561" s="3">
        <v>-298708</v>
      </c>
      <c r="AO561" s="3">
        <v>0</v>
      </c>
      <c r="AP561" s="3">
        <v>0</v>
      </c>
      <c r="AQ561" s="3">
        <v>-298708</v>
      </c>
      <c r="AR561" s="3">
        <f>Tabela1[[#This Row],[Potrzeby finansowe 2027
w tym:]]+Tabela1[[#This Row],[Rozliczenie 2025 potrz. fin.]]</f>
        <v>17577331</v>
      </c>
      <c r="AS561" s="3">
        <v>0</v>
      </c>
      <c r="AT561" s="3">
        <v>0</v>
      </c>
      <c r="AU561" s="3"/>
      <c r="AV561" s="3"/>
      <c r="AW561" s="3"/>
      <c r="AX561" s="3"/>
      <c r="AY561" s="3"/>
      <c r="AZ561" s="3"/>
      <c r="BA561" s="3">
        <v>1030439</v>
      </c>
      <c r="BB561" s="3">
        <v>0</v>
      </c>
      <c r="BC561" s="3">
        <v>451.4</v>
      </c>
      <c r="BD561" s="3">
        <v>3889.68</v>
      </c>
      <c r="BE561" s="3">
        <v>3606.63</v>
      </c>
      <c r="BF561" s="3">
        <v>9379.02</v>
      </c>
      <c r="BG561" s="3">
        <v>652486</v>
      </c>
      <c r="BH561" s="3">
        <v>6131</v>
      </c>
      <c r="BI561" s="3">
        <v>474186</v>
      </c>
      <c r="BJ561" s="3">
        <v>7286744.0899999999</v>
      </c>
      <c r="BK561" s="3">
        <v>4487531.74</v>
      </c>
      <c r="BL561" s="3">
        <v>2954316</v>
      </c>
      <c r="BM561" s="3">
        <v>5288217.4000000004</v>
      </c>
      <c r="BN561" s="53">
        <v>0.909282523339209</v>
      </c>
      <c r="BO561" s="54">
        <v>2.5659169999999999E-4</v>
      </c>
      <c r="BP561" s="70">
        <v>6452</v>
      </c>
      <c r="BQ561" s="71"/>
      <c r="BR561" s="70"/>
      <c r="BS561" s="72"/>
      <c r="BT561" s="72"/>
      <c r="BU561" s="70">
        <v>18765768</v>
      </c>
      <c r="BV561" s="70">
        <v>932461</v>
      </c>
      <c r="BW561" s="74">
        <v>5258758</v>
      </c>
      <c r="BX561" s="70">
        <v>24956987</v>
      </c>
    </row>
    <row r="562" spans="1:76" x14ac:dyDescent="0.3">
      <c r="A562" s="73" t="s">
        <v>10</v>
      </c>
      <c r="B562" s="2" t="s">
        <v>54</v>
      </c>
      <c r="C562" s="2" t="s">
        <v>54</v>
      </c>
      <c r="D562" s="2" t="s">
        <v>12</v>
      </c>
      <c r="E562" s="2" t="s">
        <v>15</v>
      </c>
      <c r="F562" s="17" t="str">
        <f>+Tabela1[[#This Row],[WK]]&amp;Tabela1[[#This Row],[PK]]&amp;Tabela1[[#This Row],[GK]]</f>
        <v>080801</v>
      </c>
      <c r="G562" s="2" t="s">
        <v>554</v>
      </c>
      <c r="H562" s="3">
        <v>185512041.03</v>
      </c>
      <c r="I562" s="4">
        <v>1.125</v>
      </c>
      <c r="J562" s="3">
        <v>208701046.16</v>
      </c>
      <c r="K562" s="4">
        <v>7.0000000000000007E-2</v>
      </c>
      <c r="L562" s="3">
        <v>14609073</v>
      </c>
      <c r="M562" s="3"/>
      <c r="N562" s="5"/>
      <c r="O562" s="3">
        <v>7944671.5699999994</v>
      </c>
      <c r="P562" s="4">
        <v>1.125</v>
      </c>
      <c r="Q562" s="3">
        <v>8937755.5199999996</v>
      </c>
      <c r="R562" s="4">
        <v>1.6E-2</v>
      </c>
      <c r="S562" s="3">
        <v>143004</v>
      </c>
      <c r="T562" s="3"/>
      <c r="U562" s="5"/>
      <c r="V562" s="3">
        <v>8925064</v>
      </c>
      <c r="W562" s="5"/>
      <c r="X562" s="3">
        <v>9776838</v>
      </c>
      <c r="Y562" s="3">
        <v>0</v>
      </c>
      <c r="Z562" s="3">
        <v>201796</v>
      </c>
      <c r="AA562" s="3">
        <v>787261</v>
      </c>
      <c r="AB562" s="3">
        <v>7644739</v>
      </c>
      <c r="AC562" s="3">
        <v>1143042</v>
      </c>
      <c r="AD562" s="3">
        <v>2219861</v>
      </c>
      <c r="AE562" s="3">
        <v>0</v>
      </c>
      <c r="AF562" s="3">
        <v>14609073</v>
      </c>
      <c r="AG562" s="3">
        <v>143004</v>
      </c>
      <c r="AH562" s="3">
        <v>2219861</v>
      </c>
      <c r="AI562" s="3">
        <v>8925064</v>
      </c>
      <c r="AJ562" s="3">
        <v>-41477</v>
      </c>
      <c r="AK562" s="3">
        <v>527188</v>
      </c>
      <c r="AL562" s="3">
        <v>808233</v>
      </c>
      <c r="AM562" s="3">
        <v>-281045</v>
      </c>
      <c r="AN562" s="3">
        <v>568665</v>
      </c>
      <c r="AO562" s="3">
        <v>0</v>
      </c>
      <c r="AP562" s="3">
        <v>0</v>
      </c>
      <c r="AQ562" s="3">
        <v>568665</v>
      </c>
      <c r="AR562" s="3">
        <f>Tabela1[[#This Row],[Potrzeby finansowe 2027
w tym:]]+Tabela1[[#This Row],[Rozliczenie 2025 potrz. fin.]]</f>
        <v>10345503</v>
      </c>
      <c r="AS562" s="3">
        <v>0</v>
      </c>
      <c r="AT562" s="3">
        <v>0</v>
      </c>
      <c r="AU562" s="3"/>
      <c r="AV562" s="3"/>
      <c r="AW562" s="3"/>
      <c r="AX562" s="3"/>
      <c r="AY562" s="3"/>
      <c r="AZ562" s="3"/>
      <c r="BA562" s="3">
        <v>201796</v>
      </c>
      <c r="BB562" s="3">
        <v>0</v>
      </c>
      <c r="BC562" s="3">
        <v>11.01</v>
      </c>
      <c r="BD562" s="3">
        <v>0</v>
      </c>
      <c r="BE562" s="3">
        <v>529.29999999999995</v>
      </c>
      <c r="BF562" s="3">
        <v>5161.3599999999997</v>
      </c>
      <c r="BG562" s="3">
        <v>378763</v>
      </c>
      <c r="BH562" s="3">
        <v>3559</v>
      </c>
      <c r="BI562" s="3">
        <v>408498</v>
      </c>
      <c r="BJ562" s="3">
        <v>6277326.5650000004</v>
      </c>
      <c r="BK562" s="3">
        <v>4474702.8100000005</v>
      </c>
      <c r="BL562" s="3">
        <v>344343.59</v>
      </c>
      <c r="BM562" s="3">
        <v>6521807.8399999999</v>
      </c>
      <c r="BN562" s="53">
        <v>1.1587681747386289</v>
      </c>
      <c r="BO562" s="54">
        <v>1.4420589999999999E-4</v>
      </c>
      <c r="BP562" s="70">
        <v>3627</v>
      </c>
      <c r="BQ562" s="71"/>
      <c r="BR562" s="70"/>
      <c r="BS562" s="72"/>
      <c r="BT562" s="72"/>
      <c r="BU562" s="70">
        <v>14609073</v>
      </c>
      <c r="BV562" s="70">
        <v>143004</v>
      </c>
      <c r="BW562" s="74">
        <v>2219861</v>
      </c>
      <c r="BX562" s="70">
        <v>16971938</v>
      </c>
    </row>
    <row r="563" spans="1:76" x14ac:dyDescent="0.3">
      <c r="A563" s="73" t="s">
        <v>10</v>
      </c>
      <c r="B563" s="2" t="s">
        <v>54</v>
      </c>
      <c r="C563" s="2" t="s">
        <v>54</v>
      </c>
      <c r="D563" s="2" t="s">
        <v>11</v>
      </c>
      <c r="E563" s="2" t="s">
        <v>15</v>
      </c>
      <c r="F563" s="17" t="str">
        <f>+Tabela1[[#This Row],[WK]]&amp;Tabela1[[#This Row],[PK]]&amp;Tabela1[[#This Row],[GK]]</f>
        <v>080802</v>
      </c>
      <c r="G563" s="2" t="s">
        <v>555</v>
      </c>
      <c r="H563" s="3">
        <v>199510561.06</v>
      </c>
      <c r="I563" s="4">
        <v>1.125</v>
      </c>
      <c r="J563" s="3">
        <v>224449381.19</v>
      </c>
      <c r="K563" s="4">
        <v>7.0000000000000007E-2</v>
      </c>
      <c r="L563" s="3">
        <v>15711457</v>
      </c>
      <c r="M563" s="3"/>
      <c r="N563" s="5"/>
      <c r="O563" s="3">
        <v>17753334.300000001</v>
      </c>
      <c r="P563" s="4">
        <v>1.125</v>
      </c>
      <c r="Q563" s="3">
        <v>19972501.09</v>
      </c>
      <c r="R563" s="4">
        <v>1.6E-2</v>
      </c>
      <c r="S563" s="3">
        <v>319560</v>
      </c>
      <c r="T563" s="3"/>
      <c r="U563" s="5"/>
      <c r="V563" s="3">
        <v>9048392</v>
      </c>
      <c r="W563" s="5"/>
      <c r="X563" s="3">
        <v>12399705</v>
      </c>
      <c r="Y563" s="3">
        <v>1288386</v>
      </c>
      <c r="Z563" s="3">
        <v>603532</v>
      </c>
      <c r="AA563" s="3">
        <v>939613</v>
      </c>
      <c r="AB563" s="3">
        <v>7611090</v>
      </c>
      <c r="AC563" s="3">
        <v>1957084</v>
      </c>
      <c r="AD563" s="3">
        <v>4229328</v>
      </c>
      <c r="AE563" s="3">
        <v>0</v>
      </c>
      <c r="AF563" s="3">
        <v>15711457</v>
      </c>
      <c r="AG563" s="3">
        <v>319560</v>
      </c>
      <c r="AH563" s="3">
        <v>4229328</v>
      </c>
      <c r="AI563" s="3">
        <v>9048392</v>
      </c>
      <c r="AJ563" s="3">
        <v>1132863</v>
      </c>
      <c r="AK563" s="3">
        <v>1216236</v>
      </c>
      <c r="AL563" s="3">
        <v>57743</v>
      </c>
      <c r="AM563" s="3">
        <v>1158493</v>
      </c>
      <c r="AN563" s="3">
        <v>83373</v>
      </c>
      <c r="AO563" s="3">
        <v>0</v>
      </c>
      <c r="AP563" s="3">
        <v>0</v>
      </c>
      <c r="AQ563" s="3">
        <v>83373</v>
      </c>
      <c r="AR563" s="3">
        <f>Tabela1[[#This Row],[Potrzeby finansowe 2027
w tym:]]+Tabela1[[#This Row],[Rozliczenie 2025 potrz. fin.]]</f>
        <v>12483078</v>
      </c>
      <c r="AS563" s="3">
        <v>0</v>
      </c>
      <c r="AT563" s="3">
        <v>0</v>
      </c>
      <c r="AU563" s="3"/>
      <c r="AV563" s="3"/>
      <c r="AW563" s="3"/>
      <c r="AX563" s="3"/>
      <c r="AY563" s="3"/>
      <c r="AZ563" s="3"/>
      <c r="BA563" s="3">
        <v>603532</v>
      </c>
      <c r="BB563" s="3">
        <v>0</v>
      </c>
      <c r="BC563" s="3">
        <v>106.73</v>
      </c>
      <c r="BD563" s="3">
        <v>3086.92</v>
      </c>
      <c r="BE563" s="3">
        <v>2535.54</v>
      </c>
      <c r="BF563" s="3">
        <v>4009.06</v>
      </c>
      <c r="BG563" s="3">
        <v>497532</v>
      </c>
      <c r="BH563" s="3">
        <v>4675</v>
      </c>
      <c r="BI563" s="3">
        <v>442081</v>
      </c>
      <c r="BJ563" s="3">
        <v>6793391.8399999999</v>
      </c>
      <c r="BK563" s="3">
        <v>3499499.25</v>
      </c>
      <c r="BL563" s="3">
        <v>998842.53</v>
      </c>
      <c r="BM563" s="3">
        <v>11177885.300000001</v>
      </c>
      <c r="BN563" s="53">
        <v>0.93685123527601366</v>
      </c>
      <c r="BO563" s="54">
        <v>1.8918449999999999E-4</v>
      </c>
      <c r="BP563" s="70">
        <v>4757</v>
      </c>
      <c r="BQ563" s="71"/>
      <c r="BR563" s="70"/>
      <c r="BS563" s="72"/>
      <c r="BT563" s="72"/>
      <c r="BU563" s="70">
        <v>15711457</v>
      </c>
      <c r="BV563" s="70">
        <v>319560</v>
      </c>
      <c r="BW563" s="74">
        <v>4229328</v>
      </c>
      <c r="BX563" s="70">
        <v>20260345</v>
      </c>
    </row>
    <row r="564" spans="1:76" x14ac:dyDescent="0.3">
      <c r="A564" s="73" t="s">
        <v>10</v>
      </c>
      <c r="B564" s="2" t="s">
        <v>54</v>
      </c>
      <c r="C564" s="2" t="s">
        <v>54</v>
      </c>
      <c r="D564" s="2" t="s">
        <v>16</v>
      </c>
      <c r="E564" s="2" t="s">
        <v>15</v>
      </c>
      <c r="F564" s="17" t="str">
        <f>+Tabela1[[#This Row],[WK]]&amp;Tabela1[[#This Row],[PK]]&amp;Tabela1[[#This Row],[GK]]</f>
        <v>080803</v>
      </c>
      <c r="G564" s="2" t="s">
        <v>556</v>
      </c>
      <c r="H564" s="3">
        <v>224305146.69999999</v>
      </c>
      <c r="I564" s="4">
        <v>1.125</v>
      </c>
      <c r="J564" s="3">
        <v>252343290.03999999</v>
      </c>
      <c r="K564" s="4">
        <v>7.0000000000000007E-2</v>
      </c>
      <c r="L564" s="3">
        <v>17664030</v>
      </c>
      <c r="M564" s="3"/>
      <c r="N564" s="5"/>
      <c r="O564" s="3">
        <v>65502331.060000002</v>
      </c>
      <c r="P564" s="4">
        <v>1.125</v>
      </c>
      <c r="Q564" s="3">
        <v>73690122.439999998</v>
      </c>
      <c r="R564" s="4">
        <v>1.6E-2</v>
      </c>
      <c r="S564" s="3">
        <v>1179042</v>
      </c>
      <c r="T564" s="3"/>
      <c r="U564" s="5"/>
      <c r="V564" s="3">
        <v>10955689</v>
      </c>
      <c r="W564" s="5"/>
      <c r="X564" s="3">
        <v>12647877</v>
      </c>
      <c r="Y564" s="3">
        <v>0</v>
      </c>
      <c r="Z564" s="3">
        <v>148313</v>
      </c>
      <c r="AA564" s="3">
        <v>1089518</v>
      </c>
      <c r="AB564" s="3">
        <v>8842887</v>
      </c>
      <c r="AC564" s="3">
        <v>2567159</v>
      </c>
      <c r="AD564" s="3">
        <v>2666225</v>
      </c>
      <c r="AE564" s="3">
        <v>0</v>
      </c>
      <c r="AF564" s="3">
        <v>17664030</v>
      </c>
      <c r="AG564" s="3">
        <v>1179042</v>
      </c>
      <c r="AH564" s="3">
        <v>2666225</v>
      </c>
      <c r="AI564" s="3">
        <v>10955689</v>
      </c>
      <c r="AJ564" s="3">
        <v>-228222</v>
      </c>
      <c r="AK564" s="3">
        <v>-228222</v>
      </c>
      <c r="AL564" s="3">
        <v>1155387</v>
      </c>
      <c r="AM564" s="3">
        <v>-1383609</v>
      </c>
      <c r="AN564" s="3">
        <v>77683</v>
      </c>
      <c r="AO564" s="3">
        <v>0</v>
      </c>
      <c r="AP564" s="3">
        <v>-77683</v>
      </c>
      <c r="AQ564" s="3">
        <v>0</v>
      </c>
      <c r="AR564" s="3">
        <f>Tabela1[[#This Row],[Potrzeby finansowe 2027
w tym:]]+Tabela1[[#This Row],[Rozliczenie 2025 potrz. fin.]]</f>
        <v>12647877</v>
      </c>
      <c r="AS564" s="3">
        <v>0</v>
      </c>
      <c r="AT564" s="3">
        <v>0</v>
      </c>
      <c r="AU564" s="3"/>
      <c r="AV564" s="3"/>
      <c r="AW564" s="3"/>
      <c r="AX564" s="3"/>
      <c r="AY564" s="3"/>
      <c r="AZ564" s="3"/>
      <c r="BA564" s="3">
        <v>148313</v>
      </c>
      <c r="BB564" s="3">
        <v>0</v>
      </c>
      <c r="BC564" s="3">
        <v>0</v>
      </c>
      <c r="BD564" s="3">
        <v>146.32</v>
      </c>
      <c r="BE564" s="3">
        <v>5.61</v>
      </c>
      <c r="BF564" s="3">
        <v>4010.48</v>
      </c>
      <c r="BG564" s="3">
        <v>510941</v>
      </c>
      <c r="BH564" s="3">
        <v>4801</v>
      </c>
      <c r="BI564" s="3">
        <v>578577</v>
      </c>
      <c r="BJ564" s="3">
        <v>8890895.7400000002</v>
      </c>
      <c r="BK564" s="3">
        <v>5567881.8799999999</v>
      </c>
      <c r="BL564" s="3">
        <v>3058758.7</v>
      </c>
      <c r="BM564" s="3">
        <v>7174538.04</v>
      </c>
      <c r="BN564" s="53">
        <v>1.0278876733536648</v>
      </c>
      <c r="BO564" s="54">
        <v>1.906473E-4</v>
      </c>
      <c r="BP564" s="70">
        <v>4795</v>
      </c>
      <c r="BQ564" s="71"/>
      <c r="BR564" s="70"/>
      <c r="BS564" s="72"/>
      <c r="BT564" s="72"/>
      <c r="BU564" s="70">
        <v>17664030</v>
      </c>
      <c r="BV564" s="70">
        <v>1179042</v>
      </c>
      <c r="BW564" s="74">
        <v>2666225</v>
      </c>
      <c r="BX564" s="70">
        <v>21509297</v>
      </c>
    </row>
    <row r="565" spans="1:76" x14ac:dyDescent="0.3">
      <c r="A565" s="73" t="s">
        <v>10</v>
      </c>
      <c r="B565" s="2" t="s">
        <v>54</v>
      </c>
      <c r="C565" s="2" t="s">
        <v>54</v>
      </c>
      <c r="D565" s="2" t="s">
        <v>18</v>
      </c>
      <c r="E565" s="2" t="s">
        <v>15</v>
      </c>
      <c r="F565" s="17" t="str">
        <f>+Tabela1[[#This Row],[WK]]&amp;Tabela1[[#This Row],[PK]]&amp;Tabela1[[#This Row],[GK]]</f>
        <v>080804</v>
      </c>
      <c r="G565" s="2" t="s">
        <v>557</v>
      </c>
      <c r="H565" s="3">
        <v>149764847.88999999</v>
      </c>
      <c r="I565" s="4">
        <v>1.125</v>
      </c>
      <c r="J565" s="3">
        <v>168485453.88</v>
      </c>
      <c r="K565" s="4">
        <v>7.0000000000000007E-2</v>
      </c>
      <c r="L565" s="3">
        <v>11793982</v>
      </c>
      <c r="M565" s="3"/>
      <c r="N565" s="5"/>
      <c r="O565" s="3">
        <v>21996084.830000002</v>
      </c>
      <c r="P565" s="4">
        <v>1.125</v>
      </c>
      <c r="Q565" s="3">
        <v>24745595.43</v>
      </c>
      <c r="R565" s="4">
        <v>1.6E-2</v>
      </c>
      <c r="S565" s="3">
        <v>395930</v>
      </c>
      <c r="T565" s="3"/>
      <c r="U565" s="5"/>
      <c r="V565" s="3">
        <v>8514006</v>
      </c>
      <c r="W565" s="5"/>
      <c r="X565" s="3">
        <v>13691589</v>
      </c>
      <c r="Y565" s="3">
        <v>1183668</v>
      </c>
      <c r="Z565" s="3">
        <v>107817</v>
      </c>
      <c r="AA565" s="3">
        <v>813136</v>
      </c>
      <c r="AB565" s="3">
        <v>7322149</v>
      </c>
      <c r="AC565" s="3">
        <v>4264819</v>
      </c>
      <c r="AD565" s="3">
        <v>5177583</v>
      </c>
      <c r="AE565" s="3">
        <v>0</v>
      </c>
      <c r="AF565" s="3">
        <v>11793982</v>
      </c>
      <c r="AG565" s="3">
        <v>395930</v>
      </c>
      <c r="AH565" s="3">
        <v>5177583</v>
      </c>
      <c r="AI565" s="3">
        <v>8514006</v>
      </c>
      <c r="AJ565" s="3">
        <v>699539</v>
      </c>
      <c r="AK565" s="3">
        <v>699539</v>
      </c>
      <c r="AL565" s="3">
        <v>598848</v>
      </c>
      <c r="AM565" s="3">
        <v>100691</v>
      </c>
      <c r="AN565" s="3">
        <v>148949</v>
      </c>
      <c r="AO565" s="3">
        <v>0</v>
      </c>
      <c r="AP565" s="3">
        <v>-148949</v>
      </c>
      <c r="AQ565" s="3">
        <v>0</v>
      </c>
      <c r="AR565" s="3">
        <f>Tabela1[[#This Row],[Potrzeby finansowe 2027
w tym:]]+Tabela1[[#This Row],[Rozliczenie 2025 potrz. fin.]]</f>
        <v>13691589</v>
      </c>
      <c r="AS565" s="3">
        <v>0</v>
      </c>
      <c r="AT565" s="3">
        <v>0</v>
      </c>
      <c r="AU565" s="3"/>
      <c r="AV565" s="3"/>
      <c r="AW565" s="3"/>
      <c r="AX565" s="3"/>
      <c r="AY565" s="3"/>
      <c r="AZ565" s="3"/>
      <c r="BA565" s="3">
        <v>107817</v>
      </c>
      <c r="BB565" s="3">
        <v>0</v>
      </c>
      <c r="BC565" s="3">
        <v>16.22</v>
      </c>
      <c r="BD565" s="3">
        <v>0</v>
      </c>
      <c r="BE565" s="3">
        <v>2024.69</v>
      </c>
      <c r="BF565" s="3">
        <v>41.43</v>
      </c>
      <c r="BG565" s="3">
        <v>388022</v>
      </c>
      <c r="BH565" s="3">
        <v>3646</v>
      </c>
      <c r="BI565" s="3">
        <v>425114</v>
      </c>
      <c r="BJ565" s="3">
        <v>6532661.4675000012</v>
      </c>
      <c r="BK565" s="3">
        <v>2094127.5200000005</v>
      </c>
      <c r="BL565" s="3">
        <v>6321103.3099999996</v>
      </c>
      <c r="BM565" s="3">
        <v>5111929.17</v>
      </c>
      <c r="BN565" s="53">
        <v>0.91692267517230452</v>
      </c>
      <c r="BO565" s="54">
        <v>1.3210629999999999E-4</v>
      </c>
      <c r="BP565" s="70">
        <v>3322</v>
      </c>
      <c r="BQ565" s="71"/>
      <c r="BR565" s="70"/>
      <c r="BS565" s="72"/>
      <c r="BT565" s="72"/>
      <c r="BU565" s="70">
        <v>11793982</v>
      </c>
      <c r="BV565" s="70">
        <v>395930</v>
      </c>
      <c r="BW565" s="74">
        <v>5177583</v>
      </c>
      <c r="BX565" s="70">
        <v>17367495</v>
      </c>
    </row>
    <row r="566" spans="1:76" x14ac:dyDescent="0.3">
      <c r="A566" s="73" t="s">
        <v>10</v>
      </c>
      <c r="B566" s="2" t="s">
        <v>54</v>
      </c>
      <c r="C566" s="2" t="s">
        <v>54</v>
      </c>
      <c r="D566" s="2" t="s">
        <v>21</v>
      </c>
      <c r="E566" s="2" t="s">
        <v>19</v>
      </c>
      <c r="F566" s="17" t="str">
        <f>+Tabela1[[#This Row],[WK]]&amp;Tabela1[[#This Row],[PK]]&amp;Tabela1[[#This Row],[GK]]</f>
        <v>080805</v>
      </c>
      <c r="G566" s="2" t="s">
        <v>558</v>
      </c>
      <c r="H566" s="3">
        <v>1568714108.04</v>
      </c>
      <c r="I566" s="4">
        <v>1.125</v>
      </c>
      <c r="J566" s="3">
        <v>1764803371.55</v>
      </c>
      <c r="K566" s="4">
        <v>7.0000000000000007E-2</v>
      </c>
      <c r="L566" s="3">
        <v>123536236</v>
      </c>
      <c r="M566" s="3"/>
      <c r="N566" s="5"/>
      <c r="O566" s="3">
        <v>294208554.88</v>
      </c>
      <c r="P566" s="4">
        <v>1.125</v>
      </c>
      <c r="Q566" s="3">
        <v>330984624.24000001</v>
      </c>
      <c r="R566" s="4">
        <v>1.6E-2</v>
      </c>
      <c r="S566" s="3">
        <v>5295754</v>
      </c>
      <c r="T566" s="3"/>
      <c r="U566" s="5"/>
      <c r="V566" s="3">
        <v>73806948</v>
      </c>
      <c r="W566" s="5"/>
      <c r="X566" s="3">
        <v>53883994</v>
      </c>
      <c r="Y566" s="3">
        <v>0</v>
      </c>
      <c r="Z566" s="3">
        <v>203600</v>
      </c>
      <c r="AA566" s="3">
        <v>4207630</v>
      </c>
      <c r="AB566" s="3">
        <v>49472764</v>
      </c>
      <c r="AC566" s="3">
        <v>0</v>
      </c>
      <c r="AD566" s="3">
        <v>2452542</v>
      </c>
      <c r="AE566" s="3">
        <v>0</v>
      </c>
      <c r="AF566" s="3">
        <v>123536236</v>
      </c>
      <c r="AG566" s="3">
        <v>5295754</v>
      </c>
      <c r="AH566" s="3">
        <v>2452542</v>
      </c>
      <c r="AI566" s="3">
        <v>73806948</v>
      </c>
      <c r="AJ566" s="3">
        <v>1165256</v>
      </c>
      <c r="AK566" s="3">
        <v>2679032</v>
      </c>
      <c r="AL566" s="3">
        <v>4504224</v>
      </c>
      <c r="AM566" s="3">
        <v>-1825192</v>
      </c>
      <c r="AN566" s="3">
        <v>1513776</v>
      </c>
      <c r="AO566" s="3">
        <v>0</v>
      </c>
      <c r="AP566" s="3">
        <v>0</v>
      </c>
      <c r="AQ566" s="3">
        <v>1513776</v>
      </c>
      <c r="AR566" s="3">
        <f>Tabela1[[#This Row],[Potrzeby finansowe 2027
w tym:]]+Tabela1[[#This Row],[Rozliczenie 2025 potrz. fin.]]</f>
        <v>55397770</v>
      </c>
      <c r="AS566" s="3">
        <v>0</v>
      </c>
      <c r="AT566" s="3">
        <v>0</v>
      </c>
      <c r="AU566" s="3"/>
      <c r="AV566" s="3"/>
      <c r="AW566" s="3"/>
      <c r="AX566" s="3"/>
      <c r="AY566" s="3"/>
      <c r="AZ566" s="3"/>
      <c r="BA566" s="3">
        <v>203600</v>
      </c>
      <c r="BB566" s="3">
        <v>0</v>
      </c>
      <c r="BC566" s="3">
        <v>1.76</v>
      </c>
      <c r="BD566" s="3">
        <v>0</v>
      </c>
      <c r="BE566" s="3">
        <v>1140.1600000000001</v>
      </c>
      <c r="BF566" s="3">
        <v>4391.8</v>
      </c>
      <c r="BG566" s="3">
        <v>3056391</v>
      </c>
      <c r="BH566" s="3">
        <v>28719</v>
      </c>
      <c r="BI566" s="3">
        <v>1151239</v>
      </c>
      <c r="BJ566" s="3">
        <v>17690913.050000001</v>
      </c>
      <c r="BK566" s="3">
        <v>10972920.91</v>
      </c>
      <c r="BL566" s="3">
        <v>3108596.36</v>
      </c>
      <c r="BM566" s="3">
        <v>20654775.84</v>
      </c>
      <c r="BN566" s="53">
        <v>1.2011042406946273</v>
      </c>
      <c r="BO566" s="54">
        <v>1.1496823000000001E-3</v>
      </c>
      <c r="BP566" s="70">
        <v>28912</v>
      </c>
      <c r="BQ566" s="71"/>
      <c r="BR566" s="70"/>
      <c r="BS566" s="72"/>
      <c r="BT566" s="72"/>
      <c r="BU566" s="70">
        <v>123536236</v>
      </c>
      <c r="BV566" s="70">
        <v>5295754</v>
      </c>
      <c r="BW566" s="74">
        <v>2452542</v>
      </c>
      <c r="BX566" s="70">
        <v>131284532</v>
      </c>
    </row>
    <row r="567" spans="1:76" x14ac:dyDescent="0.3">
      <c r="A567" s="73" t="s">
        <v>10</v>
      </c>
      <c r="B567" s="2" t="s">
        <v>54</v>
      </c>
      <c r="C567" s="2" t="s">
        <v>54</v>
      </c>
      <c r="D567" s="2" t="s">
        <v>23</v>
      </c>
      <c r="E567" s="2" t="s">
        <v>19</v>
      </c>
      <c r="F567" s="17" t="str">
        <f>+Tabela1[[#This Row],[WK]]&amp;Tabela1[[#This Row],[PK]]&amp;Tabela1[[#This Row],[GK]]</f>
        <v>080806</v>
      </c>
      <c r="G567" s="2" t="s">
        <v>559</v>
      </c>
      <c r="H567" s="3">
        <v>406669834.94</v>
      </c>
      <c r="I567" s="4">
        <v>1.125</v>
      </c>
      <c r="J567" s="3">
        <v>457503564.31</v>
      </c>
      <c r="K567" s="4">
        <v>7.0000000000000007E-2</v>
      </c>
      <c r="L567" s="3">
        <v>32025250</v>
      </c>
      <c r="M567" s="3"/>
      <c r="N567" s="5"/>
      <c r="O567" s="3">
        <v>85908856.670000002</v>
      </c>
      <c r="P567" s="4">
        <v>1.125</v>
      </c>
      <c r="Q567" s="3">
        <v>96647463.75</v>
      </c>
      <c r="R567" s="4">
        <v>1.6E-2</v>
      </c>
      <c r="S567" s="3">
        <v>1546359</v>
      </c>
      <c r="T567" s="3"/>
      <c r="U567" s="5"/>
      <c r="V567" s="3">
        <v>19961936</v>
      </c>
      <c r="W567" s="5"/>
      <c r="X567" s="3">
        <v>29519865</v>
      </c>
      <c r="Y567" s="3">
        <v>0</v>
      </c>
      <c r="Z567" s="3">
        <v>74038</v>
      </c>
      <c r="AA567" s="3">
        <v>1515045</v>
      </c>
      <c r="AB567" s="3">
        <v>26469078</v>
      </c>
      <c r="AC567" s="3">
        <v>1461704</v>
      </c>
      <c r="AD567" s="3">
        <v>9557929</v>
      </c>
      <c r="AE567" s="3">
        <v>0</v>
      </c>
      <c r="AF567" s="3">
        <v>32025250</v>
      </c>
      <c r="AG567" s="3">
        <v>1546359</v>
      </c>
      <c r="AH567" s="3">
        <v>9557929</v>
      </c>
      <c r="AI567" s="3">
        <v>19961936</v>
      </c>
      <c r="AJ567" s="3">
        <v>434017</v>
      </c>
      <c r="AK567" s="3">
        <v>434017</v>
      </c>
      <c r="AL567" s="3">
        <v>897041</v>
      </c>
      <c r="AM567" s="3">
        <v>-463024</v>
      </c>
      <c r="AN567" s="3">
        <v>-571257</v>
      </c>
      <c r="AO567" s="3">
        <v>0</v>
      </c>
      <c r="AP567" s="3">
        <v>571257</v>
      </c>
      <c r="AQ567" s="3">
        <v>0</v>
      </c>
      <c r="AR567" s="3">
        <f>Tabela1[[#This Row],[Potrzeby finansowe 2027
w tym:]]+Tabela1[[#This Row],[Rozliczenie 2025 potrz. fin.]]</f>
        <v>29519865</v>
      </c>
      <c r="AS567" s="3">
        <v>0</v>
      </c>
      <c r="AT567" s="3">
        <v>0</v>
      </c>
      <c r="AU567" s="3"/>
      <c r="AV567" s="3"/>
      <c r="AW567" s="3"/>
      <c r="AX567" s="3"/>
      <c r="AY567" s="3"/>
      <c r="AZ567" s="3"/>
      <c r="BA567" s="3">
        <v>74038</v>
      </c>
      <c r="BB567" s="3">
        <v>0</v>
      </c>
      <c r="BC567" s="3">
        <v>66.56</v>
      </c>
      <c r="BD567" s="3">
        <v>0</v>
      </c>
      <c r="BE567" s="3">
        <v>832.48</v>
      </c>
      <c r="BF567" s="3">
        <v>311.04000000000002</v>
      </c>
      <c r="BG567" s="3">
        <v>848838</v>
      </c>
      <c r="BH567" s="3">
        <v>7976</v>
      </c>
      <c r="BI567" s="3">
        <v>666207</v>
      </c>
      <c r="BJ567" s="3">
        <v>10237496.449999999</v>
      </c>
      <c r="BK567" s="3">
        <v>7950592.75</v>
      </c>
      <c r="BL567" s="3">
        <v>935684.48</v>
      </c>
      <c r="BM567" s="3">
        <v>7276245.8399999999</v>
      </c>
      <c r="BN567" s="53">
        <v>1.2635740466131336</v>
      </c>
      <c r="BO567" s="54">
        <v>3.3785819999999998E-4</v>
      </c>
      <c r="BP567" s="70">
        <v>8496</v>
      </c>
      <c r="BQ567" s="71"/>
      <c r="BR567" s="70"/>
      <c r="BS567" s="72"/>
      <c r="BT567" s="72"/>
      <c r="BU567" s="70">
        <v>32025250</v>
      </c>
      <c r="BV567" s="70">
        <v>1546359</v>
      </c>
      <c r="BW567" s="74">
        <v>9557929</v>
      </c>
      <c r="BX567" s="70">
        <v>43129538</v>
      </c>
    </row>
    <row r="568" spans="1:76" x14ac:dyDescent="0.3">
      <c r="A568" s="73" t="s">
        <v>10</v>
      </c>
      <c r="B568" s="2" t="s">
        <v>54</v>
      </c>
      <c r="C568" s="2" t="s">
        <v>56</v>
      </c>
      <c r="D568" s="2" t="s">
        <v>12</v>
      </c>
      <c r="E568" s="2" t="s">
        <v>19</v>
      </c>
      <c r="F568" s="17" t="str">
        <f>+Tabela1[[#This Row],[WK]]&amp;Tabela1[[#This Row],[PK]]&amp;Tabela1[[#This Row],[GK]]</f>
        <v>080901</v>
      </c>
      <c r="G568" s="2" t="s">
        <v>560</v>
      </c>
      <c r="H568" s="3">
        <v>296197691.23000002</v>
      </c>
      <c r="I568" s="4">
        <v>1.125</v>
      </c>
      <c r="J568" s="3">
        <v>333222402.63</v>
      </c>
      <c r="K568" s="4">
        <v>7.0000000000000007E-2</v>
      </c>
      <c r="L568" s="3">
        <v>23325568</v>
      </c>
      <c r="M568" s="3"/>
      <c r="N568" s="5"/>
      <c r="O568" s="3">
        <v>55944568.700000003</v>
      </c>
      <c r="P568" s="4">
        <v>1.125</v>
      </c>
      <c r="Q568" s="3">
        <v>62937639.789999999</v>
      </c>
      <c r="R568" s="4">
        <v>1.6E-2</v>
      </c>
      <c r="S568" s="3">
        <v>1007002</v>
      </c>
      <c r="T568" s="3"/>
      <c r="U568" s="5"/>
      <c r="V568" s="3">
        <v>14044538</v>
      </c>
      <c r="W568" s="5"/>
      <c r="X568" s="3">
        <v>16187875</v>
      </c>
      <c r="Y568" s="3">
        <v>0</v>
      </c>
      <c r="Z568" s="3">
        <v>92379</v>
      </c>
      <c r="AA568" s="3">
        <v>1002633</v>
      </c>
      <c r="AB568" s="3">
        <v>13116461</v>
      </c>
      <c r="AC568" s="3">
        <v>1976402</v>
      </c>
      <c r="AD568" s="3">
        <v>2143338</v>
      </c>
      <c r="AE568" s="3">
        <v>0</v>
      </c>
      <c r="AF568" s="3">
        <v>23325568</v>
      </c>
      <c r="AG568" s="3">
        <v>1007002</v>
      </c>
      <c r="AH568" s="3">
        <v>2143338</v>
      </c>
      <c r="AI568" s="3">
        <v>14044538</v>
      </c>
      <c r="AJ568" s="3">
        <v>250135</v>
      </c>
      <c r="AK568" s="3">
        <v>250135</v>
      </c>
      <c r="AL568" s="3">
        <v>974381</v>
      </c>
      <c r="AM568" s="3">
        <v>-724246</v>
      </c>
      <c r="AN568" s="3">
        <v>242125</v>
      </c>
      <c r="AO568" s="3">
        <v>0</v>
      </c>
      <c r="AP568" s="3">
        <v>-242125</v>
      </c>
      <c r="AQ568" s="3">
        <v>0</v>
      </c>
      <c r="AR568" s="3">
        <f>Tabela1[[#This Row],[Potrzeby finansowe 2027
w tym:]]+Tabela1[[#This Row],[Rozliczenie 2025 potrz. fin.]]</f>
        <v>16187875</v>
      </c>
      <c r="AS568" s="3">
        <v>0</v>
      </c>
      <c r="AT568" s="3">
        <v>0</v>
      </c>
      <c r="AU568" s="3"/>
      <c r="AV568" s="3"/>
      <c r="AW568" s="3"/>
      <c r="AX568" s="3"/>
      <c r="AY568" s="3"/>
      <c r="AZ568" s="3"/>
      <c r="BA568" s="3">
        <v>92379</v>
      </c>
      <c r="BB568" s="3">
        <v>0</v>
      </c>
      <c r="BC568" s="3">
        <v>42.41</v>
      </c>
      <c r="BD568" s="3">
        <v>0</v>
      </c>
      <c r="BE568" s="3">
        <v>1044.1600000000001</v>
      </c>
      <c r="BF568" s="3">
        <v>786.31</v>
      </c>
      <c r="BG568" s="3">
        <v>637267</v>
      </c>
      <c r="BH568" s="3">
        <v>5988</v>
      </c>
      <c r="BI568" s="3">
        <v>365366</v>
      </c>
      <c r="BJ568" s="3">
        <v>5614526.2874999987</v>
      </c>
      <c r="BK568" s="3">
        <v>3593982.7499999991</v>
      </c>
      <c r="BL568" s="3">
        <v>657258.14</v>
      </c>
      <c r="BM568" s="3">
        <v>6767657.8700000001</v>
      </c>
      <c r="BN568" s="53">
        <v>1.1578821708029061</v>
      </c>
      <c r="BO568" s="54">
        <v>2.4688390000000002E-4</v>
      </c>
      <c r="BP568" s="70">
        <v>6208</v>
      </c>
      <c r="BQ568" s="71"/>
      <c r="BR568" s="70"/>
      <c r="BS568" s="72"/>
      <c r="BT568" s="72"/>
      <c r="BU568" s="70">
        <v>23325568</v>
      </c>
      <c r="BV568" s="70">
        <v>1007002</v>
      </c>
      <c r="BW568" s="74">
        <v>2143338</v>
      </c>
      <c r="BX568" s="70">
        <v>26475908</v>
      </c>
    </row>
    <row r="569" spans="1:76" x14ac:dyDescent="0.3">
      <c r="A569" s="73" t="s">
        <v>10</v>
      </c>
      <c r="B569" s="2" t="s">
        <v>54</v>
      </c>
      <c r="C569" s="2" t="s">
        <v>56</v>
      </c>
      <c r="D569" s="2" t="s">
        <v>11</v>
      </c>
      <c r="E569" s="2" t="s">
        <v>15</v>
      </c>
      <c r="F569" s="17" t="str">
        <f>+Tabela1[[#This Row],[WK]]&amp;Tabela1[[#This Row],[PK]]&amp;Tabela1[[#This Row],[GK]]</f>
        <v>080902</v>
      </c>
      <c r="G569" s="2" t="s">
        <v>561</v>
      </c>
      <c r="H569" s="3">
        <v>123253966.84</v>
      </c>
      <c r="I569" s="4">
        <v>1.125</v>
      </c>
      <c r="J569" s="3">
        <v>138660712.69999999</v>
      </c>
      <c r="K569" s="4">
        <v>7.0000000000000007E-2</v>
      </c>
      <c r="L569" s="3">
        <v>9706250</v>
      </c>
      <c r="M569" s="3"/>
      <c r="N569" s="5"/>
      <c r="O569" s="3">
        <v>7096843.1400000006</v>
      </c>
      <c r="P569" s="4">
        <v>1.125</v>
      </c>
      <c r="Q569" s="3">
        <v>7983948.5300000003</v>
      </c>
      <c r="R569" s="4">
        <v>1.6E-2</v>
      </c>
      <c r="S569" s="3">
        <v>127743</v>
      </c>
      <c r="T569" s="3"/>
      <c r="U569" s="5"/>
      <c r="V569" s="3">
        <v>6806730</v>
      </c>
      <c r="W569" s="5"/>
      <c r="X569" s="3">
        <v>12029197</v>
      </c>
      <c r="Y569" s="3">
        <v>3745941</v>
      </c>
      <c r="Z569" s="3">
        <v>191465</v>
      </c>
      <c r="AA569" s="3">
        <v>537911</v>
      </c>
      <c r="AB569" s="3">
        <v>6888156</v>
      </c>
      <c r="AC569" s="3">
        <v>665724</v>
      </c>
      <c r="AD569" s="3">
        <v>5467762</v>
      </c>
      <c r="AE569" s="3">
        <v>0</v>
      </c>
      <c r="AF569" s="3">
        <v>9706250</v>
      </c>
      <c r="AG569" s="3">
        <v>127743</v>
      </c>
      <c r="AH569" s="3">
        <v>5467762</v>
      </c>
      <c r="AI569" s="3">
        <v>6806730</v>
      </c>
      <c r="AJ569" s="3">
        <v>1698441</v>
      </c>
      <c r="AK569" s="3">
        <v>1943736</v>
      </c>
      <c r="AL569" s="3">
        <v>456227</v>
      </c>
      <c r="AM569" s="3">
        <v>1487509</v>
      </c>
      <c r="AN569" s="3">
        <v>310996</v>
      </c>
      <c r="AO569" s="3">
        <v>0</v>
      </c>
      <c r="AP569" s="3">
        <v>-65701</v>
      </c>
      <c r="AQ569" s="3">
        <v>245295</v>
      </c>
      <c r="AR569" s="3">
        <f>Tabela1[[#This Row],[Potrzeby finansowe 2027
w tym:]]+Tabela1[[#This Row],[Rozliczenie 2025 potrz. fin.]]</f>
        <v>12274492</v>
      </c>
      <c r="AS569" s="3">
        <v>0</v>
      </c>
      <c r="AT569" s="3">
        <v>0</v>
      </c>
      <c r="AU569" s="3"/>
      <c r="AV569" s="3"/>
      <c r="AW569" s="3"/>
      <c r="AX569" s="3"/>
      <c r="AY569" s="3"/>
      <c r="AZ569" s="3"/>
      <c r="BA569" s="3">
        <v>191465</v>
      </c>
      <c r="BB569" s="3">
        <v>0</v>
      </c>
      <c r="BC569" s="3">
        <v>56.53</v>
      </c>
      <c r="BD569" s="3">
        <v>1490.87</v>
      </c>
      <c r="BE569" s="3">
        <v>37.549999999999997</v>
      </c>
      <c r="BF569" s="3">
        <v>660.65</v>
      </c>
      <c r="BG569" s="3">
        <v>377782</v>
      </c>
      <c r="BH569" s="3">
        <v>3092</v>
      </c>
      <c r="BI569" s="3">
        <v>160129</v>
      </c>
      <c r="BJ569" s="3">
        <v>2460677.3600000003</v>
      </c>
      <c r="BK569" s="3">
        <v>570472.0700000003</v>
      </c>
      <c r="BL569" s="3">
        <v>1449143.75</v>
      </c>
      <c r="BM569" s="3">
        <v>4662533.66</v>
      </c>
      <c r="BN569" s="53">
        <v>0.75694207399531821</v>
      </c>
      <c r="BO569" s="54">
        <v>1.36818E-4</v>
      </c>
      <c r="BP569" s="70">
        <v>3441</v>
      </c>
      <c r="BQ569" s="71"/>
      <c r="BR569" s="70"/>
      <c r="BS569" s="72"/>
      <c r="BT569" s="72"/>
      <c r="BU569" s="70">
        <v>9706250</v>
      </c>
      <c r="BV569" s="70">
        <v>127743</v>
      </c>
      <c r="BW569" s="74">
        <v>5467762</v>
      </c>
      <c r="BX569" s="70">
        <v>15301755</v>
      </c>
    </row>
    <row r="570" spans="1:76" x14ac:dyDescent="0.3">
      <c r="A570" s="73" t="s">
        <v>10</v>
      </c>
      <c r="B570" s="2" t="s">
        <v>54</v>
      </c>
      <c r="C570" s="2" t="s">
        <v>56</v>
      </c>
      <c r="D570" s="2" t="s">
        <v>16</v>
      </c>
      <c r="E570" s="2" t="s">
        <v>19</v>
      </c>
      <c r="F570" s="17" t="str">
        <f>+Tabela1[[#This Row],[WK]]&amp;Tabela1[[#This Row],[PK]]&amp;Tabela1[[#This Row],[GK]]</f>
        <v>080903</v>
      </c>
      <c r="G570" s="2" t="s">
        <v>562</v>
      </c>
      <c r="H570" s="3">
        <v>469022282.91000003</v>
      </c>
      <c r="I570" s="4">
        <v>1.125</v>
      </c>
      <c r="J570" s="3">
        <v>527650068.26999998</v>
      </c>
      <c r="K570" s="4">
        <v>7.0000000000000007E-2</v>
      </c>
      <c r="L570" s="3">
        <v>36935505</v>
      </c>
      <c r="M570" s="3"/>
      <c r="N570" s="5"/>
      <c r="O570" s="3">
        <v>48154544.730000004</v>
      </c>
      <c r="P570" s="4">
        <v>1.125</v>
      </c>
      <c r="Q570" s="3">
        <v>54173862.82</v>
      </c>
      <c r="R570" s="4">
        <v>1.6E-2</v>
      </c>
      <c r="S570" s="3">
        <v>866782</v>
      </c>
      <c r="T570" s="3"/>
      <c r="U570" s="5"/>
      <c r="V570" s="3">
        <v>22235191</v>
      </c>
      <c r="W570" s="5"/>
      <c r="X570" s="3">
        <v>33724805</v>
      </c>
      <c r="Y570" s="3">
        <v>339855</v>
      </c>
      <c r="Z570" s="3">
        <v>732656</v>
      </c>
      <c r="AA570" s="3">
        <v>1732873</v>
      </c>
      <c r="AB570" s="3">
        <v>22358096</v>
      </c>
      <c r="AC570" s="3">
        <v>8561325</v>
      </c>
      <c r="AD570" s="3">
        <v>11489614</v>
      </c>
      <c r="AE570" s="3">
        <v>0</v>
      </c>
      <c r="AF570" s="3">
        <v>36935505</v>
      </c>
      <c r="AG570" s="3">
        <v>866782</v>
      </c>
      <c r="AH570" s="3">
        <v>11489614</v>
      </c>
      <c r="AI570" s="3">
        <v>22235191</v>
      </c>
      <c r="AJ570" s="3">
        <v>705847</v>
      </c>
      <c r="AK570" s="3">
        <v>705847</v>
      </c>
      <c r="AL570" s="3">
        <v>800649</v>
      </c>
      <c r="AM570" s="3">
        <v>-94802</v>
      </c>
      <c r="AN570" s="3">
        <v>-896307</v>
      </c>
      <c r="AO570" s="3">
        <v>0</v>
      </c>
      <c r="AP570" s="3">
        <v>896307</v>
      </c>
      <c r="AQ570" s="3">
        <v>0</v>
      </c>
      <c r="AR570" s="3">
        <f>Tabela1[[#This Row],[Potrzeby finansowe 2027
w tym:]]+Tabela1[[#This Row],[Rozliczenie 2025 potrz. fin.]]</f>
        <v>33724805</v>
      </c>
      <c r="AS570" s="3">
        <v>0</v>
      </c>
      <c r="AT570" s="3">
        <v>0</v>
      </c>
      <c r="AU570" s="3"/>
      <c r="AV570" s="3"/>
      <c r="AW570" s="3"/>
      <c r="AX570" s="3"/>
      <c r="AY570" s="3"/>
      <c r="AZ570" s="3"/>
      <c r="BA570" s="3">
        <v>732656</v>
      </c>
      <c r="BB570" s="3">
        <v>0</v>
      </c>
      <c r="BC570" s="3">
        <v>246.05</v>
      </c>
      <c r="BD570" s="3">
        <v>5972.18</v>
      </c>
      <c r="BE570" s="3">
        <v>617.04</v>
      </c>
      <c r="BF570" s="3">
        <v>718.93</v>
      </c>
      <c r="BG570" s="3">
        <v>1079139</v>
      </c>
      <c r="BH570" s="3">
        <v>10140</v>
      </c>
      <c r="BI570" s="3">
        <v>653734</v>
      </c>
      <c r="BJ570" s="3">
        <v>10045823.8475</v>
      </c>
      <c r="BK570" s="3">
        <v>6824251.7400000002</v>
      </c>
      <c r="BL570" s="3">
        <v>1932160.88</v>
      </c>
      <c r="BM570" s="3">
        <v>9021966.6699999999</v>
      </c>
      <c r="BN570" s="53">
        <v>0.9917629613049439</v>
      </c>
      <c r="BO570" s="54">
        <v>3.8254240000000001E-4</v>
      </c>
      <c r="BP570" s="70">
        <v>9620</v>
      </c>
      <c r="BQ570" s="71"/>
      <c r="BR570" s="70"/>
      <c r="BS570" s="72"/>
      <c r="BT570" s="72"/>
      <c r="BU570" s="70">
        <v>36935505</v>
      </c>
      <c r="BV570" s="70">
        <v>866782</v>
      </c>
      <c r="BW570" s="74">
        <v>11489614</v>
      </c>
      <c r="BX570" s="70">
        <v>49291901</v>
      </c>
    </row>
    <row r="571" spans="1:76" x14ac:dyDescent="0.3">
      <c r="A571" s="73" t="s">
        <v>10</v>
      </c>
      <c r="B571" s="2" t="s">
        <v>54</v>
      </c>
      <c r="C571" s="2" t="s">
        <v>56</v>
      </c>
      <c r="D571" s="2" t="s">
        <v>18</v>
      </c>
      <c r="E571" s="2" t="s">
        <v>19</v>
      </c>
      <c r="F571" s="17" t="str">
        <f>+Tabela1[[#This Row],[WK]]&amp;Tabela1[[#This Row],[PK]]&amp;Tabela1[[#This Row],[GK]]</f>
        <v>080904</v>
      </c>
      <c r="G571" s="2" t="s">
        <v>563</v>
      </c>
      <c r="H571" s="3">
        <v>289494268.91000003</v>
      </c>
      <c r="I571" s="4">
        <v>1.125</v>
      </c>
      <c r="J571" s="3">
        <v>325681052.51999998</v>
      </c>
      <c r="K571" s="4">
        <v>7.0000000000000007E-2</v>
      </c>
      <c r="L571" s="3">
        <v>22797674</v>
      </c>
      <c r="M571" s="3"/>
      <c r="N571" s="5"/>
      <c r="O571" s="3">
        <v>52595345.639999993</v>
      </c>
      <c r="P571" s="4">
        <v>1.125</v>
      </c>
      <c r="Q571" s="3">
        <v>59169763.850000001</v>
      </c>
      <c r="R571" s="4">
        <v>1.6E-2</v>
      </c>
      <c r="S571" s="3">
        <v>946716</v>
      </c>
      <c r="T571" s="3"/>
      <c r="U571" s="5"/>
      <c r="V571" s="3">
        <v>11357591</v>
      </c>
      <c r="W571" s="5"/>
      <c r="X571" s="3">
        <v>14716900</v>
      </c>
      <c r="Y571" s="3">
        <v>0</v>
      </c>
      <c r="Z571" s="3">
        <v>152658</v>
      </c>
      <c r="AA571" s="3">
        <v>1215704</v>
      </c>
      <c r="AB571" s="3">
        <v>11054050</v>
      </c>
      <c r="AC571" s="3">
        <v>2294488</v>
      </c>
      <c r="AD571" s="3">
        <v>3359309</v>
      </c>
      <c r="AE571" s="3">
        <v>0</v>
      </c>
      <c r="AF571" s="3">
        <v>22797674</v>
      </c>
      <c r="AG571" s="3">
        <v>946716</v>
      </c>
      <c r="AH571" s="3">
        <v>3359309</v>
      </c>
      <c r="AI571" s="3">
        <v>11357591</v>
      </c>
      <c r="AJ571" s="3">
        <v>407284</v>
      </c>
      <c r="AK571" s="3">
        <v>407284</v>
      </c>
      <c r="AL571" s="3">
        <v>-166370</v>
      </c>
      <c r="AM571" s="3">
        <v>573654</v>
      </c>
      <c r="AN571" s="3">
        <v>-12376</v>
      </c>
      <c r="AO571" s="3">
        <v>0</v>
      </c>
      <c r="AP571" s="3">
        <v>12376</v>
      </c>
      <c r="AQ571" s="3">
        <v>0</v>
      </c>
      <c r="AR571" s="3">
        <f>Tabela1[[#This Row],[Potrzeby finansowe 2027
w tym:]]+Tabela1[[#This Row],[Rozliczenie 2025 potrz. fin.]]</f>
        <v>14716900</v>
      </c>
      <c r="AS571" s="3">
        <v>0</v>
      </c>
      <c r="AT571" s="3">
        <v>0</v>
      </c>
      <c r="AU571" s="3"/>
      <c r="AV571" s="3"/>
      <c r="AW571" s="3"/>
      <c r="AX571" s="3"/>
      <c r="AY571" s="3"/>
      <c r="AZ571" s="3"/>
      <c r="BA571" s="3">
        <v>152658</v>
      </c>
      <c r="BB571" s="3">
        <v>0</v>
      </c>
      <c r="BC571" s="3">
        <v>0</v>
      </c>
      <c r="BD571" s="3">
        <v>0</v>
      </c>
      <c r="BE571" s="3">
        <v>0</v>
      </c>
      <c r="BF571" s="3">
        <v>4588.45</v>
      </c>
      <c r="BG571" s="3">
        <v>623751</v>
      </c>
      <c r="BH571" s="3">
        <v>5861</v>
      </c>
      <c r="BI571" s="3">
        <v>591953</v>
      </c>
      <c r="BJ571" s="3">
        <v>9096450.2599999998</v>
      </c>
      <c r="BK571" s="3">
        <v>7452941.7400000002</v>
      </c>
      <c r="BL571" s="3">
        <v>1276732.68</v>
      </c>
      <c r="BM571" s="3">
        <v>4020568.7200000007</v>
      </c>
      <c r="BN571" s="53">
        <v>1.0524309150089066</v>
      </c>
      <c r="BO571" s="54">
        <v>2.3135230000000001E-4</v>
      </c>
      <c r="BP571" s="70">
        <v>5818</v>
      </c>
      <c r="BQ571" s="71"/>
      <c r="BR571" s="70"/>
      <c r="BS571" s="72"/>
      <c r="BT571" s="72"/>
      <c r="BU571" s="70">
        <v>22797674</v>
      </c>
      <c r="BV571" s="70">
        <v>946716</v>
      </c>
      <c r="BW571" s="74">
        <v>3359309</v>
      </c>
      <c r="BX571" s="70">
        <v>27103699</v>
      </c>
    </row>
    <row r="572" spans="1:76" x14ac:dyDescent="0.3">
      <c r="A572" s="73" t="s">
        <v>10</v>
      </c>
      <c r="B572" s="2" t="s">
        <v>54</v>
      </c>
      <c r="C572" s="2" t="s">
        <v>56</v>
      </c>
      <c r="D572" s="2" t="s">
        <v>21</v>
      </c>
      <c r="E572" s="2" t="s">
        <v>19</v>
      </c>
      <c r="F572" s="17" t="str">
        <f>+Tabela1[[#This Row],[WK]]&amp;Tabela1[[#This Row],[PK]]&amp;Tabela1[[#This Row],[GK]]</f>
        <v>080905</v>
      </c>
      <c r="G572" s="2" t="s">
        <v>564</v>
      </c>
      <c r="H572" s="3">
        <v>365238563.25</v>
      </c>
      <c r="I572" s="4">
        <v>1.125</v>
      </c>
      <c r="J572" s="3">
        <v>410893383.66000003</v>
      </c>
      <c r="K572" s="4">
        <v>7.0000000000000007E-2</v>
      </c>
      <c r="L572" s="3">
        <v>28762537</v>
      </c>
      <c r="M572" s="3"/>
      <c r="N572" s="5"/>
      <c r="O572" s="3">
        <v>38607706.640000001</v>
      </c>
      <c r="P572" s="4">
        <v>1.125</v>
      </c>
      <c r="Q572" s="3">
        <v>43433669.969999999</v>
      </c>
      <c r="R572" s="4">
        <v>1.6E-2</v>
      </c>
      <c r="S572" s="3">
        <v>694939</v>
      </c>
      <c r="T572" s="3"/>
      <c r="U572" s="5"/>
      <c r="V572" s="3">
        <v>18952002</v>
      </c>
      <c r="W572" s="5"/>
      <c r="X572" s="3">
        <v>28569059</v>
      </c>
      <c r="Y572" s="3">
        <v>2652152</v>
      </c>
      <c r="Z572" s="3">
        <v>205960</v>
      </c>
      <c r="AA572" s="3">
        <v>1635366</v>
      </c>
      <c r="AB572" s="3">
        <v>19781507</v>
      </c>
      <c r="AC572" s="3">
        <v>4294074</v>
      </c>
      <c r="AD572" s="3">
        <v>9617057</v>
      </c>
      <c r="AE572" s="3">
        <v>0</v>
      </c>
      <c r="AF572" s="3">
        <v>28762537</v>
      </c>
      <c r="AG572" s="3">
        <v>694939</v>
      </c>
      <c r="AH572" s="3">
        <v>9617057</v>
      </c>
      <c r="AI572" s="3">
        <v>18952002</v>
      </c>
      <c r="AJ572" s="3">
        <v>1722207</v>
      </c>
      <c r="AK572" s="3">
        <v>1722207</v>
      </c>
      <c r="AL572" s="3">
        <v>1078369</v>
      </c>
      <c r="AM572" s="3">
        <v>643838</v>
      </c>
      <c r="AN572" s="3">
        <v>225421</v>
      </c>
      <c r="AO572" s="3">
        <v>0</v>
      </c>
      <c r="AP572" s="3">
        <v>-225421</v>
      </c>
      <c r="AQ572" s="3">
        <v>0</v>
      </c>
      <c r="AR572" s="3">
        <f>Tabela1[[#This Row],[Potrzeby finansowe 2027
w tym:]]+Tabela1[[#This Row],[Rozliczenie 2025 potrz. fin.]]</f>
        <v>28569059</v>
      </c>
      <c r="AS572" s="3">
        <v>0</v>
      </c>
      <c r="AT572" s="3">
        <v>0</v>
      </c>
      <c r="AU572" s="3"/>
      <c r="AV572" s="3"/>
      <c r="AW572" s="3"/>
      <c r="AX572" s="3"/>
      <c r="AY572" s="3"/>
      <c r="AZ572" s="3"/>
      <c r="BA572" s="3">
        <v>205960</v>
      </c>
      <c r="BB572" s="3">
        <v>0</v>
      </c>
      <c r="BC572" s="3">
        <v>19.09</v>
      </c>
      <c r="BD572" s="3">
        <v>739.49</v>
      </c>
      <c r="BE572" s="3">
        <v>675.28</v>
      </c>
      <c r="BF572" s="3">
        <v>2768.27</v>
      </c>
      <c r="BG572" s="3">
        <v>934404</v>
      </c>
      <c r="BH572" s="3">
        <v>8780</v>
      </c>
      <c r="BI572" s="3">
        <v>700962</v>
      </c>
      <c r="BJ572" s="3">
        <v>10771562.354999999</v>
      </c>
      <c r="BK572" s="3">
        <v>5613864.4199999981</v>
      </c>
      <c r="BL572" s="3">
        <v>4524075.3</v>
      </c>
      <c r="BM572" s="3">
        <v>11582641.140000001</v>
      </c>
      <c r="BN572" s="53">
        <v>0.93103904945767235</v>
      </c>
      <c r="BO572" s="54">
        <v>3.5655149999999999E-4</v>
      </c>
      <c r="BP572" s="70">
        <v>8967</v>
      </c>
      <c r="BQ572" s="71"/>
      <c r="BR572" s="70"/>
      <c r="BS572" s="72"/>
      <c r="BT572" s="72"/>
      <c r="BU572" s="70">
        <v>28762537</v>
      </c>
      <c r="BV572" s="70">
        <v>694939</v>
      </c>
      <c r="BW572" s="74">
        <v>9617057</v>
      </c>
      <c r="BX572" s="70">
        <v>39074533</v>
      </c>
    </row>
    <row r="573" spans="1:76" x14ac:dyDescent="0.3">
      <c r="A573" s="73" t="s">
        <v>10</v>
      </c>
      <c r="B573" s="2" t="s">
        <v>54</v>
      </c>
      <c r="C573" s="2" t="s">
        <v>56</v>
      </c>
      <c r="D573" s="2" t="s">
        <v>23</v>
      </c>
      <c r="E573" s="2" t="s">
        <v>19</v>
      </c>
      <c r="F573" s="17" t="str">
        <f>+Tabela1[[#This Row],[WK]]&amp;Tabela1[[#This Row],[PK]]&amp;Tabela1[[#This Row],[GK]]</f>
        <v>080906</v>
      </c>
      <c r="G573" s="2" t="s">
        <v>565</v>
      </c>
      <c r="H573" s="3">
        <v>1333119604.5599999</v>
      </c>
      <c r="I573" s="4">
        <v>1.125</v>
      </c>
      <c r="J573" s="3">
        <v>1499759555.1300001</v>
      </c>
      <c r="K573" s="4">
        <v>7.0000000000000007E-2</v>
      </c>
      <c r="L573" s="3">
        <v>104983169</v>
      </c>
      <c r="M573" s="3"/>
      <c r="N573" s="5"/>
      <c r="O573" s="3">
        <v>200113905.13000003</v>
      </c>
      <c r="P573" s="4">
        <v>1.125</v>
      </c>
      <c r="Q573" s="3">
        <v>225128143.27000001</v>
      </c>
      <c r="R573" s="4">
        <v>1.6E-2</v>
      </c>
      <c r="S573" s="3">
        <v>3602050</v>
      </c>
      <c r="T573" s="3"/>
      <c r="U573" s="5"/>
      <c r="V573" s="3">
        <v>63466480</v>
      </c>
      <c r="W573" s="5"/>
      <c r="X573" s="3">
        <v>54750723</v>
      </c>
      <c r="Y573" s="3">
        <v>0</v>
      </c>
      <c r="Z573" s="3">
        <v>221205</v>
      </c>
      <c r="AA573" s="3">
        <v>3826501</v>
      </c>
      <c r="AB573" s="3">
        <v>50703017</v>
      </c>
      <c r="AC573" s="3">
        <v>0</v>
      </c>
      <c r="AD573" s="3">
        <v>619250</v>
      </c>
      <c r="AE573" s="3">
        <v>0</v>
      </c>
      <c r="AF573" s="3">
        <v>104983169</v>
      </c>
      <c r="AG573" s="3">
        <v>3602050</v>
      </c>
      <c r="AH573" s="3">
        <v>619250</v>
      </c>
      <c r="AI573" s="3">
        <v>63466480</v>
      </c>
      <c r="AJ573" s="3">
        <v>3895717</v>
      </c>
      <c r="AK573" s="3">
        <v>5072276</v>
      </c>
      <c r="AL573" s="3">
        <v>4453026</v>
      </c>
      <c r="AM573" s="3">
        <v>619250</v>
      </c>
      <c r="AN573" s="3">
        <v>1176559</v>
      </c>
      <c r="AO573" s="3">
        <v>0</v>
      </c>
      <c r="AP573" s="3">
        <v>0</v>
      </c>
      <c r="AQ573" s="3">
        <v>1176559</v>
      </c>
      <c r="AR573" s="3">
        <f>Tabela1[[#This Row],[Potrzeby finansowe 2027
w tym:]]+Tabela1[[#This Row],[Rozliczenie 2025 potrz. fin.]]</f>
        <v>55927282</v>
      </c>
      <c r="AS573" s="3">
        <v>0</v>
      </c>
      <c r="AT573" s="3">
        <v>0</v>
      </c>
      <c r="AU573" s="3"/>
      <c r="AV573" s="3"/>
      <c r="AW573" s="3"/>
      <c r="AX573" s="3"/>
      <c r="AY573" s="3"/>
      <c r="AZ573" s="3"/>
      <c r="BA573" s="3">
        <v>221205</v>
      </c>
      <c r="BB573" s="3">
        <v>0</v>
      </c>
      <c r="BC573" s="3">
        <v>39.56</v>
      </c>
      <c r="BD573" s="3">
        <v>1549.1</v>
      </c>
      <c r="BE573" s="3">
        <v>197.52</v>
      </c>
      <c r="BF573" s="3">
        <v>1309.5999999999999</v>
      </c>
      <c r="BG573" s="3">
        <v>2747549</v>
      </c>
      <c r="BH573" s="3">
        <v>25817</v>
      </c>
      <c r="BI573" s="3">
        <v>1078952</v>
      </c>
      <c r="BJ573" s="3">
        <v>16580074.2075</v>
      </c>
      <c r="BK573" s="3">
        <v>11847467.299999999</v>
      </c>
      <c r="BL573" s="3">
        <v>2899381.75</v>
      </c>
      <c r="BM573" s="3">
        <v>13131664.130000001</v>
      </c>
      <c r="BN573" s="53">
        <v>1.1093011760536453</v>
      </c>
      <c r="BO573" s="54">
        <v>1.0889350999999999E-3</v>
      </c>
      <c r="BP573" s="70">
        <v>27384</v>
      </c>
      <c r="BQ573" s="71"/>
      <c r="BR573" s="70"/>
      <c r="BS573" s="72"/>
      <c r="BT573" s="72"/>
      <c r="BU573" s="70">
        <v>104983169</v>
      </c>
      <c r="BV573" s="70">
        <v>3602050</v>
      </c>
      <c r="BW573" s="74">
        <v>619250</v>
      </c>
      <c r="BX573" s="70">
        <v>109204469</v>
      </c>
    </row>
    <row r="574" spans="1:76" x14ac:dyDescent="0.3">
      <c r="A574" s="73" t="s">
        <v>10</v>
      </c>
      <c r="B574" s="2" t="s">
        <v>54</v>
      </c>
      <c r="C574" s="2" t="s">
        <v>56</v>
      </c>
      <c r="D574" s="2" t="s">
        <v>30</v>
      </c>
      <c r="E574" s="2" t="s">
        <v>15</v>
      </c>
      <c r="F574" s="17" t="str">
        <f>+Tabela1[[#This Row],[WK]]&amp;Tabela1[[#This Row],[PK]]&amp;Tabela1[[#This Row],[GK]]</f>
        <v>080907</v>
      </c>
      <c r="G574" s="2" t="s">
        <v>133</v>
      </c>
      <c r="H574" s="3">
        <v>393285072.47000003</v>
      </c>
      <c r="I574" s="4">
        <v>1.125</v>
      </c>
      <c r="J574" s="3">
        <v>442445706.52999997</v>
      </c>
      <c r="K574" s="4">
        <v>7.0000000000000007E-2</v>
      </c>
      <c r="L574" s="3">
        <v>30971199</v>
      </c>
      <c r="M574" s="3"/>
      <c r="N574" s="5"/>
      <c r="O574" s="3">
        <v>25611452.16</v>
      </c>
      <c r="P574" s="4">
        <v>1.125</v>
      </c>
      <c r="Q574" s="3">
        <v>28812883.68</v>
      </c>
      <c r="R574" s="4">
        <v>1.6E-2</v>
      </c>
      <c r="S574" s="3">
        <v>461006</v>
      </c>
      <c r="T574" s="3"/>
      <c r="U574" s="5"/>
      <c r="V574" s="3">
        <v>16468770</v>
      </c>
      <c r="W574" s="5"/>
      <c r="X574" s="3">
        <v>14309371</v>
      </c>
      <c r="Y574" s="3">
        <v>0</v>
      </c>
      <c r="Z574" s="3">
        <v>306364</v>
      </c>
      <c r="AA574" s="3">
        <v>1454207</v>
      </c>
      <c r="AB574" s="3">
        <v>12548800</v>
      </c>
      <c r="AC574" s="3">
        <v>0</v>
      </c>
      <c r="AD574" s="3">
        <v>2827227</v>
      </c>
      <c r="AE574" s="3">
        <v>0</v>
      </c>
      <c r="AF574" s="3">
        <v>30971199</v>
      </c>
      <c r="AG574" s="3">
        <v>461006</v>
      </c>
      <c r="AH574" s="3">
        <v>2827227</v>
      </c>
      <c r="AI574" s="3">
        <v>16468770</v>
      </c>
      <c r="AJ574" s="3">
        <v>1417497</v>
      </c>
      <c r="AK574" s="3">
        <v>1819776</v>
      </c>
      <c r="AL574" s="3">
        <v>887076</v>
      </c>
      <c r="AM574" s="3">
        <v>932700</v>
      </c>
      <c r="AN574" s="3">
        <v>402279</v>
      </c>
      <c r="AO574" s="3">
        <v>0</v>
      </c>
      <c r="AP574" s="3">
        <v>0</v>
      </c>
      <c r="AQ574" s="3">
        <v>402279</v>
      </c>
      <c r="AR574" s="3">
        <f>Tabela1[[#This Row],[Potrzeby finansowe 2027
w tym:]]+Tabela1[[#This Row],[Rozliczenie 2025 potrz. fin.]]</f>
        <v>14711650</v>
      </c>
      <c r="AS574" s="3">
        <v>0</v>
      </c>
      <c r="AT574" s="3">
        <v>0</v>
      </c>
      <c r="AU574" s="3"/>
      <c r="AV574" s="3"/>
      <c r="AW574" s="3"/>
      <c r="AX574" s="3"/>
      <c r="AY574" s="3"/>
      <c r="AZ574" s="3"/>
      <c r="BA574" s="3">
        <v>306364</v>
      </c>
      <c r="BB574" s="3">
        <v>0</v>
      </c>
      <c r="BC574" s="3">
        <v>0</v>
      </c>
      <c r="BD574" s="3">
        <v>2134.46</v>
      </c>
      <c r="BE574" s="3">
        <v>0</v>
      </c>
      <c r="BF574" s="3">
        <v>2805.05</v>
      </c>
      <c r="BG574" s="3">
        <v>736668</v>
      </c>
      <c r="BH574" s="3">
        <v>6922</v>
      </c>
      <c r="BI574" s="3">
        <v>717539</v>
      </c>
      <c r="BJ574" s="3">
        <v>11026314.405000001</v>
      </c>
      <c r="BK574" s="3">
        <v>7749834.120000001</v>
      </c>
      <c r="BL574" s="3">
        <v>3116982.81</v>
      </c>
      <c r="BM574" s="3">
        <v>6871955.5199999996</v>
      </c>
      <c r="BN574" s="53">
        <v>1.2196282514012853</v>
      </c>
      <c r="BO574" s="54">
        <v>2.4821849999999998E-4</v>
      </c>
      <c r="BP574" s="70">
        <v>6242</v>
      </c>
      <c r="BQ574" s="71"/>
      <c r="BR574" s="70"/>
      <c r="BS574" s="72"/>
      <c r="BT574" s="72"/>
      <c r="BU574" s="70">
        <v>30971199</v>
      </c>
      <c r="BV574" s="70">
        <v>461006</v>
      </c>
      <c r="BW574" s="74">
        <v>2827227</v>
      </c>
      <c r="BX574" s="70">
        <v>34259432</v>
      </c>
    </row>
    <row r="575" spans="1:76" x14ac:dyDescent="0.3">
      <c r="A575" s="73" t="s">
        <v>10</v>
      </c>
      <c r="B575" s="2" t="s">
        <v>54</v>
      </c>
      <c r="C575" s="2" t="s">
        <v>56</v>
      </c>
      <c r="D575" s="2" t="s">
        <v>54</v>
      </c>
      <c r="E575" s="2" t="s">
        <v>15</v>
      </c>
      <c r="F575" s="17" t="str">
        <f>+Tabela1[[#This Row],[WK]]&amp;Tabela1[[#This Row],[PK]]&amp;Tabela1[[#This Row],[GK]]</f>
        <v>080908</v>
      </c>
      <c r="G575" s="2" t="s">
        <v>566</v>
      </c>
      <c r="H575" s="3">
        <v>125231466.44</v>
      </c>
      <c r="I575" s="4">
        <v>1.125</v>
      </c>
      <c r="J575" s="3">
        <v>140885399.75</v>
      </c>
      <c r="K575" s="4">
        <v>7.0000000000000007E-2</v>
      </c>
      <c r="L575" s="3">
        <v>9861978</v>
      </c>
      <c r="M575" s="3"/>
      <c r="N575" s="5"/>
      <c r="O575" s="3">
        <v>54567410.699999996</v>
      </c>
      <c r="P575" s="4">
        <v>1.125</v>
      </c>
      <c r="Q575" s="3">
        <v>61388337.039999999</v>
      </c>
      <c r="R575" s="4">
        <v>1.6E-2</v>
      </c>
      <c r="S575" s="3">
        <v>982213</v>
      </c>
      <c r="T575" s="3"/>
      <c r="U575" s="5"/>
      <c r="V575" s="3">
        <v>7012996</v>
      </c>
      <c r="W575" s="5"/>
      <c r="X575" s="3">
        <v>8925219</v>
      </c>
      <c r="Y575" s="3">
        <v>497753</v>
      </c>
      <c r="Z575" s="3">
        <v>215443</v>
      </c>
      <c r="AA575" s="3">
        <v>667105</v>
      </c>
      <c r="AB575" s="3">
        <v>6483793</v>
      </c>
      <c r="AC575" s="3">
        <v>1061125</v>
      </c>
      <c r="AD575" s="3">
        <v>1912223</v>
      </c>
      <c r="AE575" s="3">
        <v>0</v>
      </c>
      <c r="AF575" s="3">
        <v>9861978</v>
      </c>
      <c r="AG575" s="3">
        <v>982213</v>
      </c>
      <c r="AH575" s="3">
        <v>1912223</v>
      </c>
      <c r="AI575" s="3">
        <v>7012996</v>
      </c>
      <c r="AJ575" s="3">
        <v>-584399</v>
      </c>
      <c r="AK575" s="3">
        <v>-584399</v>
      </c>
      <c r="AL575" s="3">
        <v>1000678</v>
      </c>
      <c r="AM575" s="3">
        <v>-1585077</v>
      </c>
      <c r="AN575" s="3">
        <v>228610</v>
      </c>
      <c r="AO575" s="3">
        <v>0</v>
      </c>
      <c r="AP575" s="3">
        <v>-228610</v>
      </c>
      <c r="AQ575" s="3">
        <v>0</v>
      </c>
      <c r="AR575" s="3">
        <f>Tabela1[[#This Row],[Potrzeby finansowe 2027
w tym:]]+Tabela1[[#This Row],[Rozliczenie 2025 potrz. fin.]]</f>
        <v>8925219</v>
      </c>
      <c r="AS575" s="3">
        <v>0</v>
      </c>
      <c r="AT575" s="3">
        <v>0</v>
      </c>
      <c r="AU575" s="3"/>
      <c r="AV575" s="3"/>
      <c r="AW575" s="3"/>
      <c r="AX575" s="3"/>
      <c r="AY575" s="3"/>
      <c r="AZ575" s="3"/>
      <c r="BA575" s="3">
        <v>215443</v>
      </c>
      <c r="BB575" s="3">
        <v>0</v>
      </c>
      <c r="BC575" s="3">
        <v>28.99</v>
      </c>
      <c r="BD575" s="3">
        <v>1181.93</v>
      </c>
      <c r="BE575" s="3">
        <v>436.24</v>
      </c>
      <c r="BF575" s="3">
        <v>1985.53</v>
      </c>
      <c r="BG575" s="3">
        <v>377782</v>
      </c>
      <c r="BH575" s="3">
        <v>3066</v>
      </c>
      <c r="BI575" s="3">
        <v>289323</v>
      </c>
      <c r="BJ575" s="3">
        <v>4445976.7424999997</v>
      </c>
      <c r="BK575" s="3">
        <v>1994633.2799999993</v>
      </c>
      <c r="BL575" s="3">
        <v>1400353.93</v>
      </c>
      <c r="BM575" s="3">
        <v>7004665.9900000002</v>
      </c>
      <c r="BN575" s="53">
        <v>0.96410285106740157</v>
      </c>
      <c r="BO575" s="54">
        <v>1.2852849999999999E-4</v>
      </c>
      <c r="BP575" s="70">
        <v>3233</v>
      </c>
      <c r="BQ575" s="71"/>
      <c r="BR575" s="70"/>
      <c r="BS575" s="72"/>
      <c r="BT575" s="72"/>
      <c r="BU575" s="70">
        <v>9861978</v>
      </c>
      <c r="BV575" s="70">
        <v>982213</v>
      </c>
      <c r="BW575" s="74">
        <v>1912223</v>
      </c>
      <c r="BX575" s="70">
        <v>12756414</v>
      </c>
    </row>
    <row r="576" spans="1:76" x14ac:dyDescent="0.3">
      <c r="A576" s="73" t="s">
        <v>10</v>
      </c>
      <c r="B576" s="2" t="s">
        <v>54</v>
      </c>
      <c r="C576" s="2" t="s">
        <v>56</v>
      </c>
      <c r="D576" s="2" t="s">
        <v>56</v>
      </c>
      <c r="E576" s="2" t="s">
        <v>15</v>
      </c>
      <c r="F576" s="17" t="str">
        <f>+Tabela1[[#This Row],[WK]]&amp;Tabela1[[#This Row],[PK]]&amp;Tabela1[[#This Row],[GK]]</f>
        <v>080909</v>
      </c>
      <c r="G576" s="2" t="s">
        <v>567</v>
      </c>
      <c r="H576" s="3">
        <v>249633680.19999999</v>
      </c>
      <c r="I576" s="4">
        <v>1.125</v>
      </c>
      <c r="J576" s="3">
        <v>280837890.23000002</v>
      </c>
      <c r="K576" s="4">
        <v>7.0000000000000007E-2</v>
      </c>
      <c r="L576" s="3">
        <v>19658652</v>
      </c>
      <c r="M576" s="3"/>
      <c r="N576" s="5"/>
      <c r="O576" s="3">
        <v>6714198.2400000002</v>
      </c>
      <c r="P576" s="4">
        <v>1.125</v>
      </c>
      <c r="Q576" s="3">
        <v>7553473.0199999996</v>
      </c>
      <c r="R576" s="4">
        <v>1.6E-2</v>
      </c>
      <c r="S576" s="3">
        <v>120856</v>
      </c>
      <c r="T576" s="3"/>
      <c r="U576" s="5"/>
      <c r="V576" s="3">
        <v>10693254</v>
      </c>
      <c r="W576" s="5"/>
      <c r="X576" s="3">
        <v>9143989</v>
      </c>
      <c r="Y576" s="3">
        <v>0</v>
      </c>
      <c r="Z576" s="3">
        <v>225736</v>
      </c>
      <c r="AA576" s="3">
        <v>1119850</v>
      </c>
      <c r="AB576" s="3">
        <v>6777783</v>
      </c>
      <c r="AC576" s="3">
        <v>1020620</v>
      </c>
      <c r="AD576" s="3">
        <v>820130</v>
      </c>
      <c r="AE576" s="3">
        <v>0</v>
      </c>
      <c r="AF576" s="3">
        <v>19658652</v>
      </c>
      <c r="AG576" s="3">
        <v>120856</v>
      </c>
      <c r="AH576" s="3">
        <v>820130</v>
      </c>
      <c r="AI576" s="3">
        <v>10693254</v>
      </c>
      <c r="AJ576" s="3">
        <v>863201</v>
      </c>
      <c r="AK576" s="3">
        <v>995032</v>
      </c>
      <c r="AL576" s="3">
        <v>856171</v>
      </c>
      <c r="AM576" s="3">
        <v>138861</v>
      </c>
      <c r="AN576" s="3">
        <v>131831</v>
      </c>
      <c r="AO576" s="3">
        <v>0</v>
      </c>
      <c r="AP576" s="3">
        <v>0</v>
      </c>
      <c r="AQ576" s="3">
        <v>131831</v>
      </c>
      <c r="AR576" s="3">
        <f>Tabela1[[#This Row],[Potrzeby finansowe 2027
w tym:]]+Tabela1[[#This Row],[Rozliczenie 2025 potrz. fin.]]</f>
        <v>9275820</v>
      </c>
      <c r="AS576" s="3">
        <v>0</v>
      </c>
      <c r="AT576" s="3">
        <v>0</v>
      </c>
      <c r="AU576" s="3"/>
      <c r="AV576" s="3"/>
      <c r="AW576" s="3"/>
      <c r="AX576" s="3"/>
      <c r="AY576" s="3"/>
      <c r="AZ576" s="3"/>
      <c r="BA576" s="3">
        <v>225736</v>
      </c>
      <c r="BB576" s="3">
        <v>0</v>
      </c>
      <c r="BC576" s="3">
        <v>0</v>
      </c>
      <c r="BD576" s="3">
        <v>2237.0700000000002</v>
      </c>
      <c r="BE576" s="3">
        <v>49.18</v>
      </c>
      <c r="BF576" s="3">
        <v>0</v>
      </c>
      <c r="BG576" s="3">
        <v>518604</v>
      </c>
      <c r="BH576" s="3">
        <v>4873</v>
      </c>
      <c r="BI576" s="3">
        <v>601246</v>
      </c>
      <c r="BJ576" s="3">
        <v>9239247.334999999</v>
      </c>
      <c r="BK576" s="3">
        <v>5393514.6099999994</v>
      </c>
      <c r="BL576" s="3">
        <v>4050008.2</v>
      </c>
      <c r="BM576" s="3">
        <v>7282914.5</v>
      </c>
      <c r="BN576" s="53">
        <v>1.0413679900767561</v>
      </c>
      <c r="BO576" s="54">
        <v>1.8190780000000001E-4</v>
      </c>
      <c r="BP576" s="70">
        <v>4574</v>
      </c>
      <c r="BQ576" s="71"/>
      <c r="BR576" s="70"/>
      <c r="BS576" s="72"/>
      <c r="BT576" s="72"/>
      <c r="BU576" s="70">
        <v>19658652</v>
      </c>
      <c r="BV576" s="70">
        <v>120856</v>
      </c>
      <c r="BW576" s="74">
        <v>820130</v>
      </c>
      <c r="BX576" s="70">
        <v>20599638</v>
      </c>
    </row>
    <row r="577" spans="1:76" x14ac:dyDescent="0.3">
      <c r="A577" s="73" t="s">
        <v>10</v>
      </c>
      <c r="B577" s="2" t="s">
        <v>54</v>
      </c>
      <c r="C577" s="2" t="s">
        <v>69</v>
      </c>
      <c r="D577" s="2" t="s">
        <v>12</v>
      </c>
      <c r="E577" s="2" t="s">
        <v>13</v>
      </c>
      <c r="F577" s="17" t="str">
        <f>+Tabela1[[#This Row],[WK]]&amp;Tabela1[[#This Row],[PK]]&amp;Tabela1[[#This Row],[GK]]</f>
        <v>081001</v>
      </c>
      <c r="G577" s="2" t="s">
        <v>568</v>
      </c>
      <c r="H577" s="3">
        <v>99029515.079999998</v>
      </c>
      <c r="I577" s="4">
        <v>1.125</v>
      </c>
      <c r="J577" s="3">
        <v>111408204.47</v>
      </c>
      <c r="K577" s="4">
        <v>7.0000000000000007E-2</v>
      </c>
      <c r="L577" s="3">
        <v>7798574</v>
      </c>
      <c r="M577" s="3"/>
      <c r="N577" s="5"/>
      <c r="O577" s="3">
        <v>7726324.2100000009</v>
      </c>
      <c r="P577" s="4">
        <v>1.125</v>
      </c>
      <c r="Q577" s="3">
        <v>8692114.7400000002</v>
      </c>
      <c r="R577" s="4">
        <v>1.6E-2</v>
      </c>
      <c r="S577" s="3">
        <v>139074</v>
      </c>
      <c r="T577" s="3"/>
      <c r="U577" s="5"/>
      <c r="V577" s="3">
        <v>4812424</v>
      </c>
      <c r="W577" s="5"/>
      <c r="X577" s="3">
        <v>10249661</v>
      </c>
      <c r="Y577" s="3">
        <v>4493597</v>
      </c>
      <c r="Z577" s="3">
        <v>188524</v>
      </c>
      <c r="AA577" s="3">
        <v>676942</v>
      </c>
      <c r="AB577" s="3">
        <v>4890598</v>
      </c>
      <c r="AC577" s="3">
        <v>0</v>
      </c>
      <c r="AD577" s="3">
        <v>5465109</v>
      </c>
      <c r="AE577" s="3">
        <v>0</v>
      </c>
      <c r="AF577" s="3">
        <v>7798574</v>
      </c>
      <c r="AG577" s="3">
        <v>139074</v>
      </c>
      <c r="AH577" s="3">
        <v>5465109</v>
      </c>
      <c r="AI577" s="3">
        <v>4812424</v>
      </c>
      <c r="AJ577" s="3">
        <v>448134</v>
      </c>
      <c r="AK577" s="3">
        <v>476006</v>
      </c>
      <c r="AL577" s="3">
        <v>459188</v>
      </c>
      <c r="AM577" s="3">
        <v>16818</v>
      </c>
      <c r="AN577" s="3">
        <v>27872</v>
      </c>
      <c r="AO577" s="3">
        <v>0</v>
      </c>
      <c r="AP577" s="3">
        <v>0</v>
      </c>
      <c r="AQ577" s="3">
        <v>27872</v>
      </c>
      <c r="AR577" s="3">
        <f>Tabela1[[#This Row],[Potrzeby finansowe 2027
w tym:]]+Tabela1[[#This Row],[Rozliczenie 2025 potrz. fin.]]</f>
        <v>10277533</v>
      </c>
      <c r="AS577" s="3">
        <v>0</v>
      </c>
      <c r="AT577" s="3">
        <v>0</v>
      </c>
      <c r="AU577" s="3"/>
      <c r="AV577" s="3"/>
      <c r="AW577" s="3"/>
      <c r="AX577" s="3"/>
      <c r="AY577" s="3"/>
      <c r="AZ577" s="3"/>
      <c r="BA577" s="3">
        <v>188524</v>
      </c>
      <c r="BB577" s="3">
        <v>0</v>
      </c>
      <c r="BC577" s="3">
        <v>0</v>
      </c>
      <c r="BD577" s="3">
        <v>1384.15</v>
      </c>
      <c r="BE577" s="3">
        <v>1009.36</v>
      </c>
      <c r="BF577" s="3">
        <v>0</v>
      </c>
      <c r="BG577" s="3">
        <v>377782</v>
      </c>
      <c r="BH577" s="3">
        <v>2636</v>
      </c>
      <c r="BI577" s="3">
        <v>299160</v>
      </c>
      <c r="BJ577" s="3">
        <v>4597140.6399999997</v>
      </c>
      <c r="BK577" s="3">
        <v>1681479.8199999994</v>
      </c>
      <c r="BL577" s="3">
        <v>2240532.75</v>
      </c>
      <c r="BM577" s="3">
        <v>7181577.7800000003</v>
      </c>
      <c r="BN577" s="53">
        <v>0.69625546757691914</v>
      </c>
      <c r="BO577" s="54">
        <v>1.2635970000000001E-4</v>
      </c>
      <c r="BP577" s="70">
        <v>3178</v>
      </c>
      <c r="BQ577" s="71"/>
      <c r="BR577" s="70"/>
      <c r="BS577" s="72"/>
      <c r="BT577" s="72"/>
      <c r="BU577" s="70">
        <v>7798574</v>
      </c>
      <c r="BV577" s="70">
        <v>139074</v>
      </c>
      <c r="BW577" s="74">
        <v>5465109</v>
      </c>
      <c r="BX577" s="70">
        <v>13402757</v>
      </c>
    </row>
    <row r="578" spans="1:76" x14ac:dyDescent="0.3">
      <c r="A578" s="73" t="s">
        <v>10</v>
      </c>
      <c r="B578" s="2" t="s">
        <v>54</v>
      </c>
      <c r="C578" s="2" t="s">
        <v>69</v>
      </c>
      <c r="D578" s="2" t="s">
        <v>11</v>
      </c>
      <c r="E578" s="2" t="s">
        <v>13</v>
      </c>
      <c r="F578" s="17" t="str">
        <f>+Tabela1[[#This Row],[WK]]&amp;Tabela1[[#This Row],[PK]]&amp;Tabela1[[#This Row],[GK]]</f>
        <v>081002</v>
      </c>
      <c r="G578" s="2" t="s">
        <v>569</v>
      </c>
      <c r="H578" s="3">
        <v>1159718133.51</v>
      </c>
      <c r="I578" s="4">
        <v>1.125</v>
      </c>
      <c r="J578" s="3">
        <v>1304682900.2</v>
      </c>
      <c r="K578" s="4">
        <v>7.0000000000000007E-2</v>
      </c>
      <c r="L578" s="3">
        <v>91327803</v>
      </c>
      <c r="M578" s="3"/>
      <c r="N578" s="5"/>
      <c r="O578" s="3">
        <v>98986085.650000006</v>
      </c>
      <c r="P578" s="4">
        <v>1.125</v>
      </c>
      <c r="Q578" s="3">
        <v>111359346.36</v>
      </c>
      <c r="R578" s="4">
        <v>1.6E-2</v>
      </c>
      <c r="S578" s="3">
        <v>1781750</v>
      </c>
      <c r="T578" s="3"/>
      <c r="U578" s="5"/>
      <c r="V578" s="3">
        <v>52178470</v>
      </c>
      <c r="W578" s="5"/>
      <c r="X578" s="3">
        <v>41798707</v>
      </c>
      <c r="Y578" s="3">
        <v>13736</v>
      </c>
      <c r="Z578" s="3">
        <v>32336</v>
      </c>
      <c r="AA578" s="3">
        <v>3733299</v>
      </c>
      <c r="AB578" s="3">
        <v>38019336</v>
      </c>
      <c r="AC578" s="3">
        <v>0</v>
      </c>
      <c r="AD578" s="3">
        <v>588740</v>
      </c>
      <c r="AE578" s="3">
        <v>0</v>
      </c>
      <c r="AF578" s="3">
        <v>91327803</v>
      </c>
      <c r="AG578" s="3">
        <v>1781750</v>
      </c>
      <c r="AH578" s="3">
        <v>588740</v>
      </c>
      <c r="AI578" s="3">
        <v>52178470</v>
      </c>
      <c r="AJ578" s="3">
        <v>-1645427</v>
      </c>
      <c r="AK578" s="3">
        <v>-693673</v>
      </c>
      <c r="AL578" s="3">
        <v>3298819</v>
      </c>
      <c r="AM578" s="3">
        <v>-3992492</v>
      </c>
      <c r="AN578" s="3">
        <v>951754</v>
      </c>
      <c r="AO578" s="3">
        <v>0</v>
      </c>
      <c r="AP578" s="3">
        <v>0</v>
      </c>
      <c r="AQ578" s="3">
        <v>951754</v>
      </c>
      <c r="AR578" s="3">
        <f>Tabela1[[#This Row],[Potrzeby finansowe 2027
w tym:]]+Tabela1[[#This Row],[Rozliczenie 2025 potrz. fin.]]</f>
        <v>42750461</v>
      </c>
      <c r="AS578" s="3">
        <v>0</v>
      </c>
      <c r="AT578" s="3">
        <v>0</v>
      </c>
      <c r="AU578" s="3"/>
      <c r="AV578" s="3"/>
      <c r="AW578" s="3"/>
      <c r="AX578" s="3"/>
      <c r="AY578" s="3"/>
      <c r="AZ578" s="3"/>
      <c r="BA578" s="3">
        <v>32336</v>
      </c>
      <c r="BB578" s="3">
        <v>0</v>
      </c>
      <c r="BC578" s="3">
        <v>0</v>
      </c>
      <c r="BD578" s="3">
        <v>222.12</v>
      </c>
      <c r="BE578" s="3">
        <v>125.23</v>
      </c>
      <c r="BF578" s="3">
        <v>117.73</v>
      </c>
      <c r="BG578" s="3">
        <v>2426468</v>
      </c>
      <c r="BH578" s="3">
        <v>22800</v>
      </c>
      <c r="BI578" s="3">
        <v>1306831</v>
      </c>
      <c r="BJ578" s="3">
        <v>20081869.029999997</v>
      </c>
      <c r="BK578" s="3">
        <v>15536812.969999999</v>
      </c>
      <c r="BL578" s="3">
        <v>2245050.63</v>
      </c>
      <c r="BM578" s="3">
        <v>13690122.98</v>
      </c>
      <c r="BN578" s="53">
        <v>0.99985823937028451</v>
      </c>
      <c r="BO578" s="54">
        <v>8.9836270000000001E-4</v>
      </c>
      <c r="BP578" s="70">
        <v>22592</v>
      </c>
      <c r="BQ578" s="71"/>
      <c r="BR578" s="70"/>
      <c r="BS578" s="72"/>
      <c r="BT578" s="72"/>
      <c r="BU578" s="70">
        <v>91327803</v>
      </c>
      <c r="BV578" s="70">
        <v>1781750</v>
      </c>
      <c r="BW578" s="74">
        <v>588740</v>
      </c>
      <c r="BX578" s="70">
        <v>93698293</v>
      </c>
    </row>
    <row r="579" spans="1:76" x14ac:dyDescent="0.3">
      <c r="A579" s="73" t="s">
        <v>10</v>
      </c>
      <c r="B579" s="2" t="s">
        <v>54</v>
      </c>
      <c r="C579" s="2" t="s">
        <v>69</v>
      </c>
      <c r="D579" s="2" t="s">
        <v>16</v>
      </c>
      <c r="E579" s="2" t="s">
        <v>15</v>
      </c>
      <c r="F579" s="17" t="str">
        <f>+Tabela1[[#This Row],[WK]]&amp;Tabela1[[#This Row],[PK]]&amp;Tabela1[[#This Row],[GK]]</f>
        <v>081003</v>
      </c>
      <c r="G579" s="2" t="s">
        <v>570</v>
      </c>
      <c r="H579" s="3">
        <v>123614121.75</v>
      </c>
      <c r="I579" s="4">
        <v>1.125</v>
      </c>
      <c r="J579" s="3">
        <v>139065886.97</v>
      </c>
      <c r="K579" s="4">
        <v>7.0000000000000007E-2</v>
      </c>
      <c r="L579" s="3">
        <v>9734612</v>
      </c>
      <c r="M579" s="3"/>
      <c r="N579" s="5"/>
      <c r="O579" s="3">
        <v>1396806.83</v>
      </c>
      <c r="P579" s="4">
        <v>1.125</v>
      </c>
      <c r="Q579" s="3">
        <v>1571407.68</v>
      </c>
      <c r="R579" s="4">
        <v>1.6E-2</v>
      </c>
      <c r="S579" s="3">
        <v>25143</v>
      </c>
      <c r="T579" s="3"/>
      <c r="U579" s="5"/>
      <c r="V579" s="3">
        <v>6957107</v>
      </c>
      <c r="W579" s="5"/>
      <c r="X579" s="3">
        <v>10361190</v>
      </c>
      <c r="Y579" s="3">
        <v>1888852</v>
      </c>
      <c r="Z579" s="3">
        <v>29218</v>
      </c>
      <c r="AA579" s="3">
        <v>638975</v>
      </c>
      <c r="AB579" s="3">
        <v>5460192</v>
      </c>
      <c r="AC579" s="3">
        <v>2343953</v>
      </c>
      <c r="AD579" s="3">
        <v>3404083</v>
      </c>
      <c r="AE579" s="3">
        <v>0</v>
      </c>
      <c r="AF579" s="3">
        <v>9734612</v>
      </c>
      <c r="AG579" s="3">
        <v>25143</v>
      </c>
      <c r="AH579" s="3">
        <v>3404083</v>
      </c>
      <c r="AI579" s="3">
        <v>6957107</v>
      </c>
      <c r="AJ579" s="3">
        <v>-169970</v>
      </c>
      <c r="AK579" s="3">
        <v>-169970</v>
      </c>
      <c r="AL579" s="3">
        <v>569319</v>
      </c>
      <c r="AM579" s="3">
        <v>-739289</v>
      </c>
      <c r="AN579" s="3">
        <v>-333690</v>
      </c>
      <c r="AO579" s="3">
        <v>0</v>
      </c>
      <c r="AP579" s="3">
        <v>333690</v>
      </c>
      <c r="AQ579" s="3">
        <v>0</v>
      </c>
      <c r="AR579" s="3">
        <f>Tabela1[[#This Row],[Potrzeby finansowe 2027
w tym:]]+Tabela1[[#This Row],[Rozliczenie 2025 potrz. fin.]]</f>
        <v>10361190</v>
      </c>
      <c r="AS579" s="3">
        <v>0</v>
      </c>
      <c r="AT579" s="3">
        <v>0</v>
      </c>
      <c r="AU579" s="3"/>
      <c r="AV579" s="3"/>
      <c r="AW579" s="3"/>
      <c r="AX579" s="3"/>
      <c r="AY579" s="3"/>
      <c r="AZ579" s="3"/>
      <c r="BA579" s="3">
        <v>29218</v>
      </c>
      <c r="BB579" s="3">
        <v>0</v>
      </c>
      <c r="BC579" s="3">
        <v>5.78</v>
      </c>
      <c r="BD579" s="3">
        <v>0</v>
      </c>
      <c r="BE579" s="3">
        <v>0</v>
      </c>
      <c r="BF579" s="3">
        <v>820.41</v>
      </c>
      <c r="BG579" s="3">
        <v>377782</v>
      </c>
      <c r="BH579" s="3">
        <v>3399</v>
      </c>
      <c r="BI579" s="3">
        <v>261193</v>
      </c>
      <c r="BJ579" s="3">
        <v>4013711.9300000006</v>
      </c>
      <c r="BK579" s="3">
        <v>2160499.7200000007</v>
      </c>
      <c r="BL579" s="3">
        <v>433339.08</v>
      </c>
      <c r="BM579" s="3">
        <v>6546170.6799999997</v>
      </c>
      <c r="BN579" s="53">
        <v>0.86185613161355312</v>
      </c>
      <c r="BO579" s="54">
        <v>1.2676039999999999E-4</v>
      </c>
      <c r="BP579" s="70">
        <v>3188</v>
      </c>
      <c r="BQ579" s="71"/>
      <c r="BR579" s="70"/>
      <c r="BS579" s="72"/>
      <c r="BT579" s="72"/>
      <c r="BU579" s="70">
        <v>9734612</v>
      </c>
      <c r="BV579" s="70">
        <v>25143</v>
      </c>
      <c r="BW579" s="74">
        <v>3404083</v>
      </c>
      <c r="BX579" s="70">
        <v>13163838</v>
      </c>
    </row>
    <row r="580" spans="1:76" x14ac:dyDescent="0.3">
      <c r="A580" s="73" t="s">
        <v>10</v>
      </c>
      <c r="B580" s="2" t="s">
        <v>54</v>
      </c>
      <c r="C580" s="2" t="s">
        <v>69</v>
      </c>
      <c r="D580" s="2" t="s">
        <v>18</v>
      </c>
      <c r="E580" s="2" t="s">
        <v>19</v>
      </c>
      <c r="F580" s="17" t="str">
        <f>+Tabela1[[#This Row],[WK]]&amp;Tabela1[[#This Row],[PK]]&amp;Tabela1[[#This Row],[GK]]</f>
        <v>081004</v>
      </c>
      <c r="G580" s="2" t="s">
        <v>571</v>
      </c>
      <c r="H580" s="3">
        <v>270177313.49000001</v>
      </c>
      <c r="I580" s="4">
        <v>1.125</v>
      </c>
      <c r="J580" s="3">
        <v>303949477.68000001</v>
      </c>
      <c r="K580" s="4">
        <v>7.0000000000000007E-2</v>
      </c>
      <c r="L580" s="3">
        <v>21276463</v>
      </c>
      <c r="M580" s="3"/>
      <c r="N580" s="5"/>
      <c r="O580" s="3">
        <v>36883548.339999996</v>
      </c>
      <c r="P580" s="4">
        <v>1.125</v>
      </c>
      <c r="Q580" s="3">
        <v>41493991.880000003</v>
      </c>
      <c r="R580" s="4">
        <v>1.6E-2</v>
      </c>
      <c r="S580" s="3">
        <v>663904</v>
      </c>
      <c r="T580" s="3"/>
      <c r="U580" s="5"/>
      <c r="V580" s="3">
        <v>13410381</v>
      </c>
      <c r="W580" s="5"/>
      <c r="X580" s="3">
        <v>16198044</v>
      </c>
      <c r="Y580" s="3">
        <v>0</v>
      </c>
      <c r="Z580" s="3">
        <v>804454</v>
      </c>
      <c r="AA580" s="3">
        <v>2318918</v>
      </c>
      <c r="AB580" s="3">
        <v>10213387</v>
      </c>
      <c r="AC580" s="3">
        <v>2861285</v>
      </c>
      <c r="AD580" s="3">
        <v>2787663</v>
      </c>
      <c r="AE580" s="3">
        <v>4484049</v>
      </c>
      <c r="AF580" s="3">
        <v>19580077</v>
      </c>
      <c r="AG580" s="3">
        <v>663904</v>
      </c>
      <c r="AH580" s="3">
        <v>0</v>
      </c>
      <c r="AI580" s="3">
        <v>13410381</v>
      </c>
      <c r="AJ580" s="3">
        <v>-820111</v>
      </c>
      <c r="AK580" s="3">
        <v>-820111</v>
      </c>
      <c r="AL580" s="3">
        <v>311204</v>
      </c>
      <c r="AM580" s="3">
        <v>-1131315</v>
      </c>
      <c r="AN580" s="3">
        <v>-26494</v>
      </c>
      <c r="AO580" s="3">
        <v>0</v>
      </c>
      <c r="AP580" s="3">
        <v>26494</v>
      </c>
      <c r="AQ580" s="3">
        <v>0</v>
      </c>
      <c r="AR580" s="3">
        <f>Tabela1[[#This Row],[Potrzeby finansowe 2027
w tym:]]+Tabela1[[#This Row],[Rozliczenie 2025 potrz. fin.]]</f>
        <v>16198044</v>
      </c>
      <c r="AS580" s="3">
        <v>0</v>
      </c>
      <c r="AT580" s="3">
        <v>0</v>
      </c>
      <c r="AU580" s="3"/>
      <c r="AV580" s="3"/>
      <c r="AW580" s="3"/>
      <c r="AX580" s="3"/>
      <c r="AY580" s="3"/>
      <c r="AZ580" s="3"/>
      <c r="BA580" s="3">
        <v>804454</v>
      </c>
      <c r="BB580" s="3">
        <v>0</v>
      </c>
      <c r="BC580" s="3">
        <v>0</v>
      </c>
      <c r="BD580" s="3">
        <v>7992.64</v>
      </c>
      <c r="BE580" s="3">
        <v>134.43</v>
      </c>
      <c r="BF580" s="3">
        <v>0</v>
      </c>
      <c r="BG580" s="3">
        <v>661638</v>
      </c>
      <c r="BH580" s="3">
        <v>6217</v>
      </c>
      <c r="BI580" s="3">
        <v>1657280</v>
      </c>
      <c r="BJ580" s="3">
        <v>25467151.109999999</v>
      </c>
      <c r="BK580" s="3">
        <v>21113575.289999999</v>
      </c>
      <c r="BL580" s="3">
        <v>2062819.7</v>
      </c>
      <c r="BM580" s="3">
        <v>13288663.880000003</v>
      </c>
      <c r="BN580" s="53">
        <v>1.5158035123061284</v>
      </c>
      <c r="BO580" s="54">
        <v>2.2985789999999999E-4</v>
      </c>
      <c r="BP580" s="70">
        <v>5780</v>
      </c>
      <c r="BQ580" s="71"/>
      <c r="BR580" s="70"/>
      <c r="BS580" s="72"/>
      <c r="BT580" s="72"/>
      <c r="BU580" s="70">
        <v>19580077</v>
      </c>
      <c r="BV580" s="70">
        <v>663904</v>
      </c>
      <c r="BW580" s="74">
        <v>0</v>
      </c>
      <c r="BX580" s="70">
        <v>20243981</v>
      </c>
    </row>
    <row r="581" spans="1:76" x14ac:dyDescent="0.3">
      <c r="A581" s="73" t="s">
        <v>10</v>
      </c>
      <c r="B581" s="2" t="s">
        <v>54</v>
      </c>
      <c r="C581" s="2" t="s">
        <v>69</v>
      </c>
      <c r="D581" s="2" t="s">
        <v>21</v>
      </c>
      <c r="E581" s="2" t="s">
        <v>19</v>
      </c>
      <c r="F581" s="17" t="str">
        <f>+Tabela1[[#This Row],[WK]]&amp;Tabela1[[#This Row],[PK]]&amp;Tabela1[[#This Row],[GK]]</f>
        <v>081005</v>
      </c>
      <c r="G581" s="2" t="s">
        <v>572</v>
      </c>
      <c r="H581" s="3">
        <v>197774365</v>
      </c>
      <c r="I581" s="4">
        <v>1.125</v>
      </c>
      <c r="J581" s="3">
        <v>222496160.63</v>
      </c>
      <c r="K581" s="4">
        <v>7.0000000000000007E-2</v>
      </c>
      <c r="L581" s="3">
        <v>15574731</v>
      </c>
      <c r="M581" s="3"/>
      <c r="N581" s="5"/>
      <c r="O581" s="3">
        <v>13449575.259999998</v>
      </c>
      <c r="P581" s="4">
        <v>1.125</v>
      </c>
      <c r="Q581" s="3">
        <v>15130772.17</v>
      </c>
      <c r="R581" s="4">
        <v>1.6E-2</v>
      </c>
      <c r="S581" s="3">
        <v>242092</v>
      </c>
      <c r="T581" s="3"/>
      <c r="U581" s="5"/>
      <c r="V581" s="3">
        <v>10334837</v>
      </c>
      <c r="W581" s="5"/>
      <c r="X581" s="3">
        <v>18039227</v>
      </c>
      <c r="Y581" s="3">
        <v>7185572</v>
      </c>
      <c r="Z581" s="3">
        <v>209284</v>
      </c>
      <c r="AA581" s="3">
        <v>962477</v>
      </c>
      <c r="AB581" s="3">
        <v>8717246</v>
      </c>
      <c r="AC581" s="3">
        <v>964648</v>
      </c>
      <c r="AD581" s="3">
        <v>7897126</v>
      </c>
      <c r="AE581" s="3">
        <v>0</v>
      </c>
      <c r="AF581" s="3">
        <v>15574731</v>
      </c>
      <c r="AG581" s="3">
        <v>242092</v>
      </c>
      <c r="AH581" s="3">
        <v>7897126</v>
      </c>
      <c r="AI581" s="3">
        <v>10334837</v>
      </c>
      <c r="AJ581" s="3">
        <v>1617685</v>
      </c>
      <c r="AK581" s="3">
        <v>1810421</v>
      </c>
      <c r="AL581" s="3">
        <v>629408</v>
      </c>
      <c r="AM581" s="3">
        <v>1181013</v>
      </c>
      <c r="AN581" s="3">
        <v>192736</v>
      </c>
      <c r="AO581" s="3">
        <v>0</v>
      </c>
      <c r="AP581" s="3">
        <v>0</v>
      </c>
      <c r="AQ581" s="3">
        <v>192736</v>
      </c>
      <c r="AR581" s="3">
        <f>Tabela1[[#This Row],[Potrzeby finansowe 2027
w tym:]]+Tabela1[[#This Row],[Rozliczenie 2025 potrz. fin.]]</f>
        <v>18231963</v>
      </c>
      <c r="AS581" s="3">
        <v>0</v>
      </c>
      <c r="AT581" s="3">
        <v>0</v>
      </c>
      <c r="AU581" s="3"/>
      <c r="AV581" s="3"/>
      <c r="AW581" s="3"/>
      <c r="AX581" s="3"/>
      <c r="AY581" s="3"/>
      <c r="AZ581" s="3"/>
      <c r="BA581" s="3">
        <v>209284</v>
      </c>
      <c r="BB581" s="3">
        <v>0</v>
      </c>
      <c r="BC581" s="3">
        <v>0</v>
      </c>
      <c r="BD581" s="3">
        <v>40.39</v>
      </c>
      <c r="BE581" s="3">
        <v>3993.44</v>
      </c>
      <c r="BF581" s="3">
        <v>179.13</v>
      </c>
      <c r="BG581" s="3">
        <v>547659</v>
      </c>
      <c r="BH581" s="3">
        <v>5146</v>
      </c>
      <c r="BI581" s="3">
        <v>414818</v>
      </c>
      <c r="BJ581" s="3">
        <v>6374432.875</v>
      </c>
      <c r="BK581" s="3">
        <v>3180017.7200000007</v>
      </c>
      <c r="BL581" s="3">
        <v>1523710.63</v>
      </c>
      <c r="BM581" s="3">
        <v>9730239.3599999994</v>
      </c>
      <c r="BN581" s="53">
        <v>0.7167939714426943</v>
      </c>
      <c r="BO581" s="54">
        <v>2.1915340000000001E-4</v>
      </c>
      <c r="BP581" s="70">
        <v>5511</v>
      </c>
      <c r="BQ581" s="71"/>
      <c r="BR581" s="70"/>
      <c r="BS581" s="72"/>
      <c r="BT581" s="72"/>
      <c r="BU581" s="70">
        <v>15574731</v>
      </c>
      <c r="BV581" s="70">
        <v>242092</v>
      </c>
      <c r="BW581" s="74">
        <v>7897126</v>
      </c>
      <c r="BX581" s="70">
        <v>23713949</v>
      </c>
    </row>
    <row r="582" spans="1:76" x14ac:dyDescent="0.3">
      <c r="A582" s="73" t="s">
        <v>10</v>
      </c>
      <c r="B582" s="2" t="s">
        <v>54</v>
      </c>
      <c r="C582" s="2" t="s">
        <v>69</v>
      </c>
      <c r="D582" s="2" t="s">
        <v>23</v>
      </c>
      <c r="E582" s="2" t="s">
        <v>15</v>
      </c>
      <c r="F582" s="17" t="str">
        <f>+Tabela1[[#This Row],[WK]]&amp;Tabela1[[#This Row],[PK]]&amp;Tabela1[[#This Row],[GK]]</f>
        <v>081006</v>
      </c>
      <c r="G582" s="2" t="s">
        <v>573</v>
      </c>
      <c r="H582" s="3">
        <v>155748265.50999999</v>
      </c>
      <c r="I582" s="4">
        <v>1.125</v>
      </c>
      <c r="J582" s="3">
        <v>175216798.69999999</v>
      </c>
      <c r="K582" s="4">
        <v>7.0000000000000007E-2</v>
      </c>
      <c r="L582" s="3">
        <v>12265176</v>
      </c>
      <c r="M582" s="3"/>
      <c r="N582" s="5"/>
      <c r="O582" s="3">
        <v>2117367.5</v>
      </c>
      <c r="P582" s="4">
        <v>1.125</v>
      </c>
      <c r="Q582" s="3">
        <v>2382038.44</v>
      </c>
      <c r="R582" s="4">
        <v>1.6E-2</v>
      </c>
      <c r="S582" s="3">
        <v>38113</v>
      </c>
      <c r="T582" s="3"/>
      <c r="U582" s="5"/>
      <c r="V582" s="3">
        <v>7947877</v>
      </c>
      <c r="W582" s="5"/>
      <c r="X582" s="3">
        <v>13478943</v>
      </c>
      <c r="Y582" s="3">
        <v>1370593</v>
      </c>
      <c r="Z582" s="3">
        <v>428684</v>
      </c>
      <c r="AA582" s="3">
        <v>871999</v>
      </c>
      <c r="AB582" s="3">
        <v>6763609</v>
      </c>
      <c r="AC582" s="3">
        <v>4044058</v>
      </c>
      <c r="AD582" s="3">
        <v>5531067</v>
      </c>
      <c r="AE582" s="3">
        <v>0</v>
      </c>
      <c r="AF582" s="3">
        <v>12265176</v>
      </c>
      <c r="AG582" s="3">
        <v>38113</v>
      </c>
      <c r="AH582" s="3">
        <v>5531067</v>
      </c>
      <c r="AI582" s="3">
        <v>7947877</v>
      </c>
      <c r="AJ582" s="3">
        <v>765930</v>
      </c>
      <c r="AK582" s="3">
        <v>765930</v>
      </c>
      <c r="AL582" s="3">
        <v>702329</v>
      </c>
      <c r="AM582" s="3">
        <v>63601</v>
      </c>
      <c r="AN582" s="3">
        <v>-388878</v>
      </c>
      <c r="AO582" s="3">
        <v>0</v>
      </c>
      <c r="AP582" s="3">
        <v>388878</v>
      </c>
      <c r="AQ582" s="3">
        <v>0</v>
      </c>
      <c r="AR582" s="3">
        <f>Tabela1[[#This Row],[Potrzeby finansowe 2027
w tym:]]+Tabela1[[#This Row],[Rozliczenie 2025 potrz. fin.]]</f>
        <v>13478943</v>
      </c>
      <c r="AS582" s="3">
        <v>0</v>
      </c>
      <c r="AT582" s="3">
        <v>0</v>
      </c>
      <c r="AU582" s="3"/>
      <c r="AV582" s="3"/>
      <c r="AW582" s="3"/>
      <c r="AX582" s="3"/>
      <c r="AY582" s="3"/>
      <c r="AZ582" s="3"/>
      <c r="BA582" s="3">
        <v>428684</v>
      </c>
      <c r="BB582" s="3">
        <v>0</v>
      </c>
      <c r="BC582" s="3">
        <v>10.46</v>
      </c>
      <c r="BD582" s="3">
        <v>4253.54</v>
      </c>
      <c r="BE582" s="3">
        <v>13.18</v>
      </c>
      <c r="BF582" s="3">
        <v>0</v>
      </c>
      <c r="BG582" s="3">
        <v>447619</v>
      </c>
      <c r="BH582" s="3">
        <v>4206</v>
      </c>
      <c r="BI582" s="3">
        <v>424380</v>
      </c>
      <c r="BJ582" s="3">
        <v>6521378.3950000005</v>
      </c>
      <c r="BK582" s="3">
        <v>2417951.3800000008</v>
      </c>
      <c r="BL582" s="3">
        <v>3449220.85</v>
      </c>
      <c r="BM582" s="3">
        <v>9515266.3599999994</v>
      </c>
      <c r="BN582" s="53">
        <v>0.9147141937830503</v>
      </c>
      <c r="BO582" s="54">
        <v>1.490149E-4</v>
      </c>
      <c r="BP582" s="70">
        <v>3747</v>
      </c>
      <c r="BQ582" s="71"/>
      <c r="BR582" s="70"/>
      <c r="BS582" s="72"/>
      <c r="BT582" s="72"/>
      <c r="BU582" s="70">
        <v>12265176</v>
      </c>
      <c r="BV582" s="70">
        <v>38113</v>
      </c>
      <c r="BW582" s="74">
        <v>5531067</v>
      </c>
      <c r="BX582" s="70">
        <v>17834356</v>
      </c>
    </row>
    <row r="583" spans="1:76" x14ac:dyDescent="0.3">
      <c r="A583" s="73" t="s">
        <v>10</v>
      </c>
      <c r="B583" s="2" t="s">
        <v>54</v>
      </c>
      <c r="C583" s="2" t="s">
        <v>69</v>
      </c>
      <c r="D583" s="2" t="s">
        <v>30</v>
      </c>
      <c r="E583" s="2" t="s">
        <v>19</v>
      </c>
      <c r="F583" s="17" t="str">
        <f>+Tabela1[[#This Row],[WK]]&amp;Tabela1[[#This Row],[PK]]&amp;Tabela1[[#This Row],[GK]]</f>
        <v>081007</v>
      </c>
      <c r="G583" s="2" t="s">
        <v>574</v>
      </c>
      <c r="H583" s="3">
        <v>768176230.94000006</v>
      </c>
      <c r="I583" s="4">
        <v>1.125</v>
      </c>
      <c r="J583" s="3">
        <v>864198259.80999994</v>
      </c>
      <c r="K583" s="4">
        <v>7.0000000000000007E-2</v>
      </c>
      <c r="L583" s="3">
        <v>60493878</v>
      </c>
      <c r="M583" s="3"/>
      <c r="N583" s="5"/>
      <c r="O583" s="3">
        <v>64087790.090000004</v>
      </c>
      <c r="P583" s="4">
        <v>1.125</v>
      </c>
      <c r="Q583" s="3">
        <v>72098763.849999994</v>
      </c>
      <c r="R583" s="4">
        <v>1.6E-2</v>
      </c>
      <c r="S583" s="3">
        <v>1153580</v>
      </c>
      <c r="T583" s="3"/>
      <c r="U583" s="5"/>
      <c r="V583" s="3">
        <v>37631641</v>
      </c>
      <c r="W583" s="5"/>
      <c r="X583" s="3">
        <v>48852977</v>
      </c>
      <c r="Y583" s="3">
        <v>9334392</v>
      </c>
      <c r="Z583" s="3">
        <v>595064</v>
      </c>
      <c r="AA583" s="3">
        <v>3437178</v>
      </c>
      <c r="AB583" s="3">
        <v>33307698</v>
      </c>
      <c r="AC583" s="3">
        <v>2178645</v>
      </c>
      <c r="AD583" s="3">
        <v>11221336</v>
      </c>
      <c r="AE583" s="3">
        <v>0</v>
      </c>
      <c r="AF583" s="3">
        <v>60493878</v>
      </c>
      <c r="AG583" s="3">
        <v>1153580</v>
      </c>
      <c r="AH583" s="3">
        <v>11221336</v>
      </c>
      <c r="AI583" s="3">
        <v>37631641</v>
      </c>
      <c r="AJ583" s="3">
        <v>-4863079</v>
      </c>
      <c r="AK583" s="3">
        <v>-4863079</v>
      </c>
      <c r="AL583" s="3">
        <v>2305889</v>
      </c>
      <c r="AM583" s="3">
        <v>-7168968</v>
      </c>
      <c r="AN583" s="3">
        <v>-430071</v>
      </c>
      <c r="AO583" s="3">
        <v>0</v>
      </c>
      <c r="AP583" s="3">
        <v>430071</v>
      </c>
      <c r="AQ583" s="3">
        <v>0</v>
      </c>
      <c r="AR583" s="3">
        <f>Tabela1[[#This Row],[Potrzeby finansowe 2027
w tym:]]+Tabela1[[#This Row],[Rozliczenie 2025 potrz. fin.]]</f>
        <v>48852977</v>
      </c>
      <c r="AS583" s="3">
        <v>0</v>
      </c>
      <c r="AT583" s="3">
        <v>0</v>
      </c>
      <c r="AU583" s="3"/>
      <c r="AV583" s="3"/>
      <c r="AW583" s="3"/>
      <c r="AX583" s="3"/>
      <c r="AY583" s="3"/>
      <c r="AZ583" s="3"/>
      <c r="BA583" s="3">
        <v>595064</v>
      </c>
      <c r="BB583" s="3">
        <v>0</v>
      </c>
      <c r="BC583" s="3">
        <v>152.25</v>
      </c>
      <c r="BD583" s="3">
        <v>2123.52</v>
      </c>
      <c r="BE583" s="3">
        <v>6398.5</v>
      </c>
      <c r="BF583" s="3">
        <v>395.09</v>
      </c>
      <c r="BG583" s="3">
        <v>1979912</v>
      </c>
      <c r="BH583" s="3">
        <v>18604</v>
      </c>
      <c r="BI583" s="3">
        <v>1457266</v>
      </c>
      <c r="BJ583" s="3">
        <v>22393576.554999996</v>
      </c>
      <c r="BK583" s="3">
        <v>10874367.519999996</v>
      </c>
      <c r="BL583" s="3">
        <v>9503909.25</v>
      </c>
      <c r="BM583" s="3">
        <v>27069017.640000001</v>
      </c>
      <c r="BN583" s="53">
        <v>0.88559730654803537</v>
      </c>
      <c r="BO583" s="54">
        <v>7.5648570000000001E-4</v>
      </c>
      <c r="BP583" s="70">
        <v>19024</v>
      </c>
      <c r="BQ583" s="71"/>
      <c r="BR583" s="70"/>
      <c r="BS583" s="72"/>
      <c r="BT583" s="72"/>
      <c r="BU583" s="70">
        <v>60493878</v>
      </c>
      <c r="BV583" s="70">
        <v>1153580</v>
      </c>
      <c r="BW583" s="74">
        <v>11221336</v>
      </c>
      <c r="BX583" s="70">
        <v>72868794</v>
      </c>
    </row>
    <row r="584" spans="1:76" x14ac:dyDescent="0.3">
      <c r="A584" s="73" t="s">
        <v>10</v>
      </c>
      <c r="B584" s="2" t="s">
        <v>54</v>
      </c>
      <c r="C584" s="2" t="s">
        <v>69</v>
      </c>
      <c r="D584" s="2" t="s">
        <v>54</v>
      </c>
      <c r="E584" s="2" t="s">
        <v>15</v>
      </c>
      <c r="F584" s="17" t="str">
        <f>+Tabela1[[#This Row],[WK]]&amp;Tabela1[[#This Row],[PK]]&amp;Tabela1[[#This Row],[GK]]</f>
        <v>081008</v>
      </c>
      <c r="G584" s="2" t="s">
        <v>575</v>
      </c>
      <c r="H584" s="3">
        <v>83594971.290000007</v>
      </c>
      <c r="I584" s="4">
        <v>1.125</v>
      </c>
      <c r="J584" s="3">
        <v>94044342.700000003</v>
      </c>
      <c r="K584" s="4">
        <v>7.0000000000000007E-2</v>
      </c>
      <c r="L584" s="3">
        <v>6583104</v>
      </c>
      <c r="M584" s="3"/>
      <c r="N584" s="5"/>
      <c r="O584" s="3">
        <v>2274688.8199999998</v>
      </c>
      <c r="P584" s="4">
        <v>1.125</v>
      </c>
      <c r="Q584" s="3">
        <v>2559024.92</v>
      </c>
      <c r="R584" s="4">
        <v>1.6E-2</v>
      </c>
      <c r="S584" s="3">
        <v>40944</v>
      </c>
      <c r="T584" s="3"/>
      <c r="U584" s="5"/>
      <c r="V584" s="3">
        <v>4124670</v>
      </c>
      <c r="W584" s="5"/>
      <c r="X584" s="3">
        <v>7751325</v>
      </c>
      <c r="Y584" s="3">
        <v>1139514</v>
      </c>
      <c r="Z584" s="3">
        <v>172876</v>
      </c>
      <c r="AA584" s="3">
        <v>491708</v>
      </c>
      <c r="AB584" s="3">
        <v>3280582</v>
      </c>
      <c r="AC584" s="3">
        <v>2666645</v>
      </c>
      <c r="AD584" s="3">
        <v>3549935</v>
      </c>
      <c r="AE584" s="3">
        <v>0</v>
      </c>
      <c r="AF584" s="3">
        <v>6583104</v>
      </c>
      <c r="AG584" s="3">
        <v>40944</v>
      </c>
      <c r="AH584" s="3">
        <v>3549935</v>
      </c>
      <c r="AI584" s="3">
        <v>4124670</v>
      </c>
      <c r="AJ584" s="3">
        <v>226532</v>
      </c>
      <c r="AK584" s="3">
        <v>149813</v>
      </c>
      <c r="AL584" s="3">
        <v>292235</v>
      </c>
      <c r="AM584" s="3">
        <v>-142422</v>
      </c>
      <c r="AN584" s="3">
        <v>-279093</v>
      </c>
      <c r="AO584" s="3">
        <v>0</v>
      </c>
      <c r="AP584" s="3">
        <v>202374</v>
      </c>
      <c r="AQ584" s="3">
        <v>-76719</v>
      </c>
      <c r="AR584" s="3">
        <f>Tabela1[[#This Row],[Potrzeby finansowe 2027
w tym:]]+Tabela1[[#This Row],[Rozliczenie 2025 potrz. fin.]]</f>
        <v>7674606</v>
      </c>
      <c r="AS584" s="3">
        <v>0</v>
      </c>
      <c r="AT584" s="3">
        <v>0</v>
      </c>
      <c r="AU584" s="3"/>
      <c r="AV584" s="3"/>
      <c r="AW584" s="3"/>
      <c r="AX584" s="3"/>
      <c r="AY584" s="3"/>
      <c r="AZ584" s="3"/>
      <c r="BA584" s="3">
        <v>172876</v>
      </c>
      <c r="BB584" s="3">
        <v>0</v>
      </c>
      <c r="BC584" s="3">
        <v>0</v>
      </c>
      <c r="BD584" s="3">
        <v>1453.05</v>
      </c>
      <c r="BE584" s="3">
        <v>558</v>
      </c>
      <c r="BF584" s="3">
        <v>0</v>
      </c>
      <c r="BG584" s="3">
        <v>377782</v>
      </c>
      <c r="BH584" s="3">
        <v>2039</v>
      </c>
      <c r="BI584" s="3">
        <v>113926</v>
      </c>
      <c r="BJ584" s="3">
        <v>1750681.9750000001</v>
      </c>
      <c r="BK584" s="3">
        <v>1046306.29</v>
      </c>
      <c r="BL584" s="3">
        <v>131873.91</v>
      </c>
      <c r="BM584" s="3">
        <v>2553754.92</v>
      </c>
      <c r="BN584" s="53">
        <v>0.85731046510543452</v>
      </c>
      <c r="BO584" s="54">
        <v>7.40512E-5</v>
      </c>
      <c r="BP584" s="70">
        <v>1862</v>
      </c>
      <c r="BQ584" s="71"/>
      <c r="BR584" s="70"/>
      <c r="BS584" s="72"/>
      <c r="BT584" s="72"/>
      <c r="BU584" s="70">
        <v>6583104</v>
      </c>
      <c r="BV584" s="70">
        <v>40944</v>
      </c>
      <c r="BW584" s="74">
        <v>3549935</v>
      </c>
      <c r="BX584" s="70">
        <v>10173983</v>
      </c>
    </row>
    <row r="585" spans="1:76" x14ac:dyDescent="0.3">
      <c r="A585" s="73" t="s">
        <v>10</v>
      </c>
      <c r="B585" s="2" t="s">
        <v>54</v>
      </c>
      <c r="C585" s="2" t="s">
        <v>69</v>
      </c>
      <c r="D585" s="2" t="s">
        <v>56</v>
      </c>
      <c r="E585" s="2" t="s">
        <v>15</v>
      </c>
      <c r="F585" s="17" t="str">
        <f>+Tabela1[[#This Row],[WK]]&amp;Tabela1[[#This Row],[PK]]&amp;Tabela1[[#This Row],[GK]]</f>
        <v>081009</v>
      </c>
      <c r="G585" s="2" t="s">
        <v>569</v>
      </c>
      <c r="H585" s="3">
        <v>305090061.80000001</v>
      </c>
      <c r="I585" s="4">
        <v>1.125</v>
      </c>
      <c r="J585" s="3">
        <v>343226319.52999997</v>
      </c>
      <c r="K585" s="4">
        <v>7.0000000000000007E-2</v>
      </c>
      <c r="L585" s="3">
        <v>24025842</v>
      </c>
      <c r="M585" s="3"/>
      <c r="N585" s="5"/>
      <c r="O585" s="3">
        <v>31613031.120000001</v>
      </c>
      <c r="P585" s="4">
        <v>1.125</v>
      </c>
      <c r="Q585" s="3">
        <v>35564660.009999998</v>
      </c>
      <c r="R585" s="4">
        <v>1.6E-2</v>
      </c>
      <c r="S585" s="3">
        <v>569035</v>
      </c>
      <c r="T585" s="3"/>
      <c r="U585" s="5"/>
      <c r="V585" s="3">
        <v>15575030</v>
      </c>
      <c r="W585" s="5"/>
      <c r="X585" s="3">
        <v>17243033</v>
      </c>
      <c r="Y585" s="3">
        <v>0</v>
      </c>
      <c r="Z585" s="3">
        <v>939561</v>
      </c>
      <c r="AA585" s="3">
        <v>1264077</v>
      </c>
      <c r="AB585" s="3">
        <v>10660486</v>
      </c>
      <c r="AC585" s="3">
        <v>4378909</v>
      </c>
      <c r="AD585" s="3">
        <v>3638560</v>
      </c>
      <c r="AE585" s="3">
        <v>0</v>
      </c>
      <c r="AF585" s="3">
        <v>24025842</v>
      </c>
      <c r="AG585" s="3">
        <v>569035</v>
      </c>
      <c r="AH585" s="3">
        <v>3638560</v>
      </c>
      <c r="AI585" s="3">
        <v>15575030</v>
      </c>
      <c r="AJ585" s="3">
        <v>549626</v>
      </c>
      <c r="AK585" s="3">
        <v>936622</v>
      </c>
      <c r="AL585" s="3">
        <v>1062468</v>
      </c>
      <c r="AM585" s="3">
        <v>-125846</v>
      </c>
      <c r="AN585" s="3">
        <v>386996</v>
      </c>
      <c r="AO585" s="3">
        <v>0</v>
      </c>
      <c r="AP585" s="3">
        <v>0</v>
      </c>
      <c r="AQ585" s="3">
        <v>386996</v>
      </c>
      <c r="AR585" s="3">
        <f>Tabela1[[#This Row],[Potrzeby finansowe 2027
w tym:]]+Tabela1[[#This Row],[Rozliczenie 2025 potrz. fin.]]</f>
        <v>17630029</v>
      </c>
      <c r="AS585" s="3">
        <v>0</v>
      </c>
      <c r="AT585" s="3">
        <v>0</v>
      </c>
      <c r="AU585" s="3"/>
      <c r="AV585" s="3"/>
      <c r="AW585" s="3"/>
      <c r="AX585" s="3"/>
      <c r="AY585" s="3"/>
      <c r="AZ585" s="3"/>
      <c r="BA585" s="3">
        <v>939561</v>
      </c>
      <c r="BB585" s="3">
        <v>0</v>
      </c>
      <c r="BC585" s="3">
        <v>0</v>
      </c>
      <c r="BD585" s="3">
        <v>4497.8100000000004</v>
      </c>
      <c r="BE585" s="3">
        <v>8500.51</v>
      </c>
      <c r="BF585" s="3">
        <v>1996.3</v>
      </c>
      <c r="BG585" s="3">
        <v>762635</v>
      </c>
      <c r="BH585" s="3">
        <v>7166</v>
      </c>
      <c r="BI585" s="3">
        <v>501442</v>
      </c>
      <c r="BJ585" s="3">
        <v>7705586.4674999993</v>
      </c>
      <c r="BK585" s="3">
        <v>4841833.4000000004</v>
      </c>
      <c r="BL585" s="3">
        <v>795354.2</v>
      </c>
      <c r="BM585" s="3">
        <v>9864303.8699999992</v>
      </c>
      <c r="BN585" s="53">
        <v>1.1307088964121503</v>
      </c>
      <c r="BO585" s="54">
        <v>2.4777099999999998E-4</v>
      </c>
      <c r="BP585" s="70">
        <v>6231</v>
      </c>
      <c r="BQ585" s="71"/>
      <c r="BR585" s="70"/>
      <c r="BS585" s="72"/>
      <c r="BT585" s="72"/>
      <c r="BU585" s="70">
        <v>24025842</v>
      </c>
      <c r="BV585" s="70">
        <v>569035</v>
      </c>
      <c r="BW585" s="74">
        <v>3638560</v>
      </c>
      <c r="BX585" s="70">
        <v>28233437</v>
      </c>
    </row>
    <row r="586" spans="1:76" x14ac:dyDescent="0.3">
      <c r="A586" s="73" t="s">
        <v>10</v>
      </c>
      <c r="B586" s="2" t="s">
        <v>54</v>
      </c>
      <c r="C586" s="2" t="s">
        <v>71</v>
      </c>
      <c r="D586" s="2" t="s">
        <v>12</v>
      </c>
      <c r="E586" s="2" t="s">
        <v>13</v>
      </c>
      <c r="F586" s="17" t="str">
        <f>+Tabela1[[#This Row],[WK]]&amp;Tabela1[[#This Row],[PK]]&amp;Tabela1[[#This Row],[GK]]</f>
        <v>081101</v>
      </c>
      <c r="G586" s="2" t="s">
        <v>576</v>
      </c>
      <c r="H586" s="3">
        <v>65211367.219999999</v>
      </c>
      <c r="I586" s="4">
        <v>1.125</v>
      </c>
      <c r="J586" s="3">
        <v>73362788.120000005</v>
      </c>
      <c r="K586" s="4">
        <v>7.0000000000000007E-2</v>
      </c>
      <c r="L586" s="3">
        <v>5135395</v>
      </c>
      <c r="M586" s="3"/>
      <c r="N586" s="5"/>
      <c r="O586" s="3">
        <v>9009398.620000001</v>
      </c>
      <c r="P586" s="4">
        <v>1.125</v>
      </c>
      <c r="Q586" s="3">
        <v>10135573.449999999</v>
      </c>
      <c r="R586" s="4">
        <v>1.6E-2</v>
      </c>
      <c r="S586" s="3">
        <v>162169</v>
      </c>
      <c r="T586" s="3"/>
      <c r="U586" s="5"/>
      <c r="V586" s="3">
        <v>3295415</v>
      </c>
      <c r="W586" s="5"/>
      <c r="X586" s="3">
        <v>11332329</v>
      </c>
      <c r="Y586" s="3">
        <v>4187091</v>
      </c>
      <c r="Z586" s="3">
        <v>164854</v>
      </c>
      <c r="AA586" s="3">
        <v>632108</v>
      </c>
      <c r="AB586" s="3">
        <v>6348276</v>
      </c>
      <c r="AC586" s="3">
        <v>0</v>
      </c>
      <c r="AD586" s="3">
        <v>8578418</v>
      </c>
      <c r="AE586" s="3">
        <v>0</v>
      </c>
      <c r="AF586" s="3">
        <v>5135395</v>
      </c>
      <c r="AG586" s="3">
        <v>162169</v>
      </c>
      <c r="AH586" s="3">
        <v>8578418</v>
      </c>
      <c r="AI586" s="3">
        <v>3295415</v>
      </c>
      <c r="AJ586" s="3">
        <v>223271</v>
      </c>
      <c r="AK586" s="3">
        <v>764776</v>
      </c>
      <c r="AL586" s="3">
        <v>31955</v>
      </c>
      <c r="AM586" s="3">
        <v>732821</v>
      </c>
      <c r="AN586" s="3">
        <v>541505</v>
      </c>
      <c r="AO586" s="3">
        <v>0</v>
      </c>
      <c r="AP586" s="3">
        <v>0</v>
      </c>
      <c r="AQ586" s="3">
        <v>541505</v>
      </c>
      <c r="AR586" s="3">
        <f>Tabela1[[#This Row],[Potrzeby finansowe 2027
w tym:]]+Tabela1[[#This Row],[Rozliczenie 2025 potrz. fin.]]</f>
        <v>11873834</v>
      </c>
      <c r="AS586" s="3">
        <v>0</v>
      </c>
      <c r="AT586" s="3">
        <v>0</v>
      </c>
      <c r="AU586" s="3"/>
      <c r="AV586" s="3"/>
      <c r="AW586" s="3"/>
      <c r="AX586" s="3"/>
      <c r="AY586" s="3"/>
      <c r="AZ586" s="3"/>
      <c r="BA586" s="3">
        <v>164854</v>
      </c>
      <c r="BB586" s="3">
        <v>0</v>
      </c>
      <c r="BC586" s="3">
        <v>151.16999999999999</v>
      </c>
      <c r="BD586" s="3">
        <v>1147.78</v>
      </c>
      <c r="BE586" s="3">
        <v>0</v>
      </c>
      <c r="BF586" s="3">
        <v>0</v>
      </c>
      <c r="BG586" s="3">
        <v>377782</v>
      </c>
      <c r="BH586" s="3">
        <v>2172</v>
      </c>
      <c r="BI586" s="3">
        <v>254326</v>
      </c>
      <c r="BJ586" s="3">
        <v>3908180.35</v>
      </c>
      <c r="BK586" s="3">
        <v>3011730.69</v>
      </c>
      <c r="BL586" s="3">
        <v>138218.54</v>
      </c>
      <c r="BM586" s="3">
        <v>3309361.56</v>
      </c>
      <c r="BN586" s="53">
        <v>0.63239603443291093</v>
      </c>
      <c r="BO586" s="54">
        <v>9.4799300000000006E-5</v>
      </c>
      <c r="BP586" s="70">
        <v>2384</v>
      </c>
      <c r="BQ586" s="71"/>
      <c r="BR586" s="70"/>
      <c r="BS586" s="72"/>
      <c r="BT586" s="72"/>
      <c r="BU586" s="70">
        <v>5135395</v>
      </c>
      <c r="BV586" s="70">
        <v>162169</v>
      </c>
      <c r="BW586" s="74">
        <v>8578418</v>
      </c>
      <c r="BX586" s="70">
        <v>13875982</v>
      </c>
    </row>
    <row r="587" spans="1:76" x14ac:dyDescent="0.3">
      <c r="A587" s="73" t="s">
        <v>10</v>
      </c>
      <c r="B587" s="2" t="s">
        <v>54</v>
      </c>
      <c r="C587" s="2" t="s">
        <v>71</v>
      </c>
      <c r="D587" s="2" t="s">
        <v>11</v>
      </c>
      <c r="E587" s="2" t="s">
        <v>13</v>
      </c>
      <c r="F587" s="17" t="str">
        <f>+Tabela1[[#This Row],[WK]]&amp;Tabela1[[#This Row],[PK]]&amp;Tabela1[[#This Row],[GK]]</f>
        <v>081102</v>
      </c>
      <c r="G587" s="2" t="s">
        <v>577</v>
      </c>
      <c r="H587" s="3">
        <v>1720999266.3900001</v>
      </c>
      <c r="I587" s="4">
        <v>1.125</v>
      </c>
      <c r="J587" s="3">
        <v>1936124174.6900001</v>
      </c>
      <c r="K587" s="4">
        <v>7.0000000000000007E-2</v>
      </c>
      <c r="L587" s="3">
        <v>135528692</v>
      </c>
      <c r="M587" s="3"/>
      <c r="N587" s="5"/>
      <c r="O587" s="3">
        <v>572877715.84000003</v>
      </c>
      <c r="P587" s="4">
        <v>1.125</v>
      </c>
      <c r="Q587" s="3">
        <v>644487430.32000005</v>
      </c>
      <c r="R587" s="4">
        <v>1.6E-2</v>
      </c>
      <c r="S587" s="3">
        <v>10311799</v>
      </c>
      <c r="T587" s="3"/>
      <c r="U587" s="5"/>
      <c r="V587" s="3">
        <v>79133764</v>
      </c>
      <c r="W587" s="5"/>
      <c r="X587" s="3">
        <v>66000534</v>
      </c>
      <c r="Y587" s="3">
        <v>0</v>
      </c>
      <c r="Z587" s="3">
        <v>10460</v>
      </c>
      <c r="AA587" s="3">
        <v>5431522</v>
      </c>
      <c r="AB587" s="3">
        <v>60558552</v>
      </c>
      <c r="AC587" s="3">
        <v>0</v>
      </c>
      <c r="AD587" s="3">
        <v>5645701</v>
      </c>
      <c r="AE587" s="3">
        <v>0</v>
      </c>
      <c r="AF587" s="3">
        <v>135528692</v>
      </c>
      <c r="AG587" s="3">
        <v>10311799</v>
      </c>
      <c r="AH587" s="3">
        <v>5645701</v>
      </c>
      <c r="AI587" s="3">
        <v>79133764</v>
      </c>
      <c r="AJ587" s="3">
        <v>1809535</v>
      </c>
      <c r="AK587" s="3">
        <v>2346141</v>
      </c>
      <c r="AL587" s="3">
        <v>2978821</v>
      </c>
      <c r="AM587" s="3">
        <v>-632680</v>
      </c>
      <c r="AN587" s="3">
        <v>536606</v>
      </c>
      <c r="AO587" s="3">
        <v>0</v>
      </c>
      <c r="AP587" s="3">
        <v>0</v>
      </c>
      <c r="AQ587" s="3">
        <v>536606</v>
      </c>
      <c r="AR587" s="3">
        <f>Tabela1[[#This Row],[Potrzeby finansowe 2027
w tym:]]+Tabela1[[#This Row],[Rozliczenie 2025 potrz. fin.]]</f>
        <v>66537140</v>
      </c>
      <c r="AS587" s="3">
        <v>0</v>
      </c>
      <c r="AT587" s="3">
        <v>0</v>
      </c>
      <c r="AU587" s="3"/>
      <c r="AV587" s="3"/>
      <c r="AW587" s="3"/>
      <c r="AX587" s="3"/>
      <c r="AY587" s="3"/>
      <c r="AZ587" s="3"/>
      <c r="BA587" s="3">
        <v>10460</v>
      </c>
      <c r="BB587" s="3">
        <v>0</v>
      </c>
      <c r="BC587" s="3">
        <v>0</v>
      </c>
      <c r="BD587" s="3">
        <v>0</v>
      </c>
      <c r="BE587" s="3">
        <v>198.92</v>
      </c>
      <c r="BF587" s="3">
        <v>16.010000000000002</v>
      </c>
      <c r="BG587" s="3">
        <v>3612988</v>
      </c>
      <c r="BH587" s="3">
        <v>33949</v>
      </c>
      <c r="BI587" s="3">
        <v>1818534</v>
      </c>
      <c r="BJ587" s="3">
        <v>27945114.029999997</v>
      </c>
      <c r="BK587" s="3">
        <v>22280605.909999996</v>
      </c>
      <c r="BL587" s="3">
        <v>4765032.71</v>
      </c>
      <c r="BM587" s="3">
        <v>13127967.060000002</v>
      </c>
      <c r="BN587" s="53">
        <v>1.0569243539166038</v>
      </c>
      <c r="BO587" s="54">
        <v>1.4618004E-3</v>
      </c>
      <c r="BP587" s="70">
        <v>36761</v>
      </c>
      <c r="BQ587" s="71"/>
      <c r="BR587" s="70"/>
      <c r="BS587" s="72"/>
      <c r="BT587" s="72"/>
      <c r="BU587" s="70">
        <v>135528692</v>
      </c>
      <c r="BV587" s="70">
        <v>10311799</v>
      </c>
      <c r="BW587" s="74">
        <v>5645701</v>
      </c>
      <c r="BX587" s="70">
        <v>151486192</v>
      </c>
    </row>
    <row r="588" spans="1:76" x14ac:dyDescent="0.3">
      <c r="A588" s="73" t="s">
        <v>10</v>
      </c>
      <c r="B588" s="2" t="s">
        <v>54</v>
      </c>
      <c r="C588" s="2" t="s">
        <v>71</v>
      </c>
      <c r="D588" s="2" t="s">
        <v>16</v>
      </c>
      <c r="E588" s="2" t="s">
        <v>15</v>
      </c>
      <c r="F588" s="17" t="str">
        <f>+Tabela1[[#This Row],[WK]]&amp;Tabela1[[#This Row],[PK]]&amp;Tabela1[[#This Row],[GK]]</f>
        <v>081103</v>
      </c>
      <c r="G588" s="2" t="s">
        <v>578</v>
      </c>
      <c r="H588" s="3">
        <v>95896120</v>
      </c>
      <c r="I588" s="4">
        <v>1.125</v>
      </c>
      <c r="J588" s="3">
        <v>107883135</v>
      </c>
      <c r="K588" s="4">
        <v>7.0000000000000007E-2</v>
      </c>
      <c r="L588" s="3">
        <v>7551819</v>
      </c>
      <c r="M588" s="3"/>
      <c r="N588" s="5"/>
      <c r="O588" s="3">
        <v>16057610.439999999</v>
      </c>
      <c r="P588" s="4">
        <v>1.125</v>
      </c>
      <c r="Q588" s="3">
        <v>18064811.75</v>
      </c>
      <c r="R588" s="4">
        <v>1.6E-2</v>
      </c>
      <c r="S588" s="3">
        <v>289037</v>
      </c>
      <c r="T588" s="3"/>
      <c r="U588" s="5"/>
      <c r="V588" s="3">
        <v>4556362</v>
      </c>
      <c r="W588" s="5"/>
      <c r="X588" s="3">
        <v>11314504</v>
      </c>
      <c r="Y588" s="3">
        <v>3829806</v>
      </c>
      <c r="Z588" s="3">
        <v>1099362</v>
      </c>
      <c r="AA588" s="3">
        <v>536965</v>
      </c>
      <c r="AB588" s="3">
        <v>5848371</v>
      </c>
      <c r="AC588" s="3">
        <v>0</v>
      </c>
      <c r="AD588" s="3">
        <v>6414426</v>
      </c>
      <c r="AE588" s="3">
        <v>0</v>
      </c>
      <c r="AF588" s="3">
        <v>7551819</v>
      </c>
      <c r="AG588" s="3">
        <v>289037</v>
      </c>
      <c r="AH588" s="3">
        <v>6414426</v>
      </c>
      <c r="AI588" s="3">
        <v>4556362</v>
      </c>
      <c r="AJ588" s="3">
        <v>-1379171</v>
      </c>
      <c r="AK588" s="3">
        <v>-1722887</v>
      </c>
      <c r="AL588" s="3">
        <v>286111</v>
      </c>
      <c r="AM588" s="3">
        <v>-2008998</v>
      </c>
      <c r="AN588" s="3">
        <v>-343716</v>
      </c>
      <c r="AO588" s="3">
        <v>0</v>
      </c>
      <c r="AP588" s="3">
        <v>0</v>
      </c>
      <c r="AQ588" s="3">
        <v>-343716</v>
      </c>
      <c r="AR588" s="3">
        <f>Tabela1[[#This Row],[Potrzeby finansowe 2027
w tym:]]+Tabela1[[#This Row],[Rozliczenie 2025 potrz. fin.]]</f>
        <v>10970788</v>
      </c>
      <c r="AS588" s="3">
        <v>0</v>
      </c>
      <c r="AT588" s="3">
        <v>0</v>
      </c>
      <c r="AU588" s="3"/>
      <c r="AV588" s="3"/>
      <c r="AW588" s="3"/>
      <c r="AX588" s="3"/>
      <c r="AY588" s="3"/>
      <c r="AZ588" s="3"/>
      <c r="BA588" s="3">
        <v>1099362</v>
      </c>
      <c r="BB588" s="3">
        <v>0</v>
      </c>
      <c r="BC588" s="3">
        <v>45.21</v>
      </c>
      <c r="BD588" s="3">
        <v>10331.280000000001</v>
      </c>
      <c r="BE588" s="3">
        <v>316.17</v>
      </c>
      <c r="BF588" s="3">
        <v>1123.44</v>
      </c>
      <c r="BG588" s="3">
        <v>377782</v>
      </c>
      <c r="BH588" s="3">
        <v>3049</v>
      </c>
      <c r="BI588" s="3">
        <v>159183</v>
      </c>
      <c r="BJ588" s="3">
        <v>2446141.0925000003</v>
      </c>
      <c r="BK588" s="3">
        <v>1090808.21</v>
      </c>
      <c r="BL588" s="3">
        <v>80095.87</v>
      </c>
      <c r="BM588" s="3">
        <v>5261139.79</v>
      </c>
      <c r="BN588" s="53">
        <v>0.73613124049877365</v>
      </c>
      <c r="BO588" s="54">
        <v>1.2688590000000001E-4</v>
      </c>
      <c r="BP588" s="70">
        <v>3191</v>
      </c>
      <c r="BQ588" s="71"/>
      <c r="BR588" s="70"/>
      <c r="BS588" s="72"/>
      <c r="BT588" s="72"/>
      <c r="BU588" s="70">
        <v>7551819</v>
      </c>
      <c r="BV588" s="70">
        <v>289037</v>
      </c>
      <c r="BW588" s="74">
        <v>6414426</v>
      </c>
      <c r="BX588" s="70">
        <v>14255282</v>
      </c>
    </row>
    <row r="589" spans="1:76" x14ac:dyDescent="0.3">
      <c r="A589" s="73" t="s">
        <v>10</v>
      </c>
      <c r="B589" s="2" t="s">
        <v>54</v>
      </c>
      <c r="C589" s="2" t="s">
        <v>71</v>
      </c>
      <c r="D589" s="2" t="s">
        <v>18</v>
      </c>
      <c r="E589" s="2" t="s">
        <v>19</v>
      </c>
      <c r="F589" s="17" t="str">
        <f>+Tabela1[[#This Row],[WK]]&amp;Tabela1[[#This Row],[PK]]&amp;Tabela1[[#This Row],[GK]]</f>
        <v>081104</v>
      </c>
      <c r="G589" s="2" t="s">
        <v>579</v>
      </c>
      <c r="H589" s="3">
        <v>259735417.44999999</v>
      </c>
      <c r="I589" s="4">
        <v>1.125</v>
      </c>
      <c r="J589" s="3">
        <v>292202344.63</v>
      </c>
      <c r="K589" s="4">
        <v>7.0000000000000007E-2</v>
      </c>
      <c r="L589" s="3">
        <v>20454164</v>
      </c>
      <c r="M589" s="3"/>
      <c r="N589" s="5"/>
      <c r="O589" s="3">
        <v>39134859.619999997</v>
      </c>
      <c r="P589" s="4">
        <v>1.125</v>
      </c>
      <c r="Q589" s="3">
        <v>44026717.07</v>
      </c>
      <c r="R589" s="4">
        <v>1.6E-2</v>
      </c>
      <c r="S589" s="3">
        <v>704427</v>
      </c>
      <c r="T589" s="3"/>
      <c r="U589" s="5"/>
      <c r="V589" s="3">
        <v>13794398</v>
      </c>
      <c r="W589" s="5"/>
      <c r="X589" s="3">
        <v>21105973</v>
      </c>
      <c r="Y589" s="3">
        <v>3893219</v>
      </c>
      <c r="Z589" s="3">
        <v>470279</v>
      </c>
      <c r="AA589" s="3">
        <v>1061630</v>
      </c>
      <c r="AB589" s="3">
        <v>11962330</v>
      </c>
      <c r="AC589" s="3">
        <v>3718515</v>
      </c>
      <c r="AD589" s="3">
        <v>8617677</v>
      </c>
      <c r="AE589" s="3">
        <v>0</v>
      </c>
      <c r="AF589" s="3">
        <v>20454164</v>
      </c>
      <c r="AG589" s="3">
        <v>704427</v>
      </c>
      <c r="AH589" s="3">
        <v>8617677</v>
      </c>
      <c r="AI589" s="3">
        <v>13794398</v>
      </c>
      <c r="AJ589" s="3">
        <v>1469734</v>
      </c>
      <c r="AK589" s="3">
        <v>1881530</v>
      </c>
      <c r="AL589" s="3">
        <v>598954</v>
      </c>
      <c r="AM589" s="3">
        <v>1282576</v>
      </c>
      <c r="AN589" s="3">
        <v>1034685</v>
      </c>
      <c r="AO589" s="3">
        <v>0</v>
      </c>
      <c r="AP589" s="3">
        <v>-622889</v>
      </c>
      <c r="AQ589" s="3">
        <v>411796</v>
      </c>
      <c r="AR589" s="3">
        <f>Tabela1[[#This Row],[Potrzeby finansowe 2027
w tym:]]+Tabela1[[#This Row],[Rozliczenie 2025 potrz. fin.]]</f>
        <v>21517769</v>
      </c>
      <c r="AS589" s="3">
        <v>0</v>
      </c>
      <c r="AT589" s="3">
        <v>0</v>
      </c>
      <c r="AU589" s="3"/>
      <c r="AV589" s="3"/>
      <c r="AW589" s="3"/>
      <c r="AX589" s="3"/>
      <c r="AY589" s="3"/>
      <c r="AZ589" s="3"/>
      <c r="BA589" s="3">
        <v>470279</v>
      </c>
      <c r="BB589" s="3">
        <v>0</v>
      </c>
      <c r="BC589" s="3">
        <v>0</v>
      </c>
      <c r="BD589" s="3">
        <v>4683.4799999999996</v>
      </c>
      <c r="BE589" s="3">
        <v>56.53</v>
      </c>
      <c r="BF589" s="3">
        <v>0</v>
      </c>
      <c r="BG589" s="3">
        <v>697077</v>
      </c>
      <c r="BH589" s="3">
        <v>6550</v>
      </c>
      <c r="BI589" s="3">
        <v>364553</v>
      </c>
      <c r="BJ589" s="3">
        <v>5602034.4250000007</v>
      </c>
      <c r="BK589" s="3">
        <v>3124261.9700000007</v>
      </c>
      <c r="BL589" s="3">
        <v>612569.39</v>
      </c>
      <c r="BM589" s="3">
        <v>8685951.0399999991</v>
      </c>
      <c r="BN589" s="53">
        <v>0.85965697658151707</v>
      </c>
      <c r="BO589" s="54">
        <v>2.5719330000000001E-4</v>
      </c>
      <c r="BP589" s="70">
        <v>6468</v>
      </c>
      <c r="BQ589" s="71"/>
      <c r="BR589" s="70"/>
      <c r="BS589" s="72"/>
      <c r="BT589" s="72"/>
      <c r="BU589" s="70">
        <v>20454164</v>
      </c>
      <c r="BV589" s="70">
        <v>704427</v>
      </c>
      <c r="BW589" s="74">
        <v>8617677</v>
      </c>
      <c r="BX589" s="70">
        <v>29776268</v>
      </c>
    </row>
    <row r="590" spans="1:76" x14ac:dyDescent="0.3">
      <c r="A590" s="73" t="s">
        <v>10</v>
      </c>
      <c r="B590" s="2" t="s">
        <v>54</v>
      </c>
      <c r="C590" s="2" t="s">
        <v>71</v>
      </c>
      <c r="D590" s="2" t="s">
        <v>21</v>
      </c>
      <c r="E590" s="2" t="s">
        <v>15</v>
      </c>
      <c r="F590" s="17" t="str">
        <f>+Tabela1[[#This Row],[WK]]&amp;Tabela1[[#This Row],[PK]]&amp;Tabela1[[#This Row],[GK]]</f>
        <v>081105</v>
      </c>
      <c r="G590" s="2" t="s">
        <v>580</v>
      </c>
      <c r="H590" s="3">
        <v>120344673.03</v>
      </c>
      <c r="I590" s="4">
        <v>1.125</v>
      </c>
      <c r="J590" s="3">
        <v>135387757.16</v>
      </c>
      <c r="K590" s="4">
        <v>7.0000000000000007E-2</v>
      </c>
      <c r="L590" s="3">
        <v>9477143</v>
      </c>
      <c r="M590" s="3"/>
      <c r="N590" s="5"/>
      <c r="O590" s="3">
        <v>2988813.6199999996</v>
      </c>
      <c r="P590" s="4">
        <v>1.125</v>
      </c>
      <c r="Q590" s="3">
        <v>3362415.32</v>
      </c>
      <c r="R590" s="4">
        <v>1.6E-2</v>
      </c>
      <c r="S590" s="3">
        <v>53799</v>
      </c>
      <c r="T590" s="3"/>
      <c r="U590" s="5"/>
      <c r="V590" s="3">
        <v>5493439</v>
      </c>
      <c r="W590" s="5"/>
      <c r="X590" s="3">
        <v>12642534</v>
      </c>
      <c r="Y590" s="3">
        <v>4062428</v>
      </c>
      <c r="Z590" s="3">
        <v>66696</v>
      </c>
      <c r="AA590" s="3">
        <v>866776</v>
      </c>
      <c r="AB590" s="3">
        <v>6058191</v>
      </c>
      <c r="AC590" s="3">
        <v>1588443</v>
      </c>
      <c r="AD590" s="3">
        <v>7149094</v>
      </c>
      <c r="AE590" s="3">
        <v>0</v>
      </c>
      <c r="AF590" s="3">
        <v>9477143</v>
      </c>
      <c r="AG590" s="3">
        <v>53799</v>
      </c>
      <c r="AH590" s="3">
        <v>7149094</v>
      </c>
      <c r="AI590" s="3">
        <v>5493439</v>
      </c>
      <c r="AJ590" s="3">
        <v>52134</v>
      </c>
      <c r="AK590" s="3">
        <v>52134</v>
      </c>
      <c r="AL590" s="3">
        <v>242785</v>
      </c>
      <c r="AM590" s="3">
        <v>-190651</v>
      </c>
      <c r="AN590" s="3">
        <v>23343</v>
      </c>
      <c r="AO590" s="3">
        <v>-172428.04499999998</v>
      </c>
      <c r="AP590" s="3">
        <v>149086</v>
      </c>
      <c r="AQ590" s="3">
        <v>0</v>
      </c>
      <c r="AR590" s="3">
        <f>Tabela1[[#This Row],[Potrzeby finansowe 2027
w tym:]]+Tabela1[[#This Row],[Rozliczenie 2025 potrz. fin.]]</f>
        <v>12642534</v>
      </c>
      <c r="AS590" s="3">
        <v>0</v>
      </c>
      <c r="AT590" s="3">
        <v>0</v>
      </c>
      <c r="AU590" s="3"/>
      <c r="AV590" s="3"/>
      <c r="AW590" s="3"/>
      <c r="AX590" s="3"/>
      <c r="AY590" s="3"/>
      <c r="AZ590" s="3"/>
      <c r="BA590" s="3">
        <v>66696</v>
      </c>
      <c r="BB590" s="3">
        <v>0</v>
      </c>
      <c r="BC590" s="3">
        <v>64.61</v>
      </c>
      <c r="BD590" s="3">
        <v>363.17</v>
      </c>
      <c r="BE590" s="3">
        <v>179.39</v>
      </c>
      <c r="BF590" s="3">
        <v>0</v>
      </c>
      <c r="BG590" s="3">
        <v>377782</v>
      </c>
      <c r="BH590" s="3">
        <v>3231</v>
      </c>
      <c r="BI590" s="3">
        <v>488994</v>
      </c>
      <c r="BJ590" s="3">
        <v>7514287.4799999986</v>
      </c>
      <c r="BK590" s="3">
        <v>3965718.6199999992</v>
      </c>
      <c r="BL590" s="3">
        <v>2474506.77</v>
      </c>
      <c r="BM590" s="3">
        <v>9245261.9000000004</v>
      </c>
      <c r="BN590" s="53">
        <v>0.71997612452552162</v>
      </c>
      <c r="BO590" s="54">
        <v>1.255075E-4</v>
      </c>
      <c r="BP590" s="70">
        <v>3157</v>
      </c>
      <c r="BQ590" s="71"/>
      <c r="BR590" s="70"/>
      <c r="BS590" s="72"/>
      <c r="BT590" s="72"/>
      <c r="BU590" s="70">
        <v>9477143</v>
      </c>
      <c r="BV590" s="70">
        <v>53799</v>
      </c>
      <c r="BW590" s="74">
        <v>7149094</v>
      </c>
      <c r="BX590" s="70">
        <v>16680036</v>
      </c>
    </row>
    <row r="591" spans="1:76" x14ac:dyDescent="0.3">
      <c r="A591" s="73" t="s">
        <v>10</v>
      </c>
      <c r="B591" s="2" t="s">
        <v>54</v>
      </c>
      <c r="C591" s="2" t="s">
        <v>71</v>
      </c>
      <c r="D591" s="2" t="s">
        <v>23</v>
      </c>
      <c r="E591" s="2" t="s">
        <v>19</v>
      </c>
      <c r="F591" s="17" t="str">
        <f>+Tabela1[[#This Row],[WK]]&amp;Tabela1[[#This Row],[PK]]&amp;Tabela1[[#This Row],[GK]]</f>
        <v>081106</v>
      </c>
      <c r="G591" s="2" t="s">
        <v>581</v>
      </c>
      <c r="H591" s="3">
        <v>633012348.96000004</v>
      </c>
      <c r="I591" s="4">
        <v>1.125</v>
      </c>
      <c r="J591" s="3">
        <v>712138892.58000004</v>
      </c>
      <c r="K591" s="4">
        <v>7.0000000000000007E-2</v>
      </c>
      <c r="L591" s="3">
        <v>49849722</v>
      </c>
      <c r="M591" s="3"/>
      <c r="N591" s="5"/>
      <c r="O591" s="3">
        <v>59157441.060000002</v>
      </c>
      <c r="P591" s="4">
        <v>1.125</v>
      </c>
      <c r="Q591" s="3">
        <v>66552121.189999998</v>
      </c>
      <c r="R591" s="4">
        <v>1.6E-2</v>
      </c>
      <c r="S591" s="3">
        <v>1064834</v>
      </c>
      <c r="T591" s="3"/>
      <c r="U591" s="5"/>
      <c r="V591" s="3">
        <v>32910448</v>
      </c>
      <c r="W591" s="5"/>
      <c r="X591" s="3">
        <v>59056198</v>
      </c>
      <c r="Y591" s="3">
        <v>25500966</v>
      </c>
      <c r="Z591" s="3">
        <v>657106</v>
      </c>
      <c r="AA591" s="3">
        <v>2766901</v>
      </c>
      <c r="AB591" s="3">
        <v>30131225</v>
      </c>
      <c r="AC591" s="3">
        <v>0</v>
      </c>
      <c r="AD591" s="3">
        <v>27094967</v>
      </c>
      <c r="AE591" s="3">
        <v>0</v>
      </c>
      <c r="AF591" s="3">
        <v>49849722</v>
      </c>
      <c r="AG591" s="3">
        <v>1064834</v>
      </c>
      <c r="AH591" s="3">
        <v>27094967</v>
      </c>
      <c r="AI591" s="3">
        <v>32910448</v>
      </c>
      <c r="AJ591" s="3">
        <v>2398569</v>
      </c>
      <c r="AK591" s="3">
        <v>3347786</v>
      </c>
      <c r="AL591" s="3">
        <v>1491939</v>
      </c>
      <c r="AM591" s="3">
        <v>1855847</v>
      </c>
      <c r="AN591" s="3">
        <v>949217</v>
      </c>
      <c r="AO591" s="3">
        <v>0</v>
      </c>
      <c r="AP591" s="3">
        <v>0</v>
      </c>
      <c r="AQ591" s="3">
        <v>949217</v>
      </c>
      <c r="AR591" s="3">
        <f>Tabela1[[#This Row],[Potrzeby finansowe 2027
w tym:]]+Tabela1[[#This Row],[Rozliczenie 2025 potrz. fin.]]</f>
        <v>60005415</v>
      </c>
      <c r="AS591" s="3">
        <v>0</v>
      </c>
      <c r="AT591" s="3">
        <v>0</v>
      </c>
      <c r="AU591" s="3"/>
      <c r="AV591" s="3"/>
      <c r="AW591" s="3"/>
      <c r="AX591" s="3"/>
      <c r="AY591" s="3"/>
      <c r="AZ591" s="3"/>
      <c r="BA591" s="3">
        <v>657106</v>
      </c>
      <c r="BB591" s="3">
        <v>0</v>
      </c>
      <c r="BC591" s="3">
        <v>207.57</v>
      </c>
      <c r="BD591" s="3">
        <v>5889.42</v>
      </c>
      <c r="BE591" s="3">
        <v>4.49</v>
      </c>
      <c r="BF591" s="3">
        <v>0</v>
      </c>
      <c r="BG591" s="3">
        <v>1795799</v>
      </c>
      <c r="BH591" s="3">
        <v>16874</v>
      </c>
      <c r="BI591" s="3">
        <v>971102</v>
      </c>
      <c r="BJ591" s="3">
        <v>14922764.432499997</v>
      </c>
      <c r="BK591" s="3">
        <v>10623159.939999998</v>
      </c>
      <c r="BL591" s="3">
        <v>3588561.29</v>
      </c>
      <c r="BM591" s="3">
        <v>10021295.390000001</v>
      </c>
      <c r="BN591" s="53">
        <v>0.69979015696259195</v>
      </c>
      <c r="BO591" s="54">
        <v>7.2686479999999997E-4</v>
      </c>
      <c r="BP591" s="70">
        <v>18280</v>
      </c>
      <c r="BQ591" s="71"/>
      <c r="BR591" s="70"/>
      <c r="BS591" s="72"/>
      <c r="BT591" s="72"/>
      <c r="BU591" s="70">
        <v>49849722</v>
      </c>
      <c r="BV591" s="70">
        <v>1064834</v>
      </c>
      <c r="BW591" s="74">
        <v>27094967</v>
      </c>
      <c r="BX591" s="70">
        <v>78009523</v>
      </c>
    </row>
    <row r="592" spans="1:76" x14ac:dyDescent="0.3">
      <c r="A592" s="73" t="s">
        <v>10</v>
      </c>
      <c r="B592" s="2" t="s">
        <v>54</v>
      </c>
      <c r="C592" s="2" t="s">
        <v>71</v>
      </c>
      <c r="D592" s="2" t="s">
        <v>30</v>
      </c>
      <c r="E592" s="2" t="s">
        <v>15</v>
      </c>
      <c r="F592" s="17" t="str">
        <f>+Tabela1[[#This Row],[WK]]&amp;Tabela1[[#This Row],[PK]]&amp;Tabela1[[#This Row],[GK]]</f>
        <v>081107</v>
      </c>
      <c r="G592" s="2" t="s">
        <v>582</v>
      </c>
      <c r="H592" s="3">
        <v>103629372.43000001</v>
      </c>
      <c r="I592" s="4">
        <v>1.125</v>
      </c>
      <c r="J592" s="3">
        <v>116583043.98</v>
      </c>
      <c r="K592" s="4">
        <v>7.0000000000000007E-2</v>
      </c>
      <c r="L592" s="3">
        <v>8160813</v>
      </c>
      <c r="M592" s="3"/>
      <c r="N592" s="5"/>
      <c r="O592" s="3">
        <v>17104695.080000002</v>
      </c>
      <c r="P592" s="4">
        <v>1.125</v>
      </c>
      <c r="Q592" s="3">
        <v>19242781.969999999</v>
      </c>
      <c r="R592" s="4">
        <v>1.6E-2</v>
      </c>
      <c r="S592" s="3">
        <v>307885</v>
      </c>
      <c r="T592" s="3"/>
      <c r="U592" s="5"/>
      <c r="V592" s="3">
        <v>5238025</v>
      </c>
      <c r="W592" s="5"/>
      <c r="X592" s="3">
        <v>9243315</v>
      </c>
      <c r="Y592" s="3">
        <v>771801</v>
      </c>
      <c r="Z592" s="3">
        <v>1023550</v>
      </c>
      <c r="AA592" s="3">
        <v>747471</v>
      </c>
      <c r="AB592" s="3">
        <v>4793023</v>
      </c>
      <c r="AC592" s="3">
        <v>1907470</v>
      </c>
      <c r="AD592" s="3">
        <v>4005290</v>
      </c>
      <c r="AE592" s="3">
        <v>0</v>
      </c>
      <c r="AF592" s="3">
        <v>8160813</v>
      </c>
      <c r="AG592" s="3">
        <v>307885</v>
      </c>
      <c r="AH592" s="3">
        <v>4005290</v>
      </c>
      <c r="AI592" s="3">
        <v>5238025</v>
      </c>
      <c r="AJ592" s="3">
        <v>-55245</v>
      </c>
      <c r="AK592" s="3">
        <v>-55245</v>
      </c>
      <c r="AL592" s="3">
        <v>281185</v>
      </c>
      <c r="AM592" s="3">
        <v>-336430</v>
      </c>
      <c r="AN592" s="3">
        <v>-152447</v>
      </c>
      <c r="AO592" s="3">
        <v>-119370.61499999999</v>
      </c>
      <c r="AP592" s="3">
        <v>271817</v>
      </c>
      <c r="AQ592" s="3">
        <v>0</v>
      </c>
      <c r="AR592" s="3">
        <f>Tabela1[[#This Row],[Potrzeby finansowe 2027
w tym:]]+Tabela1[[#This Row],[Rozliczenie 2025 potrz. fin.]]</f>
        <v>9243315</v>
      </c>
      <c r="AS592" s="3">
        <v>0</v>
      </c>
      <c r="AT592" s="3">
        <v>0</v>
      </c>
      <c r="AU592" s="3"/>
      <c r="AV592" s="3"/>
      <c r="AW592" s="3"/>
      <c r="AX592" s="3"/>
      <c r="AY592" s="3"/>
      <c r="AZ592" s="3"/>
      <c r="BA592" s="3">
        <v>1023550</v>
      </c>
      <c r="BB592" s="3">
        <v>0</v>
      </c>
      <c r="BC592" s="3">
        <v>222.36</v>
      </c>
      <c r="BD592" s="3">
        <v>7064.71</v>
      </c>
      <c r="BE592" s="3">
        <v>4898.1400000000003</v>
      </c>
      <c r="BF592" s="3">
        <v>0</v>
      </c>
      <c r="BG592" s="3">
        <v>377782</v>
      </c>
      <c r="BH592" s="3">
        <v>2954</v>
      </c>
      <c r="BI592" s="3">
        <v>369689</v>
      </c>
      <c r="BJ592" s="3">
        <v>5680944.7349999994</v>
      </c>
      <c r="BK592" s="3">
        <v>3063434.33</v>
      </c>
      <c r="BL592" s="3">
        <v>2182048.2599999998</v>
      </c>
      <c r="BM592" s="3">
        <v>6105945.0999999996</v>
      </c>
      <c r="BN592" s="53">
        <v>0.93275323391436549</v>
      </c>
      <c r="BO592" s="54">
        <v>1.0643559999999999E-4</v>
      </c>
      <c r="BP592" s="70">
        <v>2676</v>
      </c>
      <c r="BQ592" s="71"/>
      <c r="BR592" s="70"/>
      <c r="BS592" s="72"/>
      <c r="BT592" s="72"/>
      <c r="BU592" s="70">
        <v>8160813</v>
      </c>
      <c r="BV592" s="70">
        <v>307885</v>
      </c>
      <c r="BW592" s="74">
        <v>4005290</v>
      </c>
      <c r="BX592" s="70">
        <v>12473988</v>
      </c>
    </row>
    <row r="593" spans="1:76" x14ac:dyDescent="0.3">
      <c r="A593" s="73" t="s">
        <v>10</v>
      </c>
      <c r="B593" s="2" t="s">
        <v>54</v>
      </c>
      <c r="C593" s="2" t="s">
        <v>71</v>
      </c>
      <c r="D593" s="2" t="s">
        <v>54</v>
      </c>
      <c r="E593" s="2" t="s">
        <v>15</v>
      </c>
      <c r="F593" s="17" t="str">
        <f>+Tabela1[[#This Row],[WK]]&amp;Tabela1[[#This Row],[PK]]&amp;Tabela1[[#This Row],[GK]]</f>
        <v>081108</v>
      </c>
      <c r="G593" s="2" t="s">
        <v>583</v>
      </c>
      <c r="H593" s="3">
        <v>154309647.03999999</v>
      </c>
      <c r="I593" s="4">
        <v>1.125</v>
      </c>
      <c r="J593" s="3">
        <v>173598352.91999999</v>
      </c>
      <c r="K593" s="4">
        <v>7.0000000000000007E-2</v>
      </c>
      <c r="L593" s="3">
        <v>12151885</v>
      </c>
      <c r="M593" s="3"/>
      <c r="N593" s="5"/>
      <c r="O593" s="3">
        <v>10740621.33</v>
      </c>
      <c r="P593" s="4">
        <v>1.125</v>
      </c>
      <c r="Q593" s="3">
        <v>12083199</v>
      </c>
      <c r="R593" s="4">
        <v>1.6E-2</v>
      </c>
      <c r="S593" s="3">
        <v>193331</v>
      </c>
      <c r="T593" s="3"/>
      <c r="U593" s="5"/>
      <c r="V593" s="3">
        <v>7881938</v>
      </c>
      <c r="W593" s="5"/>
      <c r="X593" s="3">
        <v>21557730</v>
      </c>
      <c r="Y593" s="3">
        <v>10864477</v>
      </c>
      <c r="Z593" s="3">
        <v>1155821</v>
      </c>
      <c r="AA593" s="3">
        <v>1014517</v>
      </c>
      <c r="AB593" s="3">
        <v>8522915</v>
      </c>
      <c r="AC593" s="3">
        <v>0</v>
      </c>
      <c r="AD593" s="3">
        <v>12523159</v>
      </c>
      <c r="AE593" s="3">
        <v>0</v>
      </c>
      <c r="AF593" s="3">
        <v>12151885</v>
      </c>
      <c r="AG593" s="3">
        <v>193331</v>
      </c>
      <c r="AH593" s="3">
        <v>12523159</v>
      </c>
      <c r="AI593" s="3">
        <v>7881938</v>
      </c>
      <c r="AJ593" s="3">
        <v>-937488</v>
      </c>
      <c r="AK593" s="3">
        <v>-2090120</v>
      </c>
      <c r="AL593" s="3">
        <v>524641</v>
      </c>
      <c r="AM593" s="3">
        <v>-2614761</v>
      </c>
      <c r="AN593" s="3">
        <v>-1136472</v>
      </c>
      <c r="AO593" s="3">
        <v>-16159.680000000168</v>
      </c>
      <c r="AP593" s="3">
        <v>0</v>
      </c>
      <c r="AQ593" s="3">
        <v>-1152632</v>
      </c>
      <c r="AR593" s="3">
        <f>Tabela1[[#This Row],[Potrzeby finansowe 2027
w tym:]]+Tabela1[[#This Row],[Rozliczenie 2025 potrz. fin.]]</f>
        <v>20405098</v>
      </c>
      <c r="AS593" s="3">
        <v>0</v>
      </c>
      <c r="AT593" s="3">
        <v>0</v>
      </c>
      <c r="AU593" s="3"/>
      <c r="AV593" s="3"/>
      <c r="AW593" s="3"/>
      <c r="AX593" s="3"/>
      <c r="AY593" s="3"/>
      <c r="AZ593" s="3"/>
      <c r="BA593" s="3">
        <v>1155821</v>
      </c>
      <c r="BB593" s="3">
        <v>0</v>
      </c>
      <c r="BC593" s="3">
        <v>0</v>
      </c>
      <c r="BD593" s="3">
        <v>11580.17</v>
      </c>
      <c r="BE593" s="3">
        <v>0.09</v>
      </c>
      <c r="BF593" s="3">
        <v>0</v>
      </c>
      <c r="BG593" s="3">
        <v>565962</v>
      </c>
      <c r="BH593" s="3">
        <v>5318</v>
      </c>
      <c r="BI593" s="3">
        <v>448555</v>
      </c>
      <c r="BJ593" s="3">
        <v>6892877.0424999986</v>
      </c>
      <c r="BK593" s="3">
        <v>4492746.5099999988</v>
      </c>
      <c r="BL593" s="3">
        <v>1042449.26</v>
      </c>
      <c r="BM593" s="3">
        <v>7515623.6100000003</v>
      </c>
      <c r="BN593" s="53">
        <v>0.60321759324025637</v>
      </c>
      <c r="BO593" s="54">
        <v>2.258684E-4</v>
      </c>
      <c r="BP593" s="70">
        <v>5680</v>
      </c>
      <c r="BQ593" s="71"/>
      <c r="BR593" s="70"/>
      <c r="BS593" s="72"/>
      <c r="BT593" s="72"/>
      <c r="BU593" s="70">
        <v>12151885</v>
      </c>
      <c r="BV593" s="70">
        <v>193331</v>
      </c>
      <c r="BW593" s="74">
        <v>12523159</v>
      </c>
      <c r="BX593" s="70">
        <v>24868375</v>
      </c>
    </row>
    <row r="594" spans="1:76" x14ac:dyDescent="0.3">
      <c r="A594" s="73" t="s">
        <v>10</v>
      </c>
      <c r="B594" s="2" t="s">
        <v>54</v>
      </c>
      <c r="C594" s="2" t="s">
        <v>71</v>
      </c>
      <c r="D594" s="2" t="s">
        <v>56</v>
      </c>
      <c r="E594" s="2" t="s">
        <v>15</v>
      </c>
      <c r="F594" s="17" t="str">
        <f>+Tabela1[[#This Row],[WK]]&amp;Tabela1[[#This Row],[PK]]&amp;Tabela1[[#This Row],[GK]]</f>
        <v>081109</v>
      </c>
      <c r="G594" s="2" t="s">
        <v>584</v>
      </c>
      <c r="H594" s="3">
        <v>91647078.109999999</v>
      </c>
      <c r="I594" s="4">
        <v>1.125</v>
      </c>
      <c r="J594" s="3">
        <v>103102962.87</v>
      </c>
      <c r="K594" s="4">
        <v>7.0000000000000007E-2</v>
      </c>
      <c r="L594" s="3">
        <v>7217207</v>
      </c>
      <c r="M594" s="3"/>
      <c r="N594" s="5"/>
      <c r="O594" s="3">
        <v>5761132.75</v>
      </c>
      <c r="P594" s="4">
        <v>1.125</v>
      </c>
      <c r="Q594" s="3">
        <v>6481274.3399999999</v>
      </c>
      <c r="R594" s="4">
        <v>1.6E-2</v>
      </c>
      <c r="S594" s="3">
        <v>103700</v>
      </c>
      <c r="T594" s="3"/>
      <c r="U594" s="5"/>
      <c r="V594" s="3">
        <v>4478732</v>
      </c>
      <c r="W594" s="5"/>
      <c r="X594" s="3">
        <v>11573388</v>
      </c>
      <c r="Y594" s="3">
        <v>4558144</v>
      </c>
      <c r="Z594" s="3">
        <v>433127</v>
      </c>
      <c r="AA594" s="3">
        <v>548109</v>
      </c>
      <c r="AB594" s="3">
        <v>6034008</v>
      </c>
      <c r="AC594" s="3">
        <v>0</v>
      </c>
      <c r="AD594" s="3">
        <v>7161898</v>
      </c>
      <c r="AE594" s="3">
        <v>0</v>
      </c>
      <c r="AF594" s="3">
        <v>7217207</v>
      </c>
      <c r="AG594" s="3">
        <v>103700</v>
      </c>
      <c r="AH594" s="3">
        <v>7161898</v>
      </c>
      <c r="AI594" s="3">
        <v>4478732</v>
      </c>
      <c r="AJ594" s="3">
        <v>691922</v>
      </c>
      <c r="AK594" s="3">
        <v>759164</v>
      </c>
      <c r="AL594" s="3">
        <v>394420</v>
      </c>
      <c r="AM594" s="3">
        <v>364744</v>
      </c>
      <c r="AN594" s="3">
        <v>67242</v>
      </c>
      <c r="AO594" s="3">
        <v>0</v>
      </c>
      <c r="AP594" s="3">
        <v>0</v>
      </c>
      <c r="AQ594" s="3">
        <v>67242</v>
      </c>
      <c r="AR594" s="3">
        <f>Tabela1[[#This Row],[Potrzeby finansowe 2027
w tym:]]+Tabela1[[#This Row],[Rozliczenie 2025 potrz. fin.]]</f>
        <v>11640630</v>
      </c>
      <c r="AS594" s="3">
        <v>0</v>
      </c>
      <c r="AT594" s="3">
        <v>0</v>
      </c>
      <c r="AU594" s="3"/>
      <c r="AV594" s="3"/>
      <c r="AW594" s="3"/>
      <c r="AX594" s="3"/>
      <c r="AY594" s="3"/>
      <c r="AZ594" s="3"/>
      <c r="BA594" s="3">
        <v>433127</v>
      </c>
      <c r="BB594" s="3">
        <v>0</v>
      </c>
      <c r="BC594" s="3">
        <v>4.5</v>
      </c>
      <c r="BD594" s="3">
        <v>4204.6400000000003</v>
      </c>
      <c r="BE594" s="3">
        <v>239.75</v>
      </c>
      <c r="BF594" s="3">
        <v>0</v>
      </c>
      <c r="BG594" s="3">
        <v>377782</v>
      </c>
      <c r="BH594" s="3">
        <v>2831</v>
      </c>
      <c r="BI594" s="3">
        <v>170327</v>
      </c>
      <c r="BJ594" s="3">
        <v>2617385.4850000003</v>
      </c>
      <c r="BK594" s="3">
        <v>752449.08000000007</v>
      </c>
      <c r="BL594" s="3">
        <v>702039.38</v>
      </c>
      <c r="BM594" s="3">
        <v>6055666.8600000003</v>
      </c>
      <c r="BN594" s="53">
        <v>0.65405556643630569</v>
      </c>
      <c r="BO594" s="54">
        <v>1.1052350000000001E-4</v>
      </c>
      <c r="BP594" s="70">
        <v>2779</v>
      </c>
      <c r="BQ594" s="71"/>
      <c r="BR594" s="70"/>
      <c r="BS594" s="72"/>
      <c r="BT594" s="72"/>
      <c r="BU594" s="70">
        <v>7217207</v>
      </c>
      <c r="BV594" s="70">
        <v>103700</v>
      </c>
      <c r="BW594" s="74">
        <v>7161898</v>
      </c>
      <c r="BX594" s="70">
        <v>14482805</v>
      </c>
    </row>
    <row r="595" spans="1:76" x14ac:dyDescent="0.3">
      <c r="A595" s="73" t="s">
        <v>10</v>
      </c>
      <c r="B595" s="2" t="s">
        <v>54</v>
      </c>
      <c r="C595" s="2" t="s">
        <v>71</v>
      </c>
      <c r="D595" s="2" t="s">
        <v>69</v>
      </c>
      <c r="E595" s="2" t="s">
        <v>15</v>
      </c>
      <c r="F595" s="17" t="str">
        <f>+Tabela1[[#This Row],[WK]]&amp;Tabela1[[#This Row],[PK]]&amp;Tabela1[[#This Row],[GK]]</f>
        <v>081110</v>
      </c>
      <c r="G595" s="2" t="s">
        <v>577</v>
      </c>
      <c r="H595" s="3">
        <v>553034283.75999999</v>
      </c>
      <c r="I595" s="4">
        <v>1.125</v>
      </c>
      <c r="J595" s="3">
        <v>622163569.23000002</v>
      </c>
      <c r="K595" s="4">
        <v>7.0000000000000007E-2</v>
      </c>
      <c r="L595" s="3">
        <v>43551450</v>
      </c>
      <c r="M595" s="3"/>
      <c r="N595" s="5"/>
      <c r="O595" s="3">
        <v>95111833.430000007</v>
      </c>
      <c r="P595" s="4">
        <v>1.125</v>
      </c>
      <c r="Q595" s="3">
        <v>107000812.61</v>
      </c>
      <c r="R595" s="4">
        <v>1.6E-2</v>
      </c>
      <c r="S595" s="3">
        <v>1712013</v>
      </c>
      <c r="T595" s="3"/>
      <c r="U595" s="5"/>
      <c r="V595" s="3">
        <v>24989133</v>
      </c>
      <c r="W595" s="5"/>
      <c r="X595" s="3">
        <v>29480986</v>
      </c>
      <c r="Y595" s="3">
        <v>0</v>
      </c>
      <c r="Z595" s="3">
        <v>116670</v>
      </c>
      <c r="AA595" s="3">
        <v>2520152</v>
      </c>
      <c r="AB595" s="3">
        <v>21734542</v>
      </c>
      <c r="AC595" s="3">
        <v>5109622</v>
      </c>
      <c r="AD595" s="3">
        <v>5231462</v>
      </c>
      <c r="AE595" s="3">
        <v>0</v>
      </c>
      <c r="AF595" s="3">
        <v>43551450</v>
      </c>
      <c r="AG595" s="3">
        <v>1712013</v>
      </c>
      <c r="AH595" s="3">
        <v>5231462</v>
      </c>
      <c r="AI595" s="3">
        <v>24989133</v>
      </c>
      <c r="AJ595" s="3">
        <v>837654</v>
      </c>
      <c r="AK595" s="3">
        <v>800371</v>
      </c>
      <c r="AL595" s="3">
        <v>1539397</v>
      </c>
      <c r="AM595" s="3">
        <v>-739026</v>
      </c>
      <c r="AN595" s="3">
        <v>364078</v>
      </c>
      <c r="AO595" s="3">
        <v>-401361.02999999997</v>
      </c>
      <c r="AP595" s="3">
        <v>0</v>
      </c>
      <c r="AQ595" s="3">
        <v>-37283</v>
      </c>
      <c r="AR595" s="3">
        <f>Tabela1[[#This Row],[Potrzeby finansowe 2027
w tym:]]+Tabela1[[#This Row],[Rozliczenie 2025 potrz. fin.]]</f>
        <v>29443703</v>
      </c>
      <c r="AS595" s="3">
        <v>0</v>
      </c>
      <c r="AT595" s="3">
        <v>0</v>
      </c>
      <c r="AU595" s="3"/>
      <c r="AV595" s="3"/>
      <c r="AW595" s="3"/>
      <c r="AX595" s="3"/>
      <c r="AY595" s="3"/>
      <c r="AZ595" s="3"/>
      <c r="BA595" s="3">
        <v>116670</v>
      </c>
      <c r="BB595" s="3">
        <v>0</v>
      </c>
      <c r="BC595" s="3">
        <v>0</v>
      </c>
      <c r="BD595" s="3">
        <v>183.88</v>
      </c>
      <c r="BE595" s="3">
        <v>1265.8599999999999</v>
      </c>
      <c r="BF595" s="3">
        <v>1056.3399999999999</v>
      </c>
      <c r="BG595" s="3">
        <v>1327001</v>
      </c>
      <c r="BH595" s="3">
        <v>12469</v>
      </c>
      <c r="BI595" s="3">
        <v>1193151</v>
      </c>
      <c r="BJ595" s="3">
        <v>18334960.689999998</v>
      </c>
      <c r="BK595" s="3">
        <v>14308811.73</v>
      </c>
      <c r="BL595" s="3">
        <v>2321038.2599999998</v>
      </c>
      <c r="BM595" s="3">
        <v>11462519.32</v>
      </c>
      <c r="BN595" s="53">
        <v>1.1039553080962108</v>
      </c>
      <c r="BO595" s="54">
        <v>4.5232209999999999E-4</v>
      </c>
      <c r="BP595" s="70">
        <v>11375</v>
      </c>
      <c r="BQ595" s="71"/>
      <c r="BR595" s="70"/>
      <c r="BS595" s="72"/>
      <c r="BT595" s="72"/>
      <c r="BU595" s="70">
        <v>43551450</v>
      </c>
      <c r="BV595" s="70">
        <v>1712013</v>
      </c>
      <c r="BW595" s="74">
        <v>5231462</v>
      </c>
      <c r="BX595" s="70">
        <v>50494925</v>
      </c>
    </row>
    <row r="596" spans="1:76" x14ac:dyDescent="0.3">
      <c r="A596" s="73" t="s">
        <v>10</v>
      </c>
      <c r="B596" s="2" t="s">
        <v>54</v>
      </c>
      <c r="C596" s="2" t="s">
        <v>72</v>
      </c>
      <c r="D596" s="2" t="s">
        <v>12</v>
      </c>
      <c r="E596" s="2" t="s">
        <v>19</v>
      </c>
      <c r="F596" s="17" t="str">
        <f>+Tabela1[[#This Row],[WK]]&amp;Tabela1[[#This Row],[PK]]&amp;Tabela1[[#This Row],[GK]]</f>
        <v>081201</v>
      </c>
      <c r="G596" s="2" t="s">
        <v>585</v>
      </c>
      <c r="H596" s="3">
        <v>558214660.75999999</v>
      </c>
      <c r="I596" s="4">
        <v>1.125</v>
      </c>
      <c r="J596" s="3">
        <v>627991493.36000001</v>
      </c>
      <c r="K596" s="4">
        <v>7.0000000000000007E-2</v>
      </c>
      <c r="L596" s="3">
        <v>43959405</v>
      </c>
      <c r="M596" s="3"/>
      <c r="N596" s="5"/>
      <c r="O596" s="3">
        <v>196571631.30999997</v>
      </c>
      <c r="P596" s="4">
        <v>1.125</v>
      </c>
      <c r="Q596" s="3">
        <v>221143085.22</v>
      </c>
      <c r="R596" s="4">
        <v>1.6E-2</v>
      </c>
      <c r="S596" s="3">
        <v>3538289</v>
      </c>
      <c r="T596" s="3"/>
      <c r="U596" s="5"/>
      <c r="V596" s="3">
        <v>27989497</v>
      </c>
      <c r="W596" s="5"/>
      <c r="X596" s="3">
        <v>36361061</v>
      </c>
      <c r="Y596" s="3">
        <v>0</v>
      </c>
      <c r="Z596" s="3">
        <v>1176942</v>
      </c>
      <c r="AA596" s="3">
        <v>1904922</v>
      </c>
      <c r="AB596" s="3">
        <v>30756983</v>
      </c>
      <c r="AC596" s="3">
        <v>2522214</v>
      </c>
      <c r="AD596" s="3">
        <v>8371564</v>
      </c>
      <c r="AE596" s="3">
        <v>0</v>
      </c>
      <c r="AF596" s="3">
        <v>43959405</v>
      </c>
      <c r="AG596" s="3">
        <v>3538289</v>
      </c>
      <c r="AH596" s="3">
        <v>8371564</v>
      </c>
      <c r="AI596" s="3">
        <v>27989497</v>
      </c>
      <c r="AJ596" s="3">
        <v>-800134</v>
      </c>
      <c r="AK596" s="3">
        <v>-800134</v>
      </c>
      <c r="AL596" s="3">
        <v>2333153</v>
      </c>
      <c r="AM596" s="3">
        <v>-3133287</v>
      </c>
      <c r="AN596" s="3">
        <v>-33383</v>
      </c>
      <c r="AO596" s="3">
        <v>0</v>
      </c>
      <c r="AP596" s="3">
        <v>33383</v>
      </c>
      <c r="AQ596" s="3">
        <v>0</v>
      </c>
      <c r="AR596" s="3">
        <f>Tabela1[[#This Row],[Potrzeby finansowe 2027
w tym:]]+Tabela1[[#This Row],[Rozliczenie 2025 potrz. fin.]]</f>
        <v>36361061</v>
      </c>
      <c r="AS596" s="3">
        <v>0</v>
      </c>
      <c r="AT596" s="3">
        <v>0</v>
      </c>
      <c r="AU596" s="3"/>
      <c r="AV596" s="3"/>
      <c r="AW596" s="3"/>
      <c r="AX596" s="3"/>
      <c r="AY596" s="3"/>
      <c r="AZ596" s="3"/>
      <c r="BA596" s="3">
        <v>1176942</v>
      </c>
      <c r="BB596" s="3">
        <v>0</v>
      </c>
      <c r="BC596" s="3">
        <v>0</v>
      </c>
      <c r="BD596" s="3">
        <v>8910.75</v>
      </c>
      <c r="BE596" s="3">
        <v>5762.15</v>
      </c>
      <c r="BF596" s="3">
        <v>0</v>
      </c>
      <c r="BG596" s="3">
        <v>1310506</v>
      </c>
      <c r="BH596" s="3">
        <v>12314</v>
      </c>
      <c r="BI596" s="3">
        <v>594416</v>
      </c>
      <c r="BJ596" s="3">
        <v>9134294.9725000001</v>
      </c>
      <c r="BK596" s="3">
        <v>5018544.01</v>
      </c>
      <c r="BL596" s="3">
        <v>1771538.93</v>
      </c>
      <c r="BM596" s="3">
        <v>12919925.99</v>
      </c>
      <c r="BN596" s="53">
        <v>1.0665827294517034</v>
      </c>
      <c r="BO596" s="54">
        <v>4.9990050000000002E-4</v>
      </c>
      <c r="BP596" s="70">
        <v>12572</v>
      </c>
      <c r="BQ596" s="71"/>
      <c r="BR596" s="70"/>
      <c r="BS596" s="72"/>
      <c r="BT596" s="72"/>
      <c r="BU596" s="70">
        <v>43959405</v>
      </c>
      <c r="BV596" s="70">
        <v>3538289</v>
      </c>
      <c r="BW596" s="74">
        <v>8371564</v>
      </c>
      <c r="BX596" s="70">
        <v>55869258</v>
      </c>
    </row>
    <row r="597" spans="1:76" x14ac:dyDescent="0.3">
      <c r="A597" s="73" t="s">
        <v>10</v>
      </c>
      <c r="B597" s="2" t="s">
        <v>54</v>
      </c>
      <c r="C597" s="2" t="s">
        <v>72</v>
      </c>
      <c r="D597" s="2" t="s">
        <v>11</v>
      </c>
      <c r="E597" s="2" t="s">
        <v>19</v>
      </c>
      <c r="F597" s="17" t="str">
        <f>+Tabela1[[#This Row],[WK]]&amp;Tabela1[[#This Row],[PK]]&amp;Tabela1[[#This Row],[GK]]</f>
        <v>081202</v>
      </c>
      <c r="G597" s="2" t="s">
        <v>586</v>
      </c>
      <c r="H597" s="3">
        <v>209444375.78999999</v>
      </c>
      <c r="I597" s="4">
        <v>1.125</v>
      </c>
      <c r="J597" s="3">
        <v>235624922.75999999</v>
      </c>
      <c r="K597" s="4">
        <v>7.0000000000000007E-2</v>
      </c>
      <c r="L597" s="3">
        <v>16493745</v>
      </c>
      <c r="M597" s="3"/>
      <c r="N597" s="5"/>
      <c r="O597" s="3">
        <v>39905252.479999997</v>
      </c>
      <c r="P597" s="4">
        <v>1.125</v>
      </c>
      <c r="Q597" s="3">
        <v>44893409.039999999</v>
      </c>
      <c r="R597" s="4">
        <v>1.6E-2</v>
      </c>
      <c r="S597" s="3">
        <v>718295</v>
      </c>
      <c r="T597" s="3"/>
      <c r="U597" s="5"/>
      <c r="V597" s="3">
        <v>11197612</v>
      </c>
      <c r="W597" s="5"/>
      <c r="X597" s="3">
        <v>14695214</v>
      </c>
      <c r="Y597" s="3">
        <v>3142124</v>
      </c>
      <c r="Z597" s="3">
        <v>23945</v>
      </c>
      <c r="AA597" s="3">
        <v>938097</v>
      </c>
      <c r="AB597" s="3">
        <v>8551672</v>
      </c>
      <c r="AC597" s="3">
        <v>2039376</v>
      </c>
      <c r="AD597" s="3">
        <v>3497602</v>
      </c>
      <c r="AE597" s="3">
        <v>0</v>
      </c>
      <c r="AF597" s="3">
        <v>16493745</v>
      </c>
      <c r="AG597" s="3">
        <v>718295</v>
      </c>
      <c r="AH597" s="3">
        <v>3497602</v>
      </c>
      <c r="AI597" s="3">
        <v>11197612</v>
      </c>
      <c r="AJ597" s="3">
        <v>-278239</v>
      </c>
      <c r="AK597" s="3">
        <v>-278239</v>
      </c>
      <c r="AL597" s="3">
        <v>1007940</v>
      </c>
      <c r="AM597" s="3">
        <v>-1286179</v>
      </c>
      <c r="AN597" s="3">
        <v>-271252</v>
      </c>
      <c r="AO597" s="3">
        <v>0</v>
      </c>
      <c r="AP597" s="3">
        <v>271252</v>
      </c>
      <c r="AQ597" s="3">
        <v>0</v>
      </c>
      <c r="AR597" s="3">
        <f>Tabela1[[#This Row],[Potrzeby finansowe 2027
w tym:]]+Tabela1[[#This Row],[Rozliczenie 2025 potrz. fin.]]</f>
        <v>14695214</v>
      </c>
      <c r="AS597" s="3">
        <v>0</v>
      </c>
      <c r="AT597" s="3">
        <v>0</v>
      </c>
      <c r="AU597" s="3"/>
      <c r="AV597" s="3"/>
      <c r="AW597" s="3"/>
      <c r="AX597" s="3"/>
      <c r="AY597" s="3"/>
      <c r="AZ597" s="3"/>
      <c r="BA597" s="3">
        <v>23945</v>
      </c>
      <c r="BB597" s="3">
        <v>0</v>
      </c>
      <c r="BC597" s="3">
        <v>0</v>
      </c>
      <c r="BD597" s="3">
        <v>0</v>
      </c>
      <c r="BE597" s="3">
        <v>479.82</v>
      </c>
      <c r="BF597" s="3">
        <v>0</v>
      </c>
      <c r="BG597" s="3">
        <v>506260</v>
      </c>
      <c r="BH597" s="3">
        <v>4757</v>
      </c>
      <c r="BI597" s="3">
        <v>431837</v>
      </c>
      <c r="BJ597" s="3">
        <v>6635977.2199999988</v>
      </c>
      <c r="BK597" s="3">
        <v>4343019.8599999994</v>
      </c>
      <c r="BL597" s="3">
        <v>636121.34</v>
      </c>
      <c r="BM597" s="3">
        <v>7899586.7599999998</v>
      </c>
      <c r="BN597" s="53">
        <v>0.85677140165822629</v>
      </c>
      <c r="BO597" s="54">
        <v>2.0337280000000001E-4</v>
      </c>
      <c r="BP597" s="70">
        <v>5115</v>
      </c>
      <c r="BQ597" s="71"/>
      <c r="BR597" s="70"/>
      <c r="BS597" s="72"/>
      <c r="BT597" s="72"/>
      <c r="BU597" s="70">
        <v>16493745</v>
      </c>
      <c r="BV597" s="70">
        <v>718295</v>
      </c>
      <c r="BW597" s="74">
        <v>3497602</v>
      </c>
      <c r="BX597" s="70">
        <v>20709642</v>
      </c>
    </row>
    <row r="598" spans="1:76" x14ac:dyDescent="0.3">
      <c r="A598" s="73" t="s">
        <v>10</v>
      </c>
      <c r="B598" s="2" t="s">
        <v>54</v>
      </c>
      <c r="C598" s="2" t="s">
        <v>72</v>
      </c>
      <c r="D598" s="2" t="s">
        <v>16</v>
      </c>
      <c r="E598" s="2" t="s">
        <v>19</v>
      </c>
      <c r="F598" s="17" t="str">
        <f>+Tabela1[[#This Row],[WK]]&amp;Tabela1[[#This Row],[PK]]&amp;Tabela1[[#This Row],[GK]]</f>
        <v>081203</v>
      </c>
      <c r="G598" s="2" t="s">
        <v>587</v>
      </c>
      <c r="H598" s="3">
        <v>863144989.50999999</v>
      </c>
      <c r="I598" s="4">
        <v>1.125</v>
      </c>
      <c r="J598" s="3">
        <v>971038113.20000005</v>
      </c>
      <c r="K598" s="4">
        <v>7.0000000000000007E-2</v>
      </c>
      <c r="L598" s="3">
        <v>67972668</v>
      </c>
      <c r="M598" s="3"/>
      <c r="N598" s="5"/>
      <c r="O598" s="3">
        <v>283941846.68000007</v>
      </c>
      <c r="P598" s="4">
        <v>1.125</v>
      </c>
      <c r="Q598" s="3">
        <v>319434577.51999998</v>
      </c>
      <c r="R598" s="4">
        <v>1.6E-2</v>
      </c>
      <c r="S598" s="3">
        <v>5110953</v>
      </c>
      <c r="T598" s="3"/>
      <c r="U598" s="5"/>
      <c r="V598" s="3">
        <v>43846986</v>
      </c>
      <c r="W598" s="5"/>
      <c r="X598" s="3">
        <v>50090600</v>
      </c>
      <c r="Y598" s="3">
        <v>12013160</v>
      </c>
      <c r="Z598" s="3">
        <v>462929</v>
      </c>
      <c r="AA598" s="3">
        <v>2768996</v>
      </c>
      <c r="AB598" s="3">
        <v>34845515</v>
      </c>
      <c r="AC598" s="3">
        <v>0</v>
      </c>
      <c r="AD598" s="3">
        <v>7514099</v>
      </c>
      <c r="AE598" s="3">
        <v>0</v>
      </c>
      <c r="AF598" s="3">
        <v>67972668</v>
      </c>
      <c r="AG598" s="3">
        <v>5110953</v>
      </c>
      <c r="AH598" s="3">
        <v>7514099</v>
      </c>
      <c r="AI598" s="3">
        <v>43846986</v>
      </c>
      <c r="AJ598" s="3">
        <v>-1283247</v>
      </c>
      <c r="AK598" s="3">
        <v>-12762</v>
      </c>
      <c r="AL598" s="3">
        <v>3337860</v>
      </c>
      <c r="AM598" s="3">
        <v>-3350622</v>
      </c>
      <c r="AN598" s="3">
        <v>1270485</v>
      </c>
      <c r="AO598" s="3">
        <v>0</v>
      </c>
      <c r="AP598" s="3">
        <v>0</v>
      </c>
      <c r="AQ598" s="3">
        <v>1270485</v>
      </c>
      <c r="AR598" s="3">
        <f>Tabela1[[#This Row],[Potrzeby finansowe 2027
w tym:]]+Tabela1[[#This Row],[Rozliczenie 2025 potrz. fin.]]</f>
        <v>51361085</v>
      </c>
      <c r="AS598" s="3">
        <v>0</v>
      </c>
      <c r="AT598" s="3">
        <v>0</v>
      </c>
      <c r="AU598" s="3"/>
      <c r="AV598" s="3"/>
      <c r="AW598" s="3"/>
      <c r="AX598" s="3"/>
      <c r="AY598" s="3"/>
      <c r="AZ598" s="3"/>
      <c r="BA598" s="3">
        <v>462929</v>
      </c>
      <c r="BB598" s="3">
        <v>0</v>
      </c>
      <c r="BC598" s="3">
        <v>0</v>
      </c>
      <c r="BD598" s="3">
        <v>2931.04</v>
      </c>
      <c r="BE598" s="3">
        <v>3414.13</v>
      </c>
      <c r="BF598" s="3">
        <v>0</v>
      </c>
      <c r="BG598" s="3">
        <v>2095701</v>
      </c>
      <c r="BH598" s="3">
        <v>19692</v>
      </c>
      <c r="BI598" s="3">
        <v>673295</v>
      </c>
      <c r="BJ598" s="3">
        <v>10346417.2675</v>
      </c>
      <c r="BK598" s="3">
        <v>7327681.0899999999</v>
      </c>
      <c r="BL598" s="3">
        <v>4258680.84</v>
      </c>
      <c r="BM598" s="3">
        <v>3557583.0299999993</v>
      </c>
      <c r="BN598" s="53">
        <v>0.86296596812251103</v>
      </c>
      <c r="BO598" s="54">
        <v>8.1275369999999996E-4</v>
      </c>
      <c r="BP598" s="70">
        <v>20440</v>
      </c>
      <c r="BQ598" s="71"/>
      <c r="BR598" s="70"/>
      <c r="BS598" s="72"/>
      <c r="BT598" s="72"/>
      <c r="BU598" s="70">
        <v>67972668</v>
      </c>
      <c r="BV598" s="70">
        <v>5110953</v>
      </c>
      <c r="BW598" s="74">
        <v>7514099</v>
      </c>
      <c r="BX598" s="70">
        <v>80597720</v>
      </c>
    </row>
    <row r="599" spans="1:76" x14ac:dyDescent="0.3">
      <c r="A599" s="73" t="s">
        <v>10</v>
      </c>
      <c r="B599" s="2" t="s">
        <v>69</v>
      </c>
      <c r="C599" s="2" t="s">
        <v>12</v>
      </c>
      <c r="D599" s="2" t="s">
        <v>12</v>
      </c>
      <c r="E599" s="2" t="s">
        <v>13</v>
      </c>
      <c r="F599" s="17" t="str">
        <f>+Tabela1[[#This Row],[WK]]&amp;Tabela1[[#This Row],[PK]]&amp;Tabela1[[#This Row],[GK]]</f>
        <v>100101</v>
      </c>
      <c r="G599" s="2" t="s">
        <v>588</v>
      </c>
      <c r="H599" s="3">
        <v>3367002626.8000002</v>
      </c>
      <c r="I599" s="4">
        <v>1.125</v>
      </c>
      <c r="J599" s="3">
        <v>3787877955.1500001</v>
      </c>
      <c r="K599" s="4">
        <v>7.0000000000000007E-2</v>
      </c>
      <c r="L599" s="3">
        <v>265151457</v>
      </c>
      <c r="M599" s="3"/>
      <c r="N599" s="5"/>
      <c r="O599" s="3">
        <v>325020068.55000001</v>
      </c>
      <c r="P599" s="4">
        <v>1.125</v>
      </c>
      <c r="Q599" s="3">
        <v>365647577.12</v>
      </c>
      <c r="R599" s="4">
        <v>1.6E-2</v>
      </c>
      <c r="S599" s="3">
        <v>5850361</v>
      </c>
      <c r="T599" s="3"/>
      <c r="U599" s="5"/>
      <c r="V599" s="3">
        <v>140254679</v>
      </c>
      <c r="W599" s="5"/>
      <c r="X599" s="3">
        <v>113673894</v>
      </c>
      <c r="Y599" s="3">
        <v>0</v>
      </c>
      <c r="Z599" s="3">
        <v>5</v>
      </c>
      <c r="AA599" s="3">
        <v>7229674</v>
      </c>
      <c r="AB599" s="3">
        <v>106444215</v>
      </c>
      <c r="AC599" s="3">
        <v>0</v>
      </c>
      <c r="AD599" s="3">
        <v>0</v>
      </c>
      <c r="AE599" s="3">
        <v>0</v>
      </c>
      <c r="AF599" s="3">
        <v>265151457</v>
      </c>
      <c r="AG599" s="3">
        <v>5850361</v>
      </c>
      <c r="AH599" s="3">
        <v>0</v>
      </c>
      <c r="AI599" s="3">
        <v>140254679</v>
      </c>
      <c r="AJ599" s="3">
        <v>3496091</v>
      </c>
      <c r="AK599" s="3">
        <v>946314</v>
      </c>
      <c r="AL599" s="3">
        <v>5140396</v>
      </c>
      <c r="AM599" s="3">
        <v>-4194082</v>
      </c>
      <c r="AN599" s="3">
        <v>-2549777</v>
      </c>
      <c r="AO599" s="3">
        <v>0</v>
      </c>
      <c r="AP599" s="3">
        <v>0</v>
      </c>
      <c r="AQ599" s="3">
        <v>-2549777</v>
      </c>
      <c r="AR599" s="3">
        <f>Tabela1[[#This Row],[Potrzeby finansowe 2027
w tym:]]+Tabela1[[#This Row],[Rozliczenie 2025 potrz. fin.]]</f>
        <v>111124117</v>
      </c>
      <c r="AS599" s="3">
        <v>0</v>
      </c>
      <c r="AT599" s="3">
        <v>0</v>
      </c>
      <c r="AU599" s="3"/>
      <c r="AV599" s="3"/>
      <c r="AW599" s="3"/>
      <c r="AX599" s="3"/>
      <c r="AY599" s="3"/>
      <c r="AZ599" s="3"/>
      <c r="BA599" s="3">
        <v>5</v>
      </c>
      <c r="BB599" s="3">
        <v>0</v>
      </c>
      <c r="BC599" s="3">
        <v>0</v>
      </c>
      <c r="BD599" s="3">
        <v>0.05</v>
      </c>
      <c r="BE599" s="3">
        <v>0</v>
      </c>
      <c r="BF599" s="3">
        <v>0</v>
      </c>
      <c r="BG599" s="3">
        <v>5423473</v>
      </c>
      <c r="BH599" s="3">
        <v>50961</v>
      </c>
      <c r="BI599" s="3">
        <v>1806201</v>
      </c>
      <c r="BJ599" s="3">
        <v>27755595.785</v>
      </c>
      <c r="BK599" s="3">
        <v>18386830.359999999</v>
      </c>
      <c r="BL599" s="3">
        <v>5631528.71</v>
      </c>
      <c r="BM599" s="3">
        <v>26212004.280000001</v>
      </c>
      <c r="BN599" s="53">
        <v>1.0200479374761013</v>
      </c>
      <c r="BO599" s="54">
        <v>2.3482982E-3</v>
      </c>
      <c r="BP599" s="70">
        <v>59055</v>
      </c>
      <c r="BQ599" s="71"/>
      <c r="BR599" s="70"/>
      <c r="BS599" s="72"/>
      <c r="BT599" s="72"/>
      <c r="BU599" s="70">
        <v>265151457</v>
      </c>
      <c r="BV599" s="70">
        <v>5850361</v>
      </c>
      <c r="BW599" s="74">
        <v>0</v>
      </c>
      <c r="BX599" s="70">
        <v>271001818</v>
      </c>
    </row>
    <row r="600" spans="1:76" x14ac:dyDescent="0.3">
      <c r="A600" s="73" t="s">
        <v>10</v>
      </c>
      <c r="B600" s="2" t="s">
        <v>69</v>
      </c>
      <c r="C600" s="2" t="s">
        <v>12</v>
      </c>
      <c r="D600" s="2" t="s">
        <v>11</v>
      </c>
      <c r="E600" s="2" t="s">
        <v>15</v>
      </c>
      <c r="F600" s="17" t="str">
        <f>+Tabela1[[#This Row],[WK]]&amp;Tabela1[[#This Row],[PK]]&amp;Tabela1[[#This Row],[GK]]</f>
        <v>100102</v>
      </c>
      <c r="G600" s="2" t="s">
        <v>588</v>
      </c>
      <c r="H600" s="3">
        <v>799662568.61000001</v>
      </c>
      <c r="I600" s="4">
        <v>1.125</v>
      </c>
      <c r="J600" s="3">
        <v>899620389.69000006</v>
      </c>
      <c r="K600" s="4">
        <v>7.0000000000000007E-2</v>
      </c>
      <c r="L600" s="3">
        <v>62973427</v>
      </c>
      <c r="M600" s="3"/>
      <c r="N600" s="5"/>
      <c r="O600" s="3">
        <v>59868793.710000001</v>
      </c>
      <c r="P600" s="4">
        <v>1.125</v>
      </c>
      <c r="Q600" s="3">
        <v>67352392.920000002</v>
      </c>
      <c r="R600" s="4">
        <v>1.6E-2</v>
      </c>
      <c r="S600" s="3">
        <v>1077638</v>
      </c>
      <c r="T600" s="3"/>
      <c r="U600" s="5"/>
      <c r="V600" s="3">
        <v>37455953</v>
      </c>
      <c r="W600" s="5"/>
      <c r="X600" s="3">
        <v>36530334</v>
      </c>
      <c r="Y600" s="3">
        <v>0</v>
      </c>
      <c r="Z600" s="3">
        <v>613575</v>
      </c>
      <c r="AA600" s="3">
        <v>4957132</v>
      </c>
      <c r="AB600" s="3">
        <v>20435412</v>
      </c>
      <c r="AC600" s="3">
        <v>10524215</v>
      </c>
      <c r="AD600" s="3">
        <v>22239102</v>
      </c>
      <c r="AE600" s="3">
        <v>47456140</v>
      </c>
      <c r="AF600" s="3">
        <v>37756389</v>
      </c>
      <c r="AG600" s="3">
        <v>1077638</v>
      </c>
      <c r="AH600" s="3">
        <v>0</v>
      </c>
      <c r="AI600" s="3">
        <v>37455953</v>
      </c>
      <c r="AJ600" s="3">
        <v>1744521</v>
      </c>
      <c r="AK600" s="3">
        <v>1800866</v>
      </c>
      <c r="AL600" s="3">
        <v>-2745654</v>
      </c>
      <c r="AM600" s="3">
        <v>4546520</v>
      </c>
      <c r="AN600" s="3">
        <v>470808</v>
      </c>
      <c r="AO600" s="3">
        <v>0</v>
      </c>
      <c r="AP600" s="3">
        <v>-414463</v>
      </c>
      <c r="AQ600" s="3">
        <v>56345</v>
      </c>
      <c r="AR600" s="3">
        <f>Tabela1[[#This Row],[Potrzeby finansowe 2027
w tym:]]+Tabela1[[#This Row],[Rozliczenie 2025 potrz. fin.]]</f>
        <v>36586679</v>
      </c>
      <c r="AS600" s="3">
        <v>0</v>
      </c>
      <c r="AT600" s="3">
        <v>0</v>
      </c>
      <c r="AU600" s="3"/>
      <c r="AV600" s="3"/>
      <c r="AW600" s="3"/>
      <c r="AX600" s="3"/>
      <c r="AY600" s="3"/>
      <c r="AZ600" s="3"/>
      <c r="BA600" s="3">
        <v>613575</v>
      </c>
      <c r="BB600" s="3">
        <v>0</v>
      </c>
      <c r="BC600" s="3">
        <v>0</v>
      </c>
      <c r="BD600" s="3">
        <v>6147.43</v>
      </c>
      <c r="BE600" s="3">
        <v>0</v>
      </c>
      <c r="BF600" s="3">
        <v>0</v>
      </c>
      <c r="BG600" s="3">
        <v>1419697</v>
      </c>
      <c r="BH600" s="3">
        <v>13340</v>
      </c>
      <c r="BI600" s="3">
        <v>3537435</v>
      </c>
      <c r="BJ600" s="3">
        <v>54359199.7575</v>
      </c>
      <c r="BK600" s="3">
        <v>49675237.670000002</v>
      </c>
      <c r="BL600" s="3">
        <v>2372674.2000000002</v>
      </c>
      <c r="BM600" s="3">
        <v>13990499.949999996</v>
      </c>
      <c r="BN600" s="53">
        <v>2.2896374844949312</v>
      </c>
      <c r="BO600" s="54">
        <v>5.2793899999999995E-4</v>
      </c>
      <c r="BP600" s="70">
        <v>13277</v>
      </c>
      <c r="BQ600" s="71"/>
      <c r="BR600" s="70"/>
      <c r="BS600" s="72"/>
      <c r="BT600" s="72"/>
      <c r="BU600" s="70">
        <v>37756389</v>
      </c>
      <c r="BV600" s="70">
        <v>1077638</v>
      </c>
      <c r="BW600" s="74">
        <v>0</v>
      </c>
      <c r="BX600" s="70">
        <v>38834027</v>
      </c>
    </row>
    <row r="601" spans="1:76" x14ac:dyDescent="0.3">
      <c r="A601" s="73" t="s">
        <v>10</v>
      </c>
      <c r="B601" s="2" t="s">
        <v>69</v>
      </c>
      <c r="C601" s="2" t="s">
        <v>12</v>
      </c>
      <c r="D601" s="2" t="s">
        <v>16</v>
      </c>
      <c r="E601" s="2" t="s">
        <v>15</v>
      </c>
      <c r="F601" s="17" t="str">
        <f>+Tabela1[[#This Row],[WK]]&amp;Tabela1[[#This Row],[PK]]&amp;Tabela1[[#This Row],[GK]]</f>
        <v>100103</v>
      </c>
      <c r="G601" s="2" t="s">
        <v>589</v>
      </c>
      <c r="H601" s="3">
        <v>250058577.21000001</v>
      </c>
      <c r="I601" s="4">
        <v>1.125</v>
      </c>
      <c r="J601" s="3">
        <v>281315899.36000001</v>
      </c>
      <c r="K601" s="4">
        <v>7.0000000000000007E-2</v>
      </c>
      <c r="L601" s="3">
        <v>19692113</v>
      </c>
      <c r="M601" s="3"/>
      <c r="N601" s="5"/>
      <c r="O601" s="3">
        <v>18121666.68</v>
      </c>
      <c r="P601" s="4">
        <v>1.125</v>
      </c>
      <c r="Q601" s="3">
        <v>20386875.02</v>
      </c>
      <c r="R601" s="4">
        <v>1.6E-2</v>
      </c>
      <c r="S601" s="3">
        <v>326190</v>
      </c>
      <c r="T601" s="3"/>
      <c r="U601" s="5"/>
      <c r="V601" s="3">
        <v>12663531</v>
      </c>
      <c r="W601" s="5"/>
      <c r="X601" s="3">
        <v>17841508</v>
      </c>
      <c r="Y601" s="3">
        <v>3326479</v>
      </c>
      <c r="Z601" s="3">
        <v>0</v>
      </c>
      <c r="AA601" s="3">
        <v>965896</v>
      </c>
      <c r="AB601" s="3">
        <v>10697654</v>
      </c>
      <c r="AC601" s="3">
        <v>2851479</v>
      </c>
      <c r="AD601" s="3">
        <v>5177977</v>
      </c>
      <c r="AE601" s="3">
        <v>0</v>
      </c>
      <c r="AF601" s="3">
        <v>19692113</v>
      </c>
      <c r="AG601" s="3">
        <v>326190</v>
      </c>
      <c r="AH601" s="3">
        <v>5177977</v>
      </c>
      <c r="AI601" s="3">
        <v>12663531</v>
      </c>
      <c r="AJ601" s="3">
        <v>193856</v>
      </c>
      <c r="AK601" s="3">
        <v>193856</v>
      </c>
      <c r="AL601" s="3">
        <v>1329300</v>
      </c>
      <c r="AM601" s="3">
        <v>-1135444</v>
      </c>
      <c r="AN601" s="3">
        <v>-386609</v>
      </c>
      <c r="AO601" s="3">
        <v>0</v>
      </c>
      <c r="AP601" s="3">
        <v>386609</v>
      </c>
      <c r="AQ601" s="3">
        <v>0</v>
      </c>
      <c r="AR601" s="3">
        <f>Tabela1[[#This Row],[Potrzeby finansowe 2027
w tym:]]+Tabela1[[#This Row],[Rozliczenie 2025 potrz. fin.]]</f>
        <v>17841508</v>
      </c>
      <c r="AS601" s="3">
        <v>0</v>
      </c>
      <c r="AT601" s="3">
        <v>0</v>
      </c>
      <c r="AU601" s="3"/>
      <c r="AV601" s="3"/>
      <c r="AW601" s="3"/>
      <c r="AX601" s="3"/>
      <c r="AY601" s="3"/>
      <c r="AZ601" s="3"/>
      <c r="BA601" s="3">
        <v>0</v>
      </c>
      <c r="BB601" s="3">
        <v>0</v>
      </c>
      <c r="BC601" s="3">
        <v>0</v>
      </c>
      <c r="BD601" s="3">
        <v>0</v>
      </c>
      <c r="BE601" s="3">
        <v>0</v>
      </c>
      <c r="BF601" s="3">
        <v>0</v>
      </c>
      <c r="BG601" s="3">
        <v>561068</v>
      </c>
      <c r="BH601" s="3">
        <v>5272</v>
      </c>
      <c r="BI601" s="3">
        <v>404828</v>
      </c>
      <c r="BJ601" s="3">
        <v>6220924.4874999998</v>
      </c>
      <c r="BK601" s="3">
        <v>3172444.3499999996</v>
      </c>
      <c r="BL601" s="3">
        <v>876456.92</v>
      </c>
      <c r="BM601" s="3">
        <v>10441006.710000001</v>
      </c>
      <c r="BN601" s="53">
        <v>0.85607752068119725</v>
      </c>
      <c r="BO601" s="54">
        <v>2.1427339999999999E-4</v>
      </c>
      <c r="BP601" s="70">
        <v>5389</v>
      </c>
      <c r="BQ601" s="71"/>
      <c r="BR601" s="70"/>
      <c r="BS601" s="72"/>
      <c r="BT601" s="72"/>
      <c r="BU601" s="70">
        <v>19692113</v>
      </c>
      <c r="BV601" s="70">
        <v>326190</v>
      </c>
      <c r="BW601" s="74">
        <v>5177977</v>
      </c>
      <c r="BX601" s="70">
        <v>25196280</v>
      </c>
    </row>
    <row r="602" spans="1:76" x14ac:dyDescent="0.3">
      <c r="A602" s="73" t="s">
        <v>10</v>
      </c>
      <c r="B602" s="2" t="s">
        <v>69</v>
      </c>
      <c r="C602" s="2" t="s">
        <v>12</v>
      </c>
      <c r="D602" s="2" t="s">
        <v>18</v>
      </c>
      <c r="E602" s="2" t="s">
        <v>15</v>
      </c>
      <c r="F602" s="17" t="str">
        <f>+Tabela1[[#This Row],[WK]]&amp;Tabela1[[#This Row],[PK]]&amp;Tabela1[[#This Row],[GK]]</f>
        <v>100104</v>
      </c>
      <c r="G602" s="2" t="s">
        <v>590</v>
      </c>
      <c r="H602" s="3">
        <v>401584948.35000002</v>
      </c>
      <c r="I602" s="4">
        <v>1.125</v>
      </c>
      <c r="J602" s="3">
        <v>451783066.88999999</v>
      </c>
      <c r="K602" s="4">
        <v>7.0000000000000007E-2</v>
      </c>
      <c r="L602" s="3">
        <v>31624815</v>
      </c>
      <c r="M602" s="3"/>
      <c r="N602" s="5"/>
      <c r="O602" s="3">
        <v>406347590.13000005</v>
      </c>
      <c r="P602" s="4">
        <v>1.125</v>
      </c>
      <c r="Q602" s="3">
        <v>457141038.89999998</v>
      </c>
      <c r="R602" s="4">
        <v>1.6E-2</v>
      </c>
      <c r="S602" s="3">
        <v>7314257</v>
      </c>
      <c r="T602" s="3"/>
      <c r="U602" s="5"/>
      <c r="V602" s="3">
        <v>14158238</v>
      </c>
      <c r="W602" s="5"/>
      <c r="X602" s="3">
        <v>60026528</v>
      </c>
      <c r="Y602" s="3">
        <v>0</v>
      </c>
      <c r="Z602" s="3">
        <v>38758</v>
      </c>
      <c r="AA602" s="3">
        <v>4403403</v>
      </c>
      <c r="AB602" s="3">
        <v>26722776</v>
      </c>
      <c r="AC602" s="3">
        <v>28861591</v>
      </c>
      <c r="AD602" s="3">
        <v>45902052</v>
      </c>
      <c r="AE602" s="3">
        <v>72096596</v>
      </c>
      <c r="AF602" s="3">
        <v>5430271</v>
      </c>
      <c r="AG602" s="3">
        <v>7314257</v>
      </c>
      <c r="AH602" s="3">
        <v>0</v>
      </c>
      <c r="AI602" s="3">
        <v>14158238</v>
      </c>
      <c r="AJ602" s="3">
        <v>1895963</v>
      </c>
      <c r="AK602" s="3">
        <v>1929725</v>
      </c>
      <c r="AL602" s="3">
        <v>-2037351</v>
      </c>
      <c r="AM602" s="3">
        <v>3967076</v>
      </c>
      <c r="AN602" s="3">
        <v>-160029</v>
      </c>
      <c r="AO602" s="3">
        <v>0</v>
      </c>
      <c r="AP602" s="3">
        <v>193791</v>
      </c>
      <c r="AQ602" s="3">
        <v>33762</v>
      </c>
      <c r="AR602" s="3">
        <f>Tabela1[[#This Row],[Potrzeby finansowe 2027
w tym:]]+Tabela1[[#This Row],[Rozliczenie 2025 potrz. fin.]]</f>
        <v>60060290</v>
      </c>
      <c r="AS602" s="3">
        <v>0</v>
      </c>
      <c r="AT602" s="3">
        <v>0</v>
      </c>
      <c r="AU602" s="3"/>
      <c r="AV602" s="3"/>
      <c r="AW602" s="3"/>
      <c r="AX602" s="3"/>
      <c r="AY602" s="3"/>
      <c r="AZ602" s="3"/>
      <c r="BA602" s="3">
        <v>38758</v>
      </c>
      <c r="BB602" s="3">
        <v>0</v>
      </c>
      <c r="BC602" s="3">
        <v>41.26</v>
      </c>
      <c r="BD602" s="3">
        <v>250.78</v>
      </c>
      <c r="BE602" s="3">
        <v>0</v>
      </c>
      <c r="BF602" s="3">
        <v>0</v>
      </c>
      <c r="BG602" s="3">
        <v>691649</v>
      </c>
      <c r="BH602" s="3">
        <v>6499</v>
      </c>
      <c r="BI602" s="3">
        <v>3711754</v>
      </c>
      <c r="BJ602" s="3">
        <v>57037933.784999996</v>
      </c>
      <c r="BK602" s="3">
        <v>55706463.269999996</v>
      </c>
      <c r="BL602" s="3">
        <v>8540.2999999999993</v>
      </c>
      <c r="BM602" s="3">
        <v>5308801.4600000009</v>
      </c>
      <c r="BN602" s="53">
        <v>3.8837115171185288</v>
      </c>
      <c r="BO602" s="54">
        <v>3.7069510000000002E-4</v>
      </c>
      <c r="BP602" s="70">
        <v>8123</v>
      </c>
      <c r="BQ602" s="71"/>
      <c r="BR602" s="70"/>
      <c r="BS602" s="72"/>
      <c r="BT602" s="72"/>
      <c r="BU602" s="70">
        <v>5430271</v>
      </c>
      <c r="BV602" s="70">
        <v>7314257</v>
      </c>
      <c r="BW602" s="74">
        <v>0</v>
      </c>
      <c r="BX602" s="70">
        <v>12744528</v>
      </c>
    </row>
    <row r="603" spans="1:76" x14ac:dyDescent="0.3">
      <c r="A603" s="73" t="s">
        <v>10</v>
      </c>
      <c r="B603" s="2" t="s">
        <v>69</v>
      </c>
      <c r="C603" s="2" t="s">
        <v>12</v>
      </c>
      <c r="D603" s="2" t="s">
        <v>21</v>
      </c>
      <c r="E603" s="2" t="s">
        <v>15</v>
      </c>
      <c r="F603" s="17" t="str">
        <f>+Tabela1[[#This Row],[WK]]&amp;Tabela1[[#This Row],[PK]]&amp;Tabela1[[#This Row],[GK]]</f>
        <v>100105</v>
      </c>
      <c r="G603" s="2" t="s">
        <v>591</v>
      </c>
      <c r="H603" s="3">
        <v>245364658.41999999</v>
      </c>
      <c r="I603" s="4">
        <v>1.125</v>
      </c>
      <c r="J603" s="3">
        <v>276035240.72000003</v>
      </c>
      <c r="K603" s="4">
        <v>7.0000000000000007E-2</v>
      </c>
      <c r="L603" s="3">
        <v>19322467</v>
      </c>
      <c r="M603" s="3"/>
      <c r="N603" s="5"/>
      <c r="O603" s="3">
        <v>7331529.21</v>
      </c>
      <c r="P603" s="4">
        <v>1.125</v>
      </c>
      <c r="Q603" s="3">
        <v>8247970.3600000003</v>
      </c>
      <c r="R603" s="4">
        <v>1.6E-2</v>
      </c>
      <c r="S603" s="3">
        <v>131968</v>
      </c>
      <c r="T603" s="3"/>
      <c r="U603" s="5"/>
      <c r="V603" s="3">
        <v>12343745</v>
      </c>
      <c r="W603" s="5"/>
      <c r="X603" s="3">
        <v>12304599</v>
      </c>
      <c r="Y603" s="3">
        <v>468857</v>
      </c>
      <c r="Z603" s="3">
        <v>800474</v>
      </c>
      <c r="AA603" s="3">
        <v>929898</v>
      </c>
      <c r="AB603" s="3">
        <v>7900466</v>
      </c>
      <c r="AC603" s="3">
        <v>2204904</v>
      </c>
      <c r="AD603" s="3">
        <v>1311825</v>
      </c>
      <c r="AE603" s="3">
        <v>0</v>
      </c>
      <c r="AF603" s="3">
        <v>19322467</v>
      </c>
      <c r="AG603" s="3">
        <v>131968</v>
      </c>
      <c r="AH603" s="3">
        <v>1311825</v>
      </c>
      <c r="AI603" s="3">
        <v>12343745</v>
      </c>
      <c r="AJ603" s="3">
        <v>543543</v>
      </c>
      <c r="AK603" s="3">
        <v>707850</v>
      </c>
      <c r="AL603" s="3">
        <v>671994</v>
      </c>
      <c r="AM603" s="3">
        <v>35856</v>
      </c>
      <c r="AN603" s="3">
        <v>164307</v>
      </c>
      <c r="AO603" s="3">
        <v>0</v>
      </c>
      <c r="AP603" s="3">
        <v>0</v>
      </c>
      <c r="AQ603" s="3">
        <v>164307</v>
      </c>
      <c r="AR603" s="3">
        <f>Tabela1[[#This Row],[Potrzeby finansowe 2027
w tym:]]+Tabela1[[#This Row],[Rozliczenie 2025 potrz. fin.]]</f>
        <v>12468906</v>
      </c>
      <c r="AS603" s="3">
        <v>0</v>
      </c>
      <c r="AT603" s="3">
        <v>0</v>
      </c>
      <c r="AU603" s="3"/>
      <c r="AV603" s="3"/>
      <c r="AW603" s="3"/>
      <c r="AX603" s="3"/>
      <c r="AY603" s="3"/>
      <c r="AZ603" s="3"/>
      <c r="BA603" s="3">
        <v>800474</v>
      </c>
      <c r="BB603" s="3">
        <v>0</v>
      </c>
      <c r="BC603" s="3">
        <v>36.81</v>
      </c>
      <c r="BD603" s="3">
        <v>7897.28</v>
      </c>
      <c r="BE603" s="3">
        <v>0</v>
      </c>
      <c r="BF603" s="3">
        <v>0</v>
      </c>
      <c r="BG603" s="3">
        <v>457410</v>
      </c>
      <c r="BH603" s="3">
        <v>4298</v>
      </c>
      <c r="BI603" s="3">
        <v>472488</v>
      </c>
      <c r="BJ603" s="3">
        <v>7260652.0474999994</v>
      </c>
      <c r="BK603" s="3">
        <v>3528929.4499999993</v>
      </c>
      <c r="BL603" s="3">
        <v>2628274.54</v>
      </c>
      <c r="BM603" s="3">
        <v>9670341.3100000005</v>
      </c>
      <c r="BN603" s="53">
        <v>0.97686876882758378</v>
      </c>
      <c r="BO603" s="54">
        <v>1.8794800000000001E-4</v>
      </c>
      <c r="BP603" s="70">
        <v>4726</v>
      </c>
      <c r="BQ603" s="71"/>
      <c r="BR603" s="70"/>
      <c r="BS603" s="72"/>
      <c r="BT603" s="72"/>
      <c r="BU603" s="70">
        <v>19322467</v>
      </c>
      <c r="BV603" s="70">
        <v>131968</v>
      </c>
      <c r="BW603" s="74">
        <v>1311825</v>
      </c>
      <c r="BX603" s="70">
        <v>20766260</v>
      </c>
    </row>
    <row r="604" spans="1:76" x14ac:dyDescent="0.3">
      <c r="A604" s="73" t="s">
        <v>10</v>
      </c>
      <c r="B604" s="2" t="s">
        <v>69</v>
      </c>
      <c r="C604" s="2" t="s">
        <v>12</v>
      </c>
      <c r="D604" s="2" t="s">
        <v>23</v>
      </c>
      <c r="E604" s="2" t="s">
        <v>15</v>
      </c>
      <c r="F604" s="17" t="str">
        <f>+Tabela1[[#This Row],[WK]]&amp;Tabela1[[#This Row],[PK]]&amp;Tabela1[[#This Row],[GK]]</f>
        <v>100106</v>
      </c>
      <c r="G604" s="2" t="s">
        <v>592</v>
      </c>
      <c r="H604" s="3">
        <v>215268884.63999999</v>
      </c>
      <c r="I604" s="4">
        <v>1.125</v>
      </c>
      <c r="J604" s="3">
        <v>242177495.22</v>
      </c>
      <c r="K604" s="4">
        <v>7.0000000000000007E-2</v>
      </c>
      <c r="L604" s="3">
        <v>16952425</v>
      </c>
      <c r="M604" s="3"/>
      <c r="N604" s="5"/>
      <c r="O604" s="3">
        <v>43249044.690000005</v>
      </c>
      <c r="P604" s="4">
        <v>1.125</v>
      </c>
      <c r="Q604" s="3">
        <v>48655175.280000001</v>
      </c>
      <c r="R604" s="4">
        <v>1.6E-2</v>
      </c>
      <c r="S604" s="3">
        <v>778483</v>
      </c>
      <c r="T604" s="3"/>
      <c r="U604" s="5"/>
      <c r="V604" s="3">
        <v>10077603</v>
      </c>
      <c r="W604" s="5"/>
      <c r="X604" s="3">
        <v>13849088</v>
      </c>
      <c r="Y604" s="3">
        <v>1485013</v>
      </c>
      <c r="Z604" s="3">
        <v>33184</v>
      </c>
      <c r="AA604" s="3">
        <v>945597</v>
      </c>
      <c r="AB604" s="3">
        <v>10046092</v>
      </c>
      <c r="AC604" s="3">
        <v>1339202</v>
      </c>
      <c r="AD604" s="3">
        <v>3771486</v>
      </c>
      <c r="AE604" s="3">
        <v>0</v>
      </c>
      <c r="AF604" s="3">
        <v>16952425</v>
      </c>
      <c r="AG604" s="3">
        <v>778483</v>
      </c>
      <c r="AH604" s="3">
        <v>3771486</v>
      </c>
      <c r="AI604" s="3">
        <v>10077603</v>
      </c>
      <c r="AJ604" s="3">
        <v>-1292588</v>
      </c>
      <c r="AK604" s="3">
        <v>-1292588</v>
      </c>
      <c r="AL604" s="3">
        <v>741781</v>
      </c>
      <c r="AM604" s="3">
        <v>-2034369</v>
      </c>
      <c r="AN604" s="3">
        <v>15184</v>
      </c>
      <c r="AO604" s="3">
        <v>0</v>
      </c>
      <c r="AP604" s="3">
        <v>-15184</v>
      </c>
      <c r="AQ604" s="3">
        <v>0</v>
      </c>
      <c r="AR604" s="3">
        <f>Tabela1[[#This Row],[Potrzeby finansowe 2027
w tym:]]+Tabela1[[#This Row],[Rozliczenie 2025 potrz. fin.]]</f>
        <v>13849088</v>
      </c>
      <c r="AS604" s="3">
        <v>0</v>
      </c>
      <c r="AT604" s="3">
        <v>0</v>
      </c>
      <c r="AU604" s="3"/>
      <c r="AV604" s="3"/>
      <c r="AW604" s="3"/>
      <c r="AX604" s="3"/>
      <c r="AY604" s="3"/>
      <c r="AZ604" s="3"/>
      <c r="BA604" s="3">
        <v>33184</v>
      </c>
      <c r="BB604" s="3">
        <v>0</v>
      </c>
      <c r="BC604" s="3">
        <v>0</v>
      </c>
      <c r="BD604" s="3">
        <v>332.47</v>
      </c>
      <c r="BE604" s="3">
        <v>0</v>
      </c>
      <c r="BF604" s="3">
        <v>0</v>
      </c>
      <c r="BG604" s="3">
        <v>500938</v>
      </c>
      <c r="BH604" s="3">
        <v>4707</v>
      </c>
      <c r="BI604" s="3">
        <v>444659</v>
      </c>
      <c r="BJ604" s="3">
        <v>6833005.5499999998</v>
      </c>
      <c r="BK604" s="3">
        <v>3482355.1399999997</v>
      </c>
      <c r="BL604" s="3">
        <v>3001905.92</v>
      </c>
      <c r="BM604" s="3">
        <v>7398789.7999999998</v>
      </c>
      <c r="BN604" s="53">
        <v>0.93278121298601979</v>
      </c>
      <c r="BO604" s="54">
        <v>2.0482390000000001E-4</v>
      </c>
      <c r="BP604" s="70">
        <v>5151</v>
      </c>
      <c r="BQ604" s="71"/>
      <c r="BR604" s="70"/>
      <c r="BS604" s="72"/>
      <c r="BT604" s="72"/>
      <c r="BU604" s="70">
        <v>16952425</v>
      </c>
      <c r="BV604" s="70">
        <v>778483</v>
      </c>
      <c r="BW604" s="74">
        <v>3771486</v>
      </c>
      <c r="BX604" s="70">
        <v>21502394</v>
      </c>
    </row>
    <row r="605" spans="1:76" x14ac:dyDescent="0.3">
      <c r="A605" s="73" t="s">
        <v>10</v>
      </c>
      <c r="B605" s="2" t="s">
        <v>69</v>
      </c>
      <c r="C605" s="2" t="s">
        <v>12</v>
      </c>
      <c r="D605" s="2" t="s">
        <v>30</v>
      </c>
      <c r="E605" s="2" t="s">
        <v>15</v>
      </c>
      <c r="F605" s="17" t="str">
        <f>+Tabela1[[#This Row],[WK]]&amp;Tabela1[[#This Row],[PK]]&amp;Tabela1[[#This Row],[GK]]</f>
        <v>100107</v>
      </c>
      <c r="G605" s="2" t="s">
        <v>593</v>
      </c>
      <c r="H605" s="3">
        <v>424877617.94999999</v>
      </c>
      <c r="I605" s="4">
        <v>1.125</v>
      </c>
      <c r="J605" s="3">
        <v>477987320.19</v>
      </c>
      <c r="K605" s="4">
        <v>7.0000000000000007E-2</v>
      </c>
      <c r="L605" s="3">
        <v>33459112</v>
      </c>
      <c r="M605" s="3"/>
      <c r="N605" s="5"/>
      <c r="O605" s="3">
        <v>16632089.609999999</v>
      </c>
      <c r="P605" s="4">
        <v>1.125</v>
      </c>
      <c r="Q605" s="3">
        <v>18711100.809999999</v>
      </c>
      <c r="R605" s="4">
        <v>1.6E-2</v>
      </c>
      <c r="S605" s="3">
        <v>299378</v>
      </c>
      <c r="T605" s="3"/>
      <c r="U605" s="5"/>
      <c r="V605" s="3">
        <v>18120843</v>
      </c>
      <c r="W605" s="5"/>
      <c r="X605" s="3">
        <v>34727226</v>
      </c>
      <c r="Y605" s="3">
        <v>0</v>
      </c>
      <c r="Z605" s="3">
        <v>477986</v>
      </c>
      <c r="AA605" s="3">
        <v>2137699</v>
      </c>
      <c r="AB605" s="3">
        <v>24134086</v>
      </c>
      <c r="AC605" s="3">
        <v>7977455</v>
      </c>
      <c r="AD605" s="3">
        <v>16647564</v>
      </c>
      <c r="AE605" s="3">
        <v>7101162</v>
      </c>
      <c r="AF605" s="3">
        <v>33459112</v>
      </c>
      <c r="AG605" s="3">
        <v>299378</v>
      </c>
      <c r="AH605" s="3">
        <v>9546402</v>
      </c>
      <c r="AI605" s="3">
        <v>18120843</v>
      </c>
      <c r="AJ605" s="3">
        <v>459264</v>
      </c>
      <c r="AK605" s="3">
        <v>500445</v>
      </c>
      <c r="AL605" s="3">
        <v>-1206638</v>
      </c>
      <c r="AM605" s="3">
        <v>1707083</v>
      </c>
      <c r="AN605" s="3">
        <v>133777</v>
      </c>
      <c r="AO605" s="3">
        <v>0</v>
      </c>
      <c r="AP605" s="3">
        <v>-92596</v>
      </c>
      <c r="AQ605" s="3">
        <v>41181</v>
      </c>
      <c r="AR605" s="3">
        <f>Tabela1[[#This Row],[Potrzeby finansowe 2027
w tym:]]+Tabela1[[#This Row],[Rozliczenie 2025 potrz. fin.]]</f>
        <v>34768407</v>
      </c>
      <c r="AS605" s="3">
        <v>0</v>
      </c>
      <c r="AT605" s="3">
        <v>0</v>
      </c>
      <c r="AU605" s="3"/>
      <c r="AV605" s="3"/>
      <c r="AW605" s="3"/>
      <c r="AX605" s="3"/>
      <c r="AY605" s="3"/>
      <c r="AZ605" s="3"/>
      <c r="BA605" s="3">
        <v>477986</v>
      </c>
      <c r="BB605" s="3">
        <v>0</v>
      </c>
      <c r="BC605" s="3">
        <v>0</v>
      </c>
      <c r="BD605" s="3">
        <v>4788.96</v>
      </c>
      <c r="BE605" s="3">
        <v>0</v>
      </c>
      <c r="BF605" s="3">
        <v>0</v>
      </c>
      <c r="BG605" s="3">
        <v>860012</v>
      </c>
      <c r="BH605" s="3">
        <v>8081</v>
      </c>
      <c r="BI605" s="3">
        <v>1277687</v>
      </c>
      <c r="BJ605" s="3">
        <v>19634009.452500001</v>
      </c>
      <c r="BK605" s="3">
        <v>16072276.859999999</v>
      </c>
      <c r="BL605" s="3">
        <v>3024115.04</v>
      </c>
      <c r="BM605" s="3">
        <v>8198700.2899999991</v>
      </c>
      <c r="BN605" s="53">
        <v>1.3751601801852216</v>
      </c>
      <c r="BO605" s="54">
        <v>3.8151949999999998E-4</v>
      </c>
      <c r="BP605" s="70">
        <v>9594</v>
      </c>
      <c r="BQ605" s="71"/>
      <c r="BR605" s="70"/>
      <c r="BS605" s="72"/>
      <c r="BT605" s="72"/>
      <c r="BU605" s="70">
        <v>33459112</v>
      </c>
      <c r="BV605" s="70">
        <v>299378</v>
      </c>
      <c r="BW605" s="74">
        <v>9546402</v>
      </c>
      <c r="BX605" s="70">
        <v>43304892</v>
      </c>
    </row>
    <row r="606" spans="1:76" x14ac:dyDescent="0.3">
      <c r="A606" s="73" t="s">
        <v>10</v>
      </c>
      <c r="B606" s="2" t="s">
        <v>69</v>
      </c>
      <c r="C606" s="2" t="s">
        <v>12</v>
      </c>
      <c r="D606" s="2" t="s">
        <v>54</v>
      </c>
      <c r="E606" s="2" t="s">
        <v>19</v>
      </c>
      <c r="F606" s="17" t="str">
        <f>+Tabela1[[#This Row],[WK]]&amp;Tabela1[[#This Row],[PK]]&amp;Tabela1[[#This Row],[GK]]</f>
        <v>100108</v>
      </c>
      <c r="G606" s="2" t="s">
        <v>594</v>
      </c>
      <c r="H606" s="3">
        <v>628612118.80999994</v>
      </c>
      <c r="I606" s="4">
        <v>1.125</v>
      </c>
      <c r="J606" s="3">
        <v>707188633.65999997</v>
      </c>
      <c r="K606" s="4">
        <v>7.0000000000000007E-2</v>
      </c>
      <c r="L606" s="3">
        <v>49503204</v>
      </c>
      <c r="M606" s="3"/>
      <c r="N606" s="5"/>
      <c r="O606" s="3">
        <v>33784857.390000001</v>
      </c>
      <c r="P606" s="4">
        <v>1.125</v>
      </c>
      <c r="Q606" s="3">
        <v>38007964.560000002</v>
      </c>
      <c r="R606" s="4">
        <v>1.6E-2</v>
      </c>
      <c r="S606" s="3">
        <v>608127</v>
      </c>
      <c r="T606" s="3"/>
      <c r="U606" s="5"/>
      <c r="V606" s="3">
        <v>31598403</v>
      </c>
      <c r="W606" s="5"/>
      <c r="X606" s="3">
        <v>49406777</v>
      </c>
      <c r="Y606" s="3">
        <v>19476539</v>
      </c>
      <c r="Z606" s="3">
        <v>313883</v>
      </c>
      <c r="AA606" s="3">
        <v>2462773</v>
      </c>
      <c r="AB606" s="3">
        <v>27153582</v>
      </c>
      <c r="AC606" s="3">
        <v>0</v>
      </c>
      <c r="AD606" s="3">
        <v>18867321</v>
      </c>
      <c r="AE606" s="3">
        <v>0</v>
      </c>
      <c r="AF606" s="3">
        <v>49503204</v>
      </c>
      <c r="AG606" s="3">
        <v>608127</v>
      </c>
      <c r="AH606" s="3">
        <v>18867321</v>
      </c>
      <c r="AI606" s="3">
        <v>31598403</v>
      </c>
      <c r="AJ606" s="3">
        <v>649431</v>
      </c>
      <c r="AK606" s="3">
        <v>1708378</v>
      </c>
      <c r="AL606" s="3">
        <v>1987490</v>
      </c>
      <c r="AM606" s="3">
        <v>-279112</v>
      </c>
      <c r="AN606" s="3">
        <v>1058947</v>
      </c>
      <c r="AO606" s="3">
        <v>0</v>
      </c>
      <c r="AP606" s="3">
        <v>0</v>
      </c>
      <c r="AQ606" s="3">
        <v>1058947</v>
      </c>
      <c r="AR606" s="3">
        <f>Tabela1[[#This Row],[Potrzeby finansowe 2027
w tym:]]+Tabela1[[#This Row],[Rozliczenie 2025 potrz. fin.]]</f>
        <v>50465724</v>
      </c>
      <c r="AS606" s="3">
        <v>0</v>
      </c>
      <c r="AT606" s="3">
        <v>0</v>
      </c>
      <c r="AU606" s="3"/>
      <c r="AV606" s="3"/>
      <c r="AW606" s="3"/>
      <c r="AX606" s="3"/>
      <c r="AY606" s="3"/>
      <c r="AZ606" s="3"/>
      <c r="BA606" s="3">
        <v>313883</v>
      </c>
      <c r="BB606" s="3">
        <v>0</v>
      </c>
      <c r="BC606" s="3">
        <v>0</v>
      </c>
      <c r="BD606" s="3">
        <v>3110.14</v>
      </c>
      <c r="BE606" s="3">
        <v>69.34</v>
      </c>
      <c r="BF606" s="3">
        <v>0</v>
      </c>
      <c r="BG606" s="3">
        <v>1499300</v>
      </c>
      <c r="BH606" s="3">
        <v>14088</v>
      </c>
      <c r="BI606" s="3">
        <v>963473</v>
      </c>
      <c r="BJ606" s="3">
        <v>14805531.112500001</v>
      </c>
      <c r="BK606" s="3">
        <v>11432802.41</v>
      </c>
      <c r="BL606" s="3">
        <v>1905677.6</v>
      </c>
      <c r="BM606" s="3">
        <v>9679559.6099999994</v>
      </c>
      <c r="BN606" s="53">
        <v>0.73419881928317621</v>
      </c>
      <c r="BO606" s="54">
        <v>6.3977969999999996E-4</v>
      </c>
      <c r="BP606" s="70">
        <v>16089</v>
      </c>
      <c r="BQ606" s="71"/>
      <c r="BR606" s="70"/>
      <c r="BS606" s="72"/>
      <c r="BT606" s="72"/>
      <c r="BU606" s="70">
        <v>49503204</v>
      </c>
      <c r="BV606" s="70">
        <v>608127</v>
      </c>
      <c r="BW606" s="74">
        <v>18867321</v>
      </c>
      <c r="BX606" s="70">
        <v>68978652</v>
      </c>
    </row>
    <row r="607" spans="1:76" x14ac:dyDescent="0.3">
      <c r="A607" s="73" t="s">
        <v>10</v>
      </c>
      <c r="B607" s="2" t="s">
        <v>69</v>
      </c>
      <c r="C607" s="2" t="s">
        <v>11</v>
      </c>
      <c r="D607" s="2" t="s">
        <v>12</v>
      </c>
      <c r="E607" s="2" t="s">
        <v>13</v>
      </c>
      <c r="F607" s="17" t="str">
        <f>+Tabela1[[#This Row],[WK]]&amp;Tabela1[[#This Row],[PK]]&amp;Tabela1[[#This Row],[GK]]</f>
        <v>100201</v>
      </c>
      <c r="G607" s="2" t="s">
        <v>595</v>
      </c>
      <c r="H607" s="3">
        <v>2365515196.4499998</v>
      </c>
      <c r="I607" s="4">
        <v>1.125</v>
      </c>
      <c r="J607" s="3">
        <v>2661204596.0100002</v>
      </c>
      <c r="K607" s="4">
        <v>7.0000000000000007E-2</v>
      </c>
      <c r="L607" s="3">
        <v>186284322</v>
      </c>
      <c r="M607" s="3"/>
      <c r="N607" s="5"/>
      <c r="O607" s="3">
        <v>789306922.13</v>
      </c>
      <c r="P607" s="4">
        <v>1.125</v>
      </c>
      <c r="Q607" s="3">
        <v>887970287.39999998</v>
      </c>
      <c r="R607" s="4">
        <v>1.6E-2</v>
      </c>
      <c r="S607" s="3">
        <v>14207525</v>
      </c>
      <c r="T607" s="3"/>
      <c r="U607" s="5"/>
      <c r="V607" s="3">
        <v>112831467</v>
      </c>
      <c r="W607" s="5"/>
      <c r="X607" s="3">
        <v>79824224</v>
      </c>
      <c r="Y607" s="3">
        <v>0</v>
      </c>
      <c r="Z607" s="3">
        <v>0</v>
      </c>
      <c r="AA607" s="3">
        <v>5866105</v>
      </c>
      <c r="AB607" s="3">
        <v>73958119</v>
      </c>
      <c r="AC607" s="3">
        <v>0</v>
      </c>
      <c r="AD607" s="3">
        <v>4714419</v>
      </c>
      <c r="AE607" s="3">
        <v>2609325</v>
      </c>
      <c r="AF607" s="3">
        <v>186284322</v>
      </c>
      <c r="AG607" s="3">
        <v>14207525</v>
      </c>
      <c r="AH607" s="3">
        <v>2105094</v>
      </c>
      <c r="AI607" s="3">
        <v>112831467</v>
      </c>
      <c r="AJ607" s="3">
        <v>3999331</v>
      </c>
      <c r="AK607" s="3">
        <v>7453923</v>
      </c>
      <c r="AL607" s="3">
        <v>7865024</v>
      </c>
      <c r="AM607" s="3">
        <v>-411101</v>
      </c>
      <c r="AN607" s="3">
        <v>3454592</v>
      </c>
      <c r="AO607" s="3">
        <v>0</v>
      </c>
      <c r="AP607" s="3">
        <v>0</v>
      </c>
      <c r="AQ607" s="3">
        <v>3454592</v>
      </c>
      <c r="AR607" s="3">
        <f>Tabela1[[#This Row],[Potrzeby finansowe 2027
w tym:]]+Tabela1[[#This Row],[Rozliczenie 2025 potrz. fin.]]</f>
        <v>83278816</v>
      </c>
      <c r="AS607" s="3">
        <v>0</v>
      </c>
      <c r="AT607" s="3">
        <v>0</v>
      </c>
      <c r="AU607" s="3"/>
      <c r="AV607" s="3"/>
      <c r="AW607" s="3"/>
      <c r="AX607" s="3"/>
      <c r="AY607" s="3"/>
      <c r="AZ607" s="3"/>
      <c r="BA607" s="3">
        <v>0</v>
      </c>
      <c r="BB607" s="3">
        <v>0</v>
      </c>
      <c r="BC607" s="3">
        <v>0</v>
      </c>
      <c r="BD607" s="3">
        <v>0</v>
      </c>
      <c r="BE607" s="3">
        <v>0</v>
      </c>
      <c r="BF607" s="3">
        <v>0</v>
      </c>
      <c r="BG607" s="3">
        <v>4254087</v>
      </c>
      <c r="BH607" s="3">
        <v>39973</v>
      </c>
      <c r="BI607" s="3">
        <v>1612018</v>
      </c>
      <c r="BJ607" s="3">
        <v>24771626.550000001</v>
      </c>
      <c r="BK607" s="3">
        <v>18390996.48</v>
      </c>
      <c r="BL607" s="3">
        <v>1661970.47</v>
      </c>
      <c r="BM607" s="3">
        <v>22198579.34</v>
      </c>
      <c r="BN607" s="53">
        <v>1.2643089635619225</v>
      </c>
      <c r="BO607" s="54">
        <v>1.6907938E-3</v>
      </c>
      <c r="BP607" s="70">
        <v>42520</v>
      </c>
      <c r="BQ607" s="71"/>
      <c r="BR607" s="70"/>
      <c r="BS607" s="72"/>
      <c r="BT607" s="72"/>
      <c r="BU607" s="70">
        <v>186284322</v>
      </c>
      <c r="BV607" s="70">
        <v>14207525</v>
      </c>
      <c r="BW607" s="74">
        <v>2105094</v>
      </c>
      <c r="BX607" s="70">
        <v>202596941</v>
      </c>
    </row>
    <row r="608" spans="1:76" x14ac:dyDescent="0.3">
      <c r="A608" s="73" t="s">
        <v>10</v>
      </c>
      <c r="B608" s="2" t="s">
        <v>69</v>
      </c>
      <c r="C608" s="2" t="s">
        <v>11</v>
      </c>
      <c r="D608" s="2" t="s">
        <v>11</v>
      </c>
      <c r="E608" s="2" t="s">
        <v>15</v>
      </c>
      <c r="F608" s="17" t="str">
        <f>+Tabela1[[#This Row],[WK]]&amp;Tabela1[[#This Row],[PK]]&amp;Tabela1[[#This Row],[GK]]</f>
        <v>100202</v>
      </c>
      <c r="G608" s="2" t="s">
        <v>596</v>
      </c>
      <c r="H608" s="3">
        <v>204628327.96000001</v>
      </c>
      <c r="I608" s="4">
        <v>1.125</v>
      </c>
      <c r="J608" s="3">
        <v>230206868.96000001</v>
      </c>
      <c r="K608" s="4">
        <v>7.0000000000000007E-2</v>
      </c>
      <c r="L608" s="3">
        <v>16114481</v>
      </c>
      <c r="M608" s="3"/>
      <c r="N608" s="5"/>
      <c r="O608" s="3">
        <v>11261035.119999999</v>
      </c>
      <c r="P608" s="4">
        <v>1.125</v>
      </c>
      <c r="Q608" s="3">
        <v>12668664.51</v>
      </c>
      <c r="R608" s="4">
        <v>1.6E-2</v>
      </c>
      <c r="S608" s="3">
        <v>202699</v>
      </c>
      <c r="T608" s="3"/>
      <c r="U608" s="5"/>
      <c r="V608" s="3">
        <v>8765537</v>
      </c>
      <c r="W608" s="5"/>
      <c r="X608" s="3">
        <v>14746476</v>
      </c>
      <c r="Y608" s="3">
        <v>2197444</v>
      </c>
      <c r="Z608" s="3">
        <v>126594</v>
      </c>
      <c r="AA608" s="3">
        <v>1011226</v>
      </c>
      <c r="AB608" s="3">
        <v>9140859</v>
      </c>
      <c r="AC608" s="3">
        <v>2270353</v>
      </c>
      <c r="AD608" s="3">
        <v>5980939</v>
      </c>
      <c r="AE608" s="3">
        <v>0</v>
      </c>
      <c r="AF608" s="3">
        <v>16114481</v>
      </c>
      <c r="AG608" s="3">
        <v>202699</v>
      </c>
      <c r="AH608" s="3">
        <v>5980939</v>
      </c>
      <c r="AI608" s="3">
        <v>8765537</v>
      </c>
      <c r="AJ608" s="3">
        <v>-1724152</v>
      </c>
      <c r="AK608" s="3">
        <v>-1724152</v>
      </c>
      <c r="AL608" s="3">
        <v>612949</v>
      </c>
      <c r="AM608" s="3">
        <v>-2337101</v>
      </c>
      <c r="AN608" s="3">
        <v>-179111</v>
      </c>
      <c r="AO608" s="3">
        <v>0</v>
      </c>
      <c r="AP608" s="3">
        <v>179111</v>
      </c>
      <c r="AQ608" s="3">
        <v>0</v>
      </c>
      <c r="AR608" s="3">
        <f>Tabela1[[#This Row],[Potrzeby finansowe 2027
w tym:]]+Tabela1[[#This Row],[Rozliczenie 2025 potrz. fin.]]</f>
        <v>14746476</v>
      </c>
      <c r="AS608" s="3">
        <v>0</v>
      </c>
      <c r="AT608" s="3">
        <v>0</v>
      </c>
      <c r="AU608" s="3"/>
      <c r="AV608" s="3"/>
      <c r="AW608" s="3"/>
      <c r="AX608" s="3"/>
      <c r="AY608" s="3"/>
      <c r="AZ608" s="3"/>
      <c r="BA608" s="3">
        <v>126594</v>
      </c>
      <c r="BB608" s="3">
        <v>0</v>
      </c>
      <c r="BC608" s="3">
        <v>0</v>
      </c>
      <c r="BD608" s="3">
        <v>1257.1600000000001</v>
      </c>
      <c r="BE608" s="3">
        <v>22.38</v>
      </c>
      <c r="BF608" s="3">
        <v>0</v>
      </c>
      <c r="BG608" s="3">
        <v>522436</v>
      </c>
      <c r="BH608" s="3">
        <v>4909</v>
      </c>
      <c r="BI608" s="3">
        <v>488790</v>
      </c>
      <c r="BJ608" s="3">
        <v>7511157.6274999995</v>
      </c>
      <c r="BK608" s="3">
        <v>4961261.3099999996</v>
      </c>
      <c r="BL608" s="3">
        <v>1630392.83</v>
      </c>
      <c r="BM608" s="3">
        <v>6938799.6100000003</v>
      </c>
      <c r="BN608" s="53">
        <v>0.89649422232170339</v>
      </c>
      <c r="BO608" s="54">
        <v>1.9681749999999999E-4</v>
      </c>
      <c r="BP608" s="70">
        <v>4950</v>
      </c>
      <c r="BQ608" s="71"/>
      <c r="BR608" s="70"/>
      <c r="BS608" s="72"/>
      <c r="BT608" s="72"/>
      <c r="BU608" s="70">
        <v>16114481</v>
      </c>
      <c r="BV608" s="70">
        <v>202699</v>
      </c>
      <c r="BW608" s="74">
        <v>5980939</v>
      </c>
      <c r="BX608" s="70">
        <v>22298119</v>
      </c>
    </row>
    <row r="609" spans="1:76" x14ac:dyDescent="0.3">
      <c r="A609" s="73" t="s">
        <v>10</v>
      </c>
      <c r="B609" s="2" t="s">
        <v>69</v>
      </c>
      <c r="C609" s="2" t="s">
        <v>11</v>
      </c>
      <c r="D609" s="2" t="s">
        <v>16</v>
      </c>
      <c r="E609" s="2" t="s">
        <v>15</v>
      </c>
      <c r="F609" s="17" t="str">
        <f>+Tabela1[[#This Row],[WK]]&amp;Tabela1[[#This Row],[PK]]&amp;Tabela1[[#This Row],[GK]]</f>
        <v>100203</v>
      </c>
      <c r="G609" s="2" t="s">
        <v>597</v>
      </c>
      <c r="H609" s="3">
        <v>62876373.359999999</v>
      </c>
      <c r="I609" s="4">
        <v>1.125</v>
      </c>
      <c r="J609" s="3">
        <v>70735920.030000001</v>
      </c>
      <c r="K609" s="4">
        <v>7.0000000000000007E-2</v>
      </c>
      <c r="L609" s="3">
        <v>4951514</v>
      </c>
      <c r="M609" s="3"/>
      <c r="N609" s="5"/>
      <c r="O609" s="3">
        <v>855529.75</v>
      </c>
      <c r="P609" s="4">
        <v>1.125</v>
      </c>
      <c r="Q609" s="3">
        <v>962470.97</v>
      </c>
      <c r="R609" s="4">
        <v>1.6E-2</v>
      </c>
      <c r="S609" s="3">
        <v>15400</v>
      </c>
      <c r="T609" s="3"/>
      <c r="U609" s="5"/>
      <c r="V609" s="3">
        <v>3512722</v>
      </c>
      <c r="W609" s="5"/>
      <c r="X609" s="3">
        <v>6503899</v>
      </c>
      <c r="Y609" s="3">
        <v>1126052</v>
      </c>
      <c r="Z609" s="3">
        <v>0</v>
      </c>
      <c r="AA609" s="3">
        <v>591985</v>
      </c>
      <c r="AB609" s="3">
        <v>4008771</v>
      </c>
      <c r="AC609" s="3">
        <v>777091</v>
      </c>
      <c r="AD609" s="3">
        <v>2991177</v>
      </c>
      <c r="AE609" s="3">
        <v>0</v>
      </c>
      <c r="AF609" s="3">
        <v>4951514</v>
      </c>
      <c r="AG609" s="3">
        <v>15400</v>
      </c>
      <c r="AH609" s="3">
        <v>2991177</v>
      </c>
      <c r="AI609" s="3">
        <v>3512722</v>
      </c>
      <c r="AJ609" s="3">
        <v>-60837</v>
      </c>
      <c r="AK609" s="3">
        <v>-60837</v>
      </c>
      <c r="AL609" s="3">
        <v>477802</v>
      </c>
      <c r="AM609" s="3">
        <v>-538639</v>
      </c>
      <c r="AN609" s="3">
        <v>63142</v>
      </c>
      <c r="AO609" s="3">
        <v>0</v>
      </c>
      <c r="AP609" s="3">
        <v>-63142</v>
      </c>
      <c r="AQ609" s="3">
        <v>0</v>
      </c>
      <c r="AR609" s="3">
        <f>Tabela1[[#This Row],[Potrzeby finansowe 2027
w tym:]]+Tabela1[[#This Row],[Rozliczenie 2025 potrz. fin.]]</f>
        <v>6503899</v>
      </c>
      <c r="AS609" s="3">
        <v>0</v>
      </c>
      <c r="AT609" s="3">
        <v>0</v>
      </c>
      <c r="AU609" s="3"/>
      <c r="AV609" s="3"/>
      <c r="AW609" s="3"/>
      <c r="AX609" s="3"/>
      <c r="AY609" s="3"/>
      <c r="AZ609" s="3"/>
      <c r="BA609" s="3">
        <v>0</v>
      </c>
      <c r="BB609" s="3">
        <v>0</v>
      </c>
      <c r="BC609" s="3">
        <v>0</v>
      </c>
      <c r="BD609" s="3">
        <v>0</v>
      </c>
      <c r="BE609" s="3">
        <v>0</v>
      </c>
      <c r="BF609" s="3">
        <v>0</v>
      </c>
      <c r="BG609" s="3">
        <v>377782</v>
      </c>
      <c r="BH609" s="3">
        <v>1721</v>
      </c>
      <c r="BI609" s="3">
        <v>214203</v>
      </c>
      <c r="BJ609" s="3">
        <v>3291618.1099999994</v>
      </c>
      <c r="BK609" s="3">
        <v>1292647.0399999991</v>
      </c>
      <c r="BL609" s="3">
        <v>7396.4</v>
      </c>
      <c r="BM609" s="3">
        <v>7981091.4800000004</v>
      </c>
      <c r="BN609" s="53">
        <v>0.85340645197392351</v>
      </c>
      <c r="BO609" s="54">
        <v>7.1231999999999998E-5</v>
      </c>
      <c r="BP609" s="70">
        <v>1791</v>
      </c>
      <c r="BQ609" s="71"/>
      <c r="BR609" s="70"/>
      <c r="BS609" s="72"/>
      <c r="BT609" s="72"/>
      <c r="BU609" s="70">
        <v>4951514</v>
      </c>
      <c r="BV609" s="70">
        <v>15400</v>
      </c>
      <c r="BW609" s="74">
        <v>2991177</v>
      </c>
      <c r="BX609" s="70">
        <v>7958091</v>
      </c>
    </row>
    <row r="610" spans="1:76" x14ac:dyDescent="0.3">
      <c r="A610" s="73" t="s">
        <v>10</v>
      </c>
      <c r="B610" s="2" t="s">
        <v>69</v>
      </c>
      <c r="C610" s="2" t="s">
        <v>11</v>
      </c>
      <c r="D610" s="2" t="s">
        <v>18</v>
      </c>
      <c r="E610" s="2" t="s">
        <v>19</v>
      </c>
      <c r="F610" s="17" t="str">
        <f>+Tabela1[[#This Row],[WK]]&amp;Tabela1[[#This Row],[PK]]&amp;Tabela1[[#This Row],[GK]]</f>
        <v>100204</v>
      </c>
      <c r="G610" s="2" t="s">
        <v>598</v>
      </c>
      <c r="H610" s="3">
        <v>324508407.63</v>
      </c>
      <c r="I610" s="4">
        <v>1.125</v>
      </c>
      <c r="J610" s="3">
        <v>365071958.57999998</v>
      </c>
      <c r="K610" s="4">
        <v>7.0000000000000007E-2</v>
      </c>
      <c r="L610" s="3">
        <v>25555037</v>
      </c>
      <c r="M610" s="3"/>
      <c r="N610" s="5"/>
      <c r="O610" s="3">
        <v>18612778.310000002</v>
      </c>
      <c r="P610" s="4">
        <v>1.125</v>
      </c>
      <c r="Q610" s="3">
        <v>20939375.600000001</v>
      </c>
      <c r="R610" s="4">
        <v>1.6E-2</v>
      </c>
      <c r="S610" s="3">
        <v>335030</v>
      </c>
      <c r="T610" s="3"/>
      <c r="U610" s="5"/>
      <c r="V610" s="3">
        <v>16991343</v>
      </c>
      <c r="W610" s="5"/>
      <c r="X610" s="3">
        <v>23245271</v>
      </c>
      <c r="Y610" s="3">
        <v>7069891</v>
      </c>
      <c r="Z610" s="3">
        <v>0</v>
      </c>
      <c r="AA610" s="3">
        <v>1294447</v>
      </c>
      <c r="AB610" s="3">
        <v>14242222</v>
      </c>
      <c r="AC610" s="3">
        <v>638711</v>
      </c>
      <c r="AD610" s="3">
        <v>6114310</v>
      </c>
      <c r="AE610" s="3">
        <v>0</v>
      </c>
      <c r="AF610" s="3">
        <v>25555037</v>
      </c>
      <c r="AG610" s="3">
        <v>335030</v>
      </c>
      <c r="AH610" s="3">
        <v>6114310</v>
      </c>
      <c r="AI610" s="3">
        <v>16991343</v>
      </c>
      <c r="AJ610" s="3">
        <v>-819664</v>
      </c>
      <c r="AK610" s="3">
        <v>-959282</v>
      </c>
      <c r="AL610" s="3">
        <v>1364592</v>
      </c>
      <c r="AM610" s="3">
        <v>-2323874</v>
      </c>
      <c r="AN610" s="3">
        <v>-1558217</v>
      </c>
      <c r="AO610" s="3">
        <v>0</v>
      </c>
      <c r="AP610" s="3">
        <v>1418599</v>
      </c>
      <c r="AQ610" s="3">
        <v>-139618</v>
      </c>
      <c r="AR610" s="3">
        <f>Tabela1[[#This Row],[Potrzeby finansowe 2027
w tym:]]+Tabela1[[#This Row],[Rozliczenie 2025 potrz. fin.]]</f>
        <v>23105653</v>
      </c>
      <c r="AS610" s="3">
        <v>0</v>
      </c>
      <c r="AT610" s="3">
        <v>0</v>
      </c>
      <c r="AU610" s="3"/>
      <c r="AV610" s="3"/>
      <c r="AW610" s="3"/>
      <c r="AX610" s="3"/>
      <c r="AY610" s="3"/>
      <c r="AZ610" s="3"/>
      <c r="BA610" s="3">
        <v>0</v>
      </c>
      <c r="BB610" s="3">
        <v>0</v>
      </c>
      <c r="BC610" s="3">
        <v>0</v>
      </c>
      <c r="BD610" s="3">
        <v>0</v>
      </c>
      <c r="BE610" s="3">
        <v>0</v>
      </c>
      <c r="BF610" s="3">
        <v>0</v>
      </c>
      <c r="BG610" s="3">
        <v>799989</v>
      </c>
      <c r="BH610" s="3">
        <v>7517</v>
      </c>
      <c r="BI610" s="3">
        <v>494458</v>
      </c>
      <c r="BJ610" s="3">
        <v>7598258.6725000013</v>
      </c>
      <c r="BK610" s="3">
        <v>3997412.4500000011</v>
      </c>
      <c r="BL610" s="3">
        <v>186614.68</v>
      </c>
      <c r="BM610" s="3">
        <v>14030155.529999999</v>
      </c>
      <c r="BN610" s="53">
        <v>0.80357386008598908</v>
      </c>
      <c r="BO610" s="54">
        <v>3.3372229999999999E-4</v>
      </c>
      <c r="BP610" s="70">
        <v>8392</v>
      </c>
      <c r="BQ610" s="71"/>
      <c r="BR610" s="70"/>
      <c r="BS610" s="72"/>
      <c r="BT610" s="72"/>
      <c r="BU610" s="70">
        <v>25555037</v>
      </c>
      <c r="BV610" s="70">
        <v>335030</v>
      </c>
      <c r="BW610" s="74">
        <v>6114310</v>
      </c>
      <c r="BX610" s="70">
        <v>32004377</v>
      </c>
    </row>
    <row r="611" spans="1:76" x14ac:dyDescent="0.3">
      <c r="A611" s="73" t="s">
        <v>10</v>
      </c>
      <c r="B611" s="2" t="s">
        <v>69</v>
      </c>
      <c r="C611" s="2" t="s">
        <v>11</v>
      </c>
      <c r="D611" s="2" t="s">
        <v>21</v>
      </c>
      <c r="E611" s="2" t="s">
        <v>15</v>
      </c>
      <c r="F611" s="17" t="str">
        <f>+Tabela1[[#This Row],[WK]]&amp;Tabela1[[#This Row],[PK]]&amp;Tabela1[[#This Row],[GK]]</f>
        <v>100205</v>
      </c>
      <c r="G611" s="2" t="s">
        <v>599</v>
      </c>
      <c r="H611" s="3">
        <v>185010444.80000001</v>
      </c>
      <c r="I611" s="4">
        <v>1.125</v>
      </c>
      <c r="J611" s="3">
        <v>208136750.40000001</v>
      </c>
      <c r="K611" s="4">
        <v>7.0000000000000007E-2</v>
      </c>
      <c r="L611" s="3">
        <v>14569573</v>
      </c>
      <c r="M611" s="3"/>
      <c r="N611" s="5"/>
      <c r="O611" s="3">
        <v>13490912.050000001</v>
      </c>
      <c r="P611" s="4">
        <v>1.125</v>
      </c>
      <c r="Q611" s="3">
        <v>15177276.060000001</v>
      </c>
      <c r="R611" s="4">
        <v>1.6E-2</v>
      </c>
      <c r="S611" s="3">
        <v>242836</v>
      </c>
      <c r="T611" s="3"/>
      <c r="U611" s="5"/>
      <c r="V611" s="3">
        <v>8450933</v>
      </c>
      <c r="W611" s="5"/>
      <c r="X611" s="3">
        <v>9193524</v>
      </c>
      <c r="Y611" s="3">
        <v>0</v>
      </c>
      <c r="Z611" s="3">
        <v>236498</v>
      </c>
      <c r="AA611" s="3">
        <v>914632</v>
      </c>
      <c r="AB611" s="3">
        <v>5470739</v>
      </c>
      <c r="AC611" s="3">
        <v>2571655</v>
      </c>
      <c r="AD611" s="3">
        <v>1245890</v>
      </c>
      <c r="AE611" s="3">
        <v>679404</v>
      </c>
      <c r="AF611" s="3">
        <v>14569573</v>
      </c>
      <c r="AG611" s="3">
        <v>242836</v>
      </c>
      <c r="AH611" s="3">
        <v>566486</v>
      </c>
      <c r="AI611" s="3">
        <v>8450933</v>
      </c>
      <c r="AJ611" s="3">
        <v>128033</v>
      </c>
      <c r="AK611" s="3">
        <v>143812</v>
      </c>
      <c r="AL611" s="3">
        <v>918864</v>
      </c>
      <c r="AM611" s="3">
        <v>-775052</v>
      </c>
      <c r="AN611" s="3">
        <v>-45580</v>
      </c>
      <c r="AO611" s="3">
        <v>0</v>
      </c>
      <c r="AP611" s="3">
        <v>61359</v>
      </c>
      <c r="AQ611" s="3">
        <v>15779</v>
      </c>
      <c r="AR611" s="3">
        <f>Tabela1[[#This Row],[Potrzeby finansowe 2027
w tym:]]+Tabela1[[#This Row],[Rozliczenie 2025 potrz. fin.]]</f>
        <v>9209303</v>
      </c>
      <c r="AS611" s="3">
        <v>0</v>
      </c>
      <c r="AT611" s="3">
        <v>0</v>
      </c>
      <c r="AU611" s="3"/>
      <c r="AV611" s="3"/>
      <c r="AW611" s="3"/>
      <c r="AX611" s="3"/>
      <c r="AY611" s="3"/>
      <c r="AZ611" s="3"/>
      <c r="BA611" s="3">
        <v>236498</v>
      </c>
      <c r="BB611" s="3">
        <v>0</v>
      </c>
      <c r="BC611" s="3">
        <v>0</v>
      </c>
      <c r="BD611" s="3">
        <v>2309.2199999999998</v>
      </c>
      <c r="BE611" s="3">
        <v>120.53</v>
      </c>
      <c r="BF611" s="3">
        <v>0</v>
      </c>
      <c r="BG611" s="3">
        <v>423994</v>
      </c>
      <c r="BH611" s="3">
        <v>3984</v>
      </c>
      <c r="BI611" s="3">
        <v>490638</v>
      </c>
      <c r="BJ611" s="3">
        <v>7539558.2074999996</v>
      </c>
      <c r="BK611" s="3">
        <v>5150663.9800000004</v>
      </c>
      <c r="BL611" s="3">
        <v>218547.62</v>
      </c>
      <c r="BM611" s="3">
        <v>9118481.6699999999</v>
      </c>
      <c r="BN611" s="53">
        <v>1.2132919243072851</v>
      </c>
      <c r="BO611" s="54">
        <v>1.5993140000000001E-4</v>
      </c>
      <c r="BP611" s="70">
        <v>4022</v>
      </c>
      <c r="BQ611" s="71"/>
      <c r="BR611" s="70"/>
      <c r="BS611" s="72"/>
      <c r="BT611" s="72"/>
      <c r="BU611" s="70">
        <v>14569573</v>
      </c>
      <c r="BV611" s="70">
        <v>242836</v>
      </c>
      <c r="BW611" s="74">
        <v>566486</v>
      </c>
      <c r="BX611" s="70">
        <v>15378895</v>
      </c>
    </row>
    <row r="612" spans="1:76" x14ac:dyDescent="0.3">
      <c r="A612" s="73" t="s">
        <v>10</v>
      </c>
      <c r="B612" s="2" t="s">
        <v>69</v>
      </c>
      <c r="C612" s="2" t="s">
        <v>11</v>
      </c>
      <c r="D612" s="2" t="s">
        <v>23</v>
      </c>
      <c r="E612" s="2" t="s">
        <v>15</v>
      </c>
      <c r="F612" s="17" t="str">
        <f>+Tabela1[[#This Row],[WK]]&amp;Tabela1[[#This Row],[PK]]&amp;Tabela1[[#This Row],[GK]]</f>
        <v>100206</v>
      </c>
      <c r="G612" s="2" t="s">
        <v>595</v>
      </c>
      <c r="H612" s="3">
        <v>477109717.06999999</v>
      </c>
      <c r="I612" s="4">
        <v>1.125</v>
      </c>
      <c r="J612" s="3">
        <v>536748431.69999999</v>
      </c>
      <c r="K612" s="4">
        <v>7.0000000000000007E-2</v>
      </c>
      <c r="L612" s="3">
        <v>37572390</v>
      </c>
      <c r="M612" s="3"/>
      <c r="N612" s="5"/>
      <c r="O612" s="3">
        <v>10746795.68</v>
      </c>
      <c r="P612" s="4">
        <v>1.125</v>
      </c>
      <c r="Q612" s="3">
        <v>12090145.140000001</v>
      </c>
      <c r="R612" s="4">
        <v>1.6E-2</v>
      </c>
      <c r="S612" s="3">
        <v>193442</v>
      </c>
      <c r="T612" s="3"/>
      <c r="U612" s="5"/>
      <c r="V612" s="3">
        <v>20547062</v>
      </c>
      <c r="W612" s="5"/>
      <c r="X612" s="3">
        <v>19352700</v>
      </c>
      <c r="Y612" s="3">
        <v>0</v>
      </c>
      <c r="Z612" s="3">
        <v>35915</v>
      </c>
      <c r="AA612" s="3">
        <v>1365291</v>
      </c>
      <c r="AB612" s="3">
        <v>15010303</v>
      </c>
      <c r="AC612" s="3">
        <v>2941191</v>
      </c>
      <c r="AD612" s="3">
        <v>1289472</v>
      </c>
      <c r="AE612" s="3">
        <v>0</v>
      </c>
      <c r="AF612" s="3">
        <v>37572390</v>
      </c>
      <c r="AG612" s="3">
        <v>193442</v>
      </c>
      <c r="AH612" s="3">
        <v>1289472</v>
      </c>
      <c r="AI612" s="3">
        <v>20547062</v>
      </c>
      <c r="AJ612" s="3">
        <v>343136</v>
      </c>
      <c r="AK612" s="3">
        <v>151248</v>
      </c>
      <c r="AL612" s="3">
        <v>1774397</v>
      </c>
      <c r="AM612" s="3">
        <v>-1623149</v>
      </c>
      <c r="AN612" s="3">
        <v>-191888</v>
      </c>
      <c r="AO612" s="3">
        <v>0</v>
      </c>
      <c r="AP612" s="3">
        <v>0</v>
      </c>
      <c r="AQ612" s="3">
        <v>-191888</v>
      </c>
      <c r="AR612" s="3">
        <f>Tabela1[[#This Row],[Potrzeby finansowe 2027
w tym:]]+Tabela1[[#This Row],[Rozliczenie 2025 potrz. fin.]]</f>
        <v>19160812</v>
      </c>
      <c r="AS612" s="3">
        <v>0</v>
      </c>
      <c r="AT612" s="3">
        <v>0</v>
      </c>
      <c r="AU612" s="3"/>
      <c r="AV612" s="3"/>
      <c r="AW612" s="3"/>
      <c r="AX612" s="3"/>
      <c r="AY612" s="3"/>
      <c r="AZ612" s="3"/>
      <c r="BA612" s="3">
        <v>35915</v>
      </c>
      <c r="BB612" s="3">
        <v>0</v>
      </c>
      <c r="BC612" s="3">
        <v>0</v>
      </c>
      <c r="BD612" s="3">
        <v>359.83</v>
      </c>
      <c r="BE612" s="3">
        <v>0.01</v>
      </c>
      <c r="BF612" s="3">
        <v>0</v>
      </c>
      <c r="BG612" s="3">
        <v>942278</v>
      </c>
      <c r="BH612" s="3">
        <v>8854</v>
      </c>
      <c r="BI612" s="3">
        <v>423013</v>
      </c>
      <c r="BJ612" s="3">
        <v>6500373.8249999993</v>
      </c>
      <c r="BK612" s="3">
        <v>3958407.6899999995</v>
      </c>
      <c r="BL612" s="3">
        <v>1221168.07</v>
      </c>
      <c r="BM612" s="3">
        <v>7725528.4000000004</v>
      </c>
      <c r="BN612" s="53">
        <v>1.1033080589052722</v>
      </c>
      <c r="BO612" s="54">
        <v>3.2842640000000002E-4</v>
      </c>
      <c r="BP612" s="70">
        <v>8259</v>
      </c>
      <c r="BQ612" s="71"/>
      <c r="BR612" s="70"/>
      <c r="BS612" s="72"/>
      <c r="BT612" s="72"/>
      <c r="BU612" s="70">
        <v>37572390</v>
      </c>
      <c r="BV612" s="70">
        <v>193442</v>
      </c>
      <c r="BW612" s="74">
        <v>1289472</v>
      </c>
      <c r="BX612" s="70">
        <v>39055304</v>
      </c>
    </row>
    <row r="613" spans="1:76" x14ac:dyDescent="0.3">
      <c r="A613" s="73" t="s">
        <v>10</v>
      </c>
      <c r="B613" s="2" t="s">
        <v>69</v>
      </c>
      <c r="C613" s="2" t="s">
        <v>11</v>
      </c>
      <c r="D613" s="2" t="s">
        <v>30</v>
      </c>
      <c r="E613" s="2" t="s">
        <v>15</v>
      </c>
      <c r="F613" s="17" t="str">
        <f>+Tabela1[[#This Row],[WK]]&amp;Tabela1[[#This Row],[PK]]&amp;Tabela1[[#This Row],[GK]]</f>
        <v>100207</v>
      </c>
      <c r="G613" s="2" t="s">
        <v>600</v>
      </c>
      <c r="H613" s="3">
        <v>81313894.819999993</v>
      </c>
      <c r="I613" s="4">
        <v>1.125</v>
      </c>
      <c r="J613" s="3">
        <v>91478131.670000002</v>
      </c>
      <c r="K613" s="4">
        <v>7.0000000000000007E-2</v>
      </c>
      <c r="L613" s="3">
        <v>6403469</v>
      </c>
      <c r="M613" s="3"/>
      <c r="N613" s="5"/>
      <c r="O613" s="3">
        <v>2859603.08</v>
      </c>
      <c r="P613" s="4">
        <v>1.125</v>
      </c>
      <c r="Q613" s="3">
        <v>3217053.47</v>
      </c>
      <c r="R613" s="4">
        <v>1.6E-2</v>
      </c>
      <c r="S613" s="3">
        <v>51473</v>
      </c>
      <c r="T613" s="3"/>
      <c r="U613" s="5"/>
      <c r="V613" s="3">
        <v>4325236</v>
      </c>
      <c r="W613" s="5"/>
      <c r="X613" s="3">
        <v>6958034</v>
      </c>
      <c r="Y613" s="3">
        <v>2211645</v>
      </c>
      <c r="Z613" s="3">
        <v>0</v>
      </c>
      <c r="AA613" s="3">
        <v>710259</v>
      </c>
      <c r="AB613" s="3">
        <v>3568021</v>
      </c>
      <c r="AC613" s="3">
        <v>468109</v>
      </c>
      <c r="AD613" s="3">
        <v>2588583</v>
      </c>
      <c r="AE613" s="3">
        <v>0</v>
      </c>
      <c r="AF613" s="3">
        <v>6403469</v>
      </c>
      <c r="AG613" s="3">
        <v>51473</v>
      </c>
      <c r="AH613" s="3">
        <v>2588583</v>
      </c>
      <c r="AI613" s="3">
        <v>4325236</v>
      </c>
      <c r="AJ613" s="3">
        <v>-1069234</v>
      </c>
      <c r="AK613" s="3">
        <v>-1113449</v>
      </c>
      <c r="AL613" s="3">
        <v>474526</v>
      </c>
      <c r="AM613" s="3">
        <v>-1587975</v>
      </c>
      <c r="AN613" s="3">
        <v>-392703</v>
      </c>
      <c r="AO613" s="3">
        <v>0</v>
      </c>
      <c r="AP613" s="3">
        <v>348488</v>
      </c>
      <c r="AQ613" s="3">
        <v>-44215</v>
      </c>
      <c r="AR613" s="3">
        <f>Tabela1[[#This Row],[Potrzeby finansowe 2027
w tym:]]+Tabela1[[#This Row],[Rozliczenie 2025 potrz. fin.]]</f>
        <v>6913819</v>
      </c>
      <c r="AS613" s="3">
        <v>0</v>
      </c>
      <c r="AT613" s="3">
        <v>0</v>
      </c>
      <c r="AU613" s="3"/>
      <c r="AV613" s="3"/>
      <c r="AW613" s="3"/>
      <c r="AX613" s="3"/>
      <c r="AY613" s="3"/>
      <c r="AZ613" s="3"/>
      <c r="BA613" s="3">
        <v>0</v>
      </c>
      <c r="BB613" s="3">
        <v>0</v>
      </c>
      <c r="BC613" s="3">
        <v>0</v>
      </c>
      <c r="BD613" s="3">
        <v>0</v>
      </c>
      <c r="BE613" s="3">
        <v>0</v>
      </c>
      <c r="BF613" s="3">
        <v>0</v>
      </c>
      <c r="BG613" s="3">
        <v>377782</v>
      </c>
      <c r="BH613" s="3">
        <v>2102</v>
      </c>
      <c r="BI613" s="3">
        <v>332477</v>
      </c>
      <c r="BJ613" s="3">
        <v>5109126.3374999985</v>
      </c>
      <c r="BK613" s="3">
        <v>2852746.2199999988</v>
      </c>
      <c r="BL613" s="3">
        <v>0</v>
      </c>
      <c r="BM613" s="3">
        <v>9025520.4700000007</v>
      </c>
      <c r="BN613" s="53">
        <v>0.7726551206364306</v>
      </c>
      <c r="BO613" s="54">
        <v>8.75839E-5</v>
      </c>
      <c r="BP613" s="70">
        <v>2202</v>
      </c>
      <c r="BQ613" s="71"/>
      <c r="BR613" s="70"/>
      <c r="BS613" s="72"/>
      <c r="BT613" s="72"/>
      <c r="BU613" s="70">
        <v>6403469</v>
      </c>
      <c r="BV613" s="70">
        <v>51473</v>
      </c>
      <c r="BW613" s="74">
        <v>2588583</v>
      </c>
      <c r="BX613" s="70">
        <v>9043525</v>
      </c>
    </row>
    <row r="614" spans="1:76" x14ac:dyDescent="0.3">
      <c r="A614" s="73" t="s">
        <v>10</v>
      </c>
      <c r="B614" s="2" t="s">
        <v>69</v>
      </c>
      <c r="C614" s="2" t="s">
        <v>11</v>
      </c>
      <c r="D614" s="2" t="s">
        <v>54</v>
      </c>
      <c r="E614" s="2" t="s">
        <v>15</v>
      </c>
      <c r="F614" s="17" t="str">
        <f>+Tabela1[[#This Row],[WK]]&amp;Tabela1[[#This Row],[PK]]&amp;Tabela1[[#This Row],[GK]]</f>
        <v>100208</v>
      </c>
      <c r="G614" s="2" t="s">
        <v>601</v>
      </c>
      <c r="H614" s="3">
        <v>125137447.52</v>
      </c>
      <c r="I614" s="4">
        <v>1.125</v>
      </c>
      <c r="J614" s="3">
        <v>140779628.46000001</v>
      </c>
      <c r="K614" s="4">
        <v>7.0000000000000007E-2</v>
      </c>
      <c r="L614" s="3">
        <v>9854574</v>
      </c>
      <c r="M614" s="3"/>
      <c r="N614" s="5"/>
      <c r="O614" s="3">
        <v>2175481.73</v>
      </c>
      <c r="P614" s="4">
        <v>1.125</v>
      </c>
      <c r="Q614" s="3">
        <v>2447416.9500000002</v>
      </c>
      <c r="R614" s="4">
        <v>1.6E-2</v>
      </c>
      <c r="S614" s="3">
        <v>39159</v>
      </c>
      <c r="T614" s="3"/>
      <c r="U614" s="5"/>
      <c r="V614" s="3">
        <v>7244035</v>
      </c>
      <c r="W614" s="5"/>
      <c r="X614" s="3">
        <v>11755000</v>
      </c>
      <c r="Y614" s="3">
        <v>4784233</v>
      </c>
      <c r="Z614" s="3">
        <v>32346</v>
      </c>
      <c r="AA614" s="3">
        <v>773097</v>
      </c>
      <c r="AB614" s="3">
        <v>6165324</v>
      </c>
      <c r="AC614" s="3">
        <v>0</v>
      </c>
      <c r="AD614" s="3">
        <v>3573981</v>
      </c>
      <c r="AE614" s="3">
        <v>0</v>
      </c>
      <c r="AF614" s="3">
        <v>9854574</v>
      </c>
      <c r="AG614" s="3">
        <v>39159</v>
      </c>
      <c r="AH614" s="3">
        <v>3573981</v>
      </c>
      <c r="AI614" s="3">
        <v>7244035</v>
      </c>
      <c r="AJ614" s="3">
        <v>42668</v>
      </c>
      <c r="AK614" s="3">
        <v>-894315</v>
      </c>
      <c r="AL614" s="3">
        <v>573261</v>
      </c>
      <c r="AM614" s="3">
        <v>-1467576</v>
      </c>
      <c r="AN614" s="3">
        <v>-936983</v>
      </c>
      <c r="AO614" s="3">
        <v>0</v>
      </c>
      <c r="AP614" s="3">
        <v>0</v>
      </c>
      <c r="AQ614" s="3">
        <v>-936983</v>
      </c>
      <c r="AR614" s="3">
        <f>Tabela1[[#This Row],[Potrzeby finansowe 2027
w tym:]]+Tabela1[[#This Row],[Rozliczenie 2025 potrz. fin.]]</f>
        <v>10818017</v>
      </c>
      <c r="AS614" s="3">
        <v>0</v>
      </c>
      <c r="AT614" s="3">
        <v>0</v>
      </c>
      <c r="AU614" s="3"/>
      <c r="AV614" s="3"/>
      <c r="AW614" s="3"/>
      <c r="AX614" s="3"/>
      <c r="AY614" s="3"/>
      <c r="AZ614" s="3"/>
      <c r="BA614" s="3">
        <v>32346</v>
      </c>
      <c r="BB614" s="3">
        <v>0</v>
      </c>
      <c r="BC614" s="3">
        <v>97.17</v>
      </c>
      <c r="BD614" s="3">
        <v>0</v>
      </c>
      <c r="BE614" s="3">
        <v>0.36</v>
      </c>
      <c r="BF614" s="3">
        <v>0</v>
      </c>
      <c r="BG614" s="3">
        <v>377782</v>
      </c>
      <c r="BH614" s="3">
        <v>3143</v>
      </c>
      <c r="BI614" s="3">
        <v>395315</v>
      </c>
      <c r="BJ614" s="3">
        <v>6074745.375</v>
      </c>
      <c r="BK614" s="3">
        <v>2155820.4499999993</v>
      </c>
      <c r="BL614" s="3">
        <v>2401387.48</v>
      </c>
      <c r="BM614" s="3">
        <v>10872924.74</v>
      </c>
      <c r="BN614" s="53">
        <v>0.71815935013942911</v>
      </c>
      <c r="BO614" s="54">
        <v>1.4673010000000001E-4</v>
      </c>
      <c r="BP614" s="70">
        <v>3690</v>
      </c>
      <c r="BQ614" s="71"/>
      <c r="BR614" s="70"/>
      <c r="BS614" s="72"/>
      <c r="BT614" s="72"/>
      <c r="BU614" s="70">
        <v>9854574</v>
      </c>
      <c r="BV614" s="70">
        <v>39159</v>
      </c>
      <c r="BW614" s="74">
        <v>3573981</v>
      </c>
      <c r="BX614" s="70">
        <v>13467714</v>
      </c>
    </row>
    <row r="615" spans="1:76" x14ac:dyDescent="0.3">
      <c r="A615" s="73" t="s">
        <v>10</v>
      </c>
      <c r="B615" s="2" t="s">
        <v>69</v>
      </c>
      <c r="C615" s="2" t="s">
        <v>11</v>
      </c>
      <c r="D615" s="2" t="s">
        <v>56</v>
      </c>
      <c r="E615" s="2" t="s">
        <v>15</v>
      </c>
      <c r="F615" s="17" t="str">
        <f>+Tabela1[[#This Row],[WK]]&amp;Tabela1[[#This Row],[PK]]&amp;Tabela1[[#This Row],[GK]]</f>
        <v>100209</v>
      </c>
      <c r="G615" s="2" t="s">
        <v>602</v>
      </c>
      <c r="H615" s="3">
        <v>82379405.840000004</v>
      </c>
      <c r="I615" s="4">
        <v>1.125</v>
      </c>
      <c r="J615" s="3">
        <v>92676831.569999993</v>
      </c>
      <c r="K615" s="4">
        <v>7.0000000000000007E-2</v>
      </c>
      <c r="L615" s="3">
        <v>6487378</v>
      </c>
      <c r="M615" s="3"/>
      <c r="N615" s="5"/>
      <c r="O615" s="3">
        <v>824524.51</v>
      </c>
      <c r="P615" s="4">
        <v>1.125</v>
      </c>
      <c r="Q615" s="3">
        <v>927590.07</v>
      </c>
      <c r="R615" s="4">
        <v>1.6E-2</v>
      </c>
      <c r="S615" s="3">
        <v>14841</v>
      </c>
      <c r="T615" s="3"/>
      <c r="U615" s="5"/>
      <c r="V615" s="3">
        <v>4631769</v>
      </c>
      <c r="W615" s="5"/>
      <c r="X615" s="3">
        <v>9396119</v>
      </c>
      <c r="Y615" s="3">
        <v>1358541</v>
      </c>
      <c r="Z615" s="3">
        <v>0</v>
      </c>
      <c r="AA615" s="3">
        <v>692854</v>
      </c>
      <c r="AB615" s="3">
        <v>5443489</v>
      </c>
      <c r="AC615" s="3">
        <v>1901235</v>
      </c>
      <c r="AD615" s="3">
        <v>4764350</v>
      </c>
      <c r="AE615" s="3">
        <v>0</v>
      </c>
      <c r="AF615" s="3">
        <v>6487378</v>
      </c>
      <c r="AG615" s="3">
        <v>14841</v>
      </c>
      <c r="AH615" s="3">
        <v>4764350</v>
      </c>
      <c r="AI615" s="3">
        <v>4631769</v>
      </c>
      <c r="AJ615" s="3">
        <v>526495</v>
      </c>
      <c r="AK615" s="3">
        <v>526495</v>
      </c>
      <c r="AL615" s="3">
        <v>248636</v>
      </c>
      <c r="AM615" s="3">
        <v>277859</v>
      </c>
      <c r="AN615" s="3">
        <v>-145851</v>
      </c>
      <c r="AO615" s="3">
        <v>0</v>
      </c>
      <c r="AP615" s="3">
        <v>145851</v>
      </c>
      <c r="AQ615" s="3">
        <v>0</v>
      </c>
      <c r="AR615" s="3">
        <f>Tabela1[[#This Row],[Potrzeby finansowe 2027
w tym:]]+Tabela1[[#This Row],[Rozliczenie 2025 potrz. fin.]]</f>
        <v>9396119</v>
      </c>
      <c r="AS615" s="3">
        <v>0</v>
      </c>
      <c r="AT615" s="3">
        <v>0</v>
      </c>
      <c r="AU615" s="3"/>
      <c r="AV615" s="3"/>
      <c r="AW615" s="3"/>
      <c r="AX615" s="3"/>
      <c r="AY615" s="3"/>
      <c r="AZ615" s="3"/>
      <c r="BA615" s="3">
        <v>0</v>
      </c>
      <c r="BB615" s="3">
        <v>0</v>
      </c>
      <c r="BC615" s="3">
        <v>0</v>
      </c>
      <c r="BD615" s="3">
        <v>0</v>
      </c>
      <c r="BE615" s="3">
        <v>0</v>
      </c>
      <c r="BF615" s="3">
        <v>0</v>
      </c>
      <c r="BG615" s="3">
        <v>377782</v>
      </c>
      <c r="BH615" s="3">
        <v>2348</v>
      </c>
      <c r="BI615" s="3">
        <v>315072</v>
      </c>
      <c r="BJ615" s="3">
        <v>4841663.8650000002</v>
      </c>
      <c r="BK615" s="3">
        <v>2737051.0200000005</v>
      </c>
      <c r="BL615" s="3">
        <v>1275308.1299999999</v>
      </c>
      <c r="BM615" s="3">
        <v>5867835.1200000001</v>
      </c>
      <c r="BN615" s="53">
        <v>0.85776559133767938</v>
      </c>
      <c r="BO615" s="54">
        <v>8.8556900000000006E-5</v>
      </c>
      <c r="BP615" s="70">
        <v>2227</v>
      </c>
      <c r="BQ615" s="71"/>
      <c r="BR615" s="70"/>
      <c r="BS615" s="72"/>
      <c r="BT615" s="72"/>
      <c r="BU615" s="70">
        <v>6487378</v>
      </c>
      <c r="BV615" s="70">
        <v>14841</v>
      </c>
      <c r="BW615" s="74">
        <v>4764350</v>
      </c>
      <c r="BX615" s="70">
        <v>11266569</v>
      </c>
    </row>
    <row r="616" spans="1:76" x14ac:dyDescent="0.3">
      <c r="A616" s="73" t="s">
        <v>10</v>
      </c>
      <c r="B616" s="2" t="s">
        <v>69</v>
      </c>
      <c r="C616" s="2" t="s">
        <v>11</v>
      </c>
      <c r="D616" s="2" t="s">
        <v>69</v>
      </c>
      <c r="E616" s="2" t="s">
        <v>15</v>
      </c>
      <c r="F616" s="17" t="str">
        <f>+Tabela1[[#This Row],[WK]]&amp;Tabela1[[#This Row],[PK]]&amp;Tabela1[[#This Row],[GK]]</f>
        <v>100210</v>
      </c>
      <c r="G616" s="2" t="s">
        <v>603</v>
      </c>
      <c r="H616" s="3">
        <v>153228089.18000001</v>
      </c>
      <c r="I616" s="4">
        <v>1.125</v>
      </c>
      <c r="J616" s="3">
        <v>172381600.33000001</v>
      </c>
      <c r="K616" s="4">
        <v>7.0000000000000007E-2</v>
      </c>
      <c r="L616" s="3">
        <v>12066712</v>
      </c>
      <c r="M616" s="3"/>
      <c r="N616" s="5"/>
      <c r="O616" s="3">
        <v>2317792.4499999997</v>
      </c>
      <c r="P616" s="4">
        <v>1.125</v>
      </c>
      <c r="Q616" s="3">
        <v>2607516.5099999998</v>
      </c>
      <c r="R616" s="4">
        <v>1.6E-2</v>
      </c>
      <c r="S616" s="3">
        <v>41720</v>
      </c>
      <c r="T616" s="3"/>
      <c r="U616" s="5"/>
      <c r="V616" s="3">
        <v>7989279</v>
      </c>
      <c r="W616" s="5"/>
      <c r="X616" s="3">
        <v>12183713</v>
      </c>
      <c r="Y616" s="3">
        <v>883339</v>
      </c>
      <c r="Z616" s="3">
        <v>0</v>
      </c>
      <c r="AA616" s="3">
        <v>681571</v>
      </c>
      <c r="AB616" s="3">
        <v>6738849</v>
      </c>
      <c r="AC616" s="3">
        <v>3879954</v>
      </c>
      <c r="AD616" s="3">
        <v>4194434</v>
      </c>
      <c r="AE616" s="3">
        <v>0</v>
      </c>
      <c r="AF616" s="3">
        <v>12066712</v>
      </c>
      <c r="AG616" s="3">
        <v>41720</v>
      </c>
      <c r="AH616" s="3">
        <v>4194434</v>
      </c>
      <c r="AI616" s="3">
        <v>7989279</v>
      </c>
      <c r="AJ616" s="3">
        <v>320602</v>
      </c>
      <c r="AK616" s="3">
        <v>320602</v>
      </c>
      <c r="AL616" s="3">
        <v>611684</v>
      </c>
      <c r="AM616" s="3">
        <v>-291082</v>
      </c>
      <c r="AN616" s="3">
        <v>102051</v>
      </c>
      <c r="AO616" s="3">
        <v>0</v>
      </c>
      <c r="AP616" s="3">
        <v>-102051</v>
      </c>
      <c r="AQ616" s="3">
        <v>0</v>
      </c>
      <c r="AR616" s="3">
        <f>Tabela1[[#This Row],[Potrzeby finansowe 2027
w tym:]]+Tabela1[[#This Row],[Rozliczenie 2025 potrz. fin.]]</f>
        <v>12183713</v>
      </c>
      <c r="AS616" s="3">
        <v>0</v>
      </c>
      <c r="AT616" s="3">
        <v>0</v>
      </c>
      <c r="AU616" s="3"/>
      <c r="AV616" s="3"/>
      <c r="AW616" s="3"/>
      <c r="AX616" s="3"/>
      <c r="AY616" s="3"/>
      <c r="AZ616" s="3"/>
      <c r="BA616" s="3">
        <v>0</v>
      </c>
      <c r="BB616" s="3">
        <v>0</v>
      </c>
      <c r="BC616" s="3">
        <v>0</v>
      </c>
      <c r="BD616" s="3">
        <v>0</v>
      </c>
      <c r="BE616" s="3">
        <v>0</v>
      </c>
      <c r="BF616" s="3">
        <v>0</v>
      </c>
      <c r="BG616" s="3">
        <v>386851</v>
      </c>
      <c r="BH616" s="3">
        <v>3635</v>
      </c>
      <c r="BI616" s="3">
        <v>294720</v>
      </c>
      <c r="BJ616" s="3">
        <v>4528916.875</v>
      </c>
      <c r="BK616" s="3">
        <v>2275535.17</v>
      </c>
      <c r="BL616" s="3">
        <v>322001.65000000002</v>
      </c>
      <c r="BM616" s="3">
        <v>8369523.5199999996</v>
      </c>
      <c r="BN616" s="53">
        <v>0.93831733863070432</v>
      </c>
      <c r="BO616" s="54">
        <v>1.3276910000000001E-4</v>
      </c>
      <c r="BP616" s="70">
        <v>3339</v>
      </c>
      <c r="BQ616" s="71"/>
      <c r="BR616" s="70"/>
      <c r="BS616" s="72"/>
      <c r="BT616" s="72"/>
      <c r="BU616" s="70">
        <v>12066712</v>
      </c>
      <c r="BV616" s="70">
        <v>41720</v>
      </c>
      <c r="BW616" s="74">
        <v>4194434</v>
      </c>
      <c r="BX616" s="70">
        <v>16302866</v>
      </c>
    </row>
    <row r="617" spans="1:76" x14ac:dyDescent="0.3">
      <c r="A617" s="73" t="s">
        <v>10</v>
      </c>
      <c r="B617" s="2" t="s">
        <v>69</v>
      </c>
      <c r="C617" s="2" t="s">
        <v>11</v>
      </c>
      <c r="D617" s="2" t="s">
        <v>71</v>
      </c>
      <c r="E617" s="2" t="s">
        <v>19</v>
      </c>
      <c r="F617" s="17" t="str">
        <f>+Tabela1[[#This Row],[WK]]&amp;Tabela1[[#This Row],[PK]]&amp;Tabela1[[#This Row],[GK]]</f>
        <v>100211</v>
      </c>
      <c r="G617" s="2" t="s">
        <v>604</v>
      </c>
      <c r="H617" s="3">
        <v>470639173.54000002</v>
      </c>
      <c r="I617" s="4">
        <v>1.125</v>
      </c>
      <c r="J617" s="3">
        <v>529469070.23000002</v>
      </c>
      <c r="K617" s="4">
        <v>7.0000000000000007E-2</v>
      </c>
      <c r="L617" s="3">
        <v>37062835</v>
      </c>
      <c r="M617" s="3"/>
      <c r="N617" s="5"/>
      <c r="O617" s="3">
        <v>187269480.72999999</v>
      </c>
      <c r="P617" s="4">
        <v>1.125</v>
      </c>
      <c r="Q617" s="3">
        <v>210678165.81999999</v>
      </c>
      <c r="R617" s="4">
        <v>1.6E-2</v>
      </c>
      <c r="S617" s="3">
        <v>3370851</v>
      </c>
      <c r="T617" s="3"/>
      <c r="U617" s="5"/>
      <c r="V617" s="3">
        <v>24645485</v>
      </c>
      <c r="W617" s="5"/>
      <c r="X617" s="3">
        <v>24960453</v>
      </c>
      <c r="Y617" s="3">
        <v>3347698</v>
      </c>
      <c r="Z617" s="3">
        <v>28626</v>
      </c>
      <c r="AA617" s="3">
        <v>1834119</v>
      </c>
      <c r="AB617" s="3">
        <v>18219183</v>
      </c>
      <c r="AC617" s="3">
        <v>1530827</v>
      </c>
      <c r="AD617" s="3">
        <v>1892719</v>
      </c>
      <c r="AE617" s="3">
        <v>0</v>
      </c>
      <c r="AF617" s="3">
        <v>37062835</v>
      </c>
      <c r="AG617" s="3">
        <v>3370851</v>
      </c>
      <c r="AH617" s="3">
        <v>1892719</v>
      </c>
      <c r="AI617" s="3">
        <v>24645485</v>
      </c>
      <c r="AJ617" s="3">
        <v>784820</v>
      </c>
      <c r="AK617" s="3">
        <v>1273195</v>
      </c>
      <c r="AL617" s="3">
        <v>1191116</v>
      </c>
      <c r="AM617" s="3">
        <v>82079</v>
      </c>
      <c r="AN617" s="3">
        <v>488375</v>
      </c>
      <c r="AO617" s="3">
        <v>0</v>
      </c>
      <c r="AP617" s="3">
        <v>0</v>
      </c>
      <c r="AQ617" s="3">
        <v>488375</v>
      </c>
      <c r="AR617" s="3">
        <f>Tabela1[[#This Row],[Potrzeby finansowe 2027
w tym:]]+Tabela1[[#This Row],[Rozliczenie 2025 potrz. fin.]]</f>
        <v>25448828</v>
      </c>
      <c r="AS617" s="3">
        <v>0</v>
      </c>
      <c r="AT617" s="3">
        <v>0</v>
      </c>
      <c r="AU617" s="3"/>
      <c r="AV617" s="3"/>
      <c r="AW617" s="3"/>
      <c r="AX617" s="3"/>
      <c r="AY617" s="3"/>
      <c r="AZ617" s="3"/>
      <c r="BA617" s="3">
        <v>28626</v>
      </c>
      <c r="BB617" s="3">
        <v>0</v>
      </c>
      <c r="BC617" s="3">
        <v>0</v>
      </c>
      <c r="BD617" s="3">
        <v>0</v>
      </c>
      <c r="BE617" s="3">
        <v>573.6</v>
      </c>
      <c r="BF617" s="3">
        <v>0</v>
      </c>
      <c r="BG617" s="3">
        <v>1124157</v>
      </c>
      <c r="BH617" s="3">
        <v>10563</v>
      </c>
      <c r="BI617" s="3">
        <v>709962</v>
      </c>
      <c r="BJ617" s="3">
        <v>10909864.08</v>
      </c>
      <c r="BK617" s="3">
        <v>8115537.0899999999</v>
      </c>
      <c r="BL617" s="3">
        <v>1364951.48</v>
      </c>
      <c r="BM617" s="3">
        <v>8447405</v>
      </c>
      <c r="BN617" s="53">
        <v>0.93110806450108663</v>
      </c>
      <c r="BO617" s="54">
        <v>4.5051690000000002E-4</v>
      </c>
      <c r="BP617" s="70">
        <v>11330</v>
      </c>
      <c r="BQ617" s="71"/>
      <c r="BR617" s="70"/>
      <c r="BS617" s="72"/>
      <c r="BT617" s="72"/>
      <c r="BU617" s="70">
        <v>37062835</v>
      </c>
      <c r="BV617" s="70">
        <v>3370851</v>
      </c>
      <c r="BW617" s="74">
        <v>1892719</v>
      </c>
      <c r="BX617" s="70">
        <v>42326405</v>
      </c>
    </row>
    <row r="618" spans="1:76" x14ac:dyDescent="0.3">
      <c r="A618" s="73" t="s">
        <v>10</v>
      </c>
      <c r="B618" s="2" t="s">
        <v>69</v>
      </c>
      <c r="C618" s="2" t="s">
        <v>16</v>
      </c>
      <c r="D618" s="2" t="s">
        <v>12</v>
      </c>
      <c r="E618" s="2" t="s">
        <v>15</v>
      </c>
      <c r="F618" s="17" t="str">
        <f>+Tabela1[[#This Row],[WK]]&amp;Tabela1[[#This Row],[PK]]&amp;Tabela1[[#This Row],[GK]]</f>
        <v>100301</v>
      </c>
      <c r="G618" s="2" t="s">
        <v>605</v>
      </c>
      <c r="H618" s="3">
        <v>228287727.5</v>
      </c>
      <c r="I618" s="4">
        <v>1.125</v>
      </c>
      <c r="J618" s="3">
        <v>256823693.44</v>
      </c>
      <c r="K618" s="4">
        <v>7.0000000000000007E-2</v>
      </c>
      <c r="L618" s="3">
        <v>17977659</v>
      </c>
      <c r="M618" s="3"/>
      <c r="N618" s="5"/>
      <c r="O618" s="3">
        <v>6448827.25</v>
      </c>
      <c r="P618" s="4">
        <v>1.125</v>
      </c>
      <c r="Q618" s="3">
        <v>7254930.6600000001</v>
      </c>
      <c r="R618" s="4">
        <v>1.6E-2</v>
      </c>
      <c r="S618" s="3">
        <v>116079</v>
      </c>
      <c r="T618" s="3"/>
      <c r="U618" s="5"/>
      <c r="V618" s="3">
        <v>9969724</v>
      </c>
      <c r="W618" s="5"/>
      <c r="X618" s="3">
        <v>14076010</v>
      </c>
      <c r="Y618" s="3">
        <v>0</v>
      </c>
      <c r="Z618" s="3">
        <v>40</v>
      </c>
      <c r="AA618" s="3">
        <v>1128323</v>
      </c>
      <c r="AB618" s="3">
        <v>10428870</v>
      </c>
      <c r="AC618" s="3">
        <v>2518777</v>
      </c>
      <c r="AD618" s="3">
        <v>4106286</v>
      </c>
      <c r="AE618" s="3">
        <v>0</v>
      </c>
      <c r="AF618" s="3">
        <v>17977659</v>
      </c>
      <c r="AG618" s="3">
        <v>116079</v>
      </c>
      <c r="AH618" s="3">
        <v>4106286</v>
      </c>
      <c r="AI618" s="3">
        <v>9969724</v>
      </c>
      <c r="AJ618" s="3">
        <v>306346</v>
      </c>
      <c r="AK618" s="3">
        <v>306346</v>
      </c>
      <c r="AL618" s="3">
        <v>383545</v>
      </c>
      <c r="AM618" s="3">
        <v>-77199</v>
      </c>
      <c r="AN618" s="3">
        <v>46055</v>
      </c>
      <c r="AO618" s="3">
        <v>0</v>
      </c>
      <c r="AP618" s="3">
        <v>-46055</v>
      </c>
      <c r="AQ618" s="3">
        <v>0</v>
      </c>
      <c r="AR618" s="3">
        <f>Tabela1[[#This Row],[Potrzeby finansowe 2027
w tym:]]+Tabela1[[#This Row],[Rozliczenie 2025 potrz. fin.]]</f>
        <v>14076010</v>
      </c>
      <c r="AS618" s="3">
        <v>0</v>
      </c>
      <c r="AT618" s="3">
        <v>0</v>
      </c>
      <c r="AU618" s="3"/>
      <c r="AV618" s="3"/>
      <c r="AW618" s="3"/>
      <c r="AX618" s="3"/>
      <c r="AY618" s="3"/>
      <c r="AZ618" s="3"/>
      <c r="BA618" s="3">
        <v>40</v>
      </c>
      <c r="BB618" s="3">
        <v>0</v>
      </c>
      <c r="BC618" s="3">
        <v>0.12</v>
      </c>
      <c r="BD618" s="3">
        <v>0</v>
      </c>
      <c r="BE618" s="3">
        <v>0</v>
      </c>
      <c r="BF618" s="3">
        <v>0</v>
      </c>
      <c r="BG618" s="3">
        <v>530099</v>
      </c>
      <c r="BH618" s="3">
        <v>4981</v>
      </c>
      <c r="BI618" s="3">
        <v>598224</v>
      </c>
      <c r="BJ618" s="3">
        <v>9192813.8449999988</v>
      </c>
      <c r="BK618" s="3">
        <v>5633715.7899999991</v>
      </c>
      <c r="BL618" s="3">
        <v>2470881.9500000002</v>
      </c>
      <c r="BM618" s="3">
        <v>9294628.3200000003</v>
      </c>
      <c r="BN618" s="53">
        <v>1.216705371049122</v>
      </c>
      <c r="BO618" s="54">
        <v>1.7553490000000001E-4</v>
      </c>
      <c r="BP618" s="70">
        <v>4414</v>
      </c>
      <c r="BQ618" s="71"/>
      <c r="BR618" s="70"/>
      <c r="BS618" s="72"/>
      <c r="BT618" s="72"/>
      <c r="BU618" s="70">
        <v>17977659</v>
      </c>
      <c r="BV618" s="70">
        <v>116079</v>
      </c>
      <c r="BW618" s="74">
        <v>4106286</v>
      </c>
      <c r="BX618" s="70">
        <v>22200024</v>
      </c>
    </row>
    <row r="619" spans="1:76" x14ac:dyDescent="0.3">
      <c r="A619" s="73" t="s">
        <v>10</v>
      </c>
      <c r="B619" s="2" t="s">
        <v>69</v>
      </c>
      <c r="C619" s="2" t="s">
        <v>16</v>
      </c>
      <c r="D619" s="2" t="s">
        <v>11</v>
      </c>
      <c r="E619" s="2" t="s">
        <v>19</v>
      </c>
      <c r="F619" s="17" t="str">
        <f>+Tabela1[[#This Row],[WK]]&amp;Tabela1[[#This Row],[PK]]&amp;Tabela1[[#This Row],[GK]]</f>
        <v>100302</v>
      </c>
      <c r="G619" s="2" t="s">
        <v>606</v>
      </c>
      <c r="H619" s="3">
        <v>1359420810.04</v>
      </c>
      <c r="I619" s="4">
        <v>1.125</v>
      </c>
      <c r="J619" s="3">
        <v>1529348411.3</v>
      </c>
      <c r="K619" s="4">
        <v>7.0000000000000007E-2</v>
      </c>
      <c r="L619" s="3">
        <v>107054389</v>
      </c>
      <c r="M619" s="3"/>
      <c r="N619" s="5"/>
      <c r="O619" s="3">
        <v>116150821.94999999</v>
      </c>
      <c r="P619" s="4">
        <v>1.125</v>
      </c>
      <c r="Q619" s="3">
        <v>130669674.69</v>
      </c>
      <c r="R619" s="4">
        <v>1.6E-2</v>
      </c>
      <c r="S619" s="3">
        <v>2090715</v>
      </c>
      <c r="T619" s="3"/>
      <c r="U619" s="5"/>
      <c r="V619" s="3">
        <v>62651525</v>
      </c>
      <c r="W619" s="5"/>
      <c r="X619" s="3">
        <v>50564302</v>
      </c>
      <c r="Y619" s="3">
        <v>0</v>
      </c>
      <c r="Z619" s="3">
        <v>27234</v>
      </c>
      <c r="AA619" s="3">
        <v>4350825</v>
      </c>
      <c r="AB619" s="3">
        <v>45791062</v>
      </c>
      <c r="AC619" s="3">
        <v>395181</v>
      </c>
      <c r="AD619" s="3">
        <v>0</v>
      </c>
      <c r="AE619" s="3">
        <v>0</v>
      </c>
      <c r="AF619" s="3">
        <v>107054389</v>
      </c>
      <c r="AG619" s="3">
        <v>2090715</v>
      </c>
      <c r="AH619" s="3">
        <v>0</v>
      </c>
      <c r="AI619" s="3">
        <v>62651525</v>
      </c>
      <c r="AJ619" s="3">
        <v>1176937</v>
      </c>
      <c r="AK619" s="3">
        <v>1361690</v>
      </c>
      <c r="AL619" s="3">
        <v>3833352</v>
      </c>
      <c r="AM619" s="3">
        <v>-2471662</v>
      </c>
      <c r="AN619" s="3">
        <v>184753</v>
      </c>
      <c r="AO619" s="3">
        <v>0</v>
      </c>
      <c r="AP619" s="3">
        <v>0</v>
      </c>
      <c r="AQ619" s="3">
        <v>184753</v>
      </c>
      <c r="AR619" s="3">
        <f>Tabela1[[#This Row],[Potrzeby finansowe 2027
w tym:]]+Tabela1[[#This Row],[Rozliczenie 2025 potrz. fin.]]</f>
        <v>50749055</v>
      </c>
      <c r="AS619" s="3">
        <v>0</v>
      </c>
      <c r="AT619" s="3">
        <v>0</v>
      </c>
      <c r="AU619" s="3"/>
      <c r="AV619" s="3"/>
      <c r="AW619" s="3"/>
      <c r="AX619" s="3"/>
      <c r="AY619" s="3"/>
      <c r="AZ619" s="3"/>
      <c r="BA619" s="3">
        <v>27234</v>
      </c>
      <c r="BB619" s="3">
        <v>0</v>
      </c>
      <c r="BC619" s="3">
        <v>0</v>
      </c>
      <c r="BD619" s="3">
        <v>0</v>
      </c>
      <c r="BE619" s="3">
        <v>545.71</v>
      </c>
      <c r="BF619" s="3">
        <v>0</v>
      </c>
      <c r="BG619" s="3">
        <v>2831197</v>
      </c>
      <c r="BH619" s="3">
        <v>26603</v>
      </c>
      <c r="BI619" s="3">
        <v>1519628</v>
      </c>
      <c r="BJ619" s="3">
        <v>23351885.727499999</v>
      </c>
      <c r="BK619" s="3">
        <v>16472149.719999999</v>
      </c>
      <c r="BL619" s="3">
        <v>3856231</v>
      </c>
      <c r="BM619" s="3">
        <v>19806482.030000001</v>
      </c>
      <c r="BN619" s="53">
        <v>1.082790073025377</v>
      </c>
      <c r="BO619" s="54">
        <v>9.7911169999999998E-4</v>
      </c>
      <c r="BP619" s="70">
        <v>24623</v>
      </c>
      <c r="BQ619" s="71"/>
      <c r="BR619" s="70"/>
      <c r="BS619" s="72"/>
      <c r="BT619" s="72"/>
      <c r="BU619" s="70">
        <v>107054389</v>
      </c>
      <c r="BV619" s="70">
        <v>2090715</v>
      </c>
      <c r="BW619" s="74">
        <v>0</v>
      </c>
      <c r="BX619" s="70">
        <v>109145104</v>
      </c>
    </row>
    <row r="620" spans="1:76" x14ac:dyDescent="0.3">
      <c r="A620" s="73" t="s">
        <v>10</v>
      </c>
      <c r="B620" s="2" t="s">
        <v>69</v>
      </c>
      <c r="C620" s="2" t="s">
        <v>16</v>
      </c>
      <c r="D620" s="2" t="s">
        <v>16</v>
      </c>
      <c r="E620" s="2" t="s">
        <v>15</v>
      </c>
      <c r="F620" s="17" t="str">
        <f>+Tabela1[[#This Row],[WK]]&amp;Tabela1[[#This Row],[PK]]&amp;Tabela1[[#This Row],[GK]]</f>
        <v>100303</v>
      </c>
      <c r="G620" s="2" t="s">
        <v>607</v>
      </c>
      <c r="H620" s="3">
        <v>271554801.49000001</v>
      </c>
      <c r="I620" s="4">
        <v>1.125</v>
      </c>
      <c r="J620" s="3">
        <v>305499151.68000001</v>
      </c>
      <c r="K620" s="4">
        <v>7.0000000000000007E-2</v>
      </c>
      <c r="L620" s="3">
        <v>21384941</v>
      </c>
      <c r="M620" s="3"/>
      <c r="N620" s="5"/>
      <c r="O620" s="3">
        <v>20669636.59</v>
      </c>
      <c r="P620" s="4">
        <v>1.125</v>
      </c>
      <c r="Q620" s="3">
        <v>23253341.16</v>
      </c>
      <c r="R620" s="4">
        <v>1.6E-2</v>
      </c>
      <c r="S620" s="3">
        <v>372053</v>
      </c>
      <c r="T620" s="3"/>
      <c r="U620" s="5"/>
      <c r="V620" s="3">
        <v>13020965</v>
      </c>
      <c r="W620" s="5"/>
      <c r="X620" s="3">
        <v>19232349</v>
      </c>
      <c r="Y620" s="3">
        <v>2487130</v>
      </c>
      <c r="Z620" s="3">
        <v>185269</v>
      </c>
      <c r="AA620" s="3">
        <v>1017810</v>
      </c>
      <c r="AB620" s="3">
        <v>10836244</v>
      </c>
      <c r="AC620" s="3">
        <v>4705896</v>
      </c>
      <c r="AD620" s="3">
        <v>6211384</v>
      </c>
      <c r="AE620" s="3">
        <v>0</v>
      </c>
      <c r="AF620" s="3">
        <v>21384941</v>
      </c>
      <c r="AG620" s="3">
        <v>372053</v>
      </c>
      <c r="AH620" s="3">
        <v>6211384</v>
      </c>
      <c r="AI620" s="3">
        <v>13020965</v>
      </c>
      <c r="AJ620" s="3">
        <v>-586780</v>
      </c>
      <c r="AK620" s="3">
        <v>-586780</v>
      </c>
      <c r="AL620" s="3">
        <v>1431726</v>
      </c>
      <c r="AM620" s="3">
        <v>-2018506</v>
      </c>
      <c r="AN620" s="3">
        <v>-848283</v>
      </c>
      <c r="AO620" s="3">
        <v>0</v>
      </c>
      <c r="AP620" s="3">
        <v>848283</v>
      </c>
      <c r="AQ620" s="3">
        <v>0</v>
      </c>
      <c r="AR620" s="3">
        <f>Tabela1[[#This Row],[Potrzeby finansowe 2027
w tym:]]+Tabela1[[#This Row],[Rozliczenie 2025 potrz. fin.]]</f>
        <v>19232349</v>
      </c>
      <c r="AS620" s="3">
        <v>0</v>
      </c>
      <c r="AT620" s="3">
        <v>0</v>
      </c>
      <c r="AU620" s="3"/>
      <c r="AV620" s="3"/>
      <c r="AW620" s="3"/>
      <c r="AX620" s="3"/>
      <c r="AY620" s="3"/>
      <c r="AZ620" s="3"/>
      <c r="BA620" s="3">
        <v>185269</v>
      </c>
      <c r="BB620" s="3">
        <v>0</v>
      </c>
      <c r="BC620" s="3">
        <v>68.150000000000006</v>
      </c>
      <c r="BD620" s="3">
        <v>1317.92</v>
      </c>
      <c r="BE620" s="3">
        <v>622.26</v>
      </c>
      <c r="BF620" s="3">
        <v>0</v>
      </c>
      <c r="BG620" s="3">
        <v>653444</v>
      </c>
      <c r="BH620" s="3">
        <v>6140</v>
      </c>
      <c r="BI620" s="3">
        <v>364366</v>
      </c>
      <c r="BJ620" s="3">
        <v>5599155.182500001</v>
      </c>
      <c r="BK620" s="3">
        <v>3125669.9800000004</v>
      </c>
      <c r="BL620" s="3">
        <v>177869.82</v>
      </c>
      <c r="BM620" s="3">
        <v>9538201.1699999999</v>
      </c>
      <c r="BN620" s="53">
        <v>0.90008673512212867</v>
      </c>
      <c r="BO620" s="54">
        <v>2.3077570000000001E-4</v>
      </c>
      <c r="BP620" s="70">
        <v>5804</v>
      </c>
      <c r="BQ620" s="71"/>
      <c r="BR620" s="70"/>
      <c r="BS620" s="72"/>
      <c r="BT620" s="72"/>
      <c r="BU620" s="70">
        <v>21384941</v>
      </c>
      <c r="BV620" s="70">
        <v>372053</v>
      </c>
      <c r="BW620" s="74">
        <v>6211384</v>
      </c>
      <c r="BX620" s="70">
        <v>27968378</v>
      </c>
    </row>
    <row r="621" spans="1:76" x14ac:dyDescent="0.3">
      <c r="A621" s="73" t="s">
        <v>10</v>
      </c>
      <c r="B621" s="2" t="s">
        <v>69</v>
      </c>
      <c r="C621" s="2" t="s">
        <v>16</v>
      </c>
      <c r="D621" s="2" t="s">
        <v>18</v>
      </c>
      <c r="E621" s="2" t="s">
        <v>15</v>
      </c>
      <c r="F621" s="17" t="str">
        <f>+Tabela1[[#This Row],[WK]]&amp;Tabela1[[#This Row],[PK]]&amp;Tabela1[[#This Row],[GK]]</f>
        <v>100304</v>
      </c>
      <c r="G621" s="2" t="s">
        <v>608</v>
      </c>
      <c r="H621" s="3">
        <v>300622599.37</v>
      </c>
      <c r="I621" s="4">
        <v>1.125</v>
      </c>
      <c r="J621" s="3">
        <v>338200424.29000002</v>
      </c>
      <c r="K621" s="4">
        <v>7.0000000000000007E-2</v>
      </c>
      <c r="L621" s="3">
        <v>23674030</v>
      </c>
      <c r="M621" s="3"/>
      <c r="N621" s="5"/>
      <c r="O621" s="3">
        <v>8243508.5499999998</v>
      </c>
      <c r="P621" s="4">
        <v>1.125</v>
      </c>
      <c r="Q621" s="3">
        <v>9273947.1199999992</v>
      </c>
      <c r="R621" s="4">
        <v>1.6E-2</v>
      </c>
      <c r="S621" s="3">
        <v>148383</v>
      </c>
      <c r="T621" s="3"/>
      <c r="U621" s="5"/>
      <c r="V621" s="3">
        <v>13298953</v>
      </c>
      <c r="W621" s="5"/>
      <c r="X621" s="3">
        <v>22865357</v>
      </c>
      <c r="Y621" s="3">
        <v>3655318</v>
      </c>
      <c r="Z621" s="3">
        <v>1369764</v>
      </c>
      <c r="AA621" s="3">
        <v>1321433</v>
      </c>
      <c r="AB621" s="3">
        <v>12615694</v>
      </c>
      <c r="AC621" s="3">
        <v>3903148</v>
      </c>
      <c r="AD621" s="3">
        <v>9566404</v>
      </c>
      <c r="AE621" s="3">
        <v>0</v>
      </c>
      <c r="AF621" s="3">
        <v>23674030</v>
      </c>
      <c r="AG621" s="3">
        <v>148383</v>
      </c>
      <c r="AH621" s="3">
        <v>9566404</v>
      </c>
      <c r="AI621" s="3">
        <v>13298953</v>
      </c>
      <c r="AJ621" s="3">
        <v>319776</v>
      </c>
      <c r="AK621" s="3">
        <v>319776</v>
      </c>
      <c r="AL621" s="3">
        <v>1276159</v>
      </c>
      <c r="AM621" s="3">
        <v>-956383</v>
      </c>
      <c r="AN621" s="3">
        <v>-144082</v>
      </c>
      <c r="AO621" s="3">
        <v>0</v>
      </c>
      <c r="AP621" s="3">
        <v>144082</v>
      </c>
      <c r="AQ621" s="3">
        <v>0</v>
      </c>
      <c r="AR621" s="3">
        <f>Tabela1[[#This Row],[Potrzeby finansowe 2027
w tym:]]+Tabela1[[#This Row],[Rozliczenie 2025 potrz. fin.]]</f>
        <v>22865357</v>
      </c>
      <c r="AS621" s="3">
        <v>0</v>
      </c>
      <c r="AT621" s="3">
        <v>0</v>
      </c>
      <c r="AU621" s="3"/>
      <c r="AV621" s="3"/>
      <c r="AW621" s="3"/>
      <c r="AX621" s="3"/>
      <c r="AY621" s="3"/>
      <c r="AZ621" s="3"/>
      <c r="BA621" s="3">
        <v>1369764</v>
      </c>
      <c r="BB621" s="3">
        <v>0</v>
      </c>
      <c r="BC621" s="3">
        <v>2.84</v>
      </c>
      <c r="BD621" s="3">
        <v>13714.25</v>
      </c>
      <c r="BE621" s="3">
        <v>0</v>
      </c>
      <c r="BF621" s="3">
        <v>0</v>
      </c>
      <c r="BG621" s="3">
        <v>713679</v>
      </c>
      <c r="BH621" s="3">
        <v>6706</v>
      </c>
      <c r="BI621" s="3">
        <v>607754</v>
      </c>
      <c r="BJ621" s="3">
        <v>9339256.2375000007</v>
      </c>
      <c r="BK621" s="3">
        <v>5000967.9500000011</v>
      </c>
      <c r="BL621" s="3">
        <v>2825068.15</v>
      </c>
      <c r="BM621" s="3">
        <v>11703016.85</v>
      </c>
      <c r="BN621" s="53">
        <v>0.86813090474991383</v>
      </c>
      <c r="BO621" s="54">
        <v>2.5700879999999998E-4</v>
      </c>
      <c r="BP621" s="70">
        <v>6463</v>
      </c>
      <c r="BQ621" s="71"/>
      <c r="BR621" s="70"/>
      <c r="BS621" s="72"/>
      <c r="BT621" s="72"/>
      <c r="BU621" s="70">
        <v>23674030</v>
      </c>
      <c r="BV621" s="70">
        <v>148383</v>
      </c>
      <c r="BW621" s="74">
        <v>9566404</v>
      </c>
      <c r="BX621" s="70">
        <v>33388817</v>
      </c>
    </row>
    <row r="622" spans="1:76" x14ac:dyDescent="0.3">
      <c r="A622" s="73" t="s">
        <v>10</v>
      </c>
      <c r="B622" s="2" t="s">
        <v>69</v>
      </c>
      <c r="C622" s="2" t="s">
        <v>16</v>
      </c>
      <c r="D622" s="2" t="s">
        <v>21</v>
      </c>
      <c r="E622" s="2" t="s">
        <v>15</v>
      </c>
      <c r="F622" s="17" t="str">
        <f>+Tabela1[[#This Row],[WK]]&amp;Tabela1[[#This Row],[PK]]&amp;Tabela1[[#This Row],[GK]]</f>
        <v>100305</v>
      </c>
      <c r="G622" s="2" t="s">
        <v>609</v>
      </c>
      <c r="H622" s="3">
        <v>172670247.75</v>
      </c>
      <c r="I622" s="4">
        <v>1.125</v>
      </c>
      <c r="J622" s="3">
        <v>194254028.72</v>
      </c>
      <c r="K622" s="4">
        <v>7.0000000000000007E-2</v>
      </c>
      <c r="L622" s="3">
        <v>13597782</v>
      </c>
      <c r="M622" s="3"/>
      <c r="N622" s="5"/>
      <c r="O622" s="3">
        <v>3056012.57</v>
      </c>
      <c r="P622" s="4">
        <v>1.125</v>
      </c>
      <c r="Q622" s="3">
        <v>3438014.14</v>
      </c>
      <c r="R622" s="4">
        <v>1.6E-2</v>
      </c>
      <c r="S622" s="3">
        <v>55008</v>
      </c>
      <c r="T622" s="3"/>
      <c r="U622" s="5"/>
      <c r="V622" s="3">
        <v>6142160</v>
      </c>
      <c r="W622" s="5"/>
      <c r="X622" s="3">
        <v>10203609</v>
      </c>
      <c r="Y622" s="3">
        <v>0</v>
      </c>
      <c r="Z622" s="3">
        <v>0</v>
      </c>
      <c r="AA622" s="3">
        <v>821384</v>
      </c>
      <c r="AB622" s="3">
        <v>6871005</v>
      </c>
      <c r="AC622" s="3">
        <v>2511220</v>
      </c>
      <c r="AD622" s="3">
        <v>4061449</v>
      </c>
      <c r="AE622" s="3">
        <v>0</v>
      </c>
      <c r="AF622" s="3">
        <v>13597782</v>
      </c>
      <c r="AG622" s="3">
        <v>55008</v>
      </c>
      <c r="AH622" s="3">
        <v>4061449</v>
      </c>
      <c r="AI622" s="3">
        <v>6142160</v>
      </c>
      <c r="AJ622" s="3">
        <v>615127</v>
      </c>
      <c r="AK622" s="3">
        <v>615127</v>
      </c>
      <c r="AL622" s="3">
        <v>373497</v>
      </c>
      <c r="AM622" s="3">
        <v>241630</v>
      </c>
      <c r="AN622" s="3">
        <v>194132</v>
      </c>
      <c r="AO622" s="3">
        <v>0</v>
      </c>
      <c r="AP622" s="3">
        <v>-194132</v>
      </c>
      <c r="AQ622" s="3">
        <v>0</v>
      </c>
      <c r="AR622" s="3">
        <f>Tabela1[[#This Row],[Potrzeby finansowe 2027
w tym:]]+Tabela1[[#This Row],[Rozliczenie 2025 potrz. fin.]]</f>
        <v>10203609</v>
      </c>
      <c r="AS622" s="3">
        <v>0</v>
      </c>
      <c r="AT622" s="3">
        <v>0</v>
      </c>
      <c r="AU622" s="3"/>
      <c r="AV622" s="3"/>
      <c r="AW622" s="3"/>
      <c r="AX622" s="3"/>
      <c r="AY622" s="3"/>
      <c r="AZ622" s="3"/>
      <c r="BA622" s="3">
        <v>0</v>
      </c>
      <c r="BB622" s="3">
        <v>0</v>
      </c>
      <c r="BC622" s="3">
        <v>0</v>
      </c>
      <c r="BD622" s="3">
        <v>0</v>
      </c>
      <c r="BE622" s="3">
        <v>0</v>
      </c>
      <c r="BF622" s="3">
        <v>0</v>
      </c>
      <c r="BG622" s="3">
        <v>404092</v>
      </c>
      <c r="BH622" s="3">
        <v>3797</v>
      </c>
      <c r="BI622" s="3">
        <v>417292</v>
      </c>
      <c r="BJ622" s="3">
        <v>6412464.3200000003</v>
      </c>
      <c r="BK622" s="3">
        <v>3518726.2200000007</v>
      </c>
      <c r="BL622" s="3">
        <v>617605.18000000005</v>
      </c>
      <c r="BM622" s="3">
        <v>10339742.039999999</v>
      </c>
      <c r="BN622" s="53">
        <v>1.0732454790483386</v>
      </c>
      <c r="BO622" s="54">
        <v>1.3283779999999999E-4</v>
      </c>
      <c r="BP622" s="70">
        <v>3341</v>
      </c>
      <c r="BQ622" s="71"/>
      <c r="BR622" s="70"/>
      <c r="BS622" s="72"/>
      <c r="BT622" s="72"/>
      <c r="BU622" s="70">
        <v>13597782</v>
      </c>
      <c r="BV622" s="70">
        <v>55008</v>
      </c>
      <c r="BW622" s="74">
        <v>4061449</v>
      </c>
      <c r="BX622" s="70">
        <v>17714239</v>
      </c>
    </row>
    <row r="623" spans="1:76" x14ac:dyDescent="0.3">
      <c r="A623" s="73" t="s">
        <v>10</v>
      </c>
      <c r="B623" s="2" t="s">
        <v>69</v>
      </c>
      <c r="C623" s="2" t="s">
        <v>18</v>
      </c>
      <c r="D623" s="2" t="s">
        <v>12</v>
      </c>
      <c r="E623" s="2" t="s">
        <v>13</v>
      </c>
      <c r="F623" s="17" t="str">
        <f>+Tabela1[[#This Row],[WK]]&amp;Tabela1[[#This Row],[PK]]&amp;Tabela1[[#This Row],[GK]]</f>
        <v>100401</v>
      </c>
      <c r="G623" s="2" t="s">
        <v>610</v>
      </c>
      <c r="H623" s="3">
        <v>690097744</v>
      </c>
      <c r="I623" s="4">
        <v>1.125</v>
      </c>
      <c r="J623" s="3">
        <v>776359962</v>
      </c>
      <c r="K623" s="4">
        <v>7.0000000000000007E-2</v>
      </c>
      <c r="L623" s="3">
        <v>54345197</v>
      </c>
      <c r="M623" s="3"/>
      <c r="N623" s="5"/>
      <c r="O623" s="3">
        <v>127179253.63000001</v>
      </c>
      <c r="P623" s="4">
        <v>1.125</v>
      </c>
      <c r="Q623" s="3">
        <v>143076660.33000001</v>
      </c>
      <c r="R623" s="4">
        <v>1.6E-2</v>
      </c>
      <c r="S623" s="3">
        <v>2289227</v>
      </c>
      <c r="T623" s="3"/>
      <c r="U623" s="5"/>
      <c r="V623" s="3">
        <v>31398353</v>
      </c>
      <c r="W623" s="5"/>
      <c r="X623" s="3">
        <v>26241274</v>
      </c>
      <c r="Y623" s="3">
        <v>5368917</v>
      </c>
      <c r="Z623" s="3">
        <v>21671</v>
      </c>
      <c r="AA623" s="3">
        <v>1526343</v>
      </c>
      <c r="AB623" s="3">
        <v>19324343</v>
      </c>
      <c r="AC623" s="3">
        <v>0</v>
      </c>
      <c r="AD623" s="3">
        <v>2606627</v>
      </c>
      <c r="AE623" s="3">
        <v>0</v>
      </c>
      <c r="AF623" s="3">
        <v>54345197</v>
      </c>
      <c r="AG623" s="3">
        <v>2289227</v>
      </c>
      <c r="AH623" s="3">
        <v>2606627</v>
      </c>
      <c r="AI623" s="3">
        <v>31398353</v>
      </c>
      <c r="AJ623" s="3">
        <v>-687098</v>
      </c>
      <c r="AK623" s="3">
        <v>180907</v>
      </c>
      <c r="AL623" s="3">
        <v>1584684</v>
      </c>
      <c r="AM623" s="3">
        <v>-1403777</v>
      </c>
      <c r="AN623" s="3">
        <v>868005</v>
      </c>
      <c r="AO623" s="3">
        <v>0</v>
      </c>
      <c r="AP623" s="3">
        <v>0</v>
      </c>
      <c r="AQ623" s="3">
        <v>868005</v>
      </c>
      <c r="AR623" s="3">
        <f>Tabela1[[#This Row],[Potrzeby finansowe 2027
w tym:]]+Tabela1[[#This Row],[Rozliczenie 2025 potrz. fin.]]</f>
        <v>27109279</v>
      </c>
      <c r="AS623" s="3">
        <v>0</v>
      </c>
      <c r="AT623" s="3">
        <v>0</v>
      </c>
      <c r="AU623" s="3"/>
      <c r="AV623" s="3"/>
      <c r="AW623" s="3"/>
      <c r="AX623" s="3"/>
      <c r="AY623" s="3"/>
      <c r="AZ623" s="3"/>
      <c r="BA623" s="3">
        <v>21671</v>
      </c>
      <c r="BB623" s="3">
        <v>0</v>
      </c>
      <c r="BC623" s="3">
        <v>0</v>
      </c>
      <c r="BD623" s="3">
        <v>203.1</v>
      </c>
      <c r="BE623" s="3">
        <v>28.04</v>
      </c>
      <c r="BF623" s="3">
        <v>0</v>
      </c>
      <c r="BG623" s="3">
        <v>1345732</v>
      </c>
      <c r="BH623" s="3">
        <v>12645</v>
      </c>
      <c r="BI623" s="3">
        <v>180611</v>
      </c>
      <c r="BJ623" s="3">
        <v>2775417.5125000002</v>
      </c>
      <c r="BK623" s="3">
        <v>1189301.8600000003</v>
      </c>
      <c r="BL623" s="3">
        <v>1132723.03</v>
      </c>
      <c r="BM623" s="3">
        <v>4079016.55</v>
      </c>
      <c r="BN623" s="53">
        <v>0.9136920250319428</v>
      </c>
      <c r="BO623" s="54">
        <v>5.7674009999999999E-4</v>
      </c>
      <c r="BP623" s="70">
        <v>14504</v>
      </c>
      <c r="BQ623" s="71"/>
      <c r="BR623" s="70"/>
      <c r="BS623" s="72"/>
      <c r="BT623" s="72"/>
      <c r="BU623" s="70">
        <v>54345197</v>
      </c>
      <c r="BV623" s="70">
        <v>2289227</v>
      </c>
      <c r="BW623" s="74">
        <v>2606627</v>
      </c>
      <c r="BX623" s="70">
        <v>59241051</v>
      </c>
    </row>
    <row r="624" spans="1:76" x14ac:dyDescent="0.3">
      <c r="A624" s="73" t="s">
        <v>10</v>
      </c>
      <c r="B624" s="2" t="s">
        <v>69</v>
      </c>
      <c r="C624" s="2" t="s">
        <v>18</v>
      </c>
      <c r="D624" s="2" t="s">
        <v>11</v>
      </c>
      <c r="E624" s="2" t="s">
        <v>15</v>
      </c>
      <c r="F624" s="17" t="str">
        <f>+Tabela1[[#This Row],[WK]]&amp;Tabela1[[#This Row],[PK]]&amp;Tabela1[[#This Row],[GK]]</f>
        <v>100402</v>
      </c>
      <c r="G624" s="2" t="s">
        <v>611</v>
      </c>
      <c r="H624" s="3">
        <v>147519219.47</v>
      </c>
      <c r="I624" s="4">
        <v>1.125</v>
      </c>
      <c r="J624" s="3">
        <v>165959121.90000001</v>
      </c>
      <c r="K624" s="4">
        <v>7.0000000000000007E-2</v>
      </c>
      <c r="L624" s="3">
        <v>11617139</v>
      </c>
      <c r="M624" s="3"/>
      <c r="N624" s="5"/>
      <c r="O624" s="3">
        <v>82894323.560000002</v>
      </c>
      <c r="P624" s="4">
        <v>1.125</v>
      </c>
      <c r="Q624" s="3">
        <v>93256114.010000005</v>
      </c>
      <c r="R624" s="4">
        <v>1.6E-2</v>
      </c>
      <c r="S624" s="3">
        <v>1492098</v>
      </c>
      <c r="T624" s="3"/>
      <c r="U624" s="5"/>
      <c r="V624" s="3">
        <v>8679811</v>
      </c>
      <c r="W624" s="5"/>
      <c r="X624" s="3">
        <v>6837281</v>
      </c>
      <c r="Y624" s="3">
        <v>1426416</v>
      </c>
      <c r="Z624" s="3">
        <v>0</v>
      </c>
      <c r="AA624" s="3">
        <v>857796</v>
      </c>
      <c r="AB624" s="3">
        <v>4553069</v>
      </c>
      <c r="AC624" s="3">
        <v>0</v>
      </c>
      <c r="AD624" s="3">
        <v>0</v>
      </c>
      <c r="AE624" s="3">
        <v>0</v>
      </c>
      <c r="AF624" s="3">
        <v>11617139</v>
      </c>
      <c r="AG624" s="3">
        <v>1492098</v>
      </c>
      <c r="AH624" s="3">
        <v>0</v>
      </c>
      <c r="AI624" s="3">
        <v>8679811</v>
      </c>
      <c r="AJ624" s="3">
        <v>188501</v>
      </c>
      <c r="AK624" s="3">
        <v>-31243</v>
      </c>
      <c r="AL624" s="3">
        <v>1123396</v>
      </c>
      <c r="AM624" s="3">
        <v>-1154639</v>
      </c>
      <c r="AN624" s="3">
        <v>-219744</v>
      </c>
      <c r="AO624" s="3">
        <v>0</v>
      </c>
      <c r="AP624" s="3">
        <v>0</v>
      </c>
      <c r="AQ624" s="3">
        <v>-219744</v>
      </c>
      <c r="AR624" s="3">
        <f>Tabela1[[#This Row],[Potrzeby finansowe 2027
w tym:]]+Tabela1[[#This Row],[Rozliczenie 2025 potrz. fin.]]</f>
        <v>6617537</v>
      </c>
      <c r="AS624" s="3">
        <v>0</v>
      </c>
      <c r="AT624" s="3">
        <v>0</v>
      </c>
      <c r="AU624" s="3"/>
      <c r="AV624" s="3"/>
      <c r="AW624" s="3"/>
      <c r="AX624" s="3"/>
      <c r="AY624" s="3"/>
      <c r="AZ624" s="3"/>
      <c r="BA624" s="3">
        <v>0</v>
      </c>
      <c r="BB624" s="3">
        <v>0</v>
      </c>
      <c r="BC624" s="3">
        <v>0</v>
      </c>
      <c r="BD624" s="3">
        <v>0</v>
      </c>
      <c r="BE624" s="3">
        <v>0</v>
      </c>
      <c r="BF624" s="3">
        <v>0</v>
      </c>
      <c r="BG624" s="3">
        <v>377782</v>
      </c>
      <c r="BH624" s="3">
        <v>3531</v>
      </c>
      <c r="BI624" s="3">
        <v>480014</v>
      </c>
      <c r="BJ624" s="3">
        <v>7376292.7475000005</v>
      </c>
      <c r="BK624" s="3">
        <v>3945284.7600000007</v>
      </c>
      <c r="BL624" s="3">
        <v>3451674.66</v>
      </c>
      <c r="BM624" s="3">
        <v>6820682.6299999999</v>
      </c>
      <c r="BN624" s="53">
        <v>0.9242065601596674</v>
      </c>
      <c r="BO624" s="54">
        <v>1.744828E-4</v>
      </c>
      <c r="BP624" s="70">
        <v>4388</v>
      </c>
      <c r="BQ624" s="71"/>
      <c r="BR624" s="70"/>
      <c r="BS624" s="72"/>
      <c r="BT624" s="72"/>
      <c r="BU624" s="70">
        <v>11617139</v>
      </c>
      <c r="BV624" s="70">
        <v>1492098</v>
      </c>
      <c r="BW624" s="74">
        <v>0</v>
      </c>
      <c r="BX624" s="70">
        <v>13109237</v>
      </c>
    </row>
    <row r="625" spans="1:76" x14ac:dyDescent="0.3">
      <c r="A625" s="73" t="s">
        <v>10</v>
      </c>
      <c r="B625" s="2" t="s">
        <v>69</v>
      </c>
      <c r="C625" s="2" t="s">
        <v>18</v>
      </c>
      <c r="D625" s="2" t="s">
        <v>16</v>
      </c>
      <c r="E625" s="2" t="s">
        <v>15</v>
      </c>
      <c r="F625" s="17" t="str">
        <f>+Tabela1[[#This Row],[WK]]&amp;Tabela1[[#This Row],[PK]]&amp;Tabela1[[#This Row],[GK]]</f>
        <v>100403</v>
      </c>
      <c r="G625" s="2" t="s">
        <v>612</v>
      </c>
      <c r="H625" s="3">
        <v>144761620.62</v>
      </c>
      <c r="I625" s="4">
        <v>1.125</v>
      </c>
      <c r="J625" s="3">
        <v>162856823.19999999</v>
      </c>
      <c r="K625" s="4">
        <v>7.0000000000000007E-2</v>
      </c>
      <c r="L625" s="3">
        <v>11399978</v>
      </c>
      <c r="M625" s="3"/>
      <c r="N625" s="5"/>
      <c r="O625" s="3">
        <v>5703410.5099999998</v>
      </c>
      <c r="P625" s="4">
        <v>1.125</v>
      </c>
      <c r="Q625" s="3">
        <v>6416336.8200000003</v>
      </c>
      <c r="R625" s="4">
        <v>1.6E-2</v>
      </c>
      <c r="S625" s="3">
        <v>102661</v>
      </c>
      <c r="T625" s="3"/>
      <c r="U625" s="5"/>
      <c r="V625" s="3">
        <v>7057348</v>
      </c>
      <c r="W625" s="5"/>
      <c r="X625" s="3">
        <v>14948229</v>
      </c>
      <c r="Y625" s="3">
        <v>4894651</v>
      </c>
      <c r="Z625" s="3">
        <v>113155</v>
      </c>
      <c r="AA625" s="3">
        <v>709324</v>
      </c>
      <c r="AB625" s="3">
        <v>7509171</v>
      </c>
      <c r="AC625" s="3">
        <v>1721928</v>
      </c>
      <c r="AD625" s="3">
        <v>7890881</v>
      </c>
      <c r="AE625" s="3">
        <v>0</v>
      </c>
      <c r="AF625" s="3">
        <v>11399978</v>
      </c>
      <c r="AG625" s="3">
        <v>102661</v>
      </c>
      <c r="AH625" s="3">
        <v>7890881</v>
      </c>
      <c r="AI625" s="3">
        <v>7057348</v>
      </c>
      <c r="AJ625" s="3">
        <v>496844</v>
      </c>
      <c r="AK625" s="3">
        <v>496844</v>
      </c>
      <c r="AL625" s="3">
        <v>673250</v>
      </c>
      <c r="AM625" s="3">
        <v>-176406</v>
      </c>
      <c r="AN625" s="3">
        <v>-316083</v>
      </c>
      <c r="AO625" s="3">
        <v>0</v>
      </c>
      <c r="AP625" s="3">
        <v>316083</v>
      </c>
      <c r="AQ625" s="3">
        <v>0</v>
      </c>
      <c r="AR625" s="3">
        <f>Tabela1[[#This Row],[Potrzeby finansowe 2027
w tym:]]+Tabela1[[#This Row],[Rozliczenie 2025 potrz. fin.]]</f>
        <v>14948229</v>
      </c>
      <c r="AS625" s="3">
        <v>0</v>
      </c>
      <c r="AT625" s="3">
        <v>0</v>
      </c>
      <c r="AU625" s="3"/>
      <c r="AV625" s="3"/>
      <c r="AW625" s="3"/>
      <c r="AX625" s="3"/>
      <c r="AY625" s="3"/>
      <c r="AZ625" s="3"/>
      <c r="BA625" s="3">
        <v>113155</v>
      </c>
      <c r="BB625" s="3">
        <v>0</v>
      </c>
      <c r="BC625" s="3">
        <v>0</v>
      </c>
      <c r="BD625" s="3">
        <v>977.5</v>
      </c>
      <c r="BE625" s="3">
        <v>312.39999999999998</v>
      </c>
      <c r="BF625" s="3">
        <v>0</v>
      </c>
      <c r="BG625" s="3">
        <v>445490</v>
      </c>
      <c r="BH625" s="3">
        <v>4186</v>
      </c>
      <c r="BI625" s="3">
        <v>263834</v>
      </c>
      <c r="BJ625" s="3">
        <v>4054297.54</v>
      </c>
      <c r="BK625" s="3">
        <v>2213332.41</v>
      </c>
      <c r="BL625" s="3">
        <v>1527437.73</v>
      </c>
      <c r="BM625" s="3">
        <v>4308985.0599999996</v>
      </c>
      <c r="BN625" s="53">
        <v>0.73545787750762437</v>
      </c>
      <c r="BO625" s="54">
        <v>1.616725E-4</v>
      </c>
      <c r="BP625" s="70">
        <v>4066</v>
      </c>
      <c r="BQ625" s="71"/>
      <c r="BR625" s="70"/>
      <c r="BS625" s="72"/>
      <c r="BT625" s="72"/>
      <c r="BU625" s="70">
        <v>11399978</v>
      </c>
      <c r="BV625" s="70">
        <v>102661</v>
      </c>
      <c r="BW625" s="74">
        <v>7890881</v>
      </c>
      <c r="BX625" s="70">
        <v>19393520</v>
      </c>
    </row>
    <row r="626" spans="1:76" x14ac:dyDescent="0.3">
      <c r="A626" s="73" t="s">
        <v>10</v>
      </c>
      <c r="B626" s="2" t="s">
        <v>69</v>
      </c>
      <c r="C626" s="2" t="s">
        <v>18</v>
      </c>
      <c r="D626" s="2" t="s">
        <v>18</v>
      </c>
      <c r="E626" s="2" t="s">
        <v>15</v>
      </c>
      <c r="F626" s="17" t="str">
        <f>+Tabela1[[#This Row],[WK]]&amp;Tabela1[[#This Row],[PK]]&amp;Tabela1[[#This Row],[GK]]</f>
        <v>100404</v>
      </c>
      <c r="G626" s="2" t="s">
        <v>613</v>
      </c>
      <c r="H626" s="3">
        <v>194114887.46000001</v>
      </c>
      <c r="I626" s="4">
        <v>1.125</v>
      </c>
      <c r="J626" s="3">
        <v>218379248.38999999</v>
      </c>
      <c r="K626" s="4">
        <v>7.0000000000000007E-2</v>
      </c>
      <c r="L626" s="3">
        <v>15286547</v>
      </c>
      <c r="M626" s="3"/>
      <c r="N626" s="5"/>
      <c r="O626" s="3">
        <v>4188103.8499999996</v>
      </c>
      <c r="P626" s="4">
        <v>1.125</v>
      </c>
      <c r="Q626" s="3">
        <v>4711616.83</v>
      </c>
      <c r="R626" s="4">
        <v>1.6E-2</v>
      </c>
      <c r="S626" s="3">
        <v>75386</v>
      </c>
      <c r="T626" s="3"/>
      <c r="U626" s="5"/>
      <c r="V626" s="3">
        <v>11125600</v>
      </c>
      <c r="W626" s="5"/>
      <c r="X626" s="3">
        <v>21481392</v>
      </c>
      <c r="Y626" s="3">
        <v>8002653</v>
      </c>
      <c r="Z626" s="3">
        <v>72764</v>
      </c>
      <c r="AA626" s="3">
        <v>968545</v>
      </c>
      <c r="AB626" s="3">
        <v>10811324</v>
      </c>
      <c r="AC626" s="3">
        <v>1626106</v>
      </c>
      <c r="AD626" s="3">
        <v>10355792</v>
      </c>
      <c r="AE626" s="3">
        <v>0</v>
      </c>
      <c r="AF626" s="3">
        <v>15286547</v>
      </c>
      <c r="AG626" s="3">
        <v>75386</v>
      </c>
      <c r="AH626" s="3">
        <v>10355792</v>
      </c>
      <c r="AI626" s="3">
        <v>11125600</v>
      </c>
      <c r="AJ626" s="3">
        <v>1270909</v>
      </c>
      <c r="AK626" s="3">
        <v>1270909</v>
      </c>
      <c r="AL626" s="3">
        <v>1019178</v>
      </c>
      <c r="AM626" s="3">
        <v>251731</v>
      </c>
      <c r="AN626" s="3">
        <v>222369</v>
      </c>
      <c r="AO626" s="3">
        <v>0</v>
      </c>
      <c r="AP626" s="3">
        <v>-222369</v>
      </c>
      <c r="AQ626" s="3">
        <v>0</v>
      </c>
      <c r="AR626" s="3">
        <f>Tabela1[[#This Row],[Potrzeby finansowe 2027
w tym:]]+Tabela1[[#This Row],[Rozliczenie 2025 potrz. fin.]]</f>
        <v>21481392</v>
      </c>
      <c r="AS626" s="3">
        <v>0</v>
      </c>
      <c r="AT626" s="3">
        <v>0</v>
      </c>
      <c r="AU626" s="3"/>
      <c r="AV626" s="3"/>
      <c r="AW626" s="3"/>
      <c r="AX626" s="3"/>
      <c r="AY626" s="3"/>
      <c r="AZ626" s="3"/>
      <c r="BA626" s="3">
        <v>72764</v>
      </c>
      <c r="BB626" s="3">
        <v>0</v>
      </c>
      <c r="BC626" s="3">
        <v>0</v>
      </c>
      <c r="BD626" s="3">
        <v>560.41999999999996</v>
      </c>
      <c r="BE626" s="3">
        <v>337.22</v>
      </c>
      <c r="BF626" s="3">
        <v>0</v>
      </c>
      <c r="BG626" s="3">
        <v>554576</v>
      </c>
      <c r="BH626" s="3">
        <v>5211</v>
      </c>
      <c r="BI626" s="3">
        <v>413969</v>
      </c>
      <c r="BJ626" s="3">
        <v>6361389.4250000007</v>
      </c>
      <c r="BK626" s="3">
        <v>3506957.0500000007</v>
      </c>
      <c r="BL626" s="3">
        <v>1024910.44</v>
      </c>
      <c r="BM626" s="3">
        <v>9367908.6199999992</v>
      </c>
      <c r="BN626" s="53">
        <v>0.69113902800705085</v>
      </c>
      <c r="BO626" s="54">
        <v>2.207679E-4</v>
      </c>
      <c r="BP626" s="70">
        <v>5552</v>
      </c>
      <c r="BQ626" s="71"/>
      <c r="BR626" s="70"/>
      <c r="BS626" s="72"/>
      <c r="BT626" s="72"/>
      <c r="BU626" s="70">
        <v>15286547</v>
      </c>
      <c r="BV626" s="70">
        <v>75386</v>
      </c>
      <c r="BW626" s="74">
        <v>10355792</v>
      </c>
      <c r="BX626" s="70">
        <v>25717725</v>
      </c>
    </row>
    <row r="627" spans="1:76" x14ac:dyDescent="0.3">
      <c r="A627" s="73" t="s">
        <v>10</v>
      </c>
      <c r="B627" s="2" t="s">
        <v>69</v>
      </c>
      <c r="C627" s="2" t="s">
        <v>18</v>
      </c>
      <c r="D627" s="2" t="s">
        <v>21</v>
      </c>
      <c r="E627" s="2" t="s">
        <v>15</v>
      </c>
      <c r="F627" s="17" t="str">
        <f>+Tabela1[[#This Row],[WK]]&amp;Tabela1[[#This Row],[PK]]&amp;Tabela1[[#This Row],[GK]]</f>
        <v>100405</v>
      </c>
      <c r="G627" s="2" t="s">
        <v>610</v>
      </c>
      <c r="H627" s="3">
        <v>366199080.93000001</v>
      </c>
      <c r="I627" s="4">
        <v>1.125</v>
      </c>
      <c r="J627" s="3">
        <v>411973966.05000001</v>
      </c>
      <c r="K627" s="4">
        <v>7.0000000000000007E-2</v>
      </c>
      <c r="L627" s="3">
        <v>28838178</v>
      </c>
      <c r="M627" s="3"/>
      <c r="N627" s="5"/>
      <c r="O627" s="3">
        <v>33748711.460000001</v>
      </c>
      <c r="P627" s="4">
        <v>1.125</v>
      </c>
      <c r="Q627" s="3">
        <v>37967300.390000001</v>
      </c>
      <c r="R627" s="4">
        <v>1.6E-2</v>
      </c>
      <c r="S627" s="3">
        <v>607477</v>
      </c>
      <c r="T627" s="3"/>
      <c r="U627" s="5"/>
      <c r="V627" s="3">
        <v>17779995</v>
      </c>
      <c r="W627" s="5"/>
      <c r="X627" s="3">
        <v>22386971</v>
      </c>
      <c r="Y627" s="3">
        <v>0</v>
      </c>
      <c r="Z627" s="3">
        <v>295436</v>
      </c>
      <c r="AA627" s="3">
        <v>1476415</v>
      </c>
      <c r="AB627" s="3">
        <v>14504493</v>
      </c>
      <c r="AC627" s="3">
        <v>6110627</v>
      </c>
      <c r="AD627" s="3">
        <v>4127867</v>
      </c>
      <c r="AE627" s="3">
        <v>0</v>
      </c>
      <c r="AF627" s="3">
        <v>28838178</v>
      </c>
      <c r="AG627" s="3">
        <v>607477</v>
      </c>
      <c r="AH627" s="3">
        <v>4127867</v>
      </c>
      <c r="AI627" s="3">
        <v>17779995</v>
      </c>
      <c r="AJ627" s="3">
        <v>122810</v>
      </c>
      <c r="AK627" s="3">
        <v>-356299</v>
      </c>
      <c r="AL627" s="3">
        <v>1229373</v>
      </c>
      <c r="AM627" s="3">
        <v>-1585672</v>
      </c>
      <c r="AN627" s="3">
        <v>-787309</v>
      </c>
      <c r="AO627" s="3">
        <v>0</v>
      </c>
      <c r="AP627" s="3">
        <v>308200</v>
      </c>
      <c r="AQ627" s="3">
        <v>-479109</v>
      </c>
      <c r="AR627" s="3">
        <f>Tabela1[[#This Row],[Potrzeby finansowe 2027
w tym:]]+Tabela1[[#This Row],[Rozliczenie 2025 potrz. fin.]]</f>
        <v>21907862</v>
      </c>
      <c r="AS627" s="3">
        <v>0</v>
      </c>
      <c r="AT627" s="3">
        <v>0</v>
      </c>
      <c r="AU627" s="3"/>
      <c r="AV627" s="3"/>
      <c r="AW627" s="3"/>
      <c r="AX627" s="3"/>
      <c r="AY627" s="3"/>
      <c r="AZ627" s="3"/>
      <c r="BA627" s="3">
        <v>295436</v>
      </c>
      <c r="BB627" s="3">
        <v>0</v>
      </c>
      <c r="BC627" s="3">
        <v>0</v>
      </c>
      <c r="BD627" s="3">
        <v>2584.2800000000002</v>
      </c>
      <c r="BE627" s="3">
        <v>751.41</v>
      </c>
      <c r="BF627" s="3">
        <v>0</v>
      </c>
      <c r="BG627" s="3">
        <v>861396</v>
      </c>
      <c r="BH627" s="3">
        <v>8094</v>
      </c>
      <c r="BI627" s="3">
        <v>615019</v>
      </c>
      <c r="BJ627" s="3">
        <v>9450893.932500001</v>
      </c>
      <c r="BK627" s="3">
        <v>6789141.5300000012</v>
      </c>
      <c r="BL627" s="3">
        <v>709513.92</v>
      </c>
      <c r="BM627" s="3">
        <v>9227981.7699999996</v>
      </c>
      <c r="BN627" s="53">
        <v>1.0786584967777437</v>
      </c>
      <c r="BO627" s="54">
        <v>2.9895110000000003E-4</v>
      </c>
      <c r="BP627" s="70">
        <v>7518</v>
      </c>
      <c r="BQ627" s="71"/>
      <c r="BR627" s="70"/>
      <c r="BS627" s="72"/>
      <c r="BT627" s="72"/>
      <c r="BU627" s="70">
        <v>28838178</v>
      </c>
      <c r="BV627" s="70">
        <v>607477</v>
      </c>
      <c r="BW627" s="74">
        <v>4127867</v>
      </c>
      <c r="BX627" s="70">
        <v>33573522</v>
      </c>
    </row>
    <row r="628" spans="1:76" x14ac:dyDescent="0.3">
      <c r="A628" s="73" t="s">
        <v>10</v>
      </c>
      <c r="B628" s="2" t="s">
        <v>69</v>
      </c>
      <c r="C628" s="2" t="s">
        <v>18</v>
      </c>
      <c r="D628" s="2" t="s">
        <v>23</v>
      </c>
      <c r="E628" s="2" t="s">
        <v>19</v>
      </c>
      <c r="F628" s="17" t="str">
        <f>+Tabela1[[#This Row],[WK]]&amp;Tabela1[[#This Row],[PK]]&amp;Tabela1[[#This Row],[GK]]</f>
        <v>100406</v>
      </c>
      <c r="G628" s="2" t="s">
        <v>614</v>
      </c>
      <c r="H628" s="3">
        <v>221714721.91999999</v>
      </c>
      <c r="I628" s="4">
        <v>1.125</v>
      </c>
      <c r="J628" s="3">
        <v>249429062.16</v>
      </c>
      <c r="K628" s="4">
        <v>7.0000000000000007E-2</v>
      </c>
      <c r="L628" s="3">
        <v>17460034</v>
      </c>
      <c r="M628" s="3"/>
      <c r="N628" s="5"/>
      <c r="O628" s="3">
        <v>10514820.23</v>
      </c>
      <c r="P628" s="4">
        <v>1.125</v>
      </c>
      <c r="Q628" s="3">
        <v>11829172.76</v>
      </c>
      <c r="R628" s="4">
        <v>1.6E-2</v>
      </c>
      <c r="S628" s="3">
        <v>189267</v>
      </c>
      <c r="T628" s="3"/>
      <c r="U628" s="5"/>
      <c r="V628" s="3">
        <v>10080706</v>
      </c>
      <c r="W628" s="5"/>
      <c r="X628" s="3">
        <v>14738524</v>
      </c>
      <c r="Y628" s="3">
        <v>0</v>
      </c>
      <c r="Z628" s="3">
        <v>276226</v>
      </c>
      <c r="AA628" s="3">
        <v>808229</v>
      </c>
      <c r="AB628" s="3">
        <v>10898182</v>
      </c>
      <c r="AC628" s="3">
        <v>2755887</v>
      </c>
      <c r="AD628" s="3">
        <v>4657817</v>
      </c>
      <c r="AE628" s="3">
        <v>0</v>
      </c>
      <c r="AF628" s="3">
        <v>17460034</v>
      </c>
      <c r="AG628" s="3">
        <v>189267</v>
      </c>
      <c r="AH628" s="3">
        <v>4657817</v>
      </c>
      <c r="AI628" s="3">
        <v>10080706</v>
      </c>
      <c r="AJ628" s="3">
        <v>756160</v>
      </c>
      <c r="AK628" s="3">
        <v>756160</v>
      </c>
      <c r="AL628" s="3">
        <v>368013</v>
      </c>
      <c r="AM628" s="3">
        <v>388147</v>
      </c>
      <c r="AN628" s="3">
        <v>216993</v>
      </c>
      <c r="AO628" s="3">
        <v>0</v>
      </c>
      <c r="AP628" s="3">
        <v>-216993</v>
      </c>
      <c r="AQ628" s="3">
        <v>0</v>
      </c>
      <c r="AR628" s="3">
        <f>Tabela1[[#This Row],[Potrzeby finansowe 2027
w tym:]]+Tabela1[[#This Row],[Rozliczenie 2025 potrz. fin.]]</f>
        <v>14738524</v>
      </c>
      <c r="AS628" s="3">
        <v>0</v>
      </c>
      <c r="AT628" s="3">
        <v>0</v>
      </c>
      <c r="AU628" s="3"/>
      <c r="AV628" s="3"/>
      <c r="AW628" s="3"/>
      <c r="AX628" s="3"/>
      <c r="AY628" s="3"/>
      <c r="AZ628" s="3"/>
      <c r="BA628" s="3">
        <v>276226</v>
      </c>
      <c r="BB628" s="3">
        <v>0</v>
      </c>
      <c r="BC628" s="3">
        <v>0</v>
      </c>
      <c r="BD628" s="3">
        <v>2750.45</v>
      </c>
      <c r="BE628" s="3">
        <v>34.14</v>
      </c>
      <c r="BF628" s="3">
        <v>0</v>
      </c>
      <c r="BG628" s="3">
        <v>577456</v>
      </c>
      <c r="BH628" s="3">
        <v>5426</v>
      </c>
      <c r="BI628" s="3">
        <v>230773</v>
      </c>
      <c r="BJ628" s="3">
        <v>3546250.8449999997</v>
      </c>
      <c r="BK628" s="3">
        <v>904296.88999999966</v>
      </c>
      <c r="BL628" s="3">
        <v>1967757.27</v>
      </c>
      <c r="BM628" s="3">
        <v>6632301.2800000003</v>
      </c>
      <c r="BN628" s="53">
        <v>1.0699159695214646</v>
      </c>
      <c r="BO628" s="54">
        <v>2.0993739999999999E-4</v>
      </c>
      <c r="BP628" s="70">
        <v>5280</v>
      </c>
      <c r="BQ628" s="71"/>
      <c r="BR628" s="70"/>
      <c r="BS628" s="72"/>
      <c r="BT628" s="72"/>
      <c r="BU628" s="70">
        <v>17460034</v>
      </c>
      <c r="BV628" s="70">
        <v>189267</v>
      </c>
      <c r="BW628" s="74">
        <v>4657817</v>
      </c>
      <c r="BX628" s="70">
        <v>22307118</v>
      </c>
    </row>
    <row r="629" spans="1:76" x14ac:dyDescent="0.3">
      <c r="A629" s="73" t="s">
        <v>10</v>
      </c>
      <c r="B629" s="2" t="s">
        <v>69</v>
      </c>
      <c r="C629" s="2" t="s">
        <v>18</v>
      </c>
      <c r="D629" s="2" t="s">
        <v>30</v>
      </c>
      <c r="E629" s="2" t="s">
        <v>15</v>
      </c>
      <c r="F629" s="17" t="str">
        <f>+Tabela1[[#This Row],[WK]]&amp;Tabela1[[#This Row],[PK]]&amp;Tabela1[[#This Row],[GK]]</f>
        <v>100407</v>
      </c>
      <c r="G629" s="2" t="s">
        <v>615</v>
      </c>
      <c r="H629" s="3">
        <v>144526128.38</v>
      </c>
      <c r="I629" s="4">
        <v>1.125</v>
      </c>
      <c r="J629" s="3">
        <v>162591894.43000001</v>
      </c>
      <c r="K629" s="4">
        <v>7.0000000000000007E-2</v>
      </c>
      <c r="L629" s="3">
        <v>11381433</v>
      </c>
      <c r="M629" s="3"/>
      <c r="N629" s="5"/>
      <c r="O629" s="3">
        <v>4891946.3499999996</v>
      </c>
      <c r="P629" s="4">
        <v>1.125</v>
      </c>
      <c r="Q629" s="3">
        <v>5503439.6399999997</v>
      </c>
      <c r="R629" s="4">
        <v>1.6E-2</v>
      </c>
      <c r="S629" s="3">
        <v>88055</v>
      </c>
      <c r="T629" s="3"/>
      <c r="U629" s="5"/>
      <c r="V629" s="3">
        <v>7919144</v>
      </c>
      <c r="W629" s="5"/>
      <c r="X629" s="3">
        <v>13950662</v>
      </c>
      <c r="Y629" s="3">
        <v>6149153</v>
      </c>
      <c r="Z629" s="3">
        <v>298465</v>
      </c>
      <c r="AA629" s="3">
        <v>627473</v>
      </c>
      <c r="AB629" s="3">
        <v>6509773</v>
      </c>
      <c r="AC629" s="3">
        <v>365798</v>
      </c>
      <c r="AD629" s="3">
        <v>6063705</v>
      </c>
      <c r="AE629" s="3">
        <v>0</v>
      </c>
      <c r="AF629" s="3">
        <v>11381433</v>
      </c>
      <c r="AG629" s="3">
        <v>88055</v>
      </c>
      <c r="AH629" s="3">
        <v>6063705</v>
      </c>
      <c r="AI629" s="3">
        <v>7919144</v>
      </c>
      <c r="AJ629" s="3">
        <v>205263</v>
      </c>
      <c r="AK629" s="3">
        <v>237449</v>
      </c>
      <c r="AL629" s="3">
        <v>573669</v>
      </c>
      <c r="AM629" s="3">
        <v>-336220</v>
      </c>
      <c r="AN629" s="3">
        <v>155584</v>
      </c>
      <c r="AO629" s="3">
        <v>0</v>
      </c>
      <c r="AP629" s="3">
        <v>-123398</v>
      </c>
      <c r="AQ629" s="3">
        <v>32186</v>
      </c>
      <c r="AR629" s="3">
        <f>Tabela1[[#This Row],[Potrzeby finansowe 2027
w tym:]]+Tabela1[[#This Row],[Rozliczenie 2025 potrz. fin.]]</f>
        <v>13982848</v>
      </c>
      <c r="AS629" s="3">
        <v>0</v>
      </c>
      <c r="AT629" s="3">
        <v>0</v>
      </c>
      <c r="AU629" s="3"/>
      <c r="AV629" s="3"/>
      <c r="AW629" s="3"/>
      <c r="AX629" s="3"/>
      <c r="AY629" s="3"/>
      <c r="AZ629" s="3"/>
      <c r="BA629" s="3">
        <v>298465</v>
      </c>
      <c r="BB629" s="3">
        <v>0</v>
      </c>
      <c r="BC629" s="3">
        <v>0</v>
      </c>
      <c r="BD629" s="3">
        <v>2947.83</v>
      </c>
      <c r="BE629" s="3">
        <v>85</v>
      </c>
      <c r="BF629" s="3">
        <v>0</v>
      </c>
      <c r="BG629" s="3">
        <v>379083</v>
      </c>
      <c r="BH629" s="3">
        <v>3562</v>
      </c>
      <c r="BI629" s="3">
        <v>248390</v>
      </c>
      <c r="BJ629" s="3">
        <v>3816970.0699999994</v>
      </c>
      <c r="BK629" s="3">
        <v>2149295.3899999997</v>
      </c>
      <c r="BL629" s="3">
        <v>0</v>
      </c>
      <c r="BM629" s="3">
        <v>6670698.7199999997</v>
      </c>
      <c r="BN629" s="53">
        <v>0.67339656603527231</v>
      </c>
      <c r="BO629" s="54">
        <v>1.5915300000000001E-4</v>
      </c>
      <c r="BP629" s="70">
        <v>4002</v>
      </c>
      <c r="BQ629" s="71"/>
      <c r="BR629" s="70"/>
      <c r="BS629" s="72"/>
      <c r="BT629" s="72"/>
      <c r="BU629" s="70">
        <v>11381433</v>
      </c>
      <c r="BV629" s="70">
        <v>88055</v>
      </c>
      <c r="BW629" s="74">
        <v>6063705</v>
      </c>
      <c r="BX629" s="70">
        <v>17533193</v>
      </c>
    </row>
    <row r="630" spans="1:76" x14ac:dyDescent="0.3">
      <c r="A630" s="73" t="s">
        <v>10</v>
      </c>
      <c r="B630" s="2" t="s">
        <v>69</v>
      </c>
      <c r="C630" s="2" t="s">
        <v>18</v>
      </c>
      <c r="D630" s="2" t="s">
        <v>54</v>
      </c>
      <c r="E630" s="2" t="s">
        <v>15</v>
      </c>
      <c r="F630" s="17" t="str">
        <f>+Tabela1[[#This Row],[WK]]&amp;Tabela1[[#This Row],[PK]]&amp;Tabela1[[#This Row],[GK]]</f>
        <v>100408</v>
      </c>
      <c r="G630" s="2" t="s">
        <v>616</v>
      </c>
      <c r="H630" s="3">
        <v>115254117.36</v>
      </c>
      <c r="I630" s="4">
        <v>1.125</v>
      </c>
      <c r="J630" s="3">
        <v>129660882.03</v>
      </c>
      <c r="K630" s="4">
        <v>7.0000000000000007E-2</v>
      </c>
      <c r="L630" s="3">
        <v>9076262</v>
      </c>
      <c r="M630" s="3"/>
      <c r="N630" s="5"/>
      <c r="O630" s="3">
        <v>3394411.71</v>
      </c>
      <c r="P630" s="4">
        <v>1.125</v>
      </c>
      <c r="Q630" s="3">
        <v>3818713.17</v>
      </c>
      <c r="R630" s="4">
        <v>1.6E-2</v>
      </c>
      <c r="S630" s="3">
        <v>61099</v>
      </c>
      <c r="T630" s="3"/>
      <c r="U630" s="5"/>
      <c r="V630" s="3">
        <v>5480345</v>
      </c>
      <c r="W630" s="5"/>
      <c r="X630" s="3">
        <v>10000267</v>
      </c>
      <c r="Y630" s="3">
        <v>2482721</v>
      </c>
      <c r="Z630" s="3">
        <v>62179</v>
      </c>
      <c r="AA630" s="3">
        <v>697217</v>
      </c>
      <c r="AB630" s="3">
        <v>5072450</v>
      </c>
      <c r="AC630" s="3">
        <v>1685700</v>
      </c>
      <c r="AD630" s="3">
        <v>4519923</v>
      </c>
      <c r="AE630" s="3">
        <v>0</v>
      </c>
      <c r="AF630" s="3">
        <v>9076262</v>
      </c>
      <c r="AG630" s="3">
        <v>61099</v>
      </c>
      <c r="AH630" s="3">
        <v>4519923</v>
      </c>
      <c r="AI630" s="3">
        <v>5480345</v>
      </c>
      <c r="AJ630" s="3">
        <v>738589</v>
      </c>
      <c r="AK630" s="3">
        <v>738589</v>
      </c>
      <c r="AL630" s="3">
        <v>226856</v>
      </c>
      <c r="AM630" s="3">
        <v>511733</v>
      </c>
      <c r="AN630" s="3">
        <v>-367722</v>
      </c>
      <c r="AO630" s="3">
        <v>0</v>
      </c>
      <c r="AP630" s="3">
        <v>367722</v>
      </c>
      <c r="AQ630" s="3">
        <v>0</v>
      </c>
      <c r="AR630" s="3">
        <f>Tabela1[[#This Row],[Potrzeby finansowe 2027
w tym:]]+Tabela1[[#This Row],[Rozliczenie 2025 potrz. fin.]]</f>
        <v>10000267</v>
      </c>
      <c r="AS630" s="3">
        <v>0</v>
      </c>
      <c r="AT630" s="3">
        <v>0</v>
      </c>
      <c r="AU630" s="3"/>
      <c r="AV630" s="3"/>
      <c r="AW630" s="3"/>
      <c r="AX630" s="3"/>
      <c r="AY630" s="3"/>
      <c r="AZ630" s="3"/>
      <c r="BA630" s="3">
        <v>62179</v>
      </c>
      <c r="BB630" s="3">
        <v>0</v>
      </c>
      <c r="BC630" s="3">
        <v>0</v>
      </c>
      <c r="BD630" s="3">
        <v>615.75</v>
      </c>
      <c r="BE630" s="3">
        <v>14.45</v>
      </c>
      <c r="BF630" s="3">
        <v>0</v>
      </c>
      <c r="BG630" s="3">
        <v>377782</v>
      </c>
      <c r="BH630" s="3">
        <v>2926</v>
      </c>
      <c r="BI630" s="3">
        <v>319435</v>
      </c>
      <c r="BJ630" s="3">
        <v>4908701.25</v>
      </c>
      <c r="BK630" s="3">
        <v>1995938.1799999997</v>
      </c>
      <c r="BL630" s="3">
        <v>2483454.7999999998</v>
      </c>
      <c r="BM630" s="3">
        <v>6684142.6799999997</v>
      </c>
      <c r="BN630" s="53">
        <v>0.80250132900590365</v>
      </c>
      <c r="BO630" s="54">
        <v>1.165463E-4</v>
      </c>
      <c r="BP630" s="70">
        <v>2931</v>
      </c>
      <c r="BQ630" s="71"/>
      <c r="BR630" s="70"/>
      <c r="BS630" s="72"/>
      <c r="BT630" s="72"/>
      <c r="BU630" s="70">
        <v>9076262</v>
      </c>
      <c r="BV630" s="70">
        <v>61099</v>
      </c>
      <c r="BW630" s="74">
        <v>4519923</v>
      </c>
      <c r="BX630" s="70">
        <v>13657284</v>
      </c>
    </row>
    <row r="631" spans="1:76" x14ac:dyDescent="0.3">
      <c r="A631" s="73" t="s">
        <v>10</v>
      </c>
      <c r="B631" s="2" t="s">
        <v>69</v>
      </c>
      <c r="C631" s="2" t="s">
        <v>21</v>
      </c>
      <c r="D631" s="2" t="s">
        <v>12</v>
      </c>
      <c r="E631" s="2" t="s">
        <v>13</v>
      </c>
      <c r="F631" s="17" t="str">
        <f>+Tabela1[[#This Row],[WK]]&amp;Tabela1[[#This Row],[PK]]&amp;Tabela1[[#This Row],[GK]]</f>
        <v>100501</v>
      </c>
      <c r="G631" s="2" t="s">
        <v>617</v>
      </c>
      <c r="H631" s="3">
        <v>1509801184.29</v>
      </c>
      <c r="I631" s="4">
        <v>1.125</v>
      </c>
      <c r="J631" s="3">
        <v>1698526332.3299999</v>
      </c>
      <c r="K631" s="4">
        <v>7.0000000000000007E-2</v>
      </c>
      <c r="L631" s="3">
        <v>118896843</v>
      </c>
      <c r="M631" s="3"/>
      <c r="N631" s="5"/>
      <c r="O631" s="3">
        <v>231059347.28</v>
      </c>
      <c r="P631" s="4">
        <v>1.125</v>
      </c>
      <c r="Q631" s="3">
        <v>259941765.69</v>
      </c>
      <c r="R631" s="4">
        <v>1.6E-2</v>
      </c>
      <c r="S631" s="3">
        <v>4159068</v>
      </c>
      <c r="T631" s="3"/>
      <c r="U631" s="5"/>
      <c r="V631" s="3">
        <v>64760085</v>
      </c>
      <c r="W631" s="5"/>
      <c r="X631" s="3">
        <v>55163612</v>
      </c>
      <c r="Y631" s="3">
        <v>0</v>
      </c>
      <c r="Z631" s="3">
        <v>32147</v>
      </c>
      <c r="AA631" s="3">
        <v>3862477</v>
      </c>
      <c r="AB631" s="3">
        <v>51268988</v>
      </c>
      <c r="AC631" s="3">
        <v>0</v>
      </c>
      <c r="AD631" s="3">
        <v>0</v>
      </c>
      <c r="AE631" s="3">
        <v>0</v>
      </c>
      <c r="AF631" s="3">
        <v>118896843</v>
      </c>
      <c r="AG631" s="3">
        <v>4159068</v>
      </c>
      <c r="AH631" s="3">
        <v>0</v>
      </c>
      <c r="AI631" s="3">
        <v>64760085</v>
      </c>
      <c r="AJ631" s="3">
        <v>978096</v>
      </c>
      <c r="AK631" s="3">
        <v>410270</v>
      </c>
      <c r="AL631" s="3">
        <v>3884329</v>
      </c>
      <c r="AM631" s="3">
        <v>-3474059</v>
      </c>
      <c r="AN631" s="3">
        <v>-567826</v>
      </c>
      <c r="AO631" s="3">
        <v>0</v>
      </c>
      <c r="AP631" s="3">
        <v>0</v>
      </c>
      <c r="AQ631" s="3">
        <v>-567826</v>
      </c>
      <c r="AR631" s="3">
        <f>Tabela1[[#This Row],[Potrzeby finansowe 2027
w tym:]]+Tabela1[[#This Row],[Rozliczenie 2025 potrz. fin.]]</f>
        <v>54595786</v>
      </c>
      <c r="AS631" s="3">
        <v>0</v>
      </c>
      <c r="AT631" s="3">
        <v>0</v>
      </c>
      <c r="AU631" s="3"/>
      <c r="AV631" s="3"/>
      <c r="AW631" s="3"/>
      <c r="AX631" s="3"/>
      <c r="AY631" s="3"/>
      <c r="AZ631" s="3"/>
      <c r="BA631" s="3">
        <v>32147</v>
      </c>
      <c r="BB631" s="3">
        <v>0</v>
      </c>
      <c r="BC631" s="3">
        <v>0</v>
      </c>
      <c r="BD631" s="3">
        <v>321.27</v>
      </c>
      <c r="BE631" s="3">
        <v>1.62</v>
      </c>
      <c r="BF631" s="3">
        <v>0</v>
      </c>
      <c r="BG631" s="3">
        <v>2693910</v>
      </c>
      <c r="BH631" s="3">
        <v>25313</v>
      </c>
      <c r="BI631" s="3">
        <v>1168567</v>
      </c>
      <c r="BJ631" s="3">
        <v>17957173.5075</v>
      </c>
      <c r="BK631" s="3">
        <v>12446396.059999999</v>
      </c>
      <c r="BL631" s="3">
        <v>1294070.56</v>
      </c>
      <c r="BM631" s="3">
        <v>19454968.670000002</v>
      </c>
      <c r="BN631" s="53">
        <v>1.1391082137228021</v>
      </c>
      <c r="BO631" s="54">
        <v>1.0446099E-3</v>
      </c>
      <c r="BP631" s="70">
        <v>26270</v>
      </c>
      <c r="BQ631" s="71"/>
      <c r="BR631" s="70"/>
      <c r="BS631" s="72"/>
      <c r="BT631" s="72"/>
      <c r="BU631" s="70">
        <v>118896843</v>
      </c>
      <c r="BV631" s="70">
        <v>4159068</v>
      </c>
      <c r="BW631" s="74">
        <v>0</v>
      </c>
      <c r="BX631" s="70">
        <v>123055911</v>
      </c>
    </row>
    <row r="632" spans="1:76" x14ac:dyDescent="0.3">
      <c r="A632" s="73" t="s">
        <v>10</v>
      </c>
      <c r="B632" s="2" t="s">
        <v>69</v>
      </c>
      <c r="C632" s="2" t="s">
        <v>21</v>
      </c>
      <c r="D632" s="2" t="s">
        <v>11</v>
      </c>
      <c r="E632" s="2" t="s">
        <v>15</v>
      </c>
      <c r="F632" s="17" t="str">
        <f>+Tabela1[[#This Row],[WK]]&amp;Tabela1[[#This Row],[PK]]&amp;Tabela1[[#This Row],[GK]]</f>
        <v>100502</v>
      </c>
      <c r="G632" s="2" t="s">
        <v>618</v>
      </c>
      <c r="H632" s="3">
        <v>182062667.97</v>
      </c>
      <c r="I632" s="4">
        <v>1.125</v>
      </c>
      <c r="J632" s="3">
        <v>204820501.47</v>
      </c>
      <c r="K632" s="4">
        <v>7.0000000000000007E-2</v>
      </c>
      <c r="L632" s="3">
        <v>14337435</v>
      </c>
      <c r="M632" s="3"/>
      <c r="N632" s="5"/>
      <c r="O632" s="3">
        <v>8949884.4199999999</v>
      </c>
      <c r="P632" s="4">
        <v>1.125</v>
      </c>
      <c r="Q632" s="3">
        <v>10068619.970000001</v>
      </c>
      <c r="R632" s="4">
        <v>1.6E-2</v>
      </c>
      <c r="S632" s="3">
        <v>161098</v>
      </c>
      <c r="T632" s="3"/>
      <c r="U632" s="5"/>
      <c r="V632" s="3">
        <v>9344562</v>
      </c>
      <c r="W632" s="5"/>
      <c r="X632" s="3">
        <v>18817868</v>
      </c>
      <c r="Y632" s="3">
        <v>4715508</v>
      </c>
      <c r="Z632" s="3">
        <v>1046664</v>
      </c>
      <c r="AA632" s="3">
        <v>896527</v>
      </c>
      <c r="AB632" s="3">
        <v>11477660</v>
      </c>
      <c r="AC632" s="3">
        <v>681509</v>
      </c>
      <c r="AD632" s="3">
        <v>9473306</v>
      </c>
      <c r="AE632" s="3">
        <v>0</v>
      </c>
      <c r="AF632" s="3">
        <v>14337435</v>
      </c>
      <c r="AG632" s="3">
        <v>161098</v>
      </c>
      <c r="AH632" s="3">
        <v>9473306</v>
      </c>
      <c r="AI632" s="3">
        <v>9344562</v>
      </c>
      <c r="AJ632" s="3">
        <v>437959</v>
      </c>
      <c r="AK632" s="3">
        <v>437959</v>
      </c>
      <c r="AL632" s="3">
        <v>529905</v>
      </c>
      <c r="AM632" s="3">
        <v>-91946</v>
      </c>
      <c r="AN632" s="3">
        <v>-1147388</v>
      </c>
      <c r="AO632" s="3">
        <v>0</v>
      </c>
      <c r="AP632" s="3">
        <v>1147388</v>
      </c>
      <c r="AQ632" s="3">
        <v>0</v>
      </c>
      <c r="AR632" s="3">
        <f>Tabela1[[#This Row],[Potrzeby finansowe 2027
w tym:]]+Tabela1[[#This Row],[Rozliczenie 2025 potrz. fin.]]</f>
        <v>18817868</v>
      </c>
      <c r="AS632" s="3">
        <v>0</v>
      </c>
      <c r="AT632" s="3">
        <v>0</v>
      </c>
      <c r="AU632" s="3"/>
      <c r="AV632" s="3"/>
      <c r="AW632" s="3"/>
      <c r="AX632" s="3"/>
      <c r="AY632" s="3"/>
      <c r="AZ632" s="3"/>
      <c r="BA632" s="3">
        <v>1046664</v>
      </c>
      <c r="BB632" s="3">
        <v>0</v>
      </c>
      <c r="BC632" s="3">
        <v>0</v>
      </c>
      <c r="BD632" s="3">
        <v>10485.99</v>
      </c>
      <c r="BE632" s="3">
        <v>1.1399999999999999</v>
      </c>
      <c r="BF632" s="3">
        <v>0</v>
      </c>
      <c r="BG632" s="3">
        <v>517647</v>
      </c>
      <c r="BH632" s="3">
        <v>4864</v>
      </c>
      <c r="BI632" s="3">
        <v>378880</v>
      </c>
      <c r="BJ632" s="3">
        <v>5822183.4400000013</v>
      </c>
      <c r="BK632" s="3">
        <v>3679163.9200000009</v>
      </c>
      <c r="BL632" s="3">
        <v>859466.06</v>
      </c>
      <c r="BM632" s="3">
        <v>6853145.96</v>
      </c>
      <c r="BN632" s="53">
        <v>0.78078770413064369</v>
      </c>
      <c r="BO632" s="54">
        <v>1.9514930000000001E-4</v>
      </c>
      <c r="BP632" s="70">
        <v>4908</v>
      </c>
      <c r="BQ632" s="71"/>
      <c r="BR632" s="70"/>
      <c r="BS632" s="72"/>
      <c r="BT632" s="72"/>
      <c r="BU632" s="70">
        <v>14337435</v>
      </c>
      <c r="BV632" s="70">
        <v>161098</v>
      </c>
      <c r="BW632" s="74">
        <v>9473306</v>
      </c>
      <c r="BX632" s="70">
        <v>23971839</v>
      </c>
    </row>
    <row r="633" spans="1:76" x14ac:dyDescent="0.3">
      <c r="A633" s="73" t="s">
        <v>10</v>
      </c>
      <c r="B633" s="2" t="s">
        <v>69</v>
      </c>
      <c r="C633" s="2" t="s">
        <v>21</v>
      </c>
      <c r="D633" s="2" t="s">
        <v>16</v>
      </c>
      <c r="E633" s="2" t="s">
        <v>15</v>
      </c>
      <c r="F633" s="17" t="str">
        <f>+Tabela1[[#This Row],[WK]]&amp;Tabela1[[#This Row],[PK]]&amp;Tabela1[[#This Row],[GK]]</f>
        <v>100503</v>
      </c>
      <c r="G633" s="2" t="s">
        <v>619</v>
      </c>
      <c r="H633" s="3">
        <v>100776839.20999999</v>
      </c>
      <c r="I633" s="4">
        <v>1.125</v>
      </c>
      <c r="J633" s="3">
        <v>113373944.11</v>
      </c>
      <c r="K633" s="4">
        <v>7.0000000000000007E-2</v>
      </c>
      <c r="L633" s="3">
        <v>7936176</v>
      </c>
      <c r="M633" s="3"/>
      <c r="N633" s="5"/>
      <c r="O633" s="3">
        <v>2689699.26</v>
      </c>
      <c r="P633" s="4">
        <v>1.125</v>
      </c>
      <c r="Q633" s="3">
        <v>3025911.67</v>
      </c>
      <c r="R633" s="4">
        <v>1.6E-2</v>
      </c>
      <c r="S633" s="3">
        <v>48415</v>
      </c>
      <c r="T633" s="3"/>
      <c r="U633" s="5"/>
      <c r="V633" s="3">
        <v>5213075</v>
      </c>
      <c r="W633" s="5"/>
      <c r="X633" s="3">
        <v>10231343</v>
      </c>
      <c r="Y633" s="3">
        <v>2023618</v>
      </c>
      <c r="Z633" s="3">
        <v>0</v>
      </c>
      <c r="AA633" s="3">
        <v>673654</v>
      </c>
      <c r="AB633" s="3">
        <v>5077519</v>
      </c>
      <c r="AC633" s="3">
        <v>2456552</v>
      </c>
      <c r="AD633" s="3">
        <v>5018268</v>
      </c>
      <c r="AE633" s="3">
        <v>0</v>
      </c>
      <c r="AF633" s="3">
        <v>7936176</v>
      </c>
      <c r="AG633" s="3">
        <v>48415</v>
      </c>
      <c r="AH633" s="3">
        <v>5018268</v>
      </c>
      <c r="AI633" s="3">
        <v>5213075</v>
      </c>
      <c r="AJ633" s="3">
        <v>488094</v>
      </c>
      <c r="AK633" s="3">
        <v>488094</v>
      </c>
      <c r="AL633" s="3">
        <v>543377</v>
      </c>
      <c r="AM633" s="3">
        <v>-55283</v>
      </c>
      <c r="AN633" s="3">
        <v>-111246</v>
      </c>
      <c r="AO633" s="3">
        <v>0</v>
      </c>
      <c r="AP633" s="3">
        <v>111246</v>
      </c>
      <c r="AQ633" s="3">
        <v>0</v>
      </c>
      <c r="AR633" s="3">
        <f>Tabela1[[#This Row],[Potrzeby finansowe 2027
w tym:]]+Tabela1[[#This Row],[Rozliczenie 2025 potrz. fin.]]</f>
        <v>10231343</v>
      </c>
      <c r="AS633" s="3">
        <v>0</v>
      </c>
      <c r="AT633" s="3">
        <v>0</v>
      </c>
      <c r="AU633" s="3"/>
      <c r="AV633" s="3"/>
      <c r="AW633" s="3"/>
      <c r="AX633" s="3"/>
      <c r="AY633" s="3"/>
      <c r="AZ633" s="3"/>
      <c r="BA633" s="3">
        <v>0</v>
      </c>
      <c r="BB633" s="3">
        <v>0</v>
      </c>
      <c r="BC633" s="3">
        <v>0</v>
      </c>
      <c r="BD633" s="3">
        <v>0</v>
      </c>
      <c r="BE633" s="3">
        <v>0</v>
      </c>
      <c r="BF633" s="3">
        <v>0</v>
      </c>
      <c r="BG633" s="3">
        <v>377782</v>
      </c>
      <c r="BH633" s="3">
        <v>2867</v>
      </c>
      <c r="BI633" s="3">
        <v>295872</v>
      </c>
      <c r="BJ633" s="3">
        <v>4546621.1274999995</v>
      </c>
      <c r="BK633" s="3">
        <v>2808227.0599999996</v>
      </c>
      <c r="BL633" s="3">
        <v>1945317.47</v>
      </c>
      <c r="BM633" s="3">
        <v>3062941.33</v>
      </c>
      <c r="BN633" s="53">
        <v>0.814095856299488</v>
      </c>
      <c r="BO633" s="54">
        <v>1.009543E-4</v>
      </c>
      <c r="BP633" s="70">
        <v>2538</v>
      </c>
      <c r="BQ633" s="71"/>
      <c r="BR633" s="70"/>
      <c r="BS633" s="72"/>
      <c r="BT633" s="72"/>
      <c r="BU633" s="70">
        <v>7936176</v>
      </c>
      <c r="BV633" s="70">
        <v>48415</v>
      </c>
      <c r="BW633" s="74">
        <v>5018268</v>
      </c>
      <c r="BX633" s="70">
        <v>13002859</v>
      </c>
    </row>
    <row r="634" spans="1:76" x14ac:dyDescent="0.3">
      <c r="A634" s="73" t="s">
        <v>10</v>
      </c>
      <c r="B634" s="2" t="s">
        <v>69</v>
      </c>
      <c r="C634" s="2" t="s">
        <v>21</v>
      </c>
      <c r="D634" s="2" t="s">
        <v>18</v>
      </c>
      <c r="E634" s="2" t="s">
        <v>15</v>
      </c>
      <c r="F634" s="17" t="str">
        <f>+Tabela1[[#This Row],[WK]]&amp;Tabela1[[#This Row],[PK]]&amp;Tabela1[[#This Row],[GK]]</f>
        <v>100504</v>
      </c>
      <c r="G634" s="2" t="s">
        <v>620</v>
      </c>
      <c r="H634" s="3">
        <v>197722721.03</v>
      </c>
      <c r="I634" s="4">
        <v>1.125</v>
      </c>
      <c r="J634" s="3">
        <v>222438061.16</v>
      </c>
      <c r="K634" s="4">
        <v>7.0000000000000007E-2</v>
      </c>
      <c r="L634" s="3">
        <v>15570664</v>
      </c>
      <c r="M634" s="3"/>
      <c r="N634" s="5"/>
      <c r="O634" s="3">
        <v>7330461.6200000001</v>
      </c>
      <c r="P634" s="4">
        <v>1.125</v>
      </c>
      <c r="Q634" s="3">
        <v>8246769.3200000003</v>
      </c>
      <c r="R634" s="4">
        <v>1.6E-2</v>
      </c>
      <c r="S634" s="3">
        <v>131948</v>
      </c>
      <c r="T634" s="3"/>
      <c r="U634" s="5"/>
      <c r="V634" s="3">
        <v>10638789</v>
      </c>
      <c r="W634" s="5"/>
      <c r="X634" s="3">
        <v>17942091</v>
      </c>
      <c r="Y634" s="3">
        <v>2604486</v>
      </c>
      <c r="Z634" s="3">
        <v>231800</v>
      </c>
      <c r="AA634" s="3">
        <v>806185</v>
      </c>
      <c r="AB634" s="3">
        <v>10392725</v>
      </c>
      <c r="AC634" s="3">
        <v>3906895</v>
      </c>
      <c r="AD634" s="3">
        <v>7303302</v>
      </c>
      <c r="AE634" s="3">
        <v>0</v>
      </c>
      <c r="AF634" s="3">
        <v>15570664</v>
      </c>
      <c r="AG634" s="3">
        <v>131948</v>
      </c>
      <c r="AH634" s="3">
        <v>7303302</v>
      </c>
      <c r="AI634" s="3">
        <v>10638789</v>
      </c>
      <c r="AJ634" s="3">
        <v>423171</v>
      </c>
      <c r="AK634" s="3">
        <v>423171</v>
      </c>
      <c r="AL634" s="3">
        <v>1031346</v>
      </c>
      <c r="AM634" s="3">
        <v>-608175</v>
      </c>
      <c r="AN634" s="3">
        <v>231109</v>
      </c>
      <c r="AO634" s="3">
        <v>0</v>
      </c>
      <c r="AP634" s="3">
        <v>-231109</v>
      </c>
      <c r="AQ634" s="3">
        <v>0</v>
      </c>
      <c r="AR634" s="3">
        <f>Tabela1[[#This Row],[Potrzeby finansowe 2027
w tym:]]+Tabela1[[#This Row],[Rozliczenie 2025 potrz. fin.]]</f>
        <v>17942091</v>
      </c>
      <c r="AS634" s="3">
        <v>0</v>
      </c>
      <c r="AT634" s="3">
        <v>0</v>
      </c>
      <c r="AU634" s="3"/>
      <c r="AV634" s="3"/>
      <c r="AW634" s="3"/>
      <c r="AX634" s="3"/>
      <c r="AY634" s="3"/>
      <c r="AZ634" s="3"/>
      <c r="BA634" s="3">
        <v>231800</v>
      </c>
      <c r="BB634" s="3">
        <v>0</v>
      </c>
      <c r="BC634" s="3">
        <v>0</v>
      </c>
      <c r="BD634" s="3">
        <v>2287.1799999999998</v>
      </c>
      <c r="BE634" s="3">
        <v>70.459999999999994</v>
      </c>
      <c r="BF634" s="3">
        <v>0</v>
      </c>
      <c r="BG634" s="3">
        <v>479760</v>
      </c>
      <c r="BH634" s="3">
        <v>4508</v>
      </c>
      <c r="BI634" s="3">
        <v>326425</v>
      </c>
      <c r="BJ634" s="3">
        <v>5016115.807500001</v>
      </c>
      <c r="BK634" s="3">
        <v>2363849.6700000009</v>
      </c>
      <c r="BL634" s="3">
        <v>1520469.88</v>
      </c>
      <c r="BM634" s="3">
        <v>7568124.79</v>
      </c>
      <c r="BN634" s="53">
        <v>0.86292120160786401</v>
      </c>
      <c r="BO634" s="54">
        <v>1.7618730000000001E-4</v>
      </c>
      <c r="BP634" s="70">
        <v>4430</v>
      </c>
      <c r="BQ634" s="71"/>
      <c r="BR634" s="70"/>
      <c r="BS634" s="72"/>
      <c r="BT634" s="72"/>
      <c r="BU634" s="70">
        <v>15570664</v>
      </c>
      <c r="BV634" s="70">
        <v>131948</v>
      </c>
      <c r="BW634" s="74">
        <v>7303302</v>
      </c>
      <c r="BX634" s="70">
        <v>23005914</v>
      </c>
    </row>
    <row r="635" spans="1:76" x14ac:dyDescent="0.3">
      <c r="A635" s="73" t="s">
        <v>10</v>
      </c>
      <c r="B635" s="2" t="s">
        <v>69</v>
      </c>
      <c r="C635" s="2" t="s">
        <v>21</v>
      </c>
      <c r="D635" s="2" t="s">
        <v>21</v>
      </c>
      <c r="E635" s="2" t="s">
        <v>15</v>
      </c>
      <c r="F635" s="17" t="str">
        <f>+Tabela1[[#This Row],[WK]]&amp;Tabela1[[#This Row],[PK]]&amp;Tabela1[[#This Row],[GK]]</f>
        <v>100505</v>
      </c>
      <c r="G635" s="2" t="s">
        <v>621</v>
      </c>
      <c r="H635" s="3">
        <v>99897636.959999993</v>
      </c>
      <c r="I635" s="4">
        <v>1.125</v>
      </c>
      <c r="J635" s="3">
        <v>112384841.58</v>
      </c>
      <c r="K635" s="4">
        <v>7.0000000000000007E-2</v>
      </c>
      <c r="L635" s="3">
        <v>7866939</v>
      </c>
      <c r="M635" s="3"/>
      <c r="N635" s="5"/>
      <c r="O635" s="3">
        <v>2297752.08</v>
      </c>
      <c r="P635" s="4">
        <v>1.125</v>
      </c>
      <c r="Q635" s="3">
        <v>2584971.09</v>
      </c>
      <c r="R635" s="4">
        <v>1.6E-2</v>
      </c>
      <c r="S635" s="3">
        <v>41360</v>
      </c>
      <c r="T635" s="3"/>
      <c r="U635" s="5"/>
      <c r="V635" s="3">
        <v>5231289</v>
      </c>
      <c r="W635" s="5"/>
      <c r="X635" s="3">
        <v>11700615</v>
      </c>
      <c r="Y635" s="3">
        <v>3870711</v>
      </c>
      <c r="Z635" s="3">
        <v>16364</v>
      </c>
      <c r="AA635" s="3">
        <v>584863</v>
      </c>
      <c r="AB635" s="3">
        <v>5641700</v>
      </c>
      <c r="AC635" s="3">
        <v>1586977</v>
      </c>
      <c r="AD635" s="3">
        <v>6469326</v>
      </c>
      <c r="AE635" s="3">
        <v>0</v>
      </c>
      <c r="AF635" s="3">
        <v>7866939</v>
      </c>
      <c r="AG635" s="3">
        <v>41360</v>
      </c>
      <c r="AH635" s="3">
        <v>6469326</v>
      </c>
      <c r="AI635" s="3">
        <v>5231289</v>
      </c>
      <c r="AJ635" s="3">
        <v>347896</v>
      </c>
      <c r="AK635" s="3">
        <v>347896</v>
      </c>
      <c r="AL635" s="3">
        <v>262172</v>
      </c>
      <c r="AM635" s="3">
        <v>85724</v>
      </c>
      <c r="AN635" s="3">
        <v>-171735</v>
      </c>
      <c r="AO635" s="3">
        <v>0</v>
      </c>
      <c r="AP635" s="3">
        <v>171735</v>
      </c>
      <c r="AQ635" s="3">
        <v>0</v>
      </c>
      <c r="AR635" s="3">
        <f>Tabela1[[#This Row],[Potrzeby finansowe 2027
w tym:]]+Tabela1[[#This Row],[Rozliczenie 2025 potrz. fin.]]</f>
        <v>11700615</v>
      </c>
      <c r="AS635" s="3">
        <v>0</v>
      </c>
      <c r="AT635" s="3">
        <v>0</v>
      </c>
      <c r="AU635" s="3"/>
      <c r="AV635" s="3"/>
      <c r="AW635" s="3"/>
      <c r="AX635" s="3"/>
      <c r="AY635" s="3"/>
      <c r="AZ635" s="3"/>
      <c r="BA635" s="3">
        <v>16364</v>
      </c>
      <c r="BB635" s="3">
        <v>0</v>
      </c>
      <c r="BC635" s="3">
        <v>0</v>
      </c>
      <c r="BD635" s="3">
        <v>0</v>
      </c>
      <c r="BE635" s="3">
        <v>327.91</v>
      </c>
      <c r="BF635" s="3">
        <v>0</v>
      </c>
      <c r="BG635" s="3">
        <v>377782</v>
      </c>
      <c r="BH635" s="3">
        <v>3007</v>
      </c>
      <c r="BI635" s="3">
        <v>207081</v>
      </c>
      <c r="BJ635" s="3">
        <v>3182186.3850000002</v>
      </c>
      <c r="BK635" s="3">
        <v>1721936.1600000001</v>
      </c>
      <c r="BL635" s="3">
        <v>706889.99</v>
      </c>
      <c r="BM635" s="3">
        <v>4427220.92</v>
      </c>
      <c r="BN635" s="53">
        <v>0.71796349663784831</v>
      </c>
      <c r="BO635" s="54">
        <v>1.185816E-4</v>
      </c>
      <c r="BP635" s="70">
        <v>2983</v>
      </c>
      <c r="BQ635" s="71"/>
      <c r="BR635" s="70"/>
      <c r="BS635" s="72"/>
      <c r="BT635" s="72"/>
      <c r="BU635" s="70">
        <v>7866939</v>
      </c>
      <c r="BV635" s="70">
        <v>41360</v>
      </c>
      <c r="BW635" s="74">
        <v>6469326</v>
      </c>
      <c r="BX635" s="70">
        <v>14377625</v>
      </c>
    </row>
    <row r="636" spans="1:76" x14ac:dyDescent="0.3">
      <c r="A636" s="73" t="s">
        <v>10</v>
      </c>
      <c r="B636" s="2" t="s">
        <v>69</v>
      </c>
      <c r="C636" s="2" t="s">
        <v>21</v>
      </c>
      <c r="D636" s="2" t="s">
        <v>23</v>
      </c>
      <c r="E636" s="2" t="s">
        <v>15</v>
      </c>
      <c r="F636" s="17" t="str">
        <f>+Tabela1[[#This Row],[WK]]&amp;Tabela1[[#This Row],[PK]]&amp;Tabela1[[#This Row],[GK]]</f>
        <v>100506</v>
      </c>
      <c r="G636" s="2" t="s">
        <v>622</v>
      </c>
      <c r="H636" s="3">
        <v>137003093.28</v>
      </c>
      <c r="I636" s="4">
        <v>1.125</v>
      </c>
      <c r="J636" s="3">
        <v>154128479.94</v>
      </c>
      <c r="K636" s="4">
        <v>7.0000000000000007E-2</v>
      </c>
      <c r="L636" s="3">
        <v>10788994</v>
      </c>
      <c r="M636" s="3"/>
      <c r="N636" s="5"/>
      <c r="O636" s="3">
        <v>3578062.88</v>
      </c>
      <c r="P636" s="4">
        <v>1.125</v>
      </c>
      <c r="Q636" s="3">
        <v>4025320.74</v>
      </c>
      <c r="R636" s="4">
        <v>1.6E-2</v>
      </c>
      <c r="S636" s="3">
        <v>64405</v>
      </c>
      <c r="T636" s="3"/>
      <c r="U636" s="5"/>
      <c r="V636" s="3">
        <v>7095647</v>
      </c>
      <c r="W636" s="5"/>
      <c r="X636" s="3">
        <v>16813872</v>
      </c>
      <c r="Y636" s="3">
        <v>6424053</v>
      </c>
      <c r="Z636" s="3">
        <v>0</v>
      </c>
      <c r="AA636" s="3">
        <v>722052</v>
      </c>
      <c r="AB636" s="3">
        <v>8664889</v>
      </c>
      <c r="AC636" s="3">
        <v>1002878</v>
      </c>
      <c r="AD636" s="3">
        <v>9718226</v>
      </c>
      <c r="AE636" s="3">
        <v>0</v>
      </c>
      <c r="AF636" s="3">
        <v>10788994</v>
      </c>
      <c r="AG636" s="3">
        <v>64405</v>
      </c>
      <c r="AH636" s="3">
        <v>9718226</v>
      </c>
      <c r="AI636" s="3">
        <v>7095647</v>
      </c>
      <c r="AJ636" s="3">
        <v>456648</v>
      </c>
      <c r="AK636" s="3">
        <v>456648</v>
      </c>
      <c r="AL636" s="3">
        <v>510487</v>
      </c>
      <c r="AM636" s="3">
        <v>-53839</v>
      </c>
      <c r="AN636" s="3">
        <v>-535814</v>
      </c>
      <c r="AO636" s="3">
        <v>0</v>
      </c>
      <c r="AP636" s="3">
        <v>535814</v>
      </c>
      <c r="AQ636" s="3">
        <v>0</v>
      </c>
      <c r="AR636" s="3">
        <f>Tabela1[[#This Row],[Potrzeby finansowe 2027
w tym:]]+Tabela1[[#This Row],[Rozliczenie 2025 potrz. fin.]]</f>
        <v>16813872</v>
      </c>
      <c r="AS636" s="3">
        <v>0</v>
      </c>
      <c r="AT636" s="3">
        <v>0</v>
      </c>
      <c r="AU636" s="3"/>
      <c r="AV636" s="3"/>
      <c r="AW636" s="3"/>
      <c r="AX636" s="3"/>
      <c r="AY636" s="3"/>
      <c r="AZ636" s="3"/>
      <c r="BA636" s="3">
        <v>0</v>
      </c>
      <c r="BB636" s="3">
        <v>0</v>
      </c>
      <c r="BC636" s="3">
        <v>0</v>
      </c>
      <c r="BD636" s="3">
        <v>0</v>
      </c>
      <c r="BE636" s="3">
        <v>0</v>
      </c>
      <c r="BF636" s="3">
        <v>0</v>
      </c>
      <c r="BG636" s="3">
        <v>416863</v>
      </c>
      <c r="BH636" s="3">
        <v>3917</v>
      </c>
      <c r="BI636" s="3">
        <v>305189</v>
      </c>
      <c r="BJ636" s="3">
        <v>4689784.5350000001</v>
      </c>
      <c r="BK636" s="3">
        <v>3148502.55</v>
      </c>
      <c r="BL636" s="3">
        <v>1507809.01</v>
      </c>
      <c r="BM636" s="3">
        <v>3149509.92</v>
      </c>
      <c r="BN636" s="53">
        <v>0.67021441295244488</v>
      </c>
      <c r="BO636" s="54">
        <v>1.6445009999999999E-4</v>
      </c>
      <c r="BP636" s="70">
        <v>4135</v>
      </c>
      <c r="BQ636" s="71"/>
      <c r="BR636" s="70"/>
      <c r="BS636" s="72"/>
      <c r="BT636" s="72"/>
      <c r="BU636" s="70">
        <v>10788994</v>
      </c>
      <c r="BV636" s="70">
        <v>64405</v>
      </c>
      <c r="BW636" s="74">
        <v>9718226</v>
      </c>
      <c r="BX636" s="70">
        <v>20571625</v>
      </c>
    </row>
    <row r="637" spans="1:76" x14ac:dyDescent="0.3">
      <c r="A637" s="73" t="s">
        <v>10</v>
      </c>
      <c r="B637" s="2" t="s">
        <v>69</v>
      </c>
      <c r="C637" s="2" t="s">
        <v>21</v>
      </c>
      <c r="D637" s="2" t="s">
        <v>30</v>
      </c>
      <c r="E637" s="2" t="s">
        <v>15</v>
      </c>
      <c r="F637" s="17" t="str">
        <f>+Tabela1[[#This Row],[WK]]&amp;Tabela1[[#This Row],[PK]]&amp;Tabela1[[#This Row],[GK]]</f>
        <v>100507</v>
      </c>
      <c r="G637" s="2" t="s">
        <v>617</v>
      </c>
      <c r="H637" s="3">
        <v>381343454.95999998</v>
      </c>
      <c r="I637" s="4">
        <v>1.125</v>
      </c>
      <c r="J637" s="3">
        <v>429011386.82999998</v>
      </c>
      <c r="K637" s="4">
        <v>7.0000000000000007E-2</v>
      </c>
      <c r="L637" s="3">
        <v>30030797</v>
      </c>
      <c r="M637" s="3"/>
      <c r="N637" s="5"/>
      <c r="O637" s="3">
        <v>1899822.7199999997</v>
      </c>
      <c r="P637" s="4">
        <v>1.125</v>
      </c>
      <c r="Q637" s="3">
        <v>2137300.56</v>
      </c>
      <c r="R637" s="4">
        <v>1.6E-2</v>
      </c>
      <c r="S637" s="3">
        <v>34197</v>
      </c>
      <c r="T637" s="3"/>
      <c r="U637" s="5"/>
      <c r="V637" s="3">
        <v>16786004</v>
      </c>
      <c r="W637" s="5"/>
      <c r="X637" s="3">
        <v>24796425</v>
      </c>
      <c r="Y637" s="3">
        <v>0</v>
      </c>
      <c r="Z637" s="3">
        <v>309271</v>
      </c>
      <c r="AA637" s="3">
        <v>1347560</v>
      </c>
      <c r="AB637" s="3">
        <v>15284899</v>
      </c>
      <c r="AC637" s="3">
        <v>7854695</v>
      </c>
      <c r="AD637" s="3">
        <v>8010420</v>
      </c>
      <c r="AE637" s="3">
        <v>0</v>
      </c>
      <c r="AF637" s="3">
        <v>30030797</v>
      </c>
      <c r="AG637" s="3">
        <v>34197</v>
      </c>
      <c r="AH637" s="3">
        <v>8010420</v>
      </c>
      <c r="AI637" s="3">
        <v>16786004</v>
      </c>
      <c r="AJ637" s="3">
        <v>973138</v>
      </c>
      <c r="AK637" s="3">
        <v>973138</v>
      </c>
      <c r="AL637" s="3">
        <v>1541289</v>
      </c>
      <c r="AM637" s="3">
        <v>-568151</v>
      </c>
      <c r="AN637" s="3">
        <v>-317208</v>
      </c>
      <c r="AO637" s="3">
        <v>0</v>
      </c>
      <c r="AP637" s="3">
        <v>317208</v>
      </c>
      <c r="AQ637" s="3">
        <v>0</v>
      </c>
      <c r="AR637" s="3">
        <f>Tabela1[[#This Row],[Potrzeby finansowe 2027
w tym:]]+Tabela1[[#This Row],[Rozliczenie 2025 potrz. fin.]]</f>
        <v>24796425</v>
      </c>
      <c r="AS637" s="3">
        <v>0</v>
      </c>
      <c r="AT637" s="3">
        <v>0</v>
      </c>
      <c r="AU637" s="3"/>
      <c r="AV637" s="3"/>
      <c r="AW637" s="3"/>
      <c r="AX637" s="3"/>
      <c r="AY637" s="3"/>
      <c r="AZ637" s="3"/>
      <c r="BA637" s="3">
        <v>309271</v>
      </c>
      <c r="BB637" s="3">
        <v>0</v>
      </c>
      <c r="BC637" s="3">
        <v>0</v>
      </c>
      <c r="BD637" s="3">
        <v>3028.91</v>
      </c>
      <c r="BE637" s="3">
        <v>139.38</v>
      </c>
      <c r="BF637" s="3">
        <v>0</v>
      </c>
      <c r="BG637" s="3">
        <v>822125</v>
      </c>
      <c r="BH637" s="3">
        <v>7725</v>
      </c>
      <c r="BI637" s="3">
        <v>525435</v>
      </c>
      <c r="BJ637" s="3">
        <v>8074280.5800000019</v>
      </c>
      <c r="BK637" s="3">
        <v>5452903.3600000013</v>
      </c>
      <c r="BL637" s="3">
        <v>1930421.14</v>
      </c>
      <c r="BM637" s="3">
        <v>6624666.5999999996</v>
      </c>
      <c r="BN637" s="53">
        <v>1.1140818667636609</v>
      </c>
      <c r="BO637" s="54">
        <v>2.6264220000000001E-4</v>
      </c>
      <c r="BP637" s="70">
        <v>6605</v>
      </c>
      <c r="BQ637" s="71"/>
      <c r="BR637" s="70"/>
      <c r="BS637" s="72"/>
      <c r="BT637" s="72"/>
      <c r="BU637" s="70">
        <v>30030797</v>
      </c>
      <c r="BV637" s="70">
        <v>34197</v>
      </c>
      <c r="BW637" s="74">
        <v>8010420</v>
      </c>
      <c r="BX637" s="70">
        <v>38075414</v>
      </c>
    </row>
    <row r="638" spans="1:76" x14ac:dyDescent="0.3">
      <c r="A638" s="73" t="s">
        <v>10</v>
      </c>
      <c r="B638" s="2" t="s">
        <v>69</v>
      </c>
      <c r="C638" s="2" t="s">
        <v>21</v>
      </c>
      <c r="D638" s="2" t="s">
        <v>54</v>
      </c>
      <c r="E638" s="2" t="s">
        <v>15</v>
      </c>
      <c r="F638" s="17" t="str">
        <f>+Tabela1[[#This Row],[WK]]&amp;Tabela1[[#This Row],[PK]]&amp;Tabela1[[#This Row],[GK]]</f>
        <v>100508</v>
      </c>
      <c r="G638" s="2" t="s">
        <v>623</v>
      </c>
      <c r="H638" s="3">
        <v>305621186.17000002</v>
      </c>
      <c r="I638" s="4">
        <v>1.125</v>
      </c>
      <c r="J638" s="3">
        <v>343823834.44</v>
      </c>
      <c r="K638" s="4">
        <v>7.0000000000000007E-2</v>
      </c>
      <c r="L638" s="3">
        <v>24067668</v>
      </c>
      <c r="M638" s="3"/>
      <c r="N638" s="5"/>
      <c r="O638" s="3">
        <v>14098161.08</v>
      </c>
      <c r="P638" s="4">
        <v>1.125</v>
      </c>
      <c r="Q638" s="3">
        <v>15860431.220000001</v>
      </c>
      <c r="R638" s="4">
        <v>1.6E-2</v>
      </c>
      <c r="S638" s="3">
        <v>253767</v>
      </c>
      <c r="T638" s="3"/>
      <c r="U638" s="5"/>
      <c r="V638" s="3">
        <v>14516183</v>
      </c>
      <c r="W638" s="5"/>
      <c r="X638" s="3">
        <v>15923948</v>
      </c>
      <c r="Y638" s="3">
        <v>0</v>
      </c>
      <c r="Z638" s="3">
        <v>6551</v>
      </c>
      <c r="AA638" s="3">
        <v>987616</v>
      </c>
      <c r="AB638" s="3">
        <v>10893596</v>
      </c>
      <c r="AC638" s="3">
        <v>4036185</v>
      </c>
      <c r="AD638" s="3">
        <v>1675059</v>
      </c>
      <c r="AE638" s="3">
        <v>70817</v>
      </c>
      <c r="AF638" s="3">
        <v>24067668</v>
      </c>
      <c r="AG638" s="3">
        <v>253767</v>
      </c>
      <c r="AH638" s="3">
        <v>1604242</v>
      </c>
      <c r="AI638" s="3">
        <v>14516183</v>
      </c>
      <c r="AJ638" s="3">
        <v>-73307</v>
      </c>
      <c r="AK638" s="3">
        <v>-238200</v>
      </c>
      <c r="AL638" s="3">
        <v>1236876</v>
      </c>
      <c r="AM638" s="3">
        <v>-1475076</v>
      </c>
      <c r="AN638" s="3">
        <v>-164893</v>
      </c>
      <c r="AO638" s="3">
        <v>0</v>
      </c>
      <c r="AP638" s="3">
        <v>0</v>
      </c>
      <c r="AQ638" s="3">
        <v>-164893</v>
      </c>
      <c r="AR638" s="3">
        <f>Tabela1[[#This Row],[Potrzeby finansowe 2027
w tym:]]+Tabela1[[#This Row],[Rozliczenie 2025 potrz. fin.]]</f>
        <v>15759055</v>
      </c>
      <c r="AS638" s="3">
        <v>0</v>
      </c>
      <c r="AT638" s="3">
        <v>0</v>
      </c>
      <c r="AU638" s="3"/>
      <c r="AV638" s="3"/>
      <c r="AW638" s="3"/>
      <c r="AX638" s="3"/>
      <c r="AY638" s="3"/>
      <c r="AZ638" s="3"/>
      <c r="BA638" s="3">
        <v>6551</v>
      </c>
      <c r="BB638" s="3">
        <v>0</v>
      </c>
      <c r="BC638" s="3">
        <v>19.690000000000001</v>
      </c>
      <c r="BD638" s="3">
        <v>0</v>
      </c>
      <c r="BE638" s="3">
        <v>0</v>
      </c>
      <c r="BF638" s="3">
        <v>0</v>
      </c>
      <c r="BG638" s="3">
        <v>670791</v>
      </c>
      <c r="BH638" s="3">
        <v>6303</v>
      </c>
      <c r="BI638" s="3">
        <v>316825</v>
      </c>
      <c r="BJ638" s="3">
        <v>4868600.8449999997</v>
      </c>
      <c r="BK638" s="3">
        <v>3897422.8800000004</v>
      </c>
      <c r="BL638" s="3">
        <v>158842.26999999999</v>
      </c>
      <c r="BM638" s="3">
        <v>3567027.32</v>
      </c>
      <c r="BN638" s="53">
        <v>1.2423155479701185</v>
      </c>
      <c r="BO638" s="54">
        <v>2.323119E-4</v>
      </c>
      <c r="BP638" s="70">
        <v>5842</v>
      </c>
      <c r="BQ638" s="71"/>
      <c r="BR638" s="70"/>
      <c r="BS638" s="72"/>
      <c r="BT638" s="72"/>
      <c r="BU638" s="70">
        <v>24067668</v>
      </c>
      <c r="BV638" s="70">
        <v>253767</v>
      </c>
      <c r="BW638" s="74">
        <v>1604242</v>
      </c>
      <c r="BX638" s="70">
        <v>25925677</v>
      </c>
    </row>
    <row r="639" spans="1:76" x14ac:dyDescent="0.3">
      <c r="A639" s="73" t="s">
        <v>10</v>
      </c>
      <c r="B639" s="2" t="s">
        <v>69</v>
      </c>
      <c r="C639" s="2" t="s">
        <v>21</v>
      </c>
      <c r="D639" s="2" t="s">
        <v>56</v>
      </c>
      <c r="E639" s="2" t="s">
        <v>15</v>
      </c>
      <c r="F639" s="17" t="str">
        <f>+Tabela1[[#This Row],[WK]]&amp;Tabela1[[#This Row],[PK]]&amp;Tabela1[[#This Row],[GK]]</f>
        <v>100509</v>
      </c>
      <c r="G639" s="2" t="s">
        <v>624</v>
      </c>
      <c r="H639" s="3">
        <v>479705940.5</v>
      </c>
      <c r="I639" s="4">
        <v>1.125</v>
      </c>
      <c r="J639" s="3">
        <v>539669183.05999994</v>
      </c>
      <c r="K639" s="4">
        <v>7.0000000000000007E-2</v>
      </c>
      <c r="L639" s="3">
        <v>37776843</v>
      </c>
      <c r="M639" s="3"/>
      <c r="N639" s="5"/>
      <c r="O639" s="3">
        <v>9823499.3900000006</v>
      </c>
      <c r="P639" s="4">
        <v>1.125</v>
      </c>
      <c r="Q639" s="3">
        <v>11051436.810000001</v>
      </c>
      <c r="R639" s="4">
        <v>1.6E-2</v>
      </c>
      <c r="S639" s="3">
        <v>176823</v>
      </c>
      <c r="T639" s="3"/>
      <c r="U639" s="5"/>
      <c r="V639" s="3">
        <v>23008919</v>
      </c>
      <c r="W639" s="5"/>
      <c r="X639" s="3">
        <v>32187620</v>
      </c>
      <c r="Y639" s="3">
        <v>0</v>
      </c>
      <c r="Z639" s="3">
        <v>326053</v>
      </c>
      <c r="AA639" s="3">
        <v>1764817</v>
      </c>
      <c r="AB639" s="3">
        <v>20128064</v>
      </c>
      <c r="AC639" s="3">
        <v>9968686</v>
      </c>
      <c r="AD639" s="3">
        <v>9178701</v>
      </c>
      <c r="AE639" s="3">
        <v>0</v>
      </c>
      <c r="AF639" s="3">
        <v>37776843</v>
      </c>
      <c r="AG639" s="3">
        <v>176823</v>
      </c>
      <c r="AH639" s="3">
        <v>9178701</v>
      </c>
      <c r="AI639" s="3">
        <v>23008919</v>
      </c>
      <c r="AJ639" s="3">
        <v>1028975</v>
      </c>
      <c r="AK639" s="3">
        <v>1028975</v>
      </c>
      <c r="AL639" s="3">
        <v>1787925</v>
      </c>
      <c r="AM639" s="3">
        <v>-758950</v>
      </c>
      <c r="AN639" s="3">
        <v>313107</v>
      </c>
      <c r="AO639" s="3">
        <v>0</v>
      </c>
      <c r="AP639" s="3">
        <v>-313107</v>
      </c>
      <c r="AQ639" s="3">
        <v>0</v>
      </c>
      <c r="AR639" s="3">
        <f>Tabela1[[#This Row],[Potrzeby finansowe 2027
w tym:]]+Tabela1[[#This Row],[Rozliczenie 2025 potrz. fin.]]</f>
        <v>32187620</v>
      </c>
      <c r="AS639" s="3">
        <v>0</v>
      </c>
      <c r="AT639" s="3">
        <v>0</v>
      </c>
      <c r="AU639" s="3"/>
      <c r="AV639" s="3"/>
      <c r="AW639" s="3"/>
      <c r="AX639" s="3"/>
      <c r="AY639" s="3"/>
      <c r="AZ639" s="3"/>
      <c r="BA639" s="3">
        <v>326053</v>
      </c>
      <c r="BB639" s="3">
        <v>0</v>
      </c>
      <c r="BC639" s="3">
        <v>69.2</v>
      </c>
      <c r="BD639" s="3">
        <v>3035.7</v>
      </c>
      <c r="BE639" s="3">
        <v>0.75</v>
      </c>
      <c r="BF639" s="3">
        <v>0</v>
      </c>
      <c r="BG639" s="3">
        <v>969735</v>
      </c>
      <c r="BH639" s="3">
        <v>9112</v>
      </c>
      <c r="BI639" s="3">
        <v>795082</v>
      </c>
      <c r="BJ639" s="3">
        <v>12217896.7925</v>
      </c>
      <c r="BK639" s="3">
        <v>7221117.7000000002</v>
      </c>
      <c r="BL639" s="3">
        <v>6085290.29</v>
      </c>
      <c r="BM639" s="3">
        <v>7816535.79</v>
      </c>
      <c r="BN639" s="53">
        <v>1.0876117997071526</v>
      </c>
      <c r="BO639" s="54">
        <v>3.2164569999999998E-4</v>
      </c>
      <c r="BP639" s="70">
        <v>8089</v>
      </c>
      <c r="BQ639" s="71"/>
      <c r="BR639" s="70"/>
      <c r="BS639" s="72"/>
      <c r="BT639" s="72"/>
      <c r="BU639" s="70">
        <v>37776843</v>
      </c>
      <c r="BV639" s="70">
        <v>176823</v>
      </c>
      <c r="BW639" s="74">
        <v>9178701</v>
      </c>
      <c r="BX639" s="70">
        <v>47132367</v>
      </c>
    </row>
    <row r="640" spans="1:76" x14ac:dyDescent="0.3">
      <c r="A640" s="73" t="s">
        <v>10</v>
      </c>
      <c r="B640" s="2" t="s">
        <v>69</v>
      </c>
      <c r="C640" s="2" t="s">
        <v>21</v>
      </c>
      <c r="D640" s="2" t="s">
        <v>69</v>
      </c>
      <c r="E640" s="2" t="s">
        <v>15</v>
      </c>
      <c r="F640" s="17" t="str">
        <f>+Tabela1[[#This Row],[WK]]&amp;Tabela1[[#This Row],[PK]]&amp;Tabela1[[#This Row],[GK]]</f>
        <v>100510</v>
      </c>
      <c r="G640" s="2" t="s">
        <v>625</v>
      </c>
      <c r="H640" s="3">
        <v>196206936.56</v>
      </c>
      <c r="I640" s="4">
        <v>1.125</v>
      </c>
      <c r="J640" s="3">
        <v>220732803.63</v>
      </c>
      <c r="K640" s="4">
        <v>7.0000000000000007E-2</v>
      </c>
      <c r="L640" s="3">
        <v>15451296</v>
      </c>
      <c r="M640" s="3"/>
      <c r="N640" s="5"/>
      <c r="O640" s="3">
        <v>12727320.02</v>
      </c>
      <c r="P640" s="4">
        <v>1.125</v>
      </c>
      <c r="Q640" s="3">
        <v>14318235.02</v>
      </c>
      <c r="R640" s="4">
        <v>1.6E-2</v>
      </c>
      <c r="S640" s="3">
        <v>229092</v>
      </c>
      <c r="T640" s="3"/>
      <c r="U640" s="5"/>
      <c r="V640" s="3">
        <v>9908390</v>
      </c>
      <c r="W640" s="5"/>
      <c r="X640" s="3">
        <v>18003652</v>
      </c>
      <c r="Y640" s="3">
        <v>1601590</v>
      </c>
      <c r="Z640" s="3">
        <v>125029</v>
      </c>
      <c r="AA640" s="3">
        <v>1092228</v>
      </c>
      <c r="AB640" s="3">
        <v>10268913</v>
      </c>
      <c r="AC640" s="3">
        <v>4915892</v>
      </c>
      <c r="AD640" s="3">
        <v>8095262</v>
      </c>
      <c r="AE640" s="3">
        <v>0</v>
      </c>
      <c r="AF640" s="3">
        <v>15451296</v>
      </c>
      <c r="AG640" s="3">
        <v>229092</v>
      </c>
      <c r="AH640" s="3">
        <v>8095262</v>
      </c>
      <c r="AI640" s="3">
        <v>9908390</v>
      </c>
      <c r="AJ640" s="3">
        <v>537548</v>
      </c>
      <c r="AK640" s="3">
        <v>537548</v>
      </c>
      <c r="AL640" s="3">
        <v>593696</v>
      </c>
      <c r="AM640" s="3">
        <v>-56148</v>
      </c>
      <c r="AN640" s="3">
        <v>67045</v>
      </c>
      <c r="AO640" s="3">
        <v>0</v>
      </c>
      <c r="AP640" s="3">
        <v>-67045</v>
      </c>
      <c r="AQ640" s="3">
        <v>0</v>
      </c>
      <c r="AR640" s="3">
        <f>Tabela1[[#This Row],[Potrzeby finansowe 2027
w tym:]]+Tabela1[[#This Row],[Rozliczenie 2025 potrz. fin.]]</f>
        <v>18003652</v>
      </c>
      <c r="AS640" s="3">
        <v>0</v>
      </c>
      <c r="AT640" s="3">
        <v>0</v>
      </c>
      <c r="AU640" s="3"/>
      <c r="AV640" s="3"/>
      <c r="AW640" s="3"/>
      <c r="AX640" s="3"/>
      <c r="AY640" s="3"/>
      <c r="AZ640" s="3"/>
      <c r="BA640" s="3">
        <v>125029</v>
      </c>
      <c r="BB640" s="3">
        <v>0</v>
      </c>
      <c r="BC640" s="3">
        <v>0</v>
      </c>
      <c r="BD640" s="3">
        <v>0</v>
      </c>
      <c r="BE640" s="3">
        <v>2505.35</v>
      </c>
      <c r="BF640" s="3">
        <v>0</v>
      </c>
      <c r="BG640" s="3">
        <v>538400</v>
      </c>
      <c r="BH640" s="3">
        <v>5059</v>
      </c>
      <c r="BI640" s="3">
        <v>553828</v>
      </c>
      <c r="BJ640" s="3">
        <v>8510591.3000000007</v>
      </c>
      <c r="BK640" s="3">
        <v>2957912.08</v>
      </c>
      <c r="BL640" s="3">
        <v>6578593.9800000004</v>
      </c>
      <c r="BM640" s="3">
        <v>9053528.9199999999</v>
      </c>
      <c r="BN640" s="53">
        <v>0.91731065163257897</v>
      </c>
      <c r="BO640" s="54">
        <v>1.795791E-4</v>
      </c>
      <c r="BP640" s="70">
        <v>4516</v>
      </c>
      <c r="BQ640" s="71"/>
      <c r="BR640" s="70"/>
      <c r="BS640" s="72"/>
      <c r="BT640" s="72"/>
      <c r="BU640" s="70">
        <v>15451296</v>
      </c>
      <c r="BV640" s="70">
        <v>229092</v>
      </c>
      <c r="BW640" s="74">
        <v>8095262</v>
      </c>
      <c r="BX640" s="70">
        <v>23775650</v>
      </c>
    </row>
    <row r="641" spans="1:76" x14ac:dyDescent="0.3">
      <c r="A641" s="73" t="s">
        <v>10</v>
      </c>
      <c r="B641" s="2" t="s">
        <v>69</v>
      </c>
      <c r="C641" s="2" t="s">
        <v>23</v>
      </c>
      <c r="D641" s="2" t="s">
        <v>11</v>
      </c>
      <c r="E641" s="2" t="s">
        <v>15</v>
      </c>
      <c r="F641" s="17" t="str">
        <f>+Tabela1[[#This Row],[WK]]&amp;Tabela1[[#This Row],[PK]]&amp;Tabela1[[#This Row],[GK]]</f>
        <v>100602</v>
      </c>
      <c r="G641" s="2" t="s">
        <v>626</v>
      </c>
      <c r="H641" s="3">
        <v>930657050</v>
      </c>
      <c r="I641" s="4">
        <v>1.125</v>
      </c>
      <c r="J641" s="3">
        <v>1046989181.25</v>
      </c>
      <c r="K641" s="4">
        <v>7.0000000000000007E-2</v>
      </c>
      <c r="L641" s="3">
        <v>73289243</v>
      </c>
      <c r="M641" s="3"/>
      <c r="N641" s="5"/>
      <c r="O641" s="3">
        <v>41861565.980000004</v>
      </c>
      <c r="P641" s="4">
        <v>1.125</v>
      </c>
      <c r="Q641" s="3">
        <v>47094261.729999997</v>
      </c>
      <c r="R641" s="4">
        <v>1.6E-2</v>
      </c>
      <c r="S641" s="3">
        <v>753508</v>
      </c>
      <c r="T641" s="3"/>
      <c r="U641" s="5"/>
      <c r="V641" s="3">
        <v>35763889</v>
      </c>
      <c r="W641" s="5"/>
      <c r="X641" s="3">
        <v>43771774</v>
      </c>
      <c r="Y641" s="3">
        <v>0</v>
      </c>
      <c r="Z641" s="3">
        <v>14667</v>
      </c>
      <c r="AA641" s="3">
        <v>3071856</v>
      </c>
      <c r="AB641" s="3">
        <v>40685251</v>
      </c>
      <c r="AC641" s="3">
        <v>0</v>
      </c>
      <c r="AD641" s="3">
        <v>8287797</v>
      </c>
      <c r="AE641" s="3">
        <v>0</v>
      </c>
      <c r="AF641" s="3">
        <v>73289243</v>
      </c>
      <c r="AG641" s="3">
        <v>753508</v>
      </c>
      <c r="AH641" s="3">
        <v>8287797</v>
      </c>
      <c r="AI641" s="3">
        <v>35763889</v>
      </c>
      <c r="AJ641" s="3">
        <v>4025511</v>
      </c>
      <c r="AK641" s="3">
        <v>4305423</v>
      </c>
      <c r="AL641" s="3">
        <v>2484817</v>
      </c>
      <c r="AM641" s="3">
        <v>1820606</v>
      </c>
      <c r="AN641" s="3">
        <v>279912</v>
      </c>
      <c r="AO641" s="3">
        <v>0</v>
      </c>
      <c r="AP641" s="3">
        <v>0</v>
      </c>
      <c r="AQ641" s="3">
        <v>279912</v>
      </c>
      <c r="AR641" s="3">
        <f>Tabela1[[#This Row],[Potrzeby finansowe 2027
w tym:]]+Tabela1[[#This Row],[Rozliczenie 2025 potrz. fin.]]</f>
        <v>44051686</v>
      </c>
      <c r="AS641" s="3">
        <v>0</v>
      </c>
      <c r="AT641" s="3">
        <v>0</v>
      </c>
      <c r="AU641" s="3"/>
      <c r="AV641" s="3"/>
      <c r="AW641" s="3"/>
      <c r="AX641" s="3"/>
      <c r="AY641" s="3"/>
      <c r="AZ641" s="3"/>
      <c r="BA641" s="3">
        <v>14667</v>
      </c>
      <c r="BB641" s="3">
        <v>0</v>
      </c>
      <c r="BC641" s="3">
        <v>0</v>
      </c>
      <c r="BD641" s="3">
        <v>146.94999999999999</v>
      </c>
      <c r="BE641" s="3">
        <v>0</v>
      </c>
      <c r="BF641" s="3">
        <v>0</v>
      </c>
      <c r="BG641" s="3">
        <v>1582843</v>
      </c>
      <c r="BH641" s="3">
        <v>14873</v>
      </c>
      <c r="BI641" s="3">
        <v>1489013</v>
      </c>
      <c r="BJ641" s="3">
        <v>22881428.664999999</v>
      </c>
      <c r="BK641" s="3">
        <v>14125490.640000001</v>
      </c>
      <c r="BL641" s="3">
        <v>10327347.970000001</v>
      </c>
      <c r="BM641" s="3">
        <v>14369056.16</v>
      </c>
      <c r="BN641" s="53">
        <v>1.1844510972459268</v>
      </c>
      <c r="BO641" s="54">
        <v>5.6531880000000004E-4</v>
      </c>
      <c r="BP641" s="70">
        <v>14216</v>
      </c>
      <c r="BQ641" s="71"/>
      <c r="BR641" s="70"/>
      <c r="BS641" s="72"/>
      <c r="BT641" s="72"/>
      <c r="BU641" s="70">
        <v>73289243</v>
      </c>
      <c r="BV641" s="70">
        <v>753508</v>
      </c>
      <c r="BW641" s="74">
        <v>8287797</v>
      </c>
      <c r="BX641" s="70">
        <v>82330548</v>
      </c>
    </row>
    <row r="642" spans="1:76" x14ac:dyDescent="0.3">
      <c r="A642" s="73" t="s">
        <v>10</v>
      </c>
      <c r="B642" s="2" t="s">
        <v>69</v>
      </c>
      <c r="C642" s="2" t="s">
        <v>23</v>
      </c>
      <c r="D642" s="2" t="s">
        <v>16</v>
      </c>
      <c r="E642" s="2" t="s">
        <v>15</v>
      </c>
      <c r="F642" s="17" t="str">
        <f>+Tabela1[[#This Row],[WK]]&amp;Tabela1[[#This Row],[PK]]&amp;Tabela1[[#This Row],[GK]]</f>
        <v>100603</v>
      </c>
      <c r="G642" s="2" t="s">
        <v>627</v>
      </c>
      <c r="H642" s="3">
        <v>419619215.25</v>
      </c>
      <c r="I642" s="4">
        <v>1.125</v>
      </c>
      <c r="J642" s="3">
        <v>472071617.16000003</v>
      </c>
      <c r="K642" s="4">
        <v>7.0000000000000007E-2</v>
      </c>
      <c r="L642" s="3">
        <v>33045013</v>
      </c>
      <c r="M642" s="3"/>
      <c r="N642" s="5"/>
      <c r="O642" s="3">
        <v>38842999.709999993</v>
      </c>
      <c r="P642" s="4">
        <v>1.125</v>
      </c>
      <c r="Q642" s="3">
        <v>43698374.670000002</v>
      </c>
      <c r="R642" s="4">
        <v>1.6E-2</v>
      </c>
      <c r="S642" s="3">
        <v>699174</v>
      </c>
      <c r="T642" s="3"/>
      <c r="U642" s="5"/>
      <c r="V642" s="3">
        <v>15459663</v>
      </c>
      <c r="W642" s="5"/>
      <c r="X642" s="3">
        <v>19189273</v>
      </c>
      <c r="Y642" s="3">
        <v>0</v>
      </c>
      <c r="Z642" s="3">
        <v>0</v>
      </c>
      <c r="AA642" s="3">
        <v>1528317</v>
      </c>
      <c r="AB642" s="3">
        <v>16199827</v>
      </c>
      <c r="AC642" s="3">
        <v>1461129</v>
      </c>
      <c r="AD642" s="3">
        <v>3729610</v>
      </c>
      <c r="AE642" s="3">
        <v>0</v>
      </c>
      <c r="AF642" s="3">
        <v>33045013</v>
      </c>
      <c r="AG642" s="3">
        <v>699174</v>
      </c>
      <c r="AH642" s="3">
        <v>3729610</v>
      </c>
      <c r="AI642" s="3">
        <v>15459663</v>
      </c>
      <c r="AJ642" s="3">
        <v>507862</v>
      </c>
      <c r="AK642" s="3">
        <v>507862</v>
      </c>
      <c r="AL642" s="3">
        <v>1291630</v>
      </c>
      <c r="AM642" s="3">
        <v>-783768</v>
      </c>
      <c r="AN642" s="3">
        <v>784234</v>
      </c>
      <c r="AO642" s="3">
        <v>0</v>
      </c>
      <c r="AP642" s="3">
        <v>-784234</v>
      </c>
      <c r="AQ642" s="3">
        <v>0</v>
      </c>
      <c r="AR642" s="3">
        <f>Tabela1[[#This Row],[Potrzeby finansowe 2027
w tym:]]+Tabela1[[#This Row],[Rozliczenie 2025 potrz. fin.]]</f>
        <v>19189273</v>
      </c>
      <c r="AS642" s="3">
        <v>0</v>
      </c>
      <c r="AT642" s="3">
        <v>0</v>
      </c>
      <c r="AU642" s="3"/>
      <c r="AV642" s="3"/>
      <c r="AW642" s="3"/>
      <c r="AX642" s="3"/>
      <c r="AY642" s="3"/>
      <c r="AZ642" s="3"/>
      <c r="BA642" s="3">
        <v>0</v>
      </c>
      <c r="BB642" s="3">
        <v>0</v>
      </c>
      <c r="BC642" s="3">
        <v>0</v>
      </c>
      <c r="BD642" s="3">
        <v>0</v>
      </c>
      <c r="BE642" s="3">
        <v>0</v>
      </c>
      <c r="BF642" s="3">
        <v>0</v>
      </c>
      <c r="BG642" s="3">
        <v>786049</v>
      </c>
      <c r="BH642" s="3">
        <v>7386</v>
      </c>
      <c r="BI642" s="3">
        <v>742268</v>
      </c>
      <c r="BJ642" s="3">
        <v>11406317.585000001</v>
      </c>
      <c r="BK642" s="3">
        <v>6785270.6500000022</v>
      </c>
      <c r="BL642" s="3">
        <v>2660384.52</v>
      </c>
      <c r="BM642" s="3">
        <v>13163418.699999999</v>
      </c>
      <c r="BN642" s="53">
        <v>1.2624045214179793</v>
      </c>
      <c r="BO642" s="54">
        <v>2.7392710000000002E-4</v>
      </c>
      <c r="BP642" s="70">
        <v>6889</v>
      </c>
      <c r="BQ642" s="71"/>
      <c r="BR642" s="70"/>
      <c r="BS642" s="72"/>
      <c r="BT642" s="72"/>
      <c r="BU642" s="70">
        <v>33045013</v>
      </c>
      <c r="BV642" s="70">
        <v>699174</v>
      </c>
      <c r="BW642" s="74">
        <v>3729610</v>
      </c>
      <c r="BX642" s="70">
        <v>37473797</v>
      </c>
    </row>
    <row r="643" spans="1:76" x14ac:dyDescent="0.3">
      <c r="A643" s="73" t="s">
        <v>10</v>
      </c>
      <c r="B643" s="2" t="s">
        <v>69</v>
      </c>
      <c r="C643" s="2" t="s">
        <v>23</v>
      </c>
      <c r="D643" s="2" t="s">
        <v>30</v>
      </c>
      <c r="E643" s="2" t="s">
        <v>19</v>
      </c>
      <c r="F643" s="17" t="str">
        <f>+Tabela1[[#This Row],[WK]]&amp;Tabela1[[#This Row],[PK]]&amp;Tabela1[[#This Row],[GK]]</f>
        <v>100607</v>
      </c>
      <c r="G643" s="2" t="s">
        <v>628</v>
      </c>
      <c r="H643" s="3">
        <v>1317173505.26</v>
      </c>
      <c r="I643" s="4">
        <v>1.125</v>
      </c>
      <c r="J643" s="3">
        <v>1481820193.4200001</v>
      </c>
      <c r="K643" s="4">
        <v>7.0000000000000007E-2</v>
      </c>
      <c r="L643" s="3">
        <v>103727414</v>
      </c>
      <c r="M643" s="3"/>
      <c r="N643" s="5"/>
      <c r="O643" s="3">
        <v>172752236.16</v>
      </c>
      <c r="P643" s="4">
        <v>1.125</v>
      </c>
      <c r="Q643" s="3">
        <v>194346265.68000001</v>
      </c>
      <c r="R643" s="4">
        <v>1.6E-2</v>
      </c>
      <c r="S643" s="3">
        <v>3109540</v>
      </c>
      <c r="T643" s="3"/>
      <c r="U643" s="5"/>
      <c r="V643" s="3">
        <v>56696419</v>
      </c>
      <c r="W643" s="5"/>
      <c r="X643" s="3">
        <v>43438889</v>
      </c>
      <c r="Y643" s="3">
        <v>0</v>
      </c>
      <c r="Z643" s="3">
        <v>27890</v>
      </c>
      <c r="AA643" s="3">
        <v>4770029</v>
      </c>
      <c r="AB643" s="3">
        <v>38640970</v>
      </c>
      <c r="AC643" s="3">
        <v>0</v>
      </c>
      <c r="AD643" s="3">
        <v>0</v>
      </c>
      <c r="AE643" s="3">
        <v>323731</v>
      </c>
      <c r="AF643" s="3">
        <v>103403683</v>
      </c>
      <c r="AG643" s="3">
        <v>3109540</v>
      </c>
      <c r="AH643" s="3">
        <v>0</v>
      </c>
      <c r="AI643" s="3">
        <v>56696419</v>
      </c>
      <c r="AJ643" s="3">
        <v>1640646</v>
      </c>
      <c r="AK643" s="3">
        <v>510470</v>
      </c>
      <c r="AL643" s="3">
        <v>2844369</v>
      </c>
      <c r="AM643" s="3">
        <v>-2333899</v>
      </c>
      <c r="AN643" s="3">
        <v>-1130176</v>
      </c>
      <c r="AO643" s="3">
        <v>0</v>
      </c>
      <c r="AP643" s="3">
        <v>0</v>
      </c>
      <c r="AQ643" s="3">
        <v>-1130176</v>
      </c>
      <c r="AR643" s="3">
        <f>Tabela1[[#This Row],[Potrzeby finansowe 2027
w tym:]]+Tabela1[[#This Row],[Rozliczenie 2025 potrz. fin.]]</f>
        <v>42308713</v>
      </c>
      <c r="AS643" s="3">
        <v>0</v>
      </c>
      <c r="AT643" s="3">
        <v>0</v>
      </c>
      <c r="AU643" s="3"/>
      <c r="AV643" s="3"/>
      <c r="AW643" s="3"/>
      <c r="AX643" s="3"/>
      <c r="AY643" s="3"/>
      <c r="AZ643" s="3"/>
      <c r="BA643" s="3">
        <v>27890</v>
      </c>
      <c r="BB643" s="3">
        <v>0</v>
      </c>
      <c r="BC643" s="3">
        <v>70.2</v>
      </c>
      <c r="BD643" s="3">
        <v>0</v>
      </c>
      <c r="BE643" s="3">
        <v>90.86</v>
      </c>
      <c r="BF643" s="3">
        <v>0</v>
      </c>
      <c r="BG643" s="3">
        <v>2415399</v>
      </c>
      <c r="BH643" s="3">
        <v>22696</v>
      </c>
      <c r="BI643" s="3">
        <v>2354630</v>
      </c>
      <c r="BJ643" s="3">
        <v>36183224.954999998</v>
      </c>
      <c r="BK643" s="3">
        <v>26581072.159999996</v>
      </c>
      <c r="BL643" s="3">
        <v>7347144.6799999997</v>
      </c>
      <c r="BM643" s="3">
        <v>23714321.82</v>
      </c>
      <c r="BN643" s="53">
        <v>1.2902194491853429</v>
      </c>
      <c r="BO643" s="54">
        <v>8.6385170000000003E-4</v>
      </c>
      <c r="BP643" s="70">
        <v>21724</v>
      </c>
      <c r="BQ643" s="71"/>
      <c r="BR643" s="70"/>
      <c r="BS643" s="72"/>
      <c r="BT643" s="72"/>
      <c r="BU643" s="70">
        <v>103403683</v>
      </c>
      <c r="BV643" s="70">
        <v>3109540</v>
      </c>
      <c r="BW643" s="74">
        <v>0</v>
      </c>
      <c r="BX643" s="70">
        <v>106513223</v>
      </c>
    </row>
    <row r="644" spans="1:76" x14ac:dyDescent="0.3">
      <c r="A644" s="73" t="s">
        <v>10</v>
      </c>
      <c r="B644" s="2" t="s">
        <v>69</v>
      </c>
      <c r="C644" s="2" t="s">
        <v>23</v>
      </c>
      <c r="D644" s="2" t="s">
        <v>54</v>
      </c>
      <c r="E644" s="2" t="s">
        <v>15</v>
      </c>
      <c r="F644" s="17" t="str">
        <f>+Tabela1[[#This Row],[WK]]&amp;Tabela1[[#This Row],[PK]]&amp;Tabela1[[#This Row],[GK]]</f>
        <v>100608</v>
      </c>
      <c r="G644" s="2" t="s">
        <v>629</v>
      </c>
      <c r="H644" s="3">
        <v>429775820.52999997</v>
      </c>
      <c r="I644" s="4">
        <v>1.125</v>
      </c>
      <c r="J644" s="3">
        <v>483497798.10000002</v>
      </c>
      <c r="K644" s="4">
        <v>7.0000000000000007E-2</v>
      </c>
      <c r="L644" s="3">
        <v>33844846</v>
      </c>
      <c r="M644" s="3"/>
      <c r="N644" s="5"/>
      <c r="O644" s="3">
        <v>61902296.459999993</v>
      </c>
      <c r="P644" s="4">
        <v>1.125</v>
      </c>
      <c r="Q644" s="3">
        <v>69640083.519999996</v>
      </c>
      <c r="R644" s="4">
        <v>1.6E-2</v>
      </c>
      <c r="S644" s="3">
        <v>1114241</v>
      </c>
      <c r="T644" s="3"/>
      <c r="U644" s="5"/>
      <c r="V644" s="3">
        <v>8399304</v>
      </c>
      <c r="W644" s="5"/>
      <c r="X644" s="3">
        <v>23308508</v>
      </c>
      <c r="Y644" s="3">
        <v>0</v>
      </c>
      <c r="Z644" s="3">
        <v>296283</v>
      </c>
      <c r="AA644" s="3">
        <v>1609925</v>
      </c>
      <c r="AB644" s="3">
        <v>15358277</v>
      </c>
      <c r="AC644" s="3">
        <v>6044023</v>
      </c>
      <c r="AD644" s="3">
        <v>14933510</v>
      </c>
      <c r="AE644" s="3">
        <v>9382843</v>
      </c>
      <c r="AF644" s="3">
        <v>33844846</v>
      </c>
      <c r="AG644" s="3">
        <v>1114241</v>
      </c>
      <c r="AH644" s="3">
        <v>5550667</v>
      </c>
      <c r="AI644" s="3">
        <v>8399304</v>
      </c>
      <c r="AJ644" s="3">
        <v>1260799</v>
      </c>
      <c r="AK644" s="3">
        <v>1285105</v>
      </c>
      <c r="AL644" s="3">
        <v>578919</v>
      </c>
      <c r="AM644" s="3">
        <v>706186</v>
      </c>
      <c r="AN644" s="3">
        <v>974986</v>
      </c>
      <c r="AO644" s="3">
        <v>0</v>
      </c>
      <c r="AP644" s="3">
        <v>-950680</v>
      </c>
      <c r="AQ644" s="3">
        <v>24306</v>
      </c>
      <c r="AR644" s="3">
        <f>Tabela1[[#This Row],[Potrzeby finansowe 2027
w tym:]]+Tabela1[[#This Row],[Rozliczenie 2025 potrz. fin.]]</f>
        <v>23332814</v>
      </c>
      <c r="AS644" s="3">
        <v>0</v>
      </c>
      <c r="AT644" s="3">
        <v>0</v>
      </c>
      <c r="AU644" s="3"/>
      <c r="AV644" s="3"/>
      <c r="AW644" s="3"/>
      <c r="AX644" s="3"/>
      <c r="AY644" s="3"/>
      <c r="AZ644" s="3"/>
      <c r="BA644" s="3">
        <v>296283</v>
      </c>
      <c r="BB644" s="3">
        <v>0</v>
      </c>
      <c r="BC644" s="3">
        <v>8.17</v>
      </c>
      <c r="BD644" s="3">
        <v>2941.24</v>
      </c>
      <c r="BE644" s="3">
        <v>0</v>
      </c>
      <c r="BF644" s="3">
        <v>0</v>
      </c>
      <c r="BG644" s="3">
        <v>627476</v>
      </c>
      <c r="BH644" s="3">
        <v>5896</v>
      </c>
      <c r="BI644" s="3">
        <v>982449</v>
      </c>
      <c r="BJ644" s="3">
        <v>15097132.07</v>
      </c>
      <c r="BK644" s="3">
        <v>12817942.969999999</v>
      </c>
      <c r="BL644" s="3">
        <v>1089109.96</v>
      </c>
      <c r="BM644" s="3">
        <v>6938536.4800000004</v>
      </c>
      <c r="BN644" s="53">
        <v>1.5696333808977554</v>
      </c>
      <c r="BO644" s="54">
        <v>2.3457400000000001E-4</v>
      </c>
      <c r="BP644" s="70">
        <v>5899</v>
      </c>
      <c r="BQ644" s="71"/>
      <c r="BR644" s="70"/>
      <c r="BS644" s="72"/>
      <c r="BT644" s="72"/>
      <c r="BU644" s="70">
        <v>33844846</v>
      </c>
      <c r="BV644" s="70">
        <v>1114241</v>
      </c>
      <c r="BW644" s="74">
        <v>5550667</v>
      </c>
      <c r="BX644" s="70">
        <v>40509754</v>
      </c>
    </row>
    <row r="645" spans="1:76" x14ac:dyDescent="0.3">
      <c r="A645" s="73" t="s">
        <v>10</v>
      </c>
      <c r="B645" s="2" t="s">
        <v>69</v>
      </c>
      <c r="C645" s="2" t="s">
        <v>23</v>
      </c>
      <c r="D645" s="2" t="s">
        <v>69</v>
      </c>
      <c r="E645" s="2" t="s">
        <v>19</v>
      </c>
      <c r="F645" s="17" t="str">
        <f>+Tabela1[[#This Row],[WK]]&amp;Tabela1[[#This Row],[PK]]&amp;Tabela1[[#This Row],[GK]]</f>
        <v>100610</v>
      </c>
      <c r="G645" s="2" t="s">
        <v>630</v>
      </c>
      <c r="H645" s="3">
        <v>789727055.75999999</v>
      </c>
      <c r="I645" s="4">
        <v>1.125</v>
      </c>
      <c r="J645" s="3">
        <v>888442937.73000002</v>
      </c>
      <c r="K645" s="4">
        <v>7.0000000000000007E-2</v>
      </c>
      <c r="L645" s="3">
        <v>62191006</v>
      </c>
      <c r="M645" s="3"/>
      <c r="N645" s="5"/>
      <c r="O645" s="3">
        <v>434411832.55000001</v>
      </c>
      <c r="P645" s="4">
        <v>1.125</v>
      </c>
      <c r="Q645" s="3">
        <v>488713311.62</v>
      </c>
      <c r="R645" s="4">
        <v>1.6E-2</v>
      </c>
      <c r="S645" s="3">
        <v>7819413</v>
      </c>
      <c r="T645" s="3"/>
      <c r="U645" s="5"/>
      <c r="V645" s="3">
        <v>26423793</v>
      </c>
      <c r="W645" s="5"/>
      <c r="X645" s="3">
        <v>35731070</v>
      </c>
      <c r="Y645" s="3">
        <v>0</v>
      </c>
      <c r="Z645" s="3">
        <v>0</v>
      </c>
      <c r="AA645" s="3">
        <v>2301463</v>
      </c>
      <c r="AB645" s="3">
        <v>22745343</v>
      </c>
      <c r="AC645" s="3">
        <v>10684264</v>
      </c>
      <c r="AD645" s="3">
        <v>10181401</v>
      </c>
      <c r="AE645" s="3">
        <v>18527308</v>
      </c>
      <c r="AF645" s="3">
        <v>53845099</v>
      </c>
      <c r="AG645" s="3">
        <v>7819413</v>
      </c>
      <c r="AH645" s="3">
        <v>0</v>
      </c>
      <c r="AI645" s="3">
        <v>26423793</v>
      </c>
      <c r="AJ645" s="3">
        <v>653619</v>
      </c>
      <c r="AK645" s="3">
        <v>697229</v>
      </c>
      <c r="AL645" s="3">
        <v>3457511</v>
      </c>
      <c r="AM645" s="3">
        <v>-2760282</v>
      </c>
      <c r="AN645" s="3">
        <v>407565</v>
      </c>
      <c r="AO645" s="3">
        <v>0</v>
      </c>
      <c r="AP645" s="3">
        <v>-363955</v>
      </c>
      <c r="AQ645" s="3">
        <v>43610</v>
      </c>
      <c r="AR645" s="3">
        <f>Tabela1[[#This Row],[Potrzeby finansowe 2027
w tym:]]+Tabela1[[#This Row],[Rozliczenie 2025 potrz. fin.]]</f>
        <v>35774680</v>
      </c>
      <c r="AS645" s="3">
        <v>0</v>
      </c>
      <c r="AT645" s="3">
        <v>0</v>
      </c>
      <c r="AU645" s="3"/>
      <c r="AV645" s="3"/>
      <c r="AW645" s="3"/>
      <c r="AX645" s="3"/>
      <c r="AY645" s="3"/>
      <c r="AZ645" s="3"/>
      <c r="BA645" s="3">
        <v>0</v>
      </c>
      <c r="BB645" s="3">
        <v>0</v>
      </c>
      <c r="BC645" s="3">
        <v>0</v>
      </c>
      <c r="BD645" s="3">
        <v>0</v>
      </c>
      <c r="BE645" s="3">
        <v>0</v>
      </c>
      <c r="BF645" s="3">
        <v>0</v>
      </c>
      <c r="BG645" s="3">
        <v>1243139</v>
      </c>
      <c r="BH645" s="3">
        <v>11681</v>
      </c>
      <c r="BI645" s="3">
        <v>1058324</v>
      </c>
      <c r="BJ645" s="3">
        <v>16263093.550000001</v>
      </c>
      <c r="BK645" s="3">
        <v>13886006.5</v>
      </c>
      <c r="BL645" s="3">
        <v>77345.94</v>
      </c>
      <c r="BM645" s="3">
        <v>9353656.3200000003</v>
      </c>
      <c r="BN645" s="53">
        <v>1.814401760816243</v>
      </c>
      <c r="BO645" s="54">
        <v>4.2669650000000002E-4</v>
      </c>
      <c r="BP645" s="70">
        <v>10731</v>
      </c>
      <c r="BQ645" s="71"/>
      <c r="BR645" s="70"/>
      <c r="BS645" s="72"/>
      <c r="BT645" s="72"/>
      <c r="BU645" s="70">
        <v>53845099</v>
      </c>
      <c r="BV645" s="70">
        <v>7819413</v>
      </c>
      <c r="BW645" s="74">
        <v>0</v>
      </c>
      <c r="BX645" s="70">
        <v>61664512</v>
      </c>
    </row>
    <row r="646" spans="1:76" x14ac:dyDescent="0.3">
      <c r="A646" s="73" t="s">
        <v>10</v>
      </c>
      <c r="B646" s="2" t="s">
        <v>69</v>
      </c>
      <c r="C646" s="2" t="s">
        <v>23</v>
      </c>
      <c r="D646" s="2" t="s">
        <v>71</v>
      </c>
      <c r="E646" s="2" t="s">
        <v>19</v>
      </c>
      <c r="F646" s="17" t="str">
        <f>+Tabela1[[#This Row],[WK]]&amp;Tabela1[[#This Row],[PK]]&amp;Tabela1[[#This Row],[GK]]</f>
        <v>100611</v>
      </c>
      <c r="G646" s="2" t="s">
        <v>631</v>
      </c>
      <c r="H646" s="3">
        <v>666770286.30999994</v>
      </c>
      <c r="I646" s="4">
        <v>1.125</v>
      </c>
      <c r="J646" s="3">
        <v>750116572.10000002</v>
      </c>
      <c r="K646" s="4">
        <v>7.0000000000000007E-2</v>
      </c>
      <c r="L646" s="3">
        <v>52508160</v>
      </c>
      <c r="M646" s="3"/>
      <c r="N646" s="5"/>
      <c r="O646" s="3">
        <v>103747716.53999999</v>
      </c>
      <c r="P646" s="4">
        <v>1.125</v>
      </c>
      <c r="Q646" s="3">
        <v>116716181.11</v>
      </c>
      <c r="R646" s="4">
        <v>1.6E-2</v>
      </c>
      <c r="S646" s="3">
        <v>1867459</v>
      </c>
      <c r="T646" s="3"/>
      <c r="U646" s="5"/>
      <c r="V646" s="3">
        <v>28288921</v>
      </c>
      <c r="W646" s="5"/>
      <c r="X646" s="3">
        <v>27752811</v>
      </c>
      <c r="Y646" s="3">
        <v>0</v>
      </c>
      <c r="Z646" s="3">
        <v>60734</v>
      </c>
      <c r="AA646" s="3">
        <v>2715106</v>
      </c>
      <c r="AB646" s="3">
        <v>24126240</v>
      </c>
      <c r="AC646" s="3">
        <v>850731</v>
      </c>
      <c r="AD646" s="3">
        <v>2258889</v>
      </c>
      <c r="AE646" s="3">
        <v>0</v>
      </c>
      <c r="AF646" s="3">
        <v>52508160</v>
      </c>
      <c r="AG646" s="3">
        <v>1867459</v>
      </c>
      <c r="AH646" s="3">
        <v>2258889</v>
      </c>
      <c r="AI646" s="3">
        <v>28288921</v>
      </c>
      <c r="AJ646" s="3">
        <v>1836626</v>
      </c>
      <c r="AK646" s="3">
        <v>2926573</v>
      </c>
      <c r="AL646" s="3">
        <v>2434697</v>
      </c>
      <c r="AM646" s="3">
        <v>491876</v>
      </c>
      <c r="AN646" s="3">
        <v>1089947</v>
      </c>
      <c r="AO646" s="3">
        <v>0</v>
      </c>
      <c r="AP646" s="3">
        <v>0</v>
      </c>
      <c r="AQ646" s="3">
        <v>1089947</v>
      </c>
      <c r="AR646" s="3">
        <f>Tabela1[[#This Row],[Potrzeby finansowe 2027
w tym:]]+Tabela1[[#This Row],[Rozliczenie 2025 potrz. fin.]]</f>
        <v>28842758</v>
      </c>
      <c r="AS646" s="3">
        <v>0</v>
      </c>
      <c r="AT646" s="3">
        <v>0</v>
      </c>
      <c r="AU646" s="3"/>
      <c r="AV646" s="3"/>
      <c r="AW646" s="3"/>
      <c r="AX646" s="3"/>
      <c r="AY646" s="3"/>
      <c r="AZ646" s="3"/>
      <c r="BA646" s="3">
        <v>60734</v>
      </c>
      <c r="BB646" s="3">
        <v>0</v>
      </c>
      <c r="BC646" s="3">
        <v>182.55</v>
      </c>
      <c r="BD646" s="3">
        <v>0</v>
      </c>
      <c r="BE646" s="3">
        <v>0</v>
      </c>
      <c r="BF646" s="3">
        <v>0</v>
      </c>
      <c r="BG646" s="3">
        <v>1377234</v>
      </c>
      <c r="BH646" s="3">
        <v>12941</v>
      </c>
      <c r="BI646" s="3">
        <v>1337872</v>
      </c>
      <c r="BJ646" s="3">
        <v>20558862.557500001</v>
      </c>
      <c r="BK646" s="3">
        <v>9054814.6900000013</v>
      </c>
      <c r="BL646" s="3">
        <v>13630486.26</v>
      </c>
      <c r="BM646" s="3">
        <v>18755218.949999999</v>
      </c>
      <c r="BN646" s="53">
        <v>1.192962330843196</v>
      </c>
      <c r="BO646" s="54">
        <v>5.1210939999999999E-4</v>
      </c>
      <c r="BP646" s="70">
        <v>12879</v>
      </c>
      <c r="BQ646" s="71"/>
      <c r="BR646" s="70"/>
      <c r="BS646" s="72"/>
      <c r="BT646" s="72"/>
      <c r="BU646" s="70">
        <v>52508160</v>
      </c>
      <c r="BV646" s="70">
        <v>1867459</v>
      </c>
      <c r="BW646" s="74">
        <v>2258889</v>
      </c>
      <c r="BX646" s="70">
        <v>56634508</v>
      </c>
    </row>
    <row r="647" spans="1:76" x14ac:dyDescent="0.3">
      <c r="A647" s="73" t="s">
        <v>10</v>
      </c>
      <c r="B647" s="2" t="s">
        <v>69</v>
      </c>
      <c r="C647" s="2" t="s">
        <v>30</v>
      </c>
      <c r="D647" s="2" t="s">
        <v>12</v>
      </c>
      <c r="E647" s="2" t="s">
        <v>15</v>
      </c>
      <c r="F647" s="17" t="str">
        <f>+Tabela1[[#This Row],[WK]]&amp;Tabela1[[#This Row],[PK]]&amp;Tabela1[[#This Row],[GK]]</f>
        <v>100701</v>
      </c>
      <c r="G647" s="2" t="s">
        <v>632</v>
      </c>
      <c r="H647" s="3">
        <v>203908147.68000001</v>
      </c>
      <c r="I647" s="4">
        <v>1.125</v>
      </c>
      <c r="J647" s="3">
        <v>229396666.13999999</v>
      </c>
      <c r="K647" s="4">
        <v>7.0000000000000007E-2</v>
      </c>
      <c r="L647" s="3">
        <v>16057767</v>
      </c>
      <c r="M647" s="3"/>
      <c r="N647" s="5"/>
      <c r="O647" s="3">
        <v>2850093.54</v>
      </c>
      <c r="P647" s="4">
        <v>1.125</v>
      </c>
      <c r="Q647" s="3">
        <v>3206355.23</v>
      </c>
      <c r="R647" s="4">
        <v>1.6E-2</v>
      </c>
      <c r="S647" s="3">
        <v>51302</v>
      </c>
      <c r="T647" s="3"/>
      <c r="U647" s="5"/>
      <c r="V647" s="3">
        <v>10805224</v>
      </c>
      <c r="W647" s="5"/>
      <c r="X647" s="3">
        <v>25744405</v>
      </c>
      <c r="Y647" s="3">
        <v>9318339</v>
      </c>
      <c r="Z647" s="3">
        <v>7256</v>
      </c>
      <c r="AA647" s="3">
        <v>1224112</v>
      </c>
      <c r="AB647" s="3">
        <v>11975813</v>
      </c>
      <c r="AC647" s="3">
        <v>3218885</v>
      </c>
      <c r="AD647" s="3">
        <v>14939181</v>
      </c>
      <c r="AE647" s="3">
        <v>0</v>
      </c>
      <c r="AF647" s="3">
        <v>16057767</v>
      </c>
      <c r="AG647" s="3">
        <v>51302</v>
      </c>
      <c r="AH647" s="3">
        <v>14939181</v>
      </c>
      <c r="AI647" s="3">
        <v>10805224</v>
      </c>
      <c r="AJ647" s="3">
        <v>746961</v>
      </c>
      <c r="AK647" s="3">
        <v>746961</v>
      </c>
      <c r="AL647" s="3">
        <v>646126</v>
      </c>
      <c r="AM647" s="3">
        <v>100835</v>
      </c>
      <c r="AN647" s="3">
        <v>320978</v>
      </c>
      <c r="AO647" s="3">
        <v>0</v>
      </c>
      <c r="AP647" s="3">
        <v>-320978</v>
      </c>
      <c r="AQ647" s="3">
        <v>0</v>
      </c>
      <c r="AR647" s="3">
        <f>Tabela1[[#This Row],[Potrzeby finansowe 2027
w tym:]]+Tabela1[[#This Row],[Rozliczenie 2025 potrz. fin.]]</f>
        <v>25744405</v>
      </c>
      <c r="AS647" s="3">
        <v>0</v>
      </c>
      <c r="AT647" s="3">
        <v>0</v>
      </c>
      <c r="AU647" s="3"/>
      <c r="AV647" s="3"/>
      <c r="AW647" s="3"/>
      <c r="AX647" s="3"/>
      <c r="AY647" s="3"/>
      <c r="AZ647" s="3"/>
      <c r="BA647" s="3">
        <v>7256</v>
      </c>
      <c r="BB647" s="3">
        <v>0</v>
      </c>
      <c r="BC647" s="3">
        <v>21.81</v>
      </c>
      <c r="BD647" s="3">
        <v>0</v>
      </c>
      <c r="BE647" s="3">
        <v>0</v>
      </c>
      <c r="BF647" s="3">
        <v>0</v>
      </c>
      <c r="BG647" s="3">
        <v>576286</v>
      </c>
      <c r="BH647" s="3">
        <v>5415</v>
      </c>
      <c r="BI647" s="3">
        <v>647826</v>
      </c>
      <c r="BJ647" s="3">
        <v>9955044.9375</v>
      </c>
      <c r="BK647" s="3">
        <v>4617598.3600000013</v>
      </c>
      <c r="BL647" s="3">
        <v>4786362.97</v>
      </c>
      <c r="BM647" s="3">
        <v>11777060.369999999</v>
      </c>
      <c r="BN647" s="53">
        <v>0.64682390904936438</v>
      </c>
      <c r="BO647" s="54">
        <v>2.2068190000000001E-4</v>
      </c>
      <c r="BP647" s="70">
        <v>5550</v>
      </c>
      <c r="BQ647" s="71"/>
      <c r="BR647" s="70"/>
      <c r="BS647" s="72"/>
      <c r="BT647" s="72"/>
      <c r="BU647" s="70">
        <v>16057767</v>
      </c>
      <c r="BV647" s="70">
        <v>51302</v>
      </c>
      <c r="BW647" s="74">
        <v>14939181</v>
      </c>
      <c r="BX647" s="70">
        <v>31048250</v>
      </c>
    </row>
    <row r="648" spans="1:76" x14ac:dyDescent="0.3">
      <c r="A648" s="73" t="s">
        <v>10</v>
      </c>
      <c r="B648" s="2" t="s">
        <v>69</v>
      </c>
      <c r="C648" s="2" t="s">
        <v>30</v>
      </c>
      <c r="D648" s="2" t="s">
        <v>11</v>
      </c>
      <c r="E648" s="2" t="s">
        <v>19</v>
      </c>
      <c r="F648" s="17" t="str">
        <f>+Tabela1[[#This Row],[WK]]&amp;Tabela1[[#This Row],[PK]]&amp;Tabela1[[#This Row],[GK]]</f>
        <v>100702</v>
      </c>
      <c r="G648" s="2" t="s">
        <v>633</v>
      </c>
      <c r="H648" s="3">
        <v>420768362.94</v>
      </c>
      <c r="I648" s="4">
        <v>1.125</v>
      </c>
      <c r="J648" s="3">
        <v>473364408.31</v>
      </c>
      <c r="K648" s="4">
        <v>7.0000000000000007E-2</v>
      </c>
      <c r="L648" s="3">
        <v>33135509</v>
      </c>
      <c r="M648" s="3"/>
      <c r="N648" s="5"/>
      <c r="O648" s="3">
        <v>42636690.080000006</v>
      </c>
      <c r="P648" s="4">
        <v>1.125</v>
      </c>
      <c r="Q648" s="3">
        <v>47966276.340000004</v>
      </c>
      <c r="R648" s="4">
        <v>1.6E-2</v>
      </c>
      <c r="S648" s="3">
        <v>767460</v>
      </c>
      <c r="T648" s="3"/>
      <c r="U648" s="5"/>
      <c r="V648" s="3">
        <v>22541486</v>
      </c>
      <c r="W648" s="5"/>
      <c r="X648" s="3">
        <v>36414728</v>
      </c>
      <c r="Y648" s="3">
        <v>9616528</v>
      </c>
      <c r="Z648" s="3">
        <v>0</v>
      </c>
      <c r="AA648" s="3">
        <v>1746680</v>
      </c>
      <c r="AB648" s="3">
        <v>18992301</v>
      </c>
      <c r="AC648" s="3">
        <v>6059219</v>
      </c>
      <c r="AD648" s="3">
        <v>13873242</v>
      </c>
      <c r="AE648" s="3">
        <v>0</v>
      </c>
      <c r="AF648" s="3">
        <v>33135509</v>
      </c>
      <c r="AG648" s="3">
        <v>767460</v>
      </c>
      <c r="AH648" s="3">
        <v>13873242</v>
      </c>
      <c r="AI648" s="3">
        <v>22541486</v>
      </c>
      <c r="AJ648" s="3">
        <v>1104946</v>
      </c>
      <c r="AK648" s="3">
        <v>1104946</v>
      </c>
      <c r="AL648" s="3">
        <v>1765568</v>
      </c>
      <c r="AM648" s="3">
        <v>-660622</v>
      </c>
      <c r="AN648" s="3">
        <v>-348150</v>
      </c>
      <c r="AO648" s="3">
        <v>0</v>
      </c>
      <c r="AP648" s="3">
        <v>348150</v>
      </c>
      <c r="AQ648" s="3">
        <v>0</v>
      </c>
      <c r="AR648" s="3">
        <f>Tabela1[[#This Row],[Potrzeby finansowe 2027
w tym:]]+Tabela1[[#This Row],[Rozliczenie 2025 potrz. fin.]]</f>
        <v>36414728</v>
      </c>
      <c r="AS648" s="3">
        <v>0</v>
      </c>
      <c r="AT648" s="3">
        <v>0</v>
      </c>
      <c r="AU648" s="3"/>
      <c r="AV648" s="3"/>
      <c r="AW648" s="3"/>
      <c r="AX648" s="3"/>
      <c r="AY648" s="3"/>
      <c r="AZ648" s="3"/>
      <c r="BA648" s="3">
        <v>0</v>
      </c>
      <c r="BB648" s="3">
        <v>0</v>
      </c>
      <c r="BC648" s="3">
        <v>0</v>
      </c>
      <c r="BD648" s="3">
        <v>0</v>
      </c>
      <c r="BE648" s="3">
        <v>0</v>
      </c>
      <c r="BF648" s="3">
        <v>0</v>
      </c>
      <c r="BG648" s="3">
        <v>1019116</v>
      </c>
      <c r="BH648" s="3">
        <v>9576</v>
      </c>
      <c r="BI648" s="3">
        <v>727564</v>
      </c>
      <c r="BJ648" s="3">
        <v>11180360.402499998</v>
      </c>
      <c r="BK648" s="3">
        <v>6605171.7499999981</v>
      </c>
      <c r="BL648" s="3">
        <v>3407914.49</v>
      </c>
      <c r="BM648" s="3">
        <v>11484925.630000001</v>
      </c>
      <c r="BN648" s="53">
        <v>0.77794876099344357</v>
      </c>
      <c r="BO648" s="54">
        <v>3.9181140000000002E-4</v>
      </c>
      <c r="BP648" s="70">
        <v>9853</v>
      </c>
      <c r="BQ648" s="71"/>
      <c r="BR648" s="70"/>
      <c r="BS648" s="72"/>
      <c r="BT648" s="72"/>
      <c r="BU648" s="70">
        <v>33135509</v>
      </c>
      <c r="BV648" s="70">
        <v>767460</v>
      </c>
      <c r="BW648" s="74">
        <v>13873242</v>
      </c>
      <c r="BX648" s="70">
        <v>47776211</v>
      </c>
    </row>
    <row r="649" spans="1:76" x14ac:dyDescent="0.3">
      <c r="A649" s="73" t="s">
        <v>10</v>
      </c>
      <c r="B649" s="2" t="s">
        <v>69</v>
      </c>
      <c r="C649" s="2" t="s">
        <v>30</v>
      </c>
      <c r="D649" s="2" t="s">
        <v>16</v>
      </c>
      <c r="E649" s="2" t="s">
        <v>15</v>
      </c>
      <c r="F649" s="17" t="str">
        <f>+Tabela1[[#This Row],[WK]]&amp;Tabela1[[#This Row],[PK]]&amp;Tabela1[[#This Row],[GK]]</f>
        <v>100703</v>
      </c>
      <c r="G649" s="2" t="s">
        <v>634</v>
      </c>
      <c r="H649" s="3">
        <v>169601613.97</v>
      </c>
      <c r="I649" s="4">
        <v>1.125</v>
      </c>
      <c r="J649" s="3">
        <v>190801815.72</v>
      </c>
      <c r="K649" s="4">
        <v>7.0000000000000007E-2</v>
      </c>
      <c r="L649" s="3">
        <v>13356127</v>
      </c>
      <c r="M649" s="3"/>
      <c r="N649" s="5"/>
      <c r="O649" s="3">
        <v>12650684.819999998</v>
      </c>
      <c r="P649" s="4">
        <v>1.125</v>
      </c>
      <c r="Q649" s="3">
        <v>14232020.42</v>
      </c>
      <c r="R649" s="4">
        <v>1.6E-2</v>
      </c>
      <c r="S649" s="3">
        <v>227712</v>
      </c>
      <c r="T649" s="3"/>
      <c r="U649" s="5"/>
      <c r="V649" s="3">
        <v>8780425</v>
      </c>
      <c r="W649" s="5"/>
      <c r="X649" s="3">
        <v>17475007</v>
      </c>
      <c r="Y649" s="3">
        <v>2374982</v>
      </c>
      <c r="Z649" s="3">
        <v>341179</v>
      </c>
      <c r="AA649" s="3">
        <v>835360</v>
      </c>
      <c r="AB649" s="3">
        <v>10315582</v>
      </c>
      <c r="AC649" s="3">
        <v>3607904</v>
      </c>
      <c r="AD649" s="3">
        <v>8694582</v>
      </c>
      <c r="AE649" s="3">
        <v>0</v>
      </c>
      <c r="AF649" s="3">
        <v>13356127</v>
      </c>
      <c r="AG649" s="3">
        <v>227712</v>
      </c>
      <c r="AH649" s="3">
        <v>8694582</v>
      </c>
      <c r="AI649" s="3">
        <v>8780425</v>
      </c>
      <c r="AJ649" s="3">
        <v>198425</v>
      </c>
      <c r="AK649" s="3">
        <v>198425</v>
      </c>
      <c r="AL649" s="3">
        <v>545534</v>
      </c>
      <c r="AM649" s="3">
        <v>-347109</v>
      </c>
      <c r="AN649" s="3">
        <v>-116397</v>
      </c>
      <c r="AO649" s="3">
        <v>0</v>
      </c>
      <c r="AP649" s="3">
        <v>116397</v>
      </c>
      <c r="AQ649" s="3">
        <v>0</v>
      </c>
      <c r="AR649" s="3">
        <f>Tabela1[[#This Row],[Potrzeby finansowe 2027
w tym:]]+Tabela1[[#This Row],[Rozliczenie 2025 potrz. fin.]]</f>
        <v>17475007</v>
      </c>
      <c r="AS649" s="3">
        <v>0</v>
      </c>
      <c r="AT649" s="3">
        <v>0</v>
      </c>
      <c r="AU649" s="3"/>
      <c r="AV649" s="3"/>
      <c r="AW649" s="3"/>
      <c r="AX649" s="3"/>
      <c r="AY649" s="3"/>
      <c r="AZ649" s="3"/>
      <c r="BA649" s="3">
        <v>341179</v>
      </c>
      <c r="BB649" s="3">
        <v>0</v>
      </c>
      <c r="BC649" s="3">
        <v>104.75</v>
      </c>
      <c r="BD649" s="3">
        <v>3069.12</v>
      </c>
      <c r="BE649" s="3">
        <v>0</v>
      </c>
      <c r="BF649" s="3">
        <v>0</v>
      </c>
      <c r="BG649" s="3">
        <v>496681</v>
      </c>
      <c r="BH649" s="3">
        <v>4667</v>
      </c>
      <c r="BI649" s="3">
        <v>338679</v>
      </c>
      <c r="BJ649" s="3">
        <v>5204429.6325000012</v>
      </c>
      <c r="BK649" s="3">
        <v>2419481.0000000009</v>
      </c>
      <c r="BL649" s="3">
        <v>1875707.03</v>
      </c>
      <c r="BM649" s="3">
        <v>7388380.4699999997</v>
      </c>
      <c r="BN649" s="53">
        <v>0.87058933251261394</v>
      </c>
      <c r="BO649" s="54">
        <v>1.7017050000000001E-4</v>
      </c>
      <c r="BP649" s="70">
        <v>4279</v>
      </c>
      <c r="BQ649" s="71"/>
      <c r="BR649" s="70"/>
      <c r="BS649" s="72"/>
      <c r="BT649" s="72"/>
      <c r="BU649" s="70">
        <v>13356127</v>
      </c>
      <c r="BV649" s="70">
        <v>227712</v>
      </c>
      <c r="BW649" s="74">
        <v>8694582</v>
      </c>
      <c r="BX649" s="70">
        <v>22278421</v>
      </c>
    </row>
    <row r="650" spans="1:76" x14ac:dyDescent="0.3">
      <c r="A650" s="73" t="s">
        <v>10</v>
      </c>
      <c r="B650" s="2" t="s">
        <v>69</v>
      </c>
      <c r="C650" s="2" t="s">
        <v>30</v>
      </c>
      <c r="D650" s="2" t="s">
        <v>18</v>
      </c>
      <c r="E650" s="2" t="s">
        <v>19</v>
      </c>
      <c r="F650" s="17" t="str">
        <f>+Tabela1[[#This Row],[WK]]&amp;Tabela1[[#This Row],[PK]]&amp;Tabela1[[#This Row],[GK]]</f>
        <v>100704</v>
      </c>
      <c r="G650" s="2" t="s">
        <v>635</v>
      </c>
      <c r="H650" s="3">
        <v>1578993881.8699999</v>
      </c>
      <c r="I650" s="4">
        <v>1.125</v>
      </c>
      <c r="J650" s="3">
        <v>1776368117.0999999</v>
      </c>
      <c r="K650" s="4">
        <v>7.0000000000000007E-2</v>
      </c>
      <c r="L650" s="3">
        <v>124345768</v>
      </c>
      <c r="M650" s="3"/>
      <c r="N650" s="5"/>
      <c r="O650" s="3">
        <v>150391099.13</v>
      </c>
      <c r="P650" s="4">
        <v>1.125</v>
      </c>
      <c r="Q650" s="3">
        <v>169189986.52000001</v>
      </c>
      <c r="R650" s="4">
        <v>1.6E-2</v>
      </c>
      <c r="S650" s="3">
        <v>2707040</v>
      </c>
      <c r="T650" s="3"/>
      <c r="U650" s="5"/>
      <c r="V650" s="3">
        <v>74028500</v>
      </c>
      <c r="W650" s="5"/>
      <c r="X650" s="3">
        <v>93056338</v>
      </c>
      <c r="Y650" s="3">
        <v>4258200</v>
      </c>
      <c r="Z650" s="3">
        <v>0</v>
      </c>
      <c r="AA650" s="3">
        <v>5212020</v>
      </c>
      <c r="AB650" s="3">
        <v>76581181</v>
      </c>
      <c r="AC650" s="3">
        <v>7004937</v>
      </c>
      <c r="AD650" s="3">
        <v>19027838</v>
      </c>
      <c r="AE650" s="3">
        <v>0</v>
      </c>
      <c r="AF650" s="3">
        <v>124345768</v>
      </c>
      <c r="AG650" s="3">
        <v>2707040</v>
      </c>
      <c r="AH650" s="3">
        <v>19027838</v>
      </c>
      <c r="AI650" s="3">
        <v>74028500</v>
      </c>
      <c r="AJ650" s="3">
        <v>2760196</v>
      </c>
      <c r="AK650" s="3">
        <v>2760196</v>
      </c>
      <c r="AL650" s="3">
        <v>4014380</v>
      </c>
      <c r="AM650" s="3">
        <v>-1254184</v>
      </c>
      <c r="AN650" s="3">
        <v>664119</v>
      </c>
      <c r="AO650" s="3">
        <v>0</v>
      </c>
      <c r="AP650" s="3">
        <v>-664119</v>
      </c>
      <c r="AQ650" s="3">
        <v>0</v>
      </c>
      <c r="AR650" s="3">
        <f>Tabela1[[#This Row],[Potrzeby finansowe 2027
w tym:]]+Tabela1[[#This Row],[Rozliczenie 2025 potrz. fin.]]</f>
        <v>93056338</v>
      </c>
      <c r="AS650" s="3">
        <v>0</v>
      </c>
      <c r="AT650" s="3">
        <v>0</v>
      </c>
      <c r="AU650" s="3"/>
      <c r="AV650" s="3"/>
      <c r="AW650" s="3"/>
      <c r="AX650" s="3"/>
      <c r="AY650" s="3"/>
      <c r="AZ650" s="3"/>
      <c r="BA650" s="3">
        <v>0</v>
      </c>
      <c r="BB650" s="3">
        <v>0</v>
      </c>
      <c r="BC650" s="3">
        <v>0</v>
      </c>
      <c r="BD650" s="3">
        <v>0</v>
      </c>
      <c r="BE650" s="3">
        <v>0</v>
      </c>
      <c r="BF650" s="3">
        <v>0</v>
      </c>
      <c r="BG650" s="3">
        <v>3305636</v>
      </c>
      <c r="BH650" s="3">
        <v>31061</v>
      </c>
      <c r="BI650" s="3">
        <v>1906384</v>
      </c>
      <c r="BJ650" s="3">
        <v>29295100.537499998</v>
      </c>
      <c r="BK650" s="3">
        <v>17777503.709999997</v>
      </c>
      <c r="BL650" s="3">
        <v>11532218.970000001</v>
      </c>
      <c r="BM650" s="3">
        <v>23005949.370000001</v>
      </c>
      <c r="BN650" s="53">
        <v>0.96986653982820858</v>
      </c>
      <c r="BO650" s="54">
        <v>1.3101517000000001E-3</v>
      </c>
      <c r="BP650" s="70">
        <v>32948</v>
      </c>
      <c r="BQ650" s="71"/>
      <c r="BR650" s="70"/>
      <c r="BS650" s="72"/>
      <c r="BT650" s="72"/>
      <c r="BU650" s="70">
        <v>124345768</v>
      </c>
      <c r="BV650" s="70">
        <v>2707040</v>
      </c>
      <c r="BW650" s="74">
        <v>19027838</v>
      </c>
      <c r="BX650" s="70">
        <v>146080646</v>
      </c>
    </row>
    <row r="651" spans="1:76" x14ac:dyDescent="0.3">
      <c r="A651" s="73" t="s">
        <v>10</v>
      </c>
      <c r="B651" s="2" t="s">
        <v>69</v>
      </c>
      <c r="C651" s="2" t="s">
        <v>30</v>
      </c>
      <c r="D651" s="2" t="s">
        <v>21</v>
      </c>
      <c r="E651" s="2" t="s">
        <v>15</v>
      </c>
      <c r="F651" s="17" t="str">
        <f>+Tabela1[[#This Row],[WK]]&amp;Tabela1[[#This Row],[PK]]&amp;Tabela1[[#This Row],[GK]]</f>
        <v>100705</v>
      </c>
      <c r="G651" s="2" t="s">
        <v>636</v>
      </c>
      <c r="H651" s="3">
        <v>137946993.25</v>
      </c>
      <c r="I651" s="4">
        <v>1.125</v>
      </c>
      <c r="J651" s="3">
        <v>155190367.41</v>
      </c>
      <c r="K651" s="4">
        <v>7.0000000000000007E-2</v>
      </c>
      <c r="L651" s="3">
        <v>10863326</v>
      </c>
      <c r="M651" s="3"/>
      <c r="N651" s="5"/>
      <c r="O651" s="3">
        <v>2061665.77</v>
      </c>
      <c r="P651" s="4">
        <v>1.125</v>
      </c>
      <c r="Q651" s="3">
        <v>2319373.9900000002</v>
      </c>
      <c r="R651" s="4">
        <v>1.6E-2</v>
      </c>
      <c r="S651" s="3">
        <v>37110</v>
      </c>
      <c r="T651" s="3"/>
      <c r="U651" s="5"/>
      <c r="V651" s="3">
        <v>7429993</v>
      </c>
      <c r="W651" s="5"/>
      <c r="X651" s="3">
        <v>19471708</v>
      </c>
      <c r="Y651" s="3">
        <v>5365754</v>
      </c>
      <c r="Z651" s="3">
        <v>208990</v>
      </c>
      <c r="AA651" s="3">
        <v>927214</v>
      </c>
      <c r="AB651" s="3">
        <v>10574697</v>
      </c>
      <c r="AC651" s="3">
        <v>2395053</v>
      </c>
      <c r="AD651" s="3">
        <v>12041714</v>
      </c>
      <c r="AE651" s="3">
        <v>0</v>
      </c>
      <c r="AF651" s="3">
        <v>10863326</v>
      </c>
      <c r="AG651" s="3">
        <v>37110</v>
      </c>
      <c r="AH651" s="3">
        <v>12041714</v>
      </c>
      <c r="AI651" s="3">
        <v>7429993</v>
      </c>
      <c r="AJ651" s="3">
        <v>1652111</v>
      </c>
      <c r="AK651" s="3">
        <v>1652111</v>
      </c>
      <c r="AL651" s="3">
        <v>433670</v>
      </c>
      <c r="AM651" s="3">
        <v>1218441</v>
      </c>
      <c r="AN651" s="3">
        <v>-978140</v>
      </c>
      <c r="AO651" s="3">
        <v>0</v>
      </c>
      <c r="AP651" s="3">
        <v>978140</v>
      </c>
      <c r="AQ651" s="3">
        <v>0</v>
      </c>
      <c r="AR651" s="3">
        <f>Tabela1[[#This Row],[Potrzeby finansowe 2027
w tym:]]+Tabela1[[#This Row],[Rozliczenie 2025 potrz. fin.]]</f>
        <v>19471708</v>
      </c>
      <c r="AS651" s="3">
        <v>0</v>
      </c>
      <c r="AT651" s="3">
        <v>0</v>
      </c>
      <c r="AU651" s="3"/>
      <c r="AV651" s="3"/>
      <c r="AW651" s="3"/>
      <c r="AX651" s="3"/>
      <c r="AY651" s="3"/>
      <c r="AZ651" s="3"/>
      <c r="BA651" s="3">
        <v>208990</v>
      </c>
      <c r="BB651" s="3">
        <v>0</v>
      </c>
      <c r="BC651" s="3">
        <v>0</v>
      </c>
      <c r="BD651" s="3">
        <v>2093.88</v>
      </c>
      <c r="BE651" s="3">
        <v>0</v>
      </c>
      <c r="BF651" s="3">
        <v>0</v>
      </c>
      <c r="BG651" s="3">
        <v>439424</v>
      </c>
      <c r="BH651" s="3">
        <v>4129</v>
      </c>
      <c r="BI651" s="3">
        <v>487790</v>
      </c>
      <c r="BJ651" s="3">
        <v>7495784.6950000003</v>
      </c>
      <c r="BK651" s="3">
        <v>2815696.2100000009</v>
      </c>
      <c r="BL651" s="3">
        <v>2240258.0499999998</v>
      </c>
      <c r="BM651" s="3">
        <v>14239837.84</v>
      </c>
      <c r="BN651" s="53">
        <v>0.71695438478684614</v>
      </c>
      <c r="BO651" s="54">
        <v>1.6373930000000001E-4</v>
      </c>
      <c r="BP651" s="70">
        <v>4118</v>
      </c>
      <c r="BQ651" s="71"/>
      <c r="BR651" s="70"/>
      <c r="BS651" s="72"/>
      <c r="BT651" s="72"/>
      <c r="BU651" s="70">
        <v>10863326</v>
      </c>
      <c r="BV651" s="70">
        <v>37110</v>
      </c>
      <c r="BW651" s="74">
        <v>12041714</v>
      </c>
      <c r="BX651" s="70">
        <v>22942150</v>
      </c>
    </row>
    <row r="652" spans="1:76" x14ac:dyDescent="0.3">
      <c r="A652" s="73" t="s">
        <v>10</v>
      </c>
      <c r="B652" s="2" t="s">
        <v>69</v>
      </c>
      <c r="C652" s="2" t="s">
        <v>30</v>
      </c>
      <c r="D652" s="2" t="s">
        <v>23</v>
      </c>
      <c r="E652" s="2" t="s">
        <v>15</v>
      </c>
      <c r="F652" s="17" t="str">
        <f>+Tabela1[[#This Row],[WK]]&amp;Tabela1[[#This Row],[PK]]&amp;Tabela1[[#This Row],[GK]]</f>
        <v>100706</v>
      </c>
      <c r="G652" s="2" t="s">
        <v>637</v>
      </c>
      <c r="H652" s="3">
        <v>106431417.95</v>
      </c>
      <c r="I652" s="4">
        <v>1.125</v>
      </c>
      <c r="J652" s="3">
        <v>119735345.19</v>
      </c>
      <c r="K652" s="4">
        <v>7.0000000000000007E-2</v>
      </c>
      <c r="L652" s="3">
        <v>8381474</v>
      </c>
      <c r="M652" s="3"/>
      <c r="N652" s="5"/>
      <c r="O652" s="3">
        <v>1576908.97</v>
      </c>
      <c r="P652" s="4">
        <v>1.125</v>
      </c>
      <c r="Q652" s="3">
        <v>1774022.59</v>
      </c>
      <c r="R652" s="4">
        <v>1.6E-2</v>
      </c>
      <c r="S652" s="3">
        <v>28384</v>
      </c>
      <c r="T652" s="3"/>
      <c r="U652" s="5"/>
      <c r="V652" s="3">
        <v>5832875</v>
      </c>
      <c r="W652" s="5"/>
      <c r="X652" s="3">
        <v>12773372</v>
      </c>
      <c r="Y652" s="3">
        <v>3575806</v>
      </c>
      <c r="Z652" s="3">
        <v>93210</v>
      </c>
      <c r="AA652" s="3">
        <v>717164</v>
      </c>
      <c r="AB652" s="3">
        <v>6095885</v>
      </c>
      <c r="AC652" s="3">
        <v>2291307</v>
      </c>
      <c r="AD652" s="3">
        <v>6940497</v>
      </c>
      <c r="AE652" s="3">
        <v>0</v>
      </c>
      <c r="AF652" s="3">
        <v>8381474</v>
      </c>
      <c r="AG652" s="3">
        <v>28384</v>
      </c>
      <c r="AH652" s="3">
        <v>6940497</v>
      </c>
      <c r="AI652" s="3">
        <v>5832875</v>
      </c>
      <c r="AJ652" s="3">
        <v>135633</v>
      </c>
      <c r="AK652" s="3">
        <v>135633</v>
      </c>
      <c r="AL652" s="3">
        <v>482435</v>
      </c>
      <c r="AM652" s="3">
        <v>-346802</v>
      </c>
      <c r="AN652" s="3">
        <v>-548376</v>
      </c>
      <c r="AO652" s="3">
        <v>0</v>
      </c>
      <c r="AP652" s="3">
        <v>548376</v>
      </c>
      <c r="AQ652" s="3">
        <v>0</v>
      </c>
      <c r="AR652" s="3">
        <f>Tabela1[[#This Row],[Potrzeby finansowe 2027
w tym:]]+Tabela1[[#This Row],[Rozliczenie 2025 potrz. fin.]]</f>
        <v>12773372</v>
      </c>
      <c r="AS652" s="3">
        <v>0</v>
      </c>
      <c r="AT652" s="3">
        <v>0</v>
      </c>
      <c r="AU652" s="3"/>
      <c r="AV652" s="3"/>
      <c r="AW652" s="3"/>
      <c r="AX652" s="3"/>
      <c r="AY652" s="3"/>
      <c r="AZ652" s="3"/>
      <c r="BA652" s="3">
        <v>93210</v>
      </c>
      <c r="BB652" s="3">
        <v>0</v>
      </c>
      <c r="BC652" s="3">
        <v>0</v>
      </c>
      <c r="BD652" s="3">
        <v>0</v>
      </c>
      <c r="BE652" s="3">
        <v>1867.75</v>
      </c>
      <c r="BF652" s="3">
        <v>0</v>
      </c>
      <c r="BG652" s="3">
        <v>377782</v>
      </c>
      <c r="BH652" s="3">
        <v>2849</v>
      </c>
      <c r="BI652" s="3">
        <v>339382</v>
      </c>
      <c r="BJ652" s="3">
        <v>5215223.9499999993</v>
      </c>
      <c r="BK652" s="3">
        <v>2324906.59</v>
      </c>
      <c r="BL652" s="3">
        <v>1886223.63</v>
      </c>
      <c r="BM652" s="3">
        <v>7788822.1799999997</v>
      </c>
      <c r="BN652" s="53">
        <v>0.72297548100687359</v>
      </c>
      <c r="BO652" s="54">
        <v>1.118998E-4</v>
      </c>
      <c r="BP652" s="70">
        <v>2814</v>
      </c>
      <c r="BQ652" s="71"/>
      <c r="BR652" s="70"/>
      <c r="BS652" s="72"/>
      <c r="BT652" s="72"/>
      <c r="BU652" s="70">
        <v>8381474</v>
      </c>
      <c r="BV652" s="70">
        <v>28384</v>
      </c>
      <c r="BW652" s="74">
        <v>6940497</v>
      </c>
      <c r="BX652" s="70">
        <v>15350355</v>
      </c>
    </row>
    <row r="653" spans="1:76" x14ac:dyDescent="0.3">
      <c r="A653" s="73" t="s">
        <v>10</v>
      </c>
      <c r="B653" s="2" t="s">
        <v>69</v>
      </c>
      <c r="C653" s="2" t="s">
        <v>30</v>
      </c>
      <c r="D653" s="2" t="s">
        <v>30</v>
      </c>
      <c r="E653" s="2" t="s">
        <v>15</v>
      </c>
      <c r="F653" s="17" t="str">
        <f>+Tabela1[[#This Row],[WK]]&amp;Tabela1[[#This Row],[PK]]&amp;Tabela1[[#This Row],[GK]]</f>
        <v>100707</v>
      </c>
      <c r="G653" s="2" t="s">
        <v>638</v>
      </c>
      <c r="H653" s="3">
        <v>311221814.45999998</v>
      </c>
      <c r="I653" s="4">
        <v>1.125</v>
      </c>
      <c r="J653" s="3">
        <v>350124541.26999998</v>
      </c>
      <c r="K653" s="4">
        <v>7.0000000000000007E-2</v>
      </c>
      <c r="L653" s="3">
        <v>24508718</v>
      </c>
      <c r="M653" s="3"/>
      <c r="N653" s="5"/>
      <c r="O653" s="3">
        <v>73293371.930000007</v>
      </c>
      <c r="P653" s="4">
        <v>1.125</v>
      </c>
      <c r="Q653" s="3">
        <v>82455043.420000002</v>
      </c>
      <c r="R653" s="4">
        <v>1.6E-2</v>
      </c>
      <c r="S653" s="3">
        <v>1319281</v>
      </c>
      <c r="T653" s="3"/>
      <c r="U653" s="5"/>
      <c r="V653" s="3">
        <v>16152967</v>
      </c>
      <c r="W653" s="5"/>
      <c r="X653" s="3">
        <v>24744435</v>
      </c>
      <c r="Y653" s="3">
        <v>910093</v>
      </c>
      <c r="Z653" s="3">
        <v>0</v>
      </c>
      <c r="AA653" s="3">
        <v>1346015</v>
      </c>
      <c r="AB653" s="3">
        <v>17120280</v>
      </c>
      <c r="AC653" s="3">
        <v>5368047</v>
      </c>
      <c r="AD653" s="3">
        <v>8591468</v>
      </c>
      <c r="AE653" s="3">
        <v>0</v>
      </c>
      <c r="AF653" s="3">
        <v>24508718</v>
      </c>
      <c r="AG653" s="3">
        <v>1319281</v>
      </c>
      <c r="AH653" s="3">
        <v>8591468</v>
      </c>
      <c r="AI653" s="3">
        <v>16152967</v>
      </c>
      <c r="AJ653" s="3">
        <v>-303187</v>
      </c>
      <c r="AK653" s="3">
        <v>-303187</v>
      </c>
      <c r="AL653" s="3">
        <v>903959</v>
      </c>
      <c r="AM653" s="3">
        <v>-1207146</v>
      </c>
      <c r="AN653" s="3">
        <v>-883858</v>
      </c>
      <c r="AO653" s="3">
        <v>0</v>
      </c>
      <c r="AP653" s="3">
        <v>883858</v>
      </c>
      <c r="AQ653" s="3">
        <v>0</v>
      </c>
      <c r="AR653" s="3">
        <f>Tabela1[[#This Row],[Potrzeby finansowe 2027
w tym:]]+Tabela1[[#This Row],[Rozliczenie 2025 potrz. fin.]]</f>
        <v>24744435</v>
      </c>
      <c r="AS653" s="3">
        <v>0</v>
      </c>
      <c r="AT653" s="3">
        <v>0</v>
      </c>
      <c r="AU653" s="3"/>
      <c r="AV653" s="3"/>
      <c r="AW653" s="3"/>
      <c r="AX653" s="3"/>
      <c r="AY653" s="3"/>
      <c r="AZ653" s="3"/>
      <c r="BA653" s="3">
        <v>0</v>
      </c>
      <c r="BB653" s="3">
        <v>0</v>
      </c>
      <c r="BC653" s="3">
        <v>0</v>
      </c>
      <c r="BD653" s="3">
        <v>0</v>
      </c>
      <c r="BE653" s="3">
        <v>0</v>
      </c>
      <c r="BF653" s="3">
        <v>0</v>
      </c>
      <c r="BG653" s="3">
        <v>792434</v>
      </c>
      <c r="BH653" s="3">
        <v>7446</v>
      </c>
      <c r="BI653" s="3">
        <v>553581</v>
      </c>
      <c r="BJ653" s="3">
        <v>8506785.7949999999</v>
      </c>
      <c r="BK653" s="3">
        <v>4799987.01</v>
      </c>
      <c r="BL653" s="3">
        <v>2857157.19</v>
      </c>
      <c r="BM653" s="3">
        <v>9112880.7599999998</v>
      </c>
      <c r="BN653" s="53">
        <v>0.97174859871482799</v>
      </c>
      <c r="BO653" s="54">
        <v>2.9866419999999999E-4</v>
      </c>
      <c r="BP653" s="70">
        <v>7511</v>
      </c>
      <c r="BQ653" s="71"/>
      <c r="BR653" s="70"/>
      <c r="BS653" s="72"/>
      <c r="BT653" s="72"/>
      <c r="BU653" s="70">
        <v>24508718</v>
      </c>
      <c r="BV653" s="70">
        <v>1319281</v>
      </c>
      <c r="BW653" s="74">
        <v>8591468</v>
      </c>
      <c r="BX653" s="70">
        <v>34419467</v>
      </c>
    </row>
    <row r="654" spans="1:76" x14ac:dyDescent="0.3">
      <c r="A654" s="73" t="s">
        <v>10</v>
      </c>
      <c r="B654" s="2" t="s">
        <v>69</v>
      </c>
      <c r="C654" s="2" t="s">
        <v>30</v>
      </c>
      <c r="D654" s="2" t="s">
        <v>54</v>
      </c>
      <c r="E654" s="2" t="s">
        <v>15</v>
      </c>
      <c r="F654" s="17" t="str">
        <f>+Tabela1[[#This Row],[WK]]&amp;Tabela1[[#This Row],[PK]]&amp;Tabela1[[#This Row],[GK]]</f>
        <v>100708</v>
      </c>
      <c r="G654" s="2" t="s">
        <v>639</v>
      </c>
      <c r="H654" s="3">
        <v>191231600.71000001</v>
      </c>
      <c r="I654" s="4">
        <v>1.125</v>
      </c>
      <c r="J654" s="3">
        <v>215135550.80000001</v>
      </c>
      <c r="K654" s="4">
        <v>7.0000000000000007E-2</v>
      </c>
      <c r="L654" s="3">
        <v>15059489</v>
      </c>
      <c r="M654" s="3"/>
      <c r="N654" s="5"/>
      <c r="O654" s="3">
        <v>13092581.939999999</v>
      </c>
      <c r="P654" s="4">
        <v>1.125</v>
      </c>
      <c r="Q654" s="3">
        <v>14729154.68</v>
      </c>
      <c r="R654" s="4">
        <v>1.6E-2</v>
      </c>
      <c r="S654" s="3">
        <v>235666</v>
      </c>
      <c r="T654" s="3"/>
      <c r="U654" s="5"/>
      <c r="V654" s="3">
        <v>10114171</v>
      </c>
      <c r="W654" s="5"/>
      <c r="X654" s="3">
        <v>22658438</v>
      </c>
      <c r="Y654" s="3">
        <v>7656029</v>
      </c>
      <c r="Z654" s="3">
        <v>674727</v>
      </c>
      <c r="AA654" s="3">
        <v>1271310</v>
      </c>
      <c r="AB654" s="3">
        <v>9946197</v>
      </c>
      <c r="AC654" s="3">
        <v>3110175</v>
      </c>
      <c r="AD654" s="3">
        <v>12544268</v>
      </c>
      <c r="AE654" s="3">
        <v>0</v>
      </c>
      <c r="AF654" s="3">
        <v>15059489</v>
      </c>
      <c r="AG654" s="3">
        <v>235666</v>
      </c>
      <c r="AH654" s="3">
        <v>12544268</v>
      </c>
      <c r="AI654" s="3">
        <v>10114171</v>
      </c>
      <c r="AJ654" s="3">
        <v>508139</v>
      </c>
      <c r="AK654" s="3">
        <v>508139</v>
      </c>
      <c r="AL654" s="3">
        <v>864999</v>
      </c>
      <c r="AM654" s="3">
        <v>-356860</v>
      </c>
      <c r="AN654" s="3">
        <v>-586806</v>
      </c>
      <c r="AO654" s="3">
        <v>0</v>
      </c>
      <c r="AP654" s="3">
        <v>586806</v>
      </c>
      <c r="AQ654" s="3">
        <v>0</v>
      </c>
      <c r="AR654" s="3">
        <f>Tabela1[[#This Row],[Potrzeby finansowe 2027
w tym:]]+Tabela1[[#This Row],[Rozliczenie 2025 potrz. fin.]]</f>
        <v>22658438</v>
      </c>
      <c r="AS654" s="3">
        <v>0</v>
      </c>
      <c r="AT654" s="3">
        <v>0</v>
      </c>
      <c r="AU654" s="3"/>
      <c r="AV654" s="3"/>
      <c r="AW654" s="3"/>
      <c r="AX654" s="3"/>
      <c r="AY654" s="3"/>
      <c r="AZ654" s="3"/>
      <c r="BA654" s="3">
        <v>674727</v>
      </c>
      <c r="BB654" s="3">
        <v>0</v>
      </c>
      <c r="BC654" s="3">
        <v>140.19</v>
      </c>
      <c r="BD654" s="3">
        <v>6280.55</v>
      </c>
      <c r="BE654" s="3">
        <v>24.52</v>
      </c>
      <c r="BF654" s="3">
        <v>0</v>
      </c>
      <c r="BG654" s="3">
        <v>581182</v>
      </c>
      <c r="BH654" s="3">
        <v>5461</v>
      </c>
      <c r="BI654" s="3">
        <v>690128</v>
      </c>
      <c r="BJ654" s="3">
        <v>10605091.557500001</v>
      </c>
      <c r="BK654" s="3">
        <v>4818182.5199999996</v>
      </c>
      <c r="BL654" s="3">
        <v>4043392.12</v>
      </c>
      <c r="BM654" s="3">
        <v>15060851.91</v>
      </c>
      <c r="BN654" s="53">
        <v>0.68611025619503285</v>
      </c>
      <c r="BO654" s="54">
        <v>2.0730879999999999E-4</v>
      </c>
      <c r="BP654" s="70">
        <v>5214</v>
      </c>
      <c r="BQ654" s="71"/>
      <c r="BR654" s="70"/>
      <c r="BS654" s="72"/>
      <c r="BT654" s="72"/>
      <c r="BU654" s="70">
        <v>15059489</v>
      </c>
      <c r="BV654" s="70">
        <v>235666</v>
      </c>
      <c r="BW654" s="74">
        <v>12544268</v>
      </c>
      <c r="BX654" s="70">
        <v>27839423</v>
      </c>
    </row>
    <row r="655" spans="1:76" x14ac:dyDescent="0.3">
      <c r="A655" s="73" t="s">
        <v>10</v>
      </c>
      <c r="B655" s="2" t="s">
        <v>69</v>
      </c>
      <c r="C655" s="2" t="s">
        <v>54</v>
      </c>
      <c r="D655" s="2" t="s">
        <v>12</v>
      </c>
      <c r="E655" s="2" t="s">
        <v>13</v>
      </c>
      <c r="F655" s="17" t="str">
        <f>+Tabela1[[#This Row],[WK]]&amp;Tabela1[[#This Row],[PK]]&amp;Tabela1[[#This Row],[GK]]</f>
        <v>100801</v>
      </c>
      <c r="G655" s="2" t="s">
        <v>640</v>
      </c>
      <c r="H655" s="3">
        <v>1112666651.95</v>
      </c>
      <c r="I655" s="4">
        <v>1.125</v>
      </c>
      <c r="J655" s="3">
        <v>1251749983.4400001</v>
      </c>
      <c r="K655" s="4">
        <v>7.0000000000000007E-2</v>
      </c>
      <c r="L655" s="3">
        <v>87622499</v>
      </c>
      <c r="M655" s="3"/>
      <c r="N655" s="5"/>
      <c r="O655" s="3">
        <v>211375183.88000003</v>
      </c>
      <c r="P655" s="4">
        <v>1.125</v>
      </c>
      <c r="Q655" s="3">
        <v>237797081.87</v>
      </c>
      <c r="R655" s="4">
        <v>1.6E-2</v>
      </c>
      <c r="S655" s="3">
        <v>3804753</v>
      </c>
      <c r="T655" s="3"/>
      <c r="U655" s="5"/>
      <c r="V655" s="3">
        <v>47511043</v>
      </c>
      <c r="W655" s="5"/>
      <c r="X655" s="3">
        <v>33742526</v>
      </c>
      <c r="Y655" s="3">
        <v>0</v>
      </c>
      <c r="Z655" s="3">
        <v>0</v>
      </c>
      <c r="AA655" s="3">
        <v>3541191</v>
      </c>
      <c r="AB655" s="3">
        <v>30201335</v>
      </c>
      <c r="AC655" s="3">
        <v>0</v>
      </c>
      <c r="AD655" s="3">
        <v>0</v>
      </c>
      <c r="AE655" s="3">
        <v>17026</v>
      </c>
      <c r="AF655" s="3">
        <v>87605473</v>
      </c>
      <c r="AG655" s="3">
        <v>3804753</v>
      </c>
      <c r="AH655" s="3">
        <v>0</v>
      </c>
      <c r="AI655" s="3">
        <v>47511043</v>
      </c>
      <c r="AJ655" s="3">
        <v>1588725</v>
      </c>
      <c r="AK655" s="3">
        <v>1162745</v>
      </c>
      <c r="AL655" s="3">
        <v>3395007</v>
      </c>
      <c r="AM655" s="3">
        <v>-2232262</v>
      </c>
      <c r="AN655" s="3">
        <v>-425980</v>
      </c>
      <c r="AO655" s="3">
        <v>0</v>
      </c>
      <c r="AP655" s="3">
        <v>0</v>
      </c>
      <c r="AQ655" s="3">
        <v>-425980</v>
      </c>
      <c r="AR655" s="3">
        <f>Tabela1[[#This Row],[Potrzeby finansowe 2027
w tym:]]+Tabela1[[#This Row],[Rozliczenie 2025 potrz. fin.]]</f>
        <v>33316546</v>
      </c>
      <c r="AS655" s="3">
        <v>0</v>
      </c>
      <c r="AT655" s="3">
        <v>0</v>
      </c>
      <c r="AU655" s="3"/>
      <c r="AV655" s="3"/>
      <c r="AW655" s="3"/>
      <c r="AX655" s="3"/>
      <c r="AY655" s="3"/>
      <c r="AZ655" s="3"/>
      <c r="BA655" s="3">
        <v>0</v>
      </c>
      <c r="BB655" s="3">
        <v>0</v>
      </c>
      <c r="BC655" s="3">
        <v>0</v>
      </c>
      <c r="BD655" s="3">
        <v>0</v>
      </c>
      <c r="BE655" s="3">
        <v>0</v>
      </c>
      <c r="BF655" s="3">
        <v>0</v>
      </c>
      <c r="BG655" s="3">
        <v>2051642</v>
      </c>
      <c r="BH655" s="3">
        <v>19278</v>
      </c>
      <c r="BI655" s="3">
        <v>1489549</v>
      </c>
      <c r="BJ655" s="3">
        <v>22889659.725000001</v>
      </c>
      <c r="BK655" s="3">
        <v>14614234.370000001</v>
      </c>
      <c r="BL655" s="3">
        <v>10269215.609999999</v>
      </c>
      <c r="BM655" s="3">
        <v>12563270.199999999</v>
      </c>
      <c r="BN655" s="53">
        <v>1.2512483329136475</v>
      </c>
      <c r="BO655" s="54">
        <v>7.3827599999999995E-4</v>
      </c>
      <c r="BP655" s="70">
        <v>18567</v>
      </c>
      <c r="BQ655" s="71"/>
      <c r="BR655" s="70"/>
      <c r="BS655" s="72"/>
      <c r="BT655" s="72"/>
      <c r="BU655" s="70">
        <v>87605473</v>
      </c>
      <c r="BV655" s="70">
        <v>3804753</v>
      </c>
      <c r="BW655" s="74">
        <v>0</v>
      </c>
      <c r="BX655" s="70">
        <v>91410226</v>
      </c>
    </row>
    <row r="656" spans="1:76" x14ac:dyDescent="0.3">
      <c r="A656" s="73" t="s">
        <v>10</v>
      </c>
      <c r="B656" s="2" t="s">
        <v>69</v>
      </c>
      <c r="C656" s="2" t="s">
        <v>54</v>
      </c>
      <c r="D656" s="2" t="s">
        <v>11</v>
      </c>
      <c r="E656" s="2" t="s">
        <v>13</v>
      </c>
      <c r="F656" s="17" t="str">
        <f>+Tabela1[[#This Row],[WK]]&amp;Tabela1[[#This Row],[PK]]&amp;Tabela1[[#This Row],[GK]]</f>
        <v>100802</v>
      </c>
      <c r="G656" s="2" t="s">
        <v>641</v>
      </c>
      <c r="H656" s="3">
        <v>3189946978.6399999</v>
      </c>
      <c r="I656" s="4">
        <v>1.125</v>
      </c>
      <c r="J656" s="3">
        <v>3588690350.9699998</v>
      </c>
      <c r="K656" s="4">
        <v>7.0000000000000007E-2</v>
      </c>
      <c r="L656" s="3">
        <v>251208325</v>
      </c>
      <c r="M656" s="3"/>
      <c r="N656" s="5"/>
      <c r="O656" s="3">
        <v>697669419.56999993</v>
      </c>
      <c r="P656" s="4">
        <v>1.125</v>
      </c>
      <c r="Q656" s="3">
        <v>784878097.01999998</v>
      </c>
      <c r="R656" s="4">
        <v>1.6E-2</v>
      </c>
      <c r="S656" s="3">
        <v>12558050</v>
      </c>
      <c r="T656" s="3"/>
      <c r="U656" s="5"/>
      <c r="V656" s="3">
        <v>143936359</v>
      </c>
      <c r="W656" s="5"/>
      <c r="X656" s="3">
        <v>102236456</v>
      </c>
      <c r="Y656" s="3">
        <v>0</v>
      </c>
      <c r="Z656" s="3">
        <v>0</v>
      </c>
      <c r="AA656" s="3">
        <v>8325026</v>
      </c>
      <c r="AB656" s="3">
        <v>93911430</v>
      </c>
      <c r="AC656" s="3">
        <v>0</v>
      </c>
      <c r="AD656" s="3">
        <v>0</v>
      </c>
      <c r="AE656" s="3">
        <v>0</v>
      </c>
      <c r="AF656" s="3">
        <v>251208325</v>
      </c>
      <c r="AG656" s="3">
        <v>12558050</v>
      </c>
      <c r="AH656" s="3">
        <v>0</v>
      </c>
      <c r="AI656" s="3">
        <v>143936359</v>
      </c>
      <c r="AJ656" s="3">
        <v>2852046</v>
      </c>
      <c r="AK656" s="3">
        <v>3096997</v>
      </c>
      <c r="AL656" s="3">
        <v>6353123</v>
      </c>
      <c r="AM656" s="3">
        <v>-3256126</v>
      </c>
      <c r="AN656" s="3">
        <v>244951</v>
      </c>
      <c r="AO656" s="3">
        <v>0</v>
      </c>
      <c r="AP656" s="3">
        <v>0</v>
      </c>
      <c r="AQ656" s="3">
        <v>244951</v>
      </c>
      <c r="AR656" s="3">
        <f>Tabela1[[#This Row],[Potrzeby finansowe 2027
w tym:]]+Tabela1[[#This Row],[Rozliczenie 2025 potrz. fin.]]</f>
        <v>102481407</v>
      </c>
      <c r="AS656" s="3">
        <v>0</v>
      </c>
      <c r="AT656" s="3">
        <v>0</v>
      </c>
      <c r="AU656" s="3"/>
      <c r="AV656" s="3"/>
      <c r="AW656" s="3"/>
      <c r="AX656" s="3"/>
      <c r="AY656" s="3"/>
      <c r="AZ656" s="3"/>
      <c r="BA656" s="3">
        <v>0</v>
      </c>
      <c r="BB656" s="3">
        <v>0</v>
      </c>
      <c r="BC656" s="3">
        <v>0</v>
      </c>
      <c r="BD656" s="3">
        <v>0</v>
      </c>
      <c r="BE656" s="3">
        <v>0</v>
      </c>
      <c r="BF656" s="3">
        <v>0</v>
      </c>
      <c r="BG656" s="3">
        <v>6311156</v>
      </c>
      <c r="BH656" s="3">
        <v>59302</v>
      </c>
      <c r="BI656" s="3">
        <v>2013870</v>
      </c>
      <c r="BJ656" s="3">
        <v>30946822.252500005</v>
      </c>
      <c r="BK656" s="3">
        <v>16735335.080000002</v>
      </c>
      <c r="BL656" s="3">
        <v>20815244.300000001</v>
      </c>
      <c r="BM656" s="3">
        <v>15215460.09</v>
      </c>
      <c r="BN656" s="53">
        <v>1.073023511746547</v>
      </c>
      <c r="BO656" s="54">
        <v>2.2640240999999999E-3</v>
      </c>
      <c r="BP656" s="70">
        <v>56936</v>
      </c>
      <c r="BQ656" s="71"/>
      <c r="BR656" s="70"/>
      <c r="BS656" s="72"/>
      <c r="BT656" s="72"/>
      <c r="BU656" s="70">
        <v>251208325</v>
      </c>
      <c r="BV656" s="70">
        <v>12558050</v>
      </c>
      <c r="BW656" s="74">
        <v>0</v>
      </c>
      <c r="BX656" s="70">
        <v>263766375</v>
      </c>
    </row>
    <row r="657" spans="1:76" x14ac:dyDescent="0.3">
      <c r="A657" s="73" t="s">
        <v>10</v>
      </c>
      <c r="B657" s="2" t="s">
        <v>69</v>
      </c>
      <c r="C657" s="2" t="s">
        <v>54</v>
      </c>
      <c r="D657" s="2" t="s">
        <v>16</v>
      </c>
      <c r="E657" s="2" t="s">
        <v>15</v>
      </c>
      <c r="F657" s="17" t="str">
        <f>+Tabela1[[#This Row],[WK]]&amp;Tabela1[[#This Row],[PK]]&amp;Tabela1[[#This Row],[GK]]</f>
        <v>100803</v>
      </c>
      <c r="G657" s="2" t="s">
        <v>642</v>
      </c>
      <c r="H657" s="3">
        <v>253553598.69999999</v>
      </c>
      <c r="I657" s="4">
        <v>1.125</v>
      </c>
      <c r="J657" s="3">
        <v>285247798.54000002</v>
      </c>
      <c r="K657" s="4">
        <v>7.0000000000000007E-2</v>
      </c>
      <c r="L657" s="3">
        <v>19967346</v>
      </c>
      <c r="M657" s="3"/>
      <c r="N657" s="5"/>
      <c r="O657" s="3">
        <v>12090363.99</v>
      </c>
      <c r="P657" s="4">
        <v>1.125</v>
      </c>
      <c r="Q657" s="3">
        <v>13601659.49</v>
      </c>
      <c r="R657" s="4">
        <v>1.6E-2</v>
      </c>
      <c r="S657" s="3">
        <v>217627</v>
      </c>
      <c r="T657" s="3"/>
      <c r="U657" s="5"/>
      <c r="V657" s="3">
        <v>11051874</v>
      </c>
      <c r="W657" s="5"/>
      <c r="X657" s="3">
        <v>13509776</v>
      </c>
      <c r="Y657" s="3">
        <v>352585</v>
      </c>
      <c r="Z657" s="3">
        <v>2764</v>
      </c>
      <c r="AA657" s="3">
        <v>1055859</v>
      </c>
      <c r="AB657" s="3">
        <v>8472698</v>
      </c>
      <c r="AC657" s="3">
        <v>3625870</v>
      </c>
      <c r="AD657" s="3">
        <v>3364280</v>
      </c>
      <c r="AE657" s="3">
        <v>0</v>
      </c>
      <c r="AF657" s="3">
        <v>19967346</v>
      </c>
      <c r="AG657" s="3">
        <v>217627</v>
      </c>
      <c r="AH657" s="3">
        <v>3364280</v>
      </c>
      <c r="AI657" s="3">
        <v>11051874</v>
      </c>
      <c r="AJ657" s="3">
        <v>606357</v>
      </c>
      <c r="AK657" s="3">
        <v>785160</v>
      </c>
      <c r="AL657" s="3">
        <v>1049685</v>
      </c>
      <c r="AM657" s="3">
        <v>-264525</v>
      </c>
      <c r="AN657" s="3">
        <v>178803</v>
      </c>
      <c r="AO657" s="3">
        <v>0</v>
      </c>
      <c r="AP657" s="3">
        <v>0</v>
      </c>
      <c r="AQ657" s="3">
        <v>178803</v>
      </c>
      <c r="AR657" s="3">
        <f>Tabela1[[#This Row],[Potrzeby finansowe 2027
w tym:]]+Tabela1[[#This Row],[Rozliczenie 2025 potrz. fin.]]</f>
        <v>13688579</v>
      </c>
      <c r="AS657" s="3">
        <v>0</v>
      </c>
      <c r="AT657" s="3">
        <v>0</v>
      </c>
      <c r="AU657" s="3"/>
      <c r="AV657" s="3"/>
      <c r="AW657" s="3"/>
      <c r="AX657" s="3"/>
      <c r="AY657" s="3"/>
      <c r="AZ657" s="3"/>
      <c r="BA657" s="3">
        <v>2764</v>
      </c>
      <c r="BB657" s="3">
        <v>0</v>
      </c>
      <c r="BC657" s="3">
        <v>0</v>
      </c>
      <c r="BD657" s="3">
        <v>0</v>
      </c>
      <c r="BE657" s="3">
        <v>55.38</v>
      </c>
      <c r="BF657" s="3">
        <v>0</v>
      </c>
      <c r="BG657" s="3">
        <v>533398</v>
      </c>
      <c r="BH657" s="3">
        <v>5012</v>
      </c>
      <c r="BI657" s="3">
        <v>522461</v>
      </c>
      <c r="BJ657" s="3">
        <v>8028576.1999999993</v>
      </c>
      <c r="BK657" s="3">
        <v>3161946.6500000004</v>
      </c>
      <c r="BL657" s="3">
        <v>5818400.9699999997</v>
      </c>
      <c r="BM657" s="3">
        <v>7829716.2599999998</v>
      </c>
      <c r="BN657" s="53">
        <v>0.98175578000988606</v>
      </c>
      <c r="BO657" s="54">
        <v>1.7919440000000001E-4</v>
      </c>
      <c r="BP657" s="70">
        <v>4506</v>
      </c>
      <c r="BQ657" s="71"/>
      <c r="BR657" s="70"/>
      <c r="BS657" s="72"/>
      <c r="BT657" s="72"/>
      <c r="BU657" s="70">
        <v>19967346</v>
      </c>
      <c r="BV657" s="70">
        <v>217627</v>
      </c>
      <c r="BW657" s="74">
        <v>3364280</v>
      </c>
      <c r="BX657" s="70">
        <v>23549253</v>
      </c>
    </row>
    <row r="658" spans="1:76" x14ac:dyDescent="0.3">
      <c r="A658" s="73" t="s">
        <v>10</v>
      </c>
      <c r="B658" s="2" t="s">
        <v>69</v>
      </c>
      <c r="C658" s="2" t="s">
        <v>54</v>
      </c>
      <c r="D658" s="2" t="s">
        <v>18</v>
      </c>
      <c r="E658" s="2" t="s">
        <v>15</v>
      </c>
      <c r="F658" s="17" t="str">
        <f>+Tabela1[[#This Row],[WK]]&amp;Tabela1[[#This Row],[PK]]&amp;Tabela1[[#This Row],[GK]]</f>
        <v>100804</v>
      </c>
      <c r="G658" s="2" t="s">
        <v>643</v>
      </c>
      <c r="H658" s="3">
        <v>469985527.17000002</v>
      </c>
      <c r="I658" s="4">
        <v>1.125</v>
      </c>
      <c r="J658" s="3">
        <v>528733718.06999999</v>
      </c>
      <c r="K658" s="4">
        <v>7.0000000000000007E-2</v>
      </c>
      <c r="L658" s="3">
        <v>37011360</v>
      </c>
      <c r="M658" s="3"/>
      <c r="N658" s="5"/>
      <c r="O658" s="3">
        <v>83659880.069999993</v>
      </c>
      <c r="P658" s="4">
        <v>1.125</v>
      </c>
      <c r="Q658" s="3">
        <v>94117365.079999998</v>
      </c>
      <c r="R658" s="4">
        <v>1.6E-2</v>
      </c>
      <c r="S658" s="3">
        <v>1505878</v>
      </c>
      <c r="T658" s="3"/>
      <c r="U658" s="5"/>
      <c r="V658" s="3">
        <v>18804108</v>
      </c>
      <c r="W658" s="5"/>
      <c r="X658" s="3">
        <v>17445678</v>
      </c>
      <c r="Y658" s="3">
        <v>0</v>
      </c>
      <c r="Z658" s="3">
        <v>12220</v>
      </c>
      <c r="AA658" s="3">
        <v>1374725</v>
      </c>
      <c r="AB658" s="3">
        <v>14393872</v>
      </c>
      <c r="AC658" s="3">
        <v>1664861</v>
      </c>
      <c r="AD658" s="3">
        <v>599618</v>
      </c>
      <c r="AE658" s="3">
        <v>759589</v>
      </c>
      <c r="AF658" s="3">
        <v>36851389</v>
      </c>
      <c r="AG658" s="3">
        <v>1505878</v>
      </c>
      <c r="AH658" s="3">
        <v>0</v>
      </c>
      <c r="AI658" s="3">
        <v>18804108</v>
      </c>
      <c r="AJ658" s="3">
        <v>937304</v>
      </c>
      <c r="AK658" s="3">
        <v>1193953</v>
      </c>
      <c r="AL658" s="3">
        <v>1699401</v>
      </c>
      <c r="AM658" s="3">
        <v>-505448</v>
      </c>
      <c r="AN658" s="3">
        <v>454121</v>
      </c>
      <c r="AO658" s="3">
        <v>0</v>
      </c>
      <c r="AP658" s="3">
        <v>-197472</v>
      </c>
      <c r="AQ658" s="3">
        <v>256649</v>
      </c>
      <c r="AR658" s="3">
        <f>Tabela1[[#This Row],[Potrzeby finansowe 2027
w tym:]]+Tabela1[[#This Row],[Rozliczenie 2025 potrz. fin.]]</f>
        <v>17702327</v>
      </c>
      <c r="AS658" s="3">
        <v>0</v>
      </c>
      <c r="AT658" s="3">
        <v>0</v>
      </c>
      <c r="AU658" s="3"/>
      <c r="AV658" s="3"/>
      <c r="AW658" s="3"/>
      <c r="AX658" s="3"/>
      <c r="AY658" s="3"/>
      <c r="AZ658" s="3"/>
      <c r="BA658" s="3">
        <v>12220</v>
      </c>
      <c r="BB658" s="3">
        <v>0</v>
      </c>
      <c r="BC658" s="3">
        <v>0</v>
      </c>
      <c r="BD658" s="3">
        <v>0</v>
      </c>
      <c r="BE658" s="3">
        <v>244.87</v>
      </c>
      <c r="BF658" s="3">
        <v>0</v>
      </c>
      <c r="BG658" s="3">
        <v>869059</v>
      </c>
      <c r="BH658" s="3">
        <v>8166</v>
      </c>
      <c r="BI658" s="3">
        <v>505666</v>
      </c>
      <c r="BJ658" s="3">
        <v>7770484.1199999992</v>
      </c>
      <c r="BK658" s="3">
        <v>3821271.7399999984</v>
      </c>
      <c r="BL658" s="3">
        <v>1512429.07</v>
      </c>
      <c r="BM658" s="3">
        <v>12771991.380000001</v>
      </c>
      <c r="BN658" s="53">
        <v>1.3592288967852046</v>
      </c>
      <c r="BO658" s="54">
        <v>2.7669510000000001E-4</v>
      </c>
      <c r="BP658" s="70">
        <v>6959</v>
      </c>
      <c r="BQ658" s="71"/>
      <c r="BR658" s="70"/>
      <c r="BS658" s="72"/>
      <c r="BT658" s="72"/>
      <c r="BU658" s="70">
        <v>36851389</v>
      </c>
      <c r="BV658" s="70">
        <v>1505878</v>
      </c>
      <c r="BW658" s="74">
        <v>0</v>
      </c>
      <c r="BX658" s="70">
        <v>38357267</v>
      </c>
    </row>
    <row r="659" spans="1:76" x14ac:dyDescent="0.3">
      <c r="A659" s="73" t="s">
        <v>10</v>
      </c>
      <c r="B659" s="2" t="s">
        <v>69</v>
      </c>
      <c r="C659" s="2" t="s">
        <v>54</v>
      </c>
      <c r="D659" s="2" t="s">
        <v>21</v>
      </c>
      <c r="E659" s="2" t="s">
        <v>15</v>
      </c>
      <c r="F659" s="17" t="str">
        <f>+Tabela1[[#This Row],[WK]]&amp;Tabela1[[#This Row],[PK]]&amp;Tabela1[[#This Row],[GK]]</f>
        <v>100805</v>
      </c>
      <c r="G659" s="2" t="s">
        <v>644</v>
      </c>
      <c r="H659" s="3">
        <v>491301248.94</v>
      </c>
      <c r="I659" s="4">
        <v>1.125</v>
      </c>
      <c r="J659" s="3">
        <v>552713905.05999994</v>
      </c>
      <c r="K659" s="4">
        <v>7.0000000000000007E-2</v>
      </c>
      <c r="L659" s="3">
        <v>38689973</v>
      </c>
      <c r="M659" s="3"/>
      <c r="N659" s="5"/>
      <c r="O659" s="3">
        <v>211072736.38999999</v>
      </c>
      <c r="P659" s="4">
        <v>1.125</v>
      </c>
      <c r="Q659" s="3">
        <v>237456828.44</v>
      </c>
      <c r="R659" s="4">
        <v>1.6E-2</v>
      </c>
      <c r="S659" s="3">
        <v>3799309</v>
      </c>
      <c r="T659" s="3"/>
      <c r="U659" s="5"/>
      <c r="V659" s="3">
        <v>18199407</v>
      </c>
      <c r="W659" s="5"/>
      <c r="X659" s="3">
        <v>25697560</v>
      </c>
      <c r="Y659" s="3">
        <v>0</v>
      </c>
      <c r="Z659" s="3">
        <v>0</v>
      </c>
      <c r="AA659" s="3">
        <v>1771511</v>
      </c>
      <c r="AB659" s="3">
        <v>16847210</v>
      </c>
      <c r="AC659" s="3">
        <v>7078839</v>
      </c>
      <c r="AD659" s="3">
        <v>7566047</v>
      </c>
      <c r="AE659" s="3">
        <v>10920683</v>
      </c>
      <c r="AF659" s="3">
        <v>35335337</v>
      </c>
      <c r="AG659" s="3">
        <v>3799309</v>
      </c>
      <c r="AH659" s="3">
        <v>0</v>
      </c>
      <c r="AI659" s="3">
        <v>18199407</v>
      </c>
      <c r="AJ659" s="3">
        <v>1417368</v>
      </c>
      <c r="AK659" s="3">
        <v>1445921</v>
      </c>
      <c r="AL659" s="3">
        <v>2082693</v>
      </c>
      <c r="AM659" s="3">
        <v>-636772</v>
      </c>
      <c r="AN659" s="3">
        <v>379257</v>
      </c>
      <c r="AO659" s="3">
        <v>0</v>
      </c>
      <c r="AP659" s="3">
        <v>-350704</v>
      </c>
      <c r="AQ659" s="3">
        <v>28553</v>
      </c>
      <c r="AR659" s="3">
        <f>Tabela1[[#This Row],[Potrzeby finansowe 2027
w tym:]]+Tabela1[[#This Row],[Rozliczenie 2025 potrz. fin.]]</f>
        <v>25726113</v>
      </c>
      <c r="AS659" s="3">
        <v>0</v>
      </c>
      <c r="AT659" s="3">
        <v>0</v>
      </c>
      <c r="AU659" s="3"/>
      <c r="AV659" s="3"/>
      <c r="AW659" s="3"/>
      <c r="AX659" s="3"/>
      <c r="AY659" s="3"/>
      <c r="AZ659" s="3"/>
      <c r="BA659" s="3">
        <v>0</v>
      </c>
      <c r="BB659" s="3">
        <v>0</v>
      </c>
      <c r="BC659" s="3">
        <v>0</v>
      </c>
      <c r="BD659" s="3">
        <v>0</v>
      </c>
      <c r="BE659" s="3">
        <v>0</v>
      </c>
      <c r="BF659" s="3">
        <v>0</v>
      </c>
      <c r="BG659" s="3">
        <v>812441</v>
      </c>
      <c r="BH659" s="3">
        <v>7634</v>
      </c>
      <c r="BI659" s="3">
        <v>959070</v>
      </c>
      <c r="BJ659" s="3">
        <v>14737874.712499999</v>
      </c>
      <c r="BK659" s="3">
        <v>11097007.219999999</v>
      </c>
      <c r="BL659" s="3">
        <v>2737365.46</v>
      </c>
      <c r="BM659" s="3">
        <v>9088739.0500000007</v>
      </c>
      <c r="BN659" s="53">
        <v>1.8105219962134991</v>
      </c>
      <c r="BO659" s="54">
        <v>2.7150809999999998E-4</v>
      </c>
      <c r="BP659" s="70">
        <v>6828</v>
      </c>
      <c r="BQ659" s="71"/>
      <c r="BR659" s="70"/>
      <c r="BS659" s="72"/>
      <c r="BT659" s="72"/>
      <c r="BU659" s="70">
        <v>35335337</v>
      </c>
      <c r="BV659" s="70">
        <v>3799309</v>
      </c>
      <c r="BW659" s="74">
        <v>0</v>
      </c>
      <c r="BX659" s="70">
        <v>39134646</v>
      </c>
    </row>
    <row r="660" spans="1:76" x14ac:dyDescent="0.3">
      <c r="A660" s="73" t="s">
        <v>10</v>
      </c>
      <c r="B660" s="2" t="s">
        <v>69</v>
      </c>
      <c r="C660" s="2" t="s">
        <v>54</v>
      </c>
      <c r="D660" s="2" t="s">
        <v>23</v>
      </c>
      <c r="E660" s="2" t="s">
        <v>15</v>
      </c>
      <c r="F660" s="17" t="str">
        <f>+Tabela1[[#This Row],[WK]]&amp;Tabela1[[#This Row],[PK]]&amp;Tabela1[[#This Row],[GK]]</f>
        <v>100806</v>
      </c>
      <c r="G660" s="2" t="s">
        <v>645</v>
      </c>
      <c r="H660" s="3">
        <v>511106678.22000003</v>
      </c>
      <c r="I660" s="4">
        <v>1.125</v>
      </c>
      <c r="J660" s="3">
        <v>574995013</v>
      </c>
      <c r="K660" s="4">
        <v>7.0000000000000007E-2</v>
      </c>
      <c r="L660" s="3">
        <v>40249651</v>
      </c>
      <c r="M660" s="3"/>
      <c r="N660" s="5"/>
      <c r="O660" s="3">
        <v>7635137.7000000002</v>
      </c>
      <c r="P660" s="4">
        <v>1.125</v>
      </c>
      <c r="Q660" s="3">
        <v>8589529.9100000001</v>
      </c>
      <c r="R660" s="4">
        <v>1.6E-2</v>
      </c>
      <c r="S660" s="3">
        <v>137432</v>
      </c>
      <c r="T660" s="3"/>
      <c r="U660" s="5"/>
      <c r="V660" s="3">
        <v>20265995</v>
      </c>
      <c r="W660" s="5"/>
      <c r="X660" s="3">
        <v>28643882</v>
      </c>
      <c r="Y660" s="3">
        <v>0</v>
      </c>
      <c r="Z660" s="3">
        <v>6295</v>
      </c>
      <c r="AA660" s="3">
        <v>1931607</v>
      </c>
      <c r="AB660" s="3">
        <v>21952801</v>
      </c>
      <c r="AC660" s="3">
        <v>4753179</v>
      </c>
      <c r="AD660" s="3">
        <v>8377887</v>
      </c>
      <c r="AE660" s="3">
        <v>0</v>
      </c>
      <c r="AF660" s="3">
        <v>40249651</v>
      </c>
      <c r="AG660" s="3">
        <v>137432</v>
      </c>
      <c r="AH660" s="3">
        <v>8377887</v>
      </c>
      <c r="AI660" s="3">
        <v>20265995</v>
      </c>
      <c r="AJ660" s="3">
        <v>2896194</v>
      </c>
      <c r="AK660" s="3">
        <v>2896194</v>
      </c>
      <c r="AL660" s="3">
        <v>1613674</v>
      </c>
      <c r="AM660" s="3">
        <v>1282520</v>
      </c>
      <c r="AN660" s="3">
        <v>536347</v>
      </c>
      <c r="AO660" s="3">
        <v>0</v>
      </c>
      <c r="AP660" s="3">
        <v>-536347</v>
      </c>
      <c r="AQ660" s="3">
        <v>0</v>
      </c>
      <c r="AR660" s="3">
        <f>Tabela1[[#This Row],[Potrzeby finansowe 2027
w tym:]]+Tabela1[[#This Row],[Rozliczenie 2025 potrz. fin.]]</f>
        <v>28643882</v>
      </c>
      <c r="AS660" s="3">
        <v>0</v>
      </c>
      <c r="AT660" s="3">
        <v>0</v>
      </c>
      <c r="AU660" s="3"/>
      <c r="AV660" s="3"/>
      <c r="AW660" s="3"/>
      <c r="AX660" s="3"/>
      <c r="AY660" s="3"/>
      <c r="AZ660" s="3"/>
      <c r="BA660" s="3">
        <v>6295</v>
      </c>
      <c r="BB660" s="3">
        <v>0</v>
      </c>
      <c r="BC660" s="3">
        <v>18.920000000000002</v>
      </c>
      <c r="BD660" s="3">
        <v>0</v>
      </c>
      <c r="BE660" s="3">
        <v>0</v>
      </c>
      <c r="BF660" s="3">
        <v>0</v>
      </c>
      <c r="BG660" s="3">
        <v>1036996</v>
      </c>
      <c r="BH660" s="3">
        <v>9744</v>
      </c>
      <c r="BI660" s="3">
        <v>894611</v>
      </c>
      <c r="BJ660" s="3">
        <v>13747343.987499999</v>
      </c>
      <c r="BK660" s="3">
        <v>10642013.729999999</v>
      </c>
      <c r="BL660" s="3">
        <v>427856.09</v>
      </c>
      <c r="BM660" s="3">
        <v>11565608.85</v>
      </c>
      <c r="BN660" s="53">
        <v>1.1840127584566744</v>
      </c>
      <c r="BO660" s="54">
        <v>3.3593309999999999E-4</v>
      </c>
      <c r="BP660" s="70">
        <v>8448</v>
      </c>
      <c r="BQ660" s="71"/>
      <c r="BR660" s="70"/>
      <c r="BS660" s="72"/>
      <c r="BT660" s="72"/>
      <c r="BU660" s="70">
        <v>40249651</v>
      </c>
      <c r="BV660" s="70">
        <v>137432</v>
      </c>
      <c r="BW660" s="74">
        <v>8377887</v>
      </c>
      <c r="BX660" s="70">
        <v>48764970</v>
      </c>
    </row>
    <row r="661" spans="1:76" x14ac:dyDescent="0.3">
      <c r="A661" s="73" t="s">
        <v>10</v>
      </c>
      <c r="B661" s="2" t="s">
        <v>69</v>
      </c>
      <c r="C661" s="2" t="s">
        <v>54</v>
      </c>
      <c r="D661" s="2" t="s">
        <v>30</v>
      </c>
      <c r="E661" s="2" t="s">
        <v>15</v>
      </c>
      <c r="F661" s="17" t="str">
        <f>+Tabela1[[#This Row],[WK]]&amp;Tabela1[[#This Row],[PK]]&amp;Tabela1[[#This Row],[GK]]</f>
        <v>100807</v>
      </c>
      <c r="G661" s="2" t="s">
        <v>641</v>
      </c>
      <c r="H661" s="3">
        <v>537913338.25</v>
      </c>
      <c r="I661" s="4">
        <v>1.125</v>
      </c>
      <c r="J661" s="3">
        <v>605152505.52999997</v>
      </c>
      <c r="K661" s="4">
        <v>7.0000000000000007E-2</v>
      </c>
      <c r="L661" s="3">
        <v>42360675</v>
      </c>
      <c r="M661" s="3"/>
      <c r="N661" s="5"/>
      <c r="O661" s="3">
        <v>53451973.859999999</v>
      </c>
      <c r="P661" s="4">
        <v>1.125</v>
      </c>
      <c r="Q661" s="3">
        <v>60133470.590000004</v>
      </c>
      <c r="R661" s="4">
        <v>1.6E-2</v>
      </c>
      <c r="S661" s="3">
        <v>962136</v>
      </c>
      <c r="T661" s="3"/>
      <c r="U661" s="5"/>
      <c r="V661" s="3">
        <v>18212410</v>
      </c>
      <c r="W661" s="5"/>
      <c r="X661" s="3">
        <v>33078135</v>
      </c>
      <c r="Y661" s="3">
        <v>0</v>
      </c>
      <c r="Z661" s="3">
        <v>0</v>
      </c>
      <c r="AA661" s="3">
        <v>1896714</v>
      </c>
      <c r="AB661" s="3">
        <v>22420112</v>
      </c>
      <c r="AC661" s="3">
        <v>8761309</v>
      </c>
      <c r="AD661" s="3">
        <v>14898413</v>
      </c>
      <c r="AE661" s="3">
        <v>7257215</v>
      </c>
      <c r="AF661" s="3">
        <v>42360675</v>
      </c>
      <c r="AG661" s="3">
        <v>962136</v>
      </c>
      <c r="AH661" s="3">
        <v>7641198</v>
      </c>
      <c r="AI661" s="3">
        <v>18212410</v>
      </c>
      <c r="AJ661" s="3">
        <v>2469527</v>
      </c>
      <c r="AK661" s="3">
        <v>2502215</v>
      </c>
      <c r="AL661" s="3">
        <v>1075723</v>
      </c>
      <c r="AM661" s="3">
        <v>1426492</v>
      </c>
      <c r="AN661" s="3">
        <v>441061</v>
      </c>
      <c r="AO661" s="3">
        <v>0</v>
      </c>
      <c r="AP661" s="3">
        <v>-408373</v>
      </c>
      <c r="AQ661" s="3">
        <v>32688</v>
      </c>
      <c r="AR661" s="3">
        <f>Tabela1[[#This Row],[Potrzeby finansowe 2027
w tym:]]+Tabela1[[#This Row],[Rozliczenie 2025 potrz. fin.]]</f>
        <v>33110823</v>
      </c>
      <c r="AS661" s="3">
        <v>0</v>
      </c>
      <c r="AT661" s="3">
        <v>0</v>
      </c>
      <c r="AU661" s="3"/>
      <c r="AV661" s="3"/>
      <c r="AW661" s="3"/>
      <c r="AX661" s="3"/>
      <c r="AY661" s="3"/>
      <c r="AZ661" s="3"/>
      <c r="BA661" s="3">
        <v>0</v>
      </c>
      <c r="BB661" s="3">
        <v>0</v>
      </c>
      <c r="BC661" s="3">
        <v>0</v>
      </c>
      <c r="BD661" s="3">
        <v>0</v>
      </c>
      <c r="BE661" s="3">
        <v>0</v>
      </c>
      <c r="BF661" s="3">
        <v>0</v>
      </c>
      <c r="BG661" s="3">
        <v>987828</v>
      </c>
      <c r="BH661" s="3">
        <v>9282</v>
      </c>
      <c r="BI661" s="3">
        <v>908886</v>
      </c>
      <c r="BJ661" s="3">
        <v>13966700.919999998</v>
      </c>
      <c r="BK661" s="3">
        <v>11224964.469999999</v>
      </c>
      <c r="BL661" s="3">
        <v>1317153.99</v>
      </c>
      <c r="BM661" s="3">
        <v>8332637.8200000003</v>
      </c>
      <c r="BN661" s="53">
        <v>1.4742266118276863</v>
      </c>
      <c r="BO661" s="54">
        <v>3.1569779999999998E-4</v>
      </c>
      <c r="BP661" s="70">
        <v>7939</v>
      </c>
      <c r="BQ661" s="71"/>
      <c r="BR661" s="70"/>
      <c r="BS661" s="72"/>
      <c r="BT661" s="72"/>
      <c r="BU661" s="70">
        <v>42360675</v>
      </c>
      <c r="BV661" s="70">
        <v>962136</v>
      </c>
      <c r="BW661" s="74">
        <v>7641198</v>
      </c>
      <c r="BX661" s="70">
        <v>50964009</v>
      </c>
    </row>
    <row r="662" spans="1:76" x14ac:dyDescent="0.3">
      <c r="A662" s="73" t="s">
        <v>10</v>
      </c>
      <c r="B662" s="2" t="s">
        <v>69</v>
      </c>
      <c r="C662" s="2" t="s">
        <v>56</v>
      </c>
      <c r="D662" s="2" t="s">
        <v>12</v>
      </c>
      <c r="E662" s="2" t="s">
        <v>19</v>
      </c>
      <c r="F662" s="17" t="str">
        <f>+Tabela1[[#This Row],[WK]]&amp;Tabela1[[#This Row],[PK]]&amp;Tabela1[[#This Row],[GK]]</f>
        <v>100901</v>
      </c>
      <c r="G662" s="2" t="s">
        <v>646</v>
      </c>
      <c r="H662" s="3">
        <v>609579915.73000002</v>
      </c>
      <c r="I662" s="4">
        <v>1.125</v>
      </c>
      <c r="J662" s="3">
        <v>685777405.20000005</v>
      </c>
      <c r="K662" s="4">
        <v>7.0000000000000007E-2</v>
      </c>
      <c r="L662" s="3">
        <v>48004418</v>
      </c>
      <c r="M662" s="3"/>
      <c r="N662" s="5"/>
      <c r="O662" s="3">
        <v>303693896.34000003</v>
      </c>
      <c r="P662" s="4">
        <v>1.125</v>
      </c>
      <c r="Q662" s="3">
        <v>341655633.38</v>
      </c>
      <c r="R662" s="4">
        <v>1.6E-2</v>
      </c>
      <c r="S662" s="3">
        <v>5466490</v>
      </c>
      <c r="T662" s="3"/>
      <c r="U662" s="5"/>
      <c r="V662" s="3">
        <v>26053863</v>
      </c>
      <c r="W662" s="5"/>
      <c r="X662" s="3">
        <v>22169087</v>
      </c>
      <c r="Y662" s="3">
        <v>0</v>
      </c>
      <c r="Z662" s="3">
        <v>412150</v>
      </c>
      <c r="AA662" s="3">
        <v>1806571</v>
      </c>
      <c r="AB662" s="3">
        <v>18875419</v>
      </c>
      <c r="AC662" s="3">
        <v>1074947</v>
      </c>
      <c r="AD662" s="3">
        <v>1146219</v>
      </c>
      <c r="AE662" s="3">
        <v>11646962</v>
      </c>
      <c r="AF662" s="3">
        <v>37503675</v>
      </c>
      <c r="AG662" s="3">
        <v>5466490</v>
      </c>
      <c r="AH662" s="3">
        <v>0</v>
      </c>
      <c r="AI662" s="3">
        <v>26053863</v>
      </c>
      <c r="AJ662" s="3">
        <v>552322</v>
      </c>
      <c r="AK662" s="3">
        <v>568104</v>
      </c>
      <c r="AL662" s="3">
        <v>-578115</v>
      </c>
      <c r="AM662" s="3">
        <v>1146219</v>
      </c>
      <c r="AN662" s="3">
        <v>-77668</v>
      </c>
      <c r="AO662" s="3">
        <v>0</v>
      </c>
      <c r="AP662" s="3">
        <v>93450</v>
      </c>
      <c r="AQ662" s="3">
        <v>15782</v>
      </c>
      <c r="AR662" s="3">
        <f>Tabela1[[#This Row],[Potrzeby finansowe 2027
w tym:]]+Tabela1[[#This Row],[Rozliczenie 2025 potrz. fin.]]</f>
        <v>22184869</v>
      </c>
      <c r="AS662" s="3">
        <v>0</v>
      </c>
      <c r="AT662" s="3">
        <v>0</v>
      </c>
      <c r="AU662" s="3"/>
      <c r="AV662" s="3"/>
      <c r="AW662" s="3"/>
      <c r="AX662" s="3"/>
      <c r="AY662" s="3"/>
      <c r="AZ662" s="3"/>
      <c r="BA662" s="3">
        <v>412150</v>
      </c>
      <c r="BB662" s="3">
        <v>0</v>
      </c>
      <c r="BC662" s="3">
        <v>123.53</v>
      </c>
      <c r="BD662" s="3">
        <v>3580.19</v>
      </c>
      <c r="BE662" s="3">
        <v>274.77999999999997</v>
      </c>
      <c r="BF662" s="3">
        <v>0</v>
      </c>
      <c r="BG662" s="3">
        <v>1198122</v>
      </c>
      <c r="BH662" s="3">
        <v>11258</v>
      </c>
      <c r="BI662" s="3">
        <v>608449</v>
      </c>
      <c r="BJ662" s="3">
        <v>9349931.5800000001</v>
      </c>
      <c r="BK662" s="3">
        <v>5463145.3200000003</v>
      </c>
      <c r="BL662" s="3">
        <v>3359717.86</v>
      </c>
      <c r="BM662" s="3">
        <v>8827709.3200000003</v>
      </c>
      <c r="BN662" s="53">
        <v>1.5734198819283178</v>
      </c>
      <c r="BO662" s="54">
        <v>4.8026139999999998E-4</v>
      </c>
      <c r="BP662" s="70">
        <v>12077</v>
      </c>
      <c r="BQ662" s="71"/>
      <c r="BR662" s="70"/>
      <c r="BS662" s="72"/>
      <c r="BT662" s="72"/>
      <c r="BU662" s="70">
        <v>37503675</v>
      </c>
      <c r="BV662" s="70">
        <v>5466490</v>
      </c>
      <c r="BW662" s="74">
        <v>0</v>
      </c>
      <c r="BX662" s="70">
        <v>42970165</v>
      </c>
    </row>
    <row r="663" spans="1:76" x14ac:dyDescent="0.3">
      <c r="A663" s="73" t="s">
        <v>10</v>
      </c>
      <c r="B663" s="2" t="s">
        <v>69</v>
      </c>
      <c r="C663" s="2" t="s">
        <v>56</v>
      </c>
      <c r="D663" s="2" t="s">
        <v>11</v>
      </c>
      <c r="E663" s="2" t="s">
        <v>15</v>
      </c>
      <c r="F663" s="17" t="str">
        <f>+Tabela1[[#This Row],[WK]]&amp;Tabela1[[#This Row],[PK]]&amp;Tabela1[[#This Row],[GK]]</f>
        <v>100902</v>
      </c>
      <c r="G663" s="2" t="s">
        <v>647</v>
      </c>
      <c r="H663" s="3">
        <v>151715243.96000001</v>
      </c>
      <c r="I663" s="4">
        <v>1.125</v>
      </c>
      <c r="J663" s="3">
        <v>170679649.46000001</v>
      </c>
      <c r="K663" s="4">
        <v>7.0000000000000007E-2</v>
      </c>
      <c r="L663" s="3">
        <v>11947575</v>
      </c>
      <c r="M663" s="3"/>
      <c r="N663" s="5"/>
      <c r="O663" s="3">
        <v>9768505.1699999999</v>
      </c>
      <c r="P663" s="4">
        <v>1.125</v>
      </c>
      <c r="Q663" s="3">
        <v>10989568.32</v>
      </c>
      <c r="R663" s="4">
        <v>1.6E-2</v>
      </c>
      <c r="S663" s="3">
        <v>175833</v>
      </c>
      <c r="T663" s="3"/>
      <c r="U663" s="5"/>
      <c r="V663" s="3">
        <v>7405512</v>
      </c>
      <c r="W663" s="5"/>
      <c r="X663" s="3">
        <v>11941652</v>
      </c>
      <c r="Y663" s="3">
        <v>914768</v>
      </c>
      <c r="Z663" s="3">
        <v>0</v>
      </c>
      <c r="AA663" s="3">
        <v>575168</v>
      </c>
      <c r="AB663" s="3">
        <v>7958644</v>
      </c>
      <c r="AC663" s="3">
        <v>2493072</v>
      </c>
      <c r="AD663" s="3">
        <v>4536140</v>
      </c>
      <c r="AE663" s="3">
        <v>0</v>
      </c>
      <c r="AF663" s="3">
        <v>11947575</v>
      </c>
      <c r="AG663" s="3">
        <v>175833</v>
      </c>
      <c r="AH663" s="3">
        <v>4536140</v>
      </c>
      <c r="AI663" s="3">
        <v>7405512</v>
      </c>
      <c r="AJ663" s="3">
        <v>191275</v>
      </c>
      <c r="AK663" s="3">
        <v>191275</v>
      </c>
      <c r="AL663" s="3">
        <v>434271</v>
      </c>
      <c r="AM663" s="3">
        <v>-242996</v>
      </c>
      <c r="AN663" s="3">
        <v>395808</v>
      </c>
      <c r="AO663" s="3">
        <v>0</v>
      </c>
      <c r="AP663" s="3">
        <v>-395808</v>
      </c>
      <c r="AQ663" s="3">
        <v>0</v>
      </c>
      <c r="AR663" s="3">
        <f>Tabela1[[#This Row],[Potrzeby finansowe 2027
w tym:]]+Tabela1[[#This Row],[Rozliczenie 2025 potrz. fin.]]</f>
        <v>11941652</v>
      </c>
      <c r="AS663" s="3">
        <v>0</v>
      </c>
      <c r="AT663" s="3">
        <v>0</v>
      </c>
      <c r="AU663" s="3"/>
      <c r="AV663" s="3"/>
      <c r="AW663" s="3"/>
      <c r="AX663" s="3"/>
      <c r="AY663" s="3"/>
      <c r="AZ663" s="3"/>
      <c r="BA663" s="3">
        <v>0</v>
      </c>
      <c r="BB663" s="3">
        <v>0</v>
      </c>
      <c r="BC663" s="3">
        <v>0</v>
      </c>
      <c r="BD663" s="3">
        <v>0</v>
      </c>
      <c r="BE663" s="3">
        <v>0</v>
      </c>
      <c r="BF663" s="3">
        <v>0</v>
      </c>
      <c r="BG663" s="3">
        <v>393130</v>
      </c>
      <c r="BH663" s="3">
        <v>3694</v>
      </c>
      <c r="BI663" s="3">
        <v>182038</v>
      </c>
      <c r="BJ663" s="3">
        <v>2797346.36</v>
      </c>
      <c r="BK663" s="3">
        <v>200321.43999999948</v>
      </c>
      <c r="BL663" s="3">
        <v>456309.11</v>
      </c>
      <c r="BM663" s="3">
        <v>9475481.4600000009</v>
      </c>
      <c r="BN663" s="53">
        <v>0.93913059698012558</v>
      </c>
      <c r="BO663" s="54">
        <v>1.3934599999999999E-4</v>
      </c>
      <c r="BP663" s="70">
        <v>3504</v>
      </c>
      <c r="BQ663" s="71"/>
      <c r="BR663" s="70"/>
      <c r="BS663" s="72"/>
      <c r="BT663" s="72"/>
      <c r="BU663" s="70">
        <v>11947575</v>
      </c>
      <c r="BV663" s="70">
        <v>175833</v>
      </c>
      <c r="BW663" s="74">
        <v>4536140</v>
      </c>
      <c r="BX663" s="70">
        <v>16659548</v>
      </c>
    </row>
    <row r="664" spans="1:76" x14ac:dyDescent="0.3">
      <c r="A664" s="73" t="s">
        <v>10</v>
      </c>
      <c r="B664" s="2" t="s">
        <v>69</v>
      </c>
      <c r="C664" s="2" t="s">
        <v>56</v>
      </c>
      <c r="D664" s="2" t="s">
        <v>16</v>
      </c>
      <c r="E664" s="2" t="s">
        <v>15</v>
      </c>
      <c r="F664" s="17" t="str">
        <f>+Tabela1[[#This Row],[WK]]&amp;Tabela1[[#This Row],[PK]]&amp;Tabela1[[#This Row],[GK]]</f>
        <v>100903</v>
      </c>
      <c r="G664" s="2" t="s">
        <v>648</v>
      </c>
      <c r="H664" s="3">
        <v>177616208.09999999</v>
      </c>
      <c r="I664" s="4">
        <v>1.125</v>
      </c>
      <c r="J664" s="3">
        <v>199818234.11000001</v>
      </c>
      <c r="K664" s="4">
        <v>7.0000000000000007E-2</v>
      </c>
      <c r="L664" s="3">
        <v>13987276</v>
      </c>
      <c r="M664" s="3"/>
      <c r="N664" s="5"/>
      <c r="O664" s="3">
        <v>15680546.23</v>
      </c>
      <c r="P664" s="4">
        <v>1.125</v>
      </c>
      <c r="Q664" s="3">
        <v>17640614.510000002</v>
      </c>
      <c r="R664" s="4">
        <v>1.6E-2</v>
      </c>
      <c r="S664" s="3">
        <v>282250</v>
      </c>
      <c r="T664" s="3"/>
      <c r="U664" s="5"/>
      <c r="V664" s="3">
        <v>9571903</v>
      </c>
      <c r="W664" s="5"/>
      <c r="X664" s="3">
        <v>14359283</v>
      </c>
      <c r="Y664" s="3">
        <v>0</v>
      </c>
      <c r="Z664" s="3">
        <v>0</v>
      </c>
      <c r="AA664" s="3">
        <v>716950</v>
      </c>
      <c r="AB664" s="3">
        <v>7556196</v>
      </c>
      <c r="AC664" s="3">
        <v>6086137</v>
      </c>
      <c r="AD664" s="3">
        <v>4868571</v>
      </c>
      <c r="AE664" s="3">
        <v>0</v>
      </c>
      <c r="AF664" s="3">
        <v>13987276</v>
      </c>
      <c r="AG664" s="3">
        <v>282250</v>
      </c>
      <c r="AH664" s="3">
        <v>4868571</v>
      </c>
      <c r="AI664" s="3">
        <v>9571903</v>
      </c>
      <c r="AJ664" s="3">
        <v>-79121</v>
      </c>
      <c r="AK664" s="3">
        <v>-79121</v>
      </c>
      <c r="AL664" s="3">
        <v>576008</v>
      </c>
      <c r="AM664" s="3">
        <v>-655129</v>
      </c>
      <c r="AN664" s="3">
        <v>-82546</v>
      </c>
      <c r="AO664" s="3">
        <v>0</v>
      </c>
      <c r="AP664" s="3">
        <v>82546</v>
      </c>
      <c r="AQ664" s="3">
        <v>0</v>
      </c>
      <c r="AR664" s="3">
        <f>Tabela1[[#This Row],[Potrzeby finansowe 2027
w tym:]]+Tabela1[[#This Row],[Rozliczenie 2025 potrz. fin.]]</f>
        <v>14359283</v>
      </c>
      <c r="AS664" s="3">
        <v>0</v>
      </c>
      <c r="AT664" s="3">
        <v>0</v>
      </c>
      <c r="AU664" s="3"/>
      <c r="AV664" s="3"/>
      <c r="AW664" s="3"/>
      <c r="AX664" s="3"/>
      <c r="AY664" s="3"/>
      <c r="AZ664" s="3"/>
      <c r="BA664" s="3">
        <v>0</v>
      </c>
      <c r="BB664" s="3">
        <v>0</v>
      </c>
      <c r="BC664" s="3">
        <v>0</v>
      </c>
      <c r="BD664" s="3">
        <v>0</v>
      </c>
      <c r="BE664" s="3">
        <v>0</v>
      </c>
      <c r="BF664" s="3">
        <v>0</v>
      </c>
      <c r="BG664" s="3">
        <v>448364</v>
      </c>
      <c r="BH664" s="3">
        <v>4213</v>
      </c>
      <c r="BI664" s="3">
        <v>268586</v>
      </c>
      <c r="BJ664" s="3">
        <v>4127324.2425000006</v>
      </c>
      <c r="BK664" s="3">
        <v>2365424.2600000007</v>
      </c>
      <c r="BL664" s="3">
        <v>34079.769999999997</v>
      </c>
      <c r="BM664" s="3">
        <v>6979440.3899999997</v>
      </c>
      <c r="BN664" s="53">
        <v>1.0000111916286618</v>
      </c>
      <c r="BO664" s="54">
        <v>1.4411980000000001E-4</v>
      </c>
      <c r="BP664" s="70">
        <v>3624</v>
      </c>
      <c r="BQ664" s="71"/>
      <c r="BR664" s="70"/>
      <c r="BS664" s="72"/>
      <c r="BT664" s="72"/>
      <c r="BU664" s="70">
        <v>13987276</v>
      </c>
      <c r="BV664" s="70">
        <v>282250</v>
      </c>
      <c r="BW664" s="74">
        <v>4868571</v>
      </c>
      <c r="BX664" s="70">
        <v>19138097</v>
      </c>
    </row>
    <row r="665" spans="1:76" x14ac:dyDescent="0.3">
      <c r="A665" s="73" t="s">
        <v>10</v>
      </c>
      <c r="B665" s="2" t="s">
        <v>69</v>
      </c>
      <c r="C665" s="2" t="s">
        <v>56</v>
      </c>
      <c r="D665" s="2" t="s">
        <v>18</v>
      </c>
      <c r="E665" s="2" t="s">
        <v>19</v>
      </c>
      <c r="F665" s="17" t="str">
        <f>+Tabela1[[#This Row],[WK]]&amp;Tabela1[[#This Row],[PK]]&amp;Tabela1[[#This Row],[GK]]</f>
        <v>100904</v>
      </c>
      <c r="G665" s="2" t="s">
        <v>649</v>
      </c>
      <c r="H665" s="3">
        <v>509597444.05000001</v>
      </c>
      <c r="I665" s="4">
        <v>1.125</v>
      </c>
      <c r="J665" s="3">
        <v>573297124.55999994</v>
      </c>
      <c r="K665" s="4">
        <v>7.0000000000000007E-2</v>
      </c>
      <c r="L665" s="3">
        <v>40130799</v>
      </c>
      <c r="M665" s="3"/>
      <c r="N665" s="5"/>
      <c r="O665" s="3">
        <v>93459441.549999997</v>
      </c>
      <c r="P665" s="4">
        <v>1.125</v>
      </c>
      <c r="Q665" s="3">
        <v>105141871.73999999</v>
      </c>
      <c r="R665" s="4">
        <v>1.6E-2</v>
      </c>
      <c r="S665" s="3">
        <v>1682270</v>
      </c>
      <c r="T665" s="3"/>
      <c r="U665" s="5"/>
      <c r="V665" s="3">
        <v>24530004</v>
      </c>
      <c r="W665" s="5"/>
      <c r="X665" s="3">
        <v>17549871</v>
      </c>
      <c r="Y665" s="3">
        <v>0</v>
      </c>
      <c r="Z665" s="3">
        <v>14140</v>
      </c>
      <c r="AA665" s="3">
        <v>1762425</v>
      </c>
      <c r="AB665" s="3">
        <v>15773306</v>
      </c>
      <c r="AC665" s="3">
        <v>0</v>
      </c>
      <c r="AD665" s="3">
        <v>0</v>
      </c>
      <c r="AE665" s="3">
        <v>0</v>
      </c>
      <c r="AF665" s="3">
        <v>40130799</v>
      </c>
      <c r="AG665" s="3">
        <v>1682270</v>
      </c>
      <c r="AH665" s="3">
        <v>0</v>
      </c>
      <c r="AI665" s="3">
        <v>24530004</v>
      </c>
      <c r="AJ665" s="3">
        <v>123848</v>
      </c>
      <c r="AK665" s="3">
        <v>-158258</v>
      </c>
      <c r="AL665" s="3">
        <v>843888</v>
      </c>
      <c r="AM665" s="3">
        <v>-1002146</v>
      </c>
      <c r="AN665" s="3">
        <v>-282106</v>
      </c>
      <c r="AO665" s="3">
        <v>0</v>
      </c>
      <c r="AP665" s="3">
        <v>0</v>
      </c>
      <c r="AQ665" s="3">
        <v>-282106</v>
      </c>
      <c r="AR665" s="3">
        <f>Tabela1[[#This Row],[Potrzeby finansowe 2027
w tym:]]+Tabela1[[#This Row],[Rozliczenie 2025 potrz. fin.]]</f>
        <v>17267765</v>
      </c>
      <c r="AS665" s="3">
        <v>0</v>
      </c>
      <c r="AT665" s="3">
        <v>0</v>
      </c>
      <c r="AU665" s="3"/>
      <c r="AV665" s="3"/>
      <c r="AW665" s="3"/>
      <c r="AX665" s="3"/>
      <c r="AY665" s="3"/>
      <c r="AZ665" s="3"/>
      <c r="BA665" s="3">
        <v>14140</v>
      </c>
      <c r="BB665" s="3">
        <v>0</v>
      </c>
      <c r="BC665" s="3">
        <v>42.5</v>
      </c>
      <c r="BD665" s="3">
        <v>0</v>
      </c>
      <c r="BE665" s="3">
        <v>0</v>
      </c>
      <c r="BF665" s="3">
        <v>0</v>
      </c>
      <c r="BG665" s="3">
        <v>1146506</v>
      </c>
      <c r="BH665" s="3">
        <v>10773</v>
      </c>
      <c r="BI665" s="3">
        <v>615919</v>
      </c>
      <c r="BJ665" s="3">
        <v>9464733.2175000012</v>
      </c>
      <c r="BK665" s="3">
        <v>5954595.9700000007</v>
      </c>
      <c r="BL665" s="3">
        <v>771638.65</v>
      </c>
      <c r="BM665" s="3">
        <v>12497271.689999999</v>
      </c>
      <c r="BN665" s="53">
        <v>1.0583177116849931</v>
      </c>
      <c r="BO665" s="54">
        <v>3.9578740000000001E-4</v>
      </c>
      <c r="BP665" s="70">
        <v>9953</v>
      </c>
      <c r="BQ665" s="71"/>
      <c r="BR665" s="70"/>
      <c r="BS665" s="72"/>
      <c r="BT665" s="72"/>
      <c r="BU665" s="70">
        <v>40130799</v>
      </c>
      <c r="BV665" s="70">
        <v>1682270</v>
      </c>
      <c r="BW665" s="74">
        <v>0</v>
      </c>
      <c r="BX665" s="70">
        <v>41813069</v>
      </c>
    </row>
    <row r="666" spans="1:76" x14ac:dyDescent="0.3">
      <c r="A666" s="73" t="s">
        <v>10</v>
      </c>
      <c r="B666" s="2" t="s">
        <v>69</v>
      </c>
      <c r="C666" s="2" t="s">
        <v>56</v>
      </c>
      <c r="D666" s="2" t="s">
        <v>21</v>
      </c>
      <c r="E666" s="2" t="s">
        <v>15</v>
      </c>
      <c r="F666" s="17" t="str">
        <f>+Tabela1[[#This Row],[WK]]&amp;Tabela1[[#This Row],[PK]]&amp;Tabela1[[#This Row],[GK]]</f>
        <v>100905</v>
      </c>
      <c r="G666" s="2" t="s">
        <v>650</v>
      </c>
      <c r="H666" s="3">
        <v>230944089.28</v>
      </c>
      <c r="I666" s="4">
        <v>1.125</v>
      </c>
      <c r="J666" s="3">
        <v>259812100.44</v>
      </c>
      <c r="K666" s="4">
        <v>7.0000000000000007E-2</v>
      </c>
      <c r="L666" s="3">
        <v>18186847</v>
      </c>
      <c r="M666" s="3"/>
      <c r="N666" s="5"/>
      <c r="O666" s="3">
        <v>4580273.4400000004</v>
      </c>
      <c r="P666" s="4">
        <v>1.125</v>
      </c>
      <c r="Q666" s="3">
        <v>5152807.62</v>
      </c>
      <c r="R666" s="4">
        <v>1.6E-2</v>
      </c>
      <c r="S666" s="3">
        <v>82445</v>
      </c>
      <c r="T666" s="3"/>
      <c r="U666" s="5"/>
      <c r="V666" s="3">
        <v>11601722</v>
      </c>
      <c r="W666" s="5"/>
      <c r="X666" s="3">
        <v>13462939</v>
      </c>
      <c r="Y666" s="3">
        <v>0</v>
      </c>
      <c r="Z666" s="3">
        <v>0</v>
      </c>
      <c r="AA666" s="3">
        <v>1423858</v>
      </c>
      <c r="AB666" s="3">
        <v>8774312</v>
      </c>
      <c r="AC666" s="3">
        <v>3264769</v>
      </c>
      <c r="AD666" s="3">
        <v>1883671</v>
      </c>
      <c r="AE666" s="3">
        <v>7660229</v>
      </c>
      <c r="AF666" s="3">
        <v>12410289</v>
      </c>
      <c r="AG666" s="3">
        <v>82445</v>
      </c>
      <c r="AH666" s="3">
        <v>0</v>
      </c>
      <c r="AI666" s="3">
        <v>11601722</v>
      </c>
      <c r="AJ666" s="3">
        <v>-363179</v>
      </c>
      <c r="AK666" s="3">
        <v>-340725</v>
      </c>
      <c r="AL666" s="3">
        <v>763959</v>
      </c>
      <c r="AM666" s="3">
        <v>-1104684</v>
      </c>
      <c r="AN666" s="3">
        <v>-67694</v>
      </c>
      <c r="AO666" s="3">
        <v>0</v>
      </c>
      <c r="AP666" s="3">
        <v>90148</v>
      </c>
      <c r="AQ666" s="3">
        <v>22454</v>
      </c>
      <c r="AR666" s="3">
        <f>Tabela1[[#This Row],[Potrzeby finansowe 2027
w tym:]]+Tabela1[[#This Row],[Rozliczenie 2025 potrz. fin.]]</f>
        <v>13485393</v>
      </c>
      <c r="AS666" s="3">
        <v>0</v>
      </c>
      <c r="AT666" s="3">
        <v>0</v>
      </c>
      <c r="AU666" s="3"/>
      <c r="AV666" s="3"/>
      <c r="AW666" s="3"/>
      <c r="AX666" s="3"/>
      <c r="AY666" s="3"/>
      <c r="AZ666" s="3"/>
      <c r="BA666" s="3">
        <v>0</v>
      </c>
      <c r="BB666" s="3">
        <v>0</v>
      </c>
      <c r="BC666" s="3">
        <v>0</v>
      </c>
      <c r="BD666" s="3">
        <v>0</v>
      </c>
      <c r="BE666" s="3">
        <v>0</v>
      </c>
      <c r="BF666" s="3">
        <v>0</v>
      </c>
      <c r="BG666" s="3">
        <v>517647</v>
      </c>
      <c r="BH666" s="3">
        <v>4864</v>
      </c>
      <c r="BI666" s="3">
        <v>906211</v>
      </c>
      <c r="BJ666" s="3">
        <v>13925591.934999999</v>
      </c>
      <c r="BK666" s="3">
        <v>11314447.42</v>
      </c>
      <c r="BL666" s="3">
        <v>15173.33</v>
      </c>
      <c r="BM666" s="3">
        <v>10414231.4</v>
      </c>
      <c r="BN666" s="53">
        <v>1.7901215224345526</v>
      </c>
      <c r="BO666" s="54">
        <v>1.995861E-4</v>
      </c>
      <c r="BP666" s="70">
        <v>5020</v>
      </c>
      <c r="BQ666" s="71"/>
      <c r="BR666" s="70"/>
      <c r="BS666" s="72"/>
      <c r="BT666" s="72"/>
      <c r="BU666" s="70">
        <v>12410289</v>
      </c>
      <c r="BV666" s="70">
        <v>82445</v>
      </c>
      <c r="BW666" s="74">
        <v>0</v>
      </c>
      <c r="BX666" s="70">
        <v>12492734</v>
      </c>
    </row>
    <row r="667" spans="1:76" x14ac:dyDescent="0.3">
      <c r="A667" s="73" t="s">
        <v>10</v>
      </c>
      <c r="B667" s="2" t="s">
        <v>69</v>
      </c>
      <c r="C667" s="2" t="s">
        <v>56</v>
      </c>
      <c r="D667" s="2" t="s">
        <v>23</v>
      </c>
      <c r="E667" s="2" t="s">
        <v>15</v>
      </c>
      <c r="F667" s="17" t="str">
        <f>+Tabela1[[#This Row],[WK]]&amp;Tabela1[[#This Row],[PK]]&amp;Tabela1[[#This Row],[GK]]</f>
        <v>100906</v>
      </c>
      <c r="G667" s="2" t="s">
        <v>651</v>
      </c>
      <c r="H667" s="3">
        <v>176170333.81</v>
      </c>
      <c r="I667" s="4">
        <v>1.125</v>
      </c>
      <c r="J667" s="3">
        <v>198191625.53999999</v>
      </c>
      <c r="K667" s="4">
        <v>7.0000000000000007E-2</v>
      </c>
      <c r="L667" s="3">
        <v>13873414</v>
      </c>
      <c r="M667" s="3"/>
      <c r="N667" s="5"/>
      <c r="O667" s="3">
        <v>2510879.2999999998</v>
      </c>
      <c r="P667" s="4">
        <v>1.125</v>
      </c>
      <c r="Q667" s="3">
        <v>2824739.21</v>
      </c>
      <c r="R667" s="4">
        <v>1.6E-2</v>
      </c>
      <c r="S667" s="3">
        <v>45196</v>
      </c>
      <c r="T667" s="3"/>
      <c r="U667" s="5"/>
      <c r="V667" s="3">
        <v>7802784</v>
      </c>
      <c r="W667" s="5"/>
      <c r="X667" s="3">
        <v>18692099</v>
      </c>
      <c r="Y667" s="3">
        <v>6139634</v>
      </c>
      <c r="Z667" s="3">
        <v>4964</v>
      </c>
      <c r="AA667" s="3">
        <v>844245</v>
      </c>
      <c r="AB667" s="3">
        <v>9447185</v>
      </c>
      <c r="AC667" s="3">
        <v>2256071</v>
      </c>
      <c r="AD667" s="3">
        <v>10889315</v>
      </c>
      <c r="AE667" s="3">
        <v>0</v>
      </c>
      <c r="AF667" s="3">
        <v>13873414</v>
      </c>
      <c r="AG667" s="3">
        <v>45196</v>
      </c>
      <c r="AH667" s="3">
        <v>10889315</v>
      </c>
      <c r="AI667" s="3">
        <v>7802784</v>
      </c>
      <c r="AJ667" s="3">
        <v>1295545</v>
      </c>
      <c r="AK667" s="3">
        <v>1295545</v>
      </c>
      <c r="AL667" s="3">
        <v>445885</v>
      </c>
      <c r="AM667" s="3">
        <v>849660</v>
      </c>
      <c r="AN667" s="3">
        <v>-152121</v>
      </c>
      <c r="AO667" s="3">
        <v>0</v>
      </c>
      <c r="AP667" s="3">
        <v>152121</v>
      </c>
      <c r="AQ667" s="3">
        <v>0</v>
      </c>
      <c r="AR667" s="3">
        <f>Tabela1[[#This Row],[Potrzeby finansowe 2027
w tym:]]+Tabela1[[#This Row],[Rozliczenie 2025 potrz. fin.]]</f>
        <v>18692099</v>
      </c>
      <c r="AS667" s="3">
        <v>0</v>
      </c>
      <c r="AT667" s="3">
        <v>0</v>
      </c>
      <c r="AU667" s="3"/>
      <c r="AV667" s="3"/>
      <c r="AW667" s="3"/>
      <c r="AX667" s="3"/>
      <c r="AY667" s="3"/>
      <c r="AZ667" s="3"/>
      <c r="BA667" s="3">
        <v>4964</v>
      </c>
      <c r="BB667" s="3">
        <v>0</v>
      </c>
      <c r="BC667" s="3">
        <v>14.92</v>
      </c>
      <c r="BD667" s="3">
        <v>0</v>
      </c>
      <c r="BE667" s="3">
        <v>0</v>
      </c>
      <c r="BF667" s="3">
        <v>0</v>
      </c>
      <c r="BG667" s="3">
        <v>462093</v>
      </c>
      <c r="BH667" s="3">
        <v>4342</v>
      </c>
      <c r="BI667" s="3">
        <v>382152</v>
      </c>
      <c r="BJ667" s="3">
        <v>5872467.9400000004</v>
      </c>
      <c r="BK667" s="3">
        <v>3010275.8200000003</v>
      </c>
      <c r="BL667" s="3">
        <v>3206645.96</v>
      </c>
      <c r="BM667" s="3">
        <v>5035476.5599999996</v>
      </c>
      <c r="BN667" s="53">
        <v>0.71403523497757015</v>
      </c>
      <c r="BO667" s="54">
        <v>1.8514329999999999E-4</v>
      </c>
      <c r="BP667" s="70">
        <v>4656</v>
      </c>
      <c r="BQ667" s="71"/>
      <c r="BR667" s="70"/>
      <c r="BS667" s="72"/>
      <c r="BT667" s="72"/>
      <c r="BU667" s="70">
        <v>13873414</v>
      </c>
      <c r="BV667" s="70">
        <v>45196</v>
      </c>
      <c r="BW667" s="74">
        <v>10889315</v>
      </c>
      <c r="BX667" s="70">
        <v>24807925</v>
      </c>
    </row>
    <row r="668" spans="1:76" x14ac:dyDescent="0.3">
      <c r="A668" s="73" t="s">
        <v>10</v>
      </c>
      <c r="B668" s="2" t="s">
        <v>69</v>
      </c>
      <c r="C668" s="2" t="s">
        <v>56</v>
      </c>
      <c r="D668" s="2" t="s">
        <v>30</v>
      </c>
      <c r="E668" s="2" t="s">
        <v>15</v>
      </c>
      <c r="F668" s="17" t="str">
        <f>+Tabela1[[#This Row],[WK]]&amp;Tabela1[[#This Row],[PK]]&amp;Tabela1[[#This Row],[GK]]</f>
        <v>100907</v>
      </c>
      <c r="G668" s="2" t="s">
        <v>652</v>
      </c>
      <c r="H668" s="3">
        <v>176909726.96000001</v>
      </c>
      <c r="I668" s="4">
        <v>1.125</v>
      </c>
      <c r="J668" s="3">
        <v>199023442.83000001</v>
      </c>
      <c r="K668" s="4">
        <v>7.0000000000000007E-2</v>
      </c>
      <c r="L668" s="3">
        <v>13931641</v>
      </c>
      <c r="M668" s="3"/>
      <c r="N668" s="5"/>
      <c r="O668" s="3">
        <v>4747055.84</v>
      </c>
      <c r="P668" s="4">
        <v>1.125</v>
      </c>
      <c r="Q668" s="3">
        <v>5340437.82</v>
      </c>
      <c r="R668" s="4">
        <v>1.6E-2</v>
      </c>
      <c r="S668" s="3">
        <v>85447</v>
      </c>
      <c r="T668" s="3"/>
      <c r="U668" s="5"/>
      <c r="V668" s="3">
        <v>9636822</v>
      </c>
      <c r="W668" s="5"/>
      <c r="X668" s="3">
        <v>17696500</v>
      </c>
      <c r="Y668" s="3">
        <v>3877821</v>
      </c>
      <c r="Z668" s="3">
        <v>0</v>
      </c>
      <c r="AA668" s="3">
        <v>814852</v>
      </c>
      <c r="AB668" s="3">
        <v>9154750</v>
      </c>
      <c r="AC668" s="3">
        <v>3849077</v>
      </c>
      <c r="AD668" s="3">
        <v>8059679</v>
      </c>
      <c r="AE668" s="3">
        <v>0</v>
      </c>
      <c r="AF668" s="3">
        <v>13931641</v>
      </c>
      <c r="AG668" s="3">
        <v>85447</v>
      </c>
      <c r="AH668" s="3">
        <v>8059679</v>
      </c>
      <c r="AI668" s="3">
        <v>9636822</v>
      </c>
      <c r="AJ668" s="3">
        <v>708748</v>
      </c>
      <c r="AK668" s="3">
        <v>708748</v>
      </c>
      <c r="AL668" s="3">
        <v>675687</v>
      </c>
      <c r="AM668" s="3">
        <v>33061</v>
      </c>
      <c r="AN668" s="3">
        <v>-99542</v>
      </c>
      <c r="AO668" s="3">
        <v>0</v>
      </c>
      <c r="AP668" s="3">
        <v>99542</v>
      </c>
      <c r="AQ668" s="3">
        <v>0</v>
      </c>
      <c r="AR668" s="3">
        <f>Tabela1[[#This Row],[Potrzeby finansowe 2027
w tym:]]+Tabela1[[#This Row],[Rozliczenie 2025 potrz. fin.]]</f>
        <v>17696500</v>
      </c>
      <c r="AS668" s="3">
        <v>0</v>
      </c>
      <c r="AT668" s="3">
        <v>0</v>
      </c>
      <c r="AU668" s="3"/>
      <c r="AV668" s="3"/>
      <c r="AW668" s="3"/>
      <c r="AX668" s="3"/>
      <c r="AY668" s="3"/>
      <c r="AZ668" s="3"/>
      <c r="BA668" s="3">
        <v>0</v>
      </c>
      <c r="BB668" s="3">
        <v>0</v>
      </c>
      <c r="BC668" s="3">
        <v>0</v>
      </c>
      <c r="BD668" s="3">
        <v>0</v>
      </c>
      <c r="BE668" s="3">
        <v>0</v>
      </c>
      <c r="BF668" s="3">
        <v>0</v>
      </c>
      <c r="BG668" s="3">
        <v>432614</v>
      </c>
      <c r="BH668" s="3">
        <v>4065</v>
      </c>
      <c r="BI668" s="3">
        <v>382238</v>
      </c>
      <c r="BJ668" s="3">
        <v>5873793.5750000002</v>
      </c>
      <c r="BK668" s="3">
        <v>3342369.0700000003</v>
      </c>
      <c r="BL668" s="3">
        <v>779069.12</v>
      </c>
      <c r="BM668" s="3">
        <v>8567559.7799999993</v>
      </c>
      <c r="BN668" s="53">
        <v>0.78358001548175304</v>
      </c>
      <c r="BO668" s="54">
        <v>1.6302800000000001E-4</v>
      </c>
      <c r="BP668" s="70">
        <v>4100</v>
      </c>
      <c r="BQ668" s="71"/>
      <c r="BR668" s="70"/>
      <c r="BS668" s="72"/>
      <c r="BT668" s="72"/>
      <c r="BU668" s="70">
        <v>13931641</v>
      </c>
      <c r="BV668" s="70">
        <v>85447</v>
      </c>
      <c r="BW668" s="74">
        <v>8059679</v>
      </c>
      <c r="BX668" s="70">
        <v>22076767</v>
      </c>
    </row>
    <row r="669" spans="1:76" x14ac:dyDescent="0.3">
      <c r="A669" s="73" t="s">
        <v>10</v>
      </c>
      <c r="B669" s="2" t="s">
        <v>69</v>
      </c>
      <c r="C669" s="2" t="s">
        <v>56</v>
      </c>
      <c r="D669" s="2" t="s">
        <v>54</v>
      </c>
      <c r="E669" s="2" t="s">
        <v>15</v>
      </c>
      <c r="F669" s="17" t="str">
        <f>+Tabela1[[#This Row],[WK]]&amp;Tabela1[[#This Row],[PK]]&amp;Tabela1[[#This Row],[GK]]</f>
        <v>100908</v>
      </c>
      <c r="G669" s="2" t="s">
        <v>653</v>
      </c>
      <c r="H669" s="3">
        <v>213545164.11000001</v>
      </c>
      <c r="I669" s="4">
        <v>1.125</v>
      </c>
      <c r="J669" s="3">
        <v>240238309.62</v>
      </c>
      <c r="K669" s="4">
        <v>7.0000000000000007E-2</v>
      </c>
      <c r="L669" s="3">
        <v>16816682</v>
      </c>
      <c r="M669" s="3"/>
      <c r="N669" s="5"/>
      <c r="O669" s="3">
        <v>3598627.44</v>
      </c>
      <c r="P669" s="4">
        <v>1.125</v>
      </c>
      <c r="Q669" s="3">
        <v>4048455.87</v>
      </c>
      <c r="R669" s="4">
        <v>1.6E-2</v>
      </c>
      <c r="S669" s="3">
        <v>64775</v>
      </c>
      <c r="T669" s="3"/>
      <c r="U669" s="5"/>
      <c r="V669" s="3">
        <v>11116610</v>
      </c>
      <c r="W669" s="5"/>
      <c r="X669" s="3">
        <v>20742647</v>
      </c>
      <c r="Y669" s="3">
        <v>0</v>
      </c>
      <c r="Z669" s="3">
        <v>0</v>
      </c>
      <c r="AA669" s="3">
        <v>1889540</v>
      </c>
      <c r="AB669" s="3">
        <v>8754239</v>
      </c>
      <c r="AC669" s="3">
        <v>10098868</v>
      </c>
      <c r="AD669" s="3">
        <v>9647949</v>
      </c>
      <c r="AE669" s="3">
        <v>31027681</v>
      </c>
      <c r="AF669" s="3">
        <v>0</v>
      </c>
      <c r="AG669" s="3">
        <v>0</v>
      </c>
      <c r="AH669" s="3">
        <v>0</v>
      </c>
      <c r="AI669" s="3">
        <v>11116610</v>
      </c>
      <c r="AJ669" s="3">
        <v>-333318</v>
      </c>
      <c r="AK669" s="3">
        <v>-311406</v>
      </c>
      <c r="AL669" s="3">
        <v>562590</v>
      </c>
      <c r="AM669" s="3">
        <v>-873996</v>
      </c>
      <c r="AN669" s="3">
        <v>-216070</v>
      </c>
      <c r="AO669" s="3">
        <v>0</v>
      </c>
      <c r="AP669" s="3">
        <v>237982</v>
      </c>
      <c r="AQ669" s="3">
        <v>21912</v>
      </c>
      <c r="AR669" s="3">
        <f>Tabela1[[#This Row],[Potrzeby finansowe 2027
w tym:]]+Tabela1[[#This Row],[Rozliczenie 2025 potrz. fin.]]</f>
        <v>20764559</v>
      </c>
      <c r="AS669" s="3">
        <v>0</v>
      </c>
      <c r="AT669" s="3">
        <v>0</v>
      </c>
      <c r="AU669" s="3"/>
      <c r="AV669" s="3"/>
      <c r="AW669" s="3"/>
      <c r="AX669" s="3"/>
      <c r="AY669" s="3"/>
      <c r="AZ669" s="3"/>
      <c r="BA669" s="3">
        <v>0</v>
      </c>
      <c r="BB669" s="3">
        <v>0</v>
      </c>
      <c r="BC669" s="3">
        <v>0</v>
      </c>
      <c r="BD669" s="3">
        <v>0</v>
      </c>
      <c r="BE669" s="3">
        <v>0</v>
      </c>
      <c r="BF669" s="3">
        <v>0</v>
      </c>
      <c r="BG669" s="3">
        <v>462519</v>
      </c>
      <c r="BH669" s="3">
        <v>4346</v>
      </c>
      <c r="BI669" s="3">
        <v>1427021</v>
      </c>
      <c r="BJ669" s="3">
        <v>21928803.5625</v>
      </c>
      <c r="BK669" s="3">
        <v>17923305.43</v>
      </c>
      <c r="BL669" s="3">
        <v>2689994.3</v>
      </c>
      <c r="BM669" s="3">
        <v>10642003.93</v>
      </c>
      <c r="BN669" s="53">
        <v>3.3268645719668357</v>
      </c>
      <c r="BO669" s="54">
        <v>1.9362439999999999E-4</v>
      </c>
      <c r="BP669" s="70">
        <v>4870</v>
      </c>
      <c r="BQ669" s="71"/>
      <c r="BR669" s="70"/>
      <c r="BS669" s="72"/>
      <c r="BT669" s="72"/>
      <c r="BU669" s="70">
        <v>0</v>
      </c>
      <c r="BV669" s="70">
        <v>0</v>
      </c>
      <c r="BW669" s="74">
        <v>0</v>
      </c>
      <c r="BX669" s="70">
        <v>0</v>
      </c>
    </row>
    <row r="670" spans="1:76" x14ac:dyDescent="0.3">
      <c r="A670" s="73" t="s">
        <v>10</v>
      </c>
      <c r="B670" s="2" t="s">
        <v>69</v>
      </c>
      <c r="C670" s="2" t="s">
        <v>69</v>
      </c>
      <c r="D670" s="2" t="s">
        <v>12</v>
      </c>
      <c r="E670" s="2" t="s">
        <v>15</v>
      </c>
      <c r="F670" s="17" t="str">
        <f>+Tabela1[[#This Row],[WK]]&amp;Tabela1[[#This Row],[PK]]&amp;Tabela1[[#This Row],[GK]]</f>
        <v>101001</v>
      </c>
      <c r="G670" s="2" t="s">
        <v>337</v>
      </c>
      <c r="H670" s="3">
        <v>135416434.72999999</v>
      </c>
      <c r="I670" s="4">
        <v>1.125</v>
      </c>
      <c r="J670" s="3">
        <v>152343489.06999999</v>
      </c>
      <c r="K670" s="4">
        <v>7.0000000000000007E-2</v>
      </c>
      <c r="L670" s="3">
        <v>10664044</v>
      </c>
      <c r="M670" s="3"/>
      <c r="N670" s="5"/>
      <c r="O670" s="3">
        <v>5451051.4199999999</v>
      </c>
      <c r="P670" s="4">
        <v>1.125</v>
      </c>
      <c r="Q670" s="3">
        <v>6132432.8499999996</v>
      </c>
      <c r="R670" s="4">
        <v>1.6E-2</v>
      </c>
      <c r="S670" s="3">
        <v>98119</v>
      </c>
      <c r="T670" s="3"/>
      <c r="U670" s="5"/>
      <c r="V670" s="3">
        <v>7246994</v>
      </c>
      <c r="W670" s="5"/>
      <c r="X670" s="3">
        <v>20412957</v>
      </c>
      <c r="Y670" s="3">
        <v>7320042</v>
      </c>
      <c r="Z670" s="3">
        <v>1095125</v>
      </c>
      <c r="AA670" s="3">
        <v>911719</v>
      </c>
      <c r="AB670" s="3">
        <v>9780904</v>
      </c>
      <c r="AC670" s="3">
        <v>1305167</v>
      </c>
      <c r="AD670" s="3">
        <v>13165963</v>
      </c>
      <c r="AE670" s="3">
        <v>0</v>
      </c>
      <c r="AF670" s="3">
        <v>10664044</v>
      </c>
      <c r="AG670" s="3">
        <v>98119</v>
      </c>
      <c r="AH670" s="3">
        <v>13165963</v>
      </c>
      <c r="AI670" s="3">
        <v>7246994</v>
      </c>
      <c r="AJ670" s="3">
        <v>1102447</v>
      </c>
      <c r="AK670" s="3">
        <v>1102447</v>
      </c>
      <c r="AL670" s="3">
        <v>471116</v>
      </c>
      <c r="AM670" s="3">
        <v>631331</v>
      </c>
      <c r="AN670" s="3">
        <v>154231</v>
      </c>
      <c r="AO670" s="3">
        <v>0</v>
      </c>
      <c r="AP670" s="3">
        <v>-154231</v>
      </c>
      <c r="AQ670" s="3">
        <v>0</v>
      </c>
      <c r="AR670" s="3">
        <f>Tabela1[[#This Row],[Potrzeby finansowe 2027
w tym:]]+Tabela1[[#This Row],[Rozliczenie 2025 potrz. fin.]]</f>
        <v>20412957</v>
      </c>
      <c r="AS670" s="3">
        <v>0</v>
      </c>
      <c r="AT670" s="3">
        <v>0</v>
      </c>
      <c r="AU670" s="3"/>
      <c r="AV670" s="3"/>
      <c r="AW670" s="3"/>
      <c r="AX670" s="3"/>
      <c r="AY670" s="3"/>
      <c r="AZ670" s="3"/>
      <c r="BA670" s="3">
        <v>1095125</v>
      </c>
      <c r="BB670" s="3">
        <v>0</v>
      </c>
      <c r="BC670" s="3">
        <v>134.04</v>
      </c>
      <c r="BD670" s="3">
        <v>10380.280000000001</v>
      </c>
      <c r="BE670" s="3">
        <v>290.02999999999997</v>
      </c>
      <c r="BF670" s="3">
        <v>0</v>
      </c>
      <c r="BG670" s="3">
        <v>444107</v>
      </c>
      <c r="BH670" s="3">
        <v>4173</v>
      </c>
      <c r="BI670" s="3">
        <v>467612</v>
      </c>
      <c r="BJ670" s="3">
        <v>7185724.1649999991</v>
      </c>
      <c r="BK670" s="3">
        <v>3133597.5299999993</v>
      </c>
      <c r="BL670" s="3">
        <v>3222121.31</v>
      </c>
      <c r="BM670" s="3">
        <v>9764263.9199999999</v>
      </c>
      <c r="BN670" s="53">
        <v>0.63193904292922232</v>
      </c>
      <c r="BO670" s="54">
        <v>1.6549650000000001E-4</v>
      </c>
      <c r="BP670" s="70">
        <v>4162</v>
      </c>
      <c r="BQ670" s="71"/>
      <c r="BR670" s="70"/>
      <c r="BS670" s="72"/>
      <c r="BT670" s="72"/>
      <c r="BU670" s="70">
        <v>10664044</v>
      </c>
      <c r="BV670" s="70">
        <v>98119</v>
      </c>
      <c r="BW670" s="74">
        <v>13165963</v>
      </c>
      <c r="BX670" s="70">
        <v>23928126</v>
      </c>
    </row>
    <row r="671" spans="1:76" x14ac:dyDescent="0.3">
      <c r="A671" s="73" t="s">
        <v>10</v>
      </c>
      <c r="B671" s="2" t="s">
        <v>69</v>
      </c>
      <c r="C671" s="2" t="s">
        <v>69</v>
      </c>
      <c r="D671" s="2" t="s">
        <v>11</v>
      </c>
      <c r="E671" s="2" t="s">
        <v>15</v>
      </c>
      <c r="F671" s="17" t="str">
        <f>+Tabela1[[#This Row],[WK]]&amp;Tabela1[[#This Row],[PK]]&amp;Tabela1[[#This Row],[GK]]</f>
        <v>101002</v>
      </c>
      <c r="G671" s="2" t="s">
        <v>654</v>
      </c>
      <c r="H671" s="3">
        <v>177201401.61000001</v>
      </c>
      <c r="I671" s="4">
        <v>1.125</v>
      </c>
      <c r="J671" s="3">
        <v>199351576.81</v>
      </c>
      <c r="K671" s="4">
        <v>7.0000000000000007E-2</v>
      </c>
      <c r="L671" s="3">
        <v>13954610</v>
      </c>
      <c r="M671" s="3"/>
      <c r="N671" s="5"/>
      <c r="O671" s="3">
        <v>7610422</v>
      </c>
      <c r="P671" s="4">
        <v>1.125</v>
      </c>
      <c r="Q671" s="3">
        <v>8561724.75</v>
      </c>
      <c r="R671" s="4">
        <v>1.6E-2</v>
      </c>
      <c r="S671" s="3">
        <v>136988</v>
      </c>
      <c r="T671" s="3"/>
      <c r="U671" s="5"/>
      <c r="V671" s="3">
        <v>8409081</v>
      </c>
      <c r="W671" s="5"/>
      <c r="X671" s="3">
        <v>15470007</v>
      </c>
      <c r="Y671" s="3">
        <v>2254837</v>
      </c>
      <c r="Z671" s="3">
        <v>0</v>
      </c>
      <c r="AA671" s="3">
        <v>943659</v>
      </c>
      <c r="AB671" s="3">
        <v>9123282</v>
      </c>
      <c r="AC671" s="3">
        <v>3148229</v>
      </c>
      <c r="AD671" s="3">
        <v>7060927</v>
      </c>
      <c r="AE671" s="3">
        <v>0</v>
      </c>
      <c r="AF671" s="3">
        <v>13954610</v>
      </c>
      <c r="AG671" s="3">
        <v>136988</v>
      </c>
      <c r="AH671" s="3">
        <v>7060927</v>
      </c>
      <c r="AI671" s="3">
        <v>8409081</v>
      </c>
      <c r="AJ671" s="3">
        <v>-268667</v>
      </c>
      <c r="AK671" s="3">
        <v>-268667</v>
      </c>
      <c r="AL671" s="3">
        <v>842607</v>
      </c>
      <c r="AM671" s="3">
        <v>-1111274</v>
      </c>
      <c r="AN671" s="3">
        <v>-43037</v>
      </c>
      <c r="AO671" s="3">
        <v>0</v>
      </c>
      <c r="AP671" s="3">
        <v>43037</v>
      </c>
      <c r="AQ671" s="3">
        <v>0</v>
      </c>
      <c r="AR671" s="3">
        <f>Tabela1[[#This Row],[Potrzeby finansowe 2027
w tym:]]+Tabela1[[#This Row],[Rozliczenie 2025 potrz. fin.]]</f>
        <v>15470007</v>
      </c>
      <c r="AS671" s="3">
        <v>0</v>
      </c>
      <c r="AT671" s="3">
        <v>0</v>
      </c>
      <c r="AU671" s="3"/>
      <c r="AV671" s="3"/>
      <c r="AW671" s="3"/>
      <c r="AX671" s="3"/>
      <c r="AY671" s="3"/>
      <c r="AZ671" s="3"/>
      <c r="BA671" s="3">
        <v>0</v>
      </c>
      <c r="BB671" s="3">
        <v>0</v>
      </c>
      <c r="BC671" s="3">
        <v>0</v>
      </c>
      <c r="BD671" s="3">
        <v>0</v>
      </c>
      <c r="BE671" s="3">
        <v>0</v>
      </c>
      <c r="BF671" s="3">
        <v>0</v>
      </c>
      <c r="BG671" s="3">
        <v>424632</v>
      </c>
      <c r="BH671" s="3">
        <v>3990</v>
      </c>
      <c r="BI671" s="3">
        <v>519027</v>
      </c>
      <c r="BJ671" s="3">
        <v>7975803.6000000015</v>
      </c>
      <c r="BK671" s="3">
        <v>4695271.9600000009</v>
      </c>
      <c r="BL671" s="3">
        <v>303293.63</v>
      </c>
      <c r="BM671" s="3">
        <v>12515539.300000001</v>
      </c>
      <c r="BN671" s="53">
        <v>0.86777277263273744</v>
      </c>
      <c r="BO671" s="54">
        <v>1.581253E-4</v>
      </c>
      <c r="BP671" s="70">
        <v>3976</v>
      </c>
      <c r="BQ671" s="71"/>
      <c r="BR671" s="70"/>
      <c r="BS671" s="72"/>
      <c r="BT671" s="72"/>
      <c r="BU671" s="70">
        <v>13954610</v>
      </c>
      <c r="BV671" s="70">
        <v>136988</v>
      </c>
      <c r="BW671" s="74">
        <v>7060927</v>
      </c>
      <c r="BX671" s="70">
        <v>21152525</v>
      </c>
    </row>
    <row r="672" spans="1:76" x14ac:dyDescent="0.3">
      <c r="A672" s="73" t="s">
        <v>10</v>
      </c>
      <c r="B672" s="2" t="s">
        <v>69</v>
      </c>
      <c r="C672" s="2" t="s">
        <v>69</v>
      </c>
      <c r="D672" s="2" t="s">
        <v>16</v>
      </c>
      <c r="E672" s="2" t="s">
        <v>15</v>
      </c>
      <c r="F672" s="17" t="str">
        <f>+Tabela1[[#This Row],[WK]]&amp;Tabela1[[#This Row],[PK]]&amp;Tabela1[[#This Row],[GK]]</f>
        <v>101003</v>
      </c>
      <c r="G672" s="2" t="s">
        <v>655</v>
      </c>
      <c r="H672" s="3">
        <v>379271837.64999998</v>
      </c>
      <c r="I672" s="4">
        <v>1.125</v>
      </c>
      <c r="J672" s="3">
        <v>426680817.36000001</v>
      </c>
      <c r="K672" s="4">
        <v>7.0000000000000007E-2</v>
      </c>
      <c r="L672" s="3">
        <v>29867657</v>
      </c>
      <c r="M672" s="3"/>
      <c r="N672" s="5"/>
      <c r="O672" s="3">
        <v>31697463.07</v>
      </c>
      <c r="P672" s="4">
        <v>1.125</v>
      </c>
      <c r="Q672" s="3">
        <v>35659645.950000003</v>
      </c>
      <c r="R672" s="4">
        <v>1.6E-2</v>
      </c>
      <c r="S672" s="3">
        <v>570554</v>
      </c>
      <c r="T672" s="3"/>
      <c r="U672" s="5"/>
      <c r="V672" s="3">
        <v>19737129</v>
      </c>
      <c r="W672" s="5"/>
      <c r="X672" s="3">
        <v>26789913</v>
      </c>
      <c r="Y672" s="3">
        <v>0</v>
      </c>
      <c r="Z672" s="3">
        <v>6867</v>
      </c>
      <c r="AA672" s="3">
        <v>1344581</v>
      </c>
      <c r="AB672" s="3">
        <v>16694605</v>
      </c>
      <c r="AC672" s="3">
        <v>8743860</v>
      </c>
      <c r="AD672" s="3">
        <v>7496297</v>
      </c>
      <c r="AE672" s="3">
        <v>0</v>
      </c>
      <c r="AF672" s="3">
        <v>29867657</v>
      </c>
      <c r="AG672" s="3">
        <v>570554</v>
      </c>
      <c r="AH672" s="3">
        <v>7496297</v>
      </c>
      <c r="AI672" s="3">
        <v>19737129</v>
      </c>
      <c r="AJ672" s="3">
        <v>344846</v>
      </c>
      <c r="AK672" s="3">
        <v>236441</v>
      </c>
      <c r="AL672" s="3">
        <v>1263510</v>
      </c>
      <c r="AM672" s="3">
        <v>-1027069</v>
      </c>
      <c r="AN672" s="3">
        <v>-108405</v>
      </c>
      <c r="AO672" s="3">
        <v>0</v>
      </c>
      <c r="AP672" s="3">
        <v>0</v>
      </c>
      <c r="AQ672" s="3">
        <v>-108405</v>
      </c>
      <c r="AR672" s="3">
        <f>Tabela1[[#This Row],[Potrzeby finansowe 2027
w tym:]]+Tabela1[[#This Row],[Rozliczenie 2025 potrz. fin.]]</f>
        <v>26681508</v>
      </c>
      <c r="AS672" s="3">
        <v>0</v>
      </c>
      <c r="AT672" s="3">
        <v>0</v>
      </c>
      <c r="AU672" s="3"/>
      <c r="AV672" s="3"/>
      <c r="AW672" s="3"/>
      <c r="AX672" s="3"/>
      <c r="AY672" s="3"/>
      <c r="AZ672" s="3"/>
      <c r="BA672" s="3">
        <v>6867</v>
      </c>
      <c r="BB672" s="3">
        <v>0</v>
      </c>
      <c r="BC672" s="3">
        <v>0</v>
      </c>
      <c r="BD672" s="3">
        <v>1.71</v>
      </c>
      <c r="BE672" s="3">
        <v>134.18</v>
      </c>
      <c r="BF672" s="3">
        <v>0</v>
      </c>
      <c r="BG672" s="3">
        <v>859055</v>
      </c>
      <c r="BH672" s="3">
        <v>8072</v>
      </c>
      <c r="BI672" s="3">
        <v>485526</v>
      </c>
      <c r="BJ672" s="3">
        <v>7460993.7774999999</v>
      </c>
      <c r="BK672" s="3">
        <v>3510855.67</v>
      </c>
      <c r="BL672" s="3">
        <v>2058440.34</v>
      </c>
      <c r="BM672" s="3">
        <v>11683671.75</v>
      </c>
      <c r="BN672" s="53">
        <v>1.0200498027475449</v>
      </c>
      <c r="BO672" s="54">
        <v>2.7874159999999998E-4</v>
      </c>
      <c r="BP672" s="70">
        <v>7010</v>
      </c>
      <c r="BQ672" s="71"/>
      <c r="BR672" s="70"/>
      <c r="BS672" s="72"/>
      <c r="BT672" s="72"/>
      <c r="BU672" s="70">
        <v>29867657</v>
      </c>
      <c r="BV672" s="70">
        <v>570554</v>
      </c>
      <c r="BW672" s="74">
        <v>7496297</v>
      </c>
      <c r="BX672" s="70">
        <v>37934508</v>
      </c>
    </row>
    <row r="673" spans="1:76" x14ac:dyDescent="0.3">
      <c r="A673" s="73" t="s">
        <v>10</v>
      </c>
      <c r="B673" s="2" t="s">
        <v>69</v>
      </c>
      <c r="C673" s="2" t="s">
        <v>69</v>
      </c>
      <c r="D673" s="2" t="s">
        <v>18</v>
      </c>
      <c r="E673" s="2" t="s">
        <v>15</v>
      </c>
      <c r="F673" s="17" t="str">
        <f>+Tabela1[[#This Row],[WK]]&amp;Tabela1[[#This Row],[PK]]&amp;Tabela1[[#This Row],[GK]]</f>
        <v>101004</v>
      </c>
      <c r="G673" s="2" t="s">
        <v>656</v>
      </c>
      <c r="H673" s="3">
        <v>260793318.19999999</v>
      </c>
      <c r="I673" s="4">
        <v>1.125</v>
      </c>
      <c r="J673" s="3">
        <v>293392482.98000002</v>
      </c>
      <c r="K673" s="4">
        <v>7.0000000000000007E-2</v>
      </c>
      <c r="L673" s="3">
        <v>20537474</v>
      </c>
      <c r="M673" s="3"/>
      <c r="N673" s="5"/>
      <c r="O673" s="3">
        <v>339852033.82999998</v>
      </c>
      <c r="P673" s="4">
        <v>1.125</v>
      </c>
      <c r="Q673" s="3">
        <v>382333538.06</v>
      </c>
      <c r="R673" s="4">
        <v>1.6E-2</v>
      </c>
      <c r="S673" s="3">
        <v>6117337</v>
      </c>
      <c r="T673" s="3"/>
      <c r="U673" s="5"/>
      <c r="V673" s="3">
        <v>13778340</v>
      </c>
      <c r="W673" s="5"/>
      <c r="X673" s="3">
        <v>22748488</v>
      </c>
      <c r="Y673" s="3">
        <v>0</v>
      </c>
      <c r="Z673" s="3">
        <v>0</v>
      </c>
      <c r="AA673" s="3">
        <v>1383860</v>
      </c>
      <c r="AB673" s="3">
        <v>16029010</v>
      </c>
      <c r="AC673" s="3">
        <v>5335618</v>
      </c>
      <c r="AD673" s="3">
        <v>8994273</v>
      </c>
      <c r="AE673" s="3">
        <v>5609048</v>
      </c>
      <c r="AF673" s="3">
        <v>20537474</v>
      </c>
      <c r="AG673" s="3">
        <v>6117337</v>
      </c>
      <c r="AH673" s="3">
        <v>3385225</v>
      </c>
      <c r="AI673" s="3">
        <v>13778340</v>
      </c>
      <c r="AJ673" s="3">
        <v>-68088</v>
      </c>
      <c r="AK673" s="3">
        <v>-43962</v>
      </c>
      <c r="AL673" s="3">
        <v>2075944</v>
      </c>
      <c r="AM673" s="3">
        <v>-2119906</v>
      </c>
      <c r="AN673" s="3">
        <v>31059</v>
      </c>
      <c r="AO673" s="3">
        <v>0</v>
      </c>
      <c r="AP673" s="3">
        <v>-6933</v>
      </c>
      <c r="AQ673" s="3">
        <v>24126</v>
      </c>
      <c r="AR673" s="3">
        <f>Tabela1[[#This Row],[Potrzeby finansowe 2027
w tym:]]+Tabela1[[#This Row],[Rozliczenie 2025 potrz. fin.]]</f>
        <v>22772614</v>
      </c>
      <c r="AS673" s="3">
        <v>0</v>
      </c>
      <c r="AT673" s="3">
        <v>0</v>
      </c>
      <c r="AU673" s="3"/>
      <c r="AV673" s="3"/>
      <c r="AW673" s="3"/>
      <c r="AX673" s="3"/>
      <c r="AY673" s="3"/>
      <c r="AZ673" s="3"/>
      <c r="BA673" s="3">
        <v>0</v>
      </c>
      <c r="BB673" s="3">
        <v>0</v>
      </c>
      <c r="BC673" s="3">
        <v>0</v>
      </c>
      <c r="BD673" s="3">
        <v>0</v>
      </c>
      <c r="BE673" s="3">
        <v>0</v>
      </c>
      <c r="BF673" s="3">
        <v>0</v>
      </c>
      <c r="BG673" s="3">
        <v>645143</v>
      </c>
      <c r="BH673" s="3">
        <v>6062</v>
      </c>
      <c r="BI673" s="3">
        <v>738717</v>
      </c>
      <c r="BJ673" s="3">
        <v>11351744.2675</v>
      </c>
      <c r="BK673" s="3">
        <v>8795949.2100000009</v>
      </c>
      <c r="BL673" s="3">
        <v>497880.65</v>
      </c>
      <c r="BM673" s="3">
        <v>9227418.9299999997</v>
      </c>
      <c r="BN673" s="53">
        <v>1.539432770953993</v>
      </c>
      <c r="BO673" s="54">
        <v>2.3209540000000001E-4</v>
      </c>
      <c r="BP673" s="70">
        <v>5837</v>
      </c>
      <c r="BQ673" s="71"/>
      <c r="BR673" s="70"/>
      <c r="BS673" s="72"/>
      <c r="BT673" s="72"/>
      <c r="BU673" s="70">
        <v>20537474</v>
      </c>
      <c r="BV673" s="70">
        <v>6117337</v>
      </c>
      <c r="BW673" s="74">
        <v>3385225</v>
      </c>
      <c r="BX673" s="70">
        <v>30040036</v>
      </c>
    </row>
    <row r="674" spans="1:76" x14ac:dyDescent="0.3">
      <c r="A674" s="73" t="s">
        <v>10</v>
      </c>
      <c r="B674" s="2" t="s">
        <v>69</v>
      </c>
      <c r="C674" s="2" t="s">
        <v>69</v>
      </c>
      <c r="D674" s="2" t="s">
        <v>21</v>
      </c>
      <c r="E674" s="2" t="s">
        <v>15</v>
      </c>
      <c r="F674" s="17" t="str">
        <f>+Tabela1[[#This Row],[WK]]&amp;Tabela1[[#This Row],[PK]]&amp;Tabela1[[#This Row],[GK]]</f>
        <v>101005</v>
      </c>
      <c r="G674" s="2" t="s">
        <v>657</v>
      </c>
      <c r="H674" s="3">
        <v>115404161.22</v>
      </c>
      <c r="I674" s="4">
        <v>1.125</v>
      </c>
      <c r="J674" s="3">
        <v>129829681.37</v>
      </c>
      <c r="K674" s="4">
        <v>7.0000000000000007E-2</v>
      </c>
      <c r="L674" s="3">
        <v>9088078</v>
      </c>
      <c r="M674" s="3"/>
      <c r="N674" s="5"/>
      <c r="O674" s="3">
        <v>1922168.22</v>
      </c>
      <c r="P674" s="4">
        <v>1.125</v>
      </c>
      <c r="Q674" s="3">
        <v>2162439.25</v>
      </c>
      <c r="R674" s="4">
        <v>1.6E-2</v>
      </c>
      <c r="S674" s="3">
        <v>34599</v>
      </c>
      <c r="T674" s="3"/>
      <c r="U674" s="5"/>
      <c r="V674" s="3">
        <v>6108177</v>
      </c>
      <c r="W674" s="5"/>
      <c r="X674" s="3">
        <v>13989287</v>
      </c>
      <c r="Y674" s="3">
        <v>2802118</v>
      </c>
      <c r="Z674" s="3">
        <v>55045</v>
      </c>
      <c r="AA674" s="3">
        <v>694221</v>
      </c>
      <c r="AB674" s="3">
        <v>7014830</v>
      </c>
      <c r="AC674" s="3">
        <v>3423073</v>
      </c>
      <c r="AD674" s="3">
        <v>7881110</v>
      </c>
      <c r="AE674" s="3">
        <v>0</v>
      </c>
      <c r="AF674" s="3">
        <v>9088078</v>
      </c>
      <c r="AG674" s="3">
        <v>34599</v>
      </c>
      <c r="AH674" s="3">
        <v>7881110</v>
      </c>
      <c r="AI674" s="3">
        <v>6108177</v>
      </c>
      <c r="AJ674" s="3">
        <v>448715</v>
      </c>
      <c r="AK674" s="3">
        <v>448715</v>
      </c>
      <c r="AL674" s="3">
        <v>304307</v>
      </c>
      <c r="AM674" s="3">
        <v>144408</v>
      </c>
      <c r="AN674" s="3">
        <v>-123776</v>
      </c>
      <c r="AO674" s="3">
        <v>0</v>
      </c>
      <c r="AP674" s="3">
        <v>123776</v>
      </c>
      <c r="AQ674" s="3">
        <v>0</v>
      </c>
      <c r="AR674" s="3">
        <f>Tabela1[[#This Row],[Potrzeby finansowe 2027
w tym:]]+Tabela1[[#This Row],[Rozliczenie 2025 potrz. fin.]]</f>
        <v>13989287</v>
      </c>
      <c r="AS674" s="3">
        <v>0</v>
      </c>
      <c r="AT674" s="3">
        <v>0</v>
      </c>
      <c r="AU674" s="3"/>
      <c r="AV674" s="3"/>
      <c r="AW674" s="3"/>
      <c r="AX674" s="3"/>
      <c r="AY674" s="3"/>
      <c r="AZ674" s="3"/>
      <c r="BA674" s="3">
        <v>55045</v>
      </c>
      <c r="BB674" s="3">
        <v>0</v>
      </c>
      <c r="BC674" s="3">
        <v>0.06</v>
      </c>
      <c r="BD674" s="3">
        <v>540.37</v>
      </c>
      <c r="BE674" s="3">
        <v>21.85</v>
      </c>
      <c r="BF674" s="3">
        <v>0</v>
      </c>
      <c r="BG674" s="3">
        <v>377782</v>
      </c>
      <c r="BH674" s="3">
        <v>3119</v>
      </c>
      <c r="BI674" s="3">
        <v>316439</v>
      </c>
      <c r="BJ674" s="3">
        <v>4862667.9049999993</v>
      </c>
      <c r="BK674" s="3">
        <v>2552729.4099999992</v>
      </c>
      <c r="BL674" s="3">
        <v>1545418.3</v>
      </c>
      <c r="BM674" s="3">
        <v>6148917.3799999999</v>
      </c>
      <c r="BN674" s="53">
        <v>0.76819339134327524</v>
      </c>
      <c r="BO674" s="54">
        <v>1.083738E-4</v>
      </c>
      <c r="BP674" s="70">
        <v>2725</v>
      </c>
      <c r="BQ674" s="71"/>
      <c r="BR674" s="70"/>
      <c r="BS674" s="72"/>
      <c r="BT674" s="72"/>
      <c r="BU674" s="70">
        <v>9088078</v>
      </c>
      <c r="BV674" s="70">
        <v>34599</v>
      </c>
      <c r="BW674" s="74">
        <v>7881110</v>
      </c>
      <c r="BX674" s="70">
        <v>17003787</v>
      </c>
    </row>
    <row r="675" spans="1:76" x14ac:dyDescent="0.3">
      <c r="A675" s="73" t="s">
        <v>10</v>
      </c>
      <c r="B675" s="2" t="s">
        <v>69</v>
      </c>
      <c r="C675" s="2" t="s">
        <v>69</v>
      </c>
      <c r="D675" s="2" t="s">
        <v>23</v>
      </c>
      <c r="E675" s="2" t="s">
        <v>15</v>
      </c>
      <c r="F675" s="17" t="str">
        <f>+Tabela1[[#This Row],[WK]]&amp;Tabela1[[#This Row],[PK]]&amp;Tabela1[[#This Row],[GK]]</f>
        <v>101006</v>
      </c>
      <c r="G675" s="2" t="s">
        <v>658</v>
      </c>
      <c r="H675" s="3">
        <v>591487627.64999998</v>
      </c>
      <c r="I675" s="4">
        <v>1.125</v>
      </c>
      <c r="J675" s="3">
        <v>665423581.11000001</v>
      </c>
      <c r="K675" s="4">
        <v>7.0000000000000007E-2</v>
      </c>
      <c r="L675" s="3">
        <v>46579651</v>
      </c>
      <c r="M675" s="3"/>
      <c r="N675" s="5"/>
      <c r="O675" s="3">
        <v>45553623.109999999</v>
      </c>
      <c r="P675" s="4">
        <v>1.125</v>
      </c>
      <c r="Q675" s="3">
        <v>51247826</v>
      </c>
      <c r="R675" s="4">
        <v>1.6E-2</v>
      </c>
      <c r="S675" s="3">
        <v>819965</v>
      </c>
      <c r="T675" s="3"/>
      <c r="U675" s="5"/>
      <c r="V675" s="3">
        <v>28530296</v>
      </c>
      <c r="W675" s="5"/>
      <c r="X675" s="3">
        <v>33090151</v>
      </c>
      <c r="Y675" s="3">
        <v>0</v>
      </c>
      <c r="Z675" s="3">
        <v>5587</v>
      </c>
      <c r="AA675" s="3">
        <v>1882542</v>
      </c>
      <c r="AB675" s="3">
        <v>26769214</v>
      </c>
      <c r="AC675" s="3">
        <v>4432808</v>
      </c>
      <c r="AD675" s="3">
        <v>4559855</v>
      </c>
      <c r="AE675" s="3">
        <v>0</v>
      </c>
      <c r="AF675" s="3">
        <v>46579651</v>
      </c>
      <c r="AG675" s="3">
        <v>819965</v>
      </c>
      <c r="AH675" s="3">
        <v>4559855</v>
      </c>
      <c r="AI675" s="3">
        <v>28530296</v>
      </c>
      <c r="AJ675" s="3">
        <v>-85574</v>
      </c>
      <c r="AK675" s="3">
        <v>-85574</v>
      </c>
      <c r="AL675" s="3">
        <v>2488056</v>
      </c>
      <c r="AM675" s="3">
        <v>-2573630</v>
      </c>
      <c r="AN675" s="3">
        <v>-966595</v>
      </c>
      <c r="AO675" s="3">
        <v>0</v>
      </c>
      <c r="AP675" s="3">
        <v>966595</v>
      </c>
      <c r="AQ675" s="3">
        <v>0</v>
      </c>
      <c r="AR675" s="3">
        <f>Tabela1[[#This Row],[Potrzeby finansowe 2027
w tym:]]+Tabela1[[#This Row],[Rozliczenie 2025 potrz. fin.]]</f>
        <v>33090151</v>
      </c>
      <c r="AS675" s="3">
        <v>0</v>
      </c>
      <c r="AT675" s="3">
        <v>0</v>
      </c>
      <c r="AU675" s="3"/>
      <c r="AV675" s="3"/>
      <c r="AW675" s="3"/>
      <c r="AX675" s="3"/>
      <c r="AY675" s="3"/>
      <c r="AZ675" s="3"/>
      <c r="BA675" s="3">
        <v>5587</v>
      </c>
      <c r="BB675" s="3">
        <v>0</v>
      </c>
      <c r="BC675" s="3">
        <v>0</v>
      </c>
      <c r="BD675" s="3">
        <v>55.98</v>
      </c>
      <c r="BE675" s="3">
        <v>0</v>
      </c>
      <c r="BF675" s="3">
        <v>0</v>
      </c>
      <c r="BG675" s="3">
        <v>1317529</v>
      </c>
      <c r="BH675" s="3">
        <v>12380</v>
      </c>
      <c r="BI675" s="3">
        <v>565013</v>
      </c>
      <c r="BJ675" s="3">
        <v>8682468.0900000017</v>
      </c>
      <c r="BK675" s="3">
        <v>5685569.2400000012</v>
      </c>
      <c r="BL675" s="3">
        <v>1900201.63</v>
      </c>
      <c r="BM675" s="3">
        <v>8187192.1399999997</v>
      </c>
      <c r="BN675" s="53">
        <v>1.1737015379163054</v>
      </c>
      <c r="BO675" s="54">
        <v>4.3893790000000001E-4</v>
      </c>
      <c r="BP675" s="70">
        <v>11039</v>
      </c>
      <c r="BQ675" s="71"/>
      <c r="BR675" s="70"/>
      <c r="BS675" s="72"/>
      <c r="BT675" s="72"/>
      <c r="BU675" s="70">
        <v>46579651</v>
      </c>
      <c r="BV675" s="70">
        <v>819965</v>
      </c>
      <c r="BW675" s="74">
        <v>4559855</v>
      </c>
      <c r="BX675" s="70">
        <v>51959471</v>
      </c>
    </row>
    <row r="676" spans="1:76" x14ac:dyDescent="0.3">
      <c r="A676" s="73" t="s">
        <v>10</v>
      </c>
      <c r="B676" s="2" t="s">
        <v>69</v>
      </c>
      <c r="C676" s="2" t="s">
        <v>69</v>
      </c>
      <c r="D676" s="2" t="s">
        <v>30</v>
      </c>
      <c r="E676" s="2" t="s">
        <v>15</v>
      </c>
      <c r="F676" s="17" t="str">
        <f>+Tabela1[[#This Row],[WK]]&amp;Tabela1[[#This Row],[PK]]&amp;Tabela1[[#This Row],[GK]]</f>
        <v>101007</v>
      </c>
      <c r="G676" s="2" t="s">
        <v>659</v>
      </c>
      <c r="H676" s="3">
        <v>118361010.34</v>
      </c>
      <c r="I676" s="4">
        <v>1.125</v>
      </c>
      <c r="J676" s="3">
        <v>133156136.63</v>
      </c>
      <c r="K676" s="4">
        <v>7.0000000000000007E-2</v>
      </c>
      <c r="L676" s="3">
        <v>9320930</v>
      </c>
      <c r="M676" s="3"/>
      <c r="N676" s="5"/>
      <c r="O676" s="3">
        <v>2928192.87</v>
      </c>
      <c r="P676" s="4">
        <v>1.125</v>
      </c>
      <c r="Q676" s="3">
        <v>3294216.98</v>
      </c>
      <c r="R676" s="4">
        <v>1.6E-2</v>
      </c>
      <c r="S676" s="3">
        <v>52707</v>
      </c>
      <c r="T676" s="3"/>
      <c r="U676" s="5"/>
      <c r="V676" s="3">
        <v>6185323</v>
      </c>
      <c r="W676" s="5"/>
      <c r="X676" s="3">
        <v>14928067</v>
      </c>
      <c r="Y676" s="3">
        <v>3810606</v>
      </c>
      <c r="Z676" s="3">
        <v>132151</v>
      </c>
      <c r="AA676" s="3">
        <v>645808</v>
      </c>
      <c r="AB676" s="3">
        <v>5803578</v>
      </c>
      <c r="AC676" s="3">
        <v>4535924</v>
      </c>
      <c r="AD676" s="3">
        <v>8742744</v>
      </c>
      <c r="AE676" s="3">
        <v>0</v>
      </c>
      <c r="AF676" s="3">
        <v>9320930</v>
      </c>
      <c r="AG676" s="3">
        <v>52707</v>
      </c>
      <c r="AH676" s="3">
        <v>8742744</v>
      </c>
      <c r="AI676" s="3">
        <v>6185323</v>
      </c>
      <c r="AJ676" s="3">
        <v>335148</v>
      </c>
      <c r="AK676" s="3">
        <v>335148</v>
      </c>
      <c r="AL676" s="3">
        <v>473970</v>
      </c>
      <c r="AM676" s="3">
        <v>-138822</v>
      </c>
      <c r="AN676" s="3">
        <v>-108710</v>
      </c>
      <c r="AO676" s="3">
        <v>0</v>
      </c>
      <c r="AP676" s="3">
        <v>108710</v>
      </c>
      <c r="AQ676" s="3">
        <v>0</v>
      </c>
      <c r="AR676" s="3">
        <f>Tabela1[[#This Row],[Potrzeby finansowe 2027
w tym:]]+Tabela1[[#This Row],[Rozliczenie 2025 potrz. fin.]]</f>
        <v>14928067</v>
      </c>
      <c r="AS676" s="3">
        <v>0</v>
      </c>
      <c r="AT676" s="3">
        <v>0</v>
      </c>
      <c r="AU676" s="3"/>
      <c r="AV676" s="3"/>
      <c r="AW676" s="3"/>
      <c r="AX676" s="3"/>
      <c r="AY676" s="3"/>
      <c r="AZ676" s="3"/>
      <c r="BA676" s="3">
        <v>132151</v>
      </c>
      <c r="BB676" s="3">
        <v>0</v>
      </c>
      <c r="BC676" s="3">
        <v>153.49</v>
      </c>
      <c r="BD676" s="3">
        <v>530.41999999999996</v>
      </c>
      <c r="BE676" s="3">
        <v>563.95000000000005</v>
      </c>
      <c r="BF676" s="3">
        <v>0</v>
      </c>
      <c r="BG676" s="3">
        <v>377782</v>
      </c>
      <c r="BH676" s="3">
        <v>3246</v>
      </c>
      <c r="BI676" s="3">
        <v>268026</v>
      </c>
      <c r="BJ676" s="3">
        <v>4118712.040000001</v>
      </c>
      <c r="BK676" s="3">
        <v>2026092.4100000011</v>
      </c>
      <c r="BL676" s="3">
        <v>575714.48</v>
      </c>
      <c r="BM676" s="3">
        <v>7219049.5599999996</v>
      </c>
      <c r="BN676" s="53">
        <v>0.7220409800136165</v>
      </c>
      <c r="BO676" s="54">
        <v>1.187634E-4</v>
      </c>
      <c r="BP676" s="70">
        <v>2987</v>
      </c>
      <c r="BQ676" s="71"/>
      <c r="BR676" s="70"/>
      <c r="BS676" s="72"/>
      <c r="BT676" s="72"/>
      <c r="BU676" s="70">
        <v>9320930</v>
      </c>
      <c r="BV676" s="70">
        <v>52707</v>
      </c>
      <c r="BW676" s="74">
        <v>8742744</v>
      </c>
      <c r="BX676" s="70">
        <v>18116381</v>
      </c>
    </row>
    <row r="677" spans="1:76" x14ac:dyDescent="0.3">
      <c r="A677" s="73" t="s">
        <v>10</v>
      </c>
      <c r="B677" s="2" t="s">
        <v>69</v>
      </c>
      <c r="C677" s="2" t="s">
        <v>69</v>
      </c>
      <c r="D677" s="2" t="s">
        <v>54</v>
      </c>
      <c r="E677" s="2" t="s">
        <v>15</v>
      </c>
      <c r="F677" s="17" t="str">
        <f>+Tabela1[[#This Row],[WK]]&amp;Tabela1[[#This Row],[PK]]&amp;Tabela1[[#This Row],[GK]]</f>
        <v>101008</v>
      </c>
      <c r="G677" s="2" t="s">
        <v>660</v>
      </c>
      <c r="H677" s="3">
        <v>564851960.12</v>
      </c>
      <c r="I677" s="4">
        <v>1.125</v>
      </c>
      <c r="J677" s="3">
        <v>635458455.13999999</v>
      </c>
      <c r="K677" s="4">
        <v>7.0000000000000007E-2</v>
      </c>
      <c r="L677" s="3">
        <v>44482092</v>
      </c>
      <c r="M677" s="3"/>
      <c r="N677" s="5"/>
      <c r="O677" s="3">
        <v>65083960.920000002</v>
      </c>
      <c r="P677" s="4">
        <v>1.125</v>
      </c>
      <c r="Q677" s="3">
        <v>73219456.040000007</v>
      </c>
      <c r="R677" s="4">
        <v>1.6E-2</v>
      </c>
      <c r="S677" s="3">
        <v>1171511</v>
      </c>
      <c r="T677" s="3"/>
      <c r="U677" s="5"/>
      <c r="V677" s="3">
        <v>29356958</v>
      </c>
      <c r="W677" s="5"/>
      <c r="X677" s="3">
        <v>50597223</v>
      </c>
      <c r="Y677" s="3">
        <v>3347591</v>
      </c>
      <c r="Z677" s="3">
        <v>0</v>
      </c>
      <c r="AA677" s="3">
        <v>1682601</v>
      </c>
      <c r="AB677" s="3">
        <v>30529711</v>
      </c>
      <c r="AC677" s="3">
        <v>15037320</v>
      </c>
      <c r="AD677" s="3">
        <v>21240265</v>
      </c>
      <c r="AE677" s="3">
        <v>0</v>
      </c>
      <c r="AF677" s="3">
        <v>44482092</v>
      </c>
      <c r="AG677" s="3">
        <v>1171511</v>
      </c>
      <c r="AH677" s="3">
        <v>21240265</v>
      </c>
      <c r="AI677" s="3">
        <v>29356958</v>
      </c>
      <c r="AJ677" s="3">
        <v>-1020678</v>
      </c>
      <c r="AK677" s="3">
        <v>-1020678</v>
      </c>
      <c r="AL677" s="3">
        <v>2574205</v>
      </c>
      <c r="AM677" s="3">
        <v>-3594883</v>
      </c>
      <c r="AN677" s="3">
        <v>-832198</v>
      </c>
      <c r="AO677" s="3">
        <v>0</v>
      </c>
      <c r="AP677" s="3">
        <v>832198</v>
      </c>
      <c r="AQ677" s="3">
        <v>0</v>
      </c>
      <c r="AR677" s="3">
        <f>Tabela1[[#This Row],[Potrzeby finansowe 2027
w tym:]]+Tabela1[[#This Row],[Rozliczenie 2025 potrz. fin.]]</f>
        <v>50597223</v>
      </c>
      <c r="AS677" s="3">
        <v>0</v>
      </c>
      <c r="AT677" s="3">
        <v>0</v>
      </c>
      <c r="AU677" s="3"/>
      <c r="AV677" s="3"/>
      <c r="AW677" s="3"/>
      <c r="AX677" s="3"/>
      <c r="AY677" s="3"/>
      <c r="AZ677" s="3"/>
      <c r="BA677" s="3">
        <v>0</v>
      </c>
      <c r="BB677" s="3">
        <v>0</v>
      </c>
      <c r="BC677" s="3">
        <v>0</v>
      </c>
      <c r="BD677" s="3">
        <v>0</v>
      </c>
      <c r="BE677" s="3">
        <v>0</v>
      </c>
      <c r="BF677" s="3">
        <v>0</v>
      </c>
      <c r="BG677" s="3">
        <v>1290179</v>
      </c>
      <c r="BH677" s="3">
        <v>12123</v>
      </c>
      <c r="BI677" s="3">
        <v>392422</v>
      </c>
      <c r="BJ677" s="3">
        <v>6030285.7400000012</v>
      </c>
      <c r="BK677" s="3">
        <v>3379859.7500000009</v>
      </c>
      <c r="BL677" s="3">
        <v>1291563.58</v>
      </c>
      <c r="BM677" s="3">
        <v>8018576.7999999998</v>
      </c>
      <c r="BN677" s="53">
        <v>0.92984714100519483</v>
      </c>
      <c r="BO677" s="54">
        <v>4.4240929999999999E-4</v>
      </c>
      <c r="BP677" s="70">
        <v>11126</v>
      </c>
      <c r="BQ677" s="71"/>
      <c r="BR677" s="70"/>
      <c r="BS677" s="72"/>
      <c r="BT677" s="72"/>
      <c r="BU677" s="70">
        <v>44482092</v>
      </c>
      <c r="BV677" s="70">
        <v>1171511</v>
      </c>
      <c r="BW677" s="74">
        <v>21240265</v>
      </c>
      <c r="BX677" s="70">
        <v>66893868</v>
      </c>
    </row>
    <row r="678" spans="1:76" x14ac:dyDescent="0.3">
      <c r="A678" s="73" t="s">
        <v>10</v>
      </c>
      <c r="B678" s="2" t="s">
        <v>69</v>
      </c>
      <c r="C678" s="2" t="s">
        <v>69</v>
      </c>
      <c r="D678" s="2" t="s">
        <v>56</v>
      </c>
      <c r="E678" s="2" t="s">
        <v>19</v>
      </c>
      <c r="F678" s="17" t="str">
        <f>+Tabela1[[#This Row],[WK]]&amp;Tabela1[[#This Row],[PK]]&amp;Tabela1[[#This Row],[GK]]</f>
        <v>101009</v>
      </c>
      <c r="G678" s="2" t="s">
        <v>661</v>
      </c>
      <c r="H678" s="3">
        <v>769469892.96000004</v>
      </c>
      <c r="I678" s="4">
        <v>1.125</v>
      </c>
      <c r="J678" s="3">
        <v>865653629.58000004</v>
      </c>
      <c r="K678" s="4">
        <v>7.0000000000000007E-2</v>
      </c>
      <c r="L678" s="3">
        <v>60595754</v>
      </c>
      <c r="M678" s="3"/>
      <c r="N678" s="5"/>
      <c r="O678" s="3">
        <v>35115241</v>
      </c>
      <c r="P678" s="4">
        <v>1.125</v>
      </c>
      <c r="Q678" s="3">
        <v>39504646.130000003</v>
      </c>
      <c r="R678" s="4">
        <v>1.6E-2</v>
      </c>
      <c r="S678" s="3">
        <v>632074</v>
      </c>
      <c r="T678" s="3"/>
      <c r="U678" s="5"/>
      <c r="V678" s="3">
        <v>34317711</v>
      </c>
      <c r="W678" s="5"/>
      <c r="X678" s="3">
        <v>53003336</v>
      </c>
      <c r="Y678" s="3">
        <v>1962012</v>
      </c>
      <c r="Z678" s="3">
        <v>492700</v>
      </c>
      <c r="AA678" s="3">
        <v>2665014</v>
      </c>
      <c r="AB678" s="3">
        <v>34972668</v>
      </c>
      <c r="AC678" s="3">
        <v>12910942</v>
      </c>
      <c r="AD678" s="3">
        <v>18685626</v>
      </c>
      <c r="AE678" s="3">
        <v>0</v>
      </c>
      <c r="AF678" s="3">
        <v>60595754</v>
      </c>
      <c r="AG678" s="3">
        <v>632074</v>
      </c>
      <c r="AH678" s="3">
        <v>18685626</v>
      </c>
      <c r="AI678" s="3">
        <v>34317711</v>
      </c>
      <c r="AJ678" s="3">
        <v>4576745</v>
      </c>
      <c r="AK678" s="3">
        <v>4576745</v>
      </c>
      <c r="AL678" s="3">
        <v>2459890</v>
      </c>
      <c r="AM678" s="3">
        <v>2116855</v>
      </c>
      <c r="AN678" s="3">
        <v>582461</v>
      </c>
      <c r="AO678" s="3">
        <v>0</v>
      </c>
      <c r="AP678" s="3">
        <v>-582461</v>
      </c>
      <c r="AQ678" s="3">
        <v>0</v>
      </c>
      <c r="AR678" s="3">
        <f>Tabela1[[#This Row],[Potrzeby finansowe 2027
w tym:]]+Tabela1[[#This Row],[Rozliczenie 2025 potrz. fin.]]</f>
        <v>53003336</v>
      </c>
      <c r="AS678" s="3">
        <v>0</v>
      </c>
      <c r="AT678" s="3">
        <v>0</v>
      </c>
      <c r="AU678" s="3"/>
      <c r="AV678" s="3"/>
      <c r="AW678" s="3"/>
      <c r="AX678" s="3"/>
      <c r="AY678" s="3"/>
      <c r="AZ678" s="3"/>
      <c r="BA678" s="3">
        <v>492700</v>
      </c>
      <c r="BB678" s="3">
        <v>0</v>
      </c>
      <c r="BC678" s="3">
        <v>165.1</v>
      </c>
      <c r="BD678" s="3">
        <v>4376.08</v>
      </c>
      <c r="BE678" s="3">
        <v>19.93</v>
      </c>
      <c r="BF678" s="3">
        <v>0</v>
      </c>
      <c r="BG678" s="3">
        <v>1745886</v>
      </c>
      <c r="BH678" s="3">
        <v>16405</v>
      </c>
      <c r="BI678" s="3">
        <v>919128</v>
      </c>
      <c r="BJ678" s="3">
        <v>14124087.442499999</v>
      </c>
      <c r="BK678" s="3">
        <v>8846089.9899999984</v>
      </c>
      <c r="BL678" s="3">
        <v>2724998.04</v>
      </c>
      <c r="BM678" s="3">
        <v>15661993.73</v>
      </c>
      <c r="BN678" s="53">
        <v>0.9686820924615055</v>
      </c>
      <c r="BO678" s="54">
        <v>5.8082380000000001E-4</v>
      </c>
      <c r="BP678" s="70">
        <v>14607</v>
      </c>
      <c r="BQ678" s="71"/>
      <c r="BR678" s="70"/>
      <c r="BS678" s="72"/>
      <c r="BT678" s="72"/>
      <c r="BU678" s="70">
        <v>60595754</v>
      </c>
      <c r="BV678" s="70">
        <v>632074</v>
      </c>
      <c r="BW678" s="74">
        <v>18685626</v>
      </c>
      <c r="BX678" s="70">
        <v>79913454</v>
      </c>
    </row>
    <row r="679" spans="1:76" x14ac:dyDescent="0.3">
      <c r="A679" s="73" t="s">
        <v>10</v>
      </c>
      <c r="B679" s="2" t="s">
        <v>69</v>
      </c>
      <c r="C679" s="2" t="s">
        <v>69</v>
      </c>
      <c r="D679" s="2" t="s">
        <v>69</v>
      </c>
      <c r="E679" s="2" t="s">
        <v>15</v>
      </c>
      <c r="F679" s="17" t="str">
        <f>+Tabela1[[#This Row],[WK]]&amp;Tabela1[[#This Row],[PK]]&amp;Tabela1[[#This Row],[GK]]</f>
        <v>101010</v>
      </c>
      <c r="G679" s="2" t="s">
        <v>662</v>
      </c>
      <c r="H679" s="3">
        <v>559057411.87</v>
      </c>
      <c r="I679" s="4">
        <v>1.125</v>
      </c>
      <c r="J679" s="3">
        <v>628939588.35000002</v>
      </c>
      <c r="K679" s="4">
        <v>7.0000000000000007E-2</v>
      </c>
      <c r="L679" s="3">
        <v>44025771</v>
      </c>
      <c r="M679" s="3"/>
      <c r="N679" s="5"/>
      <c r="O679" s="3">
        <v>68692332.5</v>
      </c>
      <c r="P679" s="4">
        <v>1.125</v>
      </c>
      <c r="Q679" s="3">
        <v>77278874.060000002</v>
      </c>
      <c r="R679" s="4">
        <v>1.6E-2</v>
      </c>
      <c r="S679" s="3">
        <v>1236462</v>
      </c>
      <c r="T679" s="3"/>
      <c r="U679" s="5"/>
      <c r="V679" s="3">
        <v>28313675</v>
      </c>
      <c r="W679" s="5"/>
      <c r="X679" s="3">
        <v>34402051</v>
      </c>
      <c r="Y679" s="3">
        <v>0</v>
      </c>
      <c r="Z679" s="3">
        <v>80415</v>
      </c>
      <c r="AA679" s="3">
        <v>2316533</v>
      </c>
      <c r="AB679" s="3">
        <v>25937175</v>
      </c>
      <c r="AC679" s="3">
        <v>6067928</v>
      </c>
      <c r="AD679" s="3">
        <v>6088376</v>
      </c>
      <c r="AE679" s="3">
        <v>0</v>
      </c>
      <c r="AF679" s="3">
        <v>44025771</v>
      </c>
      <c r="AG679" s="3">
        <v>1236462</v>
      </c>
      <c r="AH679" s="3">
        <v>6088376</v>
      </c>
      <c r="AI679" s="3">
        <v>28313675</v>
      </c>
      <c r="AJ679" s="3">
        <v>298641</v>
      </c>
      <c r="AK679" s="3">
        <v>298641</v>
      </c>
      <c r="AL679" s="3">
        <v>1916289</v>
      </c>
      <c r="AM679" s="3">
        <v>-1617648</v>
      </c>
      <c r="AN679" s="3">
        <v>-973144</v>
      </c>
      <c r="AO679" s="3">
        <v>0</v>
      </c>
      <c r="AP679" s="3">
        <v>973144</v>
      </c>
      <c r="AQ679" s="3">
        <v>0</v>
      </c>
      <c r="AR679" s="3">
        <f>Tabela1[[#This Row],[Potrzeby finansowe 2027
w tym:]]+Tabela1[[#This Row],[Rozliczenie 2025 potrz. fin.]]</f>
        <v>34402051</v>
      </c>
      <c r="AS679" s="3">
        <v>0</v>
      </c>
      <c r="AT679" s="3">
        <v>0</v>
      </c>
      <c r="AU679" s="3"/>
      <c r="AV679" s="3"/>
      <c r="AW679" s="3"/>
      <c r="AX679" s="3"/>
      <c r="AY679" s="3"/>
      <c r="AZ679" s="3"/>
      <c r="BA679" s="3">
        <v>80415</v>
      </c>
      <c r="BB679" s="3">
        <v>0</v>
      </c>
      <c r="BC679" s="3">
        <v>0</v>
      </c>
      <c r="BD679" s="3">
        <v>805.68</v>
      </c>
      <c r="BE679" s="3">
        <v>0</v>
      </c>
      <c r="BF679" s="3">
        <v>0</v>
      </c>
      <c r="BG679" s="3">
        <v>1256229</v>
      </c>
      <c r="BH679" s="3">
        <v>11804</v>
      </c>
      <c r="BI679" s="3">
        <v>1060304</v>
      </c>
      <c r="BJ679" s="3">
        <v>16293519.790000003</v>
      </c>
      <c r="BK679" s="3">
        <v>13819401.280000001</v>
      </c>
      <c r="BL679" s="3">
        <v>771794.1</v>
      </c>
      <c r="BM679" s="3">
        <v>8352885.8399999999</v>
      </c>
      <c r="BN679" s="53">
        <v>1.1748710631114594</v>
      </c>
      <c r="BO679" s="54">
        <v>4.3128539999999998E-4</v>
      </c>
      <c r="BP679" s="70">
        <v>10846</v>
      </c>
      <c r="BQ679" s="71"/>
      <c r="BR679" s="70"/>
      <c r="BS679" s="72"/>
      <c r="BT679" s="72"/>
      <c r="BU679" s="70">
        <v>44025771</v>
      </c>
      <c r="BV679" s="70">
        <v>1236462</v>
      </c>
      <c r="BW679" s="74">
        <v>6088376</v>
      </c>
      <c r="BX679" s="70">
        <v>51350609</v>
      </c>
    </row>
    <row r="680" spans="1:76" x14ac:dyDescent="0.3">
      <c r="A680" s="73" t="s">
        <v>10</v>
      </c>
      <c r="B680" s="2" t="s">
        <v>69</v>
      </c>
      <c r="C680" s="2" t="s">
        <v>69</v>
      </c>
      <c r="D680" s="2" t="s">
        <v>71</v>
      </c>
      <c r="E680" s="2" t="s">
        <v>19</v>
      </c>
      <c r="F680" s="17" t="str">
        <f>+Tabela1[[#This Row],[WK]]&amp;Tabela1[[#This Row],[PK]]&amp;Tabela1[[#This Row],[GK]]</f>
        <v>101011</v>
      </c>
      <c r="G680" s="2" t="s">
        <v>663</v>
      </c>
      <c r="H680" s="3">
        <v>358641382.60000002</v>
      </c>
      <c r="I680" s="4">
        <v>1.125</v>
      </c>
      <c r="J680" s="3">
        <v>403471555.43000001</v>
      </c>
      <c r="K680" s="4">
        <v>7.0000000000000007E-2</v>
      </c>
      <c r="L680" s="3">
        <v>28243009</v>
      </c>
      <c r="M680" s="3"/>
      <c r="N680" s="5"/>
      <c r="O680" s="3">
        <v>116192056.91999999</v>
      </c>
      <c r="P680" s="4">
        <v>1.125</v>
      </c>
      <c r="Q680" s="3">
        <v>130716064.04000001</v>
      </c>
      <c r="R680" s="4">
        <v>1.6E-2</v>
      </c>
      <c r="S680" s="3">
        <v>2091457</v>
      </c>
      <c r="T680" s="3"/>
      <c r="U680" s="5"/>
      <c r="V680" s="3">
        <v>16426478</v>
      </c>
      <c r="W680" s="5"/>
      <c r="X680" s="3">
        <v>25439553</v>
      </c>
      <c r="Y680" s="3">
        <v>0</v>
      </c>
      <c r="Z680" s="3">
        <v>422857</v>
      </c>
      <c r="AA680" s="3">
        <v>1672042</v>
      </c>
      <c r="AB680" s="3">
        <v>21168796</v>
      </c>
      <c r="AC680" s="3">
        <v>2175858</v>
      </c>
      <c r="AD680" s="3">
        <v>9013075</v>
      </c>
      <c r="AE680" s="3">
        <v>0</v>
      </c>
      <c r="AF680" s="3">
        <v>28243009</v>
      </c>
      <c r="AG680" s="3">
        <v>2091457</v>
      </c>
      <c r="AH680" s="3">
        <v>9013075</v>
      </c>
      <c r="AI680" s="3">
        <v>16426478</v>
      </c>
      <c r="AJ680" s="3">
        <v>1112337</v>
      </c>
      <c r="AK680" s="3">
        <v>1112337</v>
      </c>
      <c r="AL680" s="3">
        <v>777003</v>
      </c>
      <c r="AM680" s="3">
        <v>335334</v>
      </c>
      <c r="AN680" s="3">
        <v>1111853</v>
      </c>
      <c r="AO680" s="3">
        <v>0</v>
      </c>
      <c r="AP680" s="3">
        <v>-1111853</v>
      </c>
      <c r="AQ680" s="3">
        <v>0</v>
      </c>
      <c r="AR680" s="3">
        <f>Tabela1[[#This Row],[Potrzeby finansowe 2027
w tym:]]+Tabela1[[#This Row],[Rozliczenie 2025 potrz. fin.]]</f>
        <v>25439553</v>
      </c>
      <c r="AS680" s="3">
        <v>0</v>
      </c>
      <c r="AT680" s="3">
        <v>0</v>
      </c>
      <c r="AU680" s="3"/>
      <c r="AV680" s="3"/>
      <c r="AW680" s="3"/>
      <c r="AX680" s="3"/>
      <c r="AY680" s="3"/>
      <c r="AZ680" s="3"/>
      <c r="BA680" s="3">
        <v>422857</v>
      </c>
      <c r="BB680" s="3">
        <v>0</v>
      </c>
      <c r="BC680" s="3">
        <v>97.79</v>
      </c>
      <c r="BD680" s="3">
        <v>3910.65</v>
      </c>
      <c r="BE680" s="3">
        <v>0</v>
      </c>
      <c r="BF680" s="3">
        <v>0</v>
      </c>
      <c r="BG680" s="3">
        <v>825637</v>
      </c>
      <c r="BH680" s="3">
        <v>7758</v>
      </c>
      <c r="BI680" s="3">
        <v>846405</v>
      </c>
      <c r="BJ680" s="3">
        <v>13006566.492500002</v>
      </c>
      <c r="BK680" s="3">
        <v>8888808.3500000015</v>
      </c>
      <c r="BL680" s="3">
        <v>1701610.89</v>
      </c>
      <c r="BM680" s="3">
        <v>13067810.789999999</v>
      </c>
      <c r="BN680" s="53">
        <v>1.1483002713969952</v>
      </c>
      <c r="BO680" s="54">
        <v>3.3726269999999998E-4</v>
      </c>
      <c r="BP680" s="70">
        <v>8481</v>
      </c>
      <c r="BQ680" s="71"/>
      <c r="BR680" s="70"/>
      <c r="BS680" s="72"/>
      <c r="BT680" s="72"/>
      <c r="BU680" s="70">
        <v>28243009</v>
      </c>
      <c r="BV680" s="70">
        <v>2091457</v>
      </c>
      <c r="BW680" s="74">
        <v>9013075</v>
      </c>
      <c r="BX680" s="70">
        <v>39347541</v>
      </c>
    </row>
    <row r="681" spans="1:76" x14ac:dyDescent="0.3">
      <c r="A681" s="73" t="s">
        <v>10</v>
      </c>
      <c r="B681" s="2" t="s">
        <v>69</v>
      </c>
      <c r="C681" s="2" t="s">
        <v>71</v>
      </c>
      <c r="D681" s="2" t="s">
        <v>12</v>
      </c>
      <c r="E681" s="2" t="s">
        <v>15</v>
      </c>
      <c r="F681" s="17" t="str">
        <f>+Tabela1[[#This Row],[WK]]&amp;Tabela1[[#This Row],[PK]]&amp;Tabela1[[#This Row],[GK]]</f>
        <v>101101</v>
      </c>
      <c r="G681" s="2" t="s">
        <v>664</v>
      </c>
      <c r="H681" s="3">
        <v>158498504.13999999</v>
      </c>
      <c r="I681" s="4">
        <v>1.125</v>
      </c>
      <c r="J681" s="3">
        <v>178310817.16</v>
      </c>
      <c r="K681" s="4">
        <v>7.0000000000000007E-2</v>
      </c>
      <c r="L681" s="3">
        <v>12481757</v>
      </c>
      <c r="M681" s="3"/>
      <c r="N681" s="5"/>
      <c r="O681" s="3">
        <v>4288375.4000000004</v>
      </c>
      <c r="P681" s="4">
        <v>1.125</v>
      </c>
      <c r="Q681" s="3">
        <v>4824422.33</v>
      </c>
      <c r="R681" s="4">
        <v>1.6E-2</v>
      </c>
      <c r="S681" s="3">
        <v>77191</v>
      </c>
      <c r="T681" s="3"/>
      <c r="U681" s="5"/>
      <c r="V681" s="3">
        <v>7734459</v>
      </c>
      <c r="W681" s="5"/>
      <c r="X681" s="3">
        <v>17662167</v>
      </c>
      <c r="Y681" s="3">
        <v>5602988</v>
      </c>
      <c r="Z681" s="3">
        <v>0</v>
      </c>
      <c r="AA681" s="3">
        <v>1158726</v>
      </c>
      <c r="AB681" s="3">
        <v>8996259</v>
      </c>
      <c r="AC681" s="3">
        <v>1904194</v>
      </c>
      <c r="AD681" s="3">
        <v>9927708</v>
      </c>
      <c r="AE681" s="3">
        <v>0</v>
      </c>
      <c r="AF681" s="3">
        <v>12481757</v>
      </c>
      <c r="AG681" s="3">
        <v>77191</v>
      </c>
      <c r="AH681" s="3">
        <v>9927708</v>
      </c>
      <c r="AI681" s="3">
        <v>7734459</v>
      </c>
      <c r="AJ681" s="3">
        <v>449643</v>
      </c>
      <c r="AK681" s="3">
        <v>449643</v>
      </c>
      <c r="AL681" s="3">
        <v>722123</v>
      </c>
      <c r="AM681" s="3">
        <v>-272480</v>
      </c>
      <c r="AN681" s="3">
        <v>479867</v>
      </c>
      <c r="AO681" s="3">
        <v>0</v>
      </c>
      <c r="AP681" s="3">
        <v>-479867</v>
      </c>
      <c r="AQ681" s="3">
        <v>0</v>
      </c>
      <c r="AR681" s="3">
        <f>Tabela1[[#This Row],[Potrzeby finansowe 2027
w tym:]]+Tabela1[[#This Row],[Rozliczenie 2025 potrz. fin.]]</f>
        <v>17662167</v>
      </c>
      <c r="AS681" s="3">
        <v>0</v>
      </c>
      <c r="AT681" s="3">
        <v>0</v>
      </c>
      <c r="AU681" s="3"/>
      <c r="AV681" s="3"/>
      <c r="AW681" s="3"/>
      <c r="AX681" s="3"/>
      <c r="AY681" s="3"/>
      <c r="AZ681" s="3"/>
      <c r="BA681" s="3">
        <v>0</v>
      </c>
      <c r="BB681" s="3">
        <v>0</v>
      </c>
      <c r="BC681" s="3">
        <v>0</v>
      </c>
      <c r="BD681" s="3">
        <v>0</v>
      </c>
      <c r="BE681" s="3">
        <v>0</v>
      </c>
      <c r="BF681" s="3">
        <v>0</v>
      </c>
      <c r="BG681" s="3">
        <v>433039</v>
      </c>
      <c r="BH681" s="3">
        <v>4069</v>
      </c>
      <c r="BI681" s="3">
        <v>725687</v>
      </c>
      <c r="BJ681" s="3">
        <v>11151518.312499998</v>
      </c>
      <c r="BK681" s="3">
        <v>2970397.0699999984</v>
      </c>
      <c r="BL681" s="3">
        <v>8656819.2300000004</v>
      </c>
      <c r="BM681" s="3">
        <v>15410846.51</v>
      </c>
      <c r="BN681" s="53">
        <v>0.71414901653563134</v>
      </c>
      <c r="BO681" s="54">
        <v>1.6903090000000001E-4</v>
      </c>
      <c r="BP681" s="70">
        <v>4251</v>
      </c>
      <c r="BQ681" s="71"/>
      <c r="BR681" s="70"/>
      <c r="BS681" s="72"/>
      <c r="BT681" s="72"/>
      <c r="BU681" s="70">
        <v>12481757</v>
      </c>
      <c r="BV681" s="70">
        <v>77191</v>
      </c>
      <c r="BW681" s="74">
        <v>9927708</v>
      </c>
      <c r="BX681" s="70">
        <v>22486656</v>
      </c>
    </row>
    <row r="682" spans="1:76" x14ac:dyDescent="0.3">
      <c r="A682" s="73" t="s">
        <v>10</v>
      </c>
      <c r="B682" s="2" t="s">
        <v>69</v>
      </c>
      <c r="C682" s="2" t="s">
        <v>71</v>
      </c>
      <c r="D682" s="2" t="s">
        <v>11</v>
      </c>
      <c r="E682" s="2" t="s">
        <v>15</v>
      </c>
      <c r="F682" s="17" t="str">
        <f>+Tabela1[[#This Row],[WK]]&amp;Tabela1[[#This Row],[PK]]&amp;Tabela1[[#This Row],[GK]]</f>
        <v>101102</v>
      </c>
      <c r="G682" s="2" t="s">
        <v>665</v>
      </c>
      <c r="H682" s="3">
        <v>118959560.98</v>
      </c>
      <c r="I682" s="4">
        <v>1.125</v>
      </c>
      <c r="J682" s="3">
        <v>133829506.09999999</v>
      </c>
      <c r="K682" s="4">
        <v>7.0000000000000007E-2</v>
      </c>
      <c r="L682" s="3">
        <v>9368065</v>
      </c>
      <c r="M682" s="3"/>
      <c r="N682" s="5"/>
      <c r="O682" s="3">
        <v>3416065.6399999997</v>
      </c>
      <c r="P682" s="4">
        <v>1.125</v>
      </c>
      <c r="Q682" s="3">
        <v>3843073.85</v>
      </c>
      <c r="R682" s="4">
        <v>1.6E-2</v>
      </c>
      <c r="S682" s="3">
        <v>61489</v>
      </c>
      <c r="T682" s="3"/>
      <c r="U682" s="5"/>
      <c r="V682" s="3">
        <v>6390165</v>
      </c>
      <c r="W682" s="5"/>
      <c r="X682" s="3">
        <v>12416636</v>
      </c>
      <c r="Y682" s="3">
        <v>5401800</v>
      </c>
      <c r="Z682" s="3">
        <v>999929</v>
      </c>
      <c r="AA682" s="3">
        <v>617703</v>
      </c>
      <c r="AB682" s="3">
        <v>5397204</v>
      </c>
      <c r="AC682" s="3">
        <v>0</v>
      </c>
      <c r="AD682" s="3">
        <v>6033363</v>
      </c>
      <c r="AE682" s="3">
        <v>0</v>
      </c>
      <c r="AF682" s="3">
        <v>9368065</v>
      </c>
      <c r="AG682" s="3">
        <v>61489</v>
      </c>
      <c r="AH682" s="3">
        <v>6033363</v>
      </c>
      <c r="AI682" s="3">
        <v>6390165</v>
      </c>
      <c r="AJ682" s="3">
        <v>459885</v>
      </c>
      <c r="AK682" s="3">
        <v>466777</v>
      </c>
      <c r="AL682" s="3">
        <v>629269</v>
      </c>
      <c r="AM682" s="3">
        <v>-162492</v>
      </c>
      <c r="AN682" s="3">
        <v>6892</v>
      </c>
      <c r="AO682" s="3">
        <v>0</v>
      </c>
      <c r="AP682" s="3">
        <v>0</v>
      </c>
      <c r="AQ682" s="3">
        <v>6892</v>
      </c>
      <c r="AR682" s="3">
        <f>Tabela1[[#This Row],[Potrzeby finansowe 2027
w tym:]]+Tabela1[[#This Row],[Rozliczenie 2025 potrz. fin.]]</f>
        <v>12423528</v>
      </c>
      <c r="AS682" s="3">
        <v>0</v>
      </c>
      <c r="AT682" s="3">
        <v>0</v>
      </c>
      <c r="AU682" s="3"/>
      <c r="AV682" s="3"/>
      <c r="AW682" s="3"/>
      <c r="AX682" s="3"/>
      <c r="AY682" s="3"/>
      <c r="AZ682" s="3"/>
      <c r="BA682" s="3">
        <v>999929</v>
      </c>
      <c r="BB682" s="3">
        <v>0</v>
      </c>
      <c r="BC682" s="3">
        <v>678.1</v>
      </c>
      <c r="BD682" s="3">
        <v>7750.54</v>
      </c>
      <c r="BE682" s="3">
        <v>14.9</v>
      </c>
      <c r="BF682" s="3">
        <v>0</v>
      </c>
      <c r="BG682" s="3">
        <v>377782</v>
      </c>
      <c r="BH682" s="3">
        <v>3288</v>
      </c>
      <c r="BI682" s="3">
        <v>239921</v>
      </c>
      <c r="BJ682" s="3">
        <v>3686826.1399999997</v>
      </c>
      <c r="BK682" s="3">
        <v>1885326.6399999997</v>
      </c>
      <c r="BL682" s="3">
        <v>1057817.57</v>
      </c>
      <c r="BM682" s="3">
        <v>5090362.8600000003</v>
      </c>
      <c r="BN682" s="53">
        <v>0.6821987819777473</v>
      </c>
      <c r="BO682" s="54">
        <v>1.4422259999999999E-4</v>
      </c>
      <c r="BP682" s="70">
        <v>3627</v>
      </c>
      <c r="BQ682" s="71"/>
      <c r="BR682" s="70"/>
      <c r="BS682" s="72"/>
      <c r="BT682" s="72"/>
      <c r="BU682" s="70">
        <v>9368065</v>
      </c>
      <c r="BV682" s="70">
        <v>61489</v>
      </c>
      <c r="BW682" s="74">
        <v>6033363</v>
      </c>
      <c r="BX682" s="70">
        <v>15462917</v>
      </c>
    </row>
    <row r="683" spans="1:76" x14ac:dyDescent="0.3">
      <c r="A683" s="73" t="s">
        <v>10</v>
      </c>
      <c r="B683" s="2" t="s">
        <v>69</v>
      </c>
      <c r="C683" s="2" t="s">
        <v>71</v>
      </c>
      <c r="D683" s="2" t="s">
        <v>16</v>
      </c>
      <c r="E683" s="2" t="s">
        <v>19</v>
      </c>
      <c r="F683" s="17" t="str">
        <f>+Tabela1[[#This Row],[WK]]&amp;Tabela1[[#This Row],[PK]]&amp;Tabela1[[#This Row],[GK]]</f>
        <v>101103</v>
      </c>
      <c r="G683" s="2" t="s">
        <v>666</v>
      </c>
      <c r="H683" s="3">
        <v>751873704.29999995</v>
      </c>
      <c r="I683" s="4">
        <v>1.125</v>
      </c>
      <c r="J683" s="3">
        <v>845857917.34000003</v>
      </c>
      <c r="K683" s="4">
        <v>7.0000000000000007E-2</v>
      </c>
      <c r="L683" s="3">
        <v>59210054</v>
      </c>
      <c r="M683" s="3"/>
      <c r="N683" s="5"/>
      <c r="O683" s="3">
        <v>63434195.560000002</v>
      </c>
      <c r="P683" s="4">
        <v>1.125</v>
      </c>
      <c r="Q683" s="3">
        <v>71363470.010000005</v>
      </c>
      <c r="R683" s="4">
        <v>1.6E-2</v>
      </c>
      <c r="S683" s="3">
        <v>1141816</v>
      </c>
      <c r="T683" s="3"/>
      <c r="U683" s="5"/>
      <c r="V683" s="3">
        <v>35427784</v>
      </c>
      <c r="W683" s="5"/>
      <c r="X683" s="3">
        <v>32653496</v>
      </c>
      <c r="Y683" s="3">
        <v>1917340</v>
      </c>
      <c r="Z683" s="3">
        <v>148712</v>
      </c>
      <c r="AA683" s="3">
        <v>2382847</v>
      </c>
      <c r="AB683" s="3">
        <v>24354764</v>
      </c>
      <c r="AC683" s="3">
        <v>3849833</v>
      </c>
      <c r="AD683" s="3">
        <v>0</v>
      </c>
      <c r="AE683" s="3">
        <v>0</v>
      </c>
      <c r="AF683" s="3">
        <v>59210054</v>
      </c>
      <c r="AG683" s="3">
        <v>1141816</v>
      </c>
      <c r="AH683" s="3">
        <v>0</v>
      </c>
      <c r="AI683" s="3">
        <v>35427784</v>
      </c>
      <c r="AJ683" s="3">
        <v>-1108603</v>
      </c>
      <c r="AK683" s="3">
        <v>-718914</v>
      </c>
      <c r="AL683" s="3">
        <v>2228310</v>
      </c>
      <c r="AM683" s="3">
        <v>-2947224</v>
      </c>
      <c r="AN683" s="3">
        <v>865241</v>
      </c>
      <c r="AO683" s="3">
        <v>0</v>
      </c>
      <c r="AP683" s="3">
        <v>-475552</v>
      </c>
      <c r="AQ683" s="3">
        <v>389689</v>
      </c>
      <c r="AR683" s="3">
        <f>Tabela1[[#This Row],[Potrzeby finansowe 2027
w tym:]]+Tabela1[[#This Row],[Rozliczenie 2025 potrz. fin.]]</f>
        <v>33043185</v>
      </c>
      <c r="AS683" s="3">
        <v>0</v>
      </c>
      <c r="AT683" s="3">
        <v>0</v>
      </c>
      <c r="AU683" s="3"/>
      <c r="AV683" s="3"/>
      <c r="AW683" s="3"/>
      <c r="AX683" s="3"/>
      <c r="AY683" s="3"/>
      <c r="AZ683" s="3"/>
      <c r="BA683" s="3">
        <v>148712</v>
      </c>
      <c r="BB683" s="3">
        <v>0</v>
      </c>
      <c r="BC683" s="3">
        <v>38.99</v>
      </c>
      <c r="BD683" s="3">
        <v>1358.98</v>
      </c>
      <c r="BE683" s="3">
        <v>2.0099999999999998</v>
      </c>
      <c r="BF683" s="3">
        <v>0</v>
      </c>
      <c r="BG683" s="3">
        <v>1519415</v>
      </c>
      <c r="BH683" s="3">
        <v>14277</v>
      </c>
      <c r="BI683" s="3">
        <v>863432</v>
      </c>
      <c r="BJ683" s="3">
        <v>13268214.744999997</v>
      </c>
      <c r="BK683" s="3">
        <v>9264743.549999997</v>
      </c>
      <c r="BL683" s="3">
        <v>4036812</v>
      </c>
      <c r="BM683" s="3">
        <v>7940260.7800000012</v>
      </c>
      <c r="BN683" s="53">
        <v>0.97007731550133836</v>
      </c>
      <c r="BO683" s="54">
        <v>5.9408479999999999E-4</v>
      </c>
      <c r="BP683" s="70">
        <v>14940</v>
      </c>
      <c r="BQ683" s="71"/>
      <c r="BR683" s="70"/>
      <c r="BS683" s="72"/>
      <c r="BT683" s="72"/>
      <c r="BU683" s="70">
        <v>59210054</v>
      </c>
      <c r="BV683" s="70">
        <v>1141816</v>
      </c>
      <c r="BW683" s="74">
        <v>0</v>
      </c>
      <c r="BX683" s="70">
        <v>60351870</v>
      </c>
    </row>
    <row r="684" spans="1:76" x14ac:dyDescent="0.3">
      <c r="A684" s="73" t="s">
        <v>10</v>
      </c>
      <c r="B684" s="2" t="s">
        <v>69</v>
      </c>
      <c r="C684" s="2" t="s">
        <v>71</v>
      </c>
      <c r="D684" s="2" t="s">
        <v>18</v>
      </c>
      <c r="E684" s="2" t="s">
        <v>19</v>
      </c>
      <c r="F684" s="17" t="str">
        <f>+Tabela1[[#This Row],[WK]]&amp;Tabela1[[#This Row],[PK]]&amp;Tabela1[[#This Row],[GK]]</f>
        <v>101104</v>
      </c>
      <c r="G684" s="2" t="s">
        <v>667</v>
      </c>
      <c r="H684" s="3">
        <v>306441237.77999997</v>
      </c>
      <c r="I684" s="4">
        <v>1.125</v>
      </c>
      <c r="J684" s="3">
        <v>344746392.5</v>
      </c>
      <c r="K684" s="4">
        <v>7.0000000000000007E-2</v>
      </c>
      <c r="L684" s="3">
        <v>24132247</v>
      </c>
      <c r="M684" s="3"/>
      <c r="N684" s="5"/>
      <c r="O684" s="3">
        <v>19585159.619999997</v>
      </c>
      <c r="P684" s="4">
        <v>1.125</v>
      </c>
      <c r="Q684" s="3">
        <v>22033304.57</v>
      </c>
      <c r="R684" s="4">
        <v>1.6E-2</v>
      </c>
      <c r="S684" s="3">
        <v>352533</v>
      </c>
      <c r="T684" s="3"/>
      <c r="U684" s="5"/>
      <c r="V684" s="3">
        <v>14839267</v>
      </c>
      <c r="W684" s="5"/>
      <c r="X684" s="3">
        <v>21373510</v>
      </c>
      <c r="Y684" s="3">
        <v>2042748</v>
      </c>
      <c r="Z684" s="3">
        <v>635265</v>
      </c>
      <c r="AA684" s="3">
        <v>1834934</v>
      </c>
      <c r="AB684" s="3">
        <v>16522054</v>
      </c>
      <c r="AC684" s="3">
        <v>338509</v>
      </c>
      <c r="AD684" s="3">
        <v>6342036</v>
      </c>
      <c r="AE684" s="3">
        <v>0</v>
      </c>
      <c r="AF684" s="3">
        <v>24132247</v>
      </c>
      <c r="AG684" s="3">
        <v>352533</v>
      </c>
      <c r="AH684" s="3">
        <v>6342036</v>
      </c>
      <c r="AI684" s="3">
        <v>14839267</v>
      </c>
      <c r="AJ684" s="3">
        <v>1859217</v>
      </c>
      <c r="AK684" s="3">
        <v>1667010</v>
      </c>
      <c r="AL684" s="3">
        <v>461841</v>
      </c>
      <c r="AM684" s="3">
        <v>1205169</v>
      </c>
      <c r="AN684" s="3">
        <v>-192207</v>
      </c>
      <c r="AO684" s="3">
        <v>0</v>
      </c>
      <c r="AP684" s="3">
        <v>0</v>
      </c>
      <c r="AQ684" s="3">
        <v>-192207</v>
      </c>
      <c r="AR684" s="3">
        <f>Tabela1[[#This Row],[Potrzeby finansowe 2027
w tym:]]+Tabela1[[#This Row],[Rozliczenie 2025 potrz. fin.]]</f>
        <v>21181303</v>
      </c>
      <c r="AS684" s="3">
        <v>0</v>
      </c>
      <c r="AT684" s="3">
        <v>0</v>
      </c>
      <c r="AU684" s="3"/>
      <c r="AV684" s="3"/>
      <c r="AW684" s="3"/>
      <c r="AX684" s="3"/>
      <c r="AY684" s="3"/>
      <c r="AZ684" s="3"/>
      <c r="BA684" s="3">
        <v>635265</v>
      </c>
      <c r="BB684" s="3">
        <v>0</v>
      </c>
      <c r="BC684" s="3">
        <v>0</v>
      </c>
      <c r="BD684" s="3">
        <v>6327.82</v>
      </c>
      <c r="BE684" s="3">
        <v>73.84</v>
      </c>
      <c r="BF684" s="3">
        <v>0</v>
      </c>
      <c r="BG684" s="3">
        <v>707932</v>
      </c>
      <c r="BH684" s="3">
        <v>6652</v>
      </c>
      <c r="BI684" s="3">
        <v>1127002</v>
      </c>
      <c r="BJ684" s="3">
        <v>17318458.289999999</v>
      </c>
      <c r="BK684" s="3">
        <v>3821139.1300000008</v>
      </c>
      <c r="BL684" s="3">
        <v>21059347.18</v>
      </c>
      <c r="BM684" s="3">
        <v>11870582.279999999</v>
      </c>
      <c r="BN684" s="53">
        <v>0.94073846096453184</v>
      </c>
      <c r="BO684" s="54">
        <v>3.1957719999999999E-4</v>
      </c>
      <c r="BP684" s="70">
        <v>8037</v>
      </c>
      <c r="BQ684" s="71"/>
      <c r="BR684" s="70"/>
      <c r="BS684" s="72"/>
      <c r="BT684" s="72"/>
      <c r="BU684" s="70">
        <v>24132247</v>
      </c>
      <c r="BV684" s="70">
        <v>352533</v>
      </c>
      <c r="BW684" s="74">
        <v>6342036</v>
      </c>
      <c r="BX684" s="70">
        <v>30826816</v>
      </c>
    </row>
    <row r="685" spans="1:76" x14ac:dyDescent="0.3">
      <c r="A685" s="73" t="s">
        <v>10</v>
      </c>
      <c r="B685" s="2" t="s">
        <v>69</v>
      </c>
      <c r="C685" s="2" t="s">
        <v>71</v>
      </c>
      <c r="D685" s="2" t="s">
        <v>21</v>
      </c>
      <c r="E685" s="2" t="s">
        <v>15</v>
      </c>
      <c r="F685" s="17" t="str">
        <f>+Tabela1[[#This Row],[WK]]&amp;Tabela1[[#This Row],[PK]]&amp;Tabela1[[#This Row],[GK]]</f>
        <v>101105</v>
      </c>
      <c r="G685" s="2" t="s">
        <v>668</v>
      </c>
      <c r="H685" s="3">
        <v>239913183.11000001</v>
      </c>
      <c r="I685" s="4">
        <v>1.125</v>
      </c>
      <c r="J685" s="3">
        <v>269902331</v>
      </c>
      <c r="K685" s="4">
        <v>7.0000000000000007E-2</v>
      </c>
      <c r="L685" s="3">
        <v>18893163</v>
      </c>
      <c r="M685" s="3"/>
      <c r="N685" s="5"/>
      <c r="O685" s="3">
        <v>131331300.48999999</v>
      </c>
      <c r="P685" s="4">
        <v>1.125</v>
      </c>
      <c r="Q685" s="3">
        <v>147747713.05000001</v>
      </c>
      <c r="R685" s="4">
        <v>1.6E-2</v>
      </c>
      <c r="S685" s="3">
        <v>2363963</v>
      </c>
      <c r="T685" s="3"/>
      <c r="U685" s="5"/>
      <c r="V685" s="3">
        <v>12609857</v>
      </c>
      <c r="W685" s="5"/>
      <c r="X685" s="3">
        <v>11803305</v>
      </c>
      <c r="Y685" s="3">
        <v>0</v>
      </c>
      <c r="Z685" s="3">
        <v>36650</v>
      </c>
      <c r="AA685" s="3">
        <v>1245518</v>
      </c>
      <c r="AB685" s="3">
        <v>9510686</v>
      </c>
      <c r="AC685" s="3">
        <v>1010451</v>
      </c>
      <c r="AD685" s="3">
        <v>1564668</v>
      </c>
      <c r="AE685" s="3">
        <v>0</v>
      </c>
      <c r="AF685" s="3">
        <v>18893163</v>
      </c>
      <c r="AG685" s="3">
        <v>2363963</v>
      </c>
      <c r="AH685" s="3">
        <v>1564668</v>
      </c>
      <c r="AI685" s="3">
        <v>12609857</v>
      </c>
      <c r="AJ685" s="3">
        <v>460368</v>
      </c>
      <c r="AK685" s="3">
        <v>482566</v>
      </c>
      <c r="AL685" s="3">
        <v>781741</v>
      </c>
      <c r="AM685" s="3">
        <v>-299175</v>
      </c>
      <c r="AN685" s="3">
        <v>22198</v>
      </c>
      <c r="AO685" s="3">
        <v>0</v>
      </c>
      <c r="AP685" s="3">
        <v>0</v>
      </c>
      <c r="AQ685" s="3">
        <v>22198</v>
      </c>
      <c r="AR685" s="3">
        <f>Tabela1[[#This Row],[Potrzeby finansowe 2027
w tym:]]+Tabela1[[#This Row],[Rozliczenie 2025 potrz. fin.]]</f>
        <v>11825503</v>
      </c>
      <c r="AS685" s="3">
        <v>0</v>
      </c>
      <c r="AT685" s="3">
        <v>0</v>
      </c>
      <c r="AU685" s="3"/>
      <c r="AV685" s="3"/>
      <c r="AW685" s="3"/>
      <c r="AX685" s="3"/>
      <c r="AY685" s="3"/>
      <c r="AZ685" s="3"/>
      <c r="BA685" s="3">
        <v>36650</v>
      </c>
      <c r="BB685" s="3">
        <v>0</v>
      </c>
      <c r="BC685" s="3">
        <v>0</v>
      </c>
      <c r="BD685" s="3">
        <v>367.2</v>
      </c>
      <c r="BE685" s="3">
        <v>0</v>
      </c>
      <c r="BF685" s="3">
        <v>0</v>
      </c>
      <c r="BG685" s="3">
        <v>641844</v>
      </c>
      <c r="BH685" s="3">
        <v>6031</v>
      </c>
      <c r="BI685" s="3">
        <v>603674</v>
      </c>
      <c r="BJ685" s="3">
        <v>9276557.1900000013</v>
      </c>
      <c r="BK685" s="3">
        <v>6451536.3300000001</v>
      </c>
      <c r="BL685" s="3">
        <v>2920037.14</v>
      </c>
      <c r="BM685" s="3">
        <v>5460009.1600000001</v>
      </c>
      <c r="BN685" s="53">
        <v>1.064180259832312</v>
      </c>
      <c r="BO685" s="54">
        <v>2.3557729999999999E-4</v>
      </c>
      <c r="BP685" s="70">
        <v>5924</v>
      </c>
      <c r="BQ685" s="71"/>
      <c r="BR685" s="70"/>
      <c r="BS685" s="72"/>
      <c r="BT685" s="72"/>
      <c r="BU685" s="70">
        <v>18893163</v>
      </c>
      <c r="BV685" s="70">
        <v>2363963</v>
      </c>
      <c r="BW685" s="74">
        <v>1564668</v>
      </c>
      <c r="BX685" s="70">
        <v>22821794</v>
      </c>
    </row>
    <row r="686" spans="1:76" x14ac:dyDescent="0.3">
      <c r="A686" s="73" t="s">
        <v>10</v>
      </c>
      <c r="B686" s="2" t="s">
        <v>69</v>
      </c>
      <c r="C686" s="2" t="s">
        <v>71</v>
      </c>
      <c r="D686" s="2" t="s">
        <v>23</v>
      </c>
      <c r="E686" s="2" t="s">
        <v>15</v>
      </c>
      <c r="F686" s="17" t="str">
        <f>+Tabela1[[#This Row],[WK]]&amp;Tabela1[[#This Row],[PK]]&amp;Tabela1[[#This Row],[GK]]</f>
        <v>101106</v>
      </c>
      <c r="G686" s="2" t="s">
        <v>669</v>
      </c>
      <c r="H686" s="3">
        <v>163021504.36000001</v>
      </c>
      <c r="I686" s="4">
        <v>1.125</v>
      </c>
      <c r="J686" s="3">
        <v>183399192.41</v>
      </c>
      <c r="K686" s="4">
        <v>7.0000000000000007E-2</v>
      </c>
      <c r="L686" s="3">
        <v>12837943</v>
      </c>
      <c r="M686" s="3"/>
      <c r="N686" s="5"/>
      <c r="O686" s="3">
        <v>9365213.3200000003</v>
      </c>
      <c r="P686" s="4">
        <v>1.125</v>
      </c>
      <c r="Q686" s="3">
        <v>10535864.99</v>
      </c>
      <c r="R686" s="4">
        <v>1.6E-2</v>
      </c>
      <c r="S686" s="3">
        <v>168574</v>
      </c>
      <c r="T686" s="3"/>
      <c r="U686" s="5"/>
      <c r="V686" s="3">
        <v>8090246</v>
      </c>
      <c r="W686" s="5"/>
      <c r="X686" s="3">
        <v>18433247</v>
      </c>
      <c r="Y686" s="3">
        <v>5784799</v>
      </c>
      <c r="Z686" s="3">
        <v>2</v>
      </c>
      <c r="AA686" s="3">
        <v>884387</v>
      </c>
      <c r="AB686" s="3">
        <v>8686209</v>
      </c>
      <c r="AC686" s="3">
        <v>3077850</v>
      </c>
      <c r="AD686" s="3">
        <v>10343002</v>
      </c>
      <c r="AE686" s="3">
        <v>0</v>
      </c>
      <c r="AF686" s="3">
        <v>12837943</v>
      </c>
      <c r="AG686" s="3">
        <v>168574</v>
      </c>
      <c r="AH686" s="3">
        <v>10343002</v>
      </c>
      <c r="AI686" s="3">
        <v>8090246</v>
      </c>
      <c r="AJ686" s="3">
        <v>998678</v>
      </c>
      <c r="AK686" s="3">
        <v>998678</v>
      </c>
      <c r="AL686" s="3">
        <v>660782</v>
      </c>
      <c r="AM686" s="3">
        <v>337896</v>
      </c>
      <c r="AN686" s="3">
        <v>80452</v>
      </c>
      <c r="AO686" s="3">
        <v>0</v>
      </c>
      <c r="AP686" s="3">
        <v>-80452</v>
      </c>
      <c r="AQ686" s="3">
        <v>0</v>
      </c>
      <c r="AR686" s="3">
        <f>Tabela1[[#This Row],[Potrzeby finansowe 2027
w tym:]]+Tabela1[[#This Row],[Rozliczenie 2025 potrz. fin.]]</f>
        <v>18433247</v>
      </c>
      <c r="AS686" s="3">
        <v>0</v>
      </c>
      <c r="AT686" s="3">
        <v>0</v>
      </c>
      <c r="AU686" s="3"/>
      <c r="AV686" s="3"/>
      <c r="AW686" s="3"/>
      <c r="AX686" s="3"/>
      <c r="AY686" s="3"/>
      <c r="AZ686" s="3"/>
      <c r="BA686" s="3">
        <v>2</v>
      </c>
      <c r="BB686" s="3">
        <v>0</v>
      </c>
      <c r="BC686" s="3">
        <v>0</v>
      </c>
      <c r="BD686" s="3">
        <v>0.02</v>
      </c>
      <c r="BE686" s="3">
        <v>0.01</v>
      </c>
      <c r="BF686" s="3">
        <v>0</v>
      </c>
      <c r="BG686" s="3">
        <v>484761</v>
      </c>
      <c r="BH686" s="3">
        <v>4555</v>
      </c>
      <c r="BI686" s="3">
        <v>399626</v>
      </c>
      <c r="BJ686" s="3">
        <v>6140993.8875000011</v>
      </c>
      <c r="BK686" s="3">
        <v>2511232.370000001</v>
      </c>
      <c r="BL686" s="3">
        <v>1904558.31</v>
      </c>
      <c r="BM686" s="3">
        <v>10709929.449999999</v>
      </c>
      <c r="BN686" s="53">
        <v>0.7210132154481782</v>
      </c>
      <c r="BO686" s="54">
        <v>1.795446E-4</v>
      </c>
      <c r="BP686" s="70">
        <v>4515</v>
      </c>
      <c r="BQ686" s="71"/>
      <c r="BR686" s="70"/>
      <c r="BS686" s="72"/>
      <c r="BT686" s="72"/>
      <c r="BU686" s="70">
        <v>12837943</v>
      </c>
      <c r="BV686" s="70">
        <v>168574</v>
      </c>
      <c r="BW686" s="74">
        <v>10343002</v>
      </c>
      <c r="BX686" s="70">
        <v>23349519</v>
      </c>
    </row>
    <row r="687" spans="1:76" x14ac:dyDescent="0.3">
      <c r="A687" s="73" t="s">
        <v>10</v>
      </c>
      <c r="B687" s="2" t="s">
        <v>69</v>
      </c>
      <c r="C687" s="2" t="s">
        <v>72</v>
      </c>
      <c r="D687" s="2" t="s">
        <v>12</v>
      </c>
      <c r="E687" s="2" t="s">
        <v>13</v>
      </c>
      <c r="F687" s="17" t="str">
        <f>+Tabela1[[#This Row],[WK]]&amp;Tabela1[[#This Row],[PK]]&amp;Tabela1[[#This Row],[GK]]</f>
        <v>101201</v>
      </c>
      <c r="G687" s="2" t="s">
        <v>670</v>
      </c>
      <c r="H687" s="3">
        <v>2157202130.02</v>
      </c>
      <c r="I687" s="4">
        <v>1.125</v>
      </c>
      <c r="J687" s="3">
        <v>2426852396.27</v>
      </c>
      <c r="K687" s="4">
        <v>7.0000000000000007E-2</v>
      </c>
      <c r="L687" s="3">
        <v>169879668</v>
      </c>
      <c r="M687" s="3"/>
      <c r="N687" s="5"/>
      <c r="O687" s="3">
        <v>506716284.63999999</v>
      </c>
      <c r="P687" s="4">
        <v>1.125</v>
      </c>
      <c r="Q687" s="3">
        <v>570055820.22000003</v>
      </c>
      <c r="R687" s="4">
        <v>1.6E-2</v>
      </c>
      <c r="S687" s="3">
        <v>9120893</v>
      </c>
      <c r="T687" s="3"/>
      <c r="U687" s="5"/>
      <c r="V687" s="3">
        <v>97858592</v>
      </c>
      <c r="W687" s="5"/>
      <c r="X687" s="3">
        <v>78936525</v>
      </c>
      <c r="Y687" s="3">
        <v>0</v>
      </c>
      <c r="Z687" s="3">
        <v>0</v>
      </c>
      <c r="AA687" s="3">
        <v>6861675</v>
      </c>
      <c r="AB687" s="3">
        <v>72074850</v>
      </c>
      <c r="AC687" s="3">
        <v>0</v>
      </c>
      <c r="AD687" s="3">
        <v>2307700</v>
      </c>
      <c r="AE687" s="3">
        <v>0</v>
      </c>
      <c r="AF687" s="3">
        <v>169879668</v>
      </c>
      <c r="AG687" s="3">
        <v>9120893</v>
      </c>
      <c r="AH687" s="3">
        <v>2307700</v>
      </c>
      <c r="AI687" s="3">
        <v>97858592</v>
      </c>
      <c r="AJ687" s="3">
        <v>1249008</v>
      </c>
      <c r="AK687" s="3">
        <v>564125</v>
      </c>
      <c r="AL687" s="3">
        <v>5046049</v>
      </c>
      <c r="AM687" s="3">
        <v>-4481924</v>
      </c>
      <c r="AN687" s="3">
        <v>-684883</v>
      </c>
      <c r="AO687" s="3">
        <v>0</v>
      </c>
      <c r="AP687" s="3">
        <v>0</v>
      </c>
      <c r="AQ687" s="3">
        <v>-684883</v>
      </c>
      <c r="AR687" s="3">
        <f>Tabela1[[#This Row],[Potrzeby finansowe 2027
w tym:]]+Tabela1[[#This Row],[Rozliczenie 2025 potrz. fin.]]</f>
        <v>78251642</v>
      </c>
      <c r="AS687" s="3">
        <v>0</v>
      </c>
      <c r="AT687" s="3">
        <v>0</v>
      </c>
      <c r="AU687" s="3"/>
      <c r="AV687" s="3"/>
      <c r="AW687" s="3"/>
      <c r="AX687" s="3"/>
      <c r="AY687" s="3"/>
      <c r="AZ687" s="3"/>
      <c r="BA687" s="3">
        <v>0</v>
      </c>
      <c r="BB687" s="3">
        <v>0</v>
      </c>
      <c r="BC687" s="3">
        <v>0</v>
      </c>
      <c r="BD687" s="3">
        <v>0</v>
      </c>
      <c r="BE687" s="3">
        <v>0</v>
      </c>
      <c r="BF687" s="3">
        <v>0</v>
      </c>
      <c r="BG687" s="3">
        <v>4460122</v>
      </c>
      <c r="BH687" s="3">
        <v>41909</v>
      </c>
      <c r="BI687" s="3">
        <v>2401553</v>
      </c>
      <c r="BJ687" s="3">
        <v>36904277.692500003</v>
      </c>
      <c r="BK687" s="3">
        <v>26107728.690000001</v>
      </c>
      <c r="BL687" s="3">
        <v>7720952.1600000001</v>
      </c>
      <c r="BM687" s="3">
        <v>27744291.690000001</v>
      </c>
      <c r="BN687" s="53">
        <v>1.1436594760452516</v>
      </c>
      <c r="BO687" s="54">
        <v>1.7162017999999999E-3</v>
      </c>
      <c r="BP687" s="70">
        <v>43160</v>
      </c>
      <c r="BQ687" s="71"/>
      <c r="BR687" s="70"/>
      <c r="BS687" s="72"/>
      <c r="BT687" s="72"/>
      <c r="BU687" s="70">
        <v>169879668</v>
      </c>
      <c r="BV687" s="70">
        <v>9120893</v>
      </c>
      <c r="BW687" s="74">
        <v>2307700</v>
      </c>
      <c r="BX687" s="70">
        <v>181308261</v>
      </c>
    </row>
    <row r="688" spans="1:76" x14ac:dyDescent="0.3">
      <c r="A688" s="73" t="s">
        <v>10</v>
      </c>
      <c r="B688" s="2" t="s">
        <v>69</v>
      </c>
      <c r="C688" s="2" t="s">
        <v>72</v>
      </c>
      <c r="D688" s="2" t="s">
        <v>11</v>
      </c>
      <c r="E688" s="2" t="s">
        <v>15</v>
      </c>
      <c r="F688" s="17" t="str">
        <f>+Tabela1[[#This Row],[WK]]&amp;Tabela1[[#This Row],[PK]]&amp;Tabela1[[#This Row],[GK]]</f>
        <v>101202</v>
      </c>
      <c r="G688" s="2" t="s">
        <v>671</v>
      </c>
      <c r="H688" s="3">
        <v>212365447.44999999</v>
      </c>
      <c r="I688" s="4">
        <v>1.125</v>
      </c>
      <c r="J688" s="3">
        <v>238911128.38</v>
      </c>
      <c r="K688" s="4">
        <v>7.0000000000000007E-2</v>
      </c>
      <c r="L688" s="3">
        <v>16723779</v>
      </c>
      <c r="M688" s="3"/>
      <c r="N688" s="5"/>
      <c r="O688" s="3">
        <v>5715685.9099999992</v>
      </c>
      <c r="P688" s="4">
        <v>1.125</v>
      </c>
      <c r="Q688" s="3">
        <v>6430146.6500000004</v>
      </c>
      <c r="R688" s="4">
        <v>1.6E-2</v>
      </c>
      <c r="S688" s="3">
        <v>102882</v>
      </c>
      <c r="T688" s="3"/>
      <c r="U688" s="5"/>
      <c r="V688" s="3">
        <v>10028462</v>
      </c>
      <c r="W688" s="5"/>
      <c r="X688" s="3">
        <v>11699295</v>
      </c>
      <c r="Y688" s="3">
        <v>0</v>
      </c>
      <c r="Z688" s="3">
        <v>26406</v>
      </c>
      <c r="AA688" s="3">
        <v>1063192</v>
      </c>
      <c r="AB688" s="3">
        <v>8116491</v>
      </c>
      <c r="AC688" s="3">
        <v>2493206</v>
      </c>
      <c r="AD688" s="3">
        <v>2756506</v>
      </c>
      <c r="AE688" s="3">
        <v>0</v>
      </c>
      <c r="AF688" s="3">
        <v>16723779</v>
      </c>
      <c r="AG688" s="3">
        <v>102882</v>
      </c>
      <c r="AH688" s="3">
        <v>2756506</v>
      </c>
      <c r="AI688" s="3">
        <v>10028462</v>
      </c>
      <c r="AJ688" s="3">
        <v>537610</v>
      </c>
      <c r="AK688" s="3">
        <v>1076421</v>
      </c>
      <c r="AL688" s="3">
        <v>612392</v>
      </c>
      <c r="AM688" s="3">
        <v>464029</v>
      </c>
      <c r="AN688" s="3">
        <v>562244</v>
      </c>
      <c r="AO688" s="3">
        <v>0</v>
      </c>
      <c r="AP688" s="3">
        <v>-23433</v>
      </c>
      <c r="AQ688" s="3">
        <v>538811</v>
      </c>
      <c r="AR688" s="3">
        <f>Tabela1[[#This Row],[Potrzeby finansowe 2027
w tym:]]+Tabela1[[#This Row],[Rozliczenie 2025 potrz. fin.]]</f>
        <v>12238106</v>
      </c>
      <c r="AS688" s="3">
        <v>0</v>
      </c>
      <c r="AT688" s="3">
        <v>0</v>
      </c>
      <c r="AU688" s="3"/>
      <c r="AV688" s="3"/>
      <c r="AW688" s="3"/>
      <c r="AX688" s="3"/>
      <c r="AY688" s="3"/>
      <c r="AZ688" s="3"/>
      <c r="BA688" s="3">
        <v>26406</v>
      </c>
      <c r="BB688" s="3">
        <v>0</v>
      </c>
      <c r="BC688" s="3">
        <v>0</v>
      </c>
      <c r="BD688" s="3">
        <v>264.56</v>
      </c>
      <c r="BE688" s="3">
        <v>0</v>
      </c>
      <c r="BF688" s="3">
        <v>0</v>
      </c>
      <c r="BG688" s="3">
        <v>499874</v>
      </c>
      <c r="BH688" s="3">
        <v>4697</v>
      </c>
      <c r="BI688" s="3">
        <v>563318</v>
      </c>
      <c r="BJ688" s="3">
        <v>8656416.8550000004</v>
      </c>
      <c r="BK688" s="3">
        <v>4874853.1100000013</v>
      </c>
      <c r="BL688" s="3">
        <v>3118606.27</v>
      </c>
      <c r="BM688" s="3">
        <v>8889042.4399999995</v>
      </c>
      <c r="BN688" s="53">
        <v>1.0415545172211187</v>
      </c>
      <c r="BO688" s="54">
        <v>1.7576970000000001E-4</v>
      </c>
      <c r="BP688" s="70">
        <v>4420</v>
      </c>
      <c r="BQ688" s="71"/>
      <c r="BR688" s="70"/>
      <c r="BS688" s="72"/>
      <c r="BT688" s="72"/>
      <c r="BU688" s="70">
        <v>16723779</v>
      </c>
      <c r="BV688" s="70">
        <v>102882</v>
      </c>
      <c r="BW688" s="74">
        <v>2756506</v>
      </c>
      <c r="BX688" s="70">
        <v>19583167</v>
      </c>
    </row>
    <row r="689" spans="1:76" x14ac:dyDescent="0.3">
      <c r="A689" s="73" t="s">
        <v>10</v>
      </c>
      <c r="B689" s="2" t="s">
        <v>69</v>
      </c>
      <c r="C689" s="2" t="s">
        <v>72</v>
      </c>
      <c r="D689" s="2" t="s">
        <v>16</v>
      </c>
      <c r="E689" s="2" t="s">
        <v>15</v>
      </c>
      <c r="F689" s="17" t="str">
        <f>+Tabela1[[#This Row],[WK]]&amp;Tabela1[[#This Row],[PK]]&amp;Tabela1[[#This Row],[GK]]</f>
        <v>101203</v>
      </c>
      <c r="G689" s="2" t="s">
        <v>672</v>
      </c>
      <c r="H689" s="3">
        <v>236723769.99000001</v>
      </c>
      <c r="I689" s="4">
        <v>1.125</v>
      </c>
      <c r="J689" s="3">
        <v>266314241.24000001</v>
      </c>
      <c r="K689" s="4">
        <v>7.0000000000000007E-2</v>
      </c>
      <c r="L689" s="3">
        <v>18641997</v>
      </c>
      <c r="M689" s="3"/>
      <c r="N689" s="5"/>
      <c r="O689" s="3">
        <v>5657644.8399999999</v>
      </c>
      <c r="P689" s="4">
        <v>1.125</v>
      </c>
      <c r="Q689" s="3">
        <v>6364850.4500000002</v>
      </c>
      <c r="R689" s="4">
        <v>1.6E-2</v>
      </c>
      <c r="S689" s="3">
        <v>101838</v>
      </c>
      <c r="T689" s="3"/>
      <c r="U689" s="5"/>
      <c r="V689" s="3">
        <v>12366711</v>
      </c>
      <c r="W689" s="5"/>
      <c r="X689" s="3">
        <v>22936353</v>
      </c>
      <c r="Y689" s="3">
        <v>4808238</v>
      </c>
      <c r="Z689" s="3">
        <v>14453</v>
      </c>
      <c r="AA689" s="3">
        <v>1041488</v>
      </c>
      <c r="AB689" s="3">
        <v>11366507</v>
      </c>
      <c r="AC689" s="3">
        <v>5705667</v>
      </c>
      <c r="AD689" s="3">
        <v>10569642</v>
      </c>
      <c r="AE689" s="3">
        <v>0</v>
      </c>
      <c r="AF689" s="3">
        <v>18641997</v>
      </c>
      <c r="AG689" s="3">
        <v>101838</v>
      </c>
      <c r="AH689" s="3">
        <v>10569642</v>
      </c>
      <c r="AI689" s="3">
        <v>12366711</v>
      </c>
      <c r="AJ689" s="3">
        <v>1629337</v>
      </c>
      <c r="AK689" s="3">
        <v>1629337</v>
      </c>
      <c r="AL689" s="3">
        <v>1089602</v>
      </c>
      <c r="AM689" s="3">
        <v>539735</v>
      </c>
      <c r="AN689" s="3">
        <v>563155</v>
      </c>
      <c r="AO689" s="3">
        <v>0</v>
      </c>
      <c r="AP689" s="3">
        <v>-563155</v>
      </c>
      <c r="AQ689" s="3">
        <v>0</v>
      </c>
      <c r="AR689" s="3">
        <f>Tabela1[[#This Row],[Potrzeby finansowe 2027
w tym:]]+Tabela1[[#This Row],[Rozliczenie 2025 potrz. fin.]]</f>
        <v>22936353</v>
      </c>
      <c r="AS689" s="3">
        <v>0</v>
      </c>
      <c r="AT689" s="3">
        <v>0</v>
      </c>
      <c r="AU689" s="3"/>
      <c r="AV689" s="3"/>
      <c r="AW689" s="3"/>
      <c r="AX689" s="3"/>
      <c r="AY689" s="3"/>
      <c r="AZ689" s="3"/>
      <c r="BA689" s="3">
        <v>14453</v>
      </c>
      <c r="BB689" s="3">
        <v>0</v>
      </c>
      <c r="BC689" s="3">
        <v>43.26</v>
      </c>
      <c r="BD689" s="3">
        <v>0.53</v>
      </c>
      <c r="BE689" s="3">
        <v>0.15</v>
      </c>
      <c r="BF689" s="3">
        <v>0</v>
      </c>
      <c r="BG689" s="3">
        <v>598635</v>
      </c>
      <c r="BH689" s="3">
        <v>5625</v>
      </c>
      <c r="BI689" s="3">
        <v>442853</v>
      </c>
      <c r="BJ689" s="3">
        <v>6805257.1450000014</v>
      </c>
      <c r="BK689" s="3">
        <v>2721938.790000001</v>
      </c>
      <c r="BL689" s="3">
        <v>3364020.9</v>
      </c>
      <c r="BM689" s="3">
        <v>9605231.6199999992</v>
      </c>
      <c r="BN689" s="53">
        <v>0.79400501758018338</v>
      </c>
      <c r="BO689" s="54">
        <v>2.148432E-4</v>
      </c>
      <c r="BP689" s="70">
        <v>5403</v>
      </c>
      <c r="BQ689" s="71"/>
      <c r="BR689" s="70"/>
      <c r="BS689" s="72"/>
      <c r="BT689" s="72"/>
      <c r="BU689" s="70">
        <v>18641997</v>
      </c>
      <c r="BV689" s="70">
        <v>101838</v>
      </c>
      <c r="BW689" s="74">
        <v>10569642</v>
      </c>
      <c r="BX689" s="70">
        <v>29313477</v>
      </c>
    </row>
    <row r="690" spans="1:76" x14ac:dyDescent="0.3">
      <c r="A690" s="73" t="s">
        <v>10</v>
      </c>
      <c r="B690" s="2" t="s">
        <v>69</v>
      </c>
      <c r="C690" s="2" t="s">
        <v>72</v>
      </c>
      <c r="D690" s="2" t="s">
        <v>18</v>
      </c>
      <c r="E690" s="2" t="s">
        <v>15</v>
      </c>
      <c r="F690" s="17" t="str">
        <f>+Tabela1[[#This Row],[WK]]&amp;Tabela1[[#This Row],[PK]]&amp;Tabela1[[#This Row],[GK]]</f>
        <v>101204</v>
      </c>
      <c r="G690" s="2" t="s">
        <v>673</v>
      </c>
      <c r="H690" s="3">
        <v>268549530.22000003</v>
      </c>
      <c r="I690" s="4">
        <v>1.125</v>
      </c>
      <c r="J690" s="3">
        <v>302118221.5</v>
      </c>
      <c r="K690" s="4">
        <v>7.0000000000000007E-2</v>
      </c>
      <c r="L690" s="3">
        <v>21148276</v>
      </c>
      <c r="M690" s="3"/>
      <c r="N690" s="5"/>
      <c r="O690" s="3">
        <v>3570134.59</v>
      </c>
      <c r="P690" s="4">
        <v>1.125</v>
      </c>
      <c r="Q690" s="3">
        <v>4016401.41</v>
      </c>
      <c r="R690" s="4">
        <v>1.6E-2</v>
      </c>
      <c r="S690" s="3">
        <v>64262</v>
      </c>
      <c r="T690" s="3"/>
      <c r="U690" s="5"/>
      <c r="V690" s="3">
        <v>10681401</v>
      </c>
      <c r="W690" s="5"/>
      <c r="X690" s="3">
        <v>11790094</v>
      </c>
      <c r="Y690" s="3">
        <v>0</v>
      </c>
      <c r="Z690" s="3">
        <v>177025</v>
      </c>
      <c r="AA690" s="3">
        <v>1309177</v>
      </c>
      <c r="AB690" s="3">
        <v>10303892</v>
      </c>
      <c r="AC690" s="3">
        <v>0</v>
      </c>
      <c r="AD690" s="3">
        <v>6426491</v>
      </c>
      <c r="AE690" s="3">
        <v>0</v>
      </c>
      <c r="AF690" s="3">
        <v>21148276</v>
      </c>
      <c r="AG690" s="3">
        <v>64262</v>
      </c>
      <c r="AH690" s="3">
        <v>6426491</v>
      </c>
      <c r="AI690" s="3">
        <v>10681401</v>
      </c>
      <c r="AJ690" s="3">
        <v>-696856</v>
      </c>
      <c r="AK690" s="3">
        <v>-762229</v>
      </c>
      <c r="AL690" s="3">
        <v>668079</v>
      </c>
      <c r="AM690" s="3">
        <v>-1430308</v>
      </c>
      <c r="AN690" s="3">
        <v>-65373</v>
      </c>
      <c r="AO690" s="3">
        <v>0</v>
      </c>
      <c r="AP690" s="3">
        <v>0</v>
      </c>
      <c r="AQ690" s="3">
        <v>-65373</v>
      </c>
      <c r="AR690" s="3">
        <f>Tabela1[[#This Row],[Potrzeby finansowe 2027
w tym:]]+Tabela1[[#This Row],[Rozliczenie 2025 potrz. fin.]]</f>
        <v>11724721</v>
      </c>
      <c r="AS690" s="3">
        <v>0</v>
      </c>
      <c r="AT690" s="3">
        <v>0</v>
      </c>
      <c r="AU690" s="3"/>
      <c r="AV690" s="3"/>
      <c r="AW690" s="3"/>
      <c r="AX690" s="3"/>
      <c r="AY690" s="3"/>
      <c r="AZ690" s="3"/>
      <c r="BA690" s="3">
        <v>177025</v>
      </c>
      <c r="BB690" s="3">
        <v>0</v>
      </c>
      <c r="BC690" s="3">
        <v>0</v>
      </c>
      <c r="BD690" s="3">
        <v>1773.62</v>
      </c>
      <c r="BE690" s="3">
        <v>0</v>
      </c>
      <c r="BF690" s="3">
        <v>0</v>
      </c>
      <c r="BG690" s="3">
        <v>593846</v>
      </c>
      <c r="BH690" s="3">
        <v>5580</v>
      </c>
      <c r="BI690" s="3">
        <v>715331</v>
      </c>
      <c r="BJ690" s="3">
        <v>10992371.222500002</v>
      </c>
      <c r="BK690" s="3">
        <v>6309891.6300000027</v>
      </c>
      <c r="BL690" s="3">
        <v>2303603.04</v>
      </c>
      <c r="BM690" s="3">
        <v>14122712.289999999</v>
      </c>
      <c r="BN690" s="53">
        <v>1.0022551131753448</v>
      </c>
      <c r="BO690" s="54">
        <v>1.875313E-4</v>
      </c>
      <c r="BP690" s="70">
        <v>4716</v>
      </c>
      <c r="BQ690" s="71"/>
      <c r="BR690" s="70"/>
      <c r="BS690" s="72"/>
      <c r="BT690" s="72"/>
      <c r="BU690" s="70">
        <v>21148276</v>
      </c>
      <c r="BV690" s="70">
        <v>64262</v>
      </c>
      <c r="BW690" s="74">
        <v>6426491</v>
      </c>
      <c r="BX690" s="70">
        <v>27639029</v>
      </c>
    </row>
    <row r="691" spans="1:76" x14ac:dyDescent="0.3">
      <c r="A691" s="73" t="s">
        <v>10</v>
      </c>
      <c r="B691" s="2" t="s">
        <v>69</v>
      </c>
      <c r="C691" s="2" t="s">
        <v>72</v>
      </c>
      <c r="D691" s="2" t="s">
        <v>21</v>
      </c>
      <c r="E691" s="2" t="s">
        <v>19</v>
      </c>
      <c r="F691" s="17" t="str">
        <f>+Tabela1[[#This Row],[WK]]&amp;Tabela1[[#This Row],[PK]]&amp;Tabela1[[#This Row],[GK]]</f>
        <v>101205</v>
      </c>
      <c r="G691" s="2" t="s">
        <v>674</v>
      </c>
      <c r="H691" s="3">
        <v>295506933.31999999</v>
      </c>
      <c r="I691" s="4">
        <v>1.125</v>
      </c>
      <c r="J691" s="3">
        <v>332445299.99000001</v>
      </c>
      <c r="K691" s="4">
        <v>7.0000000000000007E-2</v>
      </c>
      <c r="L691" s="3">
        <v>23271171</v>
      </c>
      <c r="M691" s="3"/>
      <c r="N691" s="5"/>
      <c r="O691" s="3">
        <v>80250631.879999995</v>
      </c>
      <c r="P691" s="4">
        <v>1.125</v>
      </c>
      <c r="Q691" s="3">
        <v>90281960.870000005</v>
      </c>
      <c r="R691" s="4">
        <v>1.6E-2</v>
      </c>
      <c r="S691" s="3">
        <v>1444511</v>
      </c>
      <c r="T691" s="3"/>
      <c r="U691" s="5"/>
      <c r="V691" s="3">
        <v>13619909</v>
      </c>
      <c r="W691" s="5"/>
      <c r="X691" s="3">
        <v>17784724</v>
      </c>
      <c r="Y691" s="3">
        <v>0</v>
      </c>
      <c r="Z691" s="3">
        <v>237722</v>
      </c>
      <c r="AA691" s="3">
        <v>2032219</v>
      </c>
      <c r="AB691" s="3">
        <v>13408522</v>
      </c>
      <c r="AC691" s="3">
        <v>2106261</v>
      </c>
      <c r="AD691" s="3">
        <v>4170975</v>
      </c>
      <c r="AE691" s="3">
        <v>880384</v>
      </c>
      <c r="AF691" s="3">
        <v>23271171</v>
      </c>
      <c r="AG691" s="3">
        <v>1444511</v>
      </c>
      <c r="AH691" s="3">
        <v>3290591</v>
      </c>
      <c r="AI691" s="3">
        <v>13619909</v>
      </c>
      <c r="AJ691" s="3">
        <v>138648</v>
      </c>
      <c r="AK691" s="3">
        <v>144808</v>
      </c>
      <c r="AL691" s="3">
        <v>507004</v>
      </c>
      <c r="AM691" s="3">
        <v>-362196</v>
      </c>
      <c r="AN691" s="3">
        <v>-985192</v>
      </c>
      <c r="AO691" s="3">
        <v>0</v>
      </c>
      <c r="AP691" s="3">
        <v>991352</v>
      </c>
      <c r="AQ691" s="3">
        <v>6160</v>
      </c>
      <c r="AR691" s="3">
        <f>Tabela1[[#This Row],[Potrzeby finansowe 2027
w tym:]]+Tabela1[[#This Row],[Rozliczenie 2025 potrz. fin.]]</f>
        <v>17790884</v>
      </c>
      <c r="AS691" s="3">
        <v>0</v>
      </c>
      <c r="AT691" s="3">
        <v>0</v>
      </c>
      <c r="AU691" s="3"/>
      <c r="AV691" s="3"/>
      <c r="AW691" s="3"/>
      <c r="AX691" s="3"/>
      <c r="AY691" s="3"/>
      <c r="AZ691" s="3"/>
      <c r="BA691" s="3">
        <v>237722</v>
      </c>
      <c r="BB691" s="3">
        <v>0</v>
      </c>
      <c r="BC691" s="3">
        <v>0</v>
      </c>
      <c r="BD691" s="3">
        <v>2381.75</v>
      </c>
      <c r="BE691" s="3">
        <v>0</v>
      </c>
      <c r="BF691" s="3">
        <v>0</v>
      </c>
      <c r="BG691" s="3">
        <v>583948</v>
      </c>
      <c r="BH691" s="3">
        <v>5487</v>
      </c>
      <c r="BI691" s="3">
        <v>1448271</v>
      </c>
      <c r="BJ691" s="3">
        <v>22255345.947499998</v>
      </c>
      <c r="BK691" s="3">
        <v>17858243.859999999</v>
      </c>
      <c r="BL691" s="3">
        <v>3027151.18</v>
      </c>
      <c r="BM691" s="3">
        <v>11534105.990000002</v>
      </c>
      <c r="BN691" s="53">
        <v>1.3886871286944034</v>
      </c>
      <c r="BO691" s="54">
        <v>2.027001E-4</v>
      </c>
      <c r="BP691" s="70">
        <v>5098</v>
      </c>
      <c r="BQ691" s="71"/>
      <c r="BR691" s="70"/>
      <c r="BS691" s="72"/>
      <c r="BT691" s="72"/>
      <c r="BU691" s="70">
        <v>23271171</v>
      </c>
      <c r="BV691" s="70">
        <v>1444511</v>
      </c>
      <c r="BW691" s="74">
        <v>3290591</v>
      </c>
      <c r="BX691" s="70">
        <v>28006273</v>
      </c>
    </row>
    <row r="692" spans="1:76" x14ac:dyDescent="0.3">
      <c r="A692" s="73" t="s">
        <v>10</v>
      </c>
      <c r="B692" s="2" t="s">
        <v>69</v>
      </c>
      <c r="C692" s="2" t="s">
        <v>72</v>
      </c>
      <c r="D692" s="2" t="s">
        <v>23</v>
      </c>
      <c r="E692" s="2" t="s">
        <v>15</v>
      </c>
      <c r="F692" s="17" t="str">
        <f>+Tabela1[[#This Row],[WK]]&amp;Tabela1[[#This Row],[PK]]&amp;Tabela1[[#This Row],[GK]]</f>
        <v>101206</v>
      </c>
      <c r="G692" s="2" t="s">
        <v>675</v>
      </c>
      <c r="H692" s="3">
        <v>157686057.74000001</v>
      </c>
      <c r="I692" s="4">
        <v>1.125</v>
      </c>
      <c r="J692" s="3">
        <v>177396814.96000001</v>
      </c>
      <c r="K692" s="4">
        <v>7.0000000000000007E-2</v>
      </c>
      <c r="L692" s="3">
        <v>12417777</v>
      </c>
      <c r="M692" s="3"/>
      <c r="N692" s="5"/>
      <c r="O692" s="3">
        <v>17841660.93</v>
      </c>
      <c r="P692" s="4">
        <v>1.125</v>
      </c>
      <c r="Q692" s="3">
        <v>20071868.550000001</v>
      </c>
      <c r="R692" s="4">
        <v>1.6E-2</v>
      </c>
      <c r="S692" s="3">
        <v>321150</v>
      </c>
      <c r="T692" s="3"/>
      <c r="U692" s="5"/>
      <c r="V692" s="3">
        <v>7745513</v>
      </c>
      <c r="W692" s="5"/>
      <c r="X692" s="3">
        <v>16736056</v>
      </c>
      <c r="Y692" s="3">
        <v>4414086</v>
      </c>
      <c r="Z692" s="3">
        <v>140660</v>
      </c>
      <c r="AA692" s="3">
        <v>993480</v>
      </c>
      <c r="AB692" s="3">
        <v>8123309</v>
      </c>
      <c r="AC692" s="3">
        <v>3064521</v>
      </c>
      <c r="AD692" s="3">
        <v>8990543</v>
      </c>
      <c r="AE692" s="3">
        <v>0</v>
      </c>
      <c r="AF692" s="3">
        <v>12417777</v>
      </c>
      <c r="AG692" s="3">
        <v>321150</v>
      </c>
      <c r="AH692" s="3">
        <v>8990543</v>
      </c>
      <c r="AI692" s="3">
        <v>7745513</v>
      </c>
      <c r="AJ692" s="3">
        <v>1947066</v>
      </c>
      <c r="AK692" s="3">
        <v>1947066</v>
      </c>
      <c r="AL692" s="3">
        <v>531825</v>
      </c>
      <c r="AM692" s="3">
        <v>1415241</v>
      </c>
      <c r="AN692" s="3">
        <v>-128258</v>
      </c>
      <c r="AO692" s="3">
        <v>0</v>
      </c>
      <c r="AP692" s="3">
        <v>128258</v>
      </c>
      <c r="AQ692" s="3">
        <v>0</v>
      </c>
      <c r="AR692" s="3">
        <f>Tabela1[[#This Row],[Potrzeby finansowe 2027
w tym:]]+Tabela1[[#This Row],[Rozliczenie 2025 potrz. fin.]]</f>
        <v>16736056</v>
      </c>
      <c r="AS692" s="3">
        <v>0</v>
      </c>
      <c r="AT692" s="3">
        <v>0</v>
      </c>
      <c r="AU692" s="3"/>
      <c r="AV692" s="3"/>
      <c r="AW692" s="3"/>
      <c r="AX692" s="3"/>
      <c r="AY692" s="3"/>
      <c r="AZ692" s="3"/>
      <c r="BA692" s="3">
        <v>140660</v>
      </c>
      <c r="BB692" s="3">
        <v>0</v>
      </c>
      <c r="BC692" s="3">
        <v>82.68</v>
      </c>
      <c r="BD692" s="3">
        <v>1133.68</v>
      </c>
      <c r="BE692" s="3">
        <v>0</v>
      </c>
      <c r="BF692" s="3">
        <v>0</v>
      </c>
      <c r="BG692" s="3">
        <v>442510</v>
      </c>
      <c r="BH692" s="3">
        <v>4158</v>
      </c>
      <c r="BI692" s="3">
        <v>550970</v>
      </c>
      <c r="BJ692" s="3">
        <v>8466661.5700000003</v>
      </c>
      <c r="BK692" s="3">
        <v>5639692.3599999994</v>
      </c>
      <c r="BL692" s="3">
        <v>957660</v>
      </c>
      <c r="BM692" s="3">
        <v>9392556.8399999999</v>
      </c>
      <c r="BN692" s="53">
        <v>0.76015780196413096</v>
      </c>
      <c r="BO692" s="54">
        <v>1.638338E-4</v>
      </c>
      <c r="BP692" s="70">
        <v>4120</v>
      </c>
      <c r="BQ692" s="71"/>
      <c r="BR692" s="70"/>
      <c r="BS692" s="72"/>
      <c r="BT692" s="72"/>
      <c r="BU692" s="70">
        <v>12417777</v>
      </c>
      <c r="BV692" s="70">
        <v>321150</v>
      </c>
      <c r="BW692" s="74">
        <v>8990543</v>
      </c>
      <c r="BX692" s="70">
        <v>21729470</v>
      </c>
    </row>
    <row r="693" spans="1:76" x14ac:dyDescent="0.3">
      <c r="A693" s="73" t="s">
        <v>10</v>
      </c>
      <c r="B693" s="2" t="s">
        <v>69</v>
      </c>
      <c r="C693" s="2" t="s">
        <v>72</v>
      </c>
      <c r="D693" s="2" t="s">
        <v>30</v>
      </c>
      <c r="E693" s="2" t="s">
        <v>15</v>
      </c>
      <c r="F693" s="17" t="str">
        <f>+Tabela1[[#This Row],[WK]]&amp;Tabela1[[#This Row],[PK]]&amp;Tabela1[[#This Row],[GK]]</f>
        <v>101207</v>
      </c>
      <c r="G693" s="2" t="s">
        <v>676</v>
      </c>
      <c r="H693" s="3">
        <v>162381056.31999999</v>
      </c>
      <c r="I693" s="4">
        <v>1.125</v>
      </c>
      <c r="J693" s="3">
        <v>182678688.36000001</v>
      </c>
      <c r="K693" s="4">
        <v>7.0000000000000007E-2</v>
      </c>
      <c r="L693" s="3">
        <v>12787508</v>
      </c>
      <c r="M693" s="3"/>
      <c r="N693" s="5"/>
      <c r="O693" s="3">
        <v>19927488.25</v>
      </c>
      <c r="P693" s="4">
        <v>1.125</v>
      </c>
      <c r="Q693" s="3">
        <v>22418424.280000001</v>
      </c>
      <c r="R693" s="4">
        <v>1.6E-2</v>
      </c>
      <c r="S693" s="3">
        <v>358695</v>
      </c>
      <c r="T693" s="3"/>
      <c r="U693" s="5"/>
      <c r="V693" s="3">
        <v>8482080</v>
      </c>
      <c r="W693" s="5"/>
      <c r="X693" s="3">
        <v>14023458</v>
      </c>
      <c r="Y693" s="3">
        <v>1016157</v>
      </c>
      <c r="Z693" s="3">
        <v>343510</v>
      </c>
      <c r="AA693" s="3">
        <v>877155</v>
      </c>
      <c r="AB693" s="3">
        <v>6390646</v>
      </c>
      <c r="AC693" s="3">
        <v>5395990</v>
      </c>
      <c r="AD693" s="3">
        <v>5541378</v>
      </c>
      <c r="AE693" s="3">
        <v>0</v>
      </c>
      <c r="AF693" s="3">
        <v>12787508</v>
      </c>
      <c r="AG693" s="3">
        <v>358695</v>
      </c>
      <c r="AH693" s="3">
        <v>5541378</v>
      </c>
      <c r="AI693" s="3">
        <v>8482080</v>
      </c>
      <c r="AJ693" s="3">
        <v>240868</v>
      </c>
      <c r="AK693" s="3">
        <v>240868</v>
      </c>
      <c r="AL693" s="3">
        <v>496219</v>
      </c>
      <c r="AM693" s="3">
        <v>-255351</v>
      </c>
      <c r="AN693" s="3">
        <v>-248770</v>
      </c>
      <c r="AO693" s="3">
        <v>0</v>
      </c>
      <c r="AP693" s="3">
        <v>248770</v>
      </c>
      <c r="AQ693" s="3">
        <v>0</v>
      </c>
      <c r="AR693" s="3">
        <f>Tabela1[[#This Row],[Potrzeby finansowe 2027
w tym:]]+Tabela1[[#This Row],[Rozliczenie 2025 potrz. fin.]]</f>
        <v>14023458</v>
      </c>
      <c r="AS693" s="3">
        <v>0</v>
      </c>
      <c r="AT693" s="3">
        <v>0</v>
      </c>
      <c r="AU693" s="3"/>
      <c r="AV693" s="3"/>
      <c r="AW693" s="3"/>
      <c r="AX693" s="3"/>
      <c r="AY693" s="3"/>
      <c r="AZ693" s="3"/>
      <c r="BA693" s="3">
        <v>343510</v>
      </c>
      <c r="BB693" s="3">
        <v>0</v>
      </c>
      <c r="BC693" s="3">
        <v>0</v>
      </c>
      <c r="BD693" s="3">
        <v>3441.64</v>
      </c>
      <c r="BE693" s="3">
        <v>0</v>
      </c>
      <c r="BF693" s="3">
        <v>0</v>
      </c>
      <c r="BG693" s="3">
        <v>445597</v>
      </c>
      <c r="BH693" s="3">
        <v>4187</v>
      </c>
      <c r="BI693" s="3">
        <v>431558</v>
      </c>
      <c r="BJ693" s="3">
        <v>6631687.2599999998</v>
      </c>
      <c r="BK693" s="3">
        <v>4179157.3900000006</v>
      </c>
      <c r="BL693" s="3">
        <v>666507.94999999995</v>
      </c>
      <c r="BM693" s="3">
        <v>8477103.5800000001</v>
      </c>
      <c r="BN693" s="53">
        <v>0.9329770664876007</v>
      </c>
      <c r="BO693" s="54">
        <v>1.4057140000000001E-4</v>
      </c>
      <c r="BP693" s="70">
        <v>3535</v>
      </c>
      <c r="BQ693" s="71"/>
      <c r="BR693" s="70"/>
      <c r="BS693" s="72"/>
      <c r="BT693" s="72"/>
      <c r="BU693" s="70">
        <v>12787508</v>
      </c>
      <c r="BV693" s="70">
        <v>358695</v>
      </c>
      <c r="BW693" s="74">
        <v>5541378</v>
      </c>
      <c r="BX693" s="70">
        <v>18687581</v>
      </c>
    </row>
    <row r="694" spans="1:76" x14ac:dyDescent="0.3">
      <c r="A694" s="73" t="s">
        <v>10</v>
      </c>
      <c r="B694" s="2" t="s">
        <v>69</v>
      </c>
      <c r="C694" s="2" t="s">
        <v>72</v>
      </c>
      <c r="D694" s="2" t="s">
        <v>54</v>
      </c>
      <c r="E694" s="2" t="s">
        <v>15</v>
      </c>
      <c r="F694" s="17" t="str">
        <f>+Tabela1[[#This Row],[WK]]&amp;Tabela1[[#This Row],[PK]]&amp;Tabela1[[#This Row],[GK]]</f>
        <v>101208</v>
      </c>
      <c r="G694" s="2" t="s">
        <v>677</v>
      </c>
      <c r="H694" s="3">
        <v>187362658.52000001</v>
      </c>
      <c r="I694" s="4">
        <v>1.125</v>
      </c>
      <c r="J694" s="3">
        <v>210782990.84</v>
      </c>
      <c r="K694" s="4">
        <v>7.0000000000000007E-2</v>
      </c>
      <c r="L694" s="3">
        <v>14754809</v>
      </c>
      <c r="M694" s="3"/>
      <c r="N694" s="5"/>
      <c r="O694" s="3">
        <v>1936226.83</v>
      </c>
      <c r="P694" s="4">
        <v>1.125</v>
      </c>
      <c r="Q694" s="3">
        <v>2178255.1800000002</v>
      </c>
      <c r="R694" s="4">
        <v>1.6E-2</v>
      </c>
      <c r="S694" s="3">
        <v>34852</v>
      </c>
      <c r="T694" s="3"/>
      <c r="U694" s="5"/>
      <c r="V694" s="3">
        <v>8471407</v>
      </c>
      <c r="W694" s="5"/>
      <c r="X694" s="3">
        <v>15801540</v>
      </c>
      <c r="Y694" s="3">
        <v>1985423</v>
      </c>
      <c r="Z694" s="3">
        <v>0</v>
      </c>
      <c r="AA694" s="3">
        <v>904276</v>
      </c>
      <c r="AB694" s="3">
        <v>8169416</v>
      </c>
      <c r="AC694" s="3">
        <v>4742425</v>
      </c>
      <c r="AD694" s="3">
        <v>7330132</v>
      </c>
      <c r="AE694" s="3">
        <v>0</v>
      </c>
      <c r="AF694" s="3">
        <v>14754809</v>
      </c>
      <c r="AG694" s="3">
        <v>34852</v>
      </c>
      <c r="AH694" s="3">
        <v>7330132</v>
      </c>
      <c r="AI694" s="3">
        <v>8471407</v>
      </c>
      <c r="AJ694" s="3">
        <v>321080</v>
      </c>
      <c r="AK694" s="3">
        <v>321080</v>
      </c>
      <c r="AL694" s="3">
        <v>403080</v>
      </c>
      <c r="AM694" s="3">
        <v>-82000</v>
      </c>
      <c r="AN694" s="3">
        <v>533601</v>
      </c>
      <c r="AO694" s="3">
        <v>0</v>
      </c>
      <c r="AP694" s="3">
        <v>-533601</v>
      </c>
      <c r="AQ694" s="3">
        <v>0</v>
      </c>
      <c r="AR694" s="3">
        <f>Tabela1[[#This Row],[Potrzeby finansowe 2027
w tym:]]+Tabela1[[#This Row],[Rozliczenie 2025 potrz. fin.]]</f>
        <v>15801540</v>
      </c>
      <c r="AS694" s="3">
        <v>0</v>
      </c>
      <c r="AT694" s="3">
        <v>0</v>
      </c>
      <c r="AU694" s="3"/>
      <c r="AV694" s="3"/>
      <c r="AW694" s="3"/>
      <c r="AX694" s="3"/>
      <c r="AY694" s="3"/>
      <c r="AZ694" s="3"/>
      <c r="BA694" s="3">
        <v>0</v>
      </c>
      <c r="BB694" s="3">
        <v>0</v>
      </c>
      <c r="BC694" s="3">
        <v>0</v>
      </c>
      <c r="BD694" s="3">
        <v>0</v>
      </c>
      <c r="BE694" s="3">
        <v>0</v>
      </c>
      <c r="BF694" s="3">
        <v>0</v>
      </c>
      <c r="BG694" s="3">
        <v>429209</v>
      </c>
      <c r="BH694" s="3">
        <v>4033</v>
      </c>
      <c r="BI694" s="3">
        <v>475067</v>
      </c>
      <c r="BJ694" s="3">
        <v>7300280.75</v>
      </c>
      <c r="BK694" s="3">
        <v>3634066.6899999995</v>
      </c>
      <c r="BL694" s="3">
        <v>2031073.09</v>
      </c>
      <c r="BM694" s="3">
        <v>10602710.060000001</v>
      </c>
      <c r="BN694" s="53">
        <v>0.87789000494296943</v>
      </c>
      <c r="BO694" s="54">
        <v>1.5073260000000001E-4</v>
      </c>
      <c r="BP694" s="70">
        <v>3791</v>
      </c>
      <c r="BQ694" s="71"/>
      <c r="BR694" s="70"/>
      <c r="BS694" s="72"/>
      <c r="BT694" s="72"/>
      <c r="BU694" s="70">
        <v>14754809</v>
      </c>
      <c r="BV694" s="70">
        <v>34852</v>
      </c>
      <c r="BW694" s="74">
        <v>7330132</v>
      </c>
      <c r="BX694" s="70">
        <v>22119793</v>
      </c>
    </row>
    <row r="695" spans="1:76" x14ac:dyDescent="0.3">
      <c r="A695" s="73" t="s">
        <v>10</v>
      </c>
      <c r="B695" s="2" t="s">
        <v>69</v>
      </c>
      <c r="C695" s="2" t="s">
        <v>72</v>
      </c>
      <c r="D695" s="2" t="s">
        <v>56</v>
      </c>
      <c r="E695" s="2" t="s">
        <v>15</v>
      </c>
      <c r="F695" s="17" t="str">
        <f>+Tabela1[[#This Row],[WK]]&amp;Tabela1[[#This Row],[PK]]&amp;Tabela1[[#This Row],[GK]]</f>
        <v>101209</v>
      </c>
      <c r="G695" s="2" t="s">
        <v>678</v>
      </c>
      <c r="H695" s="3">
        <v>181598598.78</v>
      </c>
      <c r="I695" s="4">
        <v>1.125</v>
      </c>
      <c r="J695" s="3">
        <v>204298423.63</v>
      </c>
      <c r="K695" s="4">
        <v>7.0000000000000007E-2</v>
      </c>
      <c r="L695" s="3">
        <v>14300890</v>
      </c>
      <c r="M695" s="3"/>
      <c r="N695" s="5"/>
      <c r="O695" s="3">
        <v>28967689.540000003</v>
      </c>
      <c r="P695" s="4">
        <v>1.125</v>
      </c>
      <c r="Q695" s="3">
        <v>32588650.73</v>
      </c>
      <c r="R695" s="4">
        <v>1.6E-2</v>
      </c>
      <c r="S695" s="3">
        <v>521418</v>
      </c>
      <c r="T695" s="3"/>
      <c r="U695" s="5"/>
      <c r="V695" s="3">
        <v>9122615</v>
      </c>
      <c r="W695" s="5"/>
      <c r="X695" s="3">
        <v>18958602</v>
      </c>
      <c r="Y695" s="3">
        <v>5214373</v>
      </c>
      <c r="Z695" s="3">
        <v>0</v>
      </c>
      <c r="AA695" s="3">
        <v>832068</v>
      </c>
      <c r="AB695" s="3">
        <v>11324025</v>
      </c>
      <c r="AC695" s="3">
        <v>1588136</v>
      </c>
      <c r="AD695" s="3">
        <v>9835987</v>
      </c>
      <c r="AE695" s="3">
        <v>0</v>
      </c>
      <c r="AF695" s="3">
        <v>14300890</v>
      </c>
      <c r="AG695" s="3">
        <v>521418</v>
      </c>
      <c r="AH695" s="3">
        <v>9835987</v>
      </c>
      <c r="AI695" s="3">
        <v>9122615</v>
      </c>
      <c r="AJ695" s="3">
        <v>5005442</v>
      </c>
      <c r="AK695" s="3">
        <v>5005442</v>
      </c>
      <c r="AL695" s="3">
        <v>904089</v>
      </c>
      <c r="AM695" s="3">
        <v>4101353</v>
      </c>
      <c r="AN695" s="3">
        <v>421610</v>
      </c>
      <c r="AO695" s="3">
        <v>0</v>
      </c>
      <c r="AP695" s="3">
        <v>-421610</v>
      </c>
      <c r="AQ695" s="3">
        <v>0</v>
      </c>
      <c r="AR695" s="3">
        <f>Tabela1[[#This Row],[Potrzeby finansowe 2027
w tym:]]+Tabela1[[#This Row],[Rozliczenie 2025 potrz. fin.]]</f>
        <v>18958602</v>
      </c>
      <c r="AS695" s="3">
        <v>0</v>
      </c>
      <c r="AT695" s="3">
        <v>0</v>
      </c>
      <c r="AU695" s="3"/>
      <c r="AV695" s="3"/>
      <c r="AW695" s="3"/>
      <c r="AX695" s="3"/>
      <c r="AY695" s="3"/>
      <c r="AZ695" s="3"/>
      <c r="BA695" s="3">
        <v>0</v>
      </c>
      <c r="BB695" s="3">
        <v>0</v>
      </c>
      <c r="BC695" s="3">
        <v>0</v>
      </c>
      <c r="BD695" s="3">
        <v>0</v>
      </c>
      <c r="BE695" s="3">
        <v>0</v>
      </c>
      <c r="BF695" s="3">
        <v>0</v>
      </c>
      <c r="BG695" s="3">
        <v>486996</v>
      </c>
      <c r="BH695" s="3">
        <v>4576</v>
      </c>
      <c r="BI695" s="3">
        <v>345072</v>
      </c>
      <c r="BJ695" s="3">
        <v>5302673.0474999994</v>
      </c>
      <c r="BK695" s="3">
        <v>3691764.5699999994</v>
      </c>
      <c r="BL695" s="3">
        <v>758716.47</v>
      </c>
      <c r="BM695" s="3">
        <v>4926200.97</v>
      </c>
      <c r="BN695" s="53">
        <v>0.75970640627477315</v>
      </c>
      <c r="BO695" s="54">
        <v>1.9306910000000001E-4</v>
      </c>
      <c r="BP695" s="70">
        <v>4856</v>
      </c>
      <c r="BQ695" s="71"/>
      <c r="BR695" s="70"/>
      <c r="BS695" s="72"/>
      <c r="BT695" s="72"/>
      <c r="BU695" s="70">
        <v>14300890</v>
      </c>
      <c r="BV695" s="70">
        <v>521418</v>
      </c>
      <c r="BW695" s="74">
        <v>9835987</v>
      </c>
      <c r="BX695" s="70">
        <v>24658295</v>
      </c>
    </row>
    <row r="696" spans="1:76" x14ac:dyDescent="0.3">
      <c r="A696" s="73" t="s">
        <v>10</v>
      </c>
      <c r="B696" s="2" t="s">
        <v>69</v>
      </c>
      <c r="C696" s="2" t="s">
        <v>72</v>
      </c>
      <c r="D696" s="2" t="s">
        <v>69</v>
      </c>
      <c r="E696" s="2" t="s">
        <v>15</v>
      </c>
      <c r="F696" s="17" t="str">
        <f>+Tabela1[[#This Row],[WK]]&amp;Tabela1[[#This Row],[PK]]&amp;Tabela1[[#This Row],[GK]]</f>
        <v>101210</v>
      </c>
      <c r="G696" s="2" t="s">
        <v>679</v>
      </c>
      <c r="H696" s="3">
        <v>138281283.78999999</v>
      </c>
      <c r="I696" s="4">
        <v>1.125</v>
      </c>
      <c r="J696" s="3">
        <v>155566444.25999999</v>
      </c>
      <c r="K696" s="4">
        <v>7.0000000000000007E-2</v>
      </c>
      <c r="L696" s="3">
        <v>10889651</v>
      </c>
      <c r="M696" s="3"/>
      <c r="N696" s="5"/>
      <c r="O696" s="3">
        <v>3669082.4</v>
      </c>
      <c r="P696" s="4">
        <v>1.125</v>
      </c>
      <c r="Q696" s="3">
        <v>4127717.7</v>
      </c>
      <c r="R696" s="4">
        <v>1.6E-2</v>
      </c>
      <c r="S696" s="3">
        <v>66043</v>
      </c>
      <c r="T696" s="3"/>
      <c r="U696" s="5"/>
      <c r="V696" s="3">
        <v>5527727</v>
      </c>
      <c r="W696" s="5"/>
      <c r="X696" s="3">
        <v>14185971</v>
      </c>
      <c r="Y696" s="3">
        <v>4843255</v>
      </c>
      <c r="Z696" s="3">
        <v>541674</v>
      </c>
      <c r="AA696" s="3">
        <v>955652</v>
      </c>
      <c r="AB696" s="3">
        <v>7845390</v>
      </c>
      <c r="AC696" s="3">
        <v>0</v>
      </c>
      <c r="AD696" s="3">
        <v>8419769</v>
      </c>
      <c r="AE696" s="3">
        <v>0</v>
      </c>
      <c r="AF696" s="3">
        <v>10889651</v>
      </c>
      <c r="AG696" s="3">
        <v>66043</v>
      </c>
      <c r="AH696" s="3">
        <v>8419769</v>
      </c>
      <c r="AI696" s="3">
        <v>5527727</v>
      </c>
      <c r="AJ696" s="3">
        <v>1231485</v>
      </c>
      <c r="AK696" s="3">
        <v>993010</v>
      </c>
      <c r="AL696" s="3">
        <v>473165</v>
      </c>
      <c r="AM696" s="3">
        <v>519845</v>
      </c>
      <c r="AN696" s="3">
        <v>-238475</v>
      </c>
      <c r="AO696" s="3">
        <v>0</v>
      </c>
      <c r="AP696" s="3">
        <v>0</v>
      </c>
      <c r="AQ696" s="3">
        <v>-238475</v>
      </c>
      <c r="AR696" s="3">
        <f>Tabela1[[#This Row],[Potrzeby finansowe 2027
w tym:]]+Tabela1[[#This Row],[Rozliczenie 2025 potrz. fin.]]</f>
        <v>13947496</v>
      </c>
      <c r="AS696" s="3">
        <v>0</v>
      </c>
      <c r="AT696" s="3">
        <v>0</v>
      </c>
      <c r="AU696" s="3"/>
      <c r="AV696" s="3"/>
      <c r="AW696" s="3"/>
      <c r="AX696" s="3"/>
      <c r="AY696" s="3"/>
      <c r="AZ696" s="3"/>
      <c r="BA696" s="3">
        <v>541674</v>
      </c>
      <c r="BB696" s="3">
        <v>0</v>
      </c>
      <c r="BC696" s="3">
        <v>40.97</v>
      </c>
      <c r="BD696" s="3">
        <v>5290.46</v>
      </c>
      <c r="BE696" s="3">
        <v>0.04</v>
      </c>
      <c r="BF696" s="3">
        <v>0</v>
      </c>
      <c r="BG696" s="3">
        <v>403773</v>
      </c>
      <c r="BH696" s="3">
        <v>3794</v>
      </c>
      <c r="BI696" s="3">
        <v>551879</v>
      </c>
      <c r="BJ696" s="3">
        <v>8480634.5374999996</v>
      </c>
      <c r="BK696" s="3">
        <v>5645594.4800000004</v>
      </c>
      <c r="BL696" s="3">
        <v>210418.03</v>
      </c>
      <c r="BM696" s="3">
        <v>10919324.17</v>
      </c>
      <c r="BN696" s="53">
        <v>0.73146433134681921</v>
      </c>
      <c r="BO696" s="54">
        <v>1.571717E-4</v>
      </c>
      <c r="BP696" s="70">
        <v>3953</v>
      </c>
      <c r="BQ696" s="71"/>
      <c r="BR696" s="70"/>
      <c r="BS696" s="72"/>
      <c r="BT696" s="72"/>
      <c r="BU696" s="70">
        <v>10889651</v>
      </c>
      <c r="BV696" s="70">
        <v>66043</v>
      </c>
      <c r="BW696" s="74">
        <v>8419769</v>
      </c>
      <c r="BX696" s="70">
        <v>19375463</v>
      </c>
    </row>
    <row r="697" spans="1:76" x14ac:dyDescent="0.3">
      <c r="A697" s="73" t="s">
        <v>10</v>
      </c>
      <c r="B697" s="2" t="s">
        <v>69</v>
      </c>
      <c r="C697" s="2" t="s">
        <v>72</v>
      </c>
      <c r="D697" s="2" t="s">
        <v>71</v>
      </c>
      <c r="E697" s="2" t="s">
        <v>19</v>
      </c>
      <c r="F697" s="17" t="str">
        <f>+Tabela1[[#This Row],[WK]]&amp;Tabela1[[#This Row],[PK]]&amp;Tabela1[[#This Row],[GK]]</f>
        <v>101211</v>
      </c>
      <c r="G697" s="2" t="s">
        <v>680</v>
      </c>
      <c r="H697" s="3">
        <v>242531851.81999999</v>
      </c>
      <c r="I697" s="4">
        <v>1.125</v>
      </c>
      <c r="J697" s="3">
        <v>272848333.30000001</v>
      </c>
      <c r="K697" s="4">
        <v>7.0000000000000007E-2</v>
      </c>
      <c r="L697" s="3">
        <v>19099383</v>
      </c>
      <c r="M697" s="3"/>
      <c r="N697" s="5"/>
      <c r="O697" s="3">
        <v>20757083.84</v>
      </c>
      <c r="P697" s="4">
        <v>1.125</v>
      </c>
      <c r="Q697" s="3">
        <v>23351719.32</v>
      </c>
      <c r="R697" s="4">
        <v>1.6E-2</v>
      </c>
      <c r="S697" s="3">
        <v>373628</v>
      </c>
      <c r="T697" s="3"/>
      <c r="U697" s="5"/>
      <c r="V697" s="3">
        <v>11014323</v>
      </c>
      <c r="W697" s="5"/>
      <c r="X697" s="3">
        <v>24265544</v>
      </c>
      <c r="Y697" s="3">
        <v>8630613</v>
      </c>
      <c r="Z697" s="3">
        <v>1961166</v>
      </c>
      <c r="AA697" s="3">
        <v>1278099</v>
      </c>
      <c r="AB697" s="3">
        <v>12395666</v>
      </c>
      <c r="AC697" s="3">
        <v>0</v>
      </c>
      <c r="AD697" s="3">
        <v>13149977</v>
      </c>
      <c r="AE697" s="3">
        <v>0</v>
      </c>
      <c r="AF697" s="3">
        <v>19099383</v>
      </c>
      <c r="AG697" s="3">
        <v>373628</v>
      </c>
      <c r="AH697" s="3">
        <v>13149977</v>
      </c>
      <c r="AI697" s="3">
        <v>11014323</v>
      </c>
      <c r="AJ697" s="3">
        <v>588152</v>
      </c>
      <c r="AK697" s="3">
        <v>486908</v>
      </c>
      <c r="AL697" s="3">
        <v>567035</v>
      </c>
      <c r="AM697" s="3">
        <v>-80127</v>
      </c>
      <c r="AN697" s="3">
        <v>-101244</v>
      </c>
      <c r="AO697" s="3">
        <v>0</v>
      </c>
      <c r="AP697" s="3">
        <v>0</v>
      </c>
      <c r="AQ697" s="3">
        <v>-101244</v>
      </c>
      <c r="AR697" s="3">
        <f>Tabela1[[#This Row],[Potrzeby finansowe 2027
w tym:]]+Tabela1[[#This Row],[Rozliczenie 2025 potrz. fin.]]</f>
        <v>24164300</v>
      </c>
      <c r="AS697" s="3">
        <v>0</v>
      </c>
      <c r="AT697" s="3">
        <v>0</v>
      </c>
      <c r="AU697" s="3"/>
      <c r="AV697" s="3"/>
      <c r="AW697" s="3"/>
      <c r="AX697" s="3"/>
      <c r="AY697" s="3"/>
      <c r="AZ697" s="3"/>
      <c r="BA697" s="3">
        <v>1961166</v>
      </c>
      <c r="BB697" s="3">
        <v>0</v>
      </c>
      <c r="BC697" s="3">
        <v>617.20000000000005</v>
      </c>
      <c r="BD697" s="3">
        <v>17292.599999999999</v>
      </c>
      <c r="BE697" s="3">
        <v>598.12</v>
      </c>
      <c r="BF697" s="3">
        <v>0</v>
      </c>
      <c r="BG697" s="3">
        <v>672494</v>
      </c>
      <c r="BH697" s="3">
        <v>6319</v>
      </c>
      <c r="BI697" s="3">
        <v>605605</v>
      </c>
      <c r="BJ697" s="3">
        <v>9306232.6349999998</v>
      </c>
      <c r="BK697" s="3">
        <v>5173497.9499999993</v>
      </c>
      <c r="BL697" s="3">
        <v>3400621.72</v>
      </c>
      <c r="BM697" s="3">
        <v>9729695.3000000007</v>
      </c>
      <c r="BN697" s="53">
        <v>0.72460759352004711</v>
      </c>
      <c r="BO697" s="54">
        <v>2.7192509999999999E-4</v>
      </c>
      <c r="BP697" s="70">
        <v>6839</v>
      </c>
      <c r="BQ697" s="71"/>
      <c r="BR697" s="70"/>
      <c r="BS697" s="72"/>
      <c r="BT697" s="72"/>
      <c r="BU697" s="70">
        <v>19099383</v>
      </c>
      <c r="BV697" s="70">
        <v>373628</v>
      </c>
      <c r="BW697" s="74">
        <v>13149977</v>
      </c>
      <c r="BX697" s="70">
        <v>32622988</v>
      </c>
    </row>
    <row r="698" spans="1:76" x14ac:dyDescent="0.3">
      <c r="A698" s="73" t="s">
        <v>10</v>
      </c>
      <c r="B698" s="2" t="s">
        <v>69</v>
      </c>
      <c r="C698" s="2" t="s">
        <v>72</v>
      </c>
      <c r="D698" s="2" t="s">
        <v>72</v>
      </c>
      <c r="E698" s="2" t="s">
        <v>15</v>
      </c>
      <c r="F698" s="17" t="str">
        <f>+Tabela1[[#This Row],[WK]]&amp;Tabela1[[#This Row],[PK]]&amp;Tabela1[[#This Row],[GK]]</f>
        <v>101212</v>
      </c>
      <c r="G698" s="2" t="s">
        <v>670</v>
      </c>
      <c r="H698" s="3">
        <v>232338754.80000001</v>
      </c>
      <c r="I698" s="4">
        <v>1.125</v>
      </c>
      <c r="J698" s="3">
        <v>261381099.15000001</v>
      </c>
      <c r="K698" s="4">
        <v>7.0000000000000007E-2</v>
      </c>
      <c r="L698" s="3">
        <v>18296677</v>
      </c>
      <c r="M698" s="3"/>
      <c r="N698" s="5"/>
      <c r="O698" s="3">
        <v>45958171.019999996</v>
      </c>
      <c r="P698" s="4">
        <v>1.125</v>
      </c>
      <c r="Q698" s="3">
        <v>51702942.399999999</v>
      </c>
      <c r="R698" s="4">
        <v>1.6E-2</v>
      </c>
      <c r="S698" s="3">
        <v>827247</v>
      </c>
      <c r="T698" s="3"/>
      <c r="U698" s="5"/>
      <c r="V698" s="3">
        <v>10654262</v>
      </c>
      <c r="W698" s="5"/>
      <c r="X698" s="3">
        <v>15695463</v>
      </c>
      <c r="Y698" s="3">
        <v>0</v>
      </c>
      <c r="Z698" s="3">
        <v>0</v>
      </c>
      <c r="AA698" s="3">
        <v>1170265</v>
      </c>
      <c r="AB698" s="3">
        <v>9978045</v>
      </c>
      <c r="AC698" s="3">
        <v>4547153</v>
      </c>
      <c r="AD698" s="3">
        <v>5041200</v>
      </c>
      <c r="AE698" s="3">
        <v>0</v>
      </c>
      <c r="AF698" s="3">
        <v>18296677</v>
      </c>
      <c r="AG698" s="3">
        <v>827247</v>
      </c>
      <c r="AH698" s="3">
        <v>5041200</v>
      </c>
      <c r="AI698" s="3">
        <v>10654262</v>
      </c>
      <c r="AJ698" s="3">
        <v>588632</v>
      </c>
      <c r="AK698" s="3">
        <v>588632</v>
      </c>
      <c r="AL698" s="3">
        <v>348776</v>
      </c>
      <c r="AM698" s="3">
        <v>239856</v>
      </c>
      <c r="AN698" s="3">
        <v>-123394</v>
      </c>
      <c r="AO698" s="3">
        <v>0</v>
      </c>
      <c r="AP698" s="3">
        <v>123394</v>
      </c>
      <c r="AQ698" s="3">
        <v>0</v>
      </c>
      <c r="AR698" s="3">
        <f>Tabela1[[#This Row],[Potrzeby finansowe 2027
w tym:]]+Tabela1[[#This Row],[Rozliczenie 2025 potrz. fin.]]</f>
        <v>15695463</v>
      </c>
      <c r="AS698" s="3">
        <v>0</v>
      </c>
      <c r="AT698" s="3">
        <v>0</v>
      </c>
      <c r="AU698" s="3"/>
      <c r="AV698" s="3"/>
      <c r="AW698" s="3"/>
      <c r="AX698" s="3"/>
      <c r="AY698" s="3"/>
      <c r="AZ698" s="3"/>
      <c r="BA698" s="3">
        <v>0</v>
      </c>
      <c r="BB698" s="3">
        <v>0</v>
      </c>
      <c r="BC698" s="3">
        <v>0</v>
      </c>
      <c r="BD698" s="3">
        <v>0</v>
      </c>
      <c r="BE698" s="3">
        <v>0</v>
      </c>
      <c r="BF698" s="3">
        <v>0</v>
      </c>
      <c r="BG698" s="3">
        <v>573625</v>
      </c>
      <c r="BH698" s="3">
        <v>5390</v>
      </c>
      <c r="BI698" s="3">
        <v>596640</v>
      </c>
      <c r="BJ698" s="3">
        <v>9168465.9049999993</v>
      </c>
      <c r="BK698" s="3">
        <v>6533287.2799999993</v>
      </c>
      <c r="BL698" s="3">
        <v>99873.53</v>
      </c>
      <c r="BM698" s="3">
        <v>10340967.439999999</v>
      </c>
      <c r="BN698" s="53">
        <v>1.0154295253816812</v>
      </c>
      <c r="BO698" s="54">
        <v>1.989169E-4</v>
      </c>
      <c r="BP698" s="70">
        <v>5003</v>
      </c>
      <c r="BQ698" s="71"/>
      <c r="BR698" s="70"/>
      <c r="BS698" s="72"/>
      <c r="BT698" s="72"/>
      <c r="BU698" s="70">
        <v>18296677</v>
      </c>
      <c r="BV698" s="70">
        <v>827247</v>
      </c>
      <c r="BW698" s="74">
        <v>5041200</v>
      </c>
      <c r="BX698" s="70">
        <v>24165124</v>
      </c>
    </row>
    <row r="699" spans="1:76" x14ac:dyDescent="0.3">
      <c r="A699" s="73" t="s">
        <v>10</v>
      </c>
      <c r="B699" s="2" t="s">
        <v>69</v>
      </c>
      <c r="C699" s="2" t="s">
        <v>72</v>
      </c>
      <c r="D699" s="2" t="s">
        <v>74</v>
      </c>
      <c r="E699" s="2" t="s">
        <v>15</v>
      </c>
      <c r="F699" s="17" t="str">
        <f>+Tabela1[[#This Row],[WK]]&amp;Tabela1[[#This Row],[PK]]&amp;Tabela1[[#This Row],[GK]]</f>
        <v>101213</v>
      </c>
      <c r="G699" s="2" t="s">
        <v>681</v>
      </c>
      <c r="H699" s="3">
        <v>137689738.43000001</v>
      </c>
      <c r="I699" s="4">
        <v>1.125</v>
      </c>
      <c r="J699" s="3">
        <v>154900955.72999999</v>
      </c>
      <c r="K699" s="4">
        <v>7.0000000000000007E-2</v>
      </c>
      <c r="L699" s="3">
        <v>10843067</v>
      </c>
      <c r="M699" s="3"/>
      <c r="N699" s="5"/>
      <c r="O699" s="3">
        <v>14729374.140000001</v>
      </c>
      <c r="P699" s="4">
        <v>1.125</v>
      </c>
      <c r="Q699" s="3">
        <v>16570545.91</v>
      </c>
      <c r="R699" s="4">
        <v>1.6E-2</v>
      </c>
      <c r="S699" s="3">
        <v>265129</v>
      </c>
      <c r="T699" s="3"/>
      <c r="U699" s="5"/>
      <c r="V699" s="3">
        <v>7118374</v>
      </c>
      <c r="W699" s="5"/>
      <c r="X699" s="3">
        <v>18233164</v>
      </c>
      <c r="Y699" s="3">
        <v>7517660</v>
      </c>
      <c r="Z699" s="3">
        <v>779635</v>
      </c>
      <c r="AA699" s="3">
        <v>824424</v>
      </c>
      <c r="AB699" s="3">
        <v>8545053</v>
      </c>
      <c r="AC699" s="3">
        <v>566392</v>
      </c>
      <c r="AD699" s="3">
        <v>11354200</v>
      </c>
      <c r="AE699" s="3">
        <v>0</v>
      </c>
      <c r="AF699" s="3">
        <v>10843067</v>
      </c>
      <c r="AG699" s="3">
        <v>265129</v>
      </c>
      <c r="AH699" s="3">
        <v>11354200</v>
      </c>
      <c r="AI699" s="3">
        <v>7118374</v>
      </c>
      <c r="AJ699" s="3">
        <v>1846930</v>
      </c>
      <c r="AK699" s="3">
        <v>2086341</v>
      </c>
      <c r="AL699" s="3">
        <v>24122</v>
      </c>
      <c r="AM699" s="3">
        <v>2062219</v>
      </c>
      <c r="AN699" s="3">
        <v>367606</v>
      </c>
      <c r="AO699" s="3">
        <v>0</v>
      </c>
      <c r="AP699" s="3">
        <v>-128195</v>
      </c>
      <c r="AQ699" s="3">
        <v>239411</v>
      </c>
      <c r="AR699" s="3">
        <f>Tabela1[[#This Row],[Potrzeby finansowe 2027
w tym:]]+Tabela1[[#This Row],[Rozliczenie 2025 potrz. fin.]]</f>
        <v>18472575</v>
      </c>
      <c r="AS699" s="3">
        <v>0</v>
      </c>
      <c r="AT699" s="3">
        <v>0</v>
      </c>
      <c r="AU699" s="3"/>
      <c r="AV699" s="3"/>
      <c r="AW699" s="3"/>
      <c r="AX699" s="3"/>
      <c r="AY699" s="3"/>
      <c r="AZ699" s="3"/>
      <c r="BA699" s="3">
        <v>779635</v>
      </c>
      <c r="BB699" s="3">
        <v>0</v>
      </c>
      <c r="BC699" s="3">
        <v>0.03</v>
      </c>
      <c r="BD699" s="3">
        <v>7810.48</v>
      </c>
      <c r="BE699" s="3">
        <v>1.22</v>
      </c>
      <c r="BF699" s="3">
        <v>0</v>
      </c>
      <c r="BG699" s="3">
        <v>446236</v>
      </c>
      <c r="BH699" s="3">
        <v>4193</v>
      </c>
      <c r="BI699" s="3">
        <v>378188</v>
      </c>
      <c r="BJ699" s="3">
        <v>5811550.8075000001</v>
      </c>
      <c r="BK699" s="3">
        <v>2928968.1500000004</v>
      </c>
      <c r="BL699" s="3">
        <v>822947.52</v>
      </c>
      <c r="BM699" s="3">
        <v>9884435.5899999999</v>
      </c>
      <c r="BN699" s="53">
        <v>0.63321115805377581</v>
      </c>
      <c r="BO699" s="54">
        <v>1.706259E-4</v>
      </c>
      <c r="BP699" s="70">
        <v>4291</v>
      </c>
      <c r="BQ699" s="71"/>
      <c r="BR699" s="70"/>
      <c r="BS699" s="72"/>
      <c r="BT699" s="72"/>
      <c r="BU699" s="70">
        <v>10843067</v>
      </c>
      <c r="BV699" s="70">
        <v>265129</v>
      </c>
      <c r="BW699" s="74">
        <v>11354200</v>
      </c>
      <c r="BX699" s="70">
        <v>22462396</v>
      </c>
    </row>
    <row r="700" spans="1:76" x14ac:dyDescent="0.3">
      <c r="A700" s="73" t="s">
        <v>10</v>
      </c>
      <c r="B700" s="2" t="s">
        <v>69</v>
      </c>
      <c r="C700" s="2" t="s">
        <v>72</v>
      </c>
      <c r="D700" s="2" t="s">
        <v>76</v>
      </c>
      <c r="E700" s="2" t="s">
        <v>15</v>
      </c>
      <c r="F700" s="17" t="str">
        <f>+Tabela1[[#This Row],[WK]]&amp;Tabela1[[#This Row],[PK]]&amp;Tabela1[[#This Row],[GK]]</f>
        <v>101214</v>
      </c>
      <c r="G700" s="2" t="s">
        <v>682</v>
      </c>
      <c r="H700" s="3">
        <v>148652238.12</v>
      </c>
      <c r="I700" s="4">
        <v>1.125</v>
      </c>
      <c r="J700" s="3">
        <v>167233767.88999999</v>
      </c>
      <c r="K700" s="4">
        <v>7.0000000000000007E-2</v>
      </c>
      <c r="L700" s="3">
        <v>11706364</v>
      </c>
      <c r="M700" s="3"/>
      <c r="N700" s="5"/>
      <c r="O700" s="3">
        <v>2532033.66</v>
      </c>
      <c r="P700" s="4">
        <v>1.125</v>
      </c>
      <c r="Q700" s="3">
        <v>2848537.87</v>
      </c>
      <c r="R700" s="4">
        <v>1.6E-2</v>
      </c>
      <c r="S700" s="3">
        <v>45577</v>
      </c>
      <c r="T700" s="3"/>
      <c r="U700" s="5"/>
      <c r="V700" s="3">
        <v>8578859</v>
      </c>
      <c r="W700" s="5"/>
      <c r="X700" s="3">
        <v>21621683</v>
      </c>
      <c r="Y700" s="3">
        <v>7710797</v>
      </c>
      <c r="Z700" s="3">
        <v>1533470</v>
      </c>
      <c r="AA700" s="3">
        <v>859359</v>
      </c>
      <c r="AB700" s="3">
        <v>9484285</v>
      </c>
      <c r="AC700" s="3">
        <v>2033772</v>
      </c>
      <c r="AD700" s="3">
        <v>13042824</v>
      </c>
      <c r="AE700" s="3">
        <v>0</v>
      </c>
      <c r="AF700" s="3">
        <v>11706364</v>
      </c>
      <c r="AG700" s="3">
        <v>45577</v>
      </c>
      <c r="AH700" s="3">
        <v>13042824</v>
      </c>
      <c r="AI700" s="3">
        <v>8578859</v>
      </c>
      <c r="AJ700" s="3">
        <v>440238</v>
      </c>
      <c r="AK700" s="3">
        <v>440238</v>
      </c>
      <c r="AL700" s="3">
        <v>580821</v>
      </c>
      <c r="AM700" s="3">
        <v>-140583</v>
      </c>
      <c r="AN700" s="3">
        <v>10013</v>
      </c>
      <c r="AO700" s="3">
        <v>0</v>
      </c>
      <c r="AP700" s="3">
        <v>-10013</v>
      </c>
      <c r="AQ700" s="3">
        <v>0</v>
      </c>
      <c r="AR700" s="3">
        <f>Tabela1[[#This Row],[Potrzeby finansowe 2027
w tym:]]+Tabela1[[#This Row],[Rozliczenie 2025 potrz. fin.]]</f>
        <v>21621683</v>
      </c>
      <c r="AS700" s="3">
        <v>0</v>
      </c>
      <c r="AT700" s="3">
        <v>0</v>
      </c>
      <c r="AU700" s="3"/>
      <c r="AV700" s="3"/>
      <c r="AW700" s="3"/>
      <c r="AX700" s="3"/>
      <c r="AY700" s="3"/>
      <c r="AZ700" s="3"/>
      <c r="BA700" s="3">
        <v>1533470</v>
      </c>
      <c r="BB700" s="3">
        <v>0</v>
      </c>
      <c r="BC700" s="3">
        <v>217.94</v>
      </c>
      <c r="BD700" s="3">
        <v>14637.28</v>
      </c>
      <c r="BE700" s="3">
        <v>0.28999999999999998</v>
      </c>
      <c r="BF700" s="3">
        <v>0</v>
      </c>
      <c r="BG700" s="3">
        <v>495936</v>
      </c>
      <c r="BH700" s="3">
        <v>4660</v>
      </c>
      <c r="BI700" s="3">
        <v>363423</v>
      </c>
      <c r="BJ700" s="3">
        <v>5584669.7975000003</v>
      </c>
      <c r="BK700" s="3">
        <v>2841725.55</v>
      </c>
      <c r="BL700" s="3">
        <v>1525701.98</v>
      </c>
      <c r="BM700" s="3">
        <v>7920373.0300000003</v>
      </c>
      <c r="BN700" s="53">
        <v>0.63988509927907267</v>
      </c>
      <c r="BO700" s="54">
        <v>1.7866010000000001E-4</v>
      </c>
      <c r="BP700" s="70">
        <v>4493</v>
      </c>
      <c r="BQ700" s="71"/>
      <c r="BR700" s="70"/>
      <c r="BS700" s="72"/>
      <c r="BT700" s="72"/>
      <c r="BU700" s="70">
        <v>11706364</v>
      </c>
      <c r="BV700" s="70">
        <v>45577</v>
      </c>
      <c r="BW700" s="74">
        <v>13042824</v>
      </c>
      <c r="BX700" s="70">
        <v>24794765</v>
      </c>
    </row>
    <row r="701" spans="1:76" x14ac:dyDescent="0.3">
      <c r="A701" s="73" t="s">
        <v>10</v>
      </c>
      <c r="B701" s="2" t="s">
        <v>69</v>
      </c>
      <c r="C701" s="2" t="s">
        <v>74</v>
      </c>
      <c r="D701" s="2" t="s">
        <v>12</v>
      </c>
      <c r="E701" s="2" t="s">
        <v>13</v>
      </c>
      <c r="F701" s="17" t="str">
        <f>+Tabela1[[#This Row],[WK]]&amp;Tabela1[[#This Row],[PK]]&amp;Tabela1[[#This Row],[GK]]</f>
        <v>101301</v>
      </c>
      <c r="G701" s="2" t="s">
        <v>683</v>
      </c>
      <c r="H701" s="3">
        <v>965512677.97000003</v>
      </c>
      <c r="I701" s="4">
        <v>1.125</v>
      </c>
      <c r="J701" s="3">
        <v>1086201762.72</v>
      </c>
      <c r="K701" s="4">
        <v>7.0000000000000007E-2</v>
      </c>
      <c r="L701" s="3">
        <v>76034123</v>
      </c>
      <c r="M701" s="3"/>
      <c r="N701" s="5"/>
      <c r="O701" s="3">
        <v>291155830.83999997</v>
      </c>
      <c r="P701" s="4">
        <v>1.125</v>
      </c>
      <c r="Q701" s="3">
        <v>327550309.69999999</v>
      </c>
      <c r="R701" s="4">
        <v>1.6E-2</v>
      </c>
      <c r="S701" s="3">
        <v>5240805</v>
      </c>
      <c r="T701" s="3"/>
      <c r="U701" s="5"/>
      <c r="V701" s="3">
        <v>38980649</v>
      </c>
      <c r="W701" s="5"/>
      <c r="X701" s="3">
        <v>38084794</v>
      </c>
      <c r="Y701" s="3">
        <v>0</v>
      </c>
      <c r="Z701" s="3">
        <v>9868</v>
      </c>
      <c r="AA701" s="3">
        <v>2722226</v>
      </c>
      <c r="AB701" s="3">
        <v>35352700</v>
      </c>
      <c r="AC701" s="3">
        <v>0</v>
      </c>
      <c r="AD701" s="3">
        <v>0</v>
      </c>
      <c r="AE701" s="3">
        <v>0</v>
      </c>
      <c r="AF701" s="3">
        <v>76034123</v>
      </c>
      <c r="AG701" s="3">
        <v>5240805</v>
      </c>
      <c r="AH701" s="3">
        <v>0</v>
      </c>
      <c r="AI701" s="3">
        <v>38980649</v>
      </c>
      <c r="AJ701" s="3">
        <v>189876</v>
      </c>
      <c r="AK701" s="3">
        <v>-1120644</v>
      </c>
      <c r="AL701" s="3">
        <v>2473467</v>
      </c>
      <c r="AM701" s="3">
        <v>-3594111</v>
      </c>
      <c r="AN701" s="3">
        <v>-1310520</v>
      </c>
      <c r="AO701" s="3">
        <v>0</v>
      </c>
      <c r="AP701" s="3">
        <v>0</v>
      </c>
      <c r="AQ701" s="3">
        <v>-1310520</v>
      </c>
      <c r="AR701" s="3">
        <f>Tabela1[[#This Row],[Potrzeby finansowe 2027
w tym:]]+Tabela1[[#This Row],[Rozliczenie 2025 potrz. fin.]]</f>
        <v>36774274</v>
      </c>
      <c r="AS701" s="3">
        <v>0</v>
      </c>
      <c r="AT701" s="3">
        <v>0</v>
      </c>
      <c r="AU701" s="3"/>
      <c r="AV701" s="3"/>
      <c r="AW701" s="3"/>
      <c r="AX701" s="3"/>
      <c r="AY701" s="3"/>
      <c r="AZ701" s="3"/>
      <c r="BA701" s="3">
        <v>9868</v>
      </c>
      <c r="BB701" s="3">
        <v>0</v>
      </c>
      <c r="BC701" s="3">
        <v>29.66</v>
      </c>
      <c r="BD701" s="3">
        <v>0</v>
      </c>
      <c r="BE701" s="3">
        <v>0</v>
      </c>
      <c r="BF701" s="3">
        <v>0</v>
      </c>
      <c r="BG701" s="3">
        <v>1655212</v>
      </c>
      <c r="BH701" s="3">
        <v>15553</v>
      </c>
      <c r="BI701" s="3">
        <v>1067014</v>
      </c>
      <c r="BJ701" s="3">
        <v>16396638.512500001</v>
      </c>
      <c r="BK701" s="3">
        <v>13190037.350000001</v>
      </c>
      <c r="BL701" s="3">
        <v>834347.79</v>
      </c>
      <c r="BM701" s="3">
        <v>11157709.07</v>
      </c>
      <c r="BN701" s="53">
        <v>1.1679266575268368</v>
      </c>
      <c r="BO701" s="54">
        <v>7.0488910000000003E-4</v>
      </c>
      <c r="BP701" s="70">
        <v>17726</v>
      </c>
      <c r="BQ701" s="71"/>
      <c r="BR701" s="70"/>
      <c r="BS701" s="72"/>
      <c r="BT701" s="72"/>
      <c r="BU701" s="70">
        <v>76034123</v>
      </c>
      <c r="BV701" s="70">
        <v>5240805</v>
      </c>
      <c r="BW701" s="74">
        <v>0</v>
      </c>
      <c r="BX701" s="70">
        <v>81274928</v>
      </c>
    </row>
    <row r="702" spans="1:76" x14ac:dyDescent="0.3">
      <c r="A702" s="73" t="s">
        <v>10</v>
      </c>
      <c r="B702" s="2" t="s">
        <v>69</v>
      </c>
      <c r="C702" s="2" t="s">
        <v>74</v>
      </c>
      <c r="D702" s="2" t="s">
        <v>11</v>
      </c>
      <c r="E702" s="2" t="s">
        <v>19</v>
      </c>
      <c r="F702" s="17" t="str">
        <f>+Tabela1[[#This Row],[WK]]&amp;Tabela1[[#This Row],[PK]]&amp;Tabela1[[#This Row],[GK]]</f>
        <v>101302</v>
      </c>
      <c r="G702" s="2" t="s">
        <v>684</v>
      </c>
      <c r="H702" s="3">
        <v>391318494.00999999</v>
      </c>
      <c r="I702" s="4">
        <v>1.125</v>
      </c>
      <c r="J702" s="3">
        <v>440233305.75999999</v>
      </c>
      <c r="K702" s="4">
        <v>7.0000000000000007E-2</v>
      </c>
      <c r="L702" s="3">
        <v>30816331</v>
      </c>
      <c r="M702" s="3"/>
      <c r="N702" s="5"/>
      <c r="O702" s="3">
        <v>55400490.159999996</v>
      </c>
      <c r="P702" s="4">
        <v>1.125</v>
      </c>
      <c r="Q702" s="3">
        <v>62325551.43</v>
      </c>
      <c r="R702" s="4">
        <v>1.6E-2</v>
      </c>
      <c r="S702" s="3">
        <v>997209</v>
      </c>
      <c r="T702" s="3"/>
      <c r="U702" s="5"/>
      <c r="V702" s="3">
        <v>19499533</v>
      </c>
      <c r="W702" s="5"/>
      <c r="X702" s="3">
        <v>38995934</v>
      </c>
      <c r="Y702" s="3">
        <v>10536408</v>
      </c>
      <c r="Z702" s="3">
        <v>3537</v>
      </c>
      <c r="AA702" s="3">
        <v>1833733</v>
      </c>
      <c r="AB702" s="3">
        <v>24514644</v>
      </c>
      <c r="AC702" s="3">
        <v>2107612</v>
      </c>
      <c r="AD702" s="3">
        <v>19451936</v>
      </c>
      <c r="AE702" s="3">
        <v>0</v>
      </c>
      <c r="AF702" s="3">
        <v>30816331</v>
      </c>
      <c r="AG702" s="3">
        <v>997209</v>
      </c>
      <c r="AH702" s="3">
        <v>19451936</v>
      </c>
      <c r="AI702" s="3">
        <v>19499533</v>
      </c>
      <c r="AJ702" s="3">
        <v>1583878</v>
      </c>
      <c r="AK702" s="3">
        <v>1539412</v>
      </c>
      <c r="AL702" s="3">
        <v>1680407</v>
      </c>
      <c r="AM702" s="3">
        <v>-140995</v>
      </c>
      <c r="AN702" s="3">
        <v>-308437</v>
      </c>
      <c r="AO702" s="3">
        <v>0</v>
      </c>
      <c r="AP702" s="3">
        <v>263971</v>
      </c>
      <c r="AQ702" s="3">
        <v>-44466</v>
      </c>
      <c r="AR702" s="3">
        <f>Tabela1[[#This Row],[Potrzeby finansowe 2027
w tym:]]+Tabela1[[#This Row],[Rozliczenie 2025 potrz. fin.]]</f>
        <v>38951468</v>
      </c>
      <c r="AS702" s="3">
        <v>0</v>
      </c>
      <c r="AT702" s="3">
        <v>0</v>
      </c>
      <c r="AU702" s="3"/>
      <c r="AV702" s="3"/>
      <c r="AW702" s="3"/>
      <c r="AX702" s="3"/>
      <c r="AY702" s="3"/>
      <c r="AZ702" s="3"/>
      <c r="BA702" s="3">
        <v>3537</v>
      </c>
      <c r="BB702" s="3">
        <v>0</v>
      </c>
      <c r="BC702" s="3">
        <v>10.63</v>
      </c>
      <c r="BD702" s="3">
        <v>0</v>
      </c>
      <c r="BE702" s="3">
        <v>0</v>
      </c>
      <c r="BF702" s="3">
        <v>0</v>
      </c>
      <c r="BG702" s="3">
        <v>1123838</v>
      </c>
      <c r="BH702" s="3">
        <v>10560</v>
      </c>
      <c r="BI702" s="3">
        <v>709895</v>
      </c>
      <c r="BJ702" s="3">
        <v>10908836.372500002</v>
      </c>
      <c r="BK702" s="3">
        <v>7424966.5100000016</v>
      </c>
      <c r="BL702" s="3">
        <v>1687584.43</v>
      </c>
      <c r="BM702" s="3">
        <v>10560310.59</v>
      </c>
      <c r="BN702" s="53">
        <v>0.78472715741958354</v>
      </c>
      <c r="BO702" s="54">
        <v>4.4587860000000002E-4</v>
      </c>
      <c r="BP702" s="70">
        <v>11213</v>
      </c>
      <c r="BQ702" s="71"/>
      <c r="BR702" s="70"/>
      <c r="BS702" s="72"/>
      <c r="BT702" s="72"/>
      <c r="BU702" s="70">
        <v>30816331</v>
      </c>
      <c r="BV702" s="70">
        <v>997209</v>
      </c>
      <c r="BW702" s="74">
        <v>19451936</v>
      </c>
      <c r="BX702" s="70">
        <v>51265476</v>
      </c>
    </row>
    <row r="703" spans="1:76" x14ac:dyDescent="0.3">
      <c r="A703" s="73" t="s">
        <v>10</v>
      </c>
      <c r="B703" s="2" t="s">
        <v>69</v>
      </c>
      <c r="C703" s="2" t="s">
        <v>74</v>
      </c>
      <c r="D703" s="2" t="s">
        <v>16</v>
      </c>
      <c r="E703" s="2" t="s">
        <v>15</v>
      </c>
      <c r="F703" s="17" t="str">
        <f>+Tabela1[[#This Row],[WK]]&amp;Tabela1[[#This Row],[PK]]&amp;Tabela1[[#This Row],[GK]]</f>
        <v>101303</v>
      </c>
      <c r="G703" s="2" t="s">
        <v>685</v>
      </c>
      <c r="H703" s="3">
        <v>149943967.99000001</v>
      </c>
      <c r="I703" s="4">
        <v>1.125</v>
      </c>
      <c r="J703" s="3">
        <v>168686963.99000001</v>
      </c>
      <c r="K703" s="4">
        <v>7.0000000000000007E-2</v>
      </c>
      <c r="L703" s="3">
        <v>11808087</v>
      </c>
      <c r="M703" s="3"/>
      <c r="N703" s="5"/>
      <c r="O703" s="3">
        <v>21007091.23</v>
      </c>
      <c r="P703" s="4">
        <v>1.125</v>
      </c>
      <c r="Q703" s="3">
        <v>23632977.629999999</v>
      </c>
      <c r="R703" s="4">
        <v>1.6E-2</v>
      </c>
      <c r="S703" s="3">
        <v>378128</v>
      </c>
      <c r="T703" s="3"/>
      <c r="U703" s="5"/>
      <c r="V703" s="3">
        <v>8092548</v>
      </c>
      <c r="W703" s="5"/>
      <c r="X703" s="3">
        <v>15669803</v>
      </c>
      <c r="Y703" s="3">
        <v>4374281</v>
      </c>
      <c r="Z703" s="3">
        <v>0</v>
      </c>
      <c r="AA703" s="3">
        <v>673474</v>
      </c>
      <c r="AB703" s="3">
        <v>9358115</v>
      </c>
      <c r="AC703" s="3">
        <v>1263933</v>
      </c>
      <c r="AD703" s="3">
        <v>7577255</v>
      </c>
      <c r="AE703" s="3">
        <v>0</v>
      </c>
      <c r="AF703" s="3">
        <v>11808087</v>
      </c>
      <c r="AG703" s="3">
        <v>378128</v>
      </c>
      <c r="AH703" s="3">
        <v>7577255</v>
      </c>
      <c r="AI703" s="3">
        <v>8092548</v>
      </c>
      <c r="AJ703" s="3">
        <v>-73892</v>
      </c>
      <c r="AK703" s="3">
        <v>-73892</v>
      </c>
      <c r="AL703" s="3">
        <v>687832</v>
      </c>
      <c r="AM703" s="3">
        <v>-761724</v>
      </c>
      <c r="AN703" s="3">
        <v>243654</v>
      </c>
      <c r="AO703" s="3">
        <v>0</v>
      </c>
      <c r="AP703" s="3">
        <v>-243654</v>
      </c>
      <c r="AQ703" s="3">
        <v>0</v>
      </c>
      <c r="AR703" s="3">
        <f>Tabela1[[#This Row],[Potrzeby finansowe 2027
w tym:]]+Tabela1[[#This Row],[Rozliczenie 2025 potrz. fin.]]</f>
        <v>15669803</v>
      </c>
      <c r="AS703" s="3">
        <v>0</v>
      </c>
      <c r="AT703" s="3">
        <v>0</v>
      </c>
      <c r="AU703" s="3"/>
      <c r="AV703" s="3"/>
      <c r="AW703" s="3"/>
      <c r="AX703" s="3"/>
      <c r="AY703" s="3"/>
      <c r="AZ703" s="3"/>
      <c r="BA703" s="3">
        <v>0</v>
      </c>
      <c r="BB703" s="3">
        <v>0</v>
      </c>
      <c r="BC703" s="3">
        <v>0</v>
      </c>
      <c r="BD703" s="3">
        <v>0</v>
      </c>
      <c r="BE703" s="3">
        <v>0</v>
      </c>
      <c r="BF703" s="3">
        <v>0</v>
      </c>
      <c r="BG703" s="3">
        <v>408562</v>
      </c>
      <c r="BH703" s="3">
        <v>3839</v>
      </c>
      <c r="BI703" s="3">
        <v>264912</v>
      </c>
      <c r="BJ703" s="3">
        <v>4070863.3900000006</v>
      </c>
      <c r="BK703" s="3">
        <v>2435197.3900000006</v>
      </c>
      <c r="BL703" s="3">
        <v>806163.58</v>
      </c>
      <c r="BM703" s="3">
        <v>4930336.84</v>
      </c>
      <c r="BN703" s="53">
        <v>0.75893418389711176</v>
      </c>
      <c r="BO703" s="54">
        <v>1.6137470000000001E-4</v>
      </c>
      <c r="BP703" s="70">
        <v>4058</v>
      </c>
      <c r="BQ703" s="71"/>
      <c r="BR703" s="70"/>
      <c r="BS703" s="72"/>
      <c r="BT703" s="72"/>
      <c r="BU703" s="70">
        <v>11808087</v>
      </c>
      <c r="BV703" s="70">
        <v>378128</v>
      </c>
      <c r="BW703" s="74">
        <v>7577255</v>
      </c>
      <c r="BX703" s="70">
        <v>19763470</v>
      </c>
    </row>
    <row r="704" spans="1:76" x14ac:dyDescent="0.3">
      <c r="A704" s="73" t="s">
        <v>10</v>
      </c>
      <c r="B704" s="2" t="s">
        <v>69</v>
      </c>
      <c r="C704" s="2" t="s">
        <v>74</v>
      </c>
      <c r="D704" s="2" t="s">
        <v>18</v>
      </c>
      <c r="E704" s="2" t="s">
        <v>15</v>
      </c>
      <c r="F704" s="17" t="str">
        <f>+Tabela1[[#This Row],[WK]]&amp;Tabela1[[#This Row],[PK]]&amp;Tabela1[[#This Row],[GK]]</f>
        <v>101304</v>
      </c>
      <c r="G704" s="2" t="s">
        <v>683</v>
      </c>
      <c r="H704" s="3">
        <v>394466344.36000001</v>
      </c>
      <c r="I704" s="4">
        <v>1.125</v>
      </c>
      <c r="J704" s="3">
        <v>443774637.41000003</v>
      </c>
      <c r="K704" s="4">
        <v>7.0000000000000007E-2</v>
      </c>
      <c r="L704" s="3">
        <v>31064225</v>
      </c>
      <c r="M704" s="3"/>
      <c r="N704" s="5"/>
      <c r="O704" s="3">
        <v>78726585.86999999</v>
      </c>
      <c r="P704" s="4">
        <v>1.125</v>
      </c>
      <c r="Q704" s="3">
        <v>88567409.099999994</v>
      </c>
      <c r="R704" s="4">
        <v>1.6E-2</v>
      </c>
      <c r="S704" s="3">
        <v>1417079</v>
      </c>
      <c r="T704" s="3"/>
      <c r="U704" s="5"/>
      <c r="V704" s="3">
        <v>17665245</v>
      </c>
      <c r="W704" s="5"/>
      <c r="X704" s="3">
        <v>22956701</v>
      </c>
      <c r="Y704" s="3">
        <v>0</v>
      </c>
      <c r="Z704" s="3">
        <v>44381</v>
      </c>
      <c r="AA704" s="3">
        <v>1468021</v>
      </c>
      <c r="AB704" s="3">
        <v>17097017</v>
      </c>
      <c r="AC704" s="3">
        <v>4347282</v>
      </c>
      <c r="AD704" s="3">
        <v>5291456</v>
      </c>
      <c r="AE704" s="3">
        <v>0</v>
      </c>
      <c r="AF704" s="3">
        <v>31064225</v>
      </c>
      <c r="AG704" s="3">
        <v>1417079</v>
      </c>
      <c r="AH704" s="3">
        <v>5291456</v>
      </c>
      <c r="AI704" s="3">
        <v>17665245</v>
      </c>
      <c r="AJ704" s="3">
        <v>693729</v>
      </c>
      <c r="AK704" s="3">
        <v>693729</v>
      </c>
      <c r="AL704" s="3">
        <v>1662190</v>
      </c>
      <c r="AM704" s="3">
        <v>-968461</v>
      </c>
      <c r="AN704" s="3">
        <v>181642</v>
      </c>
      <c r="AO704" s="3">
        <v>0</v>
      </c>
      <c r="AP704" s="3">
        <v>-181642</v>
      </c>
      <c r="AQ704" s="3">
        <v>0</v>
      </c>
      <c r="AR704" s="3">
        <f>Tabela1[[#This Row],[Potrzeby finansowe 2027
w tym:]]+Tabela1[[#This Row],[Rozliczenie 2025 potrz. fin.]]</f>
        <v>22956701</v>
      </c>
      <c r="AS704" s="3">
        <v>0</v>
      </c>
      <c r="AT704" s="3">
        <v>0</v>
      </c>
      <c r="AU704" s="3"/>
      <c r="AV704" s="3"/>
      <c r="AW704" s="3"/>
      <c r="AX704" s="3"/>
      <c r="AY704" s="3"/>
      <c r="AZ704" s="3"/>
      <c r="BA704" s="3">
        <v>44381</v>
      </c>
      <c r="BB704" s="3">
        <v>0</v>
      </c>
      <c r="BC704" s="3">
        <v>79.290000000000006</v>
      </c>
      <c r="BD704" s="3">
        <v>0</v>
      </c>
      <c r="BE704" s="3">
        <v>360.71</v>
      </c>
      <c r="BF704" s="3">
        <v>0</v>
      </c>
      <c r="BG704" s="3">
        <v>911523</v>
      </c>
      <c r="BH704" s="3">
        <v>8565</v>
      </c>
      <c r="BI704" s="3">
        <v>556498</v>
      </c>
      <c r="BJ704" s="3">
        <v>8551614.5274999999</v>
      </c>
      <c r="BK704" s="3">
        <v>6124293.0800000001</v>
      </c>
      <c r="BL704" s="3">
        <v>507446.07</v>
      </c>
      <c r="BM704" s="3">
        <v>8694393.6500000004</v>
      </c>
      <c r="BN704" s="53">
        <v>1.2244611697117225</v>
      </c>
      <c r="BO704" s="54">
        <v>3.0777430000000002E-4</v>
      </c>
      <c r="BP704" s="70">
        <v>7740</v>
      </c>
      <c r="BQ704" s="71"/>
      <c r="BR704" s="70"/>
      <c r="BS704" s="72"/>
      <c r="BT704" s="72"/>
      <c r="BU704" s="70">
        <v>31064225</v>
      </c>
      <c r="BV704" s="70">
        <v>1417079</v>
      </c>
      <c r="BW704" s="74">
        <v>5291456</v>
      </c>
      <c r="BX704" s="70">
        <v>37772760</v>
      </c>
    </row>
    <row r="705" spans="1:76" x14ac:dyDescent="0.3">
      <c r="A705" s="73" t="s">
        <v>10</v>
      </c>
      <c r="B705" s="2" t="s">
        <v>69</v>
      </c>
      <c r="C705" s="2" t="s">
        <v>74</v>
      </c>
      <c r="D705" s="2" t="s">
        <v>21</v>
      </c>
      <c r="E705" s="2" t="s">
        <v>15</v>
      </c>
      <c r="F705" s="17" t="str">
        <f>+Tabela1[[#This Row],[WK]]&amp;Tabela1[[#This Row],[PK]]&amp;Tabela1[[#This Row],[GK]]</f>
        <v>101305</v>
      </c>
      <c r="G705" s="2" t="s">
        <v>686</v>
      </c>
      <c r="H705" s="3">
        <v>57484996.799999997</v>
      </c>
      <c r="I705" s="4">
        <v>1.125</v>
      </c>
      <c r="J705" s="3">
        <v>64670621.399999999</v>
      </c>
      <c r="K705" s="4">
        <v>7.0000000000000007E-2</v>
      </c>
      <c r="L705" s="3">
        <v>4526943</v>
      </c>
      <c r="M705" s="3"/>
      <c r="N705" s="5"/>
      <c r="O705" s="3">
        <v>4141490.8099999996</v>
      </c>
      <c r="P705" s="4">
        <v>1.125</v>
      </c>
      <c r="Q705" s="3">
        <v>4659177.16</v>
      </c>
      <c r="R705" s="4">
        <v>1.6E-2</v>
      </c>
      <c r="S705" s="3">
        <v>74547</v>
      </c>
      <c r="T705" s="3"/>
      <c r="U705" s="5"/>
      <c r="V705" s="3">
        <v>2902476</v>
      </c>
      <c r="W705" s="5"/>
      <c r="X705" s="3">
        <v>5504759</v>
      </c>
      <c r="Y705" s="3">
        <v>294086</v>
      </c>
      <c r="Z705" s="3">
        <v>0</v>
      </c>
      <c r="AA705" s="3">
        <v>555441</v>
      </c>
      <c r="AB705" s="3">
        <v>4268000</v>
      </c>
      <c r="AC705" s="3">
        <v>387232</v>
      </c>
      <c r="AD705" s="3">
        <v>2602283</v>
      </c>
      <c r="AE705" s="3">
        <v>0</v>
      </c>
      <c r="AF705" s="3">
        <v>4526943</v>
      </c>
      <c r="AG705" s="3">
        <v>74547</v>
      </c>
      <c r="AH705" s="3">
        <v>2602283</v>
      </c>
      <c r="AI705" s="3">
        <v>2902476</v>
      </c>
      <c r="AJ705" s="3">
        <v>455675</v>
      </c>
      <c r="AK705" s="3">
        <v>455675</v>
      </c>
      <c r="AL705" s="3">
        <v>185365</v>
      </c>
      <c r="AM705" s="3">
        <v>270310</v>
      </c>
      <c r="AN705" s="3">
        <v>-640447</v>
      </c>
      <c r="AO705" s="3">
        <v>0</v>
      </c>
      <c r="AP705" s="3">
        <v>640447</v>
      </c>
      <c r="AQ705" s="3">
        <v>0</v>
      </c>
      <c r="AR705" s="3">
        <f>Tabela1[[#This Row],[Potrzeby finansowe 2027
w tym:]]+Tabela1[[#This Row],[Rozliczenie 2025 potrz. fin.]]</f>
        <v>5504759</v>
      </c>
      <c r="AS705" s="3">
        <v>0</v>
      </c>
      <c r="AT705" s="3">
        <v>0</v>
      </c>
      <c r="AU705" s="3"/>
      <c r="AV705" s="3"/>
      <c r="AW705" s="3"/>
      <c r="AX705" s="3"/>
      <c r="AY705" s="3"/>
      <c r="AZ705" s="3"/>
      <c r="BA705" s="3">
        <v>0</v>
      </c>
      <c r="BB705" s="3">
        <v>0</v>
      </c>
      <c r="BC705" s="3">
        <v>0</v>
      </c>
      <c r="BD705" s="3">
        <v>0</v>
      </c>
      <c r="BE705" s="3">
        <v>0</v>
      </c>
      <c r="BF705" s="3">
        <v>0</v>
      </c>
      <c r="BG705" s="3">
        <v>377782</v>
      </c>
      <c r="BH705" s="3">
        <v>1689</v>
      </c>
      <c r="BI705" s="3">
        <v>177659</v>
      </c>
      <c r="BJ705" s="3">
        <v>2730053.9924999997</v>
      </c>
      <c r="BK705" s="3">
        <v>1776395.9899999998</v>
      </c>
      <c r="BL705" s="3">
        <v>107191.22</v>
      </c>
      <c r="BM705" s="3">
        <v>3600249.57</v>
      </c>
      <c r="BN705" s="53">
        <v>0.96220027419490228</v>
      </c>
      <c r="BO705" s="54">
        <v>7.2145399999999995E-5</v>
      </c>
      <c r="BP705" s="70">
        <v>1814</v>
      </c>
      <c r="BQ705" s="71"/>
      <c r="BR705" s="70"/>
      <c r="BS705" s="72"/>
      <c r="BT705" s="72"/>
      <c r="BU705" s="70">
        <v>4526943</v>
      </c>
      <c r="BV705" s="70">
        <v>74547</v>
      </c>
      <c r="BW705" s="74">
        <v>2602283</v>
      </c>
      <c r="BX705" s="70">
        <v>7203773</v>
      </c>
    </row>
    <row r="706" spans="1:76" x14ac:dyDescent="0.3">
      <c r="A706" s="73" t="s">
        <v>10</v>
      </c>
      <c r="B706" s="2" t="s">
        <v>69</v>
      </c>
      <c r="C706" s="2" t="s">
        <v>74</v>
      </c>
      <c r="D706" s="2" t="s">
        <v>23</v>
      </c>
      <c r="E706" s="2" t="s">
        <v>15</v>
      </c>
      <c r="F706" s="17" t="str">
        <f>+Tabela1[[#This Row],[WK]]&amp;Tabela1[[#This Row],[PK]]&amp;Tabela1[[#This Row],[GK]]</f>
        <v>101306</v>
      </c>
      <c r="G706" s="2" t="s">
        <v>687</v>
      </c>
      <c r="H706" s="3">
        <v>132391385.93000001</v>
      </c>
      <c r="I706" s="4">
        <v>1.125</v>
      </c>
      <c r="J706" s="3">
        <v>148940309.16999999</v>
      </c>
      <c r="K706" s="4">
        <v>7.0000000000000007E-2</v>
      </c>
      <c r="L706" s="3">
        <v>10425822</v>
      </c>
      <c r="M706" s="3"/>
      <c r="N706" s="5"/>
      <c r="O706" s="3">
        <v>6493129.3500000006</v>
      </c>
      <c r="P706" s="4">
        <v>1.125</v>
      </c>
      <c r="Q706" s="3">
        <v>7304770.5199999996</v>
      </c>
      <c r="R706" s="4">
        <v>1.6E-2</v>
      </c>
      <c r="S706" s="3">
        <v>116876</v>
      </c>
      <c r="T706" s="3"/>
      <c r="U706" s="5"/>
      <c r="V706" s="3">
        <v>7623792</v>
      </c>
      <c r="W706" s="5"/>
      <c r="X706" s="3">
        <v>21068042</v>
      </c>
      <c r="Y706" s="3">
        <v>7654779</v>
      </c>
      <c r="Z706" s="3">
        <v>57930</v>
      </c>
      <c r="AA706" s="3">
        <v>914780</v>
      </c>
      <c r="AB706" s="3">
        <v>12359454</v>
      </c>
      <c r="AC706" s="3">
        <v>81099</v>
      </c>
      <c r="AD706" s="3">
        <v>13132085</v>
      </c>
      <c r="AE706" s="3">
        <v>0</v>
      </c>
      <c r="AF706" s="3">
        <v>10425822</v>
      </c>
      <c r="AG706" s="3">
        <v>116876</v>
      </c>
      <c r="AH706" s="3">
        <v>13132085</v>
      </c>
      <c r="AI706" s="3">
        <v>7623792</v>
      </c>
      <c r="AJ706" s="3">
        <v>1290795</v>
      </c>
      <c r="AK706" s="3">
        <v>978629</v>
      </c>
      <c r="AL706" s="3">
        <v>466976</v>
      </c>
      <c r="AM706" s="3">
        <v>511653</v>
      </c>
      <c r="AN706" s="3">
        <v>-459511</v>
      </c>
      <c r="AO706" s="3">
        <v>0</v>
      </c>
      <c r="AP706" s="3">
        <v>147345</v>
      </c>
      <c r="AQ706" s="3">
        <v>-312166</v>
      </c>
      <c r="AR706" s="3">
        <f>Tabela1[[#This Row],[Potrzeby finansowe 2027
w tym:]]+Tabela1[[#This Row],[Rozliczenie 2025 potrz. fin.]]</f>
        <v>20755876</v>
      </c>
      <c r="AS706" s="3">
        <v>0</v>
      </c>
      <c r="AT706" s="3">
        <v>0</v>
      </c>
      <c r="AU706" s="3"/>
      <c r="AV706" s="3"/>
      <c r="AW706" s="3"/>
      <c r="AX706" s="3"/>
      <c r="AY706" s="3"/>
      <c r="AZ706" s="3"/>
      <c r="BA706" s="3">
        <v>57930</v>
      </c>
      <c r="BB706" s="3">
        <v>0</v>
      </c>
      <c r="BC706" s="3">
        <v>174.12</v>
      </c>
      <c r="BD706" s="3">
        <v>0</v>
      </c>
      <c r="BE706" s="3">
        <v>0</v>
      </c>
      <c r="BF706" s="3">
        <v>0</v>
      </c>
      <c r="BG706" s="3">
        <v>535633</v>
      </c>
      <c r="BH706" s="3">
        <v>5033</v>
      </c>
      <c r="BI706" s="3">
        <v>379147</v>
      </c>
      <c r="BJ706" s="3">
        <v>5826297.4225000003</v>
      </c>
      <c r="BK706" s="3">
        <v>3717004.0100000007</v>
      </c>
      <c r="BL706" s="3">
        <v>148793.1</v>
      </c>
      <c r="BM706" s="3">
        <v>8139587.4500000002</v>
      </c>
      <c r="BN706" s="53">
        <v>0.67625043134402141</v>
      </c>
      <c r="BO706" s="54">
        <v>2.0009739999999999E-4</v>
      </c>
      <c r="BP706" s="70">
        <v>5032</v>
      </c>
      <c r="BQ706" s="71"/>
      <c r="BR706" s="70"/>
      <c r="BS706" s="72"/>
      <c r="BT706" s="72"/>
      <c r="BU706" s="70">
        <v>10425822</v>
      </c>
      <c r="BV706" s="70">
        <v>116876</v>
      </c>
      <c r="BW706" s="74">
        <v>13132085</v>
      </c>
      <c r="BX706" s="70">
        <v>23674783</v>
      </c>
    </row>
    <row r="707" spans="1:76" x14ac:dyDescent="0.3">
      <c r="A707" s="73" t="s">
        <v>10</v>
      </c>
      <c r="B707" s="2" t="s">
        <v>69</v>
      </c>
      <c r="C707" s="2" t="s">
        <v>76</v>
      </c>
      <c r="D707" s="2" t="s">
        <v>12</v>
      </c>
      <c r="E707" s="2" t="s">
        <v>13</v>
      </c>
      <c r="F707" s="17" t="str">
        <f>+Tabela1[[#This Row],[WK]]&amp;Tabela1[[#This Row],[PK]]&amp;Tabela1[[#This Row],[GK]]</f>
        <v>101401</v>
      </c>
      <c r="G707" s="2" t="s">
        <v>688</v>
      </c>
      <c r="H707" s="3">
        <v>2146643384.8900001</v>
      </c>
      <c r="I707" s="4">
        <v>1.125</v>
      </c>
      <c r="J707" s="3">
        <v>2414973808</v>
      </c>
      <c r="K707" s="4">
        <v>7.0000000000000007E-2</v>
      </c>
      <c r="L707" s="3">
        <v>169048167</v>
      </c>
      <c r="M707" s="3"/>
      <c r="N707" s="5"/>
      <c r="O707" s="3">
        <v>436886054.58999997</v>
      </c>
      <c r="P707" s="4">
        <v>1.125</v>
      </c>
      <c r="Q707" s="3">
        <v>491496811.41000003</v>
      </c>
      <c r="R707" s="4">
        <v>1.6E-2</v>
      </c>
      <c r="S707" s="3">
        <v>7863949</v>
      </c>
      <c r="T707" s="3"/>
      <c r="U707" s="5"/>
      <c r="V707" s="3">
        <v>92388355</v>
      </c>
      <c r="W707" s="5"/>
      <c r="X707" s="3">
        <v>73350191</v>
      </c>
      <c r="Y707" s="3">
        <v>0</v>
      </c>
      <c r="Z707" s="3">
        <v>134011</v>
      </c>
      <c r="AA707" s="3">
        <v>5796619</v>
      </c>
      <c r="AB707" s="3">
        <v>67419561</v>
      </c>
      <c r="AC707" s="3">
        <v>0</v>
      </c>
      <c r="AD707" s="3">
        <v>2903850</v>
      </c>
      <c r="AE707" s="3">
        <v>0</v>
      </c>
      <c r="AF707" s="3">
        <v>169048167</v>
      </c>
      <c r="AG707" s="3">
        <v>7863949</v>
      </c>
      <c r="AH707" s="3">
        <v>2903850</v>
      </c>
      <c r="AI707" s="3">
        <v>92388355</v>
      </c>
      <c r="AJ707" s="3">
        <v>3734132</v>
      </c>
      <c r="AK707" s="3">
        <v>5896077</v>
      </c>
      <c r="AL707" s="3">
        <v>5189520</v>
      </c>
      <c r="AM707" s="3">
        <v>706557</v>
      </c>
      <c r="AN707" s="3">
        <v>2161945</v>
      </c>
      <c r="AO707" s="3">
        <v>0</v>
      </c>
      <c r="AP707" s="3">
        <v>0</v>
      </c>
      <c r="AQ707" s="3">
        <v>2161945</v>
      </c>
      <c r="AR707" s="3">
        <f>Tabela1[[#This Row],[Potrzeby finansowe 2027
w tym:]]+Tabela1[[#This Row],[Rozliczenie 2025 potrz. fin.]]</f>
        <v>75512136</v>
      </c>
      <c r="AS707" s="3">
        <v>0</v>
      </c>
      <c r="AT707" s="3">
        <v>0</v>
      </c>
      <c r="AU707" s="3"/>
      <c r="AV707" s="3"/>
      <c r="AW707" s="3"/>
      <c r="AX707" s="3"/>
      <c r="AY707" s="3"/>
      <c r="AZ707" s="3"/>
      <c r="BA707" s="3">
        <v>134011</v>
      </c>
      <c r="BB707" s="3">
        <v>0</v>
      </c>
      <c r="BC707" s="3">
        <v>0.37</v>
      </c>
      <c r="BD707" s="3">
        <v>1341.43</v>
      </c>
      <c r="BE707" s="3">
        <v>0</v>
      </c>
      <c r="BF707" s="3">
        <v>0</v>
      </c>
      <c r="BG707" s="3">
        <v>4018997</v>
      </c>
      <c r="BH707" s="3">
        <v>37764</v>
      </c>
      <c r="BI707" s="3">
        <v>1777622</v>
      </c>
      <c r="BJ707" s="3">
        <v>27316428.449999999</v>
      </c>
      <c r="BK707" s="3">
        <v>19171953.640000001</v>
      </c>
      <c r="BL707" s="3">
        <v>1123403.08</v>
      </c>
      <c r="BM707" s="3">
        <v>30331093.079999998</v>
      </c>
      <c r="BN707" s="53">
        <v>1.1562034265036421</v>
      </c>
      <c r="BO707" s="54">
        <v>1.4633350000000001E-3</v>
      </c>
      <c r="BP707" s="70">
        <v>36800</v>
      </c>
      <c r="BQ707" s="71"/>
      <c r="BR707" s="70"/>
      <c r="BS707" s="72"/>
      <c r="BT707" s="72"/>
      <c r="BU707" s="70">
        <v>169048167</v>
      </c>
      <c r="BV707" s="70">
        <v>7863949</v>
      </c>
      <c r="BW707" s="74">
        <v>2903850</v>
      </c>
      <c r="BX707" s="70">
        <v>179815966</v>
      </c>
    </row>
    <row r="708" spans="1:76" x14ac:dyDescent="0.3">
      <c r="A708" s="73" t="s">
        <v>10</v>
      </c>
      <c r="B708" s="2" t="s">
        <v>69</v>
      </c>
      <c r="C708" s="2" t="s">
        <v>76</v>
      </c>
      <c r="D708" s="2" t="s">
        <v>11</v>
      </c>
      <c r="E708" s="2" t="s">
        <v>19</v>
      </c>
      <c r="F708" s="17" t="str">
        <f>+Tabela1[[#This Row],[WK]]&amp;Tabela1[[#This Row],[PK]]&amp;Tabela1[[#This Row],[GK]]</f>
        <v>101402</v>
      </c>
      <c r="G708" s="2" t="s">
        <v>689</v>
      </c>
      <c r="H708" s="3">
        <v>500745368.58999997</v>
      </c>
      <c r="I708" s="4">
        <v>1.125</v>
      </c>
      <c r="J708" s="3">
        <v>563338539.65999997</v>
      </c>
      <c r="K708" s="4">
        <v>7.0000000000000007E-2</v>
      </c>
      <c r="L708" s="3">
        <v>39433698</v>
      </c>
      <c r="M708" s="3"/>
      <c r="N708" s="5"/>
      <c r="O708" s="3">
        <v>97351636.900000006</v>
      </c>
      <c r="P708" s="4">
        <v>1.125</v>
      </c>
      <c r="Q708" s="3">
        <v>109520591.51000001</v>
      </c>
      <c r="R708" s="4">
        <v>1.6E-2</v>
      </c>
      <c r="S708" s="3">
        <v>1752329</v>
      </c>
      <c r="T708" s="3"/>
      <c r="U708" s="5"/>
      <c r="V708" s="3">
        <v>25392479</v>
      </c>
      <c r="W708" s="5"/>
      <c r="X708" s="3">
        <v>46277828</v>
      </c>
      <c r="Y708" s="3">
        <v>10707928</v>
      </c>
      <c r="Z708" s="3">
        <v>267885</v>
      </c>
      <c r="AA708" s="3">
        <v>2629133</v>
      </c>
      <c r="AB708" s="3">
        <v>28639364</v>
      </c>
      <c r="AC708" s="3">
        <v>4033518</v>
      </c>
      <c r="AD708" s="3">
        <v>20885349</v>
      </c>
      <c r="AE708" s="3">
        <v>0</v>
      </c>
      <c r="AF708" s="3">
        <v>39433698</v>
      </c>
      <c r="AG708" s="3">
        <v>1752329</v>
      </c>
      <c r="AH708" s="3">
        <v>20885349</v>
      </c>
      <c r="AI708" s="3">
        <v>25392479</v>
      </c>
      <c r="AJ708" s="3">
        <v>3192792</v>
      </c>
      <c r="AK708" s="3">
        <v>3192792</v>
      </c>
      <c r="AL708" s="3">
        <v>1006627</v>
      </c>
      <c r="AM708" s="3">
        <v>2186165</v>
      </c>
      <c r="AN708" s="3">
        <v>1352045</v>
      </c>
      <c r="AO708" s="3">
        <v>0</v>
      </c>
      <c r="AP708" s="3">
        <v>-1352045</v>
      </c>
      <c r="AQ708" s="3">
        <v>0</v>
      </c>
      <c r="AR708" s="3">
        <f>Tabela1[[#This Row],[Potrzeby finansowe 2027
w tym:]]+Tabela1[[#This Row],[Rozliczenie 2025 potrz. fin.]]</f>
        <v>46277828</v>
      </c>
      <c r="AS708" s="3">
        <v>0</v>
      </c>
      <c r="AT708" s="3">
        <v>0</v>
      </c>
      <c r="AU708" s="3"/>
      <c r="AV708" s="3"/>
      <c r="AW708" s="3"/>
      <c r="AX708" s="3"/>
      <c r="AY708" s="3"/>
      <c r="AZ708" s="3"/>
      <c r="BA708" s="3">
        <v>267885</v>
      </c>
      <c r="BB708" s="3">
        <v>0</v>
      </c>
      <c r="BC708" s="3">
        <v>60.3</v>
      </c>
      <c r="BD708" s="3">
        <v>2482.9499999999998</v>
      </c>
      <c r="BE708" s="3">
        <v>0</v>
      </c>
      <c r="BF708" s="3">
        <v>0</v>
      </c>
      <c r="BG708" s="3">
        <v>1455030</v>
      </c>
      <c r="BH708" s="3">
        <v>13672</v>
      </c>
      <c r="BI708" s="3">
        <v>1174103</v>
      </c>
      <c r="BJ708" s="3">
        <v>18042250.710000001</v>
      </c>
      <c r="BK708" s="3">
        <v>13363170.93</v>
      </c>
      <c r="BL708" s="3">
        <v>5453244.1699999999</v>
      </c>
      <c r="BM708" s="3">
        <v>7809830.7800000012</v>
      </c>
      <c r="BN708" s="53">
        <v>0.81058728071402597</v>
      </c>
      <c r="BO708" s="54">
        <v>5.2412420000000001E-4</v>
      </c>
      <c r="BP708" s="70">
        <v>13181</v>
      </c>
      <c r="BQ708" s="71"/>
      <c r="BR708" s="70"/>
      <c r="BS708" s="72"/>
      <c r="BT708" s="72"/>
      <c r="BU708" s="70">
        <v>39433698</v>
      </c>
      <c r="BV708" s="70">
        <v>1752329</v>
      </c>
      <c r="BW708" s="74">
        <v>20885349</v>
      </c>
      <c r="BX708" s="70">
        <v>62071376</v>
      </c>
    </row>
    <row r="709" spans="1:76" x14ac:dyDescent="0.3">
      <c r="A709" s="73" t="s">
        <v>10</v>
      </c>
      <c r="B709" s="2" t="s">
        <v>69</v>
      </c>
      <c r="C709" s="2" t="s">
        <v>76</v>
      </c>
      <c r="D709" s="2" t="s">
        <v>16</v>
      </c>
      <c r="E709" s="2" t="s">
        <v>15</v>
      </c>
      <c r="F709" s="17" t="str">
        <f>+Tabela1[[#This Row],[WK]]&amp;Tabela1[[#This Row],[PK]]&amp;Tabela1[[#This Row],[GK]]</f>
        <v>101403</v>
      </c>
      <c r="G709" s="2" t="s">
        <v>690</v>
      </c>
      <c r="H709" s="3">
        <v>150921000.80000001</v>
      </c>
      <c r="I709" s="4">
        <v>1.125</v>
      </c>
      <c r="J709" s="3">
        <v>169786125.90000001</v>
      </c>
      <c r="K709" s="4">
        <v>7.0000000000000007E-2</v>
      </c>
      <c r="L709" s="3">
        <v>11885029</v>
      </c>
      <c r="M709" s="3"/>
      <c r="N709" s="5"/>
      <c r="O709" s="3">
        <v>14568316.33</v>
      </c>
      <c r="P709" s="4">
        <v>1.125</v>
      </c>
      <c r="Q709" s="3">
        <v>16389355.869999999</v>
      </c>
      <c r="R709" s="4">
        <v>1.6E-2</v>
      </c>
      <c r="S709" s="3">
        <v>262230</v>
      </c>
      <c r="T709" s="3"/>
      <c r="U709" s="5"/>
      <c r="V709" s="3">
        <v>4428342</v>
      </c>
      <c r="W709" s="5"/>
      <c r="X709" s="3">
        <v>23341183</v>
      </c>
      <c r="Y709" s="3">
        <v>6916902</v>
      </c>
      <c r="Z709" s="3">
        <v>541542</v>
      </c>
      <c r="AA709" s="3">
        <v>825866</v>
      </c>
      <c r="AB709" s="3">
        <v>12737062</v>
      </c>
      <c r="AC709" s="3">
        <v>2319811</v>
      </c>
      <c r="AD709" s="3">
        <v>18912841</v>
      </c>
      <c r="AE709" s="3">
        <v>0</v>
      </c>
      <c r="AF709" s="3">
        <v>11885029</v>
      </c>
      <c r="AG709" s="3">
        <v>262230</v>
      </c>
      <c r="AH709" s="3">
        <v>18912841</v>
      </c>
      <c r="AI709" s="3">
        <v>4428342</v>
      </c>
      <c r="AJ709" s="3">
        <v>-132113</v>
      </c>
      <c r="AK709" s="3">
        <v>-132113</v>
      </c>
      <c r="AL709" s="3">
        <v>417587</v>
      </c>
      <c r="AM709" s="3">
        <v>-549700</v>
      </c>
      <c r="AN709" s="3">
        <v>49842</v>
      </c>
      <c r="AO709" s="3">
        <v>0</v>
      </c>
      <c r="AP709" s="3">
        <v>-49842</v>
      </c>
      <c r="AQ709" s="3">
        <v>0</v>
      </c>
      <c r="AR709" s="3">
        <f>Tabela1[[#This Row],[Potrzeby finansowe 2027
w tym:]]+Tabela1[[#This Row],[Rozliczenie 2025 potrz. fin.]]</f>
        <v>23341183</v>
      </c>
      <c r="AS709" s="3">
        <v>0</v>
      </c>
      <c r="AT709" s="3">
        <v>0</v>
      </c>
      <c r="AU709" s="3"/>
      <c r="AV709" s="3"/>
      <c r="AW709" s="3"/>
      <c r="AX709" s="3"/>
      <c r="AY709" s="3"/>
      <c r="AZ709" s="3"/>
      <c r="BA709" s="3">
        <v>541542</v>
      </c>
      <c r="BB709" s="3">
        <v>0</v>
      </c>
      <c r="BC709" s="3">
        <v>3.99</v>
      </c>
      <c r="BD709" s="3">
        <v>5412.43</v>
      </c>
      <c r="BE709" s="3">
        <v>0</v>
      </c>
      <c r="BF709" s="3">
        <v>0</v>
      </c>
      <c r="BG709" s="3">
        <v>454962</v>
      </c>
      <c r="BH709" s="3">
        <v>4275</v>
      </c>
      <c r="BI709" s="3">
        <v>370904</v>
      </c>
      <c r="BJ709" s="3">
        <v>5699629.2575000003</v>
      </c>
      <c r="BK709" s="3">
        <v>2600093.9700000007</v>
      </c>
      <c r="BL709" s="3">
        <v>1247917.1599999999</v>
      </c>
      <c r="BM709" s="3">
        <v>9902306.8300000001</v>
      </c>
      <c r="BN709" s="53">
        <v>0.68295608218385984</v>
      </c>
      <c r="BO709" s="54">
        <v>1.8519580000000001E-4</v>
      </c>
      <c r="BP709" s="70">
        <v>4657</v>
      </c>
      <c r="BQ709" s="71"/>
      <c r="BR709" s="70"/>
      <c r="BS709" s="72"/>
      <c r="BT709" s="72"/>
      <c r="BU709" s="70">
        <v>11885029</v>
      </c>
      <c r="BV709" s="70">
        <v>262230</v>
      </c>
      <c r="BW709" s="74">
        <v>18912841</v>
      </c>
      <c r="BX709" s="70">
        <v>31060100</v>
      </c>
    </row>
    <row r="710" spans="1:76" x14ac:dyDescent="0.3">
      <c r="A710" s="73" t="s">
        <v>10</v>
      </c>
      <c r="B710" s="2" t="s">
        <v>69</v>
      </c>
      <c r="C710" s="2" t="s">
        <v>76</v>
      </c>
      <c r="D710" s="2" t="s">
        <v>18</v>
      </c>
      <c r="E710" s="2" t="s">
        <v>15</v>
      </c>
      <c r="F710" s="17" t="str">
        <f>+Tabela1[[#This Row],[WK]]&amp;Tabela1[[#This Row],[PK]]&amp;Tabela1[[#This Row],[GK]]</f>
        <v>101404</v>
      </c>
      <c r="G710" s="2" t="s">
        <v>691</v>
      </c>
      <c r="H710" s="3">
        <v>273138064.63</v>
      </c>
      <c r="I710" s="4">
        <v>1.125</v>
      </c>
      <c r="J710" s="3">
        <v>307280322.70999998</v>
      </c>
      <c r="K710" s="4">
        <v>7.0000000000000007E-2</v>
      </c>
      <c r="L710" s="3">
        <v>21509623</v>
      </c>
      <c r="M710" s="3"/>
      <c r="N710" s="5"/>
      <c r="O710" s="3">
        <v>21315775.140000001</v>
      </c>
      <c r="P710" s="4">
        <v>1.125</v>
      </c>
      <c r="Q710" s="3">
        <v>23980247.030000001</v>
      </c>
      <c r="R710" s="4">
        <v>1.6E-2</v>
      </c>
      <c r="S710" s="3">
        <v>383684</v>
      </c>
      <c r="T710" s="3"/>
      <c r="U710" s="5"/>
      <c r="V710" s="3">
        <v>11500327</v>
      </c>
      <c r="W710" s="5"/>
      <c r="X710" s="3">
        <v>26478559</v>
      </c>
      <c r="Y710" s="3">
        <v>4977252</v>
      </c>
      <c r="Z710" s="3">
        <v>101852</v>
      </c>
      <c r="AA710" s="3">
        <v>1382470</v>
      </c>
      <c r="AB710" s="3">
        <v>15075719</v>
      </c>
      <c r="AC710" s="3">
        <v>4941266</v>
      </c>
      <c r="AD710" s="3">
        <v>14978232</v>
      </c>
      <c r="AE710" s="3">
        <v>0</v>
      </c>
      <c r="AF710" s="3">
        <v>21509623</v>
      </c>
      <c r="AG710" s="3">
        <v>383684</v>
      </c>
      <c r="AH710" s="3">
        <v>14978232</v>
      </c>
      <c r="AI710" s="3">
        <v>11500327</v>
      </c>
      <c r="AJ710" s="3">
        <v>1071603</v>
      </c>
      <c r="AK710" s="3">
        <v>1071603</v>
      </c>
      <c r="AL710" s="3">
        <v>593981</v>
      </c>
      <c r="AM710" s="3">
        <v>477622</v>
      </c>
      <c r="AN710" s="3">
        <v>0</v>
      </c>
      <c r="AO710" s="3">
        <v>0</v>
      </c>
      <c r="AP710" s="3">
        <v>0</v>
      </c>
      <c r="AQ710" s="3">
        <v>0</v>
      </c>
      <c r="AR710" s="3">
        <f>Tabela1[[#This Row],[Potrzeby finansowe 2027
w tym:]]+Tabela1[[#This Row],[Rozliczenie 2025 potrz. fin.]]</f>
        <v>26478559</v>
      </c>
      <c r="AS710" s="3">
        <v>0</v>
      </c>
      <c r="AT710" s="3">
        <v>0</v>
      </c>
      <c r="AU710" s="3"/>
      <c r="AV710" s="3"/>
      <c r="AW710" s="3"/>
      <c r="AX710" s="3"/>
      <c r="AY710" s="3"/>
      <c r="AZ710" s="3"/>
      <c r="BA710" s="3">
        <v>101852</v>
      </c>
      <c r="BB710" s="3">
        <v>0</v>
      </c>
      <c r="BC710" s="3">
        <v>2.85</v>
      </c>
      <c r="BD710" s="3">
        <v>1010.96</v>
      </c>
      <c r="BE710" s="3">
        <v>0</v>
      </c>
      <c r="BF710" s="3">
        <v>0</v>
      </c>
      <c r="BG710" s="3">
        <v>651422</v>
      </c>
      <c r="BH710" s="3">
        <v>6121</v>
      </c>
      <c r="BI710" s="3">
        <v>731048</v>
      </c>
      <c r="BJ710" s="3">
        <v>11233903.577499999</v>
      </c>
      <c r="BK710" s="3">
        <v>4727679.0499999989</v>
      </c>
      <c r="BL710" s="3">
        <v>5917149.1500000004</v>
      </c>
      <c r="BM710" s="3">
        <v>14190599.810000001</v>
      </c>
      <c r="BN710" s="53">
        <v>0.81550227096798267</v>
      </c>
      <c r="BO710" s="54">
        <v>2.5011819999999998E-4</v>
      </c>
      <c r="BP710" s="70">
        <v>6290</v>
      </c>
      <c r="BQ710" s="71"/>
      <c r="BR710" s="70"/>
      <c r="BS710" s="72"/>
      <c r="BT710" s="72"/>
      <c r="BU710" s="70">
        <v>21509623</v>
      </c>
      <c r="BV710" s="70">
        <v>383684</v>
      </c>
      <c r="BW710" s="74">
        <v>14978232</v>
      </c>
      <c r="BX710" s="70">
        <v>36871539</v>
      </c>
    </row>
    <row r="711" spans="1:76" x14ac:dyDescent="0.3">
      <c r="A711" s="73" t="s">
        <v>10</v>
      </c>
      <c r="B711" s="2" t="s">
        <v>69</v>
      </c>
      <c r="C711" s="2" t="s">
        <v>76</v>
      </c>
      <c r="D711" s="2" t="s">
        <v>21</v>
      </c>
      <c r="E711" s="2" t="s">
        <v>15</v>
      </c>
      <c r="F711" s="17" t="str">
        <f>+Tabela1[[#This Row],[WK]]&amp;Tabela1[[#This Row],[PK]]&amp;Tabela1[[#This Row],[GK]]</f>
        <v>101405</v>
      </c>
      <c r="G711" s="2" t="s">
        <v>692</v>
      </c>
      <c r="H711" s="3">
        <v>194594371.5</v>
      </c>
      <c r="I711" s="4">
        <v>1.125</v>
      </c>
      <c r="J711" s="3">
        <v>218918667.94</v>
      </c>
      <c r="K711" s="4">
        <v>7.0000000000000007E-2</v>
      </c>
      <c r="L711" s="3">
        <v>15324307</v>
      </c>
      <c r="M711" s="3"/>
      <c r="N711" s="5"/>
      <c r="O711" s="3">
        <v>3772936.11</v>
      </c>
      <c r="P711" s="4">
        <v>1.125</v>
      </c>
      <c r="Q711" s="3">
        <v>4244553.12</v>
      </c>
      <c r="R711" s="4">
        <v>1.6E-2</v>
      </c>
      <c r="S711" s="3">
        <v>67913</v>
      </c>
      <c r="T711" s="3"/>
      <c r="U711" s="5"/>
      <c r="V711" s="3">
        <v>9196195</v>
      </c>
      <c r="W711" s="5"/>
      <c r="X711" s="3">
        <v>20224257</v>
      </c>
      <c r="Y711" s="3">
        <v>5073233</v>
      </c>
      <c r="Z711" s="3">
        <v>429163</v>
      </c>
      <c r="AA711" s="3">
        <v>1135658</v>
      </c>
      <c r="AB711" s="3">
        <v>10355512</v>
      </c>
      <c r="AC711" s="3">
        <v>3230691</v>
      </c>
      <c r="AD711" s="3">
        <v>11028062</v>
      </c>
      <c r="AE711" s="3">
        <v>0</v>
      </c>
      <c r="AF711" s="3">
        <v>15324307</v>
      </c>
      <c r="AG711" s="3">
        <v>67913</v>
      </c>
      <c r="AH711" s="3">
        <v>11028062</v>
      </c>
      <c r="AI711" s="3">
        <v>9196195</v>
      </c>
      <c r="AJ711" s="3">
        <v>-44003</v>
      </c>
      <c r="AK711" s="3">
        <v>-44003</v>
      </c>
      <c r="AL711" s="3">
        <v>613514</v>
      </c>
      <c r="AM711" s="3">
        <v>-657517</v>
      </c>
      <c r="AN711" s="3">
        <v>-22161</v>
      </c>
      <c r="AO711" s="3">
        <v>0</v>
      </c>
      <c r="AP711" s="3">
        <v>22161</v>
      </c>
      <c r="AQ711" s="3">
        <v>0</v>
      </c>
      <c r="AR711" s="3">
        <f>Tabela1[[#This Row],[Potrzeby finansowe 2027
w tym:]]+Tabela1[[#This Row],[Rozliczenie 2025 potrz. fin.]]</f>
        <v>20224257</v>
      </c>
      <c r="AS711" s="3">
        <v>0</v>
      </c>
      <c r="AT711" s="3">
        <v>0</v>
      </c>
      <c r="AU711" s="3"/>
      <c r="AV711" s="3"/>
      <c r="AW711" s="3"/>
      <c r="AX711" s="3"/>
      <c r="AY711" s="3"/>
      <c r="AZ711" s="3"/>
      <c r="BA711" s="3">
        <v>429163</v>
      </c>
      <c r="BB711" s="3">
        <v>0</v>
      </c>
      <c r="BC711" s="3">
        <v>0</v>
      </c>
      <c r="BD711" s="3">
        <v>4299.8</v>
      </c>
      <c r="BE711" s="3">
        <v>0</v>
      </c>
      <c r="BF711" s="3">
        <v>0</v>
      </c>
      <c r="BG711" s="3">
        <v>552022</v>
      </c>
      <c r="BH711" s="3">
        <v>5187</v>
      </c>
      <c r="BI711" s="3">
        <v>583636</v>
      </c>
      <c r="BJ711" s="3">
        <v>8968635.7575000003</v>
      </c>
      <c r="BK711" s="3">
        <v>5604984.4100000001</v>
      </c>
      <c r="BL711" s="3">
        <v>2504713.1800000002</v>
      </c>
      <c r="BM711" s="3">
        <v>8445179.0299999993</v>
      </c>
      <c r="BN711" s="53">
        <v>0.76524812773378847</v>
      </c>
      <c r="BO711" s="54">
        <v>1.9321529999999999E-4</v>
      </c>
      <c r="BP711" s="70">
        <v>4859</v>
      </c>
      <c r="BQ711" s="71"/>
      <c r="BR711" s="70"/>
      <c r="BS711" s="72"/>
      <c r="BT711" s="72"/>
      <c r="BU711" s="70">
        <v>15324307</v>
      </c>
      <c r="BV711" s="70">
        <v>67913</v>
      </c>
      <c r="BW711" s="74">
        <v>11028062</v>
      </c>
      <c r="BX711" s="70">
        <v>26420282</v>
      </c>
    </row>
    <row r="712" spans="1:76" x14ac:dyDescent="0.3">
      <c r="A712" s="73" t="s">
        <v>10</v>
      </c>
      <c r="B712" s="2" t="s">
        <v>69</v>
      </c>
      <c r="C712" s="2" t="s">
        <v>76</v>
      </c>
      <c r="D712" s="2" t="s">
        <v>23</v>
      </c>
      <c r="E712" s="2" t="s">
        <v>15</v>
      </c>
      <c r="F712" s="17" t="str">
        <f>+Tabela1[[#This Row],[WK]]&amp;Tabela1[[#This Row],[PK]]&amp;Tabela1[[#This Row],[GK]]</f>
        <v>101406</v>
      </c>
      <c r="G712" s="2" t="s">
        <v>693</v>
      </c>
      <c r="H712" s="3">
        <v>142627381.88</v>
      </c>
      <c r="I712" s="4">
        <v>1.125</v>
      </c>
      <c r="J712" s="3">
        <v>160455804.62</v>
      </c>
      <c r="K712" s="4">
        <v>7.0000000000000007E-2</v>
      </c>
      <c r="L712" s="3">
        <v>11231906</v>
      </c>
      <c r="M712" s="3"/>
      <c r="N712" s="5"/>
      <c r="O712" s="3">
        <v>2652329.38</v>
      </c>
      <c r="P712" s="4">
        <v>1.125</v>
      </c>
      <c r="Q712" s="3">
        <v>2983870.55</v>
      </c>
      <c r="R712" s="4">
        <v>1.6E-2</v>
      </c>
      <c r="S712" s="3">
        <v>47742</v>
      </c>
      <c r="T712" s="3"/>
      <c r="U712" s="5"/>
      <c r="V712" s="3">
        <v>8086083</v>
      </c>
      <c r="W712" s="5"/>
      <c r="X712" s="3">
        <v>24540007</v>
      </c>
      <c r="Y712" s="3">
        <v>11142415</v>
      </c>
      <c r="Z712" s="3">
        <v>19678</v>
      </c>
      <c r="AA712" s="3">
        <v>1002721</v>
      </c>
      <c r="AB712" s="3">
        <v>11706023</v>
      </c>
      <c r="AC712" s="3">
        <v>669170</v>
      </c>
      <c r="AD712" s="3">
        <v>16488843</v>
      </c>
      <c r="AE712" s="3">
        <v>0</v>
      </c>
      <c r="AF712" s="3">
        <v>11231906</v>
      </c>
      <c r="AG712" s="3">
        <v>47742</v>
      </c>
      <c r="AH712" s="3">
        <v>16488843</v>
      </c>
      <c r="AI712" s="3">
        <v>8086083</v>
      </c>
      <c r="AJ712" s="3">
        <v>330212</v>
      </c>
      <c r="AK712" s="3">
        <v>365131</v>
      </c>
      <c r="AL712" s="3">
        <v>770260</v>
      </c>
      <c r="AM712" s="3">
        <v>-405129</v>
      </c>
      <c r="AN712" s="3">
        <v>332080</v>
      </c>
      <c r="AO712" s="3">
        <v>0</v>
      </c>
      <c r="AP712" s="3">
        <v>-297161</v>
      </c>
      <c r="AQ712" s="3">
        <v>34919</v>
      </c>
      <c r="AR712" s="3">
        <f>Tabela1[[#This Row],[Potrzeby finansowe 2027
w tym:]]+Tabela1[[#This Row],[Rozliczenie 2025 potrz. fin.]]</f>
        <v>24574926</v>
      </c>
      <c r="AS712" s="3">
        <v>0</v>
      </c>
      <c r="AT712" s="3">
        <v>0</v>
      </c>
      <c r="AU712" s="3"/>
      <c r="AV712" s="3"/>
      <c r="AW712" s="3"/>
      <c r="AX712" s="3"/>
      <c r="AY712" s="3"/>
      <c r="AZ712" s="3"/>
      <c r="BA712" s="3">
        <v>19678</v>
      </c>
      <c r="BB712" s="3">
        <v>0</v>
      </c>
      <c r="BC712" s="3">
        <v>0</v>
      </c>
      <c r="BD712" s="3">
        <v>12.51</v>
      </c>
      <c r="BE712" s="3">
        <v>369.28</v>
      </c>
      <c r="BF712" s="3">
        <v>0</v>
      </c>
      <c r="BG712" s="3">
        <v>524458</v>
      </c>
      <c r="BH712" s="3">
        <v>4928</v>
      </c>
      <c r="BI712" s="3">
        <v>478263</v>
      </c>
      <c r="BJ712" s="3">
        <v>7349397.897499999</v>
      </c>
      <c r="BK712" s="3">
        <v>4504719.459999999</v>
      </c>
      <c r="BL712" s="3">
        <v>445523.26</v>
      </c>
      <c r="BM712" s="3">
        <v>10487667.23</v>
      </c>
      <c r="BN712" s="53">
        <v>0.55705958609626671</v>
      </c>
      <c r="BO712" s="54">
        <v>2.050865E-4</v>
      </c>
      <c r="BP712" s="70">
        <v>5158</v>
      </c>
      <c r="BQ712" s="71"/>
      <c r="BR712" s="70"/>
      <c r="BS712" s="72"/>
      <c r="BT712" s="72"/>
      <c r="BU712" s="70">
        <v>11231906</v>
      </c>
      <c r="BV712" s="70">
        <v>47742</v>
      </c>
      <c r="BW712" s="74">
        <v>16488843</v>
      </c>
      <c r="BX712" s="70">
        <v>27768491</v>
      </c>
    </row>
    <row r="713" spans="1:76" x14ac:dyDescent="0.3">
      <c r="A713" s="73" t="s">
        <v>10</v>
      </c>
      <c r="B713" s="2" t="s">
        <v>69</v>
      </c>
      <c r="C713" s="2" t="s">
        <v>76</v>
      </c>
      <c r="D713" s="2" t="s">
        <v>30</v>
      </c>
      <c r="E713" s="2" t="s">
        <v>15</v>
      </c>
      <c r="F713" s="17" t="str">
        <f>+Tabela1[[#This Row],[WK]]&amp;Tabela1[[#This Row],[PK]]&amp;Tabela1[[#This Row],[GK]]</f>
        <v>101407</v>
      </c>
      <c r="G713" s="2" t="s">
        <v>694</v>
      </c>
      <c r="H713" s="3">
        <v>86637413.129999995</v>
      </c>
      <c r="I713" s="4">
        <v>1.125</v>
      </c>
      <c r="J713" s="3">
        <v>97467089.769999996</v>
      </c>
      <c r="K713" s="4">
        <v>7.0000000000000007E-2</v>
      </c>
      <c r="L713" s="3">
        <v>6822696</v>
      </c>
      <c r="M713" s="3"/>
      <c r="N713" s="5"/>
      <c r="O713" s="3">
        <v>3329242.92</v>
      </c>
      <c r="P713" s="4">
        <v>1.125</v>
      </c>
      <c r="Q713" s="3">
        <v>3745398.29</v>
      </c>
      <c r="R713" s="4">
        <v>1.6E-2</v>
      </c>
      <c r="S713" s="3">
        <v>59926</v>
      </c>
      <c r="T713" s="3"/>
      <c r="U713" s="5"/>
      <c r="V713" s="3">
        <v>3564273</v>
      </c>
      <c r="W713" s="5"/>
      <c r="X713" s="3">
        <v>11678559</v>
      </c>
      <c r="Y713" s="3">
        <v>3372288</v>
      </c>
      <c r="Z713" s="3">
        <v>447452</v>
      </c>
      <c r="AA713" s="3">
        <v>917006</v>
      </c>
      <c r="AB713" s="3">
        <v>5011918</v>
      </c>
      <c r="AC713" s="3">
        <v>1929895</v>
      </c>
      <c r="AD713" s="3">
        <v>8114286</v>
      </c>
      <c r="AE713" s="3">
        <v>0</v>
      </c>
      <c r="AF713" s="3">
        <v>6822696</v>
      </c>
      <c r="AG713" s="3">
        <v>59926</v>
      </c>
      <c r="AH713" s="3">
        <v>8114286</v>
      </c>
      <c r="AI713" s="3">
        <v>3564273</v>
      </c>
      <c r="AJ713" s="3">
        <v>1310438</v>
      </c>
      <c r="AK713" s="3">
        <v>1310438</v>
      </c>
      <c r="AL713" s="3">
        <v>-89384</v>
      </c>
      <c r="AM713" s="3">
        <v>1399822</v>
      </c>
      <c r="AN713" s="3">
        <v>8775</v>
      </c>
      <c r="AO713" s="3">
        <v>0</v>
      </c>
      <c r="AP713" s="3">
        <v>-8775</v>
      </c>
      <c r="AQ713" s="3">
        <v>0</v>
      </c>
      <c r="AR713" s="3">
        <f>Tabela1[[#This Row],[Potrzeby finansowe 2027
w tym:]]+Tabela1[[#This Row],[Rozliczenie 2025 potrz. fin.]]</f>
        <v>11678559</v>
      </c>
      <c r="AS713" s="3">
        <v>0</v>
      </c>
      <c r="AT713" s="3">
        <v>0</v>
      </c>
      <c r="AU713" s="3"/>
      <c r="AV713" s="3"/>
      <c r="AW713" s="3"/>
      <c r="AX713" s="3"/>
      <c r="AY713" s="3"/>
      <c r="AZ713" s="3"/>
      <c r="BA713" s="3">
        <v>447452</v>
      </c>
      <c r="BB713" s="3">
        <v>0</v>
      </c>
      <c r="BC713" s="3">
        <v>0</v>
      </c>
      <c r="BD713" s="3">
        <v>4483.04</v>
      </c>
      <c r="BE713" s="3">
        <v>0</v>
      </c>
      <c r="BF713" s="3">
        <v>0</v>
      </c>
      <c r="BG713" s="3">
        <v>377782</v>
      </c>
      <c r="BH713" s="3">
        <v>2702</v>
      </c>
      <c r="BI713" s="3">
        <v>539224</v>
      </c>
      <c r="BJ713" s="3">
        <v>8286166.9800000004</v>
      </c>
      <c r="BK713" s="3">
        <v>3990281.1500000004</v>
      </c>
      <c r="BL713" s="3">
        <v>3526558.35</v>
      </c>
      <c r="BM713" s="3">
        <v>10130426.619999999</v>
      </c>
      <c r="BN713" s="53">
        <v>0.7166634024416404</v>
      </c>
      <c r="BO713" s="54">
        <v>1.027881E-4</v>
      </c>
      <c r="BP713" s="70">
        <v>2585</v>
      </c>
      <c r="BQ713" s="71"/>
      <c r="BR713" s="70"/>
      <c r="BS713" s="72"/>
      <c r="BT713" s="72"/>
      <c r="BU713" s="70">
        <v>6822696</v>
      </c>
      <c r="BV713" s="70">
        <v>59926</v>
      </c>
      <c r="BW713" s="74">
        <v>8114286</v>
      </c>
      <c r="BX713" s="70">
        <v>14996908</v>
      </c>
    </row>
    <row r="714" spans="1:76" x14ac:dyDescent="0.3">
      <c r="A714" s="73" t="s">
        <v>10</v>
      </c>
      <c r="B714" s="2" t="s">
        <v>69</v>
      </c>
      <c r="C714" s="2" t="s">
        <v>76</v>
      </c>
      <c r="D714" s="2" t="s">
        <v>54</v>
      </c>
      <c r="E714" s="2" t="s">
        <v>15</v>
      </c>
      <c r="F714" s="17" t="str">
        <f>+Tabela1[[#This Row],[WK]]&amp;Tabela1[[#This Row],[PK]]&amp;Tabela1[[#This Row],[GK]]</f>
        <v>101408</v>
      </c>
      <c r="G714" s="2" t="s">
        <v>688</v>
      </c>
      <c r="H714" s="3">
        <v>506191238.61000001</v>
      </c>
      <c r="I714" s="4">
        <v>1.125</v>
      </c>
      <c r="J714" s="3">
        <v>569465143.44000006</v>
      </c>
      <c r="K714" s="4">
        <v>7.0000000000000007E-2</v>
      </c>
      <c r="L714" s="3">
        <v>39862560</v>
      </c>
      <c r="M714" s="3"/>
      <c r="N714" s="5"/>
      <c r="O714" s="3">
        <v>57611449.109999999</v>
      </c>
      <c r="P714" s="4">
        <v>1.125</v>
      </c>
      <c r="Q714" s="3">
        <v>64812880.25</v>
      </c>
      <c r="R714" s="4">
        <v>1.6E-2</v>
      </c>
      <c r="S714" s="3">
        <v>1037006</v>
      </c>
      <c r="T714" s="3"/>
      <c r="U714" s="5"/>
      <c r="V714" s="3">
        <v>23643644</v>
      </c>
      <c r="W714" s="5"/>
      <c r="X714" s="3">
        <v>35059664</v>
      </c>
      <c r="Y714" s="3">
        <v>0</v>
      </c>
      <c r="Z714" s="3">
        <v>701174</v>
      </c>
      <c r="AA714" s="3">
        <v>1680787</v>
      </c>
      <c r="AB714" s="3">
        <v>22754941</v>
      </c>
      <c r="AC714" s="3">
        <v>9922762</v>
      </c>
      <c r="AD714" s="3">
        <v>11416021</v>
      </c>
      <c r="AE714" s="3">
        <v>0</v>
      </c>
      <c r="AF714" s="3">
        <v>39862560</v>
      </c>
      <c r="AG714" s="3">
        <v>1037006</v>
      </c>
      <c r="AH714" s="3">
        <v>11416021</v>
      </c>
      <c r="AI714" s="3">
        <v>23643644</v>
      </c>
      <c r="AJ714" s="3">
        <v>563943</v>
      </c>
      <c r="AK714" s="3">
        <v>563943</v>
      </c>
      <c r="AL714" s="3">
        <v>2026180</v>
      </c>
      <c r="AM714" s="3">
        <v>-1462237</v>
      </c>
      <c r="AN714" s="3">
        <v>272632</v>
      </c>
      <c r="AO714" s="3">
        <v>0</v>
      </c>
      <c r="AP714" s="3">
        <v>-272632</v>
      </c>
      <c r="AQ714" s="3">
        <v>0</v>
      </c>
      <c r="AR714" s="3">
        <f>Tabela1[[#This Row],[Potrzeby finansowe 2027
w tym:]]+Tabela1[[#This Row],[Rozliczenie 2025 potrz. fin.]]</f>
        <v>35059664</v>
      </c>
      <c r="AS714" s="3">
        <v>0</v>
      </c>
      <c r="AT714" s="3">
        <v>0</v>
      </c>
      <c r="AU714" s="3"/>
      <c r="AV714" s="3"/>
      <c r="AW714" s="3"/>
      <c r="AX714" s="3"/>
      <c r="AY714" s="3"/>
      <c r="AZ714" s="3"/>
      <c r="BA714" s="3">
        <v>701174</v>
      </c>
      <c r="BB714" s="3">
        <v>0</v>
      </c>
      <c r="BC714" s="3">
        <v>56.34</v>
      </c>
      <c r="BD714" s="3">
        <v>6837.29</v>
      </c>
      <c r="BE714" s="3">
        <v>0</v>
      </c>
      <c r="BF714" s="3">
        <v>0</v>
      </c>
      <c r="BG714" s="3">
        <v>1156084</v>
      </c>
      <c r="BH714" s="3">
        <v>10863</v>
      </c>
      <c r="BI714" s="3">
        <v>524703</v>
      </c>
      <c r="BJ714" s="3">
        <v>8063031.7749999994</v>
      </c>
      <c r="BK714" s="3">
        <v>5129300.9399999995</v>
      </c>
      <c r="BL714" s="3">
        <v>1510976.69</v>
      </c>
      <c r="BM714" s="3">
        <v>8712969.9600000009</v>
      </c>
      <c r="BN714" s="53">
        <v>1.1429730561539968</v>
      </c>
      <c r="BO714" s="54">
        <v>3.5844829999999997E-4</v>
      </c>
      <c r="BP714" s="70">
        <v>9015</v>
      </c>
      <c r="BQ714" s="71"/>
      <c r="BR714" s="70"/>
      <c r="BS714" s="72"/>
      <c r="BT714" s="72"/>
      <c r="BU714" s="70">
        <v>39862560</v>
      </c>
      <c r="BV714" s="70">
        <v>1037006</v>
      </c>
      <c r="BW714" s="74">
        <v>11416021</v>
      </c>
      <c r="BX714" s="70">
        <v>52315587</v>
      </c>
    </row>
    <row r="715" spans="1:76" x14ac:dyDescent="0.3">
      <c r="A715" s="73" t="s">
        <v>10</v>
      </c>
      <c r="B715" s="2" t="s">
        <v>69</v>
      </c>
      <c r="C715" s="2" t="s">
        <v>76</v>
      </c>
      <c r="D715" s="2" t="s">
        <v>56</v>
      </c>
      <c r="E715" s="2" t="s">
        <v>19</v>
      </c>
      <c r="F715" s="17" t="str">
        <f>+Tabela1[[#This Row],[WK]]&amp;Tabela1[[#This Row],[PK]]&amp;Tabela1[[#This Row],[GK]]</f>
        <v>101409</v>
      </c>
      <c r="G715" s="2" t="s">
        <v>695</v>
      </c>
      <c r="H715" s="3">
        <v>431796975.86000001</v>
      </c>
      <c r="I715" s="4">
        <v>1.125</v>
      </c>
      <c r="J715" s="3">
        <v>485771597.83999997</v>
      </c>
      <c r="K715" s="4">
        <v>7.0000000000000007E-2</v>
      </c>
      <c r="L715" s="3">
        <v>34004012</v>
      </c>
      <c r="M715" s="3"/>
      <c r="N715" s="5"/>
      <c r="O715" s="3">
        <v>14331682.850000001</v>
      </c>
      <c r="P715" s="4">
        <v>1.125</v>
      </c>
      <c r="Q715" s="3">
        <v>16123143.210000001</v>
      </c>
      <c r="R715" s="4">
        <v>1.6E-2</v>
      </c>
      <c r="S715" s="3">
        <v>257970</v>
      </c>
      <c r="T715" s="3"/>
      <c r="U715" s="5"/>
      <c r="V715" s="3">
        <v>23212232</v>
      </c>
      <c r="W715" s="5"/>
      <c r="X715" s="3">
        <v>43762946</v>
      </c>
      <c r="Y715" s="3">
        <v>16130834</v>
      </c>
      <c r="Z715" s="3">
        <v>991693</v>
      </c>
      <c r="AA715" s="3">
        <v>1906574</v>
      </c>
      <c r="AB715" s="3">
        <v>24733845</v>
      </c>
      <c r="AC715" s="3">
        <v>0</v>
      </c>
      <c r="AD715" s="3">
        <v>19790851</v>
      </c>
      <c r="AE715" s="3">
        <v>0</v>
      </c>
      <c r="AF715" s="3">
        <v>34004012</v>
      </c>
      <c r="AG715" s="3">
        <v>257970</v>
      </c>
      <c r="AH715" s="3">
        <v>19790851</v>
      </c>
      <c r="AI715" s="3">
        <v>23212232</v>
      </c>
      <c r="AJ715" s="3">
        <v>789883</v>
      </c>
      <c r="AK715" s="3">
        <v>30020</v>
      </c>
      <c r="AL715" s="3">
        <v>1677351</v>
      </c>
      <c r="AM715" s="3">
        <v>-1647331</v>
      </c>
      <c r="AN715" s="3">
        <v>-875239</v>
      </c>
      <c r="AO715" s="3">
        <v>0</v>
      </c>
      <c r="AP715" s="3">
        <v>115376</v>
      </c>
      <c r="AQ715" s="3">
        <v>-759863</v>
      </c>
      <c r="AR715" s="3">
        <f>Tabela1[[#This Row],[Potrzeby finansowe 2027
w tym:]]+Tabela1[[#This Row],[Rozliczenie 2025 potrz. fin.]]</f>
        <v>43003083</v>
      </c>
      <c r="AS715" s="3">
        <v>0</v>
      </c>
      <c r="AT715" s="3">
        <v>0</v>
      </c>
      <c r="AU715" s="3"/>
      <c r="AV715" s="3"/>
      <c r="AW715" s="3"/>
      <c r="AX715" s="3"/>
      <c r="AY715" s="3"/>
      <c r="AZ715" s="3"/>
      <c r="BA715" s="3">
        <v>991693</v>
      </c>
      <c r="BB715" s="3">
        <v>0</v>
      </c>
      <c r="BC715" s="3">
        <v>1289.55</v>
      </c>
      <c r="BD715" s="3">
        <v>5602.97</v>
      </c>
      <c r="BE715" s="3">
        <v>68.67</v>
      </c>
      <c r="BF715" s="3">
        <v>0</v>
      </c>
      <c r="BG715" s="3">
        <v>1238562</v>
      </c>
      <c r="BH715" s="3">
        <v>11638</v>
      </c>
      <c r="BI715" s="3">
        <v>668012</v>
      </c>
      <c r="BJ715" s="3">
        <v>10265239.84</v>
      </c>
      <c r="BK715" s="3">
        <v>6593948.2400000002</v>
      </c>
      <c r="BL715" s="3">
        <v>2238019.59</v>
      </c>
      <c r="BM715" s="3">
        <v>10209127.220000001</v>
      </c>
      <c r="BN715" s="53">
        <v>0.71525885304458936</v>
      </c>
      <c r="BO715" s="54">
        <v>4.8887759999999996E-4</v>
      </c>
      <c r="BP715" s="70">
        <v>12294</v>
      </c>
      <c r="BQ715" s="71"/>
      <c r="BR715" s="70"/>
      <c r="BS715" s="72"/>
      <c r="BT715" s="72"/>
      <c r="BU715" s="70">
        <v>34004012</v>
      </c>
      <c r="BV715" s="70">
        <v>257970</v>
      </c>
      <c r="BW715" s="74">
        <v>19790851</v>
      </c>
      <c r="BX715" s="70">
        <v>54052833</v>
      </c>
    </row>
    <row r="716" spans="1:76" x14ac:dyDescent="0.3">
      <c r="A716" s="73" t="s">
        <v>10</v>
      </c>
      <c r="B716" s="2" t="s">
        <v>69</v>
      </c>
      <c r="C716" s="2" t="s">
        <v>76</v>
      </c>
      <c r="D716" s="2" t="s">
        <v>69</v>
      </c>
      <c r="E716" s="2" t="s">
        <v>15</v>
      </c>
      <c r="F716" s="17" t="str">
        <f>+Tabela1[[#This Row],[WK]]&amp;Tabela1[[#This Row],[PK]]&amp;Tabela1[[#This Row],[GK]]</f>
        <v>101410</v>
      </c>
      <c r="G716" s="2" t="s">
        <v>696</v>
      </c>
      <c r="H716" s="3">
        <v>252073849.81999999</v>
      </c>
      <c r="I716" s="4">
        <v>1.125</v>
      </c>
      <c r="J716" s="3">
        <v>283583081.05000001</v>
      </c>
      <c r="K716" s="4">
        <v>7.0000000000000007E-2</v>
      </c>
      <c r="L716" s="3">
        <v>19850816</v>
      </c>
      <c r="M716" s="3"/>
      <c r="N716" s="5"/>
      <c r="O716" s="3">
        <v>53783369.689999998</v>
      </c>
      <c r="P716" s="4">
        <v>1.125</v>
      </c>
      <c r="Q716" s="3">
        <v>60506290.899999999</v>
      </c>
      <c r="R716" s="4">
        <v>1.6E-2</v>
      </c>
      <c r="S716" s="3">
        <v>968101</v>
      </c>
      <c r="T716" s="3"/>
      <c r="U716" s="5"/>
      <c r="V716" s="3">
        <v>13008780</v>
      </c>
      <c r="W716" s="5"/>
      <c r="X716" s="3">
        <v>19787859</v>
      </c>
      <c r="Y716" s="3">
        <v>0</v>
      </c>
      <c r="Z716" s="3">
        <v>67334</v>
      </c>
      <c r="AA716" s="3">
        <v>1205019</v>
      </c>
      <c r="AB716" s="3">
        <v>11985997</v>
      </c>
      <c r="AC716" s="3">
        <v>6529509</v>
      </c>
      <c r="AD716" s="3">
        <v>6779079</v>
      </c>
      <c r="AE716" s="3">
        <v>0</v>
      </c>
      <c r="AF716" s="3">
        <v>19850816</v>
      </c>
      <c r="AG716" s="3">
        <v>968101</v>
      </c>
      <c r="AH716" s="3">
        <v>6779079</v>
      </c>
      <c r="AI716" s="3">
        <v>13008780</v>
      </c>
      <c r="AJ716" s="3">
        <v>-1372544</v>
      </c>
      <c r="AK716" s="3">
        <v>-1372544</v>
      </c>
      <c r="AL716" s="3">
        <v>1837389</v>
      </c>
      <c r="AM716" s="3">
        <v>-3209933</v>
      </c>
      <c r="AN716" s="3">
        <v>139894</v>
      </c>
      <c r="AO716" s="3">
        <v>0</v>
      </c>
      <c r="AP716" s="3">
        <v>-139894</v>
      </c>
      <c r="AQ716" s="3">
        <v>0</v>
      </c>
      <c r="AR716" s="3">
        <f>Tabela1[[#This Row],[Potrzeby finansowe 2027
w tym:]]+Tabela1[[#This Row],[Rozliczenie 2025 potrz. fin.]]</f>
        <v>19787859</v>
      </c>
      <c r="AS716" s="3">
        <v>0</v>
      </c>
      <c r="AT716" s="3">
        <v>0</v>
      </c>
      <c r="AU716" s="3"/>
      <c r="AV716" s="3"/>
      <c r="AW716" s="3"/>
      <c r="AX716" s="3"/>
      <c r="AY716" s="3"/>
      <c r="AZ716" s="3"/>
      <c r="BA716" s="3">
        <v>67334</v>
      </c>
      <c r="BB716" s="3">
        <v>0</v>
      </c>
      <c r="BC716" s="3">
        <v>0</v>
      </c>
      <c r="BD716" s="3">
        <v>674.62</v>
      </c>
      <c r="BE716" s="3">
        <v>0</v>
      </c>
      <c r="BF716" s="3">
        <v>0</v>
      </c>
      <c r="BG716" s="3">
        <v>615237</v>
      </c>
      <c r="BH716" s="3">
        <v>5781</v>
      </c>
      <c r="BI716" s="3">
        <v>589782</v>
      </c>
      <c r="BJ716" s="3">
        <v>9063089.6675000004</v>
      </c>
      <c r="BK716" s="3">
        <v>4448796.34</v>
      </c>
      <c r="BL716" s="3">
        <v>3873592.48</v>
      </c>
      <c r="BM716" s="3">
        <v>10709988.35</v>
      </c>
      <c r="BN716" s="53">
        <v>1.0320714772017199</v>
      </c>
      <c r="BO716" s="54">
        <v>2.076077E-4</v>
      </c>
      <c r="BP716" s="70">
        <v>5221</v>
      </c>
      <c r="BQ716" s="71"/>
      <c r="BR716" s="70"/>
      <c r="BS716" s="72"/>
      <c r="BT716" s="72"/>
      <c r="BU716" s="70">
        <v>19850816</v>
      </c>
      <c r="BV716" s="70">
        <v>968101</v>
      </c>
      <c r="BW716" s="74">
        <v>6779079</v>
      </c>
      <c r="BX716" s="70">
        <v>27597996</v>
      </c>
    </row>
    <row r="717" spans="1:76" x14ac:dyDescent="0.3">
      <c r="A717" s="73" t="s">
        <v>10</v>
      </c>
      <c r="B717" s="2" t="s">
        <v>69</v>
      </c>
      <c r="C717" s="2" t="s">
        <v>76</v>
      </c>
      <c r="D717" s="2" t="s">
        <v>71</v>
      </c>
      <c r="E717" s="2" t="s">
        <v>19</v>
      </c>
      <c r="F717" s="17" t="str">
        <f>+Tabela1[[#This Row],[WK]]&amp;Tabela1[[#This Row],[PK]]&amp;Tabela1[[#This Row],[GK]]</f>
        <v>101411</v>
      </c>
      <c r="G717" s="2" t="s">
        <v>697</v>
      </c>
      <c r="H717" s="3">
        <v>319201096.04000002</v>
      </c>
      <c r="I717" s="4">
        <v>1.125</v>
      </c>
      <c r="J717" s="3">
        <v>359101233.05000001</v>
      </c>
      <c r="K717" s="4">
        <v>7.0000000000000007E-2</v>
      </c>
      <c r="L717" s="3">
        <v>25137086</v>
      </c>
      <c r="M717" s="3"/>
      <c r="N717" s="5"/>
      <c r="O717" s="3">
        <v>10144535.74</v>
      </c>
      <c r="P717" s="4">
        <v>1.125</v>
      </c>
      <c r="Q717" s="3">
        <v>11412602.710000001</v>
      </c>
      <c r="R717" s="4">
        <v>1.6E-2</v>
      </c>
      <c r="S717" s="3">
        <v>182602</v>
      </c>
      <c r="T717" s="3"/>
      <c r="U717" s="5"/>
      <c r="V717" s="3">
        <v>15750795</v>
      </c>
      <c r="W717" s="5"/>
      <c r="X717" s="3">
        <v>22685423</v>
      </c>
      <c r="Y717" s="3">
        <v>3500380</v>
      </c>
      <c r="Z717" s="3">
        <v>47307</v>
      </c>
      <c r="AA717" s="3">
        <v>1220152</v>
      </c>
      <c r="AB717" s="3">
        <v>16178236</v>
      </c>
      <c r="AC717" s="3">
        <v>1739348</v>
      </c>
      <c r="AD717" s="3">
        <v>6934627</v>
      </c>
      <c r="AE717" s="3">
        <v>0</v>
      </c>
      <c r="AF717" s="3">
        <v>25137086</v>
      </c>
      <c r="AG717" s="3">
        <v>182602</v>
      </c>
      <c r="AH717" s="3">
        <v>6934627</v>
      </c>
      <c r="AI717" s="3">
        <v>15750795</v>
      </c>
      <c r="AJ717" s="3">
        <v>-3624832</v>
      </c>
      <c r="AK717" s="3">
        <v>-3624832</v>
      </c>
      <c r="AL717" s="3">
        <v>3692658</v>
      </c>
      <c r="AM717" s="3">
        <v>-7317490</v>
      </c>
      <c r="AN717" s="3">
        <v>450861</v>
      </c>
      <c r="AO717" s="3">
        <v>0</v>
      </c>
      <c r="AP717" s="3">
        <v>-450861</v>
      </c>
      <c r="AQ717" s="3">
        <v>0</v>
      </c>
      <c r="AR717" s="3">
        <f>Tabela1[[#This Row],[Potrzeby finansowe 2027
w tym:]]+Tabela1[[#This Row],[Rozliczenie 2025 potrz. fin.]]</f>
        <v>22685423</v>
      </c>
      <c r="AS717" s="3">
        <v>0</v>
      </c>
      <c r="AT717" s="3">
        <v>0</v>
      </c>
      <c r="AU717" s="3"/>
      <c r="AV717" s="3"/>
      <c r="AW717" s="3"/>
      <c r="AX717" s="3"/>
      <c r="AY717" s="3"/>
      <c r="AZ717" s="3"/>
      <c r="BA717" s="3">
        <v>47307</v>
      </c>
      <c r="BB717" s="3">
        <v>0</v>
      </c>
      <c r="BC717" s="3">
        <v>142.19</v>
      </c>
      <c r="BD717" s="3">
        <v>0</v>
      </c>
      <c r="BE717" s="3">
        <v>0</v>
      </c>
      <c r="BF717" s="3">
        <v>0</v>
      </c>
      <c r="BG717" s="3">
        <v>712615</v>
      </c>
      <c r="BH717" s="3">
        <v>6696</v>
      </c>
      <c r="BI717" s="3">
        <v>507537</v>
      </c>
      <c r="BJ717" s="3">
        <v>7799239.5375000006</v>
      </c>
      <c r="BK717" s="3">
        <v>4300406.83</v>
      </c>
      <c r="BL717" s="3">
        <v>1942605.14</v>
      </c>
      <c r="BM717" s="3">
        <v>10110120.550000001</v>
      </c>
      <c r="BN717" s="53">
        <v>0.88062822342221359</v>
      </c>
      <c r="BO717" s="54">
        <v>2.7184799999999999E-4</v>
      </c>
      <c r="BP717" s="70">
        <v>6837</v>
      </c>
      <c r="BQ717" s="71"/>
      <c r="BR717" s="70"/>
      <c r="BS717" s="72"/>
      <c r="BT717" s="72"/>
      <c r="BU717" s="70">
        <v>25137086</v>
      </c>
      <c r="BV717" s="70">
        <v>182602</v>
      </c>
      <c r="BW717" s="74">
        <v>6934627</v>
      </c>
      <c r="BX717" s="70">
        <v>32254315</v>
      </c>
    </row>
    <row r="718" spans="1:76" x14ac:dyDescent="0.3">
      <c r="A718" s="73" t="s">
        <v>10</v>
      </c>
      <c r="B718" s="2" t="s">
        <v>69</v>
      </c>
      <c r="C718" s="2" t="s">
        <v>109</v>
      </c>
      <c r="D718" s="2" t="s">
        <v>12</v>
      </c>
      <c r="E718" s="2" t="s">
        <v>15</v>
      </c>
      <c r="F718" s="17" t="str">
        <f>+Tabela1[[#This Row],[WK]]&amp;Tabela1[[#This Row],[PK]]&amp;Tabela1[[#This Row],[GK]]</f>
        <v>101501</v>
      </c>
      <c r="G718" s="2" t="s">
        <v>698</v>
      </c>
      <c r="H718" s="3">
        <v>185962530.56</v>
      </c>
      <c r="I718" s="4">
        <v>1.125</v>
      </c>
      <c r="J718" s="3">
        <v>209207846.88</v>
      </c>
      <c r="K718" s="4">
        <v>7.0000000000000007E-2</v>
      </c>
      <c r="L718" s="3">
        <v>14644549</v>
      </c>
      <c r="M718" s="3"/>
      <c r="N718" s="5"/>
      <c r="O718" s="3">
        <v>37417258.43</v>
      </c>
      <c r="P718" s="4">
        <v>1.125</v>
      </c>
      <c r="Q718" s="3">
        <v>42094415.729999997</v>
      </c>
      <c r="R718" s="4">
        <v>1.6E-2</v>
      </c>
      <c r="S718" s="3">
        <v>673511</v>
      </c>
      <c r="T718" s="3"/>
      <c r="U718" s="5"/>
      <c r="V718" s="3">
        <v>9636549</v>
      </c>
      <c r="W718" s="5"/>
      <c r="X718" s="3">
        <v>13014653</v>
      </c>
      <c r="Y718" s="3">
        <v>1220832</v>
      </c>
      <c r="Z718" s="3">
        <v>319362</v>
      </c>
      <c r="AA718" s="3">
        <v>756091</v>
      </c>
      <c r="AB718" s="3">
        <v>8528001</v>
      </c>
      <c r="AC718" s="3">
        <v>2190367</v>
      </c>
      <c r="AD718" s="3">
        <v>3378105</v>
      </c>
      <c r="AE718" s="3">
        <v>0</v>
      </c>
      <c r="AF718" s="3">
        <v>14644549</v>
      </c>
      <c r="AG718" s="3">
        <v>673511</v>
      </c>
      <c r="AH718" s="3">
        <v>3378105</v>
      </c>
      <c r="AI718" s="3">
        <v>9636549</v>
      </c>
      <c r="AJ718" s="3">
        <v>-607941</v>
      </c>
      <c r="AK718" s="3">
        <v>-607941</v>
      </c>
      <c r="AL718" s="3">
        <v>968933</v>
      </c>
      <c r="AM718" s="3">
        <v>-1576874</v>
      </c>
      <c r="AN718" s="3">
        <v>-26319</v>
      </c>
      <c r="AO718" s="3">
        <v>0</v>
      </c>
      <c r="AP718" s="3">
        <v>26319</v>
      </c>
      <c r="AQ718" s="3">
        <v>0</v>
      </c>
      <c r="AR718" s="3">
        <f>Tabela1[[#This Row],[Potrzeby finansowe 2027
w tym:]]+Tabela1[[#This Row],[Rozliczenie 2025 potrz. fin.]]</f>
        <v>13014653</v>
      </c>
      <c r="AS718" s="3">
        <v>0</v>
      </c>
      <c r="AT718" s="3">
        <v>0</v>
      </c>
      <c r="AU718" s="3"/>
      <c r="AV718" s="3"/>
      <c r="AW718" s="3"/>
      <c r="AX718" s="3"/>
      <c r="AY718" s="3"/>
      <c r="AZ718" s="3"/>
      <c r="BA718" s="3">
        <v>319362</v>
      </c>
      <c r="BB718" s="3">
        <v>0</v>
      </c>
      <c r="BC718" s="3">
        <v>139.54</v>
      </c>
      <c r="BD718" s="3">
        <v>2623.96</v>
      </c>
      <c r="BE718" s="3">
        <v>221.21</v>
      </c>
      <c r="BF718" s="3">
        <v>0</v>
      </c>
      <c r="BG718" s="3">
        <v>406647</v>
      </c>
      <c r="BH718" s="3">
        <v>3821</v>
      </c>
      <c r="BI718" s="3">
        <v>349444</v>
      </c>
      <c r="BJ718" s="3">
        <v>5369849.6225000005</v>
      </c>
      <c r="BK718" s="3">
        <v>3272066.8800000008</v>
      </c>
      <c r="BL718" s="3">
        <v>1164937.6000000001</v>
      </c>
      <c r="BM718" s="3">
        <v>6061255.7699999996</v>
      </c>
      <c r="BN718" s="53">
        <v>0.92858808278074678</v>
      </c>
      <c r="BO718" s="54">
        <v>1.5851099999999999E-4</v>
      </c>
      <c r="BP718" s="70">
        <v>3986</v>
      </c>
      <c r="BQ718" s="71"/>
      <c r="BR718" s="70"/>
      <c r="BS718" s="72"/>
      <c r="BT718" s="72"/>
      <c r="BU718" s="70">
        <v>14644549</v>
      </c>
      <c r="BV718" s="70">
        <v>673511</v>
      </c>
      <c r="BW718" s="74">
        <v>3378105</v>
      </c>
      <c r="BX718" s="70">
        <v>18696165</v>
      </c>
    </row>
    <row r="719" spans="1:76" x14ac:dyDescent="0.3">
      <c r="A719" s="73" t="s">
        <v>10</v>
      </c>
      <c r="B719" s="2" t="s">
        <v>69</v>
      </c>
      <c r="C719" s="2" t="s">
        <v>109</v>
      </c>
      <c r="D719" s="2" t="s">
        <v>11</v>
      </c>
      <c r="E719" s="2" t="s">
        <v>15</v>
      </c>
      <c r="F719" s="17" t="str">
        <f>+Tabela1[[#This Row],[WK]]&amp;Tabela1[[#This Row],[PK]]&amp;Tabela1[[#This Row],[GK]]</f>
        <v>101502</v>
      </c>
      <c r="G719" s="2" t="s">
        <v>699</v>
      </c>
      <c r="H719" s="3">
        <v>207969050.63999999</v>
      </c>
      <c r="I719" s="4">
        <v>1.125</v>
      </c>
      <c r="J719" s="3">
        <v>233965181.97</v>
      </c>
      <c r="K719" s="4">
        <v>7.0000000000000007E-2</v>
      </c>
      <c r="L719" s="3">
        <v>16377563</v>
      </c>
      <c r="M719" s="3"/>
      <c r="N719" s="5"/>
      <c r="O719" s="3">
        <v>17289632.09</v>
      </c>
      <c r="P719" s="4">
        <v>1.125</v>
      </c>
      <c r="Q719" s="3">
        <v>19450836.100000001</v>
      </c>
      <c r="R719" s="4">
        <v>1.6E-2</v>
      </c>
      <c r="S719" s="3">
        <v>311213</v>
      </c>
      <c r="T719" s="3"/>
      <c r="U719" s="5"/>
      <c r="V719" s="3">
        <v>11182807</v>
      </c>
      <c r="W719" s="5"/>
      <c r="X719" s="3">
        <v>21297061</v>
      </c>
      <c r="Y719" s="3">
        <v>3821304</v>
      </c>
      <c r="Z719" s="3">
        <v>2349</v>
      </c>
      <c r="AA719" s="3">
        <v>1177006</v>
      </c>
      <c r="AB719" s="3">
        <v>13719295</v>
      </c>
      <c r="AC719" s="3">
        <v>2577107</v>
      </c>
      <c r="AD719" s="3">
        <v>10114254</v>
      </c>
      <c r="AE719" s="3">
        <v>0</v>
      </c>
      <c r="AF719" s="3">
        <v>16377563</v>
      </c>
      <c r="AG719" s="3">
        <v>311213</v>
      </c>
      <c r="AH719" s="3">
        <v>10114254</v>
      </c>
      <c r="AI719" s="3">
        <v>11182807</v>
      </c>
      <c r="AJ719" s="3">
        <v>-966224</v>
      </c>
      <c r="AK719" s="3">
        <v>-966224</v>
      </c>
      <c r="AL719" s="3">
        <v>942181</v>
      </c>
      <c r="AM719" s="3">
        <v>-1908405</v>
      </c>
      <c r="AN719" s="3">
        <v>-603215</v>
      </c>
      <c r="AO719" s="3">
        <v>0</v>
      </c>
      <c r="AP719" s="3">
        <v>603215</v>
      </c>
      <c r="AQ719" s="3">
        <v>0</v>
      </c>
      <c r="AR719" s="3">
        <f>Tabela1[[#This Row],[Potrzeby finansowe 2027
w tym:]]+Tabela1[[#This Row],[Rozliczenie 2025 potrz. fin.]]</f>
        <v>21297061</v>
      </c>
      <c r="AS719" s="3">
        <v>0</v>
      </c>
      <c r="AT719" s="3">
        <v>0</v>
      </c>
      <c r="AU719" s="3"/>
      <c r="AV719" s="3"/>
      <c r="AW719" s="3"/>
      <c r="AX719" s="3"/>
      <c r="AY719" s="3"/>
      <c r="AZ719" s="3"/>
      <c r="BA719" s="3">
        <v>2349</v>
      </c>
      <c r="BB719" s="3">
        <v>0</v>
      </c>
      <c r="BC719" s="3">
        <v>7.06</v>
      </c>
      <c r="BD719" s="3">
        <v>0</v>
      </c>
      <c r="BE719" s="3">
        <v>0</v>
      </c>
      <c r="BF719" s="3">
        <v>0</v>
      </c>
      <c r="BG719" s="3">
        <v>570113</v>
      </c>
      <c r="BH719" s="3">
        <v>5357</v>
      </c>
      <c r="BI719" s="3">
        <v>606893</v>
      </c>
      <c r="BJ719" s="3">
        <v>9326025.834999999</v>
      </c>
      <c r="BK719" s="3">
        <v>4187293.7899999991</v>
      </c>
      <c r="BL719" s="3">
        <v>4504479.3600000003</v>
      </c>
      <c r="BM719" s="3">
        <v>11545969.460000001</v>
      </c>
      <c r="BN719" s="53">
        <v>0.84205440996801062</v>
      </c>
      <c r="BO719" s="54">
        <v>2.243252E-4</v>
      </c>
      <c r="BP719" s="70">
        <v>5641</v>
      </c>
      <c r="BQ719" s="71"/>
      <c r="BR719" s="70"/>
      <c r="BS719" s="72"/>
      <c r="BT719" s="72"/>
      <c r="BU719" s="70">
        <v>16377563</v>
      </c>
      <c r="BV719" s="70">
        <v>311213</v>
      </c>
      <c r="BW719" s="74">
        <v>10114254</v>
      </c>
      <c r="BX719" s="70">
        <v>26803030</v>
      </c>
    </row>
    <row r="720" spans="1:76" x14ac:dyDescent="0.3">
      <c r="A720" s="73" t="s">
        <v>10</v>
      </c>
      <c r="B720" s="2" t="s">
        <v>69</v>
      </c>
      <c r="C720" s="2" t="s">
        <v>109</v>
      </c>
      <c r="D720" s="2" t="s">
        <v>16</v>
      </c>
      <c r="E720" s="2" t="s">
        <v>15</v>
      </c>
      <c r="F720" s="17" t="str">
        <f>+Tabela1[[#This Row],[WK]]&amp;Tabela1[[#This Row],[PK]]&amp;Tabela1[[#This Row],[GK]]</f>
        <v>101503</v>
      </c>
      <c r="G720" s="2" t="s">
        <v>700</v>
      </c>
      <c r="H720" s="3">
        <v>113676134.26000001</v>
      </c>
      <c r="I720" s="4">
        <v>1.125</v>
      </c>
      <c r="J720" s="3">
        <v>127885651.04000001</v>
      </c>
      <c r="K720" s="4">
        <v>7.0000000000000007E-2</v>
      </c>
      <c r="L720" s="3">
        <v>8951996</v>
      </c>
      <c r="M720" s="3"/>
      <c r="N720" s="5"/>
      <c r="O720" s="3">
        <v>3103097.55</v>
      </c>
      <c r="P720" s="4">
        <v>1.125</v>
      </c>
      <c r="Q720" s="3">
        <v>3490984.74</v>
      </c>
      <c r="R720" s="4">
        <v>1.6E-2</v>
      </c>
      <c r="S720" s="3">
        <v>55856</v>
      </c>
      <c r="T720" s="3"/>
      <c r="U720" s="5"/>
      <c r="V720" s="3">
        <v>5566509</v>
      </c>
      <c r="W720" s="5"/>
      <c r="X720" s="3">
        <v>11875658</v>
      </c>
      <c r="Y720" s="3">
        <v>1609859</v>
      </c>
      <c r="Z720" s="3">
        <v>0</v>
      </c>
      <c r="AA720" s="3">
        <v>725734</v>
      </c>
      <c r="AB720" s="3">
        <v>8084124</v>
      </c>
      <c r="AC720" s="3">
        <v>1455941</v>
      </c>
      <c r="AD720" s="3">
        <v>6309149</v>
      </c>
      <c r="AE720" s="3">
        <v>0</v>
      </c>
      <c r="AF720" s="3">
        <v>8951996</v>
      </c>
      <c r="AG720" s="3">
        <v>55856</v>
      </c>
      <c r="AH720" s="3">
        <v>6309149</v>
      </c>
      <c r="AI720" s="3">
        <v>5566509</v>
      </c>
      <c r="AJ720" s="3">
        <v>704045</v>
      </c>
      <c r="AK720" s="3">
        <v>704045</v>
      </c>
      <c r="AL720" s="3">
        <v>459719</v>
      </c>
      <c r="AM720" s="3">
        <v>244326</v>
      </c>
      <c r="AN720" s="3">
        <v>247113</v>
      </c>
      <c r="AO720" s="3">
        <v>0</v>
      </c>
      <c r="AP720" s="3">
        <v>-247113</v>
      </c>
      <c r="AQ720" s="3">
        <v>0</v>
      </c>
      <c r="AR720" s="3">
        <f>Tabela1[[#This Row],[Potrzeby finansowe 2027
w tym:]]+Tabela1[[#This Row],[Rozliczenie 2025 potrz. fin.]]</f>
        <v>11875658</v>
      </c>
      <c r="AS720" s="3">
        <v>0</v>
      </c>
      <c r="AT720" s="3">
        <v>0</v>
      </c>
      <c r="AU720" s="3"/>
      <c r="AV720" s="3"/>
      <c r="AW720" s="3"/>
      <c r="AX720" s="3"/>
      <c r="AY720" s="3"/>
      <c r="AZ720" s="3"/>
      <c r="BA720" s="3">
        <v>0</v>
      </c>
      <c r="BB720" s="3">
        <v>0</v>
      </c>
      <c r="BC720" s="3">
        <v>0</v>
      </c>
      <c r="BD720" s="3">
        <v>0</v>
      </c>
      <c r="BE720" s="3">
        <v>0</v>
      </c>
      <c r="BF720" s="3">
        <v>0</v>
      </c>
      <c r="BG720" s="3">
        <v>377782</v>
      </c>
      <c r="BH720" s="3">
        <v>2562</v>
      </c>
      <c r="BI720" s="3">
        <v>347952</v>
      </c>
      <c r="BJ720" s="3">
        <v>5346923.8775000013</v>
      </c>
      <c r="BK720" s="3">
        <v>3383131.8200000012</v>
      </c>
      <c r="BL720" s="3">
        <v>982483.71</v>
      </c>
      <c r="BM720" s="3">
        <v>5890200.8099999996</v>
      </c>
      <c r="BN720" s="53">
        <v>0.85920744616360301</v>
      </c>
      <c r="BO720" s="54">
        <v>1.060292E-4</v>
      </c>
      <c r="BP720" s="70">
        <v>2666</v>
      </c>
      <c r="BQ720" s="71"/>
      <c r="BR720" s="70"/>
      <c r="BS720" s="72"/>
      <c r="BT720" s="72"/>
      <c r="BU720" s="70">
        <v>8951996</v>
      </c>
      <c r="BV720" s="70">
        <v>55856</v>
      </c>
      <c r="BW720" s="74">
        <v>6309149</v>
      </c>
      <c r="BX720" s="70">
        <v>15317001</v>
      </c>
    </row>
    <row r="721" spans="1:76" x14ac:dyDescent="0.3">
      <c r="A721" s="73" t="s">
        <v>10</v>
      </c>
      <c r="B721" s="2" t="s">
        <v>69</v>
      </c>
      <c r="C721" s="2" t="s">
        <v>109</v>
      </c>
      <c r="D721" s="2" t="s">
        <v>18</v>
      </c>
      <c r="E721" s="2" t="s">
        <v>15</v>
      </c>
      <c r="F721" s="17" t="str">
        <f>+Tabela1[[#This Row],[WK]]&amp;Tabela1[[#This Row],[PK]]&amp;Tabela1[[#This Row],[GK]]</f>
        <v>101504</v>
      </c>
      <c r="G721" s="2" t="s">
        <v>701</v>
      </c>
      <c r="H721" s="3">
        <v>106341034.37</v>
      </c>
      <c r="I721" s="4">
        <v>1.125</v>
      </c>
      <c r="J721" s="3">
        <v>119633663.67</v>
      </c>
      <c r="K721" s="4">
        <v>7.0000000000000007E-2</v>
      </c>
      <c r="L721" s="3">
        <v>8374356</v>
      </c>
      <c r="M721" s="3"/>
      <c r="N721" s="5"/>
      <c r="O721" s="3">
        <v>6849278.75</v>
      </c>
      <c r="P721" s="4">
        <v>1.125</v>
      </c>
      <c r="Q721" s="3">
        <v>7705438.5899999999</v>
      </c>
      <c r="R721" s="4">
        <v>1.6E-2</v>
      </c>
      <c r="S721" s="3">
        <v>123287</v>
      </c>
      <c r="T721" s="3"/>
      <c r="U721" s="5"/>
      <c r="V721" s="3">
        <v>5262028</v>
      </c>
      <c r="W721" s="5"/>
      <c r="X721" s="3">
        <v>9467039</v>
      </c>
      <c r="Y721" s="3">
        <v>0</v>
      </c>
      <c r="Z721" s="3">
        <v>18649</v>
      </c>
      <c r="AA721" s="3">
        <v>712720</v>
      </c>
      <c r="AB721" s="3">
        <v>4823532</v>
      </c>
      <c r="AC721" s="3">
        <v>3912138</v>
      </c>
      <c r="AD721" s="3">
        <v>4205012</v>
      </c>
      <c r="AE721" s="3">
        <v>75959</v>
      </c>
      <c r="AF721" s="3">
        <v>8374356</v>
      </c>
      <c r="AG721" s="3">
        <v>123287</v>
      </c>
      <c r="AH721" s="3">
        <v>4129053</v>
      </c>
      <c r="AI721" s="3">
        <v>5262028</v>
      </c>
      <c r="AJ721" s="3">
        <v>-3794</v>
      </c>
      <c r="AK721" s="3">
        <v>-3794</v>
      </c>
      <c r="AL721" s="3">
        <v>441824</v>
      </c>
      <c r="AM721" s="3">
        <v>-445618</v>
      </c>
      <c r="AN721" s="3">
        <v>-145837</v>
      </c>
      <c r="AO721" s="3">
        <v>0</v>
      </c>
      <c r="AP721" s="3">
        <v>145837</v>
      </c>
      <c r="AQ721" s="3">
        <v>0</v>
      </c>
      <c r="AR721" s="3">
        <f>Tabela1[[#This Row],[Potrzeby finansowe 2027
w tym:]]+Tabela1[[#This Row],[Rozliczenie 2025 potrz. fin.]]</f>
        <v>9467039</v>
      </c>
      <c r="AS721" s="3">
        <v>0</v>
      </c>
      <c r="AT721" s="3">
        <v>0</v>
      </c>
      <c r="AU721" s="3"/>
      <c r="AV721" s="3"/>
      <c r="AW721" s="3"/>
      <c r="AX721" s="3"/>
      <c r="AY721" s="3"/>
      <c r="AZ721" s="3"/>
      <c r="BA721" s="3">
        <v>18649</v>
      </c>
      <c r="BB721" s="3">
        <v>0</v>
      </c>
      <c r="BC721" s="3">
        <v>0</v>
      </c>
      <c r="BD721" s="3">
        <v>0</v>
      </c>
      <c r="BE721" s="3">
        <v>0</v>
      </c>
      <c r="BF721" s="3">
        <v>560.53</v>
      </c>
      <c r="BG721" s="3">
        <v>377782</v>
      </c>
      <c r="BH721" s="3">
        <v>2750</v>
      </c>
      <c r="BI721" s="3">
        <v>334938</v>
      </c>
      <c r="BJ721" s="3">
        <v>5146937.9524999997</v>
      </c>
      <c r="BK721" s="3">
        <v>2078213.1200000001</v>
      </c>
      <c r="BL721" s="3">
        <v>2562602.77</v>
      </c>
      <c r="BM721" s="3">
        <v>7149693.79</v>
      </c>
      <c r="BN721" s="53">
        <v>1.0321013215448178</v>
      </c>
      <c r="BO721" s="54">
        <v>9.1553500000000004E-5</v>
      </c>
      <c r="BP721" s="70">
        <v>2302</v>
      </c>
      <c r="BQ721" s="71"/>
      <c r="BR721" s="70"/>
      <c r="BS721" s="72"/>
      <c r="BT721" s="72"/>
      <c r="BU721" s="70">
        <v>8374356</v>
      </c>
      <c r="BV721" s="70">
        <v>123287</v>
      </c>
      <c r="BW721" s="74">
        <v>4129053</v>
      </c>
      <c r="BX721" s="70">
        <v>12626696</v>
      </c>
    </row>
    <row r="722" spans="1:76" x14ac:dyDescent="0.3">
      <c r="A722" s="73" t="s">
        <v>10</v>
      </c>
      <c r="B722" s="2" t="s">
        <v>69</v>
      </c>
      <c r="C722" s="2" t="s">
        <v>109</v>
      </c>
      <c r="D722" s="2" t="s">
        <v>21</v>
      </c>
      <c r="E722" s="2" t="s">
        <v>15</v>
      </c>
      <c r="F722" s="17" t="str">
        <f>+Tabela1[[#This Row],[WK]]&amp;Tabela1[[#This Row],[PK]]&amp;Tabela1[[#This Row],[GK]]</f>
        <v>101505</v>
      </c>
      <c r="G722" s="2" t="s">
        <v>702</v>
      </c>
      <c r="H722" s="3">
        <v>152865964.21000001</v>
      </c>
      <c r="I722" s="4">
        <v>1.125</v>
      </c>
      <c r="J722" s="3">
        <v>171974209.74000001</v>
      </c>
      <c r="K722" s="4">
        <v>7.0000000000000007E-2</v>
      </c>
      <c r="L722" s="3">
        <v>12038195</v>
      </c>
      <c r="M722" s="3"/>
      <c r="N722" s="5"/>
      <c r="O722" s="3">
        <v>14055318.84</v>
      </c>
      <c r="P722" s="4">
        <v>1.125</v>
      </c>
      <c r="Q722" s="3">
        <v>15812233.699999999</v>
      </c>
      <c r="R722" s="4">
        <v>1.6E-2</v>
      </c>
      <c r="S722" s="3">
        <v>252996</v>
      </c>
      <c r="T722" s="3"/>
      <c r="U722" s="5"/>
      <c r="V722" s="3">
        <v>7856227</v>
      </c>
      <c r="W722" s="5"/>
      <c r="X722" s="3">
        <v>13269461</v>
      </c>
      <c r="Y722" s="3">
        <v>2879749</v>
      </c>
      <c r="Z722" s="3">
        <v>878</v>
      </c>
      <c r="AA722" s="3">
        <v>720961</v>
      </c>
      <c r="AB722" s="3">
        <v>9082885</v>
      </c>
      <c r="AC722" s="3">
        <v>584988</v>
      </c>
      <c r="AD722" s="3">
        <v>5413234</v>
      </c>
      <c r="AE722" s="3">
        <v>0</v>
      </c>
      <c r="AF722" s="3">
        <v>12038195</v>
      </c>
      <c r="AG722" s="3">
        <v>252996</v>
      </c>
      <c r="AH722" s="3">
        <v>5413234</v>
      </c>
      <c r="AI722" s="3">
        <v>7856227</v>
      </c>
      <c r="AJ722" s="3">
        <v>473027</v>
      </c>
      <c r="AK722" s="3">
        <v>473027</v>
      </c>
      <c r="AL722" s="3">
        <v>800189</v>
      </c>
      <c r="AM722" s="3">
        <v>-327162</v>
      </c>
      <c r="AN722" s="3">
        <v>175473</v>
      </c>
      <c r="AO722" s="3">
        <v>0</v>
      </c>
      <c r="AP722" s="3">
        <v>-175473</v>
      </c>
      <c r="AQ722" s="3">
        <v>0</v>
      </c>
      <c r="AR722" s="3">
        <f>Tabela1[[#This Row],[Potrzeby finansowe 2027
w tym:]]+Tabela1[[#This Row],[Rozliczenie 2025 potrz. fin.]]</f>
        <v>13269461</v>
      </c>
      <c r="AS722" s="3">
        <v>0</v>
      </c>
      <c r="AT722" s="3">
        <v>0</v>
      </c>
      <c r="AU722" s="3"/>
      <c r="AV722" s="3"/>
      <c r="AW722" s="3"/>
      <c r="AX722" s="3"/>
      <c r="AY722" s="3"/>
      <c r="AZ722" s="3"/>
      <c r="BA722" s="3">
        <v>878</v>
      </c>
      <c r="BB722" s="3">
        <v>0</v>
      </c>
      <c r="BC722" s="3">
        <v>2.64</v>
      </c>
      <c r="BD722" s="3">
        <v>0</v>
      </c>
      <c r="BE722" s="3">
        <v>0</v>
      </c>
      <c r="BF722" s="3">
        <v>0</v>
      </c>
      <c r="BG722" s="3">
        <v>377782</v>
      </c>
      <c r="BH722" s="3">
        <v>3022</v>
      </c>
      <c r="BI722" s="3">
        <v>343179</v>
      </c>
      <c r="BJ722" s="3">
        <v>5273570.4850000003</v>
      </c>
      <c r="BK722" s="3">
        <v>3098648.3900000006</v>
      </c>
      <c r="BL722" s="3">
        <v>32271.43</v>
      </c>
      <c r="BM722" s="3">
        <v>8635145.5199999996</v>
      </c>
      <c r="BN722" s="53">
        <v>0.80532348470011106</v>
      </c>
      <c r="BO722" s="54">
        <v>1.371248E-4</v>
      </c>
      <c r="BP722" s="70">
        <v>3449</v>
      </c>
      <c r="BQ722" s="71"/>
      <c r="BR722" s="70"/>
      <c r="BS722" s="72"/>
      <c r="BT722" s="72"/>
      <c r="BU722" s="70">
        <v>12038195</v>
      </c>
      <c r="BV722" s="70">
        <v>252996</v>
      </c>
      <c r="BW722" s="74">
        <v>5413234</v>
      </c>
      <c r="BX722" s="70">
        <v>17704425</v>
      </c>
    </row>
    <row r="723" spans="1:76" x14ac:dyDescent="0.3">
      <c r="A723" s="73" t="s">
        <v>10</v>
      </c>
      <c r="B723" s="2" t="s">
        <v>69</v>
      </c>
      <c r="C723" s="2" t="s">
        <v>109</v>
      </c>
      <c r="D723" s="2" t="s">
        <v>23</v>
      </c>
      <c r="E723" s="2" t="s">
        <v>15</v>
      </c>
      <c r="F723" s="17" t="str">
        <f>+Tabela1[[#This Row],[WK]]&amp;Tabela1[[#This Row],[PK]]&amp;Tabela1[[#This Row],[GK]]</f>
        <v>101506</v>
      </c>
      <c r="G723" s="2" t="s">
        <v>703</v>
      </c>
      <c r="H723" s="3">
        <v>303071269.08999997</v>
      </c>
      <c r="I723" s="4">
        <v>1.125</v>
      </c>
      <c r="J723" s="3">
        <v>340955177.73000002</v>
      </c>
      <c r="K723" s="4">
        <v>7.0000000000000007E-2</v>
      </c>
      <c r="L723" s="3">
        <v>23866862</v>
      </c>
      <c r="M723" s="3"/>
      <c r="N723" s="5"/>
      <c r="O723" s="3">
        <v>26847032.91</v>
      </c>
      <c r="P723" s="4">
        <v>1.125</v>
      </c>
      <c r="Q723" s="3">
        <v>30202912.02</v>
      </c>
      <c r="R723" s="4">
        <v>1.6E-2</v>
      </c>
      <c r="S723" s="3">
        <v>483247</v>
      </c>
      <c r="T723" s="3"/>
      <c r="U723" s="5"/>
      <c r="V723" s="3">
        <v>15987477</v>
      </c>
      <c r="W723" s="5"/>
      <c r="X723" s="3">
        <v>22242578</v>
      </c>
      <c r="Y723" s="3">
        <v>349364</v>
      </c>
      <c r="Z723" s="3">
        <v>22234</v>
      </c>
      <c r="AA723" s="3">
        <v>1102180</v>
      </c>
      <c r="AB723" s="3">
        <v>15518427</v>
      </c>
      <c r="AC723" s="3">
        <v>5250373</v>
      </c>
      <c r="AD723" s="3">
        <v>6255101</v>
      </c>
      <c r="AE723" s="3">
        <v>0</v>
      </c>
      <c r="AF723" s="3">
        <v>23866862</v>
      </c>
      <c r="AG723" s="3">
        <v>483247</v>
      </c>
      <c r="AH723" s="3">
        <v>6255101</v>
      </c>
      <c r="AI723" s="3">
        <v>15987477</v>
      </c>
      <c r="AJ723" s="3">
        <v>814575</v>
      </c>
      <c r="AK723" s="3">
        <v>814575</v>
      </c>
      <c r="AL723" s="3">
        <v>1294520</v>
      </c>
      <c r="AM723" s="3">
        <v>-479945</v>
      </c>
      <c r="AN723" s="3">
        <v>129960</v>
      </c>
      <c r="AO723" s="3">
        <v>0</v>
      </c>
      <c r="AP723" s="3">
        <v>-129960</v>
      </c>
      <c r="AQ723" s="3">
        <v>0</v>
      </c>
      <c r="AR723" s="3">
        <f>Tabela1[[#This Row],[Potrzeby finansowe 2027
w tym:]]+Tabela1[[#This Row],[Rozliczenie 2025 potrz. fin.]]</f>
        <v>22242578</v>
      </c>
      <c r="AS723" s="3">
        <v>0</v>
      </c>
      <c r="AT723" s="3">
        <v>0</v>
      </c>
      <c r="AU723" s="3"/>
      <c r="AV723" s="3"/>
      <c r="AW723" s="3"/>
      <c r="AX723" s="3"/>
      <c r="AY723" s="3"/>
      <c r="AZ723" s="3"/>
      <c r="BA723" s="3">
        <v>22234</v>
      </c>
      <c r="BB723" s="3">
        <v>0</v>
      </c>
      <c r="BC723" s="3">
        <v>66.83</v>
      </c>
      <c r="BD723" s="3">
        <v>0</v>
      </c>
      <c r="BE723" s="3">
        <v>0</v>
      </c>
      <c r="BF723" s="3">
        <v>0</v>
      </c>
      <c r="BG723" s="3">
        <v>629285</v>
      </c>
      <c r="BH723" s="3">
        <v>5913</v>
      </c>
      <c r="BI723" s="3">
        <v>472895</v>
      </c>
      <c r="BJ723" s="3">
        <v>7266903.3174999999</v>
      </c>
      <c r="BK723" s="3">
        <v>4025455.0999999996</v>
      </c>
      <c r="BL723" s="3">
        <v>1426601.08</v>
      </c>
      <c r="BM723" s="3">
        <v>10112590.710000001</v>
      </c>
      <c r="BN723" s="53">
        <v>0.98535202335319849</v>
      </c>
      <c r="BO723" s="54">
        <v>2.2111440000000001E-4</v>
      </c>
      <c r="BP723" s="70">
        <v>5561</v>
      </c>
      <c r="BQ723" s="71"/>
      <c r="BR723" s="70"/>
      <c r="BS723" s="72"/>
      <c r="BT723" s="72"/>
      <c r="BU723" s="70">
        <v>23866862</v>
      </c>
      <c r="BV723" s="70">
        <v>483247</v>
      </c>
      <c r="BW723" s="74">
        <v>6255101</v>
      </c>
      <c r="BX723" s="70">
        <v>30605210</v>
      </c>
    </row>
    <row r="724" spans="1:76" x14ac:dyDescent="0.3">
      <c r="A724" s="73" t="s">
        <v>10</v>
      </c>
      <c r="B724" s="2" t="s">
        <v>69</v>
      </c>
      <c r="C724" s="2" t="s">
        <v>109</v>
      </c>
      <c r="D724" s="2" t="s">
        <v>30</v>
      </c>
      <c r="E724" s="2" t="s">
        <v>15</v>
      </c>
      <c r="F724" s="17" t="str">
        <f>+Tabela1[[#This Row],[WK]]&amp;Tabela1[[#This Row],[PK]]&amp;Tabela1[[#This Row],[GK]]</f>
        <v>101507</v>
      </c>
      <c r="G724" s="2" t="s">
        <v>704</v>
      </c>
      <c r="H724" s="3">
        <v>160573517.80000001</v>
      </c>
      <c r="I724" s="4">
        <v>1.125</v>
      </c>
      <c r="J724" s="3">
        <v>180645207.53</v>
      </c>
      <c r="K724" s="4">
        <v>7.0000000000000007E-2</v>
      </c>
      <c r="L724" s="3">
        <v>12645165</v>
      </c>
      <c r="M724" s="3"/>
      <c r="N724" s="5"/>
      <c r="O724" s="3">
        <v>26986110.450000003</v>
      </c>
      <c r="P724" s="4">
        <v>1.125</v>
      </c>
      <c r="Q724" s="3">
        <v>30359374.260000002</v>
      </c>
      <c r="R724" s="4">
        <v>1.6E-2</v>
      </c>
      <c r="S724" s="3">
        <v>485750</v>
      </c>
      <c r="T724" s="3"/>
      <c r="U724" s="5"/>
      <c r="V724" s="3">
        <v>7255136</v>
      </c>
      <c r="W724" s="5"/>
      <c r="X724" s="3">
        <v>11635191</v>
      </c>
      <c r="Y724" s="3">
        <v>0</v>
      </c>
      <c r="Z724" s="3">
        <v>75463</v>
      </c>
      <c r="AA724" s="3">
        <v>960225</v>
      </c>
      <c r="AB724" s="3">
        <v>8288265</v>
      </c>
      <c r="AC724" s="3">
        <v>2311238</v>
      </c>
      <c r="AD724" s="3">
        <v>4380055</v>
      </c>
      <c r="AE724" s="3">
        <v>0</v>
      </c>
      <c r="AF724" s="3">
        <v>12645165</v>
      </c>
      <c r="AG724" s="3">
        <v>485750</v>
      </c>
      <c r="AH724" s="3">
        <v>4380055</v>
      </c>
      <c r="AI724" s="3">
        <v>7255136</v>
      </c>
      <c r="AJ724" s="3">
        <v>537592</v>
      </c>
      <c r="AK724" s="3">
        <v>537592</v>
      </c>
      <c r="AL724" s="3">
        <v>728158</v>
      </c>
      <c r="AM724" s="3">
        <v>-190566</v>
      </c>
      <c r="AN724" s="3">
        <v>318148</v>
      </c>
      <c r="AO724" s="3">
        <v>0</v>
      </c>
      <c r="AP724" s="3">
        <v>-318148</v>
      </c>
      <c r="AQ724" s="3">
        <v>0</v>
      </c>
      <c r="AR724" s="3">
        <f>Tabela1[[#This Row],[Potrzeby finansowe 2027
w tym:]]+Tabela1[[#This Row],[Rozliczenie 2025 potrz. fin.]]</f>
        <v>11635191</v>
      </c>
      <c r="AS724" s="3">
        <v>0</v>
      </c>
      <c r="AT724" s="3">
        <v>0</v>
      </c>
      <c r="AU724" s="3"/>
      <c r="AV724" s="3"/>
      <c r="AW724" s="3"/>
      <c r="AX724" s="3"/>
      <c r="AY724" s="3"/>
      <c r="AZ724" s="3"/>
      <c r="BA724" s="3">
        <v>75463</v>
      </c>
      <c r="BB724" s="3">
        <v>0</v>
      </c>
      <c r="BC724" s="3">
        <v>108.18</v>
      </c>
      <c r="BD724" s="3">
        <v>0</v>
      </c>
      <c r="BE724" s="3">
        <v>790.94</v>
      </c>
      <c r="BF724" s="3">
        <v>0</v>
      </c>
      <c r="BG724" s="3">
        <v>377782</v>
      </c>
      <c r="BH724" s="3">
        <v>3411</v>
      </c>
      <c r="BI724" s="3">
        <v>582443</v>
      </c>
      <c r="BJ724" s="3">
        <v>8950303.9275000002</v>
      </c>
      <c r="BK724" s="3">
        <v>7526015.04</v>
      </c>
      <c r="BL724" s="3">
        <v>259451.18</v>
      </c>
      <c r="BM724" s="3">
        <v>5178253.1900000004</v>
      </c>
      <c r="BN724" s="53">
        <v>1.0498344571593781</v>
      </c>
      <c r="BO724" s="54">
        <v>1.3606840000000001E-4</v>
      </c>
      <c r="BP724" s="70">
        <v>3422</v>
      </c>
      <c r="BQ724" s="71"/>
      <c r="BR724" s="70"/>
      <c r="BS724" s="72"/>
      <c r="BT724" s="72"/>
      <c r="BU724" s="70">
        <v>12645165</v>
      </c>
      <c r="BV724" s="70">
        <v>485750</v>
      </c>
      <c r="BW724" s="74">
        <v>4380055</v>
      </c>
      <c r="BX724" s="70">
        <v>17510970</v>
      </c>
    </row>
    <row r="725" spans="1:76" x14ac:dyDescent="0.3">
      <c r="A725" s="73" t="s">
        <v>10</v>
      </c>
      <c r="B725" s="2" t="s">
        <v>69</v>
      </c>
      <c r="C725" s="2" t="s">
        <v>109</v>
      </c>
      <c r="D725" s="2" t="s">
        <v>54</v>
      </c>
      <c r="E725" s="2" t="s">
        <v>15</v>
      </c>
      <c r="F725" s="17" t="str">
        <f>+Tabela1[[#This Row],[WK]]&amp;Tabela1[[#This Row],[PK]]&amp;Tabela1[[#This Row],[GK]]</f>
        <v>101508</v>
      </c>
      <c r="G725" s="2" t="s">
        <v>705</v>
      </c>
      <c r="H725" s="3">
        <v>428203006.02999997</v>
      </c>
      <c r="I725" s="4">
        <v>1.125</v>
      </c>
      <c r="J725" s="3">
        <v>481728381.77999997</v>
      </c>
      <c r="K725" s="4">
        <v>7.0000000000000007E-2</v>
      </c>
      <c r="L725" s="3">
        <v>33720987</v>
      </c>
      <c r="M725" s="3"/>
      <c r="N725" s="5"/>
      <c r="O725" s="3">
        <v>39570631.769999996</v>
      </c>
      <c r="P725" s="4">
        <v>1.125</v>
      </c>
      <c r="Q725" s="3">
        <v>44516960.740000002</v>
      </c>
      <c r="R725" s="4">
        <v>1.6E-2</v>
      </c>
      <c r="S725" s="3">
        <v>712271</v>
      </c>
      <c r="T725" s="3"/>
      <c r="U725" s="5"/>
      <c r="V725" s="3">
        <v>19619582</v>
      </c>
      <c r="W725" s="5"/>
      <c r="X725" s="3">
        <v>24250365</v>
      </c>
      <c r="Y725" s="3">
        <v>0</v>
      </c>
      <c r="Z725" s="3">
        <v>77499</v>
      </c>
      <c r="AA725" s="3">
        <v>1690815</v>
      </c>
      <c r="AB725" s="3">
        <v>16253945</v>
      </c>
      <c r="AC725" s="3">
        <v>6228106</v>
      </c>
      <c r="AD725" s="3">
        <v>6613691</v>
      </c>
      <c r="AE725" s="3">
        <v>0</v>
      </c>
      <c r="AF725" s="3">
        <v>33720987</v>
      </c>
      <c r="AG725" s="3">
        <v>712271</v>
      </c>
      <c r="AH725" s="3">
        <v>6613691</v>
      </c>
      <c r="AI725" s="3">
        <v>19619582</v>
      </c>
      <c r="AJ725" s="3">
        <v>1442788</v>
      </c>
      <c r="AK725" s="3">
        <v>1881432</v>
      </c>
      <c r="AL725" s="3">
        <v>933563</v>
      </c>
      <c r="AM725" s="3">
        <v>947869</v>
      </c>
      <c r="AN725" s="3">
        <v>438644</v>
      </c>
      <c r="AO725" s="3">
        <v>0</v>
      </c>
      <c r="AP725" s="3">
        <v>0</v>
      </c>
      <c r="AQ725" s="3">
        <v>438644</v>
      </c>
      <c r="AR725" s="3">
        <f>Tabela1[[#This Row],[Potrzeby finansowe 2027
w tym:]]+Tabela1[[#This Row],[Rozliczenie 2025 potrz. fin.]]</f>
        <v>24689009</v>
      </c>
      <c r="AS725" s="3">
        <v>0</v>
      </c>
      <c r="AT725" s="3">
        <v>0</v>
      </c>
      <c r="AU725" s="3"/>
      <c r="AV725" s="3"/>
      <c r="AW725" s="3"/>
      <c r="AX725" s="3"/>
      <c r="AY725" s="3"/>
      <c r="AZ725" s="3"/>
      <c r="BA725" s="3">
        <v>77499</v>
      </c>
      <c r="BB725" s="3">
        <v>0</v>
      </c>
      <c r="BC725" s="3">
        <v>149.91999999999999</v>
      </c>
      <c r="BD725" s="3">
        <v>0</v>
      </c>
      <c r="BE725" s="3">
        <v>553.47</v>
      </c>
      <c r="BF725" s="3">
        <v>0</v>
      </c>
      <c r="BG725" s="3">
        <v>877466</v>
      </c>
      <c r="BH725" s="3">
        <v>8245</v>
      </c>
      <c r="BI725" s="3">
        <v>813349</v>
      </c>
      <c r="BJ725" s="3">
        <v>12498603.135</v>
      </c>
      <c r="BK725" s="3">
        <v>8906241.959999999</v>
      </c>
      <c r="BL725" s="3">
        <v>2361763.21</v>
      </c>
      <c r="BM725" s="3">
        <v>9645918.2799999993</v>
      </c>
      <c r="BN725" s="53">
        <v>1.1885155237215896</v>
      </c>
      <c r="BO725" s="54">
        <v>2.884583E-4</v>
      </c>
      <c r="BP725" s="70">
        <v>7254</v>
      </c>
      <c r="BQ725" s="71"/>
      <c r="BR725" s="70"/>
      <c r="BS725" s="72"/>
      <c r="BT725" s="72"/>
      <c r="BU725" s="70">
        <v>33720987</v>
      </c>
      <c r="BV725" s="70">
        <v>712271</v>
      </c>
      <c r="BW725" s="74">
        <v>6613691</v>
      </c>
      <c r="BX725" s="70">
        <v>41046949</v>
      </c>
    </row>
    <row r="726" spans="1:76" x14ac:dyDescent="0.3">
      <c r="A726" s="73" t="s">
        <v>10</v>
      </c>
      <c r="B726" s="2" t="s">
        <v>69</v>
      </c>
      <c r="C726" s="2" t="s">
        <v>109</v>
      </c>
      <c r="D726" s="2" t="s">
        <v>56</v>
      </c>
      <c r="E726" s="2" t="s">
        <v>15</v>
      </c>
      <c r="F726" s="17" t="str">
        <f>+Tabela1[[#This Row],[WK]]&amp;Tabela1[[#This Row],[PK]]&amp;Tabela1[[#This Row],[GK]]</f>
        <v>101509</v>
      </c>
      <c r="G726" s="2" t="s">
        <v>706</v>
      </c>
      <c r="H726" s="3">
        <v>102966598</v>
      </c>
      <c r="I726" s="4">
        <v>1.125</v>
      </c>
      <c r="J726" s="3">
        <v>115837422.75</v>
      </c>
      <c r="K726" s="4">
        <v>7.0000000000000007E-2</v>
      </c>
      <c r="L726" s="3">
        <v>8108620</v>
      </c>
      <c r="M726" s="3"/>
      <c r="N726" s="5"/>
      <c r="O726" s="3">
        <v>2777259.06</v>
      </c>
      <c r="P726" s="4">
        <v>1.125</v>
      </c>
      <c r="Q726" s="3">
        <v>3124416.44</v>
      </c>
      <c r="R726" s="4">
        <v>1.6E-2</v>
      </c>
      <c r="S726" s="3">
        <v>49991</v>
      </c>
      <c r="T726" s="3"/>
      <c r="U726" s="5"/>
      <c r="V726" s="3">
        <v>5095355</v>
      </c>
      <c r="W726" s="5"/>
      <c r="X726" s="3">
        <v>10694021</v>
      </c>
      <c r="Y726" s="3">
        <v>975740</v>
      </c>
      <c r="Z726" s="3">
        <v>0</v>
      </c>
      <c r="AA726" s="3">
        <v>804904</v>
      </c>
      <c r="AB726" s="3">
        <v>5958062</v>
      </c>
      <c r="AC726" s="3">
        <v>2955315</v>
      </c>
      <c r="AD726" s="3">
        <v>5598666</v>
      </c>
      <c r="AE726" s="3">
        <v>0</v>
      </c>
      <c r="AF726" s="3">
        <v>8108620</v>
      </c>
      <c r="AG726" s="3">
        <v>49991</v>
      </c>
      <c r="AH726" s="3">
        <v>5598666</v>
      </c>
      <c r="AI726" s="3">
        <v>5095355</v>
      </c>
      <c r="AJ726" s="3">
        <v>-50630</v>
      </c>
      <c r="AK726" s="3">
        <v>-50630</v>
      </c>
      <c r="AL726" s="3">
        <v>513388</v>
      </c>
      <c r="AM726" s="3">
        <v>-564018</v>
      </c>
      <c r="AN726" s="3">
        <v>-87933</v>
      </c>
      <c r="AO726" s="3">
        <v>0</v>
      </c>
      <c r="AP726" s="3">
        <v>87933</v>
      </c>
      <c r="AQ726" s="3">
        <v>0</v>
      </c>
      <c r="AR726" s="3">
        <f>Tabela1[[#This Row],[Potrzeby finansowe 2027
w tym:]]+Tabela1[[#This Row],[Rozliczenie 2025 potrz. fin.]]</f>
        <v>10694021</v>
      </c>
      <c r="AS726" s="3">
        <v>0</v>
      </c>
      <c r="AT726" s="3">
        <v>0</v>
      </c>
      <c r="AU726" s="3"/>
      <c r="AV726" s="3"/>
      <c r="AW726" s="3"/>
      <c r="AX726" s="3"/>
      <c r="AY726" s="3"/>
      <c r="AZ726" s="3"/>
      <c r="BA726" s="3">
        <v>0</v>
      </c>
      <c r="BB726" s="3">
        <v>0</v>
      </c>
      <c r="BC726" s="3">
        <v>0</v>
      </c>
      <c r="BD726" s="3">
        <v>0</v>
      </c>
      <c r="BE726" s="3">
        <v>0</v>
      </c>
      <c r="BF726" s="3">
        <v>0</v>
      </c>
      <c r="BG726" s="3">
        <v>377782</v>
      </c>
      <c r="BH726" s="3">
        <v>2488</v>
      </c>
      <c r="BI726" s="3">
        <v>427122</v>
      </c>
      <c r="BJ726" s="3">
        <v>6563508.0150000006</v>
      </c>
      <c r="BK726" s="3">
        <v>2772299.2</v>
      </c>
      <c r="BL726" s="3">
        <v>3779607.4</v>
      </c>
      <c r="BM726" s="3">
        <v>7605620.46</v>
      </c>
      <c r="BN726" s="53">
        <v>0.90351883457840199</v>
      </c>
      <c r="BO726" s="54">
        <v>9.3762899999999996E-5</v>
      </c>
      <c r="BP726" s="70">
        <v>2358</v>
      </c>
      <c r="BQ726" s="71"/>
      <c r="BR726" s="70"/>
      <c r="BS726" s="72"/>
      <c r="BT726" s="72"/>
      <c r="BU726" s="70">
        <v>8108620</v>
      </c>
      <c r="BV726" s="70">
        <v>49991</v>
      </c>
      <c r="BW726" s="74">
        <v>5598666</v>
      </c>
      <c r="BX726" s="70">
        <v>13757277</v>
      </c>
    </row>
    <row r="727" spans="1:76" x14ac:dyDescent="0.3">
      <c r="A727" s="73" t="s">
        <v>10</v>
      </c>
      <c r="B727" s="2" t="s">
        <v>69</v>
      </c>
      <c r="C727" s="2" t="s">
        <v>113</v>
      </c>
      <c r="D727" s="2" t="s">
        <v>12</v>
      </c>
      <c r="E727" s="2" t="s">
        <v>13</v>
      </c>
      <c r="F727" s="17" t="str">
        <f>+Tabela1[[#This Row],[WK]]&amp;Tabela1[[#This Row],[PK]]&amp;Tabela1[[#This Row],[GK]]</f>
        <v>101601</v>
      </c>
      <c r="G727" s="2" t="s">
        <v>707</v>
      </c>
      <c r="H727" s="3">
        <v>2877839961.2800002</v>
      </c>
      <c r="I727" s="4">
        <v>1.125</v>
      </c>
      <c r="J727" s="3">
        <v>3237569956.4400001</v>
      </c>
      <c r="K727" s="4">
        <v>7.0000000000000007E-2</v>
      </c>
      <c r="L727" s="3">
        <v>226629897</v>
      </c>
      <c r="M727" s="3"/>
      <c r="N727" s="5"/>
      <c r="O727" s="3">
        <v>429708352.43000001</v>
      </c>
      <c r="P727" s="4">
        <v>1.125</v>
      </c>
      <c r="Q727" s="3">
        <v>483421896.48000002</v>
      </c>
      <c r="R727" s="4">
        <v>1.6E-2</v>
      </c>
      <c r="S727" s="3">
        <v>7734750</v>
      </c>
      <c r="T727" s="3"/>
      <c r="U727" s="5"/>
      <c r="V727" s="3">
        <v>132090754</v>
      </c>
      <c r="W727" s="5"/>
      <c r="X727" s="3">
        <v>132864240</v>
      </c>
      <c r="Y727" s="3">
        <v>16578583</v>
      </c>
      <c r="Z727" s="3">
        <v>14012</v>
      </c>
      <c r="AA727" s="3">
        <v>10128135</v>
      </c>
      <c r="AB727" s="3">
        <v>106143510</v>
      </c>
      <c r="AC727" s="3">
        <v>0</v>
      </c>
      <c r="AD727" s="3">
        <v>18876344</v>
      </c>
      <c r="AE727" s="3">
        <v>0</v>
      </c>
      <c r="AF727" s="3">
        <v>226629897</v>
      </c>
      <c r="AG727" s="3">
        <v>7734750</v>
      </c>
      <c r="AH727" s="3">
        <v>18876344</v>
      </c>
      <c r="AI727" s="3">
        <v>132090754</v>
      </c>
      <c r="AJ727" s="3">
        <v>16783065</v>
      </c>
      <c r="AK727" s="3">
        <v>18791103</v>
      </c>
      <c r="AL727" s="3">
        <v>6704195</v>
      </c>
      <c r="AM727" s="3">
        <v>12086908</v>
      </c>
      <c r="AN727" s="3">
        <v>2008038</v>
      </c>
      <c r="AO727" s="3">
        <v>0</v>
      </c>
      <c r="AP727" s="3">
        <v>0</v>
      </c>
      <c r="AQ727" s="3">
        <v>2008038</v>
      </c>
      <c r="AR727" s="3">
        <f>Tabela1[[#This Row],[Potrzeby finansowe 2027
w tym:]]+Tabela1[[#This Row],[Rozliczenie 2025 potrz. fin.]]</f>
        <v>134872278</v>
      </c>
      <c r="AS727" s="3">
        <v>0</v>
      </c>
      <c r="AT727" s="3">
        <v>0</v>
      </c>
      <c r="AU727" s="3"/>
      <c r="AV727" s="3"/>
      <c r="AW727" s="3"/>
      <c r="AX727" s="3"/>
      <c r="AY727" s="3"/>
      <c r="AZ727" s="3"/>
      <c r="BA727" s="3">
        <v>14012</v>
      </c>
      <c r="BB727" s="3">
        <v>0</v>
      </c>
      <c r="BC727" s="3">
        <v>28.95</v>
      </c>
      <c r="BD727" s="3">
        <v>0</v>
      </c>
      <c r="BE727" s="3">
        <v>87.77</v>
      </c>
      <c r="BF727" s="3">
        <v>0</v>
      </c>
      <c r="BG727" s="3">
        <v>5965597</v>
      </c>
      <c r="BH727" s="3">
        <v>56055</v>
      </c>
      <c r="BI727" s="3">
        <v>4162538</v>
      </c>
      <c r="BJ727" s="3">
        <v>63965057.262499996</v>
      </c>
      <c r="BK727" s="3">
        <v>50215064.399999999</v>
      </c>
      <c r="BL727" s="3">
        <v>7328436.6100000003</v>
      </c>
      <c r="BM727" s="3">
        <v>40343098.229999997</v>
      </c>
      <c r="BN727" s="53">
        <v>0.93760480493923892</v>
      </c>
      <c r="BO727" s="54">
        <v>2.4634117999999998E-3</v>
      </c>
      <c r="BP727" s="70">
        <v>61951</v>
      </c>
      <c r="BQ727" s="71"/>
      <c r="BR727" s="70"/>
      <c r="BS727" s="72"/>
      <c r="BT727" s="72"/>
      <c r="BU727" s="70">
        <v>226629897</v>
      </c>
      <c r="BV727" s="70">
        <v>7734750</v>
      </c>
      <c r="BW727" s="74">
        <v>18876344</v>
      </c>
      <c r="BX727" s="70">
        <v>253240991</v>
      </c>
    </row>
    <row r="728" spans="1:76" x14ac:dyDescent="0.3">
      <c r="A728" s="73" t="s">
        <v>10</v>
      </c>
      <c r="B728" s="2" t="s">
        <v>69</v>
      </c>
      <c r="C728" s="2" t="s">
        <v>113</v>
      </c>
      <c r="D728" s="2" t="s">
        <v>11</v>
      </c>
      <c r="E728" s="2" t="s">
        <v>15</v>
      </c>
      <c r="F728" s="17" t="str">
        <f>+Tabela1[[#This Row],[WK]]&amp;Tabela1[[#This Row],[PK]]&amp;Tabela1[[#This Row],[GK]]</f>
        <v>101602</v>
      </c>
      <c r="G728" s="2" t="s">
        <v>708</v>
      </c>
      <c r="H728" s="3">
        <v>119787366.31</v>
      </c>
      <c r="I728" s="4">
        <v>1.125</v>
      </c>
      <c r="J728" s="3">
        <v>134760787.09999999</v>
      </c>
      <c r="K728" s="4">
        <v>7.0000000000000007E-2</v>
      </c>
      <c r="L728" s="3">
        <v>9433255</v>
      </c>
      <c r="M728" s="3"/>
      <c r="N728" s="5"/>
      <c r="O728" s="3">
        <v>2137419.04</v>
      </c>
      <c r="P728" s="4">
        <v>1.125</v>
      </c>
      <c r="Q728" s="3">
        <v>2404596.42</v>
      </c>
      <c r="R728" s="4">
        <v>1.6E-2</v>
      </c>
      <c r="S728" s="3">
        <v>38474</v>
      </c>
      <c r="T728" s="3"/>
      <c r="U728" s="5"/>
      <c r="V728" s="3">
        <v>6541347</v>
      </c>
      <c r="W728" s="5"/>
      <c r="X728" s="3">
        <v>12245210</v>
      </c>
      <c r="Y728" s="3">
        <v>3132449</v>
      </c>
      <c r="Z728" s="3">
        <v>92099</v>
      </c>
      <c r="AA728" s="3">
        <v>735480</v>
      </c>
      <c r="AB728" s="3">
        <v>5584566</v>
      </c>
      <c r="AC728" s="3">
        <v>2700616</v>
      </c>
      <c r="AD728" s="3">
        <v>5703862</v>
      </c>
      <c r="AE728" s="3">
        <v>0</v>
      </c>
      <c r="AF728" s="3">
        <v>9433255</v>
      </c>
      <c r="AG728" s="3">
        <v>38474</v>
      </c>
      <c r="AH728" s="3">
        <v>5703862</v>
      </c>
      <c r="AI728" s="3">
        <v>6541347</v>
      </c>
      <c r="AJ728" s="3">
        <v>440264</v>
      </c>
      <c r="AK728" s="3">
        <v>440264</v>
      </c>
      <c r="AL728" s="3">
        <v>415033</v>
      </c>
      <c r="AM728" s="3">
        <v>25231</v>
      </c>
      <c r="AN728" s="3">
        <v>-239177</v>
      </c>
      <c r="AO728" s="3">
        <v>0</v>
      </c>
      <c r="AP728" s="3">
        <v>239177</v>
      </c>
      <c r="AQ728" s="3">
        <v>0</v>
      </c>
      <c r="AR728" s="3">
        <f>Tabela1[[#This Row],[Potrzeby finansowe 2027
w tym:]]+Tabela1[[#This Row],[Rozliczenie 2025 potrz. fin.]]</f>
        <v>12245210</v>
      </c>
      <c r="AS728" s="3">
        <v>0</v>
      </c>
      <c r="AT728" s="3">
        <v>0</v>
      </c>
      <c r="AU728" s="3"/>
      <c r="AV728" s="3"/>
      <c r="AW728" s="3"/>
      <c r="AX728" s="3"/>
      <c r="AY728" s="3"/>
      <c r="AZ728" s="3"/>
      <c r="BA728" s="3">
        <v>92099</v>
      </c>
      <c r="BB728" s="3">
        <v>0</v>
      </c>
      <c r="BC728" s="3">
        <v>0</v>
      </c>
      <c r="BD728" s="3">
        <v>922.74</v>
      </c>
      <c r="BE728" s="3">
        <v>0</v>
      </c>
      <c r="BF728" s="3">
        <v>0</v>
      </c>
      <c r="BG728" s="3">
        <v>377782</v>
      </c>
      <c r="BH728" s="3">
        <v>3113</v>
      </c>
      <c r="BI728" s="3">
        <v>357698</v>
      </c>
      <c r="BJ728" s="3">
        <v>5496689.9550000001</v>
      </c>
      <c r="BK728" s="3">
        <v>2525934.7400000002</v>
      </c>
      <c r="BL728" s="3">
        <v>2183914.6</v>
      </c>
      <c r="BM728" s="3">
        <v>7515191.6600000001</v>
      </c>
      <c r="BN728" s="53">
        <v>0.76159965679005448</v>
      </c>
      <c r="BO728" s="54">
        <v>1.1707569999999999E-4</v>
      </c>
      <c r="BP728" s="70">
        <v>2945</v>
      </c>
      <c r="BQ728" s="71"/>
      <c r="BR728" s="70"/>
      <c r="BS728" s="72"/>
      <c r="BT728" s="72"/>
      <c r="BU728" s="70">
        <v>9433255</v>
      </c>
      <c r="BV728" s="70">
        <v>38474</v>
      </c>
      <c r="BW728" s="74">
        <v>5703862</v>
      </c>
      <c r="BX728" s="70">
        <v>15175591</v>
      </c>
    </row>
    <row r="729" spans="1:76" x14ac:dyDescent="0.3">
      <c r="A729" s="73" t="s">
        <v>10</v>
      </c>
      <c r="B729" s="2" t="s">
        <v>69</v>
      </c>
      <c r="C729" s="2" t="s">
        <v>113</v>
      </c>
      <c r="D729" s="2" t="s">
        <v>16</v>
      </c>
      <c r="E729" s="2" t="s">
        <v>15</v>
      </c>
      <c r="F729" s="17" t="str">
        <f>+Tabela1[[#This Row],[WK]]&amp;Tabela1[[#This Row],[PK]]&amp;Tabela1[[#This Row],[GK]]</f>
        <v>101603</v>
      </c>
      <c r="G729" s="2" t="s">
        <v>709</v>
      </c>
      <c r="H729" s="3">
        <v>81679616.909999996</v>
      </c>
      <c r="I729" s="4">
        <v>1.125</v>
      </c>
      <c r="J729" s="3">
        <v>91889569.019999996</v>
      </c>
      <c r="K729" s="4">
        <v>7.0000000000000007E-2</v>
      </c>
      <c r="L729" s="3">
        <v>6432270</v>
      </c>
      <c r="M729" s="3"/>
      <c r="N729" s="5"/>
      <c r="O729" s="3">
        <v>2492460.5</v>
      </c>
      <c r="P729" s="4">
        <v>1.125</v>
      </c>
      <c r="Q729" s="3">
        <v>2804018.06</v>
      </c>
      <c r="R729" s="4">
        <v>1.6E-2</v>
      </c>
      <c r="S729" s="3">
        <v>44864</v>
      </c>
      <c r="T729" s="3"/>
      <c r="U729" s="5"/>
      <c r="V729" s="3">
        <v>4466176</v>
      </c>
      <c r="W729" s="5"/>
      <c r="X729" s="3">
        <v>10219083</v>
      </c>
      <c r="Y729" s="3">
        <v>1841396</v>
      </c>
      <c r="Z729" s="3">
        <v>0</v>
      </c>
      <c r="AA729" s="3">
        <v>732554</v>
      </c>
      <c r="AB729" s="3">
        <v>4461243</v>
      </c>
      <c r="AC729" s="3">
        <v>3183890</v>
      </c>
      <c r="AD729" s="3">
        <v>5752907</v>
      </c>
      <c r="AE729" s="3">
        <v>0</v>
      </c>
      <c r="AF729" s="3">
        <v>6432270</v>
      </c>
      <c r="AG729" s="3">
        <v>44864</v>
      </c>
      <c r="AH729" s="3">
        <v>5752907</v>
      </c>
      <c r="AI729" s="3">
        <v>4466176</v>
      </c>
      <c r="AJ729" s="3">
        <v>516333</v>
      </c>
      <c r="AK729" s="3">
        <v>516333</v>
      </c>
      <c r="AL729" s="3">
        <v>291241</v>
      </c>
      <c r="AM729" s="3">
        <v>225092</v>
      </c>
      <c r="AN729" s="3">
        <v>-162867</v>
      </c>
      <c r="AO729" s="3">
        <v>0</v>
      </c>
      <c r="AP729" s="3">
        <v>162867</v>
      </c>
      <c r="AQ729" s="3">
        <v>0</v>
      </c>
      <c r="AR729" s="3">
        <f>Tabela1[[#This Row],[Potrzeby finansowe 2027
w tym:]]+Tabela1[[#This Row],[Rozliczenie 2025 potrz. fin.]]</f>
        <v>10219083</v>
      </c>
      <c r="AS729" s="3">
        <v>0</v>
      </c>
      <c r="AT729" s="3">
        <v>0</v>
      </c>
      <c r="AU729" s="3"/>
      <c r="AV729" s="3"/>
      <c r="AW729" s="3"/>
      <c r="AX729" s="3"/>
      <c r="AY729" s="3"/>
      <c r="AZ729" s="3"/>
      <c r="BA729" s="3">
        <v>0</v>
      </c>
      <c r="BB729" s="3">
        <v>0</v>
      </c>
      <c r="BC729" s="3">
        <v>0</v>
      </c>
      <c r="BD729" s="3">
        <v>0</v>
      </c>
      <c r="BE729" s="3">
        <v>0</v>
      </c>
      <c r="BF729" s="3">
        <v>0</v>
      </c>
      <c r="BG729" s="3">
        <v>377782</v>
      </c>
      <c r="BH729" s="3">
        <v>2073</v>
      </c>
      <c r="BI729" s="3">
        <v>354772</v>
      </c>
      <c r="BJ729" s="3">
        <v>5451724.1675000004</v>
      </c>
      <c r="BK729" s="3">
        <v>3015195.6100000013</v>
      </c>
      <c r="BL729" s="3">
        <v>538462.18000000005</v>
      </c>
      <c r="BM729" s="3">
        <v>8669189.8699999992</v>
      </c>
      <c r="BN729" s="53">
        <v>0.7833170122082016</v>
      </c>
      <c r="BO729" s="54">
        <v>7.7314100000000006E-5</v>
      </c>
      <c r="BP729" s="70">
        <v>1944</v>
      </c>
      <c r="BQ729" s="71"/>
      <c r="BR729" s="70"/>
      <c r="BS729" s="72"/>
      <c r="BT729" s="72"/>
      <c r="BU729" s="70">
        <v>6432270</v>
      </c>
      <c r="BV729" s="70">
        <v>44864</v>
      </c>
      <c r="BW729" s="74">
        <v>5752907</v>
      </c>
      <c r="BX729" s="70">
        <v>12230041</v>
      </c>
    </row>
    <row r="730" spans="1:76" x14ac:dyDescent="0.3">
      <c r="A730" s="73" t="s">
        <v>10</v>
      </c>
      <c r="B730" s="2" t="s">
        <v>69</v>
      </c>
      <c r="C730" s="2" t="s">
        <v>113</v>
      </c>
      <c r="D730" s="2" t="s">
        <v>18</v>
      </c>
      <c r="E730" s="2" t="s">
        <v>15</v>
      </c>
      <c r="F730" s="17" t="str">
        <f>+Tabela1[[#This Row],[WK]]&amp;Tabela1[[#This Row],[PK]]&amp;Tabela1[[#This Row],[GK]]</f>
        <v>101604</v>
      </c>
      <c r="G730" s="2" t="s">
        <v>710</v>
      </c>
      <c r="H730" s="3">
        <v>194710937.94</v>
      </c>
      <c r="I730" s="4">
        <v>1.125</v>
      </c>
      <c r="J730" s="3">
        <v>219049805.18000001</v>
      </c>
      <c r="K730" s="4">
        <v>7.0000000000000007E-2</v>
      </c>
      <c r="L730" s="3">
        <v>15333486</v>
      </c>
      <c r="M730" s="3"/>
      <c r="N730" s="5"/>
      <c r="O730" s="3">
        <v>37280378.759999998</v>
      </c>
      <c r="P730" s="4">
        <v>1.125</v>
      </c>
      <c r="Q730" s="3">
        <v>41940426.109999999</v>
      </c>
      <c r="R730" s="4">
        <v>1.6E-2</v>
      </c>
      <c r="S730" s="3">
        <v>671047</v>
      </c>
      <c r="T730" s="3"/>
      <c r="U730" s="5"/>
      <c r="V730" s="3">
        <v>9328680</v>
      </c>
      <c r="W730" s="5"/>
      <c r="X730" s="3">
        <v>14588755</v>
      </c>
      <c r="Y730" s="3">
        <v>480086</v>
      </c>
      <c r="Z730" s="3">
        <v>132</v>
      </c>
      <c r="AA730" s="3">
        <v>1041866</v>
      </c>
      <c r="AB730" s="3">
        <v>9474867</v>
      </c>
      <c r="AC730" s="3">
        <v>3591804</v>
      </c>
      <c r="AD730" s="3">
        <v>5260075</v>
      </c>
      <c r="AE730" s="3">
        <v>0</v>
      </c>
      <c r="AF730" s="3">
        <v>15333486</v>
      </c>
      <c r="AG730" s="3">
        <v>671047</v>
      </c>
      <c r="AH730" s="3">
        <v>5260075</v>
      </c>
      <c r="AI730" s="3">
        <v>9328680</v>
      </c>
      <c r="AJ730" s="3">
        <v>708774</v>
      </c>
      <c r="AK730" s="3">
        <v>708774</v>
      </c>
      <c r="AL730" s="3">
        <v>781473</v>
      </c>
      <c r="AM730" s="3">
        <v>-72699</v>
      </c>
      <c r="AN730" s="3">
        <v>-12175</v>
      </c>
      <c r="AO730" s="3">
        <v>0</v>
      </c>
      <c r="AP730" s="3">
        <v>12175</v>
      </c>
      <c r="AQ730" s="3">
        <v>0</v>
      </c>
      <c r="AR730" s="3">
        <f>Tabela1[[#This Row],[Potrzeby finansowe 2027
w tym:]]+Tabela1[[#This Row],[Rozliczenie 2025 potrz. fin.]]</f>
        <v>14588755</v>
      </c>
      <c r="AS730" s="3">
        <v>0</v>
      </c>
      <c r="AT730" s="3">
        <v>0</v>
      </c>
      <c r="AU730" s="3"/>
      <c r="AV730" s="3"/>
      <c r="AW730" s="3"/>
      <c r="AX730" s="3"/>
      <c r="AY730" s="3"/>
      <c r="AZ730" s="3"/>
      <c r="BA730" s="3">
        <v>132</v>
      </c>
      <c r="BB730" s="3">
        <v>0</v>
      </c>
      <c r="BC730" s="3">
        <v>0.22</v>
      </c>
      <c r="BD730" s="3">
        <v>0</v>
      </c>
      <c r="BE730" s="3">
        <v>1.18</v>
      </c>
      <c r="BF730" s="3">
        <v>0</v>
      </c>
      <c r="BG730" s="3">
        <v>508920</v>
      </c>
      <c r="BH730" s="3">
        <v>4782</v>
      </c>
      <c r="BI730" s="3">
        <v>532946</v>
      </c>
      <c r="BJ730" s="3">
        <v>8189702.652499998</v>
      </c>
      <c r="BK730" s="3">
        <v>3956974.1799999988</v>
      </c>
      <c r="BL730" s="3">
        <v>4302830.6399999997</v>
      </c>
      <c r="BM730" s="3">
        <v>8325252.6100000003</v>
      </c>
      <c r="BN730" s="53">
        <v>0.97631478320882659</v>
      </c>
      <c r="BO730" s="54">
        <v>1.8794100000000001E-4</v>
      </c>
      <c r="BP730" s="70">
        <v>4726</v>
      </c>
      <c r="BQ730" s="71"/>
      <c r="BR730" s="70"/>
      <c r="BS730" s="72"/>
      <c r="BT730" s="72"/>
      <c r="BU730" s="70">
        <v>15333486</v>
      </c>
      <c r="BV730" s="70">
        <v>671047</v>
      </c>
      <c r="BW730" s="74">
        <v>5260075</v>
      </c>
      <c r="BX730" s="70">
        <v>21264608</v>
      </c>
    </row>
    <row r="731" spans="1:76" x14ac:dyDescent="0.3">
      <c r="A731" s="73" t="s">
        <v>10</v>
      </c>
      <c r="B731" s="2" t="s">
        <v>69</v>
      </c>
      <c r="C731" s="2" t="s">
        <v>113</v>
      </c>
      <c r="D731" s="2" t="s">
        <v>21</v>
      </c>
      <c r="E731" s="2" t="s">
        <v>15</v>
      </c>
      <c r="F731" s="17" t="str">
        <f>+Tabela1[[#This Row],[WK]]&amp;Tabela1[[#This Row],[PK]]&amp;Tabela1[[#This Row],[GK]]</f>
        <v>101605</v>
      </c>
      <c r="G731" s="2" t="s">
        <v>711</v>
      </c>
      <c r="H731" s="3">
        <v>167660476.02000001</v>
      </c>
      <c r="I731" s="4">
        <v>1.125</v>
      </c>
      <c r="J731" s="3">
        <v>188618035.52000001</v>
      </c>
      <c r="K731" s="4">
        <v>7.0000000000000007E-2</v>
      </c>
      <c r="L731" s="3">
        <v>13203262</v>
      </c>
      <c r="M731" s="3"/>
      <c r="N731" s="5"/>
      <c r="O731" s="3">
        <v>5869774.4100000001</v>
      </c>
      <c r="P731" s="4">
        <v>1.125</v>
      </c>
      <c r="Q731" s="3">
        <v>6603496.21</v>
      </c>
      <c r="R731" s="4">
        <v>1.6E-2</v>
      </c>
      <c r="S731" s="3">
        <v>105656</v>
      </c>
      <c r="T731" s="3"/>
      <c r="U731" s="5"/>
      <c r="V731" s="3">
        <v>8075046</v>
      </c>
      <c r="W731" s="5"/>
      <c r="X731" s="3">
        <v>9964686</v>
      </c>
      <c r="Y731" s="3">
        <v>0</v>
      </c>
      <c r="Z731" s="3">
        <v>260375</v>
      </c>
      <c r="AA731" s="3">
        <v>827888</v>
      </c>
      <c r="AB731" s="3">
        <v>6228376</v>
      </c>
      <c r="AC731" s="3">
        <v>2648047</v>
      </c>
      <c r="AD731" s="3">
        <v>1822942</v>
      </c>
      <c r="AE731" s="3">
        <v>166528</v>
      </c>
      <c r="AF731" s="3">
        <v>13203262</v>
      </c>
      <c r="AG731" s="3">
        <v>105656</v>
      </c>
      <c r="AH731" s="3">
        <v>1656414</v>
      </c>
      <c r="AI731" s="3">
        <v>8075046</v>
      </c>
      <c r="AJ731" s="3">
        <v>-11445</v>
      </c>
      <c r="AK731" s="3">
        <v>-78143</v>
      </c>
      <c r="AL731" s="3">
        <v>475558</v>
      </c>
      <c r="AM731" s="3">
        <v>-553701</v>
      </c>
      <c r="AN731" s="3">
        <v>-326053</v>
      </c>
      <c r="AO731" s="3">
        <v>0</v>
      </c>
      <c r="AP731" s="3">
        <v>259355</v>
      </c>
      <c r="AQ731" s="3">
        <v>-66698</v>
      </c>
      <c r="AR731" s="3">
        <f>Tabela1[[#This Row],[Potrzeby finansowe 2027
w tym:]]+Tabela1[[#This Row],[Rozliczenie 2025 potrz. fin.]]</f>
        <v>9897988</v>
      </c>
      <c r="AS731" s="3">
        <v>0</v>
      </c>
      <c r="AT731" s="3">
        <v>0</v>
      </c>
      <c r="AU731" s="3"/>
      <c r="AV731" s="3"/>
      <c r="AW731" s="3"/>
      <c r="AX731" s="3"/>
      <c r="AY731" s="3"/>
      <c r="AZ731" s="3"/>
      <c r="BA731" s="3">
        <v>260375</v>
      </c>
      <c r="BB731" s="3">
        <v>0</v>
      </c>
      <c r="BC731" s="3">
        <v>511.04</v>
      </c>
      <c r="BD731" s="3">
        <v>0</v>
      </c>
      <c r="BE731" s="3">
        <v>1810.47</v>
      </c>
      <c r="BF731" s="3">
        <v>0</v>
      </c>
      <c r="BG731" s="3">
        <v>383872</v>
      </c>
      <c r="BH731" s="3">
        <v>3607</v>
      </c>
      <c r="BI731" s="3">
        <v>444016</v>
      </c>
      <c r="BJ731" s="3">
        <v>6823121.9100000001</v>
      </c>
      <c r="BK731" s="3">
        <v>1895599.8599999994</v>
      </c>
      <c r="BL731" s="3">
        <v>5009759.37</v>
      </c>
      <c r="BM731" s="3">
        <v>9690569.4600000009</v>
      </c>
      <c r="BN731" s="53">
        <v>1.2168508622217249</v>
      </c>
      <c r="BO731" s="54">
        <v>1.3539760000000001E-4</v>
      </c>
      <c r="BP731" s="70">
        <v>3405</v>
      </c>
      <c r="BQ731" s="71"/>
      <c r="BR731" s="70"/>
      <c r="BS731" s="72"/>
      <c r="BT731" s="72"/>
      <c r="BU731" s="70">
        <v>13203262</v>
      </c>
      <c r="BV731" s="70">
        <v>105656</v>
      </c>
      <c r="BW731" s="74">
        <v>1656414</v>
      </c>
      <c r="BX731" s="70">
        <v>14965332</v>
      </c>
    </row>
    <row r="732" spans="1:76" x14ac:dyDescent="0.3">
      <c r="A732" s="73" t="s">
        <v>10</v>
      </c>
      <c r="B732" s="2" t="s">
        <v>69</v>
      </c>
      <c r="C732" s="2" t="s">
        <v>113</v>
      </c>
      <c r="D732" s="2" t="s">
        <v>23</v>
      </c>
      <c r="E732" s="2" t="s">
        <v>15</v>
      </c>
      <c r="F732" s="17" t="str">
        <f>+Tabela1[[#This Row],[WK]]&amp;Tabela1[[#This Row],[PK]]&amp;Tabela1[[#This Row],[GK]]</f>
        <v>101606</v>
      </c>
      <c r="G732" s="2" t="s">
        <v>712</v>
      </c>
      <c r="H732" s="3">
        <v>337344617.73000002</v>
      </c>
      <c r="I732" s="4">
        <v>1.125</v>
      </c>
      <c r="J732" s="3">
        <v>379512694.94999999</v>
      </c>
      <c r="K732" s="4">
        <v>7.0000000000000007E-2</v>
      </c>
      <c r="L732" s="3">
        <v>26565889</v>
      </c>
      <c r="M732" s="3"/>
      <c r="N732" s="5"/>
      <c r="O732" s="3">
        <v>6523103.79</v>
      </c>
      <c r="P732" s="4">
        <v>1.125</v>
      </c>
      <c r="Q732" s="3">
        <v>7338491.7599999998</v>
      </c>
      <c r="R732" s="4">
        <v>1.6E-2</v>
      </c>
      <c r="S732" s="3">
        <v>117416</v>
      </c>
      <c r="T732" s="3"/>
      <c r="U732" s="5"/>
      <c r="V732" s="3">
        <v>15643658</v>
      </c>
      <c r="W732" s="5"/>
      <c r="X732" s="3">
        <v>21989056</v>
      </c>
      <c r="Y732" s="3">
        <v>0</v>
      </c>
      <c r="Z732" s="3">
        <v>72181</v>
      </c>
      <c r="AA732" s="3">
        <v>1291343</v>
      </c>
      <c r="AB732" s="3">
        <v>15189285</v>
      </c>
      <c r="AC732" s="3">
        <v>5436247</v>
      </c>
      <c r="AD732" s="3">
        <v>6345399</v>
      </c>
      <c r="AE732" s="3">
        <v>0</v>
      </c>
      <c r="AF732" s="3">
        <v>26565889</v>
      </c>
      <c r="AG732" s="3">
        <v>117416</v>
      </c>
      <c r="AH732" s="3">
        <v>6345399</v>
      </c>
      <c r="AI732" s="3">
        <v>15643658</v>
      </c>
      <c r="AJ732" s="3">
        <v>53296</v>
      </c>
      <c r="AK732" s="3">
        <v>53296</v>
      </c>
      <c r="AL732" s="3">
        <v>981133</v>
      </c>
      <c r="AM732" s="3">
        <v>-927837</v>
      </c>
      <c r="AN732" s="3">
        <v>-367701</v>
      </c>
      <c r="AO732" s="3">
        <v>0</v>
      </c>
      <c r="AP732" s="3">
        <v>367701</v>
      </c>
      <c r="AQ732" s="3">
        <v>0</v>
      </c>
      <c r="AR732" s="3">
        <f>Tabela1[[#This Row],[Potrzeby finansowe 2027
w tym:]]+Tabela1[[#This Row],[Rozliczenie 2025 potrz. fin.]]</f>
        <v>21989056</v>
      </c>
      <c r="AS732" s="3">
        <v>0</v>
      </c>
      <c r="AT732" s="3">
        <v>0</v>
      </c>
      <c r="AU732" s="3"/>
      <c r="AV732" s="3"/>
      <c r="AW732" s="3"/>
      <c r="AX732" s="3"/>
      <c r="AY732" s="3"/>
      <c r="AZ732" s="3"/>
      <c r="BA732" s="3">
        <v>72181</v>
      </c>
      <c r="BB732" s="3">
        <v>0</v>
      </c>
      <c r="BC732" s="3">
        <v>148.54</v>
      </c>
      <c r="BD732" s="3">
        <v>0</v>
      </c>
      <c r="BE732" s="3">
        <v>456.1</v>
      </c>
      <c r="BF732" s="3">
        <v>0</v>
      </c>
      <c r="BG732" s="3">
        <v>752205</v>
      </c>
      <c r="BH732" s="3">
        <v>7068</v>
      </c>
      <c r="BI732" s="3">
        <v>539138</v>
      </c>
      <c r="BJ732" s="3">
        <v>8284853.2925000004</v>
      </c>
      <c r="BK732" s="3">
        <v>2586432</v>
      </c>
      <c r="BL732" s="3">
        <v>6389285.3300000001</v>
      </c>
      <c r="BM732" s="3">
        <v>10015114.51</v>
      </c>
      <c r="BN732" s="53">
        <v>1.0450649580780245</v>
      </c>
      <c r="BO732" s="54">
        <v>2.6728400000000001E-4</v>
      </c>
      <c r="BP732" s="70">
        <v>6722</v>
      </c>
      <c r="BQ732" s="71"/>
      <c r="BR732" s="70"/>
      <c r="BS732" s="72"/>
      <c r="BT732" s="72"/>
      <c r="BU732" s="70">
        <v>26565889</v>
      </c>
      <c r="BV732" s="70">
        <v>117416</v>
      </c>
      <c r="BW732" s="74">
        <v>6345399</v>
      </c>
      <c r="BX732" s="70">
        <v>33028704</v>
      </c>
    </row>
    <row r="733" spans="1:76" x14ac:dyDescent="0.3">
      <c r="A733" s="73" t="s">
        <v>10</v>
      </c>
      <c r="B733" s="2" t="s">
        <v>69</v>
      </c>
      <c r="C733" s="2" t="s">
        <v>113</v>
      </c>
      <c r="D733" s="2" t="s">
        <v>30</v>
      </c>
      <c r="E733" s="2" t="s">
        <v>15</v>
      </c>
      <c r="F733" s="17" t="str">
        <f>+Tabela1[[#This Row],[WK]]&amp;Tabela1[[#This Row],[PK]]&amp;Tabela1[[#This Row],[GK]]</f>
        <v>101607</v>
      </c>
      <c r="G733" s="2" t="s">
        <v>713</v>
      </c>
      <c r="H733" s="3">
        <v>321255872.56999999</v>
      </c>
      <c r="I733" s="4">
        <v>1.125</v>
      </c>
      <c r="J733" s="3">
        <v>361412856.63999999</v>
      </c>
      <c r="K733" s="4">
        <v>7.0000000000000007E-2</v>
      </c>
      <c r="L733" s="3">
        <v>25298900</v>
      </c>
      <c r="M733" s="3"/>
      <c r="N733" s="5"/>
      <c r="O733" s="3">
        <v>8563610.6600000001</v>
      </c>
      <c r="P733" s="4">
        <v>1.125</v>
      </c>
      <c r="Q733" s="3">
        <v>9634061.9900000002</v>
      </c>
      <c r="R733" s="4">
        <v>1.6E-2</v>
      </c>
      <c r="S733" s="3">
        <v>154145</v>
      </c>
      <c r="T733" s="3"/>
      <c r="U733" s="5"/>
      <c r="V733" s="3">
        <v>14172741</v>
      </c>
      <c r="W733" s="5"/>
      <c r="X733" s="3">
        <v>18297141</v>
      </c>
      <c r="Y733" s="3">
        <v>0</v>
      </c>
      <c r="Z733" s="3">
        <v>20461</v>
      </c>
      <c r="AA733" s="3">
        <v>1267207</v>
      </c>
      <c r="AB733" s="3">
        <v>11368510</v>
      </c>
      <c r="AC733" s="3">
        <v>5640963</v>
      </c>
      <c r="AD733" s="3">
        <v>4124400</v>
      </c>
      <c r="AE733" s="3">
        <v>0</v>
      </c>
      <c r="AF733" s="3">
        <v>25298900</v>
      </c>
      <c r="AG733" s="3">
        <v>154145</v>
      </c>
      <c r="AH733" s="3">
        <v>4124400</v>
      </c>
      <c r="AI733" s="3">
        <v>14172741</v>
      </c>
      <c r="AJ733" s="3">
        <v>108022</v>
      </c>
      <c r="AK733" s="3">
        <v>108022</v>
      </c>
      <c r="AL733" s="3">
        <v>1191838</v>
      </c>
      <c r="AM733" s="3">
        <v>-1083816</v>
      </c>
      <c r="AN733" s="3">
        <v>-219341</v>
      </c>
      <c r="AO733" s="3">
        <v>0</v>
      </c>
      <c r="AP733" s="3">
        <v>219341</v>
      </c>
      <c r="AQ733" s="3">
        <v>0</v>
      </c>
      <c r="AR733" s="3">
        <f>Tabela1[[#This Row],[Potrzeby finansowe 2027
w tym:]]+Tabela1[[#This Row],[Rozliczenie 2025 potrz. fin.]]</f>
        <v>18297141</v>
      </c>
      <c r="AS733" s="3">
        <v>0</v>
      </c>
      <c r="AT733" s="3">
        <v>0</v>
      </c>
      <c r="AU733" s="3"/>
      <c r="AV733" s="3"/>
      <c r="AW733" s="3"/>
      <c r="AX733" s="3"/>
      <c r="AY733" s="3"/>
      <c r="AZ733" s="3"/>
      <c r="BA733" s="3">
        <v>20461</v>
      </c>
      <c r="BB733" s="3">
        <v>0</v>
      </c>
      <c r="BC733" s="3">
        <v>61.5</v>
      </c>
      <c r="BD733" s="3">
        <v>0</v>
      </c>
      <c r="BE733" s="3">
        <v>0</v>
      </c>
      <c r="BF733" s="3">
        <v>0</v>
      </c>
      <c r="BG733" s="3">
        <v>627157</v>
      </c>
      <c r="BH733" s="3">
        <v>5893</v>
      </c>
      <c r="BI733" s="3">
        <v>640050</v>
      </c>
      <c r="BJ733" s="3">
        <v>9835541.2575000003</v>
      </c>
      <c r="BK733" s="3">
        <v>5958038.4299999997</v>
      </c>
      <c r="BL733" s="3">
        <v>1143272.1100000001</v>
      </c>
      <c r="BM733" s="3">
        <v>13223467.09</v>
      </c>
      <c r="BN733" s="53">
        <v>1.1170607052591328</v>
      </c>
      <c r="BO733" s="54">
        <v>2.1926399999999999E-4</v>
      </c>
      <c r="BP733" s="70">
        <v>5514</v>
      </c>
      <c r="BQ733" s="71"/>
      <c r="BR733" s="70"/>
      <c r="BS733" s="72"/>
      <c r="BT733" s="72"/>
      <c r="BU733" s="70">
        <v>25298900</v>
      </c>
      <c r="BV733" s="70">
        <v>154145</v>
      </c>
      <c r="BW733" s="74">
        <v>4124400</v>
      </c>
      <c r="BX733" s="70">
        <v>29577445</v>
      </c>
    </row>
    <row r="734" spans="1:76" x14ac:dyDescent="0.3">
      <c r="A734" s="73" t="s">
        <v>10</v>
      </c>
      <c r="B734" s="2" t="s">
        <v>69</v>
      </c>
      <c r="C734" s="2" t="s">
        <v>113</v>
      </c>
      <c r="D734" s="2" t="s">
        <v>54</v>
      </c>
      <c r="E734" s="2" t="s">
        <v>15</v>
      </c>
      <c r="F734" s="17" t="str">
        <f>+Tabela1[[#This Row],[WK]]&amp;Tabela1[[#This Row],[PK]]&amp;Tabela1[[#This Row],[GK]]</f>
        <v>101608</v>
      </c>
      <c r="G734" s="2" t="s">
        <v>714</v>
      </c>
      <c r="H734" s="3">
        <v>145642707.94999999</v>
      </c>
      <c r="I734" s="4">
        <v>1.125</v>
      </c>
      <c r="J734" s="3">
        <v>163848046.44</v>
      </c>
      <c r="K734" s="4">
        <v>7.0000000000000007E-2</v>
      </c>
      <c r="L734" s="3">
        <v>11469363</v>
      </c>
      <c r="M734" s="3"/>
      <c r="N734" s="5"/>
      <c r="O734" s="3">
        <v>5548991.75</v>
      </c>
      <c r="P734" s="4">
        <v>1.125</v>
      </c>
      <c r="Q734" s="3">
        <v>6242615.7199999997</v>
      </c>
      <c r="R734" s="4">
        <v>1.6E-2</v>
      </c>
      <c r="S734" s="3">
        <v>99882</v>
      </c>
      <c r="T734" s="3"/>
      <c r="U734" s="5"/>
      <c r="V734" s="3">
        <v>7278407</v>
      </c>
      <c r="W734" s="5"/>
      <c r="X734" s="3">
        <v>17758893</v>
      </c>
      <c r="Y734" s="3">
        <v>6533097</v>
      </c>
      <c r="Z734" s="3">
        <v>75538</v>
      </c>
      <c r="AA734" s="3">
        <v>1170896</v>
      </c>
      <c r="AB734" s="3">
        <v>8134037</v>
      </c>
      <c r="AC734" s="3">
        <v>1845325</v>
      </c>
      <c r="AD734" s="3">
        <v>10480486</v>
      </c>
      <c r="AE734" s="3">
        <v>0</v>
      </c>
      <c r="AF734" s="3">
        <v>11469363</v>
      </c>
      <c r="AG734" s="3">
        <v>99882</v>
      </c>
      <c r="AH734" s="3">
        <v>10480486</v>
      </c>
      <c r="AI734" s="3">
        <v>7278407</v>
      </c>
      <c r="AJ734" s="3">
        <v>-620217</v>
      </c>
      <c r="AK734" s="3">
        <v>-620217</v>
      </c>
      <c r="AL734" s="3">
        <v>578414</v>
      </c>
      <c r="AM734" s="3">
        <v>-1198631</v>
      </c>
      <c r="AN734" s="3">
        <v>219039</v>
      </c>
      <c r="AO734" s="3">
        <v>0</v>
      </c>
      <c r="AP734" s="3">
        <v>-219039</v>
      </c>
      <c r="AQ734" s="3">
        <v>0</v>
      </c>
      <c r="AR734" s="3">
        <f>Tabela1[[#This Row],[Potrzeby finansowe 2027
w tym:]]+Tabela1[[#This Row],[Rozliczenie 2025 potrz. fin.]]</f>
        <v>17758893</v>
      </c>
      <c r="AS734" s="3">
        <v>0</v>
      </c>
      <c r="AT734" s="3">
        <v>0</v>
      </c>
      <c r="AU734" s="3"/>
      <c r="AV734" s="3"/>
      <c r="AW734" s="3"/>
      <c r="AX734" s="3"/>
      <c r="AY734" s="3"/>
      <c r="AZ734" s="3"/>
      <c r="BA734" s="3">
        <v>75538</v>
      </c>
      <c r="BB734" s="3">
        <v>0</v>
      </c>
      <c r="BC734" s="3">
        <v>2.52</v>
      </c>
      <c r="BD734" s="3">
        <v>0</v>
      </c>
      <c r="BE734" s="3">
        <v>1496.83</v>
      </c>
      <c r="BF734" s="3">
        <v>0</v>
      </c>
      <c r="BG734" s="3">
        <v>463050</v>
      </c>
      <c r="BH734" s="3">
        <v>4351</v>
      </c>
      <c r="BI734" s="3">
        <v>707846</v>
      </c>
      <c r="BJ734" s="3">
        <v>10877358.067499999</v>
      </c>
      <c r="BK734" s="3">
        <v>2302472.59</v>
      </c>
      <c r="BL734" s="3">
        <v>10953653.279999999</v>
      </c>
      <c r="BM734" s="3">
        <v>12392235.35</v>
      </c>
      <c r="BN734" s="53">
        <v>0.68107961911157122</v>
      </c>
      <c r="BO734" s="54">
        <v>1.7375600000000001E-4</v>
      </c>
      <c r="BP734" s="70">
        <v>4369</v>
      </c>
      <c r="BQ734" s="71"/>
      <c r="BR734" s="70"/>
      <c r="BS734" s="72"/>
      <c r="BT734" s="72"/>
      <c r="BU734" s="70">
        <v>11469363</v>
      </c>
      <c r="BV734" s="70">
        <v>99882</v>
      </c>
      <c r="BW734" s="74">
        <v>10480486</v>
      </c>
      <c r="BX734" s="70">
        <v>22049731</v>
      </c>
    </row>
    <row r="735" spans="1:76" x14ac:dyDescent="0.3">
      <c r="A735" s="73" t="s">
        <v>10</v>
      </c>
      <c r="B735" s="2" t="s">
        <v>69</v>
      </c>
      <c r="C735" s="2" t="s">
        <v>113</v>
      </c>
      <c r="D735" s="2" t="s">
        <v>56</v>
      </c>
      <c r="E735" s="2" t="s">
        <v>15</v>
      </c>
      <c r="F735" s="17" t="str">
        <f>+Tabela1[[#This Row],[WK]]&amp;Tabela1[[#This Row],[PK]]&amp;Tabela1[[#This Row],[GK]]</f>
        <v>101609</v>
      </c>
      <c r="G735" s="2" t="s">
        <v>707</v>
      </c>
      <c r="H735" s="3">
        <v>623855548.26999998</v>
      </c>
      <c r="I735" s="4">
        <v>1.125</v>
      </c>
      <c r="J735" s="3">
        <v>701837491.79999995</v>
      </c>
      <c r="K735" s="4">
        <v>7.0000000000000007E-2</v>
      </c>
      <c r="L735" s="3">
        <v>49128624</v>
      </c>
      <c r="M735" s="3"/>
      <c r="N735" s="5"/>
      <c r="O735" s="3">
        <v>42165613.979999997</v>
      </c>
      <c r="P735" s="4">
        <v>1.125</v>
      </c>
      <c r="Q735" s="3">
        <v>47436315.729999997</v>
      </c>
      <c r="R735" s="4">
        <v>1.6E-2</v>
      </c>
      <c r="S735" s="3">
        <v>758981</v>
      </c>
      <c r="T735" s="3"/>
      <c r="U735" s="5"/>
      <c r="V735" s="3">
        <v>25053708</v>
      </c>
      <c r="W735" s="5"/>
      <c r="X735" s="3">
        <v>25412049</v>
      </c>
      <c r="Y735" s="3">
        <v>0</v>
      </c>
      <c r="Z735" s="3">
        <v>272035</v>
      </c>
      <c r="AA735" s="3">
        <v>1858565</v>
      </c>
      <c r="AB735" s="3">
        <v>20919925</v>
      </c>
      <c r="AC735" s="3">
        <v>2361524</v>
      </c>
      <c r="AD735" s="3">
        <v>1878325</v>
      </c>
      <c r="AE735" s="3">
        <v>0</v>
      </c>
      <c r="AF735" s="3">
        <v>49128624</v>
      </c>
      <c r="AG735" s="3">
        <v>758981</v>
      </c>
      <c r="AH735" s="3">
        <v>1878325</v>
      </c>
      <c r="AI735" s="3">
        <v>25053708</v>
      </c>
      <c r="AJ735" s="3">
        <v>359224</v>
      </c>
      <c r="AK735" s="3">
        <v>469722</v>
      </c>
      <c r="AL735" s="3">
        <v>824026</v>
      </c>
      <c r="AM735" s="3">
        <v>-354304</v>
      </c>
      <c r="AN735" s="3">
        <v>133742</v>
      </c>
      <c r="AO735" s="3">
        <v>0</v>
      </c>
      <c r="AP735" s="3">
        <v>-23244</v>
      </c>
      <c r="AQ735" s="3">
        <v>110498</v>
      </c>
      <c r="AR735" s="3">
        <f>Tabela1[[#This Row],[Potrzeby finansowe 2027
w tym:]]+Tabela1[[#This Row],[Rozliczenie 2025 potrz. fin.]]</f>
        <v>25522547</v>
      </c>
      <c r="AS735" s="3">
        <v>0</v>
      </c>
      <c r="AT735" s="3">
        <v>0</v>
      </c>
      <c r="AU735" s="3"/>
      <c r="AV735" s="3"/>
      <c r="AW735" s="3"/>
      <c r="AX735" s="3"/>
      <c r="AY735" s="3"/>
      <c r="AZ735" s="3"/>
      <c r="BA735" s="3">
        <v>272035</v>
      </c>
      <c r="BB735" s="3">
        <v>71.61</v>
      </c>
      <c r="BC735" s="3">
        <v>80.27</v>
      </c>
      <c r="BD735" s="3">
        <v>1753.39</v>
      </c>
      <c r="BE735" s="3">
        <v>454.34</v>
      </c>
      <c r="BF735" s="3">
        <v>0</v>
      </c>
      <c r="BG735" s="3">
        <v>1224089</v>
      </c>
      <c r="BH735" s="3">
        <v>11502</v>
      </c>
      <c r="BI735" s="3">
        <v>634476</v>
      </c>
      <c r="BJ735" s="3">
        <v>9749893.4075000007</v>
      </c>
      <c r="BK735" s="3">
        <v>4417493.4000000004</v>
      </c>
      <c r="BL735" s="3">
        <v>5327422.3600000003</v>
      </c>
      <c r="BM735" s="3">
        <v>10674755.310000001</v>
      </c>
      <c r="BN735" s="53">
        <v>1.2687912108409578</v>
      </c>
      <c r="BO735" s="54">
        <v>4.1989460000000002E-4</v>
      </c>
      <c r="BP735" s="70">
        <v>10560</v>
      </c>
      <c r="BQ735" s="71"/>
      <c r="BR735" s="70"/>
      <c r="BS735" s="72"/>
      <c r="BT735" s="72"/>
      <c r="BU735" s="70">
        <v>49128624</v>
      </c>
      <c r="BV735" s="70">
        <v>758981</v>
      </c>
      <c r="BW735" s="74">
        <v>1878325</v>
      </c>
      <c r="BX735" s="70">
        <v>51765930</v>
      </c>
    </row>
    <row r="736" spans="1:76" x14ac:dyDescent="0.3">
      <c r="A736" s="73" t="s">
        <v>10</v>
      </c>
      <c r="B736" s="2" t="s">
        <v>69</v>
      </c>
      <c r="C736" s="2" t="s">
        <v>113</v>
      </c>
      <c r="D736" s="2" t="s">
        <v>69</v>
      </c>
      <c r="E736" s="2" t="s">
        <v>15</v>
      </c>
      <c r="F736" s="17" t="str">
        <f>+Tabela1[[#This Row],[WK]]&amp;Tabela1[[#This Row],[PK]]&amp;Tabela1[[#This Row],[GK]]</f>
        <v>101610</v>
      </c>
      <c r="G736" s="2" t="s">
        <v>715</v>
      </c>
      <c r="H736" s="3">
        <v>370388758.24000001</v>
      </c>
      <c r="I736" s="4">
        <v>1.125</v>
      </c>
      <c r="J736" s="3">
        <v>416687353.01999998</v>
      </c>
      <c r="K736" s="4">
        <v>7.0000000000000007E-2</v>
      </c>
      <c r="L736" s="3">
        <v>29168115</v>
      </c>
      <c r="M736" s="3"/>
      <c r="N736" s="5"/>
      <c r="O736" s="3">
        <v>374708733.97999996</v>
      </c>
      <c r="P736" s="4">
        <v>1.125</v>
      </c>
      <c r="Q736" s="3">
        <v>421547325.73000002</v>
      </c>
      <c r="R736" s="4">
        <v>1.6E-2</v>
      </c>
      <c r="S736" s="3">
        <v>6744757</v>
      </c>
      <c r="T736" s="3"/>
      <c r="U736" s="5"/>
      <c r="V736" s="3">
        <v>16796607</v>
      </c>
      <c r="W736" s="5"/>
      <c r="X736" s="3">
        <v>24949190</v>
      </c>
      <c r="Y736" s="3">
        <v>0</v>
      </c>
      <c r="Z736" s="3">
        <v>0</v>
      </c>
      <c r="AA736" s="3">
        <v>1682916</v>
      </c>
      <c r="AB736" s="3">
        <v>14427999</v>
      </c>
      <c r="AC736" s="3">
        <v>8838275</v>
      </c>
      <c r="AD736" s="3">
        <v>8180336</v>
      </c>
      <c r="AE736" s="3">
        <v>8434026</v>
      </c>
      <c r="AF736" s="3">
        <v>28914425</v>
      </c>
      <c r="AG736" s="3">
        <v>6744757</v>
      </c>
      <c r="AH736" s="3">
        <v>0</v>
      </c>
      <c r="AI736" s="3">
        <v>16796607</v>
      </c>
      <c r="AJ736" s="3">
        <v>-1464844</v>
      </c>
      <c r="AK736" s="3">
        <v>-1437091</v>
      </c>
      <c r="AL736" s="3">
        <v>3266266</v>
      </c>
      <c r="AM736" s="3">
        <v>-4703357</v>
      </c>
      <c r="AN736" s="3">
        <v>80550</v>
      </c>
      <c r="AO736" s="3">
        <v>0</v>
      </c>
      <c r="AP736" s="3">
        <v>-52797</v>
      </c>
      <c r="AQ736" s="3">
        <v>27753</v>
      </c>
      <c r="AR736" s="3">
        <f>Tabela1[[#This Row],[Potrzeby finansowe 2027
w tym:]]+Tabela1[[#This Row],[Rozliczenie 2025 potrz. fin.]]</f>
        <v>24976943</v>
      </c>
      <c r="AS736" s="3">
        <v>0</v>
      </c>
      <c r="AT736" s="3">
        <v>0</v>
      </c>
      <c r="AU736" s="3"/>
      <c r="AV736" s="3"/>
      <c r="AW736" s="3"/>
      <c r="AX736" s="3"/>
      <c r="AY736" s="3"/>
      <c r="AZ736" s="3"/>
      <c r="BA736" s="3">
        <v>0</v>
      </c>
      <c r="BB736" s="3">
        <v>0</v>
      </c>
      <c r="BC736" s="3">
        <v>0</v>
      </c>
      <c r="BD736" s="3">
        <v>0</v>
      </c>
      <c r="BE736" s="3">
        <v>0</v>
      </c>
      <c r="BF736" s="3">
        <v>0</v>
      </c>
      <c r="BG736" s="3">
        <v>761783</v>
      </c>
      <c r="BH736" s="3">
        <v>7158</v>
      </c>
      <c r="BI736" s="3">
        <v>921133</v>
      </c>
      <c r="BJ736" s="3">
        <v>14154903.582500001</v>
      </c>
      <c r="BK736" s="3">
        <v>9647575.540000001</v>
      </c>
      <c r="BL736" s="3">
        <v>977638.27</v>
      </c>
      <c r="BM736" s="3">
        <v>16074035.630000001</v>
      </c>
      <c r="BN736" s="53">
        <v>1.6004644525894631</v>
      </c>
      <c r="BO736" s="54">
        <v>2.671129E-4</v>
      </c>
      <c r="BP736" s="70">
        <v>6718</v>
      </c>
      <c r="BQ736" s="71"/>
      <c r="BR736" s="70"/>
      <c r="BS736" s="72"/>
      <c r="BT736" s="72"/>
      <c r="BU736" s="70">
        <v>28914425</v>
      </c>
      <c r="BV736" s="70">
        <v>6744757</v>
      </c>
      <c r="BW736" s="74">
        <v>0</v>
      </c>
      <c r="BX736" s="70">
        <v>35659182</v>
      </c>
    </row>
    <row r="737" spans="1:76" x14ac:dyDescent="0.3">
      <c r="A737" s="73" t="s">
        <v>10</v>
      </c>
      <c r="B737" s="2" t="s">
        <v>69</v>
      </c>
      <c r="C737" s="2" t="s">
        <v>113</v>
      </c>
      <c r="D737" s="2" t="s">
        <v>71</v>
      </c>
      <c r="E737" s="2" t="s">
        <v>15</v>
      </c>
      <c r="F737" s="17" t="str">
        <f>+Tabela1[[#This Row],[WK]]&amp;Tabela1[[#This Row],[PK]]&amp;Tabela1[[#This Row],[GK]]</f>
        <v>101611</v>
      </c>
      <c r="G737" s="2" t="s">
        <v>716</v>
      </c>
      <c r="H737" s="3">
        <v>106908206.73999999</v>
      </c>
      <c r="I737" s="4">
        <v>1.125</v>
      </c>
      <c r="J737" s="3">
        <v>120271732.58</v>
      </c>
      <c r="K737" s="4">
        <v>7.0000000000000007E-2</v>
      </c>
      <c r="L737" s="3">
        <v>8419021</v>
      </c>
      <c r="M737" s="3"/>
      <c r="N737" s="5"/>
      <c r="O737" s="3">
        <v>20851636.960000001</v>
      </c>
      <c r="P737" s="4">
        <v>1.125</v>
      </c>
      <c r="Q737" s="3">
        <v>23458091.579999998</v>
      </c>
      <c r="R737" s="4">
        <v>1.6E-2</v>
      </c>
      <c r="S737" s="3">
        <v>375329</v>
      </c>
      <c r="T737" s="3"/>
      <c r="U737" s="5"/>
      <c r="V737" s="3">
        <v>5428999</v>
      </c>
      <c r="W737" s="5"/>
      <c r="X737" s="3">
        <v>13566972</v>
      </c>
      <c r="Y737" s="3">
        <v>3028625</v>
      </c>
      <c r="Z737" s="3">
        <v>6820</v>
      </c>
      <c r="AA737" s="3">
        <v>883189</v>
      </c>
      <c r="AB737" s="3">
        <v>6111919</v>
      </c>
      <c r="AC737" s="3">
        <v>3536419</v>
      </c>
      <c r="AD737" s="3">
        <v>8137973</v>
      </c>
      <c r="AE737" s="3">
        <v>0</v>
      </c>
      <c r="AF737" s="3">
        <v>8419021</v>
      </c>
      <c r="AG737" s="3">
        <v>375329</v>
      </c>
      <c r="AH737" s="3">
        <v>8137973</v>
      </c>
      <c r="AI737" s="3">
        <v>5428999</v>
      </c>
      <c r="AJ737" s="3">
        <v>761010</v>
      </c>
      <c r="AK737" s="3">
        <v>761010</v>
      </c>
      <c r="AL737" s="3">
        <v>159385</v>
      </c>
      <c r="AM737" s="3">
        <v>601625</v>
      </c>
      <c r="AN737" s="3">
        <v>-96996</v>
      </c>
      <c r="AO737" s="3">
        <v>0</v>
      </c>
      <c r="AP737" s="3">
        <v>96996</v>
      </c>
      <c r="AQ737" s="3">
        <v>0</v>
      </c>
      <c r="AR737" s="3">
        <f>Tabela1[[#This Row],[Potrzeby finansowe 2027
w tym:]]+Tabela1[[#This Row],[Rozliczenie 2025 potrz. fin.]]</f>
        <v>13566972</v>
      </c>
      <c r="AS737" s="3">
        <v>0</v>
      </c>
      <c r="AT737" s="3">
        <v>0</v>
      </c>
      <c r="AU737" s="3"/>
      <c r="AV737" s="3"/>
      <c r="AW737" s="3"/>
      <c r="AX737" s="3"/>
      <c r="AY737" s="3"/>
      <c r="AZ737" s="3"/>
      <c r="BA737" s="3">
        <v>6820</v>
      </c>
      <c r="BB737" s="3">
        <v>0</v>
      </c>
      <c r="BC737" s="3">
        <v>20.5</v>
      </c>
      <c r="BD737" s="3">
        <v>0</v>
      </c>
      <c r="BE737" s="3">
        <v>0</v>
      </c>
      <c r="BF737" s="3">
        <v>0</v>
      </c>
      <c r="BG737" s="3">
        <v>377782</v>
      </c>
      <c r="BH737" s="3">
        <v>3036</v>
      </c>
      <c r="BI737" s="3">
        <v>505407</v>
      </c>
      <c r="BJ737" s="3">
        <v>7766506.3499999987</v>
      </c>
      <c r="BK737" s="3">
        <v>2515912.8099999987</v>
      </c>
      <c r="BL737" s="3">
        <v>5246411.68</v>
      </c>
      <c r="BM737" s="3">
        <v>10509550.800000001</v>
      </c>
      <c r="BN737" s="53">
        <v>0.76699588707646682</v>
      </c>
      <c r="BO737" s="54">
        <v>1.163905E-4</v>
      </c>
      <c r="BP737" s="70">
        <v>2927</v>
      </c>
      <c r="BQ737" s="71"/>
      <c r="BR737" s="70"/>
      <c r="BS737" s="72"/>
      <c r="BT737" s="72"/>
      <c r="BU737" s="70">
        <v>8419021</v>
      </c>
      <c r="BV737" s="70">
        <v>375329</v>
      </c>
      <c r="BW737" s="74">
        <v>8137973</v>
      </c>
      <c r="BX737" s="70">
        <v>16932323</v>
      </c>
    </row>
    <row r="738" spans="1:76" x14ac:dyDescent="0.3">
      <c r="A738" s="73" t="s">
        <v>10</v>
      </c>
      <c r="B738" s="2" t="s">
        <v>69</v>
      </c>
      <c r="C738" s="2" t="s">
        <v>120</v>
      </c>
      <c r="D738" s="2" t="s">
        <v>12</v>
      </c>
      <c r="E738" s="2" t="s">
        <v>15</v>
      </c>
      <c r="F738" s="17" t="str">
        <f>+Tabela1[[#This Row],[WK]]&amp;Tabela1[[#This Row],[PK]]&amp;Tabela1[[#This Row],[GK]]</f>
        <v>101701</v>
      </c>
      <c r="G738" s="2" t="s">
        <v>717</v>
      </c>
      <c r="H738" s="3">
        <v>193000475.08000001</v>
      </c>
      <c r="I738" s="4">
        <v>1.125</v>
      </c>
      <c r="J738" s="3">
        <v>217125534.47</v>
      </c>
      <c r="K738" s="4">
        <v>7.0000000000000007E-2</v>
      </c>
      <c r="L738" s="3">
        <v>15198787</v>
      </c>
      <c r="M738" s="3"/>
      <c r="N738" s="5"/>
      <c r="O738" s="3">
        <v>13004392.27</v>
      </c>
      <c r="P738" s="4">
        <v>1.125</v>
      </c>
      <c r="Q738" s="3">
        <v>14629941.300000001</v>
      </c>
      <c r="R738" s="4">
        <v>1.6E-2</v>
      </c>
      <c r="S738" s="3">
        <v>234079</v>
      </c>
      <c r="T738" s="3"/>
      <c r="U738" s="5"/>
      <c r="V738" s="3">
        <v>9893223</v>
      </c>
      <c r="W738" s="5"/>
      <c r="X738" s="3">
        <v>22292860</v>
      </c>
      <c r="Y738" s="3">
        <v>7036714</v>
      </c>
      <c r="Z738" s="3">
        <v>7</v>
      </c>
      <c r="AA738" s="3">
        <v>971664</v>
      </c>
      <c r="AB738" s="3">
        <v>11744395</v>
      </c>
      <c r="AC738" s="3">
        <v>2540080</v>
      </c>
      <c r="AD738" s="3">
        <v>12399637</v>
      </c>
      <c r="AE738" s="3">
        <v>0</v>
      </c>
      <c r="AF738" s="3">
        <v>15198787</v>
      </c>
      <c r="AG738" s="3">
        <v>234079</v>
      </c>
      <c r="AH738" s="3">
        <v>12399637</v>
      </c>
      <c r="AI738" s="3">
        <v>9893223</v>
      </c>
      <c r="AJ738" s="3">
        <v>1141873</v>
      </c>
      <c r="AK738" s="3">
        <v>1141873</v>
      </c>
      <c r="AL738" s="3">
        <v>721160</v>
      </c>
      <c r="AM738" s="3">
        <v>420713</v>
      </c>
      <c r="AN738" s="3">
        <v>484119</v>
      </c>
      <c r="AO738" s="3">
        <v>0</v>
      </c>
      <c r="AP738" s="3">
        <v>-484119</v>
      </c>
      <c r="AQ738" s="3">
        <v>0</v>
      </c>
      <c r="AR738" s="3">
        <f>Tabela1[[#This Row],[Potrzeby finansowe 2027
w tym:]]+Tabela1[[#This Row],[Rozliczenie 2025 potrz. fin.]]</f>
        <v>22292860</v>
      </c>
      <c r="AS738" s="3">
        <v>0</v>
      </c>
      <c r="AT738" s="3">
        <v>0</v>
      </c>
      <c r="AU738" s="3"/>
      <c r="AV738" s="3"/>
      <c r="AW738" s="3"/>
      <c r="AX738" s="3"/>
      <c r="AY738" s="3"/>
      <c r="AZ738" s="3"/>
      <c r="BA738" s="3">
        <v>7</v>
      </c>
      <c r="BB738" s="3">
        <v>0</v>
      </c>
      <c r="BC738" s="3">
        <v>0.02</v>
      </c>
      <c r="BD738" s="3">
        <v>0</v>
      </c>
      <c r="BE738" s="3">
        <v>0</v>
      </c>
      <c r="BF738" s="3">
        <v>0</v>
      </c>
      <c r="BG738" s="3">
        <v>558194</v>
      </c>
      <c r="BH738" s="3">
        <v>5245</v>
      </c>
      <c r="BI738" s="3">
        <v>413470</v>
      </c>
      <c r="BJ738" s="3">
        <v>6353722.857499999</v>
      </c>
      <c r="BK738" s="3">
        <v>2145429.3699999992</v>
      </c>
      <c r="BL738" s="3">
        <v>3917756.03</v>
      </c>
      <c r="BM738" s="3">
        <v>8997661.8900000006</v>
      </c>
      <c r="BN738" s="53">
        <v>0.70449250627197524</v>
      </c>
      <c r="BO738" s="54">
        <v>2.0426839999999999E-4</v>
      </c>
      <c r="BP738" s="70">
        <v>5137</v>
      </c>
      <c r="BQ738" s="71"/>
      <c r="BR738" s="70"/>
      <c r="BS738" s="72"/>
      <c r="BT738" s="72"/>
      <c r="BU738" s="70">
        <v>15198787</v>
      </c>
      <c r="BV738" s="70">
        <v>234079</v>
      </c>
      <c r="BW738" s="74">
        <v>12399637</v>
      </c>
      <c r="BX738" s="70">
        <v>27832503</v>
      </c>
    </row>
    <row r="739" spans="1:76" x14ac:dyDescent="0.3">
      <c r="A739" s="73" t="s">
        <v>10</v>
      </c>
      <c r="B739" s="2" t="s">
        <v>69</v>
      </c>
      <c r="C739" s="2" t="s">
        <v>120</v>
      </c>
      <c r="D739" s="2" t="s">
        <v>11</v>
      </c>
      <c r="E739" s="2" t="s">
        <v>15</v>
      </c>
      <c r="F739" s="17" t="str">
        <f>+Tabela1[[#This Row],[WK]]&amp;Tabela1[[#This Row],[PK]]&amp;Tabela1[[#This Row],[GK]]</f>
        <v>101702</v>
      </c>
      <c r="G739" s="2" t="s">
        <v>718</v>
      </c>
      <c r="H739" s="3">
        <v>175557695.43000001</v>
      </c>
      <c r="I739" s="4">
        <v>1.125</v>
      </c>
      <c r="J739" s="3">
        <v>197502407.36000001</v>
      </c>
      <c r="K739" s="4">
        <v>7.0000000000000007E-2</v>
      </c>
      <c r="L739" s="3">
        <v>13825169</v>
      </c>
      <c r="M739" s="3"/>
      <c r="N739" s="5"/>
      <c r="O739" s="3">
        <v>6265958.8700000001</v>
      </c>
      <c r="P739" s="4">
        <v>1.125</v>
      </c>
      <c r="Q739" s="3">
        <v>7049203.7300000004</v>
      </c>
      <c r="R739" s="4">
        <v>1.6E-2</v>
      </c>
      <c r="S739" s="3">
        <v>112787</v>
      </c>
      <c r="T739" s="3"/>
      <c r="U739" s="5"/>
      <c r="V739" s="3">
        <v>8588654</v>
      </c>
      <c r="W739" s="5"/>
      <c r="X739" s="3">
        <v>16439145</v>
      </c>
      <c r="Y739" s="3">
        <v>4994374</v>
      </c>
      <c r="Z739" s="3">
        <v>0</v>
      </c>
      <c r="AA739" s="3">
        <v>954641</v>
      </c>
      <c r="AB739" s="3">
        <v>8743029</v>
      </c>
      <c r="AC739" s="3">
        <v>1747101</v>
      </c>
      <c r="AD739" s="3">
        <v>7850491</v>
      </c>
      <c r="AE739" s="3">
        <v>0</v>
      </c>
      <c r="AF739" s="3">
        <v>13825169</v>
      </c>
      <c r="AG739" s="3">
        <v>112787</v>
      </c>
      <c r="AH739" s="3">
        <v>7850491</v>
      </c>
      <c r="AI739" s="3">
        <v>8588654</v>
      </c>
      <c r="AJ739" s="3">
        <v>429841</v>
      </c>
      <c r="AK739" s="3">
        <v>429841</v>
      </c>
      <c r="AL739" s="3">
        <v>587480</v>
      </c>
      <c r="AM739" s="3">
        <v>-157639</v>
      </c>
      <c r="AN739" s="3">
        <v>155203</v>
      </c>
      <c r="AO739" s="3">
        <v>0</v>
      </c>
      <c r="AP739" s="3">
        <v>-155203</v>
      </c>
      <c r="AQ739" s="3">
        <v>0</v>
      </c>
      <c r="AR739" s="3">
        <f>Tabela1[[#This Row],[Potrzeby finansowe 2027
w tym:]]+Tabela1[[#This Row],[Rozliczenie 2025 potrz. fin.]]</f>
        <v>16439145</v>
      </c>
      <c r="AS739" s="3">
        <v>0</v>
      </c>
      <c r="AT739" s="3">
        <v>0</v>
      </c>
      <c r="AU739" s="3"/>
      <c r="AV739" s="3"/>
      <c r="AW739" s="3"/>
      <c r="AX739" s="3"/>
      <c r="AY739" s="3"/>
      <c r="AZ739" s="3"/>
      <c r="BA739" s="3">
        <v>0</v>
      </c>
      <c r="BB739" s="3">
        <v>0</v>
      </c>
      <c r="BC739" s="3">
        <v>0</v>
      </c>
      <c r="BD739" s="3">
        <v>0</v>
      </c>
      <c r="BE739" s="3">
        <v>0</v>
      </c>
      <c r="BF739" s="3">
        <v>0</v>
      </c>
      <c r="BG739" s="3">
        <v>464647</v>
      </c>
      <c r="BH739" s="3">
        <v>4366</v>
      </c>
      <c r="BI739" s="3">
        <v>489994</v>
      </c>
      <c r="BJ739" s="3">
        <v>7529666.245000001</v>
      </c>
      <c r="BK739" s="3">
        <v>3005788.6400000006</v>
      </c>
      <c r="BL739" s="3">
        <v>3467535.96</v>
      </c>
      <c r="BM739" s="3">
        <v>11160438.5</v>
      </c>
      <c r="BN739" s="53">
        <v>0.75389608572787559</v>
      </c>
      <c r="BO739" s="54">
        <v>1.797464E-4</v>
      </c>
      <c r="BP739" s="70">
        <v>4520</v>
      </c>
      <c r="BQ739" s="71"/>
      <c r="BR739" s="70"/>
      <c r="BS739" s="72"/>
      <c r="BT739" s="72"/>
      <c r="BU739" s="70">
        <v>13825169</v>
      </c>
      <c r="BV739" s="70">
        <v>112787</v>
      </c>
      <c r="BW739" s="74">
        <v>7850491</v>
      </c>
      <c r="BX739" s="70">
        <v>21788447</v>
      </c>
    </row>
    <row r="740" spans="1:76" x14ac:dyDescent="0.3">
      <c r="A740" s="73" t="s">
        <v>10</v>
      </c>
      <c r="B740" s="2" t="s">
        <v>69</v>
      </c>
      <c r="C740" s="2" t="s">
        <v>120</v>
      </c>
      <c r="D740" s="2" t="s">
        <v>16</v>
      </c>
      <c r="E740" s="2" t="s">
        <v>15</v>
      </c>
      <c r="F740" s="17" t="str">
        <f>+Tabela1[[#This Row],[WK]]&amp;Tabela1[[#This Row],[PK]]&amp;Tabela1[[#This Row],[GK]]</f>
        <v>101703</v>
      </c>
      <c r="G740" s="2" t="s">
        <v>414</v>
      </c>
      <c r="H740" s="3">
        <v>124614049.13</v>
      </c>
      <c r="I740" s="4">
        <v>1.125</v>
      </c>
      <c r="J740" s="3">
        <v>140190805.27000001</v>
      </c>
      <c r="K740" s="4">
        <v>7.0000000000000007E-2</v>
      </c>
      <c r="L740" s="3">
        <v>9813356</v>
      </c>
      <c r="M740" s="3"/>
      <c r="N740" s="5"/>
      <c r="O740" s="3">
        <v>2965141.8400000003</v>
      </c>
      <c r="P740" s="4">
        <v>1.125</v>
      </c>
      <c r="Q740" s="3">
        <v>3335784.57</v>
      </c>
      <c r="R740" s="4">
        <v>1.6E-2</v>
      </c>
      <c r="S740" s="3">
        <v>53373</v>
      </c>
      <c r="T740" s="3"/>
      <c r="U740" s="5"/>
      <c r="V740" s="3">
        <v>6470013</v>
      </c>
      <c r="W740" s="5"/>
      <c r="X740" s="3">
        <v>14851530</v>
      </c>
      <c r="Y740" s="3">
        <v>4483877</v>
      </c>
      <c r="Z740" s="3">
        <v>578005</v>
      </c>
      <c r="AA740" s="3">
        <v>884627</v>
      </c>
      <c r="AB740" s="3">
        <v>7202020</v>
      </c>
      <c r="AC740" s="3">
        <v>1703001</v>
      </c>
      <c r="AD740" s="3">
        <v>8381517</v>
      </c>
      <c r="AE740" s="3">
        <v>0</v>
      </c>
      <c r="AF740" s="3">
        <v>9813356</v>
      </c>
      <c r="AG740" s="3">
        <v>53373</v>
      </c>
      <c r="AH740" s="3">
        <v>8381517</v>
      </c>
      <c r="AI740" s="3">
        <v>6470013</v>
      </c>
      <c r="AJ740" s="3">
        <v>1202933</v>
      </c>
      <c r="AK740" s="3">
        <v>1202933</v>
      </c>
      <c r="AL740" s="3">
        <v>401793</v>
      </c>
      <c r="AM740" s="3">
        <v>801140</v>
      </c>
      <c r="AN740" s="3">
        <v>0</v>
      </c>
      <c r="AO740" s="3">
        <v>0</v>
      </c>
      <c r="AP740" s="3">
        <v>0</v>
      </c>
      <c r="AQ740" s="3">
        <v>0</v>
      </c>
      <c r="AR740" s="3">
        <f>Tabela1[[#This Row],[Potrzeby finansowe 2027
w tym:]]+Tabela1[[#This Row],[Rozliczenie 2025 potrz. fin.]]</f>
        <v>14851530</v>
      </c>
      <c r="AS740" s="3">
        <v>0</v>
      </c>
      <c r="AT740" s="3">
        <v>0</v>
      </c>
      <c r="AU740" s="3"/>
      <c r="AV740" s="3"/>
      <c r="AW740" s="3"/>
      <c r="AX740" s="3"/>
      <c r="AY740" s="3"/>
      <c r="AZ740" s="3"/>
      <c r="BA740" s="3">
        <v>578005</v>
      </c>
      <c r="BB740" s="3">
        <v>0</v>
      </c>
      <c r="BC740" s="3">
        <v>70.87</v>
      </c>
      <c r="BD740" s="3">
        <v>5554.82</v>
      </c>
      <c r="BE740" s="3">
        <v>0</v>
      </c>
      <c r="BF740" s="3">
        <v>0</v>
      </c>
      <c r="BG740" s="3">
        <v>377782</v>
      </c>
      <c r="BH740" s="3">
        <v>3473</v>
      </c>
      <c r="BI740" s="3">
        <v>506845</v>
      </c>
      <c r="BJ740" s="3">
        <v>7788601.5424999986</v>
      </c>
      <c r="BK740" s="3">
        <v>2214957.7899999991</v>
      </c>
      <c r="BL740" s="3">
        <v>6638458.1299999999</v>
      </c>
      <c r="BM740" s="3">
        <v>9017658.75</v>
      </c>
      <c r="BN740" s="53">
        <v>0.71644516568273597</v>
      </c>
      <c r="BO740" s="54">
        <v>1.3653219999999999E-4</v>
      </c>
      <c r="BP740" s="70">
        <v>3434</v>
      </c>
      <c r="BQ740" s="71"/>
      <c r="BR740" s="70"/>
      <c r="BS740" s="72"/>
      <c r="BT740" s="72"/>
      <c r="BU740" s="70">
        <v>9813356</v>
      </c>
      <c r="BV740" s="70">
        <v>53373</v>
      </c>
      <c r="BW740" s="74">
        <v>8381517</v>
      </c>
      <c r="BX740" s="70">
        <v>18248246</v>
      </c>
    </row>
    <row r="741" spans="1:76" x14ac:dyDescent="0.3">
      <c r="A741" s="73" t="s">
        <v>10</v>
      </c>
      <c r="B741" s="2" t="s">
        <v>69</v>
      </c>
      <c r="C741" s="2" t="s">
        <v>120</v>
      </c>
      <c r="D741" s="2" t="s">
        <v>18</v>
      </c>
      <c r="E741" s="2" t="s">
        <v>15</v>
      </c>
      <c r="F741" s="17" t="str">
        <f>+Tabela1[[#This Row],[WK]]&amp;Tabela1[[#This Row],[PK]]&amp;Tabela1[[#This Row],[GK]]</f>
        <v>101704</v>
      </c>
      <c r="G741" s="2" t="s">
        <v>719</v>
      </c>
      <c r="H741" s="3">
        <v>205477648.12</v>
      </c>
      <c r="I741" s="4">
        <v>1.125</v>
      </c>
      <c r="J741" s="3">
        <v>231162354.13999999</v>
      </c>
      <c r="K741" s="4">
        <v>7.0000000000000007E-2</v>
      </c>
      <c r="L741" s="3">
        <v>16181365</v>
      </c>
      <c r="M741" s="3"/>
      <c r="N741" s="5"/>
      <c r="O741" s="3">
        <v>6477943.9400000004</v>
      </c>
      <c r="P741" s="4">
        <v>1.125</v>
      </c>
      <c r="Q741" s="3">
        <v>7287686.9299999997</v>
      </c>
      <c r="R741" s="4">
        <v>1.6E-2</v>
      </c>
      <c r="S741" s="3">
        <v>116603</v>
      </c>
      <c r="T741" s="3"/>
      <c r="U741" s="5"/>
      <c r="V741" s="3">
        <v>11441457</v>
      </c>
      <c r="W741" s="5"/>
      <c r="X741" s="3">
        <v>22556686</v>
      </c>
      <c r="Y741" s="3">
        <v>4563851</v>
      </c>
      <c r="Z741" s="3">
        <v>160824</v>
      </c>
      <c r="AA741" s="3">
        <v>1140023</v>
      </c>
      <c r="AB741" s="3">
        <v>12457142</v>
      </c>
      <c r="AC741" s="3">
        <v>4234846</v>
      </c>
      <c r="AD741" s="3">
        <v>11115229</v>
      </c>
      <c r="AE741" s="3">
        <v>0</v>
      </c>
      <c r="AF741" s="3">
        <v>16181365</v>
      </c>
      <c r="AG741" s="3">
        <v>116603</v>
      </c>
      <c r="AH741" s="3">
        <v>11115229</v>
      </c>
      <c r="AI741" s="3">
        <v>11441457</v>
      </c>
      <c r="AJ741" s="3">
        <v>2025610</v>
      </c>
      <c r="AK741" s="3">
        <v>2025610</v>
      </c>
      <c r="AL741" s="3">
        <v>873291</v>
      </c>
      <c r="AM741" s="3">
        <v>1152319</v>
      </c>
      <c r="AN741" s="3">
        <v>502706</v>
      </c>
      <c r="AO741" s="3">
        <v>0</v>
      </c>
      <c r="AP741" s="3">
        <v>-502706</v>
      </c>
      <c r="AQ741" s="3">
        <v>0</v>
      </c>
      <c r="AR741" s="3">
        <f>Tabela1[[#This Row],[Potrzeby finansowe 2027
w tym:]]+Tabela1[[#This Row],[Rozliczenie 2025 potrz. fin.]]</f>
        <v>22556686</v>
      </c>
      <c r="AS741" s="3">
        <v>0</v>
      </c>
      <c r="AT741" s="3">
        <v>0</v>
      </c>
      <c r="AU741" s="3"/>
      <c r="AV741" s="3"/>
      <c r="AW741" s="3"/>
      <c r="AX741" s="3"/>
      <c r="AY741" s="3"/>
      <c r="AZ741" s="3"/>
      <c r="BA741" s="3">
        <v>160824</v>
      </c>
      <c r="BB741" s="3">
        <v>0</v>
      </c>
      <c r="BC741" s="3">
        <v>0</v>
      </c>
      <c r="BD741" s="3">
        <v>1611.3</v>
      </c>
      <c r="BE741" s="3">
        <v>0</v>
      </c>
      <c r="BF741" s="3">
        <v>0</v>
      </c>
      <c r="BG741" s="3">
        <v>531481</v>
      </c>
      <c r="BH741" s="3">
        <v>4994</v>
      </c>
      <c r="BI741" s="3">
        <v>608542</v>
      </c>
      <c r="BJ741" s="3">
        <v>9351375.7650000006</v>
      </c>
      <c r="BK741" s="3">
        <v>4278385.9600000009</v>
      </c>
      <c r="BL741" s="3">
        <v>3488063.79</v>
      </c>
      <c r="BM741" s="3">
        <v>13315831.640000001</v>
      </c>
      <c r="BN741" s="53">
        <v>0.7833114163938707</v>
      </c>
      <c r="BO741" s="54">
        <v>1.9158409999999999E-4</v>
      </c>
      <c r="BP741" s="70">
        <v>4818</v>
      </c>
      <c r="BQ741" s="71"/>
      <c r="BR741" s="70"/>
      <c r="BS741" s="72"/>
      <c r="BT741" s="72"/>
      <c r="BU741" s="70">
        <v>16181365</v>
      </c>
      <c r="BV741" s="70">
        <v>116603</v>
      </c>
      <c r="BW741" s="74">
        <v>11115229</v>
      </c>
      <c r="BX741" s="70">
        <v>27413197</v>
      </c>
    </row>
    <row r="742" spans="1:76" x14ac:dyDescent="0.3">
      <c r="A742" s="73" t="s">
        <v>10</v>
      </c>
      <c r="B742" s="2" t="s">
        <v>69</v>
      </c>
      <c r="C742" s="2" t="s">
        <v>120</v>
      </c>
      <c r="D742" s="2" t="s">
        <v>21</v>
      </c>
      <c r="E742" s="2" t="s">
        <v>15</v>
      </c>
      <c r="F742" s="17" t="str">
        <f>+Tabela1[[#This Row],[WK]]&amp;Tabela1[[#This Row],[PK]]&amp;Tabela1[[#This Row],[GK]]</f>
        <v>101705</v>
      </c>
      <c r="G742" s="2" t="s">
        <v>720</v>
      </c>
      <c r="H742" s="3">
        <v>190367895.22999999</v>
      </c>
      <c r="I742" s="4">
        <v>1.125</v>
      </c>
      <c r="J742" s="3">
        <v>214163882.13</v>
      </c>
      <c r="K742" s="4">
        <v>7.0000000000000007E-2</v>
      </c>
      <c r="L742" s="3">
        <v>14991472</v>
      </c>
      <c r="M742" s="3"/>
      <c r="N742" s="5"/>
      <c r="O742" s="3">
        <v>9562058.3100000005</v>
      </c>
      <c r="P742" s="4">
        <v>1.125</v>
      </c>
      <c r="Q742" s="3">
        <v>10757315.6</v>
      </c>
      <c r="R742" s="4">
        <v>1.6E-2</v>
      </c>
      <c r="S742" s="3">
        <v>172117</v>
      </c>
      <c r="T742" s="3"/>
      <c r="U742" s="5"/>
      <c r="V742" s="3">
        <v>8166160</v>
      </c>
      <c r="W742" s="5"/>
      <c r="X742" s="3">
        <v>17907810</v>
      </c>
      <c r="Y742" s="3">
        <v>4725742</v>
      </c>
      <c r="Z742" s="3">
        <v>1466</v>
      </c>
      <c r="AA742" s="3">
        <v>1194093</v>
      </c>
      <c r="AB742" s="3">
        <v>10086214</v>
      </c>
      <c r="AC742" s="3">
        <v>1900295</v>
      </c>
      <c r="AD742" s="3">
        <v>9741650</v>
      </c>
      <c r="AE742" s="3">
        <v>0</v>
      </c>
      <c r="AF742" s="3">
        <v>14991472</v>
      </c>
      <c r="AG742" s="3">
        <v>172117</v>
      </c>
      <c r="AH742" s="3">
        <v>9741650</v>
      </c>
      <c r="AI742" s="3">
        <v>8166160</v>
      </c>
      <c r="AJ742" s="3">
        <v>1236999</v>
      </c>
      <c r="AK742" s="3">
        <v>1236999</v>
      </c>
      <c r="AL742" s="3">
        <v>-16820</v>
      </c>
      <c r="AM742" s="3">
        <v>1253819</v>
      </c>
      <c r="AN742" s="3">
        <v>-161016</v>
      </c>
      <c r="AO742" s="3">
        <v>0</v>
      </c>
      <c r="AP742" s="3">
        <v>161016</v>
      </c>
      <c r="AQ742" s="3">
        <v>0</v>
      </c>
      <c r="AR742" s="3">
        <f>Tabela1[[#This Row],[Potrzeby finansowe 2027
w tym:]]+Tabela1[[#This Row],[Rozliczenie 2025 potrz. fin.]]</f>
        <v>17907810</v>
      </c>
      <c r="AS742" s="3">
        <v>0</v>
      </c>
      <c r="AT742" s="3">
        <v>0</v>
      </c>
      <c r="AU742" s="3"/>
      <c r="AV742" s="3"/>
      <c r="AW742" s="3"/>
      <c r="AX742" s="3"/>
      <c r="AY742" s="3"/>
      <c r="AZ742" s="3"/>
      <c r="BA742" s="3">
        <v>1466</v>
      </c>
      <c r="BB742" s="3">
        <v>0</v>
      </c>
      <c r="BC742" s="3">
        <v>0</v>
      </c>
      <c r="BD742" s="3">
        <v>14.69</v>
      </c>
      <c r="BE742" s="3">
        <v>0</v>
      </c>
      <c r="BF742" s="3">
        <v>0</v>
      </c>
      <c r="BG742" s="3">
        <v>492318</v>
      </c>
      <c r="BH742" s="3">
        <v>4626</v>
      </c>
      <c r="BI742" s="3">
        <v>701775</v>
      </c>
      <c r="BJ742" s="3">
        <v>10784070.510000002</v>
      </c>
      <c r="BK742" s="3">
        <v>4212815.0000000009</v>
      </c>
      <c r="BL742" s="3">
        <v>9259569.7400000002</v>
      </c>
      <c r="BM742" s="3">
        <v>7765882.5599999996</v>
      </c>
      <c r="BN742" s="53">
        <v>0.7689133861205153</v>
      </c>
      <c r="BO742" s="54">
        <v>1.8343370000000001E-4</v>
      </c>
      <c r="BP742" s="70">
        <v>4613</v>
      </c>
      <c r="BQ742" s="71"/>
      <c r="BR742" s="70"/>
      <c r="BS742" s="72"/>
      <c r="BT742" s="72"/>
      <c r="BU742" s="70">
        <v>14991472</v>
      </c>
      <c r="BV742" s="70">
        <v>172117</v>
      </c>
      <c r="BW742" s="74">
        <v>9741650</v>
      </c>
      <c r="BX742" s="70">
        <v>24905239</v>
      </c>
    </row>
    <row r="743" spans="1:76" x14ac:dyDescent="0.3">
      <c r="A743" s="73" t="s">
        <v>10</v>
      </c>
      <c r="B743" s="2" t="s">
        <v>69</v>
      </c>
      <c r="C743" s="2" t="s">
        <v>120</v>
      </c>
      <c r="D743" s="2" t="s">
        <v>23</v>
      </c>
      <c r="E743" s="2" t="s">
        <v>15</v>
      </c>
      <c r="F743" s="17" t="str">
        <f>+Tabela1[[#This Row],[WK]]&amp;Tabela1[[#This Row],[PK]]&amp;Tabela1[[#This Row],[GK]]</f>
        <v>101706</v>
      </c>
      <c r="G743" s="2" t="s">
        <v>404</v>
      </c>
      <c r="H743" s="3">
        <v>160234362.43000001</v>
      </c>
      <c r="I743" s="4">
        <v>1.125</v>
      </c>
      <c r="J743" s="3">
        <v>180263657.72999999</v>
      </c>
      <c r="K743" s="4">
        <v>7.0000000000000007E-2</v>
      </c>
      <c r="L743" s="3">
        <v>12618456</v>
      </c>
      <c r="M743" s="3"/>
      <c r="N743" s="5"/>
      <c r="O743" s="3">
        <v>5116907.75</v>
      </c>
      <c r="P743" s="4">
        <v>1.125</v>
      </c>
      <c r="Q743" s="3">
        <v>5756521.2199999997</v>
      </c>
      <c r="R743" s="4">
        <v>1.6E-2</v>
      </c>
      <c r="S743" s="3">
        <v>92104</v>
      </c>
      <c r="T743" s="3"/>
      <c r="U743" s="5"/>
      <c r="V743" s="3">
        <v>9101447</v>
      </c>
      <c r="W743" s="5"/>
      <c r="X743" s="3">
        <v>19998265</v>
      </c>
      <c r="Y743" s="3">
        <v>6480692</v>
      </c>
      <c r="Z743" s="3">
        <v>16584</v>
      </c>
      <c r="AA743" s="3">
        <v>868737</v>
      </c>
      <c r="AB743" s="3">
        <v>9695043</v>
      </c>
      <c r="AC743" s="3">
        <v>2937209</v>
      </c>
      <c r="AD743" s="3">
        <v>10896818</v>
      </c>
      <c r="AE743" s="3">
        <v>0</v>
      </c>
      <c r="AF743" s="3">
        <v>12618456</v>
      </c>
      <c r="AG743" s="3">
        <v>92104</v>
      </c>
      <c r="AH743" s="3">
        <v>10896818</v>
      </c>
      <c r="AI743" s="3">
        <v>9101447</v>
      </c>
      <c r="AJ743" s="3">
        <v>-287225</v>
      </c>
      <c r="AK743" s="3">
        <v>-287225</v>
      </c>
      <c r="AL743" s="3">
        <v>934594</v>
      </c>
      <c r="AM743" s="3">
        <v>-1221819</v>
      </c>
      <c r="AN743" s="3">
        <v>235811</v>
      </c>
      <c r="AO743" s="3">
        <v>0</v>
      </c>
      <c r="AP743" s="3">
        <v>-235811</v>
      </c>
      <c r="AQ743" s="3">
        <v>0</v>
      </c>
      <c r="AR743" s="3">
        <f>Tabela1[[#This Row],[Potrzeby finansowe 2027
w tym:]]+Tabela1[[#This Row],[Rozliczenie 2025 potrz. fin.]]</f>
        <v>19998265</v>
      </c>
      <c r="AS743" s="3">
        <v>0</v>
      </c>
      <c r="AT743" s="3">
        <v>0</v>
      </c>
      <c r="AU743" s="3"/>
      <c r="AV743" s="3"/>
      <c r="AW743" s="3"/>
      <c r="AX743" s="3"/>
      <c r="AY743" s="3"/>
      <c r="AZ743" s="3"/>
      <c r="BA743" s="3">
        <v>16584</v>
      </c>
      <c r="BB743" s="3">
        <v>0</v>
      </c>
      <c r="BC743" s="3">
        <v>0</v>
      </c>
      <c r="BD743" s="3">
        <v>166.16</v>
      </c>
      <c r="BE743" s="3">
        <v>0</v>
      </c>
      <c r="BF743" s="3">
        <v>0</v>
      </c>
      <c r="BG743" s="3">
        <v>455920</v>
      </c>
      <c r="BH743" s="3">
        <v>4284</v>
      </c>
      <c r="BI743" s="3">
        <v>412817</v>
      </c>
      <c r="BJ743" s="3">
        <v>6343688.8975</v>
      </c>
      <c r="BK743" s="3">
        <v>2941505.34</v>
      </c>
      <c r="BL743" s="3">
        <v>1577194.5</v>
      </c>
      <c r="BM743" s="3">
        <v>10454345.23</v>
      </c>
      <c r="BN743" s="53">
        <v>0.68724993704708881</v>
      </c>
      <c r="BO743" s="54">
        <v>1.762616E-4</v>
      </c>
      <c r="BP743" s="70">
        <v>4432</v>
      </c>
      <c r="BQ743" s="71"/>
      <c r="BR743" s="70"/>
      <c r="BS743" s="72"/>
      <c r="BT743" s="72"/>
      <c r="BU743" s="70">
        <v>12618456</v>
      </c>
      <c r="BV743" s="70">
        <v>92104</v>
      </c>
      <c r="BW743" s="74">
        <v>10896818</v>
      </c>
      <c r="BX743" s="70">
        <v>23607378</v>
      </c>
    </row>
    <row r="744" spans="1:76" x14ac:dyDescent="0.3">
      <c r="A744" s="73" t="s">
        <v>10</v>
      </c>
      <c r="B744" s="2" t="s">
        <v>69</v>
      </c>
      <c r="C744" s="2" t="s">
        <v>120</v>
      </c>
      <c r="D744" s="2" t="s">
        <v>30</v>
      </c>
      <c r="E744" s="2" t="s">
        <v>15</v>
      </c>
      <c r="F744" s="17" t="str">
        <f>+Tabela1[[#This Row],[WK]]&amp;Tabela1[[#This Row],[PK]]&amp;Tabela1[[#This Row],[GK]]</f>
        <v>101707</v>
      </c>
      <c r="G744" s="2" t="s">
        <v>721</v>
      </c>
      <c r="H744" s="3">
        <v>247473015.53999999</v>
      </c>
      <c r="I744" s="4">
        <v>1.125</v>
      </c>
      <c r="J744" s="3">
        <v>278407142.48000002</v>
      </c>
      <c r="K744" s="4">
        <v>7.0000000000000007E-2</v>
      </c>
      <c r="L744" s="3">
        <v>19488500</v>
      </c>
      <c r="M744" s="3"/>
      <c r="N744" s="5"/>
      <c r="O744" s="3">
        <v>4393213.05</v>
      </c>
      <c r="P744" s="4">
        <v>1.125</v>
      </c>
      <c r="Q744" s="3">
        <v>4942364.68</v>
      </c>
      <c r="R744" s="4">
        <v>1.6E-2</v>
      </c>
      <c r="S744" s="3">
        <v>79078</v>
      </c>
      <c r="T744" s="3"/>
      <c r="U744" s="5"/>
      <c r="V744" s="3">
        <v>13397182</v>
      </c>
      <c r="W744" s="5"/>
      <c r="X744" s="3">
        <v>24151040</v>
      </c>
      <c r="Y744" s="3">
        <v>4561522</v>
      </c>
      <c r="Z744" s="3">
        <v>543650</v>
      </c>
      <c r="AA744" s="3">
        <v>1156289</v>
      </c>
      <c r="AB744" s="3">
        <v>11245939</v>
      </c>
      <c r="AC744" s="3">
        <v>6643640</v>
      </c>
      <c r="AD744" s="3">
        <v>10753858</v>
      </c>
      <c r="AE744" s="3">
        <v>0</v>
      </c>
      <c r="AF744" s="3">
        <v>19488500</v>
      </c>
      <c r="AG744" s="3">
        <v>79078</v>
      </c>
      <c r="AH744" s="3">
        <v>10753858</v>
      </c>
      <c r="AI744" s="3">
        <v>13397182</v>
      </c>
      <c r="AJ744" s="3">
        <v>-149436</v>
      </c>
      <c r="AK744" s="3">
        <v>-149436</v>
      </c>
      <c r="AL744" s="3">
        <v>46135</v>
      </c>
      <c r="AM744" s="3">
        <v>-195571</v>
      </c>
      <c r="AN744" s="3">
        <v>137975</v>
      </c>
      <c r="AO744" s="3">
        <v>0</v>
      </c>
      <c r="AP744" s="3">
        <v>-137975</v>
      </c>
      <c r="AQ744" s="3">
        <v>0</v>
      </c>
      <c r="AR744" s="3">
        <f>Tabela1[[#This Row],[Potrzeby finansowe 2027
w tym:]]+Tabela1[[#This Row],[Rozliczenie 2025 potrz. fin.]]</f>
        <v>24151040</v>
      </c>
      <c r="AS744" s="3">
        <v>0</v>
      </c>
      <c r="AT744" s="3">
        <v>0</v>
      </c>
      <c r="AU744" s="3"/>
      <c r="AV744" s="3"/>
      <c r="AW744" s="3"/>
      <c r="AX744" s="3"/>
      <c r="AY744" s="3"/>
      <c r="AZ744" s="3"/>
      <c r="BA744" s="3">
        <v>543650</v>
      </c>
      <c r="BB744" s="3">
        <v>0</v>
      </c>
      <c r="BC744" s="3">
        <v>0</v>
      </c>
      <c r="BD744" s="3">
        <v>5429.09</v>
      </c>
      <c r="BE744" s="3">
        <v>35.520000000000003</v>
      </c>
      <c r="BF744" s="3">
        <v>0</v>
      </c>
      <c r="BG744" s="3">
        <v>645036</v>
      </c>
      <c r="BH744" s="3">
        <v>6061</v>
      </c>
      <c r="BI744" s="3">
        <v>511253</v>
      </c>
      <c r="BJ744" s="3">
        <v>7856337.040000001</v>
      </c>
      <c r="BK744" s="3">
        <v>3716539.8900000006</v>
      </c>
      <c r="BL744" s="3">
        <v>4239386.18</v>
      </c>
      <c r="BM744" s="3">
        <v>8080416.2400000002</v>
      </c>
      <c r="BN744" s="53">
        <v>0.80798709232161015</v>
      </c>
      <c r="BO744" s="54">
        <v>2.2026510000000001E-4</v>
      </c>
      <c r="BP744" s="70">
        <v>5539</v>
      </c>
      <c r="BQ744" s="71"/>
      <c r="BR744" s="70"/>
      <c r="BS744" s="72"/>
      <c r="BT744" s="72"/>
      <c r="BU744" s="70">
        <v>19488500</v>
      </c>
      <c r="BV744" s="70">
        <v>79078</v>
      </c>
      <c r="BW744" s="74">
        <v>10753858</v>
      </c>
      <c r="BX744" s="70">
        <v>30321436</v>
      </c>
    </row>
    <row r="745" spans="1:76" x14ac:dyDescent="0.3">
      <c r="A745" s="73" t="s">
        <v>10</v>
      </c>
      <c r="B745" s="2" t="s">
        <v>69</v>
      </c>
      <c r="C745" s="2" t="s">
        <v>120</v>
      </c>
      <c r="D745" s="2" t="s">
        <v>54</v>
      </c>
      <c r="E745" s="2" t="s">
        <v>15</v>
      </c>
      <c r="F745" s="17" t="str">
        <f>+Tabela1[[#This Row],[WK]]&amp;Tabela1[[#This Row],[PK]]&amp;Tabela1[[#This Row],[GK]]</f>
        <v>101708</v>
      </c>
      <c r="G745" s="2" t="s">
        <v>722</v>
      </c>
      <c r="H745" s="3">
        <v>116609582.81999999</v>
      </c>
      <c r="I745" s="4">
        <v>1.125</v>
      </c>
      <c r="J745" s="3">
        <v>131185780.67</v>
      </c>
      <c r="K745" s="4">
        <v>7.0000000000000007E-2</v>
      </c>
      <c r="L745" s="3">
        <v>9183005</v>
      </c>
      <c r="M745" s="3"/>
      <c r="N745" s="5"/>
      <c r="O745" s="3">
        <v>5409734.2699999996</v>
      </c>
      <c r="P745" s="4">
        <v>1.125</v>
      </c>
      <c r="Q745" s="3">
        <v>6085951.0499999998</v>
      </c>
      <c r="R745" s="4">
        <v>1.6E-2</v>
      </c>
      <c r="S745" s="3">
        <v>97375</v>
      </c>
      <c r="T745" s="3"/>
      <c r="U745" s="5"/>
      <c r="V745" s="3">
        <v>5761519</v>
      </c>
      <c r="W745" s="5"/>
      <c r="X745" s="3">
        <v>11986027</v>
      </c>
      <c r="Y745" s="3">
        <v>4325091</v>
      </c>
      <c r="Z745" s="3">
        <v>67231</v>
      </c>
      <c r="AA745" s="3">
        <v>624914</v>
      </c>
      <c r="AB745" s="3">
        <v>5413644</v>
      </c>
      <c r="AC745" s="3">
        <v>1555147</v>
      </c>
      <c r="AD745" s="3">
        <v>6224508</v>
      </c>
      <c r="AE745" s="3">
        <v>0</v>
      </c>
      <c r="AF745" s="3">
        <v>9183005</v>
      </c>
      <c r="AG745" s="3">
        <v>97375</v>
      </c>
      <c r="AH745" s="3">
        <v>6224508</v>
      </c>
      <c r="AI745" s="3">
        <v>5761519</v>
      </c>
      <c r="AJ745" s="3">
        <v>449346</v>
      </c>
      <c r="AK745" s="3">
        <v>449346</v>
      </c>
      <c r="AL745" s="3">
        <v>160697</v>
      </c>
      <c r="AM745" s="3">
        <v>288649</v>
      </c>
      <c r="AN745" s="3">
        <v>-223564</v>
      </c>
      <c r="AO745" s="3">
        <v>0</v>
      </c>
      <c r="AP745" s="3">
        <v>223564</v>
      </c>
      <c r="AQ745" s="3">
        <v>0</v>
      </c>
      <c r="AR745" s="3">
        <f>Tabela1[[#This Row],[Potrzeby finansowe 2027
w tym:]]+Tabela1[[#This Row],[Rozliczenie 2025 potrz. fin.]]</f>
        <v>11986027</v>
      </c>
      <c r="AS745" s="3">
        <v>0</v>
      </c>
      <c r="AT745" s="3">
        <v>0</v>
      </c>
      <c r="AU745" s="3"/>
      <c r="AV745" s="3"/>
      <c r="AW745" s="3"/>
      <c r="AX745" s="3"/>
      <c r="AY745" s="3"/>
      <c r="AZ745" s="3"/>
      <c r="BA745" s="3">
        <v>67231</v>
      </c>
      <c r="BB745" s="3">
        <v>0</v>
      </c>
      <c r="BC745" s="3">
        <v>0</v>
      </c>
      <c r="BD745" s="3">
        <v>673.59</v>
      </c>
      <c r="BE745" s="3">
        <v>0</v>
      </c>
      <c r="BF745" s="3">
        <v>0</v>
      </c>
      <c r="BG745" s="3">
        <v>377782</v>
      </c>
      <c r="BH745" s="3">
        <v>3149</v>
      </c>
      <c r="BI745" s="3">
        <v>247132</v>
      </c>
      <c r="BJ745" s="3">
        <v>3797634.8949999991</v>
      </c>
      <c r="BK745" s="3">
        <v>1397405.7999999989</v>
      </c>
      <c r="BL745" s="3">
        <v>516699.83</v>
      </c>
      <c r="BM745" s="3">
        <v>8567516.7200000007</v>
      </c>
      <c r="BN745" s="53">
        <v>0.69857773052423455</v>
      </c>
      <c r="BO745" s="54">
        <v>1.227097E-4</v>
      </c>
      <c r="BP745" s="70">
        <v>3086</v>
      </c>
      <c r="BQ745" s="71"/>
      <c r="BR745" s="70"/>
      <c r="BS745" s="72"/>
      <c r="BT745" s="72"/>
      <c r="BU745" s="70">
        <v>9183005</v>
      </c>
      <c r="BV745" s="70">
        <v>97375</v>
      </c>
      <c r="BW745" s="74">
        <v>6224508</v>
      </c>
      <c r="BX745" s="70">
        <v>15504888</v>
      </c>
    </row>
    <row r="746" spans="1:76" x14ac:dyDescent="0.3">
      <c r="A746" s="73" t="s">
        <v>10</v>
      </c>
      <c r="B746" s="2" t="s">
        <v>69</v>
      </c>
      <c r="C746" s="2" t="s">
        <v>120</v>
      </c>
      <c r="D746" s="2" t="s">
        <v>56</v>
      </c>
      <c r="E746" s="2" t="s">
        <v>19</v>
      </c>
      <c r="F746" s="17" t="str">
        <f>+Tabela1[[#This Row],[WK]]&amp;Tabela1[[#This Row],[PK]]&amp;Tabela1[[#This Row],[GK]]</f>
        <v>101709</v>
      </c>
      <c r="G746" s="2" t="s">
        <v>723</v>
      </c>
      <c r="H746" s="3">
        <v>1533862757.77</v>
      </c>
      <c r="I746" s="4">
        <v>1.125</v>
      </c>
      <c r="J746" s="3">
        <v>1725595602.49</v>
      </c>
      <c r="K746" s="4">
        <v>7.0000000000000007E-2</v>
      </c>
      <c r="L746" s="3">
        <v>120791692</v>
      </c>
      <c r="M746" s="3"/>
      <c r="N746" s="5"/>
      <c r="O746" s="3">
        <v>285897943.49000001</v>
      </c>
      <c r="P746" s="4">
        <v>1.125</v>
      </c>
      <c r="Q746" s="3">
        <v>321635186.43000001</v>
      </c>
      <c r="R746" s="4">
        <v>1.6E-2</v>
      </c>
      <c r="S746" s="3">
        <v>5146163</v>
      </c>
      <c r="T746" s="3"/>
      <c r="U746" s="5"/>
      <c r="V746" s="3">
        <v>67475586</v>
      </c>
      <c r="W746" s="5"/>
      <c r="X746" s="3">
        <v>54495678</v>
      </c>
      <c r="Y746" s="3">
        <v>0</v>
      </c>
      <c r="Z746" s="3">
        <v>7309</v>
      </c>
      <c r="AA746" s="3">
        <v>5017384</v>
      </c>
      <c r="AB746" s="3">
        <v>49470985</v>
      </c>
      <c r="AC746" s="3">
        <v>0</v>
      </c>
      <c r="AD746" s="3">
        <v>0</v>
      </c>
      <c r="AE746" s="3">
        <v>0</v>
      </c>
      <c r="AF746" s="3">
        <v>120791692</v>
      </c>
      <c r="AG746" s="3">
        <v>5146163</v>
      </c>
      <c r="AH746" s="3">
        <v>0</v>
      </c>
      <c r="AI746" s="3">
        <v>67475586</v>
      </c>
      <c r="AJ746" s="3">
        <v>-101390</v>
      </c>
      <c r="AK746" s="3">
        <v>-1794434</v>
      </c>
      <c r="AL746" s="3">
        <v>2493088</v>
      </c>
      <c r="AM746" s="3">
        <v>-4287522</v>
      </c>
      <c r="AN746" s="3">
        <v>-1693044</v>
      </c>
      <c r="AO746" s="3">
        <v>0</v>
      </c>
      <c r="AP746" s="3">
        <v>0</v>
      </c>
      <c r="AQ746" s="3">
        <v>-1693044</v>
      </c>
      <c r="AR746" s="3">
        <f>Tabela1[[#This Row],[Potrzeby finansowe 2027
w tym:]]+Tabela1[[#This Row],[Rozliczenie 2025 potrz. fin.]]</f>
        <v>52802634</v>
      </c>
      <c r="AS746" s="3">
        <v>0</v>
      </c>
      <c r="AT746" s="3">
        <v>0</v>
      </c>
      <c r="AU746" s="3"/>
      <c r="AV746" s="3"/>
      <c r="AW746" s="3"/>
      <c r="AX746" s="3"/>
      <c r="AY746" s="3"/>
      <c r="AZ746" s="3"/>
      <c r="BA746" s="3">
        <v>7309</v>
      </c>
      <c r="BB746" s="3">
        <v>0</v>
      </c>
      <c r="BC746" s="3">
        <v>21.97</v>
      </c>
      <c r="BD746" s="3">
        <v>0</v>
      </c>
      <c r="BE746" s="3">
        <v>0</v>
      </c>
      <c r="BF746" s="3">
        <v>0</v>
      </c>
      <c r="BG746" s="3">
        <v>3071716</v>
      </c>
      <c r="BH746" s="3">
        <v>28863</v>
      </c>
      <c r="BI746" s="3">
        <v>1945668</v>
      </c>
      <c r="BJ746" s="3">
        <v>29898763.627500005</v>
      </c>
      <c r="BK746" s="3">
        <v>22101912.160000004</v>
      </c>
      <c r="BL746" s="3">
        <v>7871408.3399999999</v>
      </c>
      <c r="BM746" s="3">
        <v>15444589.189999998</v>
      </c>
      <c r="BN746" s="53">
        <v>1.2444456879587402</v>
      </c>
      <c r="BO746" s="54">
        <v>1.1115767E-3</v>
      </c>
      <c r="BP746" s="70">
        <v>27954</v>
      </c>
      <c r="BQ746" s="71"/>
      <c r="BR746" s="70"/>
      <c r="BS746" s="72"/>
      <c r="BT746" s="72"/>
      <c r="BU746" s="70">
        <v>120791692</v>
      </c>
      <c r="BV746" s="70">
        <v>5146163</v>
      </c>
      <c r="BW746" s="74">
        <v>0</v>
      </c>
      <c r="BX746" s="70">
        <v>125937855</v>
      </c>
    </row>
    <row r="747" spans="1:76" x14ac:dyDescent="0.3">
      <c r="A747" s="73" t="s">
        <v>10</v>
      </c>
      <c r="B747" s="2" t="s">
        <v>69</v>
      </c>
      <c r="C747" s="2" t="s">
        <v>120</v>
      </c>
      <c r="D747" s="2" t="s">
        <v>69</v>
      </c>
      <c r="E747" s="2" t="s">
        <v>15</v>
      </c>
      <c r="F747" s="17" t="str">
        <f>+Tabela1[[#This Row],[WK]]&amp;Tabela1[[#This Row],[PK]]&amp;Tabela1[[#This Row],[GK]]</f>
        <v>101710</v>
      </c>
      <c r="G747" s="2" t="s">
        <v>724</v>
      </c>
      <c r="H747" s="3">
        <v>296316404.98000002</v>
      </c>
      <c r="I747" s="4">
        <v>1.125</v>
      </c>
      <c r="J747" s="3">
        <v>333355955.60000002</v>
      </c>
      <c r="K747" s="4">
        <v>7.0000000000000007E-2</v>
      </c>
      <c r="L747" s="3">
        <v>23334917</v>
      </c>
      <c r="M747" s="3"/>
      <c r="N747" s="5"/>
      <c r="O747" s="3">
        <v>5548097.1799999997</v>
      </c>
      <c r="P747" s="4">
        <v>1.125</v>
      </c>
      <c r="Q747" s="3">
        <v>6241609.3300000001</v>
      </c>
      <c r="R747" s="4">
        <v>1.6E-2</v>
      </c>
      <c r="S747" s="3">
        <v>99866</v>
      </c>
      <c r="T747" s="3"/>
      <c r="U747" s="5"/>
      <c r="V747" s="3">
        <v>14272139</v>
      </c>
      <c r="W747" s="5"/>
      <c r="X747" s="3">
        <v>30453431</v>
      </c>
      <c r="Y747" s="3">
        <v>4142445</v>
      </c>
      <c r="Z747" s="3">
        <v>446131</v>
      </c>
      <c r="AA747" s="3">
        <v>1316622</v>
      </c>
      <c r="AB747" s="3">
        <v>21226439</v>
      </c>
      <c r="AC747" s="3">
        <v>3321794</v>
      </c>
      <c r="AD747" s="3">
        <v>16181292</v>
      </c>
      <c r="AE747" s="3">
        <v>0</v>
      </c>
      <c r="AF747" s="3">
        <v>23334917</v>
      </c>
      <c r="AG747" s="3">
        <v>99866</v>
      </c>
      <c r="AH747" s="3">
        <v>16181292</v>
      </c>
      <c r="AI747" s="3">
        <v>14272139</v>
      </c>
      <c r="AJ747" s="3">
        <v>1247204</v>
      </c>
      <c r="AK747" s="3">
        <v>1247204</v>
      </c>
      <c r="AL747" s="3">
        <v>1695852</v>
      </c>
      <c r="AM747" s="3">
        <v>-448648</v>
      </c>
      <c r="AN747" s="3">
        <v>-6642</v>
      </c>
      <c r="AO747" s="3">
        <v>0</v>
      </c>
      <c r="AP747" s="3">
        <v>6642</v>
      </c>
      <c r="AQ747" s="3">
        <v>0</v>
      </c>
      <c r="AR747" s="3">
        <f>Tabela1[[#This Row],[Potrzeby finansowe 2027
w tym:]]+Tabela1[[#This Row],[Rozliczenie 2025 potrz. fin.]]</f>
        <v>30453431</v>
      </c>
      <c r="AS747" s="3">
        <v>0</v>
      </c>
      <c r="AT747" s="3">
        <v>0</v>
      </c>
      <c r="AU747" s="3"/>
      <c r="AV747" s="3"/>
      <c r="AW747" s="3"/>
      <c r="AX747" s="3"/>
      <c r="AY747" s="3"/>
      <c r="AZ747" s="3"/>
      <c r="BA747" s="3">
        <v>446131</v>
      </c>
      <c r="BB747" s="3">
        <v>0</v>
      </c>
      <c r="BC747" s="3">
        <v>0</v>
      </c>
      <c r="BD747" s="3">
        <v>4469.8</v>
      </c>
      <c r="BE747" s="3">
        <v>0</v>
      </c>
      <c r="BF747" s="3">
        <v>0</v>
      </c>
      <c r="BG747" s="3">
        <v>674729</v>
      </c>
      <c r="BH747" s="3">
        <v>6340</v>
      </c>
      <c r="BI747" s="3">
        <v>641893</v>
      </c>
      <c r="BJ747" s="3">
        <v>9863872.5850000009</v>
      </c>
      <c r="BK747" s="3">
        <v>3416623.5300000012</v>
      </c>
      <c r="BL747" s="3">
        <v>7804943.5599999996</v>
      </c>
      <c r="BM747" s="3">
        <v>10179109.1</v>
      </c>
      <c r="BN747" s="53">
        <v>0.84622702218740387</v>
      </c>
      <c r="BO747" s="54">
        <v>2.4978480000000002E-4</v>
      </c>
      <c r="BP747" s="70">
        <v>6281</v>
      </c>
      <c r="BQ747" s="71"/>
      <c r="BR747" s="70"/>
      <c r="BS747" s="72"/>
      <c r="BT747" s="72"/>
      <c r="BU747" s="70">
        <v>23334917</v>
      </c>
      <c r="BV747" s="70">
        <v>99866</v>
      </c>
      <c r="BW747" s="74">
        <v>16181292</v>
      </c>
      <c r="BX747" s="70">
        <v>39616075</v>
      </c>
    </row>
    <row r="748" spans="1:76" x14ac:dyDescent="0.3">
      <c r="A748" s="73" t="s">
        <v>10</v>
      </c>
      <c r="B748" s="2" t="s">
        <v>69</v>
      </c>
      <c r="C748" s="2" t="s">
        <v>126</v>
      </c>
      <c r="D748" s="2" t="s">
        <v>12</v>
      </c>
      <c r="E748" s="2" t="s">
        <v>15</v>
      </c>
      <c r="F748" s="17" t="str">
        <f>+Tabela1[[#This Row],[WK]]&amp;Tabela1[[#This Row],[PK]]&amp;Tabela1[[#This Row],[GK]]</f>
        <v>101801</v>
      </c>
      <c r="G748" s="2" t="s">
        <v>14</v>
      </c>
      <c r="H748" s="3">
        <v>176643520.38</v>
      </c>
      <c r="I748" s="4">
        <v>1.125</v>
      </c>
      <c r="J748" s="3">
        <v>198723960.43000001</v>
      </c>
      <c r="K748" s="4">
        <v>7.0000000000000007E-2</v>
      </c>
      <c r="L748" s="3">
        <v>13910677</v>
      </c>
      <c r="M748" s="3"/>
      <c r="N748" s="5"/>
      <c r="O748" s="3">
        <v>14324616.110000001</v>
      </c>
      <c r="P748" s="4">
        <v>1.125</v>
      </c>
      <c r="Q748" s="3">
        <v>16115193.119999999</v>
      </c>
      <c r="R748" s="4">
        <v>1.6E-2</v>
      </c>
      <c r="S748" s="3">
        <v>257843</v>
      </c>
      <c r="T748" s="3"/>
      <c r="U748" s="5"/>
      <c r="V748" s="3">
        <v>8878287</v>
      </c>
      <c r="W748" s="5"/>
      <c r="X748" s="3">
        <v>14638461</v>
      </c>
      <c r="Y748" s="3">
        <v>3033847</v>
      </c>
      <c r="Z748" s="3">
        <v>236919</v>
      </c>
      <c r="AA748" s="3">
        <v>759790</v>
      </c>
      <c r="AB748" s="3">
        <v>9368824</v>
      </c>
      <c r="AC748" s="3">
        <v>1239081</v>
      </c>
      <c r="AD748" s="3">
        <v>5760175</v>
      </c>
      <c r="AE748" s="3">
        <v>0</v>
      </c>
      <c r="AF748" s="3">
        <v>13910677</v>
      </c>
      <c r="AG748" s="3">
        <v>257843</v>
      </c>
      <c r="AH748" s="3">
        <v>5760175</v>
      </c>
      <c r="AI748" s="3">
        <v>8878287</v>
      </c>
      <c r="AJ748" s="3">
        <v>272567</v>
      </c>
      <c r="AK748" s="3">
        <v>272567</v>
      </c>
      <c r="AL748" s="3">
        <v>484093</v>
      </c>
      <c r="AM748" s="3">
        <v>-211526</v>
      </c>
      <c r="AN748" s="3">
        <v>-104049</v>
      </c>
      <c r="AO748" s="3">
        <v>0</v>
      </c>
      <c r="AP748" s="3">
        <v>104049</v>
      </c>
      <c r="AQ748" s="3">
        <v>0</v>
      </c>
      <c r="AR748" s="3">
        <f>Tabela1[[#This Row],[Potrzeby finansowe 2027
w tym:]]+Tabela1[[#This Row],[Rozliczenie 2025 potrz. fin.]]</f>
        <v>14638461</v>
      </c>
      <c r="AS748" s="3">
        <v>0</v>
      </c>
      <c r="AT748" s="3">
        <v>0</v>
      </c>
      <c r="AU748" s="3"/>
      <c r="AV748" s="3"/>
      <c r="AW748" s="3"/>
      <c r="AX748" s="3"/>
      <c r="AY748" s="3"/>
      <c r="AZ748" s="3"/>
      <c r="BA748" s="3">
        <v>236919</v>
      </c>
      <c r="BB748" s="3">
        <v>0</v>
      </c>
      <c r="BC748" s="3">
        <v>0</v>
      </c>
      <c r="BD748" s="3">
        <v>2373.6999999999998</v>
      </c>
      <c r="BE748" s="3">
        <v>0</v>
      </c>
      <c r="BF748" s="3">
        <v>0</v>
      </c>
      <c r="BG748" s="3">
        <v>402815</v>
      </c>
      <c r="BH748" s="3">
        <v>3785</v>
      </c>
      <c r="BI748" s="3">
        <v>356975</v>
      </c>
      <c r="BJ748" s="3">
        <v>5485575.3399999999</v>
      </c>
      <c r="BK748" s="3">
        <v>3239464.91</v>
      </c>
      <c r="BL748" s="3">
        <v>281294.52</v>
      </c>
      <c r="BM748" s="3">
        <v>8421852.6799999997</v>
      </c>
      <c r="BN748" s="53">
        <v>0.8190873226826334</v>
      </c>
      <c r="BO748" s="54">
        <v>1.5549819999999999E-4</v>
      </c>
      <c r="BP748" s="70">
        <v>3910</v>
      </c>
      <c r="BQ748" s="71"/>
      <c r="BR748" s="70"/>
      <c r="BS748" s="72"/>
      <c r="BT748" s="72"/>
      <c r="BU748" s="70">
        <v>13910677</v>
      </c>
      <c r="BV748" s="70">
        <v>257843</v>
      </c>
      <c r="BW748" s="74">
        <v>5760175</v>
      </c>
      <c r="BX748" s="70">
        <v>19928695</v>
      </c>
    </row>
    <row r="749" spans="1:76" x14ac:dyDescent="0.3">
      <c r="A749" s="73" t="s">
        <v>10</v>
      </c>
      <c r="B749" s="2" t="s">
        <v>69</v>
      </c>
      <c r="C749" s="2" t="s">
        <v>126</v>
      </c>
      <c r="D749" s="2" t="s">
        <v>11</v>
      </c>
      <c r="E749" s="2" t="s">
        <v>15</v>
      </c>
      <c r="F749" s="17" t="str">
        <f>+Tabela1[[#This Row],[WK]]&amp;Tabela1[[#This Row],[PK]]&amp;Tabela1[[#This Row],[GK]]</f>
        <v>101802</v>
      </c>
      <c r="G749" s="2" t="s">
        <v>725</v>
      </c>
      <c r="H749" s="3">
        <v>161957029.12</v>
      </c>
      <c r="I749" s="4">
        <v>1.125</v>
      </c>
      <c r="J749" s="3">
        <v>182201657.75999999</v>
      </c>
      <c r="K749" s="4">
        <v>7.0000000000000007E-2</v>
      </c>
      <c r="L749" s="3">
        <v>12754116</v>
      </c>
      <c r="M749" s="3"/>
      <c r="N749" s="5"/>
      <c r="O749" s="3">
        <v>3635431.95</v>
      </c>
      <c r="P749" s="4">
        <v>1.125</v>
      </c>
      <c r="Q749" s="3">
        <v>4089860.94</v>
      </c>
      <c r="R749" s="4">
        <v>1.6E-2</v>
      </c>
      <c r="S749" s="3">
        <v>65438</v>
      </c>
      <c r="T749" s="3"/>
      <c r="U749" s="5"/>
      <c r="V749" s="3">
        <v>8186767</v>
      </c>
      <c r="W749" s="5"/>
      <c r="X749" s="3">
        <v>15770720</v>
      </c>
      <c r="Y749" s="3">
        <v>5969658</v>
      </c>
      <c r="Z749" s="3">
        <v>0</v>
      </c>
      <c r="AA749" s="3">
        <v>639250</v>
      </c>
      <c r="AB749" s="3">
        <v>8749381</v>
      </c>
      <c r="AC749" s="3">
        <v>412431</v>
      </c>
      <c r="AD749" s="3">
        <v>7583953</v>
      </c>
      <c r="AE749" s="3">
        <v>0</v>
      </c>
      <c r="AF749" s="3">
        <v>12754116</v>
      </c>
      <c r="AG749" s="3">
        <v>65438</v>
      </c>
      <c r="AH749" s="3">
        <v>7583953</v>
      </c>
      <c r="AI749" s="3">
        <v>8186767</v>
      </c>
      <c r="AJ749" s="3">
        <v>289105</v>
      </c>
      <c r="AK749" s="3">
        <v>289105</v>
      </c>
      <c r="AL749" s="3">
        <v>568220</v>
      </c>
      <c r="AM749" s="3">
        <v>-279115</v>
      </c>
      <c r="AN749" s="3">
        <v>102156</v>
      </c>
      <c r="AO749" s="3">
        <v>0</v>
      </c>
      <c r="AP749" s="3">
        <v>-102156</v>
      </c>
      <c r="AQ749" s="3">
        <v>0</v>
      </c>
      <c r="AR749" s="3">
        <f>Tabela1[[#This Row],[Potrzeby finansowe 2027
w tym:]]+Tabela1[[#This Row],[Rozliczenie 2025 potrz. fin.]]</f>
        <v>15770720</v>
      </c>
      <c r="AS749" s="3">
        <v>0</v>
      </c>
      <c r="AT749" s="3">
        <v>0</v>
      </c>
      <c r="AU749" s="3"/>
      <c r="AV749" s="3"/>
      <c r="AW749" s="3"/>
      <c r="AX749" s="3"/>
      <c r="AY749" s="3"/>
      <c r="AZ749" s="3"/>
      <c r="BA749" s="3">
        <v>0</v>
      </c>
      <c r="BB749" s="3">
        <v>0</v>
      </c>
      <c r="BC749" s="3">
        <v>0</v>
      </c>
      <c r="BD749" s="3">
        <v>0</v>
      </c>
      <c r="BE749" s="3">
        <v>0</v>
      </c>
      <c r="BF749" s="3">
        <v>0</v>
      </c>
      <c r="BG749" s="3">
        <v>415054</v>
      </c>
      <c r="BH749" s="3">
        <v>3900</v>
      </c>
      <c r="BI749" s="3">
        <v>224196</v>
      </c>
      <c r="BJ749" s="3">
        <v>3445180.4525000001</v>
      </c>
      <c r="BK749" s="3">
        <v>1920978.42</v>
      </c>
      <c r="BL749" s="3">
        <v>75075.990000000005</v>
      </c>
      <c r="BM749" s="3">
        <v>5946656.1500000004</v>
      </c>
      <c r="BN749" s="53">
        <v>0.69443682791938299</v>
      </c>
      <c r="BO749" s="54">
        <v>1.667536E-4</v>
      </c>
      <c r="BP749" s="70">
        <v>4193</v>
      </c>
      <c r="BQ749" s="71"/>
      <c r="BR749" s="70"/>
      <c r="BS749" s="72"/>
      <c r="BT749" s="72"/>
      <c r="BU749" s="70">
        <v>12754116</v>
      </c>
      <c r="BV749" s="70">
        <v>65438</v>
      </c>
      <c r="BW749" s="74">
        <v>7583953</v>
      </c>
      <c r="BX749" s="70">
        <v>20403507</v>
      </c>
    </row>
    <row r="750" spans="1:76" x14ac:dyDescent="0.3">
      <c r="A750" s="73" t="s">
        <v>10</v>
      </c>
      <c r="B750" s="2" t="s">
        <v>69</v>
      </c>
      <c r="C750" s="2" t="s">
        <v>126</v>
      </c>
      <c r="D750" s="2" t="s">
        <v>16</v>
      </c>
      <c r="E750" s="2" t="s">
        <v>15</v>
      </c>
      <c r="F750" s="17" t="str">
        <f>+Tabela1[[#This Row],[WK]]&amp;Tabela1[[#This Row],[PK]]&amp;Tabela1[[#This Row],[GK]]</f>
        <v>101803</v>
      </c>
      <c r="G750" s="2" t="s">
        <v>726</v>
      </c>
      <c r="H750" s="3">
        <v>259953566.53</v>
      </c>
      <c r="I750" s="4">
        <v>1.125</v>
      </c>
      <c r="J750" s="3">
        <v>292447762.35000002</v>
      </c>
      <c r="K750" s="4">
        <v>7.0000000000000007E-2</v>
      </c>
      <c r="L750" s="3">
        <v>20471343</v>
      </c>
      <c r="M750" s="3"/>
      <c r="N750" s="5"/>
      <c r="O750" s="3">
        <v>8032072.9299999997</v>
      </c>
      <c r="P750" s="4">
        <v>1.125</v>
      </c>
      <c r="Q750" s="3">
        <v>9036082.0500000007</v>
      </c>
      <c r="R750" s="4">
        <v>1.6E-2</v>
      </c>
      <c r="S750" s="3">
        <v>144577</v>
      </c>
      <c r="T750" s="3"/>
      <c r="U750" s="5"/>
      <c r="V750" s="3">
        <v>11417645</v>
      </c>
      <c r="W750" s="5"/>
      <c r="X750" s="3">
        <v>26014126</v>
      </c>
      <c r="Y750" s="3">
        <v>3215898</v>
      </c>
      <c r="Z750" s="3">
        <v>595702</v>
      </c>
      <c r="AA750" s="3">
        <v>1218468</v>
      </c>
      <c r="AB750" s="3">
        <v>14952426</v>
      </c>
      <c r="AC750" s="3">
        <v>6031632</v>
      </c>
      <c r="AD750" s="3">
        <v>14596480</v>
      </c>
      <c r="AE750" s="3">
        <v>0</v>
      </c>
      <c r="AF750" s="3">
        <v>20471343</v>
      </c>
      <c r="AG750" s="3">
        <v>144577</v>
      </c>
      <c r="AH750" s="3">
        <v>14596480</v>
      </c>
      <c r="AI750" s="3">
        <v>11417645</v>
      </c>
      <c r="AJ750" s="3">
        <v>45019</v>
      </c>
      <c r="AK750" s="3">
        <v>45019</v>
      </c>
      <c r="AL750" s="3">
        <v>631242</v>
      </c>
      <c r="AM750" s="3">
        <v>-586223</v>
      </c>
      <c r="AN750" s="3">
        <v>126923</v>
      </c>
      <c r="AO750" s="3">
        <v>0</v>
      </c>
      <c r="AP750" s="3">
        <v>-126923</v>
      </c>
      <c r="AQ750" s="3">
        <v>0</v>
      </c>
      <c r="AR750" s="3">
        <f>Tabela1[[#This Row],[Potrzeby finansowe 2027
w tym:]]+Tabela1[[#This Row],[Rozliczenie 2025 potrz. fin.]]</f>
        <v>26014126</v>
      </c>
      <c r="AS750" s="3">
        <v>0</v>
      </c>
      <c r="AT750" s="3">
        <v>0</v>
      </c>
      <c r="AU750" s="3"/>
      <c r="AV750" s="3"/>
      <c r="AW750" s="3"/>
      <c r="AX750" s="3"/>
      <c r="AY750" s="3"/>
      <c r="AZ750" s="3"/>
      <c r="BA750" s="3">
        <v>595702</v>
      </c>
      <c r="BB750" s="3">
        <v>0</v>
      </c>
      <c r="BC750" s="3">
        <v>3.09</v>
      </c>
      <c r="BD750" s="3">
        <v>5957.9</v>
      </c>
      <c r="BE750" s="3">
        <v>0.32</v>
      </c>
      <c r="BF750" s="3">
        <v>0</v>
      </c>
      <c r="BG750" s="3">
        <v>652273</v>
      </c>
      <c r="BH750" s="3">
        <v>6129</v>
      </c>
      <c r="BI750" s="3">
        <v>566195</v>
      </c>
      <c r="BJ750" s="3">
        <v>8700619.9800000004</v>
      </c>
      <c r="BK750" s="3">
        <v>5909602.3499999996</v>
      </c>
      <c r="BL750" s="3">
        <v>553664.55000000005</v>
      </c>
      <c r="BM750" s="3">
        <v>10056741.42</v>
      </c>
      <c r="BN750" s="53">
        <v>0.87025171838131754</v>
      </c>
      <c r="BO750" s="54">
        <v>2.2980210000000001E-4</v>
      </c>
      <c r="BP750" s="70">
        <v>5779</v>
      </c>
      <c r="BQ750" s="71"/>
      <c r="BR750" s="70"/>
      <c r="BS750" s="72"/>
      <c r="BT750" s="72"/>
      <c r="BU750" s="70">
        <v>20471343</v>
      </c>
      <c r="BV750" s="70">
        <v>144577</v>
      </c>
      <c r="BW750" s="74">
        <v>14596480</v>
      </c>
      <c r="BX750" s="70">
        <v>35212400</v>
      </c>
    </row>
    <row r="751" spans="1:76" x14ac:dyDescent="0.3">
      <c r="A751" s="73" t="s">
        <v>10</v>
      </c>
      <c r="B751" s="2" t="s">
        <v>69</v>
      </c>
      <c r="C751" s="2" t="s">
        <v>126</v>
      </c>
      <c r="D751" s="2" t="s">
        <v>18</v>
      </c>
      <c r="E751" s="2" t="s">
        <v>19</v>
      </c>
      <c r="F751" s="17" t="str">
        <f>+Tabela1[[#This Row],[WK]]&amp;Tabela1[[#This Row],[PK]]&amp;Tabela1[[#This Row],[GK]]</f>
        <v>101804</v>
      </c>
      <c r="G751" s="2" t="s">
        <v>727</v>
      </c>
      <c r="H751" s="3">
        <v>169685048.91</v>
      </c>
      <c r="I751" s="4">
        <v>1.125</v>
      </c>
      <c r="J751" s="3">
        <v>190895680.02000001</v>
      </c>
      <c r="K751" s="4">
        <v>7.0000000000000007E-2</v>
      </c>
      <c r="L751" s="3">
        <v>13362698</v>
      </c>
      <c r="M751" s="3"/>
      <c r="N751" s="5"/>
      <c r="O751" s="3">
        <v>33634926.75</v>
      </c>
      <c r="P751" s="4">
        <v>1.125</v>
      </c>
      <c r="Q751" s="3">
        <v>37839292.590000004</v>
      </c>
      <c r="R751" s="4">
        <v>1.6E-2</v>
      </c>
      <c r="S751" s="3">
        <v>605429</v>
      </c>
      <c r="T751" s="3"/>
      <c r="U751" s="5"/>
      <c r="V751" s="3">
        <v>7792645</v>
      </c>
      <c r="W751" s="5"/>
      <c r="X751" s="3">
        <v>17221215</v>
      </c>
      <c r="Y751" s="3">
        <v>5044636</v>
      </c>
      <c r="Z751" s="3">
        <v>195</v>
      </c>
      <c r="AA751" s="3">
        <v>894870</v>
      </c>
      <c r="AB751" s="3">
        <v>9985707</v>
      </c>
      <c r="AC751" s="3">
        <v>1295807</v>
      </c>
      <c r="AD751" s="3">
        <v>9428571</v>
      </c>
      <c r="AE751" s="3">
        <v>0</v>
      </c>
      <c r="AF751" s="3">
        <v>13362698</v>
      </c>
      <c r="AG751" s="3">
        <v>605429</v>
      </c>
      <c r="AH751" s="3">
        <v>9428571</v>
      </c>
      <c r="AI751" s="3">
        <v>7792645</v>
      </c>
      <c r="AJ751" s="3">
        <v>-249010</v>
      </c>
      <c r="AK751" s="3">
        <v>-249010</v>
      </c>
      <c r="AL751" s="3">
        <v>541098</v>
      </c>
      <c r="AM751" s="3">
        <v>-790108</v>
      </c>
      <c r="AN751" s="3">
        <v>-421437</v>
      </c>
      <c r="AO751" s="3">
        <v>0</v>
      </c>
      <c r="AP751" s="3">
        <v>421437</v>
      </c>
      <c r="AQ751" s="3">
        <v>0</v>
      </c>
      <c r="AR751" s="3">
        <f>Tabela1[[#This Row],[Potrzeby finansowe 2027
w tym:]]+Tabela1[[#This Row],[Rozliczenie 2025 potrz. fin.]]</f>
        <v>17221215</v>
      </c>
      <c r="AS751" s="3">
        <v>0</v>
      </c>
      <c r="AT751" s="3">
        <v>0</v>
      </c>
      <c r="AU751" s="3"/>
      <c r="AV751" s="3"/>
      <c r="AW751" s="3"/>
      <c r="AX751" s="3"/>
      <c r="AY751" s="3"/>
      <c r="AZ751" s="3"/>
      <c r="BA751" s="3">
        <v>195</v>
      </c>
      <c r="BB751" s="3">
        <v>0</v>
      </c>
      <c r="BC751" s="3">
        <v>0</v>
      </c>
      <c r="BD751" s="3">
        <v>1.95</v>
      </c>
      <c r="BE751" s="3">
        <v>0</v>
      </c>
      <c r="BF751" s="3">
        <v>0</v>
      </c>
      <c r="BG751" s="3">
        <v>477418</v>
      </c>
      <c r="BH751" s="3">
        <v>4486</v>
      </c>
      <c r="BI751" s="3">
        <v>417452</v>
      </c>
      <c r="BJ751" s="3">
        <v>6414915.5474999994</v>
      </c>
      <c r="BK751" s="3">
        <v>3046107.3599999994</v>
      </c>
      <c r="BL751" s="3">
        <v>1663476.12</v>
      </c>
      <c r="BM751" s="3">
        <v>10148280.51</v>
      </c>
      <c r="BN751" s="53">
        <v>0.74541283120226076</v>
      </c>
      <c r="BO751" s="54">
        <v>1.7438809999999999E-4</v>
      </c>
      <c r="BP751" s="70">
        <v>4385</v>
      </c>
      <c r="BQ751" s="71"/>
      <c r="BR751" s="70"/>
      <c r="BS751" s="72"/>
      <c r="BT751" s="72"/>
      <c r="BU751" s="70">
        <v>13362698</v>
      </c>
      <c r="BV751" s="70">
        <v>605429</v>
      </c>
      <c r="BW751" s="74">
        <v>9428571</v>
      </c>
      <c r="BX751" s="70">
        <v>23396698</v>
      </c>
    </row>
    <row r="752" spans="1:76" x14ac:dyDescent="0.3">
      <c r="A752" s="73" t="s">
        <v>10</v>
      </c>
      <c r="B752" s="2" t="s">
        <v>69</v>
      </c>
      <c r="C752" s="2" t="s">
        <v>126</v>
      </c>
      <c r="D752" s="2" t="s">
        <v>21</v>
      </c>
      <c r="E752" s="2" t="s">
        <v>15</v>
      </c>
      <c r="F752" s="17" t="str">
        <f>+Tabela1[[#This Row],[WK]]&amp;Tabela1[[#This Row],[PK]]&amp;Tabela1[[#This Row],[GK]]</f>
        <v>101805</v>
      </c>
      <c r="G752" s="2" t="s">
        <v>728</v>
      </c>
      <c r="H752" s="3">
        <v>160187820.87</v>
      </c>
      <c r="I752" s="4">
        <v>1.125</v>
      </c>
      <c r="J752" s="3">
        <v>180211298.47999999</v>
      </c>
      <c r="K752" s="4">
        <v>7.0000000000000007E-2</v>
      </c>
      <c r="L752" s="3">
        <v>12614791</v>
      </c>
      <c r="M752" s="3"/>
      <c r="N752" s="5"/>
      <c r="O752" s="3">
        <v>9029958.4199999999</v>
      </c>
      <c r="P752" s="4">
        <v>1.125</v>
      </c>
      <c r="Q752" s="3">
        <v>10158703.220000001</v>
      </c>
      <c r="R752" s="4">
        <v>1.6E-2</v>
      </c>
      <c r="S752" s="3">
        <v>162539</v>
      </c>
      <c r="T752" s="3"/>
      <c r="U752" s="5"/>
      <c r="V752" s="3">
        <v>7180328</v>
      </c>
      <c r="W752" s="5"/>
      <c r="X752" s="3">
        <v>14894304</v>
      </c>
      <c r="Y752" s="3">
        <v>1503992</v>
      </c>
      <c r="Z752" s="3">
        <v>55378</v>
      </c>
      <c r="AA752" s="3">
        <v>633294</v>
      </c>
      <c r="AB752" s="3">
        <v>9488472</v>
      </c>
      <c r="AC752" s="3">
        <v>3213168</v>
      </c>
      <c r="AD752" s="3">
        <v>7713976</v>
      </c>
      <c r="AE752" s="3">
        <v>0</v>
      </c>
      <c r="AF752" s="3">
        <v>12614791</v>
      </c>
      <c r="AG752" s="3">
        <v>162539</v>
      </c>
      <c r="AH752" s="3">
        <v>7713976</v>
      </c>
      <c r="AI752" s="3">
        <v>7180328</v>
      </c>
      <c r="AJ752" s="3">
        <v>30521</v>
      </c>
      <c r="AK752" s="3">
        <v>30521</v>
      </c>
      <c r="AL752" s="3">
        <v>655036</v>
      </c>
      <c r="AM752" s="3">
        <v>-624515</v>
      </c>
      <c r="AN752" s="3">
        <v>22700</v>
      </c>
      <c r="AO752" s="3">
        <v>0</v>
      </c>
      <c r="AP752" s="3">
        <v>-22700</v>
      </c>
      <c r="AQ752" s="3">
        <v>0</v>
      </c>
      <c r="AR752" s="3">
        <f>Tabela1[[#This Row],[Potrzeby finansowe 2027
w tym:]]+Tabela1[[#This Row],[Rozliczenie 2025 potrz. fin.]]</f>
        <v>14894304</v>
      </c>
      <c r="AS752" s="3">
        <v>0</v>
      </c>
      <c r="AT752" s="3">
        <v>0</v>
      </c>
      <c r="AU752" s="3"/>
      <c r="AV752" s="3"/>
      <c r="AW752" s="3"/>
      <c r="AX752" s="3"/>
      <c r="AY752" s="3"/>
      <c r="AZ752" s="3"/>
      <c r="BA752" s="3">
        <v>55378</v>
      </c>
      <c r="BB752" s="3">
        <v>0</v>
      </c>
      <c r="BC752" s="3">
        <v>0</v>
      </c>
      <c r="BD752" s="3">
        <v>554.83000000000004</v>
      </c>
      <c r="BE752" s="3">
        <v>0</v>
      </c>
      <c r="BF752" s="3">
        <v>0</v>
      </c>
      <c r="BG752" s="3">
        <v>404944</v>
      </c>
      <c r="BH752" s="3">
        <v>3805</v>
      </c>
      <c r="BI752" s="3">
        <v>228350</v>
      </c>
      <c r="BJ752" s="3">
        <v>3509021.3199999994</v>
      </c>
      <c r="BK752" s="3">
        <v>1745193.5299999993</v>
      </c>
      <c r="BL752" s="3">
        <v>151868.75</v>
      </c>
      <c r="BM752" s="3">
        <v>6751573.6600000001</v>
      </c>
      <c r="BN752" s="53">
        <v>0.90229335123993926</v>
      </c>
      <c r="BO752" s="54">
        <v>1.427058E-4</v>
      </c>
      <c r="BP752" s="70">
        <v>3589</v>
      </c>
      <c r="BQ752" s="71"/>
      <c r="BR752" s="70"/>
      <c r="BS752" s="72"/>
      <c r="BT752" s="72"/>
      <c r="BU752" s="70">
        <v>12614791</v>
      </c>
      <c r="BV752" s="70">
        <v>162539</v>
      </c>
      <c r="BW752" s="74">
        <v>7713976</v>
      </c>
      <c r="BX752" s="70">
        <v>20491306</v>
      </c>
    </row>
    <row r="753" spans="1:76" x14ac:dyDescent="0.3">
      <c r="A753" s="73" t="s">
        <v>10</v>
      </c>
      <c r="B753" s="2" t="s">
        <v>69</v>
      </c>
      <c r="C753" s="2" t="s">
        <v>126</v>
      </c>
      <c r="D753" s="2" t="s">
        <v>23</v>
      </c>
      <c r="E753" s="2" t="s">
        <v>15</v>
      </c>
      <c r="F753" s="17" t="str">
        <f>+Tabela1[[#This Row],[WK]]&amp;Tabela1[[#This Row],[PK]]&amp;Tabela1[[#This Row],[GK]]</f>
        <v>101806</v>
      </c>
      <c r="G753" s="2" t="s">
        <v>729</v>
      </c>
      <c r="H753" s="3">
        <v>252587820.03999999</v>
      </c>
      <c r="I753" s="4">
        <v>1.125</v>
      </c>
      <c r="J753" s="3">
        <v>284161297.55000001</v>
      </c>
      <c r="K753" s="4">
        <v>7.0000000000000007E-2</v>
      </c>
      <c r="L753" s="3">
        <v>19891291</v>
      </c>
      <c r="M753" s="3"/>
      <c r="N753" s="5"/>
      <c r="O753" s="3">
        <v>17440166.439999998</v>
      </c>
      <c r="P753" s="4">
        <v>1.125</v>
      </c>
      <c r="Q753" s="3">
        <v>19620187.25</v>
      </c>
      <c r="R753" s="4">
        <v>1.6E-2</v>
      </c>
      <c r="S753" s="3">
        <v>313923</v>
      </c>
      <c r="T753" s="3"/>
      <c r="U753" s="5"/>
      <c r="V753" s="3">
        <v>11754235</v>
      </c>
      <c r="W753" s="5"/>
      <c r="X753" s="3">
        <v>17659129</v>
      </c>
      <c r="Y753" s="3">
        <v>1775846</v>
      </c>
      <c r="Z753" s="3">
        <v>42281</v>
      </c>
      <c r="AA753" s="3">
        <v>1016675</v>
      </c>
      <c r="AB753" s="3">
        <v>12806559</v>
      </c>
      <c r="AC753" s="3">
        <v>2017768</v>
      </c>
      <c r="AD753" s="3">
        <v>5904894</v>
      </c>
      <c r="AE753" s="3">
        <v>0</v>
      </c>
      <c r="AF753" s="3">
        <v>19891291</v>
      </c>
      <c r="AG753" s="3">
        <v>313923</v>
      </c>
      <c r="AH753" s="3">
        <v>5904894</v>
      </c>
      <c r="AI753" s="3">
        <v>11754235</v>
      </c>
      <c r="AJ753" s="3">
        <v>88011</v>
      </c>
      <c r="AK753" s="3">
        <v>88011</v>
      </c>
      <c r="AL753" s="3">
        <v>1280987</v>
      </c>
      <c r="AM753" s="3">
        <v>-1192976</v>
      </c>
      <c r="AN753" s="3">
        <v>659142</v>
      </c>
      <c r="AO753" s="3">
        <v>0</v>
      </c>
      <c r="AP753" s="3">
        <v>-659142</v>
      </c>
      <c r="AQ753" s="3">
        <v>0</v>
      </c>
      <c r="AR753" s="3">
        <f>Tabela1[[#This Row],[Potrzeby finansowe 2027
w tym:]]+Tabela1[[#This Row],[Rozliczenie 2025 potrz. fin.]]</f>
        <v>17659129</v>
      </c>
      <c r="AS753" s="3">
        <v>0</v>
      </c>
      <c r="AT753" s="3">
        <v>0</v>
      </c>
      <c r="AU753" s="3"/>
      <c r="AV753" s="3"/>
      <c r="AW753" s="3"/>
      <c r="AX753" s="3"/>
      <c r="AY753" s="3"/>
      <c r="AZ753" s="3"/>
      <c r="BA753" s="3">
        <v>42281</v>
      </c>
      <c r="BB753" s="3">
        <v>0</v>
      </c>
      <c r="BC753" s="3">
        <v>54.86</v>
      </c>
      <c r="BD753" s="3">
        <v>240.75</v>
      </c>
      <c r="BE753" s="3">
        <v>0</v>
      </c>
      <c r="BF753" s="3">
        <v>0</v>
      </c>
      <c r="BG753" s="3">
        <v>558620</v>
      </c>
      <c r="BH753" s="3">
        <v>5249</v>
      </c>
      <c r="BI753" s="3">
        <v>458055</v>
      </c>
      <c r="BJ753" s="3">
        <v>7038855.6550000003</v>
      </c>
      <c r="BK753" s="3">
        <v>4135650.5600000005</v>
      </c>
      <c r="BL753" s="3">
        <v>1532139.42</v>
      </c>
      <c r="BM753" s="3">
        <v>8548541.5399999991</v>
      </c>
      <c r="BN753" s="53">
        <v>0.92243268701677816</v>
      </c>
      <c r="BO753" s="54">
        <v>2.1223640000000001E-4</v>
      </c>
      <c r="BP753" s="70">
        <v>5338</v>
      </c>
      <c r="BQ753" s="71"/>
      <c r="BR753" s="70"/>
      <c r="BS753" s="72"/>
      <c r="BT753" s="72"/>
      <c r="BU753" s="70">
        <v>19891291</v>
      </c>
      <c r="BV753" s="70">
        <v>313923</v>
      </c>
      <c r="BW753" s="74">
        <v>5904894</v>
      </c>
      <c r="BX753" s="70">
        <v>26110108</v>
      </c>
    </row>
    <row r="754" spans="1:76" x14ac:dyDescent="0.3">
      <c r="A754" s="73" t="s">
        <v>10</v>
      </c>
      <c r="B754" s="2" t="s">
        <v>69</v>
      </c>
      <c r="C754" s="2" t="s">
        <v>126</v>
      </c>
      <c r="D754" s="2" t="s">
        <v>30</v>
      </c>
      <c r="E754" s="2" t="s">
        <v>19</v>
      </c>
      <c r="F754" s="17" t="str">
        <f>+Tabela1[[#This Row],[WK]]&amp;Tabela1[[#This Row],[PK]]&amp;Tabela1[[#This Row],[GK]]</f>
        <v>101807</v>
      </c>
      <c r="G754" s="2" t="s">
        <v>730</v>
      </c>
      <c r="H754" s="3">
        <v>786577693.71000004</v>
      </c>
      <c r="I754" s="4">
        <v>1.125</v>
      </c>
      <c r="J754" s="3">
        <v>884899905.41999996</v>
      </c>
      <c r="K754" s="4">
        <v>7.0000000000000007E-2</v>
      </c>
      <c r="L754" s="3">
        <v>61942993</v>
      </c>
      <c r="M754" s="3"/>
      <c r="N754" s="5"/>
      <c r="O754" s="3">
        <v>111909432.21000001</v>
      </c>
      <c r="P754" s="4">
        <v>1.125</v>
      </c>
      <c r="Q754" s="3">
        <v>125898111.23999999</v>
      </c>
      <c r="R754" s="4">
        <v>1.6E-2</v>
      </c>
      <c r="S754" s="3">
        <v>2014370</v>
      </c>
      <c r="T754" s="3"/>
      <c r="U754" s="5"/>
      <c r="V754" s="3">
        <v>31201748</v>
      </c>
      <c r="W754" s="5"/>
      <c r="X754" s="3">
        <v>30061686</v>
      </c>
      <c r="Y754" s="3">
        <v>0</v>
      </c>
      <c r="Z754" s="3">
        <v>336484</v>
      </c>
      <c r="AA754" s="3">
        <v>2139477</v>
      </c>
      <c r="AB754" s="3">
        <v>27462380</v>
      </c>
      <c r="AC754" s="3">
        <v>123345</v>
      </c>
      <c r="AD754" s="3">
        <v>0</v>
      </c>
      <c r="AE754" s="3">
        <v>0</v>
      </c>
      <c r="AF754" s="3">
        <v>61942993</v>
      </c>
      <c r="AG754" s="3">
        <v>2014370</v>
      </c>
      <c r="AH754" s="3">
        <v>0</v>
      </c>
      <c r="AI754" s="3">
        <v>31201748</v>
      </c>
      <c r="AJ754" s="3">
        <v>1029258</v>
      </c>
      <c r="AK754" s="3">
        <v>647131</v>
      </c>
      <c r="AL754" s="3">
        <v>1394313</v>
      </c>
      <c r="AM754" s="3">
        <v>-747182</v>
      </c>
      <c r="AN754" s="3">
        <v>-474281</v>
      </c>
      <c r="AO754" s="3">
        <v>0</v>
      </c>
      <c r="AP754" s="3">
        <v>92154</v>
      </c>
      <c r="AQ754" s="3">
        <v>-382127</v>
      </c>
      <c r="AR754" s="3">
        <f>Tabela1[[#This Row],[Potrzeby finansowe 2027
w tym:]]+Tabela1[[#This Row],[Rozliczenie 2025 potrz. fin.]]</f>
        <v>29679559</v>
      </c>
      <c r="AS754" s="3">
        <v>0</v>
      </c>
      <c r="AT754" s="3">
        <v>0</v>
      </c>
      <c r="AU754" s="3"/>
      <c r="AV754" s="3"/>
      <c r="AW754" s="3"/>
      <c r="AX754" s="3"/>
      <c r="AY754" s="3"/>
      <c r="AZ754" s="3"/>
      <c r="BA754" s="3">
        <v>336484</v>
      </c>
      <c r="BB754" s="3">
        <v>0</v>
      </c>
      <c r="BC754" s="3">
        <v>0</v>
      </c>
      <c r="BD754" s="3">
        <v>3371.25</v>
      </c>
      <c r="BE754" s="3">
        <v>0</v>
      </c>
      <c r="BF754" s="3">
        <v>0</v>
      </c>
      <c r="BG754" s="3">
        <v>1481103</v>
      </c>
      <c r="BH754" s="3">
        <v>13917</v>
      </c>
      <c r="BI754" s="3">
        <v>658374</v>
      </c>
      <c r="BJ754" s="3">
        <v>10117130.405000001</v>
      </c>
      <c r="BK754" s="3">
        <v>7648744.3000000007</v>
      </c>
      <c r="BL754" s="3">
        <v>182146.47</v>
      </c>
      <c r="BM754" s="3">
        <v>9509251.4800000004</v>
      </c>
      <c r="BN754" s="53">
        <v>1.2118034376952707</v>
      </c>
      <c r="BO754" s="54">
        <v>5.6029310000000004E-4</v>
      </c>
      <c r="BP754" s="70">
        <v>14090</v>
      </c>
      <c r="BQ754" s="71"/>
      <c r="BR754" s="70"/>
      <c r="BS754" s="72"/>
      <c r="BT754" s="72"/>
      <c r="BU754" s="70">
        <v>61942993</v>
      </c>
      <c r="BV754" s="70">
        <v>2014370</v>
      </c>
      <c r="BW754" s="74">
        <v>0</v>
      </c>
      <c r="BX754" s="70">
        <v>63957363</v>
      </c>
    </row>
    <row r="755" spans="1:76" x14ac:dyDescent="0.3">
      <c r="A755" s="73" t="s">
        <v>10</v>
      </c>
      <c r="B755" s="2" t="s">
        <v>69</v>
      </c>
      <c r="C755" s="2" t="s">
        <v>132</v>
      </c>
      <c r="D755" s="2" t="s">
        <v>12</v>
      </c>
      <c r="E755" s="2" t="s">
        <v>13</v>
      </c>
      <c r="F755" s="17" t="str">
        <f>+Tabela1[[#This Row],[WK]]&amp;Tabela1[[#This Row],[PK]]&amp;Tabela1[[#This Row],[GK]]</f>
        <v>101901</v>
      </c>
      <c r="G755" s="2" t="s">
        <v>731</v>
      </c>
      <c r="H755" s="3">
        <v>1847549242.5</v>
      </c>
      <c r="I755" s="4">
        <v>1.125</v>
      </c>
      <c r="J755" s="3">
        <v>2078492897.8099999</v>
      </c>
      <c r="K755" s="4">
        <v>7.0000000000000007E-2</v>
      </c>
      <c r="L755" s="3">
        <v>145494503</v>
      </c>
      <c r="M755" s="3"/>
      <c r="N755" s="5"/>
      <c r="O755" s="3">
        <v>202824972.75999999</v>
      </c>
      <c r="P755" s="4">
        <v>1.125</v>
      </c>
      <c r="Q755" s="3">
        <v>228178094.36000001</v>
      </c>
      <c r="R755" s="4">
        <v>1.6E-2</v>
      </c>
      <c r="S755" s="3">
        <v>3650850</v>
      </c>
      <c r="T755" s="3"/>
      <c r="U755" s="5"/>
      <c r="V755" s="3">
        <v>86490241</v>
      </c>
      <c r="W755" s="5"/>
      <c r="X755" s="3">
        <v>71841068</v>
      </c>
      <c r="Y755" s="3">
        <v>3343936</v>
      </c>
      <c r="Z755" s="3">
        <v>0</v>
      </c>
      <c r="AA755" s="3">
        <v>5997116</v>
      </c>
      <c r="AB755" s="3">
        <v>62500016</v>
      </c>
      <c r="AC755" s="3">
        <v>0</v>
      </c>
      <c r="AD755" s="3">
        <v>0</v>
      </c>
      <c r="AE755" s="3">
        <v>0</v>
      </c>
      <c r="AF755" s="3">
        <v>145494503</v>
      </c>
      <c r="AG755" s="3">
        <v>3650850</v>
      </c>
      <c r="AH755" s="3">
        <v>0</v>
      </c>
      <c r="AI755" s="3">
        <v>86490241</v>
      </c>
      <c r="AJ755" s="3">
        <v>-465231</v>
      </c>
      <c r="AK755" s="3">
        <v>-1182505</v>
      </c>
      <c r="AL755" s="3">
        <v>3684465</v>
      </c>
      <c r="AM755" s="3">
        <v>-4866970</v>
      </c>
      <c r="AN755" s="3">
        <v>-717274</v>
      </c>
      <c r="AO755" s="3">
        <v>0</v>
      </c>
      <c r="AP755" s="3">
        <v>0</v>
      </c>
      <c r="AQ755" s="3">
        <v>-717274</v>
      </c>
      <c r="AR755" s="3">
        <f>Tabela1[[#This Row],[Potrzeby finansowe 2027
w tym:]]+Tabela1[[#This Row],[Rozliczenie 2025 potrz. fin.]]</f>
        <v>71123794</v>
      </c>
      <c r="AS755" s="3">
        <v>0</v>
      </c>
      <c r="AT755" s="3">
        <v>0</v>
      </c>
      <c r="AU755" s="3"/>
      <c r="AV755" s="3"/>
      <c r="AW755" s="3"/>
      <c r="AX755" s="3"/>
      <c r="AY755" s="3"/>
      <c r="AZ755" s="3"/>
      <c r="BA755" s="3">
        <v>0</v>
      </c>
      <c r="BB755" s="3">
        <v>0</v>
      </c>
      <c r="BC755" s="3">
        <v>0</v>
      </c>
      <c r="BD755" s="3">
        <v>0</v>
      </c>
      <c r="BE755" s="3">
        <v>0</v>
      </c>
      <c r="BF755" s="3">
        <v>0</v>
      </c>
      <c r="BG755" s="3">
        <v>3994305</v>
      </c>
      <c r="BH755" s="3">
        <v>37532</v>
      </c>
      <c r="BI755" s="3">
        <v>2002811</v>
      </c>
      <c r="BJ755" s="3">
        <v>30776879.479999997</v>
      </c>
      <c r="BK755" s="3">
        <v>24965790.18</v>
      </c>
      <c r="BL755" s="3">
        <v>4275071.66</v>
      </c>
      <c r="BM755" s="3">
        <v>14694213.880000003</v>
      </c>
      <c r="BN755" s="53">
        <v>0.97890564524402424</v>
      </c>
      <c r="BO755" s="54">
        <v>1.4697534E-3</v>
      </c>
      <c r="BP755" s="70">
        <v>36961</v>
      </c>
      <c r="BQ755" s="71"/>
      <c r="BR755" s="70"/>
      <c r="BS755" s="72"/>
      <c r="BT755" s="72"/>
      <c r="BU755" s="70">
        <v>145494503</v>
      </c>
      <c r="BV755" s="70">
        <v>3650850</v>
      </c>
      <c r="BW755" s="74">
        <v>0</v>
      </c>
      <c r="BX755" s="70">
        <v>149145353</v>
      </c>
    </row>
    <row r="756" spans="1:76" x14ac:dyDescent="0.3">
      <c r="A756" s="73" t="s">
        <v>10</v>
      </c>
      <c r="B756" s="2" t="s">
        <v>69</v>
      </c>
      <c r="C756" s="2" t="s">
        <v>132</v>
      </c>
      <c r="D756" s="2" t="s">
        <v>11</v>
      </c>
      <c r="E756" s="2" t="s">
        <v>19</v>
      </c>
      <c r="F756" s="17" t="str">
        <f>+Tabela1[[#This Row],[WK]]&amp;Tabela1[[#This Row],[PK]]&amp;Tabela1[[#This Row],[GK]]</f>
        <v>101902</v>
      </c>
      <c r="G756" s="2" t="s">
        <v>732</v>
      </c>
      <c r="H756" s="3">
        <v>292946778.07999998</v>
      </c>
      <c r="I756" s="4">
        <v>1.125</v>
      </c>
      <c r="J756" s="3">
        <v>329565125.33999997</v>
      </c>
      <c r="K756" s="4">
        <v>7.0000000000000007E-2</v>
      </c>
      <c r="L756" s="3">
        <v>23069559</v>
      </c>
      <c r="M756" s="3"/>
      <c r="N756" s="5"/>
      <c r="O756" s="3">
        <v>10522926.48</v>
      </c>
      <c r="P756" s="4">
        <v>1.125</v>
      </c>
      <c r="Q756" s="3">
        <v>11838292.289999999</v>
      </c>
      <c r="R756" s="4">
        <v>1.6E-2</v>
      </c>
      <c r="S756" s="3">
        <v>189413</v>
      </c>
      <c r="T756" s="3"/>
      <c r="U756" s="5"/>
      <c r="V756" s="3">
        <v>14303189</v>
      </c>
      <c r="W756" s="5"/>
      <c r="X756" s="3">
        <v>25378121</v>
      </c>
      <c r="Y756" s="3">
        <v>5309275</v>
      </c>
      <c r="Z756" s="3">
        <v>7519</v>
      </c>
      <c r="AA756" s="3">
        <v>1207740</v>
      </c>
      <c r="AB756" s="3">
        <v>14710821</v>
      </c>
      <c r="AC756" s="3">
        <v>4142766</v>
      </c>
      <c r="AD756" s="3">
        <v>11074932</v>
      </c>
      <c r="AE756" s="3">
        <v>0</v>
      </c>
      <c r="AF756" s="3">
        <v>23069559</v>
      </c>
      <c r="AG756" s="3">
        <v>189413</v>
      </c>
      <c r="AH756" s="3">
        <v>11074932</v>
      </c>
      <c r="AI756" s="3">
        <v>14303189</v>
      </c>
      <c r="AJ756" s="3">
        <v>996012</v>
      </c>
      <c r="AK756" s="3">
        <v>996012</v>
      </c>
      <c r="AL756" s="3">
        <v>1030320</v>
      </c>
      <c r="AM756" s="3">
        <v>-34308</v>
      </c>
      <c r="AN756" s="3">
        <v>74849</v>
      </c>
      <c r="AO756" s="3">
        <v>0</v>
      </c>
      <c r="AP756" s="3">
        <v>-74849</v>
      </c>
      <c r="AQ756" s="3">
        <v>0</v>
      </c>
      <c r="AR756" s="3">
        <f>Tabela1[[#This Row],[Potrzeby finansowe 2027
w tym:]]+Tabela1[[#This Row],[Rozliczenie 2025 potrz. fin.]]</f>
        <v>25378121</v>
      </c>
      <c r="AS756" s="3">
        <v>0</v>
      </c>
      <c r="AT756" s="3">
        <v>0</v>
      </c>
      <c r="AU756" s="3"/>
      <c r="AV756" s="3"/>
      <c r="AW756" s="3"/>
      <c r="AX756" s="3"/>
      <c r="AY756" s="3"/>
      <c r="AZ756" s="3"/>
      <c r="BA756" s="3">
        <v>7519</v>
      </c>
      <c r="BB756" s="3">
        <v>0</v>
      </c>
      <c r="BC756" s="3">
        <v>22.6</v>
      </c>
      <c r="BD756" s="3">
        <v>0</v>
      </c>
      <c r="BE756" s="3">
        <v>0</v>
      </c>
      <c r="BF756" s="3">
        <v>0</v>
      </c>
      <c r="BG756" s="3">
        <v>743159</v>
      </c>
      <c r="BH756" s="3">
        <v>6983</v>
      </c>
      <c r="BI756" s="3">
        <v>464581</v>
      </c>
      <c r="BJ756" s="3">
        <v>7139137.4225000013</v>
      </c>
      <c r="BK756" s="3">
        <v>3455793.7200000007</v>
      </c>
      <c r="BL756" s="3">
        <v>1404393.48</v>
      </c>
      <c r="BM756" s="3">
        <v>11924587.85</v>
      </c>
      <c r="BN756" s="53">
        <v>0.81747199761245259</v>
      </c>
      <c r="BO756" s="54">
        <v>2.6967149999999998E-4</v>
      </c>
      <c r="BP756" s="70">
        <v>6782</v>
      </c>
      <c r="BQ756" s="71"/>
      <c r="BR756" s="70"/>
      <c r="BS756" s="72"/>
      <c r="BT756" s="72"/>
      <c r="BU756" s="70">
        <v>23069559</v>
      </c>
      <c r="BV756" s="70">
        <v>189413</v>
      </c>
      <c r="BW756" s="74">
        <v>11074932</v>
      </c>
      <c r="BX756" s="70">
        <v>34333904</v>
      </c>
    </row>
    <row r="757" spans="1:76" x14ac:dyDescent="0.3">
      <c r="A757" s="73" t="s">
        <v>10</v>
      </c>
      <c r="B757" s="2" t="s">
        <v>69</v>
      </c>
      <c r="C757" s="2" t="s">
        <v>132</v>
      </c>
      <c r="D757" s="2" t="s">
        <v>16</v>
      </c>
      <c r="E757" s="2" t="s">
        <v>15</v>
      </c>
      <c r="F757" s="17" t="str">
        <f>+Tabela1[[#This Row],[WK]]&amp;Tabela1[[#This Row],[PK]]&amp;Tabela1[[#This Row],[GK]]</f>
        <v>101903</v>
      </c>
      <c r="G757" s="2" t="s">
        <v>733</v>
      </c>
      <c r="H757" s="3">
        <v>241901296.56</v>
      </c>
      <c r="I757" s="4">
        <v>1.125</v>
      </c>
      <c r="J757" s="3">
        <v>272138958.63</v>
      </c>
      <c r="K757" s="4">
        <v>7.0000000000000007E-2</v>
      </c>
      <c r="L757" s="3">
        <v>19049727</v>
      </c>
      <c r="M757" s="3"/>
      <c r="N757" s="5"/>
      <c r="O757" s="3">
        <v>3651598.23</v>
      </c>
      <c r="P757" s="4">
        <v>1.125</v>
      </c>
      <c r="Q757" s="3">
        <v>4108048.01</v>
      </c>
      <c r="R757" s="4">
        <v>1.6E-2</v>
      </c>
      <c r="S757" s="3">
        <v>65729</v>
      </c>
      <c r="T757" s="3"/>
      <c r="U757" s="5"/>
      <c r="V757" s="3">
        <v>9332562</v>
      </c>
      <c r="W757" s="5"/>
      <c r="X757" s="3">
        <v>16896944</v>
      </c>
      <c r="Y757" s="3">
        <v>552813</v>
      </c>
      <c r="Z757" s="3">
        <v>238064</v>
      </c>
      <c r="AA757" s="3">
        <v>1086423</v>
      </c>
      <c r="AB757" s="3">
        <v>10545248</v>
      </c>
      <c r="AC757" s="3">
        <v>4474396</v>
      </c>
      <c r="AD757" s="3">
        <v>7564381</v>
      </c>
      <c r="AE757" s="3">
        <v>0</v>
      </c>
      <c r="AF757" s="3">
        <v>19049727</v>
      </c>
      <c r="AG757" s="3">
        <v>65729</v>
      </c>
      <c r="AH757" s="3">
        <v>7564381</v>
      </c>
      <c r="AI757" s="3">
        <v>9332562</v>
      </c>
      <c r="AJ757" s="3">
        <v>1395770</v>
      </c>
      <c r="AK757" s="3">
        <v>1395770</v>
      </c>
      <c r="AL757" s="3">
        <v>468752</v>
      </c>
      <c r="AM757" s="3">
        <v>927018</v>
      </c>
      <c r="AN757" s="3">
        <v>560358</v>
      </c>
      <c r="AO757" s="3">
        <v>0</v>
      </c>
      <c r="AP757" s="3">
        <v>-560358</v>
      </c>
      <c r="AQ757" s="3">
        <v>0</v>
      </c>
      <c r="AR757" s="3">
        <f>Tabela1[[#This Row],[Potrzeby finansowe 2027
w tym:]]+Tabela1[[#This Row],[Rozliczenie 2025 potrz. fin.]]</f>
        <v>16896944</v>
      </c>
      <c r="AS757" s="3">
        <v>0</v>
      </c>
      <c r="AT757" s="3">
        <v>0</v>
      </c>
      <c r="AU757" s="3"/>
      <c r="AV757" s="3"/>
      <c r="AW757" s="3"/>
      <c r="AX757" s="3"/>
      <c r="AY757" s="3"/>
      <c r="AZ757" s="3"/>
      <c r="BA757" s="3">
        <v>238064</v>
      </c>
      <c r="BB757" s="3">
        <v>0</v>
      </c>
      <c r="BC757" s="3">
        <v>33.799999999999997</v>
      </c>
      <c r="BD757" s="3">
        <v>2272.5100000000002</v>
      </c>
      <c r="BE757" s="3">
        <v>0</v>
      </c>
      <c r="BF757" s="3">
        <v>0</v>
      </c>
      <c r="BG757" s="3">
        <v>591398</v>
      </c>
      <c r="BH757" s="3">
        <v>5557</v>
      </c>
      <c r="BI757" s="3">
        <v>495025</v>
      </c>
      <c r="BJ757" s="3">
        <v>7606970.272499999</v>
      </c>
      <c r="BK757" s="3">
        <v>4259641.18</v>
      </c>
      <c r="BL757" s="3">
        <v>1151529.7</v>
      </c>
      <c r="BM757" s="3">
        <v>11086256.970000001</v>
      </c>
      <c r="BN757" s="53">
        <v>0.97255253070703118</v>
      </c>
      <c r="BO757" s="54">
        <v>1.867526E-4</v>
      </c>
      <c r="BP757" s="70">
        <v>4696</v>
      </c>
      <c r="BQ757" s="71"/>
      <c r="BR757" s="70"/>
      <c r="BS757" s="72"/>
      <c r="BT757" s="72"/>
      <c r="BU757" s="70">
        <v>19049727</v>
      </c>
      <c r="BV757" s="70">
        <v>65729</v>
      </c>
      <c r="BW757" s="74">
        <v>7564381</v>
      </c>
      <c r="BX757" s="70">
        <v>26679837</v>
      </c>
    </row>
    <row r="758" spans="1:76" x14ac:dyDescent="0.3">
      <c r="A758" s="73" t="s">
        <v>10</v>
      </c>
      <c r="B758" s="2" t="s">
        <v>69</v>
      </c>
      <c r="C758" s="2" t="s">
        <v>132</v>
      </c>
      <c r="D758" s="2" t="s">
        <v>18</v>
      </c>
      <c r="E758" s="2" t="s">
        <v>15</v>
      </c>
      <c r="F758" s="17" t="str">
        <f>+Tabela1[[#This Row],[WK]]&amp;Tabela1[[#This Row],[PK]]&amp;Tabela1[[#This Row],[GK]]</f>
        <v>101904</v>
      </c>
      <c r="G758" s="2" t="s">
        <v>731</v>
      </c>
      <c r="H758" s="3">
        <v>569153157.57000005</v>
      </c>
      <c r="I758" s="4">
        <v>1.125</v>
      </c>
      <c r="J758" s="3">
        <v>640297302.26999998</v>
      </c>
      <c r="K758" s="4">
        <v>7.0000000000000007E-2</v>
      </c>
      <c r="L758" s="3">
        <v>44820811</v>
      </c>
      <c r="M758" s="3"/>
      <c r="N758" s="5"/>
      <c r="O758" s="3">
        <v>44583888.309999995</v>
      </c>
      <c r="P758" s="4">
        <v>1.125</v>
      </c>
      <c r="Q758" s="3">
        <v>50156874.350000001</v>
      </c>
      <c r="R758" s="4">
        <v>1.6E-2</v>
      </c>
      <c r="S758" s="3">
        <v>802510</v>
      </c>
      <c r="T758" s="3"/>
      <c r="U758" s="5"/>
      <c r="V758" s="3">
        <v>26809012</v>
      </c>
      <c r="W758" s="5"/>
      <c r="X758" s="3">
        <v>37994800</v>
      </c>
      <c r="Y758" s="3">
        <v>2778987</v>
      </c>
      <c r="Z758" s="3">
        <v>67491</v>
      </c>
      <c r="AA758" s="3">
        <v>2102467</v>
      </c>
      <c r="AB758" s="3">
        <v>28674370</v>
      </c>
      <c r="AC758" s="3">
        <v>4371485</v>
      </c>
      <c r="AD758" s="3">
        <v>11185788</v>
      </c>
      <c r="AE758" s="3">
        <v>0</v>
      </c>
      <c r="AF758" s="3">
        <v>44820811</v>
      </c>
      <c r="AG758" s="3">
        <v>802510</v>
      </c>
      <c r="AH758" s="3">
        <v>11185788</v>
      </c>
      <c r="AI758" s="3">
        <v>26809012</v>
      </c>
      <c r="AJ758" s="3">
        <v>3583456</v>
      </c>
      <c r="AK758" s="3">
        <v>3583456</v>
      </c>
      <c r="AL758" s="3">
        <v>1638129</v>
      </c>
      <c r="AM758" s="3">
        <v>1945327</v>
      </c>
      <c r="AN758" s="3">
        <v>784158</v>
      </c>
      <c r="AO758" s="3">
        <v>0</v>
      </c>
      <c r="AP758" s="3">
        <v>-784158</v>
      </c>
      <c r="AQ758" s="3">
        <v>0</v>
      </c>
      <c r="AR758" s="3">
        <f>Tabela1[[#This Row],[Potrzeby finansowe 2027
w tym:]]+Tabela1[[#This Row],[Rozliczenie 2025 potrz. fin.]]</f>
        <v>37994800</v>
      </c>
      <c r="AS758" s="3">
        <v>0</v>
      </c>
      <c r="AT758" s="3">
        <v>0</v>
      </c>
      <c r="AU758" s="3"/>
      <c r="AV758" s="3"/>
      <c r="AW758" s="3"/>
      <c r="AX758" s="3"/>
      <c r="AY758" s="3"/>
      <c r="AZ758" s="3"/>
      <c r="BA758" s="3">
        <v>67491</v>
      </c>
      <c r="BB758" s="3">
        <v>0</v>
      </c>
      <c r="BC758" s="3">
        <v>143.44</v>
      </c>
      <c r="BD758" s="3">
        <v>198.06</v>
      </c>
      <c r="BE758" s="3">
        <v>0</v>
      </c>
      <c r="BF758" s="3">
        <v>0</v>
      </c>
      <c r="BG758" s="3">
        <v>1320296</v>
      </c>
      <c r="BH758" s="3">
        <v>12406</v>
      </c>
      <c r="BI758" s="3">
        <v>782171</v>
      </c>
      <c r="BJ758" s="3">
        <v>12019491.215</v>
      </c>
      <c r="BK758" s="3">
        <v>8129421.9600000009</v>
      </c>
      <c r="BL758" s="3">
        <v>2766072.75</v>
      </c>
      <c r="BM758" s="3">
        <v>10028131.52</v>
      </c>
      <c r="BN758" s="53">
        <v>0.94514050157149121</v>
      </c>
      <c r="BO758" s="54">
        <v>4.6964519999999999E-4</v>
      </c>
      <c r="BP758" s="70">
        <v>11811</v>
      </c>
      <c r="BQ758" s="71"/>
      <c r="BR758" s="70"/>
      <c r="BS758" s="72"/>
      <c r="BT758" s="72"/>
      <c r="BU758" s="70">
        <v>44820811</v>
      </c>
      <c r="BV758" s="70">
        <v>802510</v>
      </c>
      <c r="BW758" s="74">
        <v>11185788</v>
      </c>
      <c r="BX758" s="70">
        <v>56809109</v>
      </c>
    </row>
    <row r="759" spans="1:76" x14ac:dyDescent="0.3">
      <c r="A759" s="73" t="s">
        <v>10</v>
      </c>
      <c r="B759" s="2" t="s">
        <v>69</v>
      </c>
      <c r="C759" s="2" t="s">
        <v>140</v>
      </c>
      <c r="D759" s="2" t="s">
        <v>12</v>
      </c>
      <c r="E759" s="2" t="s">
        <v>13</v>
      </c>
      <c r="F759" s="17" t="str">
        <f>+Tabela1[[#This Row],[WK]]&amp;Tabela1[[#This Row],[PK]]&amp;Tabela1[[#This Row],[GK]]</f>
        <v>102001</v>
      </c>
      <c r="G759" s="2" t="s">
        <v>734</v>
      </c>
      <c r="H759" s="3">
        <v>751129589.79999995</v>
      </c>
      <c r="I759" s="4">
        <v>1.125</v>
      </c>
      <c r="J759" s="3">
        <v>845020788.52999997</v>
      </c>
      <c r="K759" s="4">
        <v>7.0000000000000007E-2</v>
      </c>
      <c r="L759" s="3">
        <v>59151455</v>
      </c>
      <c r="M759" s="3"/>
      <c r="N759" s="5"/>
      <c r="O759" s="3">
        <v>87949716</v>
      </c>
      <c r="P759" s="4">
        <v>1.125</v>
      </c>
      <c r="Q759" s="3">
        <v>98943430.5</v>
      </c>
      <c r="R759" s="4">
        <v>1.6E-2</v>
      </c>
      <c r="S759" s="3">
        <v>1583095</v>
      </c>
      <c r="T759" s="3"/>
      <c r="U759" s="5"/>
      <c r="V759" s="3">
        <v>39103853</v>
      </c>
      <c r="W759" s="5"/>
      <c r="X759" s="3">
        <v>21527572</v>
      </c>
      <c r="Y759" s="3">
        <v>0</v>
      </c>
      <c r="Z759" s="3">
        <v>8956</v>
      </c>
      <c r="AA759" s="3">
        <v>1979866</v>
      </c>
      <c r="AB759" s="3">
        <v>19538750</v>
      </c>
      <c r="AC759" s="3">
        <v>0</v>
      </c>
      <c r="AD759" s="3">
        <v>0</v>
      </c>
      <c r="AE759" s="3">
        <v>0</v>
      </c>
      <c r="AF759" s="3">
        <v>59151455</v>
      </c>
      <c r="AG759" s="3">
        <v>1583095</v>
      </c>
      <c r="AH759" s="3">
        <v>0</v>
      </c>
      <c r="AI759" s="3">
        <v>39103853</v>
      </c>
      <c r="AJ759" s="3">
        <v>535605</v>
      </c>
      <c r="AK759" s="3">
        <v>634279</v>
      </c>
      <c r="AL759" s="3">
        <v>2804845</v>
      </c>
      <c r="AM759" s="3">
        <v>-2170566</v>
      </c>
      <c r="AN759" s="3">
        <v>98674</v>
      </c>
      <c r="AO759" s="3">
        <v>0</v>
      </c>
      <c r="AP759" s="3">
        <v>0</v>
      </c>
      <c r="AQ759" s="3">
        <v>98674</v>
      </c>
      <c r="AR759" s="3">
        <f>Tabela1[[#This Row],[Potrzeby finansowe 2027
w tym:]]+Tabela1[[#This Row],[Rozliczenie 2025 potrz. fin.]]</f>
        <v>21626246</v>
      </c>
      <c r="AS759" s="3">
        <v>0</v>
      </c>
      <c r="AT759" s="3">
        <v>0</v>
      </c>
      <c r="AU759" s="3"/>
      <c r="AV759" s="3"/>
      <c r="AW759" s="3"/>
      <c r="AX759" s="3"/>
      <c r="AY759" s="3"/>
      <c r="AZ759" s="3"/>
      <c r="BA759" s="3">
        <v>8956</v>
      </c>
      <c r="BB759" s="3">
        <v>0</v>
      </c>
      <c r="BC759" s="3">
        <v>26.92</v>
      </c>
      <c r="BD759" s="3">
        <v>0</v>
      </c>
      <c r="BE759" s="3">
        <v>0</v>
      </c>
      <c r="BF759" s="3">
        <v>0</v>
      </c>
      <c r="BG759" s="3">
        <v>1365420</v>
      </c>
      <c r="BH759" s="3">
        <v>12830</v>
      </c>
      <c r="BI759" s="3">
        <v>614446</v>
      </c>
      <c r="BJ759" s="3">
        <v>9442096.1524999999</v>
      </c>
      <c r="BK759" s="3">
        <v>7084864.5600000005</v>
      </c>
      <c r="BL759" s="3">
        <v>129635.85</v>
      </c>
      <c r="BM759" s="3">
        <v>9169654.6699999999</v>
      </c>
      <c r="BN759" s="53">
        <v>1.0806860468369661</v>
      </c>
      <c r="BO759" s="54">
        <v>5.2573080000000003E-4</v>
      </c>
      <c r="BP759" s="70">
        <v>13221</v>
      </c>
      <c r="BQ759" s="71"/>
      <c r="BR759" s="70"/>
      <c r="BS759" s="72"/>
      <c r="BT759" s="72"/>
      <c r="BU759" s="70">
        <v>59151455</v>
      </c>
      <c r="BV759" s="70">
        <v>1583095</v>
      </c>
      <c r="BW759" s="74">
        <v>0</v>
      </c>
      <c r="BX759" s="70">
        <v>60734550</v>
      </c>
    </row>
    <row r="760" spans="1:76" x14ac:dyDescent="0.3">
      <c r="A760" s="73" t="s">
        <v>10</v>
      </c>
      <c r="B760" s="2" t="s">
        <v>69</v>
      </c>
      <c r="C760" s="2" t="s">
        <v>140</v>
      </c>
      <c r="D760" s="2" t="s">
        <v>11</v>
      </c>
      <c r="E760" s="2" t="s">
        <v>13</v>
      </c>
      <c r="F760" s="17" t="str">
        <f>+Tabela1[[#This Row],[WK]]&amp;Tabela1[[#This Row],[PK]]&amp;Tabela1[[#This Row],[GK]]</f>
        <v>102002</v>
      </c>
      <c r="G760" s="2" t="s">
        <v>735</v>
      </c>
      <c r="H760" s="3">
        <v>901536857.34000003</v>
      </c>
      <c r="I760" s="4">
        <v>1.125</v>
      </c>
      <c r="J760" s="3">
        <v>1014228964.51</v>
      </c>
      <c r="K760" s="4">
        <v>7.0000000000000007E-2</v>
      </c>
      <c r="L760" s="3">
        <v>70996028</v>
      </c>
      <c r="M760" s="3"/>
      <c r="N760" s="5"/>
      <c r="O760" s="3">
        <v>98537525.069999993</v>
      </c>
      <c r="P760" s="4">
        <v>1.125</v>
      </c>
      <c r="Q760" s="3">
        <v>110854715.7</v>
      </c>
      <c r="R760" s="4">
        <v>1.6E-2</v>
      </c>
      <c r="S760" s="3">
        <v>1773675</v>
      </c>
      <c r="T760" s="3"/>
      <c r="U760" s="5"/>
      <c r="V760" s="3">
        <v>44253836</v>
      </c>
      <c r="W760" s="5"/>
      <c r="X760" s="3">
        <v>30988830</v>
      </c>
      <c r="Y760" s="3">
        <v>0</v>
      </c>
      <c r="Z760" s="3">
        <v>0</v>
      </c>
      <c r="AA760" s="3">
        <v>2246805</v>
      </c>
      <c r="AB760" s="3">
        <v>28742025</v>
      </c>
      <c r="AC760" s="3">
        <v>0</v>
      </c>
      <c r="AD760" s="3">
        <v>0</v>
      </c>
      <c r="AE760" s="3">
        <v>0</v>
      </c>
      <c r="AF760" s="3">
        <v>70996028</v>
      </c>
      <c r="AG760" s="3">
        <v>1773675</v>
      </c>
      <c r="AH760" s="3">
        <v>0</v>
      </c>
      <c r="AI760" s="3">
        <v>44253836</v>
      </c>
      <c r="AJ760" s="3">
        <v>416363</v>
      </c>
      <c r="AK760" s="3">
        <v>-748360</v>
      </c>
      <c r="AL760" s="3">
        <v>2390895</v>
      </c>
      <c r="AM760" s="3">
        <v>-3139255</v>
      </c>
      <c r="AN760" s="3">
        <v>-1164723</v>
      </c>
      <c r="AO760" s="3">
        <v>0</v>
      </c>
      <c r="AP760" s="3">
        <v>0</v>
      </c>
      <c r="AQ760" s="3">
        <v>-1164723</v>
      </c>
      <c r="AR760" s="3">
        <f>Tabela1[[#This Row],[Potrzeby finansowe 2027
w tym:]]+Tabela1[[#This Row],[Rozliczenie 2025 potrz. fin.]]</f>
        <v>29824107</v>
      </c>
      <c r="AS760" s="3">
        <v>0</v>
      </c>
      <c r="AT760" s="3">
        <v>0</v>
      </c>
      <c r="AU760" s="3"/>
      <c r="AV760" s="3"/>
      <c r="AW760" s="3"/>
      <c r="AX760" s="3"/>
      <c r="AY760" s="3"/>
      <c r="AZ760" s="3"/>
      <c r="BA760" s="3">
        <v>0</v>
      </c>
      <c r="BB760" s="3">
        <v>0</v>
      </c>
      <c r="BC760" s="3">
        <v>0</v>
      </c>
      <c r="BD760" s="3">
        <v>0</v>
      </c>
      <c r="BE760" s="3">
        <v>0</v>
      </c>
      <c r="BF760" s="3">
        <v>0</v>
      </c>
      <c r="BG760" s="3">
        <v>1877638</v>
      </c>
      <c r="BH760" s="3">
        <v>17643</v>
      </c>
      <c r="BI760" s="3">
        <v>369167</v>
      </c>
      <c r="BJ760" s="3">
        <v>5672926.3224999998</v>
      </c>
      <c r="BK760" s="3">
        <v>4080521.209999999</v>
      </c>
      <c r="BL760" s="3">
        <v>177803.94</v>
      </c>
      <c r="BM760" s="3">
        <v>6014012.5700000003</v>
      </c>
      <c r="BN760" s="53">
        <v>1.0165766673195118</v>
      </c>
      <c r="BO760" s="54">
        <v>6.8304189999999999E-4</v>
      </c>
      <c r="BP760" s="70">
        <v>17177</v>
      </c>
      <c r="BQ760" s="71"/>
      <c r="BR760" s="70"/>
      <c r="BS760" s="72"/>
      <c r="BT760" s="72"/>
      <c r="BU760" s="70">
        <v>70996028</v>
      </c>
      <c r="BV760" s="70">
        <v>1773675</v>
      </c>
      <c r="BW760" s="74">
        <v>0</v>
      </c>
      <c r="BX760" s="70">
        <v>72769703</v>
      </c>
    </row>
    <row r="761" spans="1:76" x14ac:dyDescent="0.3">
      <c r="A761" s="73" t="s">
        <v>10</v>
      </c>
      <c r="B761" s="2" t="s">
        <v>69</v>
      </c>
      <c r="C761" s="2" t="s">
        <v>140</v>
      </c>
      <c r="D761" s="2" t="s">
        <v>16</v>
      </c>
      <c r="E761" s="2" t="s">
        <v>13</v>
      </c>
      <c r="F761" s="17" t="str">
        <f>+Tabela1[[#This Row],[WK]]&amp;Tabela1[[#This Row],[PK]]&amp;Tabela1[[#This Row],[GK]]</f>
        <v>102003</v>
      </c>
      <c r="G761" s="2" t="s">
        <v>736</v>
      </c>
      <c r="H761" s="3">
        <v>2927160982.0599999</v>
      </c>
      <c r="I761" s="4">
        <v>1.125</v>
      </c>
      <c r="J761" s="3">
        <v>3293056104.8200002</v>
      </c>
      <c r="K761" s="4">
        <v>7.0000000000000007E-2</v>
      </c>
      <c r="L761" s="3">
        <v>230513927</v>
      </c>
      <c r="M761" s="3"/>
      <c r="N761" s="5"/>
      <c r="O761" s="3">
        <v>492834588.45000005</v>
      </c>
      <c r="P761" s="4">
        <v>1.125</v>
      </c>
      <c r="Q761" s="3">
        <v>554438912.00999999</v>
      </c>
      <c r="R761" s="4">
        <v>1.6E-2</v>
      </c>
      <c r="S761" s="3">
        <v>8871023</v>
      </c>
      <c r="T761" s="3"/>
      <c r="U761" s="5"/>
      <c r="V761" s="3">
        <v>131134347</v>
      </c>
      <c r="W761" s="5"/>
      <c r="X761" s="3">
        <v>100337061</v>
      </c>
      <c r="Y761" s="3">
        <v>0</v>
      </c>
      <c r="Z761" s="3">
        <v>0</v>
      </c>
      <c r="AA761" s="3">
        <v>7765475</v>
      </c>
      <c r="AB761" s="3">
        <v>92571586</v>
      </c>
      <c r="AC761" s="3">
        <v>0</v>
      </c>
      <c r="AD761" s="3">
        <v>0</v>
      </c>
      <c r="AE761" s="3">
        <v>0</v>
      </c>
      <c r="AF761" s="3">
        <v>230513927</v>
      </c>
      <c r="AG761" s="3">
        <v>8871023</v>
      </c>
      <c r="AH761" s="3">
        <v>0</v>
      </c>
      <c r="AI761" s="3">
        <v>131134347</v>
      </c>
      <c r="AJ761" s="3">
        <v>4712038</v>
      </c>
      <c r="AK761" s="3">
        <v>4947376</v>
      </c>
      <c r="AL761" s="3">
        <v>7119214</v>
      </c>
      <c r="AM761" s="3">
        <v>-2171838</v>
      </c>
      <c r="AN761" s="3">
        <v>235338</v>
      </c>
      <c r="AO761" s="3">
        <v>0</v>
      </c>
      <c r="AP761" s="3">
        <v>0</v>
      </c>
      <c r="AQ761" s="3">
        <v>235338</v>
      </c>
      <c r="AR761" s="3">
        <f>Tabela1[[#This Row],[Potrzeby finansowe 2027
w tym:]]+Tabela1[[#This Row],[Rozliczenie 2025 potrz. fin.]]</f>
        <v>100572399</v>
      </c>
      <c r="AS761" s="3">
        <v>0</v>
      </c>
      <c r="AT761" s="3">
        <v>0</v>
      </c>
      <c r="AU761" s="3"/>
      <c r="AV761" s="3"/>
      <c r="AW761" s="3"/>
      <c r="AX761" s="3"/>
      <c r="AY761" s="3"/>
      <c r="AZ761" s="3"/>
      <c r="BA761" s="3">
        <v>0</v>
      </c>
      <c r="BB761" s="3">
        <v>0</v>
      </c>
      <c r="BC761" s="3">
        <v>0</v>
      </c>
      <c r="BD761" s="3">
        <v>0</v>
      </c>
      <c r="BE761" s="3">
        <v>0</v>
      </c>
      <c r="BF761" s="3">
        <v>0</v>
      </c>
      <c r="BG761" s="3">
        <v>5578532</v>
      </c>
      <c r="BH761" s="3">
        <v>52418</v>
      </c>
      <c r="BI761" s="3">
        <v>2186943</v>
      </c>
      <c r="BJ761" s="3">
        <v>33606398.844999999</v>
      </c>
      <c r="BK761" s="3">
        <v>20080397.349999998</v>
      </c>
      <c r="BL761" s="3">
        <v>16138297.66</v>
      </c>
      <c r="BM761" s="3">
        <v>21827410.66</v>
      </c>
      <c r="BN761" s="53">
        <v>1.0651520662544416</v>
      </c>
      <c r="BO761" s="54">
        <v>2.081622E-3</v>
      </c>
      <c r="BP761" s="70">
        <v>52349</v>
      </c>
      <c r="BQ761" s="71"/>
      <c r="BR761" s="70"/>
      <c r="BS761" s="72"/>
      <c r="BT761" s="72"/>
      <c r="BU761" s="70">
        <v>230513927</v>
      </c>
      <c r="BV761" s="70">
        <v>8871023</v>
      </c>
      <c r="BW761" s="74">
        <v>0</v>
      </c>
      <c r="BX761" s="70">
        <v>239384950</v>
      </c>
    </row>
    <row r="762" spans="1:76" x14ac:dyDescent="0.3">
      <c r="A762" s="73" t="s">
        <v>10</v>
      </c>
      <c r="B762" s="2" t="s">
        <v>69</v>
      </c>
      <c r="C762" s="2" t="s">
        <v>140</v>
      </c>
      <c r="D762" s="2" t="s">
        <v>18</v>
      </c>
      <c r="E762" s="2" t="s">
        <v>19</v>
      </c>
      <c r="F762" s="17" t="str">
        <f>+Tabela1[[#This Row],[WK]]&amp;Tabela1[[#This Row],[PK]]&amp;Tabela1[[#This Row],[GK]]</f>
        <v>102004</v>
      </c>
      <c r="G762" s="2" t="s">
        <v>737</v>
      </c>
      <c r="H762" s="3">
        <v>2106621690.8699999</v>
      </c>
      <c r="I762" s="4">
        <v>1.125</v>
      </c>
      <c r="J762" s="3">
        <v>2369949402.23</v>
      </c>
      <c r="K762" s="4">
        <v>7.0000000000000007E-2</v>
      </c>
      <c r="L762" s="3">
        <v>165896458</v>
      </c>
      <c r="M762" s="3"/>
      <c r="N762" s="5"/>
      <c r="O762" s="3">
        <v>167832461.58000001</v>
      </c>
      <c r="P762" s="4">
        <v>1.125</v>
      </c>
      <c r="Q762" s="3">
        <v>188811519.28</v>
      </c>
      <c r="R762" s="4">
        <v>1.6E-2</v>
      </c>
      <c r="S762" s="3">
        <v>3020984</v>
      </c>
      <c r="T762" s="3"/>
      <c r="U762" s="5"/>
      <c r="V762" s="3">
        <v>79517192</v>
      </c>
      <c r="W762" s="5"/>
      <c r="X762" s="3">
        <v>78586253</v>
      </c>
      <c r="Y762" s="3">
        <v>0</v>
      </c>
      <c r="Z762" s="3">
        <v>14090</v>
      </c>
      <c r="AA762" s="3">
        <v>4704112</v>
      </c>
      <c r="AB762" s="3">
        <v>73868051</v>
      </c>
      <c r="AC762" s="3">
        <v>0</v>
      </c>
      <c r="AD762" s="3">
        <v>4109647</v>
      </c>
      <c r="AE762" s="3">
        <v>0</v>
      </c>
      <c r="AF762" s="3">
        <v>165896458</v>
      </c>
      <c r="AG762" s="3">
        <v>3020984</v>
      </c>
      <c r="AH762" s="3">
        <v>4109647</v>
      </c>
      <c r="AI762" s="3">
        <v>79517192</v>
      </c>
      <c r="AJ762" s="3">
        <v>7891757</v>
      </c>
      <c r="AK762" s="3">
        <v>9728680</v>
      </c>
      <c r="AL762" s="3">
        <v>5619033</v>
      </c>
      <c r="AM762" s="3">
        <v>4109647</v>
      </c>
      <c r="AN762" s="3">
        <v>1836923</v>
      </c>
      <c r="AO762" s="3">
        <v>0</v>
      </c>
      <c r="AP762" s="3">
        <v>0</v>
      </c>
      <c r="AQ762" s="3">
        <v>1836923</v>
      </c>
      <c r="AR762" s="3">
        <f>Tabela1[[#This Row],[Potrzeby finansowe 2027
w tym:]]+Tabela1[[#This Row],[Rozliczenie 2025 potrz. fin.]]</f>
        <v>80423176</v>
      </c>
      <c r="AS762" s="3">
        <v>0</v>
      </c>
      <c r="AT762" s="3">
        <v>0</v>
      </c>
      <c r="AU762" s="3"/>
      <c r="AV762" s="3"/>
      <c r="AW762" s="3"/>
      <c r="AX762" s="3"/>
      <c r="AY762" s="3"/>
      <c r="AZ762" s="3"/>
      <c r="BA762" s="3">
        <v>14090</v>
      </c>
      <c r="BB762" s="3">
        <v>0</v>
      </c>
      <c r="BC762" s="3">
        <v>42.35</v>
      </c>
      <c r="BD762" s="3">
        <v>0</v>
      </c>
      <c r="BE762" s="3">
        <v>0</v>
      </c>
      <c r="BF762" s="3">
        <v>0</v>
      </c>
      <c r="BG762" s="3">
        <v>3792632</v>
      </c>
      <c r="BH762" s="3">
        <v>35637</v>
      </c>
      <c r="BI762" s="3">
        <v>911480</v>
      </c>
      <c r="BJ762" s="3">
        <v>14006575.270000001</v>
      </c>
      <c r="BK762" s="3">
        <v>11153993.890000001</v>
      </c>
      <c r="BL762" s="3">
        <v>32666.67</v>
      </c>
      <c r="BM762" s="3">
        <v>11344992.18</v>
      </c>
      <c r="BN762" s="53">
        <v>1.1419135819740169</v>
      </c>
      <c r="BO762" s="54">
        <v>1.3687676000000001E-3</v>
      </c>
      <c r="BP762" s="70">
        <v>34422</v>
      </c>
      <c r="BQ762" s="71"/>
      <c r="BR762" s="70"/>
      <c r="BS762" s="72"/>
      <c r="BT762" s="72"/>
      <c r="BU762" s="70">
        <v>165896458</v>
      </c>
      <c r="BV762" s="70">
        <v>3020984</v>
      </c>
      <c r="BW762" s="74">
        <v>4109647</v>
      </c>
      <c r="BX762" s="70">
        <v>173027089</v>
      </c>
    </row>
    <row r="763" spans="1:76" x14ac:dyDescent="0.3">
      <c r="A763" s="73" t="s">
        <v>10</v>
      </c>
      <c r="B763" s="2" t="s">
        <v>69</v>
      </c>
      <c r="C763" s="2" t="s">
        <v>140</v>
      </c>
      <c r="D763" s="2" t="s">
        <v>21</v>
      </c>
      <c r="E763" s="2" t="s">
        <v>15</v>
      </c>
      <c r="F763" s="17" t="str">
        <f>+Tabela1[[#This Row],[WK]]&amp;Tabela1[[#This Row],[PK]]&amp;Tabela1[[#This Row],[GK]]</f>
        <v>102005</v>
      </c>
      <c r="G763" s="2" t="s">
        <v>734</v>
      </c>
      <c r="H763" s="3">
        <v>179037347.28999999</v>
      </c>
      <c r="I763" s="4">
        <v>1.125</v>
      </c>
      <c r="J763" s="3">
        <v>201417015.69999999</v>
      </c>
      <c r="K763" s="4">
        <v>7.0000000000000007E-2</v>
      </c>
      <c r="L763" s="3">
        <v>14099191</v>
      </c>
      <c r="M763" s="3"/>
      <c r="N763" s="5"/>
      <c r="O763" s="3">
        <v>847240.41</v>
      </c>
      <c r="P763" s="4">
        <v>1.125</v>
      </c>
      <c r="Q763" s="3">
        <v>953145.46</v>
      </c>
      <c r="R763" s="4">
        <v>1.6E-2</v>
      </c>
      <c r="S763" s="3">
        <v>15250</v>
      </c>
      <c r="T763" s="3"/>
      <c r="U763" s="5"/>
      <c r="V763" s="3">
        <v>9370210</v>
      </c>
      <c r="W763" s="5"/>
      <c r="X763" s="3">
        <v>15257626</v>
      </c>
      <c r="Y763" s="3">
        <v>1677741</v>
      </c>
      <c r="Z763" s="3">
        <v>1</v>
      </c>
      <c r="AA763" s="3">
        <v>983228</v>
      </c>
      <c r="AB763" s="3">
        <v>8049881</v>
      </c>
      <c r="AC763" s="3">
        <v>4546775</v>
      </c>
      <c r="AD763" s="3">
        <v>5887416</v>
      </c>
      <c r="AE763" s="3">
        <v>0</v>
      </c>
      <c r="AF763" s="3">
        <v>14099191</v>
      </c>
      <c r="AG763" s="3">
        <v>15250</v>
      </c>
      <c r="AH763" s="3">
        <v>5887416</v>
      </c>
      <c r="AI763" s="3">
        <v>9370210</v>
      </c>
      <c r="AJ763" s="3">
        <v>448153</v>
      </c>
      <c r="AK763" s="3">
        <v>448153</v>
      </c>
      <c r="AL763" s="3">
        <v>519337</v>
      </c>
      <c r="AM763" s="3">
        <v>-71184</v>
      </c>
      <c r="AN763" s="3">
        <v>-578063</v>
      </c>
      <c r="AO763" s="3">
        <v>0</v>
      </c>
      <c r="AP763" s="3">
        <v>578063</v>
      </c>
      <c r="AQ763" s="3">
        <v>0</v>
      </c>
      <c r="AR763" s="3">
        <f>Tabela1[[#This Row],[Potrzeby finansowe 2027
w tym:]]+Tabela1[[#This Row],[Rozliczenie 2025 potrz. fin.]]</f>
        <v>15257626</v>
      </c>
      <c r="AS763" s="3">
        <v>0</v>
      </c>
      <c r="AT763" s="3">
        <v>0</v>
      </c>
      <c r="AU763" s="3"/>
      <c r="AV763" s="3"/>
      <c r="AW763" s="3"/>
      <c r="AX763" s="3"/>
      <c r="AY763" s="3"/>
      <c r="AZ763" s="3"/>
      <c r="BA763" s="3">
        <v>1</v>
      </c>
      <c r="BB763" s="3">
        <v>0</v>
      </c>
      <c r="BC763" s="3">
        <v>0</v>
      </c>
      <c r="BD763" s="3">
        <v>0.01</v>
      </c>
      <c r="BE763" s="3">
        <v>0</v>
      </c>
      <c r="BF763" s="3">
        <v>0</v>
      </c>
      <c r="BG763" s="3">
        <v>488486</v>
      </c>
      <c r="BH763" s="3">
        <v>4590</v>
      </c>
      <c r="BI763" s="3">
        <v>494742</v>
      </c>
      <c r="BJ763" s="3">
        <v>7602616.4575000005</v>
      </c>
      <c r="BK763" s="3">
        <v>5160183.4700000007</v>
      </c>
      <c r="BL763" s="3">
        <v>315652.34999999998</v>
      </c>
      <c r="BM763" s="3">
        <v>9138427.25</v>
      </c>
      <c r="BN763" s="53">
        <v>0.90193521912276287</v>
      </c>
      <c r="BO763" s="54">
        <v>1.5861590000000001E-4</v>
      </c>
      <c r="BP763" s="70">
        <v>3989</v>
      </c>
      <c r="BQ763" s="71"/>
      <c r="BR763" s="70"/>
      <c r="BS763" s="72"/>
      <c r="BT763" s="72"/>
      <c r="BU763" s="70">
        <v>14099191</v>
      </c>
      <c r="BV763" s="70">
        <v>15250</v>
      </c>
      <c r="BW763" s="74">
        <v>5887416</v>
      </c>
      <c r="BX763" s="70">
        <v>20001857</v>
      </c>
    </row>
    <row r="764" spans="1:76" x14ac:dyDescent="0.3">
      <c r="A764" s="73" t="s">
        <v>10</v>
      </c>
      <c r="B764" s="2" t="s">
        <v>69</v>
      </c>
      <c r="C764" s="2" t="s">
        <v>140</v>
      </c>
      <c r="D764" s="2" t="s">
        <v>23</v>
      </c>
      <c r="E764" s="2" t="s">
        <v>15</v>
      </c>
      <c r="F764" s="17" t="str">
        <f>+Tabela1[[#This Row],[WK]]&amp;Tabela1[[#This Row],[PK]]&amp;Tabela1[[#This Row],[GK]]</f>
        <v>102006</v>
      </c>
      <c r="G764" s="2" t="s">
        <v>735</v>
      </c>
      <c r="H764" s="3">
        <v>346078538.11000001</v>
      </c>
      <c r="I764" s="4">
        <v>1.125</v>
      </c>
      <c r="J764" s="3">
        <v>389338355.37</v>
      </c>
      <c r="K764" s="4">
        <v>7.0000000000000007E-2</v>
      </c>
      <c r="L764" s="3">
        <v>27253685</v>
      </c>
      <c r="M764" s="3"/>
      <c r="N764" s="5"/>
      <c r="O764" s="3">
        <v>43438833.689999998</v>
      </c>
      <c r="P764" s="4">
        <v>1.125</v>
      </c>
      <c r="Q764" s="3">
        <v>48868687.899999999</v>
      </c>
      <c r="R764" s="4">
        <v>1.6E-2</v>
      </c>
      <c r="S764" s="3">
        <v>781899</v>
      </c>
      <c r="T764" s="3"/>
      <c r="U764" s="5"/>
      <c r="V764" s="3">
        <v>15836117</v>
      </c>
      <c r="W764" s="5"/>
      <c r="X764" s="3">
        <v>13109768</v>
      </c>
      <c r="Y764" s="3">
        <v>0</v>
      </c>
      <c r="Z764" s="3">
        <v>1524</v>
      </c>
      <c r="AA764" s="3">
        <v>1111635</v>
      </c>
      <c r="AB764" s="3">
        <v>10955023</v>
      </c>
      <c r="AC764" s="3">
        <v>1041586</v>
      </c>
      <c r="AD764" s="3">
        <v>0</v>
      </c>
      <c r="AE764" s="3">
        <v>0</v>
      </c>
      <c r="AF764" s="3">
        <v>27253685</v>
      </c>
      <c r="AG764" s="3">
        <v>781899</v>
      </c>
      <c r="AH764" s="3">
        <v>0</v>
      </c>
      <c r="AI764" s="3">
        <v>15836117</v>
      </c>
      <c r="AJ764" s="3">
        <v>283164</v>
      </c>
      <c r="AK764" s="3">
        <v>-4949</v>
      </c>
      <c r="AL764" s="3">
        <v>1255234</v>
      </c>
      <c r="AM764" s="3">
        <v>-1260183</v>
      </c>
      <c r="AN764" s="3">
        <v>-288113</v>
      </c>
      <c r="AO764" s="3">
        <v>0</v>
      </c>
      <c r="AP764" s="3">
        <v>0</v>
      </c>
      <c r="AQ764" s="3">
        <v>-288113</v>
      </c>
      <c r="AR764" s="3">
        <f>Tabela1[[#This Row],[Potrzeby finansowe 2027
w tym:]]+Tabela1[[#This Row],[Rozliczenie 2025 potrz. fin.]]</f>
        <v>12821655</v>
      </c>
      <c r="AS764" s="3">
        <v>0</v>
      </c>
      <c r="AT764" s="3">
        <v>0</v>
      </c>
      <c r="AU764" s="3"/>
      <c r="AV764" s="3"/>
      <c r="AW764" s="3"/>
      <c r="AX764" s="3"/>
      <c r="AY764" s="3"/>
      <c r="AZ764" s="3"/>
      <c r="BA764" s="3">
        <v>1524</v>
      </c>
      <c r="BB764" s="3">
        <v>0</v>
      </c>
      <c r="BC764" s="3">
        <v>0</v>
      </c>
      <c r="BD764" s="3">
        <v>0</v>
      </c>
      <c r="BE764" s="3">
        <v>30.54</v>
      </c>
      <c r="BF764" s="3">
        <v>0</v>
      </c>
      <c r="BG764" s="3">
        <v>775725</v>
      </c>
      <c r="BH764" s="3">
        <v>7289</v>
      </c>
      <c r="BI764" s="3">
        <v>335910</v>
      </c>
      <c r="BJ764" s="3">
        <v>5161875.875</v>
      </c>
      <c r="BK764" s="3">
        <v>3449898.5999999996</v>
      </c>
      <c r="BL764" s="3">
        <v>317174.5</v>
      </c>
      <c r="BM764" s="3">
        <v>6213560.0999999996</v>
      </c>
      <c r="BN764" s="53">
        <v>1.212780839931731</v>
      </c>
      <c r="BO764" s="54">
        <v>2.5762460000000001E-4</v>
      </c>
      <c r="BP764" s="70">
        <v>6478</v>
      </c>
      <c r="BQ764" s="71"/>
      <c r="BR764" s="70"/>
      <c r="BS764" s="72"/>
      <c r="BT764" s="72"/>
      <c r="BU764" s="70">
        <v>27253685</v>
      </c>
      <c r="BV764" s="70">
        <v>781899</v>
      </c>
      <c r="BW764" s="74">
        <v>0</v>
      </c>
      <c r="BX764" s="70">
        <v>28035584</v>
      </c>
    </row>
    <row r="765" spans="1:76" x14ac:dyDescent="0.3">
      <c r="A765" s="73" t="s">
        <v>10</v>
      </c>
      <c r="B765" s="2" t="s">
        <v>69</v>
      </c>
      <c r="C765" s="2" t="s">
        <v>140</v>
      </c>
      <c r="D765" s="2" t="s">
        <v>30</v>
      </c>
      <c r="E765" s="2" t="s">
        <v>15</v>
      </c>
      <c r="F765" s="17" t="str">
        <f>+Tabela1[[#This Row],[WK]]&amp;Tabela1[[#This Row],[PK]]&amp;Tabela1[[#This Row],[GK]]</f>
        <v>102007</v>
      </c>
      <c r="G765" s="2" t="s">
        <v>738</v>
      </c>
      <c r="H765" s="3">
        <v>264106509.25</v>
      </c>
      <c r="I765" s="4">
        <v>1.125</v>
      </c>
      <c r="J765" s="3">
        <v>297119822.91000003</v>
      </c>
      <c r="K765" s="4">
        <v>7.0000000000000007E-2</v>
      </c>
      <c r="L765" s="3">
        <v>20798388</v>
      </c>
      <c r="M765" s="3"/>
      <c r="N765" s="5"/>
      <c r="O765" s="3">
        <v>2905221.1900000004</v>
      </c>
      <c r="P765" s="4">
        <v>1.125</v>
      </c>
      <c r="Q765" s="3">
        <v>3268373.84</v>
      </c>
      <c r="R765" s="4">
        <v>1.6E-2</v>
      </c>
      <c r="S765" s="3">
        <v>52294</v>
      </c>
      <c r="T765" s="3"/>
      <c r="U765" s="5"/>
      <c r="V765" s="3">
        <v>13019303</v>
      </c>
      <c r="W765" s="5"/>
      <c r="X765" s="3">
        <v>17303597</v>
      </c>
      <c r="Y765" s="3">
        <v>0</v>
      </c>
      <c r="Z765" s="3">
        <v>323</v>
      </c>
      <c r="AA765" s="3">
        <v>1080920</v>
      </c>
      <c r="AB765" s="3">
        <v>11952921</v>
      </c>
      <c r="AC765" s="3">
        <v>4269433</v>
      </c>
      <c r="AD765" s="3">
        <v>4284294</v>
      </c>
      <c r="AE765" s="3">
        <v>0</v>
      </c>
      <c r="AF765" s="3">
        <v>20798388</v>
      </c>
      <c r="AG765" s="3">
        <v>52294</v>
      </c>
      <c r="AH765" s="3">
        <v>4284294</v>
      </c>
      <c r="AI765" s="3">
        <v>13019303</v>
      </c>
      <c r="AJ765" s="3">
        <v>589709</v>
      </c>
      <c r="AK765" s="3">
        <v>589709</v>
      </c>
      <c r="AL765" s="3">
        <v>1246492</v>
      </c>
      <c r="AM765" s="3">
        <v>-656783</v>
      </c>
      <c r="AN765" s="3">
        <v>276849</v>
      </c>
      <c r="AO765" s="3">
        <v>0</v>
      </c>
      <c r="AP765" s="3">
        <v>-276849</v>
      </c>
      <c r="AQ765" s="3">
        <v>0</v>
      </c>
      <c r="AR765" s="3">
        <f>Tabela1[[#This Row],[Potrzeby finansowe 2027
w tym:]]+Tabela1[[#This Row],[Rozliczenie 2025 potrz. fin.]]</f>
        <v>17303597</v>
      </c>
      <c r="AS765" s="3">
        <v>0</v>
      </c>
      <c r="AT765" s="3">
        <v>0</v>
      </c>
      <c r="AU765" s="3"/>
      <c r="AV765" s="3"/>
      <c r="AW765" s="3"/>
      <c r="AX765" s="3"/>
      <c r="AY765" s="3"/>
      <c r="AZ765" s="3"/>
      <c r="BA765" s="3">
        <v>323</v>
      </c>
      <c r="BB765" s="3">
        <v>0</v>
      </c>
      <c r="BC765" s="3">
        <v>0</v>
      </c>
      <c r="BD765" s="3">
        <v>0</v>
      </c>
      <c r="BE765" s="3">
        <v>6.48</v>
      </c>
      <c r="BF765" s="3">
        <v>0</v>
      </c>
      <c r="BG765" s="3">
        <v>569794</v>
      </c>
      <c r="BH765" s="3">
        <v>5354</v>
      </c>
      <c r="BI765" s="3">
        <v>511126</v>
      </c>
      <c r="BJ765" s="3">
        <v>7854392.6124999989</v>
      </c>
      <c r="BK765" s="3">
        <v>2011304.2899999991</v>
      </c>
      <c r="BL765" s="3">
        <v>5232378.9800000004</v>
      </c>
      <c r="BM765" s="3">
        <v>12907595.33</v>
      </c>
      <c r="BN765" s="53">
        <v>1.1553435363681301</v>
      </c>
      <c r="BO765" s="54">
        <v>1.977483E-4</v>
      </c>
      <c r="BP765" s="70">
        <v>4973</v>
      </c>
      <c r="BQ765" s="71"/>
      <c r="BR765" s="70"/>
      <c r="BS765" s="72"/>
      <c r="BT765" s="72"/>
      <c r="BU765" s="70">
        <v>20798388</v>
      </c>
      <c r="BV765" s="70">
        <v>52294</v>
      </c>
      <c r="BW765" s="74">
        <v>4284294</v>
      </c>
      <c r="BX765" s="70">
        <v>25134976</v>
      </c>
    </row>
    <row r="766" spans="1:76" x14ac:dyDescent="0.3">
      <c r="A766" s="73" t="s">
        <v>10</v>
      </c>
      <c r="B766" s="2" t="s">
        <v>69</v>
      </c>
      <c r="C766" s="2" t="s">
        <v>140</v>
      </c>
      <c r="D766" s="2" t="s">
        <v>54</v>
      </c>
      <c r="E766" s="2" t="s">
        <v>19</v>
      </c>
      <c r="F766" s="17" t="str">
        <f>+Tabela1[[#This Row],[WK]]&amp;Tabela1[[#This Row],[PK]]&amp;Tabela1[[#This Row],[GK]]</f>
        <v>102008</v>
      </c>
      <c r="G766" s="2" t="s">
        <v>739</v>
      </c>
      <c r="H766" s="3">
        <v>770744852.50999999</v>
      </c>
      <c r="I766" s="4">
        <v>1.125</v>
      </c>
      <c r="J766" s="3">
        <v>867087959.07000005</v>
      </c>
      <c r="K766" s="4">
        <v>7.0000000000000007E-2</v>
      </c>
      <c r="L766" s="3">
        <v>60696157</v>
      </c>
      <c r="M766" s="3"/>
      <c r="N766" s="5"/>
      <c r="O766" s="3">
        <v>641054588.75999999</v>
      </c>
      <c r="P766" s="4">
        <v>1.125</v>
      </c>
      <c r="Q766" s="3">
        <v>721186412.36000001</v>
      </c>
      <c r="R766" s="4">
        <v>1.6E-2</v>
      </c>
      <c r="S766" s="3">
        <v>11538983</v>
      </c>
      <c r="T766" s="3"/>
      <c r="U766" s="5"/>
      <c r="V766" s="3">
        <v>35373751</v>
      </c>
      <c r="W766" s="5"/>
      <c r="X766" s="3">
        <v>50783976</v>
      </c>
      <c r="Y766" s="3">
        <v>0</v>
      </c>
      <c r="Z766" s="3">
        <v>250361</v>
      </c>
      <c r="AA766" s="3">
        <v>4517596</v>
      </c>
      <c r="AB766" s="3">
        <v>29514530</v>
      </c>
      <c r="AC766" s="3">
        <v>16501489</v>
      </c>
      <c r="AD766" s="3">
        <v>15941560</v>
      </c>
      <c r="AE766" s="3">
        <v>36079174</v>
      </c>
      <c r="AF766" s="3">
        <v>40558543</v>
      </c>
      <c r="AG766" s="3">
        <v>11538983</v>
      </c>
      <c r="AH766" s="3">
        <v>0</v>
      </c>
      <c r="AI766" s="3">
        <v>35373751</v>
      </c>
      <c r="AJ766" s="3">
        <v>1514009</v>
      </c>
      <c r="AK766" s="3">
        <v>1569860</v>
      </c>
      <c r="AL766" s="3">
        <v>2811643</v>
      </c>
      <c r="AM766" s="3">
        <v>-1241783</v>
      </c>
      <c r="AN766" s="3">
        <v>-147495</v>
      </c>
      <c r="AO766" s="3">
        <v>0</v>
      </c>
      <c r="AP766" s="3">
        <v>203346</v>
      </c>
      <c r="AQ766" s="3">
        <v>55851</v>
      </c>
      <c r="AR766" s="3">
        <f>Tabela1[[#This Row],[Potrzeby finansowe 2027
w tym:]]+Tabela1[[#This Row],[Rozliczenie 2025 potrz. fin.]]</f>
        <v>50839827</v>
      </c>
      <c r="AS766" s="3">
        <v>0</v>
      </c>
      <c r="AT766" s="3">
        <v>0</v>
      </c>
      <c r="AU766" s="3"/>
      <c r="AV766" s="3"/>
      <c r="AW766" s="3"/>
      <c r="AX766" s="3"/>
      <c r="AY766" s="3"/>
      <c r="AZ766" s="3"/>
      <c r="BA766" s="3">
        <v>250361</v>
      </c>
      <c r="BB766" s="3">
        <v>0</v>
      </c>
      <c r="BC766" s="3">
        <v>39.28</v>
      </c>
      <c r="BD766" s="3">
        <v>2363.17</v>
      </c>
      <c r="BE766" s="3">
        <v>28.54</v>
      </c>
      <c r="BF766" s="3">
        <v>0</v>
      </c>
      <c r="BG766" s="3">
        <v>1381809</v>
      </c>
      <c r="BH766" s="3">
        <v>12984</v>
      </c>
      <c r="BI766" s="3">
        <v>3135787</v>
      </c>
      <c r="BJ766" s="3">
        <v>48187141.079999998</v>
      </c>
      <c r="BK766" s="3">
        <v>44226142.579999998</v>
      </c>
      <c r="BL766" s="3">
        <v>4733166.04</v>
      </c>
      <c r="BM766" s="3">
        <v>6377661.9200000018</v>
      </c>
      <c r="BN766" s="53">
        <v>2.1719444522164091</v>
      </c>
      <c r="BO766" s="54">
        <v>5.312607E-4</v>
      </c>
      <c r="BP766" s="70">
        <v>13360</v>
      </c>
      <c r="BQ766" s="71"/>
      <c r="BR766" s="70"/>
      <c r="BS766" s="72"/>
      <c r="BT766" s="72"/>
      <c r="BU766" s="70">
        <v>40558543</v>
      </c>
      <c r="BV766" s="70">
        <v>11538983</v>
      </c>
      <c r="BW766" s="74">
        <v>0</v>
      </c>
      <c r="BX766" s="70">
        <v>52097526</v>
      </c>
    </row>
    <row r="767" spans="1:76" x14ac:dyDescent="0.3">
      <c r="A767" s="73" t="s">
        <v>10</v>
      </c>
      <c r="B767" s="2" t="s">
        <v>69</v>
      </c>
      <c r="C767" s="2" t="s">
        <v>140</v>
      </c>
      <c r="D767" s="2" t="s">
        <v>56</v>
      </c>
      <c r="E767" s="2" t="s">
        <v>15</v>
      </c>
      <c r="F767" s="17" t="str">
        <f>+Tabela1[[#This Row],[WK]]&amp;Tabela1[[#This Row],[PK]]&amp;Tabela1[[#This Row],[GK]]</f>
        <v>102009</v>
      </c>
      <c r="G767" s="2" t="s">
        <v>736</v>
      </c>
      <c r="H767" s="3">
        <v>959583345.37</v>
      </c>
      <c r="I767" s="4">
        <v>1.125</v>
      </c>
      <c r="J767" s="3">
        <v>1079531263.54</v>
      </c>
      <c r="K767" s="4">
        <v>7.0000000000000007E-2</v>
      </c>
      <c r="L767" s="3">
        <v>75567188</v>
      </c>
      <c r="M767" s="3"/>
      <c r="N767" s="5"/>
      <c r="O767" s="3">
        <v>52539930.290000007</v>
      </c>
      <c r="P767" s="4">
        <v>1.125</v>
      </c>
      <c r="Q767" s="3">
        <v>59107421.579999998</v>
      </c>
      <c r="R767" s="4">
        <v>1.6E-2</v>
      </c>
      <c r="S767" s="3">
        <v>945719</v>
      </c>
      <c r="T767" s="3"/>
      <c r="U767" s="5"/>
      <c r="V767" s="3">
        <v>37813212</v>
      </c>
      <c r="W767" s="5"/>
      <c r="X767" s="3">
        <v>39005233</v>
      </c>
      <c r="Y767" s="3">
        <v>0</v>
      </c>
      <c r="Z767" s="3">
        <v>71026</v>
      </c>
      <c r="AA767" s="3">
        <v>3309318</v>
      </c>
      <c r="AB767" s="3">
        <v>31488860</v>
      </c>
      <c r="AC767" s="3">
        <v>4136029</v>
      </c>
      <c r="AD767" s="3">
        <v>3601859</v>
      </c>
      <c r="AE767" s="3">
        <v>5599128</v>
      </c>
      <c r="AF767" s="3">
        <v>73569919</v>
      </c>
      <c r="AG767" s="3">
        <v>945719</v>
      </c>
      <c r="AH767" s="3">
        <v>0</v>
      </c>
      <c r="AI767" s="3">
        <v>37813212</v>
      </c>
      <c r="AJ767" s="3">
        <v>1978200</v>
      </c>
      <c r="AK767" s="3">
        <v>2367980</v>
      </c>
      <c r="AL767" s="3">
        <v>3338400</v>
      </c>
      <c r="AM767" s="3">
        <v>-970420</v>
      </c>
      <c r="AN767" s="3">
        <v>655367</v>
      </c>
      <c r="AO767" s="3">
        <v>0</v>
      </c>
      <c r="AP767" s="3">
        <v>-265587</v>
      </c>
      <c r="AQ767" s="3">
        <v>389780</v>
      </c>
      <c r="AR767" s="3">
        <f>Tabela1[[#This Row],[Potrzeby finansowe 2027
w tym:]]+Tabela1[[#This Row],[Rozliczenie 2025 potrz. fin.]]</f>
        <v>39395013</v>
      </c>
      <c r="AS767" s="3">
        <v>0</v>
      </c>
      <c r="AT767" s="3">
        <v>0</v>
      </c>
      <c r="AU767" s="3"/>
      <c r="AV767" s="3"/>
      <c r="AW767" s="3"/>
      <c r="AX767" s="3"/>
      <c r="AY767" s="3"/>
      <c r="AZ767" s="3"/>
      <c r="BA767" s="3">
        <v>71026</v>
      </c>
      <c r="BB767" s="3">
        <v>0</v>
      </c>
      <c r="BC767" s="3">
        <v>208.45</v>
      </c>
      <c r="BD767" s="3">
        <v>0</v>
      </c>
      <c r="BE767" s="3">
        <v>33.549999999999997</v>
      </c>
      <c r="BF767" s="3">
        <v>0</v>
      </c>
      <c r="BG767" s="3">
        <v>1767596</v>
      </c>
      <c r="BH767" s="3">
        <v>16609</v>
      </c>
      <c r="BI767" s="3">
        <v>1541722</v>
      </c>
      <c r="BJ767" s="3">
        <v>23691390.274999999</v>
      </c>
      <c r="BK767" s="3">
        <v>21378369.07</v>
      </c>
      <c r="BL767" s="3">
        <v>1677695.64</v>
      </c>
      <c r="BM767" s="3">
        <v>5896693.5399999991</v>
      </c>
      <c r="BN767" s="53">
        <v>1.4536974343191293</v>
      </c>
      <c r="BO767" s="54">
        <v>5.803793E-4</v>
      </c>
      <c r="BP767" s="70">
        <v>14596</v>
      </c>
      <c r="BQ767" s="71"/>
      <c r="BR767" s="70"/>
      <c r="BS767" s="72"/>
      <c r="BT767" s="72"/>
      <c r="BU767" s="70">
        <v>73569919</v>
      </c>
      <c r="BV767" s="70">
        <v>945719</v>
      </c>
      <c r="BW767" s="74">
        <v>0</v>
      </c>
      <c r="BX767" s="70">
        <v>74515638</v>
      </c>
    </row>
    <row r="768" spans="1:76" x14ac:dyDescent="0.3">
      <c r="A768" s="73" t="s">
        <v>10</v>
      </c>
      <c r="B768" s="2" t="s">
        <v>69</v>
      </c>
      <c r="C768" s="2" t="s">
        <v>147</v>
      </c>
      <c r="D768" s="2" t="s">
        <v>12</v>
      </c>
      <c r="E768" s="2" t="s">
        <v>13</v>
      </c>
      <c r="F768" s="17" t="str">
        <f>+Tabela1[[#This Row],[WK]]&amp;Tabela1[[#This Row],[PK]]&amp;Tabela1[[#This Row],[GK]]</f>
        <v>102101</v>
      </c>
      <c r="G768" s="2" t="s">
        <v>740</v>
      </c>
      <c r="H768" s="3">
        <v>603439213.24000001</v>
      </c>
      <c r="I768" s="4">
        <v>1.125</v>
      </c>
      <c r="J768" s="3">
        <v>678869114.89999998</v>
      </c>
      <c r="K768" s="4">
        <v>7.0000000000000007E-2</v>
      </c>
      <c r="L768" s="3">
        <v>47520838</v>
      </c>
      <c r="M768" s="3"/>
      <c r="N768" s="5"/>
      <c r="O768" s="3">
        <v>75128709.649999991</v>
      </c>
      <c r="P768" s="4">
        <v>1.125</v>
      </c>
      <c r="Q768" s="3">
        <v>84519798.359999999</v>
      </c>
      <c r="R768" s="4">
        <v>1.6E-2</v>
      </c>
      <c r="S768" s="3">
        <v>1352317</v>
      </c>
      <c r="T768" s="3"/>
      <c r="U768" s="5"/>
      <c r="V768" s="3">
        <v>27700083</v>
      </c>
      <c r="W768" s="5"/>
      <c r="X768" s="3">
        <v>25291119</v>
      </c>
      <c r="Y768" s="3">
        <v>5845447</v>
      </c>
      <c r="Z768" s="3">
        <v>0</v>
      </c>
      <c r="AA768" s="3">
        <v>1983697</v>
      </c>
      <c r="AB768" s="3">
        <v>17461975</v>
      </c>
      <c r="AC768" s="3">
        <v>0</v>
      </c>
      <c r="AD768" s="3">
        <v>130565</v>
      </c>
      <c r="AE768" s="3">
        <v>0</v>
      </c>
      <c r="AF768" s="3">
        <v>47520838</v>
      </c>
      <c r="AG768" s="3">
        <v>1352317</v>
      </c>
      <c r="AH768" s="3">
        <v>130565</v>
      </c>
      <c r="AI768" s="3">
        <v>27700083</v>
      </c>
      <c r="AJ768" s="3">
        <v>190264</v>
      </c>
      <c r="AK768" s="3">
        <v>589149</v>
      </c>
      <c r="AL768" s="3">
        <v>2101347</v>
      </c>
      <c r="AM768" s="3">
        <v>-1512198</v>
      </c>
      <c r="AN768" s="3">
        <v>398885</v>
      </c>
      <c r="AO768" s="3">
        <v>0</v>
      </c>
      <c r="AP768" s="3">
        <v>0</v>
      </c>
      <c r="AQ768" s="3">
        <v>398885</v>
      </c>
      <c r="AR768" s="3">
        <f>Tabela1[[#This Row],[Potrzeby finansowe 2027
w tym:]]+Tabela1[[#This Row],[Rozliczenie 2025 potrz. fin.]]</f>
        <v>25690004</v>
      </c>
      <c r="AS768" s="3">
        <v>0</v>
      </c>
      <c r="AT768" s="3">
        <v>0</v>
      </c>
      <c r="AU768" s="3"/>
      <c r="AV768" s="3"/>
      <c r="AW768" s="3"/>
      <c r="AX768" s="3"/>
      <c r="AY768" s="3"/>
      <c r="AZ768" s="3"/>
      <c r="BA768" s="3">
        <v>0</v>
      </c>
      <c r="BB768" s="3">
        <v>0</v>
      </c>
      <c r="BC768" s="3">
        <v>0</v>
      </c>
      <c r="BD768" s="3">
        <v>0</v>
      </c>
      <c r="BE768" s="3">
        <v>0</v>
      </c>
      <c r="BF768" s="3">
        <v>0</v>
      </c>
      <c r="BG768" s="3">
        <v>1250483</v>
      </c>
      <c r="BH768" s="3">
        <v>11750</v>
      </c>
      <c r="BI768" s="3">
        <v>733214</v>
      </c>
      <c r="BJ768" s="3">
        <v>11267182.077499999</v>
      </c>
      <c r="BK768" s="3">
        <v>3472778.51</v>
      </c>
      <c r="BL768" s="3">
        <v>7295863.8799999999</v>
      </c>
      <c r="BM768" s="3">
        <v>16585886.51</v>
      </c>
      <c r="BN768" s="53">
        <v>0.89455993583466242</v>
      </c>
      <c r="BO768" s="54">
        <v>5.1396910000000001E-4</v>
      </c>
      <c r="BP768" s="70">
        <v>12926</v>
      </c>
      <c r="BQ768" s="71"/>
      <c r="BR768" s="70"/>
      <c r="BS768" s="72"/>
      <c r="BT768" s="72"/>
      <c r="BU768" s="70">
        <v>47520838</v>
      </c>
      <c r="BV768" s="70">
        <v>1352317</v>
      </c>
      <c r="BW768" s="74">
        <v>130565</v>
      </c>
      <c r="BX768" s="70">
        <v>49003720</v>
      </c>
    </row>
    <row r="769" spans="1:76" x14ac:dyDescent="0.3">
      <c r="A769" s="73" t="s">
        <v>10</v>
      </c>
      <c r="B769" s="2" t="s">
        <v>69</v>
      </c>
      <c r="C769" s="2" t="s">
        <v>147</v>
      </c>
      <c r="D769" s="2" t="s">
        <v>11</v>
      </c>
      <c r="E769" s="2" t="s">
        <v>15</v>
      </c>
      <c r="F769" s="17" t="str">
        <f>+Tabela1[[#This Row],[WK]]&amp;Tabela1[[#This Row],[PK]]&amp;Tabela1[[#This Row],[GK]]</f>
        <v>102102</v>
      </c>
      <c r="G769" s="2" t="s">
        <v>740</v>
      </c>
      <c r="H769" s="3">
        <v>300572734.60000002</v>
      </c>
      <c r="I769" s="4">
        <v>1.125</v>
      </c>
      <c r="J769" s="3">
        <v>338144326.43000001</v>
      </c>
      <c r="K769" s="4">
        <v>7.0000000000000007E-2</v>
      </c>
      <c r="L769" s="3">
        <v>23670103</v>
      </c>
      <c r="M769" s="3"/>
      <c r="N769" s="5"/>
      <c r="O769" s="3">
        <v>17039651.919999998</v>
      </c>
      <c r="P769" s="4">
        <v>1.125</v>
      </c>
      <c r="Q769" s="3">
        <v>19169608.41</v>
      </c>
      <c r="R769" s="4">
        <v>1.6E-2</v>
      </c>
      <c r="S769" s="3">
        <v>306714</v>
      </c>
      <c r="T769" s="3"/>
      <c r="U769" s="5"/>
      <c r="V769" s="3">
        <v>12452609</v>
      </c>
      <c r="W769" s="5"/>
      <c r="X769" s="3">
        <v>12203655</v>
      </c>
      <c r="Y769" s="3">
        <v>0</v>
      </c>
      <c r="Z769" s="3">
        <v>458476</v>
      </c>
      <c r="AA769" s="3">
        <v>1340437</v>
      </c>
      <c r="AB769" s="3">
        <v>6554608</v>
      </c>
      <c r="AC769" s="3">
        <v>3850134</v>
      </c>
      <c r="AD769" s="3">
        <v>2021460</v>
      </c>
      <c r="AE769" s="3">
        <v>1156474</v>
      </c>
      <c r="AF769" s="3">
        <v>23670103</v>
      </c>
      <c r="AG769" s="3">
        <v>306714</v>
      </c>
      <c r="AH769" s="3">
        <v>864986</v>
      </c>
      <c r="AI769" s="3">
        <v>12452609</v>
      </c>
      <c r="AJ769" s="3">
        <v>246542</v>
      </c>
      <c r="AK769" s="3">
        <v>-95069</v>
      </c>
      <c r="AL769" s="3">
        <v>931178</v>
      </c>
      <c r="AM769" s="3">
        <v>-1026247</v>
      </c>
      <c r="AN769" s="3">
        <v>-722739</v>
      </c>
      <c r="AO769" s="3">
        <v>0</v>
      </c>
      <c r="AP769" s="3">
        <v>381128</v>
      </c>
      <c r="AQ769" s="3">
        <v>-341611</v>
      </c>
      <c r="AR769" s="3">
        <f>Tabela1[[#This Row],[Potrzeby finansowe 2027
w tym:]]+Tabela1[[#This Row],[Rozliczenie 2025 potrz. fin.]]</f>
        <v>11862044</v>
      </c>
      <c r="AS769" s="3">
        <v>0</v>
      </c>
      <c r="AT769" s="3">
        <v>0</v>
      </c>
      <c r="AU769" s="3"/>
      <c r="AV769" s="3"/>
      <c r="AW769" s="3"/>
      <c r="AX769" s="3"/>
      <c r="AY769" s="3"/>
      <c r="AZ769" s="3"/>
      <c r="BA769" s="3">
        <v>458476</v>
      </c>
      <c r="BB769" s="3">
        <v>0</v>
      </c>
      <c r="BC769" s="3">
        <v>41.76</v>
      </c>
      <c r="BD769" s="3">
        <v>4454.29</v>
      </c>
      <c r="BE769" s="3">
        <v>0</v>
      </c>
      <c r="BF769" s="3">
        <v>0</v>
      </c>
      <c r="BG769" s="3">
        <v>663235</v>
      </c>
      <c r="BH769" s="3">
        <v>6232</v>
      </c>
      <c r="BI769" s="3">
        <v>677202</v>
      </c>
      <c r="BJ769" s="3">
        <v>10406448.869999999</v>
      </c>
      <c r="BK769" s="3">
        <v>7798508.5800000001</v>
      </c>
      <c r="BL769" s="3">
        <v>1654566.7</v>
      </c>
      <c r="BM769" s="3">
        <v>7122627.7599999998</v>
      </c>
      <c r="BN769" s="53">
        <v>1.2386260410546246</v>
      </c>
      <c r="BO769" s="54">
        <v>1.839586E-4</v>
      </c>
      <c r="BP769" s="70">
        <v>4674</v>
      </c>
      <c r="BQ769" s="71"/>
      <c r="BR769" s="70"/>
      <c r="BS769" s="72"/>
      <c r="BT769" s="72"/>
      <c r="BU769" s="70">
        <v>23670103</v>
      </c>
      <c r="BV769" s="70">
        <v>306714</v>
      </c>
      <c r="BW769" s="74">
        <v>864986</v>
      </c>
      <c r="BX769" s="70">
        <v>24841803</v>
      </c>
    </row>
    <row r="770" spans="1:76" x14ac:dyDescent="0.3">
      <c r="A770" s="73" t="s">
        <v>10</v>
      </c>
      <c r="B770" s="2" t="s">
        <v>69</v>
      </c>
      <c r="C770" s="2" t="s">
        <v>147</v>
      </c>
      <c r="D770" s="2" t="s">
        <v>16</v>
      </c>
      <c r="E770" s="2" t="s">
        <v>15</v>
      </c>
      <c r="F770" s="17" t="str">
        <f>+Tabela1[[#This Row],[WK]]&amp;Tabela1[[#This Row],[PK]]&amp;Tabela1[[#This Row],[GK]]</f>
        <v>102103</v>
      </c>
      <c r="G770" s="2" t="s">
        <v>741</v>
      </c>
      <c r="H770" s="3">
        <v>208912749.56</v>
      </c>
      <c r="I770" s="4">
        <v>1.125</v>
      </c>
      <c r="J770" s="3">
        <v>235026843.25999999</v>
      </c>
      <c r="K770" s="4">
        <v>7.0000000000000007E-2</v>
      </c>
      <c r="L770" s="3">
        <v>16451879</v>
      </c>
      <c r="M770" s="3"/>
      <c r="N770" s="5"/>
      <c r="O770" s="3">
        <v>10123005.649999999</v>
      </c>
      <c r="P770" s="4">
        <v>1.125</v>
      </c>
      <c r="Q770" s="3">
        <v>11388381.359999999</v>
      </c>
      <c r="R770" s="4">
        <v>1.6E-2</v>
      </c>
      <c r="S770" s="3">
        <v>182214</v>
      </c>
      <c r="T770" s="3"/>
      <c r="U770" s="5"/>
      <c r="V770" s="3">
        <v>8819411</v>
      </c>
      <c r="W770" s="5"/>
      <c r="X770" s="3">
        <v>11539848</v>
      </c>
      <c r="Y770" s="3">
        <v>0</v>
      </c>
      <c r="Z770" s="3">
        <v>5898</v>
      </c>
      <c r="AA770" s="3">
        <v>902047</v>
      </c>
      <c r="AB770" s="3">
        <v>7267258</v>
      </c>
      <c r="AC770" s="3">
        <v>3364645</v>
      </c>
      <c r="AD770" s="3">
        <v>2935132</v>
      </c>
      <c r="AE770" s="3">
        <v>0</v>
      </c>
      <c r="AF770" s="3">
        <v>16451879</v>
      </c>
      <c r="AG770" s="3">
        <v>182214</v>
      </c>
      <c r="AH770" s="3">
        <v>2935132</v>
      </c>
      <c r="AI770" s="3">
        <v>8819411</v>
      </c>
      <c r="AJ770" s="3">
        <v>55299</v>
      </c>
      <c r="AK770" s="3">
        <v>39395</v>
      </c>
      <c r="AL770" s="3">
        <v>590012</v>
      </c>
      <c r="AM770" s="3">
        <v>-550617</v>
      </c>
      <c r="AN770" s="3">
        <v>-15904</v>
      </c>
      <c r="AO770" s="3">
        <v>0</v>
      </c>
      <c r="AP770" s="3">
        <v>0</v>
      </c>
      <c r="AQ770" s="3">
        <v>-15904</v>
      </c>
      <c r="AR770" s="3">
        <f>Tabela1[[#This Row],[Potrzeby finansowe 2027
w tym:]]+Tabela1[[#This Row],[Rozliczenie 2025 potrz. fin.]]</f>
        <v>11523944</v>
      </c>
      <c r="AS770" s="3">
        <v>0</v>
      </c>
      <c r="AT770" s="3">
        <v>0</v>
      </c>
      <c r="AU770" s="3"/>
      <c r="AV770" s="3"/>
      <c r="AW770" s="3"/>
      <c r="AX770" s="3"/>
      <c r="AY770" s="3"/>
      <c r="AZ770" s="3"/>
      <c r="BA770" s="3">
        <v>5898</v>
      </c>
      <c r="BB770" s="3">
        <v>0</v>
      </c>
      <c r="BC770" s="3">
        <v>0</v>
      </c>
      <c r="BD770" s="3">
        <v>37.68</v>
      </c>
      <c r="BE770" s="3">
        <v>42.82</v>
      </c>
      <c r="BF770" s="3">
        <v>0</v>
      </c>
      <c r="BG770" s="3">
        <v>458155</v>
      </c>
      <c r="BH770" s="3">
        <v>4305</v>
      </c>
      <c r="BI770" s="3">
        <v>443892</v>
      </c>
      <c r="BJ770" s="3">
        <v>6821211.7075000005</v>
      </c>
      <c r="BK770" s="3">
        <v>4105744.0300000003</v>
      </c>
      <c r="BL770" s="3">
        <v>1331200.79</v>
      </c>
      <c r="BM770" s="3">
        <v>8199469.1299999999</v>
      </c>
      <c r="BN770" s="53">
        <v>1.0756404875819554</v>
      </c>
      <c r="BO770" s="54">
        <v>1.593062E-4</v>
      </c>
      <c r="BP770" s="70">
        <v>4006</v>
      </c>
      <c r="BQ770" s="71"/>
      <c r="BR770" s="70"/>
      <c r="BS770" s="72"/>
      <c r="BT770" s="72"/>
      <c r="BU770" s="70">
        <v>16451879</v>
      </c>
      <c r="BV770" s="70">
        <v>182214</v>
      </c>
      <c r="BW770" s="74">
        <v>2935132</v>
      </c>
      <c r="BX770" s="70">
        <v>19569225</v>
      </c>
    </row>
    <row r="771" spans="1:76" x14ac:dyDescent="0.3">
      <c r="A771" s="73" t="s">
        <v>10</v>
      </c>
      <c r="B771" s="2" t="s">
        <v>69</v>
      </c>
      <c r="C771" s="2" t="s">
        <v>147</v>
      </c>
      <c r="D771" s="2" t="s">
        <v>18</v>
      </c>
      <c r="E771" s="2" t="s">
        <v>15</v>
      </c>
      <c r="F771" s="17" t="str">
        <f>+Tabela1[[#This Row],[WK]]&amp;Tabela1[[#This Row],[PK]]&amp;Tabela1[[#This Row],[GK]]</f>
        <v>102104</v>
      </c>
      <c r="G771" s="2" t="s">
        <v>742</v>
      </c>
      <c r="H771" s="3">
        <v>147961531.03999999</v>
      </c>
      <c r="I771" s="4">
        <v>1.125</v>
      </c>
      <c r="J771" s="3">
        <v>166456722.41999999</v>
      </c>
      <c r="K771" s="4">
        <v>7.0000000000000007E-2</v>
      </c>
      <c r="L771" s="3">
        <v>11651971</v>
      </c>
      <c r="M771" s="3"/>
      <c r="N771" s="5"/>
      <c r="O771" s="3">
        <v>19493804.23</v>
      </c>
      <c r="P771" s="4">
        <v>1.125</v>
      </c>
      <c r="Q771" s="3">
        <v>21930529.760000002</v>
      </c>
      <c r="R771" s="4">
        <v>1.6E-2</v>
      </c>
      <c r="S771" s="3">
        <v>350888</v>
      </c>
      <c r="T771" s="3"/>
      <c r="U771" s="5"/>
      <c r="V771" s="3">
        <v>6590169</v>
      </c>
      <c r="W771" s="5"/>
      <c r="X771" s="3">
        <v>10705237</v>
      </c>
      <c r="Y771" s="3">
        <v>0</v>
      </c>
      <c r="Z771" s="3">
        <v>17896</v>
      </c>
      <c r="AA771" s="3">
        <v>840297</v>
      </c>
      <c r="AB771" s="3">
        <v>5635187</v>
      </c>
      <c r="AC771" s="3">
        <v>4211857</v>
      </c>
      <c r="AD771" s="3">
        <v>4115068</v>
      </c>
      <c r="AE771" s="3">
        <v>0</v>
      </c>
      <c r="AF771" s="3">
        <v>11651971</v>
      </c>
      <c r="AG771" s="3">
        <v>350888</v>
      </c>
      <c r="AH771" s="3">
        <v>4115068</v>
      </c>
      <c r="AI771" s="3">
        <v>6590169</v>
      </c>
      <c r="AJ771" s="3">
        <v>-380809</v>
      </c>
      <c r="AK771" s="3">
        <v>-380809</v>
      </c>
      <c r="AL771" s="3">
        <v>761083</v>
      </c>
      <c r="AM771" s="3">
        <v>-1141892</v>
      </c>
      <c r="AN771" s="3">
        <v>404603</v>
      </c>
      <c r="AO771" s="3">
        <v>0</v>
      </c>
      <c r="AP771" s="3">
        <v>-404603</v>
      </c>
      <c r="AQ771" s="3">
        <v>0</v>
      </c>
      <c r="AR771" s="3">
        <f>Tabela1[[#This Row],[Potrzeby finansowe 2027
w tym:]]+Tabela1[[#This Row],[Rozliczenie 2025 potrz. fin.]]</f>
        <v>10705237</v>
      </c>
      <c r="AS771" s="3">
        <v>0</v>
      </c>
      <c r="AT771" s="3">
        <v>0</v>
      </c>
      <c r="AU771" s="3"/>
      <c r="AV771" s="3"/>
      <c r="AW771" s="3"/>
      <c r="AX771" s="3"/>
      <c r="AY771" s="3"/>
      <c r="AZ771" s="3"/>
      <c r="BA771" s="3">
        <v>17896</v>
      </c>
      <c r="BB771" s="3">
        <v>0</v>
      </c>
      <c r="BC771" s="3">
        <v>53.79</v>
      </c>
      <c r="BD771" s="3">
        <v>0</v>
      </c>
      <c r="BE771" s="3">
        <v>0</v>
      </c>
      <c r="BF771" s="3">
        <v>0</v>
      </c>
      <c r="BG771" s="3">
        <v>377782</v>
      </c>
      <c r="BH771" s="3">
        <v>3125</v>
      </c>
      <c r="BI771" s="3">
        <v>462515</v>
      </c>
      <c r="BJ771" s="3">
        <v>7107399.5824999996</v>
      </c>
      <c r="BK771" s="3">
        <v>2410345.6799999997</v>
      </c>
      <c r="BL771" s="3">
        <v>2335981.5</v>
      </c>
      <c r="BM771" s="3">
        <v>14116252.609999999</v>
      </c>
      <c r="BN771" s="53">
        <v>1.0532852093300877</v>
      </c>
      <c r="BO771" s="54">
        <v>1.122329E-4</v>
      </c>
      <c r="BP771" s="70">
        <v>2822</v>
      </c>
      <c r="BQ771" s="71"/>
      <c r="BR771" s="70"/>
      <c r="BS771" s="72"/>
      <c r="BT771" s="72"/>
      <c r="BU771" s="70">
        <v>11651971</v>
      </c>
      <c r="BV771" s="70">
        <v>350888</v>
      </c>
      <c r="BW771" s="74">
        <v>4115068</v>
      </c>
      <c r="BX771" s="70">
        <v>16117927</v>
      </c>
    </row>
    <row r="772" spans="1:76" x14ac:dyDescent="0.3">
      <c r="A772" s="73" t="s">
        <v>10</v>
      </c>
      <c r="B772" s="2" t="s">
        <v>69</v>
      </c>
      <c r="C772" s="2" t="s">
        <v>147</v>
      </c>
      <c r="D772" s="2" t="s">
        <v>21</v>
      </c>
      <c r="E772" s="2" t="s">
        <v>15</v>
      </c>
      <c r="F772" s="17" t="str">
        <f>+Tabela1[[#This Row],[WK]]&amp;Tabela1[[#This Row],[PK]]&amp;Tabela1[[#This Row],[GK]]</f>
        <v>102105</v>
      </c>
      <c r="G772" s="2" t="s">
        <v>743</v>
      </c>
      <c r="H772" s="3">
        <v>222567227.88999999</v>
      </c>
      <c r="I772" s="4">
        <v>1.125</v>
      </c>
      <c r="J772" s="3">
        <v>250388131.38</v>
      </c>
      <c r="K772" s="4">
        <v>7.0000000000000007E-2</v>
      </c>
      <c r="L772" s="3">
        <v>17527169</v>
      </c>
      <c r="M772" s="3"/>
      <c r="N772" s="5"/>
      <c r="O772" s="3">
        <v>1906563.09</v>
      </c>
      <c r="P772" s="4">
        <v>1.125</v>
      </c>
      <c r="Q772" s="3">
        <v>2144883.48</v>
      </c>
      <c r="R772" s="4">
        <v>1.6E-2</v>
      </c>
      <c r="S772" s="3">
        <v>34318</v>
      </c>
      <c r="T772" s="3"/>
      <c r="U772" s="5"/>
      <c r="V772" s="3">
        <v>10631594</v>
      </c>
      <c r="W772" s="5"/>
      <c r="X772" s="3">
        <v>16080438</v>
      </c>
      <c r="Y772" s="3">
        <v>2075942</v>
      </c>
      <c r="Z772" s="3">
        <v>3008</v>
      </c>
      <c r="AA772" s="3">
        <v>1089203</v>
      </c>
      <c r="AB772" s="3">
        <v>9258042</v>
      </c>
      <c r="AC772" s="3">
        <v>3654243</v>
      </c>
      <c r="AD772" s="3">
        <v>5448843</v>
      </c>
      <c r="AE772" s="3">
        <v>0</v>
      </c>
      <c r="AF772" s="3">
        <v>17527169</v>
      </c>
      <c r="AG772" s="3">
        <v>34318</v>
      </c>
      <c r="AH772" s="3">
        <v>5448843</v>
      </c>
      <c r="AI772" s="3">
        <v>10631594</v>
      </c>
      <c r="AJ772" s="3">
        <v>441641</v>
      </c>
      <c r="AK772" s="3">
        <v>441641</v>
      </c>
      <c r="AL772" s="3">
        <v>830199</v>
      </c>
      <c r="AM772" s="3">
        <v>-388558</v>
      </c>
      <c r="AN772" s="3">
        <v>-255444</v>
      </c>
      <c r="AO772" s="3">
        <v>0</v>
      </c>
      <c r="AP772" s="3">
        <v>255444</v>
      </c>
      <c r="AQ772" s="3">
        <v>0</v>
      </c>
      <c r="AR772" s="3">
        <f>Tabela1[[#This Row],[Potrzeby finansowe 2027
w tym:]]+Tabela1[[#This Row],[Rozliczenie 2025 potrz. fin.]]</f>
        <v>16080438</v>
      </c>
      <c r="AS772" s="3">
        <v>0</v>
      </c>
      <c r="AT772" s="3">
        <v>0</v>
      </c>
      <c r="AU772" s="3"/>
      <c r="AV772" s="3"/>
      <c r="AW772" s="3"/>
      <c r="AX772" s="3"/>
      <c r="AY772" s="3"/>
      <c r="AZ772" s="3"/>
      <c r="BA772" s="3">
        <v>3008</v>
      </c>
      <c r="BB772" s="3">
        <v>0</v>
      </c>
      <c r="BC772" s="3">
        <v>9.0399999999999991</v>
      </c>
      <c r="BD772" s="3">
        <v>0</v>
      </c>
      <c r="BE772" s="3">
        <v>0</v>
      </c>
      <c r="BF772" s="3">
        <v>0</v>
      </c>
      <c r="BG772" s="3">
        <v>484974</v>
      </c>
      <c r="BH772" s="3">
        <v>4557</v>
      </c>
      <c r="BI772" s="3">
        <v>604229</v>
      </c>
      <c r="BJ772" s="3">
        <v>9285095.7525000013</v>
      </c>
      <c r="BK772" s="3">
        <v>5203414.8800000008</v>
      </c>
      <c r="BL772" s="3">
        <v>3216004.95</v>
      </c>
      <c r="BM772" s="3">
        <v>9894713.5899999999</v>
      </c>
      <c r="BN772" s="53">
        <v>0.89103457280620768</v>
      </c>
      <c r="BO772" s="54">
        <v>1.7665810000000001E-4</v>
      </c>
      <c r="BP772" s="70">
        <v>4442</v>
      </c>
      <c r="BQ772" s="71"/>
      <c r="BR772" s="70"/>
      <c r="BS772" s="72"/>
      <c r="BT772" s="72"/>
      <c r="BU772" s="70">
        <v>17527169</v>
      </c>
      <c r="BV772" s="70">
        <v>34318</v>
      </c>
      <c r="BW772" s="74">
        <v>5448843</v>
      </c>
      <c r="BX772" s="70">
        <v>23010330</v>
      </c>
    </row>
    <row r="773" spans="1:76" x14ac:dyDescent="0.3">
      <c r="A773" s="73" t="s">
        <v>10</v>
      </c>
      <c r="B773" s="2" t="s">
        <v>72</v>
      </c>
      <c r="C773" s="2" t="s">
        <v>12</v>
      </c>
      <c r="D773" s="2" t="s">
        <v>12</v>
      </c>
      <c r="E773" s="2" t="s">
        <v>13</v>
      </c>
      <c r="F773" s="17" t="str">
        <f>+Tabela1[[#This Row],[WK]]&amp;Tabela1[[#This Row],[PK]]&amp;Tabela1[[#This Row],[GK]]</f>
        <v>120101</v>
      </c>
      <c r="G773" s="2" t="s">
        <v>744</v>
      </c>
      <c r="H773" s="3">
        <v>1612697738.6900001</v>
      </c>
      <c r="I773" s="4">
        <v>1.125</v>
      </c>
      <c r="J773" s="3">
        <v>1814284956.03</v>
      </c>
      <c r="K773" s="4">
        <v>7.0000000000000007E-2</v>
      </c>
      <c r="L773" s="3">
        <v>126999947</v>
      </c>
      <c r="M773" s="3"/>
      <c r="N773" s="5"/>
      <c r="O773" s="3">
        <v>380906616.01000005</v>
      </c>
      <c r="P773" s="4">
        <v>1.125</v>
      </c>
      <c r="Q773" s="3">
        <v>428519943.00999999</v>
      </c>
      <c r="R773" s="4">
        <v>1.6E-2</v>
      </c>
      <c r="S773" s="3">
        <v>6856319</v>
      </c>
      <c r="T773" s="3"/>
      <c r="U773" s="5"/>
      <c r="V773" s="3">
        <v>67408006</v>
      </c>
      <c r="W773" s="5"/>
      <c r="X773" s="3">
        <v>59981078</v>
      </c>
      <c r="Y773" s="3">
        <v>0</v>
      </c>
      <c r="Z773" s="3">
        <v>15446</v>
      </c>
      <c r="AA773" s="3">
        <v>4107166</v>
      </c>
      <c r="AB773" s="3">
        <v>55858466</v>
      </c>
      <c r="AC773" s="3">
        <v>0</v>
      </c>
      <c r="AD773" s="3">
        <v>0</v>
      </c>
      <c r="AE773" s="3">
        <v>0</v>
      </c>
      <c r="AF773" s="3">
        <v>126999947</v>
      </c>
      <c r="AG773" s="3">
        <v>6856319</v>
      </c>
      <c r="AH773" s="3">
        <v>0</v>
      </c>
      <c r="AI773" s="3">
        <v>67408006</v>
      </c>
      <c r="AJ773" s="3">
        <v>1328115</v>
      </c>
      <c r="AK773" s="3">
        <v>-2935364</v>
      </c>
      <c r="AL773" s="3">
        <v>5073409</v>
      </c>
      <c r="AM773" s="3">
        <v>-8008773</v>
      </c>
      <c r="AN773" s="3">
        <v>-4263479</v>
      </c>
      <c r="AO773" s="3">
        <v>0</v>
      </c>
      <c r="AP773" s="3">
        <v>0</v>
      </c>
      <c r="AQ773" s="3">
        <v>-4263479</v>
      </c>
      <c r="AR773" s="3">
        <f>Tabela1[[#This Row],[Potrzeby finansowe 2027
w tym:]]+Tabela1[[#This Row],[Rozliczenie 2025 potrz. fin.]]</f>
        <v>55717599</v>
      </c>
      <c r="AS773" s="3">
        <v>0</v>
      </c>
      <c r="AT773" s="3">
        <v>0</v>
      </c>
      <c r="AU773" s="3"/>
      <c r="AV773" s="3"/>
      <c r="AW773" s="3"/>
      <c r="AX773" s="3"/>
      <c r="AY773" s="3"/>
      <c r="AZ773" s="3"/>
      <c r="BA773" s="3">
        <v>15446</v>
      </c>
      <c r="BB773" s="3">
        <v>0</v>
      </c>
      <c r="BC773" s="3">
        <v>0</v>
      </c>
      <c r="BD773" s="3">
        <v>154.75</v>
      </c>
      <c r="BE773" s="3">
        <v>0</v>
      </c>
      <c r="BF773" s="3">
        <v>0</v>
      </c>
      <c r="BG773" s="3">
        <v>2999773</v>
      </c>
      <c r="BH773" s="3">
        <v>28187</v>
      </c>
      <c r="BI773" s="3">
        <v>1107393</v>
      </c>
      <c r="BJ773" s="3">
        <v>17017126.635000002</v>
      </c>
      <c r="BK773" s="3">
        <v>11610538.490000002</v>
      </c>
      <c r="BL773" s="3">
        <v>3057190.28</v>
      </c>
      <c r="BM773" s="3">
        <v>15511972.02</v>
      </c>
      <c r="BN773" s="53">
        <v>1.1914551915167455</v>
      </c>
      <c r="BO773" s="54">
        <v>1.1358418999999999E-3</v>
      </c>
      <c r="BP773" s="70">
        <v>28564</v>
      </c>
      <c r="BQ773" s="71"/>
      <c r="BR773" s="70"/>
      <c r="BS773" s="72"/>
      <c r="BT773" s="72"/>
      <c r="BU773" s="70">
        <v>126999947</v>
      </c>
      <c r="BV773" s="70">
        <v>6856319</v>
      </c>
      <c r="BW773" s="74">
        <v>0</v>
      </c>
      <c r="BX773" s="70">
        <v>133856266</v>
      </c>
    </row>
    <row r="774" spans="1:76" x14ac:dyDescent="0.3">
      <c r="A774" s="73" t="s">
        <v>10</v>
      </c>
      <c r="B774" s="2" t="s">
        <v>72</v>
      </c>
      <c r="C774" s="2" t="s">
        <v>12</v>
      </c>
      <c r="D774" s="2" t="s">
        <v>11</v>
      </c>
      <c r="E774" s="2" t="s">
        <v>15</v>
      </c>
      <c r="F774" s="17" t="str">
        <f>+Tabela1[[#This Row],[WK]]&amp;Tabela1[[#This Row],[PK]]&amp;Tabela1[[#This Row],[GK]]</f>
        <v>120102</v>
      </c>
      <c r="G774" s="2" t="s">
        <v>744</v>
      </c>
      <c r="H774" s="3">
        <v>1005889282.24</v>
      </c>
      <c r="I774" s="4">
        <v>1.125</v>
      </c>
      <c r="J774" s="3">
        <v>1131625442.52</v>
      </c>
      <c r="K774" s="4">
        <v>7.0000000000000007E-2</v>
      </c>
      <c r="L774" s="3">
        <v>79213781</v>
      </c>
      <c r="M774" s="3"/>
      <c r="N774" s="5"/>
      <c r="O774" s="3">
        <v>97251686.37999998</v>
      </c>
      <c r="P774" s="4">
        <v>1.125</v>
      </c>
      <c r="Q774" s="3">
        <v>109408147.18000001</v>
      </c>
      <c r="R774" s="4">
        <v>1.6E-2</v>
      </c>
      <c r="S774" s="3">
        <v>1750530</v>
      </c>
      <c r="T774" s="3"/>
      <c r="U774" s="5"/>
      <c r="V774" s="3">
        <v>46876117</v>
      </c>
      <c r="W774" s="5"/>
      <c r="X774" s="3">
        <v>65908948</v>
      </c>
      <c r="Y774" s="3">
        <v>6160939</v>
      </c>
      <c r="Z774" s="3">
        <v>503591</v>
      </c>
      <c r="AA774" s="3">
        <v>3705680</v>
      </c>
      <c r="AB774" s="3">
        <v>54387039</v>
      </c>
      <c r="AC774" s="3">
        <v>1151699</v>
      </c>
      <c r="AD774" s="3">
        <v>19032832</v>
      </c>
      <c r="AE774" s="3">
        <v>0</v>
      </c>
      <c r="AF774" s="3">
        <v>79213781</v>
      </c>
      <c r="AG774" s="3">
        <v>1750530</v>
      </c>
      <c r="AH774" s="3">
        <v>19032832</v>
      </c>
      <c r="AI774" s="3">
        <v>46876117</v>
      </c>
      <c r="AJ774" s="3">
        <v>-1357159</v>
      </c>
      <c r="AK774" s="3">
        <v>-1357159</v>
      </c>
      <c r="AL774" s="3">
        <v>3903265</v>
      </c>
      <c r="AM774" s="3">
        <v>-5260424</v>
      </c>
      <c r="AN774" s="3">
        <v>-960680</v>
      </c>
      <c r="AO774" s="3">
        <v>0</v>
      </c>
      <c r="AP774" s="3">
        <v>960680</v>
      </c>
      <c r="AQ774" s="3">
        <v>0</v>
      </c>
      <c r="AR774" s="3">
        <f>Tabela1[[#This Row],[Potrzeby finansowe 2027
w tym:]]+Tabela1[[#This Row],[Rozliczenie 2025 potrz. fin.]]</f>
        <v>65908948</v>
      </c>
      <c r="AS774" s="3">
        <v>0</v>
      </c>
      <c r="AT774" s="3">
        <v>0</v>
      </c>
      <c r="AU774" s="3"/>
      <c r="AV774" s="3"/>
      <c r="AW774" s="3"/>
      <c r="AX774" s="3"/>
      <c r="AY774" s="3"/>
      <c r="AZ774" s="3"/>
      <c r="BA774" s="3">
        <v>503591</v>
      </c>
      <c r="BB774" s="3">
        <v>0</v>
      </c>
      <c r="BC774" s="3">
        <v>24.74</v>
      </c>
      <c r="BD774" s="3">
        <v>4195.88</v>
      </c>
      <c r="BE774" s="3">
        <v>1534.3</v>
      </c>
      <c r="BF774" s="3">
        <v>0</v>
      </c>
      <c r="BG774" s="3">
        <v>2229051</v>
      </c>
      <c r="BH774" s="3">
        <v>20945</v>
      </c>
      <c r="BI774" s="3">
        <v>1476629</v>
      </c>
      <c r="BJ774" s="3">
        <v>22691124.912500001</v>
      </c>
      <c r="BK774" s="3">
        <v>14956074.450000001</v>
      </c>
      <c r="BL774" s="3">
        <v>7527770.7599999998</v>
      </c>
      <c r="BM774" s="3">
        <v>15884660.33</v>
      </c>
      <c r="BN774" s="53">
        <v>0.9286328492953938</v>
      </c>
      <c r="BO774" s="54">
        <v>8.0034710000000001E-4</v>
      </c>
      <c r="BP774" s="70">
        <v>20128</v>
      </c>
      <c r="BQ774" s="71"/>
      <c r="BR774" s="70"/>
      <c r="BS774" s="72"/>
      <c r="BT774" s="72"/>
      <c r="BU774" s="70">
        <v>79213781</v>
      </c>
      <c r="BV774" s="70">
        <v>1750530</v>
      </c>
      <c r="BW774" s="74">
        <v>19032832</v>
      </c>
      <c r="BX774" s="70">
        <v>99997143</v>
      </c>
    </row>
    <row r="775" spans="1:76" x14ac:dyDescent="0.3">
      <c r="A775" s="73" t="s">
        <v>10</v>
      </c>
      <c r="B775" s="2" t="s">
        <v>72</v>
      </c>
      <c r="C775" s="2" t="s">
        <v>12</v>
      </c>
      <c r="D775" s="2" t="s">
        <v>16</v>
      </c>
      <c r="E775" s="2" t="s">
        <v>15</v>
      </c>
      <c r="F775" s="17" t="str">
        <f>+Tabela1[[#This Row],[WK]]&amp;Tabela1[[#This Row],[PK]]&amp;Tabela1[[#This Row],[GK]]</f>
        <v>120103</v>
      </c>
      <c r="G775" s="2" t="s">
        <v>745</v>
      </c>
      <c r="H775" s="3">
        <v>274277089.87</v>
      </c>
      <c r="I775" s="4">
        <v>1.125</v>
      </c>
      <c r="J775" s="3">
        <v>308561726.10000002</v>
      </c>
      <c r="K775" s="4">
        <v>7.0000000000000007E-2</v>
      </c>
      <c r="L775" s="3">
        <v>21599321</v>
      </c>
      <c r="M775" s="3"/>
      <c r="N775" s="5"/>
      <c r="O775" s="3">
        <v>27255463.210000005</v>
      </c>
      <c r="P775" s="4">
        <v>1.125</v>
      </c>
      <c r="Q775" s="3">
        <v>30662396.109999999</v>
      </c>
      <c r="R775" s="4">
        <v>1.6E-2</v>
      </c>
      <c r="S775" s="3">
        <v>490598</v>
      </c>
      <c r="T775" s="3"/>
      <c r="U775" s="5"/>
      <c r="V775" s="3">
        <v>13637616</v>
      </c>
      <c r="W775" s="5"/>
      <c r="X775" s="3">
        <v>29670878</v>
      </c>
      <c r="Y775" s="3">
        <v>1974905</v>
      </c>
      <c r="Z775" s="3">
        <v>302363</v>
      </c>
      <c r="AA775" s="3">
        <v>1484188</v>
      </c>
      <c r="AB775" s="3">
        <v>17785361</v>
      </c>
      <c r="AC775" s="3">
        <v>8124061</v>
      </c>
      <c r="AD775" s="3">
        <v>16033262</v>
      </c>
      <c r="AE775" s="3">
        <v>0</v>
      </c>
      <c r="AF775" s="3">
        <v>21599321</v>
      </c>
      <c r="AG775" s="3">
        <v>490598</v>
      </c>
      <c r="AH775" s="3">
        <v>16033262</v>
      </c>
      <c r="AI775" s="3">
        <v>13637616</v>
      </c>
      <c r="AJ775" s="3">
        <v>1426561</v>
      </c>
      <c r="AK775" s="3">
        <v>1426561</v>
      </c>
      <c r="AL775" s="3">
        <v>947135</v>
      </c>
      <c r="AM775" s="3">
        <v>479426</v>
      </c>
      <c r="AN775" s="3">
        <v>-810454</v>
      </c>
      <c r="AO775" s="3">
        <v>0</v>
      </c>
      <c r="AP775" s="3">
        <v>810454</v>
      </c>
      <c r="AQ775" s="3">
        <v>0</v>
      </c>
      <c r="AR775" s="3">
        <f>Tabela1[[#This Row],[Potrzeby finansowe 2027
w tym:]]+Tabela1[[#This Row],[Rozliczenie 2025 potrz. fin.]]</f>
        <v>29670878</v>
      </c>
      <c r="AS775" s="3">
        <v>0</v>
      </c>
      <c r="AT775" s="3">
        <v>0</v>
      </c>
      <c r="AU775" s="3"/>
      <c r="AV775" s="3"/>
      <c r="AW775" s="3"/>
      <c r="AX775" s="3"/>
      <c r="AY775" s="3"/>
      <c r="AZ775" s="3"/>
      <c r="BA775" s="3">
        <v>302363</v>
      </c>
      <c r="BB775" s="3">
        <v>0</v>
      </c>
      <c r="BC775" s="3">
        <v>44.76</v>
      </c>
      <c r="BD775" s="3">
        <v>0</v>
      </c>
      <c r="BE775" s="3">
        <v>5760.37</v>
      </c>
      <c r="BF775" s="3">
        <v>0</v>
      </c>
      <c r="BG775" s="3">
        <v>664087</v>
      </c>
      <c r="BH775" s="3">
        <v>6240</v>
      </c>
      <c r="BI775" s="3">
        <v>820101</v>
      </c>
      <c r="BJ775" s="3">
        <v>12602360.892499998</v>
      </c>
      <c r="BK775" s="3">
        <v>8344575.0099999998</v>
      </c>
      <c r="BL775" s="3">
        <v>4900383.38</v>
      </c>
      <c r="BM775" s="3">
        <v>7230376.7699999996</v>
      </c>
      <c r="BN775" s="53">
        <v>0.91652164181192464</v>
      </c>
      <c r="BO775" s="54">
        <v>2.193365E-4</v>
      </c>
      <c r="BP775" s="70">
        <v>5516</v>
      </c>
      <c r="BQ775" s="71"/>
      <c r="BR775" s="70"/>
      <c r="BS775" s="72"/>
      <c r="BT775" s="72"/>
      <c r="BU775" s="70">
        <v>21599321</v>
      </c>
      <c r="BV775" s="70">
        <v>490598</v>
      </c>
      <c r="BW775" s="74">
        <v>16033262</v>
      </c>
      <c r="BX775" s="70">
        <v>38123181</v>
      </c>
    </row>
    <row r="776" spans="1:76" x14ac:dyDescent="0.3">
      <c r="A776" s="73" t="s">
        <v>10</v>
      </c>
      <c r="B776" s="2" t="s">
        <v>72</v>
      </c>
      <c r="C776" s="2" t="s">
        <v>12</v>
      </c>
      <c r="D776" s="2" t="s">
        <v>18</v>
      </c>
      <c r="E776" s="2" t="s">
        <v>15</v>
      </c>
      <c r="F776" s="17" t="str">
        <f>+Tabela1[[#This Row],[WK]]&amp;Tabela1[[#This Row],[PK]]&amp;Tabela1[[#This Row],[GK]]</f>
        <v>120104</v>
      </c>
      <c r="G776" s="2" t="s">
        <v>746</v>
      </c>
      <c r="H776" s="3">
        <v>190360097.33000001</v>
      </c>
      <c r="I776" s="4">
        <v>1.125</v>
      </c>
      <c r="J776" s="3">
        <v>214155109.5</v>
      </c>
      <c r="K776" s="4">
        <v>7.0000000000000007E-2</v>
      </c>
      <c r="L776" s="3">
        <v>14990858</v>
      </c>
      <c r="M776" s="3"/>
      <c r="N776" s="5"/>
      <c r="O776" s="3">
        <v>5529169.0800000001</v>
      </c>
      <c r="P776" s="4">
        <v>1.125</v>
      </c>
      <c r="Q776" s="3">
        <v>6220315.2199999997</v>
      </c>
      <c r="R776" s="4">
        <v>1.6E-2</v>
      </c>
      <c r="S776" s="3">
        <v>99525</v>
      </c>
      <c r="T776" s="3"/>
      <c r="U776" s="5"/>
      <c r="V776" s="3">
        <v>10428779</v>
      </c>
      <c r="W776" s="5"/>
      <c r="X776" s="3">
        <v>22656279</v>
      </c>
      <c r="Y776" s="3">
        <v>6973464</v>
      </c>
      <c r="Z776" s="3">
        <v>601269</v>
      </c>
      <c r="AA776" s="3">
        <v>1040494</v>
      </c>
      <c r="AB776" s="3">
        <v>13211900</v>
      </c>
      <c r="AC776" s="3">
        <v>829152</v>
      </c>
      <c r="AD776" s="3">
        <v>12227500</v>
      </c>
      <c r="AE776" s="3">
        <v>0</v>
      </c>
      <c r="AF776" s="3">
        <v>14990858</v>
      </c>
      <c r="AG776" s="3">
        <v>99525</v>
      </c>
      <c r="AH776" s="3">
        <v>12227500</v>
      </c>
      <c r="AI776" s="3">
        <v>10428779</v>
      </c>
      <c r="AJ776" s="3">
        <v>279302</v>
      </c>
      <c r="AK776" s="3">
        <v>279302</v>
      </c>
      <c r="AL776" s="3">
        <v>530537</v>
      </c>
      <c r="AM776" s="3">
        <v>-251235</v>
      </c>
      <c r="AN776" s="3">
        <v>140223</v>
      </c>
      <c r="AO776" s="3">
        <v>0</v>
      </c>
      <c r="AP776" s="3">
        <v>-140223</v>
      </c>
      <c r="AQ776" s="3">
        <v>0</v>
      </c>
      <c r="AR776" s="3">
        <f>Tabela1[[#This Row],[Potrzeby finansowe 2027
w tym:]]+Tabela1[[#This Row],[Rozliczenie 2025 potrz. fin.]]</f>
        <v>22656279</v>
      </c>
      <c r="AS776" s="3">
        <v>0</v>
      </c>
      <c r="AT776" s="3">
        <v>0</v>
      </c>
      <c r="AU776" s="3"/>
      <c r="AV776" s="3"/>
      <c r="AW776" s="3"/>
      <c r="AX776" s="3"/>
      <c r="AY776" s="3"/>
      <c r="AZ776" s="3"/>
      <c r="BA776" s="3">
        <v>601269</v>
      </c>
      <c r="BB776" s="3">
        <v>0</v>
      </c>
      <c r="BC776" s="3">
        <v>0</v>
      </c>
      <c r="BD776" s="3">
        <v>6024.14</v>
      </c>
      <c r="BE776" s="3">
        <v>0</v>
      </c>
      <c r="BF776" s="3">
        <v>0</v>
      </c>
      <c r="BG776" s="3">
        <v>584162</v>
      </c>
      <c r="BH776" s="3">
        <v>5489</v>
      </c>
      <c r="BI776" s="3">
        <v>456332</v>
      </c>
      <c r="BJ776" s="3">
        <v>7012377.7124999985</v>
      </c>
      <c r="BK776" s="3">
        <v>4574842.4499999993</v>
      </c>
      <c r="BL776" s="3">
        <v>1568691.2</v>
      </c>
      <c r="BM776" s="3">
        <v>6612758.6500000004</v>
      </c>
      <c r="BN776" s="53">
        <v>0.70956790987008389</v>
      </c>
      <c r="BO776" s="54">
        <v>2.065418E-4</v>
      </c>
      <c r="BP776" s="70">
        <v>5194</v>
      </c>
      <c r="BQ776" s="71"/>
      <c r="BR776" s="70"/>
      <c r="BS776" s="72"/>
      <c r="BT776" s="72"/>
      <c r="BU776" s="70">
        <v>14990858</v>
      </c>
      <c r="BV776" s="70">
        <v>99525</v>
      </c>
      <c r="BW776" s="74">
        <v>12227500</v>
      </c>
      <c r="BX776" s="70">
        <v>27317883</v>
      </c>
    </row>
    <row r="777" spans="1:76" x14ac:dyDescent="0.3">
      <c r="A777" s="73" t="s">
        <v>10</v>
      </c>
      <c r="B777" s="2" t="s">
        <v>72</v>
      </c>
      <c r="C777" s="2" t="s">
        <v>12</v>
      </c>
      <c r="D777" s="2" t="s">
        <v>21</v>
      </c>
      <c r="E777" s="2" t="s">
        <v>15</v>
      </c>
      <c r="F777" s="17" t="str">
        <f>+Tabela1[[#This Row],[WK]]&amp;Tabela1[[#This Row],[PK]]&amp;Tabela1[[#This Row],[GK]]</f>
        <v>120105</v>
      </c>
      <c r="G777" s="2" t="s">
        <v>747</v>
      </c>
      <c r="H777" s="3">
        <v>348302297.37</v>
      </c>
      <c r="I777" s="4">
        <v>1.125</v>
      </c>
      <c r="J777" s="3">
        <v>391840084.54000002</v>
      </c>
      <c r="K777" s="4">
        <v>7.0000000000000007E-2</v>
      </c>
      <c r="L777" s="3">
        <v>27428806</v>
      </c>
      <c r="M777" s="3"/>
      <c r="N777" s="5"/>
      <c r="O777" s="3">
        <v>27051714.519999996</v>
      </c>
      <c r="P777" s="4">
        <v>1.125</v>
      </c>
      <c r="Q777" s="3">
        <v>30433178.84</v>
      </c>
      <c r="R777" s="4">
        <v>1.6E-2</v>
      </c>
      <c r="S777" s="3">
        <v>486931</v>
      </c>
      <c r="T777" s="3"/>
      <c r="U777" s="5"/>
      <c r="V777" s="3">
        <v>17065531</v>
      </c>
      <c r="W777" s="5"/>
      <c r="X777" s="3">
        <v>41791595</v>
      </c>
      <c r="Y777" s="3">
        <v>10082544</v>
      </c>
      <c r="Z777" s="3">
        <v>714747</v>
      </c>
      <c r="AA777" s="3">
        <v>1370713</v>
      </c>
      <c r="AB777" s="3">
        <v>29623591</v>
      </c>
      <c r="AC777" s="3">
        <v>0</v>
      </c>
      <c r="AD777" s="3">
        <v>25436595</v>
      </c>
      <c r="AE777" s="3">
        <v>0</v>
      </c>
      <c r="AF777" s="3">
        <v>27428806</v>
      </c>
      <c r="AG777" s="3">
        <v>486931</v>
      </c>
      <c r="AH777" s="3">
        <v>25436595</v>
      </c>
      <c r="AI777" s="3">
        <v>17065531</v>
      </c>
      <c r="AJ777" s="3">
        <v>92335</v>
      </c>
      <c r="AK777" s="3">
        <v>802867</v>
      </c>
      <c r="AL777" s="3">
        <v>1687039</v>
      </c>
      <c r="AM777" s="3">
        <v>-884172</v>
      </c>
      <c r="AN777" s="3">
        <v>710532</v>
      </c>
      <c r="AO777" s="3">
        <v>0</v>
      </c>
      <c r="AP777" s="3">
        <v>0</v>
      </c>
      <c r="AQ777" s="3">
        <v>710532</v>
      </c>
      <c r="AR777" s="3">
        <f>Tabela1[[#This Row],[Potrzeby finansowe 2027
w tym:]]+Tabela1[[#This Row],[Rozliczenie 2025 potrz. fin.]]</f>
        <v>42502127</v>
      </c>
      <c r="AS777" s="3">
        <v>0</v>
      </c>
      <c r="AT777" s="3">
        <v>0</v>
      </c>
      <c r="AU777" s="3"/>
      <c r="AV777" s="3"/>
      <c r="AW777" s="3"/>
      <c r="AX777" s="3"/>
      <c r="AY777" s="3"/>
      <c r="AZ777" s="3"/>
      <c r="BA777" s="3">
        <v>714747</v>
      </c>
      <c r="BB777" s="3">
        <v>0</v>
      </c>
      <c r="BC777" s="3">
        <v>0</v>
      </c>
      <c r="BD777" s="3">
        <v>7161.08</v>
      </c>
      <c r="BE777" s="3">
        <v>0</v>
      </c>
      <c r="BF777" s="3">
        <v>0</v>
      </c>
      <c r="BG777" s="3">
        <v>925144</v>
      </c>
      <c r="BH777" s="3">
        <v>8693</v>
      </c>
      <c r="BI777" s="3">
        <v>445569</v>
      </c>
      <c r="BJ777" s="3">
        <v>6846985.585</v>
      </c>
      <c r="BK777" s="3">
        <v>3219477.7</v>
      </c>
      <c r="BL777" s="3">
        <v>3189712.75</v>
      </c>
      <c r="BM777" s="3">
        <v>8130606.04</v>
      </c>
      <c r="BN777" s="53">
        <v>0.74540910065937349</v>
      </c>
      <c r="BO777" s="54">
        <v>3.4849000000000002E-4</v>
      </c>
      <c r="BP777" s="70">
        <v>8764</v>
      </c>
      <c r="BQ777" s="71"/>
      <c r="BR777" s="70"/>
      <c r="BS777" s="72"/>
      <c r="BT777" s="72"/>
      <c r="BU777" s="70">
        <v>27428806</v>
      </c>
      <c r="BV777" s="70">
        <v>486931</v>
      </c>
      <c r="BW777" s="74">
        <v>25436595</v>
      </c>
      <c r="BX777" s="70">
        <v>53352332</v>
      </c>
    </row>
    <row r="778" spans="1:76" x14ac:dyDescent="0.3">
      <c r="A778" s="73" t="s">
        <v>10</v>
      </c>
      <c r="B778" s="2" t="s">
        <v>72</v>
      </c>
      <c r="C778" s="2" t="s">
        <v>12</v>
      </c>
      <c r="D778" s="2" t="s">
        <v>23</v>
      </c>
      <c r="E778" s="2" t="s">
        <v>19</v>
      </c>
      <c r="F778" s="17" t="str">
        <f>+Tabela1[[#This Row],[WK]]&amp;Tabela1[[#This Row],[PK]]&amp;Tabela1[[#This Row],[GK]]</f>
        <v>120106</v>
      </c>
      <c r="G778" s="2" t="s">
        <v>748</v>
      </c>
      <c r="H778" s="3">
        <v>615485167.19000006</v>
      </c>
      <c r="I778" s="4">
        <v>1.125</v>
      </c>
      <c r="J778" s="3">
        <v>692420813.09000003</v>
      </c>
      <c r="K778" s="4">
        <v>7.0000000000000007E-2</v>
      </c>
      <c r="L778" s="3">
        <v>48469457</v>
      </c>
      <c r="M778" s="3"/>
      <c r="N778" s="5"/>
      <c r="O778" s="3">
        <v>16646921.579999998</v>
      </c>
      <c r="P778" s="4">
        <v>1.125</v>
      </c>
      <c r="Q778" s="3">
        <v>18727786.780000001</v>
      </c>
      <c r="R778" s="4">
        <v>1.6E-2</v>
      </c>
      <c r="S778" s="3">
        <v>299645</v>
      </c>
      <c r="T778" s="3"/>
      <c r="U778" s="5"/>
      <c r="V778" s="3">
        <v>27632181</v>
      </c>
      <c r="W778" s="5"/>
      <c r="X778" s="3">
        <v>54929278</v>
      </c>
      <c r="Y778" s="3">
        <v>9967291</v>
      </c>
      <c r="Z778" s="3">
        <v>819446</v>
      </c>
      <c r="AA778" s="3">
        <v>2613854</v>
      </c>
      <c r="AB778" s="3">
        <v>40825213</v>
      </c>
      <c r="AC778" s="3">
        <v>703474</v>
      </c>
      <c r="AD778" s="3">
        <v>27513212</v>
      </c>
      <c r="AE778" s="3">
        <v>0</v>
      </c>
      <c r="AF778" s="3">
        <v>48469457</v>
      </c>
      <c r="AG778" s="3">
        <v>299645</v>
      </c>
      <c r="AH778" s="3">
        <v>27513212</v>
      </c>
      <c r="AI778" s="3">
        <v>27632181</v>
      </c>
      <c r="AJ778" s="3">
        <v>2766911</v>
      </c>
      <c r="AK778" s="3">
        <v>2983026</v>
      </c>
      <c r="AL778" s="3">
        <v>2339061</v>
      </c>
      <c r="AM778" s="3">
        <v>643965</v>
      </c>
      <c r="AN778" s="3">
        <v>731509</v>
      </c>
      <c r="AO778" s="3">
        <v>0</v>
      </c>
      <c r="AP778" s="3">
        <v>-515394</v>
      </c>
      <c r="AQ778" s="3">
        <v>216115</v>
      </c>
      <c r="AR778" s="3">
        <f>Tabela1[[#This Row],[Potrzeby finansowe 2027
w tym:]]+Tabela1[[#This Row],[Rozliczenie 2025 potrz. fin.]]</f>
        <v>55145393</v>
      </c>
      <c r="AS778" s="3">
        <v>0</v>
      </c>
      <c r="AT778" s="3">
        <v>0</v>
      </c>
      <c r="AU778" s="3"/>
      <c r="AV778" s="3"/>
      <c r="AW778" s="3"/>
      <c r="AX778" s="3"/>
      <c r="AY778" s="3"/>
      <c r="AZ778" s="3"/>
      <c r="BA778" s="3">
        <v>819446</v>
      </c>
      <c r="BB778" s="3">
        <v>0</v>
      </c>
      <c r="BC778" s="3">
        <v>1.53</v>
      </c>
      <c r="BD778" s="3">
        <v>8204.9599999999991</v>
      </c>
      <c r="BE778" s="3">
        <v>0</v>
      </c>
      <c r="BF778" s="3">
        <v>0</v>
      </c>
      <c r="BG778" s="3">
        <v>1545489</v>
      </c>
      <c r="BH778" s="3">
        <v>14522</v>
      </c>
      <c r="BI778" s="3">
        <v>1068365</v>
      </c>
      <c r="BJ778" s="3">
        <v>16417387.472500002</v>
      </c>
      <c r="BK778" s="3">
        <v>11977810.920000002</v>
      </c>
      <c r="BL778" s="3">
        <v>5255530.46</v>
      </c>
      <c r="BM778" s="3">
        <v>7247245.2899999991</v>
      </c>
      <c r="BN778" s="53">
        <v>0.83031812204471067</v>
      </c>
      <c r="BO778" s="54">
        <v>5.4461169999999999E-4</v>
      </c>
      <c r="BP778" s="70">
        <v>13696</v>
      </c>
      <c r="BQ778" s="71"/>
      <c r="BR778" s="70"/>
      <c r="BS778" s="72"/>
      <c r="BT778" s="72"/>
      <c r="BU778" s="70">
        <v>48469457</v>
      </c>
      <c r="BV778" s="70">
        <v>299645</v>
      </c>
      <c r="BW778" s="74">
        <v>27513212</v>
      </c>
      <c r="BX778" s="70">
        <v>76282314</v>
      </c>
    </row>
    <row r="779" spans="1:76" x14ac:dyDescent="0.3">
      <c r="A779" s="73" t="s">
        <v>10</v>
      </c>
      <c r="B779" s="2" t="s">
        <v>72</v>
      </c>
      <c r="C779" s="2" t="s">
        <v>12</v>
      </c>
      <c r="D779" s="2" t="s">
        <v>30</v>
      </c>
      <c r="E779" s="2" t="s">
        <v>15</v>
      </c>
      <c r="F779" s="17" t="str">
        <f>+Tabela1[[#This Row],[WK]]&amp;Tabela1[[#This Row],[PK]]&amp;Tabela1[[#This Row],[GK]]</f>
        <v>120107</v>
      </c>
      <c r="G779" s="2" t="s">
        <v>749</v>
      </c>
      <c r="H779" s="3">
        <v>493884952.95999998</v>
      </c>
      <c r="I779" s="4">
        <v>1.125</v>
      </c>
      <c r="J779" s="3">
        <v>555620572.08000004</v>
      </c>
      <c r="K779" s="4">
        <v>7.0000000000000007E-2</v>
      </c>
      <c r="L779" s="3">
        <v>38893440</v>
      </c>
      <c r="M779" s="3"/>
      <c r="N779" s="5"/>
      <c r="O779" s="3">
        <v>21532957.399999999</v>
      </c>
      <c r="P779" s="4">
        <v>1.125</v>
      </c>
      <c r="Q779" s="3">
        <v>24224577.079999998</v>
      </c>
      <c r="R779" s="4">
        <v>1.6E-2</v>
      </c>
      <c r="S779" s="3">
        <v>387593</v>
      </c>
      <c r="T779" s="3"/>
      <c r="U779" s="5"/>
      <c r="V779" s="3">
        <v>26461970</v>
      </c>
      <c r="W779" s="5"/>
      <c r="X779" s="3">
        <v>43611629</v>
      </c>
      <c r="Y779" s="3">
        <v>8112481</v>
      </c>
      <c r="Z779" s="3">
        <v>572468</v>
      </c>
      <c r="AA779" s="3">
        <v>1953832</v>
      </c>
      <c r="AB779" s="3">
        <v>29760013</v>
      </c>
      <c r="AC779" s="3">
        <v>3212835</v>
      </c>
      <c r="AD779" s="3">
        <v>17149659</v>
      </c>
      <c r="AE779" s="3">
        <v>0</v>
      </c>
      <c r="AF779" s="3">
        <v>38893440</v>
      </c>
      <c r="AG779" s="3">
        <v>387593</v>
      </c>
      <c r="AH779" s="3">
        <v>17149659</v>
      </c>
      <c r="AI779" s="3">
        <v>26461970</v>
      </c>
      <c r="AJ779" s="3">
        <v>-247861</v>
      </c>
      <c r="AK779" s="3">
        <v>-247861</v>
      </c>
      <c r="AL779" s="3">
        <v>2152507</v>
      </c>
      <c r="AM779" s="3">
        <v>-2400368</v>
      </c>
      <c r="AN779" s="3">
        <v>-1190904</v>
      </c>
      <c r="AO779" s="3">
        <v>0</v>
      </c>
      <c r="AP779" s="3">
        <v>1190904</v>
      </c>
      <c r="AQ779" s="3">
        <v>0</v>
      </c>
      <c r="AR779" s="3">
        <f>Tabela1[[#This Row],[Potrzeby finansowe 2027
w tym:]]+Tabela1[[#This Row],[Rozliczenie 2025 potrz. fin.]]</f>
        <v>43611629</v>
      </c>
      <c r="AS779" s="3">
        <v>0</v>
      </c>
      <c r="AT779" s="3">
        <v>0</v>
      </c>
      <c r="AU779" s="3"/>
      <c r="AV779" s="3"/>
      <c r="AW779" s="3"/>
      <c r="AX779" s="3"/>
      <c r="AY779" s="3"/>
      <c r="AZ779" s="3"/>
      <c r="BA779" s="3">
        <v>572468</v>
      </c>
      <c r="BB779" s="3">
        <v>0</v>
      </c>
      <c r="BC779" s="3">
        <v>0</v>
      </c>
      <c r="BD779" s="3">
        <v>5735.58</v>
      </c>
      <c r="BE779" s="3">
        <v>0</v>
      </c>
      <c r="BF779" s="3">
        <v>0</v>
      </c>
      <c r="BG779" s="3">
        <v>1234519</v>
      </c>
      <c r="BH779" s="3">
        <v>11600</v>
      </c>
      <c r="BI779" s="3">
        <v>719313</v>
      </c>
      <c r="BJ779" s="3">
        <v>11053574.630000001</v>
      </c>
      <c r="BK779" s="3">
        <v>6583933.8500000006</v>
      </c>
      <c r="BL779" s="3">
        <v>6280331.75</v>
      </c>
      <c r="BM779" s="3">
        <v>5317899.62</v>
      </c>
      <c r="BN779" s="53">
        <v>0.83444223720656951</v>
      </c>
      <c r="BO779" s="54">
        <v>4.5430589999999999E-4</v>
      </c>
      <c r="BP779" s="70">
        <v>11425</v>
      </c>
      <c r="BQ779" s="71"/>
      <c r="BR779" s="70"/>
      <c r="BS779" s="72"/>
      <c r="BT779" s="72"/>
      <c r="BU779" s="70">
        <v>38893440</v>
      </c>
      <c r="BV779" s="70">
        <v>387593</v>
      </c>
      <c r="BW779" s="74">
        <v>17149659</v>
      </c>
      <c r="BX779" s="70">
        <v>56430692</v>
      </c>
    </row>
    <row r="780" spans="1:76" x14ac:dyDescent="0.3">
      <c r="A780" s="73" t="s">
        <v>10</v>
      </c>
      <c r="B780" s="2" t="s">
        <v>72</v>
      </c>
      <c r="C780" s="2" t="s">
        <v>12</v>
      </c>
      <c r="D780" s="2" t="s">
        <v>54</v>
      </c>
      <c r="E780" s="2" t="s">
        <v>15</v>
      </c>
      <c r="F780" s="17" t="str">
        <f>+Tabela1[[#This Row],[WK]]&amp;Tabela1[[#This Row],[PK]]&amp;Tabela1[[#This Row],[GK]]</f>
        <v>120108</v>
      </c>
      <c r="G780" s="2" t="s">
        <v>750</v>
      </c>
      <c r="H780" s="3">
        <v>235735926.24000001</v>
      </c>
      <c r="I780" s="4">
        <v>1.125</v>
      </c>
      <c r="J780" s="3">
        <v>265202917.02000001</v>
      </c>
      <c r="K780" s="4">
        <v>7.0000000000000007E-2</v>
      </c>
      <c r="L780" s="3">
        <v>18564204</v>
      </c>
      <c r="M780" s="3"/>
      <c r="N780" s="5"/>
      <c r="O780" s="3">
        <v>4267657.45</v>
      </c>
      <c r="P780" s="4">
        <v>1.125</v>
      </c>
      <c r="Q780" s="3">
        <v>4801114.63</v>
      </c>
      <c r="R780" s="4">
        <v>1.6E-2</v>
      </c>
      <c r="S780" s="3">
        <v>76818</v>
      </c>
      <c r="T780" s="3"/>
      <c r="U780" s="5"/>
      <c r="V780" s="3">
        <v>10432457</v>
      </c>
      <c r="W780" s="5"/>
      <c r="X780" s="3">
        <v>31630881</v>
      </c>
      <c r="Y780" s="3">
        <v>6508004</v>
      </c>
      <c r="Z780" s="3">
        <v>368712</v>
      </c>
      <c r="AA780" s="3">
        <v>1296643</v>
      </c>
      <c r="AB780" s="3">
        <v>23457522</v>
      </c>
      <c r="AC780" s="3">
        <v>0</v>
      </c>
      <c r="AD780" s="3">
        <v>21436722</v>
      </c>
      <c r="AE780" s="3">
        <v>0</v>
      </c>
      <c r="AF780" s="3">
        <v>18564204</v>
      </c>
      <c r="AG780" s="3">
        <v>76818</v>
      </c>
      <c r="AH780" s="3">
        <v>21436722</v>
      </c>
      <c r="AI780" s="3">
        <v>10432457</v>
      </c>
      <c r="AJ780" s="3">
        <v>1308177</v>
      </c>
      <c r="AK780" s="3">
        <v>1546475</v>
      </c>
      <c r="AL780" s="3">
        <v>855857</v>
      </c>
      <c r="AM780" s="3">
        <v>690618</v>
      </c>
      <c r="AN780" s="3">
        <v>238298</v>
      </c>
      <c r="AO780" s="3">
        <v>0</v>
      </c>
      <c r="AP780" s="3">
        <v>0</v>
      </c>
      <c r="AQ780" s="3">
        <v>238298</v>
      </c>
      <c r="AR780" s="3">
        <f>Tabela1[[#This Row],[Potrzeby finansowe 2027
w tym:]]+Tabela1[[#This Row],[Rozliczenie 2025 potrz. fin.]]</f>
        <v>31869179</v>
      </c>
      <c r="AS780" s="3">
        <v>0</v>
      </c>
      <c r="AT780" s="3">
        <v>0</v>
      </c>
      <c r="AU780" s="3"/>
      <c r="AV780" s="3"/>
      <c r="AW780" s="3"/>
      <c r="AX780" s="3"/>
      <c r="AY780" s="3"/>
      <c r="AZ780" s="3"/>
      <c r="BA780" s="3">
        <v>368712</v>
      </c>
      <c r="BB780" s="3">
        <v>0</v>
      </c>
      <c r="BC780" s="3">
        <v>63.94</v>
      </c>
      <c r="BD780" s="3">
        <v>3481.01</v>
      </c>
      <c r="BE780" s="3">
        <v>0</v>
      </c>
      <c r="BF780" s="3">
        <v>0</v>
      </c>
      <c r="BG780" s="3">
        <v>607787</v>
      </c>
      <c r="BH780" s="3">
        <v>5711</v>
      </c>
      <c r="BI780" s="3">
        <v>688856</v>
      </c>
      <c r="BJ780" s="3">
        <v>10585533.4925</v>
      </c>
      <c r="BK780" s="3">
        <v>6291111.1500000004</v>
      </c>
      <c r="BL780" s="3">
        <v>1747162.68</v>
      </c>
      <c r="BM780" s="3">
        <v>13683364.01</v>
      </c>
      <c r="BN780" s="53">
        <v>0.74891954151627926</v>
      </c>
      <c r="BO780" s="54">
        <v>2.286968E-4</v>
      </c>
      <c r="BP780" s="70">
        <v>5751</v>
      </c>
      <c r="BQ780" s="71"/>
      <c r="BR780" s="70"/>
      <c r="BS780" s="72"/>
      <c r="BT780" s="72"/>
      <c r="BU780" s="70">
        <v>18564204</v>
      </c>
      <c r="BV780" s="70">
        <v>76818</v>
      </c>
      <c r="BW780" s="74">
        <v>21436722</v>
      </c>
      <c r="BX780" s="70">
        <v>40077744</v>
      </c>
    </row>
    <row r="781" spans="1:76" x14ac:dyDescent="0.3">
      <c r="A781" s="73" t="s">
        <v>10</v>
      </c>
      <c r="B781" s="2" t="s">
        <v>72</v>
      </c>
      <c r="C781" s="2" t="s">
        <v>12</v>
      </c>
      <c r="D781" s="2" t="s">
        <v>56</v>
      </c>
      <c r="E781" s="2" t="s">
        <v>15</v>
      </c>
      <c r="F781" s="17" t="str">
        <f>+Tabela1[[#This Row],[WK]]&amp;Tabela1[[#This Row],[PK]]&amp;Tabela1[[#This Row],[GK]]</f>
        <v>120109</v>
      </c>
      <c r="G781" s="2" t="s">
        <v>751</v>
      </c>
      <c r="H781" s="3">
        <v>217530243.88999999</v>
      </c>
      <c r="I781" s="4">
        <v>1.125</v>
      </c>
      <c r="J781" s="3">
        <v>244721524.38</v>
      </c>
      <c r="K781" s="4">
        <v>7.0000000000000007E-2</v>
      </c>
      <c r="L781" s="3">
        <v>17130507</v>
      </c>
      <c r="M781" s="3"/>
      <c r="N781" s="5"/>
      <c r="O781" s="3">
        <v>3810996.4100000006</v>
      </c>
      <c r="P781" s="4">
        <v>1.125</v>
      </c>
      <c r="Q781" s="3">
        <v>4287370.96</v>
      </c>
      <c r="R781" s="4">
        <v>1.6E-2</v>
      </c>
      <c r="S781" s="3">
        <v>68598</v>
      </c>
      <c r="T781" s="3"/>
      <c r="U781" s="5"/>
      <c r="V781" s="3">
        <v>11422836</v>
      </c>
      <c r="W781" s="5"/>
      <c r="X781" s="3">
        <v>33384199</v>
      </c>
      <c r="Y781" s="3">
        <v>8636064</v>
      </c>
      <c r="Z781" s="3">
        <v>61467</v>
      </c>
      <c r="AA781" s="3">
        <v>945368</v>
      </c>
      <c r="AB781" s="3">
        <v>23741300</v>
      </c>
      <c r="AC781" s="3">
        <v>0</v>
      </c>
      <c r="AD781" s="3">
        <v>21600976</v>
      </c>
      <c r="AE781" s="3">
        <v>0</v>
      </c>
      <c r="AF781" s="3">
        <v>17130507</v>
      </c>
      <c r="AG781" s="3">
        <v>68598</v>
      </c>
      <c r="AH781" s="3">
        <v>21600976</v>
      </c>
      <c r="AI781" s="3">
        <v>11422836</v>
      </c>
      <c r="AJ781" s="3">
        <v>1151397</v>
      </c>
      <c r="AK781" s="3">
        <v>791010</v>
      </c>
      <c r="AL781" s="3">
        <v>979992</v>
      </c>
      <c r="AM781" s="3">
        <v>-188982</v>
      </c>
      <c r="AN781" s="3">
        <v>-360387</v>
      </c>
      <c r="AO781" s="3">
        <v>0</v>
      </c>
      <c r="AP781" s="3">
        <v>0</v>
      </c>
      <c r="AQ781" s="3">
        <v>-360387</v>
      </c>
      <c r="AR781" s="3">
        <f>Tabela1[[#This Row],[Potrzeby finansowe 2027
w tym:]]+Tabela1[[#This Row],[Rozliczenie 2025 potrz. fin.]]</f>
        <v>33023812</v>
      </c>
      <c r="AS781" s="3">
        <v>0</v>
      </c>
      <c r="AT781" s="3">
        <v>0</v>
      </c>
      <c r="AU781" s="3"/>
      <c r="AV781" s="3"/>
      <c r="AW781" s="3"/>
      <c r="AX781" s="3"/>
      <c r="AY781" s="3"/>
      <c r="AZ781" s="3"/>
      <c r="BA781" s="3">
        <v>61467</v>
      </c>
      <c r="BB781" s="3">
        <v>0</v>
      </c>
      <c r="BC781" s="3">
        <v>0</v>
      </c>
      <c r="BD781" s="3">
        <v>615.84</v>
      </c>
      <c r="BE781" s="3">
        <v>0</v>
      </c>
      <c r="BF781" s="3">
        <v>0</v>
      </c>
      <c r="BG781" s="3">
        <v>589483</v>
      </c>
      <c r="BH781" s="3">
        <v>5539</v>
      </c>
      <c r="BI781" s="3">
        <v>355885</v>
      </c>
      <c r="BJ781" s="3">
        <v>5468829.4250000007</v>
      </c>
      <c r="BK781" s="3">
        <v>2778357.74</v>
      </c>
      <c r="BL781" s="3">
        <v>1421382.41</v>
      </c>
      <c r="BM781" s="3">
        <v>7919121.9199999999</v>
      </c>
      <c r="BN781" s="53">
        <v>0.68331421430103623</v>
      </c>
      <c r="BO781" s="54">
        <v>2.3151899999999999E-4</v>
      </c>
      <c r="BP781" s="70">
        <v>5822</v>
      </c>
      <c r="BQ781" s="71"/>
      <c r="BR781" s="70"/>
      <c r="BS781" s="72"/>
      <c r="BT781" s="72"/>
      <c r="BU781" s="70">
        <v>17130507</v>
      </c>
      <c r="BV781" s="70">
        <v>68598</v>
      </c>
      <c r="BW781" s="74">
        <v>21600976</v>
      </c>
      <c r="BX781" s="70">
        <v>38800081</v>
      </c>
    </row>
    <row r="782" spans="1:76" x14ac:dyDescent="0.3">
      <c r="A782" s="73" t="s">
        <v>10</v>
      </c>
      <c r="B782" s="2" t="s">
        <v>72</v>
      </c>
      <c r="C782" s="2" t="s">
        <v>11</v>
      </c>
      <c r="D782" s="2" t="s">
        <v>12</v>
      </c>
      <c r="E782" s="2" t="s">
        <v>15</v>
      </c>
      <c r="F782" s="17" t="str">
        <f>+Tabela1[[#This Row],[WK]]&amp;Tabela1[[#This Row],[PK]]&amp;Tabela1[[#This Row],[GK]]</f>
        <v>120201</v>
      </c>
      <c r="G782" s="2" t="s">
        <v>752</v>
      </c>
      <c r="H782" s="3">
        <v>268229102.12</v>
      </c>
      <c r="I782" s="4">
        <v>1.125</v>
      </c>
      <c r="J782" s="3">
        <v>301757739.88999999</v>
      </c>
      <c r="K782" s="4">
        <v>7.0000000000000007E-2</v>
      </c>
      <c r="L782" s="3">
        <v>21123042</v>
      </c>
      <c r="M782" s="3"/>
      <c r="N782" s="5"/>
      <c r="O782" s="3">
        <v>10220126.83</v>
      </c>
      <c r="P782" s="4">
        <v>1.125</v>
      </c>
      <c r="Q782" s="3">
        <v>11497642.68</v>
      </c>
      <c r="R782" s="4">
        <v>1.6E-2</v>
      </c>
      <c r="S782" s="3">
        <v>183962</v>
      </c>
      <c r="T782" s="3"/>
      <c r="U782" s="5"/>
      <c r="V782" s="3">
        <v>14700143</v>
      </c>
      <c r="W782" s="5"/>
      <c r="X782" s="3">
        <v>30446198</v>
      </c>
      <c r="Y782" s="3">
        <v>6648271</v>
      </c>
      <c r="Z782" s="3">
        <v>701013</v>
      </c>
      <c r="AA782" s="3">
        <v>1569238</v>
      </c>
      <c r="AB782" s="3">
        <v>16306398</v>
      </c>
      <c r="AC782" s="3">
        <v>5221278</v>
      </c>
      <c r="AD782" s="3">
        <v>15746055</v>
      </c>
      <c r="AE782" s="3">
        <v>0</v>
      </c>
      <c r="AF782" s="3">
        <v>21123042</v>
      </c>
      <c r="AG782" s="3">
        <v>183962</v>
      </c>
      <c r="AH782" s="3">
        <v>15746055</v>
      </c>
      <c r="AI782" s="3">
        <v>14700143</v>
      </c>
      <c r="AJ782" s="3">
        <v>1613711</v>
      </c>
      <c r="AK782" s="3">
        <v>1613711</v>
      </c>
      <c r="AL782" s="3">
        <v>694101</v>
      </c>
      <c r="AM782" s="3">
        <v>919610</v>
      </c>
      <c r="AN782" s="3">
        <v>372337</v>
      </c>
      <c r="AO782" s="3">
        <v>0</v>
      </c>
      <c r="AP782" s="3">
        <v>-372337</v>
      </c>
      <c r="AQ782" s="3">
        <v>0</v>
      </c>
      <c r="AR782" s="3">
        <f>Tabela1[[#This Row],[Potrzeby finansowe 2027
w tym:]]+Tabela1[[#This Row],[Rozliczenie 2025 potrz. fin.]]</f>
        <v>30446198</v>
      </c>
      <c r="AS782" s="3">
        <v>0</v>
      </c>
      <c r="AT782" s="3">
        <v>0</v>
      </c>
      <c r="AU782" s="3"/>
      <c r="AV782" s="3"/>
      <c r="AW782" s="3"/>
      <c r="AX782" s="3"/>
      <c r="AY782" s="3"/>
      <c r="AZ782" s="3"/>
      <c r="BA782" s="3">
        <v>701013</v>
      </c>
      <c r="BB782" s="3">
        <v>0</v>
      </c>
      <c r="BC782" s="3">
        <v>0</v>
      </c>
      <c r="BD782" s="3">
        <v>7023.47</v>
      </c>
      <c r="BE782" s="3">
        <v>0</v>
      </c>
      <c r="BF782" s="3">
        <v>0</v>
      </c>
      <c r="BG782" s="3">
        <v>857459</v>
      </c>
      <c r="BH782" s="3">
        <v>8057</v>
      </c>
      <c r="BI782" s="3">
        <v>711779</v>
      </c>
      <c r="BJ782" s="3">
        <v>10937792.3925</v>
      </c>
      <c r="BK782" s="3">
        <v>7412107.7799999993</v>
      </c>
      <c r="BL782" s="3">
        <v>888654.63</v>
      </c>
      <c r="BM782" s="3">
        <v>12325429.189999999</v>
      </c>
      <c r="BN782" s="53">
        <v>0.7909123975266501</v>
      </c>
      <c r="BO782" s="54">
        <v>2.9162509999999998E-4</v>
      </c>
      <c r="BP782" s="70">
        <v>7334</v>
      </c>
      <c r="BQ782" s="71"/>
      <c r="BR782" s="70"/>
      <c r="BS782" s="72"/>
      <c r="BT782" s="72"/>
      <c r="BU782" s="70">
        <v>21123042</v>
      </c>
      <c r="BV782" s="70">
        <v>183962</v>
      </c>
      <c r="BW782" s="74">
        <v>15746055</v>
      </c>
      <c r="BX782" s="70">
        <v>37053059</v>
      </c>
    </row>
    <row r="783" spans="1:76" x14ac:dyDescent="0.3">
      <c r="A783" s="73" t="s">
        <v>10</v>
      </c>
      <c r="B783" s="2" t="s">
        <v>72</v>
      </c>
      <c r="C783" s="2" t="s">
        <v>11</v>
      </c>
      <c r="D783" s="2" t="s">
        <v>11</v>
      </c>
      <c r="E783" s="2" t="s">
        <v>19</v>
      </c>
      <c r="F783" s="17" t="str">
        <f>+Tabela1[[#This Row],[WK]]&amp;Tabela1[[#This Row],[PK]]&amp;Tabela1[[#This Row],[GK]]</f>
        <v>120202</v>
      </c>
      <c r="G783" s="2" t="s">
        <v>753</v>
      </c>
      <c r="H783" s="3">
        <v>1643226744.01</v>
      </c>
      <c r="I783" s="4">
        <v>1.125</v>
      </c>
      <c r="J783" s="3">
        <v>1848630087.01</v>
      </c>
      <c r="K783" s="4">
        <v>7.0000000000000007E-2</v>
      </c>
      <c r="L783" s="3">
        <v>129404106</v>
      </c>
      <c r="M783" s="3"/>
      <c r="N783" s="5"/>
      <c r="O783" s="3">
        <v>407002573.56999999</v>
      </c>
      <c r="P783" s="4">
        <v>1.125</v>
      </c>
      <c r="Q783" s="3">
        <v>457877895.26999998</v>
      </c>
      <c r="R783" s="4">
        <v>1.6E-2</v>
      </c>
      <c r="S783" s="3">
        <v>7326046</v>
      </c>
      <c r="T783" s="3"/>
      <c r="U783" s="5"/>
      <c r="V783" s="3">
        <v>76268696</v>
      </c>
      <c r="W783" s="5"/>
      <c r="X783" s="3">
        <v>90841289</v>
      </c>
      <c r="Y783" s="3">
        <v>1469402</v>
      </c>
      <c r="Z783" s="3">
        <v>735721</v>
      </c>
      <c r="AA783" s="3">
        <v>4822143</v>
      </c>
      <c r="AB783" s="3">
        <v>74627792</v>
      </c>
      <c r="AC783" s="3">
        <v>9186231</v>
      </c>
      <c r="AD783" s="3">
        <v>14572593</v>
      </c>
      <c r="AE783" s="3">
        <v>0</v>
      </c>
      <c r="AF783" s="3">
        <v>129404106</v>
      </c>
      <c r="AG783" s="3">
        <v>7326046</v>
      </c>
      <c r="AH783" s="3">
        <v>14572593</v>
      </c>
      <c r="AI783" s="3">
        <v>76268696</v>
      </c>
      <c r="AJ783" s="3">
        <v>2795753</v>
      </c>
      <c r="AK783" s="3">
        <v>2795753</v>
      </c>
      <c r="AL783" s="3">
        <v>3180034</v>
      </c>
      <c r="AM783" s="3">
        <v>-384281</v>
      </c>
      <c r="AN783" s="3">
        <v>-495728</v>
      </c>
      <c r="AO783" s="3">
        <v>0</v>
      </c>
      <c r="AP783" s="3">
        <v>495728</v>
      </c>
      <c r="AQ783" s="3">
        <v>0</v>
      </c>
      <c r="AR783" s="3">
        <f>Tabela1[[#This Row],[Potrzeby finansowe 2027
w tym:]]+Tabela1[[#This Row],[Rozliczenie 2025 potrz. fin.]]</f>
        <v>90841289</v>
      </c>
      <c r="AS783" s="3">
        <v>0</v>
      </c>
      <c r="AT783" s="3">
        <v>0</v>
      </c>
      <c r="AU783" s="3"/>
      <c r="AV783" s="3"/>
      <c r="AW783" s="3"/>
      <c r="AX783" s="3"/>
      <c r="AY783" s="3"/>
      <c r="AZ783" s="3"/>
      <c r="BA783" s="3">
        <v>735721</v>
      </c>
      <c r="BB783" s="3">
        <v>0</v>
      </c>
      <c r="BC783" s="3">
        <v>0</v>
      </c>
      <c r="BD783" s="3">
        <v>7371.22</v>
      </c>
      <c r="BE783" s="3">
        <v>0</v>
      </c>
      <c r="BF783" s="3">
        <v>0</v>
      </c>
      <c r="BG783" s="3">
        <v>3737611</v>
      </c>
      <c r="BH783" s="3">
        <v>35120</v>
      </c>
      <c r="BI783" s="3">
        <v>1084532</v>
      </c>
      <c r="BJ783" s="3">
        <v>16665825.144999998</v>
      </c>
      <c r="BK783" s="3">
        <v>11398754.959999999</v>
      </c>
      <c r="BL783" s="3">
        <v>3049952.92</v>
      </c>
      <c r="BM783" s="3">
        <v>14968374.9</v>
      </c>
      <c r="BN783" s="53">
        <v>0.98978763884614307</v>
      </c>
      <c r="BO783" s="54">
        <v>1.3339814000000001E-3</v>
      </c>
      <c r="BP783" s="70">
        <v>33548</v>
      </c>
      <c r="BQ783" s="71"/>
      <c r="BR783" s="70"/>
      <c r="BS783" s="72"/>
      <c r="BT783" s="72"/>
      <c r="BU783" s="70">
        <v>129404106</v>
      </c>
      <c r="BV783" s="70">
        <v>7326046</v>
      </c>
      <c r="BW783" s="74">
        <v>14572593</v>
      </c>
      <c r="BX783" s="70">
        <v>151302745</v>
      </c>
    </row>
    <row r="784" spans="1:76" x14ac:dyDescent="0.3">
      <c r="A784" s="73" t="s">
        <v>10</v>
      </c>
      <c r="B784" s="2" t="s">
        <v>72</v>
      </c>
      <c r="C784" s="2" t="s">
        <v>11</v>
      </c>
      <c r="D784" s="2" t="s">
        <v>16</v>
      </c>
      <c r="E784" s="2" t="s">
        <v>19</v>
      </c>
      <c r="F784" s="17" t="str">
        <f>+Tabela1[[#This Row],[WK]]&amp;Tabela1[[#This Row],[PK]]&amp;Tabela1[[#This Row],[GK]]</f>
        <v>120203</v>
      </c>
      <c r="G784" s="2" t="s">
        <v>754</v>
      </c>
      <c r="H784" s="3">
        <v>346762165.08999997</v>
      </c>
      <c r="I784" s="4">
        <v>1.125</v>
      </c>
      <c r="J784" s="3">
        <v>390107435.73000002</v>
      </c>
      <c r="K784" s="4">
        <v>7.0000000000000007E-2</v>
      </c>
      <c r="L784" s="3">
        <v>27307521</v>
      </c>
      <c r="M784" s="3"/>
      <c r="N784" s="5"/>
      <c r="O784" s="3">
        <v>12333301.24</v>
      </c>
      <c r="P784" s="4">
        <v>1.125</v>
      </c>
      <c r="Q784" s="3">
        <v>13874963.9</v>
      </c>
      <c r="R784" s="4">
        <v>1.6E-2</v>
      </c>
      <c r="S784" s="3">
        <v>221999</v>
      </c>
      <c r="T784" s="3"/>
      <c r="U784" s="5"/>
      <c r="V784" s="3">
        <v>17825027</v>
      </c>
      <c r="W784" s="5"/>
      <c r="X784" s="3">
        <v>54745284</v>
      </c>
      <c r="Y784" s="3">
        <v>14724503</v>
      </c>
      <c r="Z784" s="3">
        <v>662069</v>
      </c>
      <c r="AA784" s="3">
        <v>1463708</v>
      </c>
      <c r="AB784" s="3">
        <v>37895004</v>
      </c>
      <c r="AC784" s="3">
        <v>0</v>
      </c>
      <c r="AD784" s="3">
        <v>38402263</v>
      </c>
      <c r="AE784" s="3">
        <v>0</v>
      </c>
      <c r="AF784" s="3">
        <v>27307521</v>
      </c>
      <c r="AG784" s="3">
        <v>221999</v>
      </c>
      <c r="AH784" s="3">
        <v>38402263</v>
      </c>
      <c r="AI784" s="3">
        <v>17825027</v>
      </c>
      <c r="AJ784" s="3">
        <v>-436454</v>
      </c>
      <c r="AK784" s="3">
        <v>1045552</v>
      </c>
      <c r="AL784" s="3">
        <v>1223488</v>
      </c>
      <c r="AM784" s="3">
        <v>-177936</v>
      </c>
      <c r="AN784" s="3">
        <v>1482006</v>
      </c>
      <c r="AO784" s="3">
        <v>0</v>
      </c>
      <c r="AP784" s="3">
        <v>0</v>
      </c>
      <c r="AQ784" s="3">
        <v>1482006</v>
      </c>
      <c r="AR784" s="3">
        <f>Tabela1[[#This Row],[Potrzeby finansowe 2027
w tym:]]+Tabela1[[#This Row],[Rozliczenie 2025 potrz. fin.]]</f>
        <v>56227290</v>
      </c>
      <c r="AS784" s="3">
        <v>0</v>
      </c>
      <c r="AT784" s="3">
        <v>0</v>
      </c>
      <c r="AU784" s="3"/>
      <c r="AV784" s="3"/>
      <c r="AW784" s="3"/>
      <c r="AX784" s="3"/>
      <c r="AY784" s="3"/>
      <c r="AZ784" s="3"/>
      <c r="BA784" s="3">
        <v>662069</v>
      </c>
      <c r="BB784" s="3">
        <v>0</v>
      </c>
      <c r="BC784" s="3">
        <v>5.6</v>
      </c>
      <c r="BD784" s="3">
        <v>6614.63</v>
      </c>
      <c r="BE784" s="3">
        <v>0</v>
      </c>
      <c r="BF784" s="3">
        <v>0</v>
      </c>
      <c r="BG784" s="3">
        <v>1020394</v>
      </c>
      <c r="BH784" s="3">
        <v>9588</v>
      </c>
      <c r="BI784" s="3">
        <v>443314</v>
      </c>
      <c r="BJ784" s="3">
        <v>6812331.3525</v>
      </c>
      <c r="BK784" s="3">
        <v>5395999.3999999994</v>
      </c>
      <c r="BL784" s="3">
        <v>1234721.97</v>
      </c>
      <c r="BM784" s="3">
        <v>3195883.87</v>
      </c>
      <c r="BN784" s="53">
        <v>0.68722941906120893</v>
      </c>
      <c r="BO784" s="54">
        <v>4.004074E-4</v>
      </c>
      <c r="BP784" s="70">
        <v>10069</v>
      </c>
      <c r="BQ784" s="71"/>
      <c r="BR784" s="70"/>
      <c r="BS784" s="72"/>
      <c r="BT784" s="72"/>
      <c r="BU784" s="70">
        <v>27307521</v>
      </c>
      <c r="BV784" s="70">
        <v>221999</v>
      </c>
      <c r="BW784" s="74">
        <v>38402263</v>
      </c>
      <c r="BX784" s="70">
        <v>65931783</v>
      </c>
    </row>
    <row r="785" spans="1:76" x14ac:dyDescent="0.3">
      <c r="A785" s="73" t="s">
        <v>10</v>
      </c>
      <c r="B785" s="2" t="s">
        <v>72</v>
      </c>
      <c r="C785" s="2" t="s">
        <v>11</v>
      </c>
      <c r="D785" s="2" t="s">
        <v>18</v>
      </c>
      <c r="E785" s="2" t="s">
        <v>15</v>
      </c>
      <c r="F785" s="17" t="str">
        <f>+Tabela1[[#This Row],[WK]]&amp;Tabela1[[#This Row],[PK]]&amp;Tabela1[[#This Row],[GK]]</f>
        <v>120204</v>
      </c>
      <c r="G785" s="2" t="s">
        <v>755</v>
      </c>
      <c r="H785" s="3">
        <v>561490990.09000003</v>
      </c>
      <c r="I785" s="4">
        <v>1.125</v>
      </c>
      <c r="J785" s="3">
        <v>631677363.85000002</v>
      </c>
      <c r="K785" s="4">
        <v>7.0000000000000007E-2</v>
      </c>
      <c r="L785" s="3">
        <v>44217415</v>
      </c>
      <c r="M785" s="3"/>
      <c r="N785" s="5"/>
      <c r="O785" s="3">
        <v>17018911.689999998</v>
      </c>
      <c r="P785" s="4">
        <v>1.125</v>
      </c>
      <c r="Q785" s="3">
        <v>19146275.649999999</v>
      </c>
      <c r="R785" s="4">
        <v>1.6E-2</v>
      </c>
      <c r="S785" s="3">
        <v>306340</v>
      </c>
      <c r="T785" s="3"/>
      <c r="U785" s="5"/>
      <c r="V785" s="3">
        <v>29731746</v>
      </c>
      <c r="W785" s="5"/>
      <c r="X785" s="3">
        <v>56054462</v>
      </c>
      <c r="Y785" s="3">
        <v>14855253</v>
      </c>
      <c r="Z785" s="3">
        <v>548378</v>
      </c>
      <c r="AA785" s="3">
        <v>2081846</v>
      </c>
      <c r="AB785" s="3">
        <v>34678126</v>
      </c>
      <c r="AC785" s="3">
        <v>3890859</v>
      </c>
      <c r="AD785" s="3">
        <v>26322715</v>
      </c>
      <c r="AE785" s="3">
        <v>0</v>
      </c>
      <c r="AF785" s="3">
        <v>44217415</v>
      </c>
      <c r="AG785" s="3">
        <v>306340</v>
      </c>
      <c r="AH785" s="3">
        <v>26322715</v>
      </c>
      <c r="AI785" s="3">
        <v>29731746</v>
      </c>
      <c r="AJ785" s="3">
        <v>190905</v>
      </c>
      <c r="AK785" s="3">
        <v>190905</v>
      </c>
      <c r="AL785" s="3">
        <v>2417472</v>
      </c>
      <c r="AM785" s="3">
        <v>-2226567</v>
      </c>
      <c r="AN785" s="3">
        <v>-184931</v>
      </c>
      <c r="AO785" s="3">
        <v>0</v>
      </c>
      <c r="AP785" s="3">
        <v>184931</v>
      </c>
      <c r="AQ785" s="3">
        <v>0</v>
      </c>
      <c r="AR785" s="3">
        <f>Tabela1[[#This Row],[Potrzeby finansowe 2027
w tym:]]+Tabela1[[#This Row],[Rozliczenie 2025 potrz. fin.]]</f>
        <v>56054462</v>
      </c>
      <c r="AS785" s="3">
        <v>0</v>
      </c>
      <c r="AT785" s="3">
        <v>0</v>
      </c>
      <c r="AU785" s="3"/>
      <c r="AV785" s="3"/>
      <c r="AW785" s="3"/>
      <c r="AX785" s="3"/>
      <c r="AY785" s="3"/>
      <c r="AZ785" s="3"/>
      <c r="BA785" s="3">
        <v>548378</v>
      </c>
      <c r="BB785" s="3">
        <v>0</v>
      </c>
      <c r="BC785" s="3">
        <v>0</v>
      </c>
      <c r="BD785" s="3">
        <v>5494.22</v>
      </c>
      <c r="BE785" s="3">
        <v>0</v>
      </c>
      <c r="BF785" s="3">
        <v>0</v>
      </c>
      <c r="BG785" s="3">
        <v>1538678</v>
      </c>
      <c r="BH785" s="3">
        <v>14458</v>
      </c>
      <c r="BI785" s="3">
        <v>543168</v>
      </c>
      <c r="BJ785" s="3">
        <v>8346770.6924999999</v>
      </c>
      <c r="BK785" s="3">
        <v>3817975.66</v>
      </c>
      <c r="BL785" s="3">
        <v>3614046.59</v>
      </c>
      <c r="BM785" s="3">
        <v>10887086.949999999</v>
      </c>
      <c r="BN785" s="53">
        <v>0.75865439318056771</v>
      </c>
      <c r="BO785" s="54">
        <v>5.4725360000000003E-4</v>
      </c>
      <c r="BP785" s="70">
        <v>13762</v>
      </c>
      <c r="BQ785" s="71"/>
      <c r="BR785" s="70"/>
      <c r="BS785" s="72"/>
      <c r="BT785" s="72"/>
      <c r="BU785" s="70">
        <v>44217415</v>
      </c>
      <c r="BV785" s="70">
        <v>306340</v>
      </c>
      <c r="BW785" s="74">
        <v>26322715</v>
      </c>
      <c r="BX785" s="70">
        <v>70846470</v>
      </c>
    </row>
    <row r="786" spans="1:76" x14ac:dyDescent="0.3">
      <c r="A786" s="73" t="s">
        <v>10</v>
      </c>
      <c r="B786" s="2" t="s">
        <v>72</v>
      </c>
      <c r="C786" s="2" t="s">
        <v>11</v>
      </c>
      <c r="D786" s="2" t="s">
        <v>21</v>
      </c>
      <c r="E786" s="2" t="s">
        <v>15</v>
      </c>
      <c r="F786" s="17" t="str">
        <f>+Tabela1[[#This Row],[WK]]&amp;Tabela1[[#This Row],[PK]]&amp;Tabela1[[#This Row],[GK]]</f>
        <v>120205</v>
      </c>
      <c r="G786" s="2" t="s">
        <v>756</v>
      </c>
      <c r="H786" s="3">
        <v>288069920.76999998</v>
      </c>
      <c r="I786" s="4">
        <v>1.125</v>
      </c>
      <c r="J786" s="3">
        <v>324078660.87</v>
      </c>
      <c r="K786" s="4">
        <v>7.0000000000000007E-2</v>
      </c>
      <c r="L786" s="3">
        <v>22685506</v>
      </c>
      <c r="M786" s="3"/>
      <c r="N786" s="5"/>
      <c r="O786" s="3">
        <v>8113022.7800000003</v>
      </c>
      <c r="P786" s="4">
        <v>1.125</v>
      </c>
      <c r="Q786" s="3">
        <v>9127150.6300000008</v>
      </c>
      <c r="R786" s="4">
        <v>1.6E-2</v>
      </c>
      <c r="S786" s="3">
        <v>146034</v>
      </c>
      <c r="T786" s="3"/>
      <c r="U786" s="5"/>
      <c r="V786" s="3">
        <v>15776330</v>
      </c>
      <c r="W786" s="5"/>
      <c r="X786" s="3">
        <v>37032095</v>
      </c>
      <c r="Y786" s="3">
        <v>10090882</v>
      </c>
      <c r="Z786" s="3">
        <v>548258</v>
      </c>
      <c r="AA786" s="3">
        <v>1534815</v>
      </c>
      <c r="AB786" s="3">
        <v>24661371</v>
      </c>
      <c r="AC786" s="3">
        <v>196769</v>
      </c>
      <c r="AD786" s="3">
        <v>21867621</v>
      </c>
      <c r="AE786" s="3">
        <v>0</v>
      </c>
      <c r="AF786" s="3">
        <v>22685506</v>
      </c>
      <c r="AG786" s="3">
        <v>146034</v>
      </c>
      <c r="AH786" s="3">
        <v>21867621</v>
      </c>
      <c r="AI786" s="3">
        <v>15776330</v>
      </c>
      <c r="AJ786" s="3">
        <v>-142311</v>
      </c>
      <c r="AK786" s="3">
        <v>469545</v>
      </c>
      <c r="AL786" s="3">
        <v>1371658</v>
      </c>
      <c r="AM786" s="3">
        <v>-902113</v>
      </c>
      <c r="AN786" s="3">
        <v>611856</v>
      </c>
      <c r="AO786" s="3">
        <v>0</v>
      </c>
      <c r="AP786" s="3">
        <v>0</v>
      </c>
      <c r="AQ786" s="3">
        <v>611856</v>
      </c>
      <c r="AR786" s="3">
        <f>Tabela1[[#This Row],[Potrzeby finansowe 2027
w tym:]]+Tabela1[[#This Row],[Rozliczenie 2025 potrz. fin.]]</f>
        <v>37643951</v>
      </c>
      <c r="AS786" s="3">
        <v>0</v>
      </c>
      <c r="AT786" s="3">
        <v>0</v>
      </c>
      <c r="AU786" s="3"/>
      <c r="AV786" s="3"/>
      <c r="AW786" s="3"/>
      <c r="AX786" s="3"/>
      <c r="AY786" s="3"/>
      <c r="AZ786" s="3"/>
      <c r="BA786" s="3">
        <v>548258</v>
      </c>
      <c r="BB786" s="3">
        <v>0</v>
      </c>
      <c r="BC786" s="3">
        <v>0</v>
      </c>
      <c r="BD786" s="3">
        <v>5493.02</v>
      </c>
      <c r="BE786" s="3">
        <v>0</v>
      </c>
      <c r="BF786" s="3">
        <v>0</v>
      </c>
      <c r="BG786" s="3">
        <v>859374</v>
      </c>
      <c r="BH786" s="3">
        <v>8075</v>
      </c>
      <c r="BI786" s="3">
        <v>675441</v>
      </c>
      <c r="BJ786" s="3">
        <v>10379397.202500001</v>
      </c>
      <c r="BK786" s="3">
        <v>4903278.0000000009</v>
      </c>
      <c r="BL786" s="3">
        <v>7448702.3799999999</v>
      </c>
      <c r="BM786" s="3">
        <v>7007072.0499999998</v>
      </c>
      <c r="BN786" s="53">
        <v>0.72410210495882421</v>
      </c>
      <c r="BO786" s="54">
        <v>3.1727159999999998E-4</v>
      </c>
      <c r="BP786" s="70">
        <v>7979</v>
      </c>
      <c r="BQ786" s="71"/>
      <c r="BR786" s="70"/>
      <c r="BS786" s="72"/>
      <c r="BT786" s="72"/>
      <c r="BU786" s="70">
        <v>22685506</v>
      </c>
      <c r="BV786" s="70">
        <v>146034</v>
      </c>
      <c r="BW786" s="74">
        <v>21867621</v>
      </c>
      <c r="BX786" s="70">
        <v>44699161</v>
      </c>
    </row>
    <row r="787" spans="1:76" x14ac:dyDescent="0.3">
      <c r="A787" s="73" t="s">
        <v>10</v>
      </c>
      <c r="B787" s="2" t="s">
        <v>72</v>
      </c>
      <c r="C787" s="2" t="s">
        <v>11</v>
      </c>
      <c r="D787" s="2" t="s">
        <v>23</v>
      </c>
      <c r="E787" s="2" t="s">
        <v>15</v>
      </c>
      <c r="F787" s="17" t="str">
        <f>+Tabela1[[#This Row],[WK]]&amp;Tabela1[[#This Row],[PK]]&amp;Tabela1[[#This Row],[GK]]</f>
        <v>120206</v>
      </c>
      <c r="G787" s="2" t="s">
        <v>757</v>
      </c>
      <c r="H787" s="3">
        <v>244997473.34</v>
      </c>
      <c r="I787" s="4">
        <v>1.125</v>
      </c>
      <c r="J787" s="3">
        <v>275622157.50999999</v>
      </c>
      <c r="K787" s="4">
        <v>7.0000000000000007E-2</v>
      </c>
      <c r="L787" s="3">
        <v>19293551</v>
      </c>
      <c r="M787" s="3"/>
      <c r="N787" s="5"/>
      <c r="O787" s="3">
        <v>16146426.699999999</v>
      </c>
      <c r="P787" s="4">
        <v>1.125</v>
      </c>
      <c r="Q787" s="3">
        <v>18164730.039999999</v>
      </c>
      <c r="R787" s="4">
        <v>1.6E-2</v>
      </c>
      <c r="S787" s="3">
        <v>290636</v>
      </c>
      <c r="T787" s="3"/>
      <c r="U787" s="5"/>
      <c r="V787" s="3">
        <v>10601718</v>
      </c>
      <c r="W787" s="5"/>
      <c r="X787" s="3">
        <v>31281984</v>
      </c>
      <c r="Y787" s="3">
        <v>9275181</v>
      </c>
      <c r="Z787" s="3">
        <v>470707</v>
      </c>
      <c r="AA787" s="3">
        <v>1177524</v>
      </c>
      <c r="AB787" s="3">
        <v>20358572</v>
      </c>
      <c r="AC787" s="3">
        <v>0</v>
      </c>
      <c r="AD787" s="3">
        <v>20674468</v>
      </c>
      <c r="AE787" s="3">
        <v>0</v>
      </c>
      <c r="AF787" s="3">
        <v>19293551</v>
      </c>
      <c r="AG787" s="3">
        <v>290636</v>
      </c>
      <c r="AH787" s="3">
        <v>20674468</v>
      </c>
      <c r="AI787" s="3">
        <v>10601718</v>
      </c>
      <c r="AJ787" s="3">
        <v>1106634</v>
      </c>
      <c r="AK787" s="3">
        <v>1100837</v>
      </c>
      <c r="AL787" s="3">
        <v>321531</v>
      </c>
      <c r="AM787" s="3">
        <v>779306</v>
      </c>
      <c r="AN787" s="3">
        <v>-5797</v>
      </c>
      <c r="AO787" s="3">
        <v>0</v>
      </c>
      <c r="AP787" s="3">
        <v>0</v>
      </c>
      <c r="AQ787" s="3">
        <v>-5797</v>
      </c>
      <c r="AR787" s="3">
        <f>Tabela1[[#This Row],[Potrzeby finansowe 2027
w tym:]]+Tabela1[[#This Row],[Rozliczenie 2025 potrz. fin.]]</f>
        <v>31276187</v>
      </c>
      <c r="AS787" s="3">
        <v>0</v>
      </c>
      <c r="AT787" s="3">
        <v>0</v>
      </c>
      <c r="AU787" s="3"/>
      <c r="AV787" s="3"/>
      <c r="AW787" s="3"/>
      <c r="AX787" s="3"/>
      <c r="AY787" s="3"/>
      <c r="AZ787" s="3"/>
      <c r="BA787" s="3">
        <v>470707</v>
      </c>
      <c r="BB787" s="3">
        <v>0</v>
      </c>
      <c r="BC787" s="3">
        <v>0</v>
      </c>
      <c r="BD787" s="3">
        <v>4716.03</v>
      </c>
      <c r="BE787" s="3">
        <v>0</v>
      </c>
      <c r="BF787" s="3">
        <v>0</v>
      </c>
      <c r="BG787" s="3">
        <v>708890</v>
      </c>
      <c r="BH787" s="3">
        <v>6661</v>
      </c>
      <c r="BI787" s="3">
        <v>468634</v>
      </c>
      <c r="BJ787" s="3">
        <v>7201419.1124999989</v>
      </c>
      <c r="BK787" s="3">
        <v>3930378.2799999993</v>
      </c>
      <c r="BL787" s="3">
        <v>3647432.09</v>
      </c>
      <c r="BM787" s="3">
        <v>5789299.1500000004</v>
      </c>
      <c r="BN787" s="53">
        <v>0.69834270632233764</v>
      </c>
      <c r="BO787" s="54">
        <v>2.6294950000000001E-4</v>
      </c>
      <c r="BP787" s="70">
        <v>6612</v>
      </c>
      <c r="BQ787" s="71"/>
      <c r="BR787" s="70"/>
      <c r="BS787" s="72"/>
      <c r="BT787" s="72"/>
      <c r="BU787" s="70">
        <v>19293551</v>
      </c>
      <c r="BV787" s="70">
        <v>290636</v>
      </c>
      <c r="BW787" s="74">
        <v>20674468</v>
      </c>
      <c r="BX787" s="70">
        <v>40258655</v>
      </c>
    </row>
    <row r="788" spans="1:76" x14ac:dyDescent="0.3">
      <c r="A788" s="73" t="s">
        <v>10</v>
      </c>
      <c r="B788" s="2" t="s">
        <v>72</v>
      </c>
      <c r="C788" s="2" t="s">
        <v>11</v>
      </c>
      <c r="D788" s="2" t="s">
        <v>30</v>
      </c>
      <c r="E788" s="2" t="s">
        <v>15</v>
      </c>
      <c r="F788" s="17" t="str">
        <f>+Tabela1[[#This Row],[WK]]&amp;Tabela1[[#This Row],[PK]]&amp;Tabela1[[#This Row],[GK]]</f>
        <v>120207</v>
      </c>
      <c r="G788" s="2" t="s">
        <v>758</v>
      </c>
      <c r="H788" s="3">
        <v>284504061.35000002</v>
      </c>
      <c r="I788" s="4">
        <v>1.125</v>
      </c>
      <c r="J788" s="3">
        <v>320067069.01999998</v>
      </c>
      <c r="K788" s="4">
        <v>7.0000000000000007E-2</v>
      </c>
      <c r="L788" s="3">
        <v>22404695</v>
      </c>
      <c r="M788" s="3"/>
      <c r="N788" s="5"/>
      <c r="O788" s="3">
        <v>39169406.760000005</v>
      </c>
      <c r="P788" s="4">
        <v>1.125</v>
      </c>
      <c r="Q788" s="3">
        <v>44065582.609999999</v>
      </c>
      <c r="R788" s="4">
        <v>1.6E-2</v>
      </c>
      <c r="S788" s="3">
        <v>705049</v>
      </c>
      <c r="T788" s="3"/>
      <c r="U788" s="5"/>
      <c r="V788" s="3">
        <v>15432544</v>
      </c>
      <c r="W788" s="5"/>
      <c r="X788" s="3">
        <v>37739984</v>
      </c>
      <c r="Y788" s="3">
        <v>9919409</v>
      </c>
      <c r="Z788" s="3">
        <v>799356</v>
      </c>
      <c r="AA788" s="3">
        <v>1745757</v>
      </c>
      <c r="AB788" s="3">
        <v>21324296</v>
      </c>
      <c r="AC788" s="3">
        <v>3951166</v>
      </c>
      <c r="AD788" s="3">
        <v>22307440</v>
      </c>
      <c r="AE788" s="3">
        <v>0</v>
      </c>
      <c r="AF788" s="3">
        <v>22404695</v>
      </c>
      <c r="AG788" s="3">
        <v>705049</v>
      </c>
      <c r="AH788" s="3">
        <v>22307440</v>
      </c>
      <c r="AI788" s="3">
        <v>15432544</v>
      </c>
      <c r="AJ788" s="3">
        <v>1451076</v>
      </c>
      <c r="AK788" s="3">
        <v>1451076</v>
      </c>
      <c r="AL788" s="3">
        <v>1109845</v>
      </c>
      <c r="AM788" s="3">
        <v>341231</v>
      </c>
      <c r="AN788" s="3">
        <v>-388308</v>
      </c>
      <c r="AO788" s="3">
        <v>0</v>
      </c>
      <c r="AP788" s="3">
        <v>388308</v>
      </c>
      <c r="AQ788" s="3">
        <v>0</v>
      </c>
      <c r="AR788" s="3">
        <f>Tabela1[[#This Row],[Potrzeby finansowe 2027
w tym:]]+Tabela1[[#This Row],[Rozliczenie 2025 potrz. fin.]]</f>
        <v>37739984</v>
      </c>
      <c r="AS788" s="3">
        <v>0</v>
      </c>
      <c r="AT788" s="3">
        <v>0</v>
      </c>
      <c r="AU788" s="3"/>
      <c r="AV788" s="3"/>
      <c r="AW788" s="3"/>
      <c r="AX788" s="3"/>
      <c r="AY788" s="3"/>
      <c r="AZ788" s="3"/>
      <c r="BA788" s="3">
        <v>799356</v>
      </c>
      <c r="BB788" s="3">
        <v>0</v>
      </c>
      <c r="BC788" s="3">
        <v>0</v>
      </c>
      <c r="BD788" s="3">
        <v>7718.1</v>
      </c>
      <c r="BE788" s="3">
        <v>581.35</v>
      </c>
      <c r="BF788" s="3">
        <v>0</v>
      </c>
      <c r="BG788" s="3">
        <v>956007</v>
      </c>
      <c r="BH788" s="3">
        <v>8983</v>
      </c>
      <c r="BI788" s="3">
        <v>789750</v>
      </c>
      <c r="BJ788" s="3">
        <v>12135968.480000002</v>
      </c>
      <c r="BK788" s="3">
        <v>6264491.7700000014</v>
      </c>
      <c r="BL788" s="3">
        <v>7187791.6500000004</v>
      </c>
      <c r="BM788" s="3">
        <v>9110323.5399999991</v>
      </c>
      <c r="BN788" s="53">
        <v>0.73378099847980383</v>
      </c>
      <c r="BO788" s="54">
        <v>3.2525490000000001E-4</v>
      </c>
      <c r="BP788" s="70">
        <v>8179</v>
      </c>
      <c r="BQ788" s="71"/>
      <c r="BR788" s="70"/>
      <c r="BS788" s="72"/>
      <c r="BT788" s="72"/>
      <c r="BU788" s="70">
        <v>22404695</v>
      </c>
      <c r="BV788" s="70">
        <v>705049</v>
      </c>
      <c r="BW788" s="74">
        <v>22307440</v>
      </c>
      <c r="BX788" s="70">
        <v>45417184</v>
      </c>
    </row>
    <row r="789" spans="1:76" x14ac:dyDescent="0.3">
      <c r="A789" s="73" t="s">
        <v>10</v>
      </c>
      <c r="B789" s="2" t="s">
        <v>72</v>
      </c>
      <c r="C789" s="2" t="s">
        <v>16</v>
      </c>
      <c r="D789" s="2" t="s">
        <v>12</v>
      </c>
      <c r="E789" s="2" t="s">
        <v>19</v>
      </c>
      <c r="F789" s="17" t="str">
        <f>+Tabela1[[#This Row],[WK]]&amp;Tabela1[[#This Row],[PK]]&amp;Tabela1[[#This Row],[GK]]</f>
        <v>120301</v>
      </c>
      <c r="G789" s="2" t="s">
        <v>759</v>
      </c>
      <c r="H789" s="3">
        <v>660703514.97000003</v>
      </c>
      <c r="I789" s="4">
        <v>1.125</v>
      </c>
      <c r="J789" s="3">
        <v>743291454.34000003</v>
      </c>
      <c r="K789" s="4">
        <v>7.0000000000000007E-2</v>
      </c>
      <c r="L789" s="3">
        <v>52030402</v>
      </c>
      <c r="M789" s="3"/>
      <c r="N789" s="5"/>
      <c r="O789" s="3">
        <v>35946494.119999997</v>
      </c>
      <c r="P789" s="4">
        <v>1.125</v>
      </c>
      <c r="Q789" s="3">
        <v>40439805.890000001</v>
      </c>
      <c r="R789" s="4">
        <v>1.6E-2</v>
      </c>
      <c r="S789" s="3">
        <v>647037</v>
      </c>
      <c r="T789" s="3"/>
      <c r="U789" s="5"/>
      <c r="V789" s="3">
        <v>29307433</v>
      </c>
      <c r="W789" s="5"/>
      <c r="X789" s="3">
        <v>28518639</v>
      </c>
      <c r="Y789" s="3">
        <v>0</v>
      </c>
      <c r="Z789" s="3">
        <v>474318</v>
      </c>
      <c r="AA789" s="3">
        <v>1974559</v>
      </c>
      <c r="AB789" s="3">
        <v>25980913</v>
      </c>
      <c r="AC789" s="3">
        <v>88849</v>
      </c>
      <c r="AD789" s="3">
        <v>587436</v>
      </c>
      <c r="AE789" s="3">
        <v>0</v>
      </c>
      <c r="AF789" s="3">
        <v>52030402</v>
      </c>
      <c r="AG789" s="3">
        <v>647037</v>
      </c>
      <c r="AH789" s="3">
        <v>587436</v>
      </c>
      <c r="AI789" s="3">
        <v>29307433</v>
      </c>
      <c r="AJ789" s="3">
        <v>175219</v>
      </c>
      <c r="AK789" s="3">
        <v>-486981</v>
      </c>
      <c r="AL789" s="3">
        <v>1440355</v>
      </c>
      <c r="AM789" s="3">
        <v>-1927336</v>
      </c>
      <c r="AN789" s="3">
        <v>-662200</v>
      </c>
      <c r="AO789" s="3">
        <v>0</v>
      </c>
      <c r="AP789" s="3">
        <v>0</v>
      </c>
      <c r="AQ789" s="3">
        <v>-662200</v>
      </c>
      <c r="AR789" s="3">
        <f>Tabela1[[#This Row],[Potrzeby finansowe 2027
w tym:]]+Tabela1[[#This Row],[Rozliczenie 2025 potrz. fin.]]</f>
        <v>27856439</v>
      </c>
      <c r="AS789" s="3">
        <v>0</v>
      </c>
      <c r="AT789" s="3">
        <v>0</v>
      </c>
      <c r="AU789" s="3"/>
      <c r="AV789" s="3"/>
      <c r="AW789" s="3"/>
      <c r="AX789" s="3"/>
      <c r="AY789" s="3"/>
      <c r="AZ789" s="3"/>
      <c r="BA789" s="3">
        <v>474318</v>
      </c>
      <c r="BB789" s="3">
        <v>0</v>
      </c>
      <c r="BC789" s="3">
        <v>26.34</v>
      </c>
      <c r="BD789" s="3">
        <v>4630.3599999999997</v>
      </c>
      <c r="BE789" s="3">
        <v>68.099999999999994</v>
      </c>
      <c r="BF789" s="3">
        <v>0</v>
      </c>
      <c r="BG789" s="3">
        <v>1294116</v>
      </c>
      <c r="BH789" s="3">
        <v>12160</v>
      </c>
      <c r="BI789" s="3">
        <v>680443</v>
      </c>
      <c r="BJ789" s="3">
        <v>10456254.195</v>
      </c>
      <c r="BK789" s="3">
        <v>7567212.9100000001</v>
      </c>
      <c r="BL789" s="3">
        <v>371276.91</v>
      </c>
      <c r="BM789" s="3">
        <v>10813611.32</v>
      </c>
      <c r="BN789" s="53">
        <v>1.1076989078835697</v>
      </c>
      <c r="BO789" s="54">
        <v>4.5850650000000003E-4</v>
      </c>
      <c r="BP789" s="70">
        <v>11531</v>
      </c>
      <c r="BQ789" s="71"/>
      <c r="BR789" s="70"/>
      <c r="BS789" s="72"/>
      <c r="BT789" s="72"/>
      <c r="BU789" s="70">
        <v>52030402</v>
      </c>
      <c r="BV789" s="70">
        <v>647037</v>
      </c>
      <c r="BW789" s="74">
        <v>587436</v>
      </c>
      <c r="BX789" s="70">
        <v>53264875</v>
      </c>
    </row>
    <row r="790" spans="1:76" x14ac:dyDescent="0.3">
      <c r="A790" s="73" t="s">
        <v>10</v>
      </c>
      <c r="B790" s="2" t="s">
        <v>72</v>
      </c>
      <c r="C790" s="2" t="s">
        <v>16</v>
      </c>
      <c r="D790" s="2" t="s">
        <v>11</v>
      </c>
      <c r="E790" s="2" t="s">
        <v>15</v>
      </c>
      <c r="F790" s="17" t="str">
        <f>+Tabela1[[#This Row],[WK]]&amp;Tabela1[[#This Row],[PK]]&amp;Tabela1[[#This Row],[GK]]</f>
        <v>120302</v>
      </c>
      <c r="G790" s="2" t="s">
        <v>760</v>
      </c>
      <c r="H790" s="3">
        <v>509183121.55000001</v>
      </c>
      <c r="I790" s="4">
        <v>1.125</v>
      </c>
      <c r="J790" s="3">
        <v>572831011.74000001</v>
      </c>
      <c r="K790" s="4">
        <v>7.0000000000000007E-2</v>
      </c>
      <c r="L790" s="3">
        <v>40098171</v>
      </c>
      <c r="M790" s="3"/>
      <c r="N790" s="5"/>
      <c r="O790" s="3">
        <v>29447001.609999999</v>
      </c>
      <c r="P790" s="4">
        <v>1.125</v>
      </c>
      <c r="Q790" s="3">
        <v>33127876.809999999</v>
      </c>
      <c r="R790" s="4">
        <v>1.6E-2</v>
      </c>
      <c r="S790" s="3">
        <v>530046</v>
      </c>
      <c r="T790" s="3"/>
      <c r="U790" s="5"/>
      <c r="V790" s="3">
        <v>23734180</v>
      </c>
      <c r="W790" s="5"/>
      <c r="X790" s="3">
        <v>27452262</v>
      </c>
      <c r="Y790" s="3">
        <v>0</v>
      </c>
      <c r="Z790" s="3">
        <v>244334</v>
      </c>
      <c r="AA790" s="3">
        <v>1814163</v>
      </c>
      <c r="AB790" s="3">
        <v>21580395</v>
      </c>
      <c r="AC790" s="3">
        <v>3813370</v>
      </c>
      <c r="AD790" s="3">
        <v>7715340</v>
      </c>
      <c r="AE790" s="3">
        <v>0</v>
      </c>
      <c r="AF790" s="3">
        <v>40098171</v>
      </c>
      <c r="AG790" s="3">
        <v>530046</v>
      </c>
      <c r="AH790" s="3">
        <v>7715340</v>
      </c>
      <c r="AI790" s="3">
        <v>23734180</v>
      </c>
      <c r="AJ790" s="3">
        <v>966831</v>
      </c>
      <c r="AK790" s="3">
        <v>2897434</v>
      </c>
      <c r="AL790" s="3">
        <v>951543</v>
      </c>
      <c r="AM790" s="3">
        <v>1945891</v>
      </c>
      <c r="AN790" s="3">
        <v>3449910</v>
      </c>
      <c r="AO790" s="3">
        <v>0</v>
      </c>
      <c r="AP790" s="3">
        <v>-1519307</v>
      </c>
      <c r="AQ790" s="3">
        <v>1930603</v>
      </c>
      <c r="AR790" s="3">
        <f>Tabela1[[#This Row],[Potrzeby finansowe 2027
w tym:]]+Tabela1[[#This Row],[Rozliczenie 2025 potrz. fin.]]</f>
        <v>29382865</v>
      </c>
      <c r="AS790" s="3">
        <v>0</v>
      </c>
      <c r="AT790" s="3">
        <v>0</v>
      </c>
      <c r="AU790" s="3"/>
      <c r="AV790" s="3"/>
      <c r="AW790" s="3"/>
      <c r="AX790" s="3"/>
      <c r="AY790" s="3"/>
      <c r="AZ790" s="3"/>
      <c r="BA790" s="3">
        <v>244334</v>
      </c>
      <c r="BB790" s="3">
        <v>0</v>
      </c>
      <c r="BC790" s="3">
        <v>33.82</v>
      </c>
      <c r="BD790" s="3">
        <v>1932.58</v>
      </c>
      <c r="BE790" s="3">
        <v>805.36</v>
      </c>
      <c r="BF790" s="3">
        <v>0</v>
      </c>
      <c r="BG790" s="3">
        <v>953665</v>
      </c>
      <c r="BH790" s="3">
        <v>8961</v>
      </c>
      <c r="BI790" s="3">
        <v>860498</v>
      </c>
      <c r="BJ790" s="3">
        <v>13223132.465</v>
      </c>
      <c r="BK790" s="3">
        <v>8486492.5599999987</v>
      </c>
      <c r="BL790" s="3">
        <v>555976.76</v>
      </c>
      <c r="BM790" s="3">
        <v>17834606.100000001</v>
      </c>
      <c r="BN790" s="53">
        <v>1.1274260186713672</v>
      </c>
      <c r="BO790" s="54">
        <v>3.2758169999999999E-4</v>
      </c>
      <c r="BP790" s="70">
        <v>8238</v>
      </c>
      <c r="BQ790" s="71"/>
      <c r="BR790" s="70"/>
      <c r="BS790" s="72"/>
      <c r="BT790" s="72"/>
      <c r="BU790" s="70">
        <v>40098171</v>
      </c>
      <c r="BV790" s="70">
        <v>530046</v>
      </c>
      <c r="BW790" s="74">
        <v>7715340</v>
      </c>
      <c r="BX790" s="70">
        <v>48343557</v>
      </c>
    </row>
    <row r="791" spans="1:76" x14ac:dyDescent="0.3">
      <c r="A791" s="73" t="s">
        <v>10</v>
      </c>
      <c r="B791" s="2" t="s">
        <v>72</v>
      </c>
      <c r="C791" s="2" t="s">
        <v>16</v>
      </c>
      <c r="D791" s="2" t="s">
        <v>16</v>
      </c>
      <c r="E791" s="2" t="s">
        <v>19</v>
      </c>
      <c r="F791" s="17" t="str">
        <f>+Tabela1[[#This Row],[WK]]&amp;Tabela1[[#This Row],[PK]]&amp;Tabela1[[#This Row],[GK]]</f>
        <v>120303</v>
      </c>
      <c r="G791" s="2" t="s">
        <v>371</v>
      </c>
      <c r="H791" s="3">
        <v>2433268645.0700002</v>
      </c>
      <c r="I791" s="4">
        <v>1.125</v>
      </c>
      <c r="J791" s="3">
        <v>2737427225.6999998</v>
      </c>
      <c r="K791" s="4">
        <v>7.0000000000000007E-2</v>
      </c>
      <c r="L791" s="3">
        <v>191619906</v>
      </c>
      <c r="M791" s="3"/>
      <c r="N791" s="5"/>
      <c r="O791" s="3">
        <v>283932858.88999999</v>
      </c>
      <c r="P791" s="4">
        <v>1.125</v>
      </c>
      <c r="Q791" s="3">
        <v>319424466.25</v>
      </c>
      <c r="R791" s="4">
        <v>1.6E-2</v>
      </c>
      <c r="S791" s="3">
        <v>5110791</v>
      </c>
      <c r="T791" s="3"/>
      <c r="U791" s="5"/>
      <c r="V791" s="3">
        <v>112459926</v>
      </c>
      <c r="W791" s="5"/>
      <c r="X791" s="3">
        <v>88365130</v>
      </c>
      <c r="Y791" s="3">
        <v>0</v>
      </c>
      <c r="Z791" s="3">
        <v>63218</v>
      </c>
      <c r="AA791" s="3">
        <v>6108594</v>
      </c>
      <c r="AB791" s="3">
        <v>82193318</v>
      </c>
      <c r="AC791" s="3">
        <v>0</v>
      </c>
      <c r="AD791" s="3">
        <v>0</v>
      </c>
      <c r="AE791" s="3">
        <v>0</v>
      </c>
      <c r="AF791" s="3">
        <v>191619906</v>
      </c>
      <c r="AG791" s="3">
        <v>5110791</v>
      </c>
      <c r="AH791" s="3">
        <v>0</v>
      </c>
      <c r="AI791" s="3">
        <v>112459926</v>
      </c>
      <c r="AJ791" s="3">
        <v>415418</v>
      </c>
      <c r="AK791" s="3">
        <v>-1710155</v>
      </c>
      <c r="AL791" s="3">
        <v>6703081</v>
      </c>
      <c r="AM791" s="3">
        <v>-8413236</v>
      </c>
      <c r="AN791" s="3">
        <v>-2125573</v>
      </c>
      <c r="AO791" s="3">
        <v>0</v>
      </c>
      <c r="AP791" s="3">
        <v>0</v>
      </c>
      <c r="AQ791" s="3">
        <v>-2125573</v>
      </c>
      <c r="AR791" s="3">
        <f>Tabela1[[#This Row],[Potrzeby finansowe 2027
w tym:]]+Tabela1[[#This Row],[Rozliczenie 2025 potrz. fin.]]</f>
        <v>86239557</v>
      </c>
      <c r="AS791" s="3">
        <v>0</v>
      </c>
      <c r="AT791" s="3">
        <v>0</v>
      </c>
      <c r="AU791" s="3"/>
      <c r="AV791" s="3"/>
      <c r="AW791" s="3"/>
      <c r="AX791" s="3"/>
      <c r="AY791" s="3"/>
      <c r="AZ791" s="3"/>
      <c r="BA791" s="3">
        <v>63218</v>
      </c>
      <c r="BB791" s="3">
        <v>0</v>
      </c>
      <c r="BC791" s="3">
        <v>0</v>
      </c>
      <c r="BD791" s="3">
        <v>633.38</v>
      </c>
      <c r="BE791" s="3">
        <v>0</v>
      </c>
      <c r="BF791" s="3">
        <v>0</v>
      </c>
      <c r="BG791" s="3">
        <v>4589215</v>
      </c>
      <c r="BH791" s="3">
        <v>43122</v>
      </c>
      <c r="BI791" s="3">
        <v>1519379</v>
      </c>
      <c r="BJ791" s="3">
        <v>23348055.194999997</v>
      </c>
      <c r="BK791" s="3">
        <v>18869843.399999999</v>
      </c>
      <c r="BL791" s="3">
        <v>1675955.44</v>
      </c>
      <c r="BM791" s="3">
        <v>14560936.300000001</v>
      </c>
      <c r="BN791" s="53">
        <v>1.0827564981393918</v>
      </c>
      <c r="BO791" s="54">
        <v>1.7069784E-3</v>
      </c>
      <c r="BP791" s="70">
        <v>42928</v>
      </c>
      <c r="BQ791" s="71"/>
      <c r="BR791" s="70"/>
      <c r="BS791" s="72"/>
      <c r="BT791" s="72"/>
      <c r="BU791" s="70">
        <v>191619906</v>
      </c>
      <c r="BV791" s="70">
        <v>5110791</v>
      </c>
      <c r="BW791" s="74">
        <v>0</v>
      </c>
      <c r="BX791" s="70">
        <v>196730697</v>
      </c>
    </row>
    <row r="792" spans="1:76" x14ac:dyDescent="0.3">
      <c r="A792" s="73" t="s">
        <v>10</v>
      </c>
      <c r="B792" s="2" t="s">
        <v>72</v>
      </c>
      <c r="C792" s="2" t="s">
        <v>16</v>
      </c>
      <c r="D792" s="2" t="s">
        <v>18</v>
      </c>
      <c r="E792" s="2" t="s">
        <v>19</v>
      </c>
      <c r="F792" s="17" t="str">
        <f>+Tabela1[[#This Row],[WK]]&amp;Tabela1[[#This Row],[PK]]&amp;Tabela1[[#This Row],[GK]]</f>
        <v>120304</v>
      </c>
      <c r="G792" s="2" t="s">
        <v>761</v>
      </c>
      <c r="H792" s="3">
        <v>1186772882.6099999</v>
      </c>
      <c r="I792" s="4">
        <v>1.125</v>
      </c>
      <c r="J792" s="3">
        <v>1335119492.9400001</v>
      </c>
      <c r="K792" s="4">
        <v>7.0000000000000007E-2</v>
      </c>
      <c r="L792" s="3">
        <v>93458365</v>
      </c>
      <c r="M792" s="3"/>
      <c r="N792" s="5"/>
      <c r="O792" s="3">
        <v>138336265.38999999</v>
      </c>
      <c r="P792" s="4">
        <v>1.125</v>
      </c>
      <c r="Q792" s="3">
        <v>155628298.56</v>
      </c>
      <c r="R792" s="4">
        <v>1.6E-2</v>
      </c>
      <c r="S792" s="3">
        <v>2490053</v>
      </c>
      <c r="T792" s="3"/>
      <c r="U792" s="5"/>
      <c r="V792" s="3">
        <v>57024353</v>
      </c>
      <c r="W792" s="5"/>
      <c r="X792" s="3">
        <v>41523822</v>
      </c>
      <c r="Y792" s="3">
        <v>0</v>
      </c>
      <c r="Z792" s="3">
        <v>0</v>
      </c>
      <c r="AA792" s="3">
        <v>2695330</v>
      </c>
      <c r="AB792" s="3">
        <v>38828492</v>
      </c>
      <c r="AC792" s="3">
        <v>0</v>
      </c>
      <c r="AD792" s="3">
        <v>0</v>
      </c>
      <c r="AE792" s="3">
        <v>0</v>
      </c>
      <c r="AF792" s="3">
        <v>93458365</v>
      </c>
      <c r="AG792" s="3">
        <v>2490053</v>
      </c>
      <c r="AH792" s="3">
        <v>0</v>
      </c>
      <c r="AI792" s="3">
        <v>57024353</v>
      </c>
      <c r="AJ792" s="3">
        <v>860143</v>
      </c>
      <c r="AK792" s="3">
        <v>1375114</v>
      </c>
      <c r="AL792" s="3">
        <v>2722221</v>
      </c>
      <c r="AM792" s="3">
        <v>-1347107</v>
      </c>
      <c r="AN792" s="3">
        <v>514971</v>
      </c>
      <c r="AO792" s="3">
        <v>0</v>
      </c>
      <c r="AP792" s="3">
        <v>0</v>
      </c>
      <c r="AQ792" s="3">
        <v>514971</v>
      </c>
      <c r="AR792" s="3">
        <f>Tabela1[[#This Row],[Potrzeby finansowe 2027
w tym:]]+Tabela1[[#This Row],[Rozliczenie 2025 potrz. fin.]]</f>
        <v>42038793</v>
      </c>
      <c r="AS792" s="3">
        <v>0</v>
      </c>
      <c r="AT792" s="3">
        <v>0</v>
      </c>
      <c r="AU792" s="3"/>
      <c r="AV792" s="3"/>
      <c r="AW792" s="3"/>
      <c r="AX792" s="3"/>
      <c r="AY792" s="3"/>
      <c r="AZ792" s="3"/>
      <c r="BA792" s="3">
        <v>0</v>
      </c>
      <c r="BB792" s="3">
        <v>0</v>
      </c>
      <c r="BC792" s="3">
        <v>0</v>
      </c>
      <c r="BD792" s="3">
        <v>0</v>
      </c>
      <c r="BE792" s="3">
        <v>0</v>
      </c>
      <c r="BF792" s="3">
        <v>0</v>
      </c>
      <c r="BG792" s="3">
        <v>2204572</v>
      </c>
      <c r="BH792" s="3">
        <v>20715</v>
      </c>
      <c r="BI792" s="3">
        <v>490758</v>
      </c>
      <c r="BJ792" s="3">
        <v>7541400.5799999991</v>
      </c>
      <c r="BK792" s="3">
        <v>4592249.1499999985</v>
      </c>
      <c r="BL792" s="3">
        <v>434120.63</v>
      </c>
      <c r="BM792" s="3">
        <v>10928364.460000001</v>
      </c>
      <c r="BN792" s="53">
        <v>1.1674472827658244</v>
      </c>
      <c r="BO792" s="54">
        <v>7.9537290000000001E-4</v>
      </c>
      <c r="BP792" s="70">
        <v>20003</v>
      </c>
      <c r="BQ792" s="71"/>
      <c r="BR792" s="70"/>
      <c r="BS792" s="72"/>
      <c r="BT792" s="72"/>
      <c r="BU792" s="70">
        <v>93458365</v>
      </c>
      <c r="BV792" s="70">
        <v>2490053</v>
      </c>
      <c r="BW792" s="74">
        <v>0</v>
      </c>
      <c r="BX792" s="70">
        <v>95948418</v>
      </c>
    </row>
    <row r="793" spans="1:76" x14ac:dyDescent="0.3">
      <c r="A793" s="73" t="s">
        <v>10</v>
      </c>
      <c r="B793" s="2" t="s">
        <v>72</v>
      </c>
      <c r="C793" s="2" t="s">
        <v>16</v>
      </c>
      <c r="D793" s="2" t="s">
        <v>21</v>
      </c>
      <c r="E793" s="2" t="s">
        <v>19</v>
      </c>
      <c r="F793" s="17" t="str">
        <f>+Tabela1[[#This Row],[WK]]&amp;Tabela1[[#This Row],[PK]]&amp;Tabela1[[#This Row],[GK]]</f>
        <v>120305</v>
      </c>
      <c r="G793" s="2" t="s">
        <v>762</v>
      </c>
      <c r="H793" s="3">
        <v>1864254849.1600001</v>
      </c>
      <c r="I793" s="4">
        <v>1.125</v>
      </c>
      <c r="J793" s="3">
        <v>2097286705.3099999</v>
      </c>
      <c r="K793" s="4">
        <v>7.0000000000000007E-2</v>
      </c>
      <c r="L793" s="3">
        <v>146810069</v>
      </c>
      <c r="M793" s="3"/>
      <c r="N793" s="5"/>
      <c r="O793" s="3">
        <v>432335865.15999997</v>
      </c>
      <c r="P793" s="4">
        <v>1.125</v>
      </c>
      <c r="Q793" s="3">
        <v>486377848.31</v>
      </c>
      <c r="R793" s="4">
        <v>1.6E-2</v>
      </c>
      <c r="S793" s="3">
        <v>7782046</v>
      </c>
      <c r="T793" s="3"/>
      <c r="U793" s="5"/>
      <c r="V793" s="3">
        <v>84541931</v>
      </c>
      <c r="W793" s="5"/>
      <c r="X793" s="3">
        <v>73703743</v>
      </c>
      <c r="Y793" s="3">
        <v>0</v>
      </c>
      <c r="Z793" s="3">
        <v>323553</v>
      </c>
      <c r="AA793" s="3">
        <v>5020039</v>
      </c>
      <c r="AB793" s="3">
        <v>68360151</v>
      </c>
      <c r="AC793" s="3">
        <v>0</v>
      </c>
      <c r="AD793" s="3">
        <v>3813924</v>
      </c>
      <c r="AE793" s="3">
        <v>0</v>
      </c>
      <c r="AF793" s="3">
        <v>146810069</v>
      </c>
      <c r="AG793" s="3">
        <v>7782046</v>
      </c>
      <c r="AH793" s="3">
        <v>3813924</v>
      </c>
      <c r="AI793" s="3">
        <v>84541931</v>
      </c>
      <c r="AJ793" s="3">
        <v>2528656</v>
      </c>
      <c r="AK793" s="3">
        <v>3839587</v>
      </c>
      <c r="AL793" s="3">
        <v>5409841</v>
      </c>
      <c r="AM793" s="3">
        <v>-1570254</v>
      </c>
      <c r="AN793" s="3">
        <v>1310931</v>
      </c>
      <c r="AO793" s="3">
        <v>0</v>
      </c>
      <c r="AP793" s="3">
        <v>0</v>
      </c>
      <c r="AQ793" s="3">
        <v>1310931</v>
      </c>
      <c r="AR793" s="3">
        <f>Tabela1[[#This Row],[Potrzeby finansowe 2027
w tym:]]+Tabela1[[#This Row],[Rozliczenie 2025 potrz. fin.]]</f>
        <v>75014674</v>
      </c>
      <c r="AS793" s="3">
        <v>0</v>
      </c>
      <c r="AT793" s="3">
        <v>0</v>
      </c>
      <c r="AU793" s="3"/>
      <c r="AV793" s="3"/>
      <c r="AW793" s="3"/>
      <c r="AX793" s="3"/>
      <c r="AY793" s="3"/>
      <c r="AZ793" s="3"/>
      <c r="BA793" s="3">
        <v>323553</v>
      </c>
      <c r="BB793" s="3">
        <v>0</v>
      </c>
      <c r="BC793" s="3">
        <v>7.42</v>
      </c>
      <c r="BD793" s="3">
        <v>3216.96</v>
      </c>
      <c r="BE793" s="3">
        <v>0</v>
      </c>
      <c r="BF793" s="3">
        <v>0</v>
      </c>
      <c r="BG793" s="3">
        <v>3386731</v>
      </c>
      <c r="BH793" s="3">
        <v>31823</v>
      </c>
      <c r="BI793" s="3">
        <v>1633308</v>
      </c>
      <c r="BJ793" s="3">
        <v>25098784.782499999</v>
      </c>
      <c r="BK793" s="3">
        <v>20684086.939999998</v>
      </c>
      <c r="BL793" s="3">
        <v>1191252.8500000001</v>
      </c>
      <c r="BM793" s="3">
        <v>15276285.670000002</v>
      </c>
      <c r="BN793" s="53">
        <v>1.2395698684050998</v>
      </c>
      <c r="BO793" s="54">
        <v>1.3213235000000001E-3</v>
      </c>
      <c r="BP793" s="70">
        <v>33228</v>
      </c>
      <c r="BQ793" s="71"/>
      <c r="BR793" s="70"/>
      <c r="BS793" s="72"/>
      <c r="BT793" s="72"/>
      <c r="BU793" s="70">
        <v>146810069</v>
      </c>
      <c r="BV793" s="70">
        <v>7782046</v>
      </c>
      <c r="BW793" s="74">
        <v>3813924</v>
      </c>
      <c r="BX793" s="70">
        <v>158406039</v>
      </c>
    </row>
    <row r="794" spans="1:76" x14ac:dyDescent="0.3">
      <c r="A794" s="73" t="s">
        <v>10</v>
      </c>
      <c r="B794" s="2" t="s">
        <v>72</v>
      </c>
      <c r="C794" s="2" t="s">
        <v>18</v>
      </c>
      <c r="D794" s="2" t="s">
        <v>12</v>
      </c>
      <c r="E794" s="2" t="s">
        <v>15</v>
      </c>
      <c r="F794" s="17" t="str">
        <f>+Tabela1[[#This Row],[WK]]&amp;Tabela1[[#This Row],[PK]]&amp;Tabela1[[#This Row],[GK]]</f>
        <v>120401</v>
      </c>
      <c r="G794" s="2" t="s">
        <v>763</v>
      </c>
      <c r="H794" s="3">
        <v>63731763.109999999</v>
      </c>
      <c r="I794" s="4">
        <v>1.125</v>
      </c>
      <c r="J794" s="3">
        <v>71698233.5</v>
      </c>
      <c r="K794" s="4">
        <v>7.0000000000000007E-2</v>
      </c>
      <c r="L794" s="3">
        <v>5018876</v>
      </c>
      <c r="M794" s="3"/>
      <c r="N794" s="5"/>
      <c r="O794" s="3">
        <v>3846795.28</v>
      </c>
      <c r="P794" s="4">
        <v>1.125</v>
      </c>
      <c r="Q794" s="3">
        <v>4327644.6900000004</v>
      </c>
      <c r="R794" s="4">
        <v>1.6E-2</v>
      </c>
      <c r="S794" s="3">
        <v>69242</v>
      </c>
      <c r="T794" s="3"/>
      <c r="U794" s="5"/>
      <c r="V794" s="3">
        <v>3243583</v>
      </c>
      <c r="W794" s="5"/>
      <c r="X794" s="3">
        <v>9362887</v>
      </c>
      <c r="Y794" s="3">
        <v>3453747</v>
      </c>
      <c r="Z794" s="3">
        <v>41075</v>
      </c>
      <c r="AA794" s="3">
        <v>600338</v>
      </c>
      <c r="AB794" s="3">
        <v>3969187</v>
      </c>
      <c r="AC794" s="3">
        <v>1298540</v>
      </c>
      <c r="AD794" s="3">
        <v>6119304</v>
      </c>
      <c r="AE794" s="3">
        <v>0</v>
      </c>
      <c r="AF794" s="3">
        <v>5018876</v>
      </c>
      <c r="AG794" s="3">
        <v>69242</v>
      </c>
      <c r="AH794" s="3">
        <v>6119304</v>
      </c>
      <c r="AI794" s="3">
        <v>3243583</v>
      </c>
      <c r="AJ794" s="3">
        <v>-627555</v>
      </c>
      <c r="AK794" s="3">
        <v>-627555</v>
      </c>
      <c r="AL794" s="3">
        <v>309730</v>
      </c>
      <c r="AM794" s="3">
        <v>-937285</v>
      </c>
      <c r="AN794" s="3">
        <v>38087</v>
      </c>
      <c r="AO794" s="3">
        <v>0</v>
      </c>
      <c r="AP794" s="3">
        <v>-38087</v>
      </c>
      <c r="AQ794" s="3">
        <v>0</v>
      </c>
      <c r="AR794" s="3">
        <f>Tabela1[[#This Row],[Potrzeby finansowe 2027
w tym:]]+Tabela1[[#This Row],[Rozliczenie 2025 potrz. fin.]]</f>
        <v>9362887</v>
      </c>
      <c r="AS794" s="3">
        <v>0</v>
      </c>
      <c r="AT794" s="3">
        <v>0</v>
      </c>
      <c r="AU794" s="3"/>
      <c r="AV794" s="3"/>
      <c r="AW794" s="3"/>
      <c r="AX794" s="3"/>
      <c r="AY794" s="3"/>
      <c r="AZ794" s="3"/>
      <c r="BA794" s="3">
        <v>41075</v>
      </c>
      <c r="BB794" s="3">
        <v>0</v>
      </c>
      <c r="BC794" s="3">
        <v>0</v>
      </c>
      <c r="BD794" s="3">
        <v>411.53</v>
      </c>
      <c r="BE794" s="3">
        <v>0</v>
      </c>
      <c r="BF794" s="3">
        <v>0</v>
      </c>
      <c r="BG794" s="3">
        <v>377782</v>
      </c>
      <c r="BH794" s="3">
        <v>2614</v>
      </c>
      <c r="BI794" s="3">
        <v>222556</v>
      </c>
      <c r="BJ794" s="3">
        <v>3419980.5324999997</v>
      </c>
      <c r="BK794" s="3">
        <v>1417518.12</v>
      </c>
      <c r="BL794" s="3">
        <v>780784.32</v>
      </c>
      <c r="BM794" s="3">
        <v>6448281.0099999998</v>
      </c>
      <c r="BN794" s="53">
        <v>0.65868143961650027</v>
      </c>
      <c r="BO794" s="54">
        <v>8.5008399999999997E-5</v>
      </c>
      <c r="BP794" s="70">
        <v>2138</v>
      </c>
      <c r="BQ794" s="71"/>
      <c r="BR794" s="70"/>
      <c r="BS794" s="72"/>
      <c r="BT794" s="72"/>
      <c r="BU794" s="70">
        <v>5018876</v>
      </c>
      <c r="BV794" s="70">
        <v>69242</v>
      </c>
      <c r="BW794" s="74">
        <v>6119304</v>
      </c>
      <c r="BX794" s="70">
        <v>11207422</v>
      </c>
    </row>
    <row r="795" spans="1:76" x14ac:dyDescent="0.3">
      <c r="A795" s="73" t="s">
        <v>10</v>
      </c>
      <c r="B795" s="2" t="s">
        <v>72</v>
      </c>
      <c r="C795" s="2" t="s">
        <v>18</v>
      </c>
      <c r="D795" s="2" t="s">
        <v>11</v>
      </c>
      <c r="E795" s="2" t="s">
        <v>19</v>
      </c>
      <c r="F795" s="17" t="str">
        <f>+Tabela1[[#This Row],[WK]]&amp;Tabela1[[#This Row],[PK]]&amp;Tabela1[[#This Row],[GK]]</f>
        <v>120402</v>
      </c>
      <c r="G795" s="2" t="s">
        <v>764</v>
      </c>
      <c r="H795" s="3">
        <v>771733535.53999996</v>
      </c>
      <c r="I795" s="4">
        <v>1.125</v>
      </c>
      <c r="J795" s="3">
        <v>868200227.48000002</v>
      </c>
      <c r="K795" s="4">
        <v>7.0000000000000007E-2</v>
      </c>
      <c r="L795" s="3">
        <v>60774016</v>
      </c>
      <c r="M795" s="3"/>
      <c r="N795" s="5"/>
      <c r="O795" s="3">
        <v>101314492.09999999</v>
      </c>
      <c r="P795" s="4">
        <v>1.125</v>
      </c>
      <c r="Q795" s="3">
        <v>113978803.61</v>
      </c>
      <c r="R795" s="4">
        <v>1.6E-2</v>
      </c>
      <c r="S795" s="3">
        <v>1823661</v>
      </c>
      <c r="T795" s="3"/>
      <c r="U795" s="5"/>
      <c r="V795" s="3">
        <v>37692320</v>
      </c>
      <c r="W795" s="5"/>
      <c r="X795" s="3">
        <v>74652288</v>
      </c>
      <c r="Y795" s="3">
        <v>26954361</v>
      </c>
      <c r="Z795" s="3">
        <v>0</v>
      </c>
      <c r="AA795" s="3">
        <v>3366665</v>
      </c>
      <c r="AB795" s="3">
        <v>44331262</v>
      </c>
      <c r="AC795" s="3">
        <v>0</v>
      </c>
      <c r="AD795" s="3">
        <v>37052919</v>
      </c>
      <c r="AE795" s="3">
        <v>0</v>
      </c>
      <c r="AF795" s="3">
        <v>60774016</v>
      </c>
      <c r="AG795" s="3">
        <v>1823661</v>
      </c>
      <c r="AH795" s="3">
        <v>37052919</v>
      </c>
      <c r="AI795" s="3">
        <v>37692320</v>
      </c>
      <c r="AJ795" s="3">
        <v>4189921</v>
      </c>
      <c r="AK795" s="3">
        <v>4282872</v>
      </c>
      <c r="AL795" s="3">
        <v>2642530</v>
      </c>
      <c r="AM795" s="3">
        <v>1640342</v>
      </c>
      <c r="AN795" s="3">
        <v>92951</v>
      </c>
      <c r="AO795" s="3">
        <v>0</v>
      </c>
      <c r="AP795" s="3">
        <v>0</v>
      </c>
      <c r="AQ795" s="3">
        <v>92951</v>
      </c>
      <c r="AR795" s="3">
        <f>Tabela1[[#This Row],[Potrzeby finansowe 2027
w tym:]]+Tabela1[[#This Row],[Rozliczenie 2025 potrz. fin.]]</f>
        <v>74745239</v>
      </c>
      <c r="AS795" s="3">
        <v>0</v>
      </c>
      <c r="AT795" s="3">
        <v>0</v>
      </c>
      <c r="AU795" s="3"/>
      <c r="AV795" s="3"/>
      <c r="AW795" s="3"/>
      <c r="AX795" s="3"/>
      <c r="AY795" s="3"/>
      <c r="AZ795" s="3"/>
      <c r="BA795" s="3">
        <v>0</v>
      </c>
      <c r="BB795" s="3">
        <v>0</v>
      </c>
      <c r="BC795" s="3">
        <v>0</v>
      </c>
      <c r="BD795" s="3">
        <v>0</v>
      </c>
      <c r="BE795" s="3">
        <v>0</v>
      </c>
      <c r="BF795" s="3">
        <v>0</v>
      </c>
      <c r="BG795" s="3">
        <v>2215428</v>
      </c>
      <c r="BH795" s="3">
        <v>20817</v>
      </c>
      <c r="BI795" s="3">
        <v>1151237</v>
      </c>
      <c r="BJ795" s="3">
        <v>17690880.082500003</v>
      </c>
      <c r="BK795" s="3">
        <v>13107804.150000002</v>
      </c>
      <c r="BL795" s="3">
        <v>2514211.2200000002</v>
      </c>
      <c r="BM795" s="3">
        <v>13303881.289999999</v>
      </c>
      <c r="BN795" s="53">
        <v>0.71906960260391894</v>
      </c>
      <c r="BO795" s="54">
        <v>8.2980770000000003E-4</v>
      </c>
      <c r="BP795" s="70">
        <v>20868</v>
      </c>
      <c r="BQ795" s="71"/>
      <c r="BR795" s="70"/>
      <c r="BS795" s="72"/>
      <c r="BT795" s="72"/>
      <c r="BU795" s="70">
        <v>60774016</v>
      </c>
      <c r="BV795" s="70">
        <v>1823661</v>
      </c>
      <c r="BW795" s="74">
        <v>37052919</v>
      </c>
      <c r="BX795" s="70">
        <v>99650596</v>
      </c>
    </row>
    <row r="796" spans="1:76" x14ac:dyDescent="0.3">
      <c r="A796" s="73" t="s">
        <v>10</v>
      </c>
      <c r="B796" s="2" t="s">
        <v>72</v>
      </c>
      <c r="C796" s="2" t="s">
        <v>18</v>
      </c>
      <c r="D796" s="2" t="s">
        <v>16</v>
      </c>
      <c r="E796" s="2" t="s">
        <v>15</v>
      </c>
      <c r="F796" s="17" t="str">
        <f>+Tabela1[[#This Row],[WK]]&amp;Tabela1[[#This Row],[PK]]&amp;Tabela1[[#This Row],[GK]]</f>
        <v>120403</v>
      </c>
      <c r="G796" s="2" t="s">
        <v>765</v>
      </c>
      <c r="H796" s="3">
        <v>77509969.400000006</v>
      </c>
      <c r="I796" s="4">
        <v>1.125</v>
      </c>
      <c r="J796" s="3">
        <v>87198715.579999998</v>
      </c>
      <c r="K796" s="4">
        <v>7.0000000000000007E-2</v>
      </c>
      <c r="L796" s="3">
        <v>6103910</v>
      </c>
      <c r="M796" s="3"/>
      <c r="N796" s="5"/>
      <c r="O796" s="3">
        <v>7200917.3199999994</v>
      </c>
      <c r="P796" s="4">
        <v>1.125</v>
      </c>
      <c r="Q796" s="3">
        <v>8101031.9900000002</v>
      </c>
      <c r="R796" s="4">
        <v>1.6E-2</v>
      </c>
      <c r="S796" s="3">
        <v>129617</v>
      </c>
      <c r="T796" s="3"/>
      <c r="U796" s="5"/>
      <c r="V796" s="3">
        <v>3809898</v>
      </c>
      <c r="W796" s="5"/>
      <c r="X796" s="3">
        <v>7898677</v>
      </c>
      <c r="Y796" s="3">
        <v>0</v>
      </c>
      <c r="Z796" s="3">
        <v>49227</v>
      </c>
      <c r="AA796" s="3">
        <v>843817</v>
      </c>
      <c r="AB796" s="3">
        <v>4453662</v>
      </c>
      <c r="AC796" s="3">
        <v>2551971</v>
      </c>
      <c r="AD796" s="3">
        <v>4088778</v>
      </c>
      <c r="AE796" s="3">
        <v>361614</v>
      </c>
      <c r="AF796" s="3">
        <v>6103910</v>
      </c>
      <c r="AG796" s="3">
        <v>129617</v>
      </c>
      <c r="AH796" s="3">
        <v>3727164</v>
      </c>
      <c r="AI796" s="3">
        <v>3809898</v>
      </c>
      <c r="AJ796" s="3">
        <v>-561169</v>
      </c>
      <c r="AK796" s="3">
        <v>-561169</v>
      </c>
      <c r="AL796" s="3">
        <v>238310</v>
      </c>
      <c r="AM796" s="3">
        <v>-799479</v>
      </c>
      <c r="AN796" s="3">
        <v>244438</v>
      </c>
      <c r="AO796" s="3">
        <v>0</v>
      </c>
      <c r="AP796" s="3">
        <v>-244438</v>
      </c>
      <c r="AQ796" s="3">
        <v>0</v>
      </c>
      <c r="AR796" s="3">
        <f>Tabela1[[#This Row],[Potrzeby finansowe 2027
w tym:]]+Tabela1[[#This Row],[Rozliczenie 2025 potrz. fin.]]</f>
        <v>7898677</v>
      </c>
      <c r="AS796" s="3">
        <v>0</v>
      </c>
      <c r="AT796" s="3">
        <v>0</v>
      </c>
      <c r="AU796" s="3"/>
      <c r="AV796" s="3"/>
      <c r="AW796" s="3"/>
      <c r="AX796" s="3"/>
      <c r="AY796" s="3"/>
      <c r="AZ796" s="3"/>
      <c r="BA796" s="3">
        <v>49227</v>
      </c>
      <c r="BB796" s="3">
        <v>0</v>
      </c>
      <c r="BC796" s="3">
        <v>0</v>
      </c>
      <c r="BD796" s="3">
        <v>489.43</v>
      </c>
      <c r="BE796" s="3">
        <v>7.56</v>
      </c>
      <c r="BF796" s="3">
        <v>0</v>
      </c>
      <c r="BG796" s="3">
        <v>377782</v>
      </c>
      <c r="BH796" s="3">
        <v>3112</v>
      </c>
      <c r="BI796" s="3">
        <v>466035</v>
      </c>
      <c r="BJ796" s="3">
        <v>7161478.4450000003</v>
      </c>
      <c r="BK796" s="3">
        <v>4663875.580000001</v>
      </c>
      <c r="BL796" s="3">
        <v>845983.7</v>
      </c>
      <c r="BM796" s="3">
        <v>8298444.0599999996</v>
      </c>
      <c r="BN796" s="53">
        <v>1.0572283931619149</v>
      </c>
      <c r="BO796" s="54">
        <v>9.8630500000000004E-5</v>
      </c>
      <c r="BP796" s="70">
        <v>2480</v>
      </c>
      <c r="BQ796" s="71"/>
      <c r="BR796" s="70"/>
      <c r="BS796" s="72"/>
      <c r="BT796" s="72"/>
      <c r="BU796" s="70">
        <v>6103910</v>
      </c>
      <c r="BV796" s="70">
        <v>129617</v>
      </c>
      <c r="BW796" s="74">
        <v>3727164</v>
      </c>
      <c r="BX796" s="70">
        <v>9960691</v>
      </c>
    </row>
    <row r="797" spans="1:76" x14ac:dyDescent="0.3">
      <c r="A797" s="73" t="s">
        <v>10</v>
      </c>
      <c r="B797" s="2" t="s">
        <v>72</v>
      </c>
      <c r="C797" s="2" t="s">
        <v>18</v>
      </c>
      <c r="D797" s="2" t="s">
        <v>18</v>
      </c>
      <c r="E797" s="2" t="s">
        <v>15</v>
      </c>
      <c r="F797" s="17" t="str">
        <f>+Tabela1[[#This Row],[WK]]&amp;Tabela1[[#This Row],[PK]]&amp;Tabela1[[#This Row],[GK]]</f>
        <v>120404</v>
      </c>
      <c r="G797" s="2" t="s">
        <v>766</v>
      </c>
      <c r="H797" s="3">
        <v>89520476.200000003</v>
      </c>
      <c r="I797" s="4">
        <v>1.125</v>
      </c>
      <c r="J797" s="3">
        <v>100710535.73</v>
      </c>
      <c r="K797" s="4">
        <v>7.0000000000000007E-2</v>
      </c>
      <c r="L797" s="3">
        <v>7049738</v>
      </c>
      <c r="M797" s="3"/>
      <c r="N797" s="5"/>
      <c r="O797" s="3">
        <v>1597611.1300000001</v>
      </c>
      <c r="P797" s="4">
        <v>1.125</v>
      </c>
      <c r="Q797" s="3">
        <v>1797312.52</v>
      </c>
      <c r="R797" s="4">
        <v>1.6E-2</v>
      </c>
      <c r="S797" s="3">
        <v>28757</v>
      </c>
      <c r="T797" s="3"/>
      <c r="U797" s="5"/>
      <c r="V797" s="3">
        <v>4936435</v>
      </c>
      <c r="W797" s="5"/>
      <c r="X797" s="3">
        <v>14916266</v>
      </c>
      <c r="Y797" s="3">
        <v>6386717</v>
      </c>
      <c r="Z797" s="3">
        <v>29071</v>
      </c>
      <c r="AA797" s="3">
        <v>767455</v>
      </c>
      <c r="AB797" s="3">
        <v>6457059</v>
      </c>
      <c r="AC797" s="3">
        <v>1275964</v>
      </c>
      <c r="AD797" s="3">
        <v>9979830</v>
      </c>
      <c r="AE797" s="3">
        <v>0</v>
      </c>
      <c r="AF797" s="3">
        <v>7049738</v>
      </c>
      <c r="AG797" s="3">
        <v>28757</v>
      </c>
      <c r="AH797" s="3">
        <v>9979830</v>
      </c>
      <c r="AI797" s="3">
        <v>4936435</v>
      </c>
      <c r="AJ797" s="3">
        <v>926767</v>
      </c>
      <c r="AK797" s="3">
        <v>926767</v>
      </c>
      <c r="AL797" s="3">
        <v>358058</v>
      </c>
      <c r="AM797" s="3">
        <v>568709</v>
      </c>
      <c r="AN797" s="3">
        <v>-165073</v>
      </c>
      <c r="AO797" s="3">
        <v>0</v>
      </c>
      <c r="AP797" s="3">
        <v>165073</v>
      </c>
      <c r="AQ797" s="3">
        <v>0</v>
      </c>
      <c r="AR797" s="3">
        <f>Tabela1[[#This Row],[Potrzeby finansowe 2027
w tym:]]+Tabela1[[#This Row],[Rozliczenie 2025 potrz. fin.]]</f>
        <v>14916266</v>
      </c>
      <c r="AS797" s="3">
        <v>0</v>
      </c>
      <c r="AT797" s="3">
        <v>0</v>
      </c>
      <c r="AU797" s="3"/>
      <c r="AV797" s="3"/>
      <c r="AW797" s="3"/>
      <c r="AX797" s="3"/>
      <c r="AY797" s="3"/>
      <c r="AZ797" s="3"/>
      <c r="BA797" s="3">
        <v>29071</v>
      </c>
      <c r="BB797" s="3">
        <v>0</v>
      </c>
      <c r="BC797" s="3">
        <v>0</v>
      </c>
      <c r="BD797" s="3">
        <v>291.26</v>
      </c>
      <c r="BE797" s="3">
        <v>0</v>
      </c>
      <c r="BF797" s="3">
        <v>0</v>
      </c>
      <c r="BG797" s="3">
        <v>377782</v>
      </c>
      <c r="BH797" s="3">
        <v>3199</v>
      </c>
      <c r="BI797" s="3">
        <v>389673</v>
      </c>
      <c r="BJ797" s="3">
        <v>5988035.5724999998</v>
      </c>
      <c r="BK797" s="3">
        <v>4314645.9000000004</v>
      </c>
      <c r="BL797" s="3">
        <v>65426.51</v>
      </c>
      <c r="BM797" s="3">
        <v>6562705.6699999999</v>
      </c>
      <c r="BN797" s="53">
        <v>0.57459127239491525</v>
      </c>
      <c r="BO797" s="54">
        <v>1.228829E-4</v>
      </c>
      <c r="BP797" s="70">
        <v>3091</v>
      </c>
      <c r="BQ797" s="71"/>
      <c r="BR797" s="70"/>
      <c r="BS797" s="72"/>
      <c r="BT797" s="72"/>
      <c r="BU797" s="70">
        <v>7049738</v>
      </c>
      <c r="BV797" s="70">
        <v>28757</v>
      </c>
      <c r="BW797" s="74">
        <v>9979830</v>
      </c>
      <c r="BX797" s="70">
        <v>17058325</v>
      </c>
    </row>
    <row r="798" spans="1:76" x14ac:dyDescent="0.3">
      <c r="A798" s="73" t="s">
        <v>10</v>
      </c>
      <c r="B798" s="2" t="s">
        <v>72</v>
      </c>
      <c r="C798" s="2" t="s">
        <v>18</v>
      </c>
      <c r="D798" s="2" t="s">
        <v>21</v>
      </c>
      <c r="E798" s="2" t="s">
        <v>15</v>
      </c>
      <c r="F798" s="17" t="str">
        <f>+Tabela1[[#This Row],[WK]]&amp;Tabela1[[#This Row],[PK]]&amp;Tabela1[[#This Row],[GK]]</f>
        <v>120405</v>
      </c>
      <c r="G798" s="2" t="s">
        <v>767</v>
      </c>
      <c r="H798" s="3">
        <v>231840032.24000001</v>
      </c>
      <c r="I798" s="4">
        <v>1.125</v>
      </c>
      <c r="J798" s="3">
        <v>260820036.27000001</v>
      </c>
      <c r="K798" s="4">
        <v>7.0000000000000007E-2</v>
      </c>
      <c r="L798" s="3">
        <v>18257403</v>
      </c>
      <c r="M798" s="3"/>
      <c r="N798" s="5"/>
      <c r="O798" s="3">
        <v>28700623.950000003</v>
      </c>
      <c r="P798" s="4">
        <v>1.125</v>
      </c>
      <c r="Q798" s="3">
        <v>32288201.940000001</v>
      </c>
      <c r="R798" s="4">
        <v>1.6E-2</v>
      </c>
      <c r="S798" s="3">
        <v>516611</v>
      </c>
      <c r="T798" s="3"/>
      <c r="U798" s="5"/>
      <c r="V798" s="3">
        <v>12938627</v>
      </c>
      <c r="W798" s="5"/>
      <c r="X798" s="3">
        <v>30409853</v>
      </c>
      <c r="Y798" s="3">
        <v>10595203</v>
      </c>
      <c r="Z798" s="3">
        <v>0</v>
      </c>
      <c r="AA798" s="3">
        <v>1391892</v>
      </c>
      <c r="AB798" s="3">
        <v>14549714</v>
      </c>
      <c r="AC798" s="3">
        <v>3873044</v>
      </c>
      <c r="AD798" s="3">
        <v>17471226</v>
      </c>
      <c r="AE798" s="3">
        <v>0</v>
      </c>
      <c r="AF798" s="3">
        <v>18257403</v>
      </c>
      <c r="AG798" s="3">
        <v>516611</v>
      </c>
      <c r="AH798" s="3">
        <v>17471226</v>
      </c>
      <c r="AI798" s="3">
        <v>12938627</v>
      </c>
      <c r="AJ798" s="3">
        <v>440767</v>
      </c>
      <c r="AK798" s="3">
        <v>440767</v>
      </c>
      <c r="AL798" s="3">
        <v>882539</v>
      </c>
      <c r="AM798" s="3">
        <v>-441772</v>
      </c>
      <c r="AN798" s="3">
        <v>322052</v>
      </c>
      <c r="AO798" s="3">
        <v>0</v>
      </c>
      <c r="AP798" s="3">
        <v>-322052</v>
      </c>
      <c r="AQ798" s="3">
        <v>0</v>
      </c>
      <c r="AR798" s="3">
        <f>Tabela1[[#This Row],[Potrzeby finansowe 2027
w tym:]]+Tabela1[[#This Row],[Rozliczenie 2025 potrz. fin.]]</f>
        <v>30409853</v>
      </c>
      <c r="AS798" s="3">
        <v>0</v>
      </c>
      <c r="AT798" s="3">
        <v>0</v>
      </c>
      <c r="AU798" s="3"/>
      <c r="AV798" s="3"/>
      <c r="AW798" s="3"/>
      <c r="AX798" s="3"/>
      <c r="AY798" s="3"/>
      <c r="AZ798" s="3"/>
      <c r="BA798" s="3">
        <v>0</v>
      </c>
      <c r="BB798" s="3">
        <v>0</v>
      </c>
      <c r="BC798" s="3">
        <v>0</v>
      </c>
      <c r="BD798" s="3">
        <v>0</v>
      </c>
      <c r="BE798" s="3">
        <v>0</v>
      </c>
      <c r="BF798" s="3">
        <v>0</v>
      </c>
      <c r="BG798" s="3">
        <v>808291</v>
      </c>
      <c r="BH798" s="3">
        <v>7595</v>
      </c>
      <c r="BI798" s="3">
        <v>583601</v>
      </c>
      <c r="BJ798" s="3">
        <v>8968110.1024999991</v>
      </c>
      <c r="BK798" s="3">
        <v>5953572.3099999987</v>
      </c>
      <c r="BL798" s="3">
        <v>1346331.56</v>
      </c>
      <c r="BM798" s="3">
        <v>9365488.0500000007</v>
      </c>
      <c r="BN798" s="53">
        <v>0.67690327634929082</v>
      </c>
      <c r="BO798" s="54">
        <v>2.7759490000000002E-4</v>
      </c>
      <c r="BP798" s="70">
        <v>6981</v>
      </c>
      <c r="BQ798" s="71"/>
      <c r="BR798" s="70"/>
      <c r="BS798" s="72"/>
      <c r="BT798" s="72"/>
      <c r="BU798" s="70">
        <v>18257403</v>
      </c>
      <c r="BV798" s="70">
        <v>516611</v>
      </c>
      <c r="BW798" s="74">
        <v>17471226</v>
      </c>
      <c r="BX798" s="70">
        <v>36245240</v>
      </c>
    </row>
    <row r="799" spans="1:76" x14ac:dyDescent="0.3">
      <c r="A799" s="73" t="s">
        <v>10</v>
      </c>
      <c r="B799" s="2" t="s">
        <v>72</v>
      </c>
      <c r="C799" s="2" t="s">
        <v>18</v>
      </c>
      <c r="D799" s="2" t="s">
        <v>23</v>
      </c>
      <c r="E799" s="2" t="s">
        <v>15</v>
      </c>
      <c r="F799" s="17" t="str">
        <f>+Tabela1[[#This Row],[WK]]&amp;Tabela1[[#This Row],[PK]]&amp;Tabela1[[#This Row],[GK]]</f>
        <v>120406</v>
      </c>
      <c r="G799" s="2" t="s">
        <v>768</v>
      </c>
      <c r="H799" s="3">
        <v>206615467.41999999</v>
      </c>
      <c r="I799" s="4">
        <v>1.125</v>
      </c>
      <c r="J799" s="3">
        <v>232442400.84999999</v>
      </c>
      <c r="K799" s="4">
        <v>7.0000000000000007E-2</v>
      </c>
      <c r="L799" s="3">
        <v>16270968</v>
      </c>
      <c r="M799" s="3"/>
      <c r="N799" s="5"/>
      <c r="O799" s="3">
        <v>18810938.109999999</v>
      </c>
      <c r="P799" s="4">
        <v>1.125</v>
      </c>
      <c r="Q799" s="3">
        <v>21162305.370000001</v>
      </c>
      <c r="R799" s="4">
        <v>1.6E-2</v>
      </c>
      <c r="S799" s="3">
        <v>338597</v>
      </c>
      <c r="T799" s="3"/>
      <c r="U799" s="5"/>
      <c r="V799" s="3">
        <v>11655704</v>
      </c>
      <c r="W799" s="5"/>
      <c r="X799" s="3">
        <v>34922481</v>
      </c>
      <c r="Y799" s="3">
        <v>16068236</v>
      </c>
      <c r="Z799" s="3">
        <v>338238</v>
      </c>
      <c r="AA799" s="3">
        <v>1175600</v>
      </c>
      <c r="AB799" s="3">
        <v>15958249</v>
      </c>
      <c r="AC799" s="3">
        <v>1382158</v>
      </c>
      <c r="AD799" s="3">
        <v>23266777</v>
      </c>
      <c r="AE799" s="3">
        <v>0</v>
      </c>
      <c r="AF799" s="3">
        <v>16270968</v>
      </c>
      <c r="AG799" s="3">
        <v>338597</v>
      </c>
      <c r="AH799" s="3">
        <v>23266777</v>
      </c>
      <c r="AI799" s="3">
        <v>11655704</v>
      </c>
      <c r="AJ799" s="3">
        <v>2457725</v>
      </c>
      <c r="AK799" s="3">
        <v>2457725</v>
      </c>
      <c r="AL799" s="3">
        <v>431676</v>
      </c>
      <c r="AM799" s="3">
        <v>2026049</v>
      </c>
      <c r="AN799" s="3">
        <v>-207877</v>
      </c>
      <c r="AO799" s="3">
        <v>0</v>
      </c>
      <c r="AP799" s="3">
        <v>207877</v>
      </c>
      <c r="AQ799" s="3">
        <v>0</v>
      </c>
      <c r="AR799" s="3">
        <f>Tabela1[[#This Row],[Potrzeby finansowe 2027
w tym:]]+Tabela1[[#This Row],[Rozliczenie 2025 potrz. fin.]]</f>
        <v>34922481</v>
      </c>
      <c r="AS799" s="3">
        <v>0</v>
      </c>
      <c r="AT799" s="3">
        <v>0</v>
      </c>
      <c r="AU799" s="3"/>
      <c r="AV799" s="3"/>
      <c r="AW799" s="3"/>
      <c r="AX799" s="3"/>
      <c r="AY799" s="3"/>
      <c r="AZ799" s="3"/>
      <c r="BA799" s="3">
        <v>338238</v>
      </c>
      <c r="BB799" s="3">
        <v>0</v>
      </c>
      <c r="BC799" s="3">
        <v>0</v>
      </c>
      <c r="BD799" s="3">
        <v>3388.82</v>
      </c>
      <c r="BE799" s="3">
        <v>0</v>
      </c>
      <c r="BF799" s="3">
        <v>0</v>
      </c>
      <c r="BG799" s="3">
        <v>783920</v>
      </c>
      <c r="BH799" s="3">
        <v>7366</v>
      </c>
      <c r="BI799" s="3">
        <v>391680</v>
      </c>
      <c r="BJ799" s="3">
        <v>6018882.1999999993</v>
      </c>
      <c r="BK799" s="3">
        <v>2942797.1499999985</v>
      </c>
      <c r="BL799" s="3">
        <v>1897273.74</v>
      </c>
      <c r="BM799" s="3">
        <v>8509792.7200000007</v>
      </c>
      <c r="BN799" s="53">
        <v>0.54390009606147938</v>
      </c>
      <c r="BO799" s="54">
        <v>2.8643119999999998E-4</v>
      </c>
      <c r="BP799" s="70">
        <v>7203</v>
      </c>
      <c r="BQ799" s="71"/>
      <c r="BR799" s="70"/>
      <c r="BS799" s="72"/>
      <c r="BT799" s="72"/>
      <c r="BU799" s="70">
        <v>16270968</v>
      </c>
      <c r="BV799" s="70">
        <v>338597</v>
      </c>
      <c r="BW799" s="74">
        <v>23266777</v>
      </c>
      <c r="BX799" s="70">
        <v>39876342</v>
      </c>
    </row>
    <row r="800" spans="1:76" x14ac:dyDescent="0.3">
      <c r="A800" s="73" t="s">
        <v>10</v>
      </c>
      <c r="B800" s="2" t="s">
        <v>72</v>
      </c>
      <c r="C800" s="2" t="s">
        <v>18</v>
      </c>
      <c r="D800" s="2" t="s">
        <v>30</v>
      </c>
      <c r="E800" s="2" t="s">
        <v>19</v>
      </c>
      <c r="F800" s="17" t="str">
        <f>+Tabela1[[#This Row],[WK]]&amp;Tabela1[[#This Row],[PK]]&amp;Tabela1[[#This Row],[GK]]</f>
        <v>120407</v>
      </c>
      <c r="G800" s="2" t="s">
        <v>769</v>
      </c>
      <c r="H800" s="3">
        <v>404672114.77999997</v>
      </c>
      <c r="I800" s="4">
        <v>1.125</v>
      </c>
      <c r="J800" s="3">
        <v>455256129.13</v>
      </c>
      <c r="K800" s="4">
        <v>7.0000000000000007E-2</v>
      </c>
      <c r="L800" s="3">
        <v>31867929</v>
      </c>
      <c r="M800" s="3"/>
      <c r="N800" s="5"/>
      <c r="O800" s="3">
        <v>35588938.130000003</v>
      </c>
      <c r="P800" s="4">
        <v>1.125</v>
      </c>
      <c r="Q800" s="3">
        <v>40037555.399999999</v>
      </c>
      <c r="R800" s="4">
        <v>1.6E-2</v>
      </c>
      <c r="S800" s="3">
        <v>640601</v>
      </c>
      <c r="T800" s="3"/>
      <c r="U800" s="5"/>
      <c r="V800" s="3">
        <v>21948106</v>
      </c>
      <c r="W800" s="5"/>
      <c r="X800" s="3">
        <v>51603865</v>
      </c>
      <c r="Y800" s="3">
        <v>21234175</v>
      </c>
      <c r="Z800" s="3">
        <v>77066</v>
      </c>
      <c r="AA800" s="3">
        <v>2014536</v>
      </c>
      <c r="AB800" s="3">
        <v>28278088</v>
      </c>
      <c r="AC800" s="3">
        <v>0</v>
      </c>
      <c r="AD800" s="3">
        <v>28930531</v>
      </c>
      <c r="AE800" s="3">
        <v>0</v>
      </c>
      <c r="AF800" s="3">
        <v>31867929</v>
      </c>
      <c r="AG800" s="3">
        <v>640601</v>
      </c>
      <c r="AH800" s="3">
        <v>28930531</v>
      </c>
      <c r="AI800" s="3">
        <v>21948106</v>
      </c>
      <c r="AJ800" s="3">
        <v>1578348</v>
      </c>
      <c r="AK800" s="3">
        <v>853120</v>
      </c>
      <c r="AL800" s="3">
        <v>1907762</v>
      </c>
      <c r="AM800" s="3">
        <v>-1054642</v>
      </c>
      <c r="AN800" s="3">
        <v>-725228</v>
      </c>
      <c r="AO800" s="3">
        <v>0</v>
      </c>
      <c r="AP800" s="3">
        <v>0</v>
      </c>
      <c r="AQ800" s="3">
        <v>-725228</v>
      </c>
      <c r="AR800" s="3">
        <f>Tabela1[[#This Row],[Potrzeby finansowe 2027
w tym:]]+Tabela1[[#This Row],[Rozliczenie 2025 potrz. fin.]]</f>
        <v>50878637</v>
      </c>
      <c r="AS800" s="3">
        <v>0</v>
      </c>
      <c r="AT800" s="3">
        <v>0</v>
      </c>
      <c r="AU800" s="3"/>
      <c r="AV800" s="3"/>
      <c r="AW800" s="3"/>
      <c r="AX800" s="3"/>
      <c r="AY800" s="3"/>
      <c r="AZ800" s="3"/>
      <c r="BA800" s="3">
        <v>77066</v>
      </c>
      <c r="BB800" s="3">
        <v>0</v>
      </c>
      <c r="BC800" s="3">
        <v>0</v>
      </c>
      <c r="BD800" s="3">
        <v>772.13</v>
      </c>
      <c r="BE800" s="3">
        <v>0</v>
      </c>
      <c r="BF800" s="3">
        <v>0</v>
      </c>
      <c r="BG800" s="3">
        <v>1306036</v>
      </c>
      <c r="BH800" s="3">
        <v>12272</v>
      </c>
      <c r="BI800" s="3">
        <v>708500</v>
      </c>
      <c r="BJ800" s="3">
        <v>10887410.479999999</v>
      </c>
      <c r="BK800" s="3">
        <v>6819101.5699999984</v>
      </c>
      <c r="BL800" s="3">
        <v>1622003.79</v>
      </c>
      <c r="BM800" s="3">
        <v>13029228.060000001</v>
      </c>
      <c r="BN800" s="53">
        <v>0.64891301306622651</v>
      </c>
      <c r="BO800" s="54">
        <v>5.0627989999999998E-4</v>
      </c>
      <c r="BP800" s="70">
        <v>12732</v>
      </c>
      <c r="BQ800" s="71"/>
      <c r="BR800" s="70"/>
      <c r="BS800" s="72"/>
      <c r="BT800" s="72"/>
      <c r="BU800" s="70">
        <v>31867929</v>
      </c>
      <c r="BV800" s="70">
        <v>640601</v>
      </c>
      <c r="BW800" s="74">
        <v>28930531</v>
      </c>
      <c r="BX800" s="70">
        <v>61439061</v>
      </c>
    </row>
    <row r="801" spans="1:76" x14ac:dyDescent="0.3">
      <c r="A801" s="73" t="s">
        <v>10</v>
      </c>
      <c r="B801" s="2" t="s">
        <v>72</v>
      </c>
      <c r="C801" s="2" t="s">
        <v>21</v>
      </c>
      <c r="D801" s="2" t="s">
        <v>12</v>
      </c>
      <c r="E801" s="2" t="s">
        <v>13</v>
      </c>
      <c r="F801" s="17" t="str">
        <f>+Tabela1[[#This Row],[WK]]&amp;Tabela1[[#This Row],[PK]]&amp;Tabela1[[#This Row],[GK]]</f>
        <v>120501</v>
      </c>
      <c r="G801" s="2" t="s">
        <v>770</v>
      </c>
      <c r="H801" s="3">
        <v>1161074064.27</v>
      </c>
      <c r="I801" s="4">
        <v>1.125</v>
      </c>
      <c r="J801" s="3">
        <v>1306208322.3</v>
      </c>
      <c r="K801" s="4">
        <v>7.0000000000000007E-2</v>
      </c>
      <c r="L801" s="3">
        <v>91434583</v>
      </c>
      <c r="M801" s="3"/>
      <c r="N801" s="5"/>
      <c r="O801" s="3">
        <v>285901180.36999995</v>
      </c>
      <c r="P801" s="4">
        <v>1.125</v>
      </c>
      <c r="Q801" s="3">
        <v>321638827.92000002</v>
      </c>
      <c r="R801" s="4">
        <v>1.6E-2</v>
      </c>
      <c r="S801" s="3">
        <v>5146221</v>
      </c>
      <c r="T801" s="3"/>
      <c r="U801" s="5"/>
      <c r="V801" s="3">
        <v>53886559</v>
      </c>
      <c r="W801" s="5"/>
      <c r="X801" s="3">
        <v>40963975</v>
      </c>
      <c r="Y801" s="3">
        <v>0</v>
      </c>
      <c r="Z801" s="3">
        <v>733</v>
      </c>
      <c r="AA801" s="3">
        <v>4268200</v>
      </c>
      <c r="AB801" s="3">
        <v>36695042</v>
      </c>
      <c r="AC801" s="3">
        <v>0</v>
      </c>
      <c r="AD801" s="3">
        <v>0</v>
      </c>
      <c r="AE801" s="3">
        <v>0</v>
      </c>
      <c r="AF801" s="3">
        <v>91434583</v>
      </c>
      <c r="AG801" s="3">
        <v>5146221</v>
      </c>
      <c r="AH801" s="3">
        <v>0</v>
      </c>
      <c r="AI801" s="3">
        <v>53886559</v>
      </c>
      <c r="AJ801" s="3">
        <v>952785</v>
      </c>
      <c r="AK801" s="3">
        <v>1506366</v>
      </c>
      <c r="AL801" s="3">
        <v>2375874</v>
      </c>
      <c r="AM801" s="3">
        <v>-869508</v>
      </c>
      <c r="AN801" s="3">
        <v>553581</v>
      </c>
      <c r="AO801" s="3">
        <v>0</v>
      </c>
      <c r="AP801" s="3">
        <v>0</v>
      </c>
      <c r="AQ801" s="3">
        <v>553581</v>
      </c>
      <c r="AR801" s="3">
        <f>Tabela1[[#This Row],[Potrzeby finansowe 2027
w tym:]]+Tabela1[[#This Row],[Rozliczenie 2025 potrz. fin.]]</f>
        <v>41517556</v>
      </c>
      <c r="AS801" s="3">
        <v>0</v>
      </c>
      <c r="AT801" s="3">
        <v>0</v>
      </c>
      <c r="AU801" s="3"/>
      <c r="AV801" s="3"/>
      <c r="AW801" s="3"/>
      <c r="AX801" s="3"/>
      <c r="AY801" s="3"/>
      <c r="AZ801" s="3"/>
      <c r="BA801" s="3">
        <v>733</v>
      </c>
      <c r="BB801" s="3">
        <v>0</v>
      </c>
      <c r="BC801" s="3">
        <v>0</v>
      </c>
      <c r="BD801" s="3">
        <v>0.31</v>
      </c>
      <c r="BE801" s="3">
        <v>14.07</v>
      </c>
      <c r="BF801" s="3">
        <v>0</v>
      </c>
      <c r="BG801" s="3">
        <v>2641975</v>
      </c>
      <c r="BH801" s="3">
        <v>24825</v>
      </c>
      <c r="BI801" s="3">
        <v>1626225</v>
      </c>
      <c r="BJ801" s="3">
        <v>24989943.640000001</v>
      </c>
      <c r="BK801" s="3">
        <v>13982057.810000002</v>
      </c>
      <c r="BL801" s="3">
        <v>10739648.07</v>
      </c>
      <c r="BM801" s="3">
        <v>22552247.18</v>
      </c>
      <c r="BN801" s="53">
        <v>1.09289238316406</v>
      </c>
      <c r="BO801" s="54">
        <v>8.9064519999999998E-4</v>
      </c>
      <c r="BP801" s="70">
        <v>22398</v>
      </c>
      <c r="BQ801" s="71"/>
      <c r="BR801" s="70"/>
      <c r="BS801" s="72"/>
      <c r="BT801" s="72"/>
      <c r="BU801" s="70">
        <v>91434583</v>
      </c>
      <c r="BV801" s="70">
        <v>5146221</v>
      </c>
      <c r="BW801" s="74">
        <v>0</v>
      </c>
      <c r="BX801" s="70">
        <v>96580804</v>
      </c>
    </row>
    <row r="802" spans="1:76" x14ac:dyDescent="0.3">
      <c r="A802" s="73" t="s">
        <v>10</v>
      </c>
      <c r="B802" s="2" t="s">
        <v>72</v>
      </c>
      <c r="C802" s="2" t="s">
        <v>21</v>
      </c>
      <c r="D802" s="2" t="s">
        <v>11</v>
      </c>
      <c r="E802" s="2" t="s">
        <v>19</v>
      </c>
      <c r="F802" s="17" t="str">
        <f>+Tabela1[[#This Row],[WK]]&amp;Tabela1[[#This Row],[PK]]&amp;Tabela1[[#This Row],[GK]]</f>
        <v>120502</v>
      </c>
      <c r="G802" s="2" t="s">
        <v>771</v>
      </c>
      <c r="H802" s="3">
        <v>621441771.00999999</v>
      </c>
      <c r="I802" s="4">
        <v>1.125</v>
      </c>
      <c r="J802" s="3">
        <v>699121992.38999999</v>
      </c>
      <c r="K802" s="4">
        <v>7.0000000000000007E-2</v>
      </c>
      <c r="L802" s="3">
        <v>48938539</v>
      </c>
      <c r="M802" s="3"/>
      <c r="N802" s="5"/>
      <c r="O802" s="3">
        <v>40967915.730000012</v>
      </c>
      <c r="P802" s="4">
        <v>1.125</v>
      </c>
      <c r="Q802" s="3">
        <v>46088905.200000003</v>
      </c>
      <c r="R802" s="4">
        <v>1.6E-2</v>
      </c>
      <c r="S802" s="3">
        <v>737422</v>
      </c>
      <c r="T802" s="3"/>
      <c r="U802" s="5"/>
      <c r="V802" s="3">
        <v>32514888</v>
      </c>
      <c r="W802" s="5"/>
      <c r="X802" s="3">
        <v>59270537</v>
      </c>
      <c r="Y802" s="3">
        <v>15262094</v>
      </c>
      <c r="Z802" s="3">
        <v>8998</v>
      </c>
      <c r="AA802" s="3">
        <v>2482961</v>
      </c>
      <c r="AB802" s="3">
        <v>35487522</v>
      </c>
      <c r="AC802" s="3">
        <v>6028962</v>
      </c>
      <c r="AD802" s="3">
        <v>26755649</v>
      </c>
      <c r="AE802" s="3">
        <v>0</v>
      </c>
      <c r="AF802" s="3">
        <v>48938539</v>
      </c>
      <c r="AG802" s="3">
        <v>737422</v>
      </c>
      <c r="AH802" s="3">
        <v>26755649</v>
      </c>
      <c r="AI802" s="3">
        <v>32514888</v>
      </c>
      <c r="AJ802" s="3">
        <v>685867</v>
      </c>
      <c r="AK802" s="3">
        <v>685867</v>
      </c>
      <c r="AL802" s="3">
        <v>1939040</v>
      </c>
      <c r="AM802" s="3">
        <v>-1253173</v>
      </c>
      <c r="AN802" s="3">
        <v>-979619</v>
      </c>
      <c r="AO802" s="3">
        <v>0</v>
      </c>
      <c r="AP802" s="3">
        <v>979619</v>
      </c>
      <c r="AQ802" s="3">
        <v>0</v>
      </c>
      <c r="AR802" s="3">
        <f>Tabela1[[#This Row],[Potrzeby finansowe 2027
w tym:]]+Tabela1[[#This Row],[Rozliczenie 2025 potrz. fin.]]</f>
        <v>59270537</v>
      </c>
      <c r="AS802" s="3">
        <v>0</v>
      </c>
      <c r="AT802" s="3">
        <v>0</v>
      </c>
      <c r="AU802" s="3"/>
      <c r="AV802" s="3"/>
      <c r="AW802" s="3"/>
      <c r="AX802" s="3"/>
      <c r="AY802" s="3"/>
      <c r="AZ802" s="3"/>
      <c r="BA802" s="3">
        <v>8998</v>
      </c>
      <c r="BB802" s="3">
        <v>0</v>
      </c>
      <c r="BC802" s="3">
        <v>0</v>
      </c>
      <c r="BD802" s="3">
        <v>0.1</v>
      </c>
      <c r="BE802" s="3">
        <v>180.11</v>
      </c>
      <c r="BF802" s="3">
        <v>0</v>
      </c>
      <c r="BG802" s="3">
        <v>1684373</v>
      </c>
      <c r="BH802" s="3">
        <v>15827</v>
      </c>
      <c r="BI802" s="3">
        <v>798588</v>
      </c>
      <c r="BJ802" s="3">
        <v>12271776.475</v>
      </c>
      <c r="BK802" s="3">
        <v>8403579.3699999992</v>
      </c>
      <c r="BL802" s="3">
        <v>1587255.51</v>
      </c>
      <c r="BM802" s="3">
        <v>12298277.4</v>
      </c>
      <c r="BN802" s="53">
        <v>0.77083088516456366</v>
      </c>
      <c r="BO802" s="54">
        <v>5.9839520000000001E-4</v>
      </c>
      <c r="BP802" s="70">
        <v>15049</v>
      </c>
      <c r="BQ802" s="71"/>
      <c r="BR802" s="70"/>
      <c r="BS802" s="72"/>
      <c r="BT802" s="72"/>
      <c r="BU802" s="70">
        <v>48938539</v>
      </c>
      <c r="BV802" s="70">
        <v>737422</v>
      </c>
      <c r="BW802" s="74">
        <v>26755649</v>
      </c>
      <c r="BX802" s="70">
        <v>76431610</v>
      </c>
    </row>
    <row r="803" spans="1:76" x14ac:dyDescent="0.3">
      <c r="A803" s="73" t="s">
        <v>10</v>
      </c>
      <c r="B803" s="2" t="s">
        <v>72</v>
      </c>
      <c r="C803" s="2" t="s">
        <v>21</v>
      </c>
      <c r="D803" s="2" t="s">
        <v>16</v>
      </c>
      <c r="E803" s="2" t="s">
        <v>19</v>
      </c>
      <c r="F803" s="17" t="str">
        <f>+Tabela1[[#This Row],[WK]]&amp;Tabela1[[#This Row],[PK]]&amp;Tabela1[[#This Row],[GK]]</f>
        <v>120503</v>
      </c>
      <c r="G803" s="2" t="s">
        <v>772</v>
      </c>
      <c r="H803" s="3">
        <v>325643275.49000001</v>
      </c>
      <c r="I803" s="4">
        <v>1.125</v>
      </c>
      <c r="J803" s="3">
        <v>366348684.93000001</v>
      </c>
      <c r="K803" s="4">
        <v>7.0000000000000007E-2</v>
      </c>
      <c r="L803" s="3">
        <v>25644408</v>
      </c>
      <c r="M803" s="3"/>
      <c r="N803" s="5"/>
      <c r="O803" s="3">
        <v>20122708.640000001</v>
      </c>
      <c r="P803" s="4">
        <v>1.125</v>
      </c>
      <c r="Q803" s="3">
        <v>22638047.219999999</v>
      </c>
      <c r="R803" s="4">
        <v>1.6E-2</v>
      </c>
      <c r="S803" s="3">
        <v>362209</v>
      </c>
      <c r="T803" s="3"/>
      <c r="U803" s="5"/>
      <c r="V803" s="3">
        <v>18440715</v>
      </c>
      <c r="W803" s="5"/>
      <c r="X803" s="3">
        <v>51085157</v>
      </c>
      <c r="Y803" s="3">
        <v>20122184</v>
      </c>
      <c r="Z803" s="3">
        <v>10222</v>
      </c>
      <c r="AA803" s="3">
        <v>2706772</v>
      </c>
      <c r="AB803" s="3">
        <v>28245979</v>
      </c>
      <c r="AC803" s="3">
        <v>0</v>
      </c>
      <c r="AD803" s="3">
        <v>31763760</v>
      </c>
      <c r="AE803" s="3">
        <v>0</v>
      </c>
      <c r="AF803" s="3">
        <v>25644408</v>
      </c>
      <c r="AG803" s="3">
        <v>362209</v>
      </c>
      <c r="AH803" s="3">
        <v>31763760</v>
      </c>
      <c r="AI803" s="3">
        <v>18440715</v>
      </c>
      <c r="AJ803" s="3">
        <v>1208720</v>
      </c>
      <c r="AK803" s="3">
        <v>328038</v>
      </c>
      <c r="AL803" s="3">
        <v>1208067</v>
      </c>
      <c r="AM803" s="3">
        <v>-880029</v>
      </c>
      <c r="AN803" s="3">
        <v>-880682</v>
      </c>
      <c r="AO803" s="3">
        <v>0</v>
      </c>
      <c r="AP803" s="3">
        <v>0</v>
      </c>
      <c r="AQ803" s="3">
        <v>-880682</v>
      </c>
      <c r="AR803" s="3">
        <f>Tabela1[[#This Row],[Potrzeby finansowe 2027
w tym:]]+Tabela1[[#This Row],[Rozliczenie 2025 potrz. fin.]]</f>
        <v>50204475</v>
      </c>
      <c r="AS803" s="3">
        <v>0</v>
      </c>
      <c r="AT803" s="3">
        <v>0</v>
      </c>
      <c r="AU803" s="3"/>
      <c r="AV803" s="3"/>
      <c r="AW803" s="3"/>
      <c r="AX803" s="3"/>
      <c r="AY803" s="3"/>
      <c r="AZ803" s="3"/>
      <c r="BA803" s="3">
        <v>10222</v>
      </c>
      <c r="BB803" s="3">
        <v>0</v>
      </c>
      <c r="BC803" s="3">
        <v>0</v>
      </c>
      <c r="BD803" s="3">
        <v>1.03</v>
      </c>
      <c r="BE803" s="3">
        <v>202.76</v>
      </c>
      <c r="BF803" s="3">
        <v>0</v>
      </c>
      <c r="BG803" s="3">
        <v>1010922</v>
      </c>
      <c r="BH803" s="3">
        <v>9499</v>
      </c>
      <c r="BI803" s="3">
        <v>1695850</v>
      </c>
      <c r="BJ803" s="3">
        <v>26059858.017500002</v>
      </c>
      <c r="BK803" s="3">
        <v>13358613.73</v>
      </c>
      <c r="BL803" s="3">
        <v>17638413.629999999</v>
      </c>
      <c r="BM803" s="3">
        <v>15528149.890000001</v>
      </c>
      <c r="BN803" s="53">
        <v>0.58266603247437587</v>
      </c>
      <c r="BO803" s="54">
        <v>3.9552430000000001E-4</v>
      </c>
      <c r="BP803" s="70">
        <v>9947</v>
      </c>
      <c r="BQ803" s="71"/>
      <c r="BR803" s="70"/>
      <c r="BS803" s="72"/>
      <c r="BT803" s="72"/>
      <c r="BU803" s="70">
        <v>25644408</v>
      </c>
      <c r="BV803" s="70">
        <v>362209</v>
      </c>
      <c r="BW803" s="74">
        <v>31763760</v>
      </c>
      <c r="BX803" s="70">
        <v>57770377</v>
      </c>
    </row>
    <row r="804" spans="1:76" x14ac:dyDescent="0.3">
      <c r="A804" s="73" t="s">
        <v>10</v>
      </c>
      <c r="B804" s="2" t="s">
        <v>72</v>
      </c>
      <c r="C804" s="2" t="s">
        <v>21</v>
      </c>
      <c r="D804" s="2" t="s">
        <v>18</v>
      </c>
      <c r="E804" s="2" t="s">
        <v>15</v>
      </c>
      <c r="F804" s="17" t="str">
        <f>+Tabela1[[#This Row],[WK]]&amp;Tabela1[[#This Row],[PK]]&amp;Tabela1[[#This Row],[GK]]</f>
        <v>120504</v>
      </c>
      <c r="G804" s="2" t="s">
        <v>770</v>
      </c>
      <c r="H804" s="3">
        <v>667301449.26999998</v>
      </c>
      <c r="I804" s="4">
        <v>1.125</v>
      </c>
      <c r="J804" s="3">
        <v>750714130.42999995</v>
      </c>
      <c r="K804" s="4">
        <v>7.0000000000000007E-2</v>
      </c>
      <c r="L804" s="3">
        <v>52549989</v>
      </c>
      <c r="M804" s="3"/>
      <c r="N804" s="5"/>
      <c r="O804" s="3">
        <v>27457669.75</v>
      </c>
      <c r="P804" s="4">
        <v>1.125</v>
      </c>
      <c r="Q804" s="3">
        <v>30889878.469999999</v>
      </c>
      <c r="R804" s="4">
        <v>1.6E-2</v>
      </c>
      <c r="S804" s="3">
        <v>494238</v>
      </c>
      <c r="T804" s="3"/>
      <c r="U804" s="5"/>
      <c r="V804" s="3">
        <v>34235806</v>
      </c>
      <c r="W804" s="5"/>
      <c r="X804" s="3">
        <v>73395870</v>
      </c>
      <c r="Y804" s="3">
        <v>30417631</v>
      </c>
      <c r="Z804" s="3">
        <v>452655</v>
      </c>
      <c r="AA804" s="3">
        <v>2727345</v>
      </c>
      <c r="AB804" s="3">
        <v>39798239</v>
      </c>
      <c r="AC804" s="3">
        <v>0</v>
      </c>
      <c r="AD804" s="3">
        <v>38564623</v>
      </c>
      <c r="AE804" s="3">
        <v>0</v>
      </c>
      <c r="AF804" s="3">
        <v>52549989</v>
      </c>
      <c r="AG804" s="3">
        <v>494238</v>
      </c>
      <c r="AH804" s="3">
        <v>38564623</v>
      </c>
      <c r="AI804" s="3">
        <v>34235806</v>
      </c>
      <c r="AJ804" s="3">
        <v>3151599</v>
      </c>
      <c r="AK804" s="3">
        <v>2556158</v>
      </c>
      <c r="AL804" s="3">
        <v>2089196</v>
      </c>
      <c r="AM804" s="3">
        <v>466962</v>
      </c>
      <c r="AN804" s="3">
        <v>-595441</v>
      </c>
      <c r="AO804" s="3">
        <v>0</v>
      </c>
      <c r="AP804" s="3">
        <v>0</v>
      </c>
      <c r="AQ804" s="3">
        <v>-595441</v>
      </c>
      <c r="AR804" s="3">
        <f>Tabela1[[#This Row],[Potrzeby finansowe 2027
w tym:]]+Tabela1[[#This Row],[Rozliczenie 2025 potrz. fin.]]</f>
        <v>72800429</v>
      </c>
      <c r="AS804" s="3">
        <v>0</v>
      </c>
      <c r="AT804" s="3">
        <v>0</v>
      </c>
      <c r="AU804" s="3"/>
      <c r="AV804" s="3"/>
      <c r="AW804" s="3"/>
      <c r="AX804" s="3"/>
      <c r="AY804" s="3"/>
      <c r="AZ804" s="3"/>
      <c r="BA804" s="3">
        <v>452655</v>
      </c>
      <c r="BB804" s="3">
        <v>0</v>
      </c>
      <c r="BC804" s="3">
        <v>15.91</v>
      </c>
      <c r="BD804" s="3">
        <v>4462.43</v>
      </c>
      <c r="BE804" s="3">
        <v>39.4</v>
      </c>
      <c r="BF804" s="3">
        <v>0</v>
      </c>
      <c r="BG804" s="3">
        <v>1791009</v>
      </c>
      <c r="BH804" s="3">
        <v>16829</v>
      </c>
      <c r="BI804" s="3">
        <v>936336</v>
      </c>
      <c r="BJ804" s="3">
        <v>14388524.422499999</v>
      </c>
      <c r="BK804" s="3">
        <v>10484879.370000001</v>
      </c>
      <c r="BL804" s="3">
        <v>2062333.72</v>
      </c>
      <c r="BM804" s="3">
        <v>11489912.77</v>
      </c>
      <c r="BN804" s="53">
        <v>0.64772483515663626</v>
      </c>
      <c r="BO804" s="54">
        <v>7.2244789999999996E-4</v>
      </c>
      <c r="BP804" s="70">
        <v>18169</v>
      </c>
      <c r="BQ804" s="71"/>
      <c r="BR804" s="70"/>
      <c r="BS804" s="72"/>
      <c r="BT804" s="72"/>
      <c r="BU804" s="70">
        <v>52549989</v>
      </c>
      <c r="BV804" s="70">
        <v>494238</v>
      </c>
      <c r="BW804" s="74">
        <v>38564623</v>
      </c>
      <c r="BX804" s="70">
        <v>91608850</v>
      </c>
    </row>
    <row r="805" spans="1:76" x14ac:dyDescent="0.3">
      <c r="A805" s="73" t="s">
        <v>10</v>
      </c>
      <c r="B805" s="2" t="s">
        <v>72</v>
      </c>
      <c r="C805" s="2" t="s">
        <v>21</v>
      </c>
      <c r="D805" s="2" t="s">
        <v>21</v>
      </c>
      <c r="E805" s="2" t="s">
        <v>15</v>
      </c>
      <c r="F805" s="17" t="str">
        <f>+Tabela1[[#This Row],[WK]]&amp;Tabela1[[#This Row],[PK]]&amp;Tabela1[[#This Row],[GK]]</f>
        <v>120505</v>
      </c>
      <c r="G805" s="2" t="s">
        <v>773</v>
      </c>
      <c r="H805" s="3">
        <v>245722663.65000001</v>
      </c>
      <c r="I805" s="4">
        <v>1.125</v>
      </c>
      <c r="J805" s="3">
        <v>276437996.61000001</v>
      </c>
      <c r="K805" s="4">
        <v>7.0000000000000007E-2</v>
      </c>
      <c r="L805" s="3">
        <v>19350660</v>
      </c>
      <c r="M805" s="3"/>
      <c r="N805" s="5"/>
      <c r="O805" s="3">
        <v>48161058.980000004</v>
      </c>
      <c r="P805" s="4">
        <v>1.125</v>
      </c>
      <c r="Q805" s="3">
        <v>54181191.350000001</v>
      </c>
      <c r="R805" s="4">
        <v>1.6E-2</v>
      </c>
      <c r="S805" s="3">
        <v>866899</v>
      </c>
      <c r="T805" s="3"/>
      <c r="U805" s="5"/>
      <c r="V805" s="3">
        <v>13477412</v>
      </c>
      <c r="W805" s="5"/>
      <c r="X805" s="3">
        <v>29374734</v>
      </c>
      <c r="Y805" s="3">
        <v>11328739</v>
      </c>
      <c r="Z805" s="3">
        <v>717466</v>
      </c>
      <c r="AA805" s="3">
        <v>1136262</v>
      </c>
      <c r="AB805" s="3">
        <v>15011348</v>
      </c>
      <c r="AC805" s="3">
        <v>1180919</v>
      </c>
      <c r="AD805" s="3">
        <v>16242919</v>
      </c>
      <c r="AE805" s="3">
        <v>0</v>
      </c>
      <c r="AF805" s="3">
        <v>19350660</v>
      </c>
      <c r="AG805" s="3">
        <v>866899</v>
      </c>
      <c r="AH805" s="3">
        <v>16242919</v>
      </c>
      <c r="AI805" s="3">
        <v>13477412</v>
      </c>
      <c r="AJ805" s="3">
        <v>-869158</v>
      </c>
      <c r="AK805" s="3">
        <v>-523561</v>
      </c>
      <c r="AL805" s="3">
        <v>1172734</v>
      </c>
      <c r="AM805" s="3">
        <v>-1696295</v>
      </c>
      <c r="AN805" s="3">
        <v>345597</v>
      </c>
      <c r="AO805" s="3">
        <v>0</v>
      </c>
      <c r="AP805" s="3">
        <v>0</v>
      </c>
      <c r="AQ805" s="3">
        <v>345597</v>
      </c>
      <c r="AR805" s="3">
        <f>Tabela1[[#This Row],[Potrzeby finansowe 2027
w tym:]]+Tabela1[[#This Row],[Rozliczenie 2025 potrz. fin.]]</f>
        <v>29720331</v>
      </c>
      <c r="AS805" s="3">
        <v>0</v>
      </c>
      <c r="AT805" s="3">
        <v>0</v>
      </c>
      <c r="AU805" s="3"/>
      <c r="AV805" s="3"/>
      <c r="AW805" s="3"/>
      <c r="AX805" s="3"/>
      <c r="AY805" s="3"/>
      <c r="AZ805" s="3"/>
      <c r="BA805" s="3">
        <v>717466</v>
      </c>
      <c r="BB805" s="3">
        <v>995.98</v>
      </c>
      <c r="BC805" s="3">
        <v>0</v>
      </c>
      <c r="BD805" s="3">
        <v>0.17</v>
      </c>
      <c r="BE805" s="3">
        <v>1096.56</v>
      </c>
      <c r="BF805" s="3">
        <v>0</v>
      </c>
      <c r="BG805" s="3">
        <v>704207</v>
      </c>
      <c r="BH805" s="3">
        <v>6617</v>
      </c>
      <c r="BI805" s="3">
        <v>432055</v>
      </c>
      <c r="BJ805" s="3">
        <v>6639320.0850000009</v>
      </c>
      <c r="BK805" s="3">
        <v>3682860.8600000013</v>
      </c>
      <c r="BL805" s="3">
        <v>1646098.85</v>
      </c>
      <c r="BM805" s="3">
        <v>8533639.1999999993</v>
      </c>
      <c r="BN805" s="53">
        <v>0.64587448588455842</v>
      </c>
      <c r="BO805" s="54">
        <v>2.6747469999999999E-4</v>
      </c>
      <c r="BP805" s="70">
        <v>6727</v>
      </c>
      <c r="BQ805" s="71"/>
      <c r="BR805" s="70"/>
      <c r="BS805" s="72"/>
      <c r="BT805" s="72"/>
      <c r="BU805" s="70">
        <v>19350660</v>
      </c>
      <c r="BV805" s="70">
        <v>866899</v>
      </c>
      <c r="BW805" s="74">
        <v>16242919</v>
      </c>
      <c r="BX805" s="70">
        <v>36460478</v>
      </c>
    </row>
    <row r="806" spans="1:76" x14ac:dyDescent="0.3">
      <c r="A806" s="73" t="s">
        <v>10</v>
      </c>
      <c r="B806" s="2" t="s">
        <v>72</v>
      </c>
      <c r="C806" s="2" t="s">
        <v>21</v>
      </c>
      <c r="D806" s="2" t="s">
        <v>23</v>
      </c>
      <c r="E806" s="2" t="s">
        <v>15</v>
      </c>
      <c r="F806" s="17" t="str">
        <f>+Tabela1[[#This Row],[WK]]&amp;Tabela1[[#This Row],[PK]]&amp;Tabela1[[#This Row],[GK]]</f>
        <v>120506</v>
      </c>
      <c r="G806" s="2" t="s">
        <v>774</v>
      </c>
      <c r="H806" s="3">
        <v>279889652.52999997</v>
      </c>
      <c r="I806" s="4">
        <v>1.125</v>
      </c>
      <c r="J806" s="3">
        <v>314875859.10000002</v>
      </c>
      <c r="K806" s="4">
        <v>7.0000000000000007E-2</v>
      </c>
      <c r="L806" s="3">
        <v>22041310</v>
      </c>
      <c r="M806" s="3"/>
      <c r="N806" s="5"/>
      <c r="O806" s="3">
        <v>3422014.06</v>
      </c>
      <c r="P806" s="4">
        <v>1.125</v>
      </c>
      <c r="Q806" s="3">
        <v>3849765.82</v>
      </c>
      <c r="R806" s="4">
        <v>1.6E-2</v>
      </c>
      <c r="S806" s="3">
        <v>61596</v>
      </c>
      <c r="T806" s="3"/>
      <c r="U806" s="5"/>
      <c r="V806" s="3">
        <v>16021766</v>
      </c>
      <c r="W806" s="5"/>
      <c r="X806" s="3">
        <v>39577317</v>
      </c>
      <c r="Y806" s="3">
        <v>17777271</v>
      </c>
      <c r="Z806" s="3">
        <v>75591</v>
      </c>
      <c r="AA806" s="3">
        <v>1438920</v>
      </c>
      <c r="AB806" s="3">
        <v>20285535</v>
      </c>
      <c r="AC806" s="3">
        <v>0</v>
      </c>
      <c r="AD806" s="3">
        <v>22405106</v>
      </c>
      <c r="AE806" s="3">
        <v>0</v>
      </c>
      <c r="AF806" s="3">
        <v>22041310</v>
      </c>
      <c r="AG806" s="3">
        <v>61596</v>
      </c>
      <c r="AH806" s="3">
        <v>22405106</v>
      </c>
      <c r="AI806" s="3">
        <v>16021766</v>
      </c>
      <c r="AJ806" s="3">
        <v>443270</v>
      </c>
      <c r="AK806" s="3">
        <v>-707175</v>
      </c>
      <c r="AL806" s="3">
        <v>1076756</v>
      </c>
      <c r="AM806" s="3">
        <v>-1783931</v>
      </c>
      <c r="AN806" s="3">
        <v>-1150445</v>
      </c>
      <c r="AO806" s="3">
        <v>0</v>
      </c>
      <c r="AP806" s="3">
        <v>0</v>
      </c>
      <c r="AQ806" s="3">
        <v>-1150445</v>
      </c>
      <c r="AR806" s="3">
        <f>Tabela1[[#This Row],[Potrzeby finansowe 2027
w tym:]]+Tabela1[[#This Row],[Rozliczenie 2025 potrz. fin.]]</f>
        <v>38426872</v>
      </c>
      <c r="AS806" s="3">
        <v>0</v>
      </c>
      <c r="AT806" s="3">
        <v>0</v>
      </c>
      <c r="AU806" s="3"/>
      <c r="AV806" s="3"/>
      <c r="AW806" s="3"/>
      <c r="AX806" s="3"/>
      <c r="AY806" s="3"/>
      <c r="AZ806" s="3"/>
      <c r="BA806" s="3">
        <v>75591</v>
      </c>
      <c r="BB806" s="3">
        <v>0</v>
      </c>
      <c r="BC806" s="3">
        <v>0</v>
      </c>
      <c r="BD806" s="3">
        <v>757.35</v>
      </c>
      <c r="BE806" s="3">
        <v>0</v>
      </c>
      <c r="BF806" s="3">
        <v>0</v>
      </c>
      <c r="BG806" s="3">
        <v>876189</v>
      </c>
      <c r="BH806" s="3">
        <v>8233</v>
      </c>
      <c r="BI806" s="3">
        <v>562731</v>
      </c>
      <c r="BJ806" s="3">
        <v>8647401.8875000011</v>
      </c>
      <c r="BK806" s="3">
        <v>5036105.870000001</v>
      </c>
      <c r="BL806" s="3">
        <v>1987191.6</v>
      </c>
      <c r="BM806" s="3">
        <v>10470800.869999999</v>
      </c>
      <c r="BN806" s="53">
        <v>0.57540826128722389</v>
      </c>
      <c r="BO806" s="54">
        <v>3.4282010000000001E-4</v>
      </c>
      <c r="BP806" s="70">
        <v>8622</v>
      </c>
      <c r="BQ806" s="71"/>
      <c r="BR806" s="70"/>
      <c r="BS806" s="72"/>
      <c r="BT806" s="72"/>
      <c r="BU806" s="70">
        <v>22041310</v>
      </c>
      <c r="BV806" s="70">
        <v>61596</v>
      </c>
      <c r="BW806" s="74">
        <v>22405106</v>
      </c>
      <c r="BX806" s="70">
        <v>44508012</v>
      </c>
    </row>
    <row r="807" spans="1:76" x14ac:dyDescent="0.3">
      <c r="A807" s="73" t="s">
        <v>10</v>
      </c>
      <c r="B807" s="2" t="s">
        <v>72</v>
      </c>
      <c r="C807" s="2" t="s">
        <v>21</v>
      </c>
      <c r="D807" s="2" t="s">
        <v>30</v>
      </c>
      <c r="E807" s="2" t="s">
        <v>15</v>
      </c>
      <c r="F807" s="17" t="str">
        <f>+Tabela1[[#This Row],[WK]]&amp;Tabela1[[#This Row],[PK]]&amp;Tabela1[[#This Row],[GK]]</f>
        <v>120507</v>
      </c>
      <c r="G807" s="2" t="s">
        <v>658</v>
      </c>
      <c r="H807" s="3">
        <v>162201710.59</v>
      </c>
      <c r="I807" s="4">
        <v>1.125</v>
      </c>
      <c r="J807" s="3">
        <v>182476924.41</v>
      </c>
      <c r="K807" s="4">
        <v>7.0000000000000007E-2</v>
      </c>
      <c r="L807" s="3">
        <v>12773385</v>
      </c>
      <c r="M807" s="3"/>
      <c r="N807" s="5"/>
      <c r="O807" s="3">
        <v>2975837.51</v>
      </c>
      <c r="P807" s="4">
        <v>1.125</v>
      </c>
      <c r="Q807" s="3">
        <v>3347817.2</v>
      </c>
      <c r="R807" s="4">
        <v>1.6E-2</v>
      </c>
      <c r="S807" s="3">
        <v>53565</v>
      </c>
      <c r="T807" s="3"/>
      <c r="U807" s="5"/>
      <c r="V807" s="3">
        <v>9050119</v>
      </c>
      <c r="W807" s="5"/>
      <c r="X807" s="3">
        <v>22302937</v>
      </c>
      <c r="Y807" s="3">
        <v>9376656</v>
      </c>
      <c r="Z807" s="3">
        <v>0</v>
      </c>
      <c r="AA807" s="3">
        <v>1012148</v>
      </c>
      <c r="AB807" s="3">
        <v>11412013</v>
      </c>
      <c r="AC807" s="3">
        <v>502120</v>
      </c>
      <c r="AD807" s="3">
        <v>13592357</v>
      </c>
      <c r="AE807" s="3">
        <v>0</v>
      </c>
      <c r="AF807" s="3">
        <v>12773385</v>
      </c>
      <c r="AG807" s="3">
        <v>53565</v>
      </c>
      <c r="AH807" s="3">
        <v>13592357</v>
      </c>
      <c r="AI807" s="3">
        <v>9050119</v>
      </c>
      <c r="AJ807" s="3">
        <v>811144</v>
      </c>
      <c r="AK807" s="3">
        <v>1150683</v>
      </c>
      <c r="AL807" s="3">
        <v>738050</v>
      </c>
      <c r="AM807" s="3">
        <v>412633</v>
      </c>
      <c r="AN807" s="3">
        <v>339539</v>
      </c>
      <c r="AO807" s="3">
        <v>0</v>
      </c>
      <c r="AP807" s="3">
        <v>0</v>
      </c>
      <c r="AQ807" s="3">
        <v>339539</v>
      </c>
      <c r="AR807" s="3">
        <f>Tabela1[[#This Row],[Potrzeby finansowe 2027
w tym:]]+Tabela1[[#This Row],[Rozliczenie 2025 potrz. fin.]]</f>
        <v>22642476</v>
      </c>
      <c r="AS807" s="3">
        <v>0</v>
      </c>
      <c r="AT807" s="3">
        <v>0</v>
      </c>
      <c r="AU807" s="3"/>
      <c r="AV807" s="3"/>
      <c r="AW807" s="3"/>
      <c r="AX807" s="3"/>
      <c r="AY807" s="3"/>
      <c r="AZ807" s="3"/>
      <c r="BA807" s="3">
        <v>0</v>
      </c>
      <c r="BB807" s="3">
        <v>0</v>
      </c>
      <c r="BC807" s="3">
        <v>0</v>
      </c>
      <c r="BD807" s="3">
        <v>0</v>
      </c>
      <c r="BE807" s="3">
        <v>0</v>
      </c>
      <c r="BF807" s="3">
        <v>0</v>
      </c>
      <c r="BG807" s="3">
        <v>520733</v>
      </c>
      <c r="BH807" s="3">
        <v>4893</v>
      </c>
      <c r="BI807" s="3">
        <v>491415</v>
      </c>
      <c r="BJ807" s="3">
        <v>7551492.8149999995</v>
      </c>
      <c r="BK807" s="3">
        <v>2896920.8499999996</v>
      </c>
      <c r="BL807" s="3">
        <v>4869599.47</v>
      </c>
      <c r="BM807" s="3">
        <v>8879088.9199999999</v>
      </c>
      <c r="BN807" s="53">
        <v>0.5956240731932515</v>
      </c>
      <c r="BO807" s="54">
        <v>1.9086630000000001E-4</v>
      </c>
      <c r="BP807" s="70">
        <v>4800</v>
      </c>
      <c r="BQ807" s="71"/>
      <c r="BR807" s="70"/>
      <c r="BS807" s="72"/>
      <c r="BT807" s="72"/>
      <c r="BU807" s="70">
        <v>12773385</v>
      </c>
      <c r="BV807" s="70">
        <v>53565</v>
      </c>
      <c r="BW807" s="74">
        <v>13592357</v>
      </c>
      <c r="BX807" s="70">
        <v>26419307</v>
      </c>
    </row>
    <row r="808" spans="1:76" x14ac:dyDescent="0.3">
      <c r="A808" s="73" t="s">
        <v>10</v>
      </c>
      <c r="B808" s="2" t="s">
        <v>72</v>
      </c>
      <c r="C808" s="2" t="s">
        <v>21</v>
      </c>
      <c r="D808" s="2" t="s">
        <v>54</v>
      </c>
      <c r="E808" s="2" t="s">
        <v>15</v>
      </c>
      <c r="F808" s="17" t="str">
        <f>+Tabela1[[#This Row],[WK]]&amp;Tabela1[[#This Row],[PK]]&amp;Tabela1[[#This Row],[GK]]</f>
        <v>120508</v>
      </c>
      <c r="G808" s="2" t="s">
        <v>775</v>
      </c>
      <c r="H808" s="3">
        <v>157443590.15000001</v>
      </c>
      <c r="I808" s="4">
        <v>1.125</v>
      </c>
      <c r="J808" s="3">
        <v>177124038.91999999</v>
      </c>
      <c r="K808" s="4">
        <v>7.0000000000000007E-2</v>
      </c>
      <c r="L808" s="3">
        <v>12398683</v>
      </c>
      <c r="M808" s="3"/>
      <c r="N808" s="5"/>
      <c r="O808" s="3">
        <v>2881721.9299999997</v>
      </c>
      <c r="P808" s="4">
        <v>1.125</v>
      </c>
      <c r="Q808" s="3">
        <v>3241937.17</v>
      </c>
      <c r="R808" s="4">
        <v>1.6E-2</v>
      </c>
      <c r="S808" s="3">
        <v>51871</v>
      </c>
      <c r="T808" s="3"/>
      <c r="U808" s="5"/>
      <c r="V808" s="3">
        <v>8667080</v>
      </c>
      <c r="W808" s="5"/>
      <c r="X808" s="3">
        <v>29016212</v>
      </c>
      <c r="Y808" s="3">
        <v>12666262</v>
      </c>
      <c r="Z808" s="3">
        <v>498197</v>
      </c>
      <c r="AA808" s="3">
        <v>1154350</v>
      </c>
      <c r="AB808" s="3">
        <v>14697403</v>
      </c>
      <c r="AC808" s="3">
        <v>0</v>
      </c>
      <c r="AD808" s="3">
        <v>20312336</v>
      </c>
      <c r="AE808" s="3">
        <v>0</v>
      </c>
      <c r="AF808" s="3">
        <v>12398683</v>
      </c>
      <c r="AG808" s="3">
        <v>51871</v>
      </c>
      <c r="AH808" s="3">
        <v>20312336</v>
      </c>
      <c r="AI808" s="3">
        <v>8667080</v>
      </c>
      <c r="AJ808" s="3">
        <v>552042</v>
      </c>
      <c r="AK808" s="3">
        <v>515246</v>
      </c>
      <c r="AL808" s="3">
        <v>995017</v>
      </c>
      <c r="AM808" s="3">
        <v>-479771</v>
      </c>
      <c r="AN808" s="3">
        <v>-36796</v>
      </c>
      <c r="AO808" s="3">
        <v>0</v>
      </c>
      <c r="AP808" s="3">
        <v>0</v>
      </c>
      <c r="AQ808" s="3">
        <v>-36796</v>
      </c>
      <c r="AR808" s="3">
        <f>Tabela1[[#This Row],[Potrzeby finansowe 2027
w tym:]]+Tabela1[[#This Row],[Rozliczenie 2025 potrz. fin.]]</f>
        <v>28979416</v>
      </c>
      <c r="AS808" s="3">
        <v>0</v>
      </c>
      <c r="AT808" s="3">
        <v>0</v>
      </c>
      <c r="AU808" s="3"/>
      <c r="AV808" s="3"/>
      <c r="AW808" s="3"/>
      <c r="AX808" s="3"/>
      <c r="AY808" s="3"/>
      <c r="AZ808" s="3"/>
      <c r="BA808" s="3">
        <v>498197</v>
      </c>
      <c r="BB808" s="3">
        <v>0</v>
      </c>
      <c r="BC808" s="3">
        <v>36.36</v>
      </c>
      <c r="BD808" s="3">
        <v>4870.25</v>
      </c>
      <c r="BE808" s="3">
        <v>0</v>
      </c>
      <c r="BF808" s="3">
        <v>0</v>
      </c>
      <c r="BG808" s="3">
        <v>585544</v>
      </c>
      <c r="BH808" s="3">
        <v>5502</v>
      </c>
      <c r="BI808" s="3">
        <v>568806</v>
      </c>
      <c r="BJ808" s="3">
        <v>8740750.4974999987</v>
      </c>
      <c r="BK808" s="3">
        <v>6015307.5499999989</v>
      </c>
      <c r="BL808" s="3">
        <v>1166797.57</v>
      </c>
      <c r="BM808" s="3">
        <v>8568176.6500000004</v>
      </c>
      <c r="BN808" s="53">
        <v>0.52894621489792315</v>
      </c>
      <c r="BO808" s="54">
        <v>2.1792790000000001E-4</v>
      </c>
      <c r="BP808" s="70">
        <v>5481</v>
      </c>
      <c r="BQ808" s="71"/>
      <c r="BR808" s="70"/>
      <c r="BS808" s="72"/>
      <c r="BT808" s="72"/>
      <c r="BU808" s="70">
        <v>12398683</v>
      </c>
      <c r="BV808" s="70">
        <v>51871</v>
      </c>
      <c r="BW808" s="74">
        <v>20312336</v>
      </c>
      <c r="BX808" s="70">
        <v>32762890</v>
      </c>
    </row>
    <row r="809" spans="1:76" x14ac:dyDescent="0.3">
      <c r="A809" s="73" t="s">
        <v>10</v>
      </c>
      <c r="B809" s="2" t="s">
        <v>72</v>
      </c>
      <c r="C809" s="2" t="s">
        <v>21</v>
      </c>
      <c r="D809" s="2" t="s">
        <v>56</v>
      </c>
      <c r="E809" s="2" t="s">
        <v>15</v>
      </c>
      <c r="F809" s="17" t="str">
        <f>+Tabela1[[#This Row],[WK]]&amp;Tabela1[[#This Row],[PK]]&amp;Tabela1[[#This Row],[GK]]</f>
        <v>120509</v>
      </c>
      <c r="G809" s="2" t="s">
        <v>776</v>
      </c>
      <c r="H809" s="3">
        <v>181121714.02000001</v>
      </c>
      <c r="I809" s="4">
        <v>1.125</v>
      </c>
      <c r="J809" s="3">
        <v>203761928.27000001</v>
      </c>
      <c r="K809" s="4">
        <v>7.0000000000000007E-2</v>
      </c>
      <c r="L809" s="3">
        <v>14263335</v>
      </c>
      <c r="M809" s="3"/>
      <c r="N809" s="5"/>
      <c r="O809" s="3">
        <v>1667284.67</v>
      </c>
      <c r="P809" s="4">
        <v>1.125</v>
      </c>
      <c r="Q809" s="3">
        <v>1875695.25</v>
      </c>
      <c r="R809" s="4">
        <v>1.6E-2</v>
      </c>
      <c r="S809" s="3">
        <v>30011</v>
      </c>
      <c r="T809" s="3"/>
      <c r="U809" s="5"/>
      <c r="V809" s="3">
        <v>9845498</v>
      </c>
      <c r="W809" s="5"/>
      <c r="X809" s="3">
        <v>21363033</v>
      </c>
      <c r="Y809" s="3">
        <v>5277735</v>
      </c>
      <c r="Z809" s="3">
        <v>2374543</v>
      </c>
      <c r="AA809" s="3">
        <v>1068516</v>
      </c>
      <c r="AB809" s="3">
        <v>9852953</v>
      </c>
      <c r="AC809" s="3">
        <v>2789286</v>
      </c>
      <c r="AD809" s="3">
        <v>11517535</v>
      </c>
      <c r="AE809" s="3">
        <v>0</v>
      </c>
      <c r="AF809" s="3">
        <v>14263335</v>
      </c>
      <c r="AG809" s="3">
        <v>30011</v>
      </c>
      <c r="AH809" s="3">
        <v>11517535</v>
      </c>
      <c r="AI809" s="3">
        <v>9845498</v>
      </c>
      <c r="AJ809" s="3">
        <v>-42366</v>
      </c>
      <c r="AK809" s="3">
        <v>-42366</v>
      </c>
      <c r="AL809" s="3">
        <v>583639</v>
      </c>
      <c r="AM809" s="3">
        <v>-626005</v>
      </c>
      <c r="AN809" s="3">
        <v>-262699</v>
      </c>
      <c r="AO809" s="3">
        <v>0</v>
      </c>
      <c r="AP809" s="3">
        <v>262699</v>
      </c>
      <c r="AQ809" s="3">
        <v>0</v>
      </c>
      <c r="AR809" s="3">
        <f>Tabela1[[#This Row],[Potrzeby finansowe 2027
w tym:]]+Tabela1[[#This Row],[Rozliczenie 2025 potrz. fin.]]</f>
        <v>21363033</v>
      </c>
      <c r="AS809" s="3">
        <v>0</v>
      </c>
      <c r="AT809" s="3">
        <v>0</v>
      </c>
      <c r="AU809" s="3"/>
      <c r="AV809" s="3"/>
      <c r="AW809" s="3"/>
      <c r="AX809" s="3"/>
      <c r="AY809" s="3"/>
      <c r="AZ809" s="3"/>
      <c r="BA809" s="3">
        <v>2374543</v>
      </c>
      <c r="BB809" s="3">
        <v>759.36</v>
      </c>
      <c r="BC809" s="3">
        <v>11.76</v>
      </c>
      <c r="BD809" s="3">
        <v>18686.150000000001</v>
      </c>
      <c r="BE809" s="3">
        <v>5.76</v>
      </c>
      <c r="BF809" s="3">
        <v>0</v>
      </c>
      <c r="BG809" s="3">
        <v>517008</v>
      </c>
      <c r="BH809" s="3">
        <v>4858</v>
      </c>
      <c r="BI809" s="3">
        <v>551508</v>
      </c>
      <c r="BJ809" s="3">
        <v>8474928.0599999987</v>
      </c>
      <c r="BK809" s="3">
        <v>4420636.3599999994</v>
      </c>
      <c r="BL809" s="3">
        <v>3863402.41</v>
      </c>
      <c r="BM809" s="3">
        <v>8490361.9800000004</v>
      </c>
      <c r="BN809" s="53">
        <v>0.74176809080141393</v>
      </c>
      <c r="BO809" s="54">
        <v>1.7939320000000001E-4</v>
      </c>
      <c r="BP809" s="70">
        <v>4511</v>
      </c>
      <c r="BQ809" s="71"/>
      <c r="BR809" s="70"/>
      <c r="BS809" s="72"/>
      <c r="BT809" s="72"/>
      <c r="BU809" s="70">
        <v>14263335</v>
      </c>
      <c r="BV809" s="70">
        <v>30011</v>
      </c>
      <c r="BW809" s="74">
        <v>11517535</v>
      </c>
      <c r="BX809" s="70">
        <v>25810881</v>
      </c>
    </row>
    <row r="810" spans="1:76" x14ac:dyDescent="0.3">
      <c r="A810" s="73" t="s">
        <v>10</v>
      </c>
      <c r="B810" s="2" t="s">
        <v>72</v>
      </c>
      <c r="C810" s="2" t="s">
        <v>21</v>
      </c>
      <c r="D810" s="2" t="s">
        <v>69</v>
      </c>
      <c r="E810" s="2" t="s">
        <v>15</v>
      </c>
      <c r="F810" s="17" t="str">
        <f>+Tabela1[[#This Row],[WK]]&amp;Tabela1[[#This Row],[PK]]&amp;Tabela1[[#This Row],[GK]]</f>
        <v>120510</v>
      </c>
      <c r="G810" s="2" t="s">
        <v>777</v>
      </c>
      <c r="H810" s="3">
        <v>204959019.58000001</v>
      </c>
      <c r="I810" s="4">
        <v>1.125</v>
      </c>
      <c r="J810" s="3">
        <v>230578897.03</v>
      </c>
      <c r="K810" s="4">
        <v>7.0000000000000007E-2</v>
      </c>
      <c r="L810" s="3">
        <v>16140523</v>
      </c>
      <c r="M810" s="3"/>
      <c r="N810" s="5"/>
      <c r="O810" s="3">
        <v>28089019.269999996</v>
      </c>
      <c r="P810" s="4">
        <v>1.125</v>
      </c>
      <c r="Q810" s="3">
        <v>31600146.68</v>
      </c>
      <c r="R810" s="4">
        <v>1.6E-2</v>
      </c>
      <c r="S810" s="3">
        <v>505602</v>
      </c>
      <c r="T810" s="3"/>
      <c r="U810" s="5"/>
      <c r="V810" s="3">
        <v>11418408</v>
      </c>
      <c r="W810" s="5"/>
      <c r="X810" s="3">
        <v>40979202</v>
      </c>
      <c r="Y810" s="3">
        <v>16768545</v>
      </c>
      <c r="Z810" s="3">
        <v>2909613</v>
      </c>
      <c r="AA810" s="3">
        <v>1189587</v>
      </c>
      <c r="AB810" s="3">
        <v>20111457</v>
      </c>
      <c r="AC810" s="3">
        <v>0</v>
      </c>
      <c r="AD810" s="3">
        <v>29501849</v>
      </c>
      <c r="AE810" s="3">
        <v>0</v>
      </c>
      <c r="AF810" s="3">
        <v>16140523</v>
      </c>
      <c r="AG810" s="3">
        <v>505602</v>
      </c>
      <c r="AH810" s="3">
        <v>29501849</v>
      </c>
      <c r="AI810" s="3">
        <v>11418408</v>
      </c>
      <c r="AJ810" s="3">
        <v>5274075</v>
      </c>
      <c r="AK810" s="3">
        <v>5215130</v>
      </c>
      <c r="AL810" s="3">
        <v>959649</v>
      </c>
      <c r="AM810" s="3">
        <v>4255481</v>
      </c>
      <c r="AN810" s="3">
        <v>-58945</v>
      </c>
      <c r="AO810" s="3">
        <v>0</v>
      </c>
      <c r="AP810" s="3">
        <v>0</v>
      </c>
      <c r="AQ810" s="3">
        <v>-58945</v>
      </c>
      <c r="AR810" s="3">
        <f>Tabela1[[#This Row],[Potrzeby finansowe 2027
w tym:]]+Tabela1[[#This Row],[Rozliczenie 2025 potrz. fin.]]</f>
        <v>40920257</v>
      </c>
      <c r="AS810" s="3">
        <v>0</v>
      </c>
      <c r="AT810" s="3">
        <v>0</v>
      </c>
      <c r="AU810" s="3"/>
      <c r="AV810" s="3"/>
      <c r="AW810" s="3"/>
      <c r="AX810" s="3"/>
      <c r="AY810" s="3"/>
      <c r="AZ810" s="3"/>
      <c r="BA810" s="3">
        <v>2909613</v>
      </c>
      <c r="BB810" s="3">
        <v>0</v>
      </c>
      <c r="BC810" s="3">
        <v>177.38</v>
      </c>
      <c r="BD810" s="3">
        <v>28559.9</v>
      </c>
      <c r="BE810" s="3">
        <v>0.7</v>
      </c>
      <c r="BF810" s="3">
        <v>0</v>
      </c>
      <c r="BG810" s="3">
        <v>706868</v>
      </c>
      <c r="BH810" s="3">
        <v>6642</v>
      </c>
      <c r="BI810" s="3">
        <v>482719</v>
      </c>
      <c r="BJ810" s="3">
        <v>7417871.4650000008</v>
      </c>
      <c r="BK810" s="3">
        <v>3269838.370000001</v>
      </c>
      <c r="BL810" s="3">
        <v>2519345.35</v>
      </c>
      <c r="BM810" s="3">
        <v>11553441.68</v>
      </c>
      <c r="BN810" s="53">
        <v>0.54234819022038183</v>
      </c>
      <c r="BO810" s="54">
        <v>2.9780529999999999E-4</v>
      </c>
      <c r="BP810" s="70">
        <v>7489</v>
      </c>
      <c r="BQ810" s="71"/>
      <c r="BR810" s="70"/>
      <c r="BS810" s="72"/>
      <c r="BT810" s="72"/>
      <c r="BU810" s="70">
        <v>16140523</v>
      </c>
      <c r="BV810" s="70">
        <v>505602</v>
      </c>
      <c r="BW810" s="74">
        <v>29501849</v>
      </c>
      <c r="BX810" s="70">
        <v>46147974</v>
      </c>
    </row>
    <row r="811" spans="1:76" x14ac:dyDescent="0.3">
      <c r="A811" s="73" t="s">
        <v>10</v>
      </c>
      <c r="B811" s="2" t="s">
        <v>72</v>
      </c>
      <c r="C811" s="2" t="s">
        <v>23</v>
      </c>
      <c r="D811" s="2" t="s">
        <v>12</v>
      </c>
      <c r="E811" s="2" t="s">
        <v>15</v>
      </c>
      <c r="F811" s="17" t="str">
        <f>+Tabela1[[#This Row],[WK]]&amp;Tabela1[[#This Row],[PK]]&amp;Tabela1[[#This Row],[GK]]</f>
        <v>120601</v>
      </c>
      <c r="G811" s="2" t="s">
        <v>778</v>
      </c>
      <c r="H811" s="3">
        <v>900131651.10000002</v>
      </c>
      <c r="I811" s="4">
        <v>1.125</v>
      </c>
      <c r="J811" s="3">
        <v>1012648107.49</v>
      </c>
      <c r="K811" s="4">
        <v>7.0000000000000007E-2</v>
      </c>
      <c r="L811" s="3">
        <v>70885368</v>
      </c>
      <c r="M811" s="3"/>
      <c r="N811" s="5"/>
      <c r="O811" s="3">
        <v>37624602.239999995</v>
      </c>
      <c r="P811" s="4">
        <v>1.125</v>
      </c>
      <c r="Q811" s="3">
        <v>42327677.520000003</v>
      </c>
      <c r="R811" s="4">
        <v>1.6E-2</v>
      </c>
      <c r="S811" s="3">
        <v>677243</v>
      </c>
      <c r="T811" s="3"/>
      <c r="U811" s="5"/>
      <c r="V811" s="3">
        <v>35130107</v>
      </c>
      <c r="W811" s="5"/>
      <c r="X811" s="3">
        <v>43309075</v>
      </c>
      <c r="Y811" s="3">
        <v>0</v>
      </c>
      <c r="Z811" s="3">
        <v>338091</v>
      </c>
      <c r="AA811" s="3">
        <v>2630212</v>
      </c>
      <c r="AB811" s="3">
        <v>36061814</v>
      </c>
      <c r="AC811" s="3">
        <v>4278958</v>
      </c>
      <c r="AD811" s="3">
        <v>8178969</v>
      </c>
      <c r="AE811" s="3">
        <v>0</v>
      </c>
      <c r="AF811" s="3">
        <v>70885368</v>
      </c>
      <c r="AG811" s="3">
        <v>677243</v>
      </c>
      <c r="AH811" s="3">
        <v>8178969</v>
      </c>
      <c r="AI811" s="3">
        <v>35130107</v>
      </c>
      <c r="AJ811" s="3">
        <v>2004763</v>
      </c>
      <c r="AK811" s="3">
        <v>2004763</v>
      </c>
      <c r="AL811" s="3">
        <v>3211857</v>
      </c>
      <c r="AM811" s="3">
        <v>-1207094</v>
      </c>
      <c r="AN811" s="3">
        <v>-811831</v>
      </c>
      <c r="AO811" s="3">
        <v>0</v>
      </c>
      <c r="AP811" s="3">
        <v>811831</v>
      </c>
      <c r="AQ811" s="3">
        <v>0</v>
      </c>
      <c r="AR811" s="3">
        <f>Tabela1[[#This Row],[Potrzeby finansowe 2027
w tym:]]+Tabela1[[#This Row],[Rozliczenie 2025 potrz. fin.]]</f>
        <v>43309075</v>
      </c>
      <c r="AS811" s="3">
        <v>0</v>
      </c>
      <c r="AT811" s="3">
        <v>0</v>
      </c>
      <c r="AU811" s="3"/>
      <c r="AV811" s="3"/>
      <c r="AW811" s="3"/>
      <c r="AX811" s="3"/>
      <c r="AY811" s="3"/>
      <c r="AZ811" s="3"/>
      <c r="BA811" s="3">
        <v>338091</v>
      </c>
      <c r="BB811" s="3">
        <v>0</v>
      </c>
      <c r="BC811" s="3">
        <v>12.77</v>
      </c>
      <c r="BD811" s="3">
        <v>3186.42</v>
      </c>
      <c r="BE811" s="3">
        <v>316.72000000000003</v>
      </c>
      <c r="BF811" s="3">
        <v>0</v>
      </c>
      <c r="BG811" s="3">
        <v>1650316</v>
      </c>
      <c r="BH811" s="3">
        <v>15507</v>
      </c>
      <c r="BI811" s="3">
        <v>979896</v>
      </c>
      <c r="BJ811" s="3">
        <v>15057903.810000001</v>
      </c>
      <c r="BK811" s="3">
        <v>9427510.1900000013</v>
      </c>
      <c r="BL811" s="3">
        <v>5755463.0800000001</v>
      </c>
      <c r="BM811" s="3">
        <v>11010648.32</v>
      </c>
      <c r="BN811" s="53">
        <v>1.0768734320061928</v>
      </c>
      <c r="BO811" s="54">
        <v>5.9215649999999999E-4</v>
      </c>
      <c r="BP811" s="70">
        <v>14892</v>
      </c>
      <c r="BQ811" s="71"/>
      <c r="BR811" s="70"/>
      <c r="BS811" s="72"/>
      <c r="BT811" s="72"/>
      <c r="BU811" s="70">
        <v>70885368</v>
      </c>
      <c r="BV811" s="70">
        <v>677243</v>
      </c>
      <c r="BW811" s="74">
        <v>8178969</v>
      </c>
      <c r="BX811" s="70">
        <v>79741580</v>
      </c>
    </row>
    <row r="812" spans="1:76" x14ac:dyDescent="0.3">
      <c r="A812" s="73" t="s">
        <v>10</v>
      </c>
      <c r="B812" s="2" t="s">
        <v>72</v>
      </c>
      <c r="C812" s="2" t="s">
        <v>23</v>
      </c>
      <c r="D812" s="2" t="s">
        <v>11</v>
      </c>
      <c r="E812" s="2" t="s">
        <v>15</v>
      </c>
      <c r="F812" s="17" t="str">
        <f>+Tabela1[[#This Row],[WK]]&amp;Tabela1[[#This Row],[PK]]&amp;Tabela1[[#This Row],[GK]]</f>
        <v>120602</v>
      </c>
      <c r="G812" s="2" t="s">
        <v>779</v>
      </c>
      <c r="H812" s="3">
        <v>354139486.94999999</v>
      </c>
      <c r="I812" s="4">
        <v>1.125</v>
      </c>
      <c r="J812" s="3">
        <v>398406922.81999999</v>
      </c>
      <c r="K812" s="4">
        <v>7.0000000000000007E-2</v>
      </c>
      <c r="L812" s="3">
        <v>27888485</v>
      </c>
      <c r="M812" s="3"/>
      <c r="N812" s="5"/>
      <c r="O812" s="3">
        <v>22984770.829999998</v>
      </c>
      <c r="P812" s="4">
        <v>1.125</v>
      </c>
      <c r="Q812" s="3">
        <v>25857867.18</v>
      </c>
      <c r="R812" s="4">
        <v>1.6E-2</v>
      </c>
      <c r="S812" s="3">
        <v>413726</v>
      </c>
      <c r="T812" s="3"/>
      <c r="U812" s="5"/>
      <c r="V812" s="3">
        <v>17093640</v>
      </c>
      <c r="W812" s="5"/>
      <c r="X812" s="3">
        <v>21930129</v>
      </c>
      <c r="Y812" s="3">
        <v>1567646</v>
      </c>
      <c r="Z812" s="3">
        <v>0</v>
      </c>
      <c r="AA812" s="3">
        <v>1274968</v>
      </c>
      <c r="AB812" s="3">
        <v>16134938</v>
      </c>
      <c r="AC812" s="3">
        <v>2952577</v>
      </c>
      <c r="AD812" s="3">
        <v>4836489</v>
      </c>
      <c r="AE812" s="3">
        <v>0</v>
      </c>
      <c r="AF812" s="3">
        <v>27888485</v>
      </c>
      <c r="AG812" s="3">
        <v>413726</v>
      </c>
      <c r="AH812" s="3">
        <v>4836489</v>
      </c>
      <c r="AI812" s="3">
        <v>17093640</v>
      </c>
      <c r="AJ812" s="3">
        <v>-118394</v>
      </c>
      <c r="AK812" s="3">
        <v>-118394</v>
      </c>
      <c r="AL812" s="3">
        <v>1037266</v>
      </c>
      <c r="AM812" s="3">
        <v>-1155660</v>
      </c>
      <c r="AN812" s="3">
        <v>170091</v>
      </c>
      <c r="AO812" s="3">
        <v>0</v>
      </c>
      <c r="AP812" s="3">
        <v>-170091</v>
      </c>
      <c r="AQ812" s="3">
        <v>0</v>
      </c>
      <c r="AR812" s="3">
        <f>Tabela1[[#This Row],[Potrzeby finansowe 2027
w tym:]]+Tabela1[[#This Row],[Rozliczenie 2025 potrz. fin.]]</f>
        <v>21930129</v>
      </c>
      <c r="AS812" s="3">
        <v>0</v>
      </c>
      <c r="AT812" s="3">
        <v>0</v>
      </c>
      <c r="AU812" s="3"/>
      <c r="AV812" s="3"/>
      <c r="AW812" s="3"/>
      <c r="AX812" s="3"/>
      <c r="AY812" s="3"/>
      <c r="AZ812" s="3"/>
      <c r="BA812" s="3">
        <v>0</v>
      </c>
      <c r="BB812" s="3">
        <v>0</v>
      </c>
      <c r="BC812" s="3">
        <v>0</v>
      </c>
      <c r="BD812" s="3">
        <v>0</v>
      </c>
      <c r="BE812" s="3">
        <v>0</v>
      </c>
      <c r="BF812" s="3">
        <v>0</v>
      </c>
      <c r="BG812" s="3">
        <v>831065</v>
      </c>
      <c r="BH812" s="3">
        <v>7809</v>
      </c>
      <c r="BI812" s="3">
        <v>443903</v>
      </c>
      <c r="BJ812" s="3">
        <v>6821390.1950000003</v>
      </c>
      <c r="BK812" s="3">
        <v>4469533.26</v>
      </c>
      <c r="BL812" s="3">
        <v>3952610.82</v>
      </c>
      <c r="BM812" s="3">
        <v>1502206.1000000006</v>
      </c>
      <c r="BN812" s="53">
        <v>0.94979248855189646</v>
      </c>
      <c r="BO812" s="54">
        <v>2.894816E-4</v>
      </c>
      <c r="BP812" s="70">
        <v>7280</v>
      </c>
      <c r="BQ812" s="71"/>
      <c r="BR812" s="70"/>
      <c r="BS812" s="72"/>
      <c r="BT812" s="72"/>
      <c r="BU812" s="70">
        <v>27888485</v>
      </c>
      <c r="BV812" s="70">
        <v>413726</v>
      </c>
      <c r="BW812" s="74">
        <v>4836489</v>
      </c>
      <c r="BX812" s="70">
        <v>33138700</v>
      </c>
    </row>
    <row r="813" spans="1:76" x14ac:dyDescent="0.3">
      <c r="A813" s="73" t="s">
        <v>10</v>
      </c>
      <c r="B813" s="2" t="s">
        <v>72</v>
      </c>
      <c r="C813" s="2" t="s">
        <v>23</v>
      </c>
      <c r="D813" s="2" t="s">
        <v>16</v>
      </c>
      <c r="E813" s="2" t="s">
        <v>15</v>
      </c>
      <c r="F813" s="17" t="str">
        <f>+Tabela1[[#This Row],[WK]]&amp;Tabela1[[#This Row],[PK]]&amp;Tabela1[[#This Row],[GK]]</f>
        <v>120603</v>
      </c>
      <c r="G813" s="2" t="s">
        <v>780</v>
      </c>
      <c r="H813" s="3">
        <v>514519516.50999999</v>
      </c>
      <c r="I813" s="4">
        <v>1.125</v>
      </c>
      <c r="J813" s="3">
        <v>578834456.07000005</v>
      </c>
      <c r="K813" s="4">
        <v>7.0000000000000007E-2</v>
      </c>
      <c r="L813" s="3">
        <v>40518412</v>
      </c>
      <c r="M813" s="3"/>
      <c r="N813" s="5"/>
      <c r="O813" s="3">
        <v>16863014.960000001</v>
      </c>
      <c r="P813" s="4">
        <v>1.125</v>
      </c>
      <c r="Q813" s="3">
        <v>18970891.829999998</v>
      </c>
      <c r="R813" s="4">
        <v>1.6E-2</v>
      </c>
      <c r="S813" s="3">
        <v>303534</v>
      </c>
      <c r="T813" s="3"/>
      <c r="U813" s="5"/>
      <c r="V813" s="3">
        <v>23096516</v>
      </c>
      <c r="W813" s="5"/>
      <c r="X813" s="3">
        <v>38089552</v>
      </c>
      <c r="Y813" s="3">
        <v>3638529</v>
      </c>
      <c r="Z813" s="3">
        <v>250493</v>
      </c>
      <c r="AA813" s="3">
        <v>1697718</v>
      </c>
      <c r="AB813" s="3">
        <v>31241723</v>
      </c>
      <c r="AC813" s="3">
        <v>1261089</v>
      </c>
      <c r="AD813" s="3">
        <v>15701056</v>
      </c>
      <c r="AE813" s="3">
        <v>0</v>
      </c>
      <c r="AF813" s="3">
        <v>40518412</v>
      </c>
      <c r="AG813" s="3">
        <v>303534</v>
      </c>
      <c r="AH813" s="3">
        <v>15701056</v>
      </c>
      <c r="AI813" s="3">
        <v>23096516</v>
      </c>
      <c r="AJ813" s="3">
        <v>2074153</v>
      </c>
      <c r="AK813" s="3">
        <v>2782173</v>
      </c>
      <c r="AL813" s="3">
        <v>1897943</v>
      </c>
      <c r="AM813" s="3">
        <v>884230</v>
      </c>
      <c r="AN813" s="3">
        <v>1579872</v>
      </c>
      <c r="AO813" s="3">
        <v>0</v>
      </c>
      <c r="AP813" s="3">
        <v>-871852</v>
      </c>
      <c r="AQ813" s="3">
        <v>708020</v>
      </c>
      <c r="AR813" s="3">
        <f>Tabela1[[#This Row],[Potrzeby finansowe 2027
w tym:]]+Tabela1[[#This Row],[Rozliczenie 2025 potrz. fin.]]</f>
        <v>38797572</v>
      </c>
      <c r="AS813" s="3">
        <v>0</v>
      </c>
      <c r="AT813" s="3">
        <v>0</v>
      </c>
      <c r="AU813" s="3"/>
      <c r="AV813" s="3"/>
      <c r="AW813" s="3"/>
      <c r="AX813" s="3"/>
      <c r="AY813" s="3"/>
      <c r="AZ813" s="3"/>
      <c r="BA813" s="3">
        <v>250493</v>
      </c>
      <c r="BB813" s="3">
        <v>0</v>
      </c>
      <c r="BC813" s="3">
        <v>0</v>
      </c>
      <c r="BD813" s="3">
        <v>2509.6999999999998</v>
      </c>
      <c r="BE813" s="3">
        <v>0</v>
      </c>
      <c r="BF813" s="3">
        <v>0</v>
      </c>
      <c r="BG813" s="3">
        <v>1049235</v>
      </c>
      <c r="BH813" s="3">
        <v>9859</v>
      </c>
      <c r="BI813" s="3">
        <v>648483</v>
      </c>
      <c r="BJ813" s="3">
        <v>9965131.0024999976</v>
      </c>
      <c r="BK813" s="3">
        <v>5874482.5599999987</v>
      </c>
      <c r="BL813" s="3">
        <v>2497956.52</v>
      </c>
      <c r="BM813" s="3">
        <v>11366680.73</v>
      </c>
      <c r="BN813" s="53">
        <v>0.91458362478199651</v>
      </c>
      <c r="BO813" s="54">
        <v>3.9495989999999999E-4</v>
      </c>
      <c r="BP813" s="70">
        <v>9932</v>
      </c>
      <c r="BQ813" s="71"/>
      <c r="BR813" s="70"/>
      <c r="BS813" s="72"/>
      <c r="BT813" s="72"/>
      <c r="BU813" s="70">
        <v>40518412</v>
      </c>
      <c r="BV813" s="70">
        <v>303534</v>
      </c>
      <c r="BW813" s="74">
        <v>15701056</v>
      </c>
      <c r="BX813" s="70">
        <v>56523002</v>
      </c>
    </row>
    <row r="814" spans="1:76" x14ac:dyDescent="0.3">
      <c r="A814" s="73" t="s">
        <v>10</v>
      </c>
      <c r="B814" s="2" t="s">
        <v>72</v>
      </c>
      <c r="C814" s="2" t="s">
        <v>23</v>
      </c>
      <c r="D814" s="2" t="s">
        <v>18</v>
      </c>
      <c r="E814" s="2" t="s">
        <v>15</v>
      </c>
      <c r="F814" s="17" t="str">
        <f>+Tabela1[[#This Row],[WK]]&amp;Tabela1[[#This Row],[PK]]&amp;Tabela1[[#This Row],[GK]]</f>
        <v>120604</v>
      </c>
      <c r="G814" s="2" t="s">
        <v>781</v>
      </c>
      <c r="H814" s="3">
        <v>568429616.75</v>
      </c>
      <c r="I814" s="4">
        <v>1.125</v>
      </c>
      <c r="J814" s="3">
        <v>639483318.84000003</v>
      </c>
      <c r="K814" s="4">
        <v>7.0000000000000007E-2</v>
      </c>
      <c r="L814" s="3">
        <v>44763832</v>
      </c>
      <c r="M814" s="3"/>
      <c r="N814" s="5"/>
      <c r="O814" s="3">
        <v>22009267.200000003</v>
      </c>
      <c r="P814" s="4">
        <v>1.125</v>
      </c>
      <c r="Q814" s="3">
        <v>24760425.600000001</v>
      </c>
      <c r="R814" s="4">
        <v>1.6E-2</v>
      </c>
      <c r="S814" s="3">
        <v>396167</v>
      </c>
      <c r="T814" s="3"/>
      <c r="U814" s="5"/>
      <c r="V814" s="3">
        <v>25684734</v>
      </c>
      <c r="W814" s="5"/>
      <c r="X814" s="3">
        <v>32709995</v>
      </c>
      <c r="Y814" s="3">
        <v>2759070</v>
      </c>
      <c r="Z814" s="3">
        <v>609521</v>
      </c>
      <c r="AA814" s="3">
        <v>1763586</v>
      </c>
      <c r="AB814" s="3">
        <v>22841895</v>
      </c>
      <c r="AC814" s="3">
        <v>4735923</v>
      </c>
      <c r="AD814" s="3">
        <v>7025261</v>
      </c>
      <c r="AE814" s="3">
        <v>0</v>
      </c>
      <c r="AF814" s="3">
        <v>44763832</v>
      </c>
      <c r="AG814" s="3">
        <v>396167</v>
      </c>
      <c r="AH814" s="3">
        <v>7025261</v>
      </c>
      <c r="AI814" s="3">
        <v>25684734</v>
      </c>
      <c r="AJ814" s="3">
        <v>302984</v>
      </c>
      <c r="AK814" s="3">
        <v>302984</v>
      </c>
      <c r="AL814" s="3">
        <v>1422031</v>
      </c>
      <c r="AM814" s="3">
        <v>-1119047</v>
      </c>
      <c r="AN814" s="3">
        <v>-108238</v>
      </c>
      <c r="AO814" s="3">
        <v>0</v>
      </c>
      <c r="AP814" s="3">
        <v>108238</v>
      </c>
      <c r="AQ814" s="3">
        <v>0</v>
      </c>
      <c r="AR814" s="3">
        <f>Tabela1[[#This Row],[Potrzeby finansowe 2027
w tym:]]+Tabela1[[#This Row],[Rozliczenie 2025 potrz. fin.]]</f>
        <v>32709995</v>
      </c>
      <c r="AS814" s="3">
        <v>0</v>
      </c>
      <c r="AT814" s="3">
        <v>0</v>
      </c>
      <c r="AU814" s="3"/>
      <c r="AV814" s="3"/>
      <c r="AW814" s="3"/>
      <c r="AX814" s="3"/>
      <c r="AY814" s="3"/>
      <c r="AZ814" s="3"/>
      <c r="BA814" s="3">
        <v>609521</v>
      </c>
      <c r="BB814" s="3">
        <v>321.60000000000002</v>
      </c>
      <c r="BC814" s="3">
        <v>46.58</v>
      </c>
      <c r="BD814" s="3">
        <v>3807.55</v>
      </c>
      <c r="BE814" s="3">
        <v>0</v>
      </c>
      <c r="BF814" s="3">
        <v>0</v>
      </c>
      <c r="BG814" s="3">
        <v>1180669</v>
      </c>
      <c r="BH814" s="3">
        <v>11094</v>
      </c>
      <c r="BI814" s="3">
        <v>582917</v>
      </c>
      <c r="BJ814" s="3">
        <v>8957588.9574999996</v>
      </c>
      <c r="BK814" s="3">
        <v>5274887.84</v>
      </c>
      <c r="BL814" s="3">
        <v>2340352.92</v>
      </c>
      <c r="BM814" s="3">
        <v>10050098.630000001</v>
      </c>
      <c r="BN814" s="53">
        <v>0.93966406461300289</v>
      </c>
      <c r="BO814" s="54">
        <v>4.2395539999999998E-4</v>
      </c>
      <c r="BP814" s="70">
        <v>10662</v>
      </c>
      <c r="BQ814" s="71"/>
      <c r="BR814" s="70"/>
      <c r="BS814" s="72"/>
      <c r="BT814" s="72"/>
      <c r="BU814" s="70">
        <v>44763832</v>
      </c>
      <c r="BV814" s="70">
        <v>396167</v>
      </c>
      <c r="BW814" s="74">
        <v>7025261</v>
      </c>
      <c r="BX814" s="70">
        <v>52185260</v>
      </c>
    </row>
    <row r="815" spans="1:76" x14ac:dyDescent="0.3">
      <c r="A815" s="73" t="s">
        <v>10</v>
      </c>
      <c r="B815" s="2" t="s">
        <v>72</v>
      </c>
      <c r="C815" s="2" t="s">
        <v>23</v>
      </c>
      <c r="D815" s="2" t="s">
        <v>21</v>
      </c>
      <c r="E815" s="2" t="s">
        <v>15</v>
      </c>
      <c r="F815" s="17" t="str">
        <f>+Tabela1[[#This Row],[WK]]&amp;Tabela1[[#This Row],[PK]]&amp;Tabela1[[#This Row],[GK]]</f>
        <v>120605</v>
      </c>
      <c r="G815" s="2" t="s">
        <v>782</v>
      </c>
      <c r="H815" s="3">
        <v>1008948410.29</v>
      </c>
      <c r="I815" s="4">
        <v>1.125</v>
      </c>
      <c r="J815" s="3">
        <v>1135066961.5799999</v>
      </c>
      <c r="K815" s="4">
        <v>7.0000000000000007E-2</v>
      </c>
      <c r="L815" s="3">
        <v>79454687</v>
      </c>
      <c r="M815" s="3"/>
      <c r="N815" s="5"/>
      <c r="O815" s="3">
        <v>25427916.480000004</v>
      </c>
      <c r="P815" s="4">
        <v>1.125</v>
      </c>
      <c r="Q815" s="3">
        <v>28606406.039999999</v>
      </c>
      <c r="R815" s="4">
        <v>1.6E-2</v>
      </c>
      <c r="S815" s="3">
        <v>457702</v>
      </c>
      <c r="T815" s="3"/>
      <c r="U815" s="5"/>
      <c r="V815" s="3">
        <v>34255386</v>
      </c>
      <c r="W815" s="5"/>
      <c r="X815" s="3">
        <v>47069756</v>
      </c>
      <c r="Y815" s="3">
        <v>0</v>
      </c>
      <c r="Z815" s="3">
        <v>0</v>
      </c>
      <c r="AA815" s="3">
        <v>3222769</v>
      </c>
      <c r="AB815" s="3">
        <v>39313130</v>
      </c>
      <c r="AC815" s="3">
        <v>4533857</v>
      </c>
      <c r="AD815" s="3">
        <v>12814369</v>
      </c>
      <c r="AE815" s="3">
        <v>0</v>
      </c>
      <c r="AF815" s="3">
        <v>79454687</v>
      </c>
      <c r="AG815" s="3">
        <v>457702</v>
      </c>
      <c r="AH815" s="3">
        <v>12814369</v>
      </c>
      <c r="AI815" s="3">
        <v>34255386</v>
      </c>
      <c r="AJ815" s="3">
        <v>1496365</v>
      </c>
      <c r="AK815" s="3">
        <v>1496365</v>
      </c>
      <c r="AL815" s="3">
        <v>2700573</v>
      </c>
      <c r="AM815" s="3">
        <v>-1204208</v>
      </c>
      <c r="AN815" s="3">
        <v>1365641</v>
      </c>
      <c r="AO815" s="3">
        <v>0</v>
      </c>
      <c r="AP815" s="3">
        <v>-1365641</v>
      </c>
      <c r="AQ815" s="3">
        <v>0</v>
      </c>
      <c r="AR815" s="3">
        <f>Tabela1[[#This Row],[Potrzeby finansowe 2027
w tym:]]+Tabela1[[#This Row],[Rozliczenie 2025 potrz. fin.]]</f>
        <v>47069756</v>
      </c>
      <c r="AS815" s="3">
        <v>0</v>
      </c>
      <c r="AT815" s="3">
        <v>0</v>
      </c>
      <c r="AU815" s="3"/>
      <c r="AV815" s="3"/>
      <c r="AW815" s="3"/>
      <c r="AX815" s="3"/>
      <c r="AY815" s="3"/>
      <c r="AZ815" s="3"/>
      <c r="BA815" s="3">
        <v>0</v>
      </c>
      <c r="BB815" s="3">
        <v>0</v>
      </c>
      <c r="BC815" s="3">
        <v>0</v>
      </c>
      <c r="BD815" s="3">
        <v>0</v>
      </c>
      <c r="BE815" s="3">
        <v>0</v>
      </c>
      <c r="BF815" s="3">
        <v>0</v>
      </c>
      <c r="BG815" s="3">
        <v>1998535</v>
      </c>
      <c r="BH815" s="3">
        <v>18779</v>
      </c>
      <c r="BI815" s="3">
        <v>1224234</v>
      </c>
      <c r="BJ815" s="3">
        <v>18812603.712500002</v>
      </c>
      <c r="BK815" s="3">
        <v>14305797.92</v>
      </c>
      <c r="BL815" s="3">
        <v>4973100.51</v>
      </c>
      <c r="BM815" s="3">
        <v>8081022.1500000004</v>
      </c>
      <c r="BN815" s="53">
        <v>1.0320845341018252</v>
      </c>
      <c r="BO815" s="54">
        <v>6.969128E-4</v>
      </c>
      <c r="BP815" s="70">
        <v>17526</v>
      </c>
      <c r="BQ815" s="71"/>
      <c r="BR815" s="70"/>
      <c r="BS815" s="72"/>
      <c r="BT815" s="72"/>
      <c r="BU815" s="70">
        <v>79454687</v>
      </c>
      <c r="BV815" s="70">
        <v>457702</v>
      </c>
      <c r="BW815" s="74">
        <v>12814369</v>
      </c>
      <c r="BX815" s="70">
        <v>92726758</v>
      </c>
    </row>
    <row r="816" spans="1:76" x14ac:dyDescent="0.3">
      <c r="A816" s="73" t="s">
        <v>10</v>
      </c>
      <c r="B816" s="2" t="s">
        <v>72</v>
      </c>
      <c r="C816" s="2" t="s">
        <v>23</v>
      </c>
      <c r="D816" s="2" t="s">
        <v>23</v>
      </c>
      <c r="E816" s="2" t="s">
        <v>19</v>
      </c>
      <c r="F816" s="17" t="str">
        <f>+Tabela1[[#This Row],[WK]]&amp;Tabela1[[#This Row],[PK]]&amp;Tabela1[[#This Row],[GK]]</f>
        <v>120606</v>
      </c>
      <c r="G816" s="2" t="s">
        <v>783</v>
      </c>
      <c r="H816" s="3">
        <v>1716259462.74</v>
      </c>
      <c r="I816" s="4">
        <v>1.125</v>
      </c>
      <c r="J816" s="3">
        <v>1930791895.5799999</v>
      </c>
      <c r="K816" s="4">
        <v>7.0000000000000007E-2</v>
      </c>
      <c r="L816" s="3">
        <v>135155433</v>
      </c>
      <c r="M816" s="3"/>
      <c r="N816" s="5"/>
      <c r="O816" s="3">
        <v>261973412.06999999</v>
      </c>
      <c r="P816" s="4">
        <v>1.125</v>
      </c>
      <c r="Q816" s="3">
        <v>294720088.57999998</v>
      </c>
      <c r="R816" s="4">
        <v>1.6E-2</v>
      </c>
      <c r="S816" s="3">
        <v>4715521</v>
      </c>
      <c r="T816" s="3"/>
      <c r="U816" s="5"/>
      <c r="V816" s="3">
        <v>79685286</v>
      </c>
      <c r="W816" s="5"/>
      <c r="X816" s="3">
        <v>68119988</v>
      </c>
      <c r="Y816" s="3">
        <v>0</v>
      </c>
      <c r="Z816" s="3">
        <v>1107396</v>
      </c>
      <c r="AA816" s="3">
        <v>5625794</v>
      </c>
      <c r="AB816" s="3">
        <v>60461765</v>
      </c>
      <c r="AC816" s="3">
        <v>925033</v>
      </c>
      <c r="AD816" s="3">
        <v>0</v>
      </c>
      <c r="AE816" s="3">
        <v>0</v>
      </c>
      <c r="AF816" s="3">
        <v>135155433</v>
      </c>
      <c r="AG816" s="3">
        <v>4715521</v>
      </c>
      <c r="AH816" s="3">
        <v>0</v>
      </c>
      <c r="AI816" s="3">
        <v>79685286</v>
      </c>
      <c r="AJ816" s="3">
        <v>1787541</v>
      </c>
      <c r="AK816" s="3">
        <v>1062980</v>
      </c>
      <c r="AL816" s="3">
        <v>5883882</v>
      </c>
      <c r="AM816" s="3">
        <v>-4820902</v>
      </c>
      <c r="AN816" s="3">
        <v>-724561</v>
      </c>
      <c r="AO816" s="3">
        <v>0</v>
      </c>
      <c r="AP816" s="3">
        <v>0</v>
      </c>
      <c r="AQ816" s="3">
        <v>-724561</v>
      </c>
      <c r="AR816" s="3">
        <f>Tabela1[[#This Row],[Potrzeby finansowe 2027
w tym:]]+Tabela1[[#This Row],[Rozliczenie 2025 potrz. fin.]]</f>
        <v>67395427</v>
      </c>
      <c r="AS816" s="3">
        <v>0</v>
      </c>
      <c r="AT816" s="3">
        <v>0</v>
      </c>
      <c r="AU816" s="3"/>
      <c r="AV816" s="3"/>
      <c r="AW816" s="3"/>
      <c r="AX816" s="3"/>
      <c r="AY816" s="3"/>
      <c r="AZ816" s="3"/>
      <c r="BA816" s="3">
        <v>1107396</v>
      </c>
      <c r="BB816" s="3">
        <v>0</v>
      </c>
      <c r="BC816" s="3">
        <v>648.42999999999995</v>
      </c>
      <c r="BD816" s="3">
        <v>8913.35</v>
      </c>
      <c r="BE816" s="3">
        <v>40.51</v>
      </c>
      <c r="BF816" s="3">
        <v>0</v>
      </c>
      <c r="BG816" s="3">
        <v>3369490</v>
      </c>
      <c r="BH816" s="3">
        <v>31661</v>
      </c>
      <c r="BI816" s="3">
        <v>2256304</v>
      </c>
      <c r="BJ816" s="3">
        <v>34672264.960000001</v>
      </c>
      <c r="BK816" s="3">
        <v>27088643.809999999</v>
      </c>
      <c r="BL816" s="3">
        <v>4843610.13</v>
      </c>
      <c r="BM816" s="3">
        <v>20647264.34</v>
      </c>
      <c r="BN816" s="53">
        <v>1.1059921845126512</v>
      </c>
      <c r="BO816" s="54">
        <v>1.2076158E-3</v>
      </c>
      <c r="BP816" s="70">
        <v>30369</v>
      </c>
      <c r="BQ816" s="71"/>
      <c r="BR816" s="70"/>
      <c r="BS816" s="72"/>
      <c r="BT816" s="72"/>
      <c r="BU816" s="70">
        <v>135155433</v>
      </c>
      <c r="BV816" s="70">
        <v>4715521</v>
      </c>
      <c r="BW816" s="74">
        <v>0</v>
      </c>
      <c r="BX816" s="70">
        <v>139870954</v>
      </c>
    </row>
    <row r="817" spans="1:76" x14ac:dyDescent="0.3">
      <c r="A817" s="73" t="s">
        <v>10</v>
      </c>
      <c r="B817" s="2" t="s">
        <v>72</v>
      </c>
      <c r="C817" s="2" t="s">
        <v>23</v>
      </c>
      <c r="D817" s="2" t="s">
        <v>30</v>
      </c>
      <c r="E817" s="2" t="s">
        <v>15</v>
      </c>
      <c r="F817" s="17" t="str">
        <f>+Tabela1[[#This Row],[WK]]&amp;Tabela1[[#This Row],[PK]]&amp;Tabela1[[#This Row],[GK]]</f>
        <v>120607</v>
      </c>
      <c r="G817" s="2" t="s">
        <v>784</v>
      </c>
      <c r="H817" s="3">
        <v>1102374937.1199999</v>
      </c>
      <c r="I817" s="4">
        <v>1.125</v>
      </c>
      <c r="J817" s="3">
        <v>1240171804.26</v>
      </c>
      <c r="K817" s="4">
        <v>7.0000000000000007E-2</v>
      </c>
      <c r="L817" s="3">
        <v>86812026</v>
      </c>
      <c r="M817" s="3"/>
      <c r="N817" s="5"/>
      <c r="O817" s="3">
        <v>260341623.03</v>
      </c>
      <c r="P817" s="4">
        <v>1.125</v>
      </c>
      <c r="Q817" s="3">
        <v>292884325.91000003</v>
      </c>
      <c r="R817" s="4">
        <v>1.6E-2</v>
      </c>
      <c r="S817" s="3">
        <v>4686149</v>
      </c>
      <c r="T817" s="3"/>
      <c r="U817" s="5"/>
      <c r="V817" s="3">
        <v>46308532</v>
      </c>
      <c r="W817" s="5"/>
      <c r="X817" s="3">
        <v>55621978</v>
      </c>
      <c r="Y817" s="3">
        <v>0</v>
      </c>
      <c r="Z817" s="3">
        <v>256471</v>
      </c>
      <c r="AA817" s="3">
        <v>4020371</v>
      </c>
      <c r="AB817" s="3">
        <v>50741362</v>
      </c>
      <c r="AC817" s="3">
        <v>603774</v>
      </c>
      <c r="AD817" s="3">
        <v>10782727</v>
      </c>
      <c r="AE817" s="3">
        <v>0</v>
      </c>
      <c r="AF817" s="3">
        <v>86812026</v>
      </c>
      <c r="AG817" s="3">
        <v>4686149</v>
      </c>
      <c r="AH817" s="3">
        <v>10782727</v>
      </c>
      <c r="AI817" s="3">
        <v>46308532</v>
      </c>
      <c r="AJ817" s="3">
        <v>2939220</v>
      </c>
      <c r="AK817" s="3">
        <v>4408501</v>
      </c>
      <c r="AL817" s="3">
        <v>3320812</v>
      </c>
      <c r="AM817" s="3">
        <v>1087689</v>
      </c>
      <c r="AN817" s="3">
        <v>2315007</v>
      </c>
      <c r="AO817" s="3">
        <v>0</v>
      </c>
      <c r="AP817" s="3">
        <v>-845726</v>
      </c>
      <c r="AQ817" s="3">
        <v>1469281</v>
      </c>
      <c r="AR817" s="3">
        <f>Tabela1[[#This Row],[Potrzeby finansowe 2027
w tym:]]+Tabela1[[#This Row],[Rozliczenie 2025 potrz. fin.]]</f>
        <v>57091259</v>
      </c>
      <c r="AS817" s="3">
        <v>0</v>
      </c>
      <c r="AT817" s="3">
        <v>0</v>
      </c>
      <c r="AU817" s="3"/>
      <c r="AV817" s="3"/>
      <c r="AW817" s="3"/>
      <c r="AX817" s="3"/>
      <c r="AY817" s="3"/>
      <c r="AZ817" s="3"/>
      <c r="BA817" s="3">
        <v>256471</v>
      </c>
      <c r="BB817" s="3">
        <v>0</v>
      </c>
      <c r="BC817" s="3">
        <v>23.49</v>
      </c>
      <c r="BD817" s="3">
        <v>2491.29</v>
      </c>
      <c r="BE817" s="3">
        <v>0</v>
      </c>
      <c r="BF817" s="3">
        <v>0</v>
      </c>
      <c r="BG817" s="3">
        <v>2004176</v>
      </c>
      <c r="BH817" s="3">
        <v>18832</v>
      </c>
      <c r="BI817" s="3">
        <v>2016195</v>
      </c>
      <c r="BJ817" s="3">
        <v>30982548.862500004</v>
      </c>
      <c r="BK817" s="3">
        <v>25574971.380000003</v>
      </c>
      <c r="BL817" s="3">
        <v>4029658.39</v>
      </c>
      <c r="BM817" s="3">
        <v>13570993.149999999</v>
      </c>
      <c r="BN817" s="53">
        <v>1.1821829271704765</v>
      </c>
      <c r="BO817" s="54">
        <v>7.7097739999999998E-4</v>
      </c>
      <c r="BP817" s="70">
        <v>19389</v>
      </c>
      <c r="BQ817" s="71"/>
      <c r="BR817" s="70"/>
      <c r="BS817" s="72"/>
      <c r="BT817" s="72"/>
      <c r="BU817" s="70">
        <v>86812026</v>
      </c>
      <c r="BV817" s="70">
        <v>4686149</v>
      </c>
      <c r="BW817" s="74">
        <v>10782727</v>
      </c>
      <c r="BX817" s="70">
        <v>102280902</v>
      </c>
    </row>
    <row r="818" spans="1:76" x14ac:dyDescent="0.3">
      <c r="A818" s="73" t="s">
        <v>10</v>
      </c>
      <c r="B818" s="2" t="s">
        <v>72</v>
      </c>
      <c r="C818" s="2" t="s">
        <v>23</v>
      </c>
      <c r="D818" s="2" t="s">
        <v>54</v>
      </c>
      <c r="E818" s="2" t="s">
        <v>15</v>
      </c>
      <c r="F818" s="17" t="str">
        <f>+Tabela1[[#This Row],[WK]]&amp;Tabela1[[#This Row],[PK]]&amp;Tabela1[[#This Row],[GK]]</f>
        <v>120608</v>
      </c>
      <c r="G818" s="2" t="s">
        <v>785</v>
      </c>
      <c r="H818" s="3">
        <v>859942441.25</v>
      </c>
      <c r="I818" s="4">
        <v>1.125</v>
      </c>
      <c r="J818" s="3">
        <v>967435246.40999997</v>
      </c>
      <c r="K818" s="4">
        <v>7.0000000000000007E-2</v>
      </c>
      <c r="L818" s="3">
        <v>67720467</v>
      </c>
      <c r="M818" s="3"/>
      <c r="N818" s="5"/>
      <c r="O818" s="3">
        <v>56704830.639999993</v>
      </c>
      <c r="P818" s="4">
        <v>1.125</v>
      </c>
      <c r="Q818" s="3">
        <v>63792934.469999999</v>
      </c>
      <c r="R818" s="4">
        <v>1.6E-2</v>
      </c>
      <c r="S818" s="3">
        <v>1020687</v>
      </c>
      <c r="T818" s="3"/>
      <c r="U818" s="5"/>
      <c r="V818" s="3">
        <v>26214325</v>
      </c>
      <c r="W818" s="5"/>
      <c r="X818" s="3">
        <v>35069667</v>
      </c>
      <c r="Y818" s="3">
        <v>0</v>
      </c>
      <c r="Z818" s="3">
        <v>176387</v>
      </c>
      <c r="AA818" s="3">
        <v>2029741</v>
      </c>
      <c r="AB818" s="3">
        <v>32863539</v>
      </c>
      <c r="AC818" s="3">
        <v>0</v>
      </c>
      <c r="AD818" s="3">
        <v>10326356</v>
      </c>
      <c r="AE818" s="3">
        <v>0</v>
      </c>
      <c r="AF818" s="3">
        <v>67720467</v>
      </c>
      <c r="AG818" s="3">
        <v>1020687</v>
      </c>
      <c r="AH818" s="3">
        <v>10326356</v>
      </c>
      <c r="AI818" s="3">
        <v>26214325</v>
      </c>
      <c r="AJ818" s="3">
        <v>2042160</v>
      </c>
      <c r="AK818" s="3">
        <v>3513175</v>
      </c>
      <c r="AL818" s="3">
        <v>2966589</v>
      </c>
      <c r="AM818" s="3">
        <v>546586</v>
      </c>
      <c r="AN818" s="3">
        <v>1471015</v>
      </c>
      <c r="AO818" s="3">
        <v>0</v>
      </c>
      <c r="AP818" s="3">
        <v>0</v>
      </c>
      <c r="AQ818" s="3">
        <v>1471015</v>
      </c>
      <c r="AR818" s="3">
        <f>Tabela1[[#This Row],[Potrzeby finansowe 2027
w tym:]]+Tabela1[[#This Row],[Rozliczenie 2025 potrz. fin.]]</f>
        <v>36540682</v>
      </c>
      <c r="AS818" s="3">
        <v>0</v>
      </c>
      <c r="AT818" s="3">
        <v>0</v>
      </c>
      <c r="AU818" s="3"/>
      <c r="AV818" s="3"/>
      <c r="AW818" s="3"/>
      <c r="AX818" s="3"/>
      <c r="AY818" s="3"/>
      <c r="AZ818" s="3"/>
      <c r="BA818" s="3">
        <v>176387</v>
      </c>
      <c r="BB818" s="3">
        <v>0</v>
      </c>
      <c r="BC818" s="3">
        <v>0</v>
      </c>
      <c r="BD818" s="3">
        <v>1767.23</v>
      </c>
      <c r="BE818" s="3">
        <v>0</v>
      </c>
      <c r="BF818" s="3">
        <v>0</v>
      </c>
      <c r="BG818" s="3">
        <v>1457158</v>
      </c>
      <c r="BH818" s="3">
        <v>13692</v>
      </c>
      <c r="BI818" s="3">
        <v>572583</v>
      </c>
      <c r="BJ818" s="3">
        <v>8798785.7874999996</v>
      </c>
      <c r="BK818" s="3">
        <v>6745257.79</v>
      </c>
      <c r="BL818" s="3">
        <v>1955685.98</v>
      </c>
      <c r="BM818" s="3">
        <v>4302740.03</v>
      </c>
      <c r="BN818" s="53">
        <v>1.1705380375479142</v>
      </c>
      <c r="BO818" s="54">
        <v>5.1357349999999998E-4</v>
      </c>
      <c r="BP818" s="70">
        <v>12916</v>
      </c>
      <c r="BQ818" s="71"/>
      <c r="BR818" s="70"/>
      <c r="BS818" s="72"/>
      <c r="BT818" s="72"/>
      <c r="BU818" s="70">
        <v>67720467</v>
      </c>
      <c r="BV818" s="70">
        <v>1020687</v>
      </c>
      <c r="BW818" s="74">
        <v>10326356</v>
      </c>
      <c r="BX818" s="70">
        <v>79067510</v>
      </c>
    </row>
    <row r="819" spans="1:76" x14ac:dyDescent="0.3">
      <c r="A819" s="73" t="s">
        <v>10</v>
      </c>
      <c r="B819" s="2" t="s">
        <v>72</v>
      </c>
      <c r="C819" s="2" t="s">
        <v>23</v>
      </c>
      <c r="D819" s="2" t="s">
        <v>56</v>
      </c>
      <c r="E819" s="2" t="s">
        <v>15</v>
      </c>
      <c r="F819" s="17" t="str">
        <f>+Tabela1[[#This Row],[WK]]&amp;Tabela1[[#This Row],[PK]]&amp;Tabela1[[#This Row],[GK]]</f>
        <v>120609</v>
      </c>
      <c r="G819" s="2" t="s">
        <v>786</v>
      </c>
      <c r="H819" s="3">
        <v>1115953270.9100001</v>
      </c>
      <c r="I819" s="4">
        <v>1.125</v>
      </c>
      <c r="J819" s="3">
        <v>1255447429.77</v>
      </c>
      <c r="K819" s="4">
        <v>7.0000000000000007E-2</v>
      </c>
      <c r="L819" s="3">
        <v>87881320</v>
      </c>
      <c r="M819" s="3"/>
      <c r="N819" s="5"/>
      <c r="O819" s="3">
        <v>86262642.479999989</v>
      </c>
      <c r="P819" s="4">
        <v>1.125</v>
      </c>
      <c r="Q819" s="3">
        <v>97045472.790000007</v>
      </c>
      <c r="R819" s="4">
        <v>1.6E-2</v>
      </c>
      <c r="S819" s="3">
        <v>1552728</v>
      </c>
      <c r="T819" s="3"/>
      <c r="U819" s="5"/>
      <c r="V819" s="3">
        <v>28686322</v>
      </c>
      <c r="W819" s="5"/>
      <c r="X819" s="3">
        <v>42511487</v>
      </c>
      <c r="Y819" s="3">
        <v>0</v>
      </c>
      <c r="Z819" s="3">
        <v>3417</v>
      </c>
      <c r="AA819" s="3">
        <v>3308305</v>
      </c>
      <c r="AB819" s="3">
        <v>35489543</v>
      </c>
      <c r="AC819" s="3">
        <v>3710222</v>
      </c>
      <c r="AD819" s="3">
        <v>13890180</v>
      </c>
      <c r="AE819" s="3">
        <v>2715994</v>
      </c>
      <c r="AF819" s="3">
        <v>87881320</v>
      </c>
      <c r="AG819" s="3">
        <v>1552728</v>
      </c>
      <c r="AH819" s="3">
        <v>11174186</v>
      </c>
      <c r="AI819" s="3">
        <v>28686322</v>
      </c>
      <c r="AJ819" s="3">
        <v>1943801</v>
      </c>
      <c r="AK819" s="3">
        <v>2008816</v>
      </c>
      <c r="AL819" s="3">
        <v>2531845</v>
      </c>
      <c r="AM819" s="3">
        <v>-523029</v>
      </c>
      <c r="AN819" s="3">
        <v>-246256</v>
      </c>
      <c r="AO819" s="3">
        <v>0</v>
      </c>
      <c r="AP819" s="3">
        <v>311271</v>
      </c>
      <c r="AQ819" s="3">
        <v>65015</v>
      </c>
      <c r="AR819" s="3">
        <f>Tabela1[[#This Row],[Potrzeby finansowe 2027
w tym:]]+Tabela1[[#This Row],[Rozliczenie 2025 potrz. fin.]]</f>
        <v>42576502</v>
      </c>
      <c r="AS819" s="3">
        <v>0</v>
      </c>
      <c r="AT819" s="3">
        <v>0</v>
      </c>
      <c r="AU819" s="3"/>
      <c r="AV819" s="3"/>
      <c r="AW819" s="3"/>
      <c r="AX819" s="3"/>
      <c r="AY819" s="3"/>
      <c r="AZ819" s="3"/>
      <c r="BA819" s="3">
        <v>3417</v>
      </c>
      <c r="BB819" s="3">
        <v>0</v>
      </c>
      <c r="BC819" s="3">
        <v>10.27</v>
      </c>
      <c r="BD819" s="3">
        <v>0</v>
      </c>
      <c r="BE819" s="3">
        <v>0</v>
      </c>
      <c r="BF819" s="3">
        <v>0</v>
      </c>
      <c r="BG819" s="3">
        <v>1765999</v>
      </c>
      <c r="BH819" s="3">
        <v>16594</v>
      </c>
      <c r="BI819" s="3">
        <v>1542306</v>
      </c>
      <c r="BJ819" s="3">
        <v>23700360.784999996</v>
      </c>
      <c r="BK819" s="3">
        <v>20033777.57</v>
      </c>
      <c r="BL819" s="3">
        <v>2880156.3</v>
      </c>
      <c r="BM819" s="3">
        <v>8906020.2599999979</v>
      </c>
      <c r="BN819" s="53">
        <v>1.2795445007134665</v>
      </c>
      <c r="BO819" s="54">
        <v>6.1212980000000005E-4</v>
      </c>
      <c r="BP819" s="70">
        <v>15394</v>
      </c>
      <c r="BQ819" s="71"/>
      <c r="BR819" s="70"/>
      <c r="BS819" s="72"/>
      <c r="BT819" s="72"/>
      <c r="BU819" s="70">
        <v>87881320</v>
      </c>
      <c r="BV819" s="70">
        <v>1552728</v>
      </c>
      <c r="BW819" s="74">
        <v>11174186</v>
      </c>
      <c r="BX819" s="70">
        <v>100608234</v>
      </c>
    </row>
    <row r="820" spans="1:76" x14ac:dyDescent="0.3">
      <c r="A820" s="73" t="s">
        <v>10</v>
      </c>
      <c r="B820" s="2" t="s">
        <v>72</v>
      </c>
      <c r="C820" s="2" t="s">
        <v>23</v>
      </c>
      <c r="D820" s="2" t="s">
        <v>69</v>
      </c>
      <c r="E820" s="2" t="s">
        <v>19</v>
      </c>
      <c r="F820" s="17" t="str">
        <f>+Tabela1[[#This Row],[WK]]&amp;Tabela1[[#This Row],[PK]]&amp;Tabela1[[#This Row],[GK]]</f>
        <v>120610</v>
      </c>
      <c r="G820" s="2" t="s">
        <v>787</v>
      </c>
      <c r="H820" s="3">
        <v>585176568.27999997</v>
      </c>
      <c r="I820" s="4">
        <v>1.125</v>
      </c>
      <c r="J820" s="3">
        <v>658323639.32000005</v>
      </c>
      <c r="K820" s="4">
        <v>7.0000000000000007E-2</v>
      </c>
      <c r="L820" s="3">
        <v>46082655</v>
      </c>
      <c r="M820" s="3"/>
      <c r="N820" s="5"/>
      <c r="O820" s="3">
        <v>41152040.119999997</v>
      </c>
      <c r="P820" s="4">
        <v>1.125</v>
      </c>
      <c r="Q820" s="3">
        <v>46296045.140000001</v>
      </c>
      <c r="R820" s="4">
        <v>1.6E-2</v>
      </c>
      <c r="S820" s="3">
        <v>740737</v>
      </c>
      <c r="T820" s="3"/>
      <c r="U820" s="5"/>
      <c r="V820" s="3">
        <v>26645103</v>
      </c>
      <c r="W820" s="5"/>
      <c r="X820" s="3">
        <v>29151608</v>
      </c>
      <c r="Y820" s="3">
        <v>2269387</v>
      </c>
      <c r="Z820" s="3">
        <v>1008223</v>
      </c>
      <c r="AA820" s="3">
        <v>1605371</v>
      </c>
      <c r="AB820" s="3">
        <v>21165458</v>
      </c>
      <c r="AC820" s="3">
        <v>3103169</v>
      </c>
      <c r="AD820" s="3">
        <v>2506506</v>
      </c>
      <c r="AE820" s="3">
        <v>0</v>
      </c>
      <c r="AF820" s="3">
        <v>46082655</v>
      </c>
      <c r="AG820" s="3">
        <v>740737</v>
      </c>
      <c r="AH820" s="3">
        <v>2506506</v>
      </c>
      <c r="AI820" s="3">
        <v>26645103</v>
      </c>
      <c r="AJ820" s="3">
        <v>-1718527</v>
      </c>
      <c r="AK820" s="3">
        <v>-1718527</v>
      </c>
      <c r="AL820" s="3">
        <v>2082455</v>
      </c>
      <c r="AM820" s="3">
        <v>-3800982</v>
      </c>
      <c r="AN820" s="3">
        <v>-1224544</v>
      </c>
      <c r="AO820" s="3">
        <v>0</v>
      </c>
      <c r="AP820" s="3">
        <v>1224544</v>
      </c>
      <c r="AQ820" s="3">
        <v>0</v>
      </c>
      <c r="AR820" s="3">
        <f>Tabela1[[#This Row],[Potrzeby finansowe 2027
w tym:]]+Tabela1[[#This Row],[Rozliczenie 2025 potrz. fin.]]</f>
        <v>29151608</v>
      </c>
      <c r="AS820" s="3">
        <v>0</v>
      </c>
      <c r="AT820" s="3">
        <v>0</v>
      </c>
      <c r="AU820" s="3"/>
      <c r="AV820" s="3"/>
      <c r="AW820" s="3"/>
      <c r="AX820" s="3"/>
      <c r="AY820" s="3"/>
      <c r="AZ820" s="3"/>
      <c r="BA820" s="3">
        <v>1008223</v>
      </c>
      <c r="BB820" s="3">
        <v>1204.8599999999999</v>
      </c>
      <c r="BC820" s="3">
        <v>0</v>
      </c>
      <c r="BD820" s="3">
        <v>2069.02</v>
      </c>
      <c r="BE820" s="3">
        <v>0</v>
      </c>
      <c r="BF820" s="3">
        <v>0</v>
      </c>
      <c r="BG820" s="3">
        <v>1155765</v>
      </c>
      <c r="BH820" s="3">
        <v>10860</v>
      </c>
      <c r="BI820" s="3">
        <v>449606</v>
      </c>
      <c r="BJ820" s="3">
        <v>6909014.7175000003</v>
      </c>
      <c r="BK820" s="3">
        <v>4629941.4000000004</v>
      </c>
      <c r="BL820" s="3">
        <v>1041159.6</v>
      </c>
      <c r="BM820" s="3">
        <v>7033974.0700000003</v>
      </c>
      <c r="BN820" s="53">
        <v>0.95034460889921002</v>
      </c>
      <c r="BO820" s="54">
        <v>4.2372550000000002E-4</v>
      </c>
      <c r="BP820" s="70">
        <v>10656</v>
      </c>
      <c r="BQ820" s="71"/>
      <c r="BR820" s="70"/>
      <c r="BS820" s="72"/>
      <c r="BT820" s="72"/>
      <c r="BU820" s="70">
        <v>46082655</v>
      </c>
      <c r="BV820" s="70">
        <v>740737</v>
      </c>
      <c r="BW820" s="74">
        <v>2506506</v>
      </c>
      <c r="BX820" s="70">
        <v>49329898</v>
      </c>
    </row>
    <row r="821" spans="1:76" x14ac:dyDescent="0.3">
      <c r="A821" s="73" t="s">
        <v>10</v>
      </c>
      <c r="B821" s="2" t="s">
        <v>72</v>
      </c>
      <c r="C821" s="2" t="s">
        <v>23</v>
      </c>
      <c r="D821" s="2" t="s">
        <v>71</v>
      </c>
      <c r="E821" s="2" t="s">
        <v>19</v>
      </c>
      <c r="F821" s="17" t="str">
        <f>+Tabela1[[#This Row],[WK]]&amp;Tabela1[[#This Row],[PK]]&amp;Tabela1[[#This Row],[GK]]</f>
        <v>120611</v>
      </c>
      <c r="G821" s="2" t="s">
        <v>788</v>
      </c>
      <c r="H821" s="3">
        <v>2501659027.9299998</v>
      </c>
      <c r="I821" s="4">
        <v>1.125</v>
      </c>
      <c r="J821" s="3">
        <v>2814366406.4200001</v>
      </c>
      <c r="K821" s="4">
        <v>7.0000000000000007E-2</v>
      </c>
      <c r="L821" s="3">
        <v>197005648</v>
      </c>
      <c r="M821" s="3"/>
      <c r="N821" s="5"/>
      <c r="O821" s="3">
        <v>784119732.38999999</v>
      </c>
      <c r="P821" s="4">
        <v>1.125</v>
      </c>
      <c r="Q821" s="3">
        <v>882134698.94000006</v>
      </c>
      <c r="R821" s="4">
        <v>1.6E-2</v>
      </c>
      <c r="S821" s="3">
        <v>14114155</v>
      </c>
      <c r="T821" s="3"/>
      <c r="U821" s="5"/>
      <c r="V821" s="3">
        <v>109900829</v>
      </c>
      <c r="W821" s="5"/>
      <c r="X821" s="3">
        <v>110336845</v>
      </c>
      <c r="Y821" s="3">
        <v>0</v>
      </c>
      <c r="Z821" s="3">
        <v>9484</v>
      </c>
      <c r="AA821" s="3">
        <v>7146046</v>
      </c>
      <c r="AB821" s="3">
        <v>103181315</v>
      </c>
      <c r="AC821" s="3">
        <v>0</v>
      </c>
      <c r="AD821" s="3">
        <v>1634917</v>
      </c>
      <c r="AE821" s="3">
        <v>0</v>
      </c>
      <c r="AF821" s="3">
        <v>197005648</v>
      </c>
      <c r="AG821" s="3">
        <v>14114155</v>
      </c>
      <c r="AH821" s="3">
        <v>1634917</v>
      </c>
      <c r="AI821" s="3">
        <v>109900829</v>
      </c>
      <c r="AJ821" s="3">
        <v>6068693</v>
      </c>
      <c r="AK821" s="3">
        <v>7267593</v>
      </c>
      <c r="AL821" s="3">
        <v>8172621</v>
      </c>
      <c r="AM821" s="3">
        <v>-905028</v>
      </c>
      <c r="AN821" s="3">
        <v>1198900</v>
      </c>
      <c r="AO821" s="3">
        <v>0</v>
      </c>
      <c r="AP821" s="3">
        <v>0</v>
      </c>
      <c r="AQ821" s="3">
        <v>1198900</v>
      </c>
      <c r="AR821" s="3">
        <f>Tabela1[[#This Row],[Potrzeby finansowe 2027
w tym:]]+Tabela1[[#This Row],[Rozliczenie 2025 potrz. fin.]]</f>
        <v>111535745</v>
      </c>
      <c r="AS821" s="3">
        <v>0</v>
      </c>
      <c r="AT821" s="3">
        <v>0</v>
      </c>
      <c r="AU821" s="3"/>
      <c r="AV821" s="3"/>
      <c r="AW821" s="3"/>
      <c r="AX821" s="3"/>
      <c r="AY821" s="3"/>
      <c r="AZ821" s="3"/>
      <c r="BA821" s="3">
        <v>9484</v>
      </c>
      <c r="BB821" s="3">
        <v>0</v>
      </c>
      <c r="BC821" s="3">
        <v>26.52</v>
      </c>
      <c r="BD821" s="3">
        <v>0</v>
      </c>
      <c r="BE821" s="3">
        <v>13.24</v>
      </c>
      <c r="BF821" s="3">
        <v>0</v>
      </c>
      <c r="BG821" s="3">
        <v>4676697</v>
      </c>
      <c r="BH821" s="3">
        <v>43944</v>
      </c>
      <c r="BI821" s="3">
        <v>2469349</v>
      </c>
      <c r="BJ821" s="3">
        <v>37946093.120000005</v>
      </c>
      <c r="BK821" s="3">
        <v>30152708.680000003</v>
      </c>
      <c r="BL821" s="3">
        <v>5406041.0099999998</v>
      </c>
      <c r="BM821" s="3">
        <v>20361455.739999998</v>
      </c>
      <c r="BN821" s="53">
        <v>1.1932962144316053</v>
      </c>
      <c r="BO821" s="54">
        <v>1.842331E-3</v>
      </c>
      <c r="BP821" s="70">
        <v>46331</v>
      </c>
      <c r="BQ821" s="71"/>
      <c r="BR821" s="70"/>
      <c r="BS821" s="72"/>
      <c r="BT821" s="72"/>
      <c r="BU821" s="70">
        <v>197005648</v>
      </c>
      <c r="BV821" s="70">
        <v>14114155</v>
      </c>
      <c r="BW821" s="74">
        <v>1634917</v>
      </c>
      <c r="BX821" s="70">
        <v>212754720</v>
      </c>
    </row>
    <row r="822" spans="1:76" x14ac:dyDescent="0.3">
      <c r="A822" s="73" t="s">
        <v>10</v>
      </c>
      <c r="B822" s="2" t="s">
        <v>72</v>
      </c>
      <c r="C822" s="2" t="s">
        <v>23</v>
      </c>
      <c r="D822" s="2" t="s">
        <v>72</v>
      </c>
      <c r="E822" s="2" t="s">
        <v>19</v>
      </c>
      <c r="F822" s="17" t="str">
        <f>+Tabela1[[#This Row],[WK]]&amp;Tabela1[[#This Row],[PK]]&amp;Tabela1[[#This Row],[GK]]</f>
        <v>120612</v>
      </c>
      <c r="G822" s="2" t="s">
        <v>789</v>
      </c>
      <c r="H822" s="3">
        <v>644686174.96000004</v>
      </c>
      <c r="I822" s="4">
        <v>1.125</v>
      </c>
      <c r="J822" s="3">
        <v>725271946.83000004</v>
      </c>
      <c r="K822" s="4">
        <v>7.0000000000000007E-2</v>
      </c>
      <c r="L822" s="3">
        <v>50769036</v>
      </c>
      <c r="M822" s="3"/>
      <c r="N822" s="5"/>
      <c r="O822" s="3">
        <v>86850676.180000007</v>
      </c>
      <c r="P822" s="4">
        <v>1.125</v>
      </c>
      <c r="Q822" s="3">
        <v>97707010.700000003</v>
      </c>
      <c r="R822" s="4">
        <v>1.6E-2</v>
      </c>
      <c r="S822" s="3">
        <v>1563312</v>
      </c>
      <c r="T822" s="3"/>
      <c r="U822" s="5"/>
      <c r="V822" s="3">
        <v>31362373</v>
      </c>
      <c r="W822" s="5"/>
      <c r="X822" s="3">
        <v>48789234</v>
      </c>
      <c r="Y822" s="3">
        <v>1029268</v>
      </c>
      <c r="Z822" s="3">
        <v>75</v>
      </c>
      <c r="AA822" s="3">
        <v>2391562</v>
      </c>
      <c r="AB822" s="3">
        <v>41611858</v>
      </c>
      <c r="AC822" s="3">
        <v>3756471</v>
      </c>
      <c r="AD822" s="3">
        <v>17426861</v>
      </c>
      <c r="AE822" s="3">
        <v>0</v>
      </c>
      <c r="AF822" s="3">
        <v>50769036</v>
      </c>
      <c r="AG822" s="3">
        <v>1563312</v>
      </c>
      <c r="AH822" s="3">
        <v>17426861</v>
      </c>
      <c r="AI822" s="3">
        <v>31362373</v>
      </c>
      <c r="AJ822" s="3">
        <v>2717541</v>
      </c>
      <c r="AK822" s="3">
        <v>2717541</v>
      </c>
      <c r="AL822" s="3">
        <v>2428256</v>
      </c>
      <c r="AM822" s="3">
        <v>289285</v>
      </c>
      <c r="AN822" s="3">
        <v>1037904</v>
      </c>
      <c r="AO822" s="3">
        <v>0</v>
      </c>
      <c r="AP822" s="3">
        <v>-1037904</v>
      </c>
      <c r="AQ822" s="3">
        <v>0</v>
      </c>
      <c r="AR822" s="3">
        <f>Tabela1[[#This Row],[Potrzeby finansowe 2027
w tym:]]+Tabela1[[#This Row],[Rozliczenie 2025 potrz. fin.]]</f>
        <v>48789234</v>
      </c>
      <c r="AS822" s="3">
        <v>0</v>
      </c>
      <c r="AT822" s="3">
        <v>0</v>
      </c>
      <c r="AU822" s="3"/>
      <c r="AV822" s="3"/>
      <c r="AW822" s="3"/>
      <c r="AX822" s="3"/>
      <c r="AY822" s="3"/>
      <c r="AZ822" s="3"/>
      <c r="BA822" s="3">
        <v>75</v>
      </c>
      <c r="BB822" s="3">
        <v>0</v>
      </c>
      <c r="BC822" s="3">
        <v>0</v>
      </c>
      <c r="BD822" s="3">
        <v>0.75</v>
      </c>
      <c r="BE822" s="3">
        <v>0</v>
      </c>
      <c r="BF822" s="3">
        <v>0</v>
      </c>
      <c r="BG822" s="3">
        <v>1449495</v>
      </c>
      <c r="BH822" s="3">
        <v>13620</v>
      </c>
      <c r="BI822" s="3">
        <v>942067</v>
      </c>
      <c r="BJ822" s="3">
        <v>14476594.609999999</v>
      </c>
      <c r="BK822" s="3">
        <v>10668452.209999999</v>
      </c>
      <c r="BL822" s="3">
        <v>3671962.35</v>
      </c>
      <c r="BM822" s="3">
        <v>7888644.9000000004</v>
      </c>
      <c r="BN822" s="53">
        <v>0.98216800499892754</v>
      </c>
      <c r="BO822" s="54">
        <v>5.3514730000000003E-4</v>
      </c>
      <c r="BP822" s="70">
        <v>13458</v>
      </c>
      <c r="BQ822" s="71"/>
      <c r="BR822" s="70"/>
      <c r="BS822" s="72"/>
      <c r="BT822" s="72"/>
      <c r="BU822" s="70">
        <v>50769036</v>
      </c>
      <c r="BV822" s="70">
        <v>1563312</v>
      </c>
      <c r="BW822" s="74">
        <v>17426861</v>
      </c>
      <c r="BX822" s="70">
        <v>69759209</v>
      </c>
    </row>
    <row r="823" spans="1:76" x14ac:dyDescent="0.3">
      <c r="A823" s="73" t="s">
        <v>10</v>
      </c>
      <c r="B823" s="2" t="s">
        <v>72</v>
      </c>
      <c r="C823" s="2" t="s">
        <v>23</v>
      </c>
      <c r="D823" s="2" t="s">
        <v>74</v>
      </c>
      <c r="E823" s="2" t="s">
        <v>15</v>
      </c>
      <c r="F823" s="17" t="str">
        <f>+Tabela1[[#This Row],[WK]]&amp;Tabela1[[#This Row],[PK]]&amp;Tabela1[[#This Row],[GK]]</f>
        <v>120613</v>
      </c>
      <c r="G823" s="2" t="s">
        <v>790</v>
      </c>
      <c r="H823" s="3">
        <v>244751056.59999999</v>
      </c>
      <c r="I823" s="4">
        <v>1.125</v>
      </c>
      <c r="J823" s="3">
        <v>275344938.68000001</v>
      </c>
      <c r="K823" s="4">
        <v>7.0000000000000007E-2</v>
      </c>
      <c r="L823" s="3">
        <v>19274146</v>
      </c>
      <c r="M823" s="3"/>
      <c r="N823" s="5"/>
      <c r="O823" s="3">
        <v>10591848.350000001</v>
      </c>
      <c r="P823" s="4">
        <v>1.125</v>
      </c>
      <c r="Q823" s="3">
        <v>11915829.390000001</v>
      </c>
      <c r="R823" s="4">
        <v>1.6E-2</v>
      </c>
      <c r="S823" s="3">
        <v>190653</v>
      </c>
      <c r="T823" s="3"/>
      <c r="U823" s="5"/>
      <c r="V823" s="3">
        <v>12042212</v>
      </c>
      <c r="W823" s="5"/>
      <c r="X823" s="3">
        <v>21432688</v>
      </c>
      <c r="Y823" s="3">
        <v>6058533</v>
      </c>
      <c r="Z823" s="3">
        <v>339740</v>
      </c>
      <c r="AA823" s="3">
        <v>1068758</v>
      </c>
      <c r="AB823" s="3">
        <v>13387358</v>
      </c>
      <c r="AC823" s="3">
        <v>578299</v>
      </c>
      <c r="AD823" s="3">
        <v>9709043</v>
      </c>
      <c r="AE823" s="3">
        <v>0</v>
      </c>
      <c r="AF823" s="3">
        <v>19274146</v>
      </c>
      <c r="AG823" s="3">
        <v>190653</v>
      </c>
      <c r="AH823" s="3">
        <v>9709043</v>
      </c>
      <c r="AI823" s="3">
        <v>12042212</v>
      </c>
      <c r="AJ823" s="3">
        <v>221911</v>
      </c>
      <c r="AK823" s="3">
        <v>540478</v>
      </c>
      <c r="AL823" s="3">
        <v>758913</v>
      </c>
      <c r="AM823" s="3">
        <v>-218435</v>
      </c>
      <c r="AN823" s="3">
        <v>459237</v>
      </c>
      <c r="AO823" s="3">
        <v>0</v>
      </c>
      <c r="AP823" s="3">
        <v>-140670</v>
      </c>
      <c r="AQ823" s="3">
        <v>318567</v>
      </c>
      <c r="AR823" s="3">
        <f>Tabela1[[#This Row],[Potrzeby finansowe 2027
w tym:]]+Tabela1[[#This Row],[Rozliczenie 2025 potrz. fin.]]</f>
        <v>21751255</v>
      </c>
      <c r="AS823" s="3">
        <v>0</v>
      </c>
      <c r="AT823" s="3">
        <v>0</v>
      </c>
      <c r="AU823" s="3"/>
      <c r="AV823" s="3"/>
      <c r="AW823" s="3"/>
      <c r="AX823" s="3"/>
      <c r="AY823" s="3"/>
      <c r="AZ823" s="3"/>
      <c r="BA823" s="3">
        <v>339740</v>
      </c>
      <c r="BB823" s="3">
        <v>510.58</v>
      </c>
      <c r="BC823" s="3">
        <v>0</v>
      </c>
      <c r="BD823" s="3">
        <v>0</v>
      </c>
      <c r="BE823" s="3">
        <v>0</v>
      </c>
      <c r="BF823" s="3">
        <v>0</v>
      </c>
      <c r="BG823" s="3">
        <v>594272</v>
      </c>
      <c r="BH823" s="3">
        <v>5584</v>
      </c>
      <c r="BI823" s="3">
        <v>474486</v>
      </c>
      <c r="BJ823" s="3">
        <v>7291344.915000001</v>
      </c>
      <c r="BK823" s="3">
        <v>3918498.5200000014</v>
      </c>
      <c r="BL823" s="3">
        <v>1370767.02</v>
      </c>
      <c r="BM823" s="3">
        <v>10749851.539999999</v>
      </c>
      <c r="BN823" s="53">
        <v>0.75381774432724324</v>
      </c>
      <c r="BO823" s="54">
        <v>2.179332E-4</v>
      </c>
      <c r="BP823" s="70">
        <v>5481</v>
      </c>
      <c r="BQ823" s="71"/>
      <c r="BR823" s="70"/>
      <c r="BS823" s="72"/>
      <c r="BT823" s="72"/>
      <c r="BU823" s="70">
        <v>19274146</v>
      </c>
      <c r="BV823" s="70">
        <v>190653</v>
      </c>
      <c r="BW823" s="74">
        <v>9709043</v>
      </c>
      <c r="BX823" s="70">
        <v>29173842</v>
      </c>
    </row>
    <row r="824" spans="1:76" x14ac:dyDescent="0.3">
      <c r="A824" s="73" t="s">
        <v>10</v>
      </c>
      <c r="B824" s="2" t="s">
        <v>72</v>
      </c>
      <c r="C824" s="2" t="s">
        <v>23</v>
      </c>
      <c r="D824" s="2" t="s">
        <v>76</v>
      </c>
      <c r="E824" s="2" t="s">
        <v>19</v>
      </c>
      <c r="F824" s="17" t="str">
        <f>+Tabela1[[#This Row],[WK]]&amp;Tabela1[[#This Row],[PK]]&amp;Tabela1[[#This Row],[GK]]</f>
        <v>120614</v>
      </c>
      <c r="G824" s="2" t="s">
        <v>791</v>
      </c>
      <c r="H824" s="3">
        <v>643307886.61000001</v>
      </c>
      <c r="I824" s="4">
        <v>1.125</v>
      </c>
      <c r="J824" s="3">
        <v>723721372.44000006</v>
      </c>
      <c r="K824" s="4">
        <v>7.0000000000000007E-2</v>
      </c>
      <c r="L824" s="3">
        <v>50660496</v>
      </c>
      <c r="M824" s="3"/>
      <c r="N824" s="5"/>
      <c r="O824" s="3">
        <v>29685641.600000001</v>
      </c>
      <c r="P824" s="4">
        <v>1.125</v>
      </c>
      <c r="Q824" s="3">
        <v>33396346.800000001</v>
      </c>
      <c r="R824" s="4">
        <v>1.6E-2</v>
      </c>
      <c r="S824" s="3">
        <v>534342</v>
      </c>
      <c r="T824" s="3"/>
      <c r="U824" s="5"/>
      <c r="V824" s="3">
        <v>17654208</v>
      </c>
      <c r="W824" s="5"/>
      <c r="X824" s="3">
        <v>46033584</v>
      </c>
      <c r="Y824" s="3">
        <v>2654753</v>
      </c>
      <c r="Z824" s="3">
        <v>0</v>
      </c>
      <c r="AA824" s="3">
        <v>1974084</v>
      </c>
      <c r="AB824" s="3">
        <v>41331357</v>
      </c>
      <c r="AC824" s="3">
        <v>73390</v>
      </c>
      <c r="AD824" s="3">
        <v>30046493</v>
      </c>
      <c r="AE824" s="3">
        <v>0</v>
      </c>
      <c r="AF824" s="3">
        <v>50660496</v>
      </c>
      <c r="AG824" s="3">
        <v>534342</v>
      </c>
      <c r="AH824" s="3">
        <v>30046493</v>
      </c>
      <c r="AI824" s="3">
        <v>17654208</v>
      </c>
      <c r="AJ824" s="3">
        <v>1095604</v>
      </c>
      <c r="AK824" s="3">
        <v>2762721</v>
      </c>
      <c r="AL824" s="3">
        <v>1187151</v>
      </c>
      <c r="AM824" s="3">
        <v>1575570</v>
      </c>
      <c r="AN824" s="3">
        <v>1667117</v>
      </c>
      <c r="AO824" s="3">
        <v>0</v>
      </c>
      <c r="AP824" s="3">
        <v>0</v>
      </c>
      <c r="AQ824" s="3">
        <v>1667117</v>
      </c>
      <c r="AR824" s="3">
        <f>Tabela1[[#This Row],[Potrzeby finansowe 2027
w tym:]]+Tabela1[[#This Row],[Rozliczenie 2025 potrz. fin.]]</f>
        <v>47700701</v>
      </c>
      <c r="AS824" s="3">
        <v>0</v>
      </c>
      <c r="AT824" s="3">
        <v>0</v>
      </c>
      <c r="AU824" s="3"/>
      <c r="AV824" s="3"/>
      <c r="AW824" s="3"/>
      <c r="AX824" s="3"/>
      <c r="AY824" s="3"/>
      <c r="AZ824" s="3"/>
      <c r="BA824" s="3">
        <v>0</v>
      </c>
      <c r="BB824" s="3">
        <v>0</v>
      </c>
      <c r="BC824" s="3">
        <v>0</v>
      </c>
      <c r="BD824" s="3">
        <v>0</v>
      </c>
      <c r="BE824" s="3">
        <v>0</v>
      </c>
      <c r="BF824" s="3">
        <v>0</v>
      </c>
      <c r="BG824" s="3">
        <v>1188224</v>
      </c>
      <c r="BH824" s="3">
        <v>11165</v>
      </c>
      <c r="BI824" s="3">
        <v>785860</v>
      </c>
      <c r="BJ824" s="3">
        <v>12076183.050000001</v>
      </c>
      <c r="BK824" s="3">
        <v>6966854.0700000003</v>
      </c>
      <c r="BL824" s="3">
        <v>6711667.2000000002</v>
      </c>
      <c r="BM824" s="3">
        <v>7013981.5199999996</v>
      </c>
      <c r="BN824" s="53">
        <v>0.9475485670052135</v>
      </c>
      <c r="BO824" s="54">
        <v>4.6927420000000001E-4</v>
      </c>
      <c r="BP824" s="70">
        <v>11801</v>
      </c>
      <c r="BQ824" s="71"/>
      <c r="BR824" s="70"/>
      <c r="BS824" s="72"/>
      <c r="BT824" s="72"/>
      <c r="BU824" s="70">
        <v>50660496</v>
      </c>
      <c r="BV824" s="70">
        <v>534342</v>
      </c>
      <c r="BW824" s="74">
        <v>30046493</v>
      </c>
      <c r="BX824" s="70">
        <v>81241331</v>
      </c>
    </row>
    <row r="825" spans="1:76" x14ac:dyDescent="0.3">
      <c r="A825" s="73" t="s">
        <v>10</v>
      </c>
      <c r="B825" s="2" t="s">
        <v>72</v>
      </c>
      <c r="C825" s="2" t="s">
        <v>23</v>
      </c>
      <c r="D825" s="2" t="s">
        <v>109</v>
      </c>
      <c r="E825" s="2" t="s">
        <v>15</v>
      </c>
      <c r="F825" s="17" t="str">
        <f>+Tabela1[[#This Row],[WK]]&amp;Tabela1[[#This Row],[PK]]&amp;Tabela1[[#This Row],[GK]]</f>
        <v>120615</v>
      </c>
      <c r="G825" s="2" t="s">
        <v>792</v>
      </c>
      <c r="H825" s="3">
        <v>1189051493.8900001</v>
      </c>
      <c r="I825" s="4">
        <v>1.125</v>
      </c>
      <c r="J825" s="3">
        <v>1337682930.6300001</v>
      </c>
      <c r="K825" s="4">
        <v>7.0000000000000007E-2</v>
      </c>
      <c r="L825" s="3">
        <v>93637805</v>
      </c>
      <c r="M825" s="3"/>
      <c r="N825" s="5"/>
      <c r="O825" s="3">
        <v>279868793.32999998</v>
      </c>
      <c r="P825" s="4">
        <v>1.125</v>
      </c>
      <c r="Q825" s="3">
        <v>314852392.5</v>
      </c>
      <c r="R825" s="4">
        <v>1.6E-2</v>
      </c>
      <c r="S825" s="3">
        <v>5037638</v>
      </c>
      <c r="T825" s="3"/>
      <c r="U825" s="5"/>
      <c r="V825" s="3">
        <v>37499564</v>
      </c>
      <c r="W825" s="5"/>
      <c r="X825" s="3">
        <v>51397228</v>
      </c>
      <c r="Y825" s="3">
        <v>0</v>
      </c>
      <c r="Z825" s="3">
        <v>360109</v>
      </c>
      <c r="AA825" s="3">
        <v>3680159</v>
      </c>
      <c r="AB825" s="3">
        <v>36465356</v>
      </c>
      <c r="AC825" s="3">
        <v>10891604</v>
      </c>
      <c r="AD825" s="3">
        <v>13968512</v>
      </c>
      <c r="AE825" s="3">
        <v>11687497</v>
      </c>
      <c r="AF825" s="3">
        <v>93637805</v>
      </c>
      <c r="AG825" s="3">
        <v>5037638</v>
      </c>
      <c r="AH825" s="3">
        <v>2281015</v>
      </c>
      <c r="AI825" s="3">
        <v>37499564</v>
      </c>
      <c r="AJ825" s="3">
        <v>3278085</v>
      </c>
      <c r="AK825" s="3">
        <v>3348933</v>
      </c>
      <c r="AL825" s="3">
        <v>3210422</v>
      </c>
      <c r="AM825" s="3">
        <v>138511</v>
      </c>
      <c r="AN825" s="3">
        <v>1414917</v>
      </c>
      <c r="AO825" s="3">
        <v>0</v>
      </c>
      <c r="AP825" s="3">
        <v>-1344069</v>
      </c>
      <c r="AQ825" s="3">
        <v>70848</v>
      </c>
      <c r="AR825" s="3">
        <f>Tabela1[[#This Row],[Potrzeby finansowe 2027
w tym:]]+Tabela1[[#This Row],[Rozliczenie 2025 potrz. fin.]]</f>
        <v>51468076</v>
      </c>
      <c r="AS825" s="3">
        <v>0</v>
      </c>
      <c r="AT825" s="3">
        <v>0</v>
      </c>
      <c r="AU825" s="3"/>
      <c r="AV825" s="3"/>
      <c r="AW825" s="3"/>
      <c r="AX825" s="3"/>
      <c r="AY825" s="3"/>
      <c r="AZ825" s="3"/>
      <c r="BA825" s="3">
        <v>360109</v>
      </c>
      <c r="BB825" s="3">
        <v>118.81</v>
      </c>
      <c r="BC825" s="3">
        <v>0.21</v>
      </c>
      <c r="BD825" s="3">
        <v>2815.18</v>
      </c>
      <c r="BE825" s="3">
        <v>0</v>
      </c>
      <c r="BF825" s="3">
        <v>0</v>
      </c>
      <c r="BG825" s="3">
        <v>1871892</v>
      </c>
      <c r="BH825" s="3">
        <v>17589</v>
      </c>
      <c r="BI825" s="3">
        <v>1808267</v>
      </c>
      <c r="BJ825" s="3">
        <v>27787343.579999998</v>
      </c>
      <c r="BK825" s="3">
        <v>23397592.57</v>
      </c>
      <c r="BL825" s="3">
        <v>2369584.7200000002</v>
      </c>
      <c r="BM825" s="3">
        <v>12819834.600000001</v>
      </c>
      <c r="BN825" s="53">
        <v>1.4387566100556786</v>
      </c>
      <c r="BO825" s="54">
        <v>6.9762380000000003E-4</v>
      </c>
      <c r="BP825" s="70">
        <v>17544</v>
      </c>
      <c r="BQ825" s="71"/>
      <c r="BR825" s="70"/>
      <c r="BS825" s="72"/>
      <c r="BT825" s="72"/>
      <c r="BU825" s="70">
        <v>93637805</v>
      </c>
      <c r="BV825" s="70">
        <v>5037638</v>
      </c>
      <c r="BW825" s="74">
        <v>2281015</v>
      </c>
      <c r="BX825" s="70">
        <v>100956458</v>
      </c>
    </row>
    <row r="826" spans="1:76" x14ac:dyDescent="0.3">
      <c r="A826" s="73" t="s">
        <v>10</v>
      </c>
      <c r="B826" s="2" t="s">
        <v>72</v>
      </c>
      <c r="C826" s="2" t="s">
        <v>23</v>
      </c>
      <c r="D826" s="2" t="s">
        <v>113</v>
      </c>
      <c r="E826" s="2" t="s">
        <v>15</v>
      </c>
      <c r="F826" s="17" t="str">
        <f>+Tabela1[[#This Row],[WK]]&amp;Tabela1[[#This Row],[PK]]&amp;Tabela1[[#This Row],[GK]]</f>
        <v>120616</v>
      </c>
      <c r="G826" s="2" t="s">
        <v>793</v>
      </c>
      <c r="H826" s="3">
        <v>2066932523.6500001</v>
      </c>
      <c r="I826" s="4">
        <v>1.125</v>
      </c>
      <c r="J826" s="3">
        <v>2325299089.1100001</v>
      </c>
      <c r="K826" s="4">
        <v>7.0000000000000007E-2</v>
      </c>
      <c r="L826" s="3">
        <v>162770936</v>
      </c>
      <c r="M826" s="3"/>
      <c r="N826" s="5"/>
      <c r="O826" s="3">
        <v>830920375.3599999</v>
      </c>
      <c r="P826" s="4">
        <v>1.125</v>
      </c>
      <c r="Q826" s="3">
        <v>934785422.27999997</v>
      </c>
      <c r="R826" s="4">
        <v>1.6E-2</v>
      </c>
      <c r="S826" s="3">
        <v>14956567</v>
      </c>
      <c r="T826" s="3"/>
      <c r="U826" s="5"/>
      <c r="V826" s="3">
        <v>72732485</v>
      </c>
      <c r="W826" s="5"/>
      <c r="X826" s="3">
        <v>88519001</v>
      </c>
      <c r="Y826" s="3">
        <v>0</v>
      </c>
      <c r="Z826" s="3">
        <v>693748</v>
      </c>
      <c r="AA826" s="3">
        <v>5461596</v>
      </c>
      <c r="AB826" s="3">
        <v>82363657</v>
      </c>
      <c r="AC826" s="3">
        <v>0</v>
      </c>
      <c r="AD826" s="3">
        <v>17635308</v>
      </c>
      <c r="AE826" s="3">
        <v>2230029</v>
      </c>
      <c r="AF826" s="3">
        <v>162770936</v>
      </c>
      <c r="AG826" s="3">
        <v>14956567</v>
      </c>
      <c r="AH826" s="3">
        <v>15405279</v>
      </c>
      <c r="AI826" s="3">
        <v>72732485</v>
      </c>
      <c r="AJ826" s="3">
        <v>-748432</v>
      </c>
      <c r="AK826" s="3">
        <v>1100360</v>
      </c>
      <c r="AL826" s="3">
        <v>6074859</v>
      </c>
      <c r="AM826" s="3">
        <v>-4974499</v>
      </c>
      <c r="AN826" s="3">
        <v>1985697</v>
      </c>
      <c r="AO826" s="3">
        <v>0</v>
      </c>
      <c r="AP826" s="3">
        <v>-136905</v>
      </c>
      <c r="AQ826" s="3">
        <v>1848792</v>
      </c>
      <c r="AR826" s="3">
        <f>Tabela1[[#This Row],[Potrzeby finansowe 2027
w tym:]]+Tabela1[[#This Row],[Rozliczenie 2025 potrz. fin.]]</f>
        <v>90367793</v>
      </c>
      <c r="AS826" s="3">
        <v>0</v>
      </c>
      <c r="AT826" s="3">
        <v>0</v>
      </c>
      <c r="AU826" s="3"/>
      <c r="AV826" s="3"/>
      <c r="AW826" s="3"/>
      <c r="AX826" s="3"/>
      <c r="AY826" s="3"/>
      <c r="AZ826" s="3"/>
      <c r="BA826" s="3">
        <v>693748</v>
      </c>
      <c r="BB826" s="3">
        <v>0</v>
      </c>
      <c r="BC826" s="3">
        <v>142.19</v>
      </c>
      <c r="BD826" s="3">
        <v>6476.72</v>
      </c>
      <c r="BE826" s="3">
        <v>0</v>
      </c>
      <c r="BF826" s="3">
        <v>0</v>
      </c>
      <c r="BG826" s="3">
        <v>3197083</v>
      </c>
      <c r="BH826" s="3">
        <v>30041</v>
      </c>
      <c r="BI826" s="3">
        <v>2264513</v>
      </c>
      <c r="BJ826" s="3">
        <v>34798412.055</v>
      </c>
      <c r="BK826" s="3">
        <v>31670371.290000003</v>
      </c>
      <c r="BL826" s="3">
        <v>3505156.11</v>
      </c>
      <c r="BM826" s="3">
        <v>5501850.8399999999</v>
      </c>
      <c r="BN826" s="53">
        <v>1.3608479523982728</v>
      </c>
      <c r="BO826" s="54">
        <v>1.2333742E-3</v>
      </c>
      <c r="BP826" s="70">
        <v>31017</v>
      </c>
      <c r="BQ826" s="71"/>
      <c r="BR826" s="70"/>
      <c r="BS826" s="72"/>
      <c r="BT826" s="72"/>
      <c r="BU826" s="70">
        <v>162770936</v>
      </c>
      <c r="BV826" s="70">
        <v>14956567</v>
      </c>
      <c r="BW826" s="74">
        <v>15405279</v>
      </c>
      <c r="BX826" s="70">
        <v>193132782</v>
      </c>
    </row>
    <row r="827" spans="1:76" x14ac:dyDescent="0.3">
      <c r="A827" s="73" t="s">
        <v>10</v>
      </c>
      <c r="B827" s="2" t="s">
        <v>72</v>
      </c>
      <c r="C827" s="2" t="s">
        <v>23</v>
      </c>
      <c r="D827" s="2" t="s">
        <v>120</v>
      </c>
      <c r="E827" s="2" t="s">
        <v>15</v>
      </c>
      <c r="F827" s="17" t="str">
        <f>+Tabela1[[#This Row],[WK]]&amp;Tabela1[[#This Row],[PK]]&amp;Tabela1[[#This Row],[GK]]</f>
        <v>120617</v>
      </c>
      <c r="G827" s="2" t="s">
        <v>794</v>
      </c>
      <c r="H827" s="3">
        <v>2075704391.5799999</v>
      </c>
      <c r="I827" s="4">
        <v>1.125</v>
      </c>
      <c r="J827" s="3">
        <v>2335167440.5300002</v>
      </c>
      <c r="K827" s="4">
        <v>7.0000000000000007E-2</v>
      </c>
      <c r="L827" s="3">
        <v>163461721</v>
      </c>
      <c r="M827" s="3"/>
      <c r="N827" s="5"/>
      <c r="O827" s="3">
        <v>91536792.799999997</v>
      </c>
      <c r="P827" s="4">
        <v>1.125</v>
      </c>
      <c r="Q827" s="3">
        <v>102978891.90000001</v>
      </c>
      <c r="R827" s="4">
        <v>1.6E-2</v>
      </c>
      <c r="S827" s="3">
        <v>1647662</v>
      </c>
      <c r="T827" s="3"/>
      <c r="U827" s="5"/>
      <c r="V827" s="3">
        <v>56508598</v>
      </c>
      <c r="W827" s="5"/>
      <c r="X827" s="3">
        <v>80343923</v>
      </c>
      <c r="Y827" s="3">
        <v>0</v>
      </c>
      <c r="Z827" s="3">
        <v>194698</v>
      </c>
      <c r="AA827" s="3">
        <v>4507762</v>
      </c>
      <c r="AB827" s="3">
        <v>72550862</v>
      </c>
      <c r="AC827" s="3">
        <v>3090601</v>
      </c>
      <c r="AD827" s="3">
        <v>23948167</v>
      </c>
      <c r="AE827" s="3">
        <v>1863416</v>
      </c>
      <c r="AF827" s="3">
        <v>163461721</v>
      </c>
      <c r="AG827" s="3">
        <v>1647662</v>
      </c>
      <c r="AH827" s="3">
        <v>22084751</v>
      </c>
      <c r="AI827" s="3">
        <v>56508598</v>
      </c>
      <c r="AJ827" s="3">
        <v>6708378</v>
      </c>
      <c r="AK827" s="3">
        <v>6821219</v>
      </c>
      <c r="AL827" s="3">
        <v>3869747</v>
      </c>
      <c r="AM827" s="3">
        <v>2951472</v>
      </c>
      <c r="AN827" s="3">
        <v>1685693</v>
      </c>
      <c r="AO827" s="3">
        <v>0</v>
      </c>
      <c r="AP827" s="3">
        <v>-1572852</v>
      </c>
      <c r="AQ827" s="3">
        <v>112841</v>
      </c>
      <c r="AR827" s="3">
        <f>Tabela1[[#This Row],[Potrzeby finansowe 2027
w tym:]]+Tabela1[[#This Row],[Rozliczenie 2025 potrz. fin.]]</f>
        <v>80456764</v>
      </c>
      <c r="AS827" s="3">
        <v>0</v>
      </c>
      <c r="AT827" s="3">
        <v>0</v>
      </c>
      <c r="AU827" s="3"/>
      <c r="AV827" s="3"/>
      <c r="AW827" s="3"/>
      <c r="AX827" s="3"/>
      <c r="AY827" s="3"/>
      <c r="AZ827" s="3"/>
      <c r="BA827" s="3">
        <v>194698</v>
      </c>
      <c r="BB827" s="3">
        <v>0</v>
      </c>
      <c r="BC827" s="3">
        <v>0</v>
      </c>
      <c r="BD827" s="3">
        <v>1950.69</v>
      </c>
      <c r="BE827" s="3">
        <v>0</v>
      </c>
      <c r="BF827" s="3">
        <v>0</v>
      </c>
      <c r="BG827" s="3">
        <v>3007010</v>
      </c>
      <c r="BH827" s="3">
        <v>28255</v>
      </c>
      <c r="BI827" s="3">
        <v>1500752</v>
      </c>
      <c r="BJ827" s="3">
        <v>23061822.729999997</v>
      </c>
      <c r="BK827" s="3">
        <v>17174809.739999998</v>
      </c>
      <c r="BL827" s="3">
        <v>4779961.1500000004</v>
      </c>
      <c r="BM827" s="3">
        <v>13988129.66</v>
      </c>
      <c r="BN827" s="53">
        <v>1.3003777174673345</v>
      </c>
      <c r="BO827" s="54">
        <v>1.0852552999999999E-3</v>
      </c>
      <c r="BP827" s="70">
        <v>27292</v>
      </c>
      <c r="BQ827" s="71"/>
      <c r="BR827" s="70"/>
      <c r="BS827" s="72"/>
      <c r="BT827" s="72"/>
      <c r="BU827" s="70">
        <v>163461721</v>
      </c>
      <c r="BV827" s="70">
        <v>1647662</v>
      </c>
      <c r="BW827" s="74">
        <v>22084751</v>
      </c>
      <c r="BX827" s="70">
        <v>187194134</v>
      </c>
    </row>
    <row r="828" spans="1:76" x14ac:dyDescent="0.3">
      <c r="A828" s="73" t="s">
        <v>10</v>
      </c>
      <c r="B828" s="2" t="s">
        <v>72</v>
      </c>
      <c r="C828" s="2" t="s">
        <v>30</v>
      </c>
      <c r="D828" s="2" t="s">
        <v>12</v>
      </c>
      <c r="E828" s="2" t="s">
        <v>13</v>
      </c>
      <c r="F828" s="17" t="str">
        <f>+Tabela1[[#This Row],[WK]]&amp;Tabela1[[#This Row],[PK]]&amp;Tabela1[[#This Row],[GK]]</f>
        <v>120701</v>
      </c>
      <c r="G828" s="2" t="s">
        <v>795</v>
      </c>
      <c r="H828" s="3">
        <v>797454686.86000001</v>
      </c>
      <c r="I828" s="4">
        <v>1.125</v>
      </c>
      <c r="J828" s="3">
        <v>897136522.72000003</v>
      </c>
      <c r="K828" s="4">
        <v>7.0000000000000007E-2</v>
      </c>
      <c r="L828" s="3">
        <v>62799557</v>
      </c>
      <c r="M828" s="3"/>
      <c r="N828" s="5"/>
      <c r="O828" s="3">
        <v>200084408.57000002</v>
      </c>
      <c r="P828" s="4">
        <v>1.125</v>
      </c>
      <c r="Q828" s="3">
        <v>225094959.63999999</v>
      </c>
      <c r="R828" s="4">
        <v>1.6E-2</v>
      </c>
      <c r="S828" s="3">
        <v>3601519</v>
      </c>
      <c r="T828" s="3"/>
      <c r="U828" s="5"/>
      <c r="V828" s="3">
        <v>33472739</v>
      </c>
      <c r="W828" s="5"/>
      <c r="X828" s="3">
        <v>44349589</v>
      </c>
      <c r="Y828" s="3">
        <v>3393886</v>
      </c>
      <c r="Z828" s="3">
        <v>13297</v>
      </c>
      <c r="AA828" s="3">
        <v>2725492</v>
      </c>
      <c r="AB828" s="3">
        <v>38216914</v>
      </c>
      <c r="AC828" s="3">
        <v>0</v>
      </c>
      <c r="AD828" s="3">
        <v>10140966</v>
      </c>
      <c r="AE828" s="3">
        <v>0</v>
      </c>
      <c r="AF828" s="3">
        <v>62799557</v>
      </c>
      <c r="AG828" s="3">
        <v>3601519</v>
      </c>
      <c r="AH828" s="3">
        <v>10140966</v>
      </c>
      <c r="AI828" s="3">
        <v>33472739</v>
      </c>
      <c r="AJ828" s="3">
        <v>3850667</v>
      </c>
      <c r="AK828" s="3">
        <v>3114783</v>
      </c>
      <c r="AL828" s="3">
        <v>499915</v>
      </c>
      <c r="AM828" s="3">
        <v>2614868</v>
      </c>
      <c r="AN828" s="3">
        <v>-735884</v>
      </c>
      <c r="AO828" s="3">
        <v>0</v>
      </c>
      <c r="AP828" s="3">
        <v>0</v>
      </c>
      <c r="AQ828" s="3">
        <v>-735884</v>
      </c>
      <c r="AR828" s="3">
        <f>Tabela1[[#This Row],[Potrzeby finansowe 2027
w tym:]]+Tabela1[[#This Row],[Rozliczenie 2025 potrz. fin.]]</f>
        <v>43613705</v>
      </c>
      <c r="AS828" s="3">
        <v>0</v>
      </c>
      <c r="AT828" s="3">
        <v>0</v>
      </c>
      <c r="AU828" s="3"/>
      <c r="AV828" s="3"/>
      <c r="AW828" s="3"/>
      <c r="AX828" s="3"/>
      <c r="AY828" s="3"/>
      <c r="AZ828" s="3"/>
      <c r="BA828" s="3">
        <v>13297</v>
      </c>
      <c r="BB828" s="3">
        <v>0</v>
      </c>
      <c r="BC828" s="3">
        <v>0</v>
      </c>
      <c r="BD828" s="3">
        <v>127.78</v>
      </c>
      <c r="BE828" s="3">
        <v>10.89</v>
      </c>
      <c r="BF828" s="3">
        <v>0</v>
      </c>
      <c r="BG828" s="3">
        <v>1513774</v>
      </c>
      <c r="BH828" s="3">
        <v>14224</v>
      </c>
      <c r="BI828" s="3">
        <v>1211718</v>
      </c>
      <c r="BJ828" s="3">
        <v>18620273.719999999</v>
      </c>
      <c r="BK828" s="3">
        <v>8225101.9699999988</v>
      </c>
      <c r="BL828" s="3">
        <v>3370948.89</v>
      </c>
      <c r="BM828" s="3">
        <v>34838789.219999999</v>
      </c>
      <c r="BN828" s="53">
        <v>0.95399867565727503</v>
      </c>
      <c r="BO828" s="54">
        <v>6.8401460000000003E-4</v>
      </c>
      <c r="BP828" s="70">
        <v>17202</v>
      </c>
      <c r="BQ828" s="71"/>
      <c r="BR828" s="70"/>
      <c r="BS828" s="72"/>
      <c r="BT828" s="72"/>
      <c r="BU828" s="70">
        <v>62799557</v>
      </c>
      <c r="BV828" s="70">
        <v>3601519</v>
      </c>
      <c r="BW828" s="74">
        <v>10140966</v>
      </c>
      <c r="BX828" s="70">
        <v>76542042</v>
      </c>
    </row>
    <row r="829" spans="1:76" x14ac:dyDescent="0.3">
      <c r="A829" s="73" t="s">
        <v>10</v>
      </c>
      <c r="B829" s="2" t="s">
        <v>72</v>
      </c>
      <c r="C829" s="2" t="s">
        <v>30</v>
      </c>
      <c r="D829" s="2" t="s">
        <v>11</v>
      </c>
      <c r="E829" s="2" t="s">
        <v>13</v>
      </c>
      <c r="F829" s="17" t="str">
        <f>+Tabela1[[#This Row],[WK]]&amp;Tabela1[[#This Row],[PK]]&amp;Tabela1[[#This Row],[GK]]</f>
        <v>120702</v>
      </c>
      <c r="G829" s="2" t="s">
        <v>796</v>
      </c>
      <c r="H829" s="3">
        <v>343613585.45999998</v>
      </c>
      <c r="I829" s="4">
        <v>1.125</v>
      </c>
      <c r="J829" s="3">
        <v>386565283.63999999</v>
      </c>
      <c r="K829" s="4">
        <v>7.0000000000000007E-2</v>
      </c>
      <c r="L829" s="3">
        <v>27059570</v>
      </c>
      <c r="M829" s="3"/>
      <c r="N829" s="5"/>
      <c r="O829" s="3">
        <v>49931685.370000005</v>
      </c>
      <c r="P829" s="4">
        <v>1.125</v>
      </c>
      <c r="Q829" s="3">
        <v>56173146.039999999</v>
      </c>
      <c r="R829" s="4">
        <v>1.6E-2</v>
      </c>
      <c r="S829" s="3">
        <v>898770</v>
      </c>
      <c r="T829" s="3"/>
      <c r="U829" s="5"/>
      <c r="V829" s="3">
        <v>15386813</v>
      </c>
      <c r="W829" s="5"/>
      <c r="X829" s="3">
        <v>21561555</v>
      </c>
      <c r="Y829" s="3">
        <v>4228164</v>
      </c>
      <c r="Z829" s="3">
        <v>97470</v>
      </c>
      <c r="AA829" s="3">
        <v>1314055</v>
      </c>
      <c r="AB829" s="3">
        <v>15921866</v>
      </c>
      <c r="AC829" s="3">
        <v>0</v>
      </c>
      <c r="AD829" s="3">
        <v>6294217</v>
      </c>
      <c r="AE829" s="3">
        <v>0</v>
      </c>
      <c r="AF829" s="3">
        <v>27059570</v>
      </c>
      <c r="AG829" s="3">
        <v>898770</v>
      </c>
      <c r="AH829" s="3">
        <v>6294217</v>
      </c>
      <c r="AI829" s="3">
        <v>15386813</v>
      </c>
      <c r="AJ829" s="3">
        <v>239835</v>
      </c>
      <c r="AK829" s="3">
        <v>359310</v>
      </c>
      <c r="AL829" s="3">
        <v>882742</v>
      </c>
      <c r="AM829" s="3">
        <v>-523432</v>
      </c>
      <c r="AN829" s="3">
        <v>119475</v>
      </c>
      <c r="AO829" s="3">
        <v>0</v>
      </c>
      <c r="AP829" s="3">
        <v>0</v>
      </c>
      <c r="AQ829" s="3">
        <v>119475</v>
      </c>
      <c r="AR829" s="3">
        <f>Tabela1[[#This Row],[Potrzeby finansowe 2027
w tym:]]+Tabela1[[#This Row],[Rozliczenie 2025 potrz. fin.]]</f>
        <v>21681030</v>
      </c>
      <c r="AS829" s="3">
        <v>0</v>
      </c>
      <c r="AT829" s="3">
        <v>0</v>
      </c>
      <c r="AU829" s="3"/>
      <c r="AV829" s="3"/>
      <c r="AW829" s="3"/>
      <c r="AX829" s="3"/>
      <c r="AY829" s="3"/>
      <c r="AZ829" s="3"/>
      <c r="BA829" s="3">
        <v>97470</v>
      </c>
      <c r="BB829" s="3">
        <v>0</v>
      </c>
      <c r="BC829" s="3">
        <v>0</v>
      </c>
      <c r="BD829" s="3">
        <v>975.83</v>
      </c>
      <c r="BE829" s="3">
        <v>1.46</v>
      </c>
      <c r="BF829" s="3">
        <v>0</v>
      </c>
      <c r="BG829" s="3">
        <v>830959</v>
      </c>
      <c r="BH829" s="3">
        <v>7808</v>
      </c>
      <c r="BI829" s="3">
        <v>483096</v>
      </c>
      <c r="BJ829" s="3">
        <v>7423660.4725000001</v>
      </c>
      <c r="BK829" s="3">
        <v>5026823.0199999996</v>
      </c>
      <c r="BL829" s="3">
        <v>719215.07</v>
      </c>
      <c r="BM829" s="3">
        <v>8148919.6699999999</v>
      </c>
      <c r="BN829" s="53">
        <v>0.87783964261399139</v>
      </c>
      <c r="BO829" s="54">
        <v>3.2090899999999997E-4</v>
      </c>
      <c r="BP829" s="70">
        <v>8070</v>
      </c>
      <c r="BQ829" s="71"/>
      <c r="BR829" s="70"/>
      <c r="BS829" s="72"/>
      <c r="BT829" s="72"/>
      <c r="BU829" s="70">
        <v>27059570</v>
      </c>
      <c r="BV829" s="70">
        <v>898770</v>
      </c>
      <c r="BW829" s="74">
        <v>6294217</v>
      </c>
      <c r="BX829" s="70">
        <v>34252557</v>
      </c>
    </row>
    <row r="830" spans="1:76" x14ac:dyDescent="0.3">
      <c r="A830" s="73" t="s">
        <v>10</v>
      </c>
      <c r="B830" s="2" t="s">
        <v>72</v>
      </c>
      <c r="C830" s="2" t="s">
        <v>30</v>
      </c>
      <c r="D830" s="2" t="s">
        <v>16</v>
      </c>
      <c r="E830" s="2" t="s">
        <v>15</v>
      </c>
      <c r="F830" s="17" t="str">
        <f>+Tabela1[[#This Row],[WK]]&amp;Tabela1[[#This Row],[PK]]&amp;Tabela1[[#This Row],[GK]]</f>
        <v>120703</v>
      </c>
      <c r="G830" s="2" t="s">
        <v>797</v>
      </c>
      <c r="H830" s="3">
        <v>343439617.56</v>
      </c>
      <c r="I830" s="4">
        <v>1.125</v>
      </c>
      <c r="J830" s="3">
        <v>386369569.75999999</v>
      </c>
      <c r="K830" s="4">
        <v>7.0000000000000007E-2</v>
      </c>
      <c r="L830" s="3">
        <v>27045870</v>
      </c>
      <c r="M830" s="3"/>
      <c r="N830" s="5"/>
      <c r="O830" s="3">
        <v>16203329.199999999</v>
      </c>
      <c r="P830" s="4">
        <v>1.125</v>
      </c>
      <c r="Q830" s="3">
        <v>18228745.350000001</v>
      </c>
      <c r="R830" s="4">
        <v>1.6E-2</v>
      </c>
      <c r="S830" s="3">
        <v>291660</v>
      </c>
      <c r="T830" s="3"/>
      <c r="U830" s="5"/>
      <c r="V830" s="3">
        <v>19240767</v>
      </c>
      <c r="W830" s="5"/>
      <c r="X830" s="3">
        <v>60625175</v>
      </c>
      <c r="Y830" s="3">
        <v>26125781</v>
      </c>
      <c r="Z830" s="3">
        <v>737513</v>
      </c>
      <c r="AA830" s="3">
        <v>1728579</v>
      </c>
      <c r="AB830" s="3">
        <v>32033302</v>
      </c>
      <c r="AC830" s="3">
        <v>0</v>
      </c>
      <c r="AD830" s="3">
        <v>41995787</v>
      </c>
      <c r="AE830" s="3">
        <v>0</v>
      </c>
      <c r="AF830" s="3">
        <v>27045870</v>
      </c>
      <c r="AG830" s="3">
        <v>291660</v>
      </c>
      <c r="AH830" s="3">
        <v>41995787</v>
      </c>
      <c r="AI830" s="3">
        <v>19240767</v>
      </c>
      <c r="AJ830" s="3">
        <v>2119789</v>
      </c>
      <c r="AK830" s="3">
        <v>2731168</v>
      </c>
      <c r="AL830" s="3">
        <v>1591626</v>
      </c>
      <c r="AM830" s="3">
        <v>1139542</v>
      </c>
      <c r="AN830" s="3">
        <v>611379</v>
      </c>
      <c r="AO830" s="3">
        <v>0</v>
      </c>
      <c r="AP830" s="3">
        <v>0</v>
      </c>
      <c r="AQ830" s="3">
        <v>611379</v>
      </c>
      <c r="AR830" s="3">
        <f>Tabela1[[#This Row],[Potrzeby finansowe 2027
w tym:]]+Tabela1[[#This Row],[Rozliczenie 2025 potrz. fin.]]</f>
        <v>61236554</v>
      </c>
      <c r="AS830" s="3">
        <v>0</v>
      </c>
      <c r="AT830" s="3">
        <v>0</v>
      </c>
      <c r="AU830" s="3"/>
      <c r="AV830" s="3"/>
      <c r="AW830" s="3"/>
      <c r="AX830" s="3"/>
      <c r="AY830" s="3"/>
      <c r="AZ830" s="3"/>
      <c r="BA830" s="3">
        <v>737513</v>
      </c>
      <c r="BB830" s="3">
        <v>0</v>
      </c>
      <c r="BC830" s="3">
        <v>49.97</v>
      </c>
      <c r="BD830" s="3">
        <v>6991.54</v>
      </c>
      <c r="BE830" s="3">
        <v>462.13</v>
      </c>
      <c r="BF830" s="3">
        <v>0</v>
      </c>
      <c r="BG830" s="3">
        <v>1077330</v>
      </c>
      <c r="BH830" s="3">
        <v>10123</v>
      </c>
      <c r="BI830" s="3">
        <v>651249</v>
      </c>
      <c r="BJ830" s="3">
        <v>10007631.829999998</v>
      </c>
      <c r="BK830" s="3">
        <v>6219615.129999999</v>
      </c>
      <c r="BL830" s="3">
        <v>2184766.7999999998</v>
      </c>
      <c r="BM830" s="3">
        <v>10782533.199999999</v>
      </c>
      <c r="BN830" s="53">
        <v>0.54687893455695147</v>
      </c>
      <c r="BO830" s="54">
        <v>4.6905800000000001E-4</v>
      </c>
      <c r="BP830" s="70">
        <v>11796</v>
      </c>
      <c r="BQ830" s="71"/>
      <c r="BR830" s="70"/>
      <c r="BS830" s="72"/>
      <c r="BT830" s="72"/>
      <c r="BU830" s="70">
        <v>27045870</v>
      </c>
      <c r="BV830" s="70">
        <v>291660</v>
      </c>
      <c r="BW830" s="74">
        <v>41995787</v>
      </c>
      <c r="BX830" s="70">
        <v>69333317</v>
      </c>
    </row>
    <row r="831" spans="1:76" x14ac:dyDescent="0.3">
      <c r="A831" s="73" t="s">
        <v>10</v>
      </c>
      <c r="B831" s="2" t="s">
        <v>72</v>
      </c>
      <c r="C831" s="2" t="s">
        <v>30</v>
      </c>
      <c r="D831" s="2" t="s">
        <v>18</v>
      </c>
      <c r="E831" s="2" t="s">
        <v>15</v>
      </c>
      <c r="F831" s="17" t="str">
        <f>+Tabela1[[#This Row],[WK]]&amp;Tabela1[[#This Row],[PK]]&amp;Tabela1[[#This Row],[GK]]</f>
        <v>120704</v>
      </c>
      <c r="G831" s="2" t="s">
        <v>798</v>
      </c>
      <c r="H831" s="3">
        <v>313473633.37</v>
      </c>
      <c r="I831" s="4">
        <v>1.125</v>
      </c>
      <c r="J831" s="3">
        <v>352657837.54000002</v>
      </c>
      <c r="K831" s="4">
        <v>7.0000000000000007E-2</v>
      </c>
      <c r="L831" s="3">
        <v>24686049</v>
      </c>
      <c r="M831" s="3"/>
      <c r="N831" s="5"/>
      <c r="O831" s="3">
        <v>14310568.120000001</v>
      </c>
      <c r="P831" s="4">
        <v>1.125</v>
      </c>
      <c r="Q831" s="3">
        <v>16099389.140000001</v>
      </c>
      <c r="R831" s="4">
        <v>1.6E-2</v>
      </c>
      <c r="S831" s="3">
        <v>257590</v>
      </c>
      <c r="T831" s="3"/>
      <c r="U831" s="5"/>
      <c r="V831" s="3">
        <v>12477605</v>
      </c>
      <c r="W831" s="5"/>
      <c r="X831" s="3">
        <v>40793771</v>
      </c>
      <c r="Y831" s="3">
        <v>14564527</v>
      </c>
      <c r="Z831" s="3">
        <v>109602</v>
      </c>
      <c r="AA831" s="3">
        <v>2251062</v>
      </c>
      <c r="AB831" s="3">
        <v>23868580</v>
      </c>
      <c r="AC831" s="3">
        <v>0</v>
      </c>
      <c r="AD831" s="3">
        <v>27907858</v>
      </c>
      <c r="AE831" s="3">
        <v>0</v>
      </c>
      <c r="AF831" s="3">
        <v>24686049</v>
      </c>
      <c r="AG831" s="3">
        <v>257590</v>
      </c>
      <c r="AH831" s="3">
        <v>27907858</v>
      </c>
      <c r="AI831" s="3">
        <v>12477605</v>
      </c>
      <c r="AJ831" s="3">
        <v>3582226</v>
      </c>
      <c r="AK831" s="3">
        <v>3173918</v>
      </c>
      <c r="AL831" s="3">
        <v>708306</v>
      </c>
      <c r="AM831" s="3">
        <v>2465612</v>
      </c>
      <c r="AN831" s="3">
        <v>-408308</v>
      </c>
      <c r="AO831" s="3">
        <v>0</v>
      </c>
      <c r="AP831" s="3">
        <v>0</v>
      </c>
      <c r="AQ831" s="3">
        <v>-408308</v>
      </c>
      <c r="AR831" s="3">
        <f>Tabela1[[#This Row],[Potrzeby finansowe 2027
w tym:]]+Tabela1[[#This Row],[Rozliczenie 2025 potrz. fin.]]</f>
        <v>40385463</v>
      </c>
      <c r="AS831" s="3">
        <v>0</v>
      </c>
      <c r="AT831" s="3">
        <v>0</v>
      </c>
      <c r="AU831" s="3"/>
      <c r="AV831" s="3"/>
      <c r="AW831" s="3"/>
      <c r="AX831" s="3"/>
      <c r="AY831" s="3"/>
      <c r="AZ831" s="3"/>
      <c r="BA831" s="3">
        <v>109602</v>
      </c>
      <c r="BB831" s="3">
        <v>0</v>
      </c>
      <c r="BC831" s="3">
        <v>34.97</v>
      </c>
      <c r="BD831" s="3">
        <v>0.01</v>
      </c>
      <c r="BE831" s="3">
        <v>1963.05</v>
      </c>
      <c r="BF831" s="3">
        <v>0</v>
      </c>
      <c r="BG831" s="3">
        <v>934084</v>
      </c>
      <c r="BH831" s="3">
        <v>8777</v>
      </c>
      <c r="BI831" s="3">
        <v>1316978</v>
      </c>
      <c r="BJ831" s="3">
        <v>20237786.057499997</v>
      </c>
      <c r="BK831" s="3">
        <v>11608233.77</v>
      </c>
      <c r="BL831" s="3">
        <v>7977301.9500000002</v>
      </c>
      <c r="BM831" s="3">
        <v>18563605.25</v>
      </c>
      <c r="BN831" s="53">
        <v>0.65320313738656821</v>
      </c>
      <c r="BO831" s="54">
        <v>3.5208709999999999E-4</v>
      </c>
      <c r="BP831" s="70">
        <v>8855</v>
      </c>
      <c r="BQ831" s="71"/>
      <c r="BR831" s="70"/>
      <c r="BS831" s="72"/>
      <c r="BT831" s="72"/>
      <c r="BU831" s="70">
        <v>24686049</v>
      </c>
      <c r="BV831" s="70">
        <v>257590</v>
      </c>
      <c r="BW831" s="74">
        <v>27907858</v>
      </c>
      <c r="BX831" s="70">
        <v>52851497</v>
      </c>
    </row>
    <row r="832" spans="1:76" x14ac:dyDescent="0.3">
      <c r="A832" s="73" t="s">
        <v>10</v>
      </c>
      <c r="B832" s="2" t="s">
        <v>72</v>
      </c>
      <c r="C832" s="2" t="s">
        <v>30</v>
      </c>
      <c r="D832" s="2" t="s">
        <v>21</v>
      </c>
      <c r="E832" s="2" t="s">
        <v>15</v>
      </c>
      <c r="F832" s="17" t="str">
        <f>+Tabela1[[#This Row],[WK]]&amp;Tabela1[[#This Row],[PK]]&amp;Tabela1[[#This Row],[GK]]</f>
        <v>120705</v>
      </c>
      <c r="G832" s="2" t="s">
        <v>799</v>
      </c>
      <c r="H832" s="3">
        <v>186358850.03</v>
      </c>
      <c r="I832" s="4">
        <v>1.125</v>
      </c>
      <c r="J832" s="3">
        <v>209653706.28</v>
      </c>
      <c r="K832" s="4">
        <v>7.0000000000000007E-2</v>
      </c>
      <c r="L832" s="3">
        <v>14675759</v>
      </c>
      <c r="M832" s="3"/>
      <c r="N832" s="5"/>
      <c r="O832" s="3">
        <v>17872715.120000001</v>
      </c>
      <c r="P832" s="4">
        <v>1.125</v>
      </c>
      <c r="Q832" s="3">
        <v>20106804.510000002</v>
      </c>
      <c r="R832" s="4">
        <v>1.6E-2</v>
      </c>
      <c r="S832" s="3">
        <v>321709</v>
      </c>
      <c r="T832" s="3"/>
      <c r="U832" s="5"/>
      <c r="V832" s="3">
        <v>10521820</v>
      </c>
      <c r="W832" s="5"/>
      <c r="X832" s="3">
        <v>32871252</v>
      </c>
      <c r="Y832" s="3">
        <v>13767055</v>
      </c>
      <c r="Z832" s="3">
        <v>527073</v>
      </c>
      <c r="AA832" s="3">
        <v>1128613</v>
      </c>
      <c r="AB832" s="3">
        <v>17448511</v>
      </c>
      <c r="AC832" s="3">
        <v>0</v>
      </c>
      <c r="AD832" s="3">
        <v>21287282</v>
      </c>
      <c r="AE832" s="3">
        <v>0</v>
      </c>
      <c r="AF832" s="3">
        <v>14675759</v>
      </c>
      <c r="AG832" s="3">
        <v>321709</v>
      </c>
      <c r="AH832" s="3">
        <v>21287282</v>
      </c>
      <c r="AI832" s="3">
        <v>10521820</v>
      </c>
      <c r="AJ832" s="3">
        <v>2156438</v>
      </c>
      <c r="AK832" s="3">
        <v>1094289</v>
      </c>
      <c r="AL832" s="3">
        <v>337637</v>
      </c>
      <c r="AM832" s="3">
        <v>756652</v>
      </c>
      <c r="AN832" s="3">
        <v>-1062149</v>
      </c>
      <c r="AO832" s="3">
        <v>0</v>
      </c>
      <c r="AP832" s="3">
        <v>0</v>
      </c>
      <c r="AQ832" s="3">
        <v>-1062149</v>
      </c>
      <c r="AR832" s="3">
        <f>Tabela1[[#This Row],[Potrzeby finansowe 2027
w tym:]]+Tabela1[[#This Row],[Rozliczenie 2025 potrz. fin.]]</f>
        <v>31809103</v>
      </c>
      <c r="AS832" s="3">
        <v>0</v>
      </c>
      <c r="AT832" s="3">
        <v>0</v>
      </c>
      <c r="AU832" s="3"/>
      <c r="AV832" s="3"/>
      <c r="AW832" s="3"/>
      <c r="AX832" s="3"/>
      <c r="AY832" s="3"/>
      <c r="AZ832" s="3"/>
      <c r="BA832" s="3">
        <v>527073</v>
      </c>
      <c r="BB832" s="3">
        <v>0.19</v>
      </c>
      <c r="BC832" s="3">
        <v>0</v>
      </c>
      <c r="BD832" s="3">
        <v>5279.5</v>
      </c>
      <c r="BE832" s="3">
        <v>0</v>
      </c>
      <c r="BF832" s="3">
        <v>0</v>
      </c>
      <c r="BG832" s="3">
        <v>633010</v>
      </c>
      <c r="BH832" s="3">
        <v>5948</v>
      </c>
      <c r="BI832" s="3">
        <v>495603</v>
      </c>
      <c r="BJ832" s="3">
        <v>7615857.870000001</v>
      </c>
      <c r="BK832" s="3">
        <v>5730306.620000001</v>
      </c>
      <c r="BL832" s="3">
        <v>992757.58</v>
      </c>
      <c r="BM832" s="3">
        <v>5556689.8399999999</v>
      </c>
      <c r="BN832" s="53">
        <v>0.55245609617339575</v>
      </c>
      <c r="BO832" s="54">
        <v>3.2634649999999999E-4</v>
      </c>
      <c r="BP832" s="70">
        <v>6301</v>
      </c>
      <c r="BQ832" s="71"/>
      <c r="BR832" s="70"/>
      <c r="BS832" s="72"/>
      <c r="BT832" s="72"/>
      <c r="BU832" s="70">
        <v>14675759</v>
      </c>
      <c r="BV832" s="70">
        <v>321709</v>
      </c>
      <c r="BW832" s="74">
        <v>21287282</v>
      </c>
      <c r="BX832" s="70">
        <v>36284750</v>
      </c>
    </row>
    <row r="833" spans="1:76" x14ac:dyDescent="0.3">
      <c r="A833" s="73" t="s">
        <v>10</v>
      </c>
      <c r="B833" s="2" t="s">
        <v>72</v>
      </c>
      <c r="C833" s="2" t="s">
        <v>30</v>
      </c>
      <c r="D833" s="2" t="s">
        <v>23</v>
      </c>
      <c r="E833" s="2" t="s">
        <v>15</v>
      </c>
      <c r="F833" s="17" t="str">
        <f>+Tabela1[[#This Row],[WK]]&amp;Tabela1[[#This Row],[PK]]&amp;Tabela1[[#This Row],[GK]]</f>
        <v>120706</v>
      </c>
      <c r="G833" s="2" t="s">
        <v>800</v>
      </c>
      <c r="H833" s="3">
        <v>307852499.52999997</v>
      </c>
      <c r="I833" s="4">
        <v>1.125</v>
      </c>
      <c r="J833" s="3">
        <v>346334061.97000003</v>
      </c>
      <c r="K833" s="4">
        <v>7.0000000000000007E-2</v>
      </c>
      <c r="L833" s="3">
        <v>24243384</v>
      </c>
      <c r="M833" s="3"/>
      <c r="N833" s="5"/>
      <c r="O833" s="3">
        <v>11899207.119999999</v>
      </c>
      <c r="P833" s="4">
        <v>1.125</v>
      </c>
      <c r="Q833" s="3">
        <v>13386608.01</v>
      </c>
      <c r="R833" s="4">
        <v>1.6E-2</v>
      </c>
      <c r="S833" s="3">
        <v>214186</v>
      </c>
      <c r="T833" s="3"/>
      <c r="U833" s="5"/>
      <c r="V833" s="3">
        <v>13903486</v>
      </c>
      <c r="W833" s="5"/>
      <c r="X833" s="3">
        <v>44935317</v>
      </c>
      <c r="Y833" s="3">
        <v>15913221</v>
      </c>
      <c r="Z833" s="3">
        <v>689213</v>
      </c>
      <c r="AA833" s="3">
        <v>1598571</v>
      </c>
      <c r="AB833" s="3">
        <v>26734312</v>
      </c>
      <c r="AC833" s="3">
        <v>0</v>
      </c>
      <c r="AD833" s="3">
        <v>30434573</v>
      </c>
      <c r="AE833" s="3">
        <v>0</v>
      </c>
      <c r="AF833" s="3">
        <v>24243384</v>
      </c>
      <c r="AG833" s="3">
        <v>214186</v>
      </c>
      <c r="AH833" s="3">
        <v>30434573</v>
      </c>
      <c r="AI833" s="3">
        <v>13903486</v>
      </c>
      <c r="AJ833" s="3">
        <v>2359105</v>
      </c>
      <c r="AK833" s="3">
        <v>1761848</v>
      </c>
      <c r="AL833" s="3">
        <v>440399</v>
      </c>
      <c r="AM833" s="3">
        <v>1321449</v>
      </c>
      <c r="AN833" s="3">
        <v>-597257</v>
      </c>
      <c r="AO833" s="3">
        <v>0</v>
      </c>
      <c r="AP833" s="3">
        <v>0</v>
      </c>
      <c r="AQ833" s="3">
        <v>-597257</v>
      </c>
      <c r="AR833" s="3">
        <f>Tabela1[[#This Row],[Potrzeby finansowe 2027
w tym:]]+Tabela1[[#This Row],[Rozliczenie 2025 potrz. fin.]]</f>
        <v>44338060</v>
      </c>
      <c r="AS833" s="3">
        <v>0</v>
      </c>
      <c r="AT833" s="3">
        <v>0</v>
      </c>
      <c r="AU833" s="3"/>
      <c r="AV833" s="3"/>
      <c r="AW833" s="3"/>
      <c r="AX833" s="3"/>
      <c r="AY833" s="3"/>
      <c r="AZ833" s="3"/>
      <c r="BA833" s="3">
        <v>689213</v>
      </c>
      <c r="BB833" s="3">
        <v>0</v>
      </c>
      <c r="BC833" s="3">
        <v>0</v>
      </c>
      <c r="BD833" s="3">
        <v>6905.25</v>
      </c>
      <c r="BE833" s="3">
        <v>0</v>
      </c>
      <c r="BF833" s="3">
        <v>0</v>
      </c>
      <c r="BG833" s="3">
        <v>863631</v>
      </c>
      <c r="BH833" s="3">
        <v>8115</v>
      </c>
      <c r="BI833" s="3">
        <v>734940</v>
      </c>
      <c r="BJ833" s="3">
        <v>11293698.442499997</v>
      </c>
      <c r="BK833" s="3">
        <v>6521884.6799999978</v>
      </c>
      <c r="BL833" s="3">
        <v>2469665.04</v>
      </c>
      <c r="BM833" s="3">
        <v>14147924.970000001</v>
      </c>
      <c r="BN833" s="53">
        <v>0.63676636542532861</v>
      </c>
      <c r="BO833" s="54">
        <v>3.651374E-4</v>
      </c>
      <c r="BP833" s="70">
        <v>9183</v>
      </c>
      <c r="BQ833" s="71"/>
      <c r="BR833" s="70"/>
      <c r="BS833" s="72"/>
      <c r="BT833" s="72"/>
      <c r="BU833" s="70">
        <v>24243384</v>
      </c>
      <c r="BV833" s="70">
        <v>214186</v>
      </c>
      <c r="BW833" s="74">
        <v>30434573</v>
      </c>
      <c r="BX833" s="70">
        <v>54892143</v>
      </c>
    </row>
    <row r="834" spans="1:76" x14ac:dyDescent="0.3">
      <c r="A834" s="73" t="s">
        <v>10</v>
      </c>
      <c r="B834" s="2" t="s">
        <v>72</v>
      </c>
      <c r="C834" s="2" t="s">
        <v>30</v>
      </c>
      <c r="D834" s="2" t="s">
        <v>30</v>
      </c>
      <c r="E834" s="2" t="s">
        <v>15</v>
      </c>
      <c r="F834" s="17" t="str">
        <f>+Tabela1[[#This Row],[WK]]&amp;Tabela1[[#This Row],[PK]]&amp;Tabela1[[#This Row],[GK]]</f>
        <v>120707</v>
      </c>
      <c r="G834" s="2" t="s">
        <v>795</v>
      </c>
      <c r="H834" s="3">
        <v>1031095288.95</v>
      </c>
      <c r="I834" s="4">
        <v>1.125</v>
      </c>
      <c r="J834" s="3">
        <v>1159982200.0699999</v>
      </c>
      <c r="K834" s="4">
        <v>7.0000000000000007E-2</v>
      </c>
      <c r="L834" s="3">
        <v>81198754</v>
      </c>
      <c r="M834" s="3"/>
      <c r="N834" s="5"/>
      <c r="O834" s="3">
        <v>12864113.390000001</v>
      </c>
      <c r="P834" s="4">
        <v>1.125</v>
      </c>
      <c r="Q834" s="3">
        <v>14472127.560000001</v>
      </c>
      <c r="R834" s="4">
        <v>1.6E-2</v>
      </c>
      <c r="S834" s="3">
        <v>231554</v>
      </c>
      <c r="T834" s="3"/>
      <c r="U834" s="5"/>
      <c r="V834" s="3">
        <v>47058338</v>
      </c>
      <c r="W834" s="5"/>
      <c r="X834" s="3">
        <v>102719693</v>
      </c>
      <c r="Y834" s="3">
        <v>27347207</v>
      </c>
      <c r="Z834" s="3">
        <v>720175</v>
      </c>
      <c r="AA834" s="3">
        <v>4952906</v>
      </c>
      <c r="AB834" s="3">
        <v>65753075</v>
      </c>
      <c r="AC834" s="3">
        <v>3946330</v>
      </c>
      <c r="AD834" s="3">
        <v>55661355</v>
      </c>
      <c r="AE834" s="3">
        <v>0</v>
      </c>
      <c r="AF834" s="3">
        <v>81198754</v>
      </c>
      <c r="AG834" s="3">
        <v>231554</v>
      </c>
      <c r="AH834" s="3">
        <v>55661355</v>
      </c>
      <c r="AI834" s="3">
        <v>47058338</v>
      </c>
      <c r="AJ834" s="3">
        <v>4485025</v>
      </c>
      <c r="AK834" s="3">
        <v>4485025</v>
      </c>
      <c r="AL834" s="3">
        <v>4465461</v>
      </c>
      <c r="AM834" s="3">
        <v>19564</v>
      </c>
      <c r="AN834" s="3">
        <v>647414</v>
      </c>
      <c r="AO834" s="3">
        <v>0</v>
      </c>
      <c r="AP834" s="3">
        <v>-647414</v>
      </c>
      <c r="AQ834" s="3">
        <v>0</v>
      </c>
      <c r="AR834" s="3">
        <f>Tabela1[[#This Row],[Potrzeby finansowe 2027
w tym:]]+Tabela1[[#This Row],[Rozliczenie 2025 potrz. fin.]]</f>
        <v>102719693</v>
      </c>
      <c r="AS834" s="3">
        <v>0</v>
      </c>
      <c r="AT834" s="3">
        <v>0</v>
      </c>
      <c r="AU834" s="3"/>
      <c r="AV834" s="3"/>
      <c r="AW834" s="3"/>
      <c r="AX834" s="3"/>
      <c r="AY834" s="3"/>
      <c r="AZ834" s="3"/>
      <c r="BA834" s="3">
        <v>720175</v>
      </c>
      <c r="BB834" s="3">
        <v>0</v>
      </c>
      <c r="BC834" s="3">
        <v>4.4400000000000004</v>
      </c>
      <c r="BD834" s="3">
        <v>6984.3</v>
      </c>
      <c r="BE834" s="3">
        <v>432.71</v>
      </c>
      <c r="BF834" s="3">
        <v>0</v>
      </c>
      <c r="BG834" s="3">
        <v>2787564</v>
      </c>
      <c r="BH834" s="3">
        <v>26193</v>
      </c>
      <c r="BI834" s="3">
        <v>2165342</v>
      </c>
      <c r="BJ834" s="3">
        <v>33274454.169999998</v>
      </c>
      <c r="BK834" s="3">
        <v>25818695.390000001</v>
      </c>
      <c r="BL834" s="3">
        <v>4960589.0199999996</v>
      </c>
      <c r="BM834" s="3">
        <v>19901857.079999998</v>
      </c>
      <c r="BN834" s="53">
        <v>0.7491881406041615</v>
      </c>
      <c r="BO834" s="54">
        <v>9.6216629999999997E-4</v>
      </c>
      <c r="BP834" s="70">
        <v>24197</v>
      </c>
      <c r="BQ834" s="71"/>
      <c r="BR834" s="70"/>
      <c r="BS834" s="72"/>
      <c r="BT834" s="72"/>
      <c r="BU834" s="70">
        <v>81198754</v>
      </c>
      <c r="BV834" s="70">
        <v>231554</v>
      </c>
      <c r="BW834" s="74">
        <v>55661355</v>
      </c>
      <c r="BX834" s="70">
        <v>137091663</v>
      </c>
    </row>
    <row r="835" spans="1:76" x14ac:dyDescent="0.3">
      <c r="A835" s="73" t="s">
        <v>10</v>
      </c>
      <c r="B835" s="2" t="s">
        <v>72</v>
      </c>
      <c r="C835" s="2" t="s">
        <v>30</v>
      </c>
      <c r="D835" s="2" t="s">
        <v>54</v>
      </c>
      <c r="E835" s="2" t="s">
        <v>15</v>
      </c>
      <c r="F835" s="17" t="str">
        <f>+Tabela1[[#This Row],[WK]]&amp;Tabela1[[#This Row],[PK]]&amp;Tabela1[[#This Row],[GK]]</f>
        <v>120708</v>
      </c>
      <c r="G835" s="2" t="s">
        <v>801</v>
      </c>
      <c r="H835" s="3">
        <v>347395752.16000003</v>
      </c>
      <c r="I835" s="4">
        <v>1.125</v>
      </c>
      <c r="J835" s="3">
        <v>390820221.18000001</v>
      </c>
      <c r="K835" s="4">
        <v>7.0000000000000007E-2</v>
      </c>
      <c r="L835" s="3">
        <v>27357415</v>
      </c>
      <c r="M835" s="3"/>
      <c r="N835" s="5"/>
      <c r="O835" s="3">
        <v>4887763.25</v>
      </c>
      <c r="P835" s="4">
        <v>1.125</v>
      </c>
      <c r="Q835" s="3">
        <v>5498733.6600000001</v>
      </c>
      <c r="R835" s="4">
        <v>1.6E-2</v>
      </c>
      <c r="S835" s="3">
        <v>87980</v>
      </c>
      <c r="T835" s="3"/>
      <c r="U835" s="5"/>
      <c r="V835" s="3">
        <v>18099766</v>
      </c>
      <c r="W835" s="5"/>
      <c r="X835" s="3">
        <v>61006513</v>
      </c>
      <c r="Y835" s="3">
        <v>25905059</v>
      </c>
      <c r="Z835" s="3">
        <v>683107</v>
      </c>
      <c r="AA835" s="3">
        <v>1658596</v>
      </c>
      <c r="AB835" s="3">
        <v>32759751</v>
      </c>
      <c r="AC835" s="3">
        <v>0</v>
      </c>
      <c r="AD835" s="3">
        <v>42411426</v>
      </c>
      <c r="AE835" s="3">
        <v>0</v>
      </c>
      <c r="AF835" s="3">
        <v>27357415</v>
      </c>
      <c r="AG835" s="3">
        <v>87980</v>
      </c>
      <c r="AH835" s="3">
        <v>42411426</v>
      </c>
      <c r="AI835" s="3">
        <v>18099766</v>
      </c>
      <c r="AJ835" s="3">
        <v>171181</v>
      </c>
      <c r="AK835" s="3">
        <v>-324140</v>
      </c>
      <c r="AL835" s="3">
        <v>1523035</v>
      </c>
      <c r="AM835" s="3">
        <v>-1847175</v>
      </c>
      <c r="AN835" s="3">
        <v>-495321</v>
      </c>
      <c r="AO835" s="3">
        <v>0</v>
      </c>
      <c r="AP835" s="3">
        <v>0</v>
      </c>
      <c r="AQ835" s="3">
        <v>-495321</v>
      </c>
      <c r="AR835" s="3">
        <f>Tabela1[[#This Row],[Potrzeby finansowe 2027
w tym:]]+Tabela1[[#This Row],[Rozliczenie 2025 potrz. fin.]]</f>
        <v>60511192</v>
      </c>
      <c r="AS835" s="3">
        <v>0</v>
      </c>
      <c r="AT835" s="3">
        <v>0</v>
      </c>
      <c r="AU835" s="3"/>
      <c r="AV835" s="3"/>
      <c r="AW835" s="3"/>
      <c r="AX835" s="3"/>
      <c r="AY835" s="3"/>
      <c r="AZ835" s="3"/>
      <c r="BA835" s="3">
        <v>683107</v>
      </c>
      <c r="BB835" s="3">
        <v>0</v>
      </c>
      <c r="BC835" s="3">
        <v>0</v>
      </c>
      <c r="BD835" s="3">
        <v>6844.07</v>
      </c>
      <c r="BE835" s="3">
        <v>0</v>
      </c>
      <c r="BF835" s="3">
        <v>0</v>
      </c>
      <c r="BG835" s="3">
        <v>1089356</v>
      </c>
      <c r="BH835" s="3">
        <v>10236</v>
      </c>
      <c r="BI835" s="3">
        <v>569240</v>
      </c>
      <c r="BJ835" s="3">
        <v>8747419.1174999997</v>
      </c>
      <c r="BK835" s="3">
        <v>5156819.9399999995</v>
      </c>
      <c r="BL835" s="3">
        <v>1675397.36</v>
      </c>
      <c r="BM835" s="3">
        <v>11011601.99</v>
      </c>
      <c r="BN835" s="53">
        <v>0.53442265185641147</v>
      </c>
      <c r="BO835" s="54">
        <v>4.5149749999999998E-4</v>
      </c>
      <c r="BP835" s="70">
        <v>11354</v>
      </c>
      <c r="BQ835" s="71"/>
      <c r="BR835" s="70"/>
      <c r="BS835" s="72"/>
      <c r="BT835" s="72"/>
      <c r="BU835" s="70">
        <v>27357415</v>
      </c>
      <c r="BV835" s="70">
        <v>87980</v>
      </c>
      <c r="BW835" s="74">
        <v>42411426</v>
      </c>
      <c r="BX835" s="70">
        <v>69856821</v>
      </c>
    </row>
    <row r="836" spans="1:76" x14ac:dyDescent="0.3">
      <c r="A836" s="73" t="s">
        <v>10</v>
      </c>
      <c r="B836" s="2" t="s">
        <v>72</v>
      </c>
      <c r="C836" s="2" t="s">
        <v>30</v>
      </c>
      <c r="D836" s="2" t="s">
        <v>56</v>
      </c>
      <c r="E836" s="2" t="s">
        <v>15</v>
      </c>
      <c r="F836" s="17" t="str">
        <f>+Tabela1[[#This Row],[WK]]&amp;Tabela1[[#This Row],[PK]]&amp;Tabela1[[#This Row],[GK]]</f>
        <v>120709</v>
      </c>
      <c r="G836" s="2" t="s">
        <v>796</v>
      </c>
      <c r="H836" s="3">
        <v>591274127.48000002</v>
      </c>
      <c r="I836" s="4">
        <v>1.125</v>
      </c>
      <c r="J836" s="3">
        <v>665183393.41999996</v>
      </c>
      <c r="K836" s="4">
        <v>7.0000000000000007E-2</v>
      </c>
      <c r="L836" s="3">
        <v>46562838</v>
      </c>
      <c r="M836" s="3"/>
      <c r="N836" s="5"/>
      <c r="O836" s="3">
        <v>5568929.3399999999</v>
      </c>
      <c r="P836" s="4">
        <v>1.125</v>
      </c>
      <c r="Q836" s="3">
        <v>6265045.5099999998</v>
      </c>
      <c r="R836" s="4">
        <v>1.6E-2</v>
      </c>
      <c r="S836" s="3">
        <v>100241</v>
      </c>
      <c r="T836" s="3"/>
      <c r="U836" s="5"/>
      <c r="V836" s="3">
        <v>26129255</v>
      </c>
      <c r="W836" s="5"/>
      <c r="X836" s="3">
        <v>79500402</v>
      </c>
      <c r="Y836" s="3">
        <v>27418819</v>
      </c>
      <c r="Z836" s="3">
        <v>1927853</v>
      </c>
      <c r="AA836" s="3">
        <v>3000502</v>
      </c>
      <c r="AB836" s="3">
        <v>47153228</v>
      </c>
      <c r="AC836" s="3">
        <v>0</v>
      </c>
      <c r="AD836" s="3">
        <v>53247604</v>
      </c>
      <c r="AE836" s="3">
        <v>0</v>
      </c>
      <c r="AF836" s="3">
        <v>46562838</v>
      </c>
      <c r="AG836" s="3">
        <v>100241</v>
      </c>
      <c r="AH836" s="3">
        <v>53247604</v>
      </c>
      <c r="AI836" s="3">
        <v>26129255</v>
      </c>
      <c r="AJ836" s="3">
        <v>4170049</v>
      </c>
      <c r="AK836" s="3">
        <v>4046506</v>
      </c>
      <c r="AL836" s="3">
        <v>1507524</v>
      </c>
      <c r="AM836" s="3">
        <v>2538982</v>
      </c>
      <c r="AN836" s="3">
        <v>-123543</v>
      </c>
      <c r="AO836" s="3">
        <v>0</v>
      </c>
      <c r="AP836" s="3">
        <v>0</v>
      </c>
      <c r="AQ836" s="3">
        <v>-123543</v>
      </c>
      <c r="AR836" s="3">
        <f>Tabela1[[#This Row],[Potrzeby finansowe 2027
w tym:]]+Tabela1[[#This Row],[Rozliczenie 2025 potrz. fin.]]</f>
        <v>79376859</v>
      </c>
      <c r="AS836" s="3">
        <v>0</v>
      </c>
      <c r="AT836" s="3">
        <v>0</v>
      </c>
      <c r="AU836" s="3"/>
      <c r="AV836" s="3"/>
      <c r="AW836" s="3"/>
      <c r="AX836" s="3"/>
      <c r="AY836" s="3"/>
      <c r="AZ836" s="3"/>
      <c r="BA836" s="3">
        <v>1927853</v>
      </c>
      <c r="BB836" s="3">
        <v>1159.6199999999999</v>
      </c>
      <c r="BC836" s="3">
        <v>34.96</v>
      </c>
      <c r="BD836" s="3">
        <v>11457.55</v>
      </c>
      <c r="BE836" s="3">
        <v>20.69</v>
      </c>
      <c r="BF836" s="3">
        <v>0</v>
      </c>
      <c r="BG836" s="3">
        <v>1873913</v>
      </c>
      <c r="BH836" s="3">
        <v>17608</v>
      </c>
      <c r="BI836" s="3">
        <v>1126589</v>
      </c>
      <c r="BJ836" s="3">
        <v>17312115.609999999</v>
      </c>
      <c r="BK836" s="3">
        <v>15190751.190000001</v>
      </c>
      <c r="BL836" s="3">
        <v>1370011.25</v>
      </c>
      <c r="BM836" s="3">
        <v>5745435.1799999997</v>
      </c>
      <c r="BN836" s="53">
        <v>0.65515607658804553</v>
      </c>
      <c r="BO836" s="54">
        <v>6.6713139999999998E-4</v>
      </c>
      <c r="BP836" s="70">
        <v>16777</v>
      </c>
      <c r="BQ836" s="71"/>
      <c r="BR836" s="70"/>
      <c r="BS836" s="72"/>
      <c r="BT836" s="72"/>
      <c r="BU836" s="70">
        <v>46562838</v>
      </c>
      <c r="BV836" s="70">
        <v>100241</v>
      </c>
      <c r="BW836" s="74">
        <v>53247604</v>
      </c>
      <c r="BX836" s="70">
        <v>99910683</v>
      </c>
    </row>
    <row r="837" spans="1:76" x14ac:dyDescent="0.3">
      <c r="A837" s="73" t="s">
        <v>10</v>
      </c>
      <c r="B837" s="2" t="s">
        <v>72</v>
      </c>
      <c r="C837" s="2" t="s">
        <v>30</v>
      </c>
      <c r="D837" s="2" t="s">
        <v>69</v>
      </c>
      <c r="E837" s="2" t="s">
        <v>15</v>
      </c>
      <c r="F837" s="17" t="str">
        <f>+Tabela1[[#This Row],[WK]]&amp;Tabela1[[#This Row],[PK]]&amp;Tabela1[[#This Row],[GK]]</f>
        <v>120710</v>
      </c>
      <c r="G837" s="2" t="s">
        <v>802</v>
      </c>
      <c r="H837" s="3">
        <v>207750014.78</v>
      </c>
      <c r="I837" s="4">
        <v>1.125</v>
      </c>
      <c r="J837" s="3">
        <v>233718766.63</v>
      </c>
      <c r="K837" s="4">
        <v>7.0000000000000007E-2</v>
      </c>
      <c r="L837" s="3">
        <v>16360314</v>
      </c>
      <c r="M837" s="3"/>
      <c r="N837" s="5"/>
      <c r="O837" s="3">
        <v>3787917.6100000003</v>
      </c>
      <c r="P837" s="4">
        <v>1.125</v>
      </c>
      <c r="Q837" s="3">
        <v>4261407.3099999996</v>
      </c>
      <c r="R837" s="4">
        <v>1.6E-2</v>
      </c>
      <c r="S837" s="3">
        <v>68183</v>
      </c>
      <c r="T837" s="3"/>
      <c r="U837" s="5"/>
      <c r="V837" s="3">
        <v>10565916</v>
      </c>
      <c r="W837" s="5"/>
      <c r="X837" s="3">
        <v>44316549</v>
      </c>
      <c r="Y837" s="3">
        <v>18401371</v>
      </c>
      <c r="Z837" s="3">
        <v>2272210</v>
      </c>
      <c r="AA837" s="3">
        <v>1476332</v>
      </c>
      <c r="AB837" s="3">
        <v>22166636</v>
      </c>
      <c r="AC837" s="3">
        <v>0</v>
      </c>
      <c r="AD837" s="3">
        <v>34104385</v>
      </c>
      <c r="AE837" s="3">
        <v>0</v>
      </c>
      <c r="AF837" s="3">
        <v>16360314</v>
      </c>
      <c r="AG837" s="3">
        <v>68183</v>
      </c>
      <c r="AH837" s="3">
        <v>34104385</v>
      </c>
      <c r="AI837" s="3">
        <v>10565916</v>
      </c>
      <c r="AJ837" s="3">
        <v>1254298</v>
      </c>
      <c r="AK837" s="3">
        <v>1608050</v>
      </c>
      <c r="AL837" s="3">
        <v>666909</v>
      </c>
      <c r="AM837" s="3">
        <v>941141</v>
      </c>
      <c r="AN837" s="3">
        <v>353752</v>
      </c>
      <c r="AO837" s="3">
        <v>0</v>
      </c>
      <c r="AP837" s="3">
        <v>0</v>
      </c>
      <c r="AQ837" s="3">
        <v>353752</v>
      </c>
      <c r="AR837" s="3">
        <f>Tabela1[[#This Row],[Potrzeby finansowe 2027
w tym:]]+Tabela1[[#This Row],[Rozliczenie 2025 potrz. fin.]]</f>
        <v>44670301</v>
      </c>
      <c r="AS837" s="3">
        <v>0</v>
      </c>
      <c r="AT837" s="3">
        <v>0</v>
      </c>
      <c r="AU837" s="3"/>
      <c r="AV837" s="3"/>
      <c r="AW837" s="3"/>
      <c r="AX837" s="3"/>
      <c r="AY837" s="3"/>
      <c r="AZ837" s="3"/>
      <c r="BA837" s="3">
        <v>2272210</v>
      </c>
      <c r="BB837" s="3">
        <v>2988.2</v>
      </c>
      <c r="BC837" s="3">
        <v>0</v>
      </c>
      <c r="BD837" s="3">
        <v>2842.48</v>
      </c>
      <c r="BE837" s="3">
        <v>3.08</v>
      </c>
      <c r="BF837" s="3">
        <v>0</v>
      </c>
      <c r="BG837" s="3">
        <v>776683</v>
      </c>
      <c r="BH837" s="3">
        <v>7298</v>
      </c>
      <c r="BI837" s="3">
        <v>699649</v>
      </c>
      <c r="BJ837" s="3">
        <v>10751392.754999999</v>
      </c>
      <c r="BK837" s="3">
        <v>8271372.9199999999</v>
      </c>
      <c r="BL837" s="3">
        <v>1045871.83</v>
      </c>
      <c r="BM837" s="3">
        <v>7828335.6799999997</v>
      </c>
      <c r="BN837" s="53">
        <v>0.50610410079926893</v>
      </c>
      <c r="BO837" s="54">
        <v>3.0071489999999998E-4</v>
      </c>
      <c r="BP837" s="70">
        <v>7562</v>
      </c>
      <c r="BQ837" s="71"/>
      <c r="BR837" s="70"/>
      <c r="BS837" s="72"/>
      <c r="BT837" s="72"/>
      <c r="BU837" s="70">
        <v>16360314</v>
      </c>
      <c r="BV837" s="70">
        <v>68183</v>
      </c>
      <c r="BW837" s="74">
        <v>34104385</v>
      </c>
      <c r="BX837" s="70">
        <v>50532882</v>
      </c>
    </row>
    <row r="838" spans="1:76" x14ac:dyDescent="0.3">
      <c r="A838" s="73" t="s">
        <v>10</v>
      </c>
      <c r="B838" s="2" t="s">
        <v>72</v>
      </c>
      <c r="C838" s="2" t="s">
        <v>30</v>
      </c>
      <c r="D838" s="2" t="s">
        <v>71</v>
      </c>
      <c r="E838" s="2" t="s">
        <v>15</v>
      </c>
      <c r="F838" s="17" t="str">
        <f>+Tabela1[[#This Row],[WK]]&amp;Tabela1[[#This Row],[PK]]&amp;Tabela1[[#This Row],[GK]]</f>
        <v>120711</v>
      </c>
      <c r="G838" s="2" t="s">
        <v>803</v>
      </c>
      <c r="H838" s="3">
        <v>224890210.61000001</v>
      </c>
      <c r="I838" s="4">
        <v>1.125</v>
      </c>
      <c r="J838" s="3">
        <v>253001486.94</v>
      </c>
      <c r="K838" s="4">
        <v>7.0000000000000007E-2</v>
      </c>
      <c r="L838" s="3">
        <v>17710104</v>
      </c>
      <c r="M838" s="3"/>
      <c r="N838" s="5"/>
      <c r="O838" s="3">
        <v>3668312.7199999997</v>
      </c>
      <c r="P838" s="4">
        <v>1.125</v>
      </c>
      <c r="Q838" s="3">
        <v>4126851.81</v>
      </c>
      <c r="R838" s="4">
        <v>1.6E-2</v>
      </c>
      <c r="S838" s="3">
        <v>66030</v>
      </c>
      <c r="T838" s="3"/>
      <c r="U838" s="5"/>
      <c r="V838" s="3">
        <v>12074915</v>
      </c>
      <c r="W838" s="5"/>
      <c r="X838" s="3">
        <v>34277519</v>
      </c>
      <c r="Y838" s="3">
        <v>13844845</v>
      </c>
      <c r="Z838" s="3">
        <v>535296</v>
      </c>
      <c r="AA838" s="3">
        <v>1241701</v>
      </c>
      <c r="AB838" s="3">
        <v>18655677</v>
      </c>
      <c r="AC838" s="3">
        <v>0</v>
      </c>
      <c r="AD838" s="3">
        <v>22176668</v>
      </c>
      <c r="AE838" s="3">
        <v>0</v>
      </c>
      <c r="AF838" s="3">
        <v>17710104</v>
      </c>
      <c r="AG838" s="3">
        <v>66030</v>
      </c>
      <c r="AH838" s="3">
        <v>22176668</v>
      </c>
      <c r="AI838" s="3">
        <v>12074915</v>
      </c>
      <c r="AJ838" s="3">
        <v>598298</v>
      </c>
      <c r="AK838" s="3">
        <v>572363</v>
      </c>
      <c r="AL838" s="3">
        <v>1176021</v>
      </c>
      <c r="AM838" s="3">
        <v>-603658</v>
      </c>
      <c r="AN838" s="3">
        <v>-25935</v>
      </c>
      <c r="AO838" s="3">
        <v>0</v>
      </c>
      <c r="AP838" s="3">
        <v>0</v>
      </c>
      <c r="AQ838" s="3">
        <v>-25935</v>
      </c>
      <c r="AR838" s="3">
        <f>Tabela1[[#This Row],[Potrzeby finansowe 2027
w tym:]]+Tabela1[[#This Row],[Rozliczenie 2025 potrz. fin.]]</f>
        <v>34251584</v>
      </c>
      <c r="AS838" s="3">
        <v>0</v>
      </c>
      <c r="AT838" s="3">
        <v>0</v>
      </c>
      <c r="AU838" s="3"/>
      <c r="AV838" s="3"/>
      <c r="AW838" s="3"/>
      <c r="AX838" s="3"/>
      <c r="AY838" s="3"/>
      <c r="AZ838" s="3"/>
      <c r="BA838" s="3">
        <v>535296</v>
      </c>
      <c r="BB838" s="3">
        <v>0</v>
      </c>
      <c r="BC838" s="3">
        <v>25.49</v>
      </c>
      <c r="BD838" s="3">
        <v>5269.36</v>
      </c>
      <c r="BE838" s="3">
        <v>17.649999999999999</v>
      </c>
      <c r="BF838" s="3">
        <v>0</v>
      </c>
      <c r="BG838" s="3">
        <v>750715</v>
      </c>
      <c r="BH838" s="3">
        <v>7054</v>
      </c>
      <c r="BI838" s="3">
        <v>490986</v>
      </c>
      <c r="BJ838" s="3">
        <v>7544902.7249999987</v>
      </c>
      <c r="BK838" s="3">
        <v>5994131.669999999</v>
      </c>
      <c r="BL838" s="3">
        <v>91765.01</v>
      </c>
      <c r="BM838" s="3">
        <v>6019554.2000000002</v>
      </c>
      <c r="BN838" s="53">
        <v>0.59018121112074839</v>
      </c>
      <c r="BO838" s="54">
        <v>2.7765869999999998E-4</v>
      </c>
      <c r="BP838" s="70">
        <v>6983</v>
      </c>
      <c r="BQ838" s="71"/>
      <c r="BR838" s="70"/>
      <c r="BS838" s="72"/>
      <c r="BT838" s="72"/>
      <c r="BU838" s="70">
        <v>17710104</v>
      </c>
      <c r="BV838" s="70">
        <v>66030</v>
      </c>
      <c r="BW838" s="74">
        <v>22176668</v>
      </c>
      <c r="BX838" s="70">
        <v>39952802</v>
      </c>
    </row>
    <row r="839" spans="1:76" x14ac:dyDescent="0.3">
      <c r="A839" s="73" t="s">
        <v>10</v>
      </c>
      <c r="B839" s="2" t="s">
        <v>72</v>
      </c>
      <c r="C839" s="2" t="s">
        <v>30</v>
      </c>
      <c r="D839" s="2" t="s">
        <v>72</v>
      </c>
      <c r="E839" s="2" t="s">
        <v>15</v>
      </c>
      <c r="F839" s="17" t="str">
        <f>+Tabela1[[#This Row],[WK]]&amp;Tabela1[[#This Row],[PK]]&amp;Tabela1[[#This Row],[GK]]</f>
        <v>120712</v>
      </c>
      <c r="G839" s="2" t="s">
        <v>804</v>
      </c>
      <c r="H839" s="3">
        <v>280459627.06</v>
      </c>
      <c r="I839" s="4">
        <v>1.125</v>
      </c>
      <c r="J839" s="3">
        <v>315517080.44</v>
      </c>
      <c r="K839" s="4">
        <v>7.0000000000000007E-2</v>
      </c>
      <c r="L839" s="3">
        <v>22086196</v>
      </c>
      <c r="M839" s="3"/>
      <c r="N839" s="5"/>
      <c r="O839" s="3">
        <v>27864940.209999997</v>
      </c>
      <c r="P839" s="4">
        <v>1.125</v>
      </c>
      <c r="Q839" s="3">
        <v>31348057.739999998</v>
      </c>
      <c r="R839" s="4">
        <v>1.6E-2</v>
      </c>
      <c r="S839" s="3">
        <v>501569</v>
      </c>
      <c r="T839" s="3"/>
      <c r="U839" s="5"/>
      <c r="V839" s="3">
        <v>13411642</v>
      </c>
      <c r="W839" s="5"/>
      <c r="X839" s="3">
        <v>23481075</v>
      </c>
      <c r="Y839" s="3">
        <v>2379686</v>
      </c>
      <c r="Z839" s="3">
        <v>91462</v>
      </c>
      <c r="AA839" s="3">
        <v>1244611</v>
      </c>
      <c r="AB839" s="3">
        <v>17880136</v>
      </c>
      <c r="AC839" s="3">
        <v>1885180</v>
      </c>
      <c r="AD839" s="3">
        <v>10069432</v>
      </c>
      <c r="AE839" s="3">
        <v>0</v>
      </c>
      <c r="AF839" s="3">
        <v>22086196</v>
      </c>
      <c r="AG839" s="3">
        <v>501569</v>
      </c>
      <c r="AH839" s="3">
        <v>10069432</v>
      </c>
      <c r="AI839" s="3">
        <v>13411642</v>
      </c>
      <c r="AJ839" s="3">
        <v>784186</v>
      </c>
      <c r="AK839" s="3">
        <v>784186</v>
      </c>
      <c r="AL839" s="3">
        <v>1062962</v>
      </c>
      <c r="AM839" s="3">
        <v>-278776</v>
      </c>
      <c r="AN839" s="3">
        <v>-279140</v>
      </c>
      <c r="AO839" s="3">
        <v>0</v>
      </c>
      <c r="AP839" s="3">
        <v>279140</v>
      </c>
      <c r="AQ839" s="3">
        <v>0</v>
      </c>
      <c r="AR839" s="3">
        <f>Tabela1[[#This Row],[Potrzeby finansowe 2027
w tym:]]+Tabela1[[#This Row],[Rozliczenie 2025 potrz. fin.]]</f>
        <v>23481075</v>
      </c>
      <c r="AS839" s="3">
        <v>0</v>
      </c>
      <c r="AT839" s="3">
        <v>0</v>
      </c>
      <c r="AU839" s="3"/>
      <c r="AV839" s="3"/>
      <c r="AW839" s="3"/>
      <c r="AX839" s="3"/>
      <c r="AY839" s="3"/>
      <c r="AZ839" s="3"/>
      <c r="BA839" s="3">
        <v>91462</v>
      </c>
      <c r="BB839" s="3">
        <v>0</v>
      </c>
      <c r="BC839" s="3">
        <v>0</v>
      </c>
      <c r="BD839" s="3">
        <v>901.44</v>
      </c>
      <c r="BE839" s="3">
        <v>29.84</v>
      </c>
      <c r="BF839" s="3">
        <v>0</v>
      </c>
      <c r="BG839" s="3">
        <v>670153</v>
      </c>
      <c r="BH839" s="3">
        <v>6297</v>
      </c>
      <c r="BI839" s="3">
        <v>574458</v>
      </c>
      <c r="BJ839" s="3">
        <v>8827602.5374999996</v>
      </c>
      <c r="BK839" s="3">
        <v>6370745.0499999998</v>
      </c>
      <c r="BL839" s="3">
        <v>1081433.03</v>
      </c>
      <c r="BM839" s="3">
        <v>7664563.8899999997</v>
      </c>
      <c r="BN839" s="53">
        <v>0.91270529643826415</v>
      </c>
      <c r="BO839" s="54">
        <v>2.527648E-4</v>
      </c>
      <c r="BP839" s="70">
        <v>6356</v>
      </c>
      <c r="BQ839" s="71"/>
      <c r="BR839" s="70"/>
      <c r="BS839" s="72"/>
      <c r="BT839" s="72"/>
      <c r="BU839" s="70">
        <v>22086196</v>
      </c>
      <c r="BV839" s="70">
        <v>501569</v>
      </c>
      <c r="BW839" s="74">
        <v>10069432</v>
      </c>
      <c r="BX839" s="70">
        <v>32657197</v>
      </c>
    </row>
    <row r="840" spans="1:76" x14ac:dyDescent="0.3">
      <c r="A840" s="73" t="s">
        <v>10</v>
      </c>
      <c r="B840" s="2" t="s">
        <v>72</v>
      </c>
      <c r="C840" s="2" t="s">
        <v>30</v>
      </c>
      <c r="D840" s="2" t="s">
        <v>74</v>
      </c>
      <c r="E840" s="2" t="s">
        <v>15</v>
      </c>
      <c r="F840" s="17" t="str">
        <f>+Tabela1[[#This Row],[WK]]&amp;Tabela1[[#This Row],[PK]]&amp;Tabela1[[#This Row],[GK]]</f>
        <v>120713</v>
      </c>
      <c r="G840" s="2" t="s">
        <v>2848</v>
      </c>
      <c r="H840" s="3">
        <v>66016010.920000002</v>
      </c>
      <c r="I840" s="4">
        <v>1.125</v>
      </c>
      <c r="J840" s="3">
        <v>74268012.290000007</v>
      </c>
      <c r="K840" s="4">
        <v>1.07</v>
      </c>
      <c r="L840" s="3">
        <v>5198761</v>
      </c>
      <c r="M840" s="3"/>
      <c r="N840" s="5"/>
      <c r="O840" s="3">
        <v>1197035.67</v>
      </c>
      <c r="P840" s="4">
        <v>1.125</v>
      </c>
      <c r="Q840" s="3">
        <v>1346665.13</v>
      </c>
      <c r="R840" s="4">
        <v>1.016</v>
      </c>
      <c r="S840" s="3">
        <v>21547</v>
      </c>
      <c r="T840" s="3"/>
      <c r="U840" s="5"/>
      <c r="V840" s="3">
        <v>3662428</v>
      </c>
      <c r="W840" s="5"/>
      <c r="X840" s="3">
        <v>8922016</v>
      </c>
      <c r="Y840" s="3">
        <v>3509232</v>
      </c>
      <c r="Z840" s="3">
        <v>1162641</v>
      </c>
      <c r="AA840" s="3">
        <v>505240</v>
      </c>
      <c r="AB840" s="3">
        <v>3744903</v>
      </c>
      <c r="AC840" s="3">
        <v>0</v>
      </c>
      <c r="AD840" s="3">
        <v>5259588</v>
      </c>
      <c r="AE840" s="3">
        <v>0</v>
      </c>
      <c r="AF840" s="3">
        <v>5198761</v>
      </c>
      <c r="AG840" s="3">
        <v>21547</v>
      </c>
      <c r="AH840" s="3">
        <v>5259588</v>
      </c>
      <c r="AI840" s="3">
        <v>3662428</v>
      </c>
      <c r="AJ840" s="3">
        <v>-366835</v>
      </c>
      <c r="AK840" s="3">
        <v>-366835</v>
      </c>
      <c r="AL840" s="3">
        <v>582502</v>
      </c>
      <c r="AM840" s="3">
        <v>-949337</v>
      </c>
      <c r="AN840" s="3">
        <v>0</v>
      </c>
      <c r="AO840" s="3">
        <v>0</v>
      </c>
      <c r="AP840" s="3">
        <v>0</v>
      </c>
      <c r="AQ840" s="3">
        <v>0</v>
      </c>
      <c r="AR840" s="3">
        <f>Tabela1[[#This Row],[Potrzeby finansowe 2027
w tym:]]+Tabela1[[#This Row],[Rozliczenie 2025 potrz. fin.]]</f>
        <v>8922016</v>
      </c>
      <c r="AS840" s="3">
        <v>0</v>
      </c>
      <c r="AT840" s="3">
        <v>0</v>
      </c>
      <c r="AU840" s="3"/>
      <c r="AV840" s="3"/>
      <c r="AW840" s="3"/>
      <c r="AX840" s="3"/>
      <c r="AY840" s="3"/>
      <c r="AZ840" s="3"/>
      <c r="BA840" s="3">
        <v>1162641</v>
      </c>
      <c r="BB840" s="3">
        <v>1308.72</v>
      </c>
      <c r="BC840" s="3">
        <v>0</v>
      </c>
      <c r="BD840" s="3">
        <v>2923.42</v>
      </c>
      <c r="BE840" s="3">
        <v>0.65</v>
      </c>
      <c r="BF840" s="3">
        <v>0</v>
      </c>
      <c r="BG840" s="3">
        <v>377782</v>
      </c>
      <c r="BH840" s="3">
        <v>1799</v>
      </c>
      <c r="BI840" s="3">
        <v>127458</v>
      </c>
      <c r="BJ840" s="3">
        <v>1958628.2724999997</v>
      </c>
      <c r="BK840" s="3">
        <v>1483064.4599999997</v>
      </c>
      <c r="BL840" s="3">
        <v>175829.83</v>
      </c>
      <c r="BM840" s="3">
        <v>1550595.59</v>
      </c>
      <c r="BN840" s="53">
        <v>0.61657480204806814</v>
      </c>
      <c r="BO840" s="54">
        <v>0</v>
      </c>
      <c r="BP840" s="70">
        <v>1906</v>
      </c>
      <c r="BQ840" s="71"/>
      <c r="BR840" s="70"/>
      <c r="BS840" s="72"/>
      <c r="BT840" s="72"/>
      <c r="BU840" s="70">
        <v>5198761</v>
      </c>
      <c r="BV840" s="70">
        <v>21547</v>
      </c>
      <c r="BW840" s="74">
        <v>5259588</v>
      </c>
      <c r="BX840" s="70">
        <v>10479896</v>
      </c>
    </row>
    <row r="841" spans="1:76" x14ac:dyDescent="0.3">
      <c r="A841" s="73" t="s">
        <v>10</v>
      </c>
      <c r="B841" s="2" t="s">
        <v>72</v>
      </c>
      <c r="C841" s="2" t="s">
        <v>54</v>
      </c>
      <c r="D841" s="2" t="s">
        <v>12</v>
      </c>
      <c r="E841" s="2" t="s">
        <v>15</v>
      </c>
      <c r="F841" s="17" t="str">
        <f>+Tabela1[[#This Row],[WK]]&amp;Tabela1[[#This Row],[PK]]&amp;Tabela1[[#This Row],[GK]]</f>
        <v>120801</v>
      </c>
      <c r="G841" s="2" t="s">
        <v>805</v>
      </c>
      <c r="H841" s="3">
        <v>288251307.69</v>
      </c>
      <c r="I841" s="4">
        <v>1.125</v>
      </c>
      <c r="J841" s="3">
        <v>324282721.14999998</v>
      </c>
      <c r="K841" s="4">
        <v>7.0000000000000007E-2</v>
      </c>
      <c r="L841" s="3">
        <v>22699790</v>
      </c>
      <c r="M841" s="3"/>
      <c r="N841" s="5"/>
      <c r="O841" s="3">
        <v>10716121.129999999</v>
      </c>
      <c r="P841" s="4">
        <v>1.125</v>
      </c>
      <c r="Q841" s="3">
        <v>12055636.27</v>
      </c>
      <c r="R841" s="4">
        <v>1.6E-2</v>
      </c>
      <c r="S841" s="3">
        <v>192890</v>
      </c>
      <c r="T841" s="3"/>
      <c r="U841" s="5"/>
      <c r="V841" s="3">
        <v>15236076</v>
      </c>
      <c r="W841" s="5"/>
      <c r="X841" s="3">
        <v>23871019</v>
      </c>
      <c r="Y841" s="3">
        <v>4889755</v>
      </c>
      <c r="Z841" s="3">
        <v>782036</v>
      </c>
      <c r="AA841" s="3">
        <v>1143630</v>
      </c>
      <c r="AB841" s="3">
        <v>14523108</v>
      </c>
      <c r="AC841" s="3">
        <v>2532490</v>
      </c>
      <c r="AD841" s="3">
        <v>8634943</v>
      </c>
      <c r="AE841" s="3">
        <v>0</v>
      </c>
      <c r="AF841" s="3">
        <v>22699790</v>
      </c>
      <c r="AG841" s="3">
        <v>192890</v>
      </c>
      <c r="AH841" s="3">
        <v>8634943</v>
      </c>
      <c r="AI841" s="3">
        <v>15236076</v>
      </c>
      <c r="AJ841" s="3">
        <v>616895</v>
      </c>
      <c r="AK841" s="3">
        <v>616895</v>
      </c>
      <c r="AL841" s="3">
        <v>808030</v>
      </c>
      <c r="AM841" s="3">
        <v>-191135</v>
      </c>
      <c r="AN841" s="3">
        <v>175714</v>
      </c>
      <c r="AO841" s="3">
        <v>0</v>
      </c>
      <c r="AP841" s="3">
        <v>-175714</v>
      </c>
      <c r="AQ841" s="3">
        <v>0</v>
      </c>
      <c r="AR841" s="3">
        <f>Tabela1[[#This Row],[Potrzeby finansowe 2027
w tym:]]+Tabela1[[#This Row],[Rozliczenie 2025 potrz. fin.]]</f>
        <v>23871019</v>
      </c>
      <c r="AS841" s="3">
        <v>0</v>
      </c>
      <c r="AT841" s="3">
        <v>0</v>
      </c>
      <c r="AU841" s="3"/>
      <c r="AV841" s="3"/>
      <c r="AW841" s="3"/>
      <c r="AX841" s="3"/>
      <c r="AY841" s="3"/>
      <c r="AZ841" s="3"/>
      <c r="BA841" s="3">
        <v>782036</v>
      </c>
      <c r="BB841" s="3">
        <v>0</v>
      </c>
      <c r="BC841" s="3">
        <v>0</v>
      </c>
      <c r="BD841" s="3">
        <v>7835.25</v>
      </c>
      <c r="BE841" s="3">
        <v>0</v>
      </c>
      <c r="BF841" s="3">
        <v>0</v>
      </c>
      <c r="BG841" s="3">
        <v>740073</v>
      </c>
      <c r="BH841" s="3">
        <v>6954</v>
      </c>
      <c r="BI841" s="3">
        <v>403557</v>
      </c>
      <c r="BJ841" s="3">
        <v>6201391.7149999989</v>
      </c>
      <c r="BK841" s="3">
        <v>4166095.5899999989</v>
      </c>
      <c r="BL841" s="3">
        <v>760974.32</v>
      </c>
      <c r="BM841" s="3">
        <v>6619235.8600000003</v>
      </c>
      <c r="BN841" s="53">
        <v>0.8276507838803242</v>
      </c>
      <c r="BO841" s="54">
        <v>2.6307019999999997E-4</v>
      </c>
      <c r="BP841" s="70">
        <v>6615</v>
      </c>
      <c r="BQ841" s="71"/>
      <c r="BR841" s="70"/>
      <c r="BS841" s="72"/>
      <c r="BT841" s="72"/>
      <c r="BU841" s="70">
        <v>22699790</v>
      </c>
      <c r="BV841" s="70">
        <v>192890</v>
      </c>
      <c r="BW841" s="74">
        <v>8634943</v>
      </c>
      <c r="BX841" s="70">
        <v>31527623</v>
      </c>
    </row>
    <row r="842" spans="1:76" x14ac:dyDescent="0.3">
      <c r="A842" s="73" t="s">
        <v>10</v>
      </c>
      <c r="B842" s="2" t="s">
        <v>72</v>
      </c>
      <c r="C842" s="2" t="s">
        <v>54</v>
      </c>
      <c r="D842" s="2" t="s">
        <v>11</v>
      </c>
      <c r="E842" s="2" t="s">
        <v>15</v>
      </c>
      <c r="F842" s="17" t="str">
        <f>+Tabela1[[#This Row],[WK]]&amp;Tabela1[[#This Row],[PK]]&amp;Tabela1[[#This Row],[GK]]</f>
        <v>120802</v>
      </c>
      <c r="G842" s="2" t="s">
        <v>806</v>
      </c>
      <c r="H842" s="3">
        <v>233763053.75</v>
      </c>
      <c r="I842" s="4">
        <v>1.125</v>
      </c>
      <c r="J842" s="3">
        <v>262983435.47</v>
      </c>
      <c r="K842" s="4">
        <v>7.0000000000000007E-2</v>
      </c>
      <c r="L842" s="3">
        <v>18408840</v>
      </c>
      <c r="M842" s="3"/>
      <c r="N842" s="5"/>
      <c r="O842" s="3">
        <v>2672858.7599999998</v>
      </c>
      <c r="P842" s="4">
        <v>1.125</v>
      </c>
      <c r="Q842" s="3">
        <v>3006966.11</v>
      </c>
      <c r="R842" s="4">
        <v>1.6E-2</v>
      </c>
      <c r="S842" s="3">
        <v>48111</v>
      </c>
      <c r="T842" s="3"/>
      <c r="U842" s="5"/>
      <c r="V842" s="3">
        <v>12199491</v>
      </c>
      <c r="W842" s="5"/>
      <c r="X842" s="3">
        <v>21792998</v>
      </c>
      <c r="Y842" s="3">
        <v>3391046</v>
      </c>
      <c r="Z842" s="3">
        <v>131923</v>
      </c>
      <c r="AA842" s="3">
        <v>1295776</v>
      </c>
      <c r="AB842" s="3">
        <v>12072901</v>
      </c>
      <c r="AC842" s="3">
        <v>4901352</v>
      </c>
      <c r="AD842" s="3">
        <v>9593507</v>
      </c>
      <c r="AE842" s="3">
        <v>0</v>
      </c>
      <c r="AF842" s="3">
        <v>18408840</v>
      </c>
      <c r="AG842" s="3">
        <v>48111</v>
      </c>
      <c r="AH842" s="3">
        <v>9593507</v>
      </c>
      <c r="AI842" s="3">
        <v>12199491</v>
      </c>
      <c r="AJ842" s="3">
        <v>640925</v>
      </c>
      <c r="AK842" s="3">
        <v>640925</v>
      </c>
      <c r="AL842" s="3">
        <v>976828</v>
      </c>
      <c r="AM842" s="3">
        <v>-335903</v>
      </c>
      <c r="AN842" s="3">
        <v>163645</v>
      </c>
      <c r="AO842" s="3">
        <v>0</v>
      </c>
      <c r="AP842" s="3">
        <v>-163645</v>
      </c>
      <c r="AQ842" s="3">
        <v>0</v>
      </c>
      <c r="AR842" s="3">
        <f>Tabela1[[#This Row],[Potrzeby finansowe 2027
w tym:]]+Tabela1[[#This Row],[Rozliczenie 2025 potrz. fin.]]</f>
        <v>21792998</v>
      </c>
      <c r="AS842" s="3">
        <v>0</v>
      </c>
      <c r="AT842" s="3">
        <v>0</v>
      </c>
      <c r="AU842" s="3"/>
      <c r="AV842" s="3"/>
      <c r="AW842" s="3"/>
      <c r="AX842" s="3"/>
      <c r="AY842" s="3"/>
      <c r="AZ842" s="3"/>
      <c r="BA842" s="3">
        <v>131923</v>
      </c>
      <c r="BB842" s="3">
        <v>0</v>
      </c>
      <c r="BC842" s="3">
        <v>0</v>
      </c>
      <c r="BD842" s="3">
        <v>1321.74</v>
      </c>
      <c r="BE842" s="3">
        <v>0</v>
      </c>
      <c r="BF842" s="3">
        <v>0</v>
      </c>
      <c r="BG842" s="3">
        <v>620133</v>
      </c>
      <c r="BH842" s="3">
        <v>5827</v>
      </c>
      <c r="BI842" s="3">
        <v>675643</v>
      </c>
      <c r="BJ842" s="3">
        <v>10382491.445</v>
      </c>
      <c r="BK842" s="3">
        <v>7274996.3900000006</v>
      </c>
      <c r="BL842" s="3">
        <v>674208.96</v>
      </c>
      <c r="BM842" s="3">
        <v>11081562.300000001</v>
      </c>
      <c r="BN842" s="53">
        <v>0.85585182283651839</v>
      </c>
      <c r="BO842" s="54">
        <v>2.1811939999999999E-4</v>
      </c>
      <c r="BP842" s="70">
        <v>5485</v>
      </c>
      <c r="BQ842" s="71"/>
      <c r="BR842" s="70"/>
      <c r="BS842" s="72"/>
      <c r="BT842" s="72"/>
      <c r="BU842" s="70">
        <v>18408840</v>
      </c>
      <c r="BV842" s="70">
        <v>48111</v>
      </c>
      <c r="BW842" s="74">
        <v>9593507</v>
      </c>
      <c r="BX842" s="70">
        <v>28050458</v>
      </c>
    </row>
    <row r="843" spans="1:76" x14ac:dyDescent="0.3">
      <c r="A843" s="73" t="s">
        <v>10</v>
      </c>
      <c r="B843" s="2" t="s">
        <v>72</v>
      </c>
      <c r="C843" s="2" t="s">
        <v>54</v>
      </c>
      <c r="D843" s="2" t="s">
        <v>16</v>
      </c>
      <c r="E843" s="2" t="s">
        <v>15</v>
      </c>
      <c r="F843" s="17" t="str">
        <f>+Tabela1[[#This Row],[WK]]&amp;Tabela1[[#This Row],[PK]]&amp;Tabela1[[#This Row],[GK]]</f>
        <v>120803</v>
      </c>
      <c r="G843" s="2" t="s">
        <v>807</v>
      </c>
      <c r="H843" s="3">
        <v>186871152.97</v>
      </c>
      <c r="I843" s="4">
        <v>1.125</v>
      </c>
      <c r="J843" s="3">
        <v>210230047.09</v>
      </c>
      <c r="K843" s="4">
        <v>7.0000000000000007E-2</v>
      </c>
      <c r="L843" s="3">
        <v>14716103</v>
      </c>
      <c r="M843" s="3"/>
      <c r="N843" s="5"/>
      <c r="O843" s="3">
        <v>2046891.23</v>
      </c>
      <c r="P843" s="4">
        <v>1.125</v>
      </c>
      <c r="Q843" s="3">
        <v>2302752.63</v>
      </c>
      <c r="R843" s="4">
        <v>1.6E-2</v>
      </c>
      <c r="S843" s="3">
        <v>36844</v>
      </c>
      <c r="T843" s="3"/>
      <c r="U843" s="5"/>
      <c r="V843" s="3">
        <v>10811445</v>
      </c>
      <c r="W843" s="5"/>
      <c r="X843" s="3">
        <v>15040410</v>
      </c>
      <c r="Y843" s="3">
        <v>880003</v>
      </c>
      <c r="Z843" s="3">
        <v>867894</v>
      </c>
      <c r="AA843" s="3">
        <v>734598</v>
      </c>
      <c r="AB843" s="3">
        <v>6198409</v>
      </c>
      <c r="AC843" s="3">
        <v>6359506</v>
      </c>
      <c r="AD843" s="3">
        <v>4042460</v>
      </c>
      <c r="AE843" s="3">
        <v>0</v>
      </c>
      <c r="AF843" s="3">
        <v>14716103</v>
      </c>
      <c r="AG843" s="3">
        <v>36844</v>
      </c>
      <c r="AH843" s="3">
        <v>4042460</v>
      </c>
      <c r="AI843" s="3">
        <v>10811445</v>
      </c>
      <c r="AJ843" s="3">
        <v>-17452</v>
      </c>
      <c r="AK843" s="3">
        <v>-203957</v>
      </c>
      <c r="AL843" s="3">
        <v>575228</v>
      </c>
      <c r="AM843" s="3">
        <v>-779185</v>
      </c>
      <c r="AN843" s="3">
        <v>-269007</v>
      </c>
      <c r="AO843" s="3">
        <v>0</v>
      </c>
      <c r="AP843" s="3">
        <v>82502</v>
      </c>
      <c r="AQ843" s="3">
        <v>-186505</v>
      </c>
      <c r="AR843" s="3">
        <f>Tabela1[[#This Row],[Potrzeby finansowe 2027
w tym:]]+Tabela1[[#This Row],[Rozliczenie 2025 potrz. fin.]]</f>
        <v>14853905</v>
      </c>
      <c r="AS843" s="3">
        <v>0</v>
      </c>
      <c r="AT843" s="3">
        <v>0</v>
      </c>
      <c r="AU843" s="3"/>
      <c r="AV843" s="3"/>
      <c r="AW843" s="3"/>
      <c r="AX843" s="3"/>
      <c r="AY843" s="3"/>
      <c r="AZ843" s="3"/>
      <c r="BA843" s="3">
        <v>867894</v>
      </c>
      <c r="BB843" s="3">
        <v>0</v>
      </c>
      <c r="BC843" s="3">
        <v>55.91</v>
      </c>
      <c r="BD843" s="3">
        <v>8509.09</v>
      </c>
      <c r="BE843" s="3">
        <v>0</v>
      </c>
      <c r="BF843" s="3">
        <v>0</v>
      </c>
      <c r="BG843" s="3">
        <v>462306</v>
      </c>
      <c r="BH843" s="3">
        <v>4344</v>
      </c>
      <c r="BI843" s="3">
        <v>272292</v>
      </c>
      <c r="BJ843" s="3">
        <v>4184266.7225000001</v>
      </c>
      <c r="BK843" s="3">
        <v>3021997.81</v>
      </c>
      <c r="BL843" s="3">
        <v>1163678.46</v>
      </c>
      <c r="BM843" s="3">
        <v>2321718.73</v>
      </c>
      <c r="BN843" s="53">
        <v>0.94246197177844315</v>
      </c>
      <c r="BO843" s="54">
        <v>1.417775E-4</v>
      </c>
      <c r="BP843" s="70">
        <v>3566</v>
      </c>
      <c r="BQ843" s="71"/>
      <c r="BR843" s="70"/>
      <c r="BS843" s="72"/>
      <c r="BT843" s="72"/>
      <c r="BU843" s="70">
        <v>14716103</v>
      </c>
      <c r="BV843" s="70">
        <v>36844</v>
      </c>
      <c r="BW843" s="74">
        <v>4042460</v>
      </c>
      <c r="BX843" s="70">
        <v>18795407</v>
      </c>
    </row>
    <row r="844" spans="1:76" x14ac:dyDescent="0.3">
      <c r="A844" s="73" t="s">
        <v>10</v>
      </c>
      <c r="B844" s="2" t="s">
        <v>72</v>
      </c>
      <c r="C844" s="2" t="s">
        <v>54</v>
      </c>
      <c r="D844" s="2" t="s">
        <v>18</v>
      </c>
      <c r="E844" s="2" t="s">
        <v>15</v>
      </c>
      <c r="F844" s="17" t="str">
        <f>+Tabela1[[#This Row],[WK]]&amp;Tabela1[[#This Row],[PK]]&amp;Tabela1[[#This Row],[GK]]</f>
        <v>120804</v>
      </c>
      <c r="G844" s="2" t="s">
        <v>808</v>
      </c>
      <c r="H844" s="3">
        <v>201234266.99000001</v>
      </c>
      <c r="I844" s="4">
        <v>1.125</v>
      </c>
      <c r="J844" s="3">
        <v>226388550.36000001</v>
      </c>
      <c r="K844" s="4">
        <v>7.0000000000000007E-2</v>
      </c>
      <c r="L844" s="3">
        <v>15847199</v>
      </c>
      <c r="M844" s="3"/>
      <c r="N844" s="5"/>
      <c r="O844" s="3">
        <v>6827293.9500000002</v>
      </c>
      <c r="P844" s="4">
        <v>1.125</v>
      </c>
      <c r="Q844" s="3">
        <v>7680705.6900000004</v>
      </c>
      <c r="R844" s="4">
        <v>1.6E-2</v>
      </c>
      <c r="S844" s="3">
        <v>122891</v>
      </c>
      <c r="T844" s="3"/>
      <c r="U844" s="5"/>
      <c r="V844" s="3">
        <v>10435779</v>
      </c>
      <c r="W844" s="5"/>
      <c r="X844" s="3">
        <v>18195970</v>
      </c>
      <c r="Y844" s="3">
        <v>1933030</v>
      </c>
      <c r="Z844" s="3">
        <v>1381683</v>
      </c>
      <c r="AA844" s="3">
        <v>800258</v>
      </c>
      <c r="AB844" s="3">
        <v>10588315</v>
      </c>
      <c r="AC844" s="3">
        <v>3492684</v>
      </c>
      <c r="AD844" s="3">
        <v>7760191</v>
      </c>
      <c r="AE844" s="3">
        <v>0</v>
      </c>
      <c r="AF844" s="3">
        <v>15847199</v>
      </c>
      <c r="AG844" s="3">
        <v>122891</v>
      </c>
      <c r="AH844" s="3">
        <v>7760191</v>
      </c>
      <c r="AI844" s="3">
        <v>10435779</v>
      </c>
      <c r="AJ844" s="3">
        <v>-381371</v>
      </c>
      <c r="AK844" s="3">
        <v>-381371</v>
      </c>
      <c r="AL844" s="3">
        <v>902536</v>
      </c>
      <c r="AM844" s="3">
        <v>-1283907</v>
      </c>
      <c r="AN844" s="3">
        <v>-120765</v>
      </c>
      <c r="AO844" s="3">
        <v>0</v>
      </c>
      <c r="AP844" s="3">
        <v>120765</v>
      </c>
      <c r="AQ844" s="3">
        <v>0</v>
      </c>
      <c r="AR844" s="3">
        <f>Tabela1[[#This Row],[Potrzeby finansowe 2027
w tym:]]+Tabela1[[#This Row],[Rozliczenie 2025 potrz. fin.]]</f>
        <v>18195970</v>
      </c>
      <c r="AS844" s="3">
        <v>0</v>
      </c>
      <c r="AT844" s="3">
        <v>0</v>
      </c>
      <c r="AU844" s="3"/>
      <c r="AV844" s="3"/>
      <c r="AW844" s="3"/>
      <c r="AX844" s="3"/>
      <c r="AY844" s="3"/>
      <c r="AZ844" s="3"/>
      <c r="BA844" s="3">
        <v>1381683</v>
      </c>
      <c r="BB844" s="3">
        <v>0</v>
      </c>
      <c r="BC844" s="3">
        <v>31.97</v>
      </c>
      <c r="BD844" s="3">
        <v>13736.57</v>
      </c>
      <c r="BE844" s="3">
        <v>0</v>
      </c>
      <c r="BF844" s="3">
        <v>0</v>
      </c>
      <c r="BG844" s="3">
        <v>504024</v>
      </c>
      <c r="BH844" s="3">
        <v>4736</v>
      </c>
      <c r="BI844" s="3">
        <v>296234</v>
      </c>
      <c r="BJ844" s="3">
        <v>4552181.0275000008</v>
      </c>
      <c r="BK844" s="3">
        <v>3403852.8400000003</v>
      </c>
      <c r="BL844" s="3">
        <v>752192.11</v>
      </c>
      <c r="BM844" s="3">
        <v>3088928.53</v>
      </c>
      <c r="BN844" s="53">
        <v>0.89939658468798678</v>
      </c>
      <c r="BO844" s="54">
        <v>1.781753E-4</v>
      </c>
      <c r="BP844" s="70">
        <v>4480</v>
      </c>
      <c r="BQ844" s="71"/>
      <c r="BR844" s="70"/>
      <c r="BS844" s="72"/>
      <c r="BT844" s="72"/>
      <c r="BU844" s="70">
        <v>15847199</v>
      </c>
      <c r="BV844" s="70">
        <v>122891</v>
      </c>
      <c r="BW844" s="74">
        <v>7760191</v>
      </c>
      <c r="BX844" s="70">
        <v>23730281</v>
      </c>
    </row>
    <row r="845" spans="1:76" x14ac:dyDescent="0.3">
      <c r="A845" s="73" t="s">
        <v>10</v>
      </c>
      <c r="B845" s="2" t="s">
        <v>72</v>
      </c>
      <c r="C845" s="2" t="s">
        <v>54</v>
      </c>
      <c r="D845" s="2" t="s">
        <v>21</v>
      </c>
      <c r="E845" s="2" t="s">
        <v>19</v>
      </c>
      <c r="F845" s="17" t="str">
        <f>+Tabela1[[#This Row],[WK]]&amp;Tabela1[[#This Row],[PK]]&amp;Tabela1[[#This Row],[GK]]</f>
        <v>120805</v>
      </c>
      <c r="G845" s="2" t="s">
        <v>809</v>
      </c>
      <c r="H845" s="3">
        <v>953936054.79999995</v>
      </c>
      <c r="I845" s="4">
        <v>1.125</v>
      </c>
      <c r="J845" s="3">
        <v>1073178061.65</v>
      </c>
      <c r="K845" s="4">
        <v>7.0000000000000007E-2</v>
      </c>
      <c r="L845" s="3">
        <v>75122464</v>
      </c>
      <c r="M845" s="3"/>
      <c r="N845" s="5"/>
      <c r="O845" s="3">
        <v>71883313.040000007</v>
      </c>
      <c r="P845" s="4">
        <v>1.125</v>
      </c>
      <c r="Q845" s="3">
        <v>80868727.170000002</v>
      </c>
      <c r="R845" s="4">
        <v>1.6E-2</v>
      </c>
      <c r="S845" s="3">
        <v>1293900</v>
      </c>
      <c r="T845" s="3"/>
      <c r="U845" s="5"/>
      <c r="V845" s="3">
        <v>44813535</v>
      </c>
      <c r="W845" s="5"/>
      <c r="X845" s="3">
        <v>40431824</v>
      </c>
      <c r="Y845" s="3">
        <v>1483843</v>
      </c>
      <c r="Z845" s="3">
        <v>1325307</v>
      </c>
      <c r="AA845" s="3">
        <v>2883685</v>
      </c>
      <c r="AB845" s="3">
        <v>32250655</v>
      </c>
      <c r="AC845" s="3">
        <v>2488334</v>
      </c>
      <c r="AD845" s="3">
        <v>0</v>
      </c>
      <c r="AE845" s="3">
        <v>0</v>
      </c>
      <c r="AF845" s="3">
        <v>75122464</v>
      </c>
      <c r="AG845" s="3">
        <v>1293900</v>
      </c>
      <c r="AH845" s="3">
        <v>0</v>
      </c>
      <c r="AI845" s="3">
        <v>44813535</v>
      </c>
      <c r="AJ845" s="3">
        <v>2191711</v>
      </c>
      <c r="AK845" s="3">
        <v>1925190</v>
      </c>
      <c r="AL845" s="3">
        <v>2571499</v>
      </c>
      <c r="AM845" s="3">
        <v>-646309</v>
      </c>
      <c r="AN845" s="3">
        <v>-266521</v>
      </c>
      <c r="AO845" s="3">
        <v>0</v>
      </c>
      <c r="AP845" s="3">
        <v>0</v>
      </c>
      <c r="AQ845" s="3">
        <v>-266521</v>
      </c>
      <c r="AR845" s="3">
        <f>Tabela1[[#This Row],[Potrzeby finansowe 2027
w tym:]]+Tabela1[[#This Row],[Rozliczenie 2025 potrz. fin.]]</f>
        <v>40165303</v>
      </c>
      <c r="AS845" s="3">
        <v>0</v>
      </c>
      <c r="AT845" s="3">
        <v>0</v>
      </c>
      <c r="AU845" s="3"/>
      <c r="AV845" s="3"/>
      <c r="AW845" s="3"/>
      <c r="AX845" s="3"/>
      <c r="AY845" s="3"/>
      <c r="AZ845" s="3"/>
      <c r="BA845" s="3">
        <v>1325307</v>
      </c>
      <c r="BB845" s="3">
        <v>0</v>
      </c>
      <c r="BC845" s="3">
        <v>4.29</v>
      </c>
      <c r="BD845" s="3">
        <v>13263.52</v>
      </c>
      <c r="BE845" s="3">
        <v>0.95</v>
      </c>
      <c r="BF845" s="3">
        <v>0</v>
      </c>
      <c r="BG845" s="3">
        <v>1958307</v>
      </c>
      <c r="BH845" s="3">
        <v>18401</v>
      </c>
      <c r="BI845" s="3">
        <v>925378</v>
      </c>
      <c r="BJ845" s="3">
        <v>14220136.915000003</v>
      </c>
      <c r="BK845" s="3">
        <v>8409528.4000000022</v>
      </c>
      <c r="BL845" s="3">
        <v>5044428.93</v>
      </c>
      <c r="BM845" s="3">
        <v>13153576.199999999</v>
      </c>
      <c r="BN845" s="53">
        <v>0.98119619857679796</v>
      </c>
      <c r="BO845" s="54">
        <v>7.316108E-4</v>
      </c>
      <c r="BP845" s="70">
        <v>18399</v>
      </c>
      <c r="BQ845" s="71"/>
      <c r="BR845" s="70"/>
      <c r="BS845" s="72"/>
      <c r="BT845" s="72"/>
      <c r="BU845" s="70">
        <v>75122464</v>
      </c>
      <c r="BV845" s="70">
        <v>1293900</v>
      </c>
      <c r="BW845" s="74">
        <v>0</v>
      </c>
      <c r="BX845" s="70">
        <v>76416364</v>
      </c>
    </row>
    <row r="846" spans="1:76" x14ac:dyDescent="0.3">
      <c r="A846" s="73" t="s">
        <v>10</v>
      </c>
      <c r="B846" s="2" t="s">
        <v>72</v>
      </c>
      <c r="C846" s="2" t="s">
        <v>54</v>
      </c>
      <c r="D846" s="2" t="s">
        <v>23</v>
      </c>
      <c r="E846" s="2" t="s">
        <v>15</v>
      </c>
      <c r="F846" s="17" t="str">
        <f>+Tabela1[[#This Row],[WK]]&amp;Tabela1[[#This Row],[PK]]&amp;Tabela1[[#This Row],[GK]]</f>
        <v>120806</v>
      </c>
      <c r="G846" s="2" t="s">
        <v>810</v>
      </c>
      <c r="H846" s="3">
        <v>83085292.010000005</v>
      </c>
      <c r="I846" s="4">
        <v>1.125</v>
      </c>
      <c r="J846" s="3">
        <v>93470953.510000005</v>
      </c>
      <c r="K846" s="4">
        <v>7.0000000000000007E-2</v>
      </c>
      <c r="L846" s="3">
        <v>6542967</v>
      </c>
      <c r="M846" s="3"/>
      <c r="N846" s="5"/>
      <c r="O846" s="3">
        <v>1941575.85</v>
      </c>
      <c r="P846" s="4">
        <v>1.125</v>
      </c>
      <c r="Q846" s="3">
        <v>2184272.83</v>
      </c>
      <c r="R846" s="4">
        <v>1.6E-2</v>
      </c>
      <c r="S846" s="3">
        <v>34948</v>
      </c>
      <c r="T846" s="3"/>
      <c r="U846" s="5"/>
      <c r="V846" s="3">
        <v>4500924</v>
      </c>
      <c r="W846" s="5"/>
      <c r="X846" s="3">
        <v>9147191</v>
      </c>
      <c r="Y846" s="3">
        <v>2133803</v>
      </c>
      <c r="Z846" s="3">
        <v>593097</v>
      </c>
      <c r="AA846" s="3">
        <v>491059</v>
      </c>
      <c r="AB846" s="3">
        <v>4689039</v>
      </c>
      <c r="AC846" s="3">
        <v>1240193</v>
      </c>
      <c r="AD846" s="3">
        <v>4646267</v>
      </c>
      <c r="AE846" s="3">
        <v>0</v>
      </c>
      <c r="AF846" s="3">
        <v>6542967</v>
      </c>
      <c r="AG846" s="3">
        <v>34948</v>
      </c>
      <c r="AH846" s="3">
        <v>4646267</v>
      </c>
      <c r="AI846" s="3">
        <v>4500924</v>
      </c>
      <c r="AJ846" s="3">
        <v>434548</v>
      </c>
      <c r="AK846" s="3">
        <v>434548</v>
      </c>
      <c r="AL846" s="3">
        <v>313923</v>
      </c>
      <c r="AM846" s="3">
        <v>120625</v>
      </c>
      <c r="AN846" s="3">
        <v>-108882</v>
      </c>
      <c r="AO846" s="3">
        <v>0</v>
      </c>
      <c r="AP846" s="3">
        <v>108882</v>
      </c>
      <c r="AQ846" s="3">
        <v>0</v>
      </c>
      <c r="AR846" s="3">
        <f>Tabela1[[#This Row],[Potrzeby finansowe 2027
w tym:]]+Tabela1[[#This Row],[Rozliczenie 2025 potrz. fin.]]</f>
        <v>9147191</v>
      </c>
      <c r="AS846" s="3">
        <v>0</v>
      </c>
      <c r="AT846" s="3">
        <v>0</v>
      </c>
      <c r="AU846" s="3"/>
      <c r="AV846" s="3"/>
      <c r="AW846" s="3"/>
      <c r="AX846" s="3"/>
      <c r="AY846" s="3"/>
      <c r="AZ846" s="3"/>
      <c r="BA846" s="3">
        <v>593097</v>
      </c>
      <c r="BB846" s="3">
        <v>0</v>
      </c>
      <c r="BC846" s="3">
        <v>16.63</v>
      </c>
      <c r="BD846" s="3">
        <v>5886.83</v>
      </c>
      <c r="BE846" s="3">
        <v>0</v>
      </c>
      <c r="BF846" s="3">
        <v>0</v>
      </c>
      <c r="BG846" s="3">
        <v>377782</v>
      </c>
      <c r="BH846" s="3">
        <v>2378</v>
      </c>
      <c r="BI846" s="3">
        <v>113277</v>
      </c>
      <c r="BJ846" s="3">
        <v>1740714.5074999998</v>
      </c>
      <c r="BK846" s="3">
        <v>1006013.4199999999</v>
      </c>
      <c r="BL846" s="3">
        <v>379325.6</v>
      </c>
      <c r="BM846" s="3">
        <v>2180153.15</v>
      </c>
      <c r="BN846" s="53">
        <v>0.77809238689460292</v>
      </c>
      <c r="BO846" s="54">
        <v>8.6999500000000006E-5</v>
      </c>
      <c r="BP846" s="70">
        <v>2188</v>
      </c>
      <c r="BQ846" s="71"/>
      <c r="BR846" s="70"/>
      <c r="BS846" s="72"/>
      <c r="BT846" s="72"/>
      <c r="BU846" s="70">
        <v>6542967</v>
      </c>
      <c r="BV846" s="70">
        <v>34948</v>
      </c>
      <c r="BW846" s="74">
        <v>4646267</v>
      </c>
      <c r="BX846" s="70">
        <v>11224182</v>
      </c>
    </row>
    <row r="847" spans="1:76" x14ac:dyDescent="0.3">
      <c r="A847" s="73" t="s">
        <v>10</v>
      </c>
      <c r="B847" s="2" t="s">
        <v>72</v>
      </c>
      <c r="C847" s="2" t="s">
        <v>54</v>
      </c>
      <c r="D847" s="2" t="s">
        <v>30</v>
      </c>
      <c r="E847" s="2" t="s">
        <v>15</v>
      </c>
      <c r="F847" s="17" t="str">
        <f>+Tabela1[[#This Row],[WK]]&amp;Tabela1[[#This Row],[PK]]&amp;Tabela1[[#This Row],[GK]]</f>
        <v>120807</v>
      </c>
      <c r="G847" s="2" t="s">
        <v>811</v>
      </c>
      <c r="H847" s="3">
        <v>125353868.92</v>
      </c>
      <c r="I847" s="4">
        <v>1.125</v>
      </c>
      <c r="J847" s="3">
        <v>141023102.53999999</v>
      </c>
      <c r="K847" s="4">
        <v>7.0000000000000007E-2</v>
      </c>
      <c r="L847" s="3">
        <v>9871617</v>
      </c>
      <c r="M847" s="3"/>
      <c r="N847" s="5"/>
      <c r="O847" s="3">
        <v>975822.87</v>
      </c>
      <c r="P847" s="4">
        <v>1.125</v>
      </c>
      <c r="Q847" s="3">
        <v>1097800.73</v>
      </c>
      <c r="R847" s="4">
        <v>1.6E-2</v>
      </c>
      <c r="S847" s="3">
        <v>17565</v>
      </c>
      <c r="T847" s="3"/>
      <c r="U847" s="5"/>
      <c r="V847" s="3">
        <v>6444140</v>
      </c>
      <c r="W847" s="5"/>
      <c r="X847" s="3">
        <v>11704626</v>
      </c>
      <c r="Y847" s="3">
        <v>777093</v>
      </c>
      <c r="Z847" s="3">
        <v>765384</v>
      </c>
      <c r="AA847" s="3">
        <v>689525</v>
      </c>
      <c r="AB847" s="3">
        <v>5887840</v>
      </c>
      <c r="AC847" s="3">
        <v>3584784</v>
      </c>
      <c r="AD847" s="3">
        <v>5260485</v>
      </c>
      <c r="AE847" s="3">
        <v>0</v>
      </c>
      <c r="AF847" s="3">
        <v>9871617</v>
      </c>
      <c r="AG847" s="3">
        <v>17565</v>
      </c>
      <c r="AH847" s="3">
        <v>5260485</v>
      </c>
      <c r="AI847" s="3">
        <v>6444140</v>
      </c>
      <c r="AJ847" s="3">
        <v>336675</v>
      </c>
      <c r="AK847" s="3">
        <v>336675</v>
      </c>
      <c r="AL847" s="3">
        <v>631154</v>
      </c>
      <c r="AM847" s="3">
        <v>-294479</v>
      </c>
      <c r="AN847" s="3">
        <v>-103813</v>
      </c>
      <c r="AO847" s="3">
        <v>0</v>
      </c>
      <c r="AP847" s="3">
        <v>103813</v>
      </c>
      <c r="AQ847" s="3">
        <v>0</v>
      </c>
      <c r="AR847" s="3">
        <f>Tabela1[[#This Row],[Potrzeby finansowe 2027
w tym:]]+Tabela1[[#This Row],[Rozliczenie 2025 potrz. fin.]]</f>
        <v>11704626</v>
      </c>
      <c r="AS847" s="3">
        <v>0</v>
      </c>
      <c r="AT847" s="3">
        <v>0</v>
      </c>
      <c r="AU847" s="3"/>
      <c r="AV847" s="3"/>
      <c r="AW847" s="3"/>
      <c r="AX847" s="3"/>
      <c r="AY847" s="3"/>
      <c r="AZ847" s="3"/>
      <c r="BA847" s="3">
        <v>765384</v>
      </c>
      <c r="BB847" s="3">
        <v>0</v>
      </c>
      <c r="BC847" s="3">
        <v>0</v>
      </c>
      <c r="BD847" s="3">
        <v>7668.41</v>
      </c>
      <c r="BE847" s="3">
        <v>0</v>
      </c>
      <c r="BF847" s="3">
        <v>0</v>
      </c>
      <c r="BG847" s="3">
        <v>377782</v>
      </c>
      <c r="BH847" s="3">
        <v>3258</v>
      </c>
      <c r="BI847" s="3">
        <v>311743</v>
      </c>
      <c r="BJ847" s="3">
        <v>4790501.3025000002</v>
      </c>
      <c r="BK847" s="3">
        <v>3782443.26</v>
      </c>
      <c r="BL847" s="3">
        <v>455236.08</v>
      </c>
      <c r="BM847" s="3">
        <v>3121760.01</v>
      </c>
      <c r="BN847" s="53">
        <v>0.93201272115124556</v>
      </c>
      <c r="BO847" s="54">
        <v>1.059994E-4</v>
      </c>
      <c r="BP847" s="70">
        <v>2665</v>
      </c>
      <c r="BQ847" s="71"/>
      <c r="BR847" s="70"/>
      <c r="BS847" s="72"/>
      <c r="BT847" s="72"/>
      <c r="BU847" s="70">
        <v>9871617</v>
      </c>
      <c r="BV847" s="70">
        <v>17565</v>
      </c>
      <c r="BW847" s="74">
        <v>5260485</v>
      </c>
      <c r="BX847" s="70">
        <v>15149667</v>
      </c>
    </row>
    <row r="848" spans="1:76" x14ac:dyDescent="0.3">
      <c r="A848" s="73" t="s">
        <v>10</v>
      </c>
      <c r="B848" s="2" t="s">
        <v>72</v>
      </c>
      <c r="C848" s="2" t="s">
        <v>56</v>
      </c>
      <c r="D848" s="2" t="s">
        <v>12</v>
      </c>
      <c r="E848" s="2" t="s">
        <v>19</v>
      </c>
      <c r="F848" s="17" t="str">
        <f>+Tabela1[[#This Row],[WK]]&amp;Tabela1[[#This Row],[PK]]&amp;Tabela1[[#This Row],[GK]]</f>
        <v>120901</v>
      </c>
      <c r="G848" s="2" t="s">
        <v>812</v>
      </c>
      <c r="H848" s="3">
        <v>751291978.26999998</v>
      </c>
      <c r="I848" s="4">
        <v>1.125</v>
      </c>
      <c r="J848" s="3">
        <v>845203475.54999995</v>
      </c>
      <c r="K848" s="4">
        <v>7.0000000000000007E-2</v>
      </c>
      <c r="L848" s="3">
        <v>59164243</v>
      </c>
      <c r="M848" s="3"/>
      <c r="N848" s="5"/>
      <c r="O848" s="3">
        <v>135584536.03999999</v>
      </c>
      <c r="P848" s="4">
        <v>1.125</v>
      </c>
      <c r="Q848" s="3">
        <v>152532603.05000001</v>
      </c>
      <c r="R848" s="4">
        <v>1.6E-2</v>
      </c>
      <c r="S848" s="3">
        <v>2440522</v>
      </c>
      <c r="T848" s="3"/>
      <c r="U848" s="5"/>
      <c r="V848" s="3">
        <v>34576753</v>
      </c>
      <c r="W848" s="5"/>
      <c r="X848" s="3">
        <v>42436260</v>
      </c>
      <c r="Y848" s="3">
        <v>0</v>
      </c>
      <c r="Z848" s="3">
        <v>0</v>
      </c>
      <c r="AA848" s="3">
        <v>3086479</v>
      </c>
      <c r="AB848" s="3">
        <v>37591520</v>
      </c>
      <c r="AC848" s="3">
        <v>1758261</v>
      </c>
      <c r="AD848" s="3">
        <v>7859507</v>
      </c>
      <c r="AE848" s="3">
        <v>0</v>
      </c>
      <c r="AF848" s="3">
        <v>59164243</v>
      </c>
      <c r="AG848" s="3">
        <v>2440522</v>
      </c>
      <c r="AH848" s="3">
        <v>7859507</v>
      </c>
      <c r="AI848" s="3">
        <v>34576753</v>
      </c>
      <c r="AJ848" s="3">
        <v>372089</v>
      </c>
      <c r="AK848" s="3">
        <v>372089</v>
      </c>
      <c r="AL848" s="3">
        <v>1962053</v>
      </c>
      <c r="AM848" s="3">
        <v>-1589964</v>
      </c>
      <c r="AN848" s="3">
        <v>-646528</v>
      </c>
      <c r="AO848" s="3">
        <v>0</v>
      </c>
      <c r="AP848" s="3">
        <v>646528</v>
      </c>
      <c r="AQ848" s="3">
        <v>0</v>
      </c>
      <c r="AR848" s="3">
        <f>Tabela1[[#This Row],[Potrzeby finansowe 2027
w tym:]]+Tabela1[[#This Row],[Rozliczenie 2025 potrz. fin.]]</f>
        <v>42436260</v>
      </c>
      <c r="AS848" s="3">
        <v>0</v>
      </c>
      <c r="AT848" s="3">
        <v>0</v>
      </c>
      <c r="AU848" s="3"/>
      <c r="AV848" s="3"/>
      <c r="AW848" s="3"/>
      <c r="AX848" s="3"/>
      <c r="AY848" s="3"/>
      <c r="AZ848" s="3"/>
      <c r="BA848" s="3">
        <v>0</v>
      </c>
      <c r="BB848" s="3">
        <v>0</v>
      </c>
      <c r="BC848" s="3">
        <v>0</v>
      </c>
      <c r="BD848" s="3">
        <v>0</v>
      </c>
      <c r="BE848" s="3">
        <v>0</v>
      </c>
      <c r="BF848" s="3">
        <v>0</v>
      </c>
      <c r="BG848" s="3">
        <v>1658085</v>
      </c>
      <c r="BH848" s="3">
        <v>15580</v>
      </c>
      <c r="BI848" s="3">
        <v>1428394</v>
      </c>
      <c r="BJ848" s="3">
        <v>21949902.487500004</v>
      </c>
      <c r="BK848" s="3">
        <v>17969533.200000003</v>
      </c>
      <c r="BL848" s="3">
        <v>1444731.59</v>
      </c>
      <c r="BM848" s="3">
        <v>13032013.969999999</v>
      </c>
      <c r="BN848" s="53">
        <v>1.0166363560057079</v>
      </c>
      <c r="BO848" s="54">
        <v>6.2055910000000005E-4</v>
      </c>
      <c r="BP848" s="70">
        <v>15606</v>
      </c>
      <c r="BQ848" s="71"/>
      <c r="BR848" s="70"/>
      <c r="BS848" s="72"/>
      <c r="BT848" s="72"/>
      <c r="BU848" s="70">
        <v>59164243</v>
      </c>
      <c r="BV848" s="70">
        <v>2440522</v>
      </c>
      <c r="BW848" s="74">
        <v>7859507</v>
      </c>
      <c r="BX848" s="70">
        <v>69464272</v>
      </c>
    </row>
    <row r="849" spans="1:76" x14ac:dyDescent="0.3">
      <c r="A849" s="73" t="s">
        <v>10</v>
      </c>
      <c r="B849" s="2" t="s">
        <v>72</v>
      </c>
      <c r="C849" s="2" t="s">
        <v>56</v>
      </c>
      <c r="D849" s="2" t="s">
        <v>11</v>
      </c>
      <c r="E849" s="2" t="s">
        <v>15</v>
      </c>
      <c r="F849" s="17" t="str">
        <f>+Tabela1[[#This Row],[WK]]&amp;Tabela1[[#This Row],[PK]]&amp;Tabela1[[#This Row],[GK]]</f>
        <v>120902</v>
      </c>
      <c r="G849" s="2" t="s">
        <v>813</v>
      </c>
      <c r="H849" s="3">
        <v>345749497.77999997</v>
      </c>
      <c r="I849" s="4">
        <v>1.125</v>
      </c>
      <c r="J849" s="3">
        <v>388968185</v>
      </c>
      <c r="K849" s="4">
        <v>7.0000000000000007E-2</v>
      </c>
      <c r="L849" s="3">
        <v>27227773</v>
      </c>
      <c r="M849" s="3"/>
      <c r="N849" s="5"/>
      <c r="O849" s="3">
        <v>4068552.61</v>
      </c>
      <c r="P849" s="4">
        <v>1.125</v>
      </c>
      <c r="Q849" s="3">
        <v>4577121.6900000004</v>
      </c>
      <c r="R849" s="4">
        <v>1.6E-2</v>
      </c>
      <c r="S849" s="3">
        <v>73234</v>
      </c>
      <c r="T849" s="3"/>
      <c r="U849" s="5"/>
      <c r="V849" s="3">
        <v>18578790</v>
      </c>
      <c r="W849" s="5"/>
      <c r="X849" s="3">
        <v>46824129</v>
      </c>
      <c r="Y849" s="3">
        <v>15941830</v>
      </c>
      <c r="Z849" s="3">
        <v>748773</v>
      </c>
      <c r="AA849" s="3">
        <v>1759378</v>
      </c>
      <c r="AB849" s="3">
        <v>25935200</v>
      </c>
      <c r="AC849" s="3">
        <v>2438948</v>
      </c>
      <c r="AD849" s="3">
        <v>28245339</v>
      </c>
      <c r="AE849" s="3">
        <v>0</v>
      </c>
      <c r="AF849" s="3">
        <v>27227773</v>
      </c>
      <c r="AG849" s="3">
        <v>73234</v>
      </c>
      <c r="AH849" s="3">
        <v>28245339</v>
      </c>
      <c r="AI849" s="3">
        <v>18578790</v>
      </c>
      <c r="AJ849" s="3">
        <v>1223779</v>
      </c>
      <c r="AK849" s="3">
        <v>1223779</v>
      </c>
      <c r="AL849" s="3">
        <v>1449492</v>
      </c>
      <c r="AM849" s="3">
        <v>-225713</v>
      </c>
      <c r="AN849" s="3">
        <v>114722</v>
      </c>
      <c r="AO849" s="3">
        <v>0</v>
      </c>
      <c r="AP849" s="3">
        <v>-114722</v>
      </c>
      <c r="AQ849" s="3">
        <v>0</v>
      </c>
      <c r="AR849" s="3">
        <f>Tabela1[[#This Row],[Potrzeby finansowe 2027
w tym:]]+Tabela1[[#This Row],[Rozliczenie 2025 potrz. fin.]]</f>
        <v>46824129</v>
      </c>
      <c r="AS849" s="3">
        <v>0</v>
      </c>
      <c r="AT849" s="3">
        <v>0</v>
      </c>
      <c r="AU849" s="3"/>
      <c r="AV849" s="3"/>
      <c r="AW849" s="3"/>
      <c r="AX849" s="3"/>
      <c r="AY849" s="3"/>
      <c r="AZ849" s="3"/>
      <c r="BA849" s="3">
        <v>748773</v>
      </c>
      <c r="BB849" s="3">
        <v>0</v>
      </c>
      <c r="BC849" s="3">
        <v>0.37</v>
      </c>
      <c r="BD849" s="3">
        <v>7500.75</v>
      </c>
      <c r="BE849" s="3">
        <v>0</v>
      </c>
      <c r="BF849" s="3">
        <v>0</v>
      </c>
      <c r="BG849" s="3">
        <v>1076266</v>
      </c>
      <c r="BH849" s="3">
        <v>10113</v>
      </c>
      <c r="BI849" s="3">
        <v>683112</v>
      </c>
      <c r="BJ849" s="3">
        <v>10497275.9925</v>
      </c>
      <c r="BK849" s="3">
        <v>6480466.5099999998</v>
      </c>
      <c r="BL849" s="3">
        <v>3296615.47</v>
      </c>
      <c r="BM849" s="3">
        <v>9474006.9900000002</v>
      </c>
      <c r="BN849" s="53">
        <v>0.64623075273029107</v>
      </c>
      <c r="BO849" s="54">
        <v>3.7682679999999997E-4</v>
      </c>
      <c r="BP849" s="70">
        <v>9477</v>
      </c>
      <c r="BQ849" s="71"/>
      <c r="BR849" s="70"/>
      <c r="BS849" s="72"/>
      <c r="BT849" s="72"/>
      <c r="BU849" s="70">
        <v>27227773</v>
      </c>
      <c r="BV849" s="70">
        <v>73234</v>
      </c>
      <c r="BW849" s="74">
        <v>28245339</v>
      </c>
      <c r="BX849" s="70">
        <v>55546346</v>
      </c>
    </row>
    <row r="850" spans="1:76" x14ac:dyDescent="0.3">
      <c r="A850" s="73" t="s">
        <v>10</v>
      </c>
      <c r="B850" s="2" t="s">
        <v>72</v>
      </c>
      <c r="C850" s="2" t="s">
        <v>56</v>
      </c>
      <c r="D850" s="2" t="s">
        <v>16</v>
      </c>
      <c r="E850" s="2" t="s">
        <v>19</v>
      </c>
      <c r="F850" s="17" t="str">
        <f>+Tabela1[[#This Row],[WK]]&amp;Tabela1[[#This Row],[PK]]&amp;Tabela1[[#This Row],[GK]]</f>
        <v>120903</v>
      </c>
      <c r="G850" s="2" t="s">
        <v>814</v>
      </c>
      <c r="H850" s="3">
        <v>2369213741.7800002</v>
      </c>
      <c r="I850" s="4">
        <v>1.125</v>
      </c>
      <c r="J850" s="3">
        <v>2665365459.5</v>
      </c>
      <c r="K850" s="4">
        <v>7.0000000000000007E-2</v>
      </c>
      <c r="L850" s="3">
        <v>186575582</v>
      </c>
      <c r="M850" s="3"/>
      <c r="N850" s="5"/>
      <c r="O850" s="3">
        <v>538658134.16999996</v>
      </c>
      <c r="P850" s="4">
        <v>1.125</v>
      </c>
      <c r="Q850" s="3">
        <v>605990400.94000006</v>
      </c>
      <c r="R850" s="4">
        <v>1.6E-2</v>
      </c>
      <c r="S850" s="3">
        <v>9695846</v>
      </c>
      <c r="T850" s="3"/>
      <c r="U850" s="5"/>
      <c r="V850" s="3">
        <v>101538424</v>
      </c>
      <c r="W850" s="5"/>
      <c r="X850" s="3">
        <v>122508357</v>
      </c>
      <c r="Y850" s="3">
        <v>0</v>
      </c>
      <c r="Z850" s="3">
        <v>319</v>
      </c>
      <c r="AA850" s="3">
        <v>7760643</v>
      </c>
      <c r="AB850" s="3">
        <v>111123185</v>
      </c>
      <c r="AC850" s="3">
        <v>3624210</v>
      </c>
      <c r="AD850" s="3">
        <v>20969933</v>
      </c>
      <c r="AE850" s="3">
        <v>0</v>
      </c>
      <c r="AF850" s="3">
        <v>186575582</v>
      </c>
      <c r="AG850" s="3">
        <v>9695846</v>
      </c>
      <c r="AH850" s="3">
        <v>20969933</v>
      </c>
      <c r="AI850" s="3">
        <v>101538424</v>
      </c>
      <c r="AJ850" s="3">
        <v>6314964</v>
      </c>
      <c r="AK850" s="3">
        <v>6314964</v>
      </c>
      <c r="AL850" s="3">
        <v>8626298</v>
      </c>
      <c r="AM850" s="3">
        <v>-2311334</v>
      </c>
      <c r="AN850" s="3">
        <v>1744841</v>
      </c>
      <c r="AO850" s="3">
        <v>0</v>
      </c>
      <c r="AP850" s="3">
        <v>-1744841</v>
      </c>
      <c r="AQ850" s="3">
        <v>0</v>
      </c>
      <c r="AR850" s="3">
        <f>Tabela1[[#This Row],[Potrzeby finansowe 2027
w tym:]]+Tabela1[[#This Row],[Rozliczenie 2025 potrz. fin.]]</f>
        <v>122508357</v>
      </c>
      <c r="AS850" s="3">
        <v>0</v>
      </c>
      <c r="AT850" s="3">
        <v>0</v>
      </c>
      <c r="AU850" s="3"/>
      <c r="AV850" s="3"/>
      <c r="AW850" s="3"/>
      <c r="AX850" s="3"/>
      <c r="AY850" s="3"/>
      <c r="AZ850" s="3"/>
      <c r="BA850" s="3">
        <v>319</v>
      </c>
      <c r="BB850" s="3">
        <v>0</v>
      </c>
      <c r="BC850" s="3">
        <v>0.96</v>
      </c>
      <c r="BD850" s="3">
        <v>0</v>
      </c>
      <c r="BE850" s="3">
        <v>0</v>
      </c>
      <c r="BF850" s="3">
        <v>0</v>
      </c>
      <c r="BG850" s="3">
        <v>4834735</v>
      </c>
      <c r="BH850" s="3">
        <v>45429</v>
      </c>
      <c r="BI850" s="3">
        <v>2925908</v>
      </c>
      <c r="BJ850" s="3">
        <v>44961950.475000001</v>
      </c>
      <c r="BK850" s="3">
        <v>29330178.920000002</v>
      </c>
      <c r="BL850" s="3">
        <v>6375586.3899999997</v>
      </c>
      <c r="BM850" s="3">
        <v>49775913.439999998</v>
      </c>
      <c r="BN850" s="53">
        <v>1.0273280919205767</v>
      </c>
      <c r="BO850" s="54">
        <v>1.8316919E-3</v>
      </c>
      <c r="BP850" s="70">
        <v>46064</v>
      </c>
      <c r="BQ850" s="71"/>
      <c r="BR850" s="70"/>
      <c r="BS850" s="72"/>
      <c r="BT850" s="72"/>
      <c r="BU850" s="70">
        <v>186575582</v>
      </c>
      <c r="BV850" s="70">
        <v>9695846</v>
      </c>
      <c r="BW850" s="74">
        <v>20969933</v>
      </c>
      <c r="BX850" s="70">
        <v>217241361</v>
      </c>
    </row>
    <row r="851" spans="1:76" x14ac:dyDescent="0.3">
      <c r="A851" s="73" t="s">
        <v>10</v>
      </c>
      <c r="B851" s="2" t="s">
        <v>72</v>
      </c>
      <c r="C851" s="2" t="s">
        <v>56</v>
      </c>
      <c r="D851" s="2" t="s">
        <v>18</v>
      </c>
      <c r="E851" s="2" t="s">
        <v>15</v>
      </c>
      <c r="F851" s="17" t="str">
        <f>+Tabela1[[#This Row],[WK]]&amp;Tabela1[[#This Row],[PK]]&amp;Tabela1[[#This Row],[GK]]</f>
        <v>120904</v>
      </c>
      <c r="G851" s="2" t="s">
        <v>815</v>
      </c>
      <c r="H851" s="3">
        <v>438967485.41000003</v>
      </c>
      <c r="I851" s="4">
        <v>1.125</v>
      </c>
      <c r="J851" s="3">
        <v>493838421.08999997</v>
      </c>
      <c r="K851" s="4">
        <v>7.0000000000000007E-2</v>
      </c>
      <c r="L851" s="3">
        <v>34568689</v>
      </c>
      <c r="M851" s="3"/>
      <c r="N851" s="5"/>
      <c r="O851" s="3">
        <v>21810300.149999999</v>
      </c>
      <c r="P851" s="4">
        <v>1.125</v>
      </c>
      <c r="Q851" s="3">
        <v>24536587.670000002</v>
      </c>
      <c r="R851" s="4">
        <v>1.6E-2</v>
      </c>
      <c r="S851" s="3">
        <v>392585</v>
      </c>
      <c r="T851" s="3"/>
      <c r="U851" s="5"/>
      <c r="V851" s="3">
        <v>20226553</v>
      </c>
      <c r="W851" s="5"/>
      <c r="X851" s="3">
        <v>40440810</v>
      </c>
      <c r="Y851" s="3">
        <v>7768298</v>
      </c>
      <c r="Z851" s="3">
        <v>6482</v>
      </c>
      <c r="AA851" s="3">
        <v>2045954</v>
      </c>
      <c r="AB851" s="3">
        <v>26122897</v>
      </c>
      <c r="AC851" s="3">
        <v>4497179</v>
      </c>
      <c r="AD851" s="3">
        <v>20214257</v>
      </c>
      <c r="AE851" s="3">
        <v>0</v>
      </c>
      <c r="AF851" s="3">
        <v>34568689</v>
      </c>
      <c r="AG851" s="3">
        <v>392585</v>
      </c>
      <c r="AH851" s="3">
        <v>20214257</v>
      </c>
      <c r="AI851" s="3">
        <v>20226553</v>
      </c>
      <c r="AJ851" s="3">
        <v>1602332</v>
      </c>
      <c r="AK851" s="3">
        <v>1602332</v>
      </c>
      <c r="AL851" s="3">
        <v>1223844</v>
      </c>
      <c r="AM851" s="3">
        <v>378488</v>
      </c>
      <c r="AN851" s="3">
        <v>48838</v>
      </c>
      <c r="AO851" s="3">
        <v>0</v>
      </c>
      <c r="AP851" s="3">
        <v>-48838</v>
      </c>
      <c r="AQ851" s="3">
        <v>0</v>
      </c>
      <c r="AR851" s="3">
        <f>Tabela1[[#This Row],[Potrzeby finansowe 2027
w tym:]]+Tabela1[[#This Row],[Rozliczenie 2025 potrz. fin.]]</f>
        <v>40440810</v>
      </c>
      <c r="AS851" s="3">
        <v>0</v>
      </c>
      <c r="AT851" s="3">
        <v>0</v>
      </c>
      <c r="AU851" s="3"/>
      <c r="AV851" s="3"/>
      <c r="AW851" s="3"/>
      <c r="AX851" s="3"/>
      <c r="AY851" s="3"/>
      <c r="AZ851" s="3"/>
      <c r="BA851" s="3">
        <v>6482</v>
      </c>
      <c r="BB851" s="3">
        <v>0</v>
      </c>
      <c r="BC851" s="3">
        <v>0</v>
      </c>
      <c r="BD851" s="3">
        <v>0</v>
      </c>
      <c r="BE851" s="3">
        <v>129.88</v>
      </c>
      <c r="BF851" s="3">
        <v>0</v>
      </c>
      <c r="BG851" s="3">
        <v>1169600</v>
      </c>
      <c r="BH851" s="3">
        <v>10990</v>
      </c>
      <c r="BI851" s="3">
        <v>876354</v>
      </c>
      <c r="BJ851" s="3">
        <v>13466790.682500001</v>
      </c>
      <c r="BK851" s="3">
        <v>9132293.1400000006</v>
      </c>
      <c r="BL851" s="3">
        <v>2450157.4500000002</v>
      </c>
      <c r="BM851" s="3">
        <v>12437675.27</v>
      </c>
      <c r="BN851" s="53">
        <v>0.81825727689021954</v>
      </c>
      <c r="BO851" s="54">
        <v>3.96294E-4</v>
      </c>
      <c r="BP851" s="70">
        <v>9966</v>
      </c>
      <c r="BQ851" s="71"/>
      <c r="BR851" s="70"/>
      <c r="BS851" s="72"/>
      <c r="BT851" s="72"/>
      <c r="BU851" s="70">
        <v>34568689</v>
      </c>
      <c r="BV851" s="70">
        <v>392585</v>
      </c>
      <c r="BW851" s="74">
        <v>20214257</v>
      </c>
      <c r="BX851" s="70">
        <v>55175531</v>
      </c>
    </row>
    <row r="852" spans="1:76" x14ac:dyDescent="0.3">
      <c r="A852" s="73" t="s">
        <v>10</v>
      </c>
      <c r="B852" s="2" t="s">
        <v>72</v>
      </c>
      <c r="C852" s="2" t="s">
        <v>56</v>
      </c>
      <c r="D852" s="2" t="s">
        <v>21</v>
      </c>
      <c r="E852" s="2" t="s">
        <v>15</v>
      </c>
      <c r="F852" s="17" t="str">
        <f>+Tabela1[[#This Row],[WK]]&amp;Tabela1[[#This Row],[PK]]&amp;Tabela1[[#This Row],[GK]]</f>
        <v>120905</v>
      </c>
      <c r="G852" s="2" t="s">
        <v>816</v>
      </c>
      <c r="H852" s="3">
        <v>245502124.66999999</v>
      </c>
      <c r="I852" s="4">
        <v>1.125</v>
      </c>
      <c r="J852" s="3">
        <v>276189890.25</v>
      </c>
      <c r="K852" s="4">
        <v>7.0000000000000007E-2</v>
      </c>
      <c r="L852" s="3">
        <v>19333292</v>
      </c>
      <c r="M852" s="3"/>
      <c r="N852" s="5"/>
      <c r="O852" s="3">
        <v>10662184.970000001</v>
      </c>
      <c r="P852" s="4">
        <v>1.125</v>
      </c>
      <c r="Q852" s="3">
        <v>11994958.09</v>
      </c>
      <c r="R852" s="4">
        <v>1.6E-2</v>
      </c>
      <c r="S852" s="3">
        <v>191919</v>
      </c>
      <c r="T852" s="3"/>
      <c r="U852" s="5"/>
      <c r="V852" s="3">
        <v>11481653</v>
      </c>
      <c r="W852" s="5"/>
      <c r="X852" s="3">
        <v>43458989</v>
      </c>
      <c r="Y852" s="3">
        <v>12314009</v>
      </c>
      <c r="Z852" s="3">
        <v>6836</v>
      </c>
      <c r="AA852" s="3">
        <v>1244566</v>
      </c>
      <c r="AB852" s="3">
        <v>29893578</v>
      </c>
      <c r="AC852" s="3">
        <v>0</v>
      </c>
      <c r="AD852" s="3">
        <v>32638741</v>
      </c>
      <c r="AE852" s="3">
        <v>0</v>
      </c>
      <c r="AF852" s="3">
        <v>19333292</v>
      </c>
      <c r="AG852" s="3">
        <v>191919</v>
      </c>
      <c r="AH852" s="3">
        <v>32638741</v>
      </c>
      <c r="AI852" s="3">
        <v>11481653</v>
      </c>
      <c r="AJ852" s="3">
        <v>1842160</v>
      </c>
      <c r="AK852" s="3">
        <v>2503565</v>
      </c>
      <c r="AL852" s="3">
        <v>778779</v>
      </c>
      <c r="AM852" s="3">
        <v>1724786</v>
      </c>
      <c r="AN852" s="3">
        <v>661405</v>
      </c>
      <c r="AO852" s="3">
        <v>0</v>
      </c>
      <c r="AP852" s="3">
        <v>0</v>
      </c>
      <c r="AQ852" s="3">
        <v>661405</v>
      </c>
      <c r="AR852" s="3">
        <f>Tabela1[[#This Row],[Potrzeby finansowe 2027
w tym:]]+Tabela1[[#This Row],[Rozliczenie 2025 potrz. fin.]]</f>
        <v>44120394</v>
      </c>
      <c r="AS852" s="3">
        <v>0</v>
      </c>
      <c r="AT852" s="3">
        <v>0</v>
      </c>
      <c r="AU852" s="3"/>
      <c r="AV852" s="3"/>
      <c r="AW852" s="3"/>
      <c r="AX852" s="3"/>
      <c r="AY852" s="3"/>
      <c r="AZ852" s="3"/>
      <c r="BA852" s="3">
        <v>6836</v>
      </c>
      <c r="BB852" s="3">
        <v>0</v>
      </c>
      <c r="BC852" s="3">
        <v>0</v>
      </c>
      <c r="BD852" s="3">
        <v>0</v>
      </c>
      <c r="BE852" s="3">
        <v>136.99</v>
      </c>
      <c r="BF852" s="3">
        <v>0</v>
      </c>
      <c r="BG852" s="3">
        <v>687074</v>
      </c>
      <c r="BH852" s="3">
        <v>6456</v>
      </c>
      <c r="BI852" s="3">
        <v>557492</v>
      </c>
      <c r="BJ852" s="3">
        <v>8566885.4175000004</v>
      </c>
      <c r="BK852" s="3">
        <v>4478826.4000000004</v>
      </c>
      <c r="BL852" s="3">
        <v>2464109</v>
      </c>
      <c r="BM852" s="3">
        <v>11424018.07</v>
      </c>
      <c r="BN852" s="53">
        <v>0.64266062318718942</v>
      </c>
      <c r="BO852" s="54">
        <v>2.8782180000000001E-4</v>
      </c>
      <c r="BP852" s="70">
        <v>7238</v>
      </c>
      <c r="BQ852" s="71"/>
      <c r="BR852" s="70"/>
      <c r="BS852" s="72"/>
      <c r="BT852" s="72"/>
      <c r="BU852" s="70">
        <v>19333292</v>
      </c>
      <c r="BV852" s="70">
        <v>191919</v>
      </c>
      <c r="BW852" s="74">
        <v>32638741</v>
      </c>
      <c r="BX852" s="70">
        <v>52163952</v>
      </c>
    </row>
    <row r="853" spans="1:76" x14ac:dyDescent="0.3">
      <c r="A853" s="73" t="s">
        <v>10</v>
      </c>
      <c r="B853" s="2" t="s">
        <v>72</v>
      </c>
      <c r="C853" s="2" t="s">
        <v>56</v>
      </c>
      <c r="D853" s="2" t="s">
        <v>23</v>
      </c>
      <c r="E853" s="2" t="s">
        <v>15</v>
      </c>
      <c r="F853" s="17" t="str">
        <f>+Tabela1[[#This Row],[WK]]&amp;Tabela1[[#This Row],[PK]]&amp;Tabela1[[#This Row],[GK]]</f>
        <v>120906</v>
      </c>
      <c r="G853" s="2" t="s">
        <v>817</v>
      </c>
      <c r="H853" s="3">
        <v>477758131.69</v>
      </c>
      <c r="I853" s="4">
        <v>1.125</v>
      </c>
      <c r="J853" s="3">
        <v>537477898.14999998</v>
      </c>
      <c r="K853" s="4">
        <v>7.0000000000000007E-2</v>
      </c>
      <c r="L853" s="3">
        <v>37623453</v>
      </c>
      <c r="M853" s="3"/>
      <c r="N853" s="5"/>
      <c r="O853" s="3">
        <v>18844588.550000001</v>
      </c>
      <c r="P853" s="4">
        <v>1.125</v>
      </c>
      <c r="Q853" s="3">
        <v>21200162.120000001</v>
      </c>
      <c r="R853" s="4">
        <v>1.6E-2</v>
      </c>
      <c r="S853" s="3">
        <v>339203</v>
      </c>
      <c r="T853" s="3"/>
      <c r="U853" s="5"/>
      <c r="V853" s="3">
        <v>17765420</v>
      </c>
      <c r="W853" s="5"/>
      <c r="X853" s="3">
        <v>31539760</v>
      </c>
      <c r="Y853" s="3">
        <v>2581231</v>
      </c>
      <c r="Z853" s="3">
        <v>0</v>
      </c>
      <c r="AA853" s="3">
        <v>1430238</v>
      </c>
      <c r="AB853" s="3">
        <v>25908550</v>
      </c>
      <c r="AC853" s="3">
        <v>1619741</v>
      </c>
      <c r="AD853" s="3">
        <v>13774340</v>
      </c>
      <c r="AE853" s="3">
        <v>0</v>
      </c>
      <c r="AF853" s="3">
        <v>37623453</v>
      </c>
      <c r="AG853" s="3">
        <v>339203</v>
      </c>
      <c r="AH853" s="3">
        <v>13774340</v>
      </c>
      <c r="AI853" s="3">
        <v>17765420</v>
      </c>
      <c r="AJ853" s="3">
        <v>1393195</v>
      </c>
      <c r="AK853" s="3">
        <v>1393195</v>
      </c>
      <c r="AL853" s="3">
        <v>1108607</v>
      </c>
      <c r="AM853" s="3">
        <v>284588</v>
      </c>
      <c r="AN853" s="3">
        <v>1090504</v>
      </c>
      <c r="AO853" s="3">
        <v>0</v>
      </c>
      <c r="AP853" s="3">
        <v>-1090504</v>
      </c>
      <c r="AQ853" s="3">
        <v>0</v>
      </c>
      <c r="AR853" s="3">
        <f>Tabela1[[#This Row],[Potrzeby finansowe 2027
w tym:]]+Tabela1[[#This Row],[Rozliczenie 2025 potrz. fin.]]</f>
        <v>31539760</v>
      </c>
      <c r="AS853" s="3">
        <v>0</v>
      </c>
      <c r="AT853" s="3">
        <v>0</v>
      </c>
      <c r="AU853" s="3"/>
      <c r="AV853" s="3"/>
      <c r="AW853" s="3"/>
      <c r="AX853" s="3"/>
      <c r="AY853" s="3"/>
      <c r="AZ853" s="3"/>
      <c r="BA853" s="3">
        <v>0</v>
      </c>
      <c r="BB853" s="3">
        <v>0</v>
      </c>
      <c r="BC853" s="3">
        <v>0</v>
      </c>
      <c r="BD853" s="3">
        <v>0</v>
      </c>
      <c r="BE853" s="3">
        <v>0</v>
      </c>
      <c r="BF853" s="3">
        <v>0</v>
      </c>
      <c r="BG853" s="3">
        <v>1043381</v>
      </c>
      <c r="BH853" s="3">
        <v>9804</v>
      </c>
      <c r="BI853" s="3">
        <v>386857</v>
      </c>
      <c r="BJ853" s="3">
        <v>5944768.6899999995</v>
      </c>
      <c r="BK853" s="3">
        <v>3360225.0299999993</v>
      </c>
      <c r="BL853" s="3">
        <v>474444.49</v>
      </c>
      <c r="BM853" s="3">
        <v>9389285.6600000001</v>
      </c>
      <c r="BN853" s="53">
        <v>0.93472482583027894</v>
      </c>
      <c r="BO853" s="54">
        <v>3.6661380000000001E-4</v>
      </c>
      <c r="BP853" s="70">
        <v>9220</v>
      </c>
      <c r="BQ853" s="71"/>
      <c r="BR853" s="70"/>
      <c r="BS853" s="72"/>
      <c r="BT853" s="72"/>
      <c r="BU853" s="70">
        <v>37623453</v>
      </c>
      <c r="BV853" s="70">
        <v>339203</v>
      </c>
      <c r="BW853" s="74">
        <v>13774340</v>
      </c>
      <c r="BX853" s="70">
        <v>51736996</v>
      </c>
    </row>
    <row r="854" spans="1:76" x14ac:dyDescent="0.3">
      <c r="A854" s="73" t="s">
        <v>10</v>
      </c>
      <c r="B854" s="2" t="s">
        <v>72</v>
      </c>
      <c r="C854" s="2" t="s">
        <v>56</v>
      </c>
      <c r="D854" s="2" t="s">
        <v>30</v>
      </c>
      <c r="E854" s="2" t="s">
        <v>19</v>
      </c>
      <c r="F854" s="17" t="str">
        <f>+Tabela1[[#This Row],[WK]]&amp;Tabela1[[#This Row],[PK]]&amp;Tabela1[[#This Row],[GK]]</f>
        <v>120907</v>
      </c>
      <c r="G854" s="2" t="s">
        <v>818</v>
      </c>
      <c r="H854" s="3">
        <v>694658406.33000004</v>
      </c>
      <c r="I854" s="4">
        <v>1.125</v>
      </c>
      <c r="J854" s="3">
        <v>781490707.12</v>
      </c>
      <c r="K854" s="4">
        <v>7.0000000000000007E-2</v>
      </c>
      <c r="L854" s="3">
        <v>54704349</v>
      </c>
      <c r="M854" s="3"/>
      <c r="N854" s="5"/>
      <c r="O854" s="3">
        <v>28004093.000000004</v>
      </c>
      <c r="P854" s="4">
        <v>1.125</v>
      </c>
      <c r="Q854" s="3">
        <v>31504604.629999999</v>
      </c>
      <c r="R854" s="4">
        <v>1.6E-2</v>
      </c>
      <c r="S854" s="3">
        <v>504074</v>
      </c>
      <c r="T854" s="3"/>
      <c r="U854" s="5"/>
      <c r="V854" s="3">
        <v>34231890</v>
      </c>
      <c r="W854" s="5"/>
      <c r="X854" s="3">
        <v>49222644</v>
      </c>
      <c r="Y854" s="3">
        <v>9470154</v>
      </c>
      <c r="Z854" s="3">
        <v>93652</v>
      </c>
      <c r="AA854" s="3">
        <v>2289034</v>
      </c>
      <c r="AB854" s="3">
        <v>31898268</v>
      </c>
      <c r="AC854" s="3">
        <v>5471536</v>
      </c>
      <c r="AD854" s="3">
        <v>14990754</v>
      </c>
      <c r="AE854" s="3">
        <v>0</v>
      </c>
      <c r="AF854" s="3">
        <v>54704349</v>
      </c>
      <c r="AG854" s="3">
        <v>504074</v>
      </c>
      <c r="AH854" s="3">
        <v>14990754</v>
      </c>
      <c r="AI854" s="3">
        <v>34231890</v>
      </c>
      <c r="AJ854" s="3">
        <v>1377566</v>
      </c>
      <c r="AK854" s="3">
        <v>1377566</v>
      </c>
      <c r="AL854" s="3">
        <v>2846252</v>
      </c>
      <c r="AM854" s="3">
        <v>-1468686</v>
      </c>
      <c r="AN854" s="3">
        <v>767957</v>
      </c>
      <c r="AO854" s="3">
        <v>0</v>
      </c>
      <c r="AP854" s="3">
        <v>-767957</v>
      </c>
      <c r="AQ854" s="3">
        <v>0</v>
      </c>
      <c r="AR854" s="3">
        <f>Tabela1[[#This Row],[Potrzeby finansowe 2027
w tym:]]+Tabela1[[#This Row],[Rozliczenie 2025 potrz. fin.]]</f>
        <v>49222644</v>
      </c>
      <c r="AS854" s="3">
        <v>0</v>
      </c>
      <c r="AT854" s="3">
        <v>0</v>
      </c>
      <c r="AU854" s="3"/>
      <c r="AV854" s="3"/>
      <c r="AW854" s="3"/>
      <c r="AX854" s="3"/>
      <c r="AY854" s="3"/>
      <c r="AZ854" s="3"/>
      <c r="BA854" s="3">
        <v>93652</v>
      </c>
      <c r="BB854" s="3">
        <v>0</v>
      </c>
      <c r="BC854" s="3">
        <v>281.49</v>
      </c>
      <c r="BD854" s="3">
        <v>0</v>
      </c>
      <c r="BE854" s="3">
        <v>0</v>
      </c>
      <c r="BF854" s="3">
        <v>0</v>
      </c>
      <c r="BG854" s="3">
        <v>1625520</v>
      </c>
      <c r="BH854" s="3">
        <v>15274</v>
      </c>
      <c r="BI854" s="3">
        <v>663514</v>
      </c>
      <c r="BJ854" s="3">
        <v>10196105.6</v>
      </c>
      <c r="BK854" s="3">
        <v>6520398.6999999993</v>
      </c>
      <c r="BL854" s="3">
        <v>2365740.19</v>
      </c>
      <c r="BM854" s="3">
        <v>9971347.2200000007</v>
      </c>
      <c r="BN854" s="53">
        <v>0.85086781753914742</v>
      </c>
      <c r="BO854" s="54">
        <v>5.8874120000000001E-4</v>
      </c>
      <c r="BP854" s="70">
        <v>14806</v>
      </c>
      <c r="BQ854" s="71"/>
      <c r="BR854" s="70"/>
      <c r="BS854" s="72"/>
      <c r="BT854" s="72"/>
      <c r="BU854" s="70">
        <v>54704349</v>
      </c>
      <c r="BV854" s="70">
        <v>504074</v>
      </c>
      <c r="BW854" s="74">
        <v>14990754</v>
      </c>
      <c r="BX854" s="70">
        <v>70199177</v>
      </c>
    </row>
    <row r="855" spans="1:76" x14ac:dyDescent="0.3">
      <c r="A855" s="73" t="s">
        <v>10</v>
      </c>
      <c r="B855" s="2" t="s">
        <v>72</v>
      </c>
      <c r="C855" s="2" t="s">
        <v>56</v>
      </c>
      <c r="D855" s="2" t="s">
        <v>54</v>
      </c>
      <c r="E855" s="2" t="s">
        <v>15</v>
      </c>
      <c r="F855" s="17" t="str">
        <f>+Tabela1[[#This Row],[WK]]&amp;Tabela1[[#This Row],[PK]]&amp;Tabela1[[#This Row],[GK]]</f>
        <v>120908</v>
      </c>
      <c r="G855" s="2" t="s">
        <v>819</v>
      </c>
      <c r="H855" s="3">
        <v>287943406.51999998</v>
      </c>
      <c r="I855" s="4">
        <v>1.125</v>
      </c>
      <c r="J855" s="3">
        <v>323936332.33999997</v>
      </c>
      <c r="K855" s="4">
        <v>7.0000000000000007E-2</v>
      </c>
      <c r="L855" s="3">
        <v>22675543</v>
      </c>
      <c r="M855" s="3"/>
      <c r="N855" s="5"/>
      <c r="O855" s="3">
        <v>7738211.9199999999</v>
      </c>
      <c r="P855" s="4">
        <v>1.125</v>
      </c>
      <c r="Q855" s="3">
        <v>8705488.4100000001</v>
      </c>
      <c r="R855" s="4">
        <v>1.6E-2</v>
      </c>
      <c r="S855" s="3">
        <v>139288</v>
      </c>
      <c r="T855" s="3"/>
      <c r="U855" s="5"/>
      <c r="V855" s="3">
        <v>15237850</v>
      </c>
      <c r="W855" s="5"/>
      <c r="X855" s="3">
        <v>39252353</v>
      </c>
      <c r="Y855" s="3">
        <v>12812563</v>
      </c>
      <c r="Z855" s="3">
        <v>40</v>
      </c>
      <c r="AA855" s="3">
        <v>1553293</v>
      </c>
      <c r="AB855" s="3">
        <v>21940639</v>
      </c>
      <c r="AC855" s="3">
        <v>2945818</v>
      </c>
      <c r="AD855" s="3">
        <v>24014504</v>
      </c>
      <c r="AE855" s="3">
        <v>0</v>
      </c>
      <c r="AF855" s="3">
        <v>22675543</v>
      </c>
      <c r="AG855" s="3">
        <v>139288</v>
      </c>
      <c r="AH855" s="3">
        <v>24014504</v>
      </c>
      <c r="AI855" s="3">
        <v>15237850</v>
      </c>
      <c r="AJ855" s="3">
        <v>1714862</v>
      </c>
      <c r="AK855" s="3">
        <v>1714862</v>
      </c>
      <c r="AL855" s="3">
        <v>834785</v>
      </c>
      <c r="AM855" s="3">
        <v>880077</v>
      </c>
      <c r="AN855" s="3">
        <v>-526169</v>
      </c>
      <c r="AO855" s="3">
        <v>0</v>
      </c>
      <c r="AP855" s="3">
        <v>526169</v>
      </c>
      <c r="AQ855" s="3">
        <v>0</v>
      </c>
      <c r="AR855" s="3">
        <f>Tabela1[[#This Row],[Potrzeby finansowe 2027
w tym:]]+Tabela1[[#This Row],[Rozliczenie 2025 potrz. fin.]]</f>
        <v>39252353</v>
      </c>
      <c r="AS855" s="3">
        <v>0</v>
      </c>
      <c r="AT855" s="3">
        <v>0</v>
      </c>
      <c r="AU855" s="3"/>
      <c r="AV855" s="3"/>
      <c r="AW855" s="3"/>
      <c r="AX855" s="3"/>
      <c r="AY855" s="3"/>
      <c r="AZ855" s="3"/>
      <c r="BA855" s="3">
        <v>40</v>
      </c>
      <c r="BB855" s="3">
        <v>0</v>
      </c>
      <c r="BC855" s="3">
        <v>0</v>
      </c>
      <c r="BD855" s="3">
        <v>0.4</v>
      </c>
      <c r="BE855" s="3">
        <v>0</v>
      </c>
      <c r="BF855" s="3">
        <v>0</v>
      </c>
      <c r="BG855" s="3">
        <v>934084</v>
      </c>
      <c r="BH855" s="3">
        <v>8777</v>
      </c>
      <c r="BI855" s="3">
        <v>619209</v>
      </c>
      <c r="BJ855" s="3">
        <v>9515289.1624999996</v>
      </c>
      <c r="BK855" s="3">
        <v>8213352.1900000004</v>
      </c>
      <c r="BL855" s="3">
        <v>809440.3</v>
      </c>
      <c r="BM855" s="3">
        <v>3588867.29</v>
      </c>
      <c r="BN855" s="53">
        <v>0.66144950243884248</v>
      </c>
      <c r="BO855" s="54">
        <v>3.1830239999999999E-4</v>
      </c>
      <c r="BP855" s="70">
        <v>8005</v>
      </c>
      <c r="BQ855" s="71"/>
      <c r="BR855" s="70"/>
      <c r="BS855" s="72"/>
      <c r="BT855" s="72"/>
      <c r="BU855" s="70">
        <v>22675543</v>
      </c>
      <c r="BV855" s="70">
        <v>139288</v>
      </c>
      <c r="BW855" s="74">
        <v>24014504</v>
      </c>
      <c r="BX855" s="70">
        <v>46829335</v>
      </c>
    </row>
    <row r="856" spans="1:76" x14ac:dyDescent="0.3">
      <c r="A856" s="73" t="s">
        <v>10</v>
      </c>
      <c r="B856" s="2" t="s">
        <v>72</v>
      </c>
      <c r="C856" s="2" t="s">
        <v>56</v>
      </c>
      <c r="D856" s="2" t="s">
        <v>56</v>
      </c>
      <c r="E856" s="2" t="s">
        <v>15</v>
      </c>
      <c r="F856" s="17" t="str">
        <f>+Tabela1[[#This Row],[WK]]&amp;Tabela1[[#This Row],[PK]]&amp;Tabela1[[#This Row],[GK]]</f>
        <v>120909</v>
      </c>
      <c r="G856" s="2" t="s">
        <v>820</v>
      </c>
      <c r="H856" s="3">
        <v>281583156.77999997</v>
      </c>
      <c r="I856" s="4">
        <v>1.125</v>
      </c>
      <c r="J856" s="3">
        <v>316781051.38</v>
      </c>
      <c r="K856" s="4">
        <v>7.0000000000000007E-2</v>
      </c>
      <c r="L856" s="3">
        <v>22174674</v>
      </c>
      <c r="M856" s="3"/>
      <c r="N856" s="5"/>
      <c r="O856" s="3">
        <v>19041097.650000002</v>
      </c>
      <c r="P856" s="4">
        <v>1.125</v>
      </c>
      <c r="Q856" s="3">
        <v>21421234.859999999</v>
      </c>
      <c r="R856" s="4">
        <v>1.6E-2</v>
      </c>
      <c r="S856" s="3">
        <v>342740</v>
      </c>
      <c r="T856" s="3"/>
      <c r="U856" s="5"/>
      <c r="V856" s="3">
        <v>13927361</v>
      </c>
      <c r="W856" s="5"/>
      <c r="X856" s="3">
        <v>37125575</v>
      </c>
      <c r="Y856" s="3">
        <v>13008807</v>
      </c>
      <c r="Z856" s="3">
        <v>30931</v>
      </c>
      <c r="AA856" s="3">
        <v>1379677</v>
      </c>
      <c r="AB856" s="3">
        <v>22706160</v>
      </c>
      <c r="AC856" s="3">
        <v>0</v>
      </c>
      <c r="AD856" s="3">
        <v>22791028</v>
      </c>
      <c r="AE856" s="3">
        <v>0</v>
      </c>
      <c r="AF856" s="3">
        <v>22174674</v>
      </c>
      <c r="AG856" s="3">
        <v>342740</v>
      </c>
      <c r="AH856" s="3">
        <v>22791028</v>
      </c>
      <c r="AI856" s="3">
        <v>13927361</v>
      </c>
      <c r="AJ856" s="3">
        <v>1008697</v>
      </c>
      <c r="AK856" s="3">
        <v>601510</v>
      </c>
      <c r="AL856" s="3">
        <v>817257</v>
      </c>
      <c r="AM856" s="3">
        <v>-215747</v>
      </c>
      <c r="AN856" s="3">
        <v>-407187</v>
      </c>
      <c r="AO856" s="3">
        <v>0</v>
      </c>
      <c r="AP856" s="3">
        <v>0</v>
      </c>
      <c r="AQ856" s="3">
        <v>-407187</v>
      </c>
      <c r="AR856" s="3">
        <f>Tabela1[[#This Row],[Potrzeby finansowe 2027
w tym:]]+Tabela1[[#This Row],[Rozliczenie 2025 potrz. fin.]]</f>
        <v>36718388</v>
      </c>
      <c r="AS856" s="3">
        <v>0</v>
      </c>
      <c r="AT856" s="3">
        <v>0</v>
      </c>
      <c r="AU856" s="3"/>
      <c r="AV856" s="3"/>
      <c r="AW856" s="3"/>
      <c r="AX856" s="3"/>
      <c r="AY856" s="3"/>
      <c r="AZ856" s="3"/>
      <c r="BA856" s="3">
        <v>30931</v>
      </c>
      <c r="BB856" s="3">
        <v>0</v>
      </c>
      <c r="BC856" s="3">
        <v>0</v>
      </c>
      <c r="BD856" s="3">
        <v>0</v>
      </c>
      <c r="BE856" s="3">
        <v>619.79999999999995</v>
      </c>
      <c r="BF856" s="3">
        <v>0</v>
      </c>
      <c r="BG856" s="3">
        <v>804141</v>
      </c>
      <c r="BH856" s="3">
        <v>7556</v>
      </c>
      <c r="BI856" s="3">
        <v>575536</v>
      </c>
      <c r="BJ856" s="3">
        <v>8844171.1024999991</v>
      </c>
      <c r="BK856" s="3">
        <v>5464890.3300000001</v>
      </c>
      <c r="BL856" s="3">
        <v>1285115.92</v>
      </c>
      <c r="BM856" s="3">
        <v>10946891.25</v>
      </c>
      <c r="BN856" s="53">
        <v>0.64511532040700226</v>
      </c>
      <c r="BO856" s="54">
        <v>3.0640920000000001E-4</v>
      </c>
      <c r="BP856" s="70">
        <v>7706</v>
      </c>
      <c r="BQ856" s="71"/>
      <c r="BR856" s="70"/>
      <c r="BS856" s="72"/>
      <c r="BT856" s="72"/>
      <c r="BU856" s="70">
        <v>22174674</v>
      </c>
      <c r="BV856" s="70">
        <v>342740</v>
      </c>
      <c r="BW856" s="74">
        <v>22791028</v>
      </c>
      <c r="BX856" s="70">
        <v>45308442</v>
      </c>
    </row>
    <row r="857" spans="1:76" x14ac:dyDescent="0.3">
      <c r="A857" s="73" t="s">
        <v>10</v>
      </c>
      <c r="B857" s="2" t="s">
        <v>72</v>
      </c>
      <c r="C857" s="2" t="s">
        <v>69</v>
      </c>
      <c r="D857" s="2" t="s">
        <v>12</v>
      </c>
      <c r="E857" s="2" t="s">
        <v>13</v>
      </c>
      <c r="F857" s="17" t="str">
        <f>+Tabela1[[#This Row],[WK]]&amp;Tabela1[[#This Row],[PK]]&amp;Tabela1[[#This Row],[GK]]</f>
        <v>121001</v>
      </c>
      <c r="G857" s="2" t="s">
        <v>821</v>
      </c>
      <c r="H857" s="3">
        <v>240393780.61000001</v>
      </c>
      <c r="I857" s="4">
        <v>1.125</v>
      </c>
      <c r="J857" s="3">
        <v>270443003.19</v>
      </c>
      <c r="K857" s="4">
        <v>7.0000000000000007E-2</v>
      </c>
      <c r="L857" s="3">
        <v>18931010</v>
      </c>
      <c r="M857" s="3"/>
      <c r="N857" s="5"/>
      <c r="O857" s="3">
        <v>49303743.759999998</v>
      </c>
      <c r="P857" s="4">
        <v>1.125</v>
      </c>
      <c r="Q857" s="3">
        <v>55466711.729999997</v>
      </c>
      <c r="R857" s="4">
        <v>1.6E-2</v>
      </c>
      <c r="S857" s="3">
        <v>887467</v>
      </c>
      <c r="T857" s="3"/>
      <c r="U857" s="5"/>
      <c r="V857" s="3">
        <v>13711820</v>
      </c>
      <c r="W857" s="5"/>
      <c r="X857" s="3">
        <v>26046681</v>
      </c>
      <c r="Y857" s="3">
        <v>10297230</v>
      </c>
      <c r="Z857" s="3">
        <v>172</v>
      </c>
      <c r="AA857" s="3">
        <v>989171</v>
      </c>
      <c r="AB857" s="3">
        <v>14760108</v>
      </c>
      <c r="AC857" s="3">
        <v>0</v>
      </c>
      <c r="AD857" s="3">
        <v>11879602</v>
      </c>
      <c r="AE857" s="3">
        <v>0</v>
      </c>
      <c r="AF857" s="3">
        <v>18931010</v>
      </c>
      <c r="AG857" s="3">
        <v>887467</v>
      </c>
      <c r="AH857" s="3">
        <v>11879602</v>
      </c>
      <c r="AI857" s="3">
        <v>13711820</v>
      </c>
      <c r="AJ857" s="3">
        <v>-994764</v>
      </c>
      <c r="AK857" s="3">
        <v>-1450023</v>
      </c>
      <c r="AL857" s="3">
        <v>851770</v>
      </c>
      <c r="AM857" s="3">
        <v>-2301793</v>
      </c>
      <c r="AN857" s="3">
        <v>-455259</v>
      </c>
      <c r="AO857" s="3">
        <v>0</v>
      </c>
      <c r="AP857" s="3">
        <v>0</v>
      </c>
      <c r="AQ857" s="3">
        <v>-455259</v>
      </c>
      <c r="AR857" s="3">
        <f>Tabela1[[#This Row],[Potrzeby finansowe 2027
w tym:]]+Tabela1[[#This Row],[Rozliczenie 2025 potrz. fin.]]</f>
        <v>25591422</v>
      </c>
      <c r="AS857" s="3">
        <v>0</v>
      </c>
      <c r="AT857" s="3">
        <v>0</v>
      </c>
      <c r="AU857" s="3"/>
      <c r="AV857" s="3"/>
      <c r="AW857" s="3"/>
      <c r="AX857" s="3"/>
      <c r="AY857" s="3"/>
      <c r="AZ857" s="3"/>
      <c r="BA857" s="3">
        <v>172</v>
      </c>
      <c r="BB857" s="3">
        <v>0</v>
      </c>
      <c r="BC857" s="3">
        <v>0</v>
      </c>
      <c r="BD857" s="3">
        <v>0.28999999999999998</v>
      </c>
      <c r="BE857" s="3">
        <v>2.86</v>
      </c>
      <c r="BF857" s="3">
        <v>0</v>
      </c>
      <c r="BG857" s="3">
        <v>623325</v>
      </c>
      <c r="BH857" s="3">
        <v>5857</v>
      </c>
      <c r="BI857" s="3">
        <v>365846</v>
      </c>
      <c r="BJ857" s="3">
        <v>5621894.5349999992</v>
      </c>
      <c r="BK857" s="3">
        <v>3229163.3199999994</v>
      </c>
      <c r="BL857" s="3">
        <v>721470.82</v>
      </c>
      <c r="BM857" s="3">
        <v>8127983.2199999997</v>
      </c>
      <c r="BN857" s="53">
        <v>0.66902623504285463</v>
      </c>
      <c r="BO857" s="54">
        <v>2.6249509999999999E-4</v>
      </c>
      <c r="BP857" s="70">
        <v>6601</v>
      </c>
      <c r="BQ857" s="71"/>
      <c r="BR857" s="70"/>
      <c r="BS857" s="72"/>
      <c r="BT857" s="72"/>
      <c r="BU857" s="70">
        <v>18931010</v>
      </c>
      <c r="BV857" s="70">
        <v>887467</v>
      </c>
      <c r="BW857" s="74">
        <v>11879602</v>
      </c>
      <c r="BX857" s="70">
        <v>31698079</v>
      </c>
    </row>
    <row r="858" spans="1:76" x14ac:dyDescent="0.3">
      <c r="A858" s="73" t="s">
        <v>10</v>
      </c>
      <c r="B858" s="2" t="s">
        <v>72</v>
      </c>
      <c r="C858" s="2" t="s">
        <v>69</v>
      </c>
      <c r="D858" s="2" t="s">
        <v>11</v>
      </c>
      <c r="E858" s="2" t="s">
        <v>15</v>
      </c>
      <c r="F858" s="17" t="str">
        <f>+Tabela1[[#This Row],[WK]]&amp;Tabela1[[#This Row],[PK]]&amp;Tabela1[[#This Row],[GK]]</f>
        <v>121002</v>
      </c>
      <c r="G858" s="2" t="s">
        <v>822</v>
      </c>
      <c r="H858" s="3">
        <v>1377189199.54</v>
      </c>
      <c r="I858" s="4">
        <v>1.125</v>
      </c>
      <c r="J858" s="3">
        <v>1549337849.48</v>
      </c>
      <c r="K858" s="4">
        <v>7.0000000000000007E-2</v>
      </c>
      <c r="L858" s="3">
        <v>108453649</v>
      </c>
      <c r="M858" s="3"/>
      <c r="N858" s="5"/>
      <c r="O858" s="3">
        <v>81018523.110000014</v>
      </c>
      <c r="P858" s="4">
        <v>1.125</v>
      </c>
      <c r="Q858" s="3">
        <v>91145838.5</v>
      </c>
      <c r="R858" s="4">
        <v>1.6E-2</v>
      </c>
      <c r="S858" s="3">
        <v>1458333</v>
      </c>
      <c r="T858" s="3"/>
      <c r="U858" s="5"/>
      <c r="V858" s="3">
        <v>58990103</v>
      </c>
      <c r="W858" s="5"/>
      <c r="X858" s="3">
        <v>110819415</v>
      </c>
      <c r="Y858" s="3">
        <v>12444105</v>
      </c>
      <c r="Z858" s="3">
        <v>236898</v>
      </c>
      <c r="AA858" s="3">
        <v>5290336</v>
      </c>
      <c r="AB858" s="3">
        <v>89365829</v>
      </c>
      <c r="AC858" s="3">
        <v>3482247</v>
      </c>
      <c r="AD858" s="3">
        <v>51829313</v>
      </c>
      <c r="AE858" s="3">
        <v>0</v>
      </c>
      <c r="AF858" s="3">
        <v>108453649</v>
      </c>
      <c r="AG858" s="3">
        <v>1458333</v>
      </c>
      <c r="AH858" s="3">
        <v>51829313</v>
      </c>
      <c r="AI858" s="3">
        <v>58990103</v>
      </c>
      <c r="AJ858" s="3">
        <v>9004336</v>
      </c>
      <c r="AK858" s="3">
        <v>9004336</v>
      </c>
      <c r="AL858" s="3">
        <v>3337340</v>
      </c>
      <c r="AM858" s="3">
        <v>5666996</v>
      </c>
      <c r="AN858" s="3">
        <v>-1138998</v>
      </c>
      <c r="AO858" s="3">
        <v>0</v>
      </c>
      <c r="AP858" s="3">
        <v>1138998</v>
      </c>
      <c r="AQ858" s="3">
        <v>0</v>
      </c>
      <c r="AR858" s="3">
        <f>Tabela1[[#This Row],[Potrzeby finansowe 2027
w tym:]]+Tabela1[[#This Row],[Rozliczenie 2025 potrz. fin.]]</f>
        <v>110819415</v>
      </c>
      <c r="AS858" s="3">
        <v>0</v>
      </c>
      <c r="AT858" s="3">
        <v>0</v>
      </c>
      <c r="AU858" s="3"/>
      <c r="AV858" s="3"/>
      <c r="AW858" s="3"/>
      <c r="AX858" s="3"/>
      <c r="AY858" s="3"/>
      <c r="AZ858" s="3"/>
      <c r="BA858" s="3">
        <v>236898</v>
      </c>
      <c r="BB858" s="3">
        <v>0</v>
      </c>
      <c r="BC858" s="3">
        <v>0.01</v>
      </c>
      <c r="BD858" s="3">
        <v>2373.46</v>
      </c>
      <c r="BE858" s="3">
        <v>0</v>
      </c>
      <c r="BF858" s="3">
        <v>0</v>
      </c>
      <c r="BG858" s="3">
        <v>3179524</v>
      </c>
      <c r="BH858" s="3">
        <v>29876</v>
      </c>
      <c r="BI858" s="3">
        <v>2110812</v>
      </c>
      <c r="BJ858" s="3">
        <v>32436515.022499997</v>
      </c>
      <c r="BK858" s="3">
        <v>28722786.799999997</v>
      </c>
      <c r="BL858" s="3">
        <v>2772735.32</v>
      </c>
      <c r="BM858" s="3">
        <v>9309442.25</v>
      </c>
      <c r="BN858" s="53">
        <v>0.90229148596849562</v>
      </c>
      <c r="BO858" s="54">
        <v>1.1807794E-3</v>
      </c>
      <c r="BP858" s="70">
        <v>29695</v>
      </c>
      <c r="BQ858" s="71"/>
      <c r="BR858" s="70"/>
      <c r="BS858" s="72"/>
      <c r="BT858" s="72"/>
      <c r="BU858" s="70">
        <v>108453649</v>
      </c>
      <c r="BV858" s="70">
        <v>1458333</v>
      </c>
      <c r="BW858" s="74">
        <v>51829313</v>
      </c>
      <c r="BX858" s="70">
        <v>161741295</v>
      </c>
    </row>
    <row r="859" spans="1:76" x14ac:dyDescent="0.3">
      <c r="A859" s="73" t="s">
        <v>10</v>
      </c>
      <c r="B859" s="2" t="s">
        <v>72</v>
      </c>
      <c r="C859" s="2" t="s">
        <v>69</v>
      </c>
      <c r="D859" s="2" t="s">
        <v>16</v>
      </c>
      <c r="E859" s="2" t="s">
        <v>15</v>
      </c>
      <c r="F859" s="17" t="str">
        <f>+Tabela1[[#This Row],[WK]]&amp;Tabela1[[#This Row],[PK]]&amp;Tabela1[[#This Row],[GK]]</f>
        <v>121003</v>
      </c>
      <c r="G859" s="2" t="s">
        <v>823</v>
      </c>
      <c r="H859" s="3">
        <v>322418023.69</v>
      </c>
      <c r="I859" s="4">
        <v>1.125</v>
      </c>
      <c r="J859" s="3">
        <v>362720276.64999998</v>
      </c>
      <c r="K859" s="4">
        <v>7.0000000000000007E-2</v>
      </c>
      <c r="L859" s="3">
        <v>25390419</v>
      </c>
      <c r="M859" s="3"/>
      <c r="N859" s="5"/>
      <c r="O859" s="3">
        <v>14931583.279999999</v>
      </c>
      <c r="P859" s="4">
        <v>1.125</v>
      </c>
      <c r="Q859" s="3">
        <v>16798031.190000001</v>
      </c>
      <c r="R859" s="4">
        <v>1.6E-2</v>
      </c>
      <c r="S859" s="3">
        <v>268768</v>
      </c>
      <c r="T859" s="3"/>
      <c r="U859" s="5"/>
      <c r="V859" s="3">
        <v>16775017</v>
      </c>
      <c r="W859" s="5"/>
      <c r="X859" s="3">
        <v>38667593</v>
      </c>
      <c r="Y859" s="3">
        <v>7318394</v>
      </c>
      <c r="Z859" s="3">
        <v>871650</v>
      </c>
      <c r="AA859" s="3">
        <v>1578224</v>
      </c>
      <c r="AB859" s="3">
        <v>27119908</v>
      </c>
      <c r="AC859" s="3">
        <v>1779417</v>
      </c>
      <c r="AD859" s="3">
        <v>21892576</v>
      </c>
      <c r="AE859" s="3">
        <v>0</v>
      </c>
      <c r="AF859" s="3">
        <v>25390419</v>
      </c>
      <c r="AG859" s="3">
        <v>268768</v>
      </c>
      <c r="AH859" s="3">
        <v>21892576</v>
      </c>
      <c r="AI859" s="3">
        <v>16775017</v>
      </c>
      <c r="AJ859" s="3">
        <v>913214</v>
      </c>
      <c r="AK859" s="3">
        <v>913214</v>
      </c>
      <c r="AL859" s="3">
        <v>740051</v>
      </c>
      <c r="AM859" s="3">
        <v>173163</v>
      </c>
      <c r="AN859" s="3">
        <v>821018</v>
      </c>
      <c r="AO859" s="3">
        <v>0</v>
      </c>
      <c r="AP859" s="3">
        <v>-821018</v>
      </c>
      <c r="AQ859" s="3">
        <v>0</v>
      </c>
      <c r="AR859" s="3">
        <f>Tabela1[[#This Row],[Potrzeby finansowe 2027
w tym:]]+Tabela1[[#This Row],[Rozliczenie 2025 potrz. fin.]]</f>
        <v>38667593</v>
      </c>
      <c r="AS859" s="3">
        <v>0</v>
      </c>
      <c r="AT859" s="3">
        <v>0</v>
      </c>
      <c r="AU859" s="3"/>
      <c r="AV859" s="3"/>
      <c r="AW859" s="3"/>
      <c r="AX859" s="3"/>
      <c r="AY859" s="3"/>
      <c r="AZ859" s="3"/>
      <c r="BA859" s="3">
        <v>871650</v>
      </c>
      <c r="BB859" s="3">
        <v>0</v>
      </c>
      <c r="BC859" s="3">
        <v>0</v>
      </c>
      <c r="BD859" s="3">
        <v>8733.09</v>
      </c>
      <c r="BE859" s="3">
        <v>0</v>
      </c>
      <c r="BF859" s="3">
        <v>0</v>
      </c>
      <c r="BG859" s="3">
        <v>938979</v>
      </c>
      <c r="BH859" s="3">
        <v>8823</v>
      </c>
      <c r="BI859" s="3">
        <v>639245</v>
      </c>
      <c r="BJ859" s="3">
        <v>9823175.6275000013</v>
      </c>
      <c r="BK859" s="3">
        <v>6680357.8400000017</v>
      </c>
      <c r="BL859" s="3">
        <v>1788853.93</v>
      </c>
      <c r="BM859" s="3">
        <v>8993563.2899999991</v>
      </c>
      <c r="BN859" s="53">
        <v>0.80454193596523149</v>
      </c>
      <c r="BO859" s="54">
        <v>3.4712609999999999E-4</v>
      </c>
      <c r="BP859" s="70">
        <v>8730</v>
      </c>
      <c r="BQ859" s="71"/>
      <c r="BR859" s="70"/>
      <c r="BS859" s="72"/>
      <c r="BT859" s="72"/>
      <c r="BU859" s="70">
        <v>25390419</v>
      </c>
      <c r="BV859" s="70">
        <v>268768</v>
      </c>
      <c r="BW859" s="74">
        <v>21892576</v>
      </c>
      <c r="BX859" s="70">
        <v>47551763</v>
      </c>
    </row>
    <row r="860" spans="1:76" x14ac:dyDescent="0.3">
      <c r="A860" s="73" t="s">
        <v>10</v>
      </c>
      <c r="B860" s="2" t="s">
        <v>72</v>
      </c>
      <c r="C860" s="2" t="s">
        <v>69</v>
      </c>
      <c r="D860" s="2" t="s">
        <v>18</v>
      </c>
      <c r="E860" s="2" t="s">
        <v>15</v>
      </c>
      <c r="F860" s="17" t="str">
        <f>+Tabela1[[#This Row],[WK]]&amp;Tabela1[[#This Row],[PK]]&amp;Tabela1[[#This Row],[GK]]</f>
        <v>121004</v>
      </c>
      <c r="G860" s="2" t="s">
        <v>821</v>
      </c>
      <c r="H860" s="3">
        <v>932783897.87</v>
      </c>
      <c r="I860" s="4">
        <v>1.125</v>
      </c>
      <c r="J860" s="3">
        <v>1049381885.1</v>
      </c>
      <c r="K860" s="4">
        <v>7.0000000000000007E-2</v>
      </c>
      <c r="L860" s="3">
        <v>73456732</v>
      </c>
      <c r="M860" s="3"/>
      <c r="N860" s="5"/>
      <c r="O860" s="3">
        <v>46792887.390000001</v>
      </c>
      <c r="P860" s="4">
        <v>1.125</v>
      </c>
      <c r="Q860" s="3">
        <v>52641998.310000002</v>
      </c>
      <c r="R860" s="4">
        <v>1.6E-2</v>
      </c>
      <c r="S860" s="3">
        <v>842272</v>
      </c>
      <c r="T860" s="3"/>
      <c r="U860" s="5"/>
      <c r="V860" s="3">
        <v>50722438</v>
      </c>
      <c r="W860" s="5"/>
      <c r="X860" s="3">
        <v>113629535</v>
      </c>
      <c r="Y860" s="3">
        <v>40390557</v>
      </c>
      <c r="Z860" s="3">
        <v>1018111</v>
      </c>
      <c r="AA860" s="3">
        <v>4377098</v>
      </c>
      <c r="AB860" s="3">
        <v>67843769</v>
      </c>
      <c r="AC860" s="3">
        <v>0</v>
      </c>
      <c r="AD860" s="3">
        <v>62599694</v>
      </c>
      <c r="AE860" s="3">
        <v>0</v>
      </c>
      <c r="AF860" s="3">
        <v>73456732</v>
      </c>
      <c r="AG860" s="3">
        <v>842272</v>
      </c>
      <c r="AH860" s="3">
        <v>62599694</v>
      </c>
      <c r="AI860" s="3">
        <v>50722438</v>
      </c>
      <c r="AJ860" s="3">
        <v>6428189</v>
      </c>
      <c r="AK860" s="3">
        <v>6120786</v>
      </c>
      <c r="AL860" s="3">
        <v>4254573</v>
      </c>
      <c r="AM860" s="3">
        <v>1866213</v>
      </c>
      <c r="AN860" s="3">
        <v>-343612</v>
      </c>
      <c r="AO860" s="3">
        <v>0</v>
      </c>
      <c r="AP860" s="3">
        <v>36209</v>
      </c>
      <c r="AQ860" s="3">
        <v>-307403</v>
      </c>
      <c r="AR860" s="3">
        <f>Tabela1[[#This Row],[Potrzeby finansowe 2027
w tym:]]+Tabela1[[#This Row],[Rozliczenie 2025 potrz. fin.]]</f>
        <v>113322132</v>
      </c>
      <c r="AS860" s="3">
        <v>0</v>
      </c>
      <c r="AT860" s="3">
        <v>0</v>
      </c>
      <c r="AU860" s="3"/>
      <c r="AV860" s="3"/>
      <c r="AW860" s="3"/>
      <c r="AX860" s="3"/>
      <c r="AY860" s="3"/>
      <c r="AZ860" s="3"/>
      <c r="BA860" s="3">
        <v>1018111</v>
      </c>
      <c r="BB860" s="3">
        <v>0</v>
      </c>
      <c r="BC860" s="3">
        <v>5.22</v>
      </c>
      <c r="BD860" s="3">
        <v>10178.49</v>
      </c>
      <c r="BE860" s="3">
        <v>9.2100000000000009</v>
      </c>
      <c r="BF860" s="3">
        <v>0</v>
      </c>
      <c r="BG860" s="3">
        <v>2705297</v>
      </c>
      <c r="BH860" s="3">
        <v>25420</v>
      </c>
      <c r="BI860" s="3">
        <v>1671801</v>
      </c>
      <c r="BJ860" s="3">
        <v>25690290.730000004</v>
      </c>
      <c r="BK860" s="3">
        <v>19296114.270000003</v>
      </c>
      <c r="BL860" s="3">
        <v>5983261.3600000003</v>
      </c>
      <c r="BM860" s="3">
        <v>13610183.119999997</v>
      </c>
      <c r="BN860" s="53">
        <v>0.65696912043125077</v>
      </c>
      <c r="BO860" s="54">
        <v>9.8863680000000004E-4</v>
      </c>
      <c r="BP860" s="70">
        <v>24862</v>
      </c>
      <c r="BQ860" s="71"/>
      <c r="BR860" s="70"/>
      <c r="BS860" s="72"/>
      <c r="BT860" s="72"/>
      <c r="BU860" s="70">
        <v>73456732</v>
      </c>
      <c r="BV860" s="70">
        <v>842272</v>
      </c>
      <c r="BW860" s="74">
        <v>62599694</v>
      </c>
      <c r="BX860" s="70">
        <v>136898698</v>
      </c>
    </row>
    <row r="861" spans="1:76" x14ac:dyDescent="0.3">
      <c r="A861" s="73" t="s">
        <v>10</v>
      </c>
      <c r="B861" s="2" t="s">
        <v>72</v>
      </c>
      <c r="C861" s="2" t="s">
        <v>69</v>
      </c>
      <c r="D861" s="2" t="s">
        <v>21</v>
      </c>
      <c r="E861" s="2" t="s">
        <v>15</v>
      </c>
      <c r="F861" s="17" t="str">
        <f>+Tabela1[[#This Row],[WK]]&amp;Tabela1[[#This Row],[PK]]&amp;Tabela1[[#This Row],[GK]]</f>
        <v>121005</v>
      </c>
      <c r="G861" s="2" t="s">
        <v>824</v>
      </c>
      <c r="H861" s="3">
        <v>421158950.57999998</v>
      </c>
      <c r="I861" s="4">
        <v>1.125</v>
      </c>
      <c r="J861" s="3">
        <v>473803819.39999998</v>
      </c>
      <c r="K861" s="4">
        <v>7.0000000000000007E-2</v>
      </c>
      <c r="L861" s="3">
        <v>33166267</v>
      </c>
      <c r="M861" s="3"/>
      <c r="N861" s="5"/>
      <c r="O861" s="3">
        <v>7728989.8600000003</v>
      </c>
      <c r="P861" s="4">
        <v>1.125</v>
      </c>
      <c r="Q861" s="3">
        <v>8695113.5899999999</v>
      </c>
      <c r="R861" s="4">
        <v>1.6E-2</v>
      </c>
      <c r="S861" s="3">
        <v>139122</v>
      </c>
      <c r="T861" s="3"/>
      <c r="U861" s="5"/>
      <c r="V861" s="3">
        <v>20268613</v>
      </c>
      <c r="W861" s="5"/>
      <c r="X861" s="3">
        <v>47892394</v>
      </c>
      <c r="Y861" s="3">
        <v>16231030</v>
      </c>
      <c r="Z861" s="3">
        <v>639177</v>
      </c>
      <c r="AA861" s="3">
        <v>1784241</v>
      </c>
      <c r="AB861" s="3">
        <v>29237946</v>
      </c>
      <c r="AC861" s="3">
        <v>0</v>
      </c>
      <c r="AD861" s="3">
        <v>27215780</v>
      </c>
      <c r="AE861" s="3">
        <v>0</v>
      </c>
      <c r="AF861" s="3">
        <v>33166267</v>
      </c>
      <c r="AG861" s="3">
        <v>139122</v>
      </c>
      <c r="AH861" s="3">
        <v>27215780</v>
      </c>
      <c r="AI861" s="3">
        <v>20268613</v>
      </c>
      <c r="AJ861" s="3">
        <v>1895885</v>
      </c>
      <c r="AK861" s="3">
        <v>1487885</v>
      </c>
      <c r="AL861" s="3">
        <v>1179508</v>
      </c>
      <c r="AM861" s="3">
        <v>308377</v>
      </c>
      <c r="AN861" s="3">
        <v>-408000</v>
      </c>
      <c r="AO861" s="3">
        <v>0</v>
      </c>
      <c r="AP861" s="3">
        <v>0</v>
      </c>
      <c r="AQ861" s="3">
        <v>-408000</v>
      </c>
      <c r="AR861" s="3">
        <f>Tabela1[[#This Row],[Potrzeby finansowe 2027
w tym:]]+Tabela1[[#This Row],[Rozliczenie 2025 potrz. fin.]]</f>
        <v>47484394</v>
      </c>
      <c r="AS861" s="3">
        <v>0</v>
      </c>
      <c r="AT861" s="3">
        <v>0</v>
      </c>
      <c r="AU861" s="3"/>
      <c r="AV861" s="3"/>
      <c r="AW861" s="3"/>
      <c r="AX861" s="3"/>
      <c r="AY861" s="3"/>
      <c r="AZ861" s="3"/>
      <c r="BA861" s="3">
        <v>639177</v>
      </c>
      <c r="BB861" s="3">
        <v>0</v>
      </c>
      <c r="BC861" s="3">
        <v>0</v>
      </c>
      <c r="BD861" s="3">
        <v>6403.94</v>
      </c>
      <c r="BE861" s="3">
        <v>0</v>
      </c>
      <c r="BF861" s="3">
        <v>0</v>
      </c>
      <c r="BG861" s="3">
        <v>1115962</v>
      </c>
      <c r="BH861" s="3">
        <v>10486</v>
      </c>
      <c r="BI861" s="3">
        <v>668279</v>
      </c>
      <c r="BJ861" s="3">
        <v>10269332.112499999</v>
      </c>
      <c r="BK861" s="3">
        <v>7062649.4399999995</v>
      </c>
      <c r="BL861" s="3">
        <v>1443926.18</v>
      </c>
      <c r="BM861" s="3">
        <v>9938878.3300000001</v>
      </c>
      <c r="BN861" s="53">
        <v>0.68008729470356177</v>
      </c>
      <c r="BO861" s="54">
        <v>4.3005929999999999E-4</v>
      </c>
      <c r="BP861" s="70">
        <v>10816</v>
      </c>
      <c r="BQ861" s="71"/>
      <c r="BR861" s="70"/>
      <c r="BS861" s="72"/>
      <c r="BT861" s="72"/>
      <c r="BU861" s="70">
        <v>33166267</v>
      </c>
      <c r="BV861" s="70">
        <v>139122</v>
      </c>
      <c r="BW861" s="74">
        <v>27215780</v>
      </c>
      <c r="BX861" s="70">
        <v>60521169</v>
      </c>
    </row>
    <row r="862" spans="1:76" x14ac:dyDescent="0.3">
      <c r="A862" s="73" t="s">
        <v>10</v>
      </c>
      <c r="B862" s="2" t="s">
        <v>72</v>
      </c>
      <c r="C862" s="2" t="s">
        <v>69</v>
      </c>
      <c r="D862" s="2" t="s">
        <v>23</v>
      </c>
      <c r="E862" s="2" t="s">
        <v>15</v>
      </c>
      <c r="F862" s="17" t="str">
        <f>+Tabela1[[#This Row],[WK]]&amp;Tabela1[[#This Row],[PK]]&amp;Tabela1[[#This Row],[GK]]</f>
        <v>121006</v>
      </c>
      <c r="G862" s="2" t="s">
        <v>825</v>
      </c>
      <c r="H862" s="3">
        <v>486869825.43000001</v>
      </c>
      <c r="I862" s="4">
        <v>1.125</v>
      </c>
      <c r="J862" s="3">
        <v>547728553.61000001</v>
      </c>
      <c r="K862" s="4">
        <v>7.0000000000000007E-2</v>
      </c>
      <c r="L862" s="3">
        <v>38340999</v>
      </c>
      <c r="M862" s="3"/>
      <c r="N862" s="5"/>
      <c r="O862" s="3">
        <v>45635346.630000003</v>
      </c>
      <c r="P862" s="4">
        <v>1.125</v>
      </c>
      <c r="Q862" s="3">
        <v>51339764.960000001</v>
      </c>
      <c r="R862" s="4">
        <v>1.6E-2</v>
      </c>
      <c r="S862" s="3">
        <v>821436</v>
      </c>
      <c r="T862" s="3"/>
      <c r="U862" s="5"/>
      <c r="V862" s="3">
        <v>26073912</v>
      </c>
      <c r="W862" s="5"/>
      <c r="X862" s="3">
        <v>80543095</v>
      </c>
      <c r="Y862" s="3">
        <v>35197171</v>
      </c>
      <c r="Z862" s="3">
        <v>79936</v>
      </c>
      <c r="AA862" s="3">
        <v>2946163</v>
      </c>
      <c r="AB862" s="3">
        <v>42319825</v>
      </c>
      <c r="AC862" s="3">
        <v>0</v>
      </c>
      <c r="AD862" s="3">
        <v>55326068</v>
      </c>
      <c r="AE862" s="3">
        <v>0</v>
      </c>
      <c r="AF862" s="3">
        <v>38340999</v>
      </c>
      <c r="AG862" s="3">
        <v>821436</v>
      </c>
      <c r="AH862" s="3">
        <v>55326068</v>
      </c>
      <c r="AI862" s="3">
        <v>26073912</v>
      </c>
      <c r="AJ862" s="3">
        <v>3472098</v>
      </c>
      <c r="AK862" s="3">
        <v>4328983</v>
      </c>
      <c r="AL862" s="3">
        <v>1814003</v>
      </c>
      <c r="AM862" s="3">
        <v>2514980</v>
      </c>
      <c r="AN862" s="3">
        <v>856885</v>
      </c>
      <c r="AO862" s="3">
        <v>0</v>
      </c>
      <c r="AP862" s="3">
        <v>0</v>
      </c>
      <c r="AQ862" s="3">
        <v>856885</v>
      </c>
      <c r="AR862" s="3">
        <f>Tabela1[[#This Row],[Potrzeby finansowe 2027
w tym:]]+Tabela1[[#This Row],[Rozliczenie 2025 potrz. fin.]]</f>
        <v>81399980</v>
      </c>
      <c r="AS862" s="3">
        <v>0</v>
      </c>
      <c r="AT862" s="3">
        <v>0</v>
      </c>
      <c r="AU862" s="3"/>
      <c r="AV862" s="3"/>
      <c r="AW862" s="3"/>
      <c r="AX862" s="3"/>
      <c r="AY862" s="3"/>
      <c r="AZ862" s="3"/>
      <c r="BA862" s="3">
        <v>79936</v>
      </c>
      <c r="BB862" s="3">
        <v>0</v>
      </c>
      <c r="BC862" s="3">
        <v>50.68</v>
      </c>
      <c r="BD862" s="3">
        <v>628.65</v>
      </c>
      <c r="BE862" s="3">
        <v>6.59</v>
      </c>
      <c r="BF862" s="3">
        <v>0</v>
      </c>
      <c r="BG862" s="3">
        <v>1537081</v>
      </c>
      <c r="BH862" s="3">
        <v>14443</v>
      </c>
      <c r="BI862" s="3">
        <v>1409082</v>
      </c>
      <c r="BJ862" s="3">
        <v>21653139.882499997</v>
      </c>
      <c r="BK862" s="3">
        <v>15395919.729999999</v>
      </c>
      <c r="BL862" s="3">
        <v>4481517.6399999997</v>
      </c>
      <c r="BM862" s="3">
        <v>16065845.33</v>
      </c>
      <c r="BN862" s="53">
        <v>0.55003124329668085</v>
      </c>
      <c r="BO862" s="54">
        <v>6.3681600000000001E-4</v>
      </c>
      <c r="BP862" s="70">
        <v>16014</v>
      </c>
      <c r="BQ862" s="71"/>
      <c r="BR862" s="70"/>
      <c r="BS862" s="72"/>
      <c r="BT862" s="72"/>
      <c r="BU862" s="70">
        <v>38340999</v>
      </c>
      <c r="BV862" s="70">
        <v>821436</v>
      </c>
      <c r="BW862" s="74">
        <v>55326068</v>
      </c>
      <c r="BX862" s="70">
        <v>94488503</v>
      </c>
    </row>
    <row r="863" spans="1:76" x14ac:dyDescent="0.3">
      <c r="A863" s="73" t="s">
        <v>10</v>
      </c>
      <c r="B863" s="2" t="s">
        <v>72</v>
      </c>
      <c r="C863" s="2" t="s">
        <v>69</v>
      </c>
      <c r="D863" s="2" t="s">
        <v>30</v>
      </c>
      <c r="E863" s="2" t="s">
        <v>19</v>
      </c>
      <c r="F863" s="17" t="str">
        <f>+Tabela1[[#This Row],[WK]]&amp;Tabela1[[#This Row],[PK]]&amp;Tabela1[[#This Row],[GK]]</f>
        <v>121007</v>
      </c>
      <c r="G863" s="2" t="s">
        <v>826</v>
      </c>
      <c r="H863" s="3">
        <v>672865491.12</v>
      </c>
      <c r="I863" s="4">
        <v>1.125</v>
      </c>
      <c r="J863" s="3">
        <v>756973677.50999999</v>
      </c>
      <c r="K863" s="4">
        <v>7.0000000000000007E-2</v>
      </c>
      <c r="L863" s="3">
        <v>52988157</v>
      </c>
      <c r="M863" s="3"/>
      <c r="N863" s="5"/>
      <c r="O863" s="3">
        <v>174086148.46999997</v>
      </c>
      <c r="P863" s="4">
        <v>1.125</v>
      </c>
      <c r="Q863" s="3">
        <v>195846917.03</v>
      </c>
      <c r="R863" s="4">
        <v>1.6E-2</v>
      </c>
      <c r="S863" s="3">
        <v>3133551</v>
      </c>
      <c r="T863" s="3"/>
      <c r="U863" s="5"/>
      <c r="V863" s="3">
        <v>31698232</v>
      </c>
      <c r="W863" s="5"/>
      <c r="X863" s="3">
        <v>48408125</v>
      </c>
      <c r="Y863" s="3">
        <v>11047940</v>
      </c>
      <c r="Z863" s="3">
        <v>1449704</v>
      </c>
      <c r="AA863" s="3">
        <v>2667328</v>
      </c>
      <c r="AB863" s="3">
        <v>33243153</v>
      </c>
      <c r="AC863" s="3">
        <v>0</v>
      </c>
      <c r="AD863" s="3">
        <v>16709893</v>
      </c>
      <c r="AE863" s="3">
        <v>0</v>
      </c>
      <c r="AF863" s="3">
        <v>52988157</v>
      </c>
      <c r="AG863" s="3">
        <v>3133551</v>
      </c>
      <c r="AH863" s="3">
        <v>16709893</v>
      </c>
      <c r="AI863" s="3">
        <v>31698232</v>
      </c>
      <c r="AJ863" s="3">
        <v>1959602</v>
      </c>
      <c r="AK863" s="3">
        <v>1959602</v>
      </c>
      <c r="AL863" s="3">
        <v>2240393</v>
      </c>
      <c r="AM863" s="3">
        <v>-280791</v>
      </c>
      <c r="AN863" s="3">
        <v>0</v>
      </c>
      <c r="AO863" s="3">
        <v>0</v>
      </c>
      <c r="AP863" s="3">
        <v>0</v>
      </c>
      <c r="AQ863" s="3">
        <v>0</v>
      </c>
      <c r="AR863" s="3">
        <f>Tabela1[[#This Row],[Potrzeby finansowe 2027
w tym:]]+Tabela1[[#This Row],[Rozliczenie 2025 potrz. fin.]]</f>
        <v>48408125</v>
      </c>
      <c r="AS863" s="3">
        <v>0</v>
      </c>
      <c r="AT863" s="3">
        <v>0</v>
      </c>
      <c r="AU863" s="3"/>
      <c r="AV863" s="3"/>
      <c r="AW863" s="3"/>
      <c r="AX863" s="3"/>
      <c r="AY863" s="3"/>
      <c r="AZ863" s="3"/>
      <c r="BA863" s="3">
        <v>1449704</v>
      </c>
      <c r="BB863" s="3">
        <v>0</v>
      </c>
      <c r="BC863" s="3">
        <v>1.99</v>
      </c>
      <c r="BD863" s="3">
        <v>14518</v>
      </c>
      <c r="BE863" s="3">
        <v>0.01</v>
      </c>
      <c r="BF863" s="3">
        <v>0</v>
      </c>
      <c r="BG863" s="3">
        <v>1625733</v>
      </c>
      <c r="BH863" s="3">
        <v>15276</v>
      </c>
      <c r="BI863" s="3">
        <v>1041595</v>
      </c>
      <c r="BJ863" s="3">
        <v>16006026.84</v>
      </c>
      <c r="BK863" s="3">
        <v>10060129.18</v>
      </c>
      <c r="BL863" s="3">
        <v>781090.54</v>
      </c>
      <c r="BM863" s="3">
        <v>22221409.559999999</v>
      </c>
      <c r="BN863" s="53">
        <v>0.85551234343377824</v>
      </c>
      <c r="BO863" s="54">
        <v>7.0893900000000001E-4</v>
      </c>
      <c r="BP863" s="70">
        <v>17828</v>
      </c>
      <c r="BQ863" s="71"/>
      <c r="BR863" s="70"/>
      <c r="BS863" s="72"/>
      <c r="BT863" s="72"/>
      <c r="BU863" s="70">
        <v>52988157</v>
      </c>
      <c r="BV863" s="70">
        <v>3133551</v>
      </c>
      <c r="BW863" s="74">
        <v>16709893</v>
      </c>
      <c r="BX863" s="70">
        <v>72831601</v>
      </c>
    </row>
    <row r="864" spans="1:76" x14ac:dyDescent="0.3">
      <c r="A864" s="73" t="s">
        <v>10</v>
      </c>
      <c r="B864" s="2" t="s">
        <v>72</v>
      </c>
      <c r="C864" s="2" t="s">
        <v>69</v>
      </c>
      <c r="D864" s="2" t="s">
        <v>54</v>
      </c>
      <c r="E864" s="2" t="s">
        <v>15</v>
      </c>
      <c r="F864" s="17" t="str">
        <f>+Tabela1[[#This Row],[WK]]&amp;Tabela1[[#This Row],[PK]]&amp;Tabela1[[#This Row],[GK]]</f>
        <v>121008</v>
      </c>
      <c r="G864" s="2" t="s">
        <v>827</v>
      </c>
      <c r="H864" s="3">
        <v>218060829.74000001</v>
      </c>
      <c r="I864" s="4">
        <v>1.125</v>
      </c>
      <c r="J864" s="3">
        <v>245318433.46000001</v>
      </c>
      <c r="K864" s="4">
        <v>7.0000000000000007E-2</v>
      </c>
      <c r="L864" s="3">
        <v>17172290</v>
      </c>
      <c r="M864" s="3"/>
      <c r="N864" s="5"/>
      <c r="O864" s="3">
        <v>6945062.54</v>
      </c>
      <c r="P864" s="4">
        <v>1.125</v>
      </c>
      <c r="Q864" s="3">
        <v>7813195.3600000003</v>
      </c>
      <c r="R864" s="4">
        <v>1.6E-2</v>
      </c>
      <c r="S864" s="3">
        <v>125011</v>
      </c>
      <c r="T864" s="3"/>
      <c r="U864" s="5"/>
      <c r="V864" s="3">
        <v>10746050</v>
      </c>
      <c r="W864" s="5"/>
      <c r="X864" s="3">
        <v>27471697</v>
      </c>
      <c r="Y864" s="3">
        <v>9910844</v>
      </c>
      <c r="Z864" s="3">
        <v>1214928</v>
      </c>
      <c r="AA864" s="3">
        <v>1297403</v>
      </c>
      <c r="AB864" s="3">
        <v>14849218</v>
      </c>
      <c r="AC864" s="3">
        <v>199304</v>
      </c>
      <c r="AD864" s="3">
        <v>16585584</v>
      </c>
      <c r="AE864" s="3">
        <v>0</v>
      </c>
      <c r="AF864" s="3">
        <v>17172290</v>
      </c>
      <c r="AG864" s="3">
        <v>125011</v>
      </c>
      <c r="AH864" s="3">
        <v>16585584</v>
      </c>
      <c r="AI864" s="3">
        <v>10746050</v>
      </c>
      <c r="AJ864" s="3">
        <v>937938</v>
      </c>
      <c r="AK864" s="3">
        <v>797875</v>
      </c>
      <c r="AL864" s="3">
        <v>615760</v>
      </c>
      <c r="AM864" s="3">
        <v>182115</v>
      </c>
      <c r="AN864" s="3">
        <v>-140063</v>
      </c>
      <c r="AO864" s="3">
        <v>0</v>
      </c>
      <c r="AP864" s="3">
        <v>0</v>
      </c>
      <c r="AQ864" s="3">
        <v>-140063</v>
      </c>
      <c r="AR864" s="3">
        <f>Tabela1[[#This Row],[Potrzeby finansowe 2027
w tym:]]+Tabela1[[#This Row],[Rozliczenie 2025 potrz. fin.]]</f>
        <v>27331634</v>
      </c>
      <c r="AS864" s="3">
        <v>0</v>
      </c>
      <c r="AT864" s="3">
        <v>0</v>
      </c>
      <c r="AU864" s="3"/>
      <c r="AV864" s="3"/>
      <c r="AW864" s="3"/>
      <c r="AX864" s="3"/>
      <c r="AY864" s="3"/>
      <c r="AZ864" s="3"/>
      <c r="BA864" s="3">
        <v>1214928</v>
      </c>
      <c r="BB864" s="3">
        <v>0</v>
      </c>
      <c r="BC864" s="3">
        <v>116.01</v>
      </c>
      <c r="BD864" s="3">
        <v>11785.71</v>
      </c>
      <c r="BE864" s="3">
        <v>0</v>
      </c>
      <c r="BF864" s="3">
        <v>0</v>
      </c>
      <c r="BG864" s="3">
        <v>640247</v>
      </c>
      <c r="BH864" s="3">
        <v>6016</v>
      </c>
      <c r="BI864" s="3">
        <v>657156</v>
      </c>
      <c r="BJ864" s="3">
        <v>10098415.005000003</v>
      </c>
      <c r="BK864" s="3">
        <v>7158817.4400000013</v>
      </c>
      <c r="BL864" s="3">
        <v>642488.13</v>
      </c>
      <c r="BM864" s="3">
        <v>10473414</v>
      </c>
      <c r="BN864" s="53">
        <v>0.66110815776465881</v>
      </c>
      <c r="BO864" s="54">
        <v>2.459537E-4</v>
      </c>
      <c r="BP864" s="70">
        <v>6185</v>
      </c>
      <c r="BQ864" s="71"/>
      <c r="BR864" s="70"/>
      <c r="BS864" s="72"/>
      <c r="BT864" s="72"/>
      <c r="BU864" s="70">
        <v>17172290</v>
      </c>
      <c r="BV864" s="70">
        <v>125011</v>
      </c>
      <c r="BW864" s="74">
        <v>16585584</v>
      </c>
      <c r="BX864" s="70">
        <v>33882885</v>
      </c>
    </row>
    <row r="865" spans="1:76" x14ac:dyDescent="0.3">
      <c r="A865" s="73" t="s">
        <v>10</v>
      </c>
      <c r="B865" s="2" t="s">
        <v>72</v>
      </c>
      <c r="C865" s="2" t="s">
        <v>69</v>
      </c>
      <c r="D865" s="2" t="s">
        <v>56</v>
      </c>
      <c r="E865" s="2" t="s">
        <v>15</v>
      </c>
      <c r="F865" s="17" t="str">
        <f>+Tabela1[[#This Row],[WK]]&amp;Tabela1[[#This Row],[PK]]&amp;Tabela1[[#This Row],[GK]]</f>
        <v>121009</v>
      </c>
      <c r="G865" s="2" t="s">
        <v>828</v>
      </c>
      <c r="H865" s="3">
        <v>551652885.13999999</v>
      </c>
      <c r="I865" s="4">
        <v>1.125</v>
      </c>
      <c r="J865" s="3">
        <v>620609495.77999997</v>
      </c>
      <c r="K865" s="4">
        <v>7.0000000000000007E-2</v>
      </c>
      <c r="L865" s="3">
        <v>43442665</v>
      </c>
      <c r="M865" s="3"/>
      <c r="N865" s="5"/>
      <c r="O865" s="3">
        <v>34765504.82</v>
      </c>
      <c r="P865" s="4">
        <v>1.125</v>
      </c>
      <c r="Q865" s="3">
        <v>39111192.920000002</v>
      </c>
      <c r="R865" s="4">
        <v>1.6E-2</v>
      </c>
      <c r="S865" s="3">
        <v>625779</v>
      </c>
      <c r="T865" s="3"/>
      <c r="U865" s="5"/>
      <c r="V865" s="3">
        <v>29114891</v>
      </c>
      <c r="W865" s="5"/>
      <c r="X865" s="3">
        <v>95275336</v>
      </c>
      <c r="Y865" s="3">
        <v>37775547</v>
      </c>
      <c r="Z865" s="3">
        <v>1325478</v>
      </c>
      <c r="AA865" s="3">
        <v>3082954</v>
      </c>
      <c r="AB865" s="3">
        <v>53091357</v>
      </c>
      <c r="AC865" s="3">
        <v>0</v>
      </c>
      <c r="AD865" s="3">
        <v>65349910</v>
      </c>
      <c r="AE865" s="3">
        <v>0</v>
      </c>
      <c r="AF865" s="3">
        <v>43442665</v>
      </c>
      <c r="AG865" s="3">
        <v>625779</v>
      </c>
      <c r="AH865" s="3">
        <v>65349910</v>
      </c>
      <c r="AI865" s="3">
        <v>29114891</v>
      </c>
      <c r="AJ865" s="3">
        <v>1182194</v>
      </c>
      <c r="AK865" s="3">
        <v>371660</v>
      </c>
      <c r="AL865" s="3">
        <v>2391563</v>
      </c>
      <c r="AM865" s="3">
        <v>-2019903</v>
      </c>
      <c r="AN865" s="3">
        <v>-810534</v>
      </c>
      <c r="AO865" s="3">
        <v>0</v>
      </c>
      <c r="AP865" s="3">
        <v>0</v>
      </c>
      <c r="AQ865" s="3">
        <v>-810534</v>
      </c>
      <c r="AR865" s="3">
        <f>Tabela1[[#This Row],[Potrzeby finansowe 2027
w tym:]]+Tabela1[[#This Row],[Rozliczenie 2025 potrz. fin.]]</f>
        <v>94464802</v>
      </c>
      <c r="AS865" s="3">
        <v>0</v>
      </c>
      <c r="AT865" s="3">
        <v>0</v>
      </c>
      <c r="AU865" s="3"/>
      <c r="AV865" s="3"/>
      <c r="AW865" s="3"/>
      <c r="AX865" s="3"/>
      <c r="AY865" s="3"/>
      <c r="AZ865" s="3"/>
      <c r="BA865" s="3">
        <v>1325478</v>
      </c>
      <c r="BB865" s="3">
        <v>0</v>
      </c>
      <c r="BC865" s="3">
        <v>0</v>
      </c>
      <c r="BD865" s="3">
        <v>13280.01</v>
      </c>
      <c r="BE865" s="3">
        <v>0</v>
      </c>
      <c r="BF865" s="3">
        <v>0</v>
      </c>
      <c r="BG865" s="3">
        <v>1778770</v>
      </c>
      <c r="BH865" s="3">
        <v>16714</v>
      </c>
      <c r="BI865" s="3">
        <v>1304184</v>
      </c>
      <c r="BJ865" s="3">
        <v>20041190.130000003</v>
      </c>
      <c r="BK865" s="3">
        <v>14544318.550000001</v>
      </c>
      <c r="BL865" s="3">
        <v>5409210.75</v>
      </c>
      <c r="BM865" s="3">
        <v>11169064.82</v>
      </c>
      <c r="BN865" s="53">
        <v>0.5637465842216689</v>
      </c>
      <c r="BO865" s="54">
        <v>7.071124E-4</v>
      </c>
      <c r="BP865" s="70">
        <v>17782</v>
      </c>
      <c r="BQ865" s="71"/>
      <c r="BR865" s="70"/>
      <c r="BS865" s="72"/>
      <c r="BT865" s="72"/>
      <c r="BU865" s="70">
        <v>43442665</v>
      </c>
      <c r="BV865" s="70">
        <v>625779</v>
      </c>
      <c r="BW865" s="74">
        <v>65349910</v>
      </c>
      <c r="BX865" s="70">
        <v>109418354</v>
      </c>
    </row>
    <row r="866" spans="1:76" x14ac:dyDescent="0.3">
      <c r="A866" s="73" t="s">
        <v>10</v>
      </c>
      <c r="B866" s="2" t="s">
        <v>72</v>
      </c>
      <c r="C866" s="2" t="s">
        <v>69</v>
      </c>
      <c r="D866" s="2" t="s">
        <v>69</v>
      </c>
      <c r="E866" s="2" t="s">
        <v>15</v>
      </c>
      <c r="F866" s="17" t="str">
        <f>+Tabela1[[#This Row],[WK]]&amp;Tabela1[[#This Row],[PK]]&amp;Tabela1[[#This Row],[GK]]</f>
        <v>121010</v>
      </c>
      <c r="G866" s="2" t="s">
        <v>829</v>
      </c>
      <c r="H866" s="3">
        <v>403426813.83999997</v>
      </c>
      <c r="I866" s="4">
        <v>1.125</v>
      </c>
      <c r="J866" s="3">
        <v>453855165.56999999</v>
      </c>
      <c r="K866" s="4">
        <v>7.0000000000000007E-2</v>
      </c>
      <c r="L866" s="3">
        <v>31769862</v>
      </c>
      <c r="M866" s="3"/>
      <c r="N866" s="5"/>
      <c r="O866" s="3">
        <v>48356891.149999991</v>
      </c>
      <c r="P866" s="4">
        <v>1.125</v>
      </c>
      <c r="Q866" s="3">
        <v>54401502.539999999</v>
      </c>
      <c r="R866" s="4">
        <v>1.6E-2</v>
      </c>
      <c r="S866" s="3">
        <v>870424</v>
      </c>
      <c r="T866" s="3"/>
      <c r="U866" s="5"/>
      <c r="V866" s="3">
        <v>20058329</v>
      </c>
      <c r="W866" s="5"/>
      <c r="X866" s="3">
        <v>45157913</v>
      </c>
      <c r="Y866" s="3">
        <v>11516341</v>
      </c>
      <c r="Z866" s="3">
        <v>860666</v>
      </c>
      <c r="AA866" s="3">
        <v>2148242</v>
      </c>
      <c r="AB866" s="3">
        <v>30632664</v>
      </c>
      <c r="AC866" s="3">
        <v>0</v>
      </c>
      <c r="AD866" s="3">
        <v>24943969</v>
      </c>
      <c r="AE866" s="3">
        <v>0</v>
      </c>
      <c r="AF866" s="3">
        <v>31769862</v>
      </c>
      <c r="AG866" s="3">
        <v>870424</v>
      </c>
      <c r="AH866" s="3">
        <v>24943969</v>
      </c>
      <c r="AI866" s="3">
        <v>20058329</v>
      </c>
      <c r="AJ866" s="3">
        <v>1543063</v>
      </c>
      <c r="AK866" s="3">
        <v>1387448</v>
      </c>
      <c r="AL866" s="3">
        <v>1222957</v>
      </c>
      <c r="AM866" s="3">
        <v>164491</v>
      </c>
      <c r="AN866" s="3">
        <v>-155615</v>
      </c>
      <c r="AO866" s="3">
        <v>0</v>
      </c>
      <c r="AP866" s="3">
        <v>0</v>
      </c>
      <c r="AQ866" s="3">
        <v>-155615</v>
      </c>
      <c r="AR866" s="3">
        <f>Tabela1[[#This Row],[Potrzeby finansowe 2027
w tym:]]+Tabela1[[#This Row],[Rozliczenie 2025 potrz. fin.]]</f>
        <v>45002298</v>
      </c>
      <c r="AS866" s="3">
        <v>0</v>
      </c>
      <c r="AT866" s="3">
        <v>0</v>
      </c>
      <c r="AU866" s="3"/>
      <c r="AV866" s="3"/>
      <c r="AW866" s="3"/>
      <c r="AX866" s="3"/>
      <c r="AY866" s="3"/>
      <c r="AZ866" s="3"/>
      <c r="BA866" s="3">
        <v>860666</v>
      </c>
      <c r="BB866" s="3">
        <v>0</v>
      </c>
      <c r="BC866" s="3">
        <v>67.64</v>
      </c>
      <c r="BD866" s="3">
        <v>8397.58</v>
      </c>
      <c r="BE866" s="3">
        <v>0</v>
      </c>
      <c r="BF866" s="3">
        <v>0</v>
      </c>
      <c r="BG866" s="3">
        <v>1190565</v>
      </c>
      <c r="BH866" s="3">
        <v>11187</v>
      </c>
      <c r="BI866" s="3">
        <v>957677</v>
      </c>
      <c r="BJ866" s="3">
        <v>14716471.8925</v>
      </c>
      <c r="BK866" s="3">
        <v>11570045.220000001</v>
      </c>
      <c r="BL866" s="3">
        <v>1605407.17</v>
      </c>
      <c r="BM866" s="3">
        <v>9374892.3499999996</v>
      </c>
      <c r="BN866" s="53">
        <v>0.76586366731018529</v>
      </c>
      <c r="BO866" s="54">
        <v>4.3996500000000001E-4</v>
      </c>
      <c r="BP866" s="70">
        <v>11065</v>
      </c>
      <c r="BQ866" s="71"/>
      <c r="BR866" s="70"/>
      <c r="BS866" s="72"/>
      <c r="BT866" s="72"/>
      <c r="BU866" s="70">
        <v>31769862</v>
      </c>
      <c r="BV866" s="70">
        <v>870424</v>
      </c>
      <c r="BW866" s="74">
        <v>24943969</v>
      </c>
      <c r="BX866" s="70">
        <v>57584255</v>
      </c>
    </row>
    <row r="867" spans="1:76" x14ac:dyDescent="0.3">
      <c r="A867" s="73" t="s">
        <v>10</v>
      </c>
      <c r="B867" s="2" t="s">
        <v>72</v>
      </c>
      <c r="C867" s="2" t="s">
        <v>69</v>
      </c>
      <c r="D867" s="2" t="s">
        <v>71</v>
      </c>
      <c r="E867" s="2" t="s">
        <v>19</v>
      </c>
      <c r="F867" s="17" t="str">
        <f>+Tabela1[[#This Row],[WK]]&amp;Tabela1[[#This Row],[PK]]&amp;Tabela1[[#This Row],[GK]]</f>
        <v>121011</v>
      </c>
      <c r="G867" s="2" t="s">
        <v>830</v>
      </c>
      <c r="H867" s="3">
        <v>473121772.70999998</v>
      </c>
      <c r="I867" s="4">
        <v>1.125</v>
      </c>
      <c r="J867" s="3">
        <v>532261994.30000001</v>
      </c>
      <c r="K867" s="4">
        <v>7.0000000000000007E-2</v>
      </c>
      <c r="L867" s="3">
        <v>37258340</v>
      </c>
      <c r="M867" s="3"/>
      <c r="N867" s="5"/>
      <c r="O867" s="3">
        <v>104096484.30000001</v>
      </c>
      <c r="P867" s="4">
        <v>1.125</v>
      </c>
      <c r="Q867" s="3">
        <v>117108544.84</v>
      </c>
      <c r="R867" s="4">
        <v>1.6E-2</v>
      </c>
      <c r="S867" s="3">
        <v>1873737</v>
      </c>
      <c r="T867" s="3"/>
      <c r="U867" s="5"/>
      <c r="V867" s="3">
        <v>22371964</v>
      </c>
      <c r="W867" s="5"/>
      <c r="X867" s="3">
        <v>35976936</v>
      </c>
      <c r="Y867" s="3">
        <v>2560054</v>
      </c>
      <c r="Z867" s="3">
        <v>1454151</v>
      </c>
      <c r="AA867" s="3">
        <v>2301081</v>
      </c>
      <c r="AB867" s="3">
        <v>24410429</v>
      </c>
      <c r="AC867" s="3">
        <v>5251221</v>
      </c>
      <c r="AD867" s="3">
        <v>13604972</v>
      </c>
      <c r="AE867" s="3">
        <v>0</v>
      </c>
      <c r="AF867" s="3">
        <v>37258340</v>
      </c>
      <c r="AG867" s="3">
        <v>1873737</v>
      </c>
      <c r="AH867" s="3">
        <v>13604972</v>
      </c>
      <c r="AI867" s="3">
        <v>22371964</v>
      </c>
      <c r="AJ867" s="3">
        <v>231796</v>
      </c>
      <c r="AK867" s="3">
        <v>231796</v>
      </c>
      <c r="AL867" s="3">
        <v>1257176</v>
      </c>
      <c r="AM867" s="3">
        <v>-1025380</v>
      </c>
      <c r="AN867" s="3">
        <v>-282311</v>
      </c>
      <c r="AO867" s="3">
        <v>0</v>
      </c>
      <c r="AP867" s="3">
        <v>282311</v>
      </c>
      <c r="AQ867" s="3">
        <v>0</v>
      </c>
      <c r="AR867" s="3">
        <f>Tabela1[[#This Row],[Potrzeby finansowe 2027
w tym:]]+Tabela1[[#This Row],[Rozliczenie 2025 potrz. fin.]]</f>
        <v>35976936</v>
      </c>
      <c r="AS867" s="3">
        <v>0</v>
      </c>
      <c r="AT867" s="3">
        <v>0</v>
      </c>
      <c r="AU867" s="3"/>
      <c r="AV867" s="3"/>
      <c r="AW867" s="3"/>
      <c r="AX867" s="3"/>
      <c r="AY867" s="3"/>
      <c r="AZ867" s="3"/>
      <c r="BA867" s="3">
        <v>1454151</v>
      </c>
      <c r="BB867" s="3">
        <v>0</v>
      </c>
      <c r="BC867" s="3">
        <v>188.43</v>
      </c>
      <c r="BD867" s="3">
        <v>13940.59</v>
      </c>
      <c r="BE867" s="3">
        <v>1</v>
      </c>
      <c r="BF867" s="3">
        <v>0</v>
      </c>
      <c r="BG867" s="3">
        <v>1171941</v>
      </c>
      <c r="BH867" s="3">
        <v>11012</v>
      </c>
      <c r="BI867" s="3">
        <v>1129140</v>
      </c>
      <c r="BJ867" s="3">
        <v>17351310.802500002</v>
      </c>
      <c r="BK867" s="3">
        <v>9256193.6300000008</v>
      </c>
      <c r="BL867" s="3">
        <v>9637595.1600000001</v>
      </c>
      <c r="BM867" s="3">
        <v>13105278.369999999</v>
      </c>
      <c r="BN867" s="53">
        <v>0.94449511765199634</v>
      </c>
      <c r="BO867" s="54">
        <v>4.2761900000000001E-4</v>
      </c>
      <c r="BP867" s="70">
        <v>10754</v>
      </c>
      <c r="BQ867" s="71"/>
      <c r="BR867" s="70"/>
      <c r="BS867" s="72"/>
      <c r="BT867" s="72"/>
      <c r="BU867" s="70">
        <v>37258340</v>
      </c>
      <c r="BV867" s="70">
        <v>1873737</v>
      </c>
      <c r="BW867" s="74">
        <v>13604972</v>
      </c>
      <c r="BX867" s="70">
        <v>52737049</v>
      </c>
    </row>
    <row r="868" spans="1:76" x14ac:dyDescent="0.3">
      <c r="A868" s="73" t="s">
        <v>10</v>
      </c>
      <c r="B868" s="2" t="s">
        <v>72</v>
      </c>
      <c r="C868" s="2" t="s">
        <v>69</v>
      </c>
      <c r="D868" s="2" t="s">
        <v>72</v>
      </c>
      <c r="E868" s="2" t="s">
        <v>15</v>
      </c>
      <c r="F868" s="17" t="str">
        <f>+Tabela1[[#This Row],[WK]]&amp;Tabela1[[#This Row],[PK]]&amp;Tabela1[[#This Row],[GK]]</f>
        <v>121012</v>
      </c>
      <c r="G868" s="2" t="s">
        <v>831</v>
      </c>
      <c r="H868" s="3">
        <v>342888962.16000003</v>
      </c>
      <c r="I868" s="4">
        <v>1.125</v>
      </c>
      <c r="J868" s="3">
        <v>385750082.43000001</v>
      </c>
      <c r="K868" s="4">
        <v>7.0000000000000007E-2</v>
      </c>
      <c r="L868" s="3">
        <v>27002506</v>
      </c>
      <c r="M868" s="3"/>
      <c r="N868" s="5"/>
      <c r="O868" s="3">
        <v>15786519.83</v>
      </c>
      <c r="P868" s="4">
        <v>1.125</v>
      </c>
      <c r="Q868" s="3">
        <v>17759834.809999999</v>
      </c>
      <c r="R868" s="4">
        <v>1.6E-2</v>
      </c>
      <c r="S868" s="3">
        <v>284157</v>
      </c>
      <c r="T868" s="3"/>
      <c r="U868" s="5"/>
      <c r="V868" s="3">
        <v>13725710</v>
      </c>
      <c r="W868" s="5"/>
      <c r="X868" s="3">
        <v>32438863</v>
      </c>
      <c r="Y868" s="3">
        <v>7365900</v>
      </c>
      <c r="Z868" s="3">
        <v>500719</v>
      </c>
      <c r="AA868" s="3">
        <v>1582446</v>
      </c>
      <c r="AB868" s="3">
        <v>19775496</v>
      </c>
      <c r="AC868" s="3">
        <v>3214302</v>
      </c>
      <c r="AD868" s="3">
        <v>18713153</v>
      </c>
      <c r="AE868" s="3">
        <v>0</v>
      </c>
      <c r="AF868" s="3">
        <v>27002506</v>
      </c>
      <c r="AG868" s="3">
        <v>284157</v>
      </c>
      <c r="AH868" s="3">
        <v>18713153</v>
      </c>
      <c r="AI868" s="3">
        <v>13725710</v>
      </c>
      <c r="AJ868" s="3">
        <v>1423573</v>
      </c>
      <c r="AK868" s="3">
        <v>1423573</v>
      </c>
      <c r="AL868" s="3">
        <v>1088709</v>
      </c>
      <c r="AM868" s="3">
        <v>334864</v>
      </c>
      <c r="AN868" s="3">
        <v>239156</v>
      </c>
      <c r="AO868" s="3">
        <v>0</v>
      </c>
      <c r="AP868" s="3">
        <v>-239156</v>
      </c>
      <c r="AQ868" s="3">
        <v>0</v>
      </c>
      <c r="AR868" s="3">
        <f>Tabela1[[#This Row],[Potrzeby finansowe 2027
w tym:]]+Tabela1[[#This Row],[Rozliczenie 2025 potrz. fin.]]</f>
        <v>32438863</v>
      </c>
      <c r="AS868" s="3">
        <v>0</v>
      </c>
      <c r="AT868" s="3">
        <v>0</v>
      </c>
      <c r="AU868" s="3"/>
      <c r="AV868" s="3"/>
      <c r="AW868" s="3"/>
      <c r="AX868" s="3"/>
      <c r="AY868" s="3"/>
      <c r="AZ868" s="3"/>
      <c r="BA868" s="3">
        <v>500719</v>
      </c>
      <c r="BB868" s="3">
        <v>0</v>
      </c>
      <c r="BC868" s="3">
        <v>0.02</v>
      </c>
      <c r="BD868" s="3">
        <v>5016.66</v>
      </c>
      <c r="BE868" s="3">
        <v>0</v>
      </c>
      <c r="BF868" s="3">
        <v>0</v>
      </c>
      <c r="BG868" s="3">
        <v>943874</v>
      </c>
      <c r="BH868" s="3">
        <v>8869</v>
      </c>
      <c r="BI868" s="3">
        <v>638572</v>
      </c>
      <c r="BJ868" s="3">
        <v>9812839.2574999984</v>
      </c>
      <c r="BK868" s="3">
        <v>5775119.4099999992</v>
      </c>
      <c r="BL868" s="3">
        <v>4416766.8</v>
      </c>
      <c r="BM868" s="3">
        <v>7317345.79</v>
      </c>
      <c r="BN868" s="53">
        <v>0.78490808874961537</v>
      </c>
      <c r="BO868" s="54">
        <v>3.1203079999999998E-4</v>
      </c>
      <c r="BP868" s="70">
        <v>7847</v>
      </c>
      <c r="BQ868" s="71"/>
      <c r="BR868" s="70"/>
      <c r="BS868" s="72"/>
      <c r="BT868" s="72"/>
      <c r="BU868" s="70">
        <v>27002506</v>
      </c>
      <c r="BV868" s="70">
        <v>284157</v>
      </c>
      <c r="BW868" s="74">
        <v>18713153</v>
      </c>
      <c r="BX868" s="70">
        <v>45999816</v>
      </c>
    </row>
    <row r="869" spans="1:76" x14ac:dyDescent="0.3">
      <c r="A869" s="73" t="s">
        <v>10</v>
      </c>
      <c r="B869" s="2" t="s">
        <v>72</v>
      </c>
      <c r="C869" s="2" t="s">
        <v>69</v>
      </c>
      <c r="D869" s="2" t="s">
        <v>74</v>
      </c>
      <c r="E869" s="2" t="s">
        <v>19</v>
      </c>
      <c r="F869" s="17" t="str">
        <f>+Tabela1[[#This Row],[WK]]&amp;Tabela1[[#This Row],[PK]]&amp;Tabela1[[#This Row],[GK]]</f>
        <v>121013</v>
      </c>
      <c r="G869" s="2" t="s">
        <v>832</v>
      </c>
      <c r="H869" s="3">
        <v>348658073.70999998</v>
      </c>
      <c r="I869" s="4">
        <v>1.125</v>
      </c>
      <c r="J869" s="3">
        <v>392240332.92000002</v>
      </c>
      <c r="K869" s="4">
        <v>7.0000000000000007E-2</v>
      </c>
      <c r="L869" s="3">
        <v>27456823</v>
      </c>
      <c r="M869" s="3"/>
      <c r="N869" s="5"/>
      <c r="O869" s="3">
        <v>53255101.530000001</v>
      </c>
      <c r="P869" s="4">
        <v>1.125</v>
      </c>
      <c r="Q869" s="3">
        <v>59911989.219999999</v>
      </c>
      <c r="R869" s="4">
        <v>1.6E-2</v>
      </c>
      <c r="S869" s="3">
        <v>958592</v>
      </c>
      <c r="T869" s="3"/>
      <c r="U869" s="5"/>
      <c r="V869" s="3">
        <v>19220629</v>
      </c>
      <c r="W869" s="5"/>
      <c r="X869" s="3">
        <v>40234723</v>
      </c>
      <c r="Y869" s="3">
        <v>14212630</v>
      </c>
      <c r="Z869" s="3">
        <v>1283508</v>
      </c>
      <c r="AA869" s="3">
        <v>1745473</v>
      </c>
      <c r="AB869" s="3">
        <v>18794499</v>
      </c>
      <c r="AC869" s="3">
        <v>4198613</v>
      </c>
      <c r="AD869" s="3">
        <v>21014094</v>
      </c>
      <c r="AE869" s="3">
        <v>0</v>
      </c>
      <c r="AF869" s="3">
        <v>27456823</v>
      </c>
      <c r="AG869" s="3">
        <v>958592</v>
      </c>
      <c r="AH869" s="3">
        <v>21014094</v>
      </c>
      <c r="AI869" s="3">
        <v>19220629</v>
      </c>
      <c r="AJ869" s="3">
        <v>4279973</v>
      </c>
      <c r="AK869" s="3">
        <v>4279973</v>
      </c>
      <c r="AL869" s="3">
        <v>1559300</v>
      </c>
      <c r="AM869" s="3">
        <v>2720673</v>
      </c>
      <c r="AN869" s="3">
        <v>-396194</v>
      </c>
      <c r="AO869" s="3">
        <v>0</v>
      </c>
      <c r="AP869" s="3">
        <v>396194</v>
      </c>
      <c r="AQ869" s="3">
        <v>0</v>
      </c>
      <c r="AR869" s="3">
        <f>Tabela1[[#This Row],[Potrzeby finansowe 2027
w tym:]]+Tabela1[[#This Row],[Rozliczenie 2025 potrz. fin.]]</f>
        <v>40234723</v>
      </c>
      <c r="AS869" s="3">
        <v>0</v>
      </c>
      <c r="AT869" s="3">
        <v>0</v>
      </c>
      <c r="AU869" s="3"/>
      <c r="AV869" s="3"/>
      <c r="AW869" s="3"/>
      <c r="AX869" s="3"/>
      <c r="AY869" s="3"/>
      <c r="AZ869" s="3"/>
      <c r="BA869" s="3">
        <v>1283508</v>
      </c>
      <c r="BB869" s="3">
        <v>0</v>
      </c>
      <c r="BC869" s="3">
        <v>97.36</v>
      </c>
      <c r="BD869" s="3">
        <v>12534.92</v>
      </c>
      <c r="BE869" s="3">
        <v>0.12</v>
      </c>
      <c r="BF869" s="3">
        <v>0</v>
      </c>
      <c r="BG869" s="3">
        <v>1037635</v>
      </c>
      <c r="BH869" s="3">
        <v>9750</v>
      </c>
      <c r="BI869" s="3">
        <v>707838</v>
      </c>
      <c r="BJ869" s="3">
        <v>10877232.317500001</v>
      </c>
      <c r="BK869" s="3">
        <v>6129091.4600000009</v>
      </c>
      <c r="BL869" s="3">
        <v>3340814.58</v>
      </c>
      <c r="BM869" s="3">
        <v>12310934.27</v>
      </c>
      <c r="BN869" s="53">
        <v>0.68904246290441418</v>
      </c>
      <c r="BO869" s="54">
        <v>3.8907109999999998E-4</v>
      </c>
      <c r="BP869" s="70">
        <v>9784</v>
      </c>
      <c r="BQ869" s="71"/>
      <c r="BR869" s="70"/>
      <c r="BS869" s="72"/>
      <c r="BT869" s="72"/>
      <c r="BU869" s="70">
        <v>27456823</v>
      </c>
      <c r="BV869" s="70">
        <v>958592</v>
      </c>
      <c r="BW869" s="74">
        <v>21014094</v>
      </c>
      <c r="BX869" s="70">
        <v>49429509</v>
      </c>
    </row>
    <row r="870" spans="1:76" x14ac:dyDescent="0.3">
      <c r="A870" s="73" t="s">
        <v>10</v>
      </c>
      <c r="B870" s="2" t="s">
        <v>72</v>
      </c>
      <c r="C870" s="2" t="s">
        <v>69</v>
      </c>
      <c r="D870" s="2" t="s">
        <v>76</v>
      </c>
      <c r="E870" s="2" t="s">
        <v>15</v>
      </c>
      <c r="F870" s="17" t="str">
        <f>+Tabela1[[#This Row],[WK]]&amp;Tabela1[[#This Row],[PK]]&amp;Tabela1[[#This Row],[GK]]</f>
        <v>121014</v>
      </c>
      <c r="G870" s="2" t="s">
        <v>833</v>
      </c>
      <c r="H870" s="3">
        <v>522891286.35000002</v>
      </c>
      <c r="I870" s="4">
        <v>1.125</v>
      </c>
      <c r="J870" s="3">
        <v>588252697.13999999</v>
      </c>
      <c r="K870" s="4">
        <v>7.0000000000000007E-2</v>
      </c>
      <c r="L870" s="3">
        <v>41177689</v>
      </c>
      <c r="M870" s="3"/>
      <c r="N870" s="5"/>
      <c r="O870" s="3">
        <v>85455207.590000004</v>
      </c>
      <c r="P870" s="4">
        <v>1.125</v>
      </c>
      <c r="Q870" s="3">
        <v>96137108.540000007</v>
      </c>
      <c r="R870" s="4">
        <v>1.6E-2</v>
      </c>
      <c r="S870" s="3">
        <v>1538194</v>
      </c>
      <c r="T870" s="3"/>
      <c r="U870" s="5"/>
      <c r="V870" s="3">
        <v>25129543</v>
      </c>
      <c r="W870" s="5"/>
      <c r="X870" s="3">
        <v>55666715</v>
      </c>
      <c r="Y870" s="3">
        <v>17485599</v>
      </c>
      <c r="Z870" s="3">
        <v>323642</v>
      </c>
      <c r="AA870" s="3">
        <v>2668691</v>
      </c>
      <c r="AB870" s="3">
        <v>35188783</v>
      </c>
      <c r="AC870" s="3">
        <v>0</v>
      </c>
      <c r="AD870" s="3">
        <v>31008267</v>
      </c>
      <c r="AE870" s="3">
        <v>0</v>
      </c>
      <c r="AF870" s="3">
        <v>41177689</v>
      </c>
      <c r="AG870" s="3">
        <v>1538194</v>
      </c>
      <c r="AH870" s="3">
        <v>31008267</v>
      </c>
      <c r="AI870" s="3">
        <v>25129543</v>
      </c>
      <c r="AJ870" s="3">
        <v>-1658861</v>
      </c>
      <c r="AK870" s="3">
        <v>-1187766</v>
      </c>
      <c r="AL870" s="3">
        <v>1954400</v>
      </c>
      <c r="AM870" s="3">
        <v>-3142166</v>
      </c>
      <c r="AN870" s="3">
        <v>471095</v>
      </c>
      <c r="AO870" s="3">
        <v>0</v>
      </c>
      <c r="AP870" s="3">
        <v>0</v>
      </c>
      <c r="AQ870" s="3">
        <v>471095</v>
      </c>
      <c r="AR870" s="3">
        <f>Tabela1[[#This Row],[Potrzeby finansowe 2027
w tym:]]+Tabela1[[#This Row],[Rozliczenie 2025 potrz. fin.]]</f>
        <v>56137810</v>
      </c>
      <c r="AS870" s="3">
        <v>0</v>
      </c>
      <c r="AT870" s="3">
        <v>0</v>
      </c>
      <c r="AU870" s="3"/>
      <c r="AV870" s="3"/>
      <c r="AW870" s="3"/>
      <c r="AX870" s="3"/>
      <c r="AY870" s="3"/>
      <c r="AZ870" s="3"/>
      <c r="BA870" s="3">
        <v>323642</v>
      </c>
      <c r="BB870" s="3">
        <v>0</v>
      </c>
      <c r="BC870" s="3">
        <v>0</v>
      </c>
      <c r="BD870" s="3">
        <v>3242.58</v>
      </c>
      <c r="BE870" s="3">
        <v>0</v>
      </c>
      <c r="BF870" s="3">
        <v>0</v>
      </c>
      <c r="BG870" s="3">
        <v>1460670</v>
      </c>
      <c r="BH870" s="3">
        <v>13725</v>
      </c>
      <c r="BI870" s="3">
        <v>1208021</v>
      </c>
      <c r="BJ870" s="3">
        <v>18563462.917499997</v>
      </c>
      <c r="BK870" s="3">
        <v>13940068.149999999</v>
      </c>
      <c r="BL870" s="3">
        <v>3639713.84</v>
      </c>
      <c r="BM870" s="3">
        <v>11214151.390000001</v>
      </c>
      <c r="BN870" s="53">
        <v>0.72377568245618951</v>
      </c>
      <c r="BO870" s="54">
        <v>5.4904740000000002E-4</v>
      </c>
      <c r="BP870" s="70">
        <v>13807</v>
      </c>
      <c r="BQ870" s="71"/>
      <c r="BR870" s="70"/>
      <c r="BS870" s="72"/>
      <c r="BT870" s="72"/>
      <c r="BU870" s="70">
        <v>41177689</v>
      </c>
      <c r="BV870" s="70">
        <v>1538194</v>
      </c>
      <c r="BW870" s="74">
        <v>31008267</v>
      </c>
      <c r="BX870" s="70">
        <v>73724150</v>
      </c>
    </row>
    <row r="871" spans="1:76" x14ac:dyDescent="0.3">
      <c r="A871" s="73" t="s">
        <v>10</v>
      </c>
      <c r="B871" s="2" t="s">
        <v>72</v>
      </c>
      <c r="C871" s="2" t="s">
        <v>69</v>
      </c>
      <c r="D871" s="2" t="s">
        <v>109</v>
      </c>
      <c r="E871" s="2" t="s">
        <v>15</v>
      </c>
      <c r="F871" s="17" t="str">
        <f>+Tabela1[[#This Row],[WK]]&amp;Tabela1[[#This Row],[PK]]&amp;Tabela1[[#This Row],[GK]]</f>
        <v>121015</v>
      </c>
      <c r="G871" s="2" t="s">
        <v>834</v>
      </c>
      <c r="H871" s="3">
        <v>142988048.80000001</v>
      </c>
      <c r="I871" s="4">
        <v>1.125</v>
      </c>
      <c r="J871" s="3">
        <v>160861554.90000001</v>
      </c>
      <c r="K871" s="4">
        <v>7.0000000000000007E-2</v>
      </c>
      <c r="L871" s="3">
        <v>11260309</v>
      </c>
      <c r="M871" s="3"/>
      <c r="N871" s="5"/>
      <c r="O871" s="3">
        <v>4191600.48</v>
      </c>
      <c r="P871" s="4">
        <v>1.125</v>
      </c>
      <c r="Q871" s="3">
        <v>4715550.54</v>
      </c>
      <c r="R871" s="4">
        <v>1.6E-2</v>
      </c>
      <c r="S871" s="3">
        <v>75449</v>
      </c>
      <c r="T871" s="3"/>
      <c r="U871" s="5"/>
      <c r="V871" s="3">
        <v>7797860</v>
      </c>
      <c r="W871" s="5"/>
      <c r="X871" s="3">
        <v>13169501</v>
      </c>
      <c r="Y871" s="3">
        <v>2244705</v>
      </c>
      <c r="Z871" s="3">
        <v>450979</v>
      </c>
      <c r="AA871" s="3">
        <v>748583</v>
      </c>
      <c r="AB871" s="3">
        <v>6342231</v>
      </c>
      <c r="AC871" s="3">
        <v>3383003</v>
      </c>
      <c r="AD871" s="3">
        <v>5371642</v>
      </c>
      <c r="AE871" s="3">
        <v>0</v>
      </c>
      <c r="AF871" s="3">
        <v>11260309</v>
      </c>
      <c r="AG871" s="3">
        <v>75449</v>
      </c>
      <c r="AH871" s="3">
        <v>5371642</v>
      </c>
      <c r="AI871" s="3">
        <v>7797860</v>
      </c>
      <c r="AJ871" s="3">
        <v>-579014</v>
      </c>
      <c r="AK871" s="3">
        <v>-579014</v>
      </c>
      <c r="AL871" s="3">
        <v>675952</v>
      </c>
      <c r="AM871" s="3">
        <v>-1254966</v>
      </c>
      <c r="AN871" s="3">
        <v>-217946</v>
      </c>
      <c r="AO871" s="3">
        <v>0</v>
      </c>
      <c r="AP871" s="3">
        <v>217946</v>
      </c>
      <c r="AQ871" s="3">
        <v>0</v>
      </c>
      <c r="AR871" s="3">
        <f>Tabela1[[#This Row],[Potrzeby finansowe 2027
w tym:]]+Tabela1[[#This Row],[Rozliczenie 2025 potrz. fin.]]</f>
        <v>13169501</v>
      </c>
      <c r="AS871" s="3">
        <v>0</v>
      </c>
      <c r="AT871" s="3">
        <v>0</v>
      </c>
      <c r="AU871" s="3"/>
      <c r="AV871" s="3"/>
      <c r="AW871" s="3"/>
      <c r="AX871" s="3"/>
      <c r="AY871" s="3"/>
      <c r="AZ871" s="3"/>
      <c r="BA871" s="3">
        <v>450979</v>
      </c>
      <c r="BB871" s="3">
        <v>0</v>
      </c>
      <c r="BC871" s="3">
        <v>141.97999999999999</v>
      </c>
      <c r="BD871" s="3">
        <v>4045.11</v>
      </c>
      <c r="BE871" s="3">
        <v>0</v>
      </c>
      <c r="BF871" s="3">
        <v>0</v>
      </c>
      <c r="BG871" s="3">
        <v>381318</v>
      </c>
      <c r="BH871" s="3">
        <v>3583</v>
      </c>
      <c r="BI871" s="3">
        <v>367265</v>
      </c>
      <c r="BJ871" s="3">
        <v>5643695.004999999</v>
      </c>
      <c r="BK871" s="3">
        <v>3400197.9499999993</v>
      </c>
      <c r="BL871" s="3">
        <v>16400</v>
      </c>
      <c r="BM871" s="3">
        <v>8941188.2200000007</v>
      </c>
      <c r="BN871" s="53">
        <v>0.83710771009951224</v>
      </c>
      <c r="BO871" s="54">
        <v>1.277695E-4</v>
      </c>
      <c r="BP871" s="70">
        <v>3213</v>
      </c>
      <c r="BQ871" s="71"/>
      <c r="BR871" s="70"/>
      <c r="BS871" s="72"/>
      <c r="BT871" s="72"/>
      <c r="BU871" s="70">
        <v>11260309</v>
      </c>
      <c r="BV871" s="70">
        <v>75449</v>
      </c>
      <c r="BW871" s="74">
        <v>5371642</v>
      </c>
      <c r="BX871" s="70">
        <v>16707400</v>
      </c>
    </row>
    <row r="872" spans="1:76" x14ac:dyDescent="0.3">
      <c r="A872" s="73" t="s">
        <v>10</v>
      </c>
      <c r="B872" s="2" t="s">
        <v>72</v>
      </c>
      <c r="C872" s="2" t="s">
        <v>69</v>
      </c>
      <c r="D872" s="2" t="s">
        <v>113</v>
      </c>
      <c r="E872" s="2" t="s">
        <v>19</v>
      </c>
      <c r="F872" s="17" t="str">
        <f>+Tabela1[[#This Row],[WK]]&amp;Tabela1[[#This Row],[PK]]&amp;Tabela1[[#This Row],[GK]]</f>
        <v>121016</v>
      </c>
      <c r="G872" s="2" t="s">
        <v>835</v>
      </c>
      <c r="H872" s="3">
        <v>962483035.52999997</v>
      </c>
      <c r="I872" s="4">
        <v>1.125</v>
      </c>
      <c r="J872" s="3">
        <v>1082793414.97</v>
      </c>
      <c r="K872" s="4">
        <v>7.0000000000000007E-2</v>
      </c>
      <c r="L872" s="3">
        <v>75795539</v>
      </c>
      <c r="M872" s="3"/>
      <c r="N872" s="5"/>
      <c r="O872" s="3">
        <v>89610825.660000011</v>
      </c>
      <c r="P872" s="4">
        <v>1.125</v>
      </c>
      <c r="Q872" s="3">
        <v>100812178.87</v>
      </c>
      <c r="R872" s="4">
        <v>1.6E-2</v>
      </c>
      <c r="S872" s="3">
        <v>1612995</v>
      </c>
      <c r="T872" s="3"/>
      <c r="U872" s="5"/>
      <c r="V872" s="3">
        <v>47889540</v>
      </c>
      <c r="W872" s="5"/>
      <c r="X872" s="3">
        <v>77163554</v>
      </c>
      <c r="Y872" s="3">
        <v>18101859</v>
      </c>
      <c r="Z872" s="3">
        <v>1005795</v>
      </c>
      <c r="AA872" s="3">
        <v>4232206</v>
      </c>
      <c r="AB872" s="3">
        <v>50917785</v>
      </c>
      <c r="AC872" s="3">
        <v>2905909</v>
      </c>
      <c r="AD872" s="3">
        <v>29274014</v>
      </c>
      <c r="AE872" s="3">
        <v>0</v>
      </c>
      <c r="AF872" s="3">
        <v>75795539</v>
      </c>
      <c r="AG872" s="3">
        <v>1612995</v>
      </c>
      <c r="AH872" s="3">
        <v>29274014</v>
      </c>
      <c r="AI872" s="3">
        <v>47889540</v>
      </c>
      <c r="AJ872" s="3">
        <v>139539</v>
      </c>
      <c r="AK872" s="3">
        <v>139539</v>
      </c>
      <c r="AL872" s="3">
        <v>3498532</v>
      </c>
      <c r="AM872" s="3">
        <v>-3358993</v>
      </c>
      <c r="AN872" s="3">
        <v>-534460</v>
      </c>
      <c r="AO872" s="3">
        <v>0</v>
      </c>
      <c r="AP872" s="3">
        <v>534460</v>
      </c>
      <c r="AQ872" s="3">
        <v>0</v>
      </c>
      <c r="AR872" s="3">
        <f>Tabela1[[#This Row],[Potrzeby finansowe 2027
w tym:]]+Tabela1[[#This Row],[Rozliczenie 2025 potrz. fin.]]</f>
        <v>77163554</v>
      </c>
      <c r="AS872" s="3">
        <v>0</v>
      </c>
      <c r="AT872" s="3">
        <v>0</v>
      </c>
      <c r="AU872" s="3"/>
      <c r="AV872" s="3"/>
      <c r="AW872" s="3"/>
      <c r="AX872" s="3"/>
      <c r="AY872" s="3"/>
      <c r="AZ872" s="3"/>
      <c r="BA872" s="3">
        <v>1005795</v>
      </c>
      <c r="BB872" s="3">
        <v>0</v>
      </c>
      <c r="BC872" s="3">
        <v>0</v>
      </c>
      <c r="BD872" s="3">
        <v>10077.1</v>
      </c>
      <c r="BE872" s="3">
        <v>0</v>
      </c>
      <c r="BF872" s="3">
        <v>0</v>
      </c>
      <c r="BG872" s="3">
        <v>2492449</v>
      </c>
      <c r="BH872" s="3">
        <v>23420</v>
      </c>
      <c r="BI872" s="3">
        <v>1739757</v>
      </c>
      <c r="BJ872" s="3">
        <v>26734571.785</v>
      </c>
      <c r="BK872" s="3">
        <v>19018148.149999999</v>
      </c>
      <c r="BL872" s="3">
        <v>6355626.5599999996</v>
      </c>
      <c r="BM872" s="3">
        <v>18154441.420000002</v>
      </c>
      <c r="BN872" s="53">
        <v>0.81284985497514539</v>
      </c>
      <c r="BO872" s="54">
        <v>8.9675819999999996E-4</v>
      </c>
      <c r="BP872" s="70">
        <v>22552</v>
      </c>
      <c r="BQ872" s="71"/>
      <c r="BR872" s="70"/>
      <c r="BS872" s="72"/>
      <c r="BT872" s="72"/>
      <c r="BU872" s="70">
        <v>75795539</v>
      </c>
      <c r="BV872" s="70">
        <v>1612995</v>
      </c>
      <c r="BW872" s="74">
        <v>29274014</v>
      </c>
      <c r="BX872" s="70">
        <v>106682548</v>
      </c>
    </row>
    <row r="873" spans="1:76" x14ac:dyDescent="0.3">
      <c r="A873" s="73" t="s">
        <v>10</v>
      </c>
      <c r="B873" s="2" t="s">
        <v>72</v>
      </c>
      <c r="C873" s="2" t="s">
        <v>71</v>
      </c>
      <c r="D873" s="2" t="s">
        <v>12</v>
      </c>
      <c r="E873" s="2" t="s">
        <v>13</v>
      </c>
      <c r="F873" s="17" t="str">
        <f>+Tabela1[[#This Row],[WK]]&amp;Tabela1[[#This Row],[PK]]&amp;Tabela1[[#This Row],[GK]]</f>
        <v>121101</v>
      </c>
      <c r="G873" s="2" t="s">
        <v>836</v>
      </c>
      <c r="H873" s="3">
        <v>1514453506.6099999</v>
      </c>
      <c r="I873" s="4">
        <v>1.125</v>
      </c>
      <c r="J873" s="3">
        <v>1703760194.9400001</v>
      </c>
      <c r="K873" s="4">
        <v>7.0000000000000007E-2</v>
      </c>
      <c r="L873" s="3">
        <v>119263214</v>
      </c>
      <c r="M873" s="3"/>
      <c r="N873" s="5"/>
      <c r="O873" s="3">
        <v>307371607.81999999</v>
      </c>
      <c r="P873" s="4">
        <v>1.125</v>
      </c>
      <c r="Q873" s="3">
        <v>345793058.80000001</v>
      </c>
      <c r="R873" s="4">
        <v>1.6E-2</v>
      </c>
      <c r="S873" s="3">
        <v>5532689</v>
      </c>
      <c r="T873" s="3"/>
      <c r="U873" s="5"/>
      <c r="V873" s="3">
        <v>65883449</v>
      </c>
      <c r="W873" s="5"/>
      <c r="X873" s="3">
        <v>74403081</v>
      </c>
      <c r="Y873" s="3">
        <v>2736188</v>
      </c>
      <c r="Z873" s="3">
        <v>120132</v>
      </c>
      <c r="AA873" s="3">
        <v>5300186</v>
      </c>
      <c r="AB873" s="3">
        <v>61299496</v>
      </c>
      <c r="AC873" s="3">
        <v>4947079</v>
      </c>
      <c r="AD873" s="3">
        <v>8972147</v>
      </c>
      <c r="AE873" s="3">
        <v>0</v>
      </c>
      <c r="AF873" s="3">
        <v>119263214</v>
      </c>
      <c r="AG873" s="3">
        <v>5532689</v>
      </c>
      <c r="AH873" s="3">
        <v>8972147</v>
      </c>
      <c r="AI873" s="3">
        <v>65883449</v>
      </c>
      <c r="AJ873" s="3">
        <v>3262642</v>
      </c>
      <c r="AK873" s="3">
        <v>3262642</v>
      </c>
      <c r="AL873" s="3">
        <v>4108811</v>
      </c>
      <c r="AM873" s="3">
        <v>-846169</v>
      </c>
      <c r="AN873" s="3">
        <v>152812</v>
      </c>
      <c r="AO873" s="3">
        <v>0</v>
      </c>
      <c r="AP873" s="3">
        <v>-152812</v>
      </c>
      <c r="AQ873" s="3">
        <v>0</v>
      </c>
      <c r="AR873" s="3">
        <f>Tabela1[[#This Row],[Potrzeby finansowe 2027
w tym:]]+Tabela1[[#This Row],[Rozliczenie 2025 potrz. fin.]]</f>
        <v>74403081</v>
      </c>
      <c r="AS873" s="3">
        <v>0</v>
      </c>
      <c r="AT873" s="3">
        <v>0</v>
      </c>
      <c r="AU873" s="3"/>
      <c r="AV873" s="3"/>
      <c r="AW873" s="3"/>
      <c r="AX873" s="3"/>
      <c r="AY873" s="3"/>
      <c r="AZ873" s="3"/>
      <c r="BA873" s="3">
        <v>120132</v>
      </c>
      <c r="BB873" s="3">
        <v>0</v>
      </c>
      <c r="BC873" s="3">
        <v>194.59</v>
      </c>
      <c r="BD873" s="3">
        <v>269.7</v>
      </c>
      <c r="BE873" s="3">
        <v>570.54999999999995</v>
      </c>
      <c r="BF873" s="3">
        <v>0</v>
      </c>
      <c r="BG873" s="3">
        <v>3507310</v>
      </c>
      <c r="BH873" s="3">
        <v>32956</v>
      </c>
      <c r="BI873" s="3">
        <v>1792876</v>
      </c>
      <c r="BJ873" s="3">
        <v>27550837.080000006</v>
      </c>
      <c r="BK873" s="3">
        <v>21530201.270000003</v>
      </c>
      <c r="BL873" s="3">
        <v>3205105.21</v>
      </c>
      <c r="BM873" s="3">
        <v>17672332.82</v>
      </c>
      <c r="BN873" s="53">
        <v>0.98001921229586941</v>
      </c>
      <c r="BO873" s="54">
        <v>1.2696224999999999E-3</v>
      </c>
      <c r="BP873" s="70">
        <v>31929</v>
      </c>
      <c r="BQ873" s="71"/>
      <c r="BR873" s="70"/>
      <c r="BS873" s="72"/>
      <c r="BT873" s="72"/>
      <c r="BU873" s="70">
        <v>119263214</v>
      </c>
      <c r="BV873" s="70">
        <v>5532689</v>
      </c>
      <c r="BW873" s="74">
        <v>8972147</v>
      </c>
      <c r="BX873" s="70">
        <v>133768050</v>
      </c>
    </row>
    <row r="874" spans="1:76" x14ac:dyDescent="0.3">
      <c r="A874" s="73" t="s">
        <v>10</v>
      </c>
      <c r="B874" s="2" t="s">
        <v>72</v>
      </c>
      <c r="C874" s="2" t="s">
        <v>71</v>
      </c>
      <c r="D874" s="2" t="s">
        <v>11</v>
      </c>
      <c r="E874" s="2" t="s">
        <v>19</v>
      </c>
      <c r="F874" s="17" t="str">
        <f>+Tabela1[[#This Row],[WK]]&amp;Tabela1[[#This Row],[PK]]&amp;Tabela1[[#This Row],[GK]]</f>
        <v>121102</v>
      </c>
      <c r="G874" s="2" t="s">
        <v>837</v>
      </c>
      <c r="H874" s="3">
        <v>262124586.34999999</v>
      </c>
      <c r="I874" s="4">
        <v>1.125</v>
      </c>
      <c r="J874" s="3">
        <v>294890159.63999999</v>
      </c>
      <c r="K874" s="4">
        <v>7.0000000000000007E-2</v>
      </c>
      <c r="L874" s="3">
        <v>20642311</v>
      </c>
      <c r="M874" s="3"/>
      <c r="N874" s="5"/>
      <c r="O874" s="3">
        <v>50190790.519999996</v>
      </c>
      <c r="P874" s="4">
        <v>1.125</v>
      </c>
      <c r="Q874" s="3">
        <v>56464639.340000004</v>
      </c>
      <c r="R874" s="4">
        <v>1.6E-2</v>
      </c>
      <c r="S874" s="3">
        <v>903434</v>
      </c>
      <c r="T874" s="3"/>
      <c r="U874" s="5"/>
      <c r="V874" s="3">
        <v>13845631</v>
      </c>
      <c r="W874" s="5"/>
      <c r="X874" s="3">
        <v>18731462</v>
      </c>
      <c r="Y874" s="3">
        <v>1627801</v>
      </c>
      <c r="Z874" s="3">
        <v>932579</v>
      </c>
      <c r="AA874" s="3">
        <v>1335613</v>
      </c>
      <c r="AB874" s="3">
        <v>11326047</v>
      </c>
      <c r="AC874" s="3">
        <v>3509422</v>
      </c>
      <c r="AD874" s="3">
        <v>4885831</v>
      </c>
      <c r="AE874" s="3">
        <v>0</v>
      </c>
      <c r="AF874" s="3">
        <v>20642311</v>
      </c>
      <c r="AG874" s="3">
        <v>903434</v>
      </c>
      <c r="AH874" s="3">
        <v>4885831</v>
      </c>
      <c r="AI874" s="3">
        <v>13845631</v>
      </c>
      <c r="AJ874" s="3">
        <v>-57400</v>
      </c>
      <c r="AK874" s="3">
        <v>-57400</v>
      </c>
      <c r="AL874" s="3">
        <v>1025094</v>
      </c>
      <c r="AM874" s="3">
        <v>-1082494</v>
      </c>
      <c r="AN874" s="3">
        <v>-440370</v>
      </c>
      <c r="AO874" s="3">
        <v>0</v>
      </c>
      <c r="AP874" s="3">
        <v>440370</v>
      </c>
      <c r="AQ874" s="3">
        <v>0</v>
      </c>
      <c r="AR874" s="3">
        <f>Tabela1[[#This Row],[Potrzeby finansowe 2027
w tym:]]+Tabela1[[#This Row],[Rozliczenie 2025 potrz. fin.]]</f>
        <v>18731462</v>
      </c>
      <c r="AS874" s="3">
        <v>0</v>
      </c>
      <c r="AT874" s="3">
        <v>0</v>
      </c>
      <c r="AU874" s="3"/>
      <c r="AV874" s="3"/>
      <c r="AW874" s="3"/>
      <c r="AX874" s="3"/>
      <c r="AY874" s="3"/>
      <c r="AZ874" s="3"/>
      <c r="BA874" s="3">
        <v>932579</v>
      </c>
      <c r="BB874" s="3">
        <v>31.58</v>
      </c>
      <c r="BC874" s="3">
        <v>167.77</v>
      </c>
      <c r="BD874" s="3">
        <v>8573.7199999999993</v>
      </c>
      <c r="BE874" s="3">
        <v>0.12</v>
      </c>
      <c r="BF874" s="3">
        <v>0</v>
      </c>
      <c r="BG874" s="3">
        <v>698886</v>
      </c>
      <c r="BH874" s="3">
        <v>6567</v>
      </c>
      <c r="BI874" s="3">
        <v>636727</v>
      </c>
      <c r="BJ874" s="3">
        <v>9784483.942499999</v>
      </c>
      <c r="BK874" s="3">
        <v>6728459.3200000003</v>
      </c>
      <c r="BL874" s="3">
        <v>1614442.28</v>
      </c>
      <c r="BM874" s="3">
        <v>8995213.9299999997</v>
      </c>
      <c r="BN874" s="53">
        <v>0.94263357675125681</v>
      </c>
      <c r="BO874" s="54">
        <v>2.6308130000000002E-4</v>
      </c>
      <c r="BP874" s="70">
        <v>6616</v>
      </c>
      <c r="BQ874" s="71"/>
      <c r="BR874" s="70"/>
      <c r="BS874" s="72"/>
      <c r="BT874" s="72"/>
      <c r="BU874" s="70">
        <v>20642311</v>
      </c>
      <c r="BV874" s="70">
        <v>903434</v>
      </c>
      <c r="BW874" s="74">
        <v>4885831</v>
      </c>
      <c r="BX874" s="70">
        <v>26431576</v>
      </c>
    </row>
    <row r="875" spans="1:76" x14ac:dyDescent="0.3">
      <c r="A875" s="73" t="s">
        <v>10</v>
      </c>
      <c r="B875" s="2" t="s">
        <v>72</v>
      </c>
      <c r="C875" s="2" t="s">
        <v>71</v>
      </c>
      <c r="D875" s="2" t="s">
        <v>16</v>
      </c>
      <c r="E875" s="2" t="s">
        <v>15</v>
      </c>
      <c r="F875" s="17" t="str">
        <f>+Tabela1[[#This Row],[WK]]&amp;Tabela1[[#This Row],[PK]]&amp;Tabela1[[#This Row],[GK]]</f>
        <v>121103</v>
      </c>
      <c r="G875" s="2" t="s">
        <v>838</v>
      </c>
      <c r="H875" s="3">
        <v>557314874.07000005</v>
      </c>
      <c r="I875" s="4">
        <v>1.125</v>
      </c>
      <c r="J875" s="3">
        <v>626979233.33000004</v>
      </c>
      <c r="K875" s="4">
        <v>7.0000000000000007E-2</v>
      </c>
      <c r="L875" s="3">
        <v>43888546</v>
      </c>
      <c r="M875" s="3"/>
      <c r="N875" s="5"/>
      <c r="O875" s="3">
        <v>24851080.399999999</v>
      </c>
      <c r="P875" s="4">
        <v>1.125</v>
      </c>
      <c r="Q875" s="3">
        <v>27957465.449999999</v>
      </c>
      <c r="R875" s="4">
        <v>1.6E-2</v>
      </c>
      <c r="S875" s="3">
        <v>447319</v>
      </c>
      <c r="T875" s="3"/>
      <c r="U875" s="5"/>
      <c r="V875" s="3">
        <v>29520967</v>
      </c>
      <c r="W875" s="5"/>
      <c r="X875" s="3">
        <v>113175868</v>
      </c>
      <c r="Y875" s="3">
        <v>42658269</v>
      </c>
      <c r="Z875" s="3">
        <v>2166620</v>
      </c>
      <c r="AA875" s="3">
        <v>4303362</v>
      </c>
      <c r="AB875" s="3">
        <v>64047617</v>
      </c>
      <c r="AC875" s="3">
        <v>0</v>
      </c>
      <c r="AD875" s="3">
        <v>84866758</v>
      </c>
      <c r="AE875" s="3">
        <v>0</v>
      </c>
      <c r="AF875" s="3">
        <v>43888546</v>
      </c>
      <c r="AG875" s="3">
        <v>447319</v>
      </c>
      <c r="AH875" s="3">
        <v>84866758</v>
      </c>
      <c r="AI875" s="3">
        <v>29520967</v>
      </c>
      <c r="AJ875" s="3">
        <v>2901147</v>
      </c>
      <c r="AK875" s="3">
        <v>4113004</v>
      </c>
      <c r="AL875" s="3">
        <v>2720665</v>
      </c>
      <c r="AM875" s="3">
        <v>1392339</v>
      </c>
      <c r="AN875" s="3">
        <v>1234308</v>
      </c>
      <c r="AO875" s="3">
        <v>0</v>
      </c>
      <c r="AP875" s="3">
        <v>-22451</v>
      </c>
      <c r="AQ875" s="3">
        <v>1211857</v>
      </c>
      <c r="AR875" s="3">
        <f>Tabela1[[#This Row],[Potrzeby finansowe 2027
w tym:]]+Tabela1[[#This Row],[Rozliczenie 2025 potrz. fin.]]</f>
        <v>114387725</v>
      </c>
      <c r="AS875" s="3">
        <v>0</v>
      </c>
      <c r="AT875" s="3">
        <v>0</v>
      </c>
      <c r="AU875" s="3"/>
      <c r="AV875" s="3"/>
      <c r="AW875" s="3"/>
      <c r="AX875" s="3"/>
      <c r="AY875" s="3"/>
      <c r="AZ875" s="3"/>
      <c r="BA875" s="3">
        <v>2166620</v>
      </c>
      <c r="BB875" s="3">
        <v>0</v>
      </c>
      <c r="BC875" s="3">
        <v>0</v>
      </c>
      <c r="BD875" s="3">
        <v>21707.439999999999</v>
      </c>
      <c r="BE875" s="3">
        <v>0</v>
      </c>
      <c r="BF875" s="3">
        <v>0</v>
      </c>
      <c r="BG875" s="3">
        <v>2353567</v>
      </c>
      <c r="BH875" s="3">
        <v>22115</v>
      </c>
      <c r="BI875" s="3">
        <v>1949795</v>
      </c>
      <c r="BJ875" s="3">
        <v>29962193.615000002</v>
      </c>
      <c r="BK875" s="3">
        <v>22522085</v>
      </c>
      <c r="BL875" s="3">
        <v>6396204.0300000003</v>
      </c>
      <c r="BM875" s="3">
        <v>16968026.399999999</v>
      </c>
      <c r="BN875" s="53">
        <v>0.55924754949964095</v>
      </c>
      <c r="BO875" s="54">
        <v>7.8954120000000001E-4</v>
      </c>
      <c r="BP875" s="70">
        <v>19855</v>
      </c>
      <c r="BQ875" s="71"/>
      <c r="BR875" s="70"/>
      <c r="BS875" s="72"/>
      <c r="BT875" s="72"/>
      <c r="BU875" s="70">
        <v>43888546</v>
      </c>
      <c r="BV875" s="70">
        <v>447319</v>
      </c>
      <c r="BW875" s="74">
        <v>84866758</v>
      </c>
      <c r="BX875" s="70">
        <v>129202623</v>
      </c>
    </row>
    <row r="876" spans="1:76" x14ac:dyDescent="0.3">
      <c r="A876" s="73" t="s">
        <v>10</v>
      </c>
      <c r="B876" s="2" t="s">
        <v>72</v>
      </c>
      <c r="C876" s="2" t="s">
        <v>71</v>
      </c>
      <c r="D876" s="2" t="s">
        <v>18</v>
      </c>
      <c r="E876" s="2" t="s">
        <v>15</v>
      </c>
      <c r="F876" s="17" t="str">
        <f>+Tabela1[[#This Row],[WK]]&amp;Tabela1[[#This Row],[PK]]&amp;Tabela1[[#This Row],[GK]]</f>
        <v>121104</v>
      </c>
      <c r="G876" s="2" t="s">
        <v>839</v>
      </c>
      <c r="H876" s="3">
        <v>260652910.13999999</v>
      </c>
      <c r="I876" s="4">
        <v>1.125</v>
      </c>
      <c r="J876" s="3">
        <v>293234523.91000003</v>
      </c>
      <c r="K876" s="4">
        <v>7.0000000000000007E-2</v>
      </c>
      <c r="L876" s="3">
        <v>20526417</v>
      </c>
      <c r="M876" s="3"/>
      <c r="N876" s="5"/>
      <c r="O876" s="3">
        <v>16230021.789999999</v>
      </c>
      <c r="P876" s="4">
        <v>1.125</v>
      </c>
      <c r="Q876" s="3">
        <v>18258774.510000002</v>
      </c>
      <c r="R876" s="4">
        <v>1.6E-2</v>
      </c>
      <c r="S876" s="3">
        <v>292140</v>
      </c>
      <c r="T876" s="3"/>
      <c r="U876" s="5"/>
      <c r="V876" s="3">
        <v>13498074</v>
      </c>
      <c r="W876" s="5"/>
      <c r="X876" s="3">
        <v>28129818</v>
      </c>
      <c r="Y876" s="3">
        <v>5004457</v>
      </c>
      <c r="Z876" s="3">
        <v>1271068</v>
      </c>
      <c r="AA876" s="3">
        <v>1327098</v>
      </c>
      <c r="AB876" s="3">
        <v>18163019</v>
      </c>
      <c r="AC876" s="3">
        <v>2364176</v>
      </c>
      <c r="AD876" s="3">
        <v>14631745</v>
      </c>
      <c r="AE876" s="3">
        <v>0</v>
      </c>
      <c r="AF876" s="3">
        <v>20526417</v>
      </c>
      <c r="AG876" s="3">
        <v>292140</v>
      </c>
      <c r="AH876" s="3">
        <v>14631745</v>
      </c>
      <c r="AI876" s="3">
        <v>13498074</v>
      </c>
      <c r="AJ876" s="3">
        <v>814687</v>
      </c>
      <c r="AK876" s="3">
        <v>814687</v>
      </c>
      <c r="AL876" s="3">
        <v>709915</v>
      </c>
      <c r="AM876" s="3">
        <v>104772</v>
      </c>
      <c r="AN876" s="3">
        <v>-117560</v>
      </c>
      <c r="AO876" s="3">
        <v>0</v>
      </c>
      <c r="AP876" s="3">
        <v>117560</v>
      </c>
      <c r="AQ876" s="3">
        <v>0</v>
      </c>
      <c r="AR876" s="3">
        <f>Tabela1[[#This Row],[Potrzeby finansowe 2027
w tym:]]+Tabela1[[#This Row],[Rozliczenie 2025 potrz. fin.]]</f>
        <v>28129818</v>
      </c>
      <c r="AS876" s="3">
        <v>0</v>
      </c>
      <c r="AT876" s="3">
        <v>0</v>
      </c>
      <c r="AU876" s="3"/>
      <c r="AV876" s="3"/>
      <c r="AW876" s="3"/>
      <c r="AX876" s="3"/>
      <c r="AY876" s="3"/>
      <c r="AZ876" s="3"/>
      <c r="BA876" s="3">
        <v>1271068</v>
      </c>
      <c r="BB876" s="3">
        <v>1148.93</v>
      </c>
      <c r="BC876" s="3">
        <v>10.67</v>
      </c>
      <c r="BD876" s="3">
        <v>5039.63</v>
      </c>
      <c r="BE876" s="3">
        <v>0.28999999999999998</v>
      </c>
      <c r="BF876" s="3">
        <v>0</v>
      </c>
      <c r="BG876" s="3">
        <v>801906</v>
      </c>
      <c r="BH876" s="3">
        <v>7535</v>
      </c>
      <c r="BI876" s="3">
        <v>525192</v>
      </c>
      <c r="BJ876" s="3">
        <v>8070537.9224999985</v>
      </c>
      <c r="BK876" s="3">
        <v>4695264.5599999987</v>
      </c>
      <c r="BL876" s="3">
        <v>642335.86</v>
      </c>
      <c r="BM876" s="3">
        <v>12216421.73</v>
      </c>
      <c r="BN876" s="53">
        <v>0.82638986038443241</v>
      </c>
      <c r="BO876" s="54">
        <v>2.6724609999999999E-4</v>
      </c>
      <c r="BP876" s="70">
        <v>6721</v>
      </c>
      <c r="BQ876" s="71"/>
      <c r="BR876" s="70"/>
      <c r="BS876" s="72"/>
      <c r="BT876" s="72"/>
      <c r="BU876" s="70">
        <v>20526417</v>
      </c>
      <c r="BV876" s="70">
        <v>292140</v>
      </c>
      <c r="BW876" s="74">
        <v>14631745</v>
      </c>
      <c r="BX876" s="70">
        <v>35450302</v>
      </c>
    </row>
    <row r="877" spans="1:76" x14ac:dyDescent="0.3">
      <c r="A877" s="73" t="s">
        <v>10</v>
      </c>
      <c r="B877" s="2" t="s">
        <v>72</v>
      </c>
      <c r="C877" s="2" t="s">
        <v>71</v>
      </c>
      <c r="D877" s="2" t="s">
        <v>21</v>
      </c>
      <c r="E877" s="2" t="s">
        <v>15</v>
      </c>
      <c r="F877" s="17" t="str">
        <f>+Tabela1[[#This Row],[WK]]&amp;Tabela1[[#This Row],[PK]]&amp;Tabela1[[#This Row],[GK]]</f>
        <v>121105</v>
      </c>
      <c r="G877" s="2" t="s">
        <v>840</v>
      </c>
      <c r="H877" s="3">
        <v>647269136.25</v>
      </c>
      <c r="I877" s="4">
        <v>1.125</v>
      </c>
      <c r="J877" s="3">
        <v>728177778.27999997</v>
      </c>
      <c r="K877" s="4">
        <v>7.0000000000000007E-2</v>
      </c>
      <c r="L877" s="3">
        <v>50972444</v>
      </c>
      <c r="M877" s="3"/>
      <c r="N877" s="5"/>
      <c r="O877" s="3">
        <v>46287342.559999995</v>
      </c>
      <c r="P877" s="4">
        <v>1.125</v>
      </c>
      <c r="Q877" s="3">
        <v>52073260.380000003</v>
      </c>
      <c r="R877" s="4">
        <v>1.6E-2</v>
      </c>
      <c r="S877" s="3">
        <v>833172</v>
      </c>
      <c r="T877" s="3"/>
      <c r="U877" s="5"/>
      <c r="V877" s="3">
        <v>34379530</v>
      </c>
      <c r="W877" s="5"/>
      <c r="X877" s="3">
        <v>100504301</v>
      </c>
      <c r="Y877" s="3">
        <v>32921587</v>
      </c>
      <c r="Z877" s="3">
        <v>2136853</v>
      </c>
      <c r="AA877" s="3">
        <v>2941177</v>
      </c>
      <c r="AB877" s="3">
        <v>62255222</v>
      </c>
      <c r="AC877" s="3">
        <v>249462</v>
      </c>
      <c r="AD877" s="3">
        <v>66124772</v>
      </c>
      <c r="AE877" s="3">
        <v>0</v>
      </c>
      <c r="AF877" s="3">
        <v>50972444</v>
      </c>
      <c r="AG877" s="3">
        <v>833172</v>
      </c>
      <c r="AH877" s="3">
        <v>66124772</v>
      </c>
      <c r="AI877" s="3">
        <v>34379530</v>
      </c>
      <c r="AJ877" s="3">
        <v>4678049</v>
      </c>
      <c r="AK877" s="3">
        <v>4678049</v>
      </c>
      <c r="AL877" s="3">
        <v>3318734</v>
      </c>
      <c r="AM877" s="3">
        <v>1359315</v>
      </c>
      <c r="AN877" s="3">
        <v>358079</v>
      </c>
      <c r="AO877" s="3">
        <v>0</v>
      </c>
      <c r="AP877" s="3">
        <v>-358079</v>
      </c>
      <c r="AQ877" s="3">
        <v>0</v>
      </c>
      <c r="AR877" s="3">
        <f>Tabela1[[#This Row],[Potrzeby finansowe 2027
w tym:]]+Tabela1[[#This Row],[Rozliczenie 2025 potrz. fin.]]</f>
        <v>100504301</v>
      </c>
      <c r="AS877" s="3">
        <v>0</v>
      </c>
      <c r="AT877" s="3">
        <v>0</v>
      </c>
      <c r="AU877" s="3"/>
      <c r="AV877" s="3"/>
      <c r="AW877" s="3"/>
      <c r="AX877" s="3"/>
      <c r="AY877" s="3"/>
      <c r="AZ877" s="3"/>
      <c r="BA877" s="3">
        <v>2136853</v>
      </c>
      <c r="BB877" s="3">
        <v>12.57</v>
      </c>
      <c r="BC877" s="3">
        <v>40.590000000000003</v>
      </c>
      <c r="BD877" s="3">
        <v>21190.02</v>
      </c>
      <c r="BE877" s="3">
        <v>0.17</v>
      </c>
      <c r="BF877" s="3">
        <v>0</v>
      </c>
      <c r="BG877" s="3">
        <v>2052813</v>
      </c>
      <c r="BH877" s="3">
        <v>19289</v>
      </c>
      <c r="BI877" s="3">
        <v>888364</v>
      </c>
      <c r="BJ877" s="3">
        <v>13651347.590000002</v>
      </c>
      <c r="BK877" s="3">
        <v>10953587.360000001</v>
      </c>
      <c r="BL877" s="3">
        <v>755627.09</v>
      </c>
      <c r="BM877" s="3">
        <v>9279786.7400000002</v>
      </c>
      <c r="BN877" s="53">
        <v>0.64136239426242514</v>
      </c>
      <c r="BO877" s="54">
        <v>7.6634299999999995E-4</v>
      </c>
      <c r="BP877" s="70">
        <v>19272</v>
      </c>
      <c r="BQ877" s="71"/>
      <c r="BR877" s="70"/>
      <c r="BS877" s="72"/>
      <c r="BT877" s="72"/>
      <c r="BU877" s="70">
        <v>50972444</v>
      </c>
      <c r="BV877" s="70">
        <v>833172</v>
      </c>
      <c r="BW877" s="74">
        <v>66124772</v>
      </c>
      <c r="BX877" s="70">
        <v>117930388</v>
      </c>
    </row>
    <row r="878" spans="1:76" x14ac:dyDescent="0.3">
      <c r="A878" s="73" t="s">
        <v>10</v>
      </c>
      <c r="B878" s="2" t="s">
        <v>72</v>
      </c>
      <c r="C878" s="2" t="s">
        <v>71</v>
      </c>
      <c r="D878" s="2" t="s">
        <v>23</v>
      </c>
      <c r="E878" s="2" t="s">
        <v>15</v>
      </c>
      <c r="F878" s="17" t="str">
        <f>+Tabela1[[#This Row],[WK]]&amp;Tabela1[[#This Row],[PK]]&amp;Tabela1[[#This Row],[GK]]</f>
        <v>121106</v>
      </c>
      <c r="G878" s="2" t="s">
        <v>841</v>
      </c>
      <c r="H878" s="3">
        <v>230064751.13999999</v>
      </c>
      <c r="I878" s="4">
        <v>1.125</v>
      </c>
      <c r="J878" s="3">
        <v>258822845.03</v>
      </c>
      <c r="K878" s="4">
        <v>7.0000000000000007E-2</v>
      </c>
      <c r="L878" s="3">
        <v>18117599</v>
      </c>
      <c r="M878" s="3"/>
      <c r="N878" s="5"/>
      <c r="O878" s="3">
        <v>36578470.670000002</v>
      </c>
      <c r="P878" s="4">
        <v>1.125</v>
      </c>
      <c r="Q878" s="3">
        <v>41150779.5</v>
      </c>
      <c r="R878" s="4">
        <v>1.6E-2</v>
      </c>
      <c r="S878" s="3">
        <v>658412</v>
      </c>
      <c r="T878" s="3"/>
      <c r="U878" s="5"/>
      <c r="V878" s="3">
        <v>12937141</v>
      </c>
      <c r="W878" s="5"/>
      <c r="X878" s="3">
        <v>29618981</v>
      </c>
      <c r="Y878" s="3">
        <v>8760241</v>
      </c>
      <c r="Z878" s="3">
        <v>1228112</v>
      </c>
      <c r="AA878" s="3">
        <v>1285748</v>
      </c>
      <c r="AB878" s="3">
        <v>18222606</v>
      </c>
      <c r="AC878" s="3">
        <v>122274</v>
      </c>
      <c r="AD878" s="3">
        <v>16847739</v>
      </c>
      <c r="AE878" s="3">
        <v>0</v>
      </c>
      <c r="AF878" s="3">
        <v>18117599</v>
      </c>
      <c r="AG878" s="3">
        <v>658412</v>
      </c>
      <c r="AH878" s="3">
        <v>16847739</v>
      </c>
      <c r="AI878" s="3">
        <v>12937141</v>
      </c>
      <c r="AJ878" s="3">
        <v>896038</v>
      </c>
      <c r="AK878" s="3">
        <v>1061937</v>
      </c>
      <c r="AL878" s="3">
        <v>1108722</v>
      </c>
      <c r="AM878" s="3">
        <v>-46785</v>
      </c>
      <c r="AN878" s="3">
        <v>165899</v>
      </c>
      <c r="AO878" s="3">
        <v>0</v>
      </c>
      <c r="AP878" s="3">
        <v>0</v>
      </c>
      <c r="AQ878" s="3">
        <v>165899</v>
      </c>
      <c r="AR878" s="3">
        <f>Tabela1[[#This Row],[Potrzeby finansowe 2027
w tym:]]+Tabela1[[#This Row],[Rozliczenie 2025 potrz. fin.]]</f>
        <v>29784880</v>
      </c>
      <c r="AS878" s="3">
        <v>0</v>
      </c>
      <c r="AT878" s="3">
        <v>0</v>
      </c>
      <c r="AU878" s="3"/>
      <c r="AV878" s="3"/>
      <c r="AW878" s="3"/>
      <c r="AX878" s="3"/>
      <c r="AY878" s="3"/>
      <c r="AZ878" s="3"/>
      <c r="BA878" s="3">
        <v>1228112</v>
      </c>
      <c r="BB878" s="3">
        <v>1162.47</v>
      </c>
      <c r="BC878" s="3">
        <v>0</v>
      </c>
      <c r="BD878" s="3">
        <v>4554.3</v>
      </c>
      <c r="BE878" s="3">
        <v>0.8</v>
      </c>
      <c r="BF878" s="3">
        <v>0</v>
      </c>
      <c r="BG878" s="3">
        <v>701546</v>
      </c>
      <c r="BH878" s="3">
        <v>6592</v>
      </c>
      <c r="BI878" s="3">
        <v>584202</v>
      </c>
      <c r="BJ878" s="3">
        <v>8977335.0324999988</v>
      </c>
      <c r="BK878" s="3">
        <v>5866756.5799999982</v>
      </c>
      <c r="BL878" s="3">
        <v>968644.3</v>
      </c>
      <c r="BM878" s="3">
        <v>10505025.210000001</v>
      </c>
      <c r="BN878" s="53">
        <v>0.70922843046734385</v>
      </c>
      <c r="BO878" s="54">
        <v>2.59113E-4</v>
      </c>
      <c r="BP878" s="70">
        <v>6516</v>
      </c>
      <c r="BQ878" s="71"/>
      <c r="BR878" s="70"/>
      <c r="BS878" s="72"/>
      <c r="BT878" s="72"/>
      <c r="BU878" s="70">
        <v>18117599</v>
      </c>
      <c r="BV878" s="70">
        <v>658412</v>
      </c>
      <c r="BW878" s="74">
        <v>16847739</v>
      </c>
      <c r="BX878" s="70">
        <v>35623750</v>
      </c>
    </row>
    <row r="879" spans="1:76" x14ac:dyDescent="0.3">
      <c r="A879" s="73" t="s">
        <v>10</v>
      </c>
      <c r="B879" s="2" t="s">
        <v>72</v>
      </c>
      <c r="C879" s="2" t="s">
        <v>71</v>
      </c>
      <c r="D879" s="2" t="s">
        <v>30</v>
      </c>
      <c r="E879" s="2" t="s">
        <v>15</v>
      </c>
      <c r="F879" s="17" t="str">
        <f>+Tabela1[[#This Row],[WK]]&amp;Tabela1[[#This Row],[PK]]&amp;Tabela1[[#This Row],[GK]]</f>
        <v>121107</v>
      </c>
      <c r="G879" s="2" t="s">
        <v>842</v>
      </c>
      <c r="H879" s="3">
        <v>184791670.74000001</v>
      </c>
      <c r="I879" s="4">
        <v>1.125</v>
      </c>
      <c r="J879" s="3">
        <v>207890629.58000001</v>
      </c>
      <c r="K879" s="4">
        <v>7.0000000000000007E-2</v>
      </c>
      <c r="L879" s="3">
        <v>14552344</v>
      </c>
      <c r="M879" s="3"/>
      <c r="N879" s="5"/>
      <c r="O879" s="3">
        <v>3059543.65</v>
      </c>
      <c r="P879" s="4">
        <v>1.125</v>
      </c>
      <c r="Q879" s="3">
        <v>3441986.61</v>
      </c>
      <c r="R879" s="4">
        <v>1.6E-2</v>
      </c>
      <c r="S879" s="3">
        <v>55072</v>
      </c>
      <c r="T879" s="3"/>
      <c r="U879" s="5"/>
      <c r="V879" s="3">
        <v>11634663</v>
      </c>
      <c r="W879" s="5"/>
      <c r="X879" s="3">
        <v>38919756</v>
      </c>
      <c r="Y879" s="3">
        <v>13349355</v>
      </c>
      <c r="Z879" s="3">
        <v>1138345</v>
      </c>
      <c r="AA879" s="3">
        <v>1222349</v>
      </c>
      <c r="AB879" s="3">
        <v>21951649</v>
      </c>
      <c r="AC879" s="3">
        <v>1258058</v>
      </c>
      <c r="AD879" s="3">
        <v>27285093</v>
      </c>
      <c r="AE879" s="3">
        <v>0</v>
      </c>
      <c r="AF879" s="3">
        <v>14552344</v>
      </c>
      <c r="AG879" s="3">
        <v>55072</v>
      </c>
      <c r="AH879" s="3">
        <v>27285093</v>
      </c>
      <c r="AI879" s="3">
        <v>11634663</v>
      </c>
      <c r="AJ879" s="3">
        <v>2920958</v>
      </c>
      <c r="AK879" s="3">
        <v>2920958</v>
      </c>
      <c r="AL879" s="3">
        <v>568894</v>
      </c>
      <c r="AM879" s="3">
        <v>2352064</v>
      </c>
      <c r="AN879" s="3">
        <v>363278</v>
      </c>
      <c r="AO879" s="3">
        <v>0</v>
      </c>
      <c r="AP879" s="3">
        <v>-363278</v>
      </c>
      <c r="AQ879" s="3">
        <v>0</v>
      </c>
      <c r="AR879" s="3">
        <f>Tabela1[[#This Row],[Potrzeby finansowe 2027
w tym:]]+Tabela1[[#This Row],[Rozliczenie 2025 potrz. fin.]]</f>
        <v>38919756</v>
      </c>
      <c r="AS879" s="3">
        <v>0</v>
      </c>
      <c r="AT879" s="3">
        <v>0</v>
      </c>
      <c r="AU879" s="3"/>
      <c r="AV879" s="3"/>
      <c r="AW879" s="3"/>
      <c r="AX879" s="3"/>
      <c r="AY879" s="3"/>
      <c r="AZ879" s="3"/>
      <c r="BA879" s="3">
        <v>1138345</v>
      </c>
      <c r="BB879" s="3">
        <v>825.08</v>
      </c>
      <c r="BC879" s="3">
        <v>0</v>
      </c>
      <c r="BD879" s="3">
        <v>5904.59</v>
      </c>
      <c r="BE879" s="3">
        <v>0</v>
      </c>
      <c r="BF879" s="3">
        <v>0</v>
      </c>
      <c r="BG879" s="3">
        <v>644930</v>
      </c>
      <c r="BH879" s="3">
        <v>6060</v>
      </c>
      <c r="BI879" s="3">
        <v>577419</v>
      </c>
      <c r="BJ879" s="3">
        <v>8873107.9725000001</v>
      </c>
      <c r="BK879" s="3">
        <v>5812033.1799999997</v>
      </c>
      <c r="BL879" s="3">
        <v>876531.98</v>
      </c>
      <c r="BM879" s="3">
        <v>10491235.210000001</v>
      </c>
      <c r="BN879" s="53">
        <v>0.54534195088740289</v>
      </c>
      <c r="BO879" s="54">
        <v>2.387709E-4</v>
      </c>
      <c r="BP879" s="70">
        <v>6005</v>
      </c>
      <c r="BQ879" s="71"/>
      <c r="BR879" s="70"/>
      <c r="BS879" s="72"/>
      <c r="BT879" s="72"/>
      <c r="BU879" s="70">
        <v>14552344</v>
      </c>
      <c r="BV879" s="70">
        <v>55072</v>
      </c>
      <c r="BW879" s="74">
        <v>27285093</v>
      </c>
      <c r="BX879" s="70">
        <v>41892509</v>
      </c>
    </row>
    <row r="880" spans="1:76" x14ac:dyDescent="0.3">
      <c r="A880" s="73" t="s">
        <v>10</v>
      </c>
      <c r="B880" s="2" t="s">
        <v>72</v>
      </c>
      <c r="C880" s="2" t="s">
        <v>71</v>
      </c>
      <c r="D880" s="2" t="s">
        <v>54</v>
      </c>
      <c r="E880" s="2" t="s">
        <v>15</v>
      </c>
      <c r="F880" s="17" t="str">
        <f>+Tabela1[[#This Row],[WK]]&amp;Tabela1[[#This Row],[PK]]&amp;Tabela1[[#This Row],[GK]]</f>
        <v>121108</v>
      </c>
      <c r="G880" s="2" t="s">
        <v>843</v>
      </c>
      <c r="H880" s="3">
        <v>249414770.56999999</v>
      </c>
      <c r="I880" s="4">
        <v>1.125</v>
      </c>
      <c r="J880" s="3">
        <v>280591616.88999999</v>
      </c>
      <c r="K880" s="4">
        <v>7.0000000000000007E-2</v>
      </c>
      <c r="L880" s="3">
        <v>19641413</v>
      </c>
      <c r="M880" s="3"/>
      <c r="N880" s="5"/>
      <c r="O880" s="3">
        <v>39647699.109999999</v>
      </c>
      <c r="P880" s="4">
        <v>1.125</v>
      </c>
      <c r="Q880" s="3">
        <v>44603661.5</v>
      </c>
      <c r="R880" s="4">
        <v>1.6E-2</v>
      </c>
      <c r="S880" s="3">
        <v>713659</v>
      </c>
      <c r="T880" s="3"/>
      <c r="U880" s="5"/>
      <c r="V880" s="3">
        <v>14250845</v>
      </c>
      <c r="W880" s="5"/>
      <c r="X880" s="3">
        <v>42946578</v>
      </c>
      <c r="Y880" s="3">
        <v>11710754</v>
      </c>
      <c r="Z880" s="3">
        <v>1272980</v>
      </c>
      <c r="AA880" s="3">
        <v>1713442</v>
      </c>
      <c r="AB880" s="3">
        <v>23647653</v>
      </c>
      <c r="AC880" s="3">
        <v>4601749</v>
      </c>
      <c r="AD880" s="3">
        <v>28695732</v>
      </c>
      <c r="AE880" s="3">
        <v>0</v>
      </c>
      <c r="AF880" s="3">
        <v>19641413</v>
      </c>
      <c r="AG880" s="3">
        <v>713659</v>
      </c>
      <c r="AH880" s="3">
        <v>28695732</v>
      </c>
      <c r="AI880" s="3">
        <v>14250845</v>
      </c>
      <c r="AJ880" s="3">
        <v>1434907</v>
      </c>
      <c r="AK880" s="3">
        <v>1434907</v>
      </c>
      <c r="AL880" s="3">
        <v>702496</v>
      </c>
      <c r="AM880" s="3">
        <v>732411</v>
      </c>
      <c r="AN880" s="3">
        <v>390715</v>
      </c>
      <c r="AO880" s="3">
        <v>0</v>
      </c>
      <c r="AP880" s="3">
        <v>-390715</v>
      </c>
      <c r="AQ880" s="3">
        <v>0</v>
      </c>
      <c r="AR880" s="3">
        <f>Tabela1[[#This Row],[Potrzeby finansowe 2027
w tym:]]+Tabela1[[#This Row],[Rozliczenie 2025 potrz. fin.]]</f>
        <v>42946578</v>
      </c>
      <c r="AS880" s="3">
        <v>0</v>
      </c>
      <c r="AT880" s="3">
        <v>0</v>
      </c>
      <c r="AU880" s="3"/>
      <c r="AV880" s="3"/>
      <c r="AW880" s="3"/>
      <c r="AX880" s="3"/>
      <c r="AY880" s="3"/>
      <c r="AZ880" s="3"/>
      <c r="BA880" s="3">
        <v>1272980</v>
      </c>
      <c r="BB880" s="3">
        <v>24.68</v>
      </c>
      <c r="BC880" s="3">
        <v>21.99</v>
      </c>
      <c r="BD880" s="3">
        <v>12516.2</v>
      </c>
      <c r="BE880" s="3">
        <v>0</v>
      </c>
      <c r="BF880" s="3">
        <v>0</v>
      </c>
      <c r="BG880" s="3">
        <v>983039</v>
      </c>
      <c r="BH880" s="3">
        <v>9237</v>
      </c>
      <c r="BI880" s="3">
        <v>730403</v>
      </c>
      <c r="BJ880" s="3">
        <v>11223986.079999998</v>
      </c>
      <c r="BK880" s="3">
        <v>7834336.1399999987</v>
      </c>
      <c r="BL880" s="3">
        <v>1887304.43</v>
      </c>
      <c r="BM880" s="3">
        <v>9783990.9000000004</v>
      </c>
      <c r="BN880" s="53">
        <v>0.68551150406162864</v>
      </c>
      <c r="BO880" s="54">
        <v>3.1646670000000002E-4</v>
      </c>
      <c r="BP880" s="70">
        <v>7958</v>
      </c>
      <c r="BQ880" s="71"/>
      <c r="BR880" s="70"/>
      <c r="BS880" s="72"/>
      <c r="BT880" s="72"/>
      <c r="BU880" s="70">
        <v>19641413</v>
      </c>
      <c r="BV880" s="70">
        <v>713659</v>
      </c>
      <c r="BW880" s="74">
        <v>28695732</v>
      </c>
      <c r="BX880" s="70">
        <v>49050804</v>
      </c>
    </row>
    <row r="881" spans="1:76" x14ac:dyDescent="0.3">
      <c r="A881" s="73" t="s">
        <v>10</v>
      </c>
      <c r="B881" s="2" t="s">
        <v>72</v>
      </c>
      <c r="C881" s="2" t="s">
        <v>71</v>
      </c>
      <c r="D881" s="2" t="s">
        <v>56</v>
      </c>
      <c r="E881" s="2" t="s">
        <v>15</v>
      </c>
      <c r="F881" s="17" t="str">
        <f>+Tabela1[[#This Row],[WK]]&amp;Tabela1[[#This Row],[PK]]&amp;Tabela1[[#This Row],[GK]]</f>
        <v>121109</v>
      </c>
      <c r="G881" s="2" t="s">
        <v>836</v>
      </c>
      <c r="H881" s="3">
        <v>704611535.63999999</v>
      </c>
      <c r="I881" s="4">
        <v>1.125</v>
      </c>
      <c r="J881" s="3">
        <v>792687977.60000002</v>
      </c>
      <c r="K881" s="4">
        <v>7.0000000000000007E-2</v>
      </c>
      <c r="L881" s="3">
        <v>55488158</v>
      </c>
      <c r="M881" s="3"/>
      <c r="N881" s="5"/>
      <c r="O881" s="3">
        <v>23320436.879999999</v>
      </c>
      <c r="P881" s="4">
        <v>1.125</v>
      </c>
      <c r="Q881" s="3">
        <v>26235491.489999998</v>
      </c>
      <c r="R881" s="4">
        <v>1.6E-2</v>
      </c>
      <c r="S881" s="3">
        <v>419768</v>
      </c>
      <c r="T881" s="3"/>
      <c r="U881" s="5"/>
      <c r="V881" s="3">
        <v>36048509</v>
      </c>
      <c r="W881" s="5"/>
      <c r="X881" s="3">
        <v>106129324</v>
      </c>
      <c r="Y881" s="3">
        <v>39682135</v>
      </c>
      <c r="Z881" s="3">
        <v>2413271</v>
      </c>
      <c r="AA881" s="3">
        <v>3703248</v>
      </c>
      <c r="AB881" s="3">
        <v>60330670</v>
      </c>
      <c r="AC881" s="3">
        <v>0</v>
      </c>
      <c r="AD881" s="3">
        <v>69175481</v>
      </c>
      <c r="AE881" s="3">
        <v>0</v>
      </c>
      <c r="AF881" s="3">
        <v>55488158</v>
      </c>
      <c r="AG881" s="3">
        <v>419768</v>
      </c>
      <c r="AH881" s="3">
        <v>69175481</v>
      </c>
      <c r="AI881" s="3">
        <v>36048509</v>
      </c>
      <c r="AJ881" s="3">
        <v>1294984</v>
      </c>
      <c r="AK881" s="3">
        <v>389650</v>
      </c>
      <c r="AL881" s="3">
        <v>3172246</v>
      </c>
      <c r="AM881" s="3">
        <v>-2782596</v>
      </c>
      <c r="AN881" s="3">
        <v>-905334</v>
      </c>
      <c r="AO881" s="3">
        <v>0</v>
      </c>
      <c r="AP881" s="3">
        <v>0</v>
      </c>
      <c r="AQ881" s="3">
        <v>-905334</v>
      </c>
      <c r="AR881" s="3">
        <f>Tabela1[[#This Row],[Potrzeby finansowe 2027
w tym:]]+Tabela1[[#This Row],[Rozliczenie 2025 potrz. fin.]]</f>
        <v>105223990</v>
      </c>
      <c r="AS881" s="3">
        <v>0</v>
      </c>
      <c r="AT881" s="3">
        <v>0</v>
      </c>
      <c r="AU881" s="3"/>
      <c r="AV881" s="3"/>
      <c r="AW881" s="3"/>
      <c r="AX881" s="3"/>
      <c r="AY881" s="3"/>
      <c r="AZ881" s="3"/>
      <c r="BA881" s="3">
        <v>2413271</v>
      </c>
      <c r="BB881" s="3">
        <v>602.22</v>
      </c>
      <c r="BC881" s="3">
        <v>9.18</v>
      </c>
      <c r="BD881" s="3">
        <v>20132.43</v>
      </c>
      <c r="BE881" s="3">
        <v>1.63</v>
      </c>
      <c r="BF881" s="3">
        <v>0</v>
      </c>
      <c r="BG881" s="3">
        <v>2562371</v>
      </c>
      <c r="BH881" s="3">
        <v>24077</v>
      </c>
      <c r="BI881" s="3">
        <v>1140877</v>
      </c>
      <c r="BJ881" s="3">
        <v>17531672.107499998</v>
      </c>
      <c r="BK881" s="3">
        <v>15272747</v>
      </c>
      <c r="BL881" s="3">
        <v>1341183.6499999999</v>
      </c>
      <c r="BM881" s="3">
        <v>6353333.129999999</v>
      </c>
      <c r="BN881" s="53">
        <v>0.62065415069527996</v>
      </c>
      <c r="BO881" s="54">
        <v>8.6737499999999998E-4</v>
      </c>
      <c r="BP881" s="70">
        <v>21812</v>
      </c>
      <c r="BQ881" s="71"/>
      <c r="BR881" s="70"/>
      <c r="BS881" s="72"/>
      <c r="BT881" s="72"/>
      <c r="BU881" s="70">
        <v>55488158</v>
      </c>
      <c r="BV881" s="70">
        <v>419768</v>
      </c>
      <c r="BW881" s="74">
        <v>69175481</v>
      </c>
      <c r="BX881" s="70">
        <v>125083407</v>
      </c>
    </row>
    <row r="882" spans="1:76" x14ac:dyDescent="0.3">
      <c r="A882" s="73" t="s">
        <v>10</v>
      </c>
      <c r="B882" s="2" t="s">
        <v>72</v>
      </c>
      <c r="C882" s="2" t="s">
        <v>71</v>
      </c>
      <c r="D882" s="2" t="s">
        <v>69</v>
      </c>
      <c r="E882" s="2" t="s">
        <v>15</v>
      </c>
      <c r="F882" s="17" t="str">
        <f>+Tabela1[[#This Row],[WK]]&amp;Tabela1[[#This Row],[PK]]&amp;Tabela1[[#This Row],[GK]]</f>
        <v>121110</v>
      </c>
      <c r="G882" s="2" t="s">
        <v>844</v>
      </c>
      <c r="H882" s="3">
        <v>298885069.80000001</v>
      </c>
      <c r="I882" s="4">
        <v>1.125</v>
      </c>
      <c r="J882" s="3">
        <v>336245703.52999997</v>
      </c>
      <c r="K882" s="4">
        <v>7.0000000000000007E-2</v>
      </c>
      <c r="L882" s="3">
        <v>23537199</v>
      </c>
      <c r="M882" s="3"/>
      <c r="N882" s="5"/>
      <c r="O882" s="3">
        <v>7499680.9299999997</v>
      </c>
      <c r="P882" s="4">
        <v>1.125</v>
      </c>
      <c r="Q882" s="3">
        <v>8437141.0500000007</v>
      </c>
      <c r="R882" s="4">
        <v>1.6E-2</v>
      </c>
      <c r="S882" s="3">
        <v>134994</v>
      </c>
      <c r="T882" s="3"/>
      <c r="U882" s="5"/>
      <c r="V882" s="3">
        <v>13466129</v>
      </c>
      <c r="W882" s="5"/>
      <c r="X882" s="3">
        <v>41301403</v>
      </c>
      <c r="Y882" s="3">
        <v>12107315</v>
      </c>
      <c r="Z882" s="3">
        <v>1973721</v>
      </c>
      <c r="AA882" s="3">
        <v>1662862</v>
      </c>
      <c r="AB882" s="3">
        <v>25557505</v>
      </c>
      <c r="AC882" s="3">
        <v>0</v>
      </c>
      <c r="AD882" s="3">
        <v>27783255</v>
      </c>
      <c r="AE882" s="3">
        <v>0</v>
      </c>
      <c r="AF882" s="3">
        <v>23537199</v>
      </c>
      <c r="AG882" s="3">
        <v>134994</v>
      </c>
      <c r="AH882" s="3">
        <v>27783255</v>
      </c>
      <c r="AI882" s="3">
        <v>13466129</v>
      </c>
      <c r="AJ882" s="3">
        <v>1402248</v>
      </c>
      <c r="AK882" s="3">
        <v>1350229</v>
      </c>
      <c r="AL882" s="3">
        <v>884191</v>
      </c>
      <c r="AM882" s="3">
        <v>466038</v>
      </c>
      <c r="AN882" s="3">
        <v>-52019</v>
      </c>
      <c r="AO882" s="3">
        <v>0</v>
      </c>
      <c r="AP882" s="3">
        <v>0</v>
      </c>
      <c r="AQ882" s="3">
        <v>-52019</v>
      </c>
      <c r="AR882" s="3">
        <f>Tabela1[[#This Row],[Potrzeby finansowe 2027
w tym:]]+Tabela1[[#This Row],[Rozliczenie 2025 potrz. fin.]]</f>
        <v>41249384</v>
      </c>
      <c r="AS882" s="3">
        <v>0</v>
      </c>
      <c r="AT882" s="3">
        <v>0</v>
      </c>
      <c r="AU882" s="3"/>
      <c r="AV882" s="3"/>
      <c r="AW882" s="3"/>
      <c r="AX882" s="3"/>
      <c r="AY882" s="3"/>
      <c r="AZ882" s="3"/>
      <c r="BA882" s="3">
        <v>1973721</v>
      </c>
      <c r="BB882" s="3">
        <v>964.48</v>
      </c>
      <c r="BC882" s="3">
        <v>91.63</v>
      </c>
      <c r="BD882" s="3">
        <v>13032.98</v>
      </c>
      <c r="BE882" s="3">
        <v>13</v>
      </c>
      <c r="BF882" s="3">
        <v>0</v>
      </c>
      <c r="BG882" s="3">
        <v>901305</v>
      </c>
      <c r="BH882" s="3">
        <v>8469</v>
      </c>
      <c r="BI882" s="3">
        <v>761557</v>
      </c>
      <c r="BJ882" s="3">
        <v>11702724.5425</v>
      </c>
      <c r="BK882" s="3">
        <v>8280209.0800000001</v>
      </c>
      <c r="BL882" s="3">
        <v>1272854.75</v>
      </c>
      <c r="BM882" s="3">
        <v>11144352.35</v>
      </c>
      <c r="BN882" s="53">
        <v>0.68738423659102998</v>
      </c>
      <c r="BO882" s="54">
        <v>3.2941740000000001E-4</v>
      </c>
      <c r="BP882" s="70">
        <v>8284</v>
      </c>
      <c r="BQ882" s="71"/>
      <c r="BR882" s="70"/>
      <c r="BS882" s="72"/>
      <c r="BT882" s="72"/>
      <c r="BU882" s="70">
        <v>23537199</v>
      </c>
      <c r="BV882" s="70">
        <v>134994</v>
      </c>
      <c r="BW882" s="74">
        <v>27783255</v>
      </c>
      <c r="BX882" s="70">
        <v>51455448</v>
      </c>
    </row>
    <row r="883" spans="1:76" x14ac:dyDescent="0.3">
      <c r="A883" s="73" t="s">
        <v>10</v>
      </c>
      <c r="B883" s="2" t="s">
        <v>72</v>
      </c>
      <c r="C883" s="2" t="s">
        <v>71</v>
      </c>
      <c r="D883" s="2" t="s">
        <v>71</v>
      </c>
      <c r="E883" s="2" t="s">
        <v>15</v>
      </c>
      <c r="F883" s="17" t="str">
        <f>+Tabela1[[#This Row],[WK]]&amp;Tabela1[[#This Row],[PK]]&amp;Tabela1[[#This Row],[GK]]</f>
        <v>121111</v>
      </c>
      <c r="G883" s="2" t="s">
        <v>845</v>
      </c>
      <c r="H883" s="3">
        <v>485090469.87</v>
      </c>
      <c r="I883" s="4">
        <v>1.125</v>
      </c>
      <c r="J883" s="3">
        <v>545726778.60000002</v>
      </c>
      <c r="K883" s="4">
        <v>7.0000000000000007E-2</v>
      </c>
      <c r="L883" s="3">
        <v>38200875</v>
      </c>
      <c r="M883" s="3"/>
      <c r="N883" s="5"/>
      <c r="O883" s="3">
        <v>27867310.02</v>
      </c>
      <c r="P883" s="4">
        <v>1.125</v>
      </c>
      <c r="Q883" s="3">
        <v>31350723.77</v>
      </c>
      <c r="R883" s="4">
        <v>1.6E-2</v>
      </c>
      <c r="S883" s="3">
        <v>501612</v>
      </c>
      <c r="T883" s="3"/>
      <c r="U883" s="5"/>
      <c r="V883" s="3">
        <v>23260810</v>
      </c>
      <c r="W883" s="5"/>
      <c r="X883" s="3">
        <v>61840000</v>
      </c>
      <c r="Y883" s="3">
        <v>19994451</v>
      </c>
      <c r="Z883" s="3">
        <v>649485</v>
      </c>
      <c r="AA883" s="3">
        <v>2631903</v>
      </c>
      <c r="AB883" s="3">
        <v>35339917</v>
      </c>
      <c r="AC883" s="3">
        <v>3224244</v>
      </c>
      <c r="AD883" s="3">
        <v>38579190</v>
      </c>
      <c r="AE883" s="3">
        <v>0</v>
      </c>
      <c r="AF883" s="3">
        <v>38200875</v>
      </c>
      <c r="AG883" s="3">
        <v>501612</v>
      </c>
      <c r="AH883" s="3">
        <v>38579190</v>
      </c>
      <c r="AI883" s="3">
        <v>23260810</v>
      </c>
      <c r="AJ883" s="3">
        <v>3151966</v>
      </c>
      <c r="AK883" s="3">
        <v>3151966</v>
      </c>
      <c r="AL883" s="3">
        <v>1459797</v>
      </c>
      <c r="AM883" s="3">
        <v>1692169</v>
      </c>
      <c r="AN883" s="3">
        <v>-46097</v>
      </c>
      <c r="AO883" s="3">
        <v>0</v>
      </c>
      <c r="AP883" s="3">
        <v>46097</v>
      </c>
      <c r="AQ883" s="3">
        <v>0</v>
      </c>
      <c r="AR883" s="3">
        <f>Tabela1[[#This Row],[Potrzeby finansowe 2027
w tym:]]+Tabela1[[#This Row],[Rozliczenie 2025 potrz. fin.]]</f>
        <v>61840000</v>
      </c>
      <c r="AS883" s="3">
        <v>0</v>
      </c>
      <c r="AT883" s="3">
        <v>0</v>
      </c>
      <c r="AU883" s="3"/>
      <c r="AV883" s="3"/>
      <c r="AW883" s="3"/>
      <c r="AX883" s="3"/>
      <c r="AY883" s="3"/>
      <c r="AZ883" s="3"/>
      <c r="BA883" s="3">
        <v>649485</v>
      </c>
      <c r="BB883" s="3">
        <v>0</v>
      </c>
      <c r="BC883" s="3">
        <v>0</v>
      </c>
      <c r="BD883" s="3">
        <v>6507.21</v>
      </c>
      <c r="BE883" s="3">
        <v>0</v>
      </c>
      <c r="BF883" s="3">
        <v>0</v>
      </c>
      <c r="BG883" s="3">
        <v>1530377</v>
      </c>
      <c r="BH883" s="3">
        <v>14380</v>
      </c>
      <c r="BI883" s="3">
        <v>1101526</v>
      </c>
      <c r="BJ883" s="3">
        <v>16926981</v>
      </c>
      <c r="BK883" s="3">
        <v>13654984.59</v>
      </c>
      <c r="BL883" s="3">
        <v>2829091.5</v>
      </c>
      <c r="BM883" s="3">
        <v>7429802.6400000006</v>
      </c>
      <c r="BN883" s="53">
        <v>0.66661443906624518</v>
      </c>
      <c r="BO883" s="54">
        <v>5.0548889999999999E-4</v>
      </c>
      <c r="BP883" s="70">
        <v>12712</v>
      </c>
      <c r="BQ883" s="71"/>
      <c r="BR883" s="70"/>
      <c r="BS883" s="72"/>
      <c r="BT883" s="72"/>
      <c r="BU883" s="70">
        <v>38200875</v>
      </c>
      <c r="BV883" s="70">
        <v>501612</v>
      </c>
      <c r="BW883" s="74">
        <v>38579190</v>
      </c>
      <c r="BX883" s="70">
        <v>77281677</v>
      </c>
    </row>
    <row r="884" spans="1:76" x14ac:dyDescent="0.3">
      <c r="A884" s="73" t="s">
        <v>10</v>
      </c>
      <c r="B884" s="2" t="s">
        <v>72</v>
      </c>
      <c r="C884" s="2" t="s">
        <v>71</v>
      </c>
      <c r="D884" s="2" t="s">
        <v>72</v>
      </c>
      <c r="E884" s="2" t="s">
        <v>19</v>
      </c>
      <c r="F884" s="17" t="str">
        <f>+Tabela1[[#This Row],[WK]]&amp;Tabela1[[#This Row],[PK]]&amp;Tabela1[[#This Row],[GK]]</f>
        <v>121112</v>
      </c>
      <c r="G884" s="2" t="s">
        <v>846</v>
      </c>
      <c r="H884" s="3">
        <v>684970577.04999995</v>
      </c>
      <c r="I884" s="4">
        <v>1.125</v>
      </c>
      <c r="J884" s="3">
        <v>770591899.17999995</v>
      </c>
      <c r="K884" s="4">
        <v>7.0000000000000007E-2</v>
      </c>
      <c r="L884" s="3">
        <v>53941433</v>
      </c>
      <c r="M884" s="3"/>
      <c r="N884" s="5"/>
      <c r="O884" s="3">
        <v>78205324.889999986</v>
      </c>
      <c r="P884" s="4">
        <v>1.125</v>
      </c>
      <c r="Q884" s="3">
        <v>87980990.5</v>
      </c>
      <c r="R884" s="4">
        <v>1.6E-2</v>
      </c>
      <c r="S884" s="3">
        <v>1407696</v>
      </c>
      <c r="T884" s="3"/>
      <c r="U884" s="5"/>
      <c r="V884" s="3">
        <v>31158686</v>
      </c>
      <c r="W884" s="5"/>
      <c r="X884" s="3">
        <v>50899777</v>
      </c>
      <c r="Y884" s="3">
        <v>10082911</v>
      </c>
      <c r="Z884" s="3">
        <v>427394</v>
      </c>
      <c r="AA884" s="3">
        <v>2972260</v>
      </c>
      <c r="AB884" s="3">
        <v>35146520</v>
      </c>
      <c r="AC884" s="3">
        <v>2270692</v>
      </c>
      <c r="AD884" s="3">
        <v>19741091</v>
      </c>
      <c r="AE884" s="3">
        <v>0</v>
      </c>
      <c r="AF884" s="3">
        <v>53941433</v>
      </c>
      <c r="AG884" s="3">
        <v>1407696</v>
      </c>
      <c r="AH884" s="3">
        <v>19741091</v>
      </c>
      <c r="AI884" s="3">
        <v>31158686</v>
      </c>
      <c r="AJ884" s="3">
        <v>2392534</v>
      </c>
      <c r="AK884" s="3">
        <v>2392534</v>
      </c>
      <c r="AL884" s="3">
        <v>1969859</v>
      </c>
      <c r="AM884" s="3">
        <v>422675</v>
      </c>
      <c r="AN884" s="3">
        <v>-39689</v>
      </c>
      <c r="AO884" s="3">
        <v>0</v>
      </c>
      <c r="AP884" s="3">
        <v>39689</v>
      </c>
      <c r="AQ884" s="3">
        <v>0</v>
      </c>
      <c r="AR884" s="3">
        <f>Tabela1[[#This Row],[Potrzeby finansowe 2027
w tym:]]+Tabela1[[#This Row],[Rozliczenie 2025 potrz. fin.]]</f>
        <v>50899777</v>
      </c>
      <c r="AS884" s="3">
        <v>0</v>
      </c>
      <c r="AT884" s="3">
        <v>0</v>
      </c>
      <c r="AU884" s="3"/>
      <c r="AV884" s="3"/>
      <c r="AW884" s="3"/>
      <c r="AX884" s="3"/>
      <c r="AY884" s="3"/>
      <c r="AZ884" s="3"/>
      <c r="BA884" s="3">
        <v>427394</v>
      </c>
      <c r="BB884" s="3">
        <v>0.01</v>
      </c>
      <c r="BC884" s="3">
        <v>0.06</v>
      </c>
      <c r="BD884" s="3">
        <v>4281.8100000000004</v>
      </c>
      <c r="BE884" s="3">
        <v>0</v>
      </c>
      <c r="BF884" s="3">
        <v>0</v>
      </c>
      <c r="BG884" s="3">
        <v>1743863</v>
      </c>
      <c r="BH884" s="3">
        <v>16386</v>
      </c>
      <c r="BI884" s="3">
        <v>1228397</v>
      </c>
      <c r="BJ884" s="3">
        <v>18876580.229999997</v>
      </c>
      <c r="BK884" s="3">
        <v>14079897.089999998</v>
      </c>
      <c r="BL884" s="3">
        <v>2138208.41</v>
      </c>
      <c r="BM884" s="3">
        <v>14910315.74</v>
      </c>
      <c r="BN884" s="53">
        <v>0.85191983063335308</v>
      </c>
      <c r="BO884" s="54">
        <v>6.3129760000000005E-4</v>
      </c>
      <c r="BP884" s="70">
        <v>15876</v>
      </c>
      <c r="BQ884" s="71"/>
      <c r="BR884" s="70"/>
      <c r="BS884" s="72"/>
      <c r="BT884" s="72"/>
      <c r="BU884" s="70">
        <v>53941433</v>
      </c>
      <c r="BV884" s="70">
        <v>1407696</v>
      </c>
      <c r="BW884" s="74">
        <v>19741091</v>
      </c>
      <c r="BX884" s="70">
        <v>75090220</v>
      </c>
    </row>
    <row r="885" spans="1:76" x14ac:dyDescent="0.3">
      <c r="A885" s="73" t="s">
        <v>10</v>
      </c>
      <c r="B885" s="2" t="s">
        <v>72</v>
      </c>
      <c r="C885" s="2" t="s">
        <v>71</v>
      </c>
      <c r="D885" s="2" t="s">
        <v>74</v>
      </c>
      <c r="E885" s="2" t="s">
        <v>15</v>
      </c>
      <c r="F885" s="17" t="str">
        <f>+Tabela1[[#This Row],[WK]]&amp;Tabela1[[#This Row],[PK]]&amp;Tabela1[[#This Row],[GK]]</f>
        <v>121113</v>
      </c>
      <c r="G885" s="2" t="s">
        <v>847</v>
      </c>
      <c r="H885" s="3">
        <v>151662424.38999999</v>
      </c>
      <c r="I885" s="4">
        <v>1.125</v>
      </c>
      <c r="J885" s="3">
        <v>170620227.44</v>
      </c>
      <c r="K885" s="4">
        <v>7.0000000000000007E-2</v>
      </c>
      <c r="L885" s="3">
        <v>11943416</v>
      </c>
      <c r="M885" s="3"/>
      <c r="N885" s="5"/>
      <c r="O885" s="3">
        <v>13002309.539999999</v>
      </c>
      <c r="P885" s="4">
        <v>1.125</v>
      </c>
      <c r="Q885" s="3">
        <v>14627598.23</v>
      </c>
      <c r="R885" s="4">
        <v>1.6E-2</v>
      </c>
      <c r="S885" s="3">
        <v>234042</v>
      </c>
      <c r="T885" s="3"/>
      <c r="U885" s="5"/>
      <c r="V885" s="3">
        <v>6057729</v>
      </c>
      <c r="W885" s="5"/>
      <c r="X885" s="3">
        <v>21309771</v>
      </c>
      <c r="Y885" s="3">
        <v>6101451</v>
      </c>
      <c r="Z885" s="3">
        <v>130299</v>
      </c>
      <c r="AA885" s="3">
        <v>798727</v>
      </c>
      <c r="AB885" s="3">
        <v>13984645</v>
      </c>
      <c r="AC885" s="3">
        <v>294649</v>
      </c>
      <c r="AD885" s="3">
        <v>15440682</v>
      </c>
      <c r="AE885" s="3">
        <v>0</v>
      </c>
      <c r="AF885" s="3">
        <v>11943416</v>
      </c>
      <c r="AG885" s="3">
        <v>234042</v>
      </c>
      <c r="AH885" s="3">
        <v>15440682</v>
      </c>
      <c r="AI885" s="3">
        <v>6057729</v>
      </c>
      <c r="AJ885" s="3">
        <v>-469657</v>
      </c>
      <c r="AK885" s="3">
        <v>-281016</v>
      </c>
      <c r="AL885" s="3">
        <v>923186</v>
      </c>
      <c r="AM885" s="3">
        <v>-1204202</v>
      </c>
      <c r="AN885" s="3">
        <v>188641</v>
      </c>
      <c r="AO885" s="3">
        <v>0</v>
      </c>
      <c r="AP885" s="3">
        <v>0</v>
      </c>
      <c r="AQ885" s="3">
        <v>188641</v>
      </c>
      <c r="AR885" s="3">
        <f>Tabela1[[#This Row],[Potrzeby finansowe 2027
w tym:]]+Tabela1[[#This Row],[Rozliczenie 2025 potrz. fin.]]</f>
        <v>21498412</v>
      </c>
      <c r="AS885" s="3">
        <v>0</v>
      </c>
      <c r="AT885" s="3">
        <v>0</v>
      </c>
      <c r="AU885" s="3"/>
      <c r="AV885" s="3"/>
      <c r="AW885" s="3"/>
      <c r="AX885" s="3"/>
      <c r="AY885" s="3"/>
      <c r="AZ885" s="3"/>
      <c r="BA885" s="3">
        <v>130299</v>
      </c>
      <c r="BB885" s="3">
        <v>0</v>
      </c>
      <c r="BC885" s="3">
        <v>0</v>
      </c>
      <c r="BD885" s="3">
        <v>1305.47</v>
      </c>
      <c r="BE885" s="3">
        <v>0</v>
      </c>
      <c r="BF885" s="3">
        <v>0</v>
      </c>
      <c r="BG885" s="3">
        <v>500512</v>
      </c>
      <c r="BH885" s="3">
        <v>4703</v>
      </c>
      <c r="BI885" s="3">
        <v>298215</v>
      </c>
      <c r="BJ885" s="3">
        <v>4582626.5925000003</v>
      </c>
      <c r="BK885" s="3">
        <v>3647435.0300000003</v>
      </c>
      <c r="BL885" s="3">
        <v>0</v>
      </c>
      <c r="BM885" s="3">
        <v>3740766.25</v>
      </c>
      <c r="BN885" s="53">
        <v>0.69378025237122642</v>
      </c>
      <c r="BO885" s="54">
        <v>1.7000159999999999E-4</v>
      </c>
      <c r="BP885" s="70">
        <v>4275</v>
      </c>
      <c r="BQ885" s="71"/>
      <c r="BR885" s="70"/>
      <c r="BS885" s="72"/>
      <c r="BT885" s="72"/>
      <c r="BU885" s="70">
        <v>11943416</v>
      </c>
      <c r="BV885" s="70">
        <v>234042</v>
      </c>
      <c r="BW885" s="74">
        <v>15440682</v>
      </c>
      <c r="BX885" s="70">
        <v>27618140</v>
      </c>
    </row>
    <row r="886" spans="1:76" x14ac:dyDescent="0.3">
      <c r="A886" s="73" t="s">
        <v>10</v>
      </c>
      <c r="B886" s="2" t="s">
        <v>72</v>
      </c>
      <c r="C886" s="2" t="s">
        <v>71</v>
      </c>
      <c r="D886" s="2" t="s">
        <v>76</v>
      </c>
      <c r="E886" s="2" t="s">
        <v>15</v>
      </c>
      <c r="F886" s="17" t="str">
        <f>+Tabela1[[#This Row],[WK]]&amp;Tabela1[[#This Row],[PK]]&amp;Tabela1[[#This Row],[GK]]</f>
        <v>121114</v>
      </c>
      <c r="G886" s="2" t="s">
        <v>848</v>
      </c>
      <c r="H886" s="3">
        <v>270466915.30000001</v>
      </c>
      <c r="I886" s="4">
        <v>1.125</v>
      </c>
      <c r="J886" s="3">
        <v>304275279.70999998</v>
      </c>
      <c r="K886" s="4">
        <v>7.0000000000000007E-2</v>
      </c>
      <c r="L886" s="3">
        <v>21299270</v>
      </c>
      <c r="M886" s="3"/>
      <c r="N886" s="5"/>
      <c r="O886" s="3">
        <v>25917310.820000004</v>
      </c>
      <c r="P886" s="4">
        <v>1.125</v>
      </c>
      <c r="Q886" s="3">
        <v>29156974.670000002</v>
      </c>
      <c r="R886" s="4">
        <v>1.6E-2</v>
      </c>
      <c r="S886" s="3">
        <v>466512</v>
      </c>
      <c r="T886" s="3"/>
      <c r="U886" s="5"/>
      <c r="V886" s="3">
        <v>13229860</v>
      </c>
      <c r="W886" s="5"/>
      <c r="X886" s="3">
        <v>51906002</v>
      </c>
      <c r="Y886" s="3">
        <v>20686949</v>
      </c>
      <c r="Z886" s="3">
        <v>541451</v>
      </c>
      <c r="AA886" s="3">
        <v>3049045</v>
      </c>
      <c r="AB886" s="3">
        <v>27628557</v>
      </c>
      <c r="AC886" s="3">
        <v>0</v>
      </c>
      <c r="AD886" s="3">
        <v>38092235</v>
      </c>
      <c r="AE886" s="3">
        <v>0</v>
      </c>
      <c r="AF886" s="3">
        <v>21299270</v>
      </c>
      <c r="AG886" s="3">
        <v>466512</v>
      </c>
      <c r="AH886" s="3">
        <v>38092235</v>
      </c>
      <c r="AI886" s="3">
        <v>13229860</v>
      </c>
      <c r="AJ886" s="3">
        <v>2130107</v>
      </c>
      <c r="AK886" s="3">
        <v>1546200</v>
      </c>
      <c r="AL886" s="3">
        <v>631410</v>
      </c>
      <c r="AM886" s="3">
        <v>914790</v>
      </c>
      <c r="AN886" s="3">
        <v>-583907</v>
      </c>
      <c r="AO886" s="3">
        <v>0</v>
      </c>
      <c r="AP886" s="3">
        <v>0</v>
      </c>
      <c r="AQ886" s="3">
        <v>-583907</v>
      </c>
      <c r="AR886" s="3">
        <f>Tabela1[[#This Row],[Potrzeby finansowe 2027
w tym:]]+Tabela1[[#This Row],[Rozliczenie 2025 potrz. fin.]]</f>
        <v>51322095</v>
      </c>
      <c r="AS886" s="3">
        <v>0</v>
      </c>
      <c r="AT886" s="3">
        <v>0</v>
      </c>
      <c r="AU886" s="3"/>
      <c r="AV886" s="3"/>
      <c r="AW886" s="3"/>
      <c r="AX886" s="3"/>
      <c r="AY886" s="3"/>
      <c r="AZ886" s="3"/>
      <c r="BA886" s="3">
        <v>541451</v>
      </c>
      <c r="BB886" s="3">
        <v>0</v>
      </c>
      <c r="BC886" s="3">
        <v>0.16</v>
      </c>
      <c r="BD886" s="3">
        <v>5424.28</v>
      </c>
      <c r="BE886" s="3">
        <v>0</v>
      </c>
      <c r="BF886" s="3">
        <v>0</v>
      </c>
      <c r="BG886" s="3">
        <v>1206635</v>
      </c>
      <c r="BH886" s="3">
        <v>11338</v>
      </c>
      <c r="BI886" s="3">
        <v>1842410</v>
      </c>
      <c r="BJ886" s="3">
        <v>28312018.069999997</v>
      </c>
      <c r="BK886" s="3">
        <v>14894538.379999995</v>
      </c>
      <c r="BL886" s="3">
        <v>5135755.53</v>
      </c>
      <c r="BM886" s="3">
        <v>43398407.700000003</v>
      </c>
      <c r="BN886" s="53">
        <v>0.59320481613086751</v>
      </c>
      <c r="BO886" s="54">
        <v>4.1828500000000001E-4</v>
      </c>
      <c r="BP886" s="70">
        <v>10520</v>
      </c>
      <c r="BQ886" s="71"/>
      <c r="BR886" s="70"/>
      <c r="BS886" s="72"/>
      <c r="BT886" s="72"/>
      <c r="BU886" s="70">
        <v>21299270</v>
      </c>
      <c r="BV886" s="70">
        <v>466512</v>
      </c>
      <c r="BW886" s="74">
        <v>38092235</v>
      </c>
      <c r="BX886" s="70">
        <v>59858017</v>
      </c>
    </row>
    <row r="887" spans="1:76" x14ac:dyDescent="0.3">
      <c r="A887" s="73" t="s">
        <v>10</v>
      </c>
      <c r="B887" s="2" t="s">
        <v>72</v>
      </c>
      <c r="C887" s="2" t="s">
        <v>72</v>
      </c>
      <c r="D887" s="2" t="s">
        <v>12</v>
      </c>
      <c r="E887" s="2" t="s">
        <v>13</v>
      </c>
      <c r="F887" s="17" t="str">
        <f>+Tabela1[[#This Row],[WK]]&amp;Tabela1[[#This Row],[PK]]&amp;Tabela1[[#This Row],[GK]]</f>
        <v>121201</v>
      </c>
      <c r="G887" s="2" t="s">
        <v>849</v>
      </c>
      <c r="H887" s="3">
        <v>567454030.32000005</v>
      </c>
      <c r="I887" s="4">
        <v>1.125</v>
      </c>
      <c r="J887" s="3">
        <v>638385784.11000001</v>
      </c>
      <c r="K887" s="4">
        <v>7.0000000000000007E-2</v>
      </c>
      <c r="L887" s="3">
        <v>44687005</v>
      </c>
      <c r="M887" s="3"/>
      <c r="N887" s="5"/>
      <c r="O887" s="3">
        <v>62280155.600000009</v>
      </c>
      <c r="P887" s="4">
        <v>1.125</v>
      </c>
      <c r="Q887" s="3">
        <v>70065175.049999997</v>
      </c>
      <c r="R887" s="4">
        <v>1.6E-2</v>
      </c>
      <c r="S887" s="3">
        <v>1121043</v>
      </c>
      <c r="T887" s="3"/>
      <c r="U887" s="5"/>
      <c r="V887" s="3">
        <v>23496145</v>
      </c>
      <c r="W887" s="5"/>
      <c r="X887" s="3">
        <v>16430114</v>
      </c>
      <c r="Y887" s="3">
        <v>0</v>
      </c>
      <c r="Z887" s="3">
        <v>94025</v>
      </c>
      <c r="AA887" s="3">
        <v>2002842</v>
      </c>
      <c r="AB887" s="3">
        <v>14333247</v>
      </c>
      <c r="AC887" s="3">
        <v>0</v>
      </c>
      <c r="AD887" s="3">
        <v>57319</v>
      </c>
      <c r="AE887" s="3">
        <v>5483648</v>
      </c>
      <c r="AF887" s="3">
        <v>39260676</v>
      </c>
      <c r="AG887" s="3">
        <v>1121043</v>
      </c>
      <c r="AH887" s="3">
        <v>0</v>
      </c>
      <c r="AI887" s="3">
        <v>23496145</v>
      </c>
      <c r="AJ887" s="3">
        <v>478515</v>
      </c>
      <c r="AK887" s="3">
        <v>84836</v>
      </c>
      <c r="AL887" s="3">
        <v>344473</v>
      </c>
      <c r="AM887" s="3">
        <v>-259637</v>
      </c>
      <c r="AN887" s="3">
        <v>-393679</v>
      </c>
      <c r="AO887" s="3">
        <v>0</v>
      </c>
      <c r="AP887" s="3">
        <v>0</v>
      </c>
      <c r="AQ887" s="3">
        <v>-393679</v>
      </c>
      <c r="AR887" s="3">
        <f>Tabela1[[#This Row],[Potrzeby finansowe 2027
w tym:]]+Tabela1[[#This Row],[Rozliczenie 2025 potrz. fin.]]</f>
        <v>16036435</v>
      </c>
      <c r="AS887" s="3">
        <v>0</v>
      </c>
      <c r="AT887" s="3">
        <v>0</v>
      </c>
      <c r="AU887" s="3"/>
      <c r="AV887" s="3"/>
      <c r="AW887" s="3"/>
      <c r="AX887" s="3"/>
      <c r="AY887" s="3"/>
      <c r="AZ887" s="3"/>
      <c r="BA887" s="3">
        <v>94025</v>
      </c>
      <c r="BB887" s="3">
        <v>0</v>
      </c>
      <c r="BC887" s="3">
        <v>0</v>
      </c>
      <c r="BD887" s="3">
        <v>811.69</v>
      </c>
      <c r="BE887" s="3">
        <v>260.7</v>
      </c>
      <c r="BF887" s="3">
        <v>0</v>
      </c>
      <c r="BG887" s="3">
        <v>968885</v>
      </c>
      <c r="BH887" s="3">
        <v>9104</v>
      </c>
      <c r="BI887" s="3">
        <v>1033957</v>
      </c>
      <c r="BJ887" s="3">
        <v>15888645.195</v>
      </c>
      <c r="BK887" s="3">
        <v>10994125.18</v>
      </c>
      <c r="BL887" s="3">
        <v>1199258.3899999999</v>
      </c>
      <c r="BM887" s="3">
        <v>17179563.280000001</v>
      </c>
      <c r="BN887" s="53">
        <v>1.5275659140296394</v>
      </c>
      <c r="BO887" s="54">
        <v>3.2826300000000002E-4</v>
      </c>
      <c r="BP887" s="70">
        <v>8255</v>
      </c>
      <c r="BQ887" s="71"/>
      <c r="BR887" s="70"/>
      <c r="BS887" s="72"/>
      <c r="BT887" s="72"/>
      <c r="BU887" s="70">
        <v>39260676</v>
      </c>
      <c r="BV887" s="70">
        <v>1121043</v>
      </c>
      <c r="BW887" s="74">
        <v>0</v>
      </c>
      <c r="BX887" s="70">
        <v>40381719</v>
      </c>
    </row>
    <row r="888" spans="1:76" x14ac:dyDescent="0.3">
      <c r="A888" s="73" t="s">
        <v>10</v>
      </c>
      <c r="B888" s="2" t="s">
        <v>72</v>
      </c>
      <c r="C888" s="2" t="s">
        <v>72</v>
      </c>
      <c r="D888" s="2" t="s">
        <v>16</v>
      </c>
      <c r="E888" s="2" t="s">
        <v>15</v>
      </c>
      <c r="F888" s="17" t="str">
        <f>+Tabela1[[#This Row],[WK]]&amp;Tabela1[[#This Row],[PK]]&amp;Tabela1[[#This Row],[GK]]</f>
        <v>121203</v>
      </c>
      <c r="G888" s="2" t="s">
        <v>763</v>
      </c>
      <c r="H888" s="3">
        <v>417509666.66000003</v>
      </c>
      <c r="I888" s="4">
        <v>1.125</v>
      </c>
      <c r="J888" s="3">
        <v>469698374.99000001</v>
      </c>
      <c r="K888" s="4">
        <v>7.0000000000000007E-2</v>
      </c>
      <c r="L888" s="3">
        <v>32878886</v>
      </c>
      <c r="M888" s="3"/>
      <c r="N888" s="5"/>
      <c r="O888" s="3">
        <v>36445217.490000002</v>
      </c>
      <c r="P888" s="4">
        <v>1.125</v>
      </c>
      <c r="Q888" s="3">
        <v>41000869.68</v>
      </c>
      <c r="R888" s="4">
        <v>1.6E-2</v>
      </c>
      <c r="S888" s="3">
        <v>656014</v>
      </c>
      <c r="T888" s="3"/>
      <c r="U888" s="5"/>
      <c r="V888" s="3">
        <v>18602281</v>
      </c>
      <c r="W888" s="5"/>
      <c r="X888" s="3">
        <v>17971906</v>
      </c>
      <c r="Y888" s="3">
        <v>0</v>
      </c>
      <c r="Z888" s="3">
        <v>3045</v>
      </c>
      <c r="AA888" s="3">
        <v>1360135</v>
      </c>
      <c r="AB888" s="3">
        <v>16277438</v>
      </c>
      <c r="AC888" s="3">
        <v>331288</v>
      </c>
      <c r="AD888" s="3">
        <v>4558520</v>
      </c>
      <c r="AE888" s="3">
        <v>2636511</v>
      </c>
      <c r="AF888" s="3">
        <v>32878886</v>
      </c>
      <c r="AG888" s="3">
        <v>656014</v>
      </c>
      <c r="AH888" s="3">
        <v>1922009</v>
      </c>
      <c r="AI888" s="3">
        <v>18602281</v>
      </c>
      <c r="AJ888" s="3">
        <v>1061313</v>
      </c>
      <c r="AK888" s="3">
        <v>1739118</v>
      </c>
      <c r="AL888" s="3">
        <v>1179633</v>
      </c>
      <c r="AM888" s="3">
        <v>559485</v>
      </c>
      <c r="AN888" s="3">
        <v>677805</v>
      </c>
      <c r="AO888" s="3">
        <v>0</v>
      </c>
      <c r="AP888" s="3">
        <v>0</v>
      </c>
      <c r="AQ888" s="3">
        <v>677805</v>
      </c>
      <c r="AR888" s="3">
        <f>Tabela1[[#This Row],[Potrzeby finansowe 2027
w tym:]]+Tabela1[[#This Row],[Rozliczenie 2025 potrz. fin.]]</f>
        <v>18649711</v>
      </c>
      <c r="AS888" s="3">
        <v>0</v>
      </c>
      <c r="AT888" s="3">
        <v>0</v>
      </c>
      <c r="AU888" s="3"/>
      <c r="AV888" s="3"/>
      <c r="AW888" s="3"/>
      <c r="AX888" s="3"/>
      <c r="AY888" s="3"/>
      <c r="AZ888" s="3"/>
      <c r="BA888" s="3">
        <v>3045</v>
      </c>
      <c r="BB888" s="3">
        <v>0</v>
      </c>
      <c r="BC888" s="3">
        <v>0</v>
      </c>
      <c r="BD888" s="3">
        <v>0</v>
      </c>
      <c r="BE888" s="3">
        <v>61.02</v>
      </c>
      <c r="BF888" s="3">
        <v>0</v>
      </c>
      <c r="BG888" s="3">
        <v>782536</v>
      </c>
      <c r="BH888" s="3">
        <v>7353</v>
      </c>
      <c r="BI888" s="3">
        <v>577599</v>
      </c>
      <c r="BJ888" s="3">
        <v>8875871.495000001</v>
      </c>
      <c r="BK888" s="3">
        <v>6871268.2500000009</v>
      </c>
      <c r="BL888" s="3">
        <v>141913.17000000001</v>
      </c>
      <c r="BM888" s="3">
        <v>7734586.6399999997</v>
      </c>
      <c r="BN888" s="53">
        <v>1.4218535202335321</v>
      </c>
      <c r="BO888" s="54">
        <v>2.6689999999999998E-4</v>
      </c>
      <c r="BP888" s="70">
        <v>6713</v>
      </c>
      <c r="BQ888" s="71"/>
      <c r="BR888" s="70"/>
      <c r="BS888" s="72"/>
      <c r="BT888" s="72"/>
      <c r="BU888" s="70">
        <v>32878886</v>
      </c>
      <c r="BV888" s="70">
        <v>656014</v>
      </c>
      <c r="BW888" s="74">
        <v>1922009</v>
      </c>
      <c r="BX888" s="70">
        <v>35456909</v>
      </c>
    </row>
    <row r="889" spans="1:76" x14ac:dyDescent="0.3">
      <c r="A889" s="73" t="s">
        <v>10</v>
      </c>
      <c r="B889" s="2" t="s">
        <v>72</v>
      </c>
      <c r="C889" s="2" t="s">
        <v>72</v>
      </c>
      <c r="D889" s="2" t="s">
        <v>18</v>
      </c>
      <c r="E889" s="2" t="s">
        <v>15</v>
      </c>
      <c r="F889" s="17" t="str">
        <f>+Tabela1[[#This Row],[WK]]&amp;Tabela1[[#This Row],[PK]]&amp;Tabela1[[#This Row],[GK]]</f>
        <v>121204</v>
      </c>
      <c r="G889" s="2" t="s">
        <v>850</v>
      </c>
      <c r="H889" s="3">
        <v>785767557.84000003</v>
      </c>
      <c r="I889" s="4">
        <v>1.125</v>
      </c>
      <c r="J889" s="3">
        <v>883988502.57000005</v>
      </c>
      <c r="K889" s="4">
        <v>7.0000000000000007E-2</v>
      </c>
      <c r="L889" s="3">
        <v>61879195</v>
      </c>
      <c r="M889" s="3"/>
      <c r="N889" s="5"/>
      <c r="O889" s="3">
        <v>331612553.79000002</v>
      </c>
      <c r="P889" s="4">
        <v>1.125</v>
      </c>
      <c r="Q889" s="3">
        <v>373064123.00999999</v>
      </c>
      <c r="R889" s="4">
        <v>1.6E-2</v>
      </c>
      <c r="S889" s="3">
        <v>5969026</v>
      </c>
      <c r="T889" s="3"/>
      <c r="U889" s="5"/>
      <c r="V889" s="3">
        <v>36518400</v>
      </c>
      <c r="W889" s="5"/>
      <c r="X889" s="3">
        <v>33259858</v>
      </c>
      <c r="Y889" s="3">
        <v>0</v>
      </c>
      <c r="Z889" s="3">
        <v>642284</v>
      </c>
      <c r="AA889" s="3">
        <v>2453774</v>
      </c>
      <c r="AB889" s="3">
        <v>30163800</v>
      </c>
      <c r="AC889" s="3">
        <v>0</v>
      </c>
      <c r="AD889" s="3">
        <v>0</v>
      </c>
      <c r="AE889" s="3">
        <v>0</v>
      </c>
      <c r="AF889" s="3">
        <v>61879195</v>
      </c>
      <c r="AG889" s="3">
        <v>5969026</v>
      </c>
      <c r="AH889" s="3">
        <v>0</v>
      </c>
      <c r="AI889" s="3">
        <v>36518400</v>
      </c>
      <c r="AJ889" s="3">
        <v>1307107</v>
      </c>
      <c r="AK889" s="3">
        <v>2459493</v>
      </c>
      <c r="AL889" s="3">
        <v>4223317</v>
      </c>
      <c r="AM889" s="3">
        <v>-1763824</v>
      </c>
      <c r="AN889" s="3">
        <v>1152386</v>
      </c>
      <c r="AO889" s="3">
        <v>0</v>
      </c>
      <c r="AP889" s="3">
        <v>0</v>
      </c>
      <c r="AQ889" s="3">
        <v>1152386</v>
      </c>
      <c r="AR889" s="3">
        <f>Tabela1[[#This Row],[Potrzeby finansowe 2027
w tym:]]+Tabela1[[#This Row],[Rozliczenie 2025 potrz. fin.]]</f>
        <v>34412244</v>
      </c>
      <c r="AS889" s="3">
        <v>0</v>
      </c>
      <c r="AT889" s="3">
        <v>0</v>
      </c>
      <c r="AU889" s="3"/>
      <c r="AV889" s="3"/>
      <c r="AW889" s="3"/>
      <c r="AX889" s="3"/>
      <c r="AY889" s="3"/>
      <c r="AZ889" s="3"/>
      <c r="BA889" s="3">
        <v>642284</v>
      </c>
      <c r="BB889" s="3">
        <v>0</v>
      </c>
      <c r="BC889" s="3">
        <v>96.09</v>
      </c>
      <c r="BD889" s="3">
        <v>6087.81</v>
      </c>
      <c r="BE889" s="3">
        <v>53.92</v>
      </c>
      <c r="BF889" s="3">
        <v>0</v>
      </c>
      <c r="BG889" s="3">
        <v>1511859</v>
      </c>
      <c r="BH889" s="3">
        <v>14206</v>
      </c>
      <c r="BI889" s="3">
        <v>941915</v>
      </c>
      <c r="BJ889" s="3">
        <v>14474260.330000002</v>
      </c>
      <c r="BK889" s="3">
        <v>8099828.4000000022</v>
      </c>
      <c r="BL889" s="3">
        <v>4685316.43</v>
      </c>
      <c r="BM889" s="3">
        <v>16127094.859999999</v>
      </c>
      <c r="BN889" s="53">
        <v>1.2859423817651066</v>
      </c>
      <c r="BO889" s="54">
        <v>5.263701E-4</v>
      </c>
      <c r="BP889" s="70">
        <v>13237</v>
      </c>
      <c r="BQ889" s="71"/>
      <c r="BR889" s="70"/>
      <c r="BS889" s="72"/>
      <c r="BT889" s="72"/>
      <c r="BU889" s="70">
        <v>61879195</v>
      </c>
      <c r="BV889" s="70">
        <v>5969026</v>
      </c>
      <c r="BW889" s="74">
        <v>0</v>
      </c>
      <c r="BX889" s="70">
        <v>67848221</v>
      </c>
    </row>
    <row r="890" spans="1:76" x14ac:dyDescent="0.3">
      <c r="A890" s="73" t="s">
        <v>10</v>
      </c>
      <c r="B890" s="2" t="s">
        <v>72</v>
      </c>
      <c r="C890" s="2" t="s">
        <v>72</v>
      </c>
      <c r="D890" s="2" t="s">
        <v>21</v>
      </c>
      <c r="E890" s="2" t="s">
        <v>19</v>
      </c>
      <c r="F890" s="17" t="str">
        <f>+Tabela1[[#This Row],[WK]]&amp;Tabela1[[#This Row],[PK]]&amp;Tabela1[[#This Row],[GK]]</f>
        <v>121205</v>
      </c>
      <c r="G890" s="2" t="s">
        <v>851</v>
      </c>
      <c r="H890" s="3">
        <v>2586580392.7800002</v>
      </c>
      <c r="I890" s="4">
        <v>1.125</v>
      </c>
      <c r="J890" s="3">
        <v>2909902941.8800001</v>
      </c>
      <c r="K890" s="4">
        <v>7.0000000000000007E-2</v>
      </c>
      <c r="L890" s="3">
        <v>203693206</v>
      </c>
      <c r="M890" s="3"/>
      <c r="N890" s="5"/>
      <c r="O890" s="3">
        <v>313035888.91000003</v>
      </c>
      <c r="P890" s="4">
        <v>1.125</v>
      </c>
      <c r="Q890" s="3">
        <v>352165375.01999998</v>
      </c>
      <c r="R890" s="4">
        <v>1.6E-2</v>
      </c>
      <c r="S890" s="3">
        <v>5634646</v>
      </c>
      <c r="T890" s="3"/>
      <c r="U890" s="5"/>
      <c r="V890" s="3">
        <v>115789219</v>
      </c>
      <c r="W890" s="5"/>
      <c r="X890" s="3">
        <v>91130255</v>
      </c>
      <c r="Y890" s="3">
        <v>0</v>
      </c>
      <c r="Z890" s="3">
        <v>698341</v>
      </c>
      <c r="AA890" s="3">
        <v>6172937</v>
      </c>
      <c r="AB890" s="3">
        <v>84258977</v>
      </c>
      <c r="AC890" s="3">
        <v>0</v>
      </c>
      <c r="AD890" s="3">
        <v>0</v>
      </c>
      <c r="AE890" s="3">
        <v>0</v>
      </c>
      <c r="AF890" s="3">
        <v>203693206</v>
      </c>
      <c r="AG890" s="3">
        <v>5634646</v>
      </c>
      <c r="AH890" s="3">
        <v>0</v>
      </c>
      <c r="AI890" s="3">
        <v>115789219</v>
      </c>
      <c r="AJ890" s="3">
        <v>4413786</v>
      </c>
      <c r="AK890" s="3">
        <v>4371417</v>
      </c>
      <c r="AL890" s="3">
        <v>5460070</v>
      </c>
      <c r="AM890" s="3">
        <v>-1088653</v>
      </c>
      <c r="AN890" s="3">
        <v>-42369</v>
      </c>
      <c r="AO890" s="3">
        <v>0</v>
      </c>
      <c r="AP890" s="3">
        <v>0</v>
      </c>
      <c r="AQ890" s="3">
        <v>-42369</v>
      </c>
      <c r="AR890" s="3">
        <f>Tabela1[[#This Row],[Potrzeby finansowe 2027
w tym:]]+Tabela1[[#This Row],[Rozliczenie 2025 potrz. fin.]]</f>
        <v>91087886</v>
      </c>
      <c r="AS890" s="3">
        <v>0</v>
      </c>
      <c r="AT890" s="3">
        <v>0</v>
      </c>
      <c r="AU890" s="3"/>
      <c r="AV890" s="3"/>
      <c r="AW890" s="3"/>
      <c r="AX890" s="3"/>
      <c r="AY890" s="3"/>
      <c r="AZ890" s="3"/>
      <c r="BA890" s="3">
        <v>698341</v>
      </c>
      <c r="BB890" s="3">
        <v>0</v>
      </c>
      <c r="BC890" s="3">
        <v>187.23</v>
      </c>
      <c r="BD890" s="3">
        <v>6372.59</v>
      </c>
      <c r="BE890" s="3">
        <v>0.03</v>
      </c>
      <c r="BF890" s="3">
        <v>0</v>
      </c>
      <c r="BG890" s="3">
        <v>4765879</v>
      </c>
      <c r="BH890" s="3">
        <v>44782</v>
      </c>
      <c r="BI890" s="3">
        <v>1407058</v>
      </c>
      <c r="BJ890" s="3">
        <v>21622037.619999997</v>
      </c>
      <c r="BK890" s="3">
        <v>14705915.609999999</v>
      </c>
      <c r="BL890" s="3">
        <v>2214540.5699999998</v>
      </c>
      <c r="BM890" s="3">
        <v>23235406.899999999</v>
      </c>
      <c r="BN890" s="53">
        <v>1.1433666284286021</v>
      </c>
      <c r="BO890" s="54">
        <v>1.6826215E-3</v>
      </c>
      <c r="BP890" s="70">
        <v>42315</v>
      </c>
      <c r="BQ890" s="71"/>
      <c r="BR890" s="70"/>
      <c r="BS890" s="72"/>
      <c r="BT890" s="72"/>
      <c r="BU890" s="70">
        <v>203693206</v>
      </c>
      <c r="BV890" s="70">
        <v>5634646</v>
      </c>
      <c r="BW890" s="74">
        <v>0</v>
      </c>
      <c r="BX890" s="70">
        <v>209327852</v>
      </c>
    </row>
    <row r="891" spans="1:76" x14ac:dyDescent="0.3">
      <c r="A891" s="73" t="s">
        <v>10</v>
      </c>
      <c r="B891" s="2" t="s">
        <v>72</v>
      </c>
      <c r="C891" s="2" t="s">
        <v>72</v>
      </c>
      <c r="D891" s="2" t="s">
        <v>23</v>
      </c>
      <c r="E891" s="2" t="s">
        <v>15</v>
      </c>
      <c r="F891" s="17" t="str">
        <f>+Tabela1[[#This Row],[WK]]&amp;Tabela1[[#This Row],[PK]]&amp;Tabela1[[#This Row],[GK]]</f>
        <v>121206</v>
      </c>
      <c r="G891" s="2" t="s">
        <v>852</v>
      </c>
      <c r="H891" s="3">
        <v>307177645.62</v>
      </c>
      <c r="I891" s="4">
        <v>1.125</v>
      </c>
      <c r="J891" s="3">
        <v>345574851.31999999</v>
      </c>
      <c r="K891" s="4">
        <v>7.0000000000000007E-2</v>
      </c>
      <c r="L891" s="3">
        <v>24190240</v>
      </c>
      <c r="M891" s="3"/>
      <c r="N891" s="5"/>
      <c r="O891" s="3">
        <v>6428573.0600000005</v>
      </c>
      <c r="P891" s="4">
        <v>1.125</v>
      </c>
      <c r="Q891" s="3">
        <v>7232144.6900000004</v>
      </c>
      <c r="R891" s="4">
        <v>1.6E-2</v>
      </c>
      <c r="S891" s="3">
        <v>115714</v>
      </c>
      <c r="T891" s="3"/>
      <c r="U891" s="5"/>
      <c r="V891" s="3">
        <v>14903582</v>
      </c>
      <c r="W891" s="5"/>
      <c r="X891" s="3">
        <v>20133471</v>
      </c>
      <c r="Y891" s="3">
        <v>0</v>
      </c>
      <c r="Z891" s="3">
        <v>514080</v>
      </c>
      <c r="AA891" s="3">
        <v>1465930</v>
      </c>
      <c r="AB891" s="3">
        <v>12806737</v>
      </c>
      <c r="AC891" s="3">
        <v>5346724</v>
      </c>
      <c r="AD891" s="3">
        <v>5401286</v>
      </c>
      <c r="AE891" s="3">
        <v>0</v>
      </c>
      <c r="AF891" s="3">
        <v>24190240</v>
      </c>
      <c r="AG891" s="3">
        <v>115714</v>
      </c>
      <c r="AH891" s="3">
        <v>5401286</v>
      </c>
      <c r="AI891" s="3">
        <v>14903582</v>
      </c>
      <c r="AJ891" s="3">
        <v>461465</v>
      </c>
      <c r="AK891" s="3">
        <v>461465</v>
      </c>
      <c r="AL891" s="3">
        <v>-1031801</v>
      </c>
      <c r="AM891" s="3">
        <v>1493266</v>
      </c>
      <c r="AN891" s="3">
        <v>144131</v>
      </c>
      <c r="AO891" s="3">
        <v>0</v>
      </c>
      <c r="AP891" s="3">
        <v>-144131</v>
      </c>
      <c r="AQ891" s="3">
        <v>0</v>
      </c>
      <c r="AR891" s="3">
        <f>Tabela1[[#This Row],[Potrzeby finansowe 2027
w tym:]]+Tabela1[[#This Row],[Rozliczenie 2025 potrz. fin.]]</f>
        <v>20133471</v>
      </c>
      <c r="AS891" s="3">
        <v>0</v>
      </c>
      <c r="AT891" s="3">
        <v>0</v>
      </c>
      <c r="AU891" s="3"/>
      <c r="AV891" s="3"/>
      <c r="AW891" s="3"/>
      <c r="AX891" s="3"/>
      <c r="AY891" s="3"/>
      <c r="AZ891" s="3"/>
      <c r="BA891" s="3">
        <v>514080</v>
      </c>
      <c r="BB891" s="3">
        <v>0</v>
      </c>
      <c r="BC891" s="3">
        <v>12.99</v>
      </c>
      <c r="BD891" s="3">
        <v>5107.29</v>
      </c>
      <c r="BE891" s="3">
        <v>0</v>
      </c>
      <c r="BF891" s="3">
        <v>0</v>
      </c>
      <c r="BG891" s="3">
        <v>731771</v>
      </c>
      <c r="BH891" s="3">
        <v>6876</v>
      </c>
      <c r="BI891" s="3">
        <v>734159</v>
      </c>
      <c r="BJ891" s="3">
        <v>11281699.364999998</v>
      </c>
      <c r="BK891" s="3">
        <v>8025433.75</v>
      </c>
      <c r="BL891" s="3">
        <v>1528878.56</v>
      </c>
      <c r="BM891" s="3">
        <v>9967305.3399999999</v>
      </c>
      <c r="BN891" s="53">
        <v>1.0787144549210523</v>
      </c>
      <c r="BO891" s="54">
        <v>2.329776E-4</v>
      </c>
      <c r="BP891" s="70">
        <v>5859</v>
      </c>
      <c r="BQ891" s="71"/>
      <c r="BR891" s="70"/>
      <c r="BS891" s="72"/>
      <c r="BT891" s="72"/>
      <c r="BU891" s="70">
        <v>24190240</v>
      </c>
      <c r="BV891" s="70">
        <v>115714</v>
      </c>
      <c r="BW891" s="74">
        <v>5401286</v>
      </c>
      <c r="BX891" s="70">
        <v>29707240</v>
      </c>
    </row>
    <row r="892" spans="1:76" x14ac:dyDescent="0.3">
      <c r="A892" s="73" t="s">
        <v>10</v>
      </c>
      <c r="B892" s="2" t="s">
        <v>72</v>
      </c>
      <c r="C892" s="2" t="s">
        <v>72</v>
      </c>
      <c r="D892" s="2" t="s">
        <v>30</v>
      </c>
      <c r="E892" s="2" t="s">
        <v>19</v>
      </c>
      <c r="F892" s="17" t="str">
        <f>+Tabela1[[#This Row],[WK]]&amp;Tabela1[[#This Row],[PK]]&amp;Tabela1[[#This Row],[GK]]</f>
        <v>121207</v>
      </c>
      <c r="G892" s="2" t="s">
        <v>853</v>
      </c>
      <c r="H892" s="3">
        <v>1177587822.6700001</v>
      </c>
      <c r="I892" s="4">
        <v>1.125</v>
      </c>
      <c r="J892" s="3">
        <v>1324786300.5</v>
      </c>
      <c r="K892" s="4">
        <v>7.0000000000000007E-2</v>
      </c>
      <c r="L892" s="3">
        <v>92735041</v>
      </c>
      <c r="M892" s="3"/>
      <c r="N892" s="5"/>
      <c r="O892" s="3">
        <v>153027935.28</v>
      </c>
      <c r="P892" s="4">
        <v>1.125</v>
      </c>
      <c r="Q892" s="3">
        <v>172156427.19</v>
      </c>
      <c r="R892" s="4">
        <v>1.6E-2</v>
      </c>
      <c r="S892" s="3">
        <v>2754503</v>
      </c>
      <c r="T892" s="3"/>
      <c r="U892" s="5"/>
      <c r="V892" s="3">
        <v>49558448</v>
      </c>
      <c r="W892" s="5"/>
      <c r="X892" s="3">
        <v>41043318</v>
      </c>
      <c r="Y892" s="3">
        <v>0</v>
      </c>
      <c r="Z892" s="3">
        <v>270727</v>
      </c>
      <c r="AA892" s="3">
        <v>3994868</v>
      </c>
      <c r="AB892" s="3">
        <v>36777723</v>
      </c>
      <c r="AC892" s="3">
        <v>0</v>
      </c>
      <c r="AD892" s="3">
        <v>234825</v>
      </c>
      <c r="AE892" s="3">
        <v>0</v>
      </c>
      <c r="AF892" s="3">
        <v>92735041</v>
      </c>
      <c r="AG892" s="3">
        <v>2754503</v>
      </c>
      <c r="AH892" s="3">
        <v>234825</v>
      </c>
      <c r="AI892" s="3">
        <v>49558448</v>
      </c>
      <c r="AJ892" s="3">
        <v>740724</v>
      </c>
      <c r="AK892" s="3">
        <v>635641</v>
      </c>
      <c r="AL892" s="3">
        <v>2036259</v>
      </c>
      <c r="AM892" s="3">
        <v>-1400618</v>
      </c>
      <c r="AN892" s="3">
        <v>-105083</v>
      </c>
      <c r="AO892" s="3">
        <v>0</v>
      </c>
      <c r="AP892" s="3">
        <v>0</v>
      </c>
      <c r="AQ892" s="3">
        <v>-105083</v>
      </c>
      <c r="AR892" s="3">
        <f>Tabela1[[#This Row],[Potrzeby finansowe 2027
w tym:]]+Tabela1[[#This Row],[Rozliczenie 2025 potrz. fin.]]</f>
        <v>40938235</v>
      </c>
      <c r="AS892" s="3">
        <v>0</v>
      </c>
      <c r="AT892" s="3">
        <v>0</v>
      </c>
      <c r="AU892" s="3"/>
      <c r="AV892" s="3"/>
      <c r="AW892" s="3"/>
      <c r="AX892" s="3"/>
      <c r="AY892" s="3"/>
      <c r="AZ892" s="3"/>
      <c r="BA892" s="3">
        <v>270727</v>
      </c>
      <c r="BB892" s="3">
        <v>0</v>
      </c>
      <c r="BC892" s="3">
        <v>0</v>
      </c>
      <c r="BD892" s="3">
        <v>2712.42</v>
      </c>
      <c r="BE892" s="3">
        <v>0</v>
      </c>
      <c r="BF892" s="3">
        <v>0</v>
      </c>
      <c r="BG892" s="3">
        <v>2295140</v>
      </c>
      <c r="BH892" s="3">
        <v>21566</v>
      </c>
      <c r="BI892" s="3">
        <v>1699728</v>
      </c>
      <c r="BJ892" s="3">
        <v>26119453.482499998</v>
      </c>
      <c r="BK892" s="3">
        <v>15629121.489999998</v>
      </c>
      <c r="BL892" s="3">
        <v>11632072.529999999</v>
      </c>
      <c r="BM892" s="3">
        <v>18697182.91</v>
      </c>
      <c r="BN892" s="53">
        <v>1.1852363765236935</v>
      </c>
      <c r="BO892" s="54">
        <v>7.6908779999999995E-4</v>
      </c>
      <c r="BP892" s="70">
        <v>19341</v>
      </c>
      <c r="BQ892" s="71"/>
      <c r="BR892" s="70"/>
      <c r="BS892" s="72"/>
      <c r="BT892" s="72"/>
      <c r="BU892" s="70">
        <v>92735041</v>
      </c>
      <c r="BV892" s="70">
        <v>2754503</v>
      </c>
      <c r="BW892" s="74">
        <v>234825</v>
      </c>
      <c r="BX892" s="70">
        <v>95724369</v>
      </c>
    </row>
    <row r="893" spans="1:76" x14ac:dyDescent="0.3">
      <c r="A893" s="73" t="s">
        <v>10</v>
      </c>
      <c r="B893" s="2" t="s">
        <v>72</v>
      </c>
      <c r="C893" s="2" t="s">
        <v>74</v>
      </c>
      <c r="D893" s="2" t="s">
        <v>12</v>
      </c>
      <c r="E893" s="2" t="s">
        <v>13</v>
      </c>
      <c r="F893" s="17" t="str">
        <f>+Tabela1[[#This Row],[WK]]&amp;Tabela1[[#This Row],[PK]]&amp;Tabela1[[#This Row],[GK]]</f>
        <v>121301</v>
      </c>
      <c r="G893" s="2" t="s">
        <v>854</v>
      </c>
      <c r="H893" s="3">
        <v>1906038904.6600001</v>
      </c>
      <c r="I893" s="4">
        <v>1.125</v>
      </c>
      <c r="J893" s="3">
        <v>2144293767.74</v>
      </c>
      <c r="K893" s="4">
        <v>7.0000000000000007E-2</v>
      </c>
      <c r="L893" s="3">
        <v>150100564</v>
      </c>
      <c r="M893" s="3"/>
      <c r="N893" s="5"/>
      <c r="O893" s="3">
        <v>629501250.68000007</v>
      </c>
      <c r="P893" s="4">
        <v>1.125</v>
      </c>
      <c r="Q893" s="3">
        <v>708188907.01999998</v>
      </c>
      <c r="R893" s="4">
        <v>1.6E-2</v>
      </c>
      <c r="S893" s="3">
        <v>11331023</v>
      </c>
      <c r="T893" s="3"/>
      <c r="U893" s="5"/>
      <c r="V893" s="3">
        <v>88644794</v>
      </c>
      <c r="W893" s="5"/>
      <c r="X893" s="3">
        <v>68959807</v>
      </c>
      <c r="Y893" s="3">
        <v>0</v>
      </c>
      <c r="Z893" s="3">
        <v>2153</v>
      </c>
      <c r="AA893" s="3">
        <v>5672630</v>
      </c>
      <c r="AB893" s="3">
        <v>63285024</v>
      </c>
      <c r="AC893" s="3">
        <v>0</v>
      </c>
      <c r="AD893" s="3">
        <v>10202658</v>
      </c>
      <c r="AE893" s="3">
        <v>0</v>
      </c>
      <c r="AF893" s="3">
        <v>150100564</v>
      </c>
      <c r="AG893" s="3">
        <v>11331023</v>
      </c>
      <c r="AH893" s="3">
        <v>10202658</v>
      </c>
      <c r="AI893" s="3">
        <v>88644794</v>
      </c>
      <c r="AJ893" s="3">
        <v>4232310</v>
      </c>
      <c r="AK893" s="3">
        <v>5541038</v>
      </c>
      <c r="AL893" s="3">
        <v>5420595</v>
      </c>
      <c r="AM893" s="3">
        <v>120443</v>
      </c>
      <c r="AN893" s="3">
        <v>1308728</v>
      </c>
      <c r="AO893" s="3">
        <v>0</v>
      </c>
      <c r="AP893" s="3">
        <v>0</v>
      </c>
      <c r="AQ893" s="3">
        <v>1308728</v>
      </c>
      <c r="AR893" s="3">
        <f>Tabela1[[#This Row],[Potrzeby finansowe 2027
w tym:]]+Tabela1[[#This Row],[Rozliczenie 2025 potrz. fin.]]</f>
        <v>70268535</v>
      </c>
      <c r="AS893" s="3">
        <v>0</v>
      </c>
      <c r="AT893" s="3">
        <v>0</v>
      </c>
      <c r="AU893" s="3"/>
      <c r="AV893" s="3"/>
      <c r="AW893" s="3"/>
      <c r="AX893" s="3"/>
      <c r="AY893" s="3"/>
      <c r="AZ893" s="3"/>
      <c r="BA893" s="3">
        <v>2153</v>
      </c>
      <c r="BB893" s="3">
        <v>0</v>
      </c>
      <c r="BC893" s="3">
        <v>0</v>
      </c>
      <c r="BD893" s="3">
        <v>0</v>
      </c>
      <c r="BE893" s="3">
        <v>43.14</v>
      </c>
      <c r="BF893" s="3">
        <v>0</v>
      </c>
      <c r="BG893" s="3">
        <v>3725372</v>
      </c>
      <c r="BH893" s="3">
        <v>35005</v>
      </c>
      <c r="BI893" s="3">
        <v>1947258</v>
      </c>
      <c r="BJ893" s="3">
        <v>29923206.850000001</v>
      </c>
      <c r="BK893" s="3">
        <v>22627563.390000001</v>
      </c>
      <c r="BL893" s="3">
        <v>6674588.8499999996</v>
      </c>
      <c r="BM893" s="3">
        <v>15833396.140000001</v>
      </c>
      <c r="BN893" s="53">
        <v>1.1911343648284418</v>
      </c>
      <c r="BO893" s="54">
        <v>1.4787272000000001E-3</v>
      </c>
      <c r="BP893" s="70">
        <v>37188</v>
      </c>
      <c r="BQ893" s="71"/>
      <c r="BR893" s="70"/>
      <c r="BS893" s="72"/>
      <c r="BT893" s="72"/>
      <c r="BU893" s="70">
        <v>150100564</v>
      </c>
      <c r="BV893" s="70">
        <v>11331023</v>
      </c>
      <c r="BW893" s="74">
        <v>10202658</v>
      </c>
      <c r="BX893" s="70">
        <v>171634245</v>
      </c>
    </row>
    <row r="894" spans="1:76" x14ac:dyDescent="0.3">
      <c r="A894" s="73" t="s">
        <v>10</v>
      </c>
      <c r="B894" s="2" t="s">
        <v>72</v>
      </c>
      <c r="C894" s="2" t="s">
        <v>74</v>
      </c>
      <c r="D894" s="2" t="s">
        <v>11</v>
      </c>
      <c r="E894" s="2" t="s">
        <v>19</v>
      </c>
      <c r="F894" s="17" t="str">
        <f>+Tabela1[[#This Row],[WK]]&amp;Tabela1[[#This Row],[PK]]&amp;Tabela1[[#This Row],[GK]]</f>
        <v>121302</v>
      </c>
      <c r="G894" s="2" t="s">
        <v>855</v>
      </c>
      <c r="H894" s="3">
        <v>1220936435.72</v>
      </c>
      <c r="I894" s="4">
        <v>1.125</v>
      </c>
      <c r="J894" s="3">
        <v>1373553490.1900001</v>
      </c>
      <c r="K894" s="4">
        <v>7.0000000000000007E-2</v>
      </c>
      <c r="L894" s="3">
        <v>96148744</v>
      </c>
      <c r="M894" s="3"/>
      <c r="N894" s="5"/>
      <c r="O894" s="3">
        <v>65760059.729999997</v>
      </c>
      <c r="P894" s="4">
        <v>1.125</v>
      </c>
      <c r="Q894" s="3">
        <v>73980067.200000003</v>
      </c>
      <c r="R894" s="4">
        <v>1.6E-2</v>
      </c>
      <c r="S894" s="3">
        <v>1183681</v>
      </c>
      <c r="T894" s="3"/>
      <c r="U894" s="5"/>
      <c r="V894" s="3">
        <v>56429828</v>
      </c>
      <c r="W894" s="5"/>
      <c r="X894" s="3">
        <v>41503195</v>
      </c>
      <c r="Y894" s="3">
        <v>0</v>
      </c>
      <c r="Z894" s="3">
        <v>59042</v>
      </c>
      <c r="AA894" s="3">
        <v>2844218</v>
      </c>
      <c r="AB894" s="3">
        <v>38599935</v>
      </c>
      <c r="AC894" s="3">
        <v>0</v>
      </c>
      <c r="AD894" s="3">
        <v>23732</v>
      </c>
      <c r="AE894" s="3">
        <v>0</v>
      </c>
      <c r="AF894" s="3">
        <v>96148744</v>
      </c>
      <c r="AG894" s="3">
        <v>1183681</v>
      </c>
      <c r="AH894" s="3">
        <v>23732</v>
      </c>
      <c r="AI894" s="3">
        <v>56429828</v>
      </c>
      <c r="AJ894" s="3">
        <v>1034894</v>
      </c>
      <c r="AK894" s="3">
        <v>1903516</v>
      </c>
      <c r="AL894" s="3">
        <v>2110604</v>
      </c>
      <c r="AM894" s="3">
        <v>-207088</v>
      </c>
      <c r="AN894" s="3">
        <v>868622</v>
      </c>
      <c r="AO894" s="3">
        <v>0</v>
      </c>
      <c r="AP894" s="3">
        <v>0</v>
      </c>
      <c r="AQ894" s="3">
        <v>868622</v>
      </c>
      <c r="AR894" s="3">
        <f>Tabela1[[#This Row],[Potrzeby finansowe 2027
w tym:]]+Tabela1[[#This Row],[Rozliczenie 2025 potrz. fin.]]</f>
        <v>42371817</v>
      </c>
      <c r="AS894" s="3">
        <v>0</v>
      </c>
      <c r="AT894" s="3">
        <v>0</v>
      </c>
      <c r="AU894" s="3"/>
      <c r="AV894" s="3"/>
      <c r="AW894" s="3"/>
      <c r="AX894" s="3"/>
      <c r="AY894" s="3"/>
      <c r="AZ894" s="3"/>
      <c r="BA894" s="3">
        <v>59042</v>
      </c>
      <c r="BB894" s="3">
        <v>0</v>
      </c>
      <c r="BC894" s="3">
        <v>0</v>
      </c>
      <c r="BD894" s="3">
        <v>0</v>
      </c>
      <c r="BE894" s="3">
        <v>1183.08</v>
      </c>
      <c r="BF894" s="3">
        <v>0</v>
      </c>
      <c r="BG894" s="3">
        <v>2137313</v>
      </c>
      <c r="BH894" s="3">
        <v>20083</v>
      </c>
      <c r="BI894" s="3">
        <v>706905</v>
      </c>
      <c r="BJ894" s="3">
        <v>10862892.695</v>
      </c>
      <c r="BK894" s="3">
        <v>7580727.9499999993</v>
      </c>
      <c r="BL894" s="3">
        <v>885963.91</v>
      </c>
      <c r="BM894" s="3">
        <v>11356731.16</v>
      </c>
      <c r="BN894" s="53">
        <v>1.3183216287550248</v>
      </c>
      <c r="BO894" s="54">
        <v>6.9862349999999995E-4</v>
      </c>
      <c r="BP894" s="70">
        <v>17569</v>
      </c>
      <c r="BQ894" s="71"/>
      <c r="BR894" s="70"/>
      <c r="BS894" s="72"/>
      <c r="BT894" s="72"/>
      <c r="BU894" s="70">
        <v>96148744</v>
      </c>
      <c r="BV894" s="70">
        <v>1183681</v>
      </c>
      <c r="BW894" s="74">
        <v>23732</v>
      </c>
      <c r="BX894" s="70">
        <v>97356157</v>
      </c>
    </row>
    <row r="895" spans="1:76" x14ac:dyDescent="0.3">
      <c r="A895" s="73" t="s">
        <v>10</v>
      </c>
      <c r="B895" s="2" t="s">
        <v>72</v>
      </c>
      <c r="C895" s="2" t="s">
        <v>74</v>
      </c>
      <c r="D895" s="2" t="s">
        <v>16</v>
      </c>
      <c r="E895" s="2" t="s">
        <v>19</v>
      </c>
      <c r="F895" s="17" t="str">
        <f>+Tabela1[[#This Row],[WK]]&amp;Tabela1[[#This Row],[PK]]&amp;Tabela1[[#This Row],[GK]]</f>
        <v>121303</v>
      </c>
      <c r="G895" s="2" t="s">
        <v>856</v>
      </c>
      <c r="H895" s="3">
        <v>669906747.71000004</v>
      </c>
      <c r="I895" s="4">
        <v>1.125</v>
      </c>
      <c r="J895" s="3">
        <v>753645091.16999996</v>
      </c>
      <c r="K895" s="4">
        <v>7.0000000000000007E-2</v>
      </c>
      <c r="L895" s="3">
        <v>52755156</v>
      </c>
      <c r="M895" s="3"/>
      <c r="N895" s="5"/>
      <c r="O895" s="3">
        <v>74527332.260000005</v>
      </c>
      <c r="P895" s="4">
        <v>1.125</v>
      </c>
      <c r="Q895" s="3">
        <v>83843248.790000007</v>
      </c>
      <c r="R895" s="4">
        <v>1.6E-2</v>
      </c>
      <c r="S895" s="3">
        <v>1341492</v>
      </c>
      <c r="T895" s="3"/>
      <c r="U895" s="5"/>
      <c r="V895" s="3">
        <v>32000980</v>
      </c>
      <c r="W895" s="5"/>
      <c r="X895" s="3">
        <v>19246761</v>
      </c>
      <c r="Y895" s="3">
        <v>0</v>
      </c>
      <c r="Z895" s="3">
        <v>0</v>
      </c>
      <c r="AA895" s="3">
        <v>2080154</v>
      </c>
      <c r="AB895" s="3">
        <v>17166607</v>
      </c>
      <c r="AC895" s="3">
        <v>0</v>
      </c>
      <c r="AD895" s="3">
        <v>0</v>
      </c>
      <c r="AE895" s="3">
        <v>0</v>
      </c>
      <c r="AF895" s="3">
        <v>52755156</v>
      </c>
      <c r="AG895" s="3">
        <v>1341492</v>
      </c>
      <c r="AH895" s="3">
        <v>0</v>
      </c>
      <c r="AI895" s="3">
        <v>32000980</v>
      </c>
      <c r="AJ895" s="3">
        <v>-140664</v>
      </c>
      <c r="AK895" s="3">
        <v>-157127</v>
      </c>
      <c r="AL895" s="3">
        <v>1705953</v>
      </c>
      <c r="AM895" s="3">
        <v>-1863080</v>
      </c>
      <c r="AN895" s="3">
        <v>-16463</v>
      </c>
      <c r="AO895" s="3">
        <v>0</v>
      </c>
      <c r="AP895" s="3">
        <v>0</v>
      </c>
      <c r="AQ895" s="3">
        <v>-16463</v>
      </c>
      <c r="AR895" s="3">
        <f>Tabela1[[#This Row],[Potrzeby finansowe 2027
w tym:]]+Tabela1[[#This Row],[Rozliczenie 2025 potrz. fin.]]</f>
        <v>19230298</v>
      </c>
      <c r="AS895" s="3">
        <v>0</v>
      </c>
      <c r="AT895" s="3">
        <v>0</v>
      </c>
      <c r="AU895" s="3"/>
      <c r="AV895" s="3"/>
      <c r="AW895" s="3"/>
      <c r="AX895" s="3"/>
      <c r="AY895" s="3"/>
      <c r="AZ895" s="3"/>
      <c r="BA895" s="3">
        <v>0</v>
      </c>
      <c r="BB895" s="3">
        <v>0</v>
      </c>
      <c r="BC895" s="3">
        <v>0</v>
      </c>
      <c r="BD895" s="3">
        <v>0</v>
      </c>
      <c r="BE895" s="3">
        <v>0</v>
      </c>
      <c r="BF895" s="3">
        <v>0</v>
      </c>
      <c r="BG895" s="3">
        <v>1283794</v>
      </c>
      <c r="BH895" s="3">
        <v>12063</v>
      </c>
      <c r="BI895" s="3">
        <v>796360</v>
      </c>
      <c r="BJ895" s="3">
        <v>12237531.870000001</v>
      </c>
      <c r="BK895" s="3">
        <v>9813501.4600000009</v>
      </c>
      <c r="BL895" s="3">
        <v>713092.5</v>
      </c>
      <c r="BM895" s="3">
        <v>8269936.6400000006</v>
      </c>
      <c r="BN895" s="53">
        <v>1.2602445370862596</v>
      </c>
      <c r="BO895" s="54">
        <v>4.0361450000000001E-4</v>
      </c>
      <c r="BP895" s="70">
        <v>10150</v>
      </c>
      <c r="BQ895" s="71"/>
      <c r="BR895" s="70"/>
      <c r="BS895" s="72"/>
      <c r="BT895" s="72"/>
      <c r="BU895" s="70">
        <v>52755156</v>
      </c>
      <c r="BV895" s="70">
        <v>1341492</v>
      </c>
      <c r="BW895" s="74">
        <v>0</v>
      </c>
      <c r="BX895" s="70">
        <v>54096648</v>
      </c>
    </row>
    <row r="896" spans="1:76" x14ac:dyDescent="0.3">
      <c r="A896" s="73" t="s">
        <v>10</v>
      </c>
      <c r="B896" s="2" t="s">
        <v>72</v>
      </c>
      <c r="C896" s="2" t="s">
        <v>74</v>
      </c>
      <c r="D896" s="2" t="s">
        <v>18</v>
      </c>
      <c r="E896" s="2" t="s">
        <v>19</v>
      </c>
      <c r="F896" s="17" t="str">
        <f>+Tabela1[[#This Row],[WK]]&amp;Tabela1[[#This Row],[PK]]&amp;Tabela1[[#This Row],[GK]]</f>
        <v>121304</v>
      </c>
      <c r="G896" s="2" t="s">
        <v>857</v>
      </c>
      <c r="H896" s="3">
        <v>1706352270.27</v>
      </c>
      <c r="I896" s="4">
        <v>1.125</v>
      </c>
      <c r="J896" s="3">
        <v>1919646304.05</v>
      </c>
      <c r="K896" s="4">
        <v>7.0000000000000007E-2</v>
      </c>
      <c r="L896" s="3">
        <v>134375241</v>
      </c>
      <c r="M896" s="3"/>
      <c r="N896" s="5"/>
      <c r="O896" s="3">
        <v>272503136.18000001</v>
      </c>
      <c r="P896" s="4">
        <v>1.125</v>
      </c>
      <c r="Q896" s="3">
        <v>306566028.19999999</v>
      </c>
      <c r="R896" s="4">
        <v>1.6E-2</v>
      </c>
      <c r="S896" s="3">
        <v>4905056</v>
      </c>
      <c r="T896" s="3"/>
      <c r="U896" s="5"/>
      <c r="V896" s="3">
        <v>79068862</v>
      </c>
      <c r="W896" s="5"/>
      <c r="X896" s="3">
        <v>79916420</v>
      </c>
      <c r="Y896" s="3">
        <v>0</v>
      </c>
      <c r="Z896" s="3">
        <v>63800</v>
      </c>
      <c r="AA896" s="3">
        <v>4352660</v>
      </c>
      <c r="AB896" s="3">
        <v>74135237</v>
      </c>
      <c r="AC896" s="3">
        <v>1364723</v>
      </c>
      <c r="AD896" s="3">
        <v>3069010</v>
      </c>
      <c r="AE896" s="3">
        <v>0</v>
      </c>
      <c r="AF896" s="3">
        <v>134375241</v>
      </c>
      <c r="AG896" s="3">
        <v>4905056</v>
      </c>
      <c r="AH896" s="3">
        <v>3069010</v>
      </c>
      <c r="AI896" s="3">
        <v>79068862</v>
      </c>
      <c r="AJ896" s="3">
        <v>3690480</v>
      </c>
      <c r="AK896" s="3">
        <v>3690480</v>
      </c>
      <c r="AL896" s="3">
        <v>4924398</v>
      </c>
      <c r="AM896" s="3">
        <v>-1233918</v>
      </c>
      <c r="AN896" s="3">
        <v>525263</v>
      </c>
      <c r="AO896" s="3">
        <v>0</v>
      </c>
      <c r="AP896" s="3">
        <v>-525263</v>
      </c>
      <c r="AQ896" s="3">
        <v>0</v>
      </c>
      <c r="AR896" s="3">
        <f>Tabela1[[#This Row],[Potrzeby finansowe 2027
w tym:]]+Tabela1[[#This Row],[Rozliczenie 2025 potrz. fin.]]</f>
        <v>79916420</v>
      </c>
      <c r="AS896" s="3">
        <v>0</v>
      </c>
      <c r="AT896" s="3">
        <v>0</v>
      </c>
      <c r="AU896" s="3"/>
      <c r="AV896" s="3"/>
      <c r="AW896" s="3"/>
      <c r="AX896" s="3"/>
      <c r="AY896" s="3"/>
      <c r="AZ896" s="3"/>
      <c r="BA896" s="3">
        <v>63800</v>
      </c>
      <c r="BB896" s="3">
        <v>0</v>
      </c>
      <c r="BC896" s="3">
        <v>0</v>
      </c>
      <c r="BD896" s="3">
        <v>0</v>
      </c>
      <c r="BE896" s="3">
        <v>1278.42</v>
      </c>
      <c r="BF896" s="3">
        <v>0</v>
      </c>
      <c r="BG896" s="3">
        <v>3513482</v>
      </c>
      <c r="BH896" s="3">
        <v>33014</v>
      </c>
      <c r="BI896" s="3">
        <v>839178</v>
      </c>
      <c r="BJ896" s="3">
        <v>12895519.350000001</v>
      </c>
      <c r="BK896" s="3">
        <v>7323729.7000000011</v>
      </c>
      <c r="BL896" s="3">
        <v>3490835.5</v>
      </c>
      <c r="BM896" s="3">
        <v>15305487.6</v>
      </c>
      <c r="BN896" s="53">
        <v>1.0790315510664692</v>
      </c>
      <c r="BO896" s="54">
        <v>1.2532158000000001E-3</v>
      </c>
      <c r="BP896" s="70">
        <v>31517</v>
      </c>
      <c r="BQ896" s="71"/>
      <c r="BR896" s="70"/>
      <c r="BS896" s="72"/>
      <c r="BT896" s="72"/>
      <c r="BU896" s="70">
        <v>134375241</v>
      </c>
      <c r="BV896" s="70">
        <v>4905056</v>
      </c>
      <c r="BW896" s="74">
        <v>3069010</v>
      </c>
      <c r="BX896" s="70">
        <v>142349307</v>
      </c>
    </row>
    <row r="897" spans="1:76" x14ac:dyDescent="0.3">
      <c r="A897" s="73" t="s">
        <v>10</v>
      </c>
      <c r="B897" s="2" t="s">
        <v>72</v>
      </c>
      <c r="C897" s="2" t="s">
        <v>74</v>
      </c>
      <c r="D897" s="2" t="s">
        <v>21</v>
      </c>
      <c r="E897" s="2" t="s">
        <v>15</v>
      </c>
      <c r="F897" s="17" t="str">
        <f>+Tabela1[[#This Row],[WK]]&amp;Tabela1[[#This Row],[PK]]&amp;Tabela1[[#This Row],[GK]]</f>
        <v>121305</v>
      </c>
      <c r="G897" s="2" t="s">
        <v>205</v>
      </c>
      <c r="H897" s="3">
        <v>439882563.20999998</v>
      </c>
      <c r="I897" s="4">
        <v>1.125</v>
      </c>
      <c r="J897" s="3">
        <v>494867883.61000001</v>
      </c>
      <c r="K897" s="4">
        <v>7.0000000000000007E-2</v>
      </c>
      <c r="L897" s="3">
        <v>34640752</v>
      </c>
      <c r="M897" s="3"/>
      <c r="N897" s="5"/>
      <c r="O897" s="3">
        <v>14667764.02</v>
      </c>
      <c r="P897" s="4">
        <v>1.125</v>
      </c>
      <c r="Q897" s="3">
        <v>16501234.52</v>
      </c>
      <c r="R897" s="4">
        <v>1.6E-2</v>
      </c>
      <c r="S897" s="3">
        <v>264020</v>
      </c>
      <c r="T897" s="3"/>
      <c r="U897" s="5"/>
      <c r="V897" s="3">
        <v>21523394</v>
      </c>
      <c r="W897" s="5"/>
      <c r="X897" s="3">
        <v>25583019</v>
      </c>
      <c r="Y897" s="3">
        <v>0</v>
      </c>
      <c r="Z897" s="3">
        <v>12694</v>
      </c>
      <c r="AA897" s="3">
        <v>1360484</v>
      </c>
      <c r="AB897" s="3">
        <v>19248881</v>
      </c>
      <c r="AC897" s="3">
        <v>4960960</v>
      </c>
      <c r="AD897" s="3">
        <v>5649798</v>
      </c>
      <c r="AE897" s="3">
        <v>0</v>
      </c>
      <c r="AF897" s="3">
        <v>34640752</v>
      </c>
      <c r="AG897" s="3">
        <v>264020</v>
      </c>
      <c r="AH897" s="3">
        <v>5649798</v>
      </c>
      <c r="AI897" s="3">
        <v>21523394</v>
      </c>
      <c r="AJ897" s="3">
        <v>882264</v>
      </c>
      <c r="AK897" s="3">
        <v>1019438</v>
      </c>
      <c r="AL897" s="3">
        <v>1442415</v>
      </c>
      <c r="AM897" s="3">
        <v>-422977</v>
      </c>
      <c r="AN897" s="3">
        <v>137174</v>
      </c>
      <c r="AO897" s="3">
        <v>0</v>
      </c>
      <c r="AP897" s="3">
        <v>0</v>
      </c>
      <c r="AQ897" s="3">
        <v>137174</v>
      </c>
      <c r="AR897" s="3">
        <f>Tabela1[[#This Row],[Potrzeby finansowe 2027
w tym:]]+Tabela1[[#This Row],[Rozliczenie 2025 potrz. fin.]]</f>
        <v>25720193</v>
      </c>
      <c r="AS897" s="3">
        <v>0</v>
      </c>
      <c r="AT897" s="3">
        <v>0</v>
      </c>
      <c r="AU897" s="3"/>
      <c r="AV897" s="3"/>
      <c r="AW897" s="3"/>
      <c r="AX897" s="3"/>
      <c r="AY897" s="3"/>
      <c r="AZ897" s="3"/>
      <c r="BA897" s="3">
        <v>12694</v>
      </c>
      <c r="BB897" s="3">
        <v>0</v>
      </c>
      <c r="BC897" s="3">
        <v>0</v>
      </c>
      <c r="BD897" s="3">
        <v>0</v>
      </c>
      <c r="BE897" s="3">
        <v>254.37</v>
      </c>
      <c r="BF897" s="3">
        <v>0</v>
      </c>
      <c r="BG897" s="3">
        <v>861821</v>
      </c>
      <c r="BH897" s="3">
        <v>8098</v>
      </c>
      <c r="BI897" s="3">
        <v>498663</v>
      </c>
      <c r="BJ897" s="3">
        <v>7662879.1424999991</v>
      </c>
      <c r="BK897" s="3">
        <v>5086918.1399999987</v>
      </c>
      <c r="BL897" s="3">
        <v>162937.73000000001</v>
      </c>
      <c r="BM897" s="3">
        <v>9977968.5500000007</v>
      </c>
      <c r="BN897" s="53">
        <v>1.0337352993294351</v>
      </c>
      <c r="BO897" s="54">
        <v>2.9499669999999997E-4</v>
      </c>
      <c r="BP897" s="70">
        <v>7419</v>
      </c>
      <c r="BQ897" s="71"/>
      <c r="BR897" s="70"/>
      <c r="BS897" s="72"/>
      <c r="BT897" s="72"/>
      <c r="BU897" s="70">
        <v>34640752</v>
      </c>
      <c r="BV897" s="70">
        <v>264020</v>
      </c>
      <c r="BW897" s="74">
        <v>5649798</v>
      </c>
      <c r="BX897" s="70">
        <v>40554570</v>
      </c>
    </row>
    <row r="898" spans="1:76" x14ac:dyDescent="0.3">
      <c r="A898" s="73" t="s">
        <v>10</v>
      </c>
      <c r="B898" s="2" t="s">
        <v>72</v>
      </c>
      <c r="C898" s="2" t="s">
        <v>74</v>
      </c>
      <c r="D898" s="2" t="s">
        <v>23</v>
      </c>
      <c r="E898" s="2" t="s">
        <v>15</v>
      </c>
      <c r="F898" s="17" t="str">
        <f>+Tabela1[[#This Row],[WK]]&amp;Tabela1[[#This Row],[PK]]&amp;Tabela1[[#This Row],[GK]]</f>
        <v>121306</v>
      </c>
      <c r="G898" s="2" t="s">
        <v>854</v>
      </c>
      <c r="H898" s="3">
        <v>1207879583.8</v>
      </c>
      <c r="I898" s="4">
        <v>1.125</v>
      </c>
      <c r="J898" s="3">
        <v>1358864531.78</v>
      </c>
      <c r="K898" s="4">
        <v>7.0000000000000007E-2</v>
      </c>
      <c r="L898" s="3">
        <v>95120517</v>
      </c>
      <c r="M898" s="3"/>
      <c r="N898" s="5"/>
      <c r="O898" s="3">
        <v>16718966.25</v>
      </c>
      <c r="P898" s="4">
        <v>1.125</v>
      </c>
      <c r="Q898" s="3">
        <v>18808837.030000001</v>
      </c>
      <c r="R898" s="4">
        <v>1.6E-2</v>
      </c>
      <c r="S898" s="3">
        <v>300941</v>
      </c>
      <c r="T898" s="3"/>
      <c r="U898" s="5"/>
      <c r="V898" s="3">
        <v>51730344</v>
      </c>
      <c r="W898" s="5"/>
      <c r="X898" s="3">
        <v>52581138</v>
      </c>
      <c r="Y898" s="3">
        <v>0</v>
      </c>
      <c r="Z898" s="3">
        <v>145825</v>
      </c>
      <c r="AA898" s="3">
        <v>2910383</v>
      </c>
      <c r="AB898" s="3">
        <v>47958612</v>
      </c>
      <c r="AC898" s="3">
        <v>1566318</v>
      </c>
      <c r="AD898" s="3">
        <v>850793</v>
      </c>
      <c r="AE898" s="3">
        <v>0</v>
      </c>
      <c r="AF898" s="3">
        <v>95120517</v>
      </c>
      <c r="AG898" s="3">
        <v>300941</v>
      </c>
      <c r="AH898" s="3">
        <v>850793</v>
      </c>
      <c r="AI898" s="3">
        <v>51730344</v>
      </c>
      <c r="AJ898" s="3">
        <v>967470</v>
      </c>
      <c r="AK898" s="3">
        <v>967470</v>
      </c>
      <c r="AL898" s="3">
        <v>2110239</v>
      </c>
      <c r="AM898" s="3">
        <v>-1142769</v>
      </c>
      <c r="AN898" s="3">
        <v>-51833</v>
      </c>
      <c r="AO898" s="3">
        <v>0</v>
      </c>
      <c r="AP898" s="3">
        <v>51833</v>
      </c>
      <c r="AQ898" s="3">
        <v>0</v>
      </c>
      <c r="AR898" s="3">
        <f>Tabela1[[#This Row],[Potrzeby finansowe 2027
w tym:]]+Tabela1[[#This Row],[Rozliczenie 2025 potrz. fin.]]</f>
        <v>52581138</v>
      </c>
      <c r="AS898" s="3">
        <v>0</v>
      </c>
      <c r="AT898" s="3">
        <v>0</v>
      </c>
      <c r="AU898" s="3"/>
      <c r="AV898" s="3"/>
      <c r="AW898" s="3"/>
      <c r="AX898" s="3"/>
      <c r="AY898" s="3"/>
      <c r="AZ898" s="3"/>
      <c r="BA898" s="3">
        <v>145825</v>
      </c>
      <c r="BB898" s="3">
        <v>0</v>
      </c>
      <c r="BC898" s="3">
        <v>12.24</v>
      </c>
      <c r="BD898" s="3">
        <v>0</v>
      </c>
      <c r="BE898" s="3">
        <v>2840.45</v>
      </c>
      <c r="BF898" s="3">
        <v>0</v>
      </c>
      <c r="BG898" s="3">
        <v>2011094</v>
      </c>
      <c r="BH898" s="3">
        <v>18897</v>
      </c>
      <c r="BI898" s="3">
        <v>899289</v>
      </c>
      <c r="BJ898" s="3">
        <v>13819228.3475</v>
      </c>
      <c r="BK898" s="3">
        <v>10122809.140000001</v>
      </c>
      <c r="BL898" s="3">
        <v>1590839.06</v>
      </c>
      <c r="BM898" s="3">
        <v>11603998.710000001</v>
      </c>
      <c r="BN898" s="53">
        <v>1.2511718567844587</v>
      </c>
      <c r="BO898" s="54">
        <v>6.7382330000000004E-4</v>
      </c>
      <c r="BP898" s="70">
        <v>16946</v>
      </c>
      <c r="BQ898" s="71"/>
      <c r="BR898" s="70"/>
      <c r="BS898" s="72"/>
      <c r="BT898" s="72"/>
      <c r="BU898" s="70">
        <v>95120517</v>
      </c>
      <c r="BV898" s="70">
        <v>300941</v>
      </c>
      <c r="BW898" s="74">
        <v>850793</v>
      </c>
      <c r="BX898" s="70">
        <v>96272251</v>
      </c>
    </row>
    <row r="899" spans="1:76" x14ac:dyDescent="0.3">
      <c r="A899" s="73" t="s">
        <v>10</v>
      </c>
      <c r="B899" s="2" t="s">
        <v>72</v>
      </c>
      <c r="C899" s="2" t="s">
        <v>74</v>
      </c>
      <c r="D899" s="2" t="s">
        <v>30</v>
      </c>
      <c r="E899" s="2" t="s">
        <v>15</v>
      </c>
      <c r="F899" s="17" t="str">
        <f>+Tabela1[[#This Row],[WK]]&amp;Tabela1[[#This Row],[PK]]&amp;Tabela1[[#This Row],[GK]]</f>
        <v>121307</v>
      </c>
      <c r="G899" s="2" t="s">
        <v>858</v>
      </c>
      <c r="H899" s="3">
        <v>247886576.41999999</v>
      </c>
      <c r="I899" s="4">
        <v>1.125</v>
      </c>
      <c r="J899" s="3">
        <v>278872398.47000003</v>
      </c>
      <c r="K899" s="4">
        <v>7.0000000000000007E-2</v>
      </c>
      <c r="L899" s="3">
        <v>19521068</v>
      </c>
      <c r="M899" s="3"/>
      <c r="N899" s="5"/>
      <c r="O899" s="3">
        <v>6301018.7600000007</v>
      </c>
      <c r="P899" s="4">
        <v>1.125</v>
      </c>
      <c r="Q899" s="3">
        <v>7088646.1100000003</v>
      </c>
      <c r="R899" s="4">
        <v>1.6E-2</v>
      </c>
      <c r="S899" s="3">
        <v>113418</v>
      </c>
      <c r="T899" s="3"/>
      <c r="U899" s="5"/>
      <c r="V899" s="3">
        <v>11955667</v>
      </c>
      <c r="W899" s="5"/>
      <c r="X899" s="3">
        <v>13726220</v>
      </c>
      <c r="Y899" s="3">
        <v>0</v>
      </c>
      <c r="Z899" s="3">
        <v>0</v>
      </c>
      <c r="AA899" s="3">
        <v>773744</v>
      </c>
      <c r="AB899" s="3">
        <v>9984310</v>
      </c>
      <c r="AC899" s="3">
        <v>2968166</v>
      </c>
      <c r="AD899" s="3">
        <v>2723480</v>
      </c>
      <c r="AE899" s="3">
        <v>0</v>
      </c>
      <c r="AF899" s="3">
        <v>19521068</v>
      </c>
      <c r="AG899" s="3">
        <v>113418</v>
      </c>
      <c r="AH899" s="3">
        <v>2723480</v>
      </c>
      <c r="AI899" s="3">
        <v>11955667</v>
      </c>
      <c r="AJ899" s="3">
        <v>537789</v>
      </c>
      <c r="AK899" s="3">
        <v>778218</v>
      </c>
      <c r="AL899" s="3">
        <v>964889</v>
      </c>
      <c r="AM899" s="3">
        <v>-186671</v>
      </c>
      <c r="AN899" s="3">
        <v>240429</v>
      </c>
      <c r="AO899" s="3">
        <v>0</v>
      </c>
      <c r="AP899" s="3">
        <v>0</v>
      </c>
      <c r="AQ899" s="3">
        <v>240429</v>
      </c>
      <c r="AR899" s="3">
        <f>Tabela1[[#This Row],[Potrzeby finansowe 2027
w tym:]]+Tabela1[[#This Row],[Rozliczenie 2025 potrz. fin.]]</f>
        <v>13966649</v>
      </c>
      <c r="AS899" s="3">
        <v>0</v>
      </c>
      <c r="AT899" s="3">
        <v>0</v>
      </c>
      <c r="AU899" s="3"/>
      <c r="AV899" s="3"/>
      <c r="AW899" s="3"/>
      <c r="AX899" s="3"/>
      <c r="AY899" s="3"/>
      <c r="AZ899" s="3"/>
      <c r="BA899" s="3">
        <v>0</v>
      </c>
      <c r="BB899" s="3">
        <v>0</v>
      </c>
      <c r="BC899" s="3">
        <v>0</v>
      </c>
      <c r="BD899" s="3">
        <v>0</v>
      </c>
      <c r="BE899" s="3">
        <v>0</v>
      </c>
      <c r="BF899" s="3">
        <v>0</v>
      </c>
      <c r="BG899" s="3">
        <v>457198</v>
      </c>
      <c r="BH899" s="3">
        <v>4296</v>
      </c>
      <c r="BI899" s="3">
        <v>316546</v>
      </c>
      <c r="BJ899" s="3">
        <v>4864314.7425000016</v>
      </c>
      <c r="BK899" s="3">
        <v>2651740.3600000013</v>
      </c>
      <c r="BL899" s="3">
        <v>142881.67000000001</v>
      </c>
      <c r="BM899" s="3">
        <v>8564534.1899999995</v>
      </c>
      <c r="BN899" s="53">
        <v>1.0574335730207141</v>
      </c>
      <c r="BO899" s="54">
        <v>1.5763889999999999E-4</v>
      </c>
      <c r="BP899" s="70">
        <v>3964</v>
      </c>
      <c r="BQ899" s="71"/>
      <c r="BR899" s="70"/>
      <c r="BS899" s="72"/>
      <c r="BT899" s="72"/>
      <c r="BU899" s="70">
        <v>19521068</v>
      </c>
      <c r="BV899" s="70">
        <v>113418</v>
      </c>
      <c r="BW899" s="74">
        <v>2723480</v>
      </c>
      <c r="BX899" s="70">
        <v>22357966</v>
      </c>
    </row>
    <row r="900" spans="1:76" x14ac:dyDescent="0.3">
      <c r="A900" s="73" t="s">
        <v>10</v>
      </c>
      <c r="B900" s="2" t="s">
        <v>72</v>
      </c>
      <c r="C900" s="2" t="s">
        <v>74</v>
      </c>
      <c r="D900" s="2" t="s">
        <v>54</v>
      </c>
      <c r="E900" s="2" t="s">
        <v>15</v>
      </c>
      <c r="F900" s="17" t="str">
        <f>+Tabela1[[#This Row],[WK]]&amp;Tabela1[[#This Row],[PK]]&amp;Tabela1[[#This Row],[GK]]</f>
        <v>121308</v>
      </c>
      <c r="G900" s="2" t="s">
        <v>859</v>
      </c>
      <c r="H900" s="3">
        <v>333433506.5</v>
      </c>
      <c r="I900" s="4">
        <v>1.125</v>
      </c>
      <c r="J900" s="3">
        <v>375112694.81</v>
      </c>
      <c r="K900" s="4">
        <v>7.0000000000000007E-2</v>
      </c>
      <c r="L900" s="3">
        <v>26257889</v>
      </c>
      <c r="M900" s="3"/>
      <c r="N900" s="5"/>
      <c r="O900" s="3">
        <v>6981219.2499999991</v>
      </c>
      <c r="P900" s="4">
        <v>1.125</v>
      </c>
      <c r="Q900" s="3">
        <v>7853871.6600000001</v>
      </c>
      <c r="R900" s="4">
        <v>1.6E-2</v>
      </c>
      <c r="S900" s="3">
        <v>125662</v>
      </c>
      <c r="T900" s="3"/>
      <c r="U900" s="5"/>
      <c r="V900" s="3">
        <v>16356913</v>
      </c>
      <c r="W900" s="5"/>
      <c r="X900" s="3">
        <v>18120012</v>
      </c>
      <c r="Y900" s="3">
        <v>0</v>
      </c>
      <c r="Z900" s="3">
        <v>59942</v>
      </c>
      <c r="AA900" s="3">
        <v>1047784</v>
      </c>
      <c r="AB900" s="3">
        <v>13420489</v>
      </c>
      <c r="AC900" s="3">
        <v>3591797</v>
      </c>
      <c r="AD900" s="3">
        <v>2423354</v>
      </c>
      <c r="AE900" s="3">
        <v>0</v>
      </c>
      <c r="AF900" s="3">
        <v>26257889</v>
      </c>
      <c r="AG900" s="3">
        <v>125662</v>
      </c>
      <c r="AH900" s="3">
        <v>2423354</v>
      </c>
      <c r="AI900" s="3">
        <v>16356913</v>
      </c>
      <c r="AJ900" s="3">
        <v>-300294</v>
      </c>
      <c r="AK900" s="3">
        <v>-673895</v>
      </c>
      <c r="AL900" s="3">
        <v>938853</v>
      </c>
      <c r="AM900" s="3">
        <v>-1612748</v>
      </c>
      <c r="AN900" s="3">
        <v>-373601</v>
      </c>
      <c r="AO900" s="3">
        <v>0</v>
      </c>
      <c r="AP900" s="3">
        <v>0</v>
      </c>
      <c r="AQ900" s="3">
        <v>-373601</v>
      </c>
      <c r="AR900" s="3">
        <f>Tabela1[[#This Row],[Potrzeby finansowe 2027
w tym:]]+Tabela1[[#This Row],[Rozliczenie 2025 potrz. fin.]]</f>
        <v>17746411</v>
      </c>
      <c r="AS900" s="3">
        <v>0</v>
      </c>
      <c r="AT900" s="3">
        <v>0</v>
      </c>
      <c r="AU900" s="3"/>
      <c r="AV900" s="3"/>
      <c r="AW900" s="3"/>
      <c r="AX900" s="3"/>
      <c r="AY900" s="3"/>
      <c r="AZ900" s="3"/>
      <c r="BA900" s="3">
        <v>59942</v>
      </c>
      <c r="BB900" s="3">
        <v>0</v>
      </c>
      <c r="BC900" s="3">
        <v>85.41</v>
      </c>
      <c r="BD900" s="3">
        <v>0</v>
      </c>
      <c r="BE900" s="3">
        <v>631.72</v>
      </c>
      <c r="BF900" s="3">
        <v>0</v>
      </c>
      <c r="BG900" s="3">
        <v>664725</v>
      </c>
      <c r="BH900" s="3">
        <v>6246</v>
      </c>
      <c r="BI900" s="3">
        <v>383059</v>
      </c>
      <c r="BJ900" s="3">
        <v>5886405.0974999992</v>
      </c>
      <c r="BK900" s="3">
        <v>3965535.3499999996</v>
      </c>
      <c r="BL900" s="3">
        <v>673117.78</v>
      </c>
      <c r="BM900" s="3">
        <v>6337243.4299999997</v>
      </c>
      <c r="BN900" s="53">
        <v>1.1425216604646391</v>
      </c>
      <c r="BO900" s="54">
        <v>2.1889049999999999E-4</v>
      </c>
      <c r="BP900" s="70">
        <v>5505</v>
      </c>
      <c r="BQ900" s="71"/>
      <c r="BR900" s="70"/>
      <c r="BS900" s="72"/>
      <c r="BT900" s="72"/>
      <c r="BU900" s="70">
        <v>26257889</v>
      </c>
      <c r="BV900" s="70">
        <v>125662</v>
      </c>
      <c r="BW900" s="74">
        <v>2423354</v>
      </c>
      <c r="BX900" s="70">
        <v>28806905</v>
      </c>
    </row>
    <row r="901" spans="1:76" x14ac:dyDescent="0.3">
      <c r="A901" s="73" t="s">
        <v>10</v>
      </c>
      <c r="B901" s="2" t="s">
        <v>72</v>
      </c>
      <c r="C901" s="2" t="s">
        <v>74</v>
      </c>
      <c r="D901" s="2" t="s">
        <v>56</v>
      </c>
      <c r="E901" s="2" t="s">
        <v>19</v>
      </c>
      <c r="F901" s="17" t="str">
        <f>+Tabela1[[#This Row],[WK]]&amp;Tabela1[[#This Row],[PK]]&amp;Tabela1[[#This Row],[GK]]</f>
        <v>121309</v>
      </c>
      <c r="G901" s="2" t="s">
        <v>860</v>
      </c>
      <c r="H901" s="3">
        <v>479833241.22000003</v>
      </c>
      <c r="I901" s="4">
        <v>1.125</v>
      </c>
      <c r="J901" s="3">
        <v>539812396.37</v>
      </c>
      <c r="K901" s="4">
        <v>7.0000000000000007E-2</v>
      </c>
      <c r="L901" s="3">
        <v>37786868</v>
      </c>
      <c r="M901" s="3"/>
      <c r="N901" s="5"/>
      <c r="O901" s="3">
        <v>68652708.129999995</v>
      </c>
      <c r="P901" s="4">
        <v>1.125</v>
      </c>
      <c r="Q901" s="3">
        <v>77234296.650000006</v>
      </c>
      <c r="R901" s="4">
        <v>1.6E-2</v>
      </c>
      <c r="S901" s="3">
        <v>1235749</v>
      </c>
      <c r="T901" s="3"/>
      <c r="U901" s="5"/>
      <c r="V901" s="3">
        <v>23825434</v>
      </c>
      <c r="W901" s="5"/>
      <c r="X901" s="3">
        <v>31590789</v>
      </c>
      <c r="Y901" s="3">
        <v>0</v>
      </c>
      <c r="Z901" s="3">
        <v>134828</v>
      </c>
      <c r="AA901" s="3">
        <v>1779613</v>
      </c>
      <c r="AB901" s="3">
        <v>29676348</v>
      </c>
      <c r="AC901" s="3">
        <v>0</v>
      </c>
      <c r="AD901" s="3">
        <v>8922902</v>
      </c>
      <c r="AE901" s="3">
        <v>0</v>
      </c>
      <c r="AF901" s="3">
        <v>37786868</v>
      </c>
      <c r="AG901" s="3">
        <v>1235749</v>
      </c>
      <c r="AH901" s="3">
        <v>8922902</v>
      </c>
      <c r="AI901" s="3">
        <v>23825434</v>
      </c>
      <c r="AJ901" s="3">
        <v>2148068</v>
      </c>
      <c r="AK901" s="3">
        <v>3305615</v>
      </c>
      <c r="AL901" s="3">
        <v>1662812</v>
      </c>
      <c r="AM901" s="3">
        <v>1642803</v>
      </c>
      <c r="AN901" s="3">
        <v>1157547</v>
      </c>
      <c r="AO901" s="3">
        <v>0</v>
      </c>
      <c r="AP901" s="3">
        <v>0</v>
      </c>
      <c r="AQ901" s="3">
        <v>1157547</v>
      </c>
      <c r="AR901" s="3">
        <f>Tabela1[[#This Row],[Potrzeby finansowe 2027
w tym:]]+Tabela1[[#This Row],[Rozliczenie 2025 potrz. fin.]]</f>
        <v>32748336</v>
      </c>
      <c r="AS901" s="3">
        <v>0</v>
      </c>
      <c r="AT901" s="3">
        <v>0</v>
      </c>
      <c r="AU901" s="3"/>
      <c r="AV901" s="3"/>
      <c r="AW901" s="3"/>
      <c r="AX901" s="3"/>
      <c r="AY901" s="3"/>
      <c r="AZ901" s="3"/>
      <c r="BA901" s="3">
        <v>134828</v>
      </c>
      <c r="BB901" s="3">
        <v>0</v>
      </c>
      <c r="BC901" s="3">
        <v>0</v>
      </c>
      <c r="BD901" s="3">
        <v>0</v>
      </c>
      <c r="BE901" s="3">
        <v>2701.7</v>
      </c>
      <c r="BF901" s="3">
        <v>0</v>
      </c>
      <c r="BG901" s="3">
        <v>957177</v>
      </c>
      <c r="BH901" s="3">
        <v>8994</v>
      </c>
      <c r="BI901" s="3">
        <v>822436</v>
      </c>
      <c r="BJ901" s="3">
        <v>12638249.057500001</v>
      </c>
      <c r="BK901" s="3">
        <v>9110812.5600000005</v>
      </c>
      <c r="BL901" s="3">
        <v>131441.18</v>
      </c>
      <c r="BM901" s="3">
        <v>13846863.630000001</v>
      </c>
      <c r="BN901" s="53">
        <v>1.1412495453400857</v>
      </c>
      <c r="BO901" s="54">
        <v>3.7832140000000001E-4</v>
      </c>
      <c r="BP901" s="70">
        <v>9514</v>
      </c>
      <c r="BQ901" s="71"/>
      <c r="BR901" s="70"/>
      <c r="BS901" s="72"/>
      <c r="BT901" s="72"/>
      <c r="BU901" s="70">
        <v>37786868</v>
      </c>
      <c r="BV901" s="70">
        <v>1235749</v>
      </c>
      <c r="BW901" s="74">
        <v>8922902</v>
      </c>
      <c r="BX901" s="70">
        <v>47945519</v>
      </c>
    </row>
    <row r="902" spans="1:76" x14ac:dyDescent="0.3">
      <c r="A902" s="73" t="s">
        <v>10</v>
      </c>
      <c r="B902" s="2" t="s">
        <v>72</v>
      </c>
      <c r="C902" s="2" t="s">
        <v>76</v>
      </c>
      <c r="D902" s="2" t="s">
        <v>12</v>
      </c>
      <c r="E902" s="2" t="s">
        <v>15</v>
      </c>
      <c r="F902" s="17" t="str">
        <f>+Tabela1[[#This Row],[WK]]&amp;Tabela1[[#This Row],[PK]]&amp;Tabela1[[#This Row],[GK]]</f>
        <v>121401</v>
      </c>
      <c r="G902" s="2" t="s">
        <v>861</v>
      </c>
      <c r="H902" s="3">
        <v>365526538.56999999</v>
      </c>
      <c r="I902" s="4">
        <v>1.125</v>
      </c>
      <c r="J902" s="3">
        <v>411217355.88999999</v>
      </c>
      <c r="K902" s="4">
        <v>7.0000000000000007E-2</v>
      </c>
      <c r="L902" s="3">
        <v>28785215</v>
      </c>
      <c r="M902" s="3"/>
      <c r="N902" s="5"/>
      <c r="O902" s="3">
        <v>38685321.099999994</v>
      </c>
      <c r="P902" s="4">
        <v>1.125</v>
      </c>
      <c r="Q902" s="3">
        <v>43520986.240000002</v>
      </c>
      <c r="R902" s="4">
        <v>1.6E-2</v>
      </c>
      <c r="S902" s="3">
        <v>696336</v>
      </c>
      <c r="T902" s="3"/>
      <c r="U902" s="5"/>
      <c r="V902" s="3">
        <v>18215165</v>
      </c>
      <c r="W902" s="5"/>
      <c r="X902" s="3">
        <v>26806695</v>
      </c>
      <c r="Y902" s="3">
        <v>4606706</v>
      </c>
      <c r="Z902" s="3">
        <v>0</v>
      </c>
      <c r="AA902" s="3">
        <v>1434448</v>
      </c>
      <c r="AB902" s="3">
        <v>18166460</v>
      </c>
      <c r="AC902" s="3">
        <v>2599081</v>
      </c>
      <c r="AD902" s="3">
        <v>8591530</v>
      </c>
      <c r="AE902" s="3">
        <v>0</v>
      </c>
      <c r="AF902" s="3">
        <v>28785215</v>
      </c>
      <c r="AG902" s="3">
        <v>696336</v>
      </c>
      <c r="AH902" s="3">
        <v>8591530</v>
      </c>
      <c r="AI902" s="3">
        <v>18215165</v>
      </c>
      <c r="AJ902" s="3">
        <v>588829</v>
      </c>
      <c r="AK902" s="3">
        <v>588829</v>
      </c>
      <c r="AL902" s="3">
        <v>1361219</v>
      </c>
      <c r="AM902" s="3">
        <v>-772390</v>
      </c>
      <c r="AN902" s="3">
        <v>-240109</v>
      </c>
      <c r="AO902" s="3">
        <v>0</v>
      </c>
      <c r="AP902" s="3">
        <v>240109</v>
      </c>
      <c r="AQ902" s="3">
        <v>0</v>
      </c>
      <c r="AR902" s="3">
        <f>Tabela1[[#This Row],[Potrzeby finansowe 2027
w tym:]]+Tabela1[[#This Row],[Rozliczenie 2025 potrz. fin.]]</f>
        <v>26806695</v>
      </c>
      <c r="AS902" s="3">
        <v>0</v>
      </c>
      <c r="AT902" s="3">
        <v>0</v>
      </c>
      <c r="AU902" s="3"/>
      <c r="AV902" s="3"/>
      <c r="AW902" s="3"/>
      <c r="AX902" s="3"/>
      <c r="AY902" s="3"/>
      <c r="AZ902" s="3"/>
      <c r="BA902" s="3">
        <v>0</v>
      </c>
      <c r="BB902" s="3">
        <v>0</v>
      </c>
      <c r="BC902" s="3">
        <v>0</v>
      </c>
      <c r="BD902" s="3">
        <v>0</v>
      </c>
      <c r="BE902" s="3">
        <v>0</v>
      </c>
      <c r="BF902" s="3">
        <v>0</v>
      </c>
      <c r="BG902" s="3">
        <v>970054</v>
      </c>
      <c r="BH902" s="3">
        <v>9115</v>
      </c>
      <c r="BI902" s="3">
        <v>464394</v>
      </c>
      <c r="BJ902" s="3">
        <v>7136269.2424999997</v>
      </c>
      <c r="BK902" s="3">
        <v>3582762.4299999997</v>
      </c>
      <c r="BL902" s="3">
        <v>3331149.26</v>
      </c>
      <c r="BM902" s="3">
        <v>7551728.7300000004</v>
      </c>
      <c r="BN902" s="53">
        <v>0.87159657909217247</v>
      </c>
      <c r="BO902" s="54">
        <v>3.3262930000000002E-4</v>
      </c>
      <c r="BP902" s="70">
        <v>8365</v>
      </c>
      <c r="BQ902" s="71"/>
      <c r="BR902" s="70"/>
      <c r="BS902" s="72"/>
      <c r="BT902" s="72"/>
      <c r="BU902" s="70">
        <v>28785215</v>
      </c>
      <c r="BV902" s="70">
        <v>696336</v>
      </c>
      <c r="BW902" s="74">
        <v>8591530</v>
      </c>
      <c r="BX902" s="70">
        <v>38073081</v>
      </c>
    </row>
    <row r="903" spans="1:76" x14ac:dyDescent="0.3">
      <c r="A903" s="73" t="s">
        <v>10</v>
      </c>
      <c r="B903" s="2" t="s">
        <v>72</v>
      </c>
      <c r="C903" s="2" t="s">
        <v>76</v>
      </c>
      <c r="D903" s="2" t="s">
        <v>11</v>
      </c>
      <c r="E903" s="2" t="s">
        <v>19</v>
      </c>
      <c r="F903" s="17" t="str">
        <f>+Tabela1[[#This Row],[WK]]&amp;Tabela1[[#This Row],[PK]]&amp;Tabela1[[#This Row],[GK]]</f>
        <v>121402</v>
      </c>
      <c r="G903" s="2" t="s">
        <v>862</v>
      </c>
      <c r="H903" s="3">
        <v>167387352.34999999</v>
      </c>
      <c r="I903" s="4">
        <v>1.125</v>
      </c>
      <c r="J903" s="3">
        <v>188310771.38999999</v>
      </c>
      <c r="K903" s="4">
        <v>7.0000000000000007E-2</v>
      </c>
      <c r="L903" s="3">
        <v>13181754</v>
      </c>
      <c r="M903" s="3"/>
      <c r="N903" s="5"/>
      <c r="O903" s="3">
        <v>5918312.7799999993</v>
      </c>
      <c r="P903" s="4">
        <v>1.125</v>
      </c>
      <c r="Q903" s="3">
        <v>6658101.8799999999</v>
      </c>
      <c r="R903" s="4">
        <v>1.6E-2</v>
      </c>
      <c r="S903" s="3">
        <v>106530</v>
      </c>
      <c r="T903" s="3"/>
      <c r="U903" s="5"/>
      <c r="V903" s="3">
        <v>9473671</v>
      </c>
      <c r="W903" s="5"/>
      <c r="X903" s="3">
        <v>19983186</v>
      </c>
      <c r="Y903" s="3">
        <v>6290492</v>
      </c>
      <c r="Z903" s="3">
        <v>658487</v>
      </c>
      <c r="AA903" s="3">
        <v>927983</v>
      </c>
      <c r="AB903" s="3">
        <v>10504129</v>
      </c>
      <c r="AC903" s="3">
        <v>1602095</v>
      </c>
      <c r="AD903" s="3">
        <v>10509516</v>
      </c>
      <c r="AE903" s="3">
        <v>0</v>
      </c>
      <c r="AF903" s="3">
        <v>13181754</v>
      </c>
      <c r="AG903" s="3">
        <v>106530</v>
      </c>
      <c r="AH903" s="3">
        <v>10509516</v>
      </c>
      <c r="AI903" s="3">
        <v>9473671</v>
      </c>
      <c r="AJ903" s="3">
        <v>1469864</v>
      </c>
      <c r="AK903" s="3">
        <v>1469864</v>
      </c>
      <c r="AL903" s="3">
        <v>525728</v>
      </c>
      <c r="AM903" s="3">
        <v>944136</v>
      </c>
      <c r="AN903" s="3">
        <v>81152</v>
      </c>
      <c r="AO903" s="3">
        <v>0</v>
      </c>
      <c r="AP903" s="3">
        <v>-81152</v>
      </c>
      <c r="AQ903" s="3">
        <v>0</v>
      </c>
      <c r="AR903" s="3">
        <f>Tabela1[[#This Row],[Potrzeby finansowe 2027
w tym:]]+Tabela1[[#This Row],[Rozliczenie 2025 potrz. fin.]]</f>
        <v>19983186</v>
      </c>
      <c r="AS903" s="3">
        <v>0</v>
      </c>
      <c r="AT903" s="3">
        <v>0</v>
      </c>
      <c r="AU903" s="3"/>
      <c r="AV903" s="3"/>
      <c r="AW903" s="3"/>
      <c r="AX903" s="3"/>
      <c r="AY903" s="3"/>
      <c r="AZ903" s="3"/>
      <c r="BA903" s="3">
        <v>658487</v>
      </c>
      <c r="BB903" s="3">
        <v>0</v>
      </c>
      <c r="BC903" s="3">
        <v>0</v>
      </c>
      <c r="BD903" s="3">
        <v>6597.41</v>
      </c>
      <c r="BE903" s="3">
        <v>0</v>
      </c>
      <c r="BF903" s="3">
        <v>0</v>
      </c>
      <c r="BG903" s="3">
        <v>550106</v>
      </c>
      <c r="BH903" s="3">
        <v>5169</v>
      </c>
      <c r="BI903" s="3">
        <v>377877</v>
      </c>
      <c r="BJ903" s="3">
        <v>5806772.5449999999</v>
      </c>
      <c r="BK903" s="3">
        <v>3322302.7</v>
      </c>
      <c r="BL903" s="3">
        <v>1929528</v>
      </c>
      <c r="BM903" s="3">
        <v>6078823.3799999999</v>
      </c>
      <c r="BN903" s="53">
        <v>0.71856970985702706</v>
      </c>
      <c r="BO903" s="54">
        <v>1.932298E-4</v>
      </c>
      <c r="BP903" s="70">
        <v>4860</v>
      </c>
      <c r="BQ903" s="71"/>
      <c r="BR903" s="70"/>
      <c r="BS903" s="72"/>
      <c r="BT903" s="72"/>
      <c r="BU903" s="70">
        <v>13181754</v>
      </c>
      <c r="BV903" s="70">
        <v>106530</v>
      </c>
      <c r="BW903" s="74">
        <v>10509516</v>
      </c>
      <c r="BX903" s="70">
        <v>23797800</v>
      </c>
    </row>
    <row r="904" spans="1:76" x14ac:dyDescent="0.3">
      <c r="A904" s="73" t="s">
        <v>10</v>
      </c>
      <c r="B904" s="2" t="s">
        <v>72</v>
      </c>
      <c r="C904" s="2" t="s">
        <v>76</v>
      </c>
      <c r="D904" s="2" t="s">
        <v>16</v>
      </c>
      <c r="E904" s="2" t="s">
        <v>19</v>
      </c>
      <c r="F904" s="17" t="str">
        <f>+Tabela1[[#This Row],[WK]]&amp;Tabela1[[#This Row],[PK]]&amp;Tabela1[[#This Row],[GK]]</f>
        <v>121403</v>
      </c>
      <c r="G904" s="2" t="s">
        <v>863</v>
      </c>
      <c r="H904" s="3">
        <v>225539488.02000001</v>
      </c>
      <c r="I904" s="4">
        <v>1.125</v>
      </c>
      <c r="J904" s="3">
        <v>253731924.02000001</v>
      </c>
      <c r="K904" s="4">
        <v>7.0000000000000007E-2</v>
      </c>
      <c r="L904" s="3">
        <v>17761235</v>
      </c>
      <c r="M904" s="3"/>
      <c r="N904" s="5"/>
      <c r="O904" s="3">
        <v>11837498.41</v>
      </c>
      <c r="P904" s="4">
        <v>1.125</v>
      </c>
      <c r="Q904" s="3">
        <v>13317185.710000001</v>
      </c>
      <c r="R904" s="4">
        <v>1.6E-2</v>
      </c>
      <c r="S904" s="3">
        <v>213075</v>
      </c>
      <c r="T904" s="3"/>
      <c r="U904" s="5"/>
      <c r="V904" s="3">
        <v>10851851</v>
      </c>
      <c r="W904" s="5"/>
      <c r="X904" s="3">
        <v>21729051</v>
      </c>
      <c r="Y904" s="3">
        <v>6078630</v>
      </c>
      <c r="Z904" s="3">
        <v>0</v>
      </c>
      <c r="AA904" s="3">
        <v>913627</v>
      </c>
      <c r="AB904" s="3">
        <v>11989210</v>
      </c>
      <c r="AC904" s="3">
        <v>2747584</v>
      </c>
      <c r="AD904" s="3">
        <v>10877200</v>
      </c>
      <c r="AE904" s="3">
        <v>0</v>
      </c>
      <c r="AF904" s="3">
        <v>17761235</v>
      </c>
      <c r="AG904" s="3">
        <v>213075</v>
      </c>
      <c r="AH904" s="3">
        <v>10877200</v>
      </c>
      <c r="AI904" s="3">
        <v>10851851</v>
      </c>
      <c r="AJ904" s="3">
        <v>1432849</v>
      </c>
      <c r="AK904" s="3">
        <v>1432849</v>
      </c>
      <c r="AL904" s="3">
        <v>1053455</v>
      </c>
      <c r="AM904" s="3">
        <v>379394</v>
      </c>
      <c r="AN904" s="3">
        <v>157016</v>
      </c>
      <c r="AO904" s="3">
        <v>0</v>
      </c>
      <c r="AP904" s="3">
        <v>-157016</v>
      </c>
      <c r="AQ904" s="3">
        <v>0</v>
      </c>
      <c r="AR904" s="3">
        <f>Tabela1[[#This Row],[Potrzeby finansowe 2027
w tym:]]+Tabela1[[#This Row],[Rozliczenie 2025 potrz. fin.]]</f>
        <v>21729051</v>
      </c>
      <c r="AS904" s="3">
        <v>0</v>
      </c>
      <c r="AT904" s="3">
        <v>0</v>
      </c>
      <c r="AU904" s="3"/>
      <c r="AV904" s="3"/>
      <c r="AW904" s="3"/>
      <c r="AX904" s="3"/>
      <c r="AY904" s="3"/>
      <c r="AZ904" s="3"/>
      <c r="BA904" s="3">
        <v>0</v>
      </c>
      <c r="BB904" s="3">
        <v>0</v>
      </c>
      <c r="BC904" s="3">
        <v>0</v>
      </c>
      <c r="BD904" s="3">
        <v>0</v>
      </c>
      <c r="BE904" s="3">
        <v>0</v>
      </c>
      <c r="BF904" s="3">
        <v>0</v>
      </c>
      <c r="BG904" s="3">
        <v>594910</v>
      </c>
      <c r="BH904" s="3">
        <v>5590</v>
      </c>
      <c r="BI904" s="3">
        <v>318717</v>
      </c>
      <c r="BJ904" s="3">
        <v>4897672.6649999991</v>
      </c>
      <c r="BK904" s="3">
        <v>2357838.3999999994</v>
      </c>
      <c r="BL904" s="3">
        <v>979860.18</v>
      </c>
      <c r="BM904" s="3">
        <v>8199616.7000000002</v>
      </c>
      <c r="BN904" s="53">
        <v>0.75647575613441154</v>
      </c>
      <c r="BO904" s="54">
        <v>2.2152709999999999E-4</v>
      </c>
      <c r="BP904" s="70">
        <v>5571</v>
      </c>
      <c r="BQ904" s="71"/>
      <c r="BR904" s="70"/>
      <c r="BS904" s="72"/>
      <c r="BT904" s="72"/>
      <c r="BU904" s="70">
        <v>17761235</v>
      </c>
      <c r="BV904" s="70">
        <v>213075</v>
      </c>
      <c r="BW904" s="74">
        <v>10877200</v>
      </c>
      <c r="BX904" s="70">
        <v>28851510</v>
      </c>
    </row>
    <row r="905" spans="1:76" x14ac:dyDescent="0.3">
      <c r="A905" s="73" t="s">
        <v>10</v>
      </c>
      <c r="B905" s="2" t="s">
        <v>72</v>
      </c>
      <c r="C905" s="2" t="s">
        <v>76</v>
      </c>
      <c r="D905" s="2" t="s">
        <v>18</v>
      </c>
      <c r="E905" s="2" t="s">
        <v>15</v>
      </c>
      <c r="F905" s="17" t="str">
        <f>+Tabela1[[#This Row],[WK]]&amp;Tabela1[[#This Row],[PK]]&amp;Tabela1[[#This Row],[GK]]</f>
        <v>121404</v>
      </c>
      <c r="G905" s="2" t="s">
        <v>864</v>
      </c>
      <c r="H905" s="3">
        <v>102080066.11</v>
      </c>
      <c r="I905" s="4">
        <v>1.125</v>
      </c>
      <c r="J905" s="3">
        <v>114840074.37</v>
      </c>
      <c r="K905" s="4">
        <v>7.0000000000000007E-2</v>
      </c>
      <c r="L905" s="3">
        <v>8038805</v>
      </c>
      <c r="M905" s="3"/>
      <c r="N905" s="5"/>
      <c r="O905" s="3">
        <v>6170900.0099999998</v>
      </c>
      <c r="P905" s="4">
        <v>1.125</v>
      </c>
      <c r="Q905" s="3">
        <v>6942262.5099999998</v>
      </c>
      <c r="R905" s="4">
        <v>1.6E-2</v>
      </c>
      <c r="S905" s="3">
        <v>111076</v>
      </c>
      <c r="T905" s="3"/>
      <c r="U905" s="5"/>
      <c r="V905" s="3">
        <v>5684187</v>
      </c>
      <c r="W905" s="5"/>
      <c r="X905" s="3">
        <v>16106785</v>
      </c>
      <c r="Y905" s="3">
        <v>4797147</v>
      </c>
      <c r="Z905" s="3">
        <v>0</v>
      </c>
      <c r="AA905" s="3">
        <v>978028</v>
      </c>
      <c r="AB905" s="3">
        <v>9325375</v>
      </c>
      <c r="AC905" s="3">
        <v>1006235</v>
      </c>
      <c r="AD905" s="3">
        <v>10422598</v>
      </c>
      <c r="AE905" s="3">
        <v>0</v>
      </c>
      <c r="AF905" s="3">
        <v>8038805</v>
      </c>
      <c r="AG905" s="3">
        <v>111076</v>
      </c>
      <c r="AH905" s="3">
        <v>10422598</v>
      </c>
      <c r="AI905" s="3">
        <v>5684187</v>
      </c>
      <c r="AJ905" s="3">
        <v>842628</v>
      </c>
      <c r="AK905" s="3">
        <v>842628</v>
      </c>
      <c r="AL905" s="3">
        <v>336913</v>
      </c>
      <c r="AM905" s="3">
        <v>505715</v>
      </c>
      <c r="AN905" s="3">
        <v>-325011</v>
      </c>
      <c r="AO905" s="3">
        <v>0</v>
      </c>
      <c r="AP905" s="3">
        <v>325011</v>
      </c>
      <c r="AQ905" s="3">
        <v>0</v>
      </c>
      <c r="AR905" s="3">
        <f>Tabela1[[#This Row],[Potrzeby finansowe 2027
w tym:]]+Tabela1[[#This Row],[Rozliczenie 2025 potrz. fin.]]</f>
        <v>16106785</v>
      </c>
      <c r="AS905" s="3">
        <v>0</v>
      </c>
      <c r="AT905" s="3">
        <v>0</v>
      </c>
      <c r="AU905" s="3"/>
      <c r="AV905" s="3"/>
      <c r="AW905" s="3"/>
      <c r="AX905" s="3"/>
      <c r="AY905" s="3"/>
      <c r="AZ905" s="3"/>
      <c r="BA905" s="3">
        <v>0</v>
      </c>
      <c r="BB905" s="3">
        <v>0</v>
      </c>
      <c r="BC905" s="3">
        <v>0</v>
      </c>
      <c r="BD905" s="3">
        <v>0</v>
      </c>
      <c r="BE905" s="3">
        <v>0</v>
      </c>
      <c r="BF905" s="3">
        <v>0</v>
      </c>
      <c r="BG905" s="3">
        <v>377782</v>
      </c>
      <c r="BH905" s="3">
        <v>3409</v>
      </c>
      <c r="BI905" s="3">
        <v>600246</v>
      </c>
      <c r="BJ905" s="3">
        <v>9223886.2449999992</v>
      </c>
      <c r="BK905" s="3">
        <v>3959543.8699999992</v>
      </c>
      <c r="BL905" s="3">
        <v>4870978.05</v>
      </c>
      <c r="BM905" s="3">
        <v>11315413.4</v>
      </c>
      <c r="BN905" s="53">
        <v>0.68107215802579679</v>
      </c>
      <c r="BO905" s="54">
        <v>1.2755380000000001E-4</v>
      </c>
      <c r="BP905" s="70">
        <v>3208</v>
      </c>
      <c r="BQ905" s="71"/>
      <c r="BR905" s="70"/>
      <c r="BS905" s="72"/>
      <c r="BT905" s="72"/>
      <c r="BU905" s="70">
        <v>8038805</v>
      </c>
      <c r="BV905" s="70">
        <v>111076</v>
      </c>
      <c r="BW905" s="74">
        <v>10422598</v>
      </c>
      <c r="BX905" s="70">
        <v>18572479</v>
      </c>
    </row>
    <row r="906" spans="1:76" x14ac:dyDescent="0.3">
      <c r="A906" s="73" t="s">
        <v>10</v>
      </c>
      <c r="B906" s="2" t="s">
        <v>72</v>
      </c>
      <c r="C906" s="2" t="s">
        <v>76</v>
      </c>
      <c r="D906" s="2" t="s">
        <v>21</v>
      </c>
      <c r="E906" s="2" t="s">
        <v>19</v>
      </c>
      <c r="F906" s="17" t="str">
        <f>+Tabela1[[#This Row],[WK]]&amp;Tabela1[[#This Row],[PK]]&amp;Tabela1[[#This Row],[GK]]</f>
        <v>121405</v>
      </c>
      <c r="G906" s="2" t="s">
        <v>865</v>
      </c>
      <c r="H906" s="3">
        <v>729082520.37</v>
      </c>
      <c r="I906" s="4">
        <v>1.125</v>
      </c>
      <c r="J906" s="3">
        <v>820217835.41999996</v>
      </c>
      <c r="K906" s="4">
        <v>7.0000000000000007E-2</v>
      </c>
      <c r="L906" s="3">
        <v>57415248</v>
      </c>
      <c r="M906" s="3"/>
      <c r="N906" s="5"/>
      <c r="O906" s="3">
        <v>55942594.780000001</v>
      </c>
      <c r="P906" s="4">
        <v>1.125</v>
      </c>
      <c r="Q906" s="3">
        <v>62935419.130000003</v>
      </c>
      <c r="R906" s="4">
        <v>1.6E-2</v>
      </c>
      <c r="S906" s="3">
        <v>1006967</v>
      </c>
      <c r="T906" s="3"/>
      <c r="U906" s="5"/>
      <c r="V906" s="3">
        <v>34842877</v>
      </c>
      <c r="W906" s="5"/>
      <c r="X906" s="3">
        <v>44726108</v>
      </c>
      <c r="Y906" s="3">
        <v>2628304</v>
      </c>
      <c r="Z906" s="3">
        <v>13</v>
      </c>
      <c r="AA906" s="3">
        <v>2619772</v>
      </c>
      <c r="AB906" s="3">
        <v>30981988</v>
      </c>
      <c r="AC906" s="3">
        <v>8496031</v>
      </c>
      <c r="AD906" s="3">
        <v>9883230</v>
      </c>
      <c r="AE906" s="3">
        <v>0</v>
      </c>
      <c r="AF906" s="3">
        <v>57415248</v>
      </c>
      <c r="AG906" s="3">
        <v>1006967</v>
      </c>
      <c r="AH906" s="3">
        <v>9883230</v>
      </c>
      <c r="AI906" s="3">
        <v>34842877</v>
      </c>
      <c r="AJ906" s="3">
        <v>815540</v>
      </c>
      <c r="AK906" s="3">
        <v>815540</v>
      </c>
      <c r="AL906" s="3">
        <v>2382302</v>
      </c>
      <c r="AM906" s="3">
        <v>-1566762</v>
      </c>
      <c r="AN906" s="3">
        <v>1080725</v>
      </c>
      <c r="AO906" s="3">
        <v>0</v>
      </c>
      <c r="AP906" s="3">
        <v>-1080725</v>
      </c>
      <c r="AQ906" s="3">
        <v>0</v>
      </c>
      <c r="AR906" s="3">
        <f>Tabela1[[#This Row],[Potrzeby finansowe 2027
w tym:]]+Tabela1[[#This Row],[Rozliczenie 2025 potrz. fin.]]</f>
        <v>44726108</v>
      </c>
      <c r="AS906" s="3">
        <v>0</v>
      </c>
      <c r="AT906" s="3">
        <v>0</v>
      </c>
      <c r="AU906" s="3"/>
      <c r="AV906" s="3"/>
      <c r="AW906" s="3"/>
      <c r="AX906" s="3"/>
      <c r="AY906" s="3"/>
      <c r="AZ906" s="3"/>
      <c r="BA906" s="3">
        <v>13</v>
      </c>
      <c r="BB906" s="3">
        <v>0</v>
      </c>
      <c r="BC906" s="3">
        <v>0</v>
      </c>
      <c r="BD906" s="3">
        <v>0.13</v>
      </c>
      <c r="BE906" s="3">
        <v>0</v>
      </c>
      <c r="BF906" s="3">
        <v>0</v>
      </c>
      <c r="BG906" s="3">
        <v>1620198</v>
      </c>
      <c r="BH906" s="3">
        <v>15224</v>
      </c>
      <c r="BI906" s="3">
        <v>999574</v>
      </c>
      <c r="BJ906" s="3">
        <v>15360292.674999999</v>
      </c>
      <c r="BK906" s="3">
        <v>10016054.939999999</v>
      </c>
      <c r="BL906" s="3">
        <v>2589838.41</v>
      </c>
      <c r="BM906" s="3">
        <v>16197274.119999999</v>
      </c>
      <c r="BN906" s="53">
        <v>0.95726849649795298</v>
      </c>
      <c r="BO906" s="54">
        <v>5.7022690000000005E-4</v>
      </c>
      <c r="BP906" s="70">
        <v>14341</v>
      </c>
      <c r="BQ906" s="71"/>
      <c r="BR906" s="70"/>
      <c r="BS906" s="72"/>
      <c r="BT906" s="72"/>
      <c r="BU906" s="70">
        <v>57415248</v>
      </c>
      <c r="BV906" s="70">
        <v>1006967</v>
      </c>
      <c r="BW906" s="74">
        <v>9883230</v>
      </c>
      <c r="BX906" s="70">
        <v>68305445</v>
      </c>
    </row>
    <row r="907" spans="1:76" x14ac:dyDescent="0.3">
      <c r="A907" s="73" t="s">
        <v>10</v>
      </c>
      <c r="B907" s="2" t="s">
        <v>72</v>
      </c>
      <c r="C907" s="2" t="s">
        <v>76</v>
      </c>
      <c r="D907" s="2" t="s">
        <v>23</v>
      </c>
      <c r="E907" s="2" t="s">
        <v>15</v>
      </c>
      <c r="F907" s="17" t="str">
        <f>+Tabela1[[#This Row],[WK]]&amp;Tabela1[[#This Row],[PK]]&amp;Tabela1[[#This Row],[GK]]</f>
        <v>121406</v>
      </c>
      <c r="G907" s="2" t="s">
        <v>866</v>
      </c>
      <c r="H907" s="3">
        <v>105090692.72</v>
      </c>
      <c r="I907" s="4">
        <v>1.125</v>
      </c>
      <c r="J907" s="3">
        <v>118227029.31</v>
      </c>
      <c r="K907" s="4">
        <v>7.0000000000000007E-2</v>
      </c>
      <c r="L907" s="3">
        <v>8275892</v>
      </c>
      <c r="M907" s="3"/>
      <c r="N907" s="5"/>
      <c r="O907" s="3">
        <v>2821897.65</v>
      </c>
      <c r="P907" s="4">
        <v>1.125</v>
      </c>
      <c r="Q907" s="3">
        <v>3174634.86</v>
      </c>
      <c r="R907" s="4">
        <v>1.6E-2</v>
      </c>
      <c r="S907" s="3">
        <v>50794</v>
      </c>
      <c r="T907" s="3"/>
      <c r="U907" s="5"/>
      <c r="V907" s="3">
        <v>4915731</v>
      </c>
      <c r="W907" s="5"/>
      <c r="X907" s="3">
        <v>12095132</v>
      </c>
      <c r="Y907" s="3">
        <v>3004817</v>
      </c>
      <c r="Z907" s="3">
        <v>0</v>
      </c>
      <c r="AA907" s="3">
        <v>689261</v>
      </c>
      <c r="AB907" s="3">
        <v>7249642</v>
      </c>
      <c r="AC907" s="3">
        <v>1151412</v>
      </c>
      <c r="AD907" s="3">
        <v>7179402</v>
      </c>
      <c r="AE907" s="3">
        <v>0</v>
      </c>
      <c r="AF907" s="3">
        <v>8275892</v>
      </c>
      <c r="AG907" s="3">
        <v>50794</v>
      </c>
      <c r="AH907" s="3">
        <v>7179402</v>
      </c>
      <c r="AI907" s="3">
        <v>4915731</v>
      </c>
      <c r="AJ907" s="3">
        <v>1158431</v>
      </c>
      <c r="AK907" s="3">
        <v>1158431</v>
      </c>
      <c r="AL907" s="3">
        <v>297560</v>
      </c>
      <c r="AM907" s="3">
        <v>860871</v>
      </c>
      <c r="AN907" s="3">
        <v>9640</v>
      </c>
      <c r="AO907" s="3">
        <v>0</v>
      </c>
      <c r="AP907" s="3">
        <v>-9640</v>
      </c>
      <c r="AQ907" s="3">
        <v>0</v>
      </c>
      <c r="AR907" s="3">
        <f>Tabela1[[#This Row],[Potrzeby finansowe 2027
w tym:]]+Tabela1[[#This Row],[Rozliczenie 2025 potrz. fin.]]</f>
        <v>12095132</v>
      </c>
      <c r="AS907" s="3">
        <v>0</v>
      </c>
      <c r="AT907" s="3">
        <v>0</v>
      </c>
      <c r="AU907" s="3"/>
      <c r="AV907" s="3"/>
      <c r="AW907" s="3"/>
      <c r="AX907" s="3"/>
      <c r="AY907" s="3"/>
      <c r="AZ907" s="3"/>
      <c r="BA907" s="3">
        <v>0</v>
      </c>
      <c r="BB907" s="3">
        <v>0</v>
      </c>
      <c r="BC907" s="3">
        <v>0</v>
      </c>
      <c r="BD907" s="3">
        <v>0</v>
      </c>
      <c r="BE907" s="3">
        <v>0</v>
      </c>
      <c r="BF907" s="3">
        <v>0</v>
      </c>
      <c r="BG907" s="3">
        <v>377782</v>
      </c>
      <c r="BH907" s="3">
        <v>3140</v>
      </c>
      <c r="BI907" s="3">
        <v>311479</v>
      </c>
      <c r="BJ907" s="3">
        <v>4786442.5599999987</v>
      </c>
      <c r="BK907" s="3">
        <v>2868153.3399999989</v>
      </c>
      <c r="BL907" s="3">
        <v>163015.09</v>
      </c>
      <c r="BM907" s="3">
        <v>7347126.7000000002</v>
      </c>
      <c r="BN907" s="53">
        <v>0.77665612788301031</v>
      </c>
      <c r="BO907" s="54">
        <v>1.215447E-4</v>
      </c>
      <c r="BP907" s="70">
        <v>3057</v>
      </c>
      <c r="BQ907" s="71"/>
      <c r="BR907" s="70"/>
      <c r="BS907" s="72"/>
      <c r="BT907" s="72"/>
      <c r="BU907" s="70">
        <v>8275892</v>
      </c>
      <c r="BV907" s="70">
        <v>50794</v>
      </c>
      <c r="BW907" s="74">
        <v>7179402</v>
      </c>
      <c r="BX907" s="70">
        <v>15506088</v>
      </c>
    </row>
    <row r="908" spans="1:76" x14ac:dyDescent="0.3">
      <c r="A908" s="73" t="s">
        <v>10</v>
      </c>
      <c r="B908" s="2" t="s">
        <v>72</v>
      </c>
      <c r="C908" s="2" t="s">
        <v>109</v>
      </c>
      <c r="D908" s="2" t="s">
        <v>12</v>
      </c>
      <c r="E908" s="2" t="s">
        <v>13</v>
      </c>
      <c r="F908" s="17" t="str">
        <f>+Tabela1[[#This Row],[WK]]&amp;Tabela1[[#This Row],[PK]]&amp;Tabela1[[#This Row],[GK]]</f>
        <v>121501</v>
      </c>
      <c r="G908" s="2" t="s">
        <v>867</v>
      </c>
      <c r="H908" s="3">
        <v>229753067.00999999</v>
      </c>
      <c r="I908" s="4">
        <v>1.125</v>
      </c>
      <c r="J908" s="3">
        <v>258472200.38999999</v>
      </c>
      <c r="K908" s="4">
        <v>7.0000000000000007E-2</v>
      </c>
      <c r="L908" s="3">
        <v>18093054</v>
      </c>
      <c r="M908" s="3"/>
      <c r="N908" s="5"/>
      <c r="O908" s="3">
        <v>39524159.550000004</v>
      </c>
      <c r="P908" s="4">
        <v>1.125</v>
      </c>
      <c r="Q908" s="3">
        <v>44464679.490000002</v>
      </c>
      <c r="R908" s="4">
        <v>1.6E-2</v>
      </c>
      <c r="S908" s="3">
        <v>711435</v>
      </c>
      <c r="T908" s="3"/>
      <c r="U908" s="5"/>
      <c r="V908" s="3">
        <v>9969351</v>
      </c>
      <c r="W908" s="5"/>
      <c r="X908" s="3">
        <v>12458742</v>
      </c>
      <c r="Y908" s="3">
        <v>942865</v>
      </c>
      <c r="Z908" s="3">
        <v>6</v>
      </c>
      <c r="AA908" s="3">
        <v>1018458</v>
      </c>
      <c r="AB908" s="3">
        <v>10497413</v>
      </c>
      <c r="AC908" s="3">
        <v>0</v>
      </c>
      <c r="AD908" s="3">
        <v>3843826</v>
      </c>
      <c r="AE908" s="3">
        <v>0</v>
      </c>
      <c r="AF908" s="3">
        <v>18093054</v>
      </c>
      <c r="AG908" s="3">
        <v>711435</v>
      </c>
      <c r="AH908" s="3">
        <v>3843826</v>
      </c>
      <c r="AI908" s="3">
        <v>9969351</v>
      </c>
      <c r="AJ908" s="3">
        <v>-120380</v>
      </c>
      <c r="AK908" s="3">
        <v>348051</v>
      </c>
      <c r="AL908" s="3">
        <v>820568</v>
      </c>
      <c r="AM908" s="3">
        <v>-472517</v>
      </c>
      <c r="AN908" s="3">
        <v>468431</v>
      </c>
      <c r="AO908" s="3">
        <v>0</v>
      </c>
      <c r="AP908" s="3">
        <v>0</v>
      </c>
      <c r="AQ908" s="3">
        <v>468431</v>
      </c>
      <c r="AR908" s="3">
        <f>Tabela1[[#This Row],[Potrzeby finansowe 2027
w tym:]]+Tabela1[[#This Row],[Rozliczenie 2025 potrz. fin.]]</f>
        <v>12927173</v>
      </c>
      <c r="AS908" s="3">
        <v>0</v>
      </c>
      <c r="AT908" s="3">
        <v>0</v>
      </c>
      <c r="AU908" s="3"/>
      <c r="AV908" s="3"/>
      <c r="AW908" s="3"/>
      <c r="AX908" s="3"/>
      <c r="AY908" s="3"/>
      <c r="AZ908" s="3"/>
      <c r="BA908" s="3">
        <v>6</v>
      </c>
      <c r="BB908" s="3">
        <v>0</v>
      </c>
      <c r="BC908" s="3">
        <v>0</v>
      </c>
      <c r="BD908" s="3">
        <v>0.06</v>
      </c>
      <c r="BE908" s="3">
        <v>0</v>
      </c>
      <c r="BF908" s="3">
        <v>0</v>
      </c>
      <c r="BG908" s="3">
        <v>570964</v>
      </c>
      <c r="BH908" s="3">
        <v>5365</v>
      </c>
      <c r="BI908" s="3">
        <v>447494</v>
      </c>
      <c r="BJ908" s="3">
        <v>6876569.2699999996</v>
      </c>
      <c r="BK908" s="3">
        <v>4229451.4000000004</v>
      </c>
      <c r="BL908" s="3">
        <v>522741.93</v>
      </c>
      <c r="BM908" s="3">
        <v>9542987.6199999992</v>
      </c>
      <c r="BN908" s="53">
        <v>0.95737108642735236</v>
      </c>
      <c r="BO908" s="54">
        <v>2.0505370000000001E-4</v>
      </c>
      <c r="BP908" s="70">
        <v>5157</v>
      </c>
      <c r="BQ908" s="71"/>
      <c r="BR908" s="70"/>
      <c r="BS908" s="72"/>
      <c r="BT908" s="72"/>
      <c r="BU908" s="70">
        <v>18093054</v>
      </c>
      <c r="BV908" s="70">
        <v>711435</v>
      </c>
      <c r="BW908" s="74">
        <v>3843826</v>
      </c>
      <c r="BX908" s="70">
        <v>22648315</v>
      </c>
    </row>
    <row r="909" spans="1:76" x14ac:dyDescent="0.3">
      <c r="A909" s="73" t="s">
        <v>10</v>
      </c>
      <c r="B909" s="2" t="s">
        <v>72</v>
      </c>
      <c r="C909" s="2" t="s">
        <v>109</v>
      </c>
      <c r="D909" s="2" t="s">
        <v>11</v>
      </c>
      <c r="E909" s="2" t="s">
        <v>13</v>
      </c>
      <c r="F909" s="17" t="str">
        <f>+Tabela1[[#This Row],[WK]]&amp;Tabela1[[#This Row],[PK]]&amp;Tabela1[[#This Row],[GK]]</f>
        <v>121502</v>
      </c>
      <c r="G909" s="2" t="s">
        <v>868</v>
      </c>
      <c r="H909" s="3">
        <v>454199859.95999998</v>
      </c>
      <c r="I909" s="4">
        <v>1.125</v>
      </c>
      <c r="J909" s="3">
        <v>510974842.45999998</v>
      </c>
      <c r="K909" s="4">
        <v>7.0000000000000007E-2</v>
      </c>
      <c r="L909" s="3">
        <v>35768239</v>
      </c>
      <c r="M909" s="3"/>
      <c r="N909" s="5"/>
      <c r="O909" s="3">
        <v>120182560.72000001</v>
      </c>
      <c r="P909" s="4">
        <v>1.125</v>
      </c>
      <c r="Q909" s="3">
        <v>135205380.81</v>
      </c>
      <c r="R909" s="4">
        <v>1.6E-2</v>
      </c>
      <c r="S909" s="3">
        <v>2163286</v>
      </c>
      <c r="T909" s="3"/>
      <c r="U909" s="5"/>
      <c r="V909" s="3">
        <v>21297808</v>
      </c>
      <c r="W909" s="5"/>
      <c r="X909" s="3">
        <v>22118935</v>
      </c>
      <c r="Y909" s="3">
        <v>0</v>
      </c>
      <c r="Z909" s="3">
        <v>0</v>
      </c>
      <c r="AA909" s="3">
        <v>1448157</v>
      </c>
      <c r="AB909" s="3">
        <v>18859709</v>
      </c>
      <c r="AC909" s="3">
        <v>1811069</v>
      </c>
      <c r="AD909" s="3">
        <v>927199</v>
      </c>
      <c r="AE909" s="3">
        <v>0</v>
      </c>
      <c r="AF909" s="3">
        <v>35768239</v>
      </c>
      <c r="AG909" s="3">
        <v>2163286</v>
      </c>
      <c r="AH909" s="3">
        <v>927199</v>
      </c>
      <c r="AI909" s="3">
        <v>21297808</v>
      </c>
      <c r="AJ909" s="3">
        <v>48621</v>
      </c>
      <c r="AK909" s="3">
        <v>-337107</v>
      </c>
      <c r="AL909" s="3">
        <v>1573019</v>
      </c>
      <c r="AM909" s="3">
        <v>-1910126</v>
      </c>
      <c r="AN909" s="3">
        <v>-385728</v>
      </c>
      <c r="AO909" s="3">
        <v>0</v>
      </c>
      <c r="AP909" s="3">
        <v>0</v>
      </c>
      <c r="AQ909" s="3">
        <v>-385728</v>
      </c>
      <c r="AR909" s="3">
        <f>Tabela1[[#This Row],[Potrzeby finansowe 2027
w tym:]]+Tabela1[[#This Row],[Rozliczenie 2025 potrz. fin.]]</f>
        <v>21733207</v>
      </c>
      <c r="AS909" s="3">
        <v>0</v>
      </c>
      <c r="AT909" s="3">
        <v>0</v>
      </c>
      <c r="AU909" s="3"/>
      <c r="AV909" s="3"/>
      <c r="AW909" s="3"/>
      <c r="AX909" s="3"/>
      <c r="AY909" s="3"/>
      <c r="AZ909" s="3"/>
      <c r="BA909" s="3">
        <v>0</v>
      </c>
      <c r="BB909" s="3">
        <v>0</v>
      </c>
      <c r="BC909" s="3">
        <v>0</v>
      </c>
      <c r="BD909" s="3">
        <v>0</v>
      </c>
      <c r="BE909" s="3">
        <v>0</v>
      </c>
      <c r="BF909" s="3">
        <v>0</v>
      </c>
      <c r="BG909" s="3">
        <v>924613</v>
      </c>
      <c r="BH909" s="3">
        <v>8688</v>
      </c>
      <c r="BI909" s="3">
        <v>523544</v>
      </c>
      <c r="BJ909" s="3">
        <v>8045214.46</v>
      </c>
      <c r="BK909" s="3">
        <v>6391800.1899999995</v>
      </c>
      <c r="BL909" s="3">
        <v>234914.96</v>
      </c>
      <c r="BM909" s="3">
        <v>6143827.1600000001</v>
      </c>
      <c r="BN909" s="53">
        <v>1.1158576051779936</v>
      </c>
      <c r="BO909" s="54">
        <v>3.3175750000000002E-4</v>
      </c>
      <c r="BP909" s="70">
        <v>8343</v>
      </c>
      <c r="BQ909" s="71"/>
      <c r="BR909" s="70"/>
      <c r="BS909" s="72"/>
      <c r="BT909" s="72"/>
      <c r="BU909" s="70">
        <v>35768239</v>
      </c>
      <c r="BV909" s="70">
        <v>2163286</v>
      </c>
      <c r="BW909" s="74">
        <v>927199</v>
      </c>
      <c r="BX909" s="70">
        <v>38858724</v>
      </c>
    </row>
    <row r="910" spans="1:76" x14ac:dyDescent="0.3">
      <c r="A910" s="73" t="s">
        <v>10</v>
      </c>
      <c r="B910" s="2" t="s">
        <v>72</v>
      </c>
      <c r="C910" s="2" t="s">
        <v>109</v>
      </c>
      <c r="D910" s="2" t="s">
        <v>16</v>
      </c>
      <c r="E910" s="2" t="s">
        <v>15</v>
      </c>
      <c r="F910" s="17" t="str">
        <f>+Tabela1[[#This Row],[WK]]&amp;Tabela1[[#This Row],[PK]]&amp;Tabela1[[#This Row],[GK]]</f>
        <v>121503</v>
      </c>
      <c r="G910" s="2" t="s">
        <v>869</v>
      </c>
      <c r="H910" s="3">
        <v>315008009.89999998</v>
      </c>
      <c r="I910" s="4">
        <v>1.125</v>
      </c>
      <c r="J910" s="3">
        <v>354384011.13999999</v>
      </c>
      <c r="K910" s="4">
        <v>7.0000000000000007E-2</v>
      </c>
      <c r="L910" s="3">
        <v>24806881</v>
      </c>
      <c r="M910" s="3"/>
      <c r="N910" s="5"/>
      <c r="O910" s="3">
        <v>6326397.7199999997</v>
      </c>
      <c r="P910" s="4">
        <v>1.125</v>
      </c>
      <c r="Q910" s="3">
        <v>7117197.4400000004</v>
      </c>
      <c r="R910" s="4">
        <v>1.6E-2</v>
      </c>
      <c r="S910" s="3">
        <v>113875</v>
      </c>
      <c r="T910" s="3"/>
      <c r="U910" s="5"/>
      <c r="V910" s="3">
        <v>16034447</v>
      </c>
      <c r="W910" s="5"/>
      <c r="X910" s="3">
        <v>42881432</v>
      </c>
      <c r="Y910" s="3">
        <v>11658454</v>
      </c>
      <c r="Z910" s="3">
        <v>0</v>
      </c>
      <c r="AA910" s="3">
        <v>1726525</v>
      </c>
      <c r="AB910" s="3">
        <v>25421228</v>
      </c>
      <c r="AC910" s="3">
        <v>4075225</v>
      </c>
      <c r="AD910" s="3">
        <v>26846986</v>
      </c>
      <c r="AE910" s="3">
        <v>0</v>
      </c>
      <c r="AF910" s="3">
        <v>24806881</v>
      </c>
      <c r="AG910" s="3">
        <v>113875</v>
      </c>
      <c r="AH910" s="3">
        <v>26846986</v>
      </c>
      <c r="AI910" s="3">
        <v>16034447</v>
      </c>
      <c r="AJ910" s="3">
        <v>713390</v>
      </c>
      <c r="AK910" s="3">
        <v>713390</v>
      </c>
      <c r="AL910" s="3">
        <v>1364466</v>
      </c>
      <c r="AM910" s="3">
        <v>-651076</v>
      </c>
      <c r="AN910" s="3">
        <v>-587824</v>
      </c>
      <c r="AO910" s="3">
        <v>0</v>
      </c>
      <c r="AP910" s="3">
        <v>587824</v>
      </c>
      <c r="AQ910" s="3">
        <v>0</v>
      </c>
      <c r="AR910" s="3">
        <f>Tabela1[[#This Row],[Potrzeby finansowe 2027
w tym:]]+Tabela1[[#This Row],[Rozliczenie 2025 potrz. fin.]]</f>
        <v>42881432</v>
      </c>
      <c r="AS910" s="3">
        <v>0</v>
      </c>
      <c r="AT910" s="3">
        <v>0</v>
      </c>
      <c r="AU910" s="3"/>
      <c r="AV910" s="3"/>
      <c r="AW910" s="3"/>
      <c r="AX910" s="3"/>
      <c r="AY910" s="3"/>
      <c r="AZ910" s="3"/>
      <c r="BA910" s="3">
        <v>0</v>
      </c>
      <c r="BB910" s="3">
        <v>0</v>
      </c>
      <c r="BC910" s="3">
        <v>0</v>
      </c>
      <c r="BD910" s="3">
        <v>0</v>
      </c>
      <c r="BE910" s="3">
        <v>0</v>
      </c>
      <c r="BF910" s="3">
        <v>0</v>
      </c>
      <c r="BG910" s="3">
        <v>937277</v>
      </c>
      <c r="BH910" s="3">
        <v>8807</v>
      </c>
      <c r="BI910" s="3">
        <v>789248</v>
      </c>
      <c r="BJ910" s="3">
        <v>12128244.0075</v>
      </c>
      <c r="BK910" s="3">
        <v>10193690.75</v>
      </c>
      <c r="BL910" s="3">
        <v>987143.7</v>
      </c>
      <c r="BM910" s="3">
        <v>5763925.6300000008</v>
      </c>
      <c r="BN910" s="53">
        <v>0.68928867873497301</v>
      </c>
      <c r="BO910" s="54">
        <v>3.194305E-4</v>
      </c>
      <c r="BP910" s="70">
        <v>8033</v>
      </c>
      <c r="BQ910" s="71"/>
      <c r="BR910" s="70"/>
      <c r="BS910" s="72"/>
      <c r="BT910" s="72"/>
      <c r="BU910" s="70">
        <v>24806881</v>
      </c>
      <c r="BV910" s="70">
        <v>113875</v>
      </c>
      <c r="BW910" s="74">
        <v>26846986</v>
      </c>
      <c r="BX910" s="70">
        <v>51767742</v>
      </c>
    </row>
    <row r="911" spans="1:76" x14ac:dyDescent="0.3">
      <c r="A911" s="73" t="s">
        <v>10</v>
      </c>
      <c r="B911" s="2" t="s">
        <v>72</v>
      </c>
      <c r="C911" s="2" t="s">
        <v>109</v>
      </c>
      <c r="D911" s="2" t="s">
        <v>18</v>
      </c>
      <c r="E911" s="2" t="s">
        <v>15</v>
      </c>
      <c r="F911" s="17" t="str">
        <f>+Tabela1[[#This Row],[WK]]&amp;Tabela1[[#This Row],[PK]]&amp;Tabela1[[#This Row],[GK]]</f>
        <v>121504</v>
      </c>
      <c r="G911" s="2" t="s">
        <v>870</v>
      </c>
      <c r="H911" s="3">
        <v>209965997.97999999</v>
      </c>
      <c r="I911" s="4">
        <v>1.125</v>
      </c>
      <c r="J911" s="3">
        <v>236211747.72999999</v>
      </c>
      <c r="K911" s="4">
        <v>7.0000000000000007E-2</v>
      </c>
      <c r="L911" s="3">
        <v>16534822</v>
      </c>
      <c r="M911" s="3"/>
      <c r="N911" s="5"/>
      <c r="O911" s="3">
        <v>5691843.3899999997</v>
      </c>
      <c r="P911" s="4">
        <v>1.125</v>
      </c>
      <c r="Q911" s="3">
        <v>6403323.8099999996</v>
      </c>
      <c r="R911" s="4">
        <v>1.6E-2</v>
      </c>
      <c r="S911" s="3">
        <v>102453</v>
      </c>
      <c r="T911" s="3"/>
      <c r="U911" s="5"/>
      <c r="V911" s="3">
        <v>7859641</v>
      </c>
      <c r="W911" s="5"/>
      <c r="X911" s="3">
        <v>31110199</v>
      </c>
      <c r="Y911" s="3">
        <v>11730976</v>
      </c>
      <c r="Z911" s="3">
        <v>805854</v>
      </c>
      <c r="AA911" s="3">
        <v>1206813</v>
      </c>
      <c r="AB911" s="3">
        <v>17366556</v>
      </c>
      <c r="AC911" s="3">
        <v>0</v>
      </c>
      <c r="AD911" s="3">
        <v>22768622</v>
      </c>
      <c r="AE911" s="3">
        <v>0</v>
      </c>
      <c r="AF911" s="3">
        <v>16534822</v>
      </c>
      <c r="AG911" s="3">
        <v>102453</v>
      </c>
      <c r="AH911" s="3">
        <v>22768622</v>
      </c>
      <c r="AI911" s="3">
        <v>7859641</v>
      </c>
      <c r="AJ911" s="3">
        <v>744578</v>
      </c>
      <c r="AK911" s="3">
        <v>262642</v>
      </c>
      <c r="AL911" s="3">
        <v>605618</v>
      </c>
      <c r="AM911" s="3">
        <v>-342976</v>
      </c>
      <c r="AN911" s="3">
        <v>-481936</v>
      </c>
      <c r="AO911" s="3">
        <v>0</v>
      </c>
      <c r="AP911" s="3">
        <v>0</v>
      </c>
      <c r="AQ911" s="3">
        <v>-481936</v>
      </c>
      <c r="AR911" s="3">
        <f>Tabela1[[#This Row],[Potrzeby finansowe 2027
w tym:]]+Tabela1[[#This Row],[Rozliczenie 2025 potrz. fin.]]</f>
        <v>30628263</v>
      </c>
      <c r="AS911" s="3">
        <v>0</v>
      </c>
      <c r="AT911" s="3">
        <v>0</v>
      </c>
      <c r="AU911" s="3"/>
      <c r="AV911" s="3"/>
      <c r="AW911" s="3"/>
      <c r="AX911" s="3"/>
      <c r="AY911" s="3"/>
      <c r="AZ911" s="3"/>
      <c r="BA911" s="3">
        <v>805854</v>
      </c>
      <c r="BB911" s="3">
        <v>0</v>
      </c>
      <c r="BC911" s="3">
        <v>13.82</v>
      </c>
      <c r="BD911" s="3">
        <v>8027.81</v>
      </c>
      <c r="BE911" s="3">
        <v>0</v>
      </c>
      <c r="BF911" s="3">
        <v>0</v>
      </c>
      <c r="BG911" s="3">
        <v>728472</v>
      </c>
      <c r="BH911" s="3">
        <v>6845</v>
      </c>
      <c r="BI911" s="3">
        <v>478341</v>
      </c>
      <c r="BJ911" s="3">
        <v>7350585.4275000002</v>
      </c>
      <c r="BK911" s="3">
        <v>5157341.78</v>
      </c>
      <c r="BL911" s="3">
        <v>331124.49</v>
      </c>
      <c r="BM911" s="3">
        <v>8110725.6100000003</v>
      </c>
      <c r="BN911" s="53">
        <v>0.62765637969465515</v>
      </c>
      <c r="BO911" s="54">
        <v>2.6184569999999999E-4</v>
      </c>
      <c r="BP911" s="70">
        <v>6584</v>
      </c>
      <c r="BQ911" s="71"/>
      <c r="BR911" s="70"/>
      <c r="BS911" s="72"/>
      <c r="BT911" s="72"/>
      <c r="BU911" s="70">
        <v>16534822</v>
      </c>
      <c r="BV911" s="70">
        <v>102453</v>
      </c>
      <c r="BW911" s="74">
        <v>22768622</v>
      </c>
      <c r="BX911" s="70">
        <v>39405897</v>
      </c>
    </row>
    <row r="912" spans="1:76" x14ac:dyDescent="0.3">
      <c r="A912" s="73" t="s">
        <v>10</v>
      </c>
      <c r="B912" s="2" t="s">
        <v>72</v>
      </c>
      <c r="C912" s="2" t="s">
        <v>109</v>
      </c>
      <c r="D912" s="2" t="s">
        <v>21</v>
      </c>
      <c r="E912" s="2" t="s">
        <v>15</v>
      </c>
      <c r="F912" s="17" t="str">
        <f>+Tabela1[[#This Row],[WK]]&amp;Tabela1[[#This Row],[PK]]&amp;Tabela1[[#This Row],[GK]]</f>
        <v>121505</v>
      </c>
      <c r="G912" s="2" t="s">
        <v>867</v>
      </c>
      <c r="H912" s="3">
        <v>376547105.82999998</v>
      </c>
      <c r="I912" s="4">
        <v>1.125</v>
      </c>
      <c r="J912" s="3">
        <v>423615494.06</v>
      </c>
      <c r="K912" s="4">
        <v>7.0000000000000007E-2</v>
      </c>
      <c r="L912" s="3">
        <v>29653085</v>
      </c>
      <c r="M912" s="3"/>
      <c r="N912" s="5"/>
      <c r="O912" s="3">
        <v>13462588.9</v>
      </c>
      <c r="P912" s="4">
        <v>1.125</v>
      </c>
      <c r="Q912" s="3">
        <v>15145412.51</v>
      </c>
      <c r="R912" s="4">
        <v>1.6E-2</v>
      </c>
      <c r="S912" s="3">
        <v>242327</v>
      </c>
      <c r="T912" s="3"/>
      <c r="U912" s="5"/>
      <c r="V912" s="3">
        <v>18727302</v>
      </c>
      <c r="W912" s="5"/>
      <c r="X912" s="3">
        <v>48957845</v>
      </c>
      <c r="Y912" s="3">
        <v>15998417</v>
      </c>
      <c r="Z912" s="3">
        <v>741548</v>
      </c>
      <c r="AA912" s="3">
        <v>1777349</v>
      </c>
      <c r="AB912" s="3">
        <v>30440531</v>
      </c>
      <c r="AC912" s="3">
        <v>0</v>
      </c>
      <c r="AD912" s="3">
        <v>29770951</v>
      </c>
      <c r="AE912" s="3">
        <v>0</v>
      </c>
      <c r="AF912" s="3">
        <v>29653085</v>
      </c>
      <c r="AG912" s="3">
        <v>242327</v>
      </c>
      <c r="AH912" s="3">
        <v>29770951</v>
      </c>
      <c r="AI912" s="3">
        <v>18727302</v>
      </c>
      <c r="AJ912" s="3">
        <v>1384452</v>
      </c>
      <c r="AK912" s="3">
        <v>924860</v>
      </c>
      <c r="AL912" s="3">
        <v>1598245</v>
      </c>
      <c r="AM912" s="3">
        <v>-673385</v>
      </c>
      <c r="AN912" s="3">
        <v>-459592</v>
      </c>
      <c r="AO912" s="3">
        <v>0</v>
      </c>
      <c r="AP912" s="3">
        <v>0</v>
      </c>
      <c r="AQ912" s="3">
        <v>-459592</v>
      </c>
      <c r="AR912" s="3">
        <f>Tabela1[[#This Row],[Potrzeby finansowe 2027
w tym:]]+Tabela1[[#This Row],[Rozliczenie 2025 potrz. fin.]]</f>
        <v>48498253</v>
      </c>
      <c r="AS912" s="3">
        <v>0</v>
      </c>
      <c r="AT912" s="3">
        <v>0</v>
      </c>
      <c r="AU912" s="3"/>
      <c r="AV912" s="3"/>
      <c r="AW912" s="3"/>
      <c r="AX912" s="3"/>
      <c r="AY912" s="3"/>
      <c r="AZ912" s="3"/>
      <c r="BA912" s="3">
        <v>741548</v>
      </c>
      <c r="BB912" s="3">
        <v>0</v>
      </c>
      <c r="BC912" s="3">
        <v>0</v>
      </c>
      <c r="BD912" s="3">
        <v>7429.6</v>
      </c>
      <c r="BE912" s="3">
        <v>0</v>
      </c>
      <c r="BF912" s="3">
        <v>0</v>
      </c>
      <c r="BG912" s="3">
        <v>1183222</v>
      </c>
      <c r="BH912" s="3">
        <v>11118</v>
      </c>
      <c r="BI912" s="3">
        <v>594127</v>
      </c>
      <c r="BJ912" s="3">
        <v>9129849.7974999994</v>
      </c>
      <c r="BK912" s="3">
        <v>6963763.8499999996</v>
      </c>
      <c r="BL912" s="3">
        <v>45636.6</v>
      </c>
      <c r="BM912" s="3">
        <v>8573070.5899999999</v>
      </c>
      <c r="BN912" s="53">
        <v>0.6805069807783779</v>
      </c>
      <c r="BO912" s="54">
        <v>4.2453960000000002E-4</v>
      </c>
      <c r="BP912" s="70">
        <v>10677</v>
      </c>
      <c r="BQ912" s="71"/>
      <c r="BR912" s="70"/>
      <c r="BS912" s="72"/>
      <c r="BT912" s="72"/>
      <c r="BU912" s="70">
        <v>29653085</v>
      </c>
      <c r="BV912" s="70">
        <v>242327</v>
      </c>
      <c r="BW912" s="74">
        <v>29770951</v>
      </c>
      <c r="BX912" s="70">
        <v>59666363</v>
      </c>
    </row>
    <row r="913" spans="1:76" x14ac:dyDescent="0.3">
      <c r="A913" s="73" t="s">
        <v>10</v>
      </c>
      <c r="B913" s="2" t="s">
        <v>72</v>
      </c>
      <c r="C913" s="2" t="s">
        <v>109</v>
      </c>
      <c r="D913" s="2" t="s">
        <v>23</v>
      </c>
      <c r="E913" s="2" t="s">
        <v>19</v>
      </c>
      <c r="F913" s="17" t="str">
        <f>+Tabela1[[#This Row],[WK]]&amp;Tabela1[[#This Row],[PK]]&amp;Tabela1[[#This Row],[GK]]</f>
        <v>121506</v>
      </c>
      <c r="G913" s="2" t="s">
        <v>871</v>
      </c>
      <c r="H913" s="3">
        <v>652785798.63999999</v>
      </c>
      <c r="I913" s="4">
        <v>1.125</v>
      </c>
      <c r="J913" s="3">
        <v>734384023.47000003</v>
      </c>
      <c r="K913" s="4">
        <v>7.0000000000000007E-2</v>
      </c>
      <c r="L913" s="3">
        <v>51406882</v>
      </c>
      <c r="M913" s="3"/>
      <c r="N913" s="5"/>
      <c r="O913" s="3">
        <v>46926025.390000001</v>
      </c>
      <c r="P913" s="4">
        <v>1.125</v>
      </c>
      <c r="Q913" s="3">
        <v>52791778.560000002</v>
      </c>
      <c r="R913" s="4">
        <v>1.6E-2</v>
      </c>
      <c r="S913" s="3">
        <v>844668</v>
      </c>
      <c r="T913" s="3"/>
      <c r="U913" s="5"/>
      <c r="V913" s="3">
        <v>23962957</v>
      </c>
      <c r="W913" s="5"/>
      <c r="X913" s="3">
        <v>44312518</v>
      </c>
      <c r="Y913" s="3">
        <v>8713129</v>
      </c>
      <c r="Z913" s="3">
        <v>2</v>
      </c>
      <c r="AA913" s="3">
        <v>2425381</v>
      </c>
      <c r="AB913" s="3">
        <v>31172323</v>
      </c>
      <c r="AC913" s="3">
        <v>2001683</v>
      </c>
      <c r="AD913" s="3">
        <v>20349561</v>
      </c>
      <c r="AE913" s="3">
        <v>0</v>
      </c>
      <c r="AF913" s="3">
        <v>51406882</v>
      </c>
      <c r="AG913" s="3">
        <v>844668</v>
      </c>
      <c r="AH913" s="3">
        <v>20349561</v>
      </c>
      <c r="AI913" s="3">
        <v>23962957</v>
      </c>
      <c r="AJ913" s="3">
        <v>-344712</v>
      </c>
      <c r="AK913" s="3">
        <v>-344712</v>
      </c>
      <c r="AL913" s="3">
        <v>1466186</v>
      </c>
      <c r="AM913" s="3">
        <v>-1810898</v>
      </c>
      <c r="AN913" s="3">
        <v>-639710</v>
      </c>
      <c r="AO913" s="3">
        <v>0</v>
      </c>
      <c r="AP913" s="3">
        <v>639710</v>
      </c>
      <c r="AQ913" s="3">
        <v>0</v>
      </c>
      <c r="AR913" s="3">
        <f>Tabela1[[#This Row],[Potrzeby finansowe 2027
w tym:]]+Tabela1[[#This Row],[Rozliczenie 2025 potrz. fin.]]</f>
        <v>44312518</v>
      </c>
      <c r="AS913" s="3">
        <v>0</v>
      </c>
      <c r="AT913" s="3">
        <v>0</v>
      </c>
      <c r="AU913" s="3"/>
      <c r="AV913" s="3"/>
      <c r="AW913" s="3"/>
      <c r="AX913" s="3"/>
      <c r="AY913" s="3"/>
      <c r="AZ913" s="3"/>
      <c r="BA913" s="3">
        <v>2</v>
      </c>
      <c r="BB913" s="3">
        <v>0</v>
      </c>
      <c r="BC913" s="3">
        <v>0</v>
      </c>
      <c r="BD913" s="3">
        <v>0.02</v>
      </c>
      <c r="BE913" s="3">
        <v>0</v>
      </c>
      <c r="BF913" s="3">
        <v>0</v>
      </c>
      <c r="BG913" s="3">
        <v>1656595</v>
      </c>
      <c r="BH913" s="3">
        <v>15566</v>
      </c>
      <c r="BI913" s="3">
        <v>768786</v>
      </c>
      <c r="BJ913" s="3">
        <v>11813813.157499999</v>
      </c>
      <c r="BK913" s="3">
        <v>8634293.4699999988</v>
      </c>
      <c r="BL913" s="3">
        <v>2308345.02</v>
      </c>
      <c r="BM913" s="3">
        <v>8101388.7100000009</v>
      </c>
      <c r="BN913" s="53">
        <v>0.86448243380617973</v>
      </c>
      <c r="BO913" s="54">
        <v>5.9611820000000004E-4</v>
      </c>
      <c r="BP913" s="70">
        <v>14991</v>
      </c>
      <c r="BQ913" s="71"/>
      <c r="BR913" s="70"/>
      <c r="BS913" s="72"/>
      <c r="BT913" s="72"/>
      <c r="BU913" s="70">
        <v>51406882</v>
      </c>
      <c r="BV913" s="70">
        <v>844668</v>
      </c>
      <c r="BW913" s="74">
        <v>20349561</v>
      </c>
      <c r="BX913" s="70">
        <v>72601111</v>
      </c>
    </row>
    <row r="914" spans="1:76" x14ac:dyDescent="0.3">
      <c r="A914" s="73" t="s">
        <v>10</v>
      </c>
      <c r="B914" s="2" t="s">
        <v>72</v>
      </c>
      <c r="C914" s="2" t="s">
        <v>109</v>
      </c>
      <c r="D914" s="2" t="s">
        <v>30</v>
      </c>
      <c r="E914" s="2" t="s">
        <v>15</v>
      </c>
      <c r="F914" s="17" t="str">
        <f>+Tabela1[[#This Row],[WK]]&amp;Tabela1[[#This Row],[PK]]&amp;Tabela1[[#This Row],[GK]]</f>
        <v>121507</v>
      </c>
      <c r="G914" s="2" t="s">
        <v>872</v>
      </c>
      <c r="H914" s="3">
        <v>538294244.59000003</v>
      </c>
      <c r="I914" s="4">
        <v>1.125</v>
      </c>
      <c r="J914" s="3">
        <v>605581025.15999997</v>
      </c>
      <c r="K914" s="4">
        <v>7.0000000000000007E-2</v>
      </c>
      <c r="L914" s="3">
        <v>42390672</v>
      </c>
      <c r="M914" s="3"/>
      <c r="N914" s="5"/>
      <c r="O914" s="3">
        <v>6038066.0800000001</v>
      </c>
      <c r="P914" s="4">
        <v>1.125</v>
      </c>
      <c r="Q914" s="3">
        <v>6792824.3399999999</v>
      </c>
      <c r="R914" s="4">
        <v>1.6E-2</v>
      </c>
      <c r="S914" s="3">
        <v>108685</v>
      </c>
      <c r="T914" s="3"/>
      <c r="U914" s="5"/>
      <c r="V914" s="3">
        <v>25650358</v>
      </c>
      <c r="W914" s="5"/>
      <c r="X914" s="3">
        <v>45394287</v>
      </c>
      <c r="Y914" s="3">
        <v>8137350</v>
      </c>
      <c r="Z914" s="3">
        <v>145030</v>
      </c>
      <c r="AA914" s="3">
        <v>1822663</v>
      </c>
      <c r="AB914" s="3">
        <v>29498707</v>
      </c>
      <c r="AC914" s="3">
        <v>5790537</v>
      </c>
      <c r="AD914" s="3">
        <v>19743929</v>
      </c>
      <c r="AE914" s="3">
        <v>0</v>
      </c>
      <c r="AF914" s="3">
        <v>42390672</v>
      </c>
      <c r="AG914" s="3">
        <v>108685</v>
      </c>
      <c r="AH914" s="3">
        <v>19743929</v>
      </c>
      <c r="AI914" s="3">
        <v>25650358</v>
      </c>
      <c r="AJ914" s="3">
        <v>479676</v>
      </c>
      <c r="AK914" s="3">
        <v>479676</v>
      </c>
      <c r="AL914" s="3">
        <v>1697819</v>
      </c>
      <c r="AM914" s="3">
        <v>-1218143</v>
      </c>
      <c r="AN914" s="3">
        <v>805317</v>
      </c>
      <c r="AO914" s="3">
        <v>0</v>
      </c>
      <c r="AP914" s="3">
        <v>-805317</v>
      </c>
      <c r="AQ914" s="3">
        <v>0</v>
      </c>
      <c r="AR914" s="3">
        <f>Tabela1[[#This Row],[Potrzeby finansowe 2027
w tym:]]+Tabela1[[#This Row],[Rozliczenie 2025 potrz. fin.]]</f>
        <v>45394287</v>
      </c>
      <c r="AS914" s="3">
        <v>0</v>
      </c>
      <c r="AT914" s="3">
        <v>0</v>
      </c>
      <c r="AU914" s="3"/>
      <c r="AV914" s="3"/>
      <c r="AW914" s="3"/>
      <c r="AX914" s="3"/>
      <c r="AY914" s="3"/>
      <c r="AZ914" s="3"/>
      <c r="BA914" s="3">
        <v>145030</v>
      </c>
      <c r="BB914" s="3">
        <v>0</v>
      </c>
      <c r="BC914" s="3">
        <v>0</v>
      </c>
      <c r="BD914" s="3">
        <v>1392.74</v>
      </c>
      <c r="BE914" s="3">
        <v>120.64</v>
      </c>
      <c r="BF914" s="3">
        <v>0</v>
      </c>
      <c r="BG914" s="3">
        <v>1260699</v>
      </c>
      <c r="BH914" s="3">
        <v>11846</v>
      </c>
      <c r="BI914" s="3">
        <v>561964</v>
      </c>
      <c r="BJ914" s="3">
        <v>8635611.9024999999</v>
      </c>
      <c r="BK914" s="3">
        <v>5502298.2299999995</v>
      </c>
      <c r="BL914" s="3">
        <v>2256131.29</v>
      </c>
      <c r="BM914" s="3">
        <v>8020992.1100000003</v>
      </c>
      <c r="BN914" s="53">
        <v>0.83135148242447987</v>
      </c>
      <c r="BO914" s="54">
        <v>4.4733350000000002E-4</v>
      </c>
      <c r="BP914" s="70">
        <v>11250</v>
      </c>
      <c r="BQ914" s="71"/>
      <c r="BR914" s="70"/>
      <c r="BS914" s="72"/>
      <c r="BT914" s="72"/>
      <c r="BU914" s="70">
        <v>42390672</v>
      </c>
      <c r="BV914" s="70">
        <v>108685</v>
      </c>
      <c r="BW914" s="74">
        <v>19743929</v>
      </c>
      <c r="BX914" s="70">
        <v>62243286</v>
      </c>
    </row>
    <row r="915" spans="1:76" x14ac:dyDescent="0.3">
      <c r="A915" s="73" t="s">
        <v>10</v>
      </c>
      <c r="B915" s="2" t="s">
        <v>72</v>
      </c>
      <c r="C915" s="2" t="s">
        <v>109</v>
      </c>
      <c r="D915" s="2" t="s">
        <v>54</v>
      </c>
      <c r="E915" s="2" t="s">
        <v>15</v>
      </c>
      <c r="F915" s="17" t="str">
        <f>+Tabela1[[#This Row],[WK]]&amp;Tabela1[[#This Row],[PK]]&amp;Tabela1[[#This Row],[GK]]</f>
        <v>121508</v>
      </c>
      <c r="G915" s="2" t="s">
        <v>873</v>
      </c>
      <c r="H915" s="3">
        <v>320959101.48000002</v>
      </c>
      <c r="I915" s="4">
        <v>1.125</v>
      </c>
      <c r="J915" s="3">
        <v>361078989.17000002</v>
      </c>
      <c r="K915" s="4">
        <v>7.0000000000000007E-2</v>
      </c>
      <c r="L915" s="3">
        <v>25275529</v>
      </c>
      <c r="M915" s="3"/>
      <c r="N915" s="5"/>
      <c r="O915" s="3">
        <v>18260487.299999997</v>
      </c>
      <c r="P915" s="4">
        <v>1.125</v>
      </c>
      <c r="Q915" s="3">
        <v>20543048.210000001</v>
      </c>
      <c r="R915" s="4">
        <v>1.6E-2</v>
      </c>
      <c r="S915" s="3">
        <v>328689</v>
      </c>
      <c r="T915" s="3"/>
      <c r="U915" s="5"/>
      <c r="V915" s="3">
        <v>17156149</v>
      </c>
      <c r="W915" s="5"/>
      <c r="X915" s="3">
        <v>33469432</v>
      </c>
      <c r="Y915" s="3">
        <v>5516014</v>
      </c>
      <c r="Z915" s="3">
        <v>1791287</v>
      </c>
      <c r="AA915" s="3">
        <v>1473251</v>
      </c>
      <c r="AB915" s="3">
        <v>20196846</v>
      </c>
      <c r="AC915" s="3">
        <v>4492034</v>
      </c>
      <c r="AD915" s="3">
        <v>16313283</v>
      </c>
      <c r="AE915" s="3">
        <v>0</v>
      </c>
      <c r="AF915" s="3">
        <v>25275529</v>
      </c>
      <c r="AG915" s="3">
        <v>328689</v>
      </c>
      <c r="AH915" s="3">
        <v>16313283</v>
      </c>
      <c r="AI915" s="3">
        <v>17156149</v>
      </c>
      <c r="AJ915" s="3">
        <v>-303681</v>
      </c>
      <c r="AK915" s="3">
        <v>-303681</v>
      </c>
      <c r="AL915" s="3">
        <v>1280304</v>
      </c>
      <c r="AM915" s="3">
        <v>-1583985</v>
      </c>
      <c r="AN915" s="3">
        <v>17680</v>
      </c>
      <c r="AO915" s="3">
        <v>0</v>
      </c>
      <c r="AP915" s="3">
        <v>-17680</v>
      </c>
      <c r="AQ915" s="3">
        <v>0</v>
      </c>
      <c r="AR915" s="3">
        <f>Tabela1[[#This Row],[Potrzeby finansowe 2027
w tym:]]+Tabela1[[#This Row],[Rozliczenie 2025 potrz. fin.]]</f>
        <v>33469432</v>
      </c>
      <c r="AS915" s="3">
        <v>0</v>
      </c>
      <c r="AT915" s="3">
        <v>0</v>
      </c>
      <c r="AU915" s="3"/>
      <c r="AV915" s="3"/>
      <c r="AW915" s="3"/>
      <c r="AX915" s="3"/>
      <c r="AY915" s="3"/>
      <c r="AZ915" s="3"/>
      <c r="BA915" s="3">
        <v>1791287</v>
      </c>
      <c r="BB915" s="3">
        <v>2552.58</v>
      </c>
      <c r="BC915" s="3">
        <v>57.78</v>
      </c>
      <c r="BD915" s="3">
        <v>0</v>
      </c>
      <c r="BE915" s="3">
        <v>1474.34</v>
      </c>
      <c r="BF915" s="3">
        <v>0</v>
      </c>
      <c r="BG915" s="3">
        <v>924400</v>
      </c>
      <c r="BH915" s="3">
        <v>8686</v>
      </c>
      <c r="BI915" s="3">
        <v>548851</v>
      </c>
      <c r="BJ915" s="3">
        <v>8434112.5500000007</v>
      </c>
      <c r="BK915" s="3">
        <v>6516756.1299999999</v>
      </c>
      <c r="BL915" s="3">
        <v>370800.48</v>
      </c>
      <c r="BM915" s="3">
        <v>6927824.7199999997</v>
      </c>
      <c r="BN915" s="53">
        <v>0.83612284677727733</v>
      </c>
      <c r="BO915" s="54">
        <v>3.120881E-4</v>
      </c>
      <c r="BP915" s="70">
        <v>7848</v>
      </c>
      <c r="BQ915" s="71"/>
      <c r="BR915" s="70"/>
      <c r="BS915" s="72"/>
      <c r="BT915" s="72"/>
      <c r="BU915" s="70">
        <v>25275529</v>
      </c>
      <c r="BV915" s="70">
        <v>328689</v>
      </c>
      <c r="BW915" s="74">
        <v>16313283</v>
      </c>
      <c r="BX915" s="70">
        <v>41917501</v>
      </c>
    </row>
    <row r="916" spans="1:76" x14ac:dyDescent="0.3">
      <c r="A916" s="73" t="s">
        <v>10</v>
      </c>
      <c r="B916" s="2" t="s">
        <v>72</v>
      </c>
      <c r="C916" s="2" t="s">
        <v>109</v>
      </c>
      <c r="D916" s="2" t="s">
        <v>56</v>
      </c>
      <c r="E916" s="2" t="s">
        <v>15</v>
      </c>
      <c r="F916" s="17" t="str">
        <f>+Tabela1[[#This Row],[WK]]&amp;Tabela1[[#This Row],[PK]]&amp;Tabela1[[#This Row],[GK]]</f>
        <v>121509</v>
      </c>
      <c r="G916" s="2" t="s">
        <v>874</v>
      </c>
      <c r="H916" s="3">
        <v>243068695.78</v>
      </c>
      <c r="I916" s="4">
        <v>1.125</v>
      </c>
      <c r="J916" s="3">
        <v>273452282.75</v>
      </c>
      <c r="K916" s="4">
        <v>7.0000000000000007E-2</v>
      </c>
      <c r="L916" s="3">
        <v>19141660</v>
      </c>
      <c r="M916" s="3"/>
      <c r="N916" s="5"/>
      <c r="O916" s="3">
        <v>5818435.8899999997</v>
      </c>
      <c r="P916" s="4">
        <v>1.125</v>
      </c>
      <c r="Q916" s="3">
        <v>6545740.3799999999</v>
      </c>
      <c r="R916" s="4">
        <v>1.6E-2</v>
      </c>
      <c r="S916" s="3">
        <v>104732</v>
      </c>
      <c r="T916" s="3"/>
      <c r="U916" s="5"/>
      <c r="V916" s="3">
        <v>11857185</v>
      </c>
      <c r="W916" s="5"/>
      <c r="X916" s="3">
        <v>19663979</v>
      </c>
      <c r="Y916" s="3">
        <v>2047272</v>
      </c>
      <c r="Z916" s="3">
        <v>30901</v>
      </c>
      <c r="AA916" s="3">
        <v>839527</v>
      </c>
      <c r="AB916" s="3">
        <v>13762827</v>
      </c>
      <c r="AC916" s="3">
        <v>2983452</v>
      </c>
      <c r="AD916" s="3">
        <v>7806794</v>
      </c>
      <c r="AE916" s="3">
        <v>0</v>
      </c>
      <c r="AF916" s="3">
        <v>19141660</v>
      </c>
      <c r="AG916" s="3">
        <v>104732</v>
      </c>
      <c r="AH916" s="3">
        <v>7806794</v>
      </c>
      <c r="AI916" s="3">
        <v>11857185</v>
      </c>
      <c r="AJ916" s="3">
        <v>926924</v>
      </c>
      <c r="AK916" s="3">
        <v>926924</v>
      </c>
      <c r="AL916" s="3">
        <v>727974</v>
      </c>
      <c r="AM916" s="3">
        <v>198950</v>
      </c>
      <c r="AN916" s="3">
        <v>-295482</v>
      </c>
      <c r="AO916" s="3">
        <v>0</v>
      </c>
      <c r="AP916" s="3">
        <v>295482</v>
      </c>
      <c r="AQ916" s="3">
        <v>0</v>
      </c>
      <c r="AR916" s="3">
        <f>Tabela1[[#This Row],[Potrzeby finansowe 2027
w tym:]]+Tabela1[[#This Row],[Rozliczenie 2025 potrz. fin.]]</f>
        <v>19663979</v>
      </c>
      <c r="AS916" s="3">
        <v>0</v>
      </c>
      <c r="AT916" s="3">
        <v>0</v>
      </c>
      <c r="AU916" s="3"/>
      <c r="AV916" s="3"/>
      <c r="AW916" s="3"/>
      <c r="AX916" s="3"/>
      <c r="AY916" s="3"/>
      <c r="AZ916" s="3"/>
      <c r="BA916" s="3">
        <v>30901</v>
      </c>
      <c r="BB916" s="3">
        <v>0</v>
      </c>
      <c r="BC916" s="3">
        <v>0</v>
      </c>
      <c r="BD916" s="3">
        <v>309.60000000000002</v>
      </c>
      <c r="BE916" s="3">
        <v>0</v>
      </c>
      <c r="BF916" s="3">
        <v>0</v>
      </c>
      <c r="BG916" s="3">
        <v>567346</v>
      </c>
      <c r="BH916" s="3">
        <v>5331</v>
      </c>
      <c r="BI916" s="3">
        <v>272181</v>
      </c>
      <c r="BJ916" s="3">
        <v>4182559.8025000002</v>
      </c>
      <c r="BK916" s="3">
        <v>2590430.7400000002</v>
      </c>
      <c r="BL916" s="3">
        <v>642169.85</v>
      </c>
      <c r="BM916" s="3">
        <v>5084176.55</v>
      </c>
      <c r="BN916" s="53">
        <v>0.90411012562603177</v>
      </c>
      <c r="BO916" s="54">
        <v>1.9793680000000001E-4</v>
      </c>
      <c r="BP916" s="70">
        <v>4978</v>
      </c>
      <c r="BQ916" s="71"/>
      <c r="BR916" s="70"/>
      <c r="BS916" s="72"/>
      <c r="BT916" s="72"/>
      <c r="BU916" s="70">
        <v>19141660</v>
      </c>
      <c r="BV916" s="70">
        <v>104732</v>
      </c>
      <c r="BW916" s="74">
        <v>7806794</v>
      </c>
      <c r="BX916" s="70">
        <v>27053186</v>
      </c>
    </row>
    <row r="917" spans="1:76" x14ac:dyDescent="0.3">
      <c r="A917" s="73" t="s">
        <v>10</v>
      </c>
      <c r="B917" s="2" t="s">
        <v>72</v>
      </c>
      <c r="C917" s="2" t="s">
        <v>113</v>
      </c>
      <c r="D917" s="2" t="s">
        <v>12</v>
      </c>
      <c r="E917" s="2" t="s">
        <v>19</v>
      </c>
      <c r="F917" s="17" t="str">
        <f>+Tabela1[[#This Row],[WK]]&amp;Tabela1[[#This Row],[PK]]&amp;Tabela1[[#This Row],[GK]]</f>
        <v>121601</v>
      </c>
      <c r="G917" s="2" t="s">
        <v>875</v>
      </c>
      <c r="H917" s="3">
        <v>356551102.38999999</v>
      </c>
      <c r="I917" s="4">
        <v>1.125</v>
      </c>
      <c r="J917" s="3">
        <v>401119990.19</v>
      </c>
      <c r="K917" s="4">
        <v>7.0000000000000007E-2</v>
      </c>
      <c r="L917" s="3">
        <v>28078399</v>
      </c>
      <c r="M917" s="3"/>
      <c r="N917" s="5"/>
      <c r="O917" s="3">
        <v>32160836.219999999</v>
      </c>
      <c r="P917" s="4">
        <v>1.125</v>
      </c>
      <c r="Q917" s="3">
        <v>36180940.75</v>
      </c>
      <c r="R917" s="4">
        <v>1.6E-2</v>
      </c>
      <c r="S917" s="3">
        <v>578895</v>
      </c>
      <c r="T917" s="3"/>
      <c r="U917" s="5"/>
      <c r="V917" s="3">
        <v>18484215</v>
      </c>
      <c r="W917" s="5"/>
      <c r="X917" s="3">
        <v>55239159</v>
      </c>
      <c r="Y917" s="3">
        <v>20708562</v>
      </c>
      <c r="Z917" s="3">
        <v>1017983</v>
      </c>
      <c r="AA917" s="3">
        <v>1844147</v>
      </c>
      <c r="AB917" s="3">
        <v>31668467</v>
      </c>
      <c r="AC917" s="3">
        <v>0</v>
      </c>
      <c r="AD917" s="3">
        <v>36955449</v>
      </c>
      <c r="AE917" s="3">
        <v>0</v>
      </c>
      <c r="AF917" s="3">
        <v>28078399</v>
      </c>
      <c r="AG917" s="3">
        <v>578895</v>
      </c>
      <c r="AH917" s="3">
        <v>36955449</v>
      </c>
      <c r="AI917" s="3">
        <v>18484215</v>
      </c>
      <c r="AJ917" s="3">
        <v>1435021</v>
      </c>
      <c r="AK917" s="3">
        <v>1635526</v>
      </c>
      <c r="AL917" s="3">
        <v>910619</v>
      </c>
      <c r="AM917" s="3">
        <v>724907</v>
      </c>
      <c r="AN917" s="3">
        <v>200505</v>
      </c>
      <c r="AO917" s="3">
        <v>0</v>
      </c>
      <c r="AP917" s="3">
        <v>0</v>
      </c>
      <c r="AQ917" s="3">
        <v>200505</v>
      </c>
      <c r="AR917" s="3">
        <f>Tabela1[[#This Row],[Potrzeby finansowe 2027
w tym:]]+Tabela1[[#This Row],[Rozliczenie 2025 potrz. fin.]]</f>
        <v>55439664</v>
      </c>
      <c r="AS917" s="3">
        <v>0</v>
      </c>
      <c r="AT917" s="3">
        <v>0</v>
      </c>
      <c r="AU917" s="3"/>
      <c r="AV917" s="3"/>
      <c r="AW917" s="3"/>
      <c r="AX917" s="3"/>
      <c r="AY917" s="3"/>
      <c r="AZ917" s="3"/>
      <c r="BA917" s="3">
        <v>1017983</v>
      </c>
      <c r="BB917" s="3">
        <v>0</v>
      </c>
      <c r="BC917" s="3">
        <v>15.11</v>
      </c>
      <c r="BD917" s="3">
        <v>10148.84</v>
      </c>
      <c r="BE917" s="3">
        <v>0</v>
      </c>
      <c r="BF917" s="3">
        <v>0</v>
      </c>
      <c r="BG917" s="3">
        <v>1163109</v>
      </c>
      <c r="BH917" s="3">
        <v>10929</v>
      </c>
      <c r="BI917" s="3">
        <v>681038</v>
      </c>
      <c r="BJ917" s="3">
        <v>10465404.535</v>
      </c>
      <c r="BK917" s="3">
        <v>5896414.1800000006</v>
      </c>
      <c r="BL917" s="3">
        <v>5136107.4400000004</v>
      </c>
      <c r="BM917" s="3">
        <v>8003746.54</v>
      </c>
      <c r="BN917" s="53">
        <v>0.61710453913805807</v>
      </c>
      <c r="BO917" s="54">
        <v>4.4793870000000001E-4</v>
      </c>
      <c r="BP917" s="70">
        <v>11265</v>
      </c>
      <c r="BQ917" s="71"/>
      <c r="BR917" s="70"/>
      <c r="BS917" s="72"/>
      <c r="BT917" s="72"/>
      <c r="BU917" s="70">
        <v>28078399</v>
      </c>
      <c r="BV917" s="70">
        <v>578895</v>
      </c>
      <c r="BW917" s="74">
        <v>36955449</v>
      </c>
      <c r="BX917" s="70">
        <v>65612743</v>
      </c>
    </row>
    <row r="918" spans="1:76" x14ac:dyDescent="0.3">
      <c r="A918" s="73" t="s">
        <v>10</v>
      </c>
      <c r="B918" s="2" t="s">
        <v>72</v>
      </c>
      <c r="C918" s="2" t="s">
        <v>113</v>
      </c>
      <c r="D918" s="2" t="s">
        <v>11</v>
      </c>
      <c r="E918" s="2" t="s">
        <v>15</v>
      </c>
      <c r="F918" s="17" t="str">
        <f>+Tabela1[[#This Row],[WK]]&amp;Tabela1[[#This Row],[PK]]&amp;Tabela1[[#This Row],[GK]]</f>
        <v>121602</v>
      </c>
      <c r="G918" s="2" t="s">
        <v>876</v>
      </c>
      <c r="H918" s="3">
        <v>266623882.12</v>
      </c>
      <c r="I918" s="4">
        <v>1.125</v>
      </c>
      <c r="J918" s="3">
        <v>299951867.38999999</v>
      </c>
      <c r="K918" s="4">
        <v>7.0000000000000007E-2</v>
      </c>
      <c r="L918" s="3">
        <v>20996631</v>
      </c>
      <c r="M918" s="3"/>
      <c r="N918" s="5"/>
      <c r="O918" s="3">
        <v>9138046.6600000001</v>
      </c>
      <c r="P918" s="4">
        <v>1.125</v>
      </c>
      <c r="Q918" s="3">
        <v>10280302.49</v>
      </c>
      <c r="R918" s="4">
        <v>1.6E-2</v>
      </c>
      <c r="S918" s="3">
        <v>164485</v>
      </c>
      <c r="T918" s="3"/>
      <c r="U918" s="5"/>
      <c r="V918" s="3">
        <v>15274498</v>
      </c>
      <c r="W918" s="5"/>
      <c r="X918" s="3">
        <v>41469021</v>
      </c>
      <c r="Y918" s="3">
        <v>15841630</v>
      </c>
      <c r="Z918" s="3">
        <v>695360</v>
      </c>
      <c r="AA918" s="3">
        <v>1597467</v>
      </c>
      <c r="AB918" s="3">
        <v>21311457</v>
      </c>
      <c r="AC918" s="3">
        <v>2023107</v>
      </c>
      <c r="AD918" s="3">
        <v>26194524</v>
      </c>
      <c r="AE918" s="3">
        <v>0</v>
      </c>
      <c r="AF918" s="3">
        <v>20996631</v>
      </c>
      <c r="AG918" s="3">
        <v>164485</v>
      </c>
      <c r="AH918" s="3">
        <v>26194524</v>
      </c>
      <c r="AI918" s="3">
        <v>15274498</v>
      </c>
      <c r="AJ918" s="3">
        <v>1710753</v>
      </c>
      <c r="AK918" s="3">
        <v>1710753</v>
      </c>
      <c r="AL918" s="3">
        <v>1153886</v>
      </c>
      <c r="AM918" s="3">
        <v>556867</v>
      </c>
      <c r="AN918" s="3">
        <v>-56652</v>
      </c>
      <c r="AO918" s="3">
        <v>0</v>
      </c>
      <c r="AP918" s="3">
        <v>56652</v>
      </c>
      <c r="AQ918" s="3">
        <v>0</v>
      </c>
      <c r="AR918" s="3">
        <f>Tabela1[[#This Row],[Potrzeby finansowe 2027
w tym:]]+Tabela1[[#This Row],[Rozliczenie 2025 potrz. fin.]]</f>
        <v>41469021</v>
      </c>
      <c r="AS918" s="3">
        <v>0</v>
      </c>
      <c r="AT918" s="3">
        <v>0</v>
      </c>
      <c r="AU918" s="3"/>
      <c r="AV918" s="3"/>
      <c r="AW918" s="3"/>
      <c r="AX918" s="3"/>
      <c r="AY918" s="3"/>
      <c r="AZ918" s="3"/>
      <c r="BA918" s="3">
        <v>695360</v>
      </c>
      <c r="BB918" s="3">
        <v>0</v>
      </c>
      <c r="BC918" s="3">
        <v>0</v>
      </c>
      <c r="BD918" s="3">
        <v>6966.84</v>
      </c>
      <c r="BE918" s="3">
        <v>0</v>
      </c>
      <c r="BF918" s="3">
        <v>0</v>
      </c>
      <c r="BG918" s="3">
        <v>931317</v>
      </c>
      <c r="BH918" s="3">
        <v>8751</v>
      </c>
      <c r="BI918" s="3">
        <v>666150</v>
      </c>
      <c r="BJ918" s="3">
        <v>10236621.895</v>
      </c>
      <c r="BK918" s="3">
        <v>6730041.879999999</v>
      </c>
      <c r="BL918" s="3">
        <v>2878731.87</v>
      </c>
      <c r="BM918" s="3">
        <v>8268856.3200000003</v>
      </c>
      <c r="BN918" s="53">
        <v>0.59036027717933659</v>
      </c>
      <c r="BO918" s="54">
        <v>3.178899E-4</v>
      </c>
      <c r="BP918" s="70">
        <v>7994</v>
      </c>
      <c r="BQ918" s="71"/>
      <c r="BR918" s="70"/>
      <c r="BS918" s="72"/>
      <c r="BT918" s="72"/>
      <c r="BU918" s="70">
        <v>20996631</v>
      </c>
      <c r="BV918" s="70">
        <v>164485</v>
      </c>
      <c r="BW918" s="74">
        <v>26194524</v>
      </c>
      <c r="BX918" s="70">
        <v>47355640</v>
      </c>
    </row>
    <row r="919" spans="1:76" x14ac:dyDescent="0.3">
      <c r="A919" s="73" t="s">
        <v>10</v>
      </c>
      <c r="B919" s="2" t="s">
        <v>72</v>
      </c>
      <c r="C919" s="2" t="s">
        <v>113</v>
      </c>
      <c r="D919" s="2" t="s">
        <v>16</v>
      </c>
      <c r="E919" s="2" t="s">
        <v>15</v>
      </c>
      <c r="F919" s="17" t="str">
        <f>+Tabela1[[#This Row],[WK]]&amp;Tabela1[[#This Row],[PK]]&amp;Tabela1[[#This Row],[GK]]</f>
        <v>121603</v>
      </c>
      <c r="G919" s="2" t="s">
        <v>877</v>
      </c>
      <c r="H919" s="3">
        <v>596587235.05999994</v>
      </c>
      <c r="I919" s="4">
        <v>1.125</v>
      </c>
      <c r="J919" s="3">
        <v>671160639.44000006</v>
      </c>
      <c r="K919" s="4">
        <v>7.0000000000000007E-2</v>
      </c>
      <c r="L919" s="3">
        <v>46981245</v>
      </c>
      <c r="M919" s="3"/>
      <c r="N919" s="5"/>
      <c r="O919" s="3">
        <v>44392044.960000001</v>
      </c>
      <c r="P919" s="4">
        <v>1.125</v>
      </c>
      <c r="Q919" s="3">
        <v>49941050.579999998</v>
      </c>
      <c r="R919" s="4">
        <v>1.6E-2</v>
      </c>
      <c r="S919" s="3">
        <v>799057</v>
      </c>
      <c r="T919" s="3"/>
      <c r="U919" s="5"/>
      <c r="V919" s="3">
        <v>29647004</v>
      </c>
      <c r="W919" s="5"/>
      <c r="X919" s="3">
        <v>61425763</v>
      </c>
      <c r="Y919" s="3">
        <v>13967862</v>
      </c>
      <c r="Z919" s="3">
        <v>282461</v>
      </c>
      <c r="AA919" s="3">
        <v>2650102</v>
      </c>
      <c r="AB919" s="3">
        <v>42716531</v>
      </c>
      <c r="AC919" s="3">
        <v>1808807</v>
      </c>
      <c r="AD919" s="3">
        <v>31778759</v>
      </c>
      <c r="AE919" s="3">
        <v>0</v>
      </c>
      <c r="AF919" s="3">
        <v>46981245</v>
      </c>
      <c r="AG919" s="3">
        <v>799057</v>
      </c>
      <c r="AH919" s="3">
        <v>31778759</v>
      </c>
      <c r="AI919" s="3">
        <v>29647004</v>
      </c>
      <c r="AJ919" s="3">
        <v>790441</v>
      </c>
      <c r="AK919" s="3">
        <v>790441</v>
      </c>
      <c r="AL919" s="3">
        <v>2680228</v>
      </c>
      <c r="AM919" s="3">
        <v>-1889787</v>
      </c>
      <c r="AN919" s="3">
        <v>-475455</v>
      </c>
      <c r="AO919" s="3">
        <v>0</v>
      </c>
      <c r="AP919" s="3">
        <v>475455</v>
      </c>
      <c r="AQ919" s="3">
        <v>0</v>
      </c>
      <c r="AR919" s="3">
        <f>Tabela1[[#This Row],[Potrzeby finansowe 2027
w tym:]]+Tabela1[[#This Row],[Rozliczenie 2025 potrz. fin.]]</f>
        <v>61425763</v>
      </c>
      <c r="AS919" s="3">
        <v>0</v>
      </c>
      <c r="AT919" s="3">
        <v>0</v>
      </c>
      <c r="AU919" s="3"/>
      <c r="AV919" s="3"/>
      <c r="AW919" s="3"/>
      <c r="AX919" s="3"/>
      <c r="AY919" s="3"/>
      <c r="AZ919" s="3"/>
      <c r="BA919" s="3">
        <v>282461</v>
      </c>
      <c r="BB919" s="3">
        <v>0</v>
      </c>
      <c r="BC919" s="3">
        <v>0</v>
      </c>
      <c r="BD919" s="3">
        <v>2829.99</v>
      </c>
      <c r="BE919" s="3">
        <v>0</v>
      </c>
      <c r="BF919" s="3">
        <v>0</v>
      </c>
      <c r="BG919" s="3">
        <v>1670218</v>
      </c>
      <c r="BH919" s="3">
        <v>15694</v>
      </c>
      <c r="BI919" s="3">
        <v>979884</v>
      </c>
      <c r="BJ919" s="3">
        <v>15057720.4375</v>
      </c>
      <c r="BK919" s="3">
        <v>7532927.8999999985</v>
      </c>
      <c r="BL919" s="3">
        <v>9344560.0299999993</v>
      </c>
      <c r="BM919" s="3">
        <v>11410050.09</v>
      </c>
      <c r="BN919" s="53">
        <v>0.78963468658776581</v>
      </c>
      <c r="BO919" s="54">
        <v>6.0811709999999996E-4</v>
      </c>
      <c r="BP919" s="70">
        <v>15293</v>
      </c>
      <c r="BQ919" s="71"/>
      <c r="BR919" s="70"/>
      <c r="BS919" s="72"/>
      <c r="BT919" s="72"/>
      <c r="BU919" s="70">
        <v>46981245</v>
      </c>
      <c r="BV919" s="70">
        <v>799057</v>
      </c>
      <c r="BW919" s="74">
        <v>31778759</v>
      </c>
      <c r="BX919" s="70">
        <v>79559061</v>
      </c>
    </row>
    <row r="920" spans="1:76" x14ac:dyDescent="0.3">
      <c r="A920" s="73" t="s">
        <v>10</v>
      </c>
      <c r="B920" s="2" t="s">
        <v>72</v>
      </c>
      <c r="C920" s="2" t="s">
        <v>113</v>
      </c>
      <c r="D920" s="2" t="s">
        <v>18</v>
      </c>
      <c r="E920" s="2" t="s">
        <v>15</v>
      </c>
      <c r="F920" s="17" t="str">
        <f>+Tabela1[[#This Row],[WK]]&amp;Tabela1[[#This Row],[PK]]&amp;Tabela1[[#This Row],[GK]]</f>
        <v>121604</v>
      </c>
      <c r="G920" s="2" t="s">
        <v>878</v>
      </c>
      <c r="H920" s="3">
        <v>473205181.73000002</v>
      </c>
      <c r="I920" s="4">
        <v>1.125</v>
      </c>
      <c r="J920" s="3">
        <v>532355829.44999999</v>
      </c>
      <c r="K920" s="4">
        <v>7.0000000000000007E-2</v>
      </c>
      <c r="L920" s="3">
        <v>37264908</v>
      </c>
      <c r="M920" s="3"/>
      <c r="N920" s="5"/>
      <c r="O920" s="3">
        <v>17748459.119999997</v>
      </c>
      <c r="P920" s="4">
        <v>1.125</v>
      </c>
      <c r="Q920" s="3">
        <v>19967016.510000002</v>
      </c>
      <c r="R920" s="4">
        <v>1.6E-2</v>
      </c>
      <c r="S920" s="3">
        <v>319472</v>
      </c>
      <c r="T920" s="3"/>
      <c r="U920" s="5"/>
      <c r="V920" s="3">
        <v>23031276</v>
      </c>
      <c r="W920" s="5"/>
      <c r="X920" s="3">
        <v>42864173</v>
      </c>
      <c r="Y920" s="3">
        <v>7001790</v>
      </c>
      <c r="Z920" s="3">
        <v>828280</v>
      </c>
      <c r="AA920" s="3">
        <v>1964721</v>
      </c>
      <c r="AB920" s="3">
        <v>25683642</v>
      </c>
      <c r="AC920" s="3">
        <v>7385740</v>
      </c>
      <c r="AD920" s="3">
        <v>19832897</v>
      </c>
      <c r="AE920" s="3">
        <v>0</v>
      </c>
      <c r="AF920" s="3">
        <v>37264908</v>
      </c>
      <c r="AG920" s="3">
        <v>319472</v>
      </c>
      <c r="AH920" s="3">
        <v>19832897</v>
      </c>
      <c r="AI920" s="3">
        <v>23031276</v>
      </c>
      <c r="AJ920" s="3">
        <v>627497</v>
      </c>
      <c r="AK920" s="3">
        <v>627497</v>
      </c>
      <c r="AL920" s="3">
        <v>1520744</v>
      </c>
      <c r="AM920" s="3">
        <v>-893247</v>
      </c>
      <c r="AN920" s="3">
        <v>-575566</v>
      </c>
      <c r="AO920" s="3">
        <v>0</v>
      </c>
      <c r="AP920" s="3">
        <v>575566</v>
      </c>
      <c r="AQ920" s="3">
        <v>0</v>
      </c>
      <c r="AR920" s="3">
        <f>Tabela1[[#This Row],[Potrzeby finansowe 2027
w tym:]]+Tabela1[[#This Row],[Rozliczenie 2025 potrz. fin.]]</f>
        <v>42864173</v>
      </c>
      <c r="AS920" s="3">
        <v>0</v>
      </c>
      <c r="AT920" s="3">
        <v>0</v>
      </c>
      <c r="AU920" s="3"/>
      <c r="AV920" s="3"/>
      <c r="AW920" s="3"/>
      <c r="AX920" s="3"/>
      <c r="AY920" s="3"/>
      <c r="AZ920" s="3"/>
      <c r="BA920" s="3">
        <v>828280</v>
      </c>
      <c r="BB920" s="3">
        <v>0</v>
      </c>
      <c r="BC920" s="3">
        <v>0</v>
      </c>
      <c r="BD920" s="3">
        <v>8298.57</v>
      </c>
      <c r="BE920" s="3">
        <v>0</v>
      </c>
      <c r="BF920" s="3">
        <v>0</v>
      </c>
      <c r="BG920" s="3">
        <v>1248354</v>
      </c>
      <c r="BH920" s="3">
        <v>11730</v>
      </c>
      <c r="BI920" s="3">
        <v>716367</v>
      </c>
      <c r="BJ920" s="3">
        <v>11008301.502500001</v>
      </c>
      <c r="BK920" s="3">
        <v>4864264.0800000019</v>
      </c>
      <c r="BL920" s="3">
        <v>6046024.54</v>
      </c>
      <c r="BM920" s="3">
        <v>12484100.609999999</v>
      </c>
      <c r="BN920" s="53">
        <v>0.84007349169487899</v>
      </c>
      <c r="BO920" s="54">
        <v>4.0593049999999999E-4</v>
      </c>
      <c r="BP920" s="70">
        <v>10208</v>
      </c>
      <c r="BQ920" s="71"/>
      <c r="BR920" s="70"/>
      <c r="BS920" s="72"/>
      <c r="BT920" s="72"/>
      <c r="BU920" s="70">
        <v>37264908</v>
      </c>
      <c r="BV920" s="70">
        <v>319472</v>
      </c>
      <c r="BW920" s="74">
        <v>19832897</v>
      </c>
      <c r="BX920" s="70">
        <v>57417277</v>
      </c>
    </row>
    <row r="921" spans="1:76" x14ac:dyDescent="0.3">
      <c r="A921" s="73" t="s">
        <v>10</v>
      </c>
      <c r="B921" s="2" t="s">
        <v>72</v>
      </c>
      <c r="C921" s="2" t="s">
        <v>113</v>
      </c>
      <c r="D921" s="2" t="s">
        <v>21</v>
      </c>
      <c r="E921" s="2" t="s">
        <v>19</v>
      </c>
      <c r="F921" s="17" t="str">
        <f>+Tabela1[[#This Row],[WK]]&amp;Tabela1[[#This Row],[PK]]&amp;Tabela1[[#This Row],[GK]]</f>
        <v>121605</v>
      </c>
      <c r="G921" s="2" t="s">
        <v>879</v>
      </c>
      <c r="H921" s="3">
        <v>365721463.44</v>
      </c>
      <c r="I921" s="4">
        <v>1.125</v>
      </c>
      <c r="J921" s="3">
        <v>411436646.37</v>
      </c>
      <c r="K921" s="4">
        <v>7.0000000000000007E-2</v>
      </c>
      <c r="L921" s="3">
        <v>28800565</v>
      </c>
      <c r="M921" s="3"/>
      <c r="N921" s="5"/>
      <c r="O921" s="3">
        <v>32336730.41</v>
      </c>
      <c r="P921" s="4">
        <v>1.125</v>
      </c>
      <c r="Q921" s="3">
        <v>36378821.710000001</v>
      </c>
      <c r="R921" s="4">
        <v>1.6E-2</v>
      </c>
      <c r="S921" s="3">
        <v>582061</v>
      </c>
      <c r="T921" s="3"/>
      <c r="U921" s="5"/>
      <c r="V921" s="3">
        <v>18635015</v>
      </c>
      <c r="W921" s="5"/>
      <c r="X921" s="3">
        <v>33000969</v>
      </c>
      <c r="Y921" s="3">
        <v>6411118</v>
      </c>
      <c r="Z921" s="3">
        <v>598824</v>
      </c>
      <c r="AA921" s="3">
        <v>1493073</v>
      </c>
      <c r="AB921" s="3">
        <v>22586659</v>
      </c>
      <c r="AC921" s="3">
        <v>1911295</v>
      </c>
      <c r="AD921" s="3">
        <v>14365954</v>
      </c>
      <c r="AE921" s="3">
        <v>0</v>
      </c>
      <c r="AF921" s="3">
        <v>28800565</v>
      </c>
      <c r="AG921" s="3">
        <v>582061</v>
      </c>
      <c r="AH921" s="3">
        <v>14365954</v>
      </c>
      <c r="AI921" s="3">
        <v>18635015</v>
      </c>
      <c r="AJ921" s="3">
        <v>1356058</v>
      </c>
      <c r="AK921" s="3">
        <v>1356058</v>
      </c>
      <c r="AL921" s="3">
        <v>520378</v>
      </c>
      <c r="AM921" s="3">
        <v>835680</v>
      </c>
      <c r="AN921" s="3">
        <v>-253790</v>
      </c>
      <c r="AO921" s="3">
        <v>0</v>
      </c>
      <c r="AP921" s="3">
        <v>253790</v>
      </c>
      <c r="AQ921" s="3">
        <v>0</v>
      </c>
      <c r="AR921" s="3">
        <f>Tabela1[[#This Row],[Potrzeby finansowe 2027
w tym:]]+Tabela1[[#This Row],[Rozliczenie 2025 potrz. fin.]]</f>
        <v>33000969</v>
      </c>
      <c r="AS921" s="3">
        <v>0</v>
      </c>
      <c r="AT921" s="3">
        <v>0</v>
      </c>
      <c r="AU921" s="3"/>
      <c r="AV921" s="3"/>
      <c r="AW921" s="3"/>
      <c r="AX921" s="3"/>
      <c r="AY921" s="3"/>
      <c r="AZ921" s="3"/>
      <c r="BA921" s="3">
        <v>598824</v>
      </c>
      <c r="BB921" s="3">
        <v>0</v>
      </c>
      <c r="BC921" s="3">
        <v>0</v>
      </c>
      <c r="BD921" s="3">
        <v>5969.86</v>
      </c>
      <c r="BE921" s="3">
        <v>59.55</v>
      </c>
      <c r="BF921" s="3">
        <v>0</v>
      </c>
      <c r="BG921" s="3">
        <v>988466</v>
      </c>
      <c r="BH921" s="3">
        <v>9288</v>
      </c>
      <c r="BI921" s="3">
        <v>504607</v>
      </c>
      <c r="BJ921" s="3">
        <v>7754221.6000000015</v>
      </c>
      <c r="BK921" s="3">
        <v>3894841.6800000016</v>
      </c>
      <c r="BL921" s="3">
        <v>575122.72</v>
      </c>
      <c r="BM921" s="3">
        <v>14287274.24</v>
      </c>
      <c r="BN921" s="53">
        <v>0.8345168480643147</v>
      </c>
      <c r="BO921" s="54">
        <v>3.5917240000000002E-4</v>
      </c>
      <c r="BP921" s="70">
        <v>9033</v>
      </c>
      <c r="BQ921" s="71"/>
      <c r="BR921" s="70"/>
      <c r="BS921" s="72"/>
      <c r="BT921" s="72"/>
      <c r="BU921" s="70">
        <v>28800565</v>
      </c>
      <c r="BV921" s="70">
        <v>582061</v>
      </c>
      <c r="BW921" s="74">
        <v>14365954</v>
      </c>
      <c r="BX921" s="70">
        <v>43748580</v>
      </c>
    </row>
    <row r="922" spans="1:76" x14ac:dyDescent="0.3">
      <c r="A922" s="73" t="s">
        <v>10</v>
      </c>
      <c r="B922" s="2" t="s">
        <v>72</v>
      </c>
      <c r="C922" s="2" t="s">
        <v>113</v>
      </c>
      <c r="D922" s="2" t="s">
        <v>23</v>
      </c>
      <c r="E922" s="2" t="s">
        <v>19</v>
      </c>
      <c r="F922" s="17" t="str">
        <f>+Tabela1[[#This Row],[WK]]&amp;Tabela1[[#This Row],[PK]]&amp;Tabela1[[#This Row],[GK]]</f>
        <v>121606</v>
      </c>
      <c r="G922" s="2" t="s">
        <v>880</v>
      </c>
      <c r="H922" s="3">
        <v>382671249.38</v>
      </c>
      <c r="I922" s="4">
        <v>1.125</v>
      </c>
      <c r="J922" s="3">
        <v>430505155.55000001</v>
      </c>
      <c r="K922" s="4">
        <v>7.0000000000000007E-2</v>
      </c>
      <c r="L922" s="3">
        <v>30135361</v>
      </c>
      <c r="M922" s="3"/>
      <c r="N922" s="5"/>
      <c r="O922" s="3">
        <v>8364632.1300000008</v>
      </c>
      <c r="P922" s="4">
        <v>1.125</v>
      </c>
      <c r="Q922" s="3">
        <v>9410211.1500000004</v>
      </c>
      <c r="R922" s="4">
        <v>1.6E-2</v>
      </c>
      <c r="S922" s="3">
        <v>150563</v>
      </c>
      <c r="T922" s="3"/>
      <c r="U922" s="5"/>
      <c r="V922" s="3">
        <v>21358588</v>
      </c>
      <c r="W922" s="5"/>
      <c r="X922" s="3">
        <v>49605933</v>
      </c>
      <c r="Y922" s="3">
        <v>16669024</v>
      </c>
      <c r="Z922" s="3">
        <v>1167715</v>
      </c>
      <c r="AA922" s="3">
        <v>1643212</v>
      </c>
      <c r="AB922" s="3">
        <v>27477622</v>
      </c>
      <c r="AC922" s="3">
        <v>2648360</v>
      </c>
      <c r="AD922" s="3">
        <v>28247344</v>
      </c>
      <c r="AE922" s="3">
        <v>0</v>
      </c>
      <c r="AF922" s="3">
        <v>30135361</v>
      </c>
      <c r="AG922" s="3">
        <v>150563</v>
      </c>
      <c r="AH922" s="3">
        <v>28247344</v>
      </c>
      <c r="AI922" s="3">
        <v>21358588</v>
      </c>
      <c r="AJ922" s="3">
        <v>-94906</v>
      </c>
      <c r="AK922" s="3">
        <v>-94906</v>
      </c>
      <c r="AL922" s="3">
        <v>1976836</v>
      </c>
      <c r="AM922" s="3">
        <v>-2071742</v>
      </c>
      <c r="AN922" s="3">
        <v>695842</v>
      </c>
      <c r="AO922" s="3">
        <v>0</v>
      </c>
      <c r="AP922" s="3">
        <v>-695842</v>
      </c>
      <c r="AQ922" s="3">
        <v>0</v>
      </c>
      <c r="AR922" s="3">
        <f>Tabela1[[#This Row],[Potrzeby finansowe 2027
w tym:]]+Tabela1[[#This Row],[Rozliczenie 2025 potrz. fin.]]</f>
        <v>49605933</v>
      </c>
      <c r="AS922" s="3">
        <v>0</v>
      </c>
      <c r="AT922" s="3">
        <v>0</v>
      </c>
      <c r="AU922" s="3"/>
      <c r="AV922" s="3"/>
      <c r="AW922" s="3"/>
      <c r="AX922" s="3"/>
      <c r="AY922" s="3"/>
      <c r="AZ922" s="3"/>
      <c r="BA922" s="3">
        <v>1167715</v>
      </c>
      <c r="BB922" s="3">
        <v>0</v>
      </c>
      <c r="BC922" s="3">
        <v>0</v>
      </c>
      <c r="BD922" s="3">
        <v>11699.38</v>
      </c>
      <c r="BE922" s="3">
        <v>0</v>
      </c>
      <c r="BF922" s="3">
        <v>0</v>
      </c>
      <c r="BG922" s="3">
        <v>1183861</v>
      </c>
      <c r="BH922" s="3">
        <v>11124</v>
      </c>
      <c r="BI922" s="3">
        <v>459351</v>
      </c>
      <c r="BJ922" s="3">
        <v>7058768.5424999986</v>
      </c>
      <c r="BK922" s="3">
        <v>3927202.4699999988</v>
      </c>
      <c r="BL922" s="3">
        <v>1941917.82</v>
      </c>
      <c r="BM922" s="3">
        <v>8642428.6500000004</v>
      </c>
      <c r="BN922" s="53">
        <v>0.67135968961883186</v>
      </c>
      <c r="BO922" s="54">
        <v>4.2833269999999999E-4</v>
      </c>
      <c r="BP922" s="70">
        <v>10772</v>
      </c>
      <c r="BQ922" s="71"/>
      <c r="BR922" s="70"/>
      <c r="BS922" s="72"/>
      <c r="BT922" s="72"/>
      <c r="BU922" s="70">
        <v>30135361</v>
      </c>
      <c r="BV922" s="70">
        <v>150563</v>
      </c>
      <c r="BW922" s="74">
        <v>28247344</v>
      </c>
      <c r="BX922" s="70">
        <v>58533268</v>
      </c>
    </row>
    <row r="923" spans="1:76" x14ac:dyDescent="0.3">
      <c r="A923" s="73" t="s">
        <v>10</v>
      </c>
      <c r="B923" s="2" t="s">
        <v>72</v>
      </c>
      <c r="C923" s="2" t="s">
        <v>113</v>
      </c>
      <c r="D923" s="2" t="s">
        <v>30</v>
      </c>
      <c r="E923" s="2" t="s">
        <v>15</v>
      </c>
      <c r="F923" s="17" t="str">
        <f>+Tabela1[[#This Row],[WK]]&amp;Tabela1[[#This Row],[PK]]&amp;Tabela1[[#This Row],[GK]]</f>
        <v>121607</v>
      </c>
      <c r="G923" s="2" t="s">
        <v>881</v>
      </c>
      <c r="H923" s="3">
        <v>201986709.24000001</v>
      </c>
      <c r="I923" s="4">
        <v>1.125</v>
      </c>
      <c r="J923" s="3">
        <v>227235047.90000001</v>
      </c>
      <c r="K923" s="4">
        <v>7.0000000000000007E-2</v>
      </c>
      <c r="L923" s="3">
        <v>15906453</v>
      </c>
      <c r="M923" s="3"/>
      <c r="N923" s="5"/>
      <c r="O923" s="3">
        <v>5369006.9199999999</v>
      </c>
      <c r="P923" s="4">
        <v>1.125</v>
      </c>
      <c r="Q923" s="3">
        <v>6040132.79</v>
      </c>
      <c r="R923" s="4">
        <v>1.6E-2</v>
      </c>
      <c r="S923" s="3">
        <v>96642</v>
      </c>
      <c r="T923" s="3"/>
      <c r="U923" s="5"/>
      <c r="V923" s="3">
        <v>11303936</v>
      </c>
      <c r="W923" s="5"/>
      <c r="X923" s="3">
        <v>34309335</v>
      </c>
      <c r="Y923" s="3">
        <v>14638736</v>
      </c>
      <c r="Z923" s="3">
        <v>705047</v>
      </c>
      <c r="AA923" s="3">
        <v>1153863</v>
      </c>
      <c r="AB923" s="3">
        <v>17811689</v>
      </c>
      <c r="AC923" s="3">
        <v>0</v>
      </c>
      <c r="AD923" s="3">
        <v>22973138</v>
      </c>
      <c r="AE923" s="3">
        <v>0</v>
      </c>
      <c r="AF923" s="3">
        <v>15906453</v>
      </c>
      <c r="AG923" s="3">
        <v>96642</v>
      </c>
      <c r="AH923" s="3">
        <v>22973138</v>
      </c>
      <c r="AI923" s="3">
        <v>11303936</v>
      </c>
      <c r="AJ923" s="3">
        <v>1249940</v>
      </c>
      <c r="AK923" s="3">
        <v>1217679</v>
      </c>
      <c r="AL923" s="3">
        <v>863119</v>
      </c>
      <c r="AM923" s="3">
        <v>354560</v>
      </c>
      <c r="AN923" s="3">
        <v>-32261</v>
      </c>
      <c r="AO923" s="3">
        <v>0</v>
      </c>
      <c r="AP923" s="3">
        <v>0</v>
      </c>
      <c r="AQ923" s="3">
        <v>-32261</v>
      </c>
      <c r="AR923" s="3">
        <f>Tabela1[[#This Row],[Potrzeby finansowe 2027
w tym:]]+Tabela1[[#This Row],[Rozliczenie 2025 potrz. fin.]]</f>
        <v>34277074</v>
      </c>
      <c r="AS923" s="3">
        <v>0</v>
      </c>
      <c r="AT923" s="3">
        <v>0</v>
      </c>
      <c r="AU923" s="3"/>
      <c r="AV923" s="3"/>
      <c r="AW923" s="3"/>
      <c r="AX923" s="3"/>
      <c r="AY923" s="3"/>
      <c r="AZ923" s="3"/>
      <c r="BA923" s="3">
        <v>705047</v>
      </c>
      <c r="BB923" s="3">
        <v>0</v>
      </c>
      <c r="BC923" s="3">
        <v>0</v>
      </c>
      <c r="BD923" s="3">
        <v>7063.89</v>
      </c>
      <c r="BE923" s="3">
        <v>0</v>
      </c>
      <c r="BF923" s="3">
        <v>0</v>
      </c>
      <c r="BG923" s="3">
        <v>690478</v>
      </c>
      <c r="BH923" s="3">
        <v>6488</v>
      </c>
      <c r="BI923" s="3">
        <v>463385</v>
      </c>
      <c r="BJ923" s="3">
        <v>7120761.8025000002</v>
      </c>
      <c r="BK923" s="3">
        <v>4046780.0600000005</v>
      </c>
      <c r="BL923" s="3">
        <v>1235995.1100000001</v>
      </c>
      <c r="BM923" s="3">
        <v>9823936.75</v>
      </c>
      <c r="BN923" s="53">
        <v>0.56717495313505506</v>
      </c>
      <c r="BO923" s="54">
        <v>2.7640450000000001E-4</v>
      </c>
      <c r="BP923" s="70">
        <v>6951</v>
      </c>
      <c r="BQ923" s="71"/>
      <c r="BR923" s="70"/>
      <c r="BS923" s="72"/>
      <c r="BT923" s="72"/>
      <c r="BU923" s="70">
        <v>15906453</v>
      </c>
      <c r="BV923" s="70">
        <v>96642</v>
      </c>
      <c r="BW923" s="74">
        <v>22973138</v>
      </c>
      <c r="BX923" s="70">
        <v>38976233</v>
      </c>
    </row>
    <row r="924" spans="1:76" x14ac:dyDescent="0.3">
      <c r="A924" s="73" t="s">
        <v>10</v>
      </c>
      <c r="B924" s="2" t="s">
        <v>72</v>
      </c>
      <c r="C924" s="2" t="s">
        <v>113</v>
      </c>
      <c r="D924" s="2" t="s">
        <v>54</v>
      </c>
      <c r="E924" s="2" t="s">
        <v>15</v>
      </c>
      <c r="F924" s="17" t="str">
        <f>+Tabela1[[#This Row],[WK]]&amp;Tabela1[[#This Row],[PK]]&amp;Tabela1[[#This Row],[GK]]</f>
        <v>121608</v>
      </c>
      <c r="G924" s="2" t="s">
        <v>882</v>
      </c>
      <c r="H924" s="3">
        <v>603719369.90999997</v>
      </c>
      <c r="I924" s="4">
        <v>1.125</v>
      </c>
      <c r="J924" s="3">
        <v>679184291.14999998</v>
      </c>
      <c r="K924" s="4">
        <v>7.0000000000000007E-2</v>
      </c>
      <c r="L924" s="3">
        <v>47542900</v>
      </c>
      <c r="M924" s="3"/>
      <c r="N924" s="5"/>
      <c r="O924" s="3">
        <v>145196507.40000001</v>
      </c>
      <c r="P924" s="4">
        <v>1.125</v>
      </c>
      <c r="Q924" s="3">
        <v>163346070.83000001</v>
      </c>
      <c r="R924" s="4">
        <v>1.6E-2</v>
      </c>
      <c r="S924" s="3">
        <v>2613537</v>
      </c>
      <c r="T924" s="3"/>
      <c r="U924" s="5"/>
      <c r="V924" s="3">
        <v>29489447</v>
      </c>
      <c r="W924" s="5"/>
      <c r="X924" s="3">
        <v>38035902</v>
      </c>
      <c r="Y924" s="3">
        <v>0</v>
      </c>
      <c r="Z924" s="3">
        <v>674879</v>
      </c>
      <c r="AA924" s="3">
        <v>2224551</v>
      </c>
      <c r="AB924" s="3">
        <v>28915434</v>
      </c>
      <c r="AC924" s="3">
        <v>6221038</v>
      </c>
      <c r="AD924" s="3">
        <v>8546455</v>
      </c>
      <c r="AE924" s="3">
        <v>0</v>
      </c>
      <c r="AF924" s="3">
        <v>47542900</v>
      </c>
      <c r="AG924" s="3">
        <v>2613537</v>
      </c>
      <c r="AH924" s="3">
        <v>8546455</v>
      </c>
      <c r="AI924" s="3">
        <v>29489447</v>
      </c>
      <c r="AJ924" s="3">
        <v>1117785</v>
      </c>
      <c r="AK924" s="3">
        <v>1117785</v>
      </c>
      <c r="AL924" s="3">
        <v>795697</v>
      </c>
      <c r="AM924" s="3">
        <v>322088</v>
      </c>
      <c r="AN924" s="3">
        <v>46290</v>
      </c>
      <c r="AO924" s="3">
        <v>0</v>
      </c>
      <c r="AP924" s="3">
        <v>-46290</v>
      </c>
      <c r="AQ924" s="3">
        <v>0</v>
      </c>
      <c r="AR924" s="3">
        <f>Tabela1[[#This Row],[Potrzeby finansowe 2027
w tym:]]+Tabela1[[#This Row],[Rozliczenie 2025 potrz. fin.]]</f>
        <v>38035902</v>
      </c>
      <c r="AS924" s="3">
        <v>0</v>
      </c>
      <c r="AT924" s="3">
        <v>0</v>
      </c>
      <c r="AU924" s="3"/>
      <c r="AV924" s="3"/>
      <c r="AW924" s="3"/>
      <c r="AX924" s="3"/>
      <c r="AY924" s="3"/>
      <c r="AZ924" s="3"/>
      <c r="BA924" s="3">
        <v>674879</v>
      </c>
      <c r="BB924" s="3">
        <v>0</v>
      </c>
      <c r="BC924" s="3">
        <v>0</v>
      </c>
      <c r="BD924" s="3">
        <v>6761.64</v>
      </c>
      <c r="BE924" s="3">
        <v>0</v>
      </c>
      <c r="BF924" s="3">
        <v>0</v>
      </c>
      <c r="BG924" s="3">
        <v>1511327</v>
      </c>
      <c r="BH924" s="3">
        <v>14201</v>
      </c>
      <c r="BI924" s="3">
        <v>713224</v>
      </c>
      <c r="BJ924" s="3">
        <v>10959997.6425</v>
      </c>
      <c r="BK924" s="3">
        <v>7163882.8800000008</v>
      </c>
      <c r="BL924" s="3">
        <v>933403.01</v>
      </c>
      <c r="BM924" s="3">
        <v>13317653.029999999</v>
      </c>
      <c r="BN924" s="53">
        <v>1.0040364474040084</v>
      </c>
      <c r="BO924" s="54">
        <v>5.0675619999999998E-4</v>
      </c>
      <c r="BP924" s="70">
        <v>12744</v>
      </c>
      <c r="BQ924" s="71"/>
      <c r="BR924" s="70"/>
      <c r="BS924" s="72"/>
      <c r="BT924" s="72"/>
      <c r="BU924" s="70">
        <v>47542900</v>
      </c>
      <c r="BV924" s="70">
        <v>2613537</v>
      </c>
      <c r="BW924" s="74">
        <v>8546455</v>
      </c>
      <c r="BX924" s="70">
        <v>58702892</v>
      </c>
    </row>
    <row r="925" spans="1:76" x14ac:dyDescent="0.3">
      <c r="A925" s="73" t="s">
        <v>10</v>
      </c>
      <c r="B925" s="2" t="s">
        <v>72</v>
      </c>
      <c r="C925" s="2" t="s">
        <v>113</v>
      </c>
      <c r="D925" s="2" t="s">
        <v>56</v>
      </c>
      <c r="E925" s="2" t="s">
        <v>15</v>
      </c>
      <c r="F925" s="17" t="str">
        <f>+Tabela1[[#This Row],[WK]]&amp;Tabela1[[#This Row],[PK]]&amp;Tabela1[[#This Row],[GK]]</f>
        <v>121609</v>
      </c>
      <c r="G925" s="2" t="s">
        <v>883</v>
      </c>
      <c r="H925" s="3">
        <v>1326603896.3599999</v>
      </c>
      <c r="I925" s="4">
        <v>1.125</v>
      </c>
      <c r="J925" s="3">
        <v>1492429383.4100001</v>
      </c>
      <c r="K925" s="4">
        <v>7.0000000000000007E-2</v>
      </c>
      <c r="L925" s="3">
        <v>104470057</v>
      </c>
      <c r="M925" s="3"/>
      <c r="N925" s="5"/>
      <c r="O925" s="3">
        <v>111131289.03</v>
      </c>
      <c r="P925" s="4">
        <v>1.125</v>
      </c>
      <c r="Q925" s="3">
        <v>125022700.16</v>
      </c>
      <c r="R925" s="4">
        <v>1.6E-2</v>
      </c>
      <c r="S925" s="3">
        <v>2000363</v>
      </c>
      <c r="T925" s="3"/>
      <c r="U925" s="5"/>
      <c r="V925" s="3">
        <v>55532036</v>
      </c>
      <c r="W925" s="5"/>
      <c r="X925" s="3">
        <v>60199888</v>
      </c>
      <c r="Y925" s="3">
        <v>0</v>
      </c>
      <c r="Z925" s="3">
        <v>337069</v>
      </c>
      <c r="AA925" s="3">
        <v>3614304</v>
      </c>
      <c r="AB925" s="3">
        <v>52842687</v>
      </c>
      <c r="AC925" s="3">
        <v>3405828</v>
      </c>
      <c r="AD925" s="3">
        <v>4667852</v>
      </c>
      <c r="AE925" s="3">
        <v>0</v>
      </c>
      <c r="AF925" s="3">
        <v>104470057</v>
      </c>
      <c r="AG925" s="3">
        <v>2000363</v>
      </c>
      <c r="AH925" s="3">
        <v>4667852</v>
      </c>
      <c r="AI925" s="3">
        <v>55532036</v>
      </c>
      <c r="AJ925" s="3">
        <v>-558303</v>
      </c>
      <c r="AK925" s="3">
        <v>-558303</v>
      </c>
      <c r="AL925" s="3">
        <v>3984988</v>
      </c>
      <c r="AM925" s="3">
        <v>-4543291</v>
      </c>
      <c r="AN925" s="3">
        <v>-616743</v>
      </c>
      <c r="AO925" s="3">
        <v>0</v>
      </c>
      <c r="AP925" s="3">
        <v>616743</v>
      </c>
      <c r="AQ925" s="3">
        <v>0</v>
      </c>
      <c r="AR925" s="3">
        <f>Tabela1[[#This Row],[Potrzeby finansowe 2027
w tym:]]+Tabela1[[#This Row],[Rozliczenie 2025 potrz. fin.]]</f>
        <v>60199888</v>
      </c>
      <c r="AS925" s="3">
        <v>0</v>
      </c>
      <c r="AT925" s="3">
        <v>0</v>
      </c>
      <c r="AU925" s="3"/>
      <c r="AV925" s="3"/>
      <c r="AW925" s="3"/>
      <c r="AX925" s="3"/>
      <c r="AY925" s="3"/>
      <c r="AZ925" s="3"/>
      <c r="BA925" s="3">
        <v>337069</v>
      </c>
      <c r="BB925" s="3">
        <v>0</v>
      </c>
      <c r="BC925" s="3">
        <v>0</v>
      </c>
      <c r="BD925" s="3">
        <v>3298.55</v>
      </c>
      <c r="BE925" s="3">
        <v>157.12</v>
      </c>
      <c r="BF925" s="3">
        <v>0</v>
      </c>
      <c r="BG925" s="3">
        <v>2823002</v>
      </c>
      <c r="BH925" s="3">
        <v>26526</v>
      </c>
      <c r="BI925" s="3">
        <v>791302</v>
      </c>
      <c r="BJ925" s="3">
        <v>12159814.427500002</v>
      </c>
      <c r="BK925" s="3">
        <v>6851808.8000000007</v>
      </c>
      <c r="BL925" s="3">
        <v>2879058.64</v>
      </c>
      <c r="BM925" s="3">
        <v>15473905.23</v>
      </c>
      <c r="BN925" s="53">
        <v>1.0226742396687278</v>
      </c>
      <c r="BO925" s="54">
        <v>1.0182529E-3</v>
      </c>
      <c r="BP925" s="70">
        <v>25607</v>
      </c>
      <c r="BQ925" s="71"/>
      <c r="BR925" s="70"/>
      <c r="BS925" s="72"/>
      <c r="BT925" s="72"/>
      <c r="BU925" s="70">
        <v>104470057</v>
      </c>
      <c r="BV925" s="70">
        <v>2000363</v>
      </c>
      <c r="BW925" s="74">
        <v>4667852</v>
      </c>
      <c r="BX925" s="70">
        <v>111138272</v>
      </c>
    </row>
    <row r="926" spans="1:76" x14ac:dyDescent="0.3">
      <c r="A926" s="73" t="s">
        <v>10</v>
      </c>
      <c r="B926" s="2" t="s">
        <v>72</v>
      </c>
      <c r="C926" s="2" t="s">
        <v>113</v>
      </c>
      <c r="D926" s="2" t="s">
        <v>69</v>
      </c>
      <c r="E926" s="2" t="s">
        <v>19</v>
      </c>
      <c r="F926" s="17" t="str">
        <f>+Tabela1[[#This Row],[WK]]&amp;Tabela1[[#This Row],[PK]]&amp;Tabela1[[#This Row],[GK]]</f>
        <v>121610</v>
      </c>
      <c r="G926" s="2" t="s">
        <v>884</v>
      </c>
      <c r="H926" s="3">
        <v>638223655.01999998</v>
      </c>
      <c r="I926" s="4">
        <v>1.125</v>
      </c>
      <c r="J926" s="3">
        <v>718001611.89999998</v>
      </c>
      <c r="K926" s="4">
        <v>7.0000000000000007E-2</v>
      </c>
      <c r="L926" s="3">
        <v>50260113</v>
      </c>
      <c r="M926" s="3"/>
      <c r="N926" s="5"/>
      <c r="O926" s="3">
        <v>42329174.509999998</v>
      </c>
      <c r="P926" s="4">
        <v>1.125</v>
      </c>
      <c r="Q926" s="3">
        <v>47620321.32</v>
      </c>
      <c r="R926" s="4">
        <v>1.6E-2</v>
      </c>
      <c r="S926" s="3">
        <v>761925</v>
      </c>
      <c r="T926" s="3"/>
      <c r="U926" s="5"/>
      <c r="V926" s="3">
        <v>31003823</v>
      </c>
      <c r="W926" s="5"/>
      <c r="X926" s="3">
        <v>63445799</v>
      </c>
      <c r="Y926" s="3">
        <v>14892868</v>
      </c>
      <c r="Z926" s="3">
        <v>995851</v>
      </c>
      <c r="AA926" s="3">
        <v>2679465</v>
      </c>
      <c r="AB926" s="3">
        <v>40776171</v>
      </c>
      <c r="AC926" s="3">
        <v>4101444</v>
      </c>
      <c r="AD926" s="3">
        <v>32441976</v>
      </c>
      <c r="AE926" s="3">
        <v>0</v>
      </c>
      <c r="AF926" s="3">
        <v>50260113</v>
      </c>
      <c r="AG926" s="3">
        <v>761925</v>
      </c>
      <c r="AH926" s="3">
        <v>32441976</v>
      </c>
      <c r="AI926" s="3">
        <v>31003823</v>
      </c>
      <c r="AJ926" s="3">
        <v>1871470</v>
      </c>
      <c r="AK926" s="3">
        <v>1871470</v>
      </c>
      <c r="AL926" s="3">
        <v>2013675</v>
      </c>
      <c r="AM926" s="3">
        <v>-142205</v>
      </c>
      <c r="AN926" s="3">
        <v>-117200</v>
      </c>
      <c r="AO926" s="3">
        <v>0</v>
      </c>
      <c r="AP926" s="3">
        <v>117200</v>
      </c>
      <c r="AQ926" s="3">
        <v>0</v>
      </c>
      <c r="AR926" s="3">
        <f>Tabela1[[#This Row],[Potrzeby finansowe 2027
w tym:]]+Tabela1[[#This Row],[Rozliczenie 2025 potrz. fin.]]</f>
        <v>63445799</v>
      </c>
      <c r="AS926" s="3">
        <v>0</v>
      </c>
      <c r="AT926" s="3">
        <v>0</v>
      </c>
      <c r="AU926" s="3"/>
      <c r="AV926" s="3"/>
      <c r="AW926" s="3"/>
      <c r="AX926" s="3"/>
      <c r="AY926" s="3"/>
      <c r="AZ926" s="3"/>
      <c r="BA926" s="3">
        <v>995851</v>
      </c>
      <c r="BB926" s="3">
        <v>0</v>
      </c>
      <c r="BC926" s="3">
        <v>0</v>
      </c>
      <c r="BD926" s="3">
        <v>9977.4699999999993</v>
      </c>
      <c r="BE926" s="3">
        <v>0</v>
      </c>
      <c r="BF926" s="3">
        <v>0</v>
      </c>
      <c r="BG926" s="3">
        <v>1782815</v>
      </c>
      <c r="BH926" s="3">
        <v>16752</v>
      </c>
      <c r="BI926" s="3">
        <v>896650</v>
      </c>
      <c r="BJ926" s="3">
        <v>13778684.2575</v>
      </c>
      <c r="BK926" s="3">
        <v>9456846.2599999998</v>
      </c>
      <c r="BL926" s="3">
        <v>2591933.1800000002</v>
      </c>
      <c r="BM926" s="3">
        <v>12103485.630000001</v>
      </c>
      <c r="BN926" s="53">
        <v>0.77969652033612191</v>
      </c>
      <c r="BO926" s="54">
        <v>6.1267030000000005E-4</v>
      </c>
      <c r="BP926" s="70">
        <v>15407</v>
      </c>
      <c r="BQ926" s="71"/>
      <c r="BR926" s="70"/>
      <c r="BS926" s="72"/>
      <c r="BT926" s="72"/>
      <c r="BU926" s="70">
        <v>50260113</v>
      </c>
      <c r="BV926" s="70">
        <v>761925</v>
      </c>
      <c r="BW926" s="74">
        <v>32441976</v>
      </c>
      <c r="BX926" s="70">
        <v>83464014</v>
      </c>
    </row>
    <row r="927" spans="1:76" x14ac:dyDescent="0.3">
      <c r="A927" s="73" t="s">
        <v>10</v>
      </c>
      <c r="B927" s="2" t="s">
        <v>72</v>
      </c>
      <c r="C927" s="2" t="s">
        <v>113</v>
      </c>
      <c r="D927" s="2" t="s">
        <v>71</v>
      </c>
      <c r="E927" s="2" t="s">
        <v>15</v>
      </c>
      <c r="F927" s="17" t="str">
        <f>+Tabela1[[#This Row],[WK]]&amp;Tabela1[[#This Row],[PK]]&amp;Tabela1[[#This Row],[GK]]</f>
        <v>121611</v>
      </c>
      <c r="G927" s="2" t="s">
        <v>885</v>
      </c>
      <c r="H927" s="3">
        <v>465400675.64999998</v>
      </c>
      <c r="I927" s="4">
        <v>1.125</v>
      </c>
      <c r="J927" s="3">
        <v>523575760.11000001</v>
      </c>
      <c r="K927" s="4">
        <v>7.0000000000000007E-2</v>
      </c>
      <c r="L927" s="3">
        <v>36650303</v>
      </c>
      <c r="M927" s="3"/>
      <c r="N927" s="5"/>
      <c r="O927" s="3">
        <v>35073693.890000001</v>
      </c>
      <c r="P927" s="4">
        <v>1.125</v>
      </c>
      <c r="Q927" s="3">
        <v>39457905.630000003</v>
      </c>
      <c r="R927" s="4">
        <v>1.6E-2</v>
      </c>
      <c r="S927" s="3">
        <v>631326</v>
      </c>
      <c r="T927" s="3"/>
      <c r="U927" s="5"/>
      <c r="V927" s="3">
        <v>24193322</v>
      </c>
      <c r="W927" s="5"/>
      <c r="X927" s="3">
        <v>32668609</v>
      </c>
      <c r="Y927" s="3">
        <v>1953598</v>
      </c>
      <c r="Z927" s="3">
        <v>434523</v>
      </c>
      <c r="AA927" s="3">
        <v>1619696</v>
      </c>
      <c r="AB927" s="3">
        <v>21743293</v>
      </c>
      <c r="AC927" s="3">
        <v>6917499</v>
      </c>
      <c r="AD927" s="3">
        <v>9464890</v>
      </c>
      <c r="AE927" s="3">
        <v>0</v>
      </c>
      <c r="AF927" s="3">
        <v>36650303</v>
      </c>
      <c r="AG927" s="3">
        <v>631326</v>
      </c>
      <c r="AH927" s="3">
        <v>9464890</v>
      </c>
      <c r="AI927" s="3">
        <v>24193322</v>
      </c>
      <c r="AJ927" s="3">
        <v>920418</v>
      </c>
      <c r="AK927" s="3">
        <v>1399615</v>
      </c>
      <c r="AL927" s="3">
        <v>1712011</v>
      </c>
      <c r="AM927" s="3">
        <v>-312396</v>
      </c>
      <c r="AN927" s="3">
        <v>651474</v>
      </c>
      <c r="AO927" s="3">
        <v>0</v>
      </c>
      <c r="AP927" s="3">
        <v>-172277</v>
      </c>
      <c r="AQ927" s="3">
        <v>479197</v>
      </c>
      <c r="AR927" s="3">
        <f>Tabela1[[#This Row],[Potrzeby finansowe 2027
w tym:]]+Tabela1[[#This Row],[Rozliczenie 2025 potrz. fin.]]</f>
        <v>33147806</v>
      </c>
      <c r="AS927" s="3">
        <v>0</v>
      </c>
      <c r="AT927" s="3">
        <v>0</v>
      </c>
      <c r="AU927" s="3"/>
      <c r="AV927" s="3"/>
      <c r="AW927" s="3"/>
      <c r="AX927" s="3"/>
      <c r="AY927" s="3"/>
      <c r="AZ927" s="3"/>
      <c r="BA927" s="3">
        <v>434523</v>
      </c>
      <c r="BB927" s="3">
        <v>0</v>
      </c>
      <c r="BC927" s="3">
        <v>30.6</v>
      </c>
      <c r="BD927" s="3">
        <v>4172.5600000000004</v>
      </c>
      <c r="BE927" s="3">
        <v>157.88999999999999</v>
      </c>
      <c r="BF927" s="3">
        <v>0</v>
      </c>
      <c r="BG927" s="3">
        <v>1110322</v>
      </c>
      <c r="BH927" s="3">
        <v>10433</v>
      </c>
      <c r="BI927" s="3">
        <v>509374</v>
      </c>
      <c r="BJ927" s="3">
        <v>7827469.1099999994</v>
      </c>
      <c r="BK927" s="3">
        <v>4250723.8699999992</v>
      </c>
      <c r="BL927" s="3">
        <v>2428132.5</v>
      </c>
      <c r="BM927" s="3">
        <v>9450715.9600000009</v>
      </c>
      <c r="BN927" s="53">
        <v>0.95362935191143705</v>
      </c>
      <c r="BO927" s="54">
        <v>3.9061119999999998E-4</v>
      </c>
      <c r="BP927" s="70">
        <v>9823</v>
      </c>
      <c r="BQ927" s="71"/>
      <c r="BR927" s="70"/>
      <c r="BS927" s="72"/>
      <c r="BT927" s="72"/>
      <c r="BU927" s="70">
        <v>36650303</v>
      </c>
      <c r="BV927" s="70">
        <v>631326</v>
      </c>
      <c r="BW927" s="74">
        <v>9464890</v>
      </c>
      <c r="BX927" s="70">
        <v>46746519</v>
      </c>
    </row>
    <row r="928" spans="1:76" x14ac:dyDescent="0.3">
      <c r="A928" s="73" t="s">
        <v>10</v>
      </c>
      <c r="B928" s="2" t="s">
        <v>72</v>
      </c>
      <c r="C928" s="2" t="s">
        <v>113</v>
      </c>
      <c r="D928" s="2" t="s">
        <v>72</v>
      </c>
      <c r="E928" s="2" t="s">
        <v>15</v>
      </c>
      <c r="F928" s="17" t="str">
        <f>+Tabela1[[#This Row],[WK]]&amp;Tabela1[[#This Row],[PK]]&amp;Tabela1[[#This Row],[GK]]</f>
        <v>121612</v>
      </c>
      <c r="G928" s="2" t="s">
        <v>886</v>
      </c>
      <c r="H928" s="3">
        <v>105332869.45</v>
      </c>
      <c r="I928" s="4">
        <v>1.125</v>
      </c>
      <c r="J928" s="3">
        <v>118499478.13</v>
      </c>
      <c r="K928" s="4">
        <v>7.0000000000000007E-2</v>
      </c>
      <c r="L928" s="3">
        <v>8294963</v>
      </c>
      <c r="M928" s="3"/>
      <c r="N928" s="5"/>
      <c r="O928" s="3">
        <v>1953777.5699999998</v>
      </c>
      <c r="P928" s="4">
        <v>1.125</v>
      </c>
      <c r="Q928" s="3">
        <v>2197999.77</v>
      </c>
      <c r="R928" s="4">
        <v>1.6E-2</v>
      </c>
      <c r="S928" s="3">
        <v>35168</v>
      </c>
      <c r="T928" s="3"/>
      <c r="U928" s="5"/>
      <c r="V928" s="3">
        <v>6002601</v>
      </c>
      <c r="W928" s="5"/>
      <c r="X928" s="3">
        <v>12216161</v>
      </c>
      <c r="Y928" s="3">
        <v>4124824</v>
      </c>
      <c r="Z928" s="3">
        <v>227852</v>
      </c>
      <c r="AA928" s="3">
        <v>679640</v>
      </c>
      <c r="AB928" s="3">
        <v>5321524</v>
      </c>
      <c r="AC928" s="3">
        <v>1862321</v>
      </c>
      <c r="AD928" s="3">
        <v>6213561</v>
      </c>
      <c r="AE928" s="3">
        <v>0</v>
      </c>
      <c r="AF928" s="3">
        <v>8294963</v>
      </c>
      <c r="AG928" s="3">
        <v>35168</v>
      </c>
      <c r="AH928" s="3">
        <v>6213561</v>
      </c>
      <c r="AI928" s="3">
        <v>6002601</v>
      </c>
      <c r="AJ928" s="3">
        <v>-1125549</v>
      </c>
      <c r="AK928" s="3">
        <v>-1125549</v>
      </c>
      <c r="AL928" s="3">
        <v>539363</v>
      </c>
      <c r="AM928" s="3">
        <v>-1664912</v>
      </c>
      <c r="AN928" s="3">
        <v>517855</v>
      </c>
      <c r="AO928" s="3">
        <v>0</v>
      </c>
      <c r="AP928" s="3">
        <v>-517855</v>
      </c>
      <c r="AQ928" s="3">
        <v>0</v>
      </c>
      <c r="AR928" s="3">
        <f>Tabela1[[#This Row],[Potrzeby finansowe 2027
w tym:]]+Tabela1[[#This Row],[Rozliczenie 2025 potrz. fin.]]</f>
        <v>12216161</v>
      </c>
      <c r="AS928" s="3">
        <v>0</v>
      </c>
      <c r="AT928" s="3">
        <v>0</v>
      </c>
      <c r="AU928" s="3"/>
      <c r="AV928" s="3"/>
      <c r="AW928" s="3"/>
      <c r="AX928" s="3"/>
      <c r="AY928" s="3"/>
      <c r="AZ928" s="3"/>
      <c r="BA928" s="3">
        <v>227852</v>
      </c>
      <c r="BB928" s="3">
        <v>0</v>
      </c>
      <c r="BC928" s="3">
        <v>0</v>
      </c>
      <c r="BD928" s="3">
        <v>2263.34</v>
      </c>
      <c r="BE928" s="3">
        <v>39.03</v>
      </c>
      <c r="BF928" s="3">
        <v>0</v>
      </c>
      <c r="BG928" s="3">
        <v>390044</v>
      </c>
      <c r="BH928" s="3">
        <v>3665</v>
      </c>
      <c r="BI928" s="3">
        <v>289596</v>
      </c>
      <c r="BJ928" s="3">
        <v>4450179.7750000004</v>
      </c>
      <c r="BK928" s="3">
        <v>1491729.790000001</v>
      </c>
      <c r="BL928" s="3">
        <v>1812931.3</v>
      </c>
      <c r="BM928" s="3">
        <v>8207937.3399999999</v>
      </c>
      <c r="BN928" s="53">
        <v>0.70624213088609722</v>
      </c>
      <c r="BO928" s="54">
        <v>1.205494E-4</v>
      </c>
      <c r="BP928" s="70">
        <v>3032</v>
      </c>
      <c r="BQ928" s="71"/>
      <c r="BR928" s="70"/>
      <c r="BS928" s="72"/>
      <c r="BT928" s="72"/>
      <c r="BU928" s="70">
        <v>8294963</v>
      </c>
      <c r="BV928" s="70">
        <v>35168</v>
      </c>
      <c r="BW928" s="74">
        <v>6213561</v>
      </c>
      <c r="BX928" s="70">
        <v>14543692</v>
      </c>
    </row>
    <row r="929" spans="1:76" x14ac:dyDescent="0.3">
      <c r="A929" s="73" t="s">
        <v>10</v>
      </c>
      <c r="B929" s="2" t="s">
        <v>72</v>
      </c>
      <c r="C929" s="2" t="s">
        <v>113</v>
      </c>
      <c r="D929" s="2" t="s">
        <v>74</v>
      </c>
      <c r="E929" s="2" t="s">
        <v>19</v>
      </c>
      <c r="F929" s="17" t="str">
        <f>+Tabela1[[#This Row],[WK]]&amp;Tabela1[[#This Row],[PK]]&amp;Tabela1[[#This Row],[GK]]</f>
        <v>121613</v>
      </c>
      <c r="G929" s="2" t="s">
        <v>887</v>
      </c>
      <c r="H929" s="3">
        <v>523237703.92000002</v>
      </c>
      <c r="I929" s="4">
        <v>1.125</v>
      </c>
      <c r="J929" s="3">
        <v>588642416.90999997</v>
      </c>
      <c r="K929" s="4">
        <v>7.0000000000000007E-2</v>
      </c>
      <c r="L929" s="3">
        <v>41204969</v>
      </c>
      <c r="M929" s="3"/>
      <c r="N929" s="5"/>
      <c r="O929" s="3">
        <v>65009340.349999994</v>
      </c>
      <c r="P929" s="4">
        <v>1.125</v>
      </c>
      <c r="Q929" s="3">
        <v>73135507.890000001</v>
      </c>
      <c r="R929" s="4">
        <v>1.6E-2</v>
      </c>
      <c r="S929" s="3">
        <v>1170168</v>
      </c>
      <c r="T929" s="3"/>
      <c r="U929" s="5"/>
      <c r="V929" s="3">
        <v>27592358</v>
      </c>
      <c r="W929" s="5"/>
      <c r="X929" s="3">
        <v>47144857</v>
      </c>
      <c r="Y929" s="3">
        <v>5600302</v>
      </c>
      <c r="Z929" s="3">
        <v>527708</v>
      </c>
      <c r="AA929" s="3">
        <v>2539221</v>
      </c>
      <c r="AB929" s="3">
        <v>33170089</v>
      </c>
      <c r="AC929" s="3">
        <v>5307537</v>
      </c>
      <c r="AD929" s="3">
        <v>19552499</v>
      </c>
      <c r="AE929" s="3">
        <v>0</v>
      </c>
      <c r="AF929" s="3">
        <v>41204969</v>
      </c>
      <c r="AG929" s="3">
        <v>1170168</v>
      </c>
      <c r="AH929" s="3">
        <v>19552499</v>
      </c>
      <c r="AI929" s="3">
        <v>27592358</v>
      </c>
      <c r="AJ929" s="3">
        <v>1613601</v>
      </c>
      <c r="AK929" s="3">
        <v>1613601</v>
      </c>
      <c r="AL929" s="3">
        <v>1831297</v>
      </c>
      <c r="AM929" s="3">
        <v>-217696</v>
      </c>
      <c r="AN929" s="3">
        <v>-49499</v>
      </c>
      <c r="AO929" s="3">
        <v>0</v>
      </c>
      <c r="AP929" s="3">
        <v>49499</v>
      </c>
      <c r="AQ929" s="3">
        <v>0</v>
      </c>
      <c r="AR929" s="3">
        <f>Tabela1[[#This Row],[Potrzeby finansowe 2027
w tym:]]+Tabela1[[#This Row],[Rozliczenie 2025 potrz. fin.]]</f>
        <v>47144857</v>
      </c>
      <c r="AS929" s="3">
        <v>0</v>
      </c>
      <c r="AT929" s="3">
        <v>0</v>
      </c>
      <c r="AU929" s="3"/>
      <c r="AV929" s="3"/>
      <c r="AW929" s="3"/>
      <c r="AX929" s="3"/>
      <c r="AY929" s="3"/>
      <c r="AZ929" s="3"/>
      <c r="BA929" s="3">
        <v>527708</v>
      </c>
      <c r="BB929" s="3">
        <v>0</v>
      </c>
      <c r="BC929" s="3">
        <v>63.59</v>
      </c>
      <c r="BD929" s="3">
        <v>5073.82</v>
      </c>
      <c r="BE929" s="3">
        <v>2.67</v>
      </c>
      <c r="BF929" s="3">
        <v>0</v>
      </c>
      <c r="BG929" s="3">
        <v>1385429</v>
      </c>
      <c r="BH929" s="3">
        <v>13018</v>
      </c>
      <c r="BI929" s="3">
        <v>1153792</v>
      </c>
      <c r="BJ929" s="3">
        <v>17730129.105</v>
      </c>
      <c r="BK929" s="3">
        <v>10453488.250000002</v>
      </c>
      <c r="BL929" s="3">
        <v>8502655.4100000001</v>
      </c>
      <c r="BM929" s="3">
        <v>12101252.6</v>
      </c>
      <c r="BN929" s="53">
        <v>0.8898557212538355</v>
      </c>
      <c r="BO929" s="54">
        <v>4.7141590000000002E-4</v>
      </c>
      <c r="BP929" s="70">
        <v>11855</v>
      </c>
      <c r="BQ929" s="71"/>
      <c r="BR929" s="70"/>
      <c r="BS929" s="72"/>
      <c r="BT929" s="72"/>
      <c r="BU929" s="70">
        <v>41204969</v>
      </c>
      <c r="BV929" s="70">
        <v>1170168</v>
      </c>
      <c r="BW929" s="74">
        <v>19552499</v>
      </c>
      <c r="BX929" s="70">
        <v>61927636</v>
      </c>
    </row>
    <row r="930" spans="1:76" x14ac:dyDescent="0.3">
      <c r="A930" s="73" t="s">
        <v>10</v>
      </c>
      <c r="B930" s="2" t="s">
        <v>72</v>
      </c>
      <c r="C930" s="2" t="s">
        <v>113</v>
      </c>
      <c r="D930" s="2" t="s">
        <v>76</v>
      </c>
      <c r="E930" s="2" t="s">
        <v>19</v>
      </c>
      <c r="F930" s="17" t="str">
        <f>+Tabela1[[#This Row],[WK]]&amp;Tabela1[[#This Row],[PK]]&amp;Tabela1[[#This Row],[GK]]</f>
        <v>121614</v>
      </c>
      <c r="G930" s="2" t="s">
        <v>888</v>
      </c>
      <c r="H930" s="3">
        <v>403737200.38999999</v>
      </c>
      <c r="I930" s="4">
        <v>1.125</v>
      </c>
      <c r="J930" s="3">
        <v>454204350.44</v>
      </c>
      <c r="K930" s="4">
        <v>7.0000000000000007E-2</v>
      </c>
      <c r="L930" s="3">
        <v>31794305</v>
      </c>
      <c r="M930" s="3"/>
      <c r="N930" s="5"/>
      <c r="O930" s="3">
        <v>27016915.699999999</v>
      </c>
      <c r="P930" s="4">
        <v>1.125</v>
      </c>
      <c r="Q930" s="3">
        <v>30394030.16</v>
      </c>
      <c r="R930" s="4">
        <v>1.6E-2</v>
      </c>
      <c r="S930" s="3">
        <v>486304</v>
      </c>
      <c r="T930" s="3"/>
      <c r="U930" s="5"/>
      <c r="V930" s="3">
        <v>20998983</v>
      </c>
      <c r="W930" s="5"/>
      <c r="X930" s="3">
        <v>54543356</v>
      </c>
      <c r="Y930" s="3">
        <v>20699834</v>
      </c>
      <c r="Z930" s="3">
        <v>1238180</v>
      </c>
      <c r="AA930" s="3">
        <v>2342483</v>
      </c>
      <c r="AB930" s="3">
        <v>30262859</v>
      </c>
      <c r="AC930" s="3">
        <v>0</v>
      </c>
      <c r="AD930" s="3">
        <v>32667445</v>
      </c>
      <c r="AE930" s="3">
        <v>0</v>
      </c>
      <c r="AF930" s="3">
        <v>31794305</v>
      </c>
      <c r="AG930" s="3">
        <v>486304</v>
      </c>
      <c r="AH930" s="3">
        <v>32667445</v>
      </c>
      <c r="AI930" s="3">
        <v>20998983</v>
      </c>
      <c r="AJ930" s="3">
        <v>1815272</v>
      </c>
      <c r="AK930" s="3">
        <v>938344</v>
      </c>
      <c r="AL930" s="3">
        <v>1314888</v>
      </c>
      <c r="AM930" s="3">
        <v>-376544</v>
      </c>
      <c r="AN930" s="3">
        <v>-876928</v>
      </c>
      <c r="AO930" s="3">
        <v>0</v>
      </c>
      <c r="AP930" s="3">
        <v>0</v>
      </c>
      <c r="AQ930" s="3">
        <v>-876928</v>
      </c>
      <c r="AR930" s="3">
        <f>Tabela1[[#This Row],[Potrzeby finansowe 2027
w tym:]]+Tabela1[[#This Row],[Rozliczenie 2025 potrz. fin.]]</f>
        <v>53666428</v>
      </c>
      <c r="AS930" s="3">
        <v>0</v>
      </c>
      <c r="AT930" s="3">
        <v>0</v>
      </c>
      <c r="AU930" s="3"/>
      <c r="AV930" s="3"/>
      <c r="AW930" s="3"/>
      <c r="AX930" s="3"/>
      <c r="AY930" s="3"/>
      <c r="AZ930" s="3"/>
      <c r="BA930" s="3">
        <v>1238180</v>
      </c>
      <c r="BB930" s="3">
        <v>0</v>
      </c>
      <c r="BC930" s="3">
        <v>97.71</v>
      </c>
      <c r="BD930" s="3">
        <v>12079.67</v>
      </c>
      <c r="BE930" s="3">
        <v>0</v>
      </c>
      <c r="BF930" s="3">
        <v>0</v>
      </c>
      <c r="BG930" s="3">
        <v>1310613</v>
      </c>
      <c r="BH930" s="3">
        <v>12315</v>
      </c>
      <c r="BI930" s="3">
        <v>1031870</v>
      </c>
      <c r="BJ930" s="3">
        <v>15856576.807499999</v>
      </c>
      <c r="BK930" s="3">
        <v>11420354.65</v>
      </c>
      <c r="BL930" s="3">
        <v>2001937.88</v>
      </c>
      <c r="BM930" s="3">
        <v>13741012.869999999</v>
      </c>
      <c r="BN930" s="53">
        <v>0.64221482331216262</v>
      </c>
      <c r="BO930" s="54">
        <v>4.8315160000000001E-4</v>
      </c>
      <c r="BP930" s="70">
        <v>12150</v>
      </c>
      <c r="BQ930" s="71"/>
      <c r="BR930" s="70"/>
      <c r="BS930" s="72"/>
      <c r="BT930" s="72"/>
      <c r="BU930" s="70">
        <v>31794305</v>
      </c>
      <c r="BV930" s="70">
        <v>486304</v>
      </c>
      <c r="BW930" s="74">
        <v>32667445</v>
      </c>
      <c r="BX930" s="70">
        <v>64948054</v>
      </c>
    </row>
    <row r="931" spans="1:76" x14ac:dyDescent="0.3">
      <c r="A931" s="73" t="s">
        <v>10</v>
      </c>
      <c r="B931" s="2" t="s">
        <v>72</v>
      </c>
      <c r="C931" s="2" t="s">
        <v>113</v>
      </c>
      <c r="D931" s="2" t="s">
        <v>109</v>
      </c>
      <c r="E931" s="2" t="s">
        <v>19</v>
      </c>
      <c r="F931" s="17" t="str">
        <f>+Tabela1[[#This Row],[WK]]&amp;Tabela1[[#This Row],[PK]]&amp;Tabela1[[#This Row],[GK]]</f>
        <v>121615</v>
      </c>
      <c r="G931" s="2" t="s">
        <v>889</v>
      </c>
      <c r="H931" s="3">
        <v>702538660.91999996</v>
      </c>
      <c r="I931" s="4">
        <v>1.125</v>
      </c>
      <c r="J931" s="3">
        <v>790355993.53999996</v>
      </c>
      <c r="K931" s="4">
        <v>7.0000000000000007E-2</v>
      </c>
      <c r="L931" s="3">
        <v>55324920</v>
      </c>
      <c r="M931" s="3"/>
      <c r="N931" s="5"/>
      <c r="O931" s="3">
        <v>71955026.519999996</v>
      </c>
      <c r="P931" s="4">
        <v>1.125</v>
      </c>
      <c r="Q931" s="3">
        <v>80949404.840000004</v>
      </c>
      <c r="R931" s="4">
        <v>1.6E-2</v>
      </c>
      <c r="S931" s="3">
        <v>1295190</v>
      </c>
      <c r="T931" s="3"/>
      <c r="U931" s="5"/>
      <c r="V931" s="3">
        <v>33671671</v>
      </c>
      <c r="W931" s="5"/>
      <c r="X931" s="3">
        <v>56886689</v>
      </c>
      <c r="Y931" s="3">
        <v>5741730</v>
      </c>
      <c r="Z931" s="3">
        <v>6865</v>
      </c>
      <c r="AA931" s="3">
        <v>2954603</v>
      </c>
      <c r="AB931" s="3">
        <v>38938682</v>
      </c>
      <c r="AC931" s="3">
        <v>9244809</v>
      </c>
      <c r="AD931" s="3">
        <v>23215019</v>
      </c>
      <c r="AE931" s="3">
        <v>0</v>
      </c>
      <c r="AF931" s="3">
        <v>55324920</v>
      </c>
      <c r="AG931" s="3">
        <v>1295190</v>
      </c>
      <c r="AH931" s="3">
        <v>23215019</v>
      </c>
      <c r="AI931" s="3">
        <v>33671671</v>
      </c>
      <c r="AJ931" s="3">
        <v>1697105</v>
      </c>
      <c r="AK931" s="3">
        <v>1697105</v>
      </c>
      <c r="AL931" s="3">
        <v>2025421</v>
      </c>
      <c r="AM931" s="3">
        <v>-328316</v>
      </c>
      <c r="AN931" s="3">
        <v>562065</v>
      </c>
      <c r="AO931" s="3">
        <v>0</v>
      </c>
      <c r="AP931" s="3">
        <v>-562065</v>
      </c>
      <c r="AQ931" s="3">
        <v>0</v>
      </c>
      <c r="AR931" s="3">
        <f>Tabela1[[#This Row],[Potrzeby finansowe 2027
w tym:]]+Tabela1[[#This Row],[Rozliczenie 2025 potrz. fin.]]</f>
        <v>56886689</v>
      </c>
      <c r="AS931" s="3">
        <v>0</v>
      </c>
      <c r="AT931" s="3">
        <v>0</v>
      </c>
      <c r="AU931" s="3"/>
      <c r="AV931" s="3"/>
      <c r="AW931" s="3"/>
      <c r="AX931" s="3"/>
      <c r="AY931" s="3"/>
      <c r="AZ931" s="3"/>
      <c r="BA931" s="3">
        <v>6865</v>
      </c>
      <c r="BB931" s="3">
        <v>0</v>
      </c>
      <c r="BC931" s="3">
        <v>0</v>
      </c>
      <c r="BD931" s="3">
        <v>0</v>
      </c>
      <c r="BE931" s="3">
        <v>137.56</v>
      </c>
      <c r="BF931" s="3">
        <v>0</v>
      </c>
      <c r="BG931" s="3">
        <v>1937236</v>
      </c>
      <c r="BH931" s="3">
        <v>18203</v>
      </c>
      <c r="BI931" s="3">
        <v>1017367</v>
      </c>
      <c r="BJ931" s="3">
        <v>15633708.370000001</v>
      </c>
      <c r="BK931" s="3">
        <v>10738778.890000001</v>
      </c>
      <c r="BL931" s="3">
        <v>1795780.88</v>
      </c>
      <c r="BM931" s="3">
        <v>15988156.16</v>
      </c>
      <c r="BN931" s="53">
        <v>0.9178236012795763</v>
      </c>
      <c r="BO931" s="54">
        <v>6.4779300000000002E-4</v>
      </c>
      <c r="BP931" s="70">
        <v>16291</v>
      </c>
      <c r="BQ931" s="71"/>
      <c r="BR931" s="70"/>
      <c r="BS931" s="72"/>
      <c r="BT931" s="72"/>
      <c r="BU931" s="70">
        <v>55324920</v>
      </c>
      <c r="BV931" s="70">
        <v>1295190</v>
      </c>
      <c r="BW931" s="74">
        <v>23215019</v>
      </c>
      <c r="BX931" s="70">
        <v>79835129</v>
      </c>
    </row>
    <row r="932" spans="1:76" x14ac:dyDescent="0.3">
      <c r="A932" s="73" t="s">
        <v>10</v>
      </c>
      <c r="B932" s="2" t="s">
        <v>72</v>
      </c>
      <c r="C932" s="2" t="s">
        <v>113</v>
      </c>
      <c r="D932" s="2" t="s">
        <v>113</v>
      </c>
      <c r="E932" s="2" t="s">
        <v>15</v>
      </c>
      <c r="F932" s="17" t="str">
        <f>+Tabela1[[#This Row],[WK]]&amp;Tabela1[[#This Row],[PK]]&amp;Tabela1[[#This Row],[GK]]</f>
        <v>121616</v>
      </c>
      <c r="G932" s="2" t="s">
        <v>890</v>
      </c>
      <c r="H932" s="3">
        <v>242978977.22999999</v>
      </c>
      <c r="I932" s="4">
        <v>1.125</v>
      </c>
      <c r="J932" s="3">
        <v>273351349.38</v>
      </c>
      <c r="K932" s="4">
        <v>7.0000000000000007E-2</v>
      </c>
      <c r="L932" s="3">
        <v>19134594</v>
      </c>
      <c r="M932" s="3"/>
      <c r="N932" s="5"/>
      <c r="O932" s="3">
        <v>2504183.4500000002</v>
      </c>
      <c r="P932" s="4">
        <v>1.125</v>
      </c>
      <c r="Q932" s="3">
        <v>2817206.38</v>
      </c>
      <c r="R932" s="4">
        <v>1.6E-2</v>
      </c>
      <c r="S932" s="3">
        <v>45075</v>
      </c>
      <c r="T932" s="3"/>
      <c r="U932" s="5"/>
      <c r="V932" s="3">
        <v>13738094</v>
      </c>
      <c r="W932" s="5"/>
      <c r="X932" s="3">
        <v>35819729</v>
      </c>
      <c r="Y932" s="3">
        <v>12556906</v>
      </c>
      <c r="Z932" s="3">
        <v>817845</v>
      </c>
      <c r="AA932" s="3">
        <v>1435965</v>
      </c>
      <c r="AB932" s="3">
        <v>17461412</v>
      </c>
      <c r="AC932" s="3">
        <v>3547601</v>
      </c>
      <c r="AD932" s="3">
        <v>22081635</v>
      </c>
      <c r="AE932" s="3">
        <v>0</v>
      </c>
      <c r="AF932" s="3">
        <v>19134594</v>
      </c>
      <c r="AG932" s="3">
        <v>45075</v>
      </c>
      <c r="AH932" s="3">
        <v>22081635</v>
      </c>
      <c r="AI932" s="3">
        <v>13738094</v>
      </c>
      <c r="AJ932" s="3">
        <v>1599149</v>
      </c>
      <c r="AK932" s="3">
        <v>1599149</v>
      </c>
      <c r="AL932" s="3">
        <v>1018227</v>
      </c>
      <c r="AM932" s="3">
        <v>580922</v>
      </c>
      <c r="AN932" s="3">
        <v>-705878</v>
      </c>
      <c r="AO932" s="3">
        <v>0</v>
      </c>
      <c r="AP932" s="3">
        <v>705878</v>
      </c>
      <c r="AQ932" s="3">
        <v>0</v>
      </c>
      <c r="AR932" s="3">
        <f>Tabela1[[#This Row],[Potrzeby finansowe 2027
w tym:]]+Tabela1[[#This Row],[Rozliczenie 2025 potrz. fin.]]</f>
        <v>35819729</v>
      </c>
      <c r="AS932" s="3">
        <v>0</v>
      </c>
      <c r="AT932" s="3">
        <v>0</v>
      </c>
      <c r="AU932" s="3"/>
      <c r="AV932" s="3"/>
      <c r="AW932" s="3"/>
      <c r="AX932" s="3"/>
      <c r="AY932" s="3"/>
      <c r="AZ932" s="3"/>
      <c r="BA932" s="3">
        <v>817845</v>
      </c>
      <c r="BB932" s="3">
        <v>0</v>
      </c>
      <c r="BC932" s="3">
        <v>0</v>
      </c>
      <c r="BD932" s="3">
        <v>8194.01</v>
      </c>
      <c r="BE932" s="3">
        <v>0.01</v>
      </c>
      <c r="BF932" s="3">
        <v>0</v>
      </c>
      <c r="BG932" s="3">
        <v>787964</v>
      </c>
      <c r="BH932" s="3">
        <v>7404</v>
      </c>
      <c r="BI932" s="3">
        <v>648001</v>
      </c>
      <c r="BJ932" s="3">
        <v>9957733.2524999995</v>
      </c>
      <c r="BK932" s="3">
        <v>5315047.8499999996</v>
      </c>
      <c r="BL932" s="3">
        <v>2276048.12</v>
      </c>
      <c r="BM932" s="3">
        <v>14018645.369999999</v>
      </c>
      <c r="BN932" s="53">
        <v>0.62492002648685452</v>
      </c>
      <c r="BO932" s="54">
        <v>2.7793700000000002E-4</v>
      </c>
      <c r="BP932" s="70">
        <v>6990</v>
      </c>
      <c r="BQ932" s="71"/>
      <c r="BR932" s="70"/>
      <c r="BS932" s="72"/>
      <c r="BT932" s="72"/>
      <c r="BU932" s="70">
        <v>19134594</v>
      </c>
      <c r="BV932" s="70">
        <v>45075</v>
      </c>
      <c r="BW932" s="74">
        <v>22081635</v>
      </c>
      <c r="BX932" s="70">
        <v>41261304</v>
      </c>
    </row>
    <row r="933" spans="1:76" x14ac:dyDescent="0.3">
      <c r="A933" s="73" t="s">
        <v>10</v>
      </c>
      <c r="B933" s="2" t="s">
        <v>72</v>
      </c>
      <c r="C933" s="2" t="s">
        <v>120</v>
      </c>
      <c r="D933" s="2" t="s">
        <v>12</v>
      </c>
      <c r="E933" s="2" t="s">
        <v>13</v>
      </c>
      <c r="F933" s="17" t="str">
        <f>+Tabela1[[#This Row],[WK]]&amp;Tabela1[[#This Row],[PK]]&amp;Tabela1[[#This Row],[GK]]</f>
        <v>121701</v>
      </c>
      <c r="G933" s="2" t="s">
        <v>891</v>
      </c>
      <c r="H933" s="3">
        <v>1262995915.28</v>
      </c>
      <c r="I933" s="4">
        <v>1.125</v>
      </c>
      <c r="J933" s="3">
        <v>1420870404.6900001</v>
      </c>
      <c r="K933" s="4">
        <v>7.0000000000000007E-2</v>
      </c>
      <c r="L933" s="3">
        <v>99460928</v>
      </c>
      <c r="M933" s="3"/>
      <c r="N933" s="5"/>
      <c r="O933" s="3">
        <v>357798008.31000006</v>
      </c>
      <c r="P933" s="4">
        <v>1.125</v>
      </c>
      <c r="Q933" s="3">
        <v>402522759.35000002</v>
      </c>
      <c r="R933" s="4">
        <v>1.6E-2</v>
      </c>
      <c r="S933" s="3">
        <v>6440364</v>
      </c>
      <c r="T933" s="3"/>
      <c r="U933" s="5"/>
      <c r="V933" s="3">
        <v>52346157</v>
      </c>
      <c r="W933" s="5"/>
      <c r="X933" s="3">
        <v>47682317</v>
      </c>
      <c r="Y933" s="3">
        <v>0</v>
      </c>
      <c r="Z933" s="3">
        <v>3371324</v>
      </c>
      <c r="AA933" s="3">
        <v>6258310</v>
      </c>
      <c r="AB933" s="3">
        <v>38052683</v>
      </c>
      <c r="AC933" s="3">
        <v>0</v>
      </c>
      <c r="AD933" s="3">
        <v>0</v>
      </c>
      <c r="AE933" s="3">
        <v>0</v>
      </c>
      <c r="AF933" s="3">
        <v>99460928</v>
      </c>
      <c r="AG933" s="3">
        <v>6440364</v>
      </c>
      <c r="AH933" s="3">
        <v>0</v>
      </c>
      <c r="AI933" s="3">
        <v>52346157</v>
      </c>
      <c r="AJ933" s="3">
        <v>149405</v>
      </c>
      <c r="AK933" s="3">
        <v>-791932</v>
      </c>
      <c r="AL933" s="3">
        <v>3556178</v>
      </c>
      <c r="AM933" s="3">
        <v>-4348110</v>
      </c>
      <c r="AN933" s="3">
        <v>-941337</v>
      </c>
      <c r="AO933" s="3">
        <v>0</v>
      </c>
      <c r="AP933" s="3">
        <v>0</v>
      </c>
      <c r="AQ933" s="3">
        <v>-941337</v>
      </c>
      <c r="AR933" s="3">
        <f>Tabela1[[#This Row],[Potrzeby finansowe 2027
w tym:]]+Tabela1[[#This Row],[Rozliczenie 2025 potrz. fin.]]</f>
        <v>46740980</v>
      </c>
      <c r="AS933" s="3">
        <v>0</v>
      </c>
      <c r="AT933" s="3">
        <v>0</v>
      </c>
      <c r="AU933" s="3"/>
      <c r="AV933" s="3"/>
      <c r="AW933" s="3"/>
      <c r="AX933" s="3"/>
      <c r="AY933" s="3"/>
      <c r="AZ933" s="3"/>
      <c r="BA933" s="3">
        <v>3371324</v>
      </c>
      <c r="BB933" s="3">
        <v>5066.58</v>
      </c>
      <c r="BC933" s="3">
        <v>0</v>
      </c>
      <c r="BD933" s="3">
        <v>0.04</v>
      </c>
      <c r="BE933" s="3">
        <v>0.36</v>
      </c>
      <c r="BF933" s="3">
        <v>0</v>
      </c>
      <c r="BG933" s="3">
        <v>2652193</v>
      </c>
      <c r="BH933" s="3">
        <v>24921</v>
      </c>
      <c r="BI933" s="3">
        <v>3606117</v>
      </c>
      <c r="BJ933" s="3">
        <v>55414629.262499996</v>
      </c>
      <c r="BK933" s="3">
        <v>44952946.169999994</v>
      </c>
      <c r="BL933" s="3">
        <v>5717832.0800000001</v>
      </c>
      <c r="BM933" s="3">
        <v>30411068.210000001</v>
      </c>
      <c r="BN933" s="53">
        <v>1.1200358132117179</v>
      </c>
      <c r="BO933" s="54">
        <v>1.1171495E-3</v>
      </c>
      <c r="BP933" s="70">
        <v>28095</v>
      </c>
      <c r="BQ933" s="71"/>
      <c r="BR933" s="70"/>
      <c r="BS933" s="72"/>
      <c r="BT933" s="72"/>
      <c r="BU933" s="70">
        <v>99460928</v>
      </c>
      <c r="BV933" s="70">
        <v>6440364</v>
      </c>
      <c r="BW933" s="74">
        <v>0</v>
      </c>
      <c r="BX933" s="70">
        <v>105901292</v>
      </c>
    </row>
    <row r="934" spans="1:76" x14ac:dyDescent="0.3">
      <c r="A934" s="73" t="s">
        <v>10</v>
      </c>
      <c r="B934" s="2" t="s">
        <v>72</v>
      </c>
      <c r="C934" s="2" t="s">
        <v>120</v>
      </c>
      <c r="D934" s="2" t="s">
        <v>11</v>
      </c>
      <c r="E934" s="2" t="s">
        <v>15</v>
      </c>
      <c r="F934" s="17" t="str">
        <f>+Tabela1[[#This Row],[WK]]&amp;Tabela1[[#This Row],[PK]]&amp;Tabela1[[#This Row],[GK]]</f>
        <v>121702</v>
      </c>
      <c r="G934" s="2" t="s">
        <v>892</v>
      </c>
      <c r="H934" s="3">
        <v>201000917.81</v>
      </c>
      <c r="I934" s="4">
        <v>1.125</v>
      </c>
      <c r="J934" s="3">
        <v>226126032.53999999</v>
      </c>
      <c r="K934" s="4">
        <v>7.0000000000000007E-2</v>
      </c>
      <c r="L934" s="3">
        <v>15828822</v>
      </c>
      <c r="M934" s="3"/>
      <c r="N934" s="5"/>
      <c r="O934" s="3">
        <v>2892786.36</v>
      </c>
      <c r="P934" s="4">
        <v>1.125</v>
      </c>
      <c r="Q934" s="3">
        <v>3254384.66</v>
      </c>
      <c r="R934" s="4">
        <v>1.6E-2</v>
      </c>
      <c r="S934" s="3">
        <v>52070</v>
      </c>
      <c r="T934" s="3"/>
      <c r="U934" s="5"/>
      <c r="V934" s="3">
        <v>8911389</v>
      </c>
      <c r="W934" s="5"/>
      <c r="X934" s="3">
        <v>22346205</v>
      </c>
      <c r="Y934" s="3">
        <v>6931027</v>
      </c>
      <c r="Z934" s="3">
        <v>350909</v>
      </c>
      <c r="AA934" s="3">
        <v>1187103</v>
      </c>
      <c r="AB934" s="3">
        <v>12980184</v>
      </c>
      <c r="AC934" s="3">
        <v>896982</v>
      </c>
      <c r="AD934" s="3">
        <v>13434816</v>
      </c>
      <c r="AE934" s="3">
        <v>0</v>
      </c>
      <c r="AF934" s="3">
        <v>15828822</v>
      </c>
      <c r="AG934" s="3">
        <v>52070</v>
      </c>
      <c r="AH934" s="3">
        <v>13434816</v>
      </c>
      <c r="AI934" s="3">
        <v>8911389</v>
      </c>
      <c r="AJ934" s="3">
        <v>-4603</v>
      </c>
      <c r="AK934" s="3">
        <v>-4603</v>
      </c>
      <c r="AL934" s="3">
        <v>859217</v>
      </c>
      <c r="AM934" s="3">
        <v>-863820</v>
      </c>
      <c r="AN934" s="3">
        <v>-1167862</v>
      </c>
      <c r="AO934" s="3">
        <v>0</v>
      </c>
      <c r="AP934" s="3">
        <v>1167862</v>
      </c>
      <c r="AQ934" s="3">
        <v>0</v>
      </c>
      <c r="AR934" s="3">
        <f>Tabela1[[#This Row],[Potrzeby finansowe 2027
w tym:]]+Tabela1[[#This Row],[Rozliczenie 2025 potrz. fin.]]</f>
        <v>22346205</v>
      </c>
      <c r="AS934" s="3">
        <v>0</v>
      </c>
      <c r="AT934" s="3">
        <v>0</v>
      </c>
      <c r="AU934" s="3"/>
      <c r="AV934" s="3"/>
      <c r="AW934" s="3"/>
      <c r="AX934" s="3"/>
      <c r="AY934" s="3"/>
      <c r="AZ934" s="3"/>
      <c r="BA934" s="3">
        <v>350909</v>
      </c>
      <c r="BB934" s="3">
        <v>0.01</v>
      </c>
      <c r="BC934" s="3">
        <v>0</v>
      </c>
      <c r="BD934" s="3">
        <v>3515.7</v>
      </c>
      <c r="BE934" s="3">
        <v>0</v>
      </c>
      <c r="BF934" s="3">
        <v>0</v>
      </c>
      <c r="BG934" s="3">
        <v>724747</v>
      </c>
      <c r="BH934" s="3">
        <v>6810</v>
      </c>
      <c r="BI934" s="3">
        <v>462356</v>
      </c>
      <c r="BJ934" s="3">
        <v>7104957.5950000007</v>
      </c>
      <c r="BK934" s="3">
        <v>5334411.9300000006</v>
      </c>
      <c r="BL934" s="3">
        <v>115006.85</v>
      </c>
      <c r="BM934" s="3">
        <v>6852168.96</v>
      </c>
      <c r="BN934" s="53">
        <v>0.73306846478833843</v>
      </c>
      <c r="BO934" s="54">
        <v>2.26529E-4</v>
      </c>
      <c r="BP934" s="70">
        <v>5697</v>
      </c>
      <c r="BQ934" s="71"/>
      <c r="BR934" s="70"/>
      <c r="BS934" s="72"/>
      <c r="BT934" s="72"/>
      <c r="BU934" s="70">
        <v>15828822</v>
      </c>
      <c r="BV934" s="70">
        <v>52070</v>
      </c>
      <c r="BW934" s="74">
        <v>13434816</v>
      </c>
      <c r="BX934" s="70">
        <v>29315708</v>
      </c>
    </row>
    <row r="935" spans="1:76" x14ac:dyDescent="0.3">
      <c r="A935" s="73" t="s">
        <v>10</v>
      </c>
      <c r="B935" s="2" t="s">
        <v>72</v>
      </c>
      <c r="C935" s="2" t="s">
        <v>120</v>
      </c>
      <c r="D935" s="2" t="s">
        <v>16</v>
      </c>
      <c r="E935" s="2" t="s">
        <v>15</v>
      </c>
      <c r="F935" s="17" t="str">
        <f>+Tabela1[[#This Row],[WK]]&amp;Tabela1[[#This Row],[PK]]&amp;Tabela1[[#This Row],[GK]]</f>
        <v>121703</v>
      </c>
      <c r="G935" s="2" t="s">
        <v>893</v>
      </c>
      <c r="H935" s="3">
        <v>432541041.56999999</v>
      </c>
      <c r="I935" s="4">
        <v>1.125</v>
      </c>
      <c r="J935" s="3">
        <v>486608671.76999998</v>
      </c>
      <c r="K935" s="4">
        <v>7.0000000000000007E-2</v>
      </c>
      <c r="L935" s="3">
        <v>34062607</v>
      </c>
      <c r="M935" s="3"/>
      <c r="N935" s="5"/>
      <c r="O935" s="3">
        <v>124812827.53</v>
      </c>
      <c r="P935" s="4">
        <v>1.125</v>
      </c>
      <c r="Q935" s="3">
        <v>140414430.97</v>
      </c>
      <c r="R935" s="4">
        <v>1.6E-2</v>
      </c>
      <c r="S935" s="3">
        <v>2246631</v>
      </c>
      <c r="T935" s="3"/>
      <c r="U935" s="5"/>
      <c r="V935" s="3">
        <v>20395796</v>
      </c>
      <c r="W935" s="5"/>
      <c r="X935" s="3">
        <v>49836648</v>
      </c>
      <c r="Y935" s="3">
        <v>9810440</v>
      </c>
      <c r="Z935" s="3">
        <v>3784496</v>
      </c>
      <c r="AA935" s="3">
        <v>2617997</v>
      </c>
      <c r="AB935" s="3">
        <v>33623715</v>
      </c>
      <c r="AC935" s="3">
        <v>0</v>
      </c>
      <c r="AD935" s="3">
        <v>29323615</v>
      </c>
      <c r="AE935" s="3">
        <v>0</v>
      </c>
      <c r="AF935" s="3">
        <v>34062607</v>
      </c>
      <c r="AG935" s="3">
        <v>2246631</v>
      </c>
      <c r="AH935" s="3">
        <v>29323615</v>
      </c>
      <c r="AI935" s="3">
        <v>20395796</v>
      </c>
      <c r="AJ935" s="3">
        <v>2299393</v>
      </c>
      <c r="AK935" s="3">
        <v>2182157</v>
      </c>
      <c r="AL935" s="3">
        <v>1426854</v>
      </c>
      <c r="AM935" s="3">
        <v>755303</v>
      </c>
      <c r="AN935" s="3">
        <v>-117236</v>
      </c>
      <c r="AO935" s="3">
        <v>0</v>
      </c>
      <c r="AP935" s="3">
        <v>0</v>
      </c>
      <c r="AQ935" s="3">
        <v>-117236</v>
      </c>
      <c r="AR935" s="3">
        <f>Tabela1[[#This Row],[Potrzeby finansowe 2027
w tym:]]+Tabela1[[#This Row],[Rozliczenie 2025 potrz. fin.]]</f>
        <v>49719412</v>
      </c>
      <c r="AS935" s="3">
        <v>0</v>
      </c>
      <c r="AT935" s="3">
        <v>0</v>
      </c>
      <c r="AU935" s="3"/>
      <c r="AV935" s="3"/>
      <c r="AW935" s="3"/>
      <c r="AX935" s="3"/>
      <c r="AY935" s="3"/>
      <c r="AZ935" s="3"/>
      <c r="BA935" s="3">
        <v>3784496</v>
      </c>
      <c r="BB935" s="3">
        <v>4367.41</v>
      </c>
      <c r="BC935" s="3">
        <v>0</v>
      </c>
      <c r="BD935" s="3">
        <v>8800.92</v>
      </c>
      <c r="BE935" s="3">
        <v>0.04</v>
      </c>
      <c r="BF935" s="3">
        <v>0</v>
      </c>
      <c r="BG935" s="3">
        <v>1442684</v>
      </c>
      <c r="BH935" s="3">
        <v>13556</v>
      </c>
      <c r="BI935" s="3">
        <v>1175313</v>
      </c>
      <c r="BJ935" s="3">
        <v>18060844.5825</v>
      </c>
      <c r="BK935" s="3">
        <v>11645542.419999998</v>
      </c>
      <c r="BL935" s="3">
        <v>9023567.0500000007</v>
      </c>
      <c r="BM935" s="3">
        <v>7614074.5500000007</v>
      </c>
      <c r="BN935" s="53">
        <v>0.83548678921500064</v>
      </c>
      <c r="BO935" s="54">
        <v>5.5288669999999996E-4</v>
      </c>
      <c r="BP935" s="70">
        <v>13904</v>
      </c>
      <c r="BQ935" s="71"/>
      <c r="BR935" s="70"/>
      <c r="BS935" s="72"/>
      <c r="BT935" s="72"/>
      <c r="BU935" s="70">
        <v>34062607</v>
      </c>
      <c r="BV935" s="70">
        <v>2246631</v>
      </c>
      <c r="BW935" s="74">
        <v>29323615</v>
      </c>
      <c r="BX935" s="70">
        <v>65632853</v>
      </c>
    </row>
    <row r="936" spans="1:76" x14ac:dyDescent="0.3">
      <c r="A936" s="73" t="s">
        <v>10</v>
      </c>
      <c r="B936" s="2" t="s">
        <v>72</v>
      </c>
      <c r="C936" s="2" t="s">
        <v>120</v>
      </c>
      <c r="D936" s="2" t="s">
        <v>18</v>
      </c>
      <c r="E936" s="2" t="s">
        <v>15</v>
      </c>
      <c r="F936" s="17" t="str">
        <f>+Tabela1[[#This Row],[WK]]&amp;Tabela1[[#This Row],[PK]]&amp;Tabela1[[#This Row],[GK]]</f>
        <v>121704</v>
      </c>
      <c r="G936" s="2" t="s">
        <v>894</v>
      </c>
      <c r="H936" s="3">
        <v>317624195.17000002</v>
      </c>
      <c r="I936" s="4">
        <v>1.125</v>
      </c>
      <c r="J936" s="3">
        <v>357327219.56999999</v>
      </c>
      <c r="K936" s="4">
        <v>7.0000000000000007E-2</v>
      </c>
      <c r="L936" s="3">
        <v>25012905</v>
      </c>
      <c r="M936" s="3"/>
      <c r="N936" s="5"/>
      <c r="O936" s="3">
        <v>12005575.809999999</v>
      </c>
      <c r="P936" s="4">
        <v>1.125</v>
      </c>
      <c r="Q936" s="3">
        <v>13506272.789999999</v>
      </c>
      <c r="R936" s="4">
        <v>1.6E-2</v>
      </c>
      <c r="S936" s="3">
        <v>216100</v>
      </c>
      <c r="T936" s="3"/>
      <c r="U936" s="5"/>
      <c r="V936" s="3">
        <v>15262083</v>
      </c>
      <c r="W936" s="5"/>
      <c r="X936" s="3">
        <v>25703419</v>
      </c>
      <c r="Y936" s="3">
        <v>1687304</v>
      </c>
      <c r="Z936" s="3">
        <v>5953802</v>
      </c>
      <c r="AA936" s="3">
        <v>1491716</v>
      </c>
      <c r="AB936" s="3">
        <v>14881245</v>
      </c>
      <c r="AC936" s="3">
        <v>1689352</v>
      </c>
      <c r="AD936" s="3">
        <v>10441335</v>
      </c>
      <c r="AE936" s="3">
        <v>0</v>
      </c>
      <c r="AF936" s="3">
        <v>25012905</v>
      </c>
      <c r="AG936" s="3">
        <v>216100</v>
      </c>
      <c r="AH936" s="3">
        <v>10441335</v>
      </c>
      <c r="AI936" s="3">
        <v>15262083</v>
      </c>
      <c r="AJ936" s="3">
        <v>-629676</v>
      </c>
      <c r="AK936" s="3">
        <v>-629676</v>
      </c>
      <c r="AL936" s="3">
        <v>1567608</v>
      </c>
      <c r="AM936" s="3">
        <v>-2197284</v>
      </c>
      <c r="AN936" s="3">
        <v>-34338</v>
      </c>
      <c r="AO936" s="3">
        <v>0</v>
      </c>
      <c r="AP936" s="3">
        <v>34338</v>
      </c>
      <c r="AQ936" s="3">
        <v>0</v>
      </c>
      <c r="AR936" s="3">
        <f>Tabela1[[#This Row],[Potrzeby finansowe 2027
w tym:]]+Tabela1[[#This Row],[Rozliczenie 2025 potrz. fin.]]</f>
        <v>25703419</v>
      </c>
      <c r="AS936" s="3">
        <v>0</v>
      </c>
      <c r="AT936" s="3">
        <v>0</v>
      </c>
      <c r="AU936" s="3"/>
      <c r="AV936" s="3"/>
      <c r="AW936" s="3"/>
      <c r="AX936" s="3"/>
      <c r="AY936" s="3"/>
      <c r="AZ936" s="3"/>
      <c r="BA936" s="3">
        <v>5953802</v>
      </c>
      <c r="BB936" s="3">
        <v>8118.1</v>
      </c>
      <c r="BC936" s="3">
        <v>0</v>
      </c>
      <c r="BD936" s="3">
        <v>5530.69</v>
      </c>
      <c r="BE936" s="3">
        <v>0.01</v>
      </c>
      <c r="BF936" s="3">
        <v>0</v>
      </c>
      <c r="BG936" s="3">
        <v>967075</v>
      </c>
      <c r="BH936" s="3">
        <v>9087</v>
      </c>
      <c r="BI936" s="3">
        <v>524641</v>
      </c>
      <c r="BJ936" s="3">
        <v>8062077.0574999992</v>
      </c>
      <c r="BK936" s="3">
        <v>5269746.0499999989</v>
      </c>
      <c r="BL936" s="3">
        <v>313271.49</v>
      </c>
      <c r="BM936" s="3">
        <v>10542781.050000001</v>
      </c>
      <c r="BN936" s="53">
        <v>0.95097693591859955</v>
      </c>
      <c r="BO936" s="54">
        <v>3.1909899999999999E-4</v>
      </c>
      <c r="BP936" s="70">
        <v>8025</v>
      </c>
      <c r="BQ936" s="71"/>
      <c r="BR936" s="70"/>
      <c r="BS936" s="72"/>
      <c r="BT936" s="72"/>
      <c r="BU936" s="70">
        <v>25012905</v>
      </c>
      <c r="BV936" s="70">
        <v>216100</v>
      </c>
      <c r="BW936" s="74">
        <v>10441335</v>
      </c>
      <c r="BX936" s="70">
        <v>35670340</v>
      </c>
    </row>
    <row r="937" spans="1:76" x14ac:dyDescent="0.3">
      <c r="A937" s="73" t="s">
        <v>10</v>
      </c>
      <c r="B937" s="2" t="s">
        <v>72</v>
      </c>
      <c r="C937" s="2" t="s">
        <v>120</v>
      </c>
      <c r="D937" s="2" t="s">
        <v>21</v>
      </c>
      <c r="E937" s="2" t="s">
        <v>15</v>
      </c>
      <c r="F937" s="17" t="str">
        <f>+Tabela1[[#This Row],[WK]]&amp;Tabela1[[#This Row],[PK]]&amp;Tabela1[[#This Row],[GK]]</f>
        <v>121705</v>
      </c>
      <c r="G937" s="2" t="s">
        <v>895</v>
      </c>
      <c r="H937" s="3">
        <v>365279937.57999998</v>
      </c>
      <c r="I937" s="4">
        <v>1.125</v>
      </c>
      <c r="J937" s="3">
        <v>410939929.77999997</v>
      </c>
      <c r="K937" s="4">
        <v>7.0000000000000007E-2</v>
      </c>
      <c r="L937" s="3">
        <v>28765795</v>
      </c>
      <c r="M937" s="3"/>
      <c r="N937" s="5"/>
      <c r="O937" s="3">
        <v>32301129.239999998</v>
      </c>
      <c r="P937" s="4">
        <v>1.125</v>
      </c>
      <c r="Q937" s="3">
        <v>36338770.399999999</v>
      </c>
      <c r="R937" s="4">
        <v>1.6E-2</v>
      </c>
      <c r="S937" s="3">
        <v>581420</v>
      </c>
      <c r="T937" s="3"/>
      <c r="U937" s="5"/>
      <c r="V937" s="3">
        <v>17782870</v>
      </c>
      <c r="W937" s="5"/>
      <c r="X937" s="3">
        <v>44850527</v>
      </c>
      <c r="Y937" s="3">
        <v>15348594</v>
      </c>
      <c r="Z937" s="3">
        <v>2869777</v>
      </c>
      <c r="AA937" s="3">
        <v>1944298</v>
      </c>
      <c r="AB937" s="3">
        <v>24687858</v>
      </c>
      <c r="AC937" s="3">
        <v>0</v>
      </c>
      <c r="AD937" s="3">
        <v>27403833</v>
      </c>
      <c r="AE937" s="3">
        <v>0</v>
      </c>
      <c r="AF937" s="3">
        <v>28765795</v>
      </c>
      <c r="AG937" s="3">
        <v>581420</v>
      </c>
      <c r="AH937" s="3">
        <v>27403833</v>
      </c>
      <c r="AI937" s="3">
        <v>17782870</v>
      </c>
      <c r="AJ937" s="3">
        <v>-268177</v>
      </c>
      <c r="AK937" s="3">
        <v>67999</v>
      </c>
      <c r="AL937" s="3">
        <v>1496470</v>
      </c>
      <c r="AM937" s="3">
        <v>-1428471</v>
      </c>
      <c r="AN937" s="3">
        <v>336176</v>
      </c>
      <c r="AO937" s="3">
        <v>0</v>
      </c>
      <c r="AP937" s="3">
        <v>0</v>
      </c>
      <c r="AQ937" s="3">
        <v>336176</v>
      </c>
      <c r="AR937" s="3">
        <f>Tabela1[[#This Row],[Potrzeby finansowe 2027
w tym:]]+Tabela1[[#This Row],[Rozliczenie 2025 potrz. fin.]]</f>
        <v>45186703</v>
      </c>
      <c r="AS937" s="3">
        <v>0</v>
      </c>
      <c r="AT937" s="3">
        <v>0</v>
      </c>
      <c r="AU937" s="3"/>
      <c r="AV937" s="3"/>
      <c r="AW937" s="3"/>
      <c r="AX937" s="3"/>
      <c r="AY937" s="3"/>
      <c r="AZ937" s="3"/>
      <c r="BA937" s="3">
        <v>2869777</v>
      </c>
      <c r="BB937" s="3">
        <v>3600.46</v>
      </c>
      <c r="BC937" s="3">
        <v>0</v>
      </c>
      <c r="BD937" s="3">
        <v>4749.33</v>
      </c>
      <c r="BE937" s="3">
        <v>0</v>
      </c>
      <c r="BF937" s="3">
        <v>0</v>
      </c>
      <c r="BG937" s="3">
        <v>1256549</v>
      </c>
      <c r="BH937" s="3">
        <v>11807</v>
      </c>
      <c r="BI937" s="3">
        <v>687749</v>
      </c>
      <c r="BJ937" s="3">
        <v>10568523.860000001</v>
      </c>
      <c r="BK937" s="3">
        <v>8187735.7000000002</v>
      </c>
      <c r="BL937" s="3">
        <v>2036016.84</v>
      </c>
      <c r="BM937" s="3">
        <v>5451118.96</v>
      </c>
      <c r="BN937" s="53">
        <v>0.70910718782350812</v>
      </c>
      <c r="BO937" s="54">
        <v>4.5373620000000001E-4</v>
      </c>
      <c r="BP937" s="70">
        <v>11411</v>
      </c>
      <c r="BQ937" s="71"/>
      <c r="BR937" s="70"/>
      <c r="BS937" s="72"/>
      <c r="BT937" s="72"/>
      <c r="BU937" s="70">
        <v>28765795</v>
      </c>
      <c r="BV937" s="70">
        <v>581420</v>
      </c>
      <c r="BW937" s="74">
        <v>27403833</v>
      </c>
      <c r="BX937" s="70">
        <v>56751048</v>
      </c>
    </row>
    <row r="938" spans="1:76" x14ac:dyDescent="0.3">
      <c r="A938" s="73" t="s">
        <v>10</v>
      </c>
      <c r="B938" s="2" t="s">
        <v>72</v>
      </c>
      <c r="C938" s="2" t="s">
        <v>126</v>
      </c>
      <c r="D938" s="2" t="s">
        <v>12</v>
      </c>
      <c r="E938" s="2" t="s">
        <v>19</v>
      </c>
      <c r="F938" s="17" t="str">
        <f>+Tabela1[[#This Row],[WK]]&amp;Tabela1[[#This Row],[PK]]&amp;Tabela1[[#This Row],[GK]]</f>
        <v>121801</v>
      </c>
      <c r="G938" s="2" t="s">
        <v>896</v>
      </c>
      <c r="H938" s="3">
        <v>1968683991.4300001</v>
      </c>
      <c r="I938" s="4">
        <v>1.125</v>
      </c>
      <c r="J938" s="3">
        <v>2214769490.3600001</v>
      </c>
      <c r="K938" s="4">
        <v>7.0000000000000007E-2</v>
      </c>
      <c r="L938" s="3">
        <v>155033864</v>
      </c>
      <c r="M938" s="3"/>
      <c r="N938" s="5"/>
      <c r="O938" s="3">
        <v>230399831.79000002</v>
      </c>
      <c r="P938" s="4">
        <v>1.125</v>
      </c>
      <c r="Q938" s="3">
        <v>259199810.75999999</v>
      </c>
      <c r="R938" s="4">
        <v>1.6E-2</v>
      </c>
      <c r="S938" s="3">
        <v>4147197</v>
      </c>
      <c r="T938" s="3"/>
      <c r="U938" s="5"/>
      <c r="V938" s="3">
        <v>89327071</v>
      </c>
      <c r="W938" s="5"/>
      <c r="X938" s="3">
        <v>123330618</v>
      </c>
      <c r="Y938" s="3">
        <v>6807696</v>
      </c>
      <c r="Z938" s="3">
        <v>432783</v>
      </c>
      <c r="AA938" s="3">
        <v>6115309</v>
      </c>
      <c r="AB938" s="3">
        <v>96300188</v>
      </c>
      <c r="AC938" s="3">
        <v>13674642</v>
      </c>
      <c r="AD938" s="3">
        <v>34003546</v>
      </c>
      <c r="AE938" s="3">
        <v>0</v>
      </c>
      <c r="AF938" s="3">
        <v>155033864</v>
      </c>
      <c r="AG938" s="3">
        <v>4147197</v>
      </c>
      <c r="AH938" s="3">
        <v>34003546</v>
      </c>
      <c r="AI938" s="3">
        <v>89327071</v>
      </c>
      <c r="AJ938" s="3">
        <v>8335099</v>
      </c>
      <c r="AK938" s="3">
        <v>8335099</v>
      </c>
      <c r="AL938" s="3">
        <v>3598923</v>
      </c>
      <c r="AM938" s="3">
        <v>4736176</v>
      </c>
      <c r="AN938" s="3">
        <v>974115</v>
      </c>
      <c r="AO938" s="3">
        <v>0</v>
      </c>
      <c r="AP938" s="3">
        <v>-974115</v>
      </c>
      <c r="AQ938" s="3">
        <v>0</v>
      </c>
      <c r="AR938" s="3">
        <f>Tabela1[[#This Row],[Potrzeby finansowe 2027
w tym:]]+Tabela1[[#This Row],[Rozliczenie 2025 potrz. fin.]]</f>
        <v>123330618</v>
      </c>
      <c r="AS938" s="3">
        <v>0</v>
      </c>
      <c r="AT938" s="3">
        <v>0</v>
      </c>
      <c r="AU938" s="3"/>
      <c r="AV938" s="3"/>
      <c r="AW938" s="3"/>
      <c r="AX938" s="3"/>
      <c r="AY938" s="3"/>
      <c r="AZ938" s="3"/>
      <c r="BA938" s="3">
        <v>432783</v>
      </c>
      <c r="BB938" s="3">
        <v>0</v>
      </c>
      <c r="BC938" s="3">
        <v>39.26</v>
      </c>
      <c r="BD938" s="3">
        <v>4205.2</v>
      </c>
      <c r="BE938" s="3">
        <v>0</v>
      </c>
      <c r="BF938" s="3">
        <v>0</v>
      </c>
      <c r="BG938" s="3">
        <v>4413617</v>
      </c>
      <c r="BH938" s="3">
        <v>41472</v>
      </c>
      <c r="BI938" s="3">
        <v>1701692</v>
      </c>
      <c r="BJ938" s="3">
        <v>26149632.580000002</v>
      </c>
      <c r="BK938" s="3">
        <v>18108379.09</v>
      </c>
      <c r="BL938" s="3">
        <v>12846070.560000001</v>
      </c>
      <c r="BM938" s="3">
        <v>6472872.8399999999</v>
      </c>
      <c r="BN938" s="53">
        <v>0.95951241804463605</v>
      </c>
      <c r="BO938" s="54">
        <v>1.5589075E-3</v>
      </c>
      <c r="BP938" s="70">
        <v>39204</v>
      </c>
      <c r="BQ938" s="71"/>
      <c r="BR938" s="70"/>
      <c r="BS938" s="72"/>
      <c r="BT938" s="72"/>
      <c r="BU938" s="70">
        <v>155033864</v>
      </c>
      <c r="BV938" s="70">
        <v>4147197</v>
      </c>
      <c r="BW938" s="74">
        <v>34003546</v>
      </c>
      <c r="BX938" s="70">
        <v>193184607</v>
      </c>
    </row>
    <row r="939" spans="1:76" x14ac:dyDescent="0.3">
      <c r="A939" s="73" t="s">
        <v>10</v>
      </c>
      <c r="B939" s="2" t="s">
        <v>72</v>
      </c>
      <c r="C939" s="2" t="s">
        <v>126</v>
      </c>
      <c r="D939" s="2" t="s">
        <v>11</v>
      </c>
      <c r="E939" s="2" t="s">
        <v>15</v>
      </c>
      <c r="F939" s="17" t="str">
        <f>+Tabela1[[#This Row],[WK]]&amp;Tabela1[[#This Row],[PK]]&amp;Tabela1[[#This Row],[GK]]</f>
        <v>121802</v>
      </c>
      <c r="G939" s="2" t="s">
        <v>570</v>
      </c>
      <c r="H939" s="3">
        <v>524948988.54000002</v>
      </c>
      <c r="I939" s="4">
        <v>1.125</v>
      </c>
      <c r="J939" s="3">
        <v>590567612.11000001</v>
      </c>
      <c r="K939" s="4">
        <v>7.0000000000000007E-2</v>
      </c>
      <c r="L939" s="3">
        <v>41339733</v>
      </c>
      <c r="M939" s="3"/>
      <c r="N939" s="5"/>
      <c r="O939" s="3">
        <v>27887912.419999998</v>
      </c>
      <c r="P939" s="4">
        <v>1.125</v>
      </c>
      <c r="Q939" s="3">
        <v>31373901.469999999</v>
      </c>
      <c r="R939" s="4">
        <v>1.6E-2</v>
      </c>
      <c r="S939" s="3">
        <v>501982</v>
      </c>
      <c r="T939" s="3"/>
      <c r="U939" s="5"/>
      <c r="V939" s="3">
        <v>25299438</v>
      </c>
      <c r="W939" s="5"/>
      <c r="X939" s="3">
        <v>37849580</v>
      </c>
      <c r="Y939" s="3">
        <v>5590094</v>
      </c>
      <c r="Z939" s="3">
        <v>2</v>
      </c>
      <c r="AA939" s="3">
        <v>1841373</v>
      </c>
      <c r="AB939" s="3">
        <v>27323944</v>
      </c>
      <c r="AC939" s="3">
        <v>3094167</v>
      </c>
      <c r="AD939" s="3">
        <v>12550141</v>
      </c>
      <c r="AE939" s="3">
        <v>0</v>
      </c>
      <c r="AF939" s="3">
        <v>41339733</v>
      </c>
      <c r="AG939" s="3">
        <v>501982</v>
      </c>
      <c r="AH939" s="3">
        <v>12550141</v>
      </c>
      <c r="AI939" s="3">
        <v>25299438</v>
      </c>
      <c r="AJ939" s="3">
        <v>1155141</v>
      </c>
      <c r="AK939" s="3">
        <v>1155141</v>
      </c>
      <c r="AL939" s="3">
        <v>1868991</v>
      </c>
      <c r="AM939" s="3">
        <v>-713850</v>
      </c>
      <c r="AN939" s="3">
        <v>328260</v>
      </c>
      <c r="AO939" s="3">
        <v>0</v>
      </c>
      <c r="AP939" s="3">
        <v>-328260</v>
      </c>
      <c r="AQ939" s="3">
        <v>0</v>
      </c>
      <c r="AR939" s="3">
        <f>Tabela1[[#This Row],[Potrzeby finansowe 2027
w tym:]]+Tabela1[[#This Row],[Rozliczenie 2025 potrz. fin.]]</f>
        <v>37849580</v>
      </c>
      <c r="AS939" s="3">
        <v>0</v>
      </c>
      <c r="AT939" s="3">
        <v>0</v>
      </c>
      <c r="AU939" s="3"/>
      <c r="AV939" s="3"/>
      <c r="AW939" s="3"/>
      <c r="AX939" s="3"/>
      <c r="AY939" s="3"/>
      <c r="AZ939" s="3"/>
      <c r="BA939" s="3">
        <v>2</v>
      </c>
      <c r="BB939" s="3">
        <v>0</v>
      </c>
      <c r="BC939" s="3">
        <v>0</v>
      </c>
      <c r="BD939" s="3">
        <v>0.02</v>
      </c>
      <c r="BE939" s="3">
        <v>0</v>
      </c>
      <c r="BF939" s="3">
        <v>0</v>
      </c>
      <c r="BG939" s="3">
        <v>1157149</v>
      </c>
      <c r="BH939" s="3">
        <v>10873</v>
      </c>
      <c r="BI939" s="3">
        <v>684224</v>
      </c>
      <c r="BJ939" s="3">
        <v>10514366.782499999</v>
      </c>
      <c r="BK939" s="3">
        <v>5764886.7699999996</v>
      </c>
      <c r="BL939" s="3">
        <v>4127750.19</v>
      </c>
      <c r="BM939" s="3">
        <v>10742419.67</v>
      </c>
      <c r="BN939" s="53">
        <v>0.87731736660977599</v>
      </c>
      <c r="BO939" s="54">
        <v>4.2242119999999999E-4</v>
      </c>
      <c r="BP939" s="70">
        <v>10624</v>
      </c>
      <c r="BQ939" s="71"/>
      <c r="BR939" s="70"/>
      <c r="BS939" s="72"/>
      <c r="BT939" s="72"/>
      <c r="BU939" s="70">
        <v>41339733</v>
      </c>
      <c r="BV939" s="70">
        <v>501982</v>
      </c>
      <c r="BW939" s="74">
        <v>12550141</v>
      </c>
      <c r="BX939" s="70">
        <v>54391856</v>
      </c>
    </row>
    <row r="940" spans="1:76" x14ac:dyDescent="0.3">
      <c r="A940" s="73" t="s">
        <v>10</v>
      </c>
      <c r="B940" s="2" t="s">
        <v>72</v>
      </c>
      <c r="C940" s="2" t="s">
        <v>126</v>
      </c>
      <c r="D940" s="2" t="s">
        <v>16</v>
      </c>
      <c r="E940" s="2" t="s">
        <v>19</v>
      </c>
      <c r="F940" s="17" t="str">
        <f>+Tabela1[[#This Row],[WK]]&amp;Tabela1[[#This Row],[PK]]&amp;Tabela1[[#This Row],[GK]]</f>
        <v>121803</v>
      </c>
      <c r="G940" s="2" t="s">
        <v>897</v>
      </c>
      <c r="H940" s="3">
        <v>857990352.70000005</v>
      </c>
      <c r="I940" s="4">
        <v>1.125</v>
      </c>
      <c r="J940" s="3">
        <v>965239146.78999996</v>
      </c>
      <c r="K940" s="4">
        <v>7.0000000000000007E-2</v>
      </c>
      <c r="L940" s="3">
        <v>67566740</v>
      </c>
      <c r="M940" s="3"/>
      <c r="N940" s="5"/>
      <c r="O940" s="3">
        <v>136146136.31</v>
      </c>
      <c r="P940" s="4">
        <v>1.125</v>
      </c>
      <c r="Q940" s="3">
        <v>153164403.34999999</v>
      </c>
      <c r="R940" s="4">
        <v>1.6E-2</v>
      </c>
      <c r="S940" s="3">
        <v>2450630</v>
      </c>
      <c r="T940" s="3"/>
      <c r="U940" s="5"/>
      <c r="V940" s="3">
        <v>36359931</v>
      </c>
      <c r="W940" s="5"/>
      <c r="X940" s="3">
        <v>72550352</v>
      </c>
      <c r="Y940" s="3">
        <v>12548243</v>
      </c>
      <c r="Z940" s="3">
        <v>9452</v>
      </c>
      <c r="AA940" s="3">
        <v>3268069</v>
      </c>
      <c r="AB940" s="3">
        <v>56724588</v>
      </c>
      <c r="AC940" s="3">
        <v>0</v>
      </c>
      <c r="AD940" s="3">
        <v>37455429</v>
      </c>
      <c r="AE940" s="3">
        <v>0</v>
      </c>
      <c r="AF940" s="3">
        <v>67566740</v>
      </c>
      <c r="AG940" s="3">
        <v>2450630</v>
      </c>
      <c r="AH940" s="3">
        <v>37455429</v>
      </c>
      <c r="AI940" s="3">
        <v>36359931</v>
      </c>
      <c r="AJ940" s="3">
        <v>3856697</v>
      </c>
      <c r="AK940" s="3">
        <v>5121705</v>
      </c>
      <c r="AL940" s="3">
        <v>2504676</v>
      </c>
      <c r="AM940" s="3">
        <v>2617029</v>
      </c>
      <c r="AN940" s="3">
        <v>1265008</v>
      </c>
      <c r="AO940" s="3">
        <v>0</v>
      </c>
      <c r="AP940" s="3">
        <v>0</v>
      </c>
      <c r="AQ940" s="3">
        <v>1265008</v>
      </c>
      <c r="AR940" s="3">
        <f>Tabela1[[#This Row],[Potrzeby finansowe 2027
w tym:]]+Tabela1[[#This Row],[Rozliczenie 2025 potrz. fin.]]</f>
        <v>73815360</v>
      </c>
      <c r="AS940" s="3">
        <v>0</v>
      </c>
      <c r="AT940" s="3">
        <v>0</v>
      </c>
      <c r="AU940" s="3"/>
      <c r="AV940" s="3"/>
      <c r="AW940" s="3"/>
      <c r="AX940" s="3"/>
      <c r="AY940" s="3"/>
      <c r="AZ940" s="3"/>
      <c r="BA940" s="3">
        <v>9452</v>
      </c>
      <c r="BB940" s="3">
        <v>0</v>
      </c>
      <c r="BC940" s="3">
        <v>0</v>
      </c>
      <c r="BD940" s="3">
        <v>0</v>
      </c>
      <c r="BE940" s="3">
        <v>189.39</v>
      </c>
      <c r="BF940" s="3">
        <v>0</v>
      </c>
      <c r="BG940" s="3">
        <v>2102087</v>
      </c>
      <c r="BH940" s="3">
        <v>19752</v>
      </c>
      <c r="BI940" s="3">
        <v>1165982</v>
      </c>
      <c r="BJ940" s="3">
        <v>17917465.2075</v>
      </c>
      <c r="BK940" s="3">
        <v>11695485.629999999</v>
      </c>
      <c r="BL940" s="3">
        <v>3762574.96</v>
      </c>
      <c r="BM940" s="3">
        <v>17362768.390000001</v>
      </c>
      <c r="BN940" s="53">
        <v>0.8511606651557968</v>
      </c>
      <c r="BO940" s="54">
        <v>7.8164279999999998E-4</v>
      </c>
      <c r="BP940" s="70">
        <v>19657</v>
      </c>
      <c r="BQ940" s="71"/>
      <c r="BR940" s="70"/>
      <c r="BS940" s="72"/>
      <c r="BT940" s="72"/>
      <c r="BU940" s="70">
        <v>67566740</v>
      </c>
      <c r="BV940" s="70">
        <v>2450630</v>
      </c>
      <c r="BW940" s="74">
        <v>37455429</v>
      </c>
      <c r="BX940" s="70">
        <v>107472799</v>
      </c>
    </row>
    <row r="941" spans="1:76" x14ac:dyDescent="0.3">
      <c r="A941" s="73" t="s">
        <v>10</v>
      </c>
      <c r="B941" s="2" t="s">
        <v>72</v>
      </c>
      <c r="C941" s="2" t="s">
        <v>126</v>
      </c>
      <c r="D941" s="2" t="s">
        <v>18</v>
      </c>
      <c r="E941" s="2" t="s">
        <v>15</v>
      </c>
      <c r="F941" s="17" t="str">
        <f>+Tabela1[[#This Row],[WK]]&amp;Tabela1[[#This Row],[PK]]&amp;Tabela1[[#This Row],[GK]]</f>
        <v>121804</v>
      </c>
      <c r="G941" s="2" t="s">
        <v>898</v>
      </c>
      <c r="H941" s="3">
        <v>253648279.86000001</v>
      </c>
      <c r="I941" s="4">
        <v>1.125</v>
      </c>
      <c r="J941" s="3">
        <v>285354314.83999997</v>
      </c>
      <c r="K941" s="4">
        <v>7.0000000000000007E-2</v>
      </c>
      <c r="L941" s="3">
        <v>19974802</v>
      </c>
      <c r="M941" s="3"/>
      <c r="N941" s="5"/>
      <c r="O941" s="3">
        <v>3024416.4999999995</v>
      </c>
      <c r="P941" s="4">
        <v>1.125</v>
      </c>
      <c r="Q941" s="3">
        <v>3402468.56</v>
      </c>
      <c r="R941" s="4">
        <v>1.6E-2</v>
      </c>
      <c r="S941" s="3">
        <v>54439</v>
      </c>
      <c r="T941" s="3"/>
      <c r="U941" s="5"/>
      <c r="V941" s="3">
        <v>12908623</v>
      </c>
      <c r="W941" s="5"/>
      <c r="X941" s="3">
        <v>23628481</v>
      </c>
      <c r="Y941" s="3">
        <v>3519921</v>
      </c>
      <c r="Z941" s="3">
        <v>806</v>
      </c>
      <c r="AA941" s="3">
        <v>1037864</v>
      </c>
      <c r="AB941" s="3">
        <v>14966333</v>
      </c>
      <c r="AC941" s="3">
        <v>4103557</v>
      </c>
      <c r="AD941" s="3">
        <v>10719858</v>
      </c>
      <c r="AE941" s="3">
        <v>0</v>
      </c>
      <c r="AF941" s="3">
        <v>19974802</v>
      </c>
      <c r="AG941" s="3">
        <v>54439</v>
      </c>
      <c r="AH941" s="3">
        <v>10719858</v>
      </c>
      <c r="AI941" s="3">
        <v>12908623</v>
      </c>
      <c r="AJ941" s="3">
        <v>-524334</v>
      </c>
      <c r="AK941" s="3">
        <v>-524334</v>
      </c>
      <c r="AL941" s="3">
        <v>1337761</v>
      </c>
      <c r="AM941" s="3">
        <v>-1862095</v>
      </c>
      <c r="AN941" s="3">
        <v>-787863</v>
      </c>
      <c r="AO941" s="3">
        <v>0</v>
      </c>
      <c r="AP941" s="3">
        <v>787863</v>
      </c>
      <c r="AQ941" s="3">
        <v>0</v>
      </c>
      <c r="AR941" s="3">
        <f>Tabela1[[#This Row],[Potrzeby finansowe 2027
w tym:]]+Tabela1[[#This Row],[Rozliczenie 2025 potrz. fin.]]</f>
        <v>23628481</v>
      </c>
      <c r="AS941" s="3">
        <v>0</v>
      </c>
      <c r="AT941" s="3">
        <v>0</v>
      </c>
      <c r="AU941" s="3"/>
      <c r="AV941" s="3"/>
      <c r="AW941" s="3"/>
      <c r="AX941" s="3"/>
      <c r="AY941" s="3"/>
      <c r="AZ941" s="3"/>
      <c r="BA941" s="3">
        <v>806</v>
      </c>
      <c r="BB941" s="3">
        <v>0</v>
      </c>
      <c r="BC941" s="3">
        <v>0</v>
      </c>
      <c r="BD941" s="3">
        <v>0</v>
      </c>
      <c r="BE941" s="3">
        <v>16.16</v>
      </c>
      <c r="BF941" s="3">
        <v>0</v>
      </c>
      <c r="BG941" s="3">
        <v>663128</v>
      </c>
      <c r="BH941" s="3">
        <v>6231</v>
      </c>
      <c r="BI941" s="3">
        <v>374736</v>
      </c>
      <c r="BJ941" s="3">
        <v>5758513.8875000002</v>
      </c>
      <c r="BK941" s="3">
        <v>3460175.83</v>
      </c>
      <c r="BL941" s="3">
        <v>348674.25</v>
      </c>
      <c r="BM941" s="3">
        <v>8496003.7300000004</v>
      </c>
      <c r="BN941" s="53">
        <v>0.85064585023735573</v>
      </c>
      <c r="BO941" s="54">
        <v>2.185043E-4</v>
      </c>
      <c r="BP941" s="70">
        <v>5495</v>
      </c>
      <c r="BQ941" s="71"/>
      <c r="BR941" s="70"/>
      <c r="BS941" s="72"/>
      <c r="BT941" s="72"/>
      <c r="BU941" s="70">
        <v>19974802</v>
      </c>
      <c r="BV941" s="70">
        <v>54439</v>
      </c>
      <c r="BW941" s="74">
        <v>10719858</v>
      </c>
      <c r="BX941" s="70">
        <v>30749099</v>
      </c>
    </row>
    <row r="942" spans="1:76" x14ac:dyDescent="0.3">
      <c r="A942" s="73" t="s">
        <v>10</v>
      </c>
      <c r="B942" s="2" t="s">
        <v>72</v>
      </c>
      <c r="C942" s="2" t="s">
        <v>126</v>
      </c>
      <c r="D942" s="2" t="s">
        <v>21</v>
      </c>
      <c r="E942" s="2" t="s">
        <v>15</v>
      </c>
      <c r="F942" s="17" t="str">
        <f>+Tabela1[[#This Row],[WK]]&amp;Tabela1[[#This Row],[PK]]&amp;Tabela1[[#This Row],[GK]]</f>
        <v>121805</v>
      </c>
      <c r="G942" s="2" t="s">
        <v>899</v>
      </c>
      <c r="H942" s="3">
        <v>183273840.00999999</v>
      </c>
      <c r="I942" s="4">
        <v>1.125</v>
      </c>
      <c r="J942" s="3">
        <v>206183070.00999999</v>
      </c>
      <c r="K942" s="4">
        <v>7.0000000000000007E-2</v>
      </c>
      <c r="L942" s="3">
        <v>14432815</v>
      </c>
      <c r="M942" s="3"/>
      <c r="N942" s="5"/>
      <c r="O942" s="3">
        <v>1894400.7999999998</v>
      </c>
      <c r="P942" s="4">
        <v>1.125</v>
      </c>
      <c r="Q942" s="3">
        <v>2131200.9</v>
      </c>
      <c r="R942" s="4">
        <v>1.6E-2</v>
      </c>
      <c r="S942" s="3">
        <v>34099</v>
      </c>
      <c r="T942" s="3"/>
      <c r="U942" s="5"/>
      <c r="V942" s="3">
        <v>9369047</v>
      </c>
      <c r="W942" s="5"/>
      <c r="X942" s="3">
        <v>13040464</v>
      </c>
      <c r="Y942" s="3">
        <v>1262306</v>
      </c>
      <c r="Z942" s="3">
        <v>102129</v>
      </c>
      <c r="AA942" s="3">
        <v>843336</v>
      </c>
      <c r="AB942" s="3">
        <v>9824387</v>
      </c>
      <c r="AC942" s="3">
        <v>1008306</v>
      </c>
      <c r="AD942" s="3">
        <v>3671417</v>
      </c>
      <c r="AE942" s="3">
        <v>0</v>
      </c>
      <c r="AF942" s="3">
        <v>14432815</v>
      </c>
      <c r="AG942" s="3">
        <v>34099</v>
      </c>
      <c r="AH942" s="3">
        <v>3671417</v>
      </c>
      <c r="AI942" s="3">
        <v>9369047</v>
      </c>
      <c r="AJ942" s="3">
        <v>-798610</v>
      </c>
      <c r="AK942" s="3">
        <v>-798610</v>
      </c>
      <c r="AL942" s="3">
        <v>634869</v>
      </c>
      <c r="AM942" s="3">
        <v>-1433479</v>
      </c>
      <c r="AN942" s="3">
        <v>-576727</v>
      </c>
      <c r="AO942" s="3">
        <v>0</v>
      </c>
      <c r="AP942" s="3">
        <v>576727</v>
      </c>
      <c r="AQ942" s="3">
        <v>0</v>
      </c>
      <c r="AR942" s="3">
        <f>Tabela1[[#This Row],[Potrzeby finansowe 2027
w tym:]]+Tabela1[[#This Row],[Rozliczenie 2025 potrz. fin.]]</f>
        <v>13040464</v>
      </c>
      <c r="AS942" s="3">
        <v>0</v>
      </c>
      <c r="AT942" s="3">
        <v>0</v>
      </c>
      <c r="AU942" s="3"/>
      <c r="AV942" s="3"/>
      <c r="AW942" s="3"/>
      <c r="AX942" s="3"/>
      <c r="AY942" s="3"/>
      <c r="AZ942" s="3"/>
      <c r="BA942" s="3">
        <v>102129</v>
      </c>
      <c r="BB942" s="3">
        <v>0</v>
      </c>
      <c r="BC942" s="3">
        <v>0</v>
      </c>
      <c r="BD942" s="3">
        <v>1023.23</v>
      </c>
      <c r="BE942" s="3">
        <v>0</v>
      </c>
      <c r="BF942" s="3">
        <v>0</v>
      </c>
      <c r="BG942" s="3">
        <v>442937</v>
      </c>
      <c r="BH942" s="3">
        <v>4162</v>
      </c>
      <c r="BI942" s="3">
        <v>400399</v>
      </c>
      <c r="BJ942" s="3">
        <v>6152859.7725000009</v>
      </c>
      <c r="BK942" s="3">
        <v>2905327.2700000014</v>
      </c>
      <c r="BL942" s="3">
        <v>1447730.53</v>
      </c>
      <c r="BM942" s="3">
        <v>10094668.949999999</v>
      </c>
      <c r="BN942" s="53">
        <v>0.92835492385029339</v>
      </c>
      <c r="BO942" s="54">
        <v>1.6335039999999999E-4</v>
      </c>
      <c r="BP942" s="70">
        <v>4108</v>
      </c>
      <c r="BQ942" s="71"/>
      <c r="BR942" s="70"/>
      <c r="BS942" s="72"/>
      <c r="BT942" s="72"/>
      <c r="BU942" s="70">
        <v>14432815</v>
      </c>
      <c r="BV942" s="70">
        <v>34099</v>
      </c>
      <c r="BW942" s="74">
        <v>3671417</v>
      </c>
      <c r="BX942" s="70">
        <v>18138331</v>
      </c>
    </row>
    <row r="943" spans="1:76" x14ac:dyDescent="0.3">
      <c r="A943" s="73" t="s">
        <v>10</v>
      </c>
      <c r="B943" s="2" t="s">
        <v>72</v>
      </c>
      <c r="C943" s="2" t="s">
        <v>126</v>
      </c>
      <c r="D943" s="2" t="s">
        <v>23</v>
      </c>
      <c r="E943" s="2" t="s">
        <v>15</v>
      </c>
      <c r="F943" s="17" t="str">
        <f>+Tabela1[[#This Row],[WK]]&amp;Tabela1[[#This Row],[PK]]&amp;Tabela1[[#This Row],[GK]]</f>
        <v>121806</v>
      </c>
      <c r="G943" s="2" t="s">
        <v>847</v>
      </c>
      <c r="H943" s="3">
        <v>497475351.81999999</v>
      </c>
      <c r="I943" s="4">
        <v>1.125</v>
      </c>
      <c r="J943" s="3">
        <v>559659770.79999995</v>
      </c>
      <c r="K943" s="4">
        <v>7.0000000000000007E-2</v>
      </c>
      <c r="L943" s="3">
        <v>39176184</v>
      </c>
      <c r="M943" s="3"/>
      <c r="N943" s="5"/>
      <c r="O943" s="3">
        <v>26663857.439999998</v>
      </c>
      <c r="P943" s="4">
        <v>1.125</v>
      </c>
      <c r="Q943" s="3">
        <v>29996839.620000001</v>
      </c>
      <c r="R943" s="4">
        <v>1.6E-2</v>
      </c>
      <c r="S943" s="3">
        <v>479949</v>
      </c>
      <c r="T943" s="3"/>
      <c r="U943" s="5"/>
      <c r="V943" s="3">
        <v>23716928</v>
      </c>
      <c r="W943" s="5"/>
      <c r="X943" s="3">
        <v>33530314</v>
      </c>
      <c r="Y943" s="3">
        <v>2279757</v>
      </c>
      <c r="Z943" s="3">
        <v>33193</v>
      </c>
      <c r="AA943" s="3">
        <v>1696303</v>
      </c>
      <c r="AB943" s="3">
        <v>23831045</v>
      </c>
      <c r="AC943" s="3">
        <v>5690016</v>
      </c>
      <c r="AD943" s="3">
        <v>9813387</v>
      </c>
      <c r="AE943" s="3">
        <v>0</v>
      </c>
      <c r="AF943" s="3">
        <v>39176184</v>
      </c>
      <c r="AG943" s="3">
        <v>479949</v>
      </c>
      <c r="AH943" s="3">
        <v>9813387</v>
      </c>
      <c r="AI943" s="3">
        <v>23716928</v>
      </c>
      <c r="AJ943" s="3">
        <v>2255959</v>
      </c>
      <c r="AK943" s="3">
        <v>2255959</v>
      </c>
      <c r="AL943" s="3">
        <v>1131286</v>
      </c>
      <c r="AM943" s="3">
        <v>1124673</v>
      </c>
      <c r="AN943" s="3">
        <v>-116850</v>
      </c>
      <c r="AO943" s="3">
        <v>0</v>
      </c>
      <c r="AP943" s="3">
        <v>116850</v>
      </c>
      <c r="AQ943" s="3">
        <v>0</v>
      </c>
      <c r="AR943" s="3">
        <f>Tabela1[[#This Row],[Potrzeby finansowe 2027
w tym:]]+Tabela1[[#This Row],[Rozliczenie 2025 potrz. fin.]]</f>
        <v>33530314</v>
      </c>
      <c r="AS943" s="3">
        <v>0</v>
      </c>
      <c r="AT943" s="3">
        <v>0</v>
      </c>
      <c r="AU943" s="3"/>
      <c r="AV943" s="3"/>
      <c r="AW943" s="3"/>
      <c r="AX943" s="3"/>
      <c r="AY943" s="3"/>
      <c r="AZ943" s="3"/>
      <c r="BA943" s="3">
        <v>33193</v>
      </c>
      <c r="BB943" s="3">
        <v>0</v>
      </c>
      <c r="BC943" s="3">
        <v>0</v>
      </c>
      <c r="BD943" s="3">
        <v>0</v>
      </c>
      <c r="BE943" s="3">
        <v>665.12</v>
      </c>
      <c r="BF943" s="3">
        <v>0</v>
      </c>
      <c r="BG943" s="3">
        <v>1066049</v>
      </c>
      <c r="BH943" s="3">
        <v>10017</v>
      </c>
      <c r="BI943" s="3">
        <v>630254</v>
      </c>
      <c r="BJ943" s="3">
        <v>9685010.8624999989</v>
      </c>
      <c r="BK943" s="3">
        <v>6802566.8699999992</v>
      </c>
      <c r="BL943" s="3">
        <v>939649.07</v>
      </c>
      <c r="BM943" s="3">
        <v>9650477.8300000001</v>
      </c>
      <c r="BN943" s="53">
        <v>0.94329574811374428</v>
      </c>
      <c r="BO943" s="54">
        <v>3.7275310000000001E-4</v>
      </c>
      <c r="BP943" s="70">
        <v>9374</v>
      </c>
      <c r="BQ943" s="71"/>
      <c r="BR943" s="70"/>
      <c r="BS943" s="72"/>
      <c r="BT943" s="72"/>
      <c r="BU943" s="70">
        <v>39176184</v>
      </c>
      <c r="BV943" s="70">
        <v>479949</v>
      </c>
      <c r="BW943" s="74">
        <v>9813387</v>
      </c>
      <c r="BX943" s="70">
        <v>49469520</v>
      </c>
    </row>
    <row r="944" spans="1:76" x14ac:dyDescent="0.3">
      <c r="A944" s="73" t="s">
        <v>10</v>
      </c>
      <c r="B944" s="2" t="s">
        <v>72</v>
      </c>
      <c r="C944" s="2" t="s">
        <v>126</v>
      </c>
      <c r="D944" s="2" t="s">
        <v>30</v>
      </c>
      <c r="E944" s="2" t="s">
        <v>15</v>
      </c>
      <c r="F944" s="17" t="str">
        <f>+Tabela1[[#This Row],[WK]]&amp;Tabela1[[#This Row],[PK]]&amp;Tabela1[[#This Row],[GK]]</f>
        <v>121807</v>
      </c>
      <c r="G944" s="2" t="s">
        <v>900</v>
      </c>
      <c r="H944" s="3">
        <v>280945156.32999998</v>
      </c>
      <c r="I944" s="4">
        <v>1.125</v>
      </c>
      <c r="J944" s="3">
        <v>316063300.87</v>
      </c>
      <c r="K944" s="4">
        <v>7.0000000000000007E-2</v>
      </c>
      <c r="L944" s="3">
        <v>22124431</v>
      </c>
      <c r="M944" s="3"/>
      <c r="N944" s="5"/>
      <c r="O944" s="3">
        <v>4490583.75</v>
      </c>
      <c r="P944" s="4">
        <v>1.125</v>
      </c>
      <c r="Q944" s="3">
        <v>5051906.72</v>
      </c>
      <c r="R944" s="4">
        <v>1.6E-2</v>
      </c>
      <c r="S944" s="3">
        <v>80831</v>
      </c>
      <c r="T944" s="3"/>
      <c r="U944" s="5"/>
      <c r="V944" s="3">
        <v>14036125</v>
      </c>
      <c r="W944" s="5"/>
      <c r="X944" s="3">
        <v>28527403</v>
      </c>
      <c r="Y944" s="3">
        <v>4587765</v>
      </c>
      <c r="Z944" s="3">
        <v>0</v>
      </c>
      <c r="AA944" s="3">
        <v>1403892</v>
      </c>
      <c r="AB944" s="3">
        <v>18381282</v>
      </c>
      <c r="AC944" s="3">
        <v>4154464</v>
      </c>
      <c r="AD944" s="3">
        <v>14491278</v>
      </c>
      <c r="AE944" s="3">
        <v>0</v>
      </c>
      <c r="AF944" s="3">
        <v>22124431</v>
      </c>
      <c r="AG944" s="3">
        <v>80831</v>
      </c>
      <c r="AH944" s="3">
        <v>14491278</v>
      </c>
      <c r="AI944" s="3">
        <v>14036125</v>
      </c>
      <c r="AJ944" s="3">
        <v>1490933</v>
      </c>
      <c r="AK944" s="3">
        <v>1490933</v>
      </c>
      <c r="AL944" s="3">
        <v>1008529</v>
      </c>
      <c r="AM944" s="3">
        <v>482404</v>
      </c>
      <c r="AN944" s="3">
        <v>-894788</v>
      </c>
      <c r="AO944" s="3">
        <v>0</v>
      </c>
      <c r="AP944" s="3">
        <v>894788</v>
      </c>
      <c r="AQ944" s="3">
        <v>0</v>
      </c>
      <c r="AR944" s="3">
        <f>Tabela1[[#This Row],[Potrzeby finansowe 2027
w tym:]]+Tabela1[[#This Row],[Rozliczenie 2025 potrz. fin.]]</f>
        <v>28527403</v>
      </c>
      <c r="AS944" s="3">
        <v>0</v>
      </c>
      <c r="AT944" s="3">
        <v>0</v>
      </c>
      <c r="AU944" s="3"/>
      <c r="AV944" s="3"/>
      <c r="AW944" s="3"/>
      <c r="AX944" s="3"/>
      <c r="AY944" s="3"/>
      <c r="AZ944" s="3"/>
      <c r="BA944" s="3">
        <v>0</v>
      </c>
      <c r="BB944" s="3">
        <v>0</v>
      </c>
      <c r="BC944" s="3">
        <v>0</v>
      </c>
      <c r="BD944" s="3">
        <v>0</v>
      </c>
      <c r="BE944" s="3">
        <v>0</v>
      </c>
      <c r="BF944" s="3">
        <v>0</v>
      </c>
      <c r="BG944" s="3">
        <v>717510</v>
      </c>
      <c r="BH944" s="3">
        <v>6742</v>
      </c>
      <c r="BI944" s="3">
        <v>686382</v>
      </c>
      <c r="BJ944" s="3">
        <v>10547514.322500002</v>
      </c>
      <c r="BK944" s="3">
        <v>6388163.0500000007</v>
      </c>
      <c r="BL944" s="3">
        <v>3487570.65</v>
      </c>
      <c r="BM944" s="3">
        <v>9662263.7899999991</v>
      </c>
      <c r="BN944" s="53">
        <v>0.82461412197009976</v>
      </c>
      <c r="BO944" s="54">
        <v>2.425432E-4</v>
      </c>
      <c r="BP944" s="70">
        <v>6099</v>
      </c>
      <c r="BQ944" s="71"/>
      <c r="BR944" s="70"/>
      <c r="BS944" s="72"/>
      <c r="BT944" s="72"/>
      <c r="BU944" s="70">
        <v>22124431</v>
      </c>
      <c r="BV944" s="70">
        <v>80831</v>
      </c>
      <c r="BW944" s="74">
        <v>14491278</v>
      </c>
      <c r="BX944" s="70">
        <v>36696540</v>
      </c>
    </row>
    <row r="945" spans="1:76" x14ac:dyDescent="0.3">
      <c r="A945" s="73" t="s">
        <v>10</v>
      </c>
      <c r="B945" s="2" t="s">
        <v>72</v>
      </c>
      <c r="C945" s="2" t="s">
        <v>126</v>
      </c>
      <c r="D945" s="2" t="s">
        <v>54</v>
      </c>
      <c r="E945" s="2" t="s">
        <v>15</v>
      </c>
      <c r="F945" s="17" t="str">
        <f>+Tabela1[[#This Row],[WK]]&amp;Tabela1[[#This Row],[PK]]&amp;Tabela1[[#This Row],[GK]]</f>
        <v>121808</v>
      </c>
      <c r="G945" s="2" t="s">
        <v>901</v>
      </c>
      <c r="H945" s="3">
        <v>380736873.00999999</v>
      </c>
      <c r="I945" s="4">
        <v>1.125</v>
      </c>
      <c r="J945" s="3">
        <v>428328982.13999999</v>
      </c>
      <c r="K945" s="4">
        <v>7.0000000000000007E-2</v>
      </c>
      <c r="L945" s="3">
        <v>29983029</v>
      </c>
      <c r="M945" s="3"/>
      <c r="N945" s="5"/>
      <c r="O945" s="3">
        <v>7068859.9399999995</v>
      </c>
      <c r="P945" s="4">
        <v>1.125</v>
      </c>
      <c r="Q945" s="3">
        <v>7952467.4299999997</v>
      </c>
      <c r="R945" s="4">
        <v>1.6E-2</v>
      </c>
      <c r="S945" s="3">
        <v>127239</v>
      </c>
      <c r="T945" s="3"/>
      <c r="U945" s="5"/>
      <c r="V945" s="3">
        <v>17862728</v>
      </c>
      <c r="W945" s="5"/>
      <c r="X945" s="3">
        <v>31633964</v>
      </c>
      <c r="Y945" s="3">
        <v>3391724</v>
      </c>
      <c r="Z945" s="3">
        <v>37299</v>
      </c>
      <c r="AA945" s="3">
        <v>1361956</v>
      </c>
      <c r="AB945" s="3">
        <v>22813768</v>
      </c>
      <c r="AC945" s="3">
        <v>4029217</v>
      </c>
      <c r="AD945" s="3">
        <v>13771236</v>
      </c>
      <c r="AE945" s="3">
        <v>0</v>
      </c>
      <c r="AF945" s="3">
        <v>29983029</v>
      </c>
      <c r="AG945" s="3">
        <v>127239</v>
      </c>
      <c r="AH945" s="3">
        <v>13771236</v>
      </c>
      <c r="AI945" s="3">
        <v>17862728</v>
      </c>
      <c r="AJ945" s="3">
        <v>2771169</v>
      </c>
      <c r="AK945" s="3">
        <v>2771169</v>
      </c>
      <c r="AL945" s="3">
        <v>1309081</v>
      </c>
      <c r="AM945" s="3">
        <v>1462088</v>
      </c>
      <c r="AN945" s="3">
        <v>756051</v>
      </c>
      <c r="AO945" s="3">
        <v>0</v>
      </c>
      <c r="AP945" s="3">
        <v>-756051</v>
      </c>
      <c r="AQ945" s="3">
        <v>0</v>
      </c>
      <c r="AR945" s="3">
        <f>Tabela1[[#This Row],[Potrzeby finansowe 2027
w tym:]]+Tabela1[[#This Row],[Rozliczenie 2025 potrz. fin.]]</f>
        <v>31633964</v>
      </c>
      <c r="AS945" s="3">
        <v>0</v>
      </c>
      <c r="AT945" s="3">
        <v>0</v>
      </c>
      <c r="AU945" s="3"/>
      <c r="AV945" s="3"/>
      <c r="AW945" s="3"/>
      <c r="AX945" s="3"/>
      <c r="AY945" s="3"/>
      <c r="AZ945" s="3"/>
      <c r="BA945" s="3">
        <v>37299</v>
      </c>
      <c r="BB945" s="3">
        <v>0</v>
      </c>
      <c r="BC945" s="3">
        <v>0</v>
      </c>
      <c r="BD945" s="3">
        <v>0</v>
      </c>
      <c r="BE945" s="3">
        <v>747.41</v>
      </c>
      <c r="BF945" s="3">
        <v>0</v>
      </c>
      <c r="BG945" s="3">
        <v>887470</v>
      </c>
      <c r="BH945" s="3">
        <v>8339</v>
      </c>
      <c r="BI945" s="3">
        <v>474486</v>
      </c>
      <c r="BJ945" s="3">
        <v>7291356.1974999988</v>
      </c>
      <c r="BK945" s="3">
        <v>3928755.7999999989</v>
      </c>
      <c r="BL945" s="3">
        <v>2465280.35</v>
      </c>
      <c r="BM945" s="3">
        <v>8519840.8900000006</v>
      </c>
      <c r="BN945" s="53">
        <v>0.89801255327681573</v>
      </c>
      <c r="BO945" s="54">
        <v>3.083389E-4</v>
      </c>
      <c r="BP945" s="70">
        <v>7754</v>
      </c>
      <c r="BQ945" s="71"/>
      <c r="BR945" s="70"/>
      <c r="BS945" s="72"/>
      <c r="BT945" s="72"/>
      <c r="BU945" s="70">
        <v>29983029</v>
      </c>
      <c r="BV945" s="70">
        <v>127239</v>
      </c>
      <c r="BW945" s="74">
        <v>13771236</v>
      </c>
      <c r="BX945" s="70">
        <v>43881504</v>
      </c>
    </row>
    <row r="946" spans="1:76" x14ac:dyDescent="0.3">
      <c r="A946" s="73" t="s">
        <v>10</v>
      </c>
      <c r="B946" s="2" t="s">
        <v>72</v>
      </c>
      <c r="C946" s="2" t="s">
        <v>126</v>
      </c>
      <c r="D946" s="2" t="s">
        <v>56</v>
      </c>
      <c r="E946" s="2" t="s">
        <v>19</v>
      </c>
      <c r="F946" s="17" t="str">
        <f>+Tabela1[[#This Row],[WK]]&amp;Tabela1[[#This Row],[PK]]&amp;Tabela1[[#This Row],[GK]]</f>
        <v>121809</v>
      </c>
      <c r="G946" s="2" t="s">
        <v>902</v>
      </c>
      <c r="H946" s="3">
        <v>1745929190.8</v>
      </c>
      <c r="I946" s="4">
        <v>1.125</v>
      </c>
      <c r="J946" s="3">
        <v>1964170339.6500001</v>
      </c>
      <c r="K946" s="4">
        <v>7.0000000000000007E-2</v>
      </c>
      <c r="L946" s="3">
        <v>137491924</v>
      </c>
      <c r="M946" s="3"/>
      <c r="N946" s="5"/>
      <c r="O946" s="3">
        <v>388768814.81999999</v>
      </c>
      <c r="P946" s="4">
        <v>1.125</v>
      </c>
      <c r="Q946" s="3">
        <v>437364916.67000002</v>
      </c>
      <c r="R946" s="4">
        <v>1.6E-2</v>
      </c>
      <c r="S946" s="3">
        <v>6997839</v>
      </c>
      <c r="T946" s="3"/>
      <c r="U946" s="5"/>
      <c r="V946" s="3">
        <v>80306884</v>
      </c>
      <c r="W946" s="5"/>
      <c r="X946" s="3">
        <v>102518250</v>
      </c>
      <c r="Y946" s="3">
        <v>0</v>
      </c>
      <c r="Z946" s="3">
        <v>213685</v>
      </c>
      <c r="AA946" s="3">
        <v>5990048</v>
      </c>
      <c r="AB946" s="3">
        <v>84875743</v>
      </c>
      <c r="AC946" s="3">
        <v>11438774</v>
      </c>
      <c r="AD946" s="3">
        <v>22211366</v>
      </c>
      <c r="AE946" s="3">
        <v>0</v>
      </c>
      <c r="AF946" s="3">
        <v>137491924</v>
      </c>
      <c r="AG946" s="3">
        <v>6997839</v>
      </c>
      <c r="AH946" s="3">
        <v>22211366</v>
      </c>
      <c r="AI946" s="3">
        <v>80306884</v>
      </c>
      <c r="AJ946" s="3">
        <v>4177542</v>
      </c>
      <c r="AK946" s="3">
        <v>4177542</v>
      </c>
      <c r="AL946" s="3">
        <v>4834567</v>
      </c>
      <c r="AM946" s="3">
        <v>-657025</v>
      </c>
      <c r="AN946" s="3">
        <v>3252660</v>
      </c>
      <c r="AO946" s="3">
        <v>0</v>
      </c>
      <c r="AP946" s="3">
        <v>-3252660</v>
      </c>
      <c r="AQ946" s="3">
        <v>0</v>
      </c>
      <c r="AR946" s="3">
        <f>Tabela1[[#This Row],[Potrzeby finansowe 2027
w tym:]]+Tabela1[[#This Row],[Rozliczenie 2025 potrz. fin.]]</f>
        <v>102518250</v>
      </c>
      <c r="AS946" s="3">
        <v>0</v>
      </c>
      <c r="AT946" s="3">
        <v>0</v>
      </c>
      <c r="AU946" s="3"/>
      <c r="AV946" s="3"/>
      <c r="AW946" s="3"/>
      <c r="AX946" s="3"/>
      <c r="AY946" s="3"/>
      <c r="AZ946" s="3"/>
      <c r="BA946" s="3">
        <v>213685</v>
      </c>
      <c r="BB946" s="3">
        <v>0</v>
      </c>
      <c r="BC946" s="3">
        <v>0</v>
      </c>
      <c r="BD946" s="3">
        <v>2091.11</v>
      </c>
      <c r="BE946" s="3">
        <v>99.62</v>
      </c>
      <c r="BF946" s="3">
        <v>0</v>
      </c>
      <c r="BG946" s="3">
        <v>3836585</v>
      </c>
      <c r="BH946" s="3">
        <v>36050</v>
      </c>
      <c r="BI946" s="3">
        <v>2153463</v>
      </c>
      <c r="BJ946" s="3">
        <v>33091912.805</v>
      </c>
      <c r="BK946" s="3">
        <v>24206993.68</v>
      </c>
      <c r="BL946" s="3">
        <v>9713867.7799999993</v>
      </c>
      <c r="BM946" s="3">
        <v>16111940.939999998</v>
      </c>
      <c r="BN946" s="53">
        <v>1.007058187142684</v>
      </c>
      <c r="BO946" s="54">
        <v>1.3762392999999999E-3</v>
      </c>
      <c r="BP946" s="70">
        <v>34610</v>
      </c>
      <c r="BQ946" s="71"/>
      <c r="BR946" s="70"/>
      <c r="BS946" s="72"/>
      <c r="BT946" s="72"/>
      <c r="BU946" s="70">
        <v>137491924</v>
      </c>
      <c r="BV946" s="70">
        <v>6997839</v>
      </c>
      <c r="BW946" s="74">
        <v>22211366</v>
      </c>
      <c r="BX946" s="70">
        <v>166701129</v>
      </c>
    </row>
    <row r="947" spans="1:76" x14ac:dyDescent="0.3">
      <c r="A947" s="73" t="s">
        <v>10</v>
      </c>
      <c r="B947" s="2" t="s">
        <v>72</v>
      </c>
      <c r="C947" s="2" t="s">
        <v>126</v>
      </c>
      <c r="D947" s="2" t="s">
        <v>69</v>
      </c>
      <c r="E947" s="2" t="s">
        <v>15</v>
      </c>
      <c r="F947" s="17" t="str">
        <f>+Tabela1[[#This Row],[WK]]&amp;Tabela1[[#This Row],[PK]]&amp;Tabela1[[#This Row],[GK]]</f>
        <v>121810</v>
      </c>
      <c r="G947" s="2" t="s">
        <v>903</v>
      </c>
      <c r="H947" s="3">
        <v>583190083.84000003</v>
      </c>
      <c r="I947" s="4">
        <v>1.125</v>
      </c>
      <c r="J947" s="3">
        <v>656088844.32000005</v>
      </c>
      <c r="K947" s="4">
        <v>7.0000000000000007E-2</v>
      </c>
      <c r="L947" s="3">
        <v>45926219</v>
      </c>
      <c r="M947" s="3"/>
      <c r="N947" s="5"/>
      <c r="O947" s="3">
        <v>24903174.199999999</v>
      </c>
      <c r="P947" s="4">
        <v>1.125</v>
      </c>
      <c r="Q947" s="3">
        <v>28016070.98</v>
      </c>
      <c r="R947" s="4">
        <v>1.6E-2</v>
      </c>
      <c r="S947" s="3">
        <v>448257</v>
      </c>
      <c r="T947" s="3"/>
      <c r="U947" s="5"/>
      <c r="V947" s="3">
        <v>28813507</v>
      </c>
      <c r="W947" s="5"/>
      <c r="X947" s="3">
        <v>44469147</v>
      </c>
      <c r="Y947" s="3">
        <v>3599794</v>
      </c>
      <c r="Z947" s="3">
        <v>38252</v>
      </c>
      <c r="AA947" s="3">
        <v>2081131</v>
      </c>
      <c r="AB947" s="3">
        <v>30290698</v>
      </c>
      <c r="AC947" s="3">
        <v>8459272</v>
      </c>
      <c r="AD947" s="3">
        <v>15655640</v>
      </c>
      <c r="AE947" s="3">
        <v>0</v>
      </c>
      <c r="AF947" s="3">
        <v>45926219</v>
      </c>
      <c r="AG947" s="3">
        <v>448257</v>
      </c>
      <c r="AH947" s="3">
        <v>15655640</v>
      </c>
      <c r="AI947" s="3">
        <v>28813507</v>
      </c>
      <c r="AJ947" s="3">
        <v>1828473</v>
      </c>
      <c r="AK947" s="3">
        <v>1828473</v>
      </c>
      <c r="AL947" s="3">
        <v>1953587</v>
      </c>
      <c r="AM947" s="3">
        <v>-125114</v>
      </c>
      <c r="AN947" s="3">
        <v>218430</v>
      </c>
      <c r="AO947" s="3">
        <v>0</v>
      </c>
      <c r="AP947" s="3">
        <v>-218430</v>
      </c>
      <c r="AQ947" s="3">
        <v>0</v>
      </c>
      <c r="AR947" s="3">
        <f>Tabela1[[#This Row],[Potrzeby finansowe 2027
w tym:]]+Tabela1[[#This Row],[Rozliczenie 2025 potrz. fin.]]</f>
        <v>44469147</v>
      </c>
      <c r="AS947" s="3">
        <v>0</v>
      </c>
      <c r="AT947" s="3">
        <v>0</v>
      </c>
      <c r="AU947" s="3"/>
      <c r="AV947" s="3"/>
      <c r="AW947" s="3"/>
      <c r="AX947" s="3"/>
      <c r="AY947" s="3"/>
      <c r="AZ947" s="3"/>
      <c r="BA947" s="3">
        <v>38252</v>
      </c>
      <c r="BB947" s="3">
        <v>0</v>
      </c>
      <c r="BC947" s="3">
        <v>0</v>
      </c>
      <c r="BD947" s="3">
        <v>0</v>
      </c>
      <c r="BE947" s="3">
        <v>766.49</v>
      </c>
      <c r="BF947" s="3">
        <v>0</v>
      </c>
      <c r="BG947" s="3">
        <v>1369038</v>
      </c>
      <c r="BH947" s="3">
        <v>12864</v>
      </c>
      <c r="BI947" s="3">
        <v>712093</v>
      </c>
      <c r="BJ947" s="3">
        <v>10942615.8325</v>
      </c>
      <c r="BK947" s="3">
        <v>6474940.0800000001</v>
      </c>
      <c r="BL947" s="3">
        <v>2836800.08</v>
      </c>
      <c r="BM947" s="3">
        <v>12197102.85</v>
      </c>
      <c r="BN947" s="53">
        <v>0.92706602128274729</v>
      </c>
      <c r="BO947" s="54">
        <v>4.5762199999999998E-4</v>
      </c>
      <c r="BP947" s="70">
        <v>11508</v>
      </c>
      <c r="BQ947" s="71"/>
      <c r="BR947" s="70"/>
      <c r="BS947" s="72"/>
      <c r="BT947" s="72"/>
      <c r="BU947" s="70">
        <v>45926219</v>
      </c>
      <c r="BV947" s="70">
        <v>448257</v>
      </c>
      <c r="BW947" s="74">
        <v>15655640</v>
      </c>
      <c r="BX947" s="70">
        <v>62030116</v>
      </c>
    </row>
    <row r="948" spans="1:76" x14ac:dyDescent="0.3">
      <c r="A948" s="73" t="s">
        <v>10</v>
      </c>
      <c r="B948" s="2" t="s">
        <v>72</v>
      </c>
      <c r="C948" s="2" t="s">
        <v>132</v>
      </c>
      <c r="D948" s="2" t="s">
        <v>12</v>
      </c>
      <c r="E948" s="2" t="s">
        <v>15</v>
      </c>
      <c r="F948" s="17" t="str">
        <f>+Tabela1[[#This Row],[WK]]&amp;Tabela1[[#This Row],[PK]]&amp;Tabela1[[#This Row],[GK]]</f>
        <v>121901</v>
      </c>
      <c r="G948" s="2" t="s">
        <v>904</v>
      </c>
      <c r="H948" s="3">
        <v>627950119.39999998</v>
      </c>
      <c r="I948" s="4">
        <v>1.125</v>
      </c>
      <c r="J948" s="3">
        <v>706443884.33000004</v>
      </c>
      <c r="K948" s="4">
        <v>7.0000000000000007E-2</v>
      </c>
      <c r="L948" s="3">
        <v>49451072</v>
      </c>
      <c r="M948" s="3"/>
      <c r="N948" s="5"/>
      <c r="O948" s="3">
        <v>18974301.930000003</v>
      </c>
      <c r="P948" s="4">
        <v>1.125</v>
      </c>
      <c r="Q948" s="3">
        <v>21346089.670000002</v>
      </c>
      <c r="R948" s="4">
        <v>1.6E-2</v>
      </c>
      <c r="S948" s="3">
        <v>341537</v>
      </c>
      <c r="T948" s="3"/>
      <c r="U948" s="5"/>
      <c r="V948" s="3">
        <v>27596477</v>
      </c>
      <c r="W948" s="5"/>
      <c r="X948" s="3">
        <v>38908940</v>
      </c>
      <c r="Y948" s="3">
        <v>1950555</v>
      </c>
      <c r="Z948" s="3">
        <v>0</v>
      </c>
      <c r="AA948" s="3">
        <v>2001723</v>
      </c>
      <c r="AB948" s="3">
        <v>31591738</v>
      </c>
      <c r="AC948" s="3">
        <v>3364924</v>
      </c>
      <c r="AD948" s="3">
        <v>11312463</v>
      </c>
      <c r="AE948" s="3">
        <v>0</v>
      </c>
      <c r="AF948" s="3">
        <v>49451072</v>
      </c>
      <c r="AG948" s="3">
        <v>341537</v>
      </c>
      <c r="AH948" s="3">
        <v>11312463</v>
      </c>
      <c r="AI948" s="3">
        <v>27596477</v>
      </c>
      <c r="AJ948" s="3">
        <v>273909</v>
      </c>
      <c r="AK948" s="3">
        <v>273909</v>
      </c>
      <c r="AL948" s="3">
        <v>1875052</v>
      </c>
      <c r="AM948" s="3">
        <v>-1601143</v>
      </c>
      <c r="AN948" s="3">
        <v>-208024</v>
      </c>
      <c r="AO948" s="3">
        <v>0</v>
      </c>
      <c r="AP948" s="3">
        <v>208024</v>
      </c>
      <c r="AQ948" s="3">
        <v>0</v>
      </c>
      <c r="AR948" s="3">
        <f>Tabela1[[#This Row],[Potrzeby finansowe 2027
w tym:]]+Tabela1[[#This Row],[Rozliczenie 2025 potrz. fin.]]</f>
        <v>38908940</v>
      </c>
      <c r="AS948" s="3">
        <v>0</v>
      </c>
      <c r="AT948" s="3">
        <v>0</v>
      </c>
      <c r="AU948" s="3"/>
      <c r="AV948" s="3"/>
      <c r="AW948" s="3"/>
      <c r="AX948" s="3"/>
      <c r="AY948" s="3"/>
      <c r="AZ948" s="3"/>
      <c r="BA948" s="3">
        <v>0</v>
      </c>
      <c r="BB948" s="3">
        <v>0</v>
      </c>
      <c r="BC948" s="3">
        <v>0</v>
      </c>
      <c r="BD948" s="3">
        <v>0</v>
      </c>
      <c r="BE948" s="3">
        <v>0</v>
      </c>
      <c r="BF948" s="3">
        <v>0</v>
      </c>
      <c r="BG948" s="3">
        <v>1279217</v>
      </c>
      <c r="BH948" s="3">
        <v>12020</v>
      </c>
      <c r="BI948" s="3">
        <v>722506</v>
      </c>
      <c r="BJ948" s="3">
        <v>11102628.005000001</v>
      </c>
      <c r="BK948" s="3">
        <v>7069883.0600000005</v>
      </c>
      <c r="BL948" s="3">
        <v>3180270.18</v>
      </c>
      <c r="BM948" s="3">
        <v>9770439.4199999999</v>
      </c>
      <c r="BN948" s="53">
        <v>0.96019697266444715</v>
      </c>
      <c r="BO948" s="54">
        <v>4.5436439999999999E-4</v>
      </c>
      <c r="BP948" s="70">
        <v>11426</v>
      </c>
      <c r="BQ948" s="71"/>
      <c r="BR948" s="70"/>
      <c r="BS948" s="72"/>
      <c r="BT948" s="72"/>
      <c r="BU948" s="70">
        <v>49451072</v>
      </c>
      <c r="BV948" s="70">
        <v>341537</v>
      </c>
      <c r="BW948" s="74">
        <v>11312463</v>
      </c>
      <c r="BX948" s="70">
        <v>61105072</v>
      </c>
    </row>
    <row r="949" spans="1:76" x14ac:dyDescent="0.3">
      <c r="A949" s="73" t="s">
        <v>10</v>
      </c>
      <c r="B949" s="2" t="s">
        <v>72</v>
      </c>
      <c r="C949" s="2" t="s">
        <v>132</v>
      </c>
      <c r="D949" s="2" t="s">
        <v>11</v>
      </c>
      <c r="E949" s="2" t="s">
        <v>15</v>
      </c>
      <c r="F949" s="17" t="str">
        <f>+Tabela1[[#This Row],[WK]]&amp;Tabela1[[#This Row],[PK]]&amp;Tabela1[[#This Row],[GK]]</f>
        <v>121902</v>
      </c>
      <c r="G949" s="2" t="s">
        <v>905</v>
      </c>
      <c r="H949" s="3">
        <v>887453994.83000004</v>
      </c>
      <c r="I949" s="4">
        <v>1.125</v>
      </c>
      <c r="J949" s="3">
        <v>998385744.17999995</v>
      </c>
      <c r="K949" s="4">
        <v>7.0000000000000007E-2</v>
      </c>
      <c r="L949" s="3">
        <v>69887002</v>
      </c>
      <c r="M949" s="3"/>
      <c r="N949" s="5"/>
      <c r="O949" s="3">
        <v>65859892.640000001</v>
      </c>
      <c r="P949" s="4">
        <v>1.125</v>
      </c>
      <c r="Q949" s="3">
        <v>74092379.219999999</v>
      </c>
      <c r="R949" s="4">
        <v>1.6E-2</v>
      </c>
      <c r="S949" s="3">
        <v>1185478</v>
      </c>
      <c r="T949" s="3"/>
      <c r="U949" s="5"/>
      <c r="V949" s="3">
        <v>37092198</v>
      </c>
      <c r="W949" s="5"/>
      <c r="X949" s="3">
        <v>61596033</v>
      </c>
      <c r="Y949" s="3">
        <v>2364540</v>
      </c>
      <c r="Z949" s="3">
        <v>40</v>
      </c>
      <c r="AA949" s="3">
        <v>3139880</v>
      </c>
      <c r="AB949" s="3">
        <v>52496386</v>
      </c>
      <c r="AC949" s="3">
        <v>3595187</v>
      </c>
      <c r="AD949" s="3">
        <v>24503835</v>
      </c>
      <c r="AE949" s="3">
        <v>0</v>
      </c>
      <c r="AF949" s="3">
        <v>69887002</v>
      </c>
      <c r="AG949" s="3">
        <v>1185478</v>
      </c>
      <c r="AH949" s="3">
        <v>24503835</v>
      </c>
      <c r="AI949" s="3">
        <v>37092198</v>
      </c>
      <c r="AJ949" s="3">
        <v>309256</v>
      </c>
      <c r="AK949" s="3">
        <v>309256</v>
      </c>
      <c r="AL949" s="3">
        <v>3144341</v>
      </c>
      <c r="AM949" s="3">
        <v>-2835085</v>
      </c>
      <c r="AN949" s="3">
        <v>1192690</v>
      </c>
      <c r="AO949" s="3">
        <v>0</v>
      </c>
      <c r="AP949" s="3">
        <v>-1192690</v>
      </c>
      <c r="AQ949" s="3">
        <v>0</v>
      </c>
      <c r="AR949" s="3">
        <f>Tabela1[[#This Row],[Potrzeby finansowe 2027
w tym:]]+Tabela1[[#This Row],[Rozliczenie 2025 potrz. fin.]]</f>
        <v>61596033</v>
      </c>
      <c r="AS949" s="3">
        <v>0</v>
      </c>
      <c r="AT949" s="3">
        <v>0</v>
      </c>
      <c r="AU949" s="3"/>
      <c r="AV949" s="3"/>
      <c r="AW949" s="3"/>
      <c r="AX949" s="3"/>
      <c r="AY949" s="3"/>
      <c r="AZ949" s="3"/>
      <c r="BA949" s="3">
        <v>40</v>
      </c>
      <c r="BB949" s="3">
        <v>0</v>
      </c>
      <c r="BC949" s="3">
        <v>0</v>
      </c>
      <c r="BD949" s="3">
        <v>0.4</v>
      </c>
      <c r="BE949" s="3">
        <v>0</v>
      </c>
      <c r="BF949" s="3">
        <v>0</v>
      </c>
      <c r="BG949" s="3">
        <v>1995556</v>
      </c>
      <c r="BH949" s="3">
        <v>18751</v>
      </c>
      <c r="BI949" s="3">
        <v>1144324</v>
      </c>
      <c r="BJ949" s="3">
        <v>17584644.0075</v>
      </c>
      <c r="BK949" s="3">
        <v>12384178.939999999</v>
      </c>
      <c r="BL949" s="3">
        <v>4189165.04</v>
      </c>
      <c r="BM949" s="3">
        <v>12423530.189999999</v>
      </c>
      <c r="BN949" s="53">
        <v>0.9703515104035515</v>
      </c>
      <c r="BO949" s="54">
        <v>7.3942409999999995E-4</v>
      </c>
      <c r="BP949" s="70">
        <v>18595</v>
      </c>
      <c r="BQ949" s="71"/>
      <c r="BR949" s="70"/>
      <c r="BS949" s="72"/>
      <c r="BT949" s="72"/>
      <c r="BU949" s="70">
        <v>69887002</v>
      </c>
      <c r="BV949" s="70">
        <v>1185478</v>
      </c>
      <c r="BW949" s="74">
        <v>24503835</v>
      </c>
      <c r="BX949" s="70">
        <v>95576315</v>
      </c>
    </row>
    <row r="950" spans="1:76" x14ac:dyDescent="0.3">
      <c r="A950" s="73" t="s">
        <v>10</v>
      </c>
      <c r="B950" s="2" t="s">
        <v>72</v>
      </c>
      <c r="C950" s="2" t="s">
        <v>132</v>
      </c>
      <c r="D950" s="2" t="s">
        <v>16</v>
      </c>
      <c r="E950" s="2" t="s">
        <v>15</v>
      </c>
      <c r="F950" s="17" t="str">
        <f>+Tabela1[[#This Row],[WK]]&amp;Tabela1[[#This Row],[PK]]&amp;Tabela1[[#This Row],[GK]]</f>
        <v>121903</v>
      </c>
      <c r="G950" s="2" t="s">
        <v>906</v>
      </c>
      <c r="H950" s="3">
        <v>630980430.19000006</v>
      </c>
      <c r="I950" s="4">
        <v>1.125</v>
      </c>
      <c r="J950" s="3">
        <v>709852983.96000004</v>
      </c>
      <c r="K950" s="4">
        <v>7.0000000000000007E-2</v>
      </c>
      <c r="L950" s="3">
        <v>49689709</v>
      </c>
      <c r="M950" s="3"/>
      <c r="N950" s="5"/>
      <c r="O950" s="3">
        <v>50711003.969999999</v>
      </c>
      <c r="P950" s="4">
        <v>1.125</v>
      </c>
      <c r="Q950" s="3">
        <v>57049879.469999999</v>
      </c>
      <c r="R950" s="4">
        <v>1.6E-2</v>
      </c>
      <c r="S950" s="3">
        <v>912798</v>
      </c>
      <c r="T950" s="3"/>
      <c r="U950" s="5"/>
      <c r="V950" s="3">
        <v>28337612</v>
      </c>
      <c r="W950" s="5"/>
      <c r="X950" s="3">
        <v>31830826</v>
      </c>
      <c r="Y950" s="3">
        <v>0</v>
      </c>
      <c r="Z950" s="3">
        <v>174917</v>
      </c>
      <c r="AA950" s="3">
        <v>1953407</v>
      </c>
      <c r="AB950" s="3">
        <v>29011472</v>
      </c>
      <c r="AC950" s="3">
        <v>691030</v>
      </c>
      <c r="AD950" s="3">
        <v>4531881</v>
      </c>
      <c r="AE950" s="3">
        <v>0</v>
      </c>
      <c r="AF950" s="3">
        <v>49689709</v>
      </c>
      <c r="AG950" s="3">
        <v>912798</v>
      </c>
      <c r="AH950" s="3">
        <v>4531881</v>
      </c>
      <c r="AI950" s="3">
        <v>28337612</v>
      </c>
      <c r="AJ950" s="3">
        <v>2637985</v>
      </c>
      <c r="AK950" s="3">
        <v>3676652</v>
      </c>
      <c r="AL950" s="3">
        <v>2122760</v>
      </c>
      <c r="AM950" s="3">
        <v>1553892</v>
      </c>
      <c r="AN950" s="3">
        <v>1038667</v>
      </c>
      <c r="AO950" s="3">
        <v>0</v>
      </c>
      <c r="AP950" s="3">
        <v>0</v>
      </c>
      <c r="AQ950" s="3">
        <v>1038667</v>
      </c>
      <c r="AR950" s="3">
        <f>Tabela1[[#This Row],[Potrzeby finansowe 2027
w tym:]]+Tabela1[[#This Row],[Rozliczenie 2025 potrz. fin.]]</f>
        <v>32869493</v>
      </c>
      <c r="AS950" s="3">
        <v>0</v>
      </c>
      <c r="AT950" s="3">
        <v>0</v>
      </c>
      <c r="AU950" s="3"/>
      <c r="AV950" s="3"/>
      <c r="AW950" s="3"/>
      <c r="AX950" s="3"/>
      <c r="AY950" s="3"/>
      <c r="AZ950" s="3"/>
      <c r="BA950" s="3">
        <v>174917</v>
      </c>
      <c r="BB950" s="3">
        <v>0</v>
      </c>
      <c r="BC950" s="3">
        <v>29.23</v>
      </c>
      <c r="BD950" s="3">
        <v>0</v>
      </c>
      <c r="BE950" s="3">
        <v>3310.14</v>
      </c>
      <c r="BF950" s="3">
        <v>0</v>
      </c>
      <c r="BG950" s="3">
        <v>1216959</v>
      </c>
      <c r="BH950" s="3">
        <v>11435</v>
      </c>
      <c r="BI950" s="3">
        <v>736448</v>
      </c>
      <c r="BJ950" s="3">
        <v>11316882.289999999</v>
      </c>
      <c r="BK950" s="3">
        <v>7445476.0399999991</v>
      </c>
      <c r="BL950" s="3">
        <v>3022617.5</v>
      </c>
      <c r="BM950" s="3">
        <v>9440390</v>
      </c>
      <c r="BN950" s="53">
        <v>1.128276582449661</v>
      </c>
      <c r="BO950" s="54">
        <v>4.5747209999999998E-4</v>
      </c>
      <c r="BP950" s="70">
        <v>11505</v>
      </c>
      <c r="BQ950" s="71"/>
      <c r="BR950" s="70"/>
      <c r="BS950" s="72"/>
      <c r="BT950" s="72"/>
      <c r="BU950" s="70">
        <v>49689709</v>
      </c>
      <c r="BV950" s="70">
        <v>912798</v>
      </c>
      <c r="BW950" s="74">
        <v>4531881</v>
      </c>
      <c r="BX950" s="70">
        <v>55134388</v>
      </c>
    </row>
    <row r="951" spans="1:76" x14ac:dyDescent="0.3">
      <c r="A951" s="73" t="s">
        <v>10</v>
      </c>
      <c r="B951" s="2" t="s">
        <v>72</v>
      </c>
      <c r="C951" s="2" t="s">
        <v>132</v>
      </c>
      <c r="D951" s="2" t="s">
        <v>18</v>
      </c>
      <c r="E951" s="2" t="s">
        <v>19</v>
      </c>
      <c r="F951" s="17" t="str">
        <f>+Tabela1[[#This Row],[WK]]&amp;Tabela1[[#This Row],[PK]]&amp;Tabela1[[#This Row],[GK]]</f>
        <v>121904</v>
      </c>
      <c r="G951" s="2" t="s">
        <v>907</v>
      </c>
      <c r="H951" s="3">
        <v>2126794373.5599999</v>
      </c>
      <c r="I951" s="4">
        <v>1.125</v>
      </c>
      <c r="J951" s="3">
        <v>2392643670.2600002</v>
      </c>
      <c r="K951" s="4">
        <v>7.0000000000000007E-2</v>
      </c>
      <c r="L951" s="3">
        <v>167485057</v>
      </c>
      <c r="M951" s="3"/>
      <c r="N951" s="5"/>
      <c r="O951" s="3">
        <v>1192759468.71</v>
      </c>
      <c r="P951" s="4">
        <v>1.125</v>
      </c>
      <c r="Q951" s="3">
        <v>1341854402.3</v>
      </c>
      <c r="R951" s="4">
        <v>1.6E-2</v>
      </c>
      <c r="S951" s="3">
        <v>21469670</v>
      </c>
      <c r="T951" s="3"/>
      <c r="U951" s="5"/>
      <c r="V951" s="3">
        <v>92990693</v>
      </c>
      <c r="W951" s="5"/>
      <c r="X951" s="3">
        <v>109431491</v>
      </c>
      <c r="Y951" s="3">
        <v>0</v>
      </c>
      <c r="Z951" s="3">
        <v>76766</v>
      </c>
      <c r="AA951" s="3">
        <v>6433150</v>
      </c>
      <c r="AB951" s="3">
        <v>102921575</v>
      </c>
      <c r="AC951" s="3">
        <v>0</v>
      </c>
      <c r="AD951" s="3">
        <v>21844291</v>
      </c>
      <c r="AE951" s="3">
        <v>2216655</v>
      </c>
      <c r="AF951" s="3">
        <v>167485057</v>
      </c>
      <c r="AG951" s="3">
        <v>21469670</v>
      </c>
      <c r="AH951" s="3">
        <v>19627636</v>
      </c>
      <c r="AI951" s="3">
        <v>92990693</v>
      </c>
      <c r="AJ951" s="3">
        <v>6220921</v>
      </c>
      <c r="AK951" s="3">
        <v>11624414</v>
      </c>
      <c r="AL951" s="3">
        <v>6612487</v>
      </c>
      <c r="AM951" s="3">
        <v>5011927</v>
      </c>
      <c r="AN951" s="3">
        <v>5403493</v>
      </c>
      <c r="AO951" s="3">
        <v>0</v>
      </c>
      <c r="AP951" s="3">
        <v>0</v>
      </c>
      <c r="AQ951" s="3">
        <v>5403493</v>
      </c>
      <c r="AR951" s="3">
        <f>Tabela1[[#This Row],[Potrzeby finansowe 2027
w tym:]]+Tabela1[[#This Row],[Rozliczenie 2025 potrz. fin.]]</f>
        <v>114834984</v>
      </c>
      <c r="AS951" s="3">
        <v>0</v>
      </c>
      <c r="AT951" s="3">
        <v>0</v>
      </c>
      <c r="AU951" s="3"/>
      <c r="AV951" s="3"/>
      <c r="AW951" s="3"/>
      <c r="AX951" s="3"/>
      <c r="AY951" s="3"/>
      <c r="AZ951" s="3"/>
      <c r="BA951" s="3">
        <v>76766</v>
      </c>
      <c r="BB951" s="3">
        <v>0</v>
      </c>
      <c r="BC951" s="3">
        <v>3.56</v>
      </c>
      <c r="BD951" s="3">
        <v>0</v>
      </c>
      <c r="BE951" s="3">
        <v>1514.5</v>
      </c>
      <c r="BF951" s="3">
        <v>0</v>
      </c>
      <c r="BG951" s="3">
        <v>3620544</v>
      </c>
      <c r="BH951" s="3">
        <v>34020</v>
      </c>
      <c r="BI951" s="3">
        <v>2812606</v>
      </c>
      <c r="BJ951" s="3">
        <v>43220872.165000007</v>
      </c>
      <c r="BK951" s="3">
        <v>36087673.650000006</v>
      </c>
      <c r="BL951" s="3">
        <v>6180897.6299999999</v>
      </c>
      <c r="BM951" s="3">
        <v>16170998.799999997</v>
      </c>
      <c r="BN951" s="53">
        <v>1.364585956371301</v>
      </c>
      <c r="BO951" s="54">
        <v>1.5065509E-3</v>
      </c>
      <c r="BP951" s="70">
        <v>37887</v>
      </c>
      <c r="BQ951" s="71"/>
      <c r="BR951" s="70"/>
      <c r="BS951" s="72"/>
      <c r="BT951" s="72"/>
      <c r="BU951" s="70">
        <v>167485057</v>
      </c>
      <c r="BV951" s="70">
        <v>21469670</v>
      </c>
      <c r="BW951" s="74">
        <v>19627636</v>
      </c>
      <c r="BX951" s="70">
        <v>208582363</v>
      </c>
    </row>
    <row r="952" spans="1:76" x14ac:dyDescent="0.3">
      <c r="A952" s="73" t="s">
        <v>10</v>
      </c>
      <c r="B952" s="2" t="s">
        <v>72</v>
      </c>
      <c r="C952" s="2" t="s">
        <v>132</v>
      </c>
      <c r="D952" s="2" t="s">
        <v>21</v>
      </c>
      <c r="E952" s="2" t="s">
        <v>19</v>
      </c>
      <c r="F952" s="17" t="str">
        <f>+Tabela1[[#This Row],[WK]]&amp;Tabela1[[#This Row],[PK]]&amp;Tabela1[[#This Row],[GK]]</f>
        <v>121905</v>
      </c>
      <c r="G952" s="2" t="s">
        <v>908</v>
      </c>
      <c r="H952" s="3">
        <v>4325147965.1800003</v>
      </c>
      <c r="I952" s="4">
        <v>1.125</v>
      </c>
      <c r="J952" s="3">
        <v>4865791460.8299999</v>
      </c>
      <c r="K952" s="4">
        <v>7.0000000000000007E-2</v>
      </c>
      <c r="L952" s="3">
        <v>340605402</v>
      </c>
      <c r="M952" s="3"/>
      <c r="N952" s="5"/>
      <c r="O952" s="3">
        <v>574820626.31000006</v>
      </c>
      <c r="P952" s="4">
        <v>1.125</v>
      </c>
      <c r="Q952" s="3">
        <v>646673204.60000002</v>
      </c>
      <c r="R952" s="4">
        <v>1.6E-2</v>
      </c>
      <c r="S952" s="3">
        <v>10346771</v>
      </c>
      <c r="T952" s="3"/>
      <c r="U952" s="5"/>
      <c r="V952" s="3">
        <v>169298767</v>
      </c>
      <c r="W952" s="5"/>
      <c r="X952" s="3">
        <v>202298420</v>
      </c>
      <c r="Y952" s="3">
        <v>0</v>
      </c>
      <c r="Z952" s="3">
        <v>346</v>
      </c>
      <c r="AA952" s="3">
        <v>10704349</v>
      </c>
      <c r="AB952" s="3">
        <v>191593725</v>
      </c>
      <c r="AC952" s="3">
        <v>0</v>
      </c>
      <c r="AD952" s="3">
        <v>40029980</v>
      </c>
      <c r="AE952" s="3">
        <v>0</v>
      </c>
      <c r="AF952" s="3">
        <v>340605402</v>
      </c>
      <c r="AG952" s="3">
        <v>10346771</v>
      </c>
      <c r="AH952" s="3">
        <v>40029980</v>
      </c>
      <c r="AI952" s="3">
        <v>169298767</v>
      </c>
      <c r="AJ952" s="3">
        <v>16603095</v>
      </c>
      <c r="AK952" s="3">
        <v>23633421</v>
      </c>
      <c r="AL952" s="3">
        <v>13941659</v>
      </c>
      <c r="AM952" s="3">
        <v>9691762</v>
      </c>
      <c r="AN952" s="3">
        <v>7030326</v>
      </c>
      <c r="AO952" s="3">
        <v>0</v>
      </c>
      <c r="AP952" s="3">
        <v>0</v>
      </c>
      <c r="AQ952" s="3">
        <v>7030326</v>
      </c>
      <c r="AR952" s="3">
        <f>Tabela1[[#This Row],[Potrzeby finansowe 2027
w tym:]]+Tabela1[[#This Row],[Rozliczenie 2025 potrz. fin.]]</f>
        <v>209328746</v>
      </c>
      <c r="AS952" s="3">
        <v>0</v>
      </c>
      <c r="AT952" s="3">
        <v>0</v>
      </c>
      <c r="AU952" s="3"/>
      <c r="AV952" s="3"/>
      <c r="AW952" s="3"/>
      <c r="AX952" s="3"/>
      <c r="AY952" s="3"/>
      <c r="AZ952" s="3"/>
      <c r="BA952" s="3">
        <v>346</v>
      </c>
      <c r="BB952" s="3">
        <v>0</v>
      </c>
      <c r="BC952" s="3">
        <v>1.04</v>
      </c>
      <c r="BD952" s="3">
        <v>0</v>
      </c>
      <c r="BE952" s="3">
        <v>0</v>
      </c>
      <c r="BF952" s="3">
        <v>0</v>
      </c>
      <c r="BG952" s="3">
        <v>7499805</v>
      </c>
      <c r="BH952" s="3">
        <v>70471</v>
      </c>
      <c r="BI952" s="3">
        <v>3204544</v>
      </c>
      <c r="BJ952" s="3">
        <v>49243709.44250001</v>
      </c>
      <c r="BK952" s="3">
        <v>36206062.420000002</v>
      </c>
      <c r="BL952" s="3">
        <v>16386545.210000001</v>
      </c>
      <c r="BM952" s="3">
        <v>19377497.670000002</v>
      </c>
      <c r="BN952" s="53">
        <v>1.051155069341466</v>
      </c>
      <c r="BO952" s="54">
        <v>3.0048303000000001E-3</v>
      </c>
      <c r="BP952" s="70">
        <v>75566</v>
      </c>
      <c r="BQ952" s="71"/>
      <c r="BR952" s="70"/>
      <c r="BS952" s="72"/>
      <c r="BT952" s="72"/>
      <c r="BU952" s="70">
        <v>340605402</v>
      </c>
      <c r="BV952" s="70">
        <v>10346771</v>
      </c>
      <c r="BW952" s="74">
        <v>40029980</v>
      </c>
      <c r="BX952" s="70">
        <v>390982153</v>
      </c>
    </row>
    <row r="953" spans="1:76" x14ac:dyDescent="0.3">
      <c r="A953" s="73" t="s">
        <v>10</v>
      </c>
      <c r="B953" s="2" t="s">
        <v>76</v>
      </c>
      <c r="C953" s="2" t="s">
        <v>12</v>
      </c>
      <c r="D953" s="2" t="s">
        <v>12</v>
      </c>
      <c r="E953" s="2" t="s">
        <v>19</v>
      </c>
      <c r="F953" s="17" t="str">
        <f>+Tabela1[[#This Row],[WK]]&amp;Tabela1[[#This Row],[PK]]&amp;Tabela1[[#This Row],[GK]]</f>
        <v>140101</v>
      </c>
      <c r="G953" s="2" t="s">
        <v>909</v>
      </c>
      <c r="H953" s="3">
        <v>511019583.80000001</v>
      </c>
      <c r="I953" s="4">
        <v>1.125</v>
      </c>
      <c r="J953" s="3">
        <v>574897031.77999997</v>
      </c>
      <c r="K953" s="4">
        <v>7.0000000000000007E-2</v>
      </c>
      <c r="L953" s="3">
        <v>40242792</v>
      </c>
      <c r="M953" s="3"/>
      <c r="N953" s="5"/>
      <c r="O953" s="3">
        <v>63302073.449999996</v>
      </c>
      <c r="P953" s="4">
        <v>1.125</v>
      </c>
      <c r="Q953" s="3">
        <v>71214832.629999995</v>
      </c>
      <c r="R953" s="4">
        <v>1.6E-2</v>
      </c>
      <c r="S953" s="3">
        <v>1139437</v>
      </c>
      <c r="T953" s="3"/>
      <c r="U953" s="5"/>
      <c r="V953" s="3">
        <v>23402875</v>
      </c>
      <c r="W953" s="5"/>
      <c r="X953" s="3">
        <v>30447077</v>
      </c>
      <c r="Y953" s="3">
        <v>0</v>
      </c>
      <c r="Z953" s="3">
        <v>775137</v>
      </c>
      <c r="AA953" s="3">
        <v>1631812</v>
      </c>
      <c r="AB953" s="3">
        <v>26035602</v>
      </c>
      <c r="AC953" s="3">
        <v>2004526</v>
      </c>
      <c r="AD953" s="3">
        <v>7044202</v>
      </c>
      <c r="AE953" s="3">
        <v>0</v>
      </c>
      <c r="AF953" s="3">
        <v>40242792</v>
      </c>
      <c r="AG953" s="3">
        <v>1139437</v>
      </c>
      <c r="AH953" s="3">
        <v>7044202</v>
      </c>
      <c r="AI953" s="3">
        <v>23402875</v>
      </c>
      <c r="AJ953" s="3">
        <v>1932047</v>
      </c>
      <c r="AK953" s="3">
        <v>1932047</v>
      </c>
      <c r="AL953" s="3">
        <v>1873607</v>
      </c>
      <c r="AM953" s="3">
        <v>58440</v>
      </c>
      <c r="AN953" s="3">
        <v>818573</v>
      </c>
      <c r="AO953" s="3">
        <v>0</v>
      </c>
      <c r="AP953" s="3">
        <v>-818573</v>
      </c>
      <c r="AQ953" s="3">
        <v>0</v>
      </c>
      <c r="AR953" s="3">
        <f>Tabela1[[#This Row],[Potrzeby finansowe 2027
w tym:]]+Tabela1[[#This Row],[Rozliczenie 2025 potrz. fin.]]</f>
        <v>30447077</v>
      </c>
      <c r="AS953" s="3">
        <v>0</v>
      </c>
      <c r="AT953" s="3">
        <v>0</v>
      </c>
      <c r="AU953" s="3"/>
      <c r="AV953" s="3"/>
      <c r="AW953" s="3"/>
      <c r="AX953" s="3"/>
      <c r="AY953" s="3"/>
      <c r="AZ953" s="3"/>
      <c r="BA953" s="3">
        <v>775137</v>
      </c>
      <c r="BB953" s="3">
        <v>0</v>
      </c>
      <c r="BC953" s="3">
        <v>0</v>
      </c>
      <c r="BD953" s="3">
        <v>7766.13</v>
      </c>
      <c r="BE953" s="3">
        <v>0</v>
      </c>
      <c r="BF953" s="3">
        <v>0</v>
      </c>
      <c r="BG953" s="3">
        <v>1028376</v>
      </c>
      <c r="BH953" s="3">
        <v>9663</v>
      </c>
      <c r="BI953" s="3">
        <v>603436</v>
      </c>
      <c r="BJ953" s="3">
        <v>9272908.2874999996</v>
      </c>
      <c r="BK953" s="3">
        <v>6490586.5899999999</v>
      </c>
      <c r="BL953" s="3">
        <v>728592.53</v>
      </c>
      <c r="BM953" s="3">
        <v>9672101.7300000004</v>
      </c>
      <c r="BN953" s="53">
        <v>1.0617721943985898</v>
      </c>
      <c r="BO953" s="54">
        <v>3.8048790000000003E-4</v>
      </c>
      <c r="BP953" s="70">
        <v>9569</v>
      </c>
      <c r="BQ953" s="71"/>
      <c r="BR953" s="70"/>
      <c r="BS953" s="72"/>
      <c r="BT953" s="72"/>
      <c r="BU953" s="70">
        <v>40242792</v>
      </c>
      <c r="BV953" s="70">
        <v>1139437</v>
      </c>
      <c r="BW953" s="74">
        <v>7044202</v>
      </c>
      <c r="BX953" s="70">
        <v>48426431</v>
      </c>
    </row>
    <row r="954" spans="1:76" x14ac:dyDescent="0.3">
      <c r="A954" s="73" t="s">
        <v>10</v>
      </c>
      <c r="B954" s="2" t="s">
        <v>76</v>
      </c>
      <c r="C954" s="2" t="s">
        <v>12</v>
      </c>
      <c r="D954" s="2" t="s">
        <v>11</v>
      </c>
      <c r="E954" s="2" t="s">
        <v>15</v>
      </c>
      <c r="F954" s="17" t="str">
        <f>+Tabela1[[#This Row],[WK]]&amp;Tabela1[[#This Row],[PK]]&amp;Tabela1[[#This Row],[GK]]</f>
        <v>140102</v>
      </c>
      <c r="G954" s="2" t="s">
        <v>910</v>
      </c>
      <c r="H954" s="3">
        <v>178532430.16999999</v>
      </c>
      <c r="I954" s="4">
        <v>1.125</v>
      </c>
      <c r="J954" s="3">
        <v>200848983.94</v>
      </c>
      <c r="K954" s="4">
        <v>7.0000000000000007E-2</v>
      </c>
      <c r="L954" s="3">
        <v>14059429</v>
      </c>
      <c r="M954" s="3"/>
      <c r="N954" s="5"/>
      <c r="O954" s="3">
        <v>21346693.09</v>
      </c>
      <c r="P954" s="4">
        <v>1.125</v>
      </c>
      <c r="Q954" s="3">
        <v>24015029.73</v>
      </c>
      <c r="R954" s="4">
        <v>1.6E-2</v>
      </c>
      <c r="S954" s="3">
        <v>384240</v>
      </c>
      <c r="T954" s="3"/>
      <c r="U954" s="5"/>
      <c r="V954" s="3">
        <v>8407388</v>
      </c>
      <c r="W954" s="5"/>
      <c r="X954" s="3">
        <v>26427318</v>
      </c>
      <c r="Y954" s="3">
        <v>4666189</v>
      </c>
      <c r="Z954" s="3">
        <v>290947</v>
      </c>
      <c r="AA954" s="3">
        <v>972195</v>
      </c>
      <c r="AB954" s="3">
        <v>17808300</v>
      </c>
      <c r="AC954" s="3">
        <v>2689687</v>
      </c>
      <c r="AD954" s="3">
        <v>18019929</v>
      </c>
      <c r="AE954" s="3">
        <v>0</v>
      </c>
      <c r="AF954" s="3">
        <v>14059429</v>
      </c>
      <c r="AG954" s="3">
        <v>384240</v>
      </c>
      <c r="AH954" s="3">
        <v>18019929</v>
      </c>
      <c r="AI954" s="3">
        <v>8407388</v>
      </c>
      <c r="AJ954" s="3">
        <v>2335412</v>
      </c>
      <c r="AK954" s="3">
        <v>2335412</v>
      </c>
      <c r="AL954" s="3">
        <v>220280</v>
      </c>
      <c r="AM954" s="3">
        <v>2115132</v>
      </c>
      <c r="AN954" s="3">
        <v>351190</v>
      </c>
      <c r="AO954" s="3">
        <v>0</v>
      </c>
      <c r="AP954" s="3">
        <v>-351190</v>
      </c>
      <c r="AQ954" s="3">
        <v>0</v>
      </c>
      <c r="AR954" s="3">
        <f>Tabela1[[#This Row],[Potrzeby finansowe 2027
w tym:]]+Tabela1[[#This Row],[Rozliczenie 2025 potrz. fin.]]</f>
        <v>26427318</v>
      </c>
      <c r="AS954" s="3">
        <v>0</v>
      </c>
      <c r="AT954" s="3">
        <v>0</v>
      </c>
      <c r="AU954" s="3"/>
      <c r="AV954" s="3"/>
      <c r="AW954" s="3"/>
      <c r="AX954" s="3"/>
      <c r="AY954" s="3"/>
      <c r="AZ954" s="3"/>
      <c r="BA954" s="3">
        <v>290947</v>
      </c>
      <c r="BB954" s="3">
        <v>0</v>
      </c>
      <c r="BC954" s="3">
        <v>0</v>
      </c>
      <c r="BD954" s="3">
        <v>2903.48</v>
      </c>
      <c r="BE954" s="3">
        <v>23.05</v>
      </c>
      <c r="BF954" s="3">
        <v>0</v>
      </c>
      <c r="BG954" s="3">
        <v>575115</v>
      </c>
      <c r="BH954" s="3">
        <v>5404</v>
      </c>
      <c r="BI954" s="3">
        <v>397080</v>
      </c>
      <c r="BJ954" s="3">
        <v>6101862.5699999994</v>
      </c>
      <c r="BK954" s="3">
        <v>3754988.7799999993</v>
      </c>
      <c r="BL954" s="3">
        <v>1300894.42</v>
      </c>
      <c r="BM954" s="3">
        <v>6785706.3200000003</v>
      </c>
      <c r="BN954" s="53">
        <v>0.77703291271462283</v>
      </c>
      <c r="BO954" s="54">
        <v>1.89173E-4</v>
      </c>
      <c r="BP954" s="70">
        <v>4757</v>
      </c>
      <c r="BQ954" s="71"/>
      <c r="BR954" s="70"/>
      <c r="BS954" s="72"/>
      <c r="BT954" s="72"/>
      <c r="BU954" s="70">
        <v>14059429</v>
      </c>
      <c r="BV954" s="70">
        <v>384240</v>
      </c>
      <c r="BW954" s="74">
        <v>18019929</v>
      </c>
      <c r="BX954" s="70">
        <v>32463598</v>
      </c>
    </row>
    <row r="955" spans="1:76" x14ac:dyDescent="0.3">
      <c r="A955" s="73" t="s">
        <v>10</v>
      </c>
      <c r="B955" s="2" t="s">
        <v>76</v>
      </c>
      <c r="C955" s="2" t="s">
        <v>12</v>
      </c>
      <c r="D955" s="2" t="s">
        <v>16</v>
      </c>
      <c r="E955" s="2" t="s">
        <v>15</v>
      </c>
      <c r="F955" s="17" t="str">
        <f>+Tabela1[[#This Row],[WK]]&amp;Tabela1[[#This Row],[PK]]&amp;Tabela1[[#This Row],[GK]]</f>
        <v>140103</v>
      </c>
      <c r="G955" s="2" t="s">
        <v>911</v>
      </c>
      <c r="H955" s="3">
        <v>108761682.09999999</v>
      </c>
      <c r="I955" s="4">
        <v>1.125</v>
      </c>
      <c r="J955" s="3">
        <v>122356892.36</v>
      </c>
      <c r="K955" s="4">
        <v>7.0000000000000007E-2</v>
      </c>
      <c r="L955" s="3">
        <v>8564982</v>
      </c>
      <c r="M955" s="3"/>
      <c r="N955" s="5"/>
      <c r="O955" s="3">
        <v>14292711.369999999</v>
      </c>
      <c r="P955" s="4">
        <v>1.125</v>
      </c>
      <c r="Q955" s="3">
        <v>16079300.289999999</v>
      </c>
      <c r="R955" s="4">
        <v>1.6E-2</v>
      </c>
      <c r="S955" s="3">
        <v>257269</v>
      </c>
      <c r="T955" s="3"/>
      <c r="U955" s="5"/>
      <c r="V955" s="3">
        <v>5811781</v>
      </c>
      <c r="W955" s="5"/>
      <c r="X955" s="3">
        <v>18704224</v>
      </c>
      <c r="Y955" s="3">
        <v>7034592</v>
      </c>
      <c r="Z955" s="3">
        <v>362833</v>
      </c>
      <c r="AA955" s="3">
        <v>688259</v>
      </c>
      <c r="AB955" s="3">
        <v>9861599</v>
      </c>
      <c r="AC955" s="3">
        <v>756941</v>
      </c>
      <c r="AD955" s="3">
        <v>12892443</v>
      </c>
      <c r="AE955" s="3">
        <v>0</v>
      </c>
      <c r="AF955" s="3">
        <v>8564982</v>
      </c>
      <c r="AG955" s="3">
        <v>257269</v>
      </c>
      <c r="AH955" s="3">
        <v>12892443</v>
      </c>
      <c r="AI955" s="3">
        <v>5811781</v>
      </c>
      <c r="AJ955" s="3">
        <v>1487713</v>
      </c>
      <c r="AK955" s="3">
        <v>1487713</v>
      </c>
      <c r="AL955" s="3">
        <v>526883</v>
      </c>
      <c r="AM955" s="3">
        <v>960830</v>
      </c>
      <c r="AN955" s="3">
        <v>436022</v>
      </c>
      <c r="AO955" s="3">
        <v>0</v>
      </c>
      <c r="AP955" s="3">
        <v>-436022</v>
      </c>
      <c r="AQ955" s="3">
        <v>0</v>
      </c>
      <c r="AR955" s="3">
        <f>Tabela1[[#This Row],[Potrzeby finansowe 2027
w tym:]]+Tabela1[[#This Row],[Rozliczenie 2025 potrz. fin.]]</f>
        <v>18704224</v>
      </c>
      <c r="AS955" s="3">
        <v>0</v>
      </c>
      <c r="AT955" s="3">
        <v>0</v>
      </c>
      <c r="AU955" s="3"/>
      <c r="AV955" s="3"/>
      <c r="AW955" s="3"/>
      <c r="AX955" s="3"/>
      <c r="AY955" s="3"/>
      <c r="AZ955" s="3"/>
      <c r="BA955" s="3">
        <v>362833</v>
      </c>
      <c r="BB955" s="3">
        <v>0</v>
      </c>
      <c r="BC955" s="3">
        <v>0</v>
      </c>
      <c r="BD955" s="3">
        <v>3635.24</v>
      </c>
      <c r="BE955" s="3">
        <v>0</v>
      </c>
      <c r="BF955" s="3">
        <v>0</v>
      </c>
      <c r="BG955" s="3">
        <v>401645</v>
      </c>
      <c r="BH955" s="3">
        <v>3774</v>
      </c>
      <c r="BI955" s="3">
        <v>286614</v>
      </c>
      <c r="BJ955" s="3">
        <v>4404353.5500000007</v>
      </c>
      <c r="BK955" s="3">
        <v>1931232.6900000004</v>
      </c>
      <c r="BL955" s="3">
        <v>1112230.79</v>
      </c>
      <c r="BM955" s="3">
        <v>7668021.8600000003</v>
      </c>
      <c r="BN955" s="53">
        <v>0.60906521921602641</v>
      </c>
      <c r="BO955" s="54">
        <v>1.4867459999999999E-4</v>
      </c>
      <c r="BP955" s="70">
        <v>3739</v>
      </c>
      <c r="BQ955" s="71"/>
      <c r="BR955" s="70"/>
      <c r="BS955" s="72"/>
      <c r="BT955" s="72"/>
      <c r="BU955" s="70">
        <v>8564982</v>
      </c>
      <c r="BV955" s="70">
        <v>257269</v>
      </c>
      <c r="BW955" s="74">
        <v>12892443</v>
      </c>
      <c r="BX955" s="70">
        <v>21714694</v>
      </c>
    </row>
    <row r="956" spans="1:76" x14ac:dyDescent="0.3">
      <c r="A956" s="73" t="s">
        <v>10</v>
      </c>
      <c r="B956" s="2" t="s">
        <v>76</v>
      </c>
      <c r="C956" s="2" t="s">
        <v>12</v>
      </c>
      <c r="D956" s="2" t="s">
        <v>18</v>
      </c>
      <c r="E956" s="2" t="s">
        <v>15</v>
      </c>
      <c r="F956" s="17" t="str">
        <f>+Tabela1[[#This Row],[WK]]&amp;Tabela1[[#This Row],[PK]]&amp;Tabela1[[#This Row],[GK]]</f>
        <v>140104</v>
      </c>
      <c r="G956" s="2" t="s">
        <v>912</v>
      </c>
      <c r="H956" s="3">
        <v>192366853.38999999</v>
      </c>
      <c r="I956" s="4">
        <v>1.125</v>
      </c>
      <c r="J956" s="3">
        <v>216412710.06</v>
      </c>
      <c r="K956" s="4">
        <v>7.0000000000000007E-2</v>
      </c>
      <c r="L956" s="3">
        <v>15148890</v>
      </c>
      <c r="M956" s="3"/>
      <c r="N956" s="5"/>
      <c r="O956" s="3">
        <v>5263976.62</v>
      </c>
      <c r="P956" s="4">
        <v>1.125</v>
      </c>
      <c r="Q956" s="3">
        <v>5921973.7000000002</v>
      </c>
      <c r="R956" s="4">
        <v>1.6E-2</v>
      </c>
      <c r="S956" s="3">
        <v>94752</v>
      </c>
      <c r="T956" s="3"/>
      <c r="U956" s="5"/>
      <c r="V956" s="3">
        <v>9342305</v>
      </c>
      <c r="W956" s="5"/>
      <c r="X956" s="3">
        <v>21810241</v>
      </c>
      <c r="Y956" s="3">
        <v>5751529</v>
      </c>
      <c r="Z956" s="3">
        <v>385265</v>
      </c>
      <c r="AA956" s="3">
        <v>1265703</v>
      </c>
      <c r="AB956" s="3">
        <v>14011731</v>
      </c>
      <c r="AC956" s="3">
        <v>396013</v>
      </c>
      <c r="AD956" s="3">
        <v>12467936</v>
      </c>
      <c r="AE956" s="3">
        <v>0</v>
      </c>
      <c r="AF956" s="3">
        <v>15148890</v>
      </c>
      <c r="AG956" s="3">
        <v>94752</v>
      </c>
      <c r="AH956" s="3">
        <v>12467936</v>
      </c>
      <c r="AI956" s="3">
        <v>9342305</v>
      </c>
      <c r="AJ956" s="3">
        <v>-250951</v>
      </c>
      <c r="AK956" s="3">
        <v>-250951</v>
      </c>
      <c r="AL956" s="3">
        <v>729767</v>
      </c>
      <c r="AM956" s="3">
        <v>-980718</v>
      </c>
      <c r="AN956" s="3">
        <v>68790</v>
      </c>
      <c r="AO956" s="3">
        <v>0</v>
      </c>
      <c r="AP956" s="3">
        <v>-68790</v>
      </c>
      <c r="AQ956" s="3">
        <v>0</v>
      </c>
      <c r="AR956" s="3">
        <f>Tabela1[[#This Row],[Potrzeby finansowe 2027
w tym:]]+Tabela1[[#This Row],[Rozliczenie 2025 potrz. fin.]]</f>
        <v>21810241</v>
      </c>
      <c r="AS956" s="3">
        <v>0</v>
      </c>
      <c r="AT956" s="3">
        <v>0</v>
      </c>
      <c r="AU956" s="3"/>
      <c r="AV956" s="3"/>
      <c r="AW956" s="3"/>
      <c r="AX956" s="3"/>
      <c r="AY956" s="3"/>
      <c r="AZ956" s="3"/>
      <c r="BA956" s="3">
        <v>385265</v>
      </c>
      <c r="BB956" s="3">
        <v>0</v>
      </c>
      <c r="BC956" s="3">
        <v>0</v>
      </c>
      <c r="BD956" s="3">
        <v>3859.98</v>
      </c>
      <c r="BE956" s="3">
        <v>0</v>
      </c>
      <c r="BF956" s="3">
        <v>0</v>
      </c>
      <c r="BG956" s="3">
        <v>569901</v>
      </c>
      <c r="BH956" s="3">
        <v>5355</v>
      </c>
      <c r="BI956" s="3">
        <v>695802</v>
      </c>
      <c r="BJ956" s="3">
        <v>10692276.382500002</v>
      </c>
      <c r="BK956" s="3">
        <v>6688116.7700000014</v>
      </c>
      <c r="BL956" s="3">
        <v>1807673.4</v>
      </c>
      <c r="BM956" s="3">
        <v>12401291.65</v>
      </c>
      <c r="BN956" s="53">
        <v>0.75475411059194397</v>
      </c>
      <c r="BO956" s="54">
        <v>2.07837E-4</v>
      </c>
      <c r="BP956" s="70">
        <v>5227</v>
      </c>
      <c r="BQ956" s="71"/>
      <c r="BR956" s="70"/>
      <c r="BS956" s="72"/>
      <c r="BT956" s="72"/>
      <c r="BU956" s="70">
        <v>15148890</v>
      </c>
      <c r="BV956" s="70">
        <v>94752</v>
      </c>
      <c r="BW956" s="74">
        <v>12467936</v>
      </c>
      <c r="BX956" s="70">
        <v>27711578</v>
      </c>
    </row>
    <row r="957" spans="1:76" x14ac:dyDescent="0.3">
      <c r="A957" s="73" t="s">
        <v>10</v>
      </c>
      <c r="B957" s="2" t="s">
        <v>76</v>
      </c>
      <c r="C957" s="2" t="s">
        <v>12</v>
      </c>
      <c r="D957" s="2" t="s">
        <v>21</v>
      </c>
      <c r="E957" s="2" t="s">
        <v>15</v>
      </c>
      <c r="F957" s="17" t="str">
        <f>+Tabela1[[#This Row],[WK]]&amp;Tabela1[[#This Row],[PK]]&amp;Tabela1[[#This Row],[GK]]</f>
        <v>140105</v>
      </c>
      <c r="G957" s="2" t="s">
        <v>913</v>
      </c>
      <c r="H957" s="3">
        <v>224095925.05000001</v>
      </c>
      <c r="I957" s="4">
        <v>1.125</v>
      </c>
      <c r="J957" s="3">
        <v>252107915.68000001</v>
      </c>
      <c r="K957" s="4">
        <v>7.0000000000000007E-2</v>
      </c>
      <c r="L957" s="3">
        <v>17647554</v>
      </c>
      <c r="M957" s="3"/>
      <c r="N957" s="5"/>
      <c r="O957" s="3">
        <v>7859720.3600000003</v>
      </c>
      <c r="P957" s="4">
        <v>1.125</v>
      </c>
      <c r="Q957" s="3">
        <v>8842185.4100000001</v>
      </c>
      <c r="R957" s="4">
        <v>1.6E-2</v>
      </c>
      <c r="S957" s="3">
        <v>141475</v>
      </c>
      <c r="T957" s="3"/>
      <c r="U957" s="5"/>
      <c r="V957" s="3">
        <v>12216161</v>
      </c>
      <c r="W957" s="5"/>
      <c r="X957" s="3">
        <v>26676316</v>
      </c>
      <c r="Y957" s="3">
        <v>6641355</v>
      </c>
      <c r="Z957" s="3">
        <v>658093</v>
      </c>
      <c r="AA957" s="3">
        <v>1075514</v>
      </c>
      <c r="AB957" s="3">
        <v>16728430</v>
      </c>
      <c r="AC957" s="3">
        <v>1572924</v>
      </c>
      <c r="AD957" s="3">
        <v>14460156</v>
      </c>
      <c r="AE957" s="3">
        <v>0</v>
      </c>
      <c r="AF957" s="3">
        <v>17647554</v>
      </c>
      <c r="AG957" s="3">
        <v>141475</v>
      </c>
      <c r="AH957" s="3">
        <v>14460156</v>
      </c>
      <c r="AI957" s="3">
        <v>12216161</v>
      </c>
      <c r="AJ957" s="3">
        <v>1057429</v>
      </c>
      <c r="AK957" s="3">
        <v>1057429</v>
      </c>
      <c r="AL957" s="3">
        <v>1084306</v>
      </c>
      <c r="AM957" s="3">
        <v>-26877</v>
      </c>
      <c r="AN957" s="3">
        <v>-689606</v>
      </c>
      <c r="AO957" s="3">
        <v>0</v>
      </c>
      <c r="AP957" s="3">
        <v>689606</v>
      </c>
      <c r="AQ957" s="3">
        <v>0</v>
      </c>
      <c r="AR957" s="3">
        <f>Tabela1[[#This Row],[Potrzeby finansowe 2027
w tym:]]+Tabela1[[#This Row],[Rozliczenie 2025 potrz. fin.]]</f>
        <v>26676316</v>
      </c>
      <c r="AS957" s="3">
        <v>0</v>
      </c>
      <c r="AT957" s="3">
        <v>0</v>
      </c>
      <c r="AU957" s="3"/>
      <c r="AV957" s="3"/>
      <c r="AW957" s="3"/>
      <c r="AX957" s="3"/>
      <c r="AY957" s="3"/>
      <c r="AZ957" s="3"/>
      <c r="BA957" s="3">
        <v>658093</v>
      </c>
      <c r="BB957" s="3">
        <v>0</v>
      </c>
      <c r="BC957" s="3">
        <v>58.19</v>
      </c>
      <c r="BD957" s="3">
        <v>6398.7</v>
      </c>
      <c r="BE957" s="3">
        <v>1.59</v>
      </c>
      <c r="BF957" s="3">
        <v>0</v>
      </c>
      <c r="BG957" s="3">
        <v>568623</v>
      </c>
      <c r="BH957" s="3">
        <v>5343</v>
      </c>
      <c r="BI957" s="3">
        <v>506891</v>
      </c>
      <c r="BJ957" s="3">
        <v>7789311.8375000013</v>
      </c>
      <c r="BK957" s="3">
        <v>4334414.2600000016</v>
      </c>
      <c r="BL957" s="3">
        <v>1362395.93</v>
      </c>
      <c r="BM957" s="3">
        <v>11094798.449999999</v>
      </c>
      <c r="BN957" s="53">
        <v>0.73381830390867642</v>
      </c>
      <c r="BO957" s="54">
        <v>2.1780129999999999E-4</v>
      </c>
      <c r="BP957" s="70">
        <v>5477</v>
      </c>
      <c r="BQ957" s="71"/>
      <c r="BR957" s="70"/>
      <c r="BS957" s="72"/>
      <c r="BT957" s="72"/>
      <c r="BU957" s="70">
        <v>17647554</v>
      </c>
      <c r="BV957" s="70">
        <v>141475</v>
      </c>
      <c r="BW957" s="74">
        <v>14460156</v>
      </c>
      <c r="BX957" s="70">
        <v>32249185</v>
      </c>
    </row>
    <row r="958" spans="1:76" x14ac:dyDescent="0.3">
      <c r="A958" s="73" t="s">
        <v>10</v>
      </c>
      <c r="B958" s="2" t="s">
        <v>76</v>
      </c>
      <c r="C958" s="2" t="s">
        <v>12</v>
      </c>
      <c r="D958" s="2" t="s">
        <v>23</v>
      </c>
      <c r="E958" s="2" t="s">
        <v>19</v>
      </c>
      <c r="F958" s="17" t="str">
        <f>+Tabela1[[#This Row],[WK]]&amp;Tabela1[[#This Row],[PK]]&amp;Tabela1[[#This Row],[GK]]</f>
        <v>140106</v>
      </c>
      <c r="G958" s="2" t="s">
        <v>914</v>
      </c>
      <c r="H958" s="3">
        <v>101451985.33</v>
      </c>
      <c r="I958" s="4">
        <v>1.125</v>
      </c>
      <c r="J958" s="3">
        <v>114133483.5</v>
      </c>
      <c r="K958" s="4">
        <v>7.0000000000000007E-2</v>
      </c>
      <c r="L958" s="3">
        <v>7989344</v>
      </c>
      <c r="M958" s="3"/>
      <c r="N958" s="5"/>
      <c r="O958" s="3">
        <v>1296752.22</v>
      </c>
      <c r="P958" s="4">
        <v>1.125</v>
      </c>
      <c r="Q958" s="3">
        <v>1458846.25</v>
      </c>
      <c r="R958" s="4">
        <v>1.6E-2</v>
      </c>
      <c r="S958" s="3">
        <v>23342</v>
      </c>
      <c r="T958" s="3"/>
      <c r="U958" s="5"/>
      <c r="V958" s="3">
        <v>4686717</v>
      </c>
      <c r="W958" s="5"/>
      <c r="X958" s="3">
        <v>10223485</v>
      </c>
      <c r="Y958" s="3">
        <v>1783602</v>
      </c>
      <c r="Z958" s="3">
        <v>1102504</v>
      </c>
      <c r="AA958" s="3">
        <v>676310</v>
      </c>
      <c r="AB958" s="3">
        <v>6268527</v>
      </c>
      <c r="AC958" s="3">
        <v>392542</v>
      </c>
      <c r="AD958" s="3">
        <v>5755177</v>
      </c>
      <c r="AE958" s="3">
        <v>0</v>
      </c>
      <c r="AF958" s="3">
        <v>7989344</v>
      </c>
      <c r="AG958" s="3">
        <v>23342</v>
      </c>
      <c r="AH958" s="3">
        <v>5755177</v>
      </c>
      <c r="AI958" s="3">
        <v>4686717</v>
      </c>
      <c r="AJ958" s="3">
        <v>-387380</v>
      </c>
      <c r="AK958" s="3">
        <v>-168971</v>
      </c>
      <c r="AL958" s="3">
        <v>266203</v>
      </c>
      <c r="AM958" s="3">
        <v>-435174</v>
      </c>
      <c r="AN958" s="3">
        <v>218409</v>
      </c>
      <c r="AO958" s="3">
        <v>0</v>
      </c>
      <c r="AP958" s="3">
        <v>0</v>
      </c>
      <c r="AQ958" s="3">
        <v>218409</v>
      </c>
      <c r="AR958" s="3">
        <f>Tabela1[[#This Row],[Potrzeby finansowe 2027
w tym:]]+Tabela1[[#This Row],[Rozliczenie 2025 potrz. fin.]]</f>
        <v>10441894</v>
      </c>
      <c r="AS958" s="3">
        <v>0</v>
      </c>
      <c r="AT958" s="3">
        <v>0</v>
      </c>
      <c r="AU958" s="3"/>
      <c r="AV958" s="3"/>
      <c r="AW958" s="3"/>
      <c r="AX958" s="3"/>
      <c r="AY958" s="3"/>
      <c r="AZ958" s="3"/>
      <c r="BA958" s="3">
        <v>1102504</v>
      </c>
      <c r="BB958" s="3">
        <v>0</v>
      </c>
      <c r="BC958" s="3">
        <v>336.44</v>
      </c>
      <c r="BD958" s="3">
        <v>9924.56</v>
      </c>
      <c r="BE958" s="3">
        <v>0</v>
      </c>
      <c r="BF958" s="3">
        <v>0</v>
      </c>
      <c r="BG958" s="3">
        <v>377782</v>
      </c>
      <c r="BH958" s="3">
        <v>2642</v>
      </c>
      <c r="BI958" s="3">
        <v>298528</v>
      </c>
      <c r="BJ958" s="3">
        <v>4587423.6850000005</v>
      </c>
      <c r="BK958" s="3">
        <v>1864004.7300000004</v>
      </c>
      <c r="BL958" s="3">
        <v>40207.33</v>
      </c>
      <c r="BM958" s="3">
        <v>10813261.16</v>
      </c>
      <c r="BN958" s="53">
        <v>0.83774376766178915</v>
      </c>
      <c r="BO958" s="54">
        <v>1.019468E-4</v>
      </c>
      <c r="BP958" s="70">
        <v>2563</v>
      </c>
      <c r="BQ958" s="71"/>
      <c r="BR958" s="70"/>
      <c r="BS958" s="72"/>
      <c r="BT958" s="72"/>
      <c r="BU958" s="70">
        <v>7989344</v>
      </c>
      <c r="BV958" s="70">
        <v>23342</v>
      </c>
      <c r="BW958" s="74">
        <v>5755177</v>
      </c>
      <c r="BX958" s="70">
        <v>13767863</v>
      </c>
    </row>
    <row r="959" spans="1:76" x14ac:dyDescent="0.3">
      <c r="A959" s="73" t="s">
        <v>10</v>
      </c>
      <c r="B959" s="2" t="s">
        <v>76</v>
      </c>
      <c r="C959" s="2" t="s">
        <v>11</v>
      </c>
      <c r="D959" s="2" t="s">
        <v>12</v>
      </c>
      <c r="E959" s="2" t="s">
        <v>13</v>
      </c>
      <c r="F959" s="17" t="str">
        <f>+Tabela1[[#This Row],[WK]]&amp;Tabela1[[#This Row],[PK]]&amp;Tabela1[[#This Row],[GK]]</f>
        <v>140201</v>
      </c>
      <c r="G959" s="2" t="s">
        <v>915</v>
      </c>
      <c r="H959" s="3">
        <v>2423398755.3200002</v>
      </c>
      <c r="I959" s="4">
        <v>1.125</v>
      </c>
      <c r="J959" s="3">
        <v>2726323599.7399998</v>
      </c>
      <c r="K959" s="4">
        <v>7.0000000000000007E-2</v>
      </c>
      <c r="L959" s="3">
        <v>190842652</v>
      </c>
      <c r="M959" s="3"/>
      <c r="N959" s="5"/>
      <c r="O959" s="3">
        <v>463128663.67999995</v>
      </c>
      <c r="P959" s="4">
        <v>1.125</v>
      </c>
      <c r="Q959" s="3">
        <v>521019746.63999999</v>
      </c>
      <c r="R959" s="4">
        <v>1.6E-2</v>
      </c>
      <c r="S959" s="3">
        <v>8336316</v>
      </c>
      <c r="T959" s="3"/>
      <c r="U959" s="5"/>
      <c r="V959" s="3">
        <v>107014549</v>
      </c>
      <c r="W959" s="5"/>
      <c r="X959" s="3">
        <v>111864602</v>
      </c>
      <c r="Y959" s="3">
        <v>0</v>
      </c>
      <c r="Z959" s="3">
        <v>0</v>
      </c>
      <c r="AA959" s="3">
        <v>7690328</v>
      </c>
      <c r="AB959" s="3">
        <v>104174274</v>
      </c>
      <c r="AC959" s="3">
        <v>0</v>
      </c>
      <c r="AD959" s="3">
        <v>9714048</v>
      </c>
      <c r="AE959" s="3">
        <v>0</v>
      </c>
      <c r="AF959" s="3">
        <v>190842652</v>
      </c>
      <c r="AG959" s="3">
        <v>8336316</v>
      </c>
      <c r="AH959" s="3">
        <v>9714048</v>
      </c>
      <c r="AI959" s="3">
        <v>107014549</v>
      </c>
      <c r="AJ959" s="3">
        <v>8873393</v>
      </c>
      <c r="AK959" s="3">
        <v>13395699</v>
      </c>
      <c r="AL959" s="3">
        <v>7067166</v>
      </c>
      <c r="AM959" s="3">
        <v>6328533</v>
      </c>
      <c r="AN959" s="3">
        <v>4522306</v>
      </c>
      <c r="AO959" s="3">
        <v>0</v>
      </c>
      <c r="AP959" s="3">
        <v>0</v>
      </c>
      <c r="AQ959" s="3">
        <v>4522306</v>
      </c>
      <c r="AR959" s="3">
        <f>Tabela1[[#This Row],[Potrzeby finansowe 2027
w tym:]]+Tabela1[[#This Row],[Rozliczenie 2025 potrz. fin.]]</f>
        <v>116386908</v>
      </c>
      <c r="AS959" s="3">
        <v>0</v>
      </c>
      <c r="AT959" s="3">
        <v>0</v>
      </c>
      <c r="AU959" s="3"/>
      <c r="AV959" s="3"/>
      <c r="AW959" s="3"/>
      <c r="AX959" s="3"/>
      <c r="AY959" s="3"/>
      <c r="AZ959" s="3"/>
      <c r="BA959" s="3">
        <v>0</v>
      </c>
      <c r="BB959" s="3">
        <v>0</v>
      </c>
      <c r="BC959" s="3">
        <v>0</v>
      </c>
      <c r="BD959" s="3">
        <v>0</v>
      </c>
      <c r="BE959" s="3">
        <v>0</v>
      </c>
      <c r="BF959" s="3">
        <v>0</v>
      </c>
      <c r="BG959" s="3">
        <v>4388287</v>
      </c>
      <c r="BH959" s="3">
        <v>41234</v>
      </c>
      <c r="BI959" s="3">
        <v>3302041</v>
      </c>
      <c r="BJ959" s="3">
        <v>50741942.652499996</v>
      </c>
      <c r="BK959" s="3">
        <v>28700068.769999996</v>
      </c>
      <c r="BL959" s="3">
        <v>10589778.779999999</v>
      </c>
      <c r="BM959" s="3">
        <v>66987937.969999999</v>
      </c>
      <c r="BN959" s="53">
        <v>1.0619475299142909</v>
      </c>
      <c r="BO959" s="54">
        <v>1.7742192999999999E-3</v>
      </c>
      <c r="BP959" s="70">
        <v>44618</v>
      </c>
      <c r="BQ959" s="71"/>
      <c r="BR959" s="70"/>
      <c r="BS959" s="72"/>
      <c r="BT959" s="72"/>
      <c r="BU959" s="70">
        <v>190842652</v>
      </c>
      <c r="BV959" s="70">
        <v>8336316</v>
      </c>
      <c r="BW959" s="74">
        <v>9714048</v>
      </c>
      <c r="BX959" s="70">
        <v>208893016</v>
      </c>
    </row>
    <row r="960" spans="1:76" x14ac:dyDescent="0.3">
      <c r="A960" s="73" t="s">
        <v>10</v>
      </c>
      <c r="B960" s="2" t="s">
        <v>76</v>
      </c>
      <c r="C960" s="2" t="s">
        <v>11</v>
      </c>
      <c r="D960" s="2" t="s">
        <v>11</v>
      </c>
      <c r="E960" s="2" t="s">
        <v>15</v>
      </c>
      <c r="F960" s="17" t="str">
        <f>+Tabela1[[#This Row],[WK]]&amp;Tabela1[[#This Row],[PK]]&amp;Tabela1[[#This Row],[GK]]</f>
        <v>140202</v>
      </c>
      <c r="G960" s="2" t="s">
        <v>915</v>
      </c>
      <c r="H960" s="3">
        <v>372300573.02999997</v>
      </c>
      <c r="I960" s="4">
        <v>1.125</v>
      </c>
      <c r="J960" s="3">
        <v>418838144.66000003</v>
      </c>
      <c r="K960" s="4">
        <v>7.0000000000000007E-2</v>
      </c>
      <c r="L960" s="3">
        <v>29318670</v>
      </c>
      <c r="M960" s="3"/>
      <c r="N960" s="5"/>
      <c r="O960" s="3">
        <v>76615474.239999995</v>
      </c>
      <c r="P960" s="4">
        <v>1.125</v>
      </c>
      <c r="Q960" s="3">
        <v>86192408.519999996</v>
      </c>
      <c r="R960" s="4">
        <v>1.6E-2</v>
      </c>
      <c r="S960" s="3">
        <v>1379079</v>
      </c>
      <c r="T960" s="3"/>
      <c r="U960" s="5"/>
      <c r="V960" s="3">
        <v>15890022</v>
      </c>
      <c r="W960" s="5"/>
      <c r="X960" s="3">
        <v>12690653</v>
      </c>
      <c r="Y960" s="3">
        <v>0</v>
      </c>
      <c r="Z960" s="3">
        <v>582488</v>
      </c>
      <c r="AA960" s="3">
        <v>1584964</v>
      </c>
      <c r="AB960" s="3">
        <v>9027792</v>
      </c>
      <c r="AC960" s="3">
        <v>1495409</v>
      </c>
      <c r="AD960" s="3">
        <v>4152943</v>
      </c>
      <c r="AE960" s="3">
        <v>5536368</v>
      </c>
      <c r="AF960" s="3">
        <v>27935245</v>
      </c>
      <c r="AG960" s="3">
        <v>1379079</v>
      </c>
      <c r="AH960" s="3">
        <v>0</v>
      </c>
      <c r="AI960" s="3">
        <v>15890022</v>
      </c>
      <c r="AJ960" s="3">
        <v>416239</v>
      </c>
      <c r="AK960" s="3">
        <v>705944</v>
      </c>
      <c r="AL960" s="3">
        <v>99049</v>
      </c>
      <c r="AM960" s="3">
        <v>606895</v>
      </c>
      <c r="AN960" s="3">
        <v>523568</v>
      </c>
      <c r="AO960" s="3">
        <v>0</v>
      </c>
      <c r="AP960" s="3">
        <v>-233863</v>
      </c>
      <c r="AQ960" s="3">
        <v>289705</v>
      </c>
      <c r="AR960" s="3">
        <f>Tabela1[[#This Row],[Potrzeby finansowe 2027
w tym:]]+Tabela1[[#This Row],[Rozliczenie 2025 potrz. fin.]]</f>
        <v>12980358</v>
      </c>
      <c r="AS960" s="3">
        <v>0</v>
      </c>
      <c r="AT960" s="3">
        <v>0</v>
      </c>
      <c r="AU960" s="3"/>
      <c r="AV960" s="3"/>
      <c r="AW960" s="3"/>
      <c r="AX960" s="3"/>
      <c r="AY960" s="3"/>
      <c r="AZ960" s="3"/>
      <c r="BA960" s="3">
        <v>582488</v>
      </c>
      <c r="BB960" s="3">
        <v>0</v>
      </c>
      <c r="BC960" s="3">
        <v>0</v>
      </c>
      <c r="BD960" s="3">
        <v>5835.97</v>
      </c>
      <c r="BE960" s="3">
        <v>0</v>
      </c>
      <c r="BF960" s="3">
        <v>0</v>
      </c>
      <c r="BG960" s="3">
        <v>810739</v>
      </c>
      <c r="BH960" s="3">
        <v>7618</v>
      </c>
      <c r="BI960" s="3">
        <v>774225</v>
      </c>
      <c r="BJ960" s="3">
        <v>11897394.357500002</v>
      </c>
      <c r="BK960" s="3">
        <v>9619345.9700000007</v>
      </c>
      <c r="BL960" s="3">
        <v>3602578.48</v>
      </c>
      <c r="BM960" s="3">
        <v>1907036.5899999999</v>
      </c>
      <c r="BN960" s="53">
        <v>1.4213946634584</v>
      </c>
      <c r="BO960" s="54">
        <v>2.5528090000000002E-4</v>
      </c>
      <c r="BP960" s="70">
        <v>6419</v>
      </c>
      <c r="BQ960" s="71"/>
      <c r="BR960" s="70"/>
      <c r="BS960" s="72"/>
      <c r="BT960" s="72"/>
      <c r="BU960" s="70">
        <v>27935245</v>
      </c>
      <c r="BV960" s="70">
        <v>1379079</v>
      </c>
      <c r="BW960" s="74">
        <v>0</v>
      </c>
      <c r="BX960" s="70">
        <v>29314324</v>
      </c>
    </row>
    <row r="961" spans="1:76" x14ac:dyDescent="0.3">
      <c r="A961" s="73" t="s">
        <v>10</v>
      </c>
      <c r="B961" s="2" t="s">
        <v>76</v>
      </c>
      <c r="C961" s="2" t="s">
        <v>11</v>
      </c>
      <c r="D961" s="2" t="s">
        <v>16</v>
      </c>
      <c r="E961" s="2" t="s">
        <v>19</v>
      </c>
      <c r="F961" s="17" t="str">
        <f>+Tabela1[[#This Row],[WK]]&amp;Tabela1[[#This Row],[PK]]&amp;Tabela1[[#This Row],[GK]]</f>
        <v>140203</v>
      </c>
      <c r="G961" s="2" t="s">
        <v>916</v>
      </c>
      <c r="H961" s="3">
        <v>309456909.45999998</v>
      </c>
      <c r="I961" s="4">
        <v>1.125</v>
      </c>
      <c r="J961" s="3">
        <v>348139023.13999999</v>
      </c>
      <c r="K961" s="4">
        <v>7.0000000000000007E-2</v>
      </c>
      <c r="L961" s="3">
        <v>24369732</v>
      </c>
      <c r="M961" s="3"/>
      <c r="N961" s="5"/>
      <c r="O961" s="3">
        <v>10123463.760000002</v>
      </c>
      <c r="P961" s="4">
        <v>1.125</v>
      </c>
      <c r="Q961" s="3">
        <v>11388896.73</v>
      </c>
      <c r="R961" s="4">
        <v>1.6E-2</v>
      </c>
      <c r="S961" s="3">
        <v>182222</v>
      </c>
      <c r="T961" s="3"/>
      <c r="U961" s="5"/>
      <c r="V961" s="3">
        <v>13493127</v>
      </c>
      <c r="W961" s="5"/>
      <c r="X961" s="3">
        <v>18929068</v>
      </c>
      <c r="Y961" s="3">
        <v>0</v>
      </c>
      <c r="Z961" s="3">
        <v>1342777</v>
      </c>
      <c r="AA961" s="3">
        <v>1140144</v>
      </c>
      <c r="AB961" s="3">
        <v>14673683</v>
      </c>
      <c r="AC961" s="3">
        <v>1772464</v>
      </c>
      <c r="AD961" s="3">
        <v>5435941</v>
      </c>
      <c r="AE961" s="3">
        <v>0</v>
      </c>
      <c r="AF961" s="3">
        <v>24369732</v>
      </c>
      <c r="AG961" s="3">
        <v>182222</v>
      </c>
      <c r="AH961" s="3">
        <v>5435941</v>
      </c>
      <c r="AI961" s="3">
        <v>13493127</v>
      </c>
      <c r="AJ961" s="3">
        <v>-381075</v>
      </c>
      <c r="AK961" s="3">
        <v>-381075</v>
      </c>
      <c r="AL961" s="3">
        <v>-1850870</v>
      </c>
      <c r="AM961" s="3">
        <v>1469795</v>
      </c>
      <c r="AN961" s="3">
        <v>447806</v>
      </c>
      <c r="AO961" s="3">
        <v>0</v>
      </c>
      <c r="AP961" s="3">
        <v>-447806</v>
      </c>
      <c r="AQ961" s="3">
        <v>0</v>
      </c>
      <c r="AR961" s="3">
        <f>Tabela1[[#This Row],[Potrzeby finansowe 2027
w tym:]]+Tabela1[[#This Row],[Rozliczenie 2025 potrz. fin.]]</f>
        <v>18929068</v>
      </c>
      <c r="AS961" s="3">
        <v>0</v>
      </c>
      <c r="AT961" s="3">
        <v>0</v>
      </c>
      <c r="AU961" s="3"/>
      <c r="AV961" s="3"/>
      <c r="AW961" s="3"/>
      <c r="AX961" s="3"/>
      <c r="AY961" s="3"/>
      <c r="AZ961" s="3"/>
      <c r="BA961" s="3">
        <v>1342777</v>
      </c>
      <c r="BB961" s="3">
        <v>0</v>
      </c>
      <c r="BC961" s="3">
        <v>0</v>
      </c>
      <c r="BD961" s="3">
        <v>13453.33</v>
      </c>
      <c r="BE961" s="3">
        <v>0</v>
      </c>
      <c r="BF961" s="3">
        <v>0</v>
      </c>
      <c r="BG961" s="3">
        <v>737199</v>
      </c>
      <c r="BH961" s="3">
        <v>6927</v>
      </c>
      <c r="BI961" s="3">
        <v>402945</v>
      </c>
      <c r="BJ961" s="3">
        <v>6191994.3025000002</v>
      </c>
      <c r="BK961" s="3">
        <v>3669459.7200000007</v>
      </c>
      <c r="BL961" s="3">
        <v>484022.91</v>
      </c>
      <c r="BM961" s="3">
        <v>9122092.5099999998</v>
      </c>
      <c r="BN961" s="53">
        <v>1.0024360445053768</v>
      </c>
      <c r="BO961" s="54">
        <v>2.8583150000000002E-4</v>
      </c>
      <c r="BP961" s="70">
        <v>7188</v>
      </c>
      <c r="BQ961" s="71"/>
      <c r="BR961" s="70"/>
      <c r="BS961" s="72"/>
      <c r="BT961" s="72"/>
      <c r="BU961" s="70">
        <v>24369732</v>
      </c>
      <c r="BV961" s="70">
        <v>182222</v>
      </c>
      <c r="BW961" s="74">
        <v>5435941</v>
      </c>
      <c r="BX961" s="70">
        <v>29987895</v>
      </c>
    </row>
    <row r="962" spans="1:76" x14ac:dyDescent="0.3">
      <c r="A962" s="73" t="s">
        <v>10</v>
      </c>
      <c r="B962" s="2" t="s">
        <v>76</v>
      </c>
      <c r="C962" s="2" t="s">
        <v>11</v>
      </c>
      <c r="D962" s="2" t="s">
        <v>18</v>
      </c>
      <c r="E962" s="2" t="s">
        <v>15</v>
      </c>
      <c r="F962" s="17" t="str">
        <f>+Tabela1[[#This Row],[WK]]&amp;Tabela1[[#This Row],[PK]]&amp;Tabela1[[#This Row],[GK]]</f>
        <v>140204</v>
      </c>
      <c r="G962" s="2" t="s">
        <v>917</v>
      </c>
      <c r="H962" s="3">
        <v>120446867.90000001</v>
      </c>
      <c r="I962" s="4">
        <v>1.125</v>
      </c>
      <c r="J962" s="3">
        <v>135502726.38999999</v>
      </c>
      <c r="K962" s="4">
        <v>7.0000000000000007E-2</v>
      </c>
      <c r="L962" s="3">
        <v>9485191</v>
      </c>
      <c r="M962" s="3"/>
      <c r="N962" s="5"/>
      <c r="O962" s="3">
        <v>9374543.6000000015</v>
      </c>
      <c r="P962" s="4">
        <v>1.125</v>
      </c>
      <c r="Q962" s="3">
        <v>10546361.550000001</v>
      </c>
      <c r="R962" s="4">
        <v>1.6E-2</v>
      </c>
      <c r="S962" s="3">
        <v>168742</v>
      </c>
      <c r="T962" s="3"/>
      <c r="U962" s="5"/>
      <c r="V962" s="3">
        <v>6148377</v>
      </c>
      <c r="W962" s="5"/>
      <c r="X962" s="3">
        <v>12619417</v>
      </c>
      <c r="Y962" s="3">
        <v>4633447</v>
      </c>
      <c r="Z962" s="3">
        <v>0</v>
      </c>
      <c r="AA962" s="3">
        <v>607119</v>
      </c>
      <c r="AB962" s="3">
        <v>7113471</v>
      </c>
      <c r="AC962" s="3">
        <v>265380</v>
      </c>
      <c r="AD962" s="3">
        <v>6364253</v>
      </c>
      <c r="AE962" s="3">
        <v>0</v>
      </c>
      <c r="AF962" s="3">
        <v>9485191</v>
      </c>
      <c r="AG962" s="3">
        <v>168742</v>
      </c>
      <c r="AH962" s="3">
        <v>6364253</v>
      </c>
      <c r="AI962" s="3">
        <v>6148377</v>
      </c>
      <c r="AJ962" s="3">
        <v>303753</v>
      </c>
      <c r="AK962" s="3">
        <v>196966</v>
      </c>
      <c r="AL962" s="3">
        <v>102304</v>
      </c>
      <c r="AM962" s="3">
        <v>94662</v>
      </c>
      <c r="AN962" s="3">
        <v>-106787</v>
      </c>
      <c r="AO962" s="3">
        <v>0</v>
      </c>
      <c r="AP962" s="3">
        <v>0</v>
      </c>
      <c r="AQ962" s="3">
        <v>-106787</v>
      </c>
      <c r="AR962" s="3">
        <f>Tabela1[[#This Row],[Potrzeby finansowe 2027
w tym:]]+Tabela1[[#This Row],[Rozliczenie 2025 potrz. fin.]]</f>
        <v>12512630</v>
      </c>
      <c r="AS962" s="3">
        <v>0</v>
      </c>
      <c r="AT962" s="3">
        <v>0</v>
      </c>
      <c r="AU962" s="3"/>
      <c r="AV962" s="3"/>
      <c r="AW962" s="3"/>
      <c r="AX962" s="3"/>
      <c r="AY962" s="3"/>
      <c r="AZ962" s="3"/>
      <c r="BA962" s="3">
        <v>0</v>
      </c>
      <c r="BB962" s="3">
        <v>0</v>
      </c>
      <c r="BC962" s="3">
        <v>0</v>
      </c>
      <c r="BD962" s="3">
        <v>0</v>
      </c>
      <c r="BE962" s="3">
        <v>0</v>
      </c>
      <c r="BF962" s="3">
        <v>0</v>
      </c>
      <c r="BG962" s="3">
        <v>377782</v>
      </c>
      <c r="BH962" s="3">
        <v>3376</v>
      </c>
      <c r="BI962" s="3">
        <v>229337</v>
      </c>
      <c r="BJ962" s="3">
        <v>3524181.0999999987</v>
      </c>
      <c r="BK962" s="3">
        <v>833971.06999999844</v>
      </c>
      <c r="BL962" s="3">
        <v>63833.33</v>
      </c>
      <c r="BM962" s="3">
        <v>10633173.460000001</v>
      </c>
      <c r="BN962" s="53">
        <v>0.71722857968905929</v>
      </c>
      <c r="BO962" s="54">
        <v>1.4153979999999999E-4</v>
      </c>
      <c r="BP962" s="70">
        <v>3560</v>
      </c>
      <c r="BQ962" s="71"/>
      <c r="BR962" s="70"/>
      <c r="BS962" s="72"/>
      <c r="BT962" s="72"/>
      <c r="BU962" s="70">
        <v>9485191</v>
      </c>
      <c r="BV962" s="70">
        <v>168742</v>
      </c>
      <c r="BW962" s="74">
        <v>6364253</v>
      </c>
      <c r="BX962" s="70">
        <v>16018186</v>
      </c>
    </row>
    <row r="963" spans="1:76" x14ac:dyDescent="0.3">
      <c r="A963" s="73" t="s">
        <v>10</v>
      </c>
      <c r="B963" s="2" t="s">
        <v>76</v>
      </c>
      <c r="C963" s="2" t="s">
        <v>11</v>
      </c>
      <c r="D963" s="2" t="s">
        <v>21</v>
      </c>
      <c r="E963" s="2" t="s">
        <v>15</v>
      </c>
      <c r="F963" s="17" t="str">
        <f>+Tabela1[[#This Row],[WK]]&amp;Tabela1[[#This Row],[PK]]&amp;Tabela1[[#This Row],[GK]]</f>
        <v>140205</v>
      </c>
      <c r="G963" s="2" t="s">
        <v>918</v>
      </c>
      <c r="H963" s="3">
        <v>118521490.81999999</v>
      </c>
      <c r="I963" s="4">
        <v>1.125</v>
      </c>
      <c r="J963" s="3">
        <v>133336677.17</v>
      </c>
      <c r="K963" s="4">
        <v>7.0000000000000007E-2</v>
      </c>
      <c r="L963" s="3">
        <v>9333567</v>
      </c>
      <c r="M963" s="3"/>
      <c r="N963" s="5"/>
      <c r="O963" s="3">
        <v>7142237.0899999989</v>
      </c>
      <c r="P963" s="4">
        <v>1.125</v>
      </c>
      <c r="Q963" s="3">
        <v>8035016.7300000004</v>
      </c>
      <c r="R963" s="4">
        <v>1.6E-2</v>
      </c>
      <c r="S963" s="3">
        <v>128560</v>
      </c>
      <c r="T963" s="3"/>
      <c r="U963" s="5"/>
      <c r="V963" s="3">
        <v>6271424</v>
      </c>
      <c r="W963" s="5"/>
      <c r="X963" s="3">
        <v>12898155</v>
      </c>
      <c r="Y963" s="3">
        <v>3920145</v>
      </c>
      <c r="Z963" s="3">
        <v>401889</v>
      </c>
      <c r="AA963" s="3">
        <v>561467</v>
      </c>
      <c r="AB963" s="3">
        <v>6532126</v>
      </c>
      <c r="AC963" s="3">
        <v>1482528</v>
      </c>
      <c r="AD963" s="3">
        <v>6626731</v>
      </c>
      <c r="AE963" s="3">
        <v>0</v>
      </c>
      <c r="AF963" s="3">
        <v>9333567</v>
      </c>
      <c r="AG963" s="3">
        <v>128560</v>
      </c>
      <c r="AH963" s="3">
        <v>6626731</v>
      </c>
      <c r="AI963" s="3">
        <v>6271424</v>
      </c>
      <c r="AJ963" s="3">
        <v>1180687</v>
      </c>
      <c r="AK963" s="3">
        <v>1180687</v>
      </c>
      <c r="AL963" s="3">
        <v>557308</v>
      </c>
      <c r="AM963" s="3">
        <v>623379</v>
      </c>
      <c r="AN963" s="3">
        <v>57888</v>
      </c>
      <c r="AO963" s="3">
        <v>0</v>
      </c>
      <c r="AP963" s="3">
        <v>-57888</v>
      </c>
      <c r="AQ963" s="3">
        <v>0</v>
      </c>
      <c r="AR963" s="3">
        <f>Tabela1[[#This Row],[Potrzeby finansowe 2027
w tym:]]+Tabela1[[#This Row],[Rozliczenie 2025 potrz. fin.]]</f>
        <v>12898155</v>
      </c>
      <c r="AS963" s="3">
        <v>0</v>
      </c>
      <c r="AT963" s="3">
        <v>0</v>
      </c>
      <c r="AU963" s="3"/>
      <c r="AV963" s="3"/>
      <c r="AW963" s="3"/>
      <c r="AX963" s="3"/>
      <c r="AY963" s="3"/>
      <c r="AZ963" s="3"/>
      <c r="BA963" s="3">
        <v>401889</v>
      </c>
      <c r="BB963" s="3">
        <v>0</v>
      </c>
      <c r="BC963" s="3">
        <v>0</v>
      </c>
      <c r="BD963" s="3">
        <v>4026.54</v>
      </c>
      <c r="BE963" s="3">
        <v>0</v>
      </c>
      <c r="BF963" s="3">
        <v>0</v>
      </c>
      <c r="BG963" s="3">
        <v>377782</v>
      </c>
      <c r="BH963" s="3">
        <v>3205</v>
      </c>
      <c r="BI963" s="3">
        <v>183685</v>
      </c>
      <c r="BJ963" s="3">
        <v>2822657.0625</v>
      </c>
      <c r="BK963" s="3">
        <v>1217818.2800000003</v>
      </c>
      <c r="BL963" s="3">
        <v>120445</v>
      </c>
      <c r="BM963" s="3">
        <v>6178465.1299999999</v>
      </c>
      <c r="BN963" s="53">
        <v>0.74550422950299855</v>
      </c>
      <c r="BO963" s="54">
        <v>1.355448E-4</v>
      </c>
      <c r="BP963" s="70">
        <v>3409</v>
      </c>
      <c r="BQ963" s="71"/>
      <c r="BR963" s="70"/>
      <c r="BS963" s="72"/>
      <c r="BT963" s="72"/>
      <c r="BU963" s="70">
        <v>9333567</v>
      </c>
      <c r="BV963" s="70">
        <v>128560</v>
      </c>
      <c r="BW963" s="74">
        <v>6626731</v>
      </c>
      <c r="BX963" s="70">
        <v>16088858</v>
      </c>
    </row>
    <row r="964" spans="1:76" x14ac:dyDescent="0.3">
      <c r="A964" s="73" t="s">
        <v>10</v>
      </c>
      <c r="B964" s="2" t="s">
        <v>76</v>
      </c>
      <c r="C964" s="2" t="s">
        <v>11</v>
      </c>
      <c r="D964" s="2" t="s">
        <v>23</v>
      </c>
      <c r="E964" s="2" t="s">
        <v>15</v>
      </c>
      <c r="F964" s="17" t="str">
        <f>+Tabela1[[#This Row],[WK]]&amp;Tabela1[[#This Row],[PK]]&amp;Tabela1[[#This Row],[GK]]</f>
        <v>140206</v>
      </c>
      <c r="G964" s="2" t="s">
        <v>919</v>
      </c>
      <c r="H964" s="3">
        <v>168759014.00999999</v>
      </c>
      <c r="I964" s="4">
        <v>1.125</v>
      </c>
      <c r="J964" s="3">
        <v>189853890.75999999</v>
      </c>
      <c r="K964" s="4">
        <v>7.0000000000000007E-2</v>
      </c>
      <c r="L964" s="3">
        <v>13289772</v>
      </c>
      <c r="M964" s="3"/>
      <c r="N964" s="5"/>
      <c r="O964" s="3">
        <v>18383852.66</v>
      </c>
      <c r="P964" s="4">
        <v>1.125</v>
      </c>
      <c r="Q964" s="3">
        <v>20681834.239999998</v>
      </c>
      <c r="R964" s="4">
        <v>1.6E-2</v>
      </c>
      <c r="S964" s="3">
        <v>330909</v>
      </c>
      <c r="T964" s="3"/>
      <c r="U964" s="5"/>
      <c r="V964" s="3">
        <v>8688875</v>
      </c>
      <c r="W964" s="5"/>
      <c r="X964" s="3">
        <v>18868733</v>
      </c>
      <c r="Y964" s="3">
        <v>4115153</v>
      </c>
      <c r="Z964" s="3">
        <v>391479</v>
      </c>
      <c r="AA964" s="3">
        <v>798579</v>
      </c>
      <c r="AB964" s="3">
        <v>10764708</v>
      </c>
      <c r="AC964" s="3">
        <v>2798814</v>
      </c>
      <c r="AD964" s="3">
        <v>10179858</v>
      </c>
      <c r="AE964" s="3">
        <v>0</v>
      </c>
      <c r="AF964" s="3">
        <v>13289772</v>
      </c>
      <c r="AG964" s="3">
        <v>330909</v>
      </c>
      <c r="AH964" s="3">
        <v>10179858</v>
      </c>
      <c r="AI964" s="3">
        <v>8688875</v>
      </c>
      <c r="AJ964" s="3">
        <v>232262</v>
      </c>
      <c r="AK964" s="3">
        <v>232262</v>
      </c>
      <c r="AL964" s="3">
        <v>1083204</v>
      </c>
      <c r="AM964" s="3">
        <v>-850942</v>
      </c>
      <c r="AN964" s="3">
        <v>66440</v>
      </c>
      <c r="AO964" s="3">
        <v>0</v>
      </c>
      <c r="AP964" s="3">
        <v>-66440</v>
      </c>
      <c r="AQ964" s="3">
        <v>0</v>
      </c>
      <c r="AR964" s="3">
        <f>Tabela1[[#This Row],[Potrzeby finansowe 2027
w tym:]]+Tabela1[[#This Row],[Rozliczenie 2025 potrz. fin.]]</f>
        <v>18868733</v>
      </c>
      <c r="AS964" s="3">
        <v>0</v>
      </c>
      <c r="AT964" s="3">
        <v>0</v>
      </c>
      <c r="AU964" s="3"/>
      <c r="AV964" s="3"/>
      <c r="AW964" s="3"/>
      <c r="AX964" s="3"/>
      <c r="AY964" s="3"/>
      <c r="AZ964" s="3"/>
      <c r="BA964" s="3">
        <v>391479</v>
      </c>
      <c r="BB964" s="3">
        <v>0</v>
      </c>
      <c r="BC964" s="3">
        <v>0</v>
      </c>
      <c r="BD964" s="3">
        <v>3922.24</v>
      </c>
      <c r="BE964" s="3">
        <v>0</v>
      </c>
      <c r="BF964" s="3">
        <v>0</v>
      </c>
      <c r="BG964" s="3">
        <v>425271</v>
      </c>
      <c r="BH964" s="3">
        <v>3996</v>
      </c>
      <c r="BI964" s="3">
        <v>373308</v>
      </c>
      <c r="BJ964" s="3">
        <v>5736562.1574999997</v>
      </c>
      <c r="BK964" s="3">
        <v>3805743.5999999996</v>
      </c>
      <c r="BL964" s="3">
        <v>195533.82</v>
      </c>
      <c r="BM964" s="3">
        <v>7332206.5899999999</v>
      </c>
      <c r="BN964" s="53">
        <v>0.76522947501935223</v>
      </c>
      <c r="BO964" s="54">
        <v>1.5672639999999999E-4</v>
      </c>
      <c r="BP964" s="70">
        <v>3941</v>
      </c>
      <c r="BQ964" s="71"/>
      <c r="BR964" s="70"/>
      <c r="BS964" s="72"/>
      <c r="BT964" s="72"/>
      <c r="BU964" s="70">
        <v>13289772</v>
      </c>
      <c r="BV964" s="70">
        <v>330909</v>
      </c>
      <c r="BW964" s="74">
        <v>10179858</v>
      </c>
      <c r="BX964" s="70">
        <v>23800539</v>
      </c>
    </row>
    <row r="965" spans="1:76" x14ac:dyDescent="0.3">
      <c r="A965" s="73" t="s">
        <v>10</v>
      </c>
      <c r="B965" s="2" t="s">
        <v>76</v>
      </c>
      <c r="C965" s="2" t="s">
        <v>11</v>
      </c>
      <c r="D965" s="2" t="s">
        <v>30</v>
      </c>
      <c r="E965" s="2" t="s">
        <v>15</v>
      </c>
      <c r="F965" s="17" t="str">
        <f>+Tabela1[[#This Row],[WK]]&amp;Tabela1[[#This Row],[PK]]&amp;Tabela1[[#This Row],[GK]]</f>
        <v>140207</v>
      </c>
      <c r="G965" s="2" t="s">
        <v>920</v>
      </c>
      <c r="H965" s="3">
        <v>233011385.63999999</v>
      </c>
      <c r="I965" s="4">
        <v>1.125</v>
      </c>
      <c r="J965" s="3">
        <v>262137808.84999999</v>
      </c>
      <c r="K965" s="4">
        <v>7.0000000000000007E-2</v>
      </c>
      <c r="L965" s="3">
        <v>18349647</v>
      </c>
      <c r="M965" s="3"/>
      <c r="N965" s="5"/>
      <c r="O965" s="3">
        <v>7499836.46</v>
      </c>
      <c r="P965" s="4">
        <v>1.125</v>
      </c>
      <c r="Q965" s="3">
        <v>8437316.0199999996</v>
      </c>
      <c r="R965" s="4">
        <v>1.6E-2</v>
      </c>
      <c r="S965" s="3">
        <v>134997</v>
      </c>
      <c r="T965" s="3"/>
      <c r="U965" s="5"/>
      <c r="V965" s="3">
        <v>11933166</v>
      </c>
      <c r="W965" s="5"/>
      <c r="X965" s="3">
        <v>16259873</v>
      </c>
      <c r="Y965" s="3">
        <v>1874583</v>
      </c>
      <c r="Z965" s="3">
        <v>315503</v>
      </c>
      <c r="AA965" s="3">
        <v>1094442</v>
      </c>
      <c r="AB965" s="3">
        <v>10324482</v>
      </c>
      <c r="AC965" s="3">
        <v>2650863</v>
      </c>
      <c r="AD965" s="3">
        <v>4326707</v>
      </c>
      <c r="AE965" s="3">
        <v>0</v>
      </c>
      <c r="AF965" s="3">
        <v>18349647</v>
      </c>
      <c r="AG965" s="3">
        <v>134997</v>
      </c>
      <c r="AH965" s="3">
        <v>4326707</v>
      </c>
      <c r="AI965" s="3">
        <v>11933166</v>
      </c>
      <c r="AJ965" s="3">
        <v>797369</v>
      </c>
      <c r="AK965" s="3">
        <v>797369</v>
      </c>
      <c r="AL965" s="3">
        <v>910489</v>
      </c>
      <c r="AM965" s="3">
        <v>-113120</v>
      </c>
      <c r="AN965" s="3">
        <v>298128</v>
      </c>
      <c r="AO965" s="3">
        <v>0</v>
      </c>
      <c r="AP965" s="3">
        <v>-298128</v>
      </c>
      <c r="AQ965" s="3">
        <v>0</v>
      </c>
      <c r="AR965" s="3">
        <f>Tabela1[[#This Row],[Potrzeby finansowe 2027
w tym:]]+Tabela1[[#This Row],[Rozliczenie 2025 potrz. fin.]]</f>
        <v>16259873</v>
      </c>
      <c r="AS965" s="3">
        <v>0</v>
      </c>
      <c r="AT965" s="3">
        <v>0</v>
      </c>
      <c r="AU965" s="3"/>
      <c r="AV965" s="3"/>
      <c r="AW965" s="3"/>
      <c r="AX965" s="3"/>
      <c r="AY965" s="3"/>
      <c r="AZ965" s="3"/>
      <c r="BA965" s="3">
        <v>315503</v>
      </c>
      <c r="BB965" s="3">
        <v>0</v>
      </c>
      <c r="BC965" s="3">
        <v>0</v>
      </c>
      <c r="BD965" s="3">
        <v>3161.04</v>
      </c>
      <c r="BE965" s="3">
        <v>0</v>
      </c>
      <c r="BF965" s="3">
        <v>0</v>
      </c>
      <c r="BG965" s="3">
        <v>613322</v>
      </c>
      <c r="BH965" s="3">
        <v>5763</v>
      </c>
      <c r="BI965" s="3">
        <v>481120</v>
      </c>
      <c r="BJ965" s="3">
        <v>7393288.2599999988</v>
      </c>
      <c r="BK965" s="3">
        <v>4960117.4999999991</v>
      </c>
      <c r="BL965" s="3">
        <v>843934.21</v>
      </c>
      <c r="BM965" s="3">
        <v>8044814.6200000001</v>
      </c>
      <c r="BN965" s="53">
        <v>0.9231582776083489</v>
      </c>
      <c r="BO965" s="54">
        <v>2.2618590000000001E-4</v>
      </c>
      <c r="BP965" s="70">
        <v>5688</v>
      </c>
      <c r="BQ965" s="71"/>
      <c r="BR965" s="70"/>
      <c r="BS965" s="72"/>
      <c r="BT965" s="72"/>
      <c r="BU965" s="70">
        <v>18349647</v>
      </c>
      <c r="BV965" s="70">
        <v>134997</v>
      </c>
      <c r="BW965" s="74">
        <v>4326707</v>
      </c>
      <c r="BX965" s="70">
        <v>22811351</v>
      </c>
    </row>
    <row r="966" spans="1:76" x14ac:dyDescent="0.3">
      <c r="A966" s="73" t="s">
        <v>10</v>
      </c>
      <c r="B966" s="2" t="s">
        <v>76</v>
      </c>
      <c r="C966" s="2" t="s">
        <v>11</v>
      </c>
      <c r="D966" s="2" t="s">
        <v>54</v>
      </c>
      <c r="E966" s="2" t="s">
        <v>15</v>
      </c>
      <c r="F966" s="17" t="str">
        <f>+Tabela1[[#This Row],[WK]]&amp;Tabela1[[#This Row],[PK]]&amp;Tabela1[[#This Row],[GK]]</f>
        <v>140208</v>
      </c>
      <c r="G966" s="2" t="s">
        <v>921</v>
      </c>
      <c r="H966" s="3">
        <v>191538211.63</v>
      </c>
      <c r="I966" s="4">
        <v>1.125</v>
      </c>
      <c r="J966" s="3">
        <v>215480488.08000001</v>
      </c>
      <c r="K966" s="4">
        <v>7.0000000000000007E-2</v>
      </c>
      <c r="L966" s="3">
        <v>15083634</v>
      </c>
      <c r="M966" s="3"/>
      <c r="N966" s="5"/>
      <c r="O966" s="3">
        <v>3556997.17</v>
      </c>
      <c r="P966" s="4">
        <v>1.125</v>
      </c>
      <c r="Q966" s="3">
        <v>4001621.82</v>
      </c>
      <c r="R966" s="4">
        <v>1.6E-2</v>
      </c>
      <c r="S966" s="3">
        <v>64026</v>
      </c>
      <c r="T966" s="3"/>
      <c r="U966" s="5"/>
      <c r="V966" s="3">
        <v>9715528</v>
      </c>
      <c r="W966" s="5"/>
      <c r="X966" s="3">
        <v>15077910</v>
      </c>
      <c r="Y966" s="3">
        <v>2030313</v>
      </c>
      <c r="Z966" s="3">
        <v>891397</v>
      </c>
      <c r="AA966" s="3">
        <v>937514</v>
      </c>
      <c r="AB966" s="3">
        <v>8982882</v>
      </c>
      <c r="AC966" s="3">
        <v>2235804</v>
      </c>
      <c r="AD966" s="3">
        <v>5362382</v>
      </c>
      <c r="AE966" s="3">
        <v>0</v>
      </c>
      <c r="AF966" s="3">
        <v>15083634</v>
      </c>
      <c r="AG966" s="3">
        <v>64026</v>
      </c>
      <c r="AH966" s="3">
        <v>5362382</v>
      </c>
      <c r="AI966" s="3">
        <v>9715528</v>
      </c>
      <c r="AJ966" s="3">
        <v>601003</v>
      </c>
      <c r="AK966" s="3">
        <v>601003</v>
      </c>
      <c r="AL966" s="3">
        <v>713733</v>
      </c>
      <c r="AM966" s="3">
        <v>-112730</v>
      </c>
      <c r="AN966" s="3">
        <v>98715</v>
      </c>
      <c r="AO966" s="3">
        <v>0</v>
      </c>
      <c r="AP966" s="3">
        <v>-98715</v>
      </c>
      <c r="AQ966" s="3">
        <v>0</v>
      </c>
      <c r="AR966" s="3">
        <f>Tabela1[[#This Row],[Potrzeby finansowe 2027
w tym:]]+Tabela1[[#This Row],[Rozliczenie 2025 potrz. fin.]]</f>
        <v>15077910</v>
      </c>
      <c r="AS966" s="3">
        <v>0</v>
      </c>
      <c r="AT966" s="3">
        <v>0</v>
      </c>
      <c r="AU966" s="3"/>
      <c r="AV966" s="3"/>
      <c r="AW966" s="3"/>
      <c r="AX966" s="3"/>
      <c r="AY966" s="3"/>
      <c r="AZ966" s="3"/>
      <c r="BA966" s="3">
        <v>891397</v>
      </c>
      <c r="BB966" s="3">
        <v>0</v>
      </c>
      <c r="BC966" s="3">
        <v>16.829999999999998</v>
      </c>
      <c r="BD966" s="3">
        <v>8874.84</v>
      </c>
      <c r="BE966" s="3">
        <v>0</v>
      </c>
      <c r="BF966" s="3">
        <v>0</v>
      </c>
      <c r="BG966" s="3">
        <v>495617</v>
      </c>
      <c r="BH966" s="3">
        <v>4657</v>
      </c>
      <c r="BI966" s="3">
        <v>441897</v>
      </c>
      <c r="BJ966" s="3">
        <v>6790563.0300000003</v>
      </c>
      <c r="BK966" s="3">
        <v>4792567.99</v>
      </c>
      <c r="BL966" s="3">
        <v>138788</v>
      </c>
      <c r="BM966" s="3">
        <v>7714404.1600000001</v>
      </c>
      <c r="BN966" s="53">
        <v>0.89491993322328245</v>
      </c>
      <c r="BO966" s="54">
        <v>1.7914370000000001E-4</v>
      </c>
      <c r="BP966" s="70">
        <v>4505</v>
      </c>
      <c r="BQ966" s="71"/>
      <c r="BR966" s="70"/>
      <c r="BS966" s="72"/>
      <c r="BT966" s="72"/>
      <c r="BU966" s="70">
        <v>15083634</v>
      </c>
      <c r="BV966" s="70">
        <v>64026</v>
      </c>
      <c r="BW966" s="74">
        <v>5362382</v>
      </c>
      <c r="BX966" s="70">
        <v>20510042</v>
      </c>
    </row>
    <row r="967" spans="1:76" x14ac:dyDescent="0.3">
      <c r="A967" s="73" t="s">
        <v>10</v>
      </c>
      <c r="B967" s="2" t="s">
        <v>76</v>
      </c>
      <c r="C967" s="2" t="s">
        <v>11</v>
      </c>
      <c r="D967" s="2" t="s">
        <v>56</v>
      </c>
      <c r="E967" s="2" t="s">
        <v>15</v>
      </c>
      <c r="F967" s="17" t="str">
        <f>+Tabela1[[#This Row],[WK]]&amp;Tabela1[[#This Row],[PK]]&amp;Tabela1[[#This Row],[GK]]</f>
        <v>140209</v>
      </c>
      <c r="G967" s="2" t="s">
        <v>922</v>
      </c>
      <c r="H967" s="3">
        <v>316449645.69</v>
      </c>
      <c r="I967" s="4">
        <v>1.125</v>
      </c>
      <c r="J967" s="3">
        <v>356005851.39999998</v>
      </c>
      <c r="K967" s="4">
        <v>7.0000000000000007E-2</v>
      </c>
      <c r="L967" s="3">
        <v>24920410</v>
      </c>
      <c r="M967" s="3"/>
      <c r="N967" s="5"/>
      <c r="O967" s="3">
        <v>10145322.800000001</v>
      </c>
      <c r="P967" s="4">
        <v>1.125</v>
      </c>
      <c r="Q967" s="3">
        <v>11413488.15</v>
      </c>
      <c r="R967" s="4">
        <v>1.6E-2</v>
      </c>
      <c r="S967" s="3">
        <v>182616</v>
      </c>
      <c r="T967" s="3"/>
      <c r="U967" s="5"/>
      <c r="V967" s="3">
        <v>15272507</v>
      </c>
      <c r="W967" s="5"/>
      <c r="X967" s="3">
        <v>24809483</v>
      </c>
      <c r="Y967" s="3">
        <v>3457239</v>
      </c>
      <c r="Z967" s="3">
        <v>39144</v>
      </c>
      <c r="AA967" s="3">
        <v>1545417</v>
      </c>
      <c r="AB967" s="3">
        <v>15604837</v>
      </c>
      <c r="AC967" s="3">
        <v>4162846</v>
      </c>
      <c r="AD967" s="3">
        <v>9536976</v>
      </c>
      <c r="AE967" s="3">
        <v>0</v>
      </c>
      <c r="AF967" s="3">
        <v>24920410</v>
      </c>
      <c r="AG967" s="3">
        <v>182616</v>
      </c>
      <c r="AH967" s="3">
        <v>9536976</v>
      </c>
      <c r="AI967" s="3">
        <v>15272507</v>
      </c>
      <c r="AJ967" s="3">
        <v>1410864</v>
      </c>
      <c r="AK967" s="3">
        <v>1410864</v>
      </c>
      <c r="AL967" s="3">
        <v>705815</v>
      </c>
      <c r="AM967" s="3">
        <v>705049</v>
      </c>
      <c r="AN967" s="3">
        <v>-365689</v>
      </c>
      <c r="AO967" s="3">
        <v>0</v>
      </c>
      <c r="AP967" s="3">
        <v>365689</v>
      </c>
      <c r="AQ967" s="3">
        <v>0</v>
      </c>
      <c r="AR967" s="3">
        <f>Tabela1[[#This Row],[Potrzeby finansowe 2027
w tym:]]+Tabela1[[#This Row],[Rozliczenie 2025 potrz. fin.]]</f>
        <v>24809483</v>
      </c>
      <c r="AS967" s="3">
        <v>0</v>
      </c>
      <c r="AT967" s="3">
        <v>0</v>
      </c>
      <c r="AU967" s="3"/>
      <c r="AV967" s="3"/>
      <c r="AW967" s="3"/>
      <c r="AX967" s="3"/>
      <c r="AY967" s="3"/>
      <c r="AZ967" s="3"/>
      <c r="BA967" s="3">
        <v>39144</v>
      </c>
      <c r="BB967" s="3">
        <v>0</v>
      </c>
      <c r="BC967" s="3">
        <v>0</v>
      </c>
      <c r="BD967" s="3">
        <v>392.19</v>
      </c>
      <c r="BE967" s="3">
        <v>0</v>
      </c>
      <c r="BF967" s="3">
        <v>0</v>
      </c>
      <c r="BG967" s="3">
        <v>769233</v>
      </c>
      <c r="BH967" s="3">
        <v>7228</v>
      </c>
      <c r="BI967" s="3">
        <v>776184</v>
      </c>
      <c r="BJ967" s="3">
        <v>11927495.105</v>
      </c>
      <c r="BK967" s="3">
        <v>7492687.5800000001</v>
      </c>
      <c r="BL967" s="3">
        <v>482324</v>
      </c>
      <c r="BM967" s="3">
        <v>16774582.1</v>
      </c>
      <c r="BN967" s="53">
        <v>0.88413306846478845</v>
      </c>
      <c r="BO967" s="54">
        <v>2.7660979999999998E-4</v>
      </c>
      <c r="BP967" s="70">
        <v>6957</v>
      </c>
      <c r="BQ967" s="71"/>
      <c r="BR967" s="70"/>
      <c r="BS967" s="72"/>
      <c r="BT967" s="72"/>
      <c r="BU967" s="70">
        <v>24920410</v>
      </c>
      <c r="BV967" s="70">
        <v>182616</v>
      </c>
      <c r="BW967" s="74">
        <v>9536976</v>
      </c>
      <c r="BX967" s="70">
        <v>34640002</v>
      </c>
    </row>
    <row r="968" spans="1:76" x14ac:dyDescent="0.3">
      <c r="A968" s="73" t="s">
        <v>10</v>
      </c>
      <c r="B968" s="2" t="s">
        <v>76</v>
      </c>
      <c r="C968" s="2" t="s">
        <v>16</v>
      </c>
      <c r="D968" s="2" t="s">
        <v>12</v>
      </c>
      <c r="E968" s="2" t="s">
        <v>13</v>
      </c>
      <c r="F968" s="17" t="str">
        <f>+Tabela1[[#This Row],[WK]]&amp;Tabela1[[#This Row],[PK]]&amp;Tabela1[[#This Row],[GK]]</f>
        <v>140301</v>
      </c>
      <c r="G968" s="2" t="s">
        <v>923</v>
      </c>
      <c r="H968" s="3">
        <v>1089268736.8099999</v>
      </c>
      <c r="I968" s="4">
        <v>1.125</v>
      </c>
      <c r="J968" s="3">
        <v>1225427328.9100001</v>
      </c>
      <c r="K968" s="4">
        <v>7.0000000000000007E-2</v>
      </c>
      <c r="L968" s="3">
        <v>85779913</v>
      </c>
      <c r="M968" s="3"/>
      <c r="N968" s="5"/>
      <c r="O968" s="3">
        <v>307029254.53000003</v>
      </c>
      <c r="P968" s="4">
        <v>1.125</v>
      </c>
      <c r="Q968" s="3">
        <v>345407911.35000002</v>
      </c>
      <c r="R968" s="4">
        <v>1.6E-2</v>
      </c>
      <c r="S968" s="3">
        <v>5526527</v>
      </c>
      <c r="T968" s="3"/>
      <c r="U968" s="5"/>
      <c r="V968" s="3">
        <v>44027795</v>
      </c>
      <c r="W968" s="5"/>
      <c r="X968" s="3">
        <v>58340845</v>
      </c>
      <c r="Y968" s="3">
        <v>4416361</v>
      </c>
      <c r="Z968" s="3">
        <v>0</v>
      </c>
      <c r="AA968" s="3">
        <v>2354304</v>
      </c>
      <c r="AB968" s="3">
        <v>51570180</v>
      </c>
      <c r="AC968" s="3">
        <v>0</v>
      </c>
      <c r="AD968" s="3">
        <v>17408713</v>
      </c>
      <c r="AE968" s="3">
        <v>0</v>
      </c>
      <c r="AF968" s="3">
        <v>85779913</v>
      </c>
      <c r="AG968" s="3">
        <v>5526527</v>
      </c>
      <c r="AH968" s="3">
        <v>17408713</v>
      </c>
      <c r="AI968" s="3">
        <v>44027795</v>
      </c>
      <c r="AJ968" s="3">
        <v>-315973</v>
      </c>
      <c r="AK968" s="3">
        <v>2779691</v>
      </c>
      <c r="AL968" s="3">
        <v>3971126</v>
      </c>
      <c r="AM968" s="3">
        <v>-1191435</v>
      </c>
      <c r="AN968" s="3">
        <v>3095664</v>
      </c>
      <c r="AO968" s="3">
        <v>0</v>
      </c>
      <c r="AP968" s="3">
        <v>0</v>
      </c>
      <c r="AQ968" s="3">
        <v>3095664</v>
      </c>
      <c r="AR968" s="3">
        <f>Tabela1[[#This Row],[Potrzeby finansowe 2027
w tym:]]+Tabela1[[#This Row],[Rozliczenie 2025 potrz. fin.]]</f>
        <v>61436509</v>
      </c>
      <c r="AS968" s="3">
        <v>0</v>
      </c>
      <c r="AT968" s="3">
        <v>0</v>
      </c>
      <c r="AU968" s="3"/>
      <c r="AV968" s="3"/>
      <c r="AW968" s="3"/>
      <c r="AX968" s="3"/>
      <c r="AY968" s="3"/>
      <c r="AZ968" s="3"/>
      <c r="BA968" s="3">
        <v>0</v>
      </c>
      <c r="BB968" s="3">
        <v>0</v>
      </c>
      <c r="BC968" s="3">
        <v>0</v>
      </c>
      <c r="BD968" s="3">
        <v>0</v>
      </c>
      <c r="BE968" s="3">
        <v>0</v>
      </c>
      <c r="BF968" s="3">
        <v>0</v>
      </c>
      <c r="BG968" s="3">
        <v>1835175</v>
      </c>
      <c r="BH968" s="3">
        <v>17244</v>
      </c>
      <c r="BI968" s="3">
        <v>519129</v>
      </c>
      <c r="BJ968" s="3">
        <v>7977370.3374999985</v>
      </c>
      <c r="BK968" s="3">
        <v>4015822.2399999984</v>
      </c>
      <c r="BL968" s="3">
        <v>1389038.82</v>
      </c>
      <c r="BM968" s="3">
        <v>13068114.75</v>
      </c>
      <c r="BN968" s="53">
        <v>0.95222853305727317</v>
      </c>
      <c r="BO968" s="54">
        <v>8.5986400000000001E-4</v>
      </c>
      <c r="BP968" s="70">
        <v>21555</v>
      </c>
      <c r="BQ968" s="71"/>
      <c r="BR968" s="70"/>
      <c r="BS968" s="72"/>
      <c r="BT968" s="72"/>
      <c r="BU968" s="70">
        <v>85779913</v>
      </c>
      <c r="BV968" s="70">
        <v>5526527</v>
      </c>
      <c r="BW968" s="74">
        <v>17408713</v>
      </c>
      <c r="BX968" s="70">
        <v>108715153</v>
      </c>
    </row>
    <row r="969" spans="1:76" x14ac:dyDescent="0.3">
      <c r="A969" s="73" t="s">
        <v>10</v>
      </c>
      <c r="B969" s="2" t="s">
        <v>76</v>
      </c>
      <c r="C969" s="2" t="s">
        <v>16</v>
      </c>
      <c r="D969" s="2" t="s">
        <v>11</v>
      </c>
      <c r="E969" s="2" t="s">
        <v>13</v>
      </c>
      <c r="F969" s="17" t="str">
        <f>+Tabela1[[#This Row],[WK]]&amp;Tabela1[[#This Row],[PK]]&amp;Tabela1[[#This Row],[GK]]</f>
        <v>140302</v>
      </c>
      <c r="G969" s="2" t="s">
        <v>924</v>
      </c>
      <c r="H969" s="3">
        <v>210737266.94999999</v>
      </c>
      <c r="I969" s="4">
        <v>1.125</v>
      </c>
      <c r="J969" s="3">
        <v>237079425.31999999</v>
      </c>
      <c r="K969" s="4">
        <v>7.0000000000000007E-2</v>
      </c>
      <c r="L969" s="3">
        <v>16595560</v>
      </c>
      <c r="M969" s="3"/>
      <c r="N969" s="5"/>
      <c r="O969" s="3">
        <v>36609408.319999993</v>
      </c>
      <c r="P969" s="4">
        <v>1.125</v>
      </c>
      <c r="Q969" s="3">
        <v>41185584.359999999</v>
      </c>
      <c r="R969" s="4">
        <v>1.6E-2</v>
      </c>
      <c r="S969" s="3">
        <v>658969</v>
      </c>
      <c r="T969" s="3"/>
      <c r="U969" s="5"/>
      <c r="V969" s="3">
        <v>9075874</v>
      </c>
      <c r="W969" s="5"/>
      <c r="X969" s="3">
        <v>17488514</v>
      </c>
      <c r="Y969" s="3">
        <v>3691731</v>
      </c>
      <c r="Z969" s="3">
        <v>0</v>
      </c>
      <c r="AA969" s="3">
        <v>922490</v>
      </c>
      <c r="AB969" s="3">
        <v>12648064</v>
      </c>
      <c r="AC969" s="3">
        <v>226229</v>
      </c>
      <c r="AD969" s="3">
        <v>7992478</v>
      </c>
      <c r="AE969" s="3">
        <v>0</v>
      </c>
      <c r="AF969" s="3">
        <v>16595560</v>
      </c>
      <c r="AG969" s="3">
        <v>658969</v>
      </c>
      <c r="AH969" s="3">
        <v>7992478</v>
      </c>
      <c r="AI969" s="3">
        <v>9075874</v>
      </c>
      <c r="AJ969" s="3">
        <v>198607</v>
      </c>
      <c r="AK969" s="3">
        <v>-221555</v>
      </c>
      <c r="AL969" s="3">
        <v>789900</v>
      </c>
      <c r="AM969" s="3">
        <v>-1011455</v>
      </c>
      <c r="AN969" s="3">
        <v>-477739</v>
      </c>
      <c r="AO969" s="3">
        <v>0</v>
      </c>
      <c r="AP969" s="3">
        <v>57577</v>
      </c>
      <c r="AQ969" s="3">
        <v>-420162</v>
      </c>
      <c r="AR969" s="3">
        <f>Tabela1[[#This Row],[Potrzeby finansowe 2027
w tym:]]+Tabela1[[#This Row],[Rozliczenie 2025 potrz. fin.]]</f>
        <v>17068352</v>
      </c>
      <c r="AS969" s="3">
        <v>0</v>
      </c>
      <c r="AT969" s="3">
        <v>0</v>
      </c>
      <c r="AU969" s="3"/>
      <c r="AV969" s="3"/>
      <c r="AW969" s="3"/>
      <c r="AX969" s="3"/>
      <c r="AY969" s="3"/>
      <c r="AZ969" s="3"/>
      <c r="BA969" s="3">
        <v>0</v>
      </c>
      <c r="BB969" s="3">
        <v>0</v>
      </c>
      <c r="BC969" s="3">
        <v>0</v>
      </c>
      <c r="BD969" s="3">
        <v>0</v>
      </c>
      <c r="BE969" s="3">
        <v>0</v>
      </c>
      <c r="BF969" s="3">
        <v>0</v>
      </c>
      <c r="BG969" s="3">
        <v>468266</v>
      </c>
      <c r="BH969" s="3">
        <v>4400</v>
      </c>
      <c r="BI969" s="3">
        <v>454224</v>
      </c>
      <c r="BJ969" s="3">
        <v>6979987.7125000004</v>
      </c>
      <c r="BK969" s="3">
        <v>2383528.2300000004</v>
      </c>
      <c r="BL969" s="3">
        <v>2741233.42</v>
      </c>
      <c r="BM969" s="3">
        <v>12903371.09</v>
      </c>
      <c r="BN969" s="53">
        <v>0.81935778704195927</v>
      </c>
      <c r="BO969" s="54">
        <v>1.8945729999999999E-4</v>
      </c>
      <c r="BP969" s="70">
        <v>4765</v>
      </c>
      <c r="BQ969" s="71"/>
      <c r="BR969" s="70"/>
      <c r="BS969" s="72"/>
      <c r="BT969" s="72"/>
      <c r="BU969" s="70">
        <v>16595560</v>
      </c>
      <c r="BV969" s="70">
        <v>658969</v>
      </c>
      <c r="BW969" s="74">
        <v>7992478</v>
      </c>
      <c r="BX969" s="70">
        <v>25247007</v>
      </c>
    </row>
    <row r="970" spans="1:76" x14ac:dyDescent="0.3">
      <c r="A970" s="73" t="s">
        <v>10</v>
      </c>
      <c r="B970" s="2" t="s">
        <v>76</v>
      </c>
      <c r="C970" s="2" t="s">
        <v>16</v>
      </c>
      <c r="D970" s="2" t="s">
        <v>16</v>
      </c>
      <c r="E970" s="2" t="s">
        <v>15</v>
      </c>
      <c r="F970" s="17" t="str">
        <f>+Tabela1[[#This Row],[WK]]&amp;Tabela1[[#This Row],[PK]]&amp;Tabela1[[#This Row],[GK]]</f>
        <v>140303</v>
      </c>
      <c r="G970" s="2" t="s">
        <v>925</v>
      </c>
      <c r="H970" s="3">
        <v>222056578.68000001</v>
      </c>
      <c r="I970" s="4">
        <v>1.125</v>
      </c>
      <c r="J970" s="3">
        <v>249813651.02000001</v>
      </c>
      <c r="K970" s="4">
        <v>7.0000000000000007E-2</v>
      </c>
      <c r="L970" s="3">
        <v>17486956</v>
      </c>
      <c r="M970" s="3"/>
      <c r="N970" s="5"/>
      <c r="O970" s="3">
        <v>6626834.4900000002</v>
      </c>
      <c r="P970" s="4">
        <v>1.125</v>
      </c>
      <c r="Q970" s="3">
        <v>7455188.7999999998</v>
      </c>
      <c r="R970" s="4">
        <v>1.6E-2</v>
      </c>
      <c r="S970" s="3">
        <v>119283</v>
      </c>
      <c r="T970" s="3"/>
      <c r="U970" s="5"/>
      <c r="V970" s="3">
        <v>10809806</v>
      </c>
      <c r="W970" s="5"/>
      <c r="X970" s="3">
        <v>17933501</v>
      </c>
      <c r="Y970" s="3">
        <v>3335478</v>
      </c>
      <c r="Z970" s="3">
        <v>0</v>
      </c>
      <c r="AA970" s="3">
        <v>817484</v>
      </c>
      <c r="AB970" s="3">
        <v>11320477</v>
      </c>
      <c r="AC970" s="3">
        <v>2460062</v>
      </c>
      <c r="AD970" s="3">
        <v>7123695</v>
      </c>
      <c r="AE970" s="3">
        <v>0</v>
      </c>
      <c r="AF970" s="3">
        <v>17486956</v>
      </c>
      <c r="AG970" s="3">
        <v>119283</v>
      </c>
      <c r="AH970" s="3">
        <v>7123695</v>
      </c>
      <c r="AI970" s="3">
        <v>10809806</v>
      </c>
      <c r="AJ970" s="3">
        <v>-956580</v>
      </c>
      <c r="AK970" s="3">
        <v>-956580</v>
      </c>
      <c r="AL970" s="3">
        <v>908170</v>
      </c>
      <c r="AM970" s="3">
        <v>-1864750</v>
      </c>
      <c r="AN970" s="3">
        <v>-530437</v>
      </c>
      <c r="AO970" s="3">
        <v>0</v>
      </c>
      <c r="AP970" s="3">
        <v>530437</v>
      </c>
      <c r="AQ970" s="3">
        <v>0</v>
      </c>
      <c r="AR970" s="3">
        <f>Tabela1[[#This Row],[Potrzeby finansowe 2027
w tym:]]+Tabela1[[#This Row],[Rozliczenie 2025 potrz. fin.]]</f>
        <v>17933501</v>
      </c>
      <c r="AS970" s="3">
        <v>0</v>
      </c>
      <c r="AT970" s="3">
        <v>0</v>
      </c>
      <c r="AU970" s="3"/>
      <c r="AV970" s="3"/>
      <c r="AW970" s="3"/>
      <c r="AX970" s="3"/>
      <c r="AY970" s="3"/>
      <c r="AZ970" s="3"/>
      <c r="BA970" s="3">
        <v>0</v>
      </c>
      <c r="BB970" s="3">
        <v>0</v>
      </c>
      <c r="BC970" s="3">
        <v>0</v>
      </c>
      <c r="BD970" s="3">
        <v>0</v>
      </c>
      <c r="BE970" s="3">
        <v>0</v>
      </c>
      <c r="BF970" s="3">
        <v>0</v>
      </c>
      <c r="BG970" s="3">
        <v>519137</v>
      </c>
      <c r="BH970" s="3">
        <v>4878</v>
      </c>
      <c r="BI970" s="3">
        <v>298347</v>
      </c>
      <c r="BJ970" s="3">
        <v>4584652.2575000003</v>
      </c>
      <c r="BK970" s="3">
        <v>1908607.2400000002</v>
      </c>
      <c r="BL970" s="3">
        <v>2561040.0499999998</v>
      </c>
      <c r="BM970" s="3">
        <v>5582099.9699999997</v>
      </c>
      <c r="BN970" s="53">
        <v>0.84206000578234153</v>
      </c>
      <c r="BO970" s="54">
        <v>1.957897E-4</v>
      </c>
      <c r="BP970" s="70">
        <v>4924</v>
      </c>
      <c r="BQ970" s="71"/>
      <c r="BR970" s="70"/>
      <c r="BS970" s="72"/>
      <c r="BT970" s="72"/>
      <c r="BU970" s="70">
        <v>17486956</v>
      </c>
      <c r="BV970" s="70">
        <v>119283</v>
      </c>
      <c r="BW970" s="74">
        <v>7123695</v>
      </c>
      <c r="BX970" s="70">
        <v>24729934</v>
      </c>
    </row>
    <row r="971" spans="1:76" x14ac:dyDescent="0.3">
      <c r="A971" s="73" t="s">
        <v>10</v>
      </c>
      <c r="B971" s="2" t="s">
        <v>76</v>
      </c>
      <c r="C971" s="2" t="s">
        <v>16</v>
      </c>
      <c r="D971" s="2" t="s">
        <v>18</v>
      </c>
      <c r="E971" s="2" t="s">
        <v>15</v>
      </c>
      <c r="F971" s="17" t="str">
        <f>+Tabela1[[#This Row],[WK]]&amp;Tabela1[[#This Row],[PK]]&amp;Tabela1[[#This Row],[GK]]</f>
        <v>140304</v>
      </c>
      <c r="G971" s="2" t="s">
        <v>923</v>
      </c>
      <c r="H971" s="3">
        <v>703101193.50999999</v>
      </c>
      <c r="I971" s="4">
        <v>1.125</v>
      </c>
      <c r="J971" s="3">
        <v>790988842.70000005</v>
      </c>
      <c r="K971" s="4">
        <v>7.0000000000000007E-2</v>
      </c>
      <c r="L971" s="3">
        <v>55369219</v>
      </c>
      <c r="M971" s="3"/>
      <c r="N971" s="5"/>
      <c r="O971" s="3">
        <v>62013586.07</v>
      </c>
      <c r="P971" s="4">
        <v>1.125</v>
      </c>
      <c r="Q971" s="3">
        <v>69765284.329999998</v>
      </c>
      <c r="R971" s="4">
        <v>1.6E-2</v>
      </c>
      <c r="S971" s="3">
        <v>1116245</v>
      </c>
      <c r="T971" s="3"/>
      <c r="U971" s="5"/>
      <c r="V971" s="3">
        <v>30000241</v>
      </c>
      <c r="W971" s="5"/>
      <c r="X971" s="3">
        <v>40078346</v>
      </c>
      <c r="Y971" s="3">
        <v>0</v>
      </c>
      <c r="Z971" s="3">
        <v>746737</v>
      </c>
      <c r="AA971" s="3">
        <v>2550143</v>
      </c>
      <c r="AB971" s="3">
        <v>31872893</v>
      </c>
      <c r="AC971" s="3">
        <v>4908573</v>
      </c>
      <c r="AD971" s="3">
        <v>10078105</v>
      </c>
      <c r="AE971" s="3">
        <v>0</v>
      </c>
      <c r="AF971" s="3">
        <v>55369219</v>
      </c>
      <c r="AG971" s="3">
        <v>1116245</v>
      </c>
      <c r="AH971" s="3">
        <v>10078105</v>
      </c>
      <c r="AI971" s="3">
        <v>30000241</v>
      </c>
      <c r="AJ971" s="3">
        <v>1438650</v>
      </c>
      <c r="AK971" s="3">
        <v>1438650</v>
      </c>
      <c r="AL971" s="3">
        <v>1870897</v>
      </c>
      <c r="AM971" s="3">
        <v>-432247</v>
      </c>
      <c r="AN971" s="3">
        <v>555512</v>
      </c>
      <c r="AO971" s="3">
        <v>0</v>
      </c>
      <c r="AP971" s="3">
        <v>-555512</v>
      </c>
      <c r="AQ971" s="3">
        <v>0</v>
      </c>
      <c r="AR971" s="3">
        <f>Tabela1[[#This Row],[Potrzeby finansowe 2027
w tym:]]+Tabela1[[#This Row],[Rozliczenie 2025 potrz. fin.]]</f>
        <v>40078346</v>
      </c>
      <c r="AS971" s="3">
        <v>0</v>
      </c>
      <c r="AT971" s="3">
        <v>0</v>
      </c>
      <c r="AU971" s="3"/>
      <c r="AV971" s="3"/>
      <c r="AW971" s="3"/>
      <c r="AX971" s="3"/>
      <c r="AY971" s="3"/>
      <c r="AZ971" s="3"/>
      <c r="BA971" s="3">
        <v>746737</v>
      </c>
      <c r="BB971" s="3">
        <v>0</v>
      </c>
      <c r="BC971" s="3">
        <v>0</v>
      </c>
      <c r="BD971" s="3">
        <v>7481.59</v>
      </c>
      <c r="BE971" s="3">
        <v>0</v>
      </c>
      <c r="BF971" s="3">
        <v>0</v>
      </c>
      <c r="BG971" s="3">
        <v>1435660</v>
      </c>
      <c r="BH971" s="3">
        <v>13490</v>
      </c>
      <c r="BI971" s="3">
        <v>1114483</v>
      </c>
      <c r="BJ971" s="3">
        <v>17126074.702500001</v>
      </c>
      <c r="BK971" s="3">
        <v>12058258.889999999</v>
      </c>
      <c r="BL971" s="3">
        <v>4684086.12</v>
      </c>
      <c r="BM971" s="3">
        <v>10903091.01</v>
      </c>
      <c r="BN971" s="53">
        <v>1.1617712617628682</v>
      </c>
      <c r="BO971" s="54">
        <v>4.6785629999999999E-4</v>
      </c>
      <c r="BP971" s="70">
        <v>11766</v>
      </c>
      <c r="BQ971" s="71"/>
      <c r="BR971" s="70"/>
      <c r="BS971" s="72"/>
      <c r="BT971" s="72"/>
      <c r="BU971" s="70">
        <v>55369219</v>
      </c>
      <c r="BV971" s="70">
        <v>1116245</v>
      </c>
      <c r="BW971" s="74">
        <v>10078105</v>
      </c>
      <c r="BX971" s="70">
        <v>66563569</v>
      </c>
    </row>
    <row r="972" spans="1:76" x14ac:dyDescent="0.3">
      <c r="A972" s="73" t="s">
        <v>10</v>
      </c>
      <c r="B972" s="2" t="s">
        <v>76</v>
      </c>
      <c r="C972" s="2" t="s">
        <v>16</v>
      </c>
      <c r="D972" s="2" t="s">
        <v>21</v>
      </c>
      <c r="E972" s="2" t="s">
        <v>15</v>
      </c>
      <c r="F972" s="17" t="str">
        <f>+Tabela1[[#This Row],[WK]]&amp;Tabela1[[#This Row],[PK]]&amp;Tabela1[[#This Row],[GK]]</f>
        <v>140305</v>
      </c>
      <c r="G972" s="2" t="s">
        <v>202</v>
      </c>
      <c r="H972" s="3">
        <v>297263668.06</v>
      </c>
      <c r="I972" s="4">
        <v>1.125</v>
      </c>
      <c r="J972" s="3">
        <v>334421626.56999999</v>
      </c>
      <c r="K972" s="4">
        <v>7.0000000000000007E-2</v>
      </c>
      <c r="L972" s="3">
        <v>23409514</v>
      </c>
      <c r="M972" s="3"/>
      <c r="N972" s="5"/>
      <c r="O972" s="3">
        <v>6489247.3800000008</v>
      </c>
      <c r="P972" s="4">
        <v>1.125</v>
      </c>
      <c r="Q972" s="3">
        <v>7300403.2999999998</v>
      </c>
      <c r="R972" s="4">
        <v>1.6E-2</v>
      </c>
      <c r="S972" s="3">
        <v>116806</v>
      </c>
      <c r="T972" s="3"/>
      <c r="U972" s="5"/>
      <c r="V972" s="3">
        <v>15178242</v>
      </c>
      <c r="W972" s="5"/>
      <c r="X972" s="3">
        <v>32613850</v>
      </c>
      <c r="Y972" s="3">
        <v>9661713</v>
      </c>
      <c r="Z972" s="3">
        <v>0</v>
      </c>
      <c r="AA972" s="3">
        <v>1365474</v>
      </c>
      <c r="AB972" s="3">
        <v>21586663</v>
      </c>
      <c r="AC972" s="3">
        <v>0</v>
      </c>
      <c r="AD972" s="3">
        <v>17415128</v>
      </c>
      <c r="AE972" s="3">
        <v>0</v>
      </c>
      <c r="AF972" s="3">
        <v>23409514</v>
      </c>
      <c r="AG972" s="3">
        <v>116806</v>
      </c>
      <c r="AH972" s="3">
        <v>17415128</v>
      </c>
      <c r="AI972" s="3">
        <v>15178242</v>
      </c>
      <c r="AJ972" s="3">
        <v>2296947</v>
      </c>
      <c r="AK972" s="3">
        <v>2276467</v>
      </c>
      <c r="AL972" s="3">
        <v>1544583</v>
      </c>
      <c r="AM972" s="3">
        <v>731884</v>
      </c>
      <c r="AN972" s="3">
        <v>-20480</v>
      </c>
      <c r="AO972" s="3">
        <v>0</v>
      </c>
      <c r="AP972" s="3">
        <v>0</v>
      </c>
      <c r="AQ972" s="3">
        <v>-20480</v>
      </c>
      <c r="AR972" s="3">
        <f>Tabela1[[#This Row],[Potrzeby finansowe 2027
w tym:]]+Tabela1[[#This Row],[Rozliczenie 2025 potrz. fin.]]</f>
        <v>32593370</v>
      </c>
      <c r="AS972" s="3">
        <v>0</v>
      </c>
      <c r="AT972" s="3">
        <v>0</v>
      </c>
      <c r="AU972" s="3"/>
      <c r="AV972" s="3"/>
      <c r="AW972" s="3"/>
      <c r="AX972" s="3"/>
      <c r="AY972" s="3"/>
      <c r="AZ972" s="3"/>
      <c r="BA972" s="3">
        <v>0</v>
      </c>
      <c r="BB972" s="3">
        <v>0</v>
      </c>
      <c r="BC972" s="3">
        <v>0</v>
      </c>
      <c r="BD972" s="3">
        <v>0</v>
      </c>
      <c r="BE972" s="3">
        <v>0</v>
      </c>
      <c r="BF972" s="3">
        <v>0</v>
      </c>
      <c r="BG972" s="3">
        <v>718787</v>
      </c>
      <c r="BH972" s="3">
        <v>6754</v>
      </c>
      <c r="BI972" s="3">
        <v>646687</v>
      </c>
      <c r="BJ972" s="3">
        <v>9937537.5700000003</v>
      </c>
      <c r="BK972" s="3">
        <v>6766074.8600000013</v>
      </c>
      <c r="BL972" s="3">
        <v>1799207.95</v>
      </c>
      <c r="BM972" s="3">
        <v>9087434.9399999995</v>
      </c>
      <c r="BN972" s="53">
        <v>0.72265278904712615</v>
      </c>
      <c r="BO972" s="54">
        <v>3.0192860000000001E-4</v>
      </c>
      <c r="BP972" s="70">
        <v>7593</v>
      </c>
      <c r="BQ972" s="71"/>
      <c r="BR972" s="70"/>
      <c r="BS972" s="72"/>
      <c r="BT972" s="72"/>
      <c r="BU972" s="70">
        <v>23409514</v>
      </c>
      <c r="BV972" s="70">
        <v>116806</v>
      </c>
      <c r="BW972" s="74">
        <v>17415128</v>
      </c>
      <c r="BX972" s="70">
        <v>40941448</v>
      </c>
    </row>
    <row r="973" spans="1:76" x14ac:dyDescent="0.3">
      <c r="A973" s="73" t="s">
        <v>10</v>
      </c>
      <c r="B973" s="2" t="s">
        <v>76</v>
      </c>
      <c r="C973" s="2" t="s">
        <v>16</v>
      </c>
      <c r="D973" s="2" t="s">
        <v>23</v>
      </c>
      <c r="E973" s="2" t="s">
        <v>15</v>
      </c>
      <c r="F973" s="17" t="str">
        <f>+Tabela1[[#This Row],[WK]]&amp;Tabela1[[#This Row],[PK]]&amp;Tabela1[[#This Row],[GK]]</f>
        <v>140306</v>
      </c>
      <c r="G973" s="2" t="s">
        <v>924</v>
      </c>
      <c r="H973" s="3">
        <v>219691091.88</v>
      </c>
      <c r="I973" s="4">
        <v>1.125</v>
      </c>
      <c r="J973" s="3">
        <v>247152478.37</v>
      </c>
      <c r="K973" s="4">
        <v>7.0000000000000007E-2</v>
      </c>
      <c r="L973" s="3">
        <v>17300673</v>
      </c>
      <c r="M973" s="3"/>
      <c r="N973" s="5"/>
      <c r="O973" s="3">
        <v>1817200.1400000001</v>
      </c>
      <c r="P973" s="4">
        <v>1.125</v>
      </c>
      <c r="Q973" s="3">
        <v>2044350.16</v>
      </c>
      <c r="R973" s="4">
        <v>1.6E-2</v>
      </c>
      <c r="S973" s="3">
        <v>32710</v>
      </c>
      <c r="T973" s="3"/>
      <c r="U973" s="5"/>
      <c r="V973" s="3">
        <v>10420099</v>
      </c>
      <c r="W973" s="5"/>
      <c r="X973" s="3">
        <v>24313386</v>
      </c>
      <c r="Y973" s="3">
        <v>7775383</v>
      </c>
      <c r="Z973" s="3">
        <v>536668</v>
      </c>
      <c r="AA973" s="3">
        <v>982704</v>
      </c>
      <c r="AB973" s="3">
        <v>13771998</v>
      </c>
      <c r="AC973" s="3">
        <v>1246633</v>
      </c>
      <c r="AD973" s="3">
        <v>13893287</v>
      </c>
      <c r="AE973" s="3">
        <v>0</v>
      </c>
      <c r="AF973" s="3">
        <v>17300673</v>
      </c>
      <c r="AG973" s="3">
        <v>32710</v>
      </c>
      <c r="AH973" s="3">
        <v>13893287</v>
      </c>
      <c r="AI973" s="3">
        <v>10420099</v>
      </c>
      <c r="AJ973" s="3">
        <v>398418</v>
      </c>
      <c r="AK973" s="3">
        <v>398418</v>
      </c>
      <c r="AL973" s="3">
        <v>882051</v>
      </c>
      <c r="AM973" s="3">
        <v>-483633</v>
      </c>
      <c r="AN973" s="3">
        <v>-275363</v>
      </c>
      <c r="AO973" s="3">
        <v>0</v>
      </c>
      <c r="AP973" s="3">
        <v>275363</v>
      </c>
      <c r="AQ973" s="3">
        <v>0</v>
      </c>
      <c r="AR973" s="3">
        <f>Tabela1[[#This Row],[Potrzeby finansowe 2027
w tym:]]+Tabela1[[#This Row],[Rozliczenie 2025 potrz. fin.]]</f>
        <v>24313386</v>
      </c>
      <c r="AS973" s="3">
        <v>0</v>
      </c>
      <c r="AT973" s="3">
        <v>0</v>
      </c>
      <c r="AU973" s="3"/>
      <c r="AV973" s="3"/>
      <c r="AW973" s="3"/>
      <c r="AX973" s="3"/>
      <c r="AY973" s="3"/>
      <c r="AZ973" s="3"/>
      <c r="BA973" s="3">
        <v>536668</v>
      </c>
      <c r="BB973" s="3">
        <v>0</v>
      </c>
      <c r="BC973" s="3">
        <v>41.08</v>
      </c>
      <c r="BD973" s="3">
        <v>5239.96</v>
      </c>
      <c r="BE973" s="3">
        <v>0</v>
      </c>
      <c r="BF973" s="3">
        <v>0</v>
      </c>
      <c r="BG973" s="3">
        <v>557023</v>
      </c>
      <c r="BH973" s="3">
        <v>5234</v>
      </c>
      <c r="BI973" s="3">
        <v>425681</v>
      </c>
      <c r="BJ973" s="3">
        <v>6541376.1849999996</v>
      </c>
      <c r="BK973" s="3">
        <v>4915218.67</v>
      </c>
      <c r="BL973" s="3">
        <v>339687.53</v>
      </c>
      <c r="BM973" s="3">
        <v>5825255</v>
      </c>
      <c r="BN973" s="53">
        <v>0.68870857931600504</v>
      </c>
      <c r="BO973" s="54">
        <v>2.1256939999999999E-4</v>
      </c>
      <c r="BP973" s="70">
        <v>5346</v>
      </c>
      <c r="BQ973" s="71"/>
      <c r="BR973" s="70"/>
      <c r="BS973" s="72"/>
      <c r="BT973" s="72"/>
      <c r="BU973" s="70">
        <v>17300673</v>
      </c>
      <c r="BV973" s="70">
        <v>32710</v>
      </c>
      <c r="BW973" s="74">
        <v>13893287</v>
      </c>
      <c r="BX973" s="70">
        <v>31226670</v>
      </c>
    </row>
    <row r="974" spans="1:76" x14ac:dyDescent="0.3">
      <c r="A974" s="73" t="s">
        <v>10</v>
      </c>
      <c r="B974" s="2" t="s">
        <v>76</v>
      </c>
      <c r="C974" s="2" t="s">
        <v>16</v>
      </c>
      <c r="D974" s="2" t="s">
        <v>30</v>
      </c>
      <c r="E974" s="2" t="s">
        <v>15</v>
      </c>
      <c r="F974" s="17" t="str">
        <f>+Tabela1[[#This Row],[WK]]&amp;Tabela1[[#This Row],[PK]]&amp;Tabela1[[#This Row],[GK]]</f>
        <v>140307</v>
      </c>
      <c r="G974" s="2" t="s">
        <v>926</v>
      </c>
      <c r="H974" s="3">
        <v>251623553.5</v>
      </c>
      <c r="I974" s="4">
        <v>1.125</v>
      </c>
      <c r="J974" s="3">
        <v>283076497.69</v>
      </c>
      <c r="K974" s="4">
        <v>7.0000000000000007E-2</v>
      </c>
      <c r="L974" s="3">
        <v>19815355</v>
      </c>
      <c r="M974" s="3"/>
      <c r="N974" s="5"/>
      <c r="O974" s="3">
        <v>20017585.299999997</v>
      </c>
      <c r="P974" s="4">
        <v>1.125</v>
      </c>
      <c r="Q974" s="3">
        <v>22519783.460000001</v>
      </c>
      <c r="R974" s="4">
        <v>1.6E-2</v>
      </c>
      <c r="S974" s="3">
        <v>360317</v>
      </c>
      <c r="T974" s="3"/>
      <c r="U974" s="5"/>
      <c r="V974" s="3">
        <v>12772419</v>
      </c>
      <c r="W974" s="5"/>
      <c r="X974" s="3">
        <v>25751916</v>
      </c>
      <c r="Y974" s="3">
        <v>3826186</v>
      </c>
      <c r="Z974" s="3">
        <v>1749510</v>
      </c>
      <c r="AA974" s="3">
        <v>1291265</v>
      </c>
      <c r="AB974" s="3">
        <v>13532974</v>
      </c>
      <c r="AC974" s="3">
        <v>5351981</v>
      </c>
      <c r="AD974" s="3">
        <v>12979497</v>
      </c>
      <c r="AE974" s="3">
        <v>0</v>
      </c>
      <c r="AF974" s="3">
        <v>19815355</v>
      </c>
      <c r="AG974" s="3">
        <v>360317</v>
      </c>
      <c r="AH974" s="3">
        <v>12979497</v>
      </c>
      <c r="AI974" s="3">
        <v>12772419</v>
      </c>
      <c r="AJ974" s="3">
        <v>1654744</v>
      </c>
      <c r="AK974" s="3">
        <v>1654744</v>
      </c>
      <c r="AL974" s="3">
        <v>785713</v>
      </c>
      <c r="AM974" s="3">
        <v>869031</v>
      </c>
      <c r="AN974" s="3">
        <v>23154</v>
      </c>
      <c r="AO974" s="3">
        <v>0</v>
      </c>
      <c r="AP974" s="3">
        <v>-23154</v>
      </c>
      <c r="AQ974" s="3">
        <v>0</v>
      </c>
      <c r="AR974" s="3">
        <f>Tabela1[[#This Row],[Potrzeby finansowe 2027
w tym:]]+Tabela1[[#This Row],[Rozliczenie 2025 potrz. fin.]]</f>
        <v>25751916</v>
      </c>
      <c r="AS974" s="3">
        <v>0</v>
      </c>
      <c r="AT974" s="3">
        <v>0</v>
      </c>
      <c r="AU974" s="3"/>
      <c r="AV974" s="3"/>
      <c r="AW974" s="3"/>
      <c r="AX974" s="3"/>
      <c r="AY974" s="3"/>
      <c r="AZ974" s="3"/>
      <c r="BA974" s="3">
        <v>1749510</v>
      </c>
      <c r="BB974" s="3">
        <v>0</v>
      </c>
      <c r="BC974" s="3">
        <v>77.2</v>
      </c>
      <c r="BD974" s="3">
        <v>17271.03</v>
      </c>
      <c r="BE974" s="3">
        <v>0.09</v>
      </c>
      <c r="BF974" s="3">
        <v>0</v>
      </c>
      <c r="BG974" s="3">
        <v>663235</v>
      </c>
      <c r="BH974" s="3">
        <v>6232</v>
      </c>
      <c r="BI974" s="3">
        <v>628030</v>
      </c>
      <c r="BJ974" s="3">
        <v>9650836.1625000015</v>
      </c>
      <c r="BK974" s="3">
        <v>5188033.1100000013</v>
      </c>
      <c r="BL974" s="3">
        <v>2419838.0299999998</v>
      </c>
      <c r="BM974" s="3">
        <v>13011536.15</v>
      </c>
      <c r="BN974" s="53">
        <v>0.84422745119983589</v>
      </c>
      <c r="BO974" s="54">
        <v>2.2771870000000001E-4</v>
      </c>
      <c r="BP974" s="70">
        <v>5727</v>
      </c>
      <c r="BQ974" s="71"/>
      <c r="BR974" s="70"/>
      <c r="BS974" s="72"/>
      <c r="BT974" s="72"/>
      <c r="BU974" s="70">
        <v>19815355</v>
      </c>
      <c r="BV974" s="70">
        <v>360317</v>
      </c>
      <c r="BW974" s="74">
        <v>12979497</v>
      </c>
      <c r="BX974" s="70">
        <v>33155169</v>
      </c>
    </row>
    <row r="975" spans="1:76" x14ac:dyDescent="0.3">
      <c r="A975" s="73" t="s">
        <v>10</v>
      </c>
      <c r="B975" s="2" t="s">
        <v>76</v>
      </c>
      <c r="C975" s="2" t="s">
        <v>16</v>
      </c>
      <c r="D975" s="2" t="s">
        <v>54</v>
      </c>
      <c r="E975" s="2" t="s">
        <v>15</v>
      </c>
      <c r="F975" s="17" t="str">
        <f>+Tabela1[[#This Row],[WK]]&amp;Tabela1[[#This Row],[PK]]&amp;Tabela1[[#This Row],[GK]]</f>
        <v>140308</v>
      </c>
      <c r="G975" s="2" t="s">
        <v>927</v>
      </c>
      <c r="H975" s="3">
        <v>183709463.15000001</v>
      </c>
      <c r="I975" s="4">
        <v>1.125</v>
      </c>
      <c r="J975" s="3">
        <v>206673146.03999999</v>
      </c>
      <c r="K975" s="4">
        <v>7.0000000000000007E-2</v>
      </c>
      <c r="L975" s="3">
        <v>14467120</v>
      </c>
      <c r="M975" s="3"/>
      <c r="N975" s="5"/>
      <c r="O975" s="3">
        <v>3775039.66</v>
      </c>
      <c r="P975" s="4">
        <v>1.125</v>
      </c>
      <c r="Q975" s="3">
        <v>4246919.62</v>
      </c>
      <c r="R975" s="4">
        <v>1.6E-2</v>
      </c>
      <c r="S975" s="3">
        <v>67951</v>
      </c>
      <c r="T975" s="3"/>
      <c r="U975" s="5"/>
      <c r="V975" s="3">
        <v>9204466</v>
      </c>
      <c r="W975" s="5"/>
      <c r="X975" s="3">
        <v>22866911</v>
      </c>
      <c r="Y975" s="3">
        <v>7253999</v>
      </c>
      <c r="Z975" s="3">
        <v>0</v>
      </c>
      <c r="AA975" s="3">
        <v>956798</v>
      </c>
      <c r="AB975" s="3">
        <v>13502264</v>
      </c>
      <c r="AC975" s="3">
        <v>1153850</v>
      </c>
      <c r="AD975" s="3">
        <v>14002685</v>
      </c>
      <c r="AE975" s="3">
        <v>0</v>
      </c>
      <c r="AF975" s="3">
        <v>14467120</v>
      </c>
      <c r="AG975" s="3">
        <v>67951</v>
      </c>
      <c r="AH975" s="3">
        <v>14002685</v>
      </c>
      <c r="AI975" s="3">
        <v>9204466</v>
      </c>
      <c r="AJ975" s="3">
        <v>2362793</v>
      </c>
      <c r="AK975" s="3">
        <v>2703033</v>
      </c>
      <c r="AL975" s="3">
        <v>518909</v>
      </c>
      <c r="AM975" s="3">
        <v>2184124</v>
      </c>
      <c r="AN975" s="3">
        <v>865348</v>
      </c>
      <c r="AO975" s="3">
        <v>0</v>
      </c>
      <c r="AP975" s="3">
        <v>-525108</v>
      </c>
      <c r="AQ975" s="3">
        <v>340240</v>
      </c>
      <c r="AR975" s="3">
        <f>Tabela1[[#This Row],[Potrzeby finansowe 2027
w tym:]]+Tabela1[[#This Row],[Rozliczenie 2025 potrz. fin.]]</f>
        <v>23207151</v>
      </c>
      <c r="AS975" s="3">
        <v>0</v>
      </c>
      <c r="AT975" s="3">
        <v>0</v>
      </c>
      <c r="AU975" s="3"/>
      <c r="AV975" s="3"/>
      <c r="AW975" s="3"/>
      <c r="AX975" s="3"/>
      <c r="AY975" s="3"/>
      <c r="AZ975" s="3"/>
      <c r="BA975" s="3">
        <v>0</v>
      </c>
      <c r="BB975" s="3">
        <v>0</v>
      </c>
      <c r="BC975" s="3">
        <v>0</v>
      </c>
      <c r="BD975" s="3">
        <v>0</v>
      </c>
      <c r="BE975" s="3">
        <v>0</v>
      </c>
      <c r="BF975" s="3">
        <v>0</v>
      </c>
      <c r="BG975" s="3">
        <v>486039</v>
      </c>
      <c r="BH975" s="3">
        <v>4567</v>
      </c>
      <c r="BI975" s="3">
        <v>470759</v>
      </c>
      <c r="BJ975" s="3">
        <v>7234077.0525000002</v>
      </c>
      <c r="BK975" s="3">
        <v>4006830.5600000005</v>
      </c>
      <c r="BL975" s="3">
        <v>1152247.05</v>
      </c>
      <c r="BM975" s="3">
        <v>10604491.869999999</v>
      </c>
      <c r="BN975" s="53">
        <v>0.69453568730589532</v>
      </c>
      <c r="BO975" s="54">
        <v>2.0267359999999999E-4</v>
      </c>
      <c r="BP975" s="70">
        <v>5097</v>
      </c>
      <c r="BQ975" s="71"/>
      <c r="BR975" s="70"/>
      <c r="BS975" s="72"/>
      <c r="BT975" s="72"/>
      <c r="BU975" s="70">
        <v>14467120</v>
      </c>
      <c r="BV975" s="70">
        <v>67951</v>
      </c>
      <c r="BW975" s="74">
        <v>14002685</v>
      </c>
      <c r="BX975" s="70">
        <v>28537756</v>
      </c>
    </row>
    <row r="976" spans="1:76" x14ac:dyDescent="0.3">
      <c r="A976" s="73" t="s">
        <v>10</v>
      </c>
      <c r="B976" s="2" t="s">
        <v>76</v>
      </c>
      <c r="C976" s="2" t="s">
        <v>16</v>
      </c>
      <c r="D976" s="2" t="s">
        <v>56</v>
      </c>
      <c r="E976" s="2" t="s">
        <v>15</v>
      </c>
      <c r="F976" s="17" t="str">
        <f>+Tabela1[[#This Row],[WK]]&amp;Tabela1[[#This Row],[PK]]&amp;Tabela1[[#This Row],[GK]]</f>
        <v>140309</v>
      </c>
      <c r="G976" s="2" t="s">
        <v>928</v>
      </c>
      <c r="H976" s="3">
        <v>159126087.69</v>
      </c>
      <c r="I976" s="4">
        <v>1.125</v>
      </c>
      <c r="J976" s="3">
        <v>179016848.65000001</v>
      </c>
      <c r="K976" s="4">
        <v>7.0000000000000007E-2</v>
      </c>
      <c r="L976" s="3">
        <v>12531179</v>
      </c>
      <c r="M976" s="3"/>
      <c r="N976" s="5"/>
      <c r="O976" s="3">
        <v>1501938.4200000002</v>
      </c>
      <c r="P976" s="4">
        <v>1.125</v>
      </c>
      <c r="Q976" s="3">
        <v>1689680.72</v>
      </c>
      <c r="R976" s="4">
        <v>1.6E-2</v>
      </c>
      <c r="S976" s="3">
        <v>27035</v>
      </c>
      <c r="T976" s="3"/>
      <c r="U976" s="5"/>
      <c r="V976" s="3">
        <v>9033272</v>
      </c>
      <c r="W976" s="5"/>
      <c r="X976" s="3">
        <v>17937876</v>
      </c>
      <c r="Y976" s="3">
        <v>5289227</v>
      </c>
      <c r="Z976" s="3">
        <v>36501</v>
      </c>
      <c r="AA976" s="3">
        <v>799687</v>
      </c>
      <c r="AB976" s="3">
        <v>10632281</v>
      </c>
      <c r="AC976" s="3">
        <v>1180180</v>
      </c>
      <c r="AD976" s="3">
        <v>8904604</v>
      </c>
      <c r="AE976" s="3">
        <v>0</v>
      </c>
      <c r="AF976" s="3">
        <v>12531179</v>
      </c>
      <c r="AG976" s="3">
        <v>27035</v>
      </c>
      <c r="AH976" s="3">
        <v>8904604</v>
      </c>
      <c r="AI976" s="3">
        <v>9033272</v>
      </c>
      <c r="AJ976" s="3">
        <v>968581</v>
      </c>
      <c r="AK976" s="3">
        <v>968581</v>
      </c>
      <c r="AL976" s="3">
        <v>676401</v>
      </c>
      <c r="AM976" s="3">
        <v>292180</v>
      </c>
      <c r="AN976" s="3">
        <v>-274832</v>
      </c>
      <c r="AO976" s="3">
        <v>0</v>
      </c>
      <c r="AP976" s="3">
        <v>274832</v>
      </c>
      <c r="AQ976" s="3">
        <v>0</v>
      </c>
      <c r="AR976" s="3">
        <f>Tabela1[[#This Row],[Potrzeby finansowe 2027
w tym:]]+Tabela1[[#This Row],[Rozliczenie 2025 potrz. fin.]]</f>
        <v>17937876</v>
      </c>
      <c r="AS976" s="3">
        <v>0</v>
      </c>
      <c r="AT976" s="3">
        <v>0</v>
      </c>
      <c r="AU976" s="3"/>
      <c r="AV976" s="3"/>
      <c r="AW976" s="3"/>
      <c r="AX976" s="3"/>
      <c r="AY976" s="3"/>
      <c r="AZ976" s="3"/>
      <c r="BA976" s="3">
        <v>36501</v>
      </c>
      <c r="BB976" s="3">
        <v>0</v>
      </c>
      <c r="BC976" s="3">
        <v>0</v>
      </c>
      <c r="BD976" s="3">
        <v>361.3</v>
      </c>
      <c r="BE976" s="3">
        <v>8.81</v>
      </c>
      <c r="BF976" s="3">
        <v>0</v>
      </c>
      <c r="BG976" s="3">
        <v>435381</v>
      </c>
      <c r="BH976" s="3">
        <v>4091</v>
      </c>
      <c r="BI976" s="3">
        <v>364306</v>
      </c>
      <c r="BJ976" s="3">
        <v>5598236.2600000007</v>
      </c>
      <c r="BK976" s="3">
        <v>3035018.290000001</v>
      </c>
      <c r="BL976" s="3">
        <v>625815.27</v>
      </c>
      <c r="BM976" s="3">
        <v>9001241.3399999999</v>
      </c>
      <c r="BN976" s="53">
        <v>0.72851533719444528</v>
      </c>
      <c r="BO976" s="54">
        <v>1.6949599999999999E-4</v>
      </c>
      <c r="BP976" s="70">
        <v>4262</v>
      </c>
      <c r="BQ976" s="71"/>
      <c r="BR976" s="70"/>
      <c r="BS976" s="72"/>
      <c r="BT976" s="72"/>
      <c r="BU976" s="70">
        <v>12531179</v>
      </c>
      <c r="BV976" s="70">
        <v>27035</v>
      </c>
      <c r="BW976" s="74">
        <v>8904604</v>
      </c>
      <c r="BX976" s="70">
        <v>21462818</v>
      </c>
    </row>
    <row r="977" spans="1:76" x14ac:dyDescent="0.3">
      <c r="A977" s="73" t="s">
        <v>10</v>
      </c>
      <c r="B977" s="2" t="s">
        <v>76</v>
      </c>
      <c r="C977" s="2" t="s">
        <v>16</v>
      </c>
      <c r="D977" s="2" t="s">
        <v>69</v>
      </c>
      <c r="E977" s="2" t="s">
        <v>19</v>
      </c>
      <c r="F977" s="17" t="str">
        <f>+Tabela1[[#This Row],[WK]]&amp;Tabela1[[#This Row],[PK]]&amp;Tabela1[[#This Row],[GK]]</f>
        <v>140310</v>
      </c>
      <c r="G977" s="2" t="s">
        <v>929</v>
      </c>
      <c r="H977" s="3">
        <v>571573144.92999995</v>
      </c>
      <c r="I977" s="4">
        <v>1.125</v>
      </c>
      <c r="J977" s="3">
        <v>643019788.04999995</v>
      </c>
      <c r="K977" s="4">
        <v>7.0000000000000007E-2</v>
      </c>
      <c r="L977" s="3">
        <v>45011385</v>
      </c>
      <c r="M977" s="3"/>
      <c r="N977" s="5"/>
      <c r="O977" s="3">
        <v>55995914.690000005</v>
      </c>
      <c r="P977" s="4">
        <v>1.125</v>
      </c>
      <c r="Q977" s="3">
        <v>62995404.030000001</v>
      </c>
      <c r="R977" s="4">
        <v>1.6E-2</v>
      </c>
      <c r="S977" s="3">
        <v>1007926</v>
      </c>
      <c r="T977" s="3"/>
      <c r="U977" s="5"/>
      <c r="V977" s="3">
        <v>26890109</v>
      </c>
      <c r="W977" s="5"/>
      <c r="X977" s="3">
        <v>35313891</v>
      </c>
      <c r="Y977" s="3">
        <v>0</v>
      </c>
      <c r="Z977" s="3">
        <v>454869</v>
      </c>
      <c r="AA977" s="3">
        <v>2101076</v>
      </c>
      <c r="AB977" s="3">
        <v>28971293</v>
      </c>
      <c r="AC977" s="3">
        <v>3786653</v>
      </c>
      <c r="AD977" s="3">
        <v>8423781</v>
      </c>
      <c r="AE977" s="3">
        <v>0</v>
      </c>
      <c r="AF977" s="3">
        <v>45011385</v>
      </c>
      <c r="AG977" s="3">
        <v>1007926</v>
      </c>
      <c r="AH977" s="3">
        <v>8423781</v>
      </c>
      <c r="AI977" s="3">
        <v>26890109</v>
      </c>
      <c r="AJ977" s="3">
        <v>1250607</v>
      </c>
      <c r="AK977" s="3">
        <v>1250607</v>
      </c>
      <c r="AL977" s="3">
        <v>1274495</v>
      </c>
      <c r="AM977" s="3">
        <v>-23888</v>
      </c>
      <c r="AN977" s="3">
        <v>-64827</v>
      </c>
      <c r="AO977" s="3">
        <v>0</v>
      </c>
      <c r="AP977" s="3">
        <v>64827</v>
      </c>
      <c r="AQ977" s="3">
        <v>0</v>
      </c>
      <c r="AR977" s="3">
        <f>Tabela1[[#This Row],[Potrzeby finansowe 2027
w tym:]]+Tabela1[[#This Row],[Rozliczenie 2025 potrz. fin.]]</f>
        <v>35313891</v>
      </c>
      <c r="AS977" s="3">
        <v>0</v>
      </c>
      <c r="AT977" s="3">
        <v>0</v>
      </c>
      <c r="AU977" s="3"/>
      <c r="AV977" s="3"/>
      <c r="AW977" s="3"/>
      <c r="AX977" s="3"/>
      <c r="AY977" s="3"/>
      <c r="AZ977" s="3"/>
      <c r="BA977" s="3">
        <v>454869</v>
      </c>
      <c r="BB977" s="3">
        <v>0</v>
      </c>
      <c r="BC977" s="3">
        <v>33.659999999999997</v>
      </c>
      <c r="BD977" s="3">
        <v>4445.1499999999996</v>
      </c>
      <c r="BE977" s="3">
        <v>0</v>
      </c>
      <c r="BF977" s="3">
        <v>0</v>
      </c>
      <c r="BG977" s="3">
        <v>1123093</v>
      </c>
      <c r="BH977" s="3">
        <v>10553</v>
      </c>
      <c r="BI977" s="3">
        <v>977983</v>
      </c>
      <c r="BJ977" s="3">
        <v>15028508.415000001</v>
      </c>
      <c r="BK977" s="3">
        <v>10148293.120000001</v>
      </c>
      <c r="BL977" s="3">
        <v>3757722.57</v>
      </c>
      <c r="BM977" s="3">
        <v>12005416.039999999</v>
      </c>
      <c r="BN977" s="53">
        <v>1.0270856066329053</v>
      </c>
      <c r="BO977" s="54">
        <v>4.2917870000000002E-4</v>
      </c>
      <c r="BP977" s="70">
        <v>10793</v>
      </c>
      <c r="BQ977" s="71"/>
      <c r="BR977" s="70"/>
      <c r="BS977" s="72"/>
      <c r="BT977" s="72"/>
      <c r="BU977" s="70">
        <v>45011385</v>
      </c>
      <c r="BV977" s="70">
        <v>1007926</v>
      </c>
      <c r="BW977" s="74">
        <v>8423781</v>
      </c>
      <c r="BX977" s="70">
        <v>54443092</v>
      </c>
    </row>
    <row r="978" spans="1:76" x14ac:dyDescent="0.3">
      <c r="A978" s="73" t="s">
        <v>10</v>
      </c>
      <c r="B978" s="2" t="s">
        <v>76</v>
      </c>
      <c r="C978" s="2" t="s">
        <v>16</v>
      </c>
      <c r="D978" s="2" t="s">
        <v>71</v>
      </c>
      <c r="E978" s="2" t="s">
        <v>15</v>
      </c>
      <c r="F978" s="17" t="str">
        <f>+Tabela1[[#This Row],[WK]]&amp;Tabela1[[#This Row],[PK]]&amp;Tabela1[[#This Row],[GK]]</f>
        <v>140311</v>
      </c>
      <c r="G978" s="2" t="s">
        <v>930</v>
      </c>
      <c r="H978" s="3">
        <v>383645920.72000003</v>
      </c>
      <c r="I978" s="4">
        <v>1.125</v>
      </c>
      <c r="J978" s="3">
        <v>431601660.81</v>
      </c>
      <c r="K978" s="4">
        <v>7.0000000000000007E-2</v>
      </c>
      <c r="L978" s="3">
        <v>30212116</v>
      </c>
      <c r="M978" s="3"/>
      <c r="N978" s="5"/>
      <c r="O978" s="3">
        <v>9438764.25</v>
      </c>
      <c r="P978" s="4">
        <v>1.125</v>
      </c>
      <c r="Q978" s="3">
        <v>10618609.779999999</v>
      </c>
      <c r="R978" s="4">
        <v>1.6E-2</v>
      </c>
      <c r="S978" s="3">
        <v>169898</v>
      </c>
      <c r="T978" s="3"/>
      <c r="U978" s="5"/>
      <c r="V978" s="3">
        <v>18906644</v>
      </c>
      <c r="W978" s="5"/>
      <c r="X978" s="3">
        <v>30076524</v>
      </c>
      <c r="Y978" s="3">
        <v>6387392</v>
      </c>
      <c r="Z978" s="3">
        <v>62034</v>
      </c>
      <c r="AA978" s="3">
        <v>1337072</v>
      </c>
      <c r="AB978" s="3">
        <v>22290026</v>
      </c>
      <c r="AC978" s="3">
        <v>0</v>
      </c>
      <c r="AD978" s="3">
        <v>11021573</v>
      </c>
      <c r="AE978" s="3">
        <v>0</v>
      </c>
      <c r="AF978" s="3">
        <v>30212116</v>
      </c>
      <c r="AG978" s="3">
        <v>169898</v>
      </c>
      <c r="AH978" s="3">
        <v>11021573</v>
      </c>
      <c r="AI978" s="3">
        <v>18906644</v>
      </c>
      <c r="AJ978" s="3">
        <v>-1037983</v>
      </c>
      <c r="AK978" s="3">
        <v>-1186290</v>
      </c>
      <c r="AL978" s="3">
        <v>2139281</v>
      </c>
      <c r="AM978" s="3">
        <v>-3325571</v>
      </c>
      <c r="AN978" s="3">
        <v>-148307</v>
      </c>
      <c r="AO978" s="3">
        <v>0</v>
      </c>
      <c r="AP978" s="3">
        <v>0</v>
      </c>
      <c r="AQ978" s="3">
        <v>-148307</v>
      </c>
      <c r="AR978" s="3">
        <f>Tabela1[[#This Row],[Potrzeby finansowe 2027
w tym:]]+Tabela1[[#This Row],[Rozliczenie 2025 potrz. fin.]]</f>
        <v>29928217</v>
      </c>
      <c r="AS978" s="3">
        <v>0</v>
      </c>
      <c r="AT978" s="3">
        <v>0</v>
      </c>
      <c r="AU978" s="3"/>
      <c r="AV978" s="3"/>
      <c r="AW978" s="3"/>
      <c r="AX978" s="3"/>
      <c r="AY978" s="3"/>
      <c r="AZ978" s="3"/>
      <c r="BA978" s="3">
        <v>62034</v>
      </c>
      <c r="BB978" s="3">
        <v>0</v>
      </c>
      <c r="BC978" s="3">
        <v>0</v>
      </c>
      <c r="BD978" s="3">
        <v>621.52</v>
      </c>
      <c r="BE978" s="3">
        <v>0</v>
      </c>
      <c r="BF978" s="3">
        <v>0</v>
      </c>
      <c r="BG978" s="3">
        <v>823190</v>
      </c>
      <c r="BH978" s="3">
        <v>7735</v>
      </c>
      <c r="BI978" s="3">
        <v>513882</v>
      </c>
      <c r="BJ978" s="3">
        <v>7896744.9774999991</v>
      </c>
      <c r="BK978" s="3">
        <v>5836209.3599999994</v>
      </c>
      <c r="BL978" s="3">
        <v>491372.53</v>
      </c>
      <c r="BM978" s="3">
        <v>7259397.4100000001</v>
      </c>
      <c r="BN978" s="53">
        <v>0.83281572050772701</v>
      </c>
      <c r="BO978" s="54">
        <v>3.5419869999999998E-4</v>
      </c>
      <c r="BP978" s="70">
        <v>8908</v>
      </c>
      <c r="BQ978" s="71"/>
      <c r="BR978" s="70"/>
      <c r="BS978" s="72"/>
      <c r="BT978" s="72"/>
      <c r="BU978" s="70">
        <v>30212116</v>
      </c>
      <c r="BV978" s="70">
        <v>169898</v>
      </c>
      <c r="BW978" s="74">
        <v>11021573</v>
      </c>
      <c r="BX978" s="70">
        <v>41403587</v>
      </c>
    </row>
    <row r="979" spans="1:76" x14ac:dyDescent="0.3">
      <c r="A979" s="73" t="s">
        <v>10</v>
      </c>
      <c r="B979" s="2" t="s">
        <v>76</v>
      </c>
      <c r="C979" s="2" t="s">
        <v>16</v>
      </c>
      <c r="D979" s="2" t="s">
        <v>72</v>
      </c>
      <c r="E979" s="2" t="s">
        <v>15</v>
      </c>
      <c r="F979" s="17" t="str">
        <f>+Tabela1[[#This Row],[WK]]&amp;Tabela1[[#This Row],[PK]]&amp;Tabela1[[#This Row],[GK]]</f>
        <v>140312</v>
      </c>
      <c r="G979" s="2" t="s">
        <v>931</v>
      </c>
      <c r="H979" s="3">
        <v>290735368.22000003</v>
      </c>
      <c r="I979" s="4">
        <v>1.125</v>
      </c>
      <c r="J979" s="3">
        <v>327077289.25</v>
      </c>
      <c r="K979" s="4">
        <v>7.0000000000000007E-2</v>
      </c>
      <c r="L979" s="3">
        <v>22895410</v>
      </c>
      <c r="M979" s="3"/>
      <c r="N979" s="5"/>
      <c r="O979" s="3">
        <v>4055789.12</v>
      </c>
      <c r="P979" s="4">
        <v>1.125</v>
      </c>
      <c r="Q979" s="3">
        <v>4562762.76</v>
      </c>
      <c r="R979" s="4">
        <v>1.6E-2</v>
      </c>
      <c r="S979" s="3">
        <v>73004</v>
      </c>
      <c r="T979" s="3"/>
      <c r="U979" s="5"/>
      <c r="V979" s="3">
        <v>15035931</v>
      </c>
      <c r="W979" s="5"/>
      <c r="X979" s="3">
        <v>29713471</v>
      </c>
      <c r="Y979" s="3">
        <v>6432507</v>
      </c>
      <c r="Z979" s="3">
        <v>37180</v>
      </c>
      <c r="AA979" s="3">
        <v>1264017</v>
      </c>
      <c r="AB979" s="3">
        <v>17982549</v>
      </c>
      <c r="AC979" s="3">
        <v>3997218</v>
      </c>
      <c r="AD979" s="3">
        <v>14677541</v>
      </c>
      <c r="AE979" s="3">
        <v>0</v>
      </c>
      <c r="AF979" s="3">
        <v>22895410</v>
      </c>
      <c r="AG979" s="3">
        <v>73004</v>
      </c>
      <c r="AH979" s="3">
        <v>14677541</v>
      </c>
      <c r="AI979" s="3">
        <v>15035931</v>
      </c>
      <c r="AJ979" s="3">
        <v>1823677</v>
      </c>
      <c r="AK979" s="3">
        <v>1823677</v>
      </c>
      <c r="AL979" s="3">
        <v>1305556</v>
      </c>
      <c r="AM979" s="3">
        <v>518121</v>
      </c>
      <c r="AN979" s="3">
        <v>-657415</v>
      </c>
      <c r="AO979" s="3">
        <v>0</v>
      </c>
      <c r="AP979" s="3">
        <v>657415</v>
      </c>
      <c r="AQ979" s="3">
        <v>0</v>
      </c>
      <c r="AR979" s="3">
        <f>Tabela1[[#This Row],[Potrzeby finansowe 2027
w tym:]]+Tabela1[[#This Row],[Rozliczenie 2025 potrz. fin.]]</f>
        <v>29713471</v>
      </c>
      <c r="AS979" s="3">
        <v>0</v>
      </c>
      <c r="AT979" s="3">
        <v>0</v>
      </c>
      <c r="AU979" s="3"/>
      <c r="AV979" s="3"/>
      <c r="AW979" s="3"/>
      <c r="AX979" s="3"/>
      <c r="AY979" s="3"/>
      <c r="AZ979" s="3"/>
      <c r="BA979" s="3">
        <v>37180</v>
      </c>
      <c r="BB979" s="3">
        <v>0</v>
      </c>
      <c r="BC979" s="3">
        <v>0</v>
      </c>
      <c r="BD979" s="3">
        <v>0.02</v>
      </c>
      <c r="BE979" s="3">
        <v>744.98</v>
      </c>
      <c r="BF979" s="3">
        <v>0</v>
      </c>
      <c r="BG979" s="3">
        <v>746032</v>
      </c>
      <c r="BH979" s="3">
        <v>7010</v>
      </c>
      <c r="BI979" s="3">
        <v>517985</v>
      </c>
      <c r="BJ979" s="3">
        <v>7959799.4525000006</v>
      </c>
      <c r="BK979" s="3">
        <v>5493566.790000001</v>
      </c>
      <c r="BL979" s="3">
        <v>131523.49</v>
      </c>
      <c r="BM979" s="3">
        <v>9601883.6699999999</v>
      </c>
      <c r="BN979" s="53">
        <v>0.79026701360715523</v>
      </c>
      <c r="BO979" s="54">
        <v>2.8109549999999999E-4</v>
      </c>
      <c r="BP979" s="70">
        <v>7069</v>
      </c>
      <c r="BQ979" s="71"/>
      <c r="BR979" s="70"/>
      <c r="BS979" s="72"/>
      <c r="BT979" s="72"/>
      <c r="BU979" s="70">
        <v>22895410</v>
      </c>
      <c r="BV979" s="70">
        <v>73004</v>
      </c>
      <c r="BW979" s="74">
        <v>14677541</v>
      </c>
      <c r="BX979" s="70">
        <v>37645955</v>
      </c>
    </row>
    <row r="980" spans="1:76" x14ac:dyDescent="0.3">
      <c r="A980" s="73" t="s">
        <v>10</v>
      </c>
      <c r="B980" s="2" t="s">
        <v>76</v>
      </c>
      <c r="C980" s="2" t="s">
        <v>16</v>
      </c>
      <c r="D980" s="2" t="s">
        <v>74</v>
      </c>
      <c r="E980" s="2" t="s">
        <v>15</v>
      </c>
      <c r="F980" s="17" t="str">
        <f>+Tabela1[[#This Row],[WK]]&amp;Tabela1[[#This Row],[PK]]&amp;Tabela1[[#This Row],[GK]]</f>
        <v>140313</v>
      </c>
      <c r="G980" s="2" t="s">
        <v>932</v>
      </c>
      <c r="H980" s="3">
        <v>212064212.16999999</v>
      </c>
      <c r="I980" s="4">
        <v>1.125</v>
      </c>
      <c r="J980" s="3">
        <v>238572238.69</v>
      </c>
      <c r="K980" s="4">
        <v>7.0000000000000007E-2</v>
      </c>
      <c r="L980" s="3">
        <v>16700057</v>
      </c>
      <c r="M980" s="3"/>
      <c r="N980" s="5"/>
      <c r="O980" s="3">
        <v>8293636.1500000004</v>
      </c>
      <c r="P980" s="4">
        <v>1.125</v>
      </c>
      <c r="Q980" s="3">
        <v>9330340.6699999999</v>
      </c>
      <c r="R980" s="4">
        <v>1.6E-2</v>
      </c>
      <c r="S980" s="3">
        <v>149285</v>
      </c>
      <c r="T980" s="3"/>
      <c r="U980" s="5"/>
      <c r="V980" s="3">
        <v>10654478</v>
      </c>
      <c r="W980" s="5"/>
      <c r="X980" s="3">
        <v>18742955</v>
      </c>
      <c r="Y980" s="3">
        <v>4813135</v>
      </c>
      <c r="Z980" s="3">
        <v>1185551</v>
      </c>
      <c r="AA980" s="3">
        <v>1100264</v>
      </c>
      <c r="AB980" s="3">
        <v>11644005</v>
      </c>
      <c r="AC980" s="3">
        <v>0</v>
      </c>
      <c r="AD980" s="3">
        <v>8153728</v>
      </c>
      <c r="AE980" s="3">
        <v>0</v>
      </c>
      <c r="AF980" s="3">
        <v>16700057</v>
      </c>
      <c r="AG980" s="3">
        <v>149285</v>
      </c>
      <c r="AH980" s="3">
        <v>8153728</v>
      </c>
      <c r="AI980" s="3">
        <v>10654478</v>
      </c>
      <c r="AJ980" s="3">
        <v>-1260695</v>
      </c>
      <c r="AK980" s="3">
        <v>-1195444</v>
      </c>
      <c r="AL980" s="3">
        <v>835598</v>
      </c>
      <c r="AM980" s="3">
        <v>-2031042</v>
      </c>
      <c r="AN980" s="3">
        <v>65251</v>
      </c>
      <c r="AO980" s="3">
        <v>0</v>
      </c>
      <c r="AP980" s="3">
        <v>0</v>
      </c>
      <c r="AQ980" s="3">
        <v>65251</v>
      </c>
      <c r="AR980" s="3">
        <f>Tabela1[[#This Row],[Potrzeby finansowe 2027
w tym:]]+Tabela1[[#This Row],[Rozliczenie 2025 potrz. fin.]]</f>
        <v>18808206</v>
      </c>
      <c r="AS980" s="3">
        <v>0</v>
      </c>
      <c r="AT980" s="3">
        <v>0</v>
      </c>
      <c r="AU980" s="3"/>
      <c r="AV980" s="3"/>
      <c r="AW980" s="3"/>
      <c r="AX980" s="3"/>
      <c r="AY980" s="3"/>
      <c r="AZ980" s="3"/>
      <c r="BA980" s="3">
        <v>1185551</v>
      </c>
      <c r="BB980" s="3">
        <v>0</v>
      </c>
      <c r="BC980" s="3">
        <v>0</v>
      </c>
      <c r="BD980" s="3">
        <v>11878.08</v>
      </c>
      <c r="BE980" s="3">
        <v>0</v>
      </c>
      <c r="BF980" s="3">
        <v>0</v>
      </c>
      <c r="BG980" s="3">
        <v>538187</v>
      </c>
      <c r="BH980" s="3">
        <v>5057</v>
      </c>
      <c r="BI980" s="3">
        <v>562077</v>
      </c>
      <c r="BJ980" s="3">
        <v>8637341.8725000005</v>
      </c>
      <c r="BK980" s="3">
        <v>4130904.3999999994</v>
      </c>
      <c r="BL980" s="3">
        <v>5370511.2199999997</v>
      </c>
      <c r="BM980" s="3">
        <v>7284727.4500000002</v>
      </c>
      <c r="BN980" s="53">
        <v>0.80472846310959412</v>
      </c>
      <c r="BO980" s="54">
        <v>2.28536E-4</v>
      </c>
      <c r="BP980" s="70">
        <v>5747</v>
      </c>
      <c r="BQ980" s="71"/>
      <c r="BR980" s="70"/>
      <c r="BS980" s="72"/>
      <c r="BT980" s="72"/>
      <c r="BU980" s="70">
        <v>16700057</v>
      </c>
      <c r="BV980" s="70">
        <v>149285</v>
      </c>
      <c r="BW980" s="74">
        <v>8153728</v>
      </c>
      <c r="BX980" s="70">
        <v>25003070</v>
      </c>
    </row>
    <row r="981" spans="1:76" x14ac:dyDescent="0.3">
      <c r="A981" s="73" t="s">
        <v>10</v>
      </c>
      <c r="B981" s="2" t="s">
        <v>76</v>
      </c>
      <c r="C981" s="2" t="s">
        <v>16</v>
      </c>
      <c r="D981" s="2" t="s">
        <v>76</v>
      </c>
      <c r="E981" s="2" t="s">
        <v>19</v>
      </c>
      <c r="F981" s="17" t="str">
        <f>+Tabela1[[#This Row],[WK]]&amp;Tabela1[[#This Row],[PK]]&amp;Tabela1[[#This Row],[GK]]</f>
        <v>140314</v>
      </c>
      <c r="G981" s="2" t="s">
        <v>933</v>
      </c>
      <c r="H981" s="3">
        <v>328631894.05000001</v>
      </c>
      <c r="I981" s="4">
        <v>1.125</v>
      </c>
      <c r="J981" s="3">
        <v>369710880.81</v>
      </c>
      <c r="K981" s="4">
        <v>7.0000000000000007E-2</v>
      </c>
      <c r="L981" s="3">
        <v>25879762</v>
      </c>
      <c r="M981" s="3"/>
      <c r="N981" s="5"/>
      <c r="O981" s="3">
        <v>14313173.789999999</v>
      </c>
      <c r="P981" s="4">
        <v>1.125</v>
      </c>
      <c r="Q981" s="3">
        <v>16102320.51</v>
      </c>
      <c r="R981" s="4">
        <v>1.6E-2</v>
      </c>
      <c r="S981" s="3">
        <v>257637</v>
      </c>
      <c r="T981" s="3"/>
      <c r="U981" s="5"/>
      <c r="V981" s="3">
        <v>15264113</v>
      </c>
      <c r="W981" s="5"/>
      <c r="X981" s="3">
        <v>31253317</v>
      </c>
      <c r="Y981" s="3">
        <v>9129515</v>
      </c>
      <c r="Z981" s="3">
        <v>0</v>
      </c>
      <c r="AA981" s="3">
        <v>1338647</v>
      </c>
      <c r="AB981" s="3">
        <v>20785155</v>
      </c>
      <c r="AC981" s="3">
        <v>0</v>
      </c>
      <c r="AD981" s="3">
        <v>15880299</v>
      </c>
      <c r="AE981" s="3">
        <v>0</v>
      </c>
      <c r="AF981" s="3">
        <v>25879762</v>
      </c>
      <c r="AG981" s="3">
        <v>257637</v>
      </c>
      <c r="AH981" s="3">
        <v>15880299</v>
      </c>
      <c r="AI981" s="3">
        <v>15264113</v>
      </c>
      <c r="AJ981" s="3">
        <v>135021</v>
      </c>
      <c r="AK981" s="3">
        <v>26116</v>
      </c>
      <c r="AL981" s="3">
        <v>1277815</v>
      </c>
      <c r="AM981" s="3">
        <v>-1251699</v>
      </c>
      <c r="AN981" s="3">
        <v>-108905</v>
      </c>
      <c r="AO981" s="3">
        <v>0</v>
      </c>
      <c r="AP981" s="3">
        <v>0</v>
      </c>
      <c r="AQ981" s="3">
        <v>-108905</v>
      </c>
      <c r="AR981" s="3">
        <f>Tabela1[[#This Row],[Potrzeby finansowe 2027
w tym:]]+Tabela1[[#This Row],[Rozliczenie 2025 potrz. fin.]]</f>
        <v>31144412</v>
      </c>
      <c r="AS981" s="3">
        <v>0</v>
      </c>
      <c r="AT981" s="3">
        <v>0</v>
      </c>
      <c r="AU981" s="3"/>
      <c r="AV981" s="3"/>
      <c r="AW981" s="3"/>
      <c r="AX981" s="3"/>
      <c r="AY981" s="3"/>
      <c r="AZ981" s="3"/>
      <c r="BA981" s="3">
        <v>0</v>
      </c>
      <c r="BB981" s="3">
        <v>0</v>
      </c>
      <c r="BC981" s="3">
        <v>0</v>
      </c>
      <c r="BD981" s="3">
        <v>0</v>
      </c>
      <c r="BE981" s="3">
        <v>0</v>
      </c>
      <c r="BF981" s="3">
        <v>0</v>
      </c>
      <c r="BG981" s="3">
        <v>813505</v>
      </c>
      <c r="BH981" s="3">
        <v>7644</v>
      </c>
      <c r="BI981" s="3">
        <v>525142</v>
      </c>
      <c r="BJ981" s="3">
        <v>8069777.5424999995</v>
      </c>
      <c r="BK981" s="3">
        <v>4488929.26</v>
      </c>
      <c r="BL981" s="3">
        <v>2672251.27</v>
      </c>
      <c r="BM981" s="3">
        <v>8978890.5899999999</v>
      </c>
      <c r="BN981" s="53">
        <v>0.7502047135409381</v>
      </c>
      <c r="BO981" s="54">
        <v>3.2276979999999999E-4</v>
      </c>
      <c r="BP981" s="70">
        <v>8117</v>
      </c>
      <c r="BQ981" s="71"/>
      <c r="BR981" s="70"/>
      <c r="BS981" s="72"/>
      <c r="BT981" s="72"/>
      <c r="BU981" s="70">
        <v>25879762</v>
      </c>
      <c r="BV981" s="70">
        <v>257637</v>
      </c>
      <c r="BW981" s="74">
        <v>15880299</v>
      </c>
      <c r="BX981" s="70">
        <v>42017698</v>
      </c>
    </row>
    <row r="982" spans="1:76" x14ac:dyDescent="0.3">
      <c r="A982" s="73" t="s">
        <v>10</v>
      </c>
      <c r="B982" s="2" t="s">
        <v>76</v>
      </c>
      <c r="C982" s="2" t="s">
        <v>18</v>
      </c>
      <c r="D982" s="2" t="s">
        <v>12</v>
      </c>
      <c r="E982" s="2" t="s">
        <v>13</v>
      </c>
      <c r="F982" s="17" t="str">
        <f>+Tabela1[[#This Row],[WK]]&amp;Tabela1[[#This Row],[PK]]&amp;Tabela1[[#This Row],[GK]]</f>
        <v>140401</v>
      </c>
      <c r="G982" s="2" t="s">
        <v>934</v>
      </c>
      <c r="H982" s="3">
        <v>853501998.30999994</v>
      </c>
      <c r="I982" s="4">
        <v>1.125</v>
      </c>
      <c r="J982" s="3">
        <v>960189748.10000002</v>
      </c>
      <c r="K982" s="4">
        <v>7.0000000000000007E-2</v>
      </c>
      <c r="L982" s="3">
        <v>67213282</v>
      </c>
      <c r="M982" s="3"/>
      <c r="N982" s="5"/>
      <c r="O982" s="3">
        <v>124769887.76000001</v>
      </c>
      <c r="P982" s="4">
        <v>1.125</v>
      </c>
      <c r="Q982" s="3">
        <v>140366123.72999999</v>
      </c>
      <c r="R982" s="4">
        <v>1.6E-2</v>
      </c>
      <c r="S982" s="3">
        <v>2245858</v>
      </c>
      <c r="T982" s="3"/>
      <c r="U982" s="5"/>
      <c r="V982" s="3">
        <v>38299403</v>
      </c>
      <c r="W982" s="5"/>
      <c r="X982" s="3">
        <v>37239424</v>
      </c>
      <c r="Y982" s="3">
        <v>1903499</v>
      </c>
      <c r="Z982" s="3">
        <v>46679</v>
      </c>
      <c r="AA982" s="3">
        <v>2499014</v>
      </c>
      <c r="AB982" s="3">
        <v>32790232</v>
      </c>
      <c r="AC982" s="3">
        <v>0</v>
      </c>
      <c r="AD982" s="3">
        <v>1750567</v>
      </c>
      <c r="AE982" s="3">
        <v>0</v>
      </c>
      <c r="AF982" s="3">
        <v>67213282</v>
      </c>
      <c r="AG982" s="3">
        <v>2245858</v>
      </c>
      <c r="AH982" s="3">
        <v>1750567</v>
      </c>
      <c r="AI982" s="3">
        <v>38299403</v>
      </c>
      <c r="AJ982" s="3">
        <v>2142778</v>
      </c>
      <c r="AK982" s="3">
        <v>2369017</v>
      </c>
      <c r="AL982" s="3">
        <v>1216418</v>
      </c>
      <c r="AM982" s="3">
        <v>1152599</v>
      </c>
      <c r="AN982" s="3">
        <v>226239</v>
      </c>
      <c r="AO982" s="3">
        <v>0</v>
      </c>
      <c r="AP982" s="3">
        <v>0</v>
      </c>
      <c r="AQ982" s="3">
        <v>226239</v>
      </c>
      <c r="AR982" s="3">
        <f>Tabela1[[#This Row],[Potrzeby finansowe 2027
w tym:]]+Tabela1[[#This Row],[Rozliczenie 2025 potrz. fin.]]</f>
        <v>37465663</v>
      </c>
      <c r="AS982" s="3">
        <v>0</v>
      </c>
      <c r="AT982" s="3">
        <v>0</v>
      </c>
      <c r="AU982" s="3"/>
      <c r="AV982" s="3"/>
      <c r="AW982" s="3"/>
      <c r="AX982" s="3"/>
      <c r="AY982" s="3"/>
      <c r="AZ982" s="3"/>
      <c r="BA982" s="3">
        <v>46679</v>
      </c>
      <c r="BB982" s="3">
        <v>0</v>
      </c>
      <c r="BC982" s="3">
        <v>140.18</v>
      </c>
      <c r="BD982" s="3">
        <v>0.41</v>
      </c>
      <c r="BE982" s="3">
        <v>0</v>
      </c>
      <c r="BF982" s="3">
        <v>0</v>
      </c>
      <c r="BG982" s="3">
        <v>1751526</v>
      </c>
      <c r="BH982" s="3">
        <v>16458</v>
      </c>
      <c r="BI982" s="3">
        <v>747488</v>
      </c>
      <c r="BJ982" s="3">
        <v>11486526.692500003</v>
      </c>
      <c r="BK982" s="3">
        <v>8316863.1000000015</v>
      </c>
      <c r="BL982" s="3">
        <v>225591.96</v>
      </c>
      <c r="BM982" s="3">
        <v>12227470.449999999</v>
      </c>
      <c r="BN982" s="53">
        <v>0.9745166615371702</v>
      </c>
      <c r="BO982" s="54">
        <v>6.9254129999999996E-4</v>
      </c>
      <c r="BP982" s="70">
        <v>17416</v>
      </c>
      <c r="BQ982" s="71"/>
      <c r="BR982" s="70"/>
      <c r="BS982" s="72"/>
      <c r="BT982" s="72"/>
      <c r="BU982" s="70">
        <v>67213282</v>
      </c>
      <c r="BV982" s="70">
        <v>2245858</v>
      </c>
      <c r="BW982" s="74">
        <v>1750567</v>
      </c>
      <c r="BX982" s="70">
        <v>71209707</v>
      </c>
    </row>
    <row r="983" spans="1:76" x14ac:dyDescent="0.3">
      <c r="A983" s="73" t="s">
        <v>10</v>
      </c>
      <c r="B983" s="2" t="s">
        <v>76</v>
      </c>
      <c r="C983" s="2" t="s">
        <v>18</v>
      </c>
      <c r="D983" s="2" t="s">
        <v>11</v>
      </c>
      <c r="E983" s="2" t="s">
        <v>15</v>
      </c>
      <c r="F983" s="17" t="str">
        <f>+Tabela1[[#This Row],[WK]]&amp;Tabela1[[#This Row],[PK]]&amp;Tabela1[[#This Row],[GK]]</f>
        <v>140402</v>
      </c>
      <c r="G983" s="2" t="s">
        <v>934</v>
      </c>
      <c r="H983" s="3">
        <v>490757284.25999999</v>
      </c>
      <c r="I983" s="4">
        <v>1.125</v>
      </c>
      <c r="J983" s="3">
        <v>552101944.78999996</v>
      </c>
      <c r="K983" s="4">
        <v>7.0000000000000007E-2</v>
      </c>
      <c r="L983" s="3">
        <v>38647136</v>
      </c>
      <c r="M983" s="3"/>
      <c r="N983" s="5"/>
      <c r="O983" s="3">
        <v>10016442.77</v>
      </c>
      <c r="P983" s="4">
        <v>1.125</v>
      </c>
      <c r="Q983" s="3">
        <v>11268498.119999999</v>
      </c>
      <c r="R983" s="4">
        <v>1.6E-2</v>
      </c>
      <c r="S983" s="3">
        <v>180296</v>
      </c>
      <c r="T983" s="3"/>
      <c r="U983" s="5"/>
      <c r="V983" s="3">
        <v>24172111</v>
      </c>
      <c r="W983" s="5"/>
      <c r="X983" s="3">
        <v>38005996</v>
      </c>
      <c r="Y983" s="3">
        <v>5429673</v>
      </c>
      <c r="Z983" s="3">
        <v>1365811</v>
      </c>
      <c r="AA983" s="3">
        <v>2510065</v>
      </c>
      <c r="AB983" s="3">
        <v>22521593</v>
      </c>
      <c r="AC983" s="3">
        <v>6178854</v>
      </c>
      <c r="AD983" s="3">
        <v>13833885</v>
      </c>
      <c r="AE983" s="3">
        <v>0</v>
      </c>
      <c r="AF983" s="3">
        <v>38647136</v>
      </c>
      <c r="AG983" s="3">
        <v>180296</v>
      </c>
      <c r="AH983" s="3">
        <v>13833885</v>
      </c>
      <c r="AI983" s="3">
        <v>24172111</v>
      </c>
      <c r="AJ983" s="3">
        <v>280723</v>
      </c>
      <c r="AK983" s="3">
        <v>280723</v>
      </c>
      <c r="AL983" s="3">
        <v>1946921</v>
      </c>
      <c r="AM983" s="3">
        <v>-1666198</v>
      </c>
      <c r="AN983" s="3">
        <v>84463</v>
      </c>
      <c r="AO983" s="3">
        <v>0</v>
      </c>
      <c r="AP983" s="3">
        <v>-84463</v>
      </c>
      <c r="AQ983" s="3">
        <v>0</v>
      </c>
      <c r="AR983" s="3">
        <f>Tabela1[[#This Row],[Potrzeby finansowe 2027
w tym:]]+Tabela1[[#This Row],[Rozliczenie 2025 potrz. fin.]]</f>
        <v>38005996</v>
      </c>
      <c r="AS983" s="3">
        <v>0</v>
      </c>
      <c r="AT983" s="3">
        <v>0</v>
      </c>
      <c r="AU983" s="3"/>
      <c r="AV983" s="3"/>
      <c r="AW983" s="3"/>
      <c r="AX983" s="3"/>
      <c r="AY983" s="3"/>
      <c r="AZ983" s="3"/>
      <c r="BA983" s="3">
        <v>1365811</v>
      </c>
      <c r="BB983" s="3">
        <v>0</v>
      </c>
      <c r="BC983" s="3">
        <v>203.23</v>
      </c>
      <c r="BD983" s="3">
        <v>12972.41</v>
      </c>
      <c r="BE983" s="3">
        <v>68.53</v>
      </c>
      <c r="BF983" s="3">
        <v>0</v>
      </c>
      <c r="BG983" s="3">
        <v>1233773</v>
      </c>
      <c r="BH983" s="3">
        <v>11593</v>
      </c>
      <c r="BI983" s="3">
        <v>1276292</v>
      </c>
      <c r="BJ983" s="3">
        <v>19612571.294999998</v>
      </c>
      <c r="BK983" s="3">
        <v>16220232.529999999</v>
      </c>
      <c r="BL983" s="3">
        <v>863479.74</v>
      </c>
      <c r="BM983" s="3">
        <v>11842395.58</v>
      </c>
      <c r="BN983" s="53">
        <v>0.88729843410462306</v>
      </c>
      <c r="BO983" s="54">
        <v>4.4665800000000001E-4</v>
      </c>
      <c r="BP983" s="70">
        <v>11233</v>
      </c>
      <c r="BQ983" s="71"/>
      <c r="BR983" s="70"/>
      <c r="BS983" s="72"/>
      <c r="BT983" s="72"/>
      <c r="BU983" s="70">
        <v>38647136</v>
      </c>
      <c r="BV983" s="70">
        <v>180296</v>
      </c>
      <c r="BW983" s="74">
        <v>13833885</v>
      </c>
      <c r="BX983" s="70">
        <v>52661317</v>
      </c>
    </row>
    <row r="984" spans="1:76" x14ac:dyDescent="0.3">
      <c r="A984" s="73" t="s">
        <v>10</v>
      </c>
      <c r="B984" s="2" t="s">
        <v>76</v>
      </c>
      <c r="C984" s="2" t="s">
        <v>18</v>
      </c>
      <c r="D984" s="2" t="s">
        <v>16</v>
      </c>
      <c r="E984" s="2" t="s">
        <v>15</v>
      </c>
      <c r="F984" s="17" t="str">
        <f>+Tabela1[[#This Row],[WK]]&amp;Tabela1[[#This Row],[PK]]&amp;Tabela1[[#This Row],[GK]]</f>
        <v>140403</v>
      </c>
      <c r="G984" s="2" t="s">
        <v>935</v>
      </c>
      <c r="H984" s="3">
        <v>108443958.44</v>
      </c>
      <c r="I984" s="4">
        <v>1.125</v>
      </c>
      <c r="J984" s="3">
        <v>121999453.25</v>
      </c>
      <c r="K984" s="4">
        <v>7.0000000000000007E-2</v>
      </c>
      <c r="L984" s="3">
        <v>8539962</v>
      </c>
      <c r="M984" s="3"/>
      <c r="N984" s="5"/>
      <c r="O984" s="3">
        <v>5371747.5999999996</v>
      </c>
      <c r="P984" s="4">
        <v>1.125</v>
      </c>
      <c r="Q984" s="3">
        <v>6043216.0499999998</v>
      </c>
      <c r="R984" s="4">
        <v>1.6E-2</v>
      </c>
      <c r="S984" s="3">
        <v>96691</v>
      </c>
      <c r="T984" s="3"/>
      <c r="U984" s="5"/>
      <c r="V984" s="3">
        <v>6044388</v>
      </c>
      <c r="W984" s="5"/>
      <c r="X984" s="3">
        <v>10096025</v>
      </c>
      <c r="Y984" s="3">
        <v>2118755</v>
      </c>
      <c r="Z984" s="3">
        <v>352689</v>
      </c>
      <c r="AA984" s="3">
        <v>690240</v>
      </c>
      <c r="AB984" s="3">
        <v>3981420</v>
      </c>
      <c r="AC984" s="3">
        <v>2952921</v>
      </c>
      <c r="AD984" s="3">
        <v>4051637</v>
      </c>
      <c r="AE984" s="3">
        <v>0</v>
      </c>
      <c r="AF984" s="3">
        <v>8539962</v>
      </c>
      <c r="AG984" s="3">
        <v>96691</v>
      </c>
      <c r="AH984" s="3">
        <v>4051637</v>
      </c>
      <c r="AI984" s="3">
        <v>6044388</v>
      </c>
      <c r="AJ984" s="3">
        <v>-48907</v>
      </c>
      <c r="AK984" s="3">
        <v>-48907</v>
      </c>
      <c r="AL984" s="3">
        <v>308511</v>
      </c>
      <c r="AM984" s="3">
        <v>-357418</v>
      </c>
      <c r="AN984" s="3">
        <v>-192351</v>
      </c>
      <c r="AO984" s="3">
        <v>0</v>
      </c>
      <c r="AP984" s="3">
        <v>192351</v>
      </c>
      <c r="AQ984" s="3">
        <v>0</v>
      </c>
      <c r="AR984" s="3">
        <f>Tabela1[[#This Row],[Potrzeby finansowe 2027
w tym:]]+Tabela1[[#This Row],[Rozliczenie 2025 potrz. fin.]]</f>
        <v>10096025</v>
      </c>
      <c r="AS984" s="3">
        <v>0</v>
      </c>
      <c r="AT984" s="3">
        <v>0</v>
      </c>
      <c r="AU984" s="3"/>
      <c r="AV984" s="3"/>
      <c r="AW984" s="3"/>
      <c r="AX984" s="3"/>
      <c r="AY984" s="3"/>
      <c r="AZ984" s="3"/>
      <c r="BA984" s="3">
        <v>352689</v>
      </c>
      <c r="BB984" s="3">
        <v>0</v>
      </c>
      <c r="BC984" s="3">
        <v>0</v>
      </c>
      <c r="BD984" s="3">
        <v>3533.19</v>
      </c>
      <c r="BE984" s="3">
        <v>0.83</v>
      </c>
      <c r="BF984" s="3">
        <v>0</v>
      </c>
      <c r="BG984" s="3">
        <v>377782</v>
      </c>
      <c r="BH984" s="3">
        <v>3110</v>
      </c>
      <c r="BI984" s="3">
        <v>312458</v>
      </c>
      <c r="BJ984" s="3">
        <v>4801492.1724999994</v>
      </c>
      <c r="BK984" s="3">
        <v>1579947.9500000002</v>
      </c>
      <c r="BL984" s="3">
        <v>3349385.19</v>
      </c>
      <c r="BM984" s="3">
        <v>6187406.5099999998</v>
      </c>
      <c r="BN984" s="53">
        <v>0.81484009960549508</v>
      </c>
      <c r="BO984" s="54">
        <v>1.060953E-4</v>
      </c>
      <c r="BP984" s="70">
        <v>2668</v>
      </c>
      <c r="BQ984" s="71"/>
      <c r="BR984" s="70"/>
      <c r="BS984" s="72"/>
      <c r="BT984" s="72"/>
      <c r="BU984" s="70">
        <v>8539962</v>
      </c>
      <c r="BV984" s="70">
        <v>96691</v>
      </c>
      <c r="BW984" s="74">
        <v>4051637</v>
      </c>
      <c r="BX984" s="70">
        <v>12688290</v>
      </c>
    </row>
    <row r="985" spans="1:76" x14ac:dyDescent="0.3">
      <c r="A985" s="73" t="s">
        <v>10</v>
      </c>
      <c r="B985" s="2" t="s">
        <v>76</v>
      </c>
      <c r="C985" s="2" t="s">
        <v>18</v>
      </c>
      <c r="D985" s="2" t="s">
        <v>18</v>
      </c>
      <c r="E985" s="2" t="s">
        <v>19</v>
      </c>
      <c r="F985" s="17" t="str">
        <f>+Tabela1[[#This Row],[WK]]&amp;Tabela1[[#This Row],[PK]]&amp;Tabela1[[#This Row],[GK]]</f>
        <v>140404</v>
      </c>
      <c r="G985" s="2" t="s">
        <v>936</v>
      </c>
      <c r="H985" s="3">
        <v>213324406.84999999</v>
      </c>
      <c r="I985" s="4">
        <v>1.125</v>
      </c>
      <c r="J985" s="3">
        <v>239989957.71000001</v>
      </c>
      <c r="K985" s="4">
        <v>7.0000000000000007E-2</v>
      </c>
      <c r="L985" s="3">
        <v>16799297</v>
      </c>
      <c r="M985" s="3"/>
      <c r="N985" s="5"/>
      <c r="O985" s="3">
        <v>9413233.9900000002</v>
      </c>
      <c r="P985" s="4">
        <v>1.125</v>
      </c>
      <c r="Q985" s="3">
        <v>10589888.24</v>
      </c>
      <c r="R985" s="4">
        <v>1.6E-2</v>
      </c>
      <c r="S985" s="3">
        <v>169438</v>
      </c>
      <c r="T985" s="3"/>
      <c r="U985" s="5"/>
      <c r="V985" s="3">
        <v>10731531</v>
      </c>
      <c r="W985" s="5"/>
      <c r="X985" s="3">
        <v>18084741</v>
      </c>
      <c r="Y985" s="3">
        <v>3650326</v>
      </c>
      <c r="Z985" s="3">
        <v>102464</v>
      </c>
      <c r="AA985" s="3">
        <v>1281628</v>
      </c>
      <c r="AB985" s="3">
        <v>9090467</v>
      </c>
      <c r="AC985" s="3">
        <v>3959856</v>
      </c>
      <c r="AD985" s="3">
        <v>7353210</v>
      </c>
      <c r="AE985" s="3">
        <v>0</v>
      </c>
      <c r="AF985" s="3">
        <v>16799297</v>
      </c>
      <c r="AG985" s="3">
        <v>169438</v>
      </c>
      <c r="AH985" s="3">
        <v>7353210</v>
      </c>
      <c r="AI985" s="3">
        <v>10731531</v>
      </c>
      <c r="AJ985" s="3">
        <v>975981</v>
      </c>
      <c r="AK985" s="3">
        <v>975981</v>
      </c>
      <c r="AL985" s="3">
        <v>992543</v>
      </c>
      <c r="AM985" s="3">
        <v>-16562</v>
      </c>
      <c r="AN985" s="3">
        <v>-77797</v>
      </c>
      <c r="AO985" s="3">
        <v>0</v>
      </c>
      <c r="AP985" s="3">
        <v>77797</v>
      </c>
      <c r="AQ985" s="3">
        <v>0</v>
      </c>
      <c r="AR985" s="3">
        <f>Tabela1[[#This Row],[Potrzeby finansowe 2027
w tym:]]+Tabela1[[#This Row],[Rozliczenie 2025 potrz. fin.]]</f>
        <v>18084741</v>
      </c>
      <c r="AS985" s="3">
        <v>0</v>
      </c>
      <c r="AT985" s="3">
        <v>0</v>
      </c>
      <c r="AU985" s="3"/>
      <c r="AV985" s="3"/>
      <c r="AW985" s="3"/>
      <c r="AX985" s="3"/>
      <c r="AY985" s="3"/>
      <c r="AZ985" s="3"/>
      <c r="BA985" s="3">
        <v>102464</v>
      </c>
      <c r="BB985" s="3">
        <v>0</v>
      </c>
      <c r="BC985" s="3">
        <v>0</v>
      </c>
      <c r="BD985" s="3">
        <v>1026.5899999999999</v>
      </c>
      <c r="BE985" s="3">
        <v>0</v>
      </c>
      <c r="BF985" s="3">
        <v>0</v>
      </c>
      <c r="BG985" s="3">
        <v>587034</v>
      </c>
      <c r="BH985" s="3">
        <v>5516</v>
      </c>
      <c r="BI985" s="3">
        <v>694594</v>
      </c>
      <c r="BJ985" s="3">
        <v>10673720.594999999</v>
      </c>
      <c r="BK985" s="3">
        <v>5409170.959999999</v>
      </c>
      <c r="BL985" s="3">
        <v>5582044.1100000003</v>
      </c>
      <c r="BM985" s="3">
        <v>9894110.3200000003</v>
      </c>
      <c r="BN985" s="53">
        <v>0.83754418361732097</v>
      </c>
      <c r="BO985" s="54">
        <v>2.083323E-4</v>
      </c>
      <c r="BP985" s="70">
        <v>5239</v>
      </c>
      <c r="BQ985" s="71"/>
      <c r="BR985" s="70"/>
      <c r="BS985" s="72"/>
      <c r="BT985" s="72"/>
      <c r="BU985" s="70">
        <v>16799297</v>
      </c>
      <c r="BV985" s="70">
        <v>169438</v>
      </c>
      <c r="BW985" s="74">
        <v>7353210</v>
      </c>
      <c r="BX985" s="70">
        <v>24321945</v>
      </c>
    </row>
    <row r="986" spans="1:76" x14ac:dyDescent="0.3">
      <c r="A986" s="73" t="s">
        <v>10</v>
      </c>
      <c r="B986" s="2" t="s">
        <v>76</v>
      </c>
      <c r="C986" s="2" t="s">
        <v>18</v>
      </c>
      <c r="D986" s="2" t="s">
        <v>21</v>
      </c>
      <c r="E986" s="2" t="s">
        <v>15</v>
      </c>
      <c r="F986" s="17" t="str">
        <f>+Tabela1[[#This Row],[WK]]&amp;Tabela1[[#This Row],[PK]]&amp;Tabela1[[#This Row],[GK]]</f>
        <v>140405</v>
      </c>
      <c r="G986" s="2" t="s">
        <v>937</v>
      </c>
      <c r="H986" s="3">
        <v>167807740.93000001</v>
      </c>
      <c r="I986" s="4">
        <v>1.125</v>
      </c>
      <c r="J986" s="3">
        <v>188783708.55000001</v>
      </c>
      <c r="K986" s="4">
        <v>7.0000000000000007E-2</v>
      </c>
      <c r="L986" s="3">
        <v>13214860</v>
      </c>
      <c r="M986" s="3"/>
      <c r="N986" s="5"/>
      <c r="O986" s="3">
        <v>9122413.4399999995</v>
      </c>
      <c r="P986" s="4">
        <v>1.125</v>
      </c>
      <c r="Q986" s="3">
        <v>10262715.119999999</v>
      </c>
      <c r="R986" s="4">
        <v>1.6E-2</v>
      </c>
      <c r="S986" s="3">
        <v>164203</v>
      </c>
      <c r="T986" s="3"/>
      <c r="U986" s="5"/>
      <c r="V986" s="3">
        <v>9315858</v>
      </c>
      <c r="W986" s="5"/>
      <c r="X986" s="3">
        <v>17339327</v>
      </c>
      <c r="Y986" s="3">
        <v>6415986</v>
      </c>
      <c r="Z986" s="3">
        <v>638743</v>
      </c>
      <c r="AA986" s="3">
        <v>827850</v>
      </c>
      <c r="AB986" s="3">
        <v>8324593</v>
      </c>
      <c r="AC986" s="3">
        <v>1132155</v>
      </c>
      <c r="AD986" s="3">
        <v>8023468</v>
      </c>
      <c r="AE986" s="3">
        <v>0</v>
      </c>
      <c r="AF986" s="3">
        <v>13214860</v>
      </c>
      <c r="AG986" s="3">
        <v>164203</v>
      </c>
      <c r="AH986" s="3">
        <v>8023468</v>
      </c>
      <c r="AI986" s="3">
        <v>9315858</v>
      </c>
      <c r="AJ986" s="3">
        <v>1432190</v>
      </c>
      <c r="AK986" s="3">
        <v>1432190</v>
      </c>
      <c r="AL986" s="3">
        <v>669389</v>
      </c>
      <c r="AM986" s="3">
        <v>762801</v>
      </c>
      <c r="AN986" s="3">
        <v>92161</v>
      </c>
      <c r="AO986" s="3">
        <v>0</v>
      </c>
      <c r="AP986" s="3">
        <v>-92161</v>
      </c>
      <c r="AQ986" s="3">
        <v>0</v>
      </c>
      <c r="AR986" s="3">
        <f>Tabela1[[#This Row],[Potrzeby finansowe 2027
w tym:]]+Tabela1[[#This Row],[Rozliczenie 2025 potrz. fin.]]</f>
        <v>17339327</v>
      </c>
      <c r="AS986" s="3">
        <v>0</v>
      </c>
      <c r="AT986" s="3">
        <v>0</v>
      </c>
      <c r="AU986" s="3"/>
      <c r="AV986" s="3"/>
      <c r="AW986" s="3"/>
      <c r="AX986" s="3"/>
      <c r="AY986" s="3"/>
      <c r="AZ986" s="3"/>
      <c r="BA986" s="3">
        <v>638743</v>
      </c>
      <c r="BB986" s="3">
        <v>0</v>
      </c>
      <c r="BC986" s="3">
        <v>138.1</v>
      </c>
      <c r="BD986" s="3">
        <v>5939.25</v>
      </c>
      <c r="BE986" s="3">
        <v>0.01</v>
      </c>
      <c r="BF986" s="3">
        <v>0</v>
      </c>
      <c r="BG986" s="3">
        <v>493381</v>
      </c>
      <c r="BH986" s="3">
        <v>4636</v>
      </c>
      <c r="BI986" s="3">
        <v>334469</v>
      </c>
      <c r="BJ986" s="3">
        <v>5139726.4575000005</v>
      </c>
      <c r="BK986" s="3">
        <v>3524411.54</v>
      </c>
      <c r="BL986" s="3">
        <v>86031.11</v>
      </c>
      <c r="BM986" s="3">
        <v>6289197.4500000002</v>
      </c>
      <c r="BN986" s="53">
        <v>0.7116066515579681</v>
      </c>
      <c r="BO986" s="54">
        <v>1.9155600000000001E-4</v>
      </c>
      <c r="BP986" s="70">
        <v>4818</v>
      </c>
      <c r="BQ986" s="71"/>
      <c r="BR986" s="70"/>
      <c r="BS986" s="72"/>
      <c r="BT986" s="72"/>
      <c r="BU986" s="70">
        <v>13214860</v>
      </c>
      <c r="BV986" s="70">
        <v>164203</v>
      </c>
      <c r="BW986" s="74">
        <v>8023468</v>
      </c>
      <c r="BX986" s="70">
        <v>21402531</v>
      </c>
    </row>
    <row r="987" spans="1:76" x14ac:dyDescent="0.3">
      <c r="A987" s="73" t="s">
        <v>10</v>
      </c>
      <c r="B987" s="2" t="s">
        <v>76</v>
      </c>
      <c r="C987" s="2" t="s">
        <v>21</v>
      </c>
      <c r="D987" s="2" t="s">
        <v>12</v>
      </c>
      <c r="E987" s="2" t="s">
        <v>13</v>
      </c>
      <c r="F987" s="17" t="str">
        <f>+Tabela1[[#This Row],[WK]]&amp;Tabela1[[#This Row],[PK]]&amp;Tabela1[[#This Row],[GK]]</f>
        <v>140501</v>
      </c>
      <c r="G987" s="2" t="s">
        <v>938</v>
      </c>
      <c r="H987" s="3">
        <v>1194612465.8099999</v>
      </c>
      <c r="I987" s="4">
        <v>1.125</v>
      </c>
      <c r="J987" s="3">
        <v>1343939024.04</v>
      </c>
      <c r="K987" s="4">
        <v>7.0000000000000007E-2</v>
      </c>
      <c r="L987" s="3">
        <v>94075732</v>
      </c>
      <c r="M987" s="3"/>
      <c r="N987" s="5"/>
      <c r="O987" s="3">
        <v>76454259.579999998</v>
      </c>
      <c r="P987" s="4">
        <v>1.125</v>
      </c>
      <c r="Q987" s="3">
        <v>86011042.030000001</v>
      </c>
      <c r="R987" s="4">
        <v>1.6E-2</v>
      </c>
      <c r="S987" s="3">
        <v>1376177</v>
      </c>
      <c r="T987" s="3"/>
      <c r="U987" s="5"/>
      <c r="V987" s="3">
        <v>30286470</v>
      </c>
      <c r="W987" s="5"/>
      <c r="X987" s="3">
        <v>55682129</v>
      </c>
      <c r="Y987" s="3">
        <v>0</v>
      </c>
      <c r="Z987" s="3">
        <v>124803</v>
      </c>
      <c r="AA987" s="3">
        <v>2833335</v>
      </c>
      <c r="AB987" s="3">
        <v>48207514</v>
      </c>
      <c r="AC987" s="3">
        <v>4516477</v>
      </c>
      <c r="AD987" s="3">
        <v>25472618</v>
      </c>
      <c r="AE987" s="3">
        <v>701557</v>
      </c>
      <c r="AF987" s="3">
        <v>94075732</v>
      </c>
      <c r="AG987" s="3">
        <v>1376177</v>
      </c>
      <c r="AH987" s="3">
        <v>24771061</v>
      </c>
      <c r="AI987" s="3">
        <v>30286470</v>
      </c>
      <c r="AJ987" s="3">
        <v>6008610</v>
      </c>
      <c r="AK987" s="3">
        <v>6085570</v>
      </c>
      <c r="AL987" s="3">
        <v>978402</v>
      </c>
      <c r="AM987" s="3">
        <v>5107168</v>
      </c>
      <c r="AN987" s="3">
        <v>2345209</v>
      </c>
      <c r="AO987" s="3">
        <v>0</v>
      </c>
      <c r="AP987" s="3">
        <v>-2268249</v>
      </c>
      <c r="AQ987" s="3">
        <v>76960</v>
      </c>
      <c r="AR987" s="3">
        <f>Tabela1[[#This Row],[Potrzeby finansowe 2027
w tym:]]+Tabela1[[#This Row],[Rozliczenie 2025 potrz. fin.]]</f>
        <v>55759089</v>
      </c>
      <c r="AS987" s="3">
        <v>0</v>
      </c>
      <c r="AT987" s="3">
        <v>0</v>
      </c>
      <c r="AU987" s="3"/>
      <c r="AV987" s="3"/>
      <c r="AW987" s="3"/>
      <c r="AX987" s="3"/>
      <c r="AY987" s="3"/>
      <c r="AZ987" s="3"/>
      <c r="BA987" s="3">
        <v>124803</v>
      </c>
      <c r="BB987" s="3">
        <v>0</v>
      </c>
      <c r="BC987" s="3">
        <v>0</v>
      </c>
      <c r="BD987" s="3">
        <v>1250.4100000000001</v>
      </c>
      <c r="BE987" s="3">
        <v>0</v>
      </c>
      <c r="BF987" s="3">
        <v>0</v>
      </c>
      <c r="BG987" s="3">
        <v>1728751</v>
      </c>
      <c r="BH987" s="3">
        <v>16244</v>
      </c>
      <c r="BI987" s="3">
        <v>1104584</v>
      </c>
      <c r="BJ987" s="3">
        <v>16973972.960000001</v>
      </c>
      <c r="BK987" s="3">
        <v>10115105.490000002</v>
      </c>
      <c r="BL987" s="3">
        <v>9744730.4299999997</v>
      </c>
      <c r="BM987" s="3">
        <v>7946009.0199999996</v>
      </c>
      <c r="BN987" s="53">
        <v>1.1982410490286599</v>
      </c>
      <c r="BO987" s="54">
        <v>6.9872049999999996E-4</v>
      </c>
      <c r="BP987" s="70">
        <v>17571</v>
      </c>
      <c r="BQ987" s="71"/>
      <c r="BR987" s="70"/>
      <c r="BS987" s="72"/>
      <c r="BT987" s="72"/>
      <c r="BU987" s="70">
        <v>94075732</v>
      </c>
      <c r="BV987" s="70">
        <v>1376177</v>
      </c>
      <c r="BW987" s="74">
        <v>24771061</v>
      </c>
      <c r="BX987" s="70">
        <v>120222970</v>
      </c>
    </row>
    <row r="988" spans="1:76" x14ac:dyDescent="0.3">
      <c r="A988" s="73" t="s">
        <v>10</v>
      </c>
      <c r="B988" s="2" t="s">
        <v>76</v>
      </c>
      <c r="C988" s="2" t="s">
        <v>21</v>
      </c>
      <c r="D988" s="2" t="s">
        <v>11</v>
      </c>
      <c r="E988" s="2" t="s">
        <v>13</v>
      </c>
      <c r="F988" s="17" t="str">
        <f>+Tabela1[[#This Row],[WK]]&amp;Tabela1[[#This Row],[PK]]&amp;Tabela1[[#This Row],[GK]]</f>
        <v>140502</v>
      </c>
      <c r="G988" s="2" t="s">
        <v>939</v>
      </c>
      <c r="H988" s="3">
        <v>326653719.66000003</v>
      </c>
      <c r="I988" s="4">
        <v>1.125</v>
      </c>
      <c r="J988" s="3">
        <v>367485434.62</v>
      </c>
      <c r="K988" s="4">
        <v>7.0000000000000007E-2</v>
      </c>
      <c r="L988" s="3">
        <v>25723980</v>
      </c>
      <c r="M988" s="3"/>
      <c r="N988" s="5"/>
      <c r="O988" s="3">
        <v>5958557.3400000008</v>
      </c>
      <c r="P988" s="4">
        <v>1.125</v>
      </c>
      <c r="Q988" s="3">
        <v>6703377.0099999998</v>
      </c>
      <c r="R988" s="4">
        <v>1.6E-2</v>
      </c>
      <c r="S988" s="3">
        <v>107254</v>
      </c>
      <c r="T988" s="3"/>
      <c r="U988" s="5"/>
      <c r="V988" s="3">
        <v>3073605</v>
      </c>
      <c r="W988" s="5"/>
      <c r="X988" s="3">
        <v>22177491</v>
      </c>
      <c r="Y988" s="3">
        <v>0</v>
      </c>
      <c r="Z988" s="3">
        <v>109872</v>
      </c>
      <c r="AA988" s="3">
        <v>792825</v>
      </c>
      <c r="AB988" s="3">
        <v>19332950</v>
      </c>
      <c r="AC988" s="3">
        <v>1941844</v>
      </c>
      <c r="AD988" s="3">
        <v>19124287</v>
      </c>
      <c r="AE988" s="3">
        <v>2984231</v>
      </c>
      <c r="AF988" s="3">
        <v>25723980</v>
      </c>
      <c r="AG988" s="3">
        <v>107254</v>
      </c>
      <c r="AH988" s="3">
        <v>16140056</v>
      </c>
      <c r="AI988" s="3">
        <v>3073605</v>
      </c>
      <c r="AJ988" s="3">
        <v>1217226</v>
      </c>
      <c r="AK988" s="3">
        <v>1237627</v>
      </c>
      <c r="AL988" s="3">
        <v>132598</v>
      </c>
      <c r="AM988" s="3">
        <v>1105029</v>
      </c>
      <c r="AN988" s="3">
        <v>312179</v>
      </c>
      <c r="AO988" s="3">
        <v>0</v>
      </c>
      <c r="AP988" s="3">
        <v>-291778</v>
      </c>
      <c r="AQ988" s="3">
        <v>20401</v>
      </c>
      <c r="AR988" s="3">
        <f>Tabela1[[#This Row],[Potrzeby finansowe 2027
w tym:]]+Tabela1[[#This Row],[Rozliczenie 2025 potrz. fin.]]</f>
        <v>22197892</v>
      </c>
      <c r="AS988" s="3">
        <v>0</v>
      </c>
      <c r="AT988" s="3">
        <v>0</v>
      </c>
      <c r="AU988" s="3"/>
      <c r="AV988" s="3"/>
      <c r="AW988" s="3"/>
      <c r="AX988" s="3"/>
      <c r="AY988" s="3"/>
      <c r="AZ988" s="3"/>
      <c r="BA988" s="3">
        <v>109872</v>
      </c>
      <c r="BB988" s="3">
        <v>0</v>
      </c>
      <c r="BC988" s="3">
        <v>38.99</v>
      </c>
      <c r="BD988" s="3">
        <v>970.84</v>
      </c>
      <c r="BE988" s="3">
        <v>0</v>
      </c>
      <c r="BF988" s="3">
        <v>0</v>
      </c>
      <c r="BG988" s="3">
        <v>394620</v>
      </c>
      <c r="BH988" s="3">
        <v>3708</v>
      </c>
      <c r="BI988" s="3">
        <v>398205</v>
      </c>
      <c r="BJ988" s="3">
        <v>6119147.3324999996</v>
      </c>
      <c r="BK988" s="3">
        <v>5056376.59</v>
      </c>
      <c r="BL988" s="3">
        <v>182113.11</v>
      </c>
      <c r="BM988" s="3">
        <v>3886856.75</v>
      </c>
      <c r="BN988" s="53">
        <v>1.1924158063102135</v>
      </c>
      <c r="BO988" s="54">
        <v>1.886984E-4</v>
      </c>
      <c r="BP988" s="70">
        <v>4635</v>
      </c>
      <c r="BQ988" s="71"/>
      <c r="BR988" s="70"/>
      <c r="BS988" s="72"/>
      <c r="BT988" s="72"/>
      <c r="BU988" s="70">
        <v>25723980</v>
      </c>
      <c r="BV988" s="70">
        <v>107254</v>
      </c>
      <c r="BW988" s="74">
        <v>16140056</v>
      </c>
      <c r="BX988" s="70">
        <v>41971290</v>
      </c>
    </row>
    <row r="989" spans="1:76" x14ac:dyDescent="0.3">
      <c r="A989" s="73" t="s">
        <v>10</v>
      </c>
      <c r="B989" s="2" t="s">
        <v>76</v>
      </c>
      <c r="C989" s="2" t="s">
        <v>21</v>
      </c>
      <c r="D989" s="2" t="s">
        <v>16</v>
      </c>
      <c r="E989" s="2" t="s">
        <v>15</v>
      </c>
      <c r="F989" s="17" t="str">
        <f>+Tabela1[[#This Row],[WK]]&amp;Tabela1[[#This Row],[PK]]&amp;Tabela1[[#This Row],[GK]]</f>
        <v>140503</v>
      </c>
      <c r="G989" s="2" t="s">
        <v>453</v>
      </c>
      <c r="H989" s="3">
        <v>284087065.38999999</v>
      </c>
      <c r="I989" s="4">
        <v>1.125</v>
      </c>
      <c r="J989" s="3">
        <v>319597948.56</v>
      </c>
      <c r="K989" s="4">
        <v>7.0000000000000007E-2</v>
      </c>
      <c r="L989" s="3">
        <v>22371856</v>
      </c>
      <c r="M989" s="3"/>
      <c r="N989" s="5"/>
      <c r="O989" s="3">
        <v>21746713.250000004</v>
      </c>
      <c r="P989" s="4">
        <v>1.125</v>
      </c>
      <c r="Q989" s="3">
        <v>24465052.41</v>
      </c>
      <c r="R989" s="4">
        <v>1.6E-2</v>
      </c>
      <c r="S989" s="3">
        <v>391441</v>
      </c>
      <c r="T989" s="3"/>
      <c r="U989" s="5"/>
      <c r="V989" s="3">
        <v>13001339</v>
      </c>
      <c r="W989" s="5"/>
      <c r="X989" s="3">
        <v>17819012</v>
      </c>
      <c r="Y989" s="3">
        <v>0</v>
      </c>
      <c r="Z989" s="3">
        <v>0</v>
      </c>
      <c r="AA989" s="3">
        <v>947093</v>
      </c>
      <c r="AB989" s="3">
        <v>14407660</v>
      </c>
      <c r="AC989" s="3">
        <v>2464259</v>
      </c>
      <c r="AD989" s="3">
        <v>4817672</v>
      </c>
      <c r="AE989" s="3">
        <v>0</v>
      </c>
      <c r="AF989" s="3">
        <v>22371856</v>
      </c>
      <c r="AG989" s="3">
        <v>391441</v>
      </c>
      <c r="AH989" s="3">
        <v>4817672</v>
      </c>
      <c r="AI989" s="3">
        <v>13001339</v>
      </c>
      <c r="AJ989" s="3">
        <v>650101</v>
      </c>
      <c r="AK989" s="3">
        <v>650101</v>
      </c>
      <c r="AL989" s="3">
        <v>801118</v>
      </c>
      <c r="AM989" s="3">
        <v>-151017</v>
      </c>
      <c r="AN989" s="3">
        <v>-371192</v>
      </c>
      <c r="AO989" s="3">
        <v>0</v>
      </c>
      <c r="AP989" s="3">
        <v>371192</v>
      </c>
      <c r="AQ989" s="3">
        <v>0</v>
      </c>
      <c r="AR989" s="3">
        <f>Tabela1[[#This Row],[Potrzeby finansowe 2027
w tym:]]+Tabela1[[#This Row],[Rozliczenie 2025 potrz. fin.]]</f>
        <v>17819012</v>
      </c>
      <c r="AS989" s="3">
        <v>0</v>
      </c>
      <c r="AT989" s="3">
        <v>0</v>
      </c>
      <c r="AU989" s="3"/>
      <c r="AV989" s="3"/>
      <c r="AW989" s="3"/>
      <c r="AX989" s="3"/>
      <c r="AY989" s="3"/>
      <c r="AZ989" s="3"/>
      <c r="BA989" s="3">
        <v>0</v>
      </c>
      <c r="BB989" s="3">
        <v>0</v>
      </c>
      <c r="BC989" s="3">
        <v>0</v>
      </c>
      <c r="BD989" s="3">
        <v>0</v>
      </c>
      <c r="BE989" s="3">
        <v>0</v>
      </c>
      <c r="BF989" s="3">
        <v>0</v>
      </c>
      <c r="BG989" s="3">
        <v>566494</v>
      </c>
      <c r="BH989" s="3">
        <v>5323</v>
      </c>
      <c r="BI989" s="3">
        <v>380599</v>
      </c>
      <c r="BJ989" s="3">
        <v>5848607.892500001</v>
      </c>
      <c r="BK989" s="3">
        <v>2684068.2100000009</v>
      </c>
      <c r="BL989" s="3">
        <v>114985.36</v>
      </c>
      <c r="BM989" s="3">
        <v>12428188.01</v>
      </c>
      <c r="BN989" s="53">
        <v>1.110716917079358</v>
      </c>
      <c r="BO989" s="54">
        <v>2.142163E-4</v>
      </c>
      <c r="BP989" s="70">
        <v>5387</v>
      </c>
      <c r="BQ989" s="71"/>
      <c r="BR989" s="70"/>
      <c r="BS989" s="72"/>
      <c r="BT989" s="72"/>
      <c r="BU989" s="70">
        <v>22371856</v>
      </c>
      <c r="BV989" s="70">
        <v>391441</v>
      </c>
      <c r="BW989" s="74">
        <v>4817672</v>
      </c>
      <c r="BX989" s="70">
        <v>27580969</v>
      </c>
    </row>
    <row r="990" spans="1:76" x14ac:dyDescent="0.3">
      <c r="A990" s="73" t="s">
        <v>10</v>
      </c>
      <c r="B990" s="2" t="s">
        <v>76</v>
      </c>
      <c r="C990" s="2" t="s">
        <v>21</v>
      </c>
      <c r="D990" s="2" t="s">
        <v>18</v>
      </c>
      <c r="E990" s="2" t="s">
        <v>19</v>
      </c>
      <c r="F990" s="17" t="str">
        <f>+Tabela1[[#This Row],[WK]]&amp;Tabela1[[#This Row],[PK]]&amp;Tabela1[[#This Row],[GK]]</f>
        <v>140504</v>
      </c>
      <c r="G990" s="2" t="s">
        <v>940</v>
      </c>
      <c r="H990" s="3">
        <v>4050787725.8000002</v>
      </c>
      <c r="I990" s="4">
        <v>1.125</v>
      </c>
      <c r="J990" s="3">
        <v>4557136191.5299997</v>
      </c>
      <c r="K990" s="4">
        <v>7.0000000000000007E-2</v>
      </c>
      <c r="L990" s="3">
        <v>318999533</v>
      </c>
      <c r="M990" s="3"/>
      <c r="N990" s="5"/>
      <c r="O990" s="3">
        <v>844850907.04999995</v>
      </c>
      <c r="P990" s="4">
        <v>1.125</v>
      </c>
      <c r="Q990" s="3">
        <v>950457270.42999995</v>
      </c>
      <c r="R990" s="4">
        <v>1.6E-2</v>
      </c>
      <c r="S990" s="3">
        <v>15207316</v>
      </c>
      <c r="T990" s="3"/>
      <c r="U990" s="5"/>
      <c r="V990" s="3">
        <v>144556208</v>
      </c>
      <c r="W990" s="5"/>
      <c r="X990" s="3">
        <v>219425212</v>
      </c>
      <c r="Y990" s="3">
        <v>0</v>
      </c>
      <c r="Z990" s="3">
        <v>301946</v>
      </c>
      <c r="AA990" s="3">
        <v>10066156</v>
      </c>
      <c r="AB990" s="3">
        <v>182763458</v>
      </c>
      <c r="AC990" s="3">
        <v>26293652</v>
      </c>
      <c r="AD990" s="3">
        <v>75148363</v>
      </c>
      <c r="AE990" s="3">
        <v>61524200</v>
      </c>
      <c r="AF990" s="3">
        <v>318999533</v>
      </c>
      <c r="AG990" s="3">
        <v>15207316</v>
      </c>
      <c r="AH990" s="3">
        <v>13624163</v>
      </c>
      <c r="AI990" s="3">
        <v>144556208</v>
      </c>
      <c r="AJ990" s="3">
        <v>19300898</v>
      </c>
      <c r="AK990" s="3">
        <v>19580257</v>
      </c>
      <c r="AL990" s="3">
        <v>12352306</v>
      </c>
      <c r="AM990" s="3">
        <v>7227951</v>
      </c>
      <c r="AN990" s="3">
        <v>7602083</v>
      </c>
      <c r="AO990" s="3">
        <v>0</v>
      </c>
      <c r="AP990" s="3">
        <v>-7322724</v>
      </c>
      <c r="AQ990" s="3">
        <v>279359</v>
      </c>
      <c r="AR990" s="3">
        <f>Tabela1[[#This Row],[Potrzeby finansowe 2027
w tym:]]+Tabela1[[#This Row],[Rozliczenie 2025 potrz. fin.]]</f>
        <v>219704571</v>
      </c>
      <c r="AS990" s="3">
        <v>0</v>
      </c>
      <c r="AT990" s="3">
        <v>0</v>
      </c>
      <c r="AU990" s="3"/>
      <c r="AV990" s="3"/>
      <c r="AW990" s="3"/>
      <c r="AX990" s="3"/>
      <c r="AY990" s="3"/>
      <c r="AZ990" s="3"/>
      <c r="BA990" s="3">
        <v>301946</v>
      </c>
      <c r="BB990" s="3">
        <v>0</v>
      </c>
      <c r="BC990" s="3">
        <v>0</v>
      </c>
      <c r="BD990" s="3">
        <v>3025.21</v>
      </c>
      <c r="BE990" s="3">
        <v>0</v>
      </c>
      <c r="BF990" s="3">
        <v>0</v>
      </c>
      <c r="BG990" s="3">
        <v>6107354</v>
      </c>
      <c r="BH990" s="3">
        <v>57387</v>
      </c>
      <c r="BI990" s="3">
        <v>3958802</v>
      </c>
      <c r="BJ990" s="3">
        <v>60834270.172499999</v>
      </c>
      <c r="BK990" s="3">
        <v>52678186.680000007</v>
      </c>
      <c r="BL990" s="3">
        <v>2514986.71</v>
      </c>
      <c r="BM990" s="3">
        <v>27594360.549999997</v>
      </c>
      <c r="BN990" s="53">
        <v>1.5908769573692214</v>
      </c>
      <c r="BO990" s="54">
        <v>2.6297844000000002E-3</v>
      </c>
      <c r="BP990" s="70">
        <v>66135</v>
      </c>
      <c r="BQ990" s="71"/>
      <c r="BR990" s="70"/>
      <c r="BS990" s="72"/>
      <c r="BT990" s="72"/>
      <c r="BU990" s="70">
        <v>318999533</v>
      </c>
      <c r="BV990" s="70">
        <v>15207316</v>
      </c>
      <c r="BW990" s="74">
        <v>13624163</v>
      </c>
      <c r="BX990" s="70">
        <v>347831012</v>
      </c>
    </row>
    <row r="991" spans="1:76" x14ac:dyDescent="0.3">
      <c r="A991" s="73" t="s">
        <v>10</v>
      </c>
      <c r="B991" s="2" t="s">
        <v>76</v>
      </c>
      <c r="C991" s="2" t="s">
        <v>21</v>
      </c>
      <c r="D991" s="2" t="s">
        <v>21</v>
      </c>
      <c r="E991" s="2" t="s">
        <v>15</v>
      </c>
      <c r="F991" s="17" t="str">
        <f>+Tabela1[[#This Row],[WK]]&amp;Tabela1[[#This Row],[PK]]&amp;Tabela1[[#This Row],[GK]]</f>
        <v>140505</v>
      </c>
      <c r="G991" s="2" t="s">
        <v>941</v>
      </c>
      <c r="H991" s="3">
        <v>827356796.34000003</v>
      </c>
      <c r="I991" s="4">
        <v>1.125</v>
      </c>
      <c r="J991" s="3">
        <v>930776395.88</v>
      </c>
      <c r="K991" s="4">
        <v>7.0000000000000007E-2</v>
      </c>
      <c r="L991" s="3">
        <v>65154348</v>
      </c>
      <c r="M991" s="3"/>
      <c r="N991" s="5"/>
      <c r="O991" s="3">
        <v>49081957.240000002</v>
      </c>
      <c r="P991" s="4">
        <v>1.125</v>
      </c>
      <c r="Q991" s="3">
        <v>55217201.899999999</v>
      </c>
      <c r="R991" s="4">
        <v>1.6E-2</v>
      </c>
      <c r="S991" s="3">
        <v>883475</v>
      </c>
      <c r="T991" s="3"/>
      <c r="U991" s="5"/>
      <c r="V991" s="3">
        <v>33186623</v>
      </c>
      <c r="W991" s="5"/>
      <c r="X991" s="3">
        <v>55318398</v>
      </c>
      <c r="Y991" s="3">
        <v>0</v>
      </c>
      <c r="Z991" s="3">
        <v>228749</v>
      </c>
      <c r="AA991" s="3">
        <v>2503907</v>
      </c>
      <c r="AB991" s="3">
        <v>43800443</v>
      </c>
      <c r="AC991" s="3">
        <v>8785299</v>
      </c>
      <c r="AD991" s="3">
        <v>22197577</v>
      </c>
      <c r="AE991" s="3">
        <v>12535144</v>
      </c>
      <c r="AF991" s="3">
        <v>65154348</v>
      </c>
      <c r="AG991" s="3">
        <v>883475</v>
      </c>
      <c r="AH991" s="3">
        <v>9662433</v>
      </c>
      <c r="AI991" s="3">
        <v>33186623</v>
      </c>
      <c r="AJ991" s="3">
        <v>3279370</v>
      </c>
      <c r="AK991" s="3">
        <v>3345172</v>
      </c>
      <c r="AL991" s="3">
        <v>2730180</v>
      </c>
      <c r="AM991" s="3">
        <v>614992</v>
      </c>
      <c r="AN991" s="3">
        <v>2975706</v>
      </c>
      <c r="AO991" s="3">
        <v>0</v>
      </c>
      <c r="AP991" s="3">
        <v>-2909904</v>
      </c>
      <c r="AQ991" s="3">
        <v>65802</v>
      </c>
      <c r="AR991" s="3">
        <f>Tabela1[[#This Row],[Potrzeby finansowe 2027
w tym:]]+Tabela1[[#This Row],[Rozliczenie 2025 potrz. fin.]]</f>
        <v>55384200</v>
      </c>
      <c r="AS991" s="3">
        <v>0</v>
      </c>
      <c r="AT991" s="3">
        <v>0</v>
      </c>
      <c r="AU991" s="3"/>
      <c r="AV991" s="3"/>
      <c r="AW991" s="3"/>
      <c r="AX991" s="3"/>
      <c r="AY991" s="3"/>
      <c r="AZ991" s="3"/>
      <c r="BA991" s="3">
        <v>228749</v>
      </c>
      <c r="BB991" s="3">
        <v>0</v>
      </c>
      <c r="BC991" s="3">
        <v>0</v>
      </c>
      <c r="BD991" s="3">
        <v>2291.84</v>
      </c>
      <c r="BE991" s="3">
        <v>0</v>
      </c>
      <c r="BF991" s="3">
        <v>0</v>
      </c>
      <c r="BG991" s="3">
        <v>1470460</v>
      </c>
      <c r="BH991" s="3">
        <v>13817</v>
      </c>
      <c r="BI991" s="3">
        <v>1033447</v>
      </c>
      <c r="BJ991" s="3">
        <v>15880816.432499999</v>
      </c>
      <c r="BK991" s="3">
        <v>12250776.92</v>
      </c>
      <c r="BL991" s="3">
        <v>3309489.2</v>
      </c>
      <c r="BM991" s="3">
        <v>7901179.6500000004</v>
      </c>
      <c r="BN991" s="53">
        <v>1.5196385103942254</v>
      </c>
      <c r="BO991" s="54">
        <v>6.0021E-4</v>
      </c>
      <c r="BP991" s="70">
        <v>15094</v>
      </c>
      <c r="BQ991" s="71"/>
      <c r="BR991" s="70"/>
      <c r="BS991" s="72"/>
      <c r="BT991" s="72"/>
      <c r="BU991" s="70">
        <v>65154348</v>
      </c>
      <c r="BV991" s="70">
        <v>883475</v>
      </c>
      <c r="BW991" s="74">
        <v>9662433</v>
      </c>
      <c r="BX991" s="70">
        <v>75700256</v>
      </c>
    </row>
    <row r="992" spans="1:76" x14ac:dyDescent="0.3">
      <c r="A992" s="73" t="s">
        <v>10</v>
      </c>
      <c r="B992" s="2" t="s">
        <v>76</v>
      </c>
      <c r="C992" s="2" t="s">
        <v>21</v>
      </c>
      <c r="D992" s="2" t="s">
        <v>23</v>
      </c>
      <c r="E992" s="2" t="s">
        <v>15</v>
      </c>
      <c r="F992" s="17" t="str">
        <f>+Tabela1[[#This Row],[WK]]&amp;Tabela1[[#This Row],[PK]]&amp;Tabela1[[#This Row],[GK]]</f>
        <v>140506</v>
      </c>
      <c r="G992" s="2" t="s">
        <v>942</v>
      </c>
      <c r="H992" s="3">
        <v>772231863.45000005</v>
      </c>
      <c r="I992" s="4">
        <v>1.125</v>
      </c>
      <c r="J992" s="3">
        <v>868760846.38</v>
      </c>
      <c r="K992" s="4">
        <v>7.0000000000000007E-2</v>
      </c>
      <c r="L992" s="3">
        <v>60813259</v>
      </c>
      <c r="M992" s="3"/>
      <c r="N992" s="5"/>
      <c r="O992" s="3">
        <v>180663791.53000003</v>
      </c>
      <c r="P992" s="4">
        <v>1.125</v>
      </c>
      <c r="Q992" s="3">
        <v>203246765.47</v>
      </c>
      <c r="R992" s="4">
        <v>1.6E-2</v>
      </c>
      <c r="S992" s="3">
        <v>3251948</v>
      </c>
      <c r="T992" s="3"/>
      <c r="U992" s="5"/>
      <c r="V992" s="3">
        <v>23820966</v>
      </c>
      <c r="W992" s="5"/>
      <c r="X992" s="3">
        <v>37065563</v>
      </c>
      <c r="Y992" s="3">
        <v>0</v>
      </c>
      <c r="Z992" s="3">
        <v>115534</v>
      </c>
      <c r="AA992" s="3">
        <v>2416512</v>
      </c>
      <c r="AB992" s="3">
        <v>26198965</v>
      </c>
      <c r="AC992" s="3">
        <v>8334552</v>
      </c>
      <c r="AD992" s="3">
        <v>13291615</v>
      </c>
      <c r="AE992" s="3">
        <v>10284368</v>
      </c>
      <c r="AF992" s="3">
        <v>60813259</v>
      </c>
      <c r="AG992" s="3">
        <v>3251948</v>
      </c>
      <c r="AH992" s="3">
        <v>3007247</v>
      </c>
      <c r="AI992" s="3">
        <v>23820966</v>
      </c>
      <c r="AJ992" s="3">
        <v>3110628</v>
      </c>
      <c r="AK992" s="3">
        <v>3157646</v>
      </c>
      <c r="AL992" s="3">
        <v>2812932</v>
      </c>
      <c r="AM992" s="3">
        <v>344714</v>
      </c>
      <c r="AN992" s="3">
        <v>-479791</v>
      </c>
      <c r="AO992" s="3">
        <v>0</v>
      </c>
      <c r="AP992" s="3">
        <v>526809</v>
      </c>
      <c r="AQ992" s="3">
        <v>47018</v>
      </c>
      <c r="AR992" s="3">
        <f>Tabela1[[#This Row],[Potrzeby finansowe 2027
w tym:]]+Tabela1[[#This Row],[Rozliczenie 2025 potrz. fin.]]</f>
        <v>37112581</v>
      </c>
      <c r="AS992" s="3">
        <v>0</v>
      </c>
      <c r="AT992" s="3">
        <v>0</v>
      </c>
      <c r="AU992" s="3"/>
      <c r="AV992" s="3"/>
      <c r="AW992" s="3"/>
      <c r="AX992" s="3"/>
      <c r="AY992" s="3"/>
      <c r="AZ992" s="3"/>
      <c r="BA992" s="3">
        <v>115534</v>
      </c>
      <c r="BB992" s="3">
        <v>0</v>
      </c>
      <c r="BC992" s="3">
        <v>346.57</v>
      </c>
      <c r="BD992" s="3">
        <v>2.31</v>
      </c>
      <c r="BE992" s="3">
        <v>0</v>
      </c>
      <c r="BF992" s="3">
        <v>0</v>
      </c>
      <c r="BG992" s="3">
        <v>1262508</v>
      </c>
      <c r="BH992" s="3">
        <v>11863</v>
      </c>
      <c r="BI992" s="3">
        <v>1154004</v>
      </c>
      <c r="BJ992" s="3">
        <v>17733401.3675</v>
      </c>
      <c r="BK992" s="3">
        <v>12531166.630000001</v>
      </c>
      <c r="BL992" s="3">
        <v>4006893.8</v>
      </c>
      <c r="BM992" s="3">
        <v>12795151.35</v>
      </c>
      <c r="BN992" s="53">
        <v>1.5103270753476401</v>
      </c>
      <c r="BO992" s="54">
        <v>4.4487429999999999E-4</v>
      </c>
      <c r="BP992" s="70">
        <v>11188</v>
      </c>
      <c r="BQ992" s="71"/>
      <c r="BR992" s="70"/>
      <c r="BS992" s="72"/>
      <c r="BT992" s="72"/>
      <c r="BU992" s="70">
        <v>60813259</v>
      </c>
      <c r="BV992" s="70">
        <v>3251948</v>
      </c>
      <c r="BW992" s="74">
        <v>3007247</v>
      </c>
      <c r="BX992" s="70">
        <v>67072454</v>
      </c>
    </row>
    <row r="993" spans="1:76" x14ac:dyDescent="0.3">
      <c r="A993" s="73" t="s">
        <v>10</v>
      </c>
      <c r="B993" s="2" t="s">
        <v>76</v>
      </c>
      <c r="C993" s="2" t="s">
        <v>23</v>
      </c>
      <c r="D993" s="2" t="s">
        <v>12</v>
      </c>
      <c r="E993" s="2" t="s">
        <v>15</v>
      </c>
      <c r="F993" s="17" t="str">
        <f>+Tabela1[[#This Row],[WK]]&amp;Tabela1[[#This Row],[PK]]&amp;Tabela1[[#This Row],[GK]]</f>
        <v>140601</v>
      </c>
      <c r="G993" s="2" t="s">
        <v>943</v>
      </c>
      <c r="H993" s="3">
        <v>271113606.66000003</v>
      </c>
      <c r="I993" s="4">
        <v>1.125</v>
      </c>
      <c r="J993" s="3">
        <v>305002807.49000001</v>
      </c>
      <c r="K993" s="4">
        <v>7.0000000000000007E-2</v>
      </c>
      <c r="L993" s="3">
        <v>21350197</v>
      </c>
      <c r="M993" s="3"/>
      <c r="N993" s="5"/>
      <c r="O993" s="3">
        <v>136942779.43000001</v>
      </c>
      <c r="P993" s="4">
        <v>1.125</v>
      </c>
      <c r="Q993" s="3">
        <v>154060626.86000001</v>
      </c>
      <c r="R993" s="4">
        <v>1.6E-2</v>
      </c>
      <c r="S993" s="3">
        <v>2464970</v>
      </c>
      <c r="T993" s="3"/>
      <c r="U993" s="5"/>
      <c r="V993" s="3">
        <v>13224480</v>
      </c>
      <c r="W993" s="5"/>
      <c r="X993" s="3">
        <v>20048974</v>
      </c>
      <c r="Y993" s="3">
        <v>0</v>
      </c>
      <c r="Z993" s="3">
        <v>234797</v>
      </c>
      <c r="AA993" s="3">
        <v>1216956</v>
      </c>
      <c r="AB993" s="3">
        <v>16622897</v>
      </c>
      <c r="AC993" s="3">
        <v>1974324</v>
      </c>
      <c r="AD993" s="3">
        <v>6824494</v>
      </c>
      <c r="AE993" s="3">
        <v>313183</v>
      </c>
      <c r="AF993" s="3">
        <v>21350197</v>
      </c>
      <c r="AG993" s="3">
        <v>2464970</v>
      </c>
      <c r="AH993" s="3">
        <v>6511311</v>
      </c>
      <c r="AI993" s="3">
        <v>13224480</v>
      </c>
      <c r="AJ993" s="3">
        <v>1134945</v>
      </c>
      <c r="AK993" s="3">
        <v>1134945</v>
      </c>
      <c r="AL993" s="3">
        <v>2154355</v>
      </c>
      <c r="AM993" s="3">
        <v>-1019410</v>
      </c>
      <c r="AN993" s="3">
        <v>774872</v>
      </c>
      <c r="AO993" s="3">
        <v>0</v>
      </c>
      <c r="AP993" s="3">
        <v>-774872</v>
      </c>
      <c r="AQ993" s="3">
        <v>0</v>
      </c>
      <c r="AR993" s="3">
        <f>Tabela1[[#This Row],[Potrzeby finansowe 2027
w tym:]]+Tabela1[[#This Row],[Rozliczenie 2025 potrz. fin.]]</f>
        <v>20048974</v>
      </c>
      <c r="AS993" s="3">
        <v>0</v>
      </c>
      <c r="AT993" s="3">
        <v>0</v>
      </c>
      <c r="AU993" s="3"/>
      <c r="AV993" s="3"/>
      <c r="AW993" s="3"/>
      <c r="AX993" s="3"/>
      <c r="AY993" s="3"/>
      <c r="AZ993" s="3"/>
      <c r="BA993" s="3">
        <v>234797</v>
      </c>
      <c r="BB993" s="3">
        <v>0</v>
      </c>
      <c r="BC993" s="3">
        <v>332.19</v>
      </c>
      <c r="BD993" s="3">
        <v>1245.1400000000001</v>
      </c>
      <c r="BE993" s="3">
        <v>0</v>
      </c>
      <c r="BF993" s="3">
        <v>0</v>
      </c>
      <c r="BG993" s="3">
        <v>647058</v>
      </c>
      <c r="BH993" s="3">
        <v>6080</v>
      </c>
      <c r="BI993" s="3">
        <v>569898</v>
      </c>
      <c r="BJ993" s="3">
        <v>8757537.7424999997</v>
      </c>
      <c r="BK993" s="3">
        <v>6293075.2799999993</v>
      </c>
      <c r="BL993" s="3">
        <v>1950522.67</v>
      </c>
      <c r="BM993" s="3">
        <v>5956804.5099999998</v>
      </c>
      <c r="BN993" s="53">
        <v>1.2547009503558006</v>
      </c>
      <c r="BO993" s="54">
        <v>2.519337E-4</v>
      </c>
      <c r="BP993" s="70">
        <v>6335</v>
      </c>
      <c r="BQ993" s="71"/>
      <c r="BR993" s="70"/>
      <c r="BS993" s="72"/>
      <c r="BT993" s="72"/>
      <c r="BU993" s="70">
        <v>21350197</v>
      </c>
      <c r="BV993" s="70">
        <v>2464970</v>
      </c>
      <c r="BW993" s="74">
        <v>6511311</v>
      </c>
      <c r="BX993" s="70">
        <v>30326478</v>
      </c>
    </row>
    <row r="994" spans="1:76" x14ac:dyDescent="0.3">
      <c r="A994" s="73" t="s">
        <v>10</v>
      </c>
      <c r="B994" s="2" t="s">
        <v>76</v>
      </c>
      <c r="C994" s="2" t="s">
        <v>23</v>
      </c>
      <c r="D994" s="2" t="s">
        <v>11</v>
      </c>
      <c r="E994" s="2" t="s">
        <v>15</v>
      </c>
      <c r="F994" s="17" t="str">
        <f>+Tabela1[[#This Row],[WK]]&amp;Tabela1[[#This Row],[PK]]&amp;Tabela1[[#This Row],[GK]]</f>
        <v>140602</v>
      </c>
      <c r="G994" s="2" t="s">
        <v>944</v>
      </c>
      <c r="H994" s="3">
        <v>236436354.08000001</v>
      </c>
      <c r="I994" s="4">
        <v>1.125</v>
      </c>
      <c r="J994" s="3">
        <v>265990898.34</v>
      </c>
      <c r="K994" s="4">
        <v>7.0000000000000007E-2</v>
      </c>
      <c r="L994" s="3">
        <v>18619363</v>
      </c>
      <c r="M994" s="3"/>
      <c r="N994" s="5"/>
      <c r="O994" s="3">
        <v>150594569.98000002</v>
      </c>
      <c r="P994" s="4">
        <v>1.125</v>
      </c>
      <c r="Q994" s="3">
        <v>169418891.22999999</v>
      </c>
      <c r="R994" s="4">
        <v>1.6E-2</v>
      </c>
      <c r="S994" s="3">
        <v>2710702</v>
      </c>
      <c r="T994" s="3"/>
      <c r="U994" s="5"/>
      <c r="V994" s="3">
        <v>11642890</v>
      </c>
      <c r="W994" s="5"/>
      <c r="X994" s="3">
        <v>23945407</v>
      </c>
      <c r="Y994" s="3">
        <v>615167</v>
      </c>
      <c r="Z994" s="3">
        <v>648</v>
      </c>
      <c r="AA994" s="3">
        <v>1271433</v>
      </c>
      <c r="AB994" s="3">
        <v>16664525</v>
      </c>
      <c r="AC994" s="3">
        <v>5393634</v>
      </c>
      <c r="AD994" s="3">
        <v>12302518</v>
      </c>
      <c r="AE994" s="3">
        <v>0</v>
      </c>
      <c r="AF994" s="3">
        <v>18619363</v>
      </c>
      <c r="AG994" s="3">
        <v>2710702</v>
      </c>
      <c r="AH994" s="3">
        <v>12302518</v>
      </c>
      <c r="AI994" s="3">
        <v>11642890</v>
      </c>
      <c r="AJ994" s="3">
        <v>558562</v>
      </c>
      <c r="AK994" s="3">
        <v>558562</v>
      </c>
      <c r="AL994" s="3">
        <v>873085</v>
      </c>
      <c r="AM994" s="3">
        <v>-314523</v>
      </c>
      <c r="AN994" s="3">
        <v>-349499</v>
      </c>
      <c r="AO994" s="3">
        <v>0</v>
      </c>
      <c r="AP994" s="3">
        <v>349499</v>
      </c>
      <c r="AQ994" s="3">
        <v>0</v>
      </c>
      <c r="AR994" s="3">
        <f>Tabela1[[#This Row],[Potrzeby finansowe 2027
w tym:]]+Tabela1[[#This Row],[Rozliczenie 2025 potrz. fin.]]</f>
        <v>23945407</v>
      </c>
      <c r="AS994" s="3">
        <v>0</v>
      </c>
      <c r="AT994" s="3">
        <v>0</v>
      </c>
      <c r="AU994" s="3"/>
      <c r="AV994" s="3"/>
      <c r="AW994" s="3"/>
      <c r="AX994" s="3"/>
      <c r="AY994" s="3"/>
      <c r="AZ994" s="3"/>
      <c r="BA994" s="3">
        <v>648</v>
      </c>
      <c r="BB994" s="3">
        <v>0</v>
      </c>
      <c r="BC994" s="3">
        <v>0</v>
      </c>
      <c r="BD994" s="3">
        <v>6.49</v>
      </c>
      <c r="BE994" s="3">
        <v>0</v>
      </c>
      <c r="BF994" s="3">
        <v>0</v>
      </c>
      <c r="BG994" s="3">
        <v>738156</v>
      </c>
      <c r="BH994" s="3">
        <v>6936</v>
      </c>
      <c r="BI994" s="3">
        <v>533277</v>
      </c>
      <c r="BJ994" s="3">
        <v>8194775.6775000002</v>
      </c>
      <c r="BK994" s="3">
        <v>5373229.1899999995</v>
      </c>
      <c r="BL994" s="3">
        <v>1228936.6200000001</v>
      </c>
      <c r="BM994" s="3">
        <v>8828312.7100000009</v>
      </c>
      <c r="BN994" s="53">
        <v>0.97633530119470635</v>
      </c>
      <c r="BO994" s="54">
        <v>2.4103380000000001E-4</v>
      </c>
      <c r="BP994" s="70">
        <v>6061</v>
      </c>
      <c r="BQ994" s="71"/>
      <c r="BR994" s="70"/>
      <c r="BS994" s="72"/>
      <c r="BT994" s="72"/>
      <c r="BU994" s="70">
        <v>18619363</v>
      </c>
      <c r="BV994" s="70">
        <v>2710702</v>
      </c>
      <c r="BW994" s="74">
        <v>12302518</v>
      </c>
      <c r="BX994" s="70">
        <v>33632583</v>
      </c>
    </row>
    <row r="995" spans="1:76" x14ac:dyDescent="0.3">
      <c r="A995" s="73" t="s">
        <v>10</v>
      </c>
      <c r="B995" s="2" t="s">
        <v>76</v>
      </c>
      <c r="C995" s="2" t="s">
        <v>23</v>
      </c>
      <c r="D995" s="2" t="s">
        <v>16</v>
      </c>
      <c r="E995" s="2" t="s">
        <v>15</v>
      </c>
      <c r="F995" s="17" t="str">
        <f>+Tabela1[[#This Row],[WK]]&amp;Tabela1[[#This Row],[PK]]&amp;Tabela1[[#This Row],[GK]]</f>
        <v>140603</v>
      </c>
      <c r="G995" s="2" t="s">
        <v>945</v>
      </c>
      <c r="H995" s="3">
        <v>479046448</v>
      </c>
      <c r="I995" s="4">
        <v>1.125</v>
      </c>
      <c r="J995" s="3">
        <v>538927254</v>
      </c>
      <c r="K995" s="4">
        <v>7.0000000000000007E-2</v>
      </c>
      <c r="L995" s="3">
        <v>37724908</v>
      </c>
      <c r="M995" s="3"/>
      <c r="N995" s="5"/>
      <c r="O995" s="3">
        <v>41721014.850000001</v>
      </c>
      <c r="P995" s="4">
        <v>1.125</v>
      </c>
      <c r="Q995" s="3">
        <v>46936141.710000001</v>
      </c>
      <c r="R995" s="4">
        <v>1.6E-2</v>
      </c>
      <c r="S995" s="3">
        <v>750978</v>
      </c>
      <c r="T995" s="3"/>
      <c r="U995" s="5"/>
      <c r="V995" s="3">
        <v>19670548</v>
      </c>
      <c r="W995" s="5"/>
      <c r="X995" s="3">
        <v>41813383</v>
      </c>
      <c r="Y995" s="3">
        <v>9373083</v>
      </c>
      <c r="Z995" s="3">
        <v>5</v>
      </c>
      <c r="AA995" s="3">
        <v>1725988</v>
      </c>
      <c r="AB995" s="3">
        <v>27556311</v>
      </c>
      <c r="AC995" s="3">
        <v>3157996</v>
      </c>
      <c r="AD995" s="3">
        <v>22142835</v>
      </c>
      <c r="AE995" s="3">
        <v>0</v>
      </c>
      <c r="AF995" s="3">
        <v>37724908</v>
      </c>
      <c r="AG995" s="3">
        <v>750978</v>
      </c>
      <c r="AH995" s="3">
        <v>22142835</v>
      </c>
      <c r="AI995" s="3">
        <v>19670548</v>
      </c>
      <c r="AJ995" s="3">
        <v>2059635</v>
      </c>
      <c r="AK995" s="3">
        <v>2059635</v>
      </c>
      <c r="AL995" s="3">
        <v>1613837</v>
      </c>
      <c r="AM995" s="3">
        <v>445798</v>
      </c>
      <c r="AN995" s="3">
        <v>334083</v>
      </c>
      <c r="AO995" s="3">
        <v>0</v>
      </c>
      <c r="AP995" s="3">
        <v>-334083</v>
      </c>
      <c r="AQ995" s="3">
        <v>0</v>
      </c>
      <c r="AR995" s="3">
        <f>Tabela1[[#This Row],[Potrzeby finansowe 2027
w tym:]]+Tabela1[[#This Row],[Rozliczenie 2025 potrz. fin.]]</f>
        <v>41813383</v>
      </c>
      <c r="AS995" s="3">
        <v>0</v>
      </c>
      <c r="AT995" s="3">
        <v>0</v>
      </c>
      <c r="AU995" s="3"/>
      <c r="AV995" s="3"/>
      <c r="AW995" s="3"/>
      <c r="AX995" s="3"/>
      <c r="AY995" s="3"/>
      <c r="AZ995" s="3"/>
      <c r="BA995" s="3">
        <v>5</v>
      </c>
      <c r="BB995" s="3">
        <v>0</v>
      </c>
      <c r="BC995" s="3">
        <v>0</v>
      </c>
      <c r="BD995" s="3">
        <v>0.05</v>
      </c>
      <c r="BE995" s="3">
        <v>0</v>
      </c>
      <c r="BF995" s="3">
        <v>0</v>
      </c>
      <c r="BG995" s="3">
        <v>1078501</v>
      </c>
      <c r="BH995" s="3">
        <v>10134</v>
      </c>
      <c r="BI995" s="3">
        <v>647487</v>
      </c>
      <c r="BJ995" s="3">
        <v>9949834.7024999987</v>
      </c>
      <c r="BK995" s="3">
        <v>7794663.0299999993</v>
      </c>
      <c r="BL995" s="3">
        <v>86203.35</v>
      </c>
      <c r="BM995" s="3">
        <v>8448279.9900000002</v>
      </c>
      <c r="BN995" s="53">
        <v>0.8085821139121272</v>
      </c>
      <c r="BO995" s="54">
        <v>4.5400820000000001E-4</v>
      </c>
      <c r="BP995" s="70">
        <v>11417</v>
      </c>
      <c r="BQ995" s="71"/>
      <c r="BR995" s="70"/>
      <c r="BS995" s="72"/>
      <c r="BT995" s="72"/>
      <c r="BU995" s="70">
        <v>37724908</v>
      </c>
      <c r="BV995" s="70">
        <v>750978</v>
      </c>
      <c r="BW995" s="74">
        <v>22142835</v>
      </c>
      <c r="BX995" s="70">
        <v>60618721</v>
      </c>
    </row>
    <row r="996" spans="1:76" x14ac:dyDescent="0.3">
      <c r="A996" s="73" t="s">
        <v>10</v>
      </c>
      <c r="B996" s="2" t="s">
        <v>76</v>
      </c>
      <c r="C996" s="2" t="s">
        <v>23</v>
      </c>
      <c r="D996" s="2" t="s">
        <v>18</v>
      </c>
      <c r="E996" s="2" t="s">
        <v>15</v>
      </c>
      <c r="F996" s="17" t="str">
        <f>+Tabela1[[#This Row],[WK]]&amp;Tabela1[[#This Row],[PK]]&amp;Tabela1[[#This Row],[GK]]</f>
        <v>140604</v>
      </c>
      <c r="G996" s="2" t="s">
        <v>946</v>
      </c>
      <c r="H996" s="3">
        <v>99006553.420000002</v>
      </c>
      <c r="I996" s="4">
        <v>1.125</v>
      </c>
      <c r="J996" s="3">
        <v>111382372.59999999</v>
      </c>
      <c r="K996" s="4">
        <v>7.0000000000000007E-2</v>
      </c>
      <c r="L996" s="3">
        <v>7796766</v>
      </c>
      <c r="M996" s="3"/>
      <c r="N996" s="5"/>
      <c r="O996" s="3">
        <v>4210733.1500000004</v>
      </c>
      <c r="P996" s="4">
        <v>1.125</v>
      </c>
      <c r="Q996" s="3">
        <v>4737074.79</v>
      </c>
      <c r="R996" s="4">
        <v>1.6E-2</v>
      </c>
      <c r="S996" s="3">
        <v>75793</v>
      </c>
      <c r="T996" s="3"/>
      <c r="U996" s="5"/>
      <c r="V996" s="3">
        <v>4475546</v>
      </c>
      <c r="W996" s="5"/>
      <c r="X996" s="3">
        <v>12769986</v>
      </c>
      <c r="Y996" s="3">
        <v>3905406</v>
      </c>
      <c r="Z996" s="3">
        <v>0</v>
      </c>
      <c r="AA996" s="3">
        <v>662145</v>
      </c>
      <c r="AB996" s="3">
        <v>8072472</v>
      </c>
      <c r="AC996" s="3">
        <v>129963</v>
      </c>
      <c r="AD996" s="3">
        <v>8004915</v>
      </c>
      <c r="AE996" s="3">
        <v>0</v>
      </c>
      <c r="AF996" s="3">
        <v>7796766</v>
      </c>
      <c r="AG996" s="3">
        <v>75793</v>
      </c>
      <c r="AH996" s="3">
        <v>8004915</v>
      </c>
      <c r="AI996" s="3">
        <v>4475546</v>
      </c>
      <c r="AJ996" s="3">
        <v>-367291</v>
      </c>
      <c r="AK996" s="3">
        <v>-656816</v>
      </c>
      <c r="AL996" s="3">
        <v>599063</v>
      </c>
      <c r="AM996" s="3">
        <v>-1255879</v>
      </c>
      <c r="AN996" s="3">
        <v>-481214</v>
      </c>
      <c r="AO996" s="3">
        <v>0</v>
      </c>
      <c r="AP996" s="3">
        <v>191689</v>
      </c>
      <c r="AQ996" s="3">
        <v>-289525</v>
      </c>
      <c r="AR996" s="3">
        <f>Tabela1[[#This Row],[Potrzeby finansowe 2027
w tym:]]+Tabela1[[#This Row],[Rozliczenie 2025 potrz. fin.]]</f>
        <v>12480461</v>
      </c>
      <c r="AS996" s="3">
        <v>0</v>
      </c>
      <c r="AT996" s="3">
        <v>0</v>
      </c>
      <c r="AU996" s="3"/>
      <c r="AV996" s="3"/>
      <c r="AW996" s="3"/>
      <c r="AX996" s="3"/>
      <c r="AY996" s="3"/>
      <c r="AZ996" s="3"/>
      <c r="BA996" s="3">
        <v>0</v>
      </c>
      <c r="BB996" s="3">
        <v>0</v>
      </c>
      <c r="BC996" s="3">
        <v>0</v>
      </c>
      <c r="BD996" s="3">
        <v>0</v>
      </c>
      <c r="BE996" s="3">
        <v>0</v>
      </c>
      <c r="BF996" s="3">
        <v>0</v>
      </c>
      <c r="BG996" s="3">
        <v>377782</v>
      </c>
      <c r="BH996" s="3">
        <v>2842</v>
      </c>
      <c r="BI996" s="3">
        <v>284363</v>
      </c>
      <c r="BJ996" s="3">
        <v>4369758.9625000004</v>
      </c>
      <c r="BK996" s="3">
        <v>1983404.5900000008</v>
      </c>
      <c r="BL996" s="3">
        <v>1176774.8899999999</v>
      </c>
      <c r="BM996" s="3">
        <v>7191867.71</v>
      </c>
      <c r="BN996" s="53">
        <v>0.70906428658030463</v>
      </c>
      <c r="BO996" s="54">
        <v>1.15432E-4</v>
      </c>
      <c r="BP996" s="70">
        <v>2903</v>
      </c>
      <c r="BQ996" s="71"/>
      <c r="BR996" s="70"/>
      <c r="BS996" s="72"/>
      <c r="BT996" s="72"/>
      <c r="BU996" s="70">
        <v>7796766</v>
      </c>
      <c r="BV996" s="70">
        <v>75793</v>
      </c>
      <c r="BW996" s="74">
        <v>8004915</v>
      </c>
      <c r="BX996" s="70">
        <v>15877474</v>
      </c>
    </row>
    <row r="997" spans="1:76" x14ac:dyDescent="0.3">
      <c r="A997" s="73" t="s">
        <v>10</v>
      </c>
      <c r="B997" s="2" t="s">
        <v>76</v>
      </c>
      <c r="C997" s="2" t="s">
        <v>23</v>
      </c>
      <c r="D997" s="2" t="s">
        <v>21</v>
      </c>
      <c r="E997" s="2" t="s">
        <v>19</v>
      </c>
      <c r="F997" s="17" t="str">
        <f>+Tabela1[[#This Row],[WK]]&amp;Tabela1[[#This Row],[PK]]&amp;Tabela1[[#This Row],[GK]]</f>
        <v>140605</v>
      </c>
      <c r="G997" s="2" t="s">
        <v>947</v>
      </c>
      <c r="H997" s="3">
        <v>1606317090.97</v>
      </c>
      <c r="I997" s="4">
        <v>1.125</v>
      </c>
      <c r="J997" s="3">
        <v>1807106727.3399999</v>
      </c>
      <c r="K997" s="4">
        <v>7.0000000000000007E-2</v>
      </c>
      <c r="L997" s="3">
        <v>126497471</v>
      </c>
      <c r="M997" s="3"/>
      <c r="N997" s="5"/>
      <c r="O997" s="3">
        <v>230985550.18000001</v>
      </c>
      <c r="P997" s="4">
        <v>1.125</v>
      </c>
      <c r="Q997" s="3">
        <v>259858743.94999999</v>
      </c>
      <c r="R997" s="4">
        <v>1.6E-2</v>
      </c>
      <c r="S997" s="3">
        <v>4157740</v>
      </c>
      <c r="T997" s="3"/>
      <c r="U997" s="5"/>
      <c r="V997" s="3">
        <v>65004074</v>
      </c>
      <c r="W997" s="5"/>
      <c r="X997" s="3">
        <v>65206475</v>
      </c>
      <c r="Y997" s="3">
        <v>0</v>
      </c>
      <c r="Z997" s="3">
        <v>676065</v>
      </c>
      <c r="AA997" s="3">
        <v>4527096</v>
      </c>
      <c r="AB997" s="3">
        <v>60003314</v>
      </c>
      <c r="AC997" s="3">
        <v>0</v>
      </c>
      <c r="AD997" s="3">
        <v>271608</v>
      </c>
      <c r="AE997" s="3">
        <v>0</v>
      </c>
      <c r="AF997" s="3">
        <v>126497471</v>
      </c>
      <c r="AG997" s="3">
        <v>4157740</v>
      </c>
      <c r="AH997" s="3">
        <v>271608</v>
      </c>
      <c r="AI997" s="3">
        <v>65004074</v>
      </c>
      <c r="AJ997" s="3">
        <v>3462777</v>
      </c>
      <c r="AK997" s="3">
        <v>3531984</v>
      </c>
      <c r="AL997" s="3">
        <v>5750970</v>
      </c>
      <c r="AM997" s="3">
        <v>-2218986</v>
      </c>
      <c r="AN997" s="3">
        <v>69207</v>
      </c>
      <c r="AO997" s="3">
        <v>0</v>
      </c>
      <c r="AP997" s="3">
        <v>0</v>
      </c>
      <c r="AQ997" s="3">
        <v>69207</v>
      </c>
      <c r="AR997" s="3">
        <f>Tabela1[[#This Row],[Potrzeby finansowe 2027
w tym:]]+Tabela1[[#This Row],[Rozliczenie 2025 potrz. fin.]]</f>
        <v>65275682</v>
      </c>
      <c r="AS997" s="3">
        <v>0</v>
      </c>
      <c r="AT997" s="3">
        <v>0</v>
      </c>
      <c r="AU997" s="3"/>
      <c r="AV997" s="3"/>
      <c r="AW997" s="3"/>
      <c r="AX997" s="3"/>
      <c r="AY997" s="3"/>
      <c r="AZ997" s="3"/>
      <c r="BA997" s="3">
        <v>676065</v>
      </c>
      <c r="BB997" s="3">
        <v>0</v>
      </c>
      <c r="BC997" s="3">
        <v>39.369999999999997</v>
      </c>
      <c r="BD997" s="3">
        <v>6642.29</v>
      </c>
      <c r="BE997" s="3">
        <v>0</v>
      </c>
      <c r="BF997" s="3">
        <v>0</v>
      </c>
      <c r="BG997" s="3">
        <v>2786074</v>
      </c>
      <c r="BH997" s="3">
        <v>26179</v>
      </c>
      <c r="BI997" s="3">
        <v>1741022</v>
      </c>
      <c r="BJ997" s="3">
        <v>26754000.632499997</v>
      </c>
      <c r="BK997" s="3">
        <v>19464716.629999995</v>
      </c>
      <c r="BL997" s="3">
        <v>4448979.67</v>
      </c>
      <c r="BM997" s="3">
        <v>20259176.670000002</v>
      </c>
      <c r="BN997" s="53">
        <v>1.1055557109948426</v>
      </c>
      <c r="BO997" s="54">
        <v>1.1285943E-3</v>
      </c>
      <c r="BP997" s="70">
        <v>28382</v>
      </c>
      <c r="BQ997" s="71"/>
      <c r="BR997" s="70"/>
      <c r="BS997" s="72"/>
      <c r="BT997" s="72"/>
      <c r="BU997" s="70">
        <v>126497471</v>
      </c>
      <c r="BV997" s="70">
        <v>4157740</v>
      </c>
      <c r="BW997" s="74">
        <v>271608</v>
      </c>
      <c r="BX997" s="70">
        <v>130926819</v>
      </c>
    </row>
    <row r="998" spans="1:76" x14ac:dyDescent="0.3">
      <c r="A998" s="73" t="s">
        <v>10</v>
      </c>
      <c r="B998" s="2" t="s">
        <v>76</v>
      </c>
      <c r="C998" s="2" t="s">
        <v>23</v>
      </c>
      <c r="D998" s="2" t="s">
        <v>23</v>
      </c>
      <c r="E998" s="2" t="s">
        <v>15</v>
      </c>
      <c r="F998" s="17" t="str">
        <f>+Tabela1[[#This Row],[WK]]&amp;Tabela1[[#This Row],[PK]]&amp;Tabela1[[#This Row],[GK]]</f>
        <v>140606</v>
      </c>
      <c r="G998" s="2" t="s">
        <v>948</v>
      </c>
      <c r="H998" s="3">
        <v>215991245.31</v>
      </c>
      <c r="I998" s="4">
        <v>1.125</v>
      </c>
      <c r="J998" s="3">
        <v>242990150.97</v>
      </c>
      <c r="K998" s="4">
        <v>7.0000000000000007E-2</v>
      </c>
      <c r="L998" s="3">
        <v>17009311</v>
      </c>
      <c r="M998" s="3"/>
      <c r="N998" s="5"/>
      <c r="O998" s="3">
        <v>18771489.469999999</v>
      </c>
      <c r="P998" s="4">
        <v>1.125</v>
      </c>
      <c r="Q998" s="3">
        <v>21117925.649999999</v>
      </c>
      <c r="R998" s="4">
        <v>1.6E-2</v>
      </c>
      <c r="S998" s="3">
        <v>337887</v>
      </c>
      <c r="T998" s="3"/>
      <c r="U998" s="5"/>
      <c r="V998" s="3">
        <v>10074467</v>
      </c>
      <c r="W998" s="5"/>
      <c r="X998" s="3">
        <v>20920827</v>
      </c>
      <c r="Y998" s="3">
        <v>3725112</v>
      </c>
      <c r="Z998" s="3">
        <v>0</v>
      </c>
      <c r="AA998" s="3">
        <v>1053327</v>
      </c>
      <c r="AB998" s="3">
        <v>14107438</v>
      </c>
      <c r="AC998" s="3">
        <v>2034950</v>
      </c>
      <c r="AD998" s="3">
        <v>10846359</v>
      </c>
      <c r="AE998" s="3">
        <v>0</v>
      </c>
      <c r="AF998" s="3">
        <v>17009311</v>
      </c>
      <c r="AG998" s="3">
        <v>337887</v>
      </c>
      <c r="AH998" s="3">
        <v>10846359</v>
      </c>
      <c r="AI998" s="3">
        <v>10074467</v>
      </c>
      <c r="AJ998" s="3">
        <v>1306875</v>
      </c>
      <c r="AK998" s="3">
        <v>1306875</v>
      </c>
      <c r="AL998" s="3">
        <v>394445</v>
      </c>
      <c r="AM998" s="3">
        <v>912430</v>
      </c>
      <c r="AN998" s="3">
        <v>383050</v>
      </c>
      <c r="AO998" s="3">
        <v>0</v>
      </c>
      <c r="AP998" s="3">
        <v>-383050</v>
      </c>
      <c r="AQ998" s="3">
        <v>0</v>
      </c>
      <c r="AR998" s="3">
        <f>Tabela1[[#This Row],[Potrzeby finansowe 2027
w tym:]]+Tabela1[[#This Row],[Rozliczenie 2025 potrz. fin.]]</f>
        <v>20920827</v>
      </c>
      <c r="AS998" s="3">
        <v>0</v>
      </c>
      <c r="AT998" s="3">
        <v>0</v>
      </c>
      <c r="AU998" s="3"/>
      <c r="AV998" s="3"/>
      <c r="AW998" s="3"/>
      <c r="AX998" s="3"/>
      <c r="AY998" s="3"/>
      <c r="AZ998" s="3"/>
      <c r="BA998" s="3">
        <v>0</v>
      </c>
      <c r="BB998" s="3">
        <v>0</v>
      </c>
      <c r="BC998" s="3">
        <v>0</v>
      </c>
      <c r="BD998" s="3">
        <v>0</v>
      </c>
      <c r="BE998" s="3">
        <v>0</v>
      </c>
      <c r="BF998" s="3">
        <v>0</v>
      </c>
      <c r="BG998" s="3">
        <v>566708</v>
      </c>
      <c r="BH998" s="3">
        <v>5325</v>
      </c>
      <c r="BI998" s="3">
        <v>486619</v>
      </c>
      <c r="BJ998" s="3">
        <v>7477799.3249999993</v>
      </c>
      <c r="BK998" s="3">
        <v>5085079.97</v>
      </c>
      <c r="BL998" s="3">
        <v>886919.6</v>
      </c>
      <c r="BM998" s="3">
        <v>7797038.2199999997</v>
      </c>
      <c r="BN998" s="53">
        <v>0.83856075655409756</v>
      </c>
      <c r="BO998" s="54">
        <v>2.1393479999999999E-4</v>
      </c>
      <c r="BP998" s="70">
        <v>5380</v>
      </c>
      <c r="BQ998" s="71"/>
      <c r="BR998" s="70"/>
      <c r="BS998" s="72"/>
      <c r="BT998" s="72"/>
      <c r="BU998" s="70">
        <v>17009311</v>
      </c>
      <c r="BV998" s="70">
        <v>337887</v>
      </c>
      <c r="BW998" s="74">
        <v>10846359</v>
      </c>
      <c r="BX998" s="70">
        <v>28193557</v>
      </c>
    </row>
    <row r="999" spans="1:76" x14ac:dyDescent="0.3">
      <c r="A999" s="73" t="s">
        <v>10</v>
      </c>
      <c r="B999" s="2" t="s">
        <v>76</v>
      </c>
      <c r="C999" s="2" t="s">
        <v>23</v>
      </c>
      <c r="D999" s="2" t="s">
        <v>30</v>
      </c>
      <c r="E999" s="2" t="s">
        <v>19</v>
      </c>
      <c r="F999" s="17" t="str">
        <f>+Tabela1[[#This Row],[WK]]&amp;Tabela1[[#This Row],[PK]]&amp;Tabela1[[#This Row],[GK]]</f>
        <v>140607</v>
      </c>
      <c r="G999" s="2" t="s">
        <v>949</v>
      </c>
      <c r="H999" s="3">
        <v>359374402.5</v>
      </c>
      <c r="I999" s="4">
        <v>1.125</v>
      </c>
      <c r="J999" s="3">
        <v>404296202.81</v>
      </c>
      <c r="K999" s="4">
        <v>7.0000000000000007E-2</v>
      </c>
      <c r="L999" s="3">
        <v>28300734</v>
      </c>
      <c r="M999" s="3"/>
      <c r="N999" s="5"/>
      <c r="O999" s="3">
        <v>40408557.420000002</v>
      </c>
      <c r="P999" s="4">
        <v>1.125</v>
      </c>
      <c r="Q999" s="3">
        <v>45459627.100000001</v>
      </c>
      <c r="R999" s="4">
        <v>1.6E-2</v>
      </c>
      <c r="S999" s="3">
        <v>727354</v>
      </c>
      <c r="T999" s="3"/>
      <c r="U999" s="5"/>
      <c r="V999" s="3">
        <v>17886627</v>
      </c>
      <c r="W999" s="5"/>
      <c r="X999" s="3">
        <v>24753860</v>
      </c>
      <c r="Y999" s="3">
        <v>0</v>
      </c>
      <c r="Z999" s="3">
        <v>236972</v>
      </c>
      <c r="AA999" s="3">
        <v>1352283</v>
      </c>
      <c r="AB999" s="3">
        <v>18793503</v>
      </c>
      <c r="AC999" s="3">
        <v>4371102</v>
      </c>
      <c r="AD999" s="3">
        <v>6867233</v>
      </c>
      <c r="AE999" s="3">
        <v>0</v>
      </c>
      <c r="AF999" s="3">
        <v>28300734</v>
      </c>
      <c r="AG999" s="3">
        <v>727354</v>
      </c>
      <c r="AH999" s="3">
        <v>6867233</v>
      </c>
      <c r="AI999" s="3">
        <v>17886627</v>
      </c>
      <c r="AJ999" s="3">
        <v>167123</v>
      </c>
      <c r="AK999" s="3">
        <v>167123</v>
      </c>
      <c r="AL999" s="3">
        <v>1188943</v>
      </c>
      <c r="AM999" s="3">
        <v>-1021820</v>
      </c>
      <c r="AN999" s="3">
        <v>83739</v>
      </c>
      <c r="AO999" s="3">
        <v>0</v>
      </c>
      <c r="AP999" s="3">
        <v>-83739</v>
      </c>
      <c r="AQ999" s="3">
        <v>0</v>
      </c>
      <c r="AR999" s="3">
        <f>Tabela1[[#This Row],[Potrzeby finansowe 2027
w tym:]]+Tabela1[[#This Row],[Rozliczenie 2025 potrz. fin.]]</f>
        <v>24753860</v>
      </c>
      <c r="AS999" s="3">
        <v>0</v>
      </c>
      <c r="AT999" s="3">
        <v>0</v>
      </c>
      <c r="AU999" s="3"/>
      <c r="AV999" s="3"/>
      <c r="AW999" s="3"/>
      <c r="AX999" s="3"/>
      <c r="AY999" s="3"/>
      <c r="AZ999" s="3"/>
      <c r="BA999" s="3">
        <v>236972</v>
      </c>
      <c r="BB999" s="3">
        <v>0</v>
      </c>
      <c r="BC999" s="3">
        <v>58.29</v>
      </c>
      <c r="BD999" s="3">
        <v>2053.89</v>
      </c>
      <c r="BE999" s="3">
        <v>252.09</v>
      </c>
      <c r="BF999" s="3">
        <v>0</v>
      </c>
      <c r="BG999" s="3">
        <v>852989</v>
      </c>
      <c r="BH999" s="3">
        <v>8015</v>
      </c>
      <c r="BI999" s="3">
        <v>499294</v>
      </c>
      <c r="BJ999" s="3">
        <v>7672577.2374999998</v>
      </c>
      <c r="BK999" s="3">
        <v>6601669.96</v>
      </c>
      <c r="BL999" s="3">
        <v>679739.62</v>
      </c>
      <c r="BM999" s="3">
        <v>2924149.87</v>
      </c>
      <c r="BN999" s="53">
        <v>1.0531042780000561</v>
      </c>
      <c r="BO999" s="54">
        <v>3.0640989999999998E-4</v>
      </c>
      <c r="BP999" s="70">
        <v>7706</v>
      </c>
      <c r="BQ999" s="71"/>
      <c r="BR999" s="70"/>
      <c r="BS999" s="72"/>
      <c r="BT999" s="72"/>
      <c r="BU999" s="70">
        <v>28300734</v>
      </c>
      <c r="BV999" s="70">
        <v>727354</v>
      </c>
      <c r="BW999" s="74">
        <v>6867233</v>
      </c>
      <c r="BX999" s="70">
        <v>35895321</v>
      </c>
    </row>
    <row r="1000" spans="1:76" x14ac:dyDescent="0.3">
      <c r="A1000" s="73" t="s">
        <v>10</v>
      </c>
      <c r="B1000" s="2" t="s">
        <v>76</v>
      </c>
      <c r="C1000" s="2" t="s">
        <v>23</v>
      </c>
      <c r="D1000" s="2" t="s">
        <v>54</v>
      </c>
      <c r="E1000" s="2" t="s">
        <v>19</v>
      </c>
      <c r="F1000" s="17" t="str">
        <f>+Tabela1[[#This Row],[WK]]&amp;Tabela1[[#This Row],[PK]]&amp;Tabela1[[#This Row],[GK]]</f>
        <v>140608</v>
      </c>
      <c r="G1000" s="2" t="s">
        <v>950</v>
      </c>
      <c r="H1000" s="3">
        <v>317498072.82999998</v>
      </c>
      <c r="I1000" s="4">
        <v>1.125</v>
      </c>
      <c r="J1000" s="3">
        <v>357185331.93000001</v>
      </c>
      <c r="K1000" s="4">
        <v>7.0000000000000007E-2</v>
      </c>
      <c r="L1000" s="3">
        <v>25002973</v>
      </c>
      <c r="M1000" s="3"/>
      <c r="N1000" s="5"/>
      <c r="O1000" s="3">
        <v>48411825.439999998</v>
      </c>
      <c r="P1000" s="4">
        <v>1.125</v>
      </c>
      <c r="Q1000" s="3">
        <v>54463303.619999997</v>
      </c>
      <c r="R1000" s="4">
        <v>1.6E-2</v>
      </c>
      <c r="S1000" s="3">
        <v>871413</v>
      </c>
      <c r="T1000" s="3"/>
      <c r="U1000" s="5"/>
      <c r="V1000" s="3">
        <v>15399079</v>
      </c>
      <c r="W1000" s="5"/>
      <c r="X1000" s="3">
        <v>23244054</v>
      </c>
      <c r="Y1000" s="3">
        <v>2989628</v>
      </c>
      <c r="Z1000" s="3">
        <v>578851</v>
      </c>
      <c r="AA1000" s="3">
        <v>1193137</v>
      </c>
      <c r="AB1000" s="3">
        <v>16926014</v>
      </c>
      <c r="AC1000" s="3">
        <v>1556424</v>
      </c>
      <c r="AD1000" s="3">
        <v>7844975</v>
      </c>
      <c r="AE1000" s="3">
        <v>0</v>
      </c>
      <c r="AF1000" s="3">
        <v>25002973</v>
      </c>
      <c r="AG1000" s="3">
        <v>871413</v>
      </c>
      <c r="AH1000" s="3">
        <v>7844975</v>
      </c>
      <c r="AI1000" s="3">
        <v>15399079</v>
      </c>
      <c r="AJ1000" s="3">
        <v>-909874</v>
      </c>
      <c r="AK1000" s="3">
        <v>-909874</v>
      </c>
      <c r="AL1000" s="3">
        <v>959703</v>
      </c>
      <c r="AM1000" s="3">
        <v>-1869577</v>
      </c>
      <c r="AN1000" s="3">
        <v>265652</v>
      </c>
      <c r="AO1000" s="3">
        <v>0</v>
      </c>
      <c r="AP1000" s="3">
        <v>-265652</v>
      </c>
      <c r="AQ1000" s="3">
        <v>0</v>
      </c>
      <c r="AR1000" s="3">
        <f>Tabela1[[#This Row],[Potrzeby finansowe 2027
w tym:]]+Tabela1[[#This Row],[Rozliczenie 2025 potrz. fin.]]</f>
        <v>23244054</v>
      </c>
      <c r="AS1000" s="3">
        <v>0</v>
      </c>
      <c r="AT1000" s="3">
        <v>0</v>
      </c>
      <c r="AU1000" s="3"/>
      <c r="AV1000" s="3"/>
      <c r="AW1000" s="3"/>
      <c r="AX1000" s="3"/>
      <c r="AY1000" s="3"/>
      <c r="AZ1000" s="3"/>
      <c r="BA1000" s="3">
        <v>578851</v>
      </c>
      <c r="BB1000" s="3">
        <v>0</v>
      </c>
      <c r="BC1000" s="3">
        <v>102.95</v>
      </c>
      <c r="BD1000" s="3">
        <v>5373.63</v>
      </c>
      <c r="BE1000" s="3">
        <v>165.47</v>
      </c>
      <c r="BF1000" s="3">
        <v>0</v>
      </c>
      <c r="BG1000" s="3">
        <v>741776</v>
      </c>
      <c r="BH1000" s="3">
        <v>6970</v>
      </c>
      <c r="BI1000" s="3">
        <v>451361</v>
      </c>
      <c r="BJ1000" s="3">
        <v>6935988.2400000002</v>
      </c>
      <c r="BK1000" s="3">
        <v>3091089.5700000003</v>
      </c>
      <c r="BL1000" s="3">
        <v>971924</v>
      </c>
      <c r="BM1000" s="3">
        <v>13435746.68</v>
      </c>
      <c r="BN1000" s="53">
        <v>0.90842636374658425</v>
      </c>
      <c r="BO1000" s="54">
        <v>3.026708E-4</v>
      </c>
      <c r="BP1000" s="70">
        <v>7612</v>
      </c>
      <c r="BQ1000" s="71"/>
      <c r="BR1000" s="70"/>
      <c r="BS1000" s="72"/>
      <c r="BT1000" s="72"/>
      <c r="BU1000" s="70">
        <v>25002973</v>
      </c>
      <c r="BV1000" s="70">
        <v>871413</v>
      </c>
      <c r="BW1000" s="74">
        <v>7844975</v>
      </c>
      <c r="BX1000" s="70">
        <v>33719361</v>
      </c>
    </row>
    <row r="1001" spans="1:76" x14ac:dyDescent="0.3">
      <c r="A1001" s="73" t="s">
        <v>10</v>
      </c>
      <c r="B1001" s="2" t="s">
        <v>76</v>
      </c>
      <c r="C1001" s="2" t="s">
        <v>23</v>
      </c>
      <c r="D1001" s="2" t="s">
        <v>56</v>
      </c>
      <c r="E1001" s="2" t="s">
        <v>15</v>
      </c>
      <c r="F1001" s="17" t="str">
        <f>+Tabela1[[#This Row],[WK]]&amp;Tabela1[[#This Row],[PK]]&amp;Tabela1[[#This Row],[GK]]</f>
        <v>140609</v>
      </c>
      <c r="G1001" s="2" t="s">
        <v>951</v>
      </c>
      <c r="H1001" s="3">
        <v>219040063.88</v>
      </c>
      <c r="I1001" s="4">
        <v>1.125</v>
      </c>
      <c r="J1001" s="3">
        <v>246420071.87</v>
      </c>
      <c r="K1001" s="4">
        <v>7.0000000000000007E-2</v>
      </c>
      <c r="L1001" s="3">
        <v>17249405</v>
      </c>
      <c r="M1001" s="3"/>
      <c r="N1001" s="5"/>
      <c r="O1001" s="3">
        <v>71947757.340000004</v>
      </c>
      <c r="P1001" s="4">
        <v>1.125</v>
      </c>
      <c r="Q1001" s="3">
        <v>80941227.010000005</v>
      </c>
      <c r="R1001" s="4">
        <v>1.6E-2</v>
      </c>
      <c r="S1001" s="3">
        <v>1295060</v>
      </c>
      <c r="T1001" s="3"/>
      <c r="U1001" s="5"/>
      <c r="V1001" s="3">
        <v>9210365</v>
      </c>
      <c r="W1001" s="5"/>
      <c r="X1001" s="3">
        <v>15676268</v>
      </c>
      <c r="Y1001" s="3">
        <v>1311447</v>
      </c>
      <c r="Z1001" s="3">
        <v>711993</v>
      </c>
      <c r="AA1001" s="3">
        <v>1070680</v>
      </c>
      <c r="AB1001" s="3">
        <v>12582148</v>
      </c>
      <c r="AC1001" s="3">
        <v>0</v>
      </c>
      <c r="AD1001" s="3">
        <v>6261055</v>
      </c>
      <c r="AE1001" s="3">
        <v>0</v>
      </c>
      <c r="AF1001" s="3">
        <v>17249405</v>
      </c>
      <c r="AG1001" s="3">
        <v>1295060</v>
      </c>
      <c r="AH1001" s="3">
        <v>6261055</v>
      </c>
      <c r="AI1001" s="3">
        <v>9210365</v>
      </c>
      <c r="AJ1001" s="3">
        <v>18795</v>
      </c>
      <c r="AK1001" s="3">
        <v>-186053</v>
      </c>
      <c r="AL1001" s="3">
        <v>985157</v>
      </c>
      <c r="AM1001" s="3">
        <v>-1171210</v>
      </c>
      <c r="AN1001" s="3">
        <v>-204848</v>
      </c>
      <c r="AO1001" s="3">
        <v>0</v>
      </c>
      <c r="AP1001" s="3">
        <v>0</v>
      </c>
      <c r="AQ1001" s="3">
        <v>-204848</v>
      </c>
      <c r="AR1001" s="3">
        <f>Tabela1[[#This Row],[Potrzeby finansowe 2027
w tym:]]+Tabela1[[#This Row],[Rozliczenie 2025 potrz. fin.]]</f>
        <v>15471420</v>
      </c>
      <c r="AS1001" s="3">
        <v>0</v>
      </c>
      <c r="AT1001" s="3">
        <v>0</v>
      </c>
      <c r="AU1001" s="3"/>
      <c r="AV1001" s="3"/>
      <c r="AW1001" s="3"/>
      <c r="AX1001" s="3"/>
      <c r="AY1001" s="3"/>
      <c r="AZ1001" s="3"/>
      <c r="BA1001" s="3">
        <v>711993</v>
      </c>
      <c r="BB1001" s="3">
        <v>0</v>
      </c>
      <c r="BC1001" s="3">
        <v>6.08</v>
      </c>
      <c r="BD1001" s="3">
        <v>7113.22</v>
      </c>
      <c r="BE1001" s="3">
        <v>0</v>
      </c>
      <c r="BF1001" s="3">
        <v>0</v>
      </c>
      <c r="BG1001" s="3">
        <v>520521</v>
      </c>
      <c r="BH1001" s="3">
        <v>4891</v>
      </c>
      <c r="BI1001" s="3">
        <v>550159</v>
      </c>
      <c r="BJ1001" s="3">
        <v>8454200.8949999996</v>
      </c>
      <c r="BK1001" s="3">
        <v>5801988.2699999996</v>
      </c>
      <c r="BL1001" s="3">
        <v>353797.2</v>
      </c>
      <c r="BM1001" s="3">
        <v>9901256.0999999996</v>
      </c>
      <c r="BN1001" s="53">
        <v>0.94298424778265855</v>
      </c>
      <c r="BO1001" s="54">
        <v>2.1323119999999999E-4</v>
      </c>
      <c r="BP1001" s="70">
        <v>5363</v>
      </c>
      <c r="BQ1001" s="71"/>
      <c r="BR1001" s="70"/>
      <c r="BS1001" s="72"/>
      <c r="BT1001" s="72"/>
      <c r="BU1001" s="70">
        <v>17249405</v>
      </c>
      <c r="BV1001" s="70">
        <v>1295060</v>
      </c>
      <c r="BW1001" s="74">
        <v>6261055</v>
      </c>
      <c r="BX1001" s="70">
        <v>24805520</v>
      </c>
    </row>
    <row r="1002" spans="1:76" x14ac:dyDescent="0.3">
      <c r="A1002" s="73" t="s">
        <v>10</v>
      </c>
      <c r="B1002" s="2" t="s">
        <v>76</v>
      </c>
      <c r="C1002" s="2" t="s">
        <v>23</v>
      </c>
      <c r="D1002" s="2" t="s">
        <v>71</v>
      </c>
      <c r="E1002" s="2" t="s">
        <v>19</v>
      </c>
      <c r="F1002" s="17" t="str">
        <f>+Tabela1[[#This Row],[WK]]&amp;Tabela1[[#This Row],[PK]]&amp;Tabela1[[#This Row],[GK]]</f>
        <v>140611</v>
      </c>
      <c r="G1002" s="2" t="s">
        <v>952</v>
      </c>
      <c r="H1002" s="3">
        <v>885887398.90999997</v>
      </c>
      <c r="I1002" s="4">
        <v>1.125</v>
      </c>
      <c r="J1002" s="3">
        <v>996623323.76999998</v>
      </c>
      <c r="K1002" s="4">
        <v>7.0000000000000007E-2</v>
      </c>
      <c r="L1002" s="3">
        <v>69763633</v>
      </c>
      <c r="M1002" s="3"/>
      <c r="N1002" s="5"/>
      <c r="O1002" s="3">
        <v>138186902.09999999</v>
      </c>
      <c r="P1002" s="4">
        <v>1.125</v>
      </c>
      <c r="Q1002" s="3">
        <v>155460264.86000001</v>
      </c>
      <c r="R1002" s="4">
        <v>1.6E-2</v>
      </c>
      <c r="S1002" s="3">
        <v>2487364</v>
      </c>
      <c r="T1002" s="3"/>
      <c r="U1002" s="5"/>
      <c r="V1002" s="3">
        <v>38515463</v>
      </c>
      <c r="W1002" s="5"/>
      <c r="X1002" s="3">
        <v>51103880</v>
      </c>
      <c r="Y1002" s="3">
        <v>3306794</v>
      </c>
      <c r="Z1002" s="3">
        <v>516760</v>
      </c>
      <c r="AA1002" s="3">
        <v>2718516</v>
      </c>
      <c r="AB1002" s="3">
        <v>42648671</v>
      </c>
      <c r="AC1002" s="3">
        <v>1913139</v>
      </c>
      <c r="AD1002" s="3">
        <v>14468619</v>
      </c>
      <c r="AE1002" s="3">
        <v>0</v>
      </c>
      <c r="AF1002" s="3">
        <v>69763633</v>
      </c>
      <c r="AG1002" s="3">
        <v>2487364</v>
      </c>
      <c r="AH1002" s="3">
        <v>14468619</v>
      </c>
      <c r="AI1002" s="3">
        <v>38515463</v>
      </c>
      <c r="AJ1002" s="3">
        <v>7413055</v>
      </c>
      <c r="AK1002" s="3">
        <v>9293257</v>
      </c>
      <c r="AL1002" s="3">
        <v>2209361</v>
      </c>
      <c r="AM1002" s="3">
        <v>7083896</v>
      </c>
      <c r="AN1002" s="3">
        <v>2971293</v>
      </c>
      <c r="AO1002" s="3">
        <v>0</v>
      </c>
      <c r="AP1002" s="3">
        <v>-1091091</v>
      </c>
      <c r="AQ1002" s="3">
        <v>1880202</v>
      </c>
      <c r="AR1002" s="3">
        <f>Tabela1[[#This Row],[Potrzeby finansowe 2027
w tym:]]+Tabela1[[#This Row],[Rozliczenie 2025 potrz. fin.]]</f>
        <v>52984082</v>
      </c>
      <c r="AS1002" s="3">
        <v>0</v>
      </c>
      <c r="AT1002" s="3">
        <v>0</v>
      </c>
      <c r="AU1002" s="3"/>
      <c r="AV1002" s="3"/>
      <c r="AW1002" s="3"/>
      <c r="AX1002" s="3"/>
      <c r="AY1002" s="3"/>
      <c r="AZ1002" s="3"/>
      <c r="BA1002" s="3">
        <v>516760</v>
      </c>
      <c r="BB1002" s="3">
        <v>0</v>
      </c>
      <c r="BC1002" s="3">
        <v>0</v>
      </c>
      <c r="BD1002" s="3">
        <v>5131.91</v>
      </c>
      <c r="BE1002" s="3">
        <v>91.06</v>
      </c>
      <c r="BF1002" s="3">
        <v>0</v>
      </c>
      <c r="BG1002" s="3">
        <v>2019289</v>
      </c>
      <c r="BH1002" s="3">
        <v>18974</v>
      </c>
      <c r="BI1002" s="3">
        <v>699227</v>
      </c>
      <c r="BJ1002" s="3">
        <v>10744908.422500001</v>
      </c>
      <c r="BK1002" s="3">
        <v>5559917.1400000006</v>
      </c>
      <c r="BL1002" s="3">
        <v>3842829.96</v>
      </c>
      <c r="BM1002" s="3">
        <v>13054305.210000001</v>
      </c>
      <c r="BN1002" s="53">
        <v>0.95965417867435177</v>
      </c>
      <c r="BO1002" s="54">
        <v>7.5989959999999996E-4</v>
      </c>
      <c r="BP1002" s="70">
        <v>19110</v>
      </c>
      <c r="BQ1002" s="71"/>
      <c r="BR1002" s="70"/>
      <c r="BS1002" s="72"/>
      <c r="BT1002" s="72"/>
      <c r="BU1002" s="70">
        <v>69763633</v>
      </c>
      <c r="BV1002" s="70">
        <v>2487364</v>
      </c>
      <c r="BW1002" s="74">
        <v>14468619</v>
      </c>
      <c r="BX1002" s="70">
        <v>86719616</v>
      </c>
    </row>
    <row r="1003" spans="1:76" x14ac:dyDescent="0.3">
      <c r="A1003" s="73" t="s">
        <v>10</v>
      </c>
      <c r="B1003" s="2" t="s">
        <v>76</v>
      </c>
      <c r="C1003" s="2" t="s">
        <v>30</v>
      </c>
      <c r="D1003" s="2" t="s">
        <v>12</v>
      </c>
      <c r="E1003" s="2" t="s">
        <v>15</v>
      </c>
      <c r="F1003" s="17" t="str">
        <f>+Tabela1[[#This Row],[WK]]&amp;Tabela1[[#This Row],[PK]]&amp;Tabela1[[#This Row],[GK]]</f>
        <v>140701</v>
      </c>
      <c r="G1003" s="2" t="s">
        <v>953</v>
      </c>
      <c r="H1003" s="3">
        <v>218437489.59</v>
      </c>
      <c r="I1003" s="4">
        <v>1.125</v>
      </c>
      <c r="J1003" s="3">
        <v>245742175.78999999</v>
      </c>
      <c r="K1003" s="4">
        <v>7.0000000000000007E-2</v>
      </c>
      <c r="L1003" s="3">
        <v>17201952</v>
      </c>
      <c r="M1003" s="3"/>
      <c r="N1003" s="5"/>
      <c r="O1003" s="3">
        <v>4972683.3299999991</v>
      </c>
      <c r="P1003" s="4">
        <v>1.125</v>
      </c>
      <c r="Q1003" s="3">
        <v>5594268.75</v>
      </c>
      <c r="R1003" s="4">
        <v>1.6E-2</v>
      </c>
      <c r="S1003" s="3">
        <v>89508</v>
      </c>
      <c r="T1003" s="3"/>
      <c r="U1003" s="5"/>
      <c r="V1003" s="3">
        <v>10470667</v>
      </c>
      <c r="W1003" s="5"/>
      <c r="X1003" s="3">
        <v>14750320</v>
      </c>
      <c r="Y1003" s="3">
        <v>2789632</v>
      </c>
      <c r="Z1003" s="3">
        <v>563215</v>
      </c>
      <c r="AA1003" s="3">
        <v>852037</v>
      </c>
      <c r="AB1003" s="3">
        <v>8066986</v>
      </c>
      <c r="AC1003" s="3">
        <v>2478450</v>
      </c>
      <c r="AD1003" s="3">
        <v>4279653</v>
      </c>
      <c r="AE1003" s="3">
        <v>0</v>
      </c>
      <c r="AF1003" s="3">
        <v>17201952</v>
      </c>
      <c r="AG1003" s="3">
        <v>89508</v>
      </c>
      <c r="AH1003" s="3">
        <v>4279653</v>
      </c>
      <c r="AI1003" s="3">
        <v>10470667</v>
      </c>
      <c r="AJ1003" s="3">
        <v>1266128</v>
      </c>
      <c r="AK1003" s="3">
        <v>1266128</v>
      </c>
      <c r="AL1003" s="3">
        <v>797033</v>
      </c>
      <c r="AM1003" s="3">
        <v>469095</v>
      </c>
      <c r="AN1003" s="3">
        <v>-196307</v>
      </c>
      <c r="AO1003" s="3">
        <v>0</v>
      </c>
      <c r="AP1003" s="3">
        <v>196307</v>
      </c>
      <c r="AQ1003" s="3">
        <v>0</v>
      </c>
      <c r="AR1003" s="3">
        <f>Tabela1[[#This Row],[Potrzeby finansowe 2027
w tym:]]+Tabela1[[#This Row],[Rozliczenie 2025 potrz. fin.]]</f>
        <v>14750320</v>
      </c>
      <c r="AS1003" s="3">
        <v>0</v>
      </c>
      <c r="AT1003" s="3">
        <v>0</v>
      </c>
      <c r="AU1003" s="3"/>
      <c r="AV1003" s="3"/>
      <c r="AW1003" s="3"/>
      <c r="AX1003" s="3"/>
      <c r="AY1003" s="3"/>
      <c r="AZ1003" s="3"/>
      <c r="BA1003" s="3">
        <v>563215</v>
      </c>
      <c r="BB1003" s="3">
        <v>0</v>
      </c>
      <c r="BC1003" s="3">
        <v>267.12</v>
      </c>
      <c r="BD1003" s="3">
        <v>2412.38</v>
      </c>
      <c r="BE1003" s="3">
        <v>4680.18</v>
      </c>
      <c r="BF1003" s="3">
        <v>0</v>
      </c>
      <c r="BG1003" s="3">
        <v>503918</v>
      </c>
      <c r="BH1003" s="3">
        <v>4735</v>
      </c>
      <c r="BI1003" s="3">
        <v>348119</v>
      </c>
      <c r="BJ1003" s="3">
        <v>5349495.2750000004</v>
      </c>
      <c r="BK1003" s="3">
        <v>3295195.91</v>
      </c>
      <c r="BL1003" s="3">
        <v>408355.31</v>
      </c>
      <c r="BM1003" s="3">
        <v>7400486.8399999999</v>
      </c>
      <c r="BN1003" s="53">
        <v>0.8618169609132369</v>
      </c>
      <c r="BO1003" s="54">
        <v>1.8717660000000001E-4</v>
      </c>
      <c r="BP1003" s="70">
        <v>4707</v>
      </c>
      <c r="BQ1003" s="71"/>
      <c r="BR1003" s="70"/>
      <c r="BS1003" s="72"/>
      <c r="BT1003" s="72"/>
      <c r="BU1003" s="70">
        <v>17201952</v>
      </c>
      <c r="BV1003" s="70">
        <v>89508</v>
      </c>
      <c r="BW1003" s="74">
        <v>4279653</v>
      </c>
      <c r="BX1003" s="70">
        <v>21571113</v>
      </c>
    </row>
    <row r="1004" spans="1:76" x14ac:dyDescent="0.3">
      <c r="A1004" s="73" t="s">
        <v>10</v>
      </c>
      <c r="B1004" s="2" t="s">
        <v>76</v>
      </c>
      <c r="C1004" s="2" t="s">
        <v>30</v>
      </c>
      <c r="D1004" s="2" t="s">
        <v>11</v>
      </c>
      <c r="E1004" s="2" t="s">
        <v>15</v>
      </c>
      <c r="F1004" s="17" t="str">
        <f>+Tabela1[[#This Row],[WK]]&amp;Tabela1[[#This Row],[PK]]&amp;Tabela1[[#This Row],[GK]]</f>
        <v>140702</v>
      </c>
      <c r="G1004" s="2" t="s">
        <v>954</v>
      </c>
      <c r="H1004" s="3">
        <v>294282898.27999997</v>
      </c>
      <c r="I1004" s="4">
        <v>1.125</v>
      </c>
      <c r="J1004" s="3">
        <v>331068260.56999999</v>
      </c>
      <c r="K1004" s="4">
        <v>7.0000000000000007E-2</v>
      </c>
      <c r="L1004" s="3">
        <v>23174778</v>
      </c>
      <c r="M1004" s="3"/>
      <c r="N1004" s="5"/>
      <c r="O1004" s="3">
        <v>3912761.33</v>
      </c>
      <c r="P1004" s="4">
        <v>1.125</v>
      </c>
      <c r="Q1004" s="3">
        <v>4401856.5</v>
      </c>
      <c r="R1004" s="4">
        <v>1.6E-2</v>
      </c>
      <c r="S1004" s="3">
        <v>70430</v>
      </c>
      <c r="T1004" s="3"/>
      <c r="U1004" s="5"/>
      <c r="V1004" s="3">
        <v>15083991</v>
      </c>
      <c r="W1004" s="5"/>
      <c r="X1004" s="3">
        <v>23933743</v>
      </c>
      <c r="Y1004" s="3">
        <v>2504091</v>
      </c>
      <c r="Z1004" s="3">
        <v>316068</v>
      </c>
      <c r="AA1004" s="3">
        <v>1473678</v>
      </c>
      <c r="AB1004" s="3">
        <v>14698358</v>
      </c>
      <c r="AC1004" s="3">
        <v>4941548</v>
      </c>
      <c r="AD1004" s="3">
        <v>8849752</v>
      </c>
      <c r="AE1004" s="3">
        <v>0</v>
      </c>
      <c r="AF1004" s="3">
        <v>23174778</v>
      </c>
      <c r="AG1004" s="3">
        <v>70430</v>
      </c>
      <c r="AH1004" s="3">
        <v>8849752</v>
      </c>
      <c r="AI1004" s="3">
        <v>15083991</v>
      </c>
      <c r="AJ1004" s="3">
        <v>3116754</v>
      </c>
      <c r="AK1004" s="3">
        <v>3116754</v>
      </c>
      <c r="AL1004" s="3">
        <v>1259999</v>
      </c>
      <c r="AM1004" s="3">
        <v>1856755</v>
      </c>
      <c r="AN1004" s="3">
        <v>246252</v>
      </c>
      <c r="AO1004" s="3">
        <v>0</v>
      </c>
      <c r="AP1004" s="3">
        <v>-246252</v>
      </c>
      <c r="AQ1004" s="3">
        <v>0</v>
      </c>
      <c r="AR1004" s="3">
        <f>Tabela1[[#This Row],[Potrzeby finansowe 2027
w tym:]]+Tabela1[[#This Row],[Rozliczenie 2025 potrz. fin.]]</f>
        <v>23933743</v>
      </c>
      <c r="AS1004" s="3">
        <v>0</v>
      </c>
      <c r="AT1004" s="3">
        <v>0</v>
      </c>
      <c r="AU1004" s="3"/>
      <c r="AV1004" s="3"/>
      <c r="AW1004" s="3"/>
      <c r="AX1004" s="3"/>
      <c r="AY1004" s="3"/>
      <c r="AZ1004" s="3"/>
      <c r="BA1004" s="3">
        <v>316068</v>
      </c>
      <c r="BB1004" s="3">
        <v>0</v>
      </c>
      <c r="BC1004" s="3">
        <v>17.07</v>
      </c>
      <c r="BD1004" s="3">
        <v>24.12</v>
      </c>
      <c r="BE1004" s="3">
        <v>6171.36</v>
      </c>
      <c r="BF1004" s="3">
        <v>0</v>
      </c>
      <c r="BG1004" s="3">
        <v>699631</v>
      </c>
      <c r="BH1004" s="3">
        <v>6574</v>
      </c>
      <c r="BI1004" s="3">
        <v>774047</v>
      </c>
      <c r="BJ1004" s="3">
        <v>11894650.545</v>
      </c>
      <c r="BK1004" s="3">
        <v>4226890.82</v>
      </c>
      <c r="BL1004" s="3">
        <v>8456229.1099999994</v>
      </c>
      <c r="BM1004" s="3">
        <v>13758580.68</v>
      </c>
      <c r="BN1004" s="53">
        <v>0.91133618719864218</v>
      </c>
      <c r="BO1004" s="54">
        <v>2.6184629999999998E-4</v>
      </c>
      <c r="BP1004" s="70">
        <v>6585</v>
      </c>
      <c r="BQ1004" s="71"/>
      <c r="BR1004" s="70"/>
      <c r="BS1004" s="72"/>
      <c r="BT1004" s="72"/>
      <c r="BU1004" s="70">
        <v>23174778</v>
      </c>
      <c r="BV1004" s="70">
        <v>70430</v>
      </c>
      <c r="BW1004" s="74">
        <v>8849752</v>
      </c>
      <c r="BX1004" s="70">
        <v>32094960</v>
      </c>
    </row>
    <row r="1005" spans="1:76" x14ac:dyDescent="0.3">
      <c r="A1005" s="73" t="s">
        <v>10</v>
      </c>
      <c r="B1005" s="2" t="s">
        <v>76</v>
      </c>
      <c r="C1005" s="2" t="s">
        <v>30</v>
      </c>
      <c r="D1005" s="2" t="s">
        <v>16</v>
      </c>
      <c r="E1005" s="2" t="s">
        <v>15</v>
      </c>
      <c r="F1005" s="17" t="str">
        <f>+Tabela1[[#This Row],[WK]]&amp;Tabela1[[#This Row],[PK]]&amp;Tabela1[[#This Row],[GK]]</f>
        <v>140703</v>
      </c>
      <c r="G1005" s="2" t="s">
        <v>955</v>
      </c>
      <c r="H1005" s="3">
        <v>130154654.98999999</v>
      </c>
      <c r="I1005" s="4">
        <v>1.125</v>
      </c>
      <c r="J1005" s="3">
        <v>146423986.86000001</v>
      </c>
      <c r="K1005" s="4">
        <v>7.0000000000000007E-2</v>
      </c>
      <c r="L1005" s="3">
        <v>10249679</v>
      </c>
      <c r="M1005" s="3"/>
      <c r="N1005" s="5"/>
      <c r="O1005" s="3">
        <v>1396275.78</v>
      </c>
      <c r="P1005" s="4">
        <v>1.125</v>
      </c>
      <c r="Q1005" s="3">
        <v>1570810.25</v>
      </c>
      <c r="R1005" s="4">
        <v>1.6E-2</v>
      </c>
      <c r="S1005" s="3">
        <v>25133</v>
      </c>
      <c r="T1005" s="3"/>
      <c r="U1005" s="5"/>
      <c r="V1005" s="3">
        <v>7369141</v>
      </c>
      <c r="W1005" s="5"/>
      <c r="X1005" s="3">
        <v>16981302</v>
      </c>
      <c r="Y1005" s="3">
        <v>7693474</v>
      </c>
      <c r="Z1005" s="3">
        <v>32100</v>
      </c>
      <c r="AA1005" s="3">
        <v>672926</v>
      </c>
      <c r="AB1005" s="3">
        <v>8582802</v>
      </c>
      <c r="AC1005" s="3">
        <v>0</v>
      </c>
      <c r="AD1005" s="3">
        <v>9838835</v>
      </c>
      <c r="AE1005" s="3">
        <v>0</v>
      </c>
      <c r="AF1005" s="3">
        <v>10249679</v>
      </c>
      <c r="AG1005" s="3">
        <v>25133</v>
      </c>
      <c r="AH1005" s="3">
        <v>9838835</v>
      </c>
      <c r="AI1005" s="3">
        <v>7369141</v>
      </c>
      <c r="AJ1005" s="3">
        <v>1336866</v>
      </c>
      <c r="AK1005" s="3">
        <v>1563540</v>
      </c>
      <c r="AL1005" s="3">
        <v>560615</v>
      </c>
      <c r="AM1005" s="3">
        <v>1002925</v>
      </c>
      <c r="AN1005" s="3">
        <v>226674</v>
      </c>
      <c r="AO1005" s="3">
        <v>0</v>
      </c>
      <c r="AP1005" s="3">
        <v>0</v>
      </c>
      <c r="AQ1005" s="3">
        <v>226674</v>
      </c>
      <c r="AR1005" s="3">
        <f>Tabela1[[#This Row],[Potrzeby finansowe 2027
w tym:]]+Tabela1[[#This Row],[Rozliczenie 2025 potrz. fin.]]</f>
        <v>17207976</v>
      </c>
      <c r="AS1005" s="3">
        <v>0</v>
      </c>
      <c r="AT1005" s="3">
        <v>0</v>
      </c>
      <c r="AU1005" s="3"/>
      <c r="AV1005" s="3"/>
      <c r="AW1005" s="3"/>
      <c r="AX1005" s="3"/>
      <c r="AY1005" s="3"/>
      <c r="AZ1005" s="3"/>
      <c r="BA1005" s="3">
        <v>32100</v>
      </c>
      <c r="BB1005" s="3">
        <v>0</v>
      </c>
      <c r="BC1005" s="3">
        <v>0</v>
      </c>
      <c r="BD1005" s="3">
        <v>0</v>
      </c>
      <c r="BE1005" s="3">
        <v>643.22</v>
      </c>
      <c r="BF1005" s="3">
        <v>0</v>
      </c>
      <c r="BG1005" s="3">
        <v>393663</v>
      </c>
      <c r="BH1005" s="3">
        <v>3699</v>
      </c>
      <c r="BI1005" s="3">
        <v>279263</v>
      </c>
      <c r="BJ1005" s="3">
        <v>4291385.6150000002</v>
      </c>
      <c r="BK1005" s="3">
        <v>2522892.7000000002</v>
      </c>
      <c r="BL1005" s="3">
        <v>695380.25</v>
      </c>
      <c r="BM1005" s="3">
        <v>5683211.1600000001</v>
      </c>
      <c r="BN1005" s="53">
        <v>0.61783386027251619</v>
      </c>
      <c r="BO1005" s="54">
        <v>1.6678320000000001E-4</v>
      </c>
      <c r="BP1005" s="70">
        <v>4194</v>
      </c>
      <c r="BQ1005" s="71"/>
      <c r="BR1005" s="70"/>
      <c r="BS1005" s="72"/>
      <c r="BT1005" s="72"/>
      <c r="BU1005" s="70">
        <v>10249679</v>
      </c>
      <c r="BV1005" s="70">
        <v>25133</v>
      </c>
      <c r="BW1005" s="74">
        <v>9838835</v>
      </c>
      <c r="BX1005" s="70">
        <v>20113647</v>
      </c>
    </row>
    <row r="1006" spans="1:76" x14ac:dyDescent="0.3">
      <c r="A1006" s="73" t="s">
        <v>10</v>
      </c>
      <c r="B1006" s="2" t="s">
        <v>76</v>
      </c>
      <c r="C1006" s="2" t="s">
        <v>30</v>
      </c>
      <c r="D1006" s="2" t="s">
        <v>18</v>
      </c>
      <c r="E1006" s="2" t="s">
        <v>15</v>
      </c>
      <c r="F1006" s="17" t="str">
        <f>+Tabela1[[#This Row],[WK]]&amp;Tabela1[[#This Row],[PK]]&amp;Tabela1[[#This Row],[GK]]</f>
        <v>140704</v>
      </c>
      <c r="G1006" s="2" t="s">
        <v>956</v>
      </c>
      <c r="H1006" s="3">
        <v>164474509.96000001</v>
      </c>
      <c r="I1006" s="4">
        <v>1.125</v>
      </c>
      <c r="J1006" s="3">
        <v>185033823.71000001</v>
      </c>
      <c r="K1006" s="4">
        <v>7.0000000000000007E-2</v>
      </c>
      <c r="L1006" s="3">
        <v>12952368</v>
      </c>
      <c r="M1006" s="3"/>
      <c r="N1006" s="5"/>
      <c r="O1006" s="3">
        <v>28027137.510000002</v>
      </c>
      <c r="P1006" s="4">
        <v>1.125</v>
      </c>
      <c r="Q1006" s="3">
        <v>31530529.699999999</v>
      </c>
      <c r="R1006" s="4">
        <v>1.6E-2</v>
      </c>
      <c r="S1006" s="3">
        <v>504488</v>
      </c>
      <c r="T1006" s="3"/>
      <c r="U1006" s="5"/>
      <c r="V1006" s="3">
        <v>8540713</v>
      </c>
      <c r="W1006" s="5"/>
      <c r="X1006" s="3">
        <v>13824381</v>
      </c>
      <c r="Y1006" s="3">
        <v>3331245</v>
      </c>
      <c r="Z1006" s="3">
        <v>185496</v>
      </c>
      <c r="AA1006" s="3">
        <v>969886</v>
      </c>
      <c r="AB1006" s="3">
        <v>6860875</v>
      </c>
      <c r="AC1006" s="3">
        <v>2476879</v>
      </c>
      <c r="AD1006" s="3">
        <v>5283668</v>
      </c>
      <c r="AE1006" s="3">
        <v>0</v>
      </c>
      <c r="AF1006" s="3">
        <v>12952368</v>
      </c>
      <c r="AG1006" s="3">
        <v>504488</v>
      </c>
      <c r="AH1006" s="3">
        <v>5283668</v>
      </c>
      <c r="AI1006" s="3">
        <v>8540713</v>
      </c>
      <c r="AJ1006" s="3">
        <v>-20258</v>
      </c>
      <c r="AK1006" s="3">
        <v>-20258</v>
      </c>
      <c r="AL1006" s="3">
        <v>600211</v>
      </c>
      <c r="AM1006" s="3">
        <v>-620469</v>
      </c>
      <c r="AN1006" s="3">
        <v>-500206</v>
      </c>
      <c r="AO1006" s="3">
        <v>0</v>
      </c>
      <c r="AP1006" s="3">
        <v>500206</v>
      </c>
      <c r="AQ1006" s="3">
        <v>0</v>
      </c>
      <c r="AR1006" s="3">
        <f>Tabela1[[#This Row],[Potrzeby finansowe 2027
w tym:]]+Tabela1[[#This Row],[Rozliczenie 2025 potrz. fin.]]</f>
        <v>13824381</v>
      </c>
      <c r="AS1006" s="3">
        <v>0</v>
      </c>
      <c r="AT1006" s="3">
        <v>0</v>
      </c>
      <c r="AU1006" s="3"/>
      <c r="AV1006" s="3"/>
      <c r="AW1006" s="3"/>
      <c r="AX1006" s="3"/>
      <c r="AY1006" s="3"/>
      <c r="AZ1006" s="3"/>
      <c r="BA1006" s="3">
        <v>185496</v>
      </c>
      <c r="BB1006" s="3">
        <v>0</v>
      </c>
      <c r="BC1006" s="3">
        <v>0</v>
      </c>
      <c r="BD1006" s="3">
        <v>1659.85</v>
      </c>
      <c r="BE1006" s="3">
        <v>397.29</v>
      </c>
      <c r="BF1006" s="3">
        <v>0</v>
      </c>
      <c r="BG1006" s="3">
        <v>434210</v>
      </c>
      <c r="BH1006" s="3">
        <v>4080</v>
      </c>
      <c r="BI1006" s="3">
        <v>535676</v>
      </c>
      <c r="BJ1006" s="3">
        <v>8231642.4899999993</v>
      </c>
      <c r="BK1006" s="3">
        <v>5877951.3099999996</v>
      </c>
      <c r="BL1006" s="3">
        <v>1369262.67</v>
      </c>
      <c r="BM1006" s="3">
        <v>6676239.3799999999</v>
      </c>
      <c r="BN1006" s="53">
        <v>0.80745922050306373</v>
      </c>
      <c r="BO1006" s="54">
        <v>1.6040379999999999E-4</v>
      </c>
      <c r="BP1006" s="70">
        <v>4034</v>
      </c>
      <c r="BQ1006" s="71"/>
      <c r="BR1006" s="70"/>
      <c r="BS1006" s="72"/>
      <c r="BT1006" s="72"/>
      <c r="BU1006" s="70">
        <v>12952368</v>
      </c>
      <c r="BV1006" s="70">
        <v>504488</v>
      </c>
      <c r="BW1006" s="74">
        <v>5283668</v>
      </c>
      <c r="BX1006" s="70">
        <v>18740524</v>
      </c>
    </row>
    <row r="1007" spans="1:76" x14ac:dyDescent="0.3">
      <c r="A1007" s="73" t="s">
        <v>10</v>
      </c>
      <c r="B1007" s="2" t="s">
        <v>76</v>
      </c>
      <c r="C1007" s="2" t="s">
        <v>30</v>
      </c>
      <c r="D1007" s="2" t="s">
        <v>21</v>
      </c>
      <c r="E1007" s="2" t="s">
        <v>19</v>
      </c>
      <c r="F1007" s="17" t="str">
        <f>+Tabela1[[#This Row],[WK]]&amp;Tabela1[[#This Row],[PK]]&amp;Tabela1[[#This Row],[GK]]</f>
        <v>140705</v>
      </c>
      <c r="G1007" s="2" t="s">
        <v>957</v>
      </c>
      <c r="H1007" s="3">
        <v>1592860009.8599999</v>
      </c>
      <c r="I1007" s="4">
        <v>1.125</v>
      </c>
      <c r="J1007" s="3">
        <v>1791967511.0899999</v>
      </c>
      <c r="K1007" s="4">
        <v>7.0000000000000007E-2</v>
      </c>
      <c r="L1007" s="3">
        <v>125437726</v>
      </c>
      <c r="M1007" s="3"/>
      <c r="N1007" s="5"/>
      <c r="O1007" s="3">
        <v>920032291.03000009</v>
      </c>
      <c r="P1007" s="4">
        <v>1.125</v>
      </c>
      <c r="Q1007" s="3">
        <v>1035036327.41</v>
      </c>
      <c r="R1007" s="4">
        <v>1.6E-2</v>
      </c>
      <c r="S1007" s="3">
        <v>16560581</v>
      </c>
      <c r="T1007" s="3"/>
      <c r="U1007" s="5"/>
      <c r="V1007" s="3">
        <v>73333111</v>
      </c>
      <c r="W1007" s="5"/>
      <c r="X1007" s="3">
        <v>66310518</v>
      </c>
      <c r="Y1007" s="3">
        <v>0</v>
      </c>
      <c r="Z1007" s="3">
        <v>1162691</v>
      </c>
      <c r="AA1007" s="3">
        <v>4600639</v>
      </c>
      <c r="AB1007" s="3">
        <v>55137827</v>
      </c>
      <c r="AC1007" s="3">
        <v>5409361</v>
      </c>
      <c r="AD1007" s="3">
        <v>5433377</v>
      </c>
      <c r="AE1007" s="3">
        <v>16994244</v>
      </c>
      <c r="AF1007" s="3">
        <v>113876859</v>
      </c>
      <c r="AG1007" s="3">
        <v>16560581</v>
      </c>
      <c r="AH1007" s="3">
        <v>0</v>
      </c>
      <c r="AI1007" s="3">
        <v>73333111</v>
      </c>
      <c r="AJ1007" s="3">
        <v>2163035</v>
      </c>
      <c r="AK1007" s="3">
        <v>3906674</v>
      </c>
      <c r="AL1007" s="3">
        <v>-1526703</v>
      </c>
      <c r="AM1007" s="3">
        <v>5433377</v>
      </c>
      <c r="AN1007" s="3">
        <v>3228896</v>
      </c>
      <c r="AO1007" s="3">
        <v>0</v>
      </c>
      <c r="AP1007" s="3">
        <v>-1485257</v>
      </c>
      <c r="AQ1007" s="3">
        <v>1743639</v>
      </c>
      <c r="AR1007" s="3">
        <f>Tabela1[[#This Row],[Potrzeby finansowe 2027
w tym:]]+Tabela1[[#This Row],[Rozliczenie 2025 potrz. fin.]]</f>
        <v>68054157</v>
      </c>
      <c r="AS1007" s="3">
        <v>0</v>
      </c>
      <c r="AT1007" s="3">
        <v>0</v>
      </c>
      <c r="AU1007" s="3"/>
      <c r="AV1007" s="3"/>
      <c r="AW1007" s="3"/>
      <c r="AX1007" s="3"/>
      <c r="AY1007" s="3"/>
      <c r="AZ1007" s="3"/>
      <c r="BA1007" s="3">
        <v>1162691</v>
      </c>
      <c r="BB1007" s="3">
        <v>0</v>
      </c>
      <c r="BC1007" s="3">
        <v>159.02000000000001</v>
      </c>
      <c r="BD1007" s="3">
        <v>4687.34</v>
      </c>
      <c r="BE1007" s="3">
        <v>12863.27</v>
      </c>
      <c r="BF1007" s="3">
        <v>0</v>
      </c>
      <c r="BG1007" s="3">
        <v>2891860</v>
      </c>
      <c r="BH1007" s="3">
        <v>27173</v>
      </c>
      <c r="BI1007" s="3">
        <v>1708779</v>
      </c>
      <c r="BJ1007" s="3">
        <v>26258526.954999998</v>
      </c>
      <c r="BK1007" s="3">
        <v>18492765.940000001</v>
      </c>
      <c r="BL1007" s="3">
        <v>5029684.84</v>
      </c>
      <c r="BM1007" s="3">
        <v>21003674.379999999</v>
      </c>
      <c r="BN1007" s="53">
        <v>1.4460106506999431</v>
      </c>
      <c r="BO1007" s="54">
        <v>1.2261683E-3</v>
      </c>
      <c r="BP1007" s="70">
        <v>30836</v>
      </c>
      <c r="BQ1007" s="71"/>
      <c r="BR1007" s="70"/>
      <c r="BS1007" s="72"/>
      <c r="BT1007" s="72"/>
      <c r="BU1007" s="70">
        <v>113876859</v>
      </c>
      <c r="BV1007" s="70">
        <v>16560581</v>
      </c>
      <c r="BW1007" s="74">
        <v>0</v>
      </c>
      <c r="BX1007" s="70">
        <v>130437440</v>
      </c>
    </row>
    <row r="1008" spans="1:76" x14ac:dyDescent="0.3">
      <c r="A1008" s="73" t="s">
        <v>10</v>
      </c>
      <c r="B1008" s="2" t="s">
        <v>76</v>
      </c>
      <c r="C1008" s="2" t="s">
        <v>30</v>
      </c>
      <c r="D1008" s="2" t="s">
        <v>23</v>
      </c>
      <c r="E1008" s="2" t="s">
        <v>15</v>
      </c>
      <c r="F1008" s="17" t="str">
        <f>+Tabela1[[#This Row],[WK]]&amp;Tabela1[[#This Row],[PK]]&amp;Tabela1[[#This Row],[GK]]</f>
        <v>140706</v>
      </c>
      <c r="G1008" s="2" t="s">
        <v>958</v>
      </c>
      <c r="H1008" s="3">
        <v>252644603.47999999</v>
      </c>
      <c r="I1008" s="4">
        <v>1.125</v>
      </c>
      <c r="J1008" s="3">
        <v>284225178.92000002</v>
      </c>
      <c r="K1008" s="4">
        <v>7.0000000000000007E-2</v>
      </c>
      <c r="L1008" s="3">
        <v>19895763</v>
      </c>
      <c r="M1008" s="3"/>
      <c r="N1008" s="5"/>
      <c r="O1008" s="3">
        <v>16159251.620000001</v>
      </c>
      <c r="P1008" s="4">
        <v>1.125</v>
      </c>
      <c r="Q1008" s="3">
        <v>18179158.07</v>
      </c>
      <c r="R1008" s="4">
        <v>1.6E-2</v>
      </c>
      <c r="S1008" s="3">
        <v>290867</v>
      </c>
      <c r="T1008" s="3"/>
      <c r="U1008" s="5"/>
      <c r="V1008" s="3">
        <v>12620749</v>
      </c>
      <c r="W1008" s="5"/>
      <c r="X1008" s="3">
        <v>27366116</v>
      </c>
      <c r="Y1008" s="3">
        <v>9515943</v>
      </c>
      <c r="Z1008" s="3">
        <v>356617</v>
      </c>
      <c r="AA1008" s="3">
        <v>1161631</v>
      </c>
      <c r="AB1008" s="3">
        <v>16331925</v>
      </c>
      <c r="AC1008" s="3">
        <v>0</v>
      </c>
      <c r="AD1008" s="3">
        <v>15104306</v>
      </c>
      <c r="AE1008" s="3">
        <v>0</v>
      </c>
      <c r="AF1008" s="3">
        <v>19895763</v>
      </c>
      <c r="AG1008" s="3">
        <v>290867</v>
      </c>
      <c r="AH1008" s="3">
        <v>15104306</v>
      </c>
      <c r="AI1008" s="3">
        <v>12620749</v>
      </c>
      <c r="AJ1008" s="3">
        <v>274733</v>
      </c>
      <c r="AK1008" s="3">
        <v>633672</v>
      </c>
      <c r="AL1008" s="3">
        <v>1090361</v>
      </c>
      <c r="AM1008" s="3">
        <v>-456689</v>
      </c>
      <c r="AN1008" s="3">
        <v>358939</v>
      </c>
      <c r="AO1008" s="3">
        <v>0</v>
      </c>
      <c r="AP1008" s="3">
        <v>0</v>
      </c>
      <c r="AQ1008" s="3">
        <v>358939</v>
      </c>
      <c r="AR1008" s="3">
        <f>Tabela1[[#This Row],[Potrzeby finansowe 2027
w tym:]]+Tabela1[[#This Row],[Rozliczenie 2025 potrz. fin.]]</f>
        <v>27725055</v>
      </c>
      <c r="AS1008" s="3">
        <v>0</v>
      </c>
      <c r="AT1008" s="3">
        <v>0</v>
      </c>
      <c r="AU1008" s="3"/>
      <c r="AV1008" s="3"/>
      <c r="AW1008" s="3"/>
      <c r="AX1008" s="3"/>
      <c r="AY1008" s="3"/>
      <c r="AZ1008" s="3"/>
      <c r="BA1008" s="3">
        <v>356617</v>
      </c>
      <c r="BB1008" s="3">
        <v>0</v>
      </c>
      <c r="BC1008" s="3">
        <v>28.98</v>
      </c>
      <c r="BD1008" s="3">
        <v>1354.68</v>
      </c>
      <c r="BE1008" s="3">
        <v>4243.3599999999997</v>
      </c>
      <c r="BF1008" s="3">
        <v>0</v>
      </c>
      <c r="BG1008" s="3">
        <v>672068</v>
      </c>
      <c r="BH1008" s="3">
        <v>6315</v>
      </c>
      <c r="BI1008" s="3">
        <v>489563</v>
      </c>
      <c r="BJ1008" s="3">
        <v>7523042.5650000013</v>
      </c>
      <c r="BK1008" s="3">
        <v>4878473.2100000009</v>
      </c>
      <c r="BL1008" s="3">
        <v>1090753.24</v>
      </c>
      <c r="BM1008" s="3">
        <v>8396770.9399999995</v>
      </c>
      <c r="BN1008" s="53">
        <v>0.72029881648526906</v>
      </c>
      <c r="BO1008" s="54">
        <v>2.9446430000000003E-4</v>
      </c>
      <c r="BP1008" s="70">
        <v>7405</v>
      </c>
      <c r="BQ1008" s="71"/>
      <c r="BR1008" s="70"/>
      <c r="BS1008" s="72"/>
      <c r="BT1008" s="72"/>
      <c r="BU1008" s="70">
        <v>19895763</v>
      </c>
      <c r="BV1008" s="70">
        <v>290867</v>
      </c>
      <c r="BW1008" s="74">
        <v>15104306</v>
      </c>
      <c r="BX1008" s="70">
        <v>35290936</v>
      </c>
    </row>
    <row r="1009" spans="1:76" x14ac:dyDescent="0.3">
      <c r="A1009" s="73" t="s">
        <v>10</v>
      </c>
      <c r="B1009" s="2" t="s">
        <v>76</v>
      </c>
      <c r="C1009" s="2" t="s">
        <v>30</v>
      </c>
      <c r="D1009" s="2" t="s">
        <v>30</v>
      </c>
      <c r="E1009" s="2" t="s">
        <v>15</v>
      </c>
      <c r="F1009" s="17" t="str">
        <f>+Tabela1[[#This Row],[WK]]&amp;Tabela1[[#This Row],[PK]]&amp;Tabela1[[#This Row],[GK]]</f>
        <v>140707</v>
      </c>
      <c r="G1009" s="2" t="s">
        <v>959</v>
      </c>
      <c r="H1009" s="3">
        <v>160533511.81999999</v>
      </c>
      <c r="I1009" s="4">
        <v>1.125</v>
      </c>
      <c r="J1009" s="3">
        <v>180600200.80000001</v>
      </c>
      <c r="K1009" s="4">
        <v>7.0000000000000007E-2</v>
      </c>
      <c r="L1009" s="3">
        <v>12642014</v>
      </c>
      <c r="M1009" s="3"/>
      <c r="N1009" s="5"/>
      <c r="O1009" s="3">
        <v>1628003</v>
      </c>
      <c r="P1009" s="4">
        <v>1.125</v>
      </c>
      <c r="Q1009" s="3">
        <v>1831503.38</v>
      </c>
      <c r="R1009" s="4">
        <v>1.6E-2</v>
      </c>
      <c r="S1009" s="3">
        <v>29304</v>
      </c>
      <c r="T1009" s="3"/>
      <c r="U1009" s="5"/>
      <c r="V1009" s="3">
        <v>8354998</v>
      </c>
      <c r="W1009" s="5"/>
      <c r="X1009" s="3">
        <v>13078419</v>
      </c>
      <c r="Y1009" s="3">
        <v>4354781</v>
      </c>
      <c r="Z1009" s="3">
        <v>71617</v>
      </c>
      <c r="AA1009" s="3">
        <v>713599</v>
      </c>
      <c r="AB1009" s="3">
        <v>7938422</v>
      </c>
      <c r="AC1009" s="3">
        <v>0</v>
      </c>
      <c r="AD1009" s="3">
        <v>5256806</v>
      </c>
      <c r="AE1009" s="3">
        <v>0</v>
      </c>
      <c r="AF1009" s="3">
        <v>12642014</v>
      </c>
      <c r="AG1009" s="3">
        <v>29304</v>
      </c>
      <c r="AH1009" s="3">
        <v>5256806</v>
      </c>
      <c r="AI1009" s="3">
        <v>8354998</v>
      </c>
      <c r="AJ1009" s="3">
        <v>871618</v>
      </c>
      <c r="AK1009" s="3">
        <v>1405002</v>
      </c>
      <c r="AL1009" s="3">
        <v>591679</v>
      </c>
      <c r="AM1009" s="3">
        <v>813323</v>
      </c>
      <c r="AN1009" s="3">
        <v>533384</v>
      </c>
      <c r="AO1009" s="3">
        <v>0</v>
      </c>
      <c r="AP1009" s="3">
        <v>0</v>
      </c>
      <c r="AQ1009" s="3">
        <v>533384</v>
      </c>
      <c r="AR1009" s="3">
        <f>Tabela1[[#This Row],[Potrzeby finansowe 2027
w tym:]]+Tabela1[[#This Row],[Rozliczenie 2025 potrz. fin.]]</f>
        <v>13611803</v>
      </c>
      <c r="AS1009" s="3">
        <v>0</v>
      </c>
      <c r="AT1009" s="3">
        <v>0</v>
      </c>
      <c r="AU1009" s="3"/>
      <c r="AV1009" s="3"/>
      <c r="AW1009" s="3"/>
      <c r="AX1009" s="3"/>
      <c r="AY1009" s="3"/>
      <c r="AZ1009" s="3"/>
      <c r="BA1009" s="3">
        <v>71617</v>
      </c>
      <c r="BB1009" s="3">
        <v>0</v>
      </c>
      <c r="BC1009" s="3">
        <v>0</v>
      </c>
      <c r="BD1009" s="3">
        <v>0.14000000000000001</v>
      </c>
      <c r="BE1009" s="3">
        <v>1434.78</v>
      </c>
      <c r="BF1009" s="3">
        <v>0</v>
      </c>
      <c r="BG1009" s="3">
        <v>392067</v>
      </c>
      <c r="BH1009" s="3">
        <v>3684</v>
      </c>
      <c r="BI1009" s="3">
        <v>321532</v>
      </c>
      <c r="BJ1009" s="3">
        <v>4940929.942499999</v>
      </c>
      <c r="BK1009" s="3">
        <v>2782152.2999999989</v>
      </c>
      <c r="BL1009" s="3">
        <v>18552.5</v>
      </c>
      <c r="BM1009" s="3">
        <v>8598005.5700000003</v>
      </c>
      <c r="BN1009" s="53">
        <v>0.77016871380207608</v>
      </c>
      <c r="BO1009" s="54">
        <v>1.7014729999999999E-4</v>
      </c>
      <c r="BP1009" s="70">
        <v>4279</v>
      </c>
      <c r="BQ1009" s="71"/>
      <c r="BR1009" s="70"/>
      <c r="BS1009" s="72"/>
      <c r="BT1009" s="72"/>
      <c r="BU1009" s="70">
        <v>12642014</v>
      </c>
      <c r="BV1009" s="70">
        <v>29304</v>
      </c>
      <c r="BW1009" s="74">
        <v>5256806</v>
      </c>
      <c r="BX1009" s="70">
        <v>17928124</v>
      </c>
    </row>
    <row r="1010" spans="1:76" x14ac:dyDescent="0.3">
      <c r="A1010" s="73" t="s">
        <v>10</v>
      </c>
      <c r="B1010" s="2" t="s">
        <v>76</v>
      </c>
      <c r="C1010" s="2" t="s">
        <v>54</v>
      </c>
      <c r="D1010" s="2" t="s">
        <v>12</v>
      </c>
      <c r="E1010" s="2" t="s">
        <v>13</v>
      </c>
      <c r="F1010" s="17" t="str">
        <f>+Tabela1[[#This Row],[WK]]&amp;Tabela1[[#This Row],[PK]]&amp;Tabela1[[#This Row],[GK]]</f>
        <v>140801</v>
      </c>
      <c r="G1010" s="2" t="s">
        <v>960</v>
      </c>
      <c r="H1010" s="3">
        <v>3702169550.8400002</v>
      </c>
      <c r="I1010" s="4">
        <v>1.125</v>
      </c>
      <c r="J1010" s="3">
        <v>4164940744.6999998</v>
      </c>
      <c r="K1010" s="4">
        <v>7.0000000000000007E-2</v>
      </c>
      <c r="L1010" s="3">
        <v>291545852</v>
      </c>
      <c r="M1010" s="3"/>
      <c r="N1010" s="5"/>
      <c r="O1010" s="3">
        <v>380023390.71000004</v>
      </c>
      <c r="P1010" s="4">
        <v>1.125</v>
      </c>
      <c r="Q1010" s="3">
        <v>427526314.55000001</v>
      </c>
      <c r="R1010" s="4">
        <v>1.6E-2</v>
      </c>
      <c r="S1010" s="3">
        <v>6840421</v>
      </c>
      <c r="T1010" s="3"/>
      <c r="U1010" s="5"/>
      <c r="V1010" s="3">
        <v>136946341</v>
      </c>
      <c r="W1010" s="5"/>
      <c r="X1010" s="3">
        <v>143334941</v>
      </c>
      <c r="Y1010" s="3">
        <v>0</v>
      </c>
      <c r="Z1010" s="3">
        <v>29</v>
      </c>
      <c r="AA1010" s="3">
        <v>6884031</v>
      </c>
      <c r="AB1010" s="3">
        <v>134688451</v>
      </c>
      <c r="AC1010" s="3">
        <v>1762430</v>
      </c>
      <c r="AD1010" s="3">
        <v>6388600</v>
      </c>
      <c r="AE1010" s="3">
        <v>0</v>
      </c>
      <c r="AF1010" s="3">
        <v>291545852</v>
      </c>
      <c r="AG1010" s="3">
        <v>6840421</v>
      </c>
      <c r="AH1010" s="3">
        <v>6388600</v>
      </c>
      <c r="AI1010" s="3">
        <v>136946341</v>
      </c>
      <c r="AJ1010" s="3">
        <v>9835944</v>
      </c>
      <c r="AK1010" s="3">
        <v>9835944</v>
      </c>
      <c r="AL1010" s="3">
        <v>7785983</v>
      </c>
      <c r="AM1010" s="3">
        <v>2049961</v>
      </c>
      <c r="AN1010" s="3">
        <v>842711</v>
      </c>
      <c r="AO1010" s="3">
        <v>0</v>
      </c>
      <c r="AP1010" s="3">
        <v>-842711</v>
      </c>
      <c r="AQ1010" s="3">
        <v>0</v>
      </c>
      <c r="AR1010" s="3">
        <f>Tabela1[[#This Row],[Potrzeby finansowe 2027
w tym:]]+Tabela1[[#This Row],[Rozliczenie 2025 potrz. fin.]]</f>
        <v>143334941</v>
      </c>
      <c r="AS1010" s="3">
        <v>0</v>
      </c>
      <c r="AT1010" s="3">
        <v>0</v>
      </c>
      <c r="AU1010" s="3"/>
      <c r="AV1010" s="3"/>
      <c r="AW1010" s="3"/>
      <c r="AX1010" s="3"/>
      <c r="AY1010" s="3"/>
      <c r="AZ1010" s="3"/>
      <c r="BA1010" s="3">
        <v>29</v>
      </c>
      <c r="BB1010" s="3">
        <v>0</v>
      </c>
      <c r="BC1010" s="3">
        <v>0</v>
      </c>
      <c r="BD1010" s="3">
        <v>0.28999999999999998</v>
      </c>
      <c r="BE1010" s="3">
        <v>0</v>
      </c>
      <c r="BF1010" s="3">
        <v>0</v>
      </c>
      <c r="BG1010" s="3">
        <v>5520106</v>
      </c>
      <c r="BH1010" s="3">
        <v>51869</v>
      </c>
      <c r="BI1010" s="3">
        <v>1363925</v>
      </c>
      <c r="BJ1010" s="3">
        <v>20959218.640000001</v>
      </c>
      <c r="BK1010" s="3">
        <v>16625208.740000002</v>
      </c>
      <c r="BL1010" s="3">
        <v>5766713.7800000003</v>
      </c>
      <c r="BM1010" s="3">
        <v>5802612.0399999991</v>
      </c>
      <c r="BN1010" s="53">
        <v>1.1488915624446248</v>
      </c>
      <c r="BO1010" s="54">
        <v>2.2476351E-3</v>
      </c>
      <c r="BP1010" s="70">
        <v>56524</v>
      </c>
      <c r="BQ1010" s="71"/>
      <c r="BR1010" s="70"/>
      <c r="BS1010" s="72"/>
      <c r="BT1010" s="72"/>
      <c r="BU1010" s="70">
        <v>291545852</v>
      </c>
      <c r="BV1010" s="70">
        <v>6840421</v>
      </c>
      <c r="BW1010" s="74">
        <v>6388600</v>
      </c>
      <c r="BX1010" s="70">
        <v>304774873</v>
      </c>
    </row>
    <row r="1011" spans="1:76" x14ac:dyDescent="0.3">
      <c r="A1011" s="73" t="s">
        <v>10</v>
      </c>
      <c r="B1011" s="2" t="s">
        <v>76</v>
      </c>
      <c r="C1011" s="2" t="s">
        <v>54</v>
      </c>
      <c r="D1011" s="2" t="s">
        <v>11</v>
      </c>
      <c r="E1011" s="2" t="s">
        <v>15</v>
      </c>
      <c r="F1011" s="17" t="str">
        <f>+Tabela1[[#This Row],[WK]]&amp;Tabela1[[#This Row],[PK]]&amp;Tabela1[[#This Row],[GK]]</f>
        <v>140802</v>
      </c>
      <c r="G1011" s="2" t="s">
        <v>412</v>
      </c>
      <c r="H1011" s="3">
        <v>1754819038.6400001</v>
      </c>
      <c r="I1011" s="4">
        <v>1.125</v>
      </c>
      <c r="J1011" s="3">
        <v>1974171418.47</v>
      </c>
      <c r="K1011" s="4">
        <v>7.0000000000000007E-2</v>
      </c>
      <c r="L1011" s="3">
        <v>138191999</v>
      </c>
      <c r="M1011" s="3"/>
      <c r="N1011" s="5"/>
      <c r="O1011" s="3">
        <v>70993389.580000013</v>
      </c>
      <c r="P1011" s="4">
        <v>1.125</v>
      </c>
      <c r="Q1011" s="3">
        <v>79867563.280000001</v>
      </c>
      <c r="R1011" s="4">
        <v>1.6E-2</v>
      </c>
      <c r="S1011" s="3">
        <v>1277881</v>
      </c>
      <c r="T1011" s="3"/>
      <c r="U1011" s="5"/>
      <c r="V1011" s="3">
        <v>49461354</v>
      </c>
      <c r="W1011" s="5"/>
      <c r="X1011" s="3">
        <v>85893868</v>
      </c>
      <c r="Y1011" s="3">
        <v>0</v>
      </c>
      <c r="Z1011" s="3">
        <v>586713</v>
      </c>
      <c r="AA1011" s="3">
        <v>5053061</v>
      </c>
      <c r="AB1011" s="3">
        <v>77105219</v>
      </c>
      <c r="AC1011" s="3">
        <v>3148875</v>
      </c>
      <c r="AD1011" s="3">
        <v>36528730</v>
      </c>
      <c r="AE1011" s="3">
        <v>3094101</v>
      </c>
      <c r="AF1011" s="3">
        <v>138191999</v>
      </c>
      <c r="AG1011" s="3">
        <v>1277881</v>
      </c>
      <c r="AH1011" s="3">
        <v>33434629</v>
      </c>
      <c r="AI1011" s="3">
        <v>49461354</v>
      </c>
      <c r="AJ1011" s="3">
        <v>4508070</v>
      </c>
      <c r="AK1011" s="3">
        <v>4604286</v>
      </c>
      <c r="AL1011" s="3">
        <v>3643539</v>
      </c>
      <c r="AM1011" s="3">
        <v>960747</v>
      </c>
      <c r="AN1011" s="3">
        <v>1518191</v>
      </c>
      <c r="AO1011" s="3">
        <v>0</v>
      </c>
      <c r="AP1011" s="3">
        <v>-1421975</v>
      </c>
      <c r="AQ1011" s="3">
        <v>96216</v>
      </c>
      <c r="AR1011" s="3">
        <f>Tabela1[[#This Row],[Potrzeby finansowe 2027
w tym:]]+Tabela1[[#This Row],[Rozliczenie 2025 potrz. fin.]]</f>
        <v>85990084</v>
      </c>
      <c r="AS1011" s="3">
        <v>0</v>
      </c>
      <c r="AT1011" s="3">
        <v>0</v>
      </c>
      <c r="AU1011" s="3"/>
      <c r="AV1011" s="3"/>
      <c r="AW1011" s="3"/>
      <c r="AX1011" s="3"/>
      <c r="AY1011" s="3"/>
      <c r="AZ1011" s="3"/>
      <c r="BA1011" s="3">
        <v>586713</v>
      </c>
      <c r="BB1011" s="3">
        <v>0</v>
      </c>
      <c r="BC1011" s="3">
        <v>563.62</v>
      </c>
      <c r="BD1011" s="3">
        <v>3976.5</v>
      </c>
      <c r="BE1011" s="3">
        <v>46.14</v>
      </c>
      <c r="BF1011" s="3">
        <v>0</v>
      </c>
      <c r="BG1011" s="3">
        <v>2550239</v>
      </c>
      <c r="BH1011" s="3">
        <v>23963</v>
      </c>
      <c r="BI1011" s="3">
        <v>2502822</v>
      </c>
      <c r="BJ1011" s="3">
        <v>38460468.859999999</v>
      </c>
      <c r="BK1011" s="3">
        <v>34140940.289999999</v>
      </c>
      <c r="BL1011" s="3">
        <v>4934718.29</v>
      </c>
      <c r="BM1011" s="3">
        <v>7408677.700000003</v>
      </c>
      <c r="BN1011" s="53">
        <v>1.3374872928382904</v>
      </c>
      <c r="BO1011" s="54">
        <v>9.0314180000000005E-4</v>
      </c>
      <c r="BP1011" s="70">
        <v>22712</v>
      </c>
      <c r="BQ1011" s="71"/>
      <c r="BR1011" s="70"/>
      <c r="BS1011" s="72"/>
      <c r="BT1011" s="72"/>
      <c r="BU1011" s="70">
        <v>138191999</v>
      </c>
      <c r="BV1011" s="70">
        <v>1277881</v>
      </c>
      <c r="BW1011" s="74">
        <v>33434629</v>
      </c>
      <c r="BX1011" s="70">
        <v>172904509</v>
      </c>
    </row>
    <row r="1012" spans="1:76" x14ac:dyDescent="0.3">
      <c r="A1012" s="73" t="s">
        <v>10</v>
      </c>
      <c r="B1012" s="2" t="s">
        <v>76</v>
      </c>
      <c r="C1012" s="2" t="s">
        <v>54</v>
      </c>
      <c r="D1012" s="2" t="s">
        <v>16</v>
      </c>
      <c r="E1012" s="2" t="s">
        <v>15</v>
      </c>
      <c r="F1012" s="17" t="str">
        <f>+Tabela1[[#This Row],[WK]]&amp;Tabela1[[#This Row],[PK]]&amp;Tabela1[[#This Row],[GK]]</f>
        <v>140803</v>
      </c>
      <c r="G1012" s="2" t="s">
        <v>961</v>
      </c>
      <c r="H1012" s="3">
        <v>1279242313.4400001</v>
      </c>
      <c r="I1012" s="4">
        <v>1.125</v>
      </c>
      <c r="J1012" s="3">
        <v>1439147602.6199999</v>
      </c>
      <c r="K1012" s="4">
        <v>7.0000000000000007E-2</v>
      </c>
      <c r="L1012" s="3">
        <v>100740332</v>
      </c>
      <c r="M1012" s="3"/>
      <c r="N1012" s="5"/>
      <c r="O1012" s="3">
        <v>233138784.94</v>
      </c>
      <c r="P1012" s="4">
        <v>1.125</v>
      </c>
      <c r="Q1012" s="3">
        <v>262281133.06</v>
      </c>
      <c r="R1012" s="4">
        <v>1.6E-2</v>
      </c>
      <c r="S1012" s="3">
        <v>4196498</v>
      </c>
      <c r="T1012" s="3"/>
      <c r="U1012" s="5"/>
      <c r="V1012" s="3">
        <v>36897185</v>
      </c>
      <c r="W1012" s="5"/>
      <c r="X1012" s="3">
        <v>69116632</v>
      </c>
      <c r="Y1012" s="3">
        <v>0</v>
      </c>
      <c r="Z1012" s="3">
        <v>936112</v>
      </c>
      <c r="AA1012" s="3">
        <v>3531705</v>
      </c>
      <c r="AB1012" s="3">
        <v>59119399</v>
      </c>
      <c r="AC1012" s="3">
        <v>5529416</v>
      </c>
      <c r="AD1012" s="3">
        <v>32294950</v>
      </c>
      <c r="AE1012" s="3">
        <v>9168997</v>
      </c>
      <c r="AF1012" s="3">
        <v>100740332</v>
      </c>
      <c r="AG1012" s="3">
        <v>4196498</v>
      </c>
      <c r="AH1012" s="3">
        <v>23125953</v>
      </c>
      <c r="AI1012" s="3">
        <v>36897185</v>
      </c>
      <c r="AJ1012" s="3">
        <v>3958692</v>
      </c>
      <c r="AK1012" s="3">
        <v>4034195</v>
      </c>
      <c r="AL1012" s="3">
        <v>3298353</v>
      </c>
      <c r="AM1012" s="3">
        <v>735842</v>
      </c>
      <c r="AN1012" s="3">
        <v>-126833</v>
      </c>
      <c r="AO1012" s="3">
        <v>0</v>
      </c>
      <c r="AP1012" s="3">
        <v>202336</v>
      </c>
      <c r="AQ1012" s="3">
        <v>75503</v>
      </c>
      <c r="AR1012" s="3">
        <f>Tabela1[[#This Row],[Potrzeby finansowe 2027
w tym:]]+Tabela1[[#This Row],[Rozliczenie 2025 potrz. fin.]]</f>
        <v>69192135</v>
      </c>
      <c r="AS1012" s="3">
        <v>0</v>
      </c>
      <c r="AT1012" s="3">
        <v>0</v>
      </c>
      <c r="AU1012" s="3"/>
      <c r="AV1012" s="3"/>
      <c r="AW1012" s="3"/>
      <c r="AX1012" s="3"/>
      <c r="AY1012" s="3"/>
      <c r="AZ1012" s="3"/>
      <c r="BA1012" s="3">
        <v>936112</v>
      </c>
      <c r="BB1012" s="3">
        <v>0</v>
      </c>
      <c r="BC1012" s="3">
        <v>213.5</v>
      </c>
      <c r="BD1012" s="3">
        <v>8667.27</v>
      </c>
      <c r="BE1012" s="3">
        <v>0</v>
      </c>
      <c r="BF1012" s="3">
        <v>0</v>
      </c>
      <c r="BG1012" s="3">
        <v>1865506</v>
      </c>
      <c r="BH1012" s="3">
        <v>17529</v>
      </c>
      <c r="BI1012" s="3">
        <v>1666199</v>
      </c>
      <c r="BJ1012" s="3">
        <v>25604218.010000002</v>
      </c>
      <c r="BK1012" s="3">
        <v>21937018.390000001</v>
      </c>
      <c r="BL1012" s="3">
        <v>3593373.7</v>
      </c>
      <c r="BM1012" s="3">
        <v>7482051.0799999982</v>
      </c>
      <c r="BN1012" s="53">
        <v>1.421418911987167</v>
      </c>
      <c r="BO1012" s="54">
        <v>7.08904E-4</v>
      </c>
      <c r="BP1012" s="70">
        <v>17827</v>
      </c>
      <c r="BQ1012" s="71"/>
      <c r="BR1012" s="70"/>
      <c r="BS1012" s="72"/>
      <c r="BT1012" s="72"/>
      <c r="BU1012" s="70">
        <v>100740332</v>
      </c>
      <c r="BV1012" s="70">
        <v>4196498</v>
      </c>
      <c r="BW1012" s="74">
        <v>23125953</v>
      </c>
      <c r="BX1012" s="70">
        <v>128062783</v>
      </c>
    </row>
    <row r="1013" spans="1:76" x14ac:dyDescent="0.3">
      <c r="A1013" s="73" t="s">
        <v>10</v>
      </c>
      <c r="B1013" s="2" t="s">
        <v>76</v>
      </c>
      <c r="C1013" s="2" t="s">
        <v>54</v>
      </c>
      <c r="D1013" s="2" t="s">
        <v>18</v>
      </c>
      <c r="E1013" s="2" t="s">
        <v>19</v>
      </c>
      <c r="F1013" s="17" t="str">
        <f>+Tabela1[[#This Row],[WK]]&amp;Tabela1[[#This Row],[PK]]&amp;Tabela1[[#This Row],[GK]]</f>
        <v>140804</v>
      </c>
      <c r="G1013" s="2" t="s">
        <v>962</v>
      </c>
      <c r="H1013" s="3">
        <v>1154087119.27</v>
      </c>
      <c r="I1013" s="4">
        <v>1.125</v>
      </c>
      <c r="J1013" s="3">
        <v>1298348009.1800001</v>
      </c>
      <c r="K1013" s="4">
        <v>7.0000000000000007E-2</v>
      </c>
      <c r="L1013" s="3">
        <v>90884361</v>
      </c>
      <c r="M1013" s="3"/>
      <c r="N1013" s="5"/>
      <c r="O1013" s="3">
        <v>94182394.120000005</v>
      </c>
      <c r="P1013" s="4">
        <v>1.125</v>
      </c>
      <c r="Q1013" s="3">
        <v>105955193.39</v>
      </c>
      <c r="R1013" s="4">
        <v>1.6E-2</v>
      </c>
      <c r="S1013" s="3">
        <v>1695283</v>
      </c>
      <c r="T1013" s="3"/>
      <c r="U1013" s="5"/>
      <c r="V1013" s="3">
        <v>46109433</v>
      </c>
      <c r="W1013" s="5"/>
      <c r="X1013" s="3">
        <v>44730396</v>
      </c>
      <c r="Y1013" s="3">
        <v>0</v>
      </c>
      <c r="Z1013" s="3">
        <v>835110</v>
      </c>
      <c r="AA1013" s="3">
        <v>3548491</v>
      </c>
      <c r="AB1013" s="3">
        <v>40346795</v>
      </c>
      <c r="AC1013" s="3">
        <v>0</v>
      </c>
      <c r="AD1013" s="3">
        <v>2136903</v>
      </c>
      <c r="AE1013" s="3">
        <v>0</v>
      </c>
      <c r="AF1013" s="3">
        <v>90884361</v>
      </c>
      <c r="AG1013" s="3">
        <v>1695283</v>
      </c>
      <c r="AH1013" s="3">
        <v>2136903</v>
      </c>
      <c r="AI1013" s="3">
        <v>46109433</v>
      </c>
      <c r="AJ1013" s="3">
        <v>4292973</v>
      </c>
      <c r="AK1013" s="3">
        <v>6901726</v>
      </c>
      <c r="AL1013" s="3">
        <v>4764823</v>
      </c>
      <c r="AM1013" s="3">
        <v>2136903</v>
      </c>
      <c r="AN1013" s="3">
        <v>2608753</v>
      </c>
      <c r="AO1013" s="3">
        <v>0</v>
      </c>
      <c r="AP1013" s="3">
        <v>0</v>
      </c>
      <c r="AQ1013" s="3">
        <v>2608753</v>
      </c>
      <c r="AR1013" s="3">
        <f>Tabela1[[#This Row],[Potrzeby finansowe 2027
w tym:]]+Tabela1[[#This Row],[Rozliczenie 2025 potrz. fin.]]</f>
        <v>47339149</v>
      </c>
      <c r="AS1013" s="3">
        <v>0</v>
      </c>
      <c r="AT1013" s="3">
        <v>0</v>
      </c>
      <c r="AU1013" s="3"/>
      <c r="AV1013" s="3"/>
      <c r="AW1013" s="3"/>
      <c r="AX1013" s="3"/>
      <c r="AY1013" s="3"/>
      <c r="AZ1013" s="3"/>
      <c r="BA1013" s="3">
        <v>835110</v>
      </c>
      <c r="BB1013" s="3">
        <v>0</v>
      </c>
      <c r="BC1013" s="3">
        <v>172.75</v>
      </c>
      <c r="BD1013" s="3">
        <v>7791.02</v>
      </c>
      <c r="BE1013" s="3">
        <v>0.28999999999999998</v>
      </c>
      <c r="BF1013" s="3">
        <v>0</v>
      </c>
      <c r="BG1013" s="3">
        <v>1987787</v>
      </c>
      <c r="BH1013" s="3">
        <v>18678</v>
      </c>
      <c r="BI1013" s="3">
        <v>1560704</v>
      </c>
      <c r="BJ1013" s="3">
        <v>23983093.970000003</v>
      </c>
      <c r="BK1013" s="3">
        <v>17410721.970000003</v>
      </c>
      <c r="BL1013" s="3">
        <v>5055408.99</v>
      </c>
      <c r="BM1013" s="3">
        <v>16178670.02</v>
      </c>
      <c r="BN1013" s="53">
        <v>1.271324249461403</v>
      </c>
      <c r="BO1013" s="54">
        <v>7.2908249999999999E-4</v>
      </c>
      <c r="BP1013" s="70">
        <v>18335</v>
      </c>
      <c r="BQ1013" s="71"/>
      <c r="BR1013" s="70"/>
      <c r="BS1013" s="72"/>
      <c r="BT1013" s="72"/>
      <c r="BU1013" s="70">
        <v>90884361</v>
      </c>
      <c r="BV1013" s="70">
        <v>1695283</v>
      </c>
      <c r="BW1013" s="74">
        <v>2136903</v>
      </c>
      <c r="BX1013" s="70">
        <v>94716547</v>
      </c>
    </row>
    <row r="1014" spans="1:76" x14ac:dyDescent="0.3">
      <c r="A1014" s="73" t="s">
        <v>10</v>
      </c>
      <c r="B1014" s="2" t="s">
        <v>76</v>
      </c>
      <c r="C1014" s="2" t="s">
        <v>54</v>
      </c>
      <c r="D1014" s="2" t="s">
        <v>21</v>
      </c>
      <c r="E1014" s="2" t="s">
        <v>15</v>
      </c>
      <c r="F1014" s="17" t="str">
        <f>+Tabela1[[#This Row],[WK]]&amp;Tabela1[[#This Row],[PK]]&amp;Tabela1[[#This Row],[GK]]</f>
        <v>140805</v>
      </c>
      <c r="G1014" s="2" t="s">
        <v>963</v>
      </c>
      <c r="H1014" s="3">
        <v>1464141807.4200001</v>
      </c>
      <c r="I1014" s="4">
        <v>1.125</v>
      </c>
      <c r="J1014" s="3">
        <v>1647159533.3499999</v>
      </c>
      <c r="K1014" s="4">
        <v>7.0000000000000007E-2</v>
      </c>
      <c r="L1014" s="3">
        <v>115301167</v>
      </c>
      <c r="M1014" s="3"/>
      <c r="N1014" s="5"/>
      <c r="O1014" s="3">
        <v>217551098.22999999</v>
      </c>
      <c r="P1014" s="4">
        <v>1.125</v>
      </c>
      <c r="Q1014" s="3">
        <v>244744985.50999999</v>
      </c>
      <c r="R1014" s="4">
        <v>1.6E-2</v>
      </c>
      <c r="S1014" s="3">
        <v>3915920</v>
      </c>
      <c r="T1014" s="3"/>
      <c r="U1014" s="5"/>
      <c r="V1014" s="3">
        <v>58920430</v>
      </c>
      <c r="W1014" s="5"/>
      <c r="X1014" s="3">
        <v>77190179</v>
      </c>
      <c r="Y1014" s="3">
        <v>0</v>
      </c>
      <c r="Z1014" s="3">
        <v>720407</v>
      </c>
      <c r="AA1014" s="3">
        <v>3566771</v>
      </c>
      <c r="AB1014" s="3">
        <v>72903001</v>
      </c>
      <c r="AC1014" s="3">
        <v>0</v>
      </c>
      <c r="AD1014" s="3">
        <v>24277852</v>
      </c>
      <c r="AE1014" s="3">
        <v>0</v>
      </c>
      <c r="AF1014" s="3">
        <v>115301167</v>
      </c>
      <c r="AG1014" s="3">
        <v>3915920</v>
      </c>
      <c r="AH1014" s="3">
        <v>24277852</v>
      </c>
      <c r="AI1014" s="3">
        <v>58920430</v>
      </c>
      <c r="AJ1014" s="3">
        <v>5128471</v>
      </c>
      <c r="AK1014" s="3">
        <v>11136573</v>
      </c>
      <c r="AL1014" s="3">
        <v>6283408</v>
      </c>
      <c r="AM1014" s="3">
        <v>4853165</v>
      </c>
      <c r="AN1014" s="3">
        <v>6008102</v>
      </c>
      <c r="AO1014" s="3">
        <v>0</v>
      </c>
      <c r="AP1014" s="3">
        <v>0</v>
      </c>
      <c r="AQ1014" s="3">
        <v>6008102</v>
      </c>
      <c r="AR1014" s="3">
        <f>Tabela1[[#This Row],[Potrzeby finansowe 2027
w tym:]]+Tabela1[[#This Row],[Rozliczenie 2025 potrz. fin.]]</f>
        <v>83198281</v>
      </c>
      <c r="AS1014" s="3">
        <v>0</v>
      </c>
      <c r="AT1014" s="3">
        <v>0</v>
      </c>
      <c r="AU1014" s="3"/>
      <c r="AV1014" s="3"/>
      <c r="AW1014" s="3"/>
      <c r="AX1014" s="3"/>
      <c r="AY1014" s="3"/>
      <c r="AZ1014" s="3"/>
      <c r="BA1014" s="3">
        <v>720407</v>
      </c>
      <c r="BB1014" s="3">
        <v>0</v>
      </c>
      <c r="BC1014" s="3">
        <v>12.75</v>
      </c>
      <c r="BD1014" s="3">
        <v>7155.49</v>
      </c>
      <c r="BE1014" s="3">
        <v>39.58</v>
      </c>
      <c r="BF1014" s="3">
        <v>0</v>
      </c>
      <c r="BG1014" s="3">
        <v>2356334</v>
      </c>
      <c r="BH1014" s="3">
        <v>22141</v>
      </c>
      <c r="BI1014" s="3">
        <v>1210437</v>
      </c>
      <c r="BJ1014" s="3">
        <v>18600591.314999998</v>
      </c>
      <c r="BK1014" s="3">
        <v>15250923.899999999</v>
      </c>
      <c r="BL1014" s="3">
        <v>622174.32999999996</v>
      </c>
      <c r="BM1014" s="3">
        <v>12154321</v>
      </c>
      <c r="BN1014" s="53">
        <v>1.3474254590899342</v>
      </c>
      <c r="BO1014" s="54">
        <v>8.8869769999999995E-4</v>
      </c>
      <c r="BP1014" s="70">
        <v>22349</v>
      </c>
      <c r="BQ1014" s="71"/>
      <c r="BR1014" s="70"/>
      <c r="BS1014" s="72"/>
      <c r="BT1014" s="72"/>
      <c r="BU1014" s="70">
        <v>115301167</v>
      </c>
      <c r="BV1014" s="70">
        <v>3915920</v>
      </c>
      <c r="BW1014" s="74">
        <v>24277852</v>
      </c>
      <c r="BX1014" s="70">
        <v>143494939</v>
      </c>
    </row>
    <row r="1015" spans="1:76" x14ac:dyDescent="0.3">
      <c r="A1015" s="73" t="s">
        <v>10</v>
      </c>
      <c r="B1015" s="2" t="s">
        <v>76</v>
      </c>
      <c r="C1015" s="2" t="s">
        <v>56</v>
      </c>
      <c r="D1015" s="2" t="s">
        <v>12</v>
      </c>
      <c r="E1015" s="2" t="s">
        <v>15</v>
      </c>
      <c r="F1015" s="17" t="str">
        <f>+Tabela1[[#This Row],[WK]]&amp;Tabela1[[#This Row],[PK]]&amp;Tabela1[[#This Row],[GK]]</f>
        <v>140901</v>
      </c>
      <c r="G1015" s="2" t="s">
        <v>964</v>
      </c>
      <c r="H1015" s="3">
        <v>66842329.520000003</v>
      </c>
      <c r="I1015" s="4">
        <v>1.125</v>
      </c>
      <c r="J1015" s="3">
        <v>75197620.709999993</v>
      </c>
      <c r="K1015" s="4">
        <v>7.0000000000000007E-2</v>
      </c>
      <c r="L1015" s="3">
        <v>5263833</v>
      </c>
      <c r="M1015" s="3"/>
      <c r="N1015" s="5"/>
      <c r="O1015" s="3">
        <v>969418.5</v>
      </c>
      <c r="P1015" s="4">
        <v>1.125</v>
      </c>
      <c r="Q1015" s="3">
        <v>1090595.81</v>
      </c>
      <c r="R1015" s="4">
        <v>1.6E-2</v>
      </c>
      <c r="S1015" s="3">
        <v>17450</v>
      </c>
      <c r="T1015" s="3"/>
      <c r="U1015" s="5"/>
      <c r="V1015" s="3">
        <v>3900831</v>
      </c>
      <c r="W1015" s="5"/>
      <c r="X1015" s="3">
        <v>10532662</v>
      </c>
      <c r="Y1015" s="3">
        <v>3774073</v>
      </c>
      <c r="Z1015" s="3">
        <v>333838</v>
      </c>
      <c r="AA1015" s="3">
        <v>616473</v>
      </c>
      <c r="AB1015" s="3">
        <v>3766084</v>
      </c>
      <c r="AC1015" s="3">
        <v>2042194</v>
      </c>
      <c r="AD1015" s="3">
        <v>6631832</v>
      </c>
      <c r="AE1015" s="3">
        <v>0</v>
      </c>
      <c r="AF1015" s="3">
        <v>5263833</v>
      </c>
      <c r="AG1015" s="3">
        <v>17450</v>
      </c>
      <c r="AH1015" s="3">
        <v>6631832</v>
      </c>
      <c r="AI1015" s="3">
        <v>3900831</v>
      </c>
      <c r="AJ1015" s="3">
        <v>902781</v>
      </c>
      <c r="AK1015" s="3">
        <v>902781</v>
      </c>
      <c r="AL1015" s="3">
        <v>174451</v>
      </c>
      <c r="AM1015" s="3">
        <v>728330</v>
      </c>
      <c r="AN1015" s="3">
        <v>-153823</v>
      </c>
      <c r="AO1015" s="3">
        <v>0</v>
      </c>
      <c r="AP1015" s="3">
        <v>153823</v>
      </c>
      <c r="AQ1015" s="3">
        <v>0</v>
      </c>
      <c r="AR1015" s="3">
        <f>Tabela1[[#This Row],[Potrzeby finansowe 2027
w tym:]]+Tabela1[[#This Row],[Rozliczenie 2025 potrz. fin.]]</f>
        <v>10532662</v>
      </c>
      <c r="AS1015" s="3">
        <v>0</v>
      </c>
      <c r="AT1015" s="3">
        <v>0</v>
      </c>
      <c r="AU1015" s="3"/>
      <c r="AV1015" s="3"/>
      <c r="AW1015" s="3"/>
      <c r="AX1015" s="3"/>
      <c r="AY1015" s="3"/>
      <c r="AZ1015" s="3"/>
      <c r="BA1015" s="3">
        <v>333838</v>
      </c>
      <c r="BB1015" s="3">
        <v>0</v>
      </c>
      <c r="BC1015" s="3">
        <v>0</v>
      </c>
      <c r="BD1015" s="3">
        <v>3344.5</v>
      </c>
      <c r="BE1015" s="3">
        <v>0.47</v>
      </c>
      <c r="BF1015" s="3">
        <v>0</v>
      </c>
      <c r="BG1015" s="3">
        <v>377782</v>
      </c>
      <c r="BH1015" s="3">
        <v>2097</v>
      </c>
      <c r="BI1015" s="3">
        <v>238691</v>
      </c>
      <c r="BJ1015" s="3">
        <v>3667928.6425000005</v>
      </c>
      <c r="BK1015" s="3">
        <v>1961934.8900000006</v>
      </c>
      <c r="BL1015" s="3">
        <v>598328</v>
      </c>
      <c r="BM1015" s="3">
        <v>5627319.0099999998</v>
      </c>
      <c r="BN1015" s="53">
        <v>0.6308888951064604</v>
      </c>
      <c r="BO1015" s="54">
        <v>8.5053699999999995E-5</v>
      </c>
      <c r="BP1015" s="70">
        <v>2139</v>
      </c>
      <c r="BQ1015" s="71"/>
      <c r="BR1015" s="70"/>
      <c r="BS1015" s="72"/>
      <c r="BT1015" s="72"/>
      <c r="BU1015" s="70">
        <v>5263833</v>
      </c>
      <c r="BV1015" s="70">
        <v>17450</v>
      </c>
      <c r="BW1015" s="74">
        <v>6631832</v>
      </c>
      <c r="BX1015" s="70">
        <v>11913115</v>
      </c>
    </row>
    <row r="1016" spans="1:76" x14ac:dyDescent="0.3">
      <c r="A1016" s="73" t="s">
        <v>10</v>
      </c>
      <c r="B1016" s="2" t="s">
        <v>76</v>
      </c>
      <c r="C1016" s="2" t="s">
        <v>56</v>
      </c>
      <c r="D1016" s="2" t="s">
        <v>11</v>
      </c>
      <c r="E1016" s="2" t="s">
        <v>15</v>
      </c>
      <c r="F1016" s="17" t="str">
        <f>+Tabela1[[#This Row],[WK]]&amp;Tabela1[[#This Row],[PK]]&amp;Tabela1[[#This Row],[GK]]</f>
        <v>140902</v>
      </c>
      <c r="G1016" s="2" t="s">
        <v>965</v>
      </c>
      <c r="H1016" s="3">
        <v>166045403.00999999</v>
      </c>
      <c r="I1016" s="4">
        <v>1.125</v>
      </c>
      <c r="J1016" s="3">
        <v>186801078.38999999</v>
      </c>
      <c r="K1016" s="4">
        <v>7.0000000000000007E-2</v>
      </c>
      <c r="L1016" s="3">
        <v>13076075</v>
      </c>
      <c r="M1016" s="3"/>
      <c r="N1016" s="5"/>
      <c r="O1016" s="3">
        <v>21229011.699999999</v>
      </c>
      <c r="P1016" s="4">
        <v>1.125</v>
      </c>
      <c r="Q1016" s="3">
        <v>23882638.16</v>
      </c>
      <c r="R1016" s="4">
        <v>1.6E-2</v>
      </c>
      <c r="S1016" s="3">
        <v>382122</v>
      </c>
      <c r="T1016" s="3"/>
      <c r="U1016" s="5"/>
      <c r="V1016" s="3">
        <v>9287410</v>
      </c>
      <c r="W1016" s="5"/>
      <c r="X1016" s="3">
        <v>21486358</v>
      </c>
      <c r="Y1016" s="3">
        <v>7788134</v>
      </c>
      <c r="Z1016" s="3">
        <v>0</v>
      </c>
      <c r="AA1016" s="3">
        <v>1030091</v>
      </c>
      <c r="AB1016" s="3">
        <v>9779638</v>
      </c>
      <c r="AC1016" s="3">
        <v>2888495</v>
      </c>
      <c r="AD1016" s="3">
        <v>12198947</v>
      </c>
      <c r="AE1016" s="3">
        <v>0</v>
      </c>
      <c r="AF1016" s="3">
        <v>13076075</v>
      </c>
      <c r="AG1016" s="3">
        <v>382122</v>
      </c>
      <c r="AH1016" s="3">
        <v>12198947</v>
      </c>
      <c r="AI1016" s="3">
        <v>9287410</v>
      </c>
      <c r="AJ1016" s="3">
        <v>830566</v>
      </c>
      <c r="AK1016" s="3">
        <v>830566</v>
      </c>
      <c r="AL1016" s="3">
        <v>827692</v>
      </c>
      <c r="AM1016" s="3">
        <v>2874</v>
      </c>
      <c r="AN1016" s="3">
        <v>-219899</v>
      </c>
      <c r="AO1016" s="3">
        <v>0</v>
      </c>
      <c r="AP1016" s="3">
        <v>219899</v>
      </c>
      <c r="AQ1016" s="3">
        <v>0</v>
      </c>
      <c r="AR1016" s="3">
        <f>Tabela1[[#This Row],[Potrzeby finansowe 2027
w tym:]]+Tabela1[[#This Row],[Rozliczenie 2025 potrz. fin.]]</f>
        <v>21486358</v>
      </c>
      <c r="AS1016" s="3">
        <v>0</v>
      </c>
      <c r="AT1016" s="3">
        <v>0</v>
      </c>
      <c r="AU1016" s="3"/>
      <c r="AV1016" s="3"/>
      <c r="AW1016" s="3"/>
      <c r="AX1016" s="3"/>
      <c r="AY1016" s="3"/>
      <c r="AZ1016" s="3"/>
      <c r="BA1016" s="3">
        <v>0</v>
      </c>
      <c r="BB1016" s="3">
        <v>0</v>
      </c>
      <c r="BC1016" s="3">
        <v>0</v>
      </c>
      <c r="BD1016" s="3">
        <v>0</v>
      </c>
      <c r="BE1016" s="3">
        <v>0</v>
      </c>
      <c r="BF1016" s="3">
        <v>0</v>
      </c>
      <c r="BG1016" s="3">
        <v>540528</v>
      </c>
      <c r="BH1016" s="3">
        <v>5079</v>
      </c>
      <c r="BI1016" s="3">
        <v>489563</v>
      </c>
      <c r="BJ1016" s="3">
        <v>7523041.2850000001</v>
      </c>
      <c r="BK1016" s="3">
        <v>4983641.01</v>
      </c>
      <c r="BL1016" s="3">
        <v>853252.85</v>
      </c>
      <c r="BM1016" s="3">
        <v>8451095.4000000004</v>
      </c>
      <c r="BN1016" s="53">
        <v>0.65741678557772132</v>
      </c>
      <c r="BO1016" s="54">
        <v>1.9087020000000001E-4</v>
      </c>
      <c r="BP1016" s="70">
        <v>4801</v>
      </c>
      <c r="BQ1016" s="71"/>
      <c r="BR1016" s="70"/>
      <c r="BS1016" s="72"/>
      <c r="BT1016" s="72"/>
      <c r="BU1016" s="70">
        <v>13076075</v>
      </c>
      <c r="BV1016" s="70">
        <v>382122</v>
      </c>
      <c r="BW1016" s="74">
        <v>12198947</v>
      </c>
      <c r="BX1016" s="70">
        <v>25657144</v>
      </c>
    </row>
    <row r="1017" spans="1:76" x14ac:dyDescent="0.3">
      <c r="A1017" s="73" t="s">
        <v>10</v>
      </c>
      <c r="B1017" s="2" t="s">
        <v>76</v>
      </c>
      <c r="C1017" s="2" t="s">
        <v>56</v>
      </c>
      <c r="D1017" s="2" t="s">
        <v>16</v>
      </c>
      <c r="E1017" s="2" t="s">
        <v>19</v>
      </c>
      <c r="F1017" s="17" t="str">
        <f>+Tabela1[[#This Row],[WK]]&amp;Tabela1[[#This Row],[PK]]&amp;Tabela1[[#This Row],[GK]]</f>
        <v>140903</v>
      </c>
      <c r="G1017" s="2" t="s">
        <v>966</v>
      </c>
      <c r="H1017" s="3">
        <v>444320147.51999998</v>
      </c>
      <c r="I1017" s="4">
        <v>1.125</v>
      </c>
      <c r="J1017" s="3">
        <v>499860165.95999998</v>
      </c>
      <c r="K1017" s="4">
        <v>7.0000000000000007E-2</v>
      </c>
      <c r="L1017" s="3">
        <v>34990212</v>
      </c>
      <c r="M1017" s="3"/>
      <c r="N1017" s="5"/>
      <c r="O1017" s="3">
        <v>76586997.25</v>
      </c>
      <c r="P1017" s="4">
        <v>1.125</v>
      </c>
      <c r="Q1017" s="3">
        <v>86160371.909999996</v>
      </c>
      <c r="R1017" s="4">
        <v>1.6E-2</v>
      </c>
      <c r="S1017" s="3">
        <v>1378566</v>
      </c>
      <c r="T1017" s="3"/>
      <c r="U1017" s="5"/>
      <c r="V1017" s="3">
        <v>21077497</v>
      </c>
      <c r="W1017" s="5"/>
      <c r="X1017" s="3">
        <v>25365499</v>
      </c>
      <c r="Y1017" s="3">
        <v>671674</v>
      </c>
      <c r="Z1017" s="3">
        <v>36</v>
      </c>
      <c r="AA1017" s="3">
        <v>1590961</v>
      </c>
      <c r="AB1017" s="3">
        <v>17760018</v>
      </c>
      <c r="AC1017" s="3">
        <v>5342810</v>
      </c>
      <c r="AD1017" s="3">
        <v>4480451</v>
      </c>
      <c r="AE1017" s="3">
        <v>0</v>
      </c>
      <c r="AF1017" s="3">
        <v>34990212</v>
      </c>
      <c r="AG1017" s="3">
        <v>1378566</v>
      </c>
      <c r="AH1017" s="3">
        <v>4480451</v>
      </c>
      <c r="AI1017" s="3">
        <v>21077497</v>
      </c>
      <c r="AJ1017" s="3">
        <v>-1080296</v>
      </c>
      <c r="AK1017" s="3">
        <v>-887846</v>
      </c>
      <c r="AL1017" s="3">
        <v>1745847</v>
      </c>
      <c r="AM1017" s="3">
        <v>-2633693</v>
      </c>
      <c r="AN1017" s="3">
        <v>192450</v>
      </c>
      <c r="AO1017" s="3">
        <v>0</v>
      </c>
      <c r="AP1017" s="3">
        <v>0</v>
      </c>
      <c r="AQ1017" s="3">
        <v>192450</v>
      </c>
      <c r="AR1017" s="3">
        <f>Tabela1[[#This Row],[Potrzeby finansowe 2027
w tym:]]+Tabela1[[#This Row],[Rozliczenie 2025 potrz. fin.]]</f>
        <v>25557949</v>
      </c>
      <c r="AS1017" s="3">
        <v>0</v>
      </c>
      <c r="AT1017" s="3">
        <v>0</v>
      </c>
      <c r="AU1017" s="3"/>
      <c r="AV1017" s="3"/>
      <c r="AW1017" s="3"/>
      <c r="AX1017" s="3"/>
      <c r="AY1017" s="3"/>
      <c r="AZ1017" s="3"/>
      <c r="BA1017" s="3">
        <v>36</v>
      </c>
      <c r="BB1017" s="3">
        <v>0</v>
      </c>
      <c r="BC1017" s="3">
        <v>0</v>
      </c>
      <c r="BD1017" s="3">
        <v>0.36</v>
      </c>
      <c r="BE1017" s="3">
        <v>0</v>
      </c>
      <c r="BF1017" s="3">
        <v>0</v>
      </c>
      <c r="BG1017" s="3">
        <v>1044339</v>
      </c>
      <c r="BH1017" s="3">
        <v>9813</v>
      </c>
      <c r="BI1017" s="3">
        <v>546622</v>
      </c>
      <c r="BJ1017" s="3">
        <v>8399853.6099999994</v>
      </c>
      <c r="BK1017" s="3">
        <v>5040154.8499999996</v>
      </c>
      <c r="BL1017" s="3">
        <v>1441933.19</v>
      </c>
      <c r="BM1017" s="3">
        <v>10554928.66</v>
      </c>
      <c r="BN1017" s="53">
        <v>0.98346809919513556</v>
      </c>
      <c r="BO1017" s="54">
        <v>3.7668039999999998E-4</v>
      </c>
      <c r="BP1017" s="70">
        <v>9473</v>
      </c>
      <c r="BQ1017" s="71"/>
      <c r="BR1017" s="70"/>
      <c r="BS1017" s="72"/>
      <c r="BT1017" s="72"/>
      <c r="BU1017" s="70">
        <v>34990212</v>
      </c>
      <c r="BV1017" s="70">
        <v>1378566</v>
      </c>
      <c r="BW1017" s="74">
        <v>4480451</v>
      </c>
      <c r="BX1017" s="70">
        <v>40849229</v>
      </c>
    </row>
    <row r="1018" spans="1:76" x14ac:dyDescent="0.3">
      <c r="A1018" s="73" t="s">
        <v>10</v>
      </c>
      <c r="B1018" s="2" t="s">
        <v>76</v>
      </c>
      <c r="C1018" s="2" t="s">
        <v>56</v>
      </c>
      <c r="D1018" s="2" t="s">
        <v>18</v>
      </c>
      <c r="E1018" s="2" t="s">
        <v>15</v>
      </c>
      <c r="F1018" s="17" t="str">
        <f>+Tabela1[[#This Row],[WK]]&amp;Tabela1[[#This Row],[PK]]&amp;Tabela1[[#This Row],[GK]]</f>
        <v>140904</v>
      </c>
      <c r="G1018" s="2" t="s">
        <v>967</v>
      </c>
      <c r="H1018" s="3">
        <v>143340035.13999999</v>
      </c>
      <c r="I1018" s="4">
        <v>1.125</v>
      </c>
      <c r="J1018" s="3">
        <v>161257539.53</v>
      </c>
      <c r="K1018" s="4">
        <v>7.0000000000000007E-2</v>
      </c>
      <c r="L1018" s="3">
        <v>11288028</v>
      </c>
      <c r="M1018" s="3"/>
      <c r="N1018" s="5"/>
      <c r="O1018" s="3">
        <v>2391196.16</v>
      </c>
      <c r="P1018" s="4">
        <v>1.125</v>
      </c>
      <c r="Q1018" s="3">
        <v>2690095.68</v>
      </c>
      <c r="R1018" s="4">
        <v>1.6E-2</v>
      </c>
      <c r="S1018" s="3">
        <v>43042</v>
      </c>
      <c r="T1018" s="3"/>
      <c r="U1018" s="5"/>
      <c r="V1018" s="3">
        <v>7147899</v>
      </c>
      <c r="W1018" s="5"/>
      <c r="X1018" s="3">
        <v>15309826</v>
      </c>
      <c r="Y1018" s="3">
        <v>2052310</v>
      </c>
      <c r="Z1018" s="3">
        <v>0</v>
      </c>
      <c r="AA1018" s="3">
        <v>734114</v>
      </c>
      <c r="AB1018" s="3">
        <v>7235682</v>
      </c>
      <c r="AC1018" s="3">
        <v>5287720</v>
      </c>
      <c r="AD1018" s="3">
        <v>8161927</v>
      </c>
      <c r="AE1018" s="3">
        <v>0</v>
      </c>
      <c r="AF1018" s="3">
        <v>11288028</v>
      </c>
      <c r="AG1018" s="3">
        <v>43042</v>
      </c>
      <c r="AH1018" s="3">
        <v>8161927</v>
      </c>
      <c r="AI1018" s="3">
        <v>7147899</v>
      </c>
      <c r="AJ1018" s="3">
        <v>133158</v>
      </c>
      <c r="AK1018" s="3">
        <v>133158</v>
      </c>
      <c r="AL1018" s="3">
        <v>733491</v>
      </c>
      <c r="AM1018" s="3">
        <v>-600333</v>
      </c>
      <c r="AN1018" s="3">
        <v>-97990</v>
      </c>
      <c r="AO1018" s="3">
        <v>0</v>
      </c>
      <c r="AP1018" s="3">
        <v>97990</v>
      </c>
      <c r="AQ1018" s="3">
        <v>0</v>
      </c>
      <c r="AR1018" s="3">
        <f>Tabela1[[#This Row],[Potrzeby finansowe 2027
w tym:]]+Tabela1[[#This Row],[Rozliczenie 2025 potrz. fin.]]</f>
        <v>15309826</v>
      </c>
      <c r="AS1018" s="3">
        <v>0</v>
      </c>
      <c r="AT1018" s="3">
        <v>0</v>
      </c>
      <c r="AU1018" s="3"/>
      <c r="AV1018" s="3"/>
      <c r="AW1018" s="3"/>
      <c r="AX1018" s="3"/>
      <c r="AY1018" s="3"/>
      <c r="AZ1018" s="3"/>
      <c r="BA1018" s="3">
        <v>0</v>
      </c>
      <c r="BB1018" s="3">
        <v>0</v>
      </c>
      <c r="BC1018" s="3">
        <v>0</v>
      </c>
      <c r="BD1018" s="3">
        <v>0</v>
      </c>
      <c r="BE1018" s="3">
        <v>0</v>
      </c>
      <c r="BF1018" s="3">
        <v>0</v>
      </c>
      <c r="BG1018" s="3">
        <v>424419</v>
      </c>
      <c r="BH1018" s="3">
        <v>3988</v>
      </c>
      <c r="BI1018" s="3">
        <v>309695</v>
      </c>
      <c r="BJ1018" s="3">
        <v>4759026.7575000003</v>
      </c>
      <c r="BK1018" s="3">
        <v>2536970.4299999997</v>
      </c>
      <c r="BL1018" s="3">
        <v>142311</v>
      </c>
      <c r="BM1018" s="3">
        <v>8603603.3100000005</v>
      </c>
      <c r="BN1018" s="53">
        <v>0.85917760182050507</v>
      </c>
      <c r="BO1018" s="54">
        <v>1.3510430000000001E-4</v>
      </c>
      <c r="BP1018" s="70">
        <v>3398</v>
      </c>
      <c r="BQ1018" s="71"/>
      <c r="BR1018" s="70"/>
      <c r="BS1018" s="72"/>
      <c r="BT1018" s="72"/>
      <c r="BU1018" s="70">
        <v>11288028</v>
      </c>
      <c r="BV1018" s="70">
        <v>43042</v>
      </c>
      <c r="BW1018" s="74">
        <v>8161927</v>
      </c>
      <c r="BX1018" s="70">
        <v>19492997</v>
      </c>
    </row>
    <row r="1019" spans="1:76" x14ac:dyDescent="0.3">
      <c r="A1019" s="73" t="s">
        <v>10</v>
      </c>
      <c r="B1019" s="2" t="s">
        <v>76</v>
      </c>
      <c r="C1019" s="2" t="s">
        <v>56</v>
      </c>
      <c r="D1019" s="2" t="s">
        <v>21</v>
      </c>
      <c r="E1019" s="2" t="s">
        <v>15</v>
      </c>
      <c r="F1019" s="17" t="str">
        <f>+Tabela1[[#This Row],[WK]]&amp;Tabela1[[#This Row],[PK]]&amp;Tabela1[[#This Row],[GK]]</f>
        <v>140905</v>
      </c>
      <c r="G1019" s="2" t="s">
        <v>968</v>
      </c>
      <c r="H1019" s="3">
        <v>186825034.63999999</v>
      </c>
      <c r="I1019" s="4">
        <v>1.125</v>
      </c>
      <c r="J1019" s="3">
        <v>210178163.97</v>
      </c>
      <c r="K1019" s="4">
        <v>7.0000000000000007E-2</v>
      </c>
      <c r="L1019" s="3">
        <v>14712471</v>
      </c>
      <c r="M1019" s="3"/>
      <c r="N1019" s="5"/>
      <c r="O1019" s="3">
        <v>4324776.1499999994</v>
      </c>
      <c r="P1019" s="4">
        <v>1.125</v>
      </c>
      <c r="Q1019" s="3">
        <v>4865373.17</v>
      </c>
      <c r="R1019" s="4">
        <v>1.6E-2</v>
      </c>
      <c r="S1019" s="3">
        <v>77846</v>
      </c>
      <c r="T1019" s="3"/>
      <c r="U1019" s="5"/>
      <c r="V1019" s="3">
        <v>10258366</v>
      </c>
      <c r="W1019" s="5"/>
      <c r="X1019" s="3">
        <v>26121820</v>
      </c>
      <c r="Y1019" s="3">
        <v>7618376</v>
      </c>
      <c r="Z1019" s="3">
        <v>0</v>
      </c>
      <c r="AA1019" s="3">
        <v>971897</v>
      </c>
      <c r="AB1019" s="3">
        <v>16540219</v>
      </c>
      <c r="AC1019" s="3">
        <v>991328</v>
      </c>
      <c r="AD1019" s="3">
        <v>15863454</v>
      </c>
      <c r="AE1019" s="3">
        <v>0</v>
      </c>
      <c r="AF1019" s="3">
        <v>14712471</v>
      </c>
      <c r="AG1019" s="3">
        <v>77846</v>
      </c>
      <c r="AH1019" s="3">
        <v>15863454</v>
      </c>
      <c r="AI1019" s="3">
        <v>10258366</v>
      </c>
      <c r="AJ1019" s="3">
        <v>898547</v>
      </c>
      <c r="AK1019" s="3">
        <v>898547</v>
      </c>
      <c r="AL1019" s="3">
        <v>898408</v>
      </c>
      <c r="AM1019" s="3">
        <v>139</v>
      </c>
      <c r="AN1019" s="3">
        <v>334840</v>
      </c>
      <c r="AO1019" s="3">
        <v>0</v>
      </c>
      <c r="AP1019" s="3">
        <v>-334840</v>
      </c>
      <c r="AQ1019" s="3">
        <v>0</v>
      </c>
      <c r="AR1019" s="3">
        <f>Tabela1[[#This Row],[Potrzeby finansowe 2027
w tym:]]+Tabela1[[#This Row],[Rozliczenie 2025 potrz. fin.]]</f>
        <v>26121820</v>
      </c>
      <c r="AS1019" s="3">
        <v>0</v>
      </c>
      <c r="AT1019" s="3">
        <v>0</v>
      </c>
      <c r="AU1019" s="3"/>
      <c r="AV1019" s="3"/>
      <c r="AW1019" s="3"/>
      <c r="AX1019" s="3"/>
      <c r="AY1019" s="3"/>
      <c r="AZ1019" s="3"/>
      <c r="BA1019" s="3">
        <v>0</v>
      </c>
      <c r="BB1019" s="3">
        <v>0</v>
      </c>
      <c r="BC1019" s="3">
        <v>0</v>
      </c>
      <c r="BD1019" s="3">
        <v>0</v>
      </c>
      <c r="BE1019" s="3">
        <v>0</v>
      </c>
      <c r="BF1019" s="3">
        <v>0</v>
      </c>
      <c r="BG1019" s="3">
        <v>571816</v>
      </c>
      <c r="BH1019" s="3">
        <v>5373</v>
      </c>
      <c r="BI1019" s="3">
        <v>400081</v>
      </c>
      <c r="BJ1019" s="3">
        <v>6147980.3425000003</v>
      </c>
      <c r="BK1019" s="3">
        <v>2550662.9000000004</v>
      </c>
      <c r="BL1019" s="3">
        <v>2119330.92</v>
      </c>
      <c r="BM1019" s="3">
        <v>10150607.93</v>
      </c>
      <c r="BN1019" s="53">
        <v>0.68994338901168595</v>
      </c>
      <c r="BO1019" s="54">
        <v>2.0923320000000001E-4</v>
      </c>
      <c r="BP1019" s="70">
        <v>5262</v>
      </c>
      <c r="BQ1019" s="71"/>
      <c r="BR1019" s="70"/>
      <c r="BS1019" s="72"/>
      <c r="BT1019" s="72"/>
      <c r="BU1019" s="70">
        <v>14712471</v>
      </c>
      <c r="BV1019" s="70">
        <v>77846</v>
      </c>
      <c r="BW1019" s="74">
        <v>15863454</v>
      </c>
      <c r="BX1019" s="70">
        <v>30653771</v>
      </c>
    </row>
    <row r="1020" spans="1:76" x14ac:dyDescent="0.3">
      <c r="A1020" s="73" t="s">
        <v>10</v>
      </c>
      <c r="B1020" s="2" t="s">
        <v>76</v>
      </c>
      <c r="C1020" s="2" t="s">
        <v>56</v>
      </c>
      <c r="D1020" s="2" t="s">
        <v>23</v>
      </c>
      <c r="E1020" s="2" t="s">
        <v>15</v>
      </c>
      <c r="F1020" s="17" t="str">
        <f>+Tabela1[[#This Row],[WK]]&amp;Tabela1[[#This Row],[PK]]&amp;Tabela1[[#This Row],[GK]]</f>
        <v>140906</v>
      </c>
      <c r="G1020" s="2" t="s">
        <v>969</v>
      </c>
      <c r="H1020" s="3">
        <v>153401028.47999999</v>
      </c>
      <c r="I1020" s="4">
        <v>1.125</v>
      </c>
      <c r="J1020" s="3">
        <v>172576157.03999999</v>
      </c>
      <c r="K1020" s="4">
        <v>7.0000000000000007E-2</v>
      </c>
      <c r="L1020" s="3">
        <v>12080331</v>
      </c>
      <c r="M1020" s="3"/>
      <c r="N1020" s="5"/>
      <c r="O1020" s="3">
        <v>1989638.98</v>
      </c>
      <c r="P1020" s="4">
        <v>1.125</v>
      </c>
      <c r="Q1020" s="3">
        <v>2238343.85</v>
      </c>
      <c r="R1020" s="4">
        <v>1.6E-2</v>
      </c>
      <c r="S1020" s="3">
        <v>35814</v>
      </c>
      <c r="T1020" s="3"/>
      <c r="U1020" s="5"/>
      <c r="V1020" s="3">
        <v>8677897</v>
      </c>
      <c r="W1020" s="5"/>
      <c r="X1020" s="3">
        <v>20341278</v>
      </c>
      <c r="Y1020" s="3">
        <v>5411243</v>
      </c>
      <c r="Z1020" s="3">
        <v>1295619</v>
      </c>
      <c r="AA1020" s="3">
        <v>840443</v>
      </c>
      <c r="AB1020" s="3">
        <v>10081543</v>
      </c>
      <c r="AC1020" s="3">
        <v>2712430</v>
      </c>
      <c r="AD1020" s="3">
        <v>11663381</v>
      </c>
      <c r="AE1020" s="3">
        <v>0</v>
      </c>
      <c r="AF1020" s="3">
        <v>12080331</v>
      </c>
      <c r="AG1020" s="3">
        <v>35814</v>
      </c>
      <c r="AH1020" s="3">
        <v>11663381</v>
      </c>
      <c r="AI1020" s="3">
        <v>8677897</v>
      </c>
      <c r="AJ1020" s="3">
        <v>1079269</v>
      </c>
      <c r="AK1020" s="3">
        <v>1079269</v>
      </c>
      <c r="AL1020" s="3">
        <v>716816</v>
      </c>
      <c r="AM1020" s="3">
        <v>362453</v>
      </c>
      <c r="AN1020" s="3">
        <v>535604</v>
      </c>
      <c r="AO1020" s="3">
        <v>0</v>
      </c>
      <c r="AP1020" s="3">
        <v>-535604</v>
      </c>
      <c r="AQ1020" s="3">
        <v>0</v>
      </c>
      <c r="AR1020" s="3">
        <f>Tabela1[[#This Row],[Potrzeby finansowe 2027
w tym:]]+Tabela1[[#This Row],[Rozliczenie 2025 potrz. fin.]]</f>
        <v>20341278</v>
      </c>
      <c r="AS1020" s="3">
        <v>0</v>
      </c>
      <c r="AT1020" s="3">
        <v>0</v>
      </c>
      <c r="AU1020" s="3"/>
      <c r="AV1020" s="3"/>
      <c r="AW1020" s="3"/>
      <c r="AX1020" s="3"/>
      <c r="AY1020" s="3"/>
      <c r="AZ1020" s="3"/>
      <c r="BA1020" s="3">
        <v>1295619</v>
      </c>
      <c r="BB1020" s="3">
        <v>0</v>
      </c>
      <c r="BC1020" s="3">
        <v>3.03</v>
      </c>
      <c r="BD1020" s="3">
        <v>12970.56</v>
      </c>
      <c r="BE1020" s="3">
        <v>0.38</v>
      </c>
      <c r="BF1020" s="3">
        <v>0</v>
      </c>
      <c r="BG1020" s="3">
        <v>472842</v>
      </c>
      <c r="BH1020" s="3">
        <v>4443</v>
      </c>
      <c r="BI1020" s="3">
        <v>367601</v>
      </c>
      <c r="BJ1020" s="3">
        <v>5648859.415000001</v>
      </c>
      <c r="BK1020" s="3">
        <v>2908629.6900000013</v>
      </c>
      <c r="BL1020" s="3">
        <v>1183550.93</v>
      </c>
      <c r="BM1020" s="3">
        <v>8593817.0399999991</v>
      </c>
      <c r="BN1020" s="53">
        <v>0.71922068959085272</v>
      </c>
      <c r="BO1020" s="54">
        <v>1.6669579999999999E-4</v>
      </c>
      <c r="BP1020" s="70">
        <v>4192</v>
      </c>
      <c r="BQ1020" s="71"/>
      <c r="BR1020" s="70"/>
      <c r="BS1020" s="72"/>
      <c r="BT1020" s="72"/>
      <c r="BU1020" s="70">
        <v>12080331</v>
      </c>
      <c r="BV1020" s="70">
        <v>35814</v>
      </c>
      <c r="BW1020" s="74">
        <v>11663381</v>
      </c>
      <c r="BX1020" s="70">
        <v>23779526</v>
      </c>
    </row>
    <row r="1021" spans="1:76" x14ac:dyDescent="0.3">
      <c r="A1021" s="73" t="s">
        <v>10</v>
      </c>
      <c r="B1021" s="2" t="s">
        <v>76</v>
      </c>
      <c r="C1021" s="2" t="s">
        <v>69</v>
      </c>
      <c r="D1021" s="2" t="s">
        <v>12</v>
      </c>
      <c r="E1021" s="2" t="s">
        <v>15</v>
      </c>
      <c r="F1021" s="17" t="str">
        <f>+Tabela1[[#This Row],[WK]]&amp;Tabela1[[#This Row],[PK]]&amp;Tabela1[[#This Row],[GK]]</f>
        <v>141001</v>
      </c>
      <c r="G1021" s="2" t="s">
        <v>970</v>
      </c>
      <c r="H1021" s="3">
        <v>71079914.609999999</v>
      </c>
      <c r="I1021" s="4">
        <v>1.125</v>
      </c>
      <c r="J1021" s="3">
        <v>79964903.939999998</v>
      </c>
      <c r="K1021" s="4">
        <v>7.0000000000000007E-2</v>
      </c>
      <c r="L1021" s="3">
        <v>5597543</v>
      </c>
      <c r="M1021" s="3"/>
      <c r="N1021" s="5"/>
      <c r="O1021" s="3">
        <v>17982799.260000002</v>
      </c>
      <c r="P1021" s="4">
        <v>1.125</v>
      </c>
      <c r="Q1021" s="3">
        <v>20230649.170000002</v>
      </c>
      <c r="R1021" s="4">
        <v>1.6E-2</v>
      </c>
      <c r="S1021" s="3">
        <v>323690</v>
      </c>
      <c r="T1021" s="3"/>
      <c r="U1021" s="5"/>
      <c r="V1021" s="3">
        <v>4259292</v>
      </c>
      <c r="W1021" s="5"/>
      <c r="X1021" s="3">
        <v>6223419</v>
      </c>
      <c r="Y1021" s="3">
        <v>186939</v>
      </c>
      <c r="Z1021" s="3">
        <v>0</v>
      </c>
      <c r="AA1021" s="3">
        <v>719803</v>
      </c>
      <c r="AB1021" s="3">
        <v>5316677</v>
      </c>
      <c r="AC1021" s="3">
        <v>0</v>
      </c>
      <c r="AD1021" s="3">
        <v>1694220</v>
      </c>
      <c r="AE1021" s="3">
        <v>0</v>
      </c>
      <c r="AF1021" s="3">
        <v>5597543</v>
      </c>
      <c r="AG1021" s="3">
        <v>323690</v>
      </c>
      <c r="AH1021" s="3">
        <v>1694220</v>
      </c>
      <c r="AI1021" s="3">
        <v>4259292</v>
      </c>
      <c r="AJ1021" s="3">
        <v>-206221</v>
      </c>
      <c r="AK1021" s="3">
        <v>-476128</v>
      </c>
      <c r="AL1021" s="3">
        <v>277136</v>
      </c>
      <c r="AM1021" s="3">
        <v>-753264</v>
      </c>
      <c r="AN1021" s="3">
        <v>-269907</v>
      </c>
      <c r="AO1021" s="3">
        <v>0</v>
      </c>
      <c r="AP1021" s="3">
        <v>0</v>
      </c>
      <c r="AQ1021" s="3">
        <v>-269907</v>
      </c>
      <c r="AR1021" s="3">
        <f>Tabela1[[#This Row],[Potrzeby finansowe 2027
w tym:]]+Tabela1[[#This Row],[Rozliczenie 2025 potrz. fin.]]</f>
        <v>5953512</v>
      </c>
      <c r="AS1021" s="3">
        <v>0</v>
      </c>
      <c r="AT1021" s="3">
        <v>0</v>
      </c>
      <c r="AU1021" s="3"/>
      <c r="AV1021" s="3"/>
      <c r="AW1021" s="3"/>
      <c r="AX1021" s="3"/>
      <c r="AY1021" s="3"/>
      <c r="AZ1021" s="3"/>
      <c r="BA1021" s="3">
        <v>0</v>
      </c>
      <c r="BB1021" s="3">
        <v>0</v>
      </c>
      <c r="BC1021" s="3">
        <v>0</v>
      </c>
      <c r="BD1021" s="3">
        <v>0</v>
      </c>
      <c r="BE1021" s="3">
        <v>0</v>
      </c>
      <c r="BF1021" s="3">
        <v>0</v>
      </c>
      <c r="BG1021" s="3">
        <v>377782</v>
      </c>
      <c r="BH1021" s="3">
        <v>2572</v>
      </c>
      <c r="BI1021" s="3">
        <v>342021</v>
      </c>
      <c r="BJ1021" s="3">
        <v>5255785.5550000006</v>
      </c>
      <c r="BK1021" s="3">
        <v>3088301.0500000007</v>
      </c>
      <c r="BL1021" s="3">
        <v>65432.79</v>
      </c>
      <c r="BM1021" s="3">
        <v>8539072.4399999995</v>
      </c>
      <c r="BN1021" s="53">
        <v>0.98478125029144881</v>
      </c>
      <c r="BO1021" s="54">
        <v>1.1385199999999999E-4</v>
      </c>
      <c r="BP1021" s="70">
        <v>2864</v>
      </c>
      <c r="BQ1021" s="71"/>
      <c r="BR1021" s="70"/>
      <c r="BS1021" s="72"/>
      <c r="BT1021" s="72"/>
      <c r="BU1021" s="70">
        <v>5597543</v>
      </c>
      <c r="BV1021" s="70">
        <v>323690</v>
      </c>
      <c r="BW1021" s="74">
        <v>1694220</v>
      </c>
      <c r="BX1021" s="70">
        <v>7615453</v>
      </c>
    </row>
    <row r="1022" spans="1:76" x14ac:dyDescent="0.3">
      <c r="A1022" s="73" t="s">
        <v>10</v>
      </c>
      <c r="B1022" s="2" t="s">
        <v>76</v>
      </c>
      <c r="C1022" s="2" t="s">
        <v>69</v>
      </c>
      <c r="D1022" s="2" t="s">
        <v>11</v>
      </c>
      <c r="E1022" s="2" t="s">
        <v>19</v>
      </c>
      <c r="F1022" s="17" t="str">
        <f>+Tabela1[[#This Row],[WK]]&amp;Tabela1[[#This Row],[PK]]&amp;Tabela1[[#This Row],[GK]]</f>
        <v>141002</v>
      </c>
      <c r="G1022" s="2" t="s">
        <v>971</v>
      </c>
      <c r="H1022" s="3">
        <v>545276198.38</v>
      </c>
      <c r="I1022" s="4">
        <v>1.125</v>
      </c>
      <c r="J1022" s="3">
        <v>613435723.17999995</v>
      </c>
      <c r="K1022" s="4">
        <v>7.0000000000000007E-2</v>
      </c>
      <c r="L1022" s="3">
        <v>42940501</v>
      </c>
      <c r="M1022" s="3"/>
      <c r="N1022" s="5"/>
      <c r="O1022" s="3">
        <v>65308507.779999994</v>
      </c>
      <c r="P1022" s="4">
        <v>1.125</v>
      </c>
      <c r="Q1022" s="3">
        <v>73472071.25</v>
      </c>
      <c r="R1022" s="4">
        <v>1.6E-2</v>
      </c>
      <c r="S1022" s="3">
        <v>1175553</v>
      </c>
      <c r="T1022" s="3"/>
      <c r="U1022" s="5"/>
      <c r="V1022" s="3">
        <v>23785480</v>
      </c>
      <c r="W1022" s="5"/>
      <c r="X1022" s="3">
        <v>22968802</v>
      </c>
      <c r="Y1022" s="3">
        <v>0</v>
      </c>
      <c r="Z1022" s="3">
        <v>0</v>
      </c>
      <c r="AA1022" s="3">
        <v>1915674</v>
      </c>
      <c r="AB1022" s="3">
        <v>20034399</v>
      </c>
      <c r="AC1022" s="3">
        <v>1018729</v>
      </c>
      <c r="AD1022" s="3">
        <v>1054059</v>
      </c>
      <c r="AE1022" s="3">
        <v>0</v>
      </c>
      <c r="AF1022" s="3">
        <v>42940501</v>
      </c>
      <c r="AG1022" s="3">
        <v>1175553</v>
      </c>
      <c r="AH1022" s="3">
        <v>1054059</v>
      </c>
      <c r="AI1022" s="3">
        <v>23785480</v>
      </c>
      <c r="AJ1022" s="3">
        <v>24255</v>
      </c>
      <c r="AK1022" s="3">
        <v>519030</v>
      </c>
      <c r="AL1022" s="3">
        <v>2625016</v>
      </c>
      <c r="AM1022" s="3">
        <v>-2105986</v>
      </c>
      <c r="AN1022" s="3">
        <v>494775</v>
      </c>
      <c r="AO1022" s="3">
        <v>0</v>
      </c>
      <c r="AP1022" s="3">
        <v>0</v>
      </c>
      <c r="AQ1022" s="3">
        <v>494775</v>
      </c>
      <c r="AR1022" s="3">
        <f>Tabela1[[#This Row],[Potrzeby finansowe 2027
w tym:]]+Tabela1[[#This Row],[Rozliczenie 2025 potrz. fin.]]</f>
        <v>23463577</v>
      </c>
      <c r="AS1022" s="3">
        <v>0</v>
      </c>
      <c r="AT1022" s="3">
        <v>0</v>
      </c>
      <c r="AU1022" s="3"/>
      <c r="AV1022" s="3"/>
      <c r="AW1022" s="3"/>
      <c r="AX1022" s="3"/>
      <c r="AY1022" s="3"/>
      <c r="AZ1022" s="3"/>
      <c r="BA1022" s="3">
        <v>0</v>
      </c>
      <c r="BB1022" s="3">
        <v>0</v>
      </c>
      <c r="BC1022" s="3">
        <v>0</v>
      </c>
      <c r="BD1022" s="3">
        <v>0</v>
      </c>
      <c r="BE1022" s="3">
        <v>0</v>
      </c>
      <c r="BF1022" s="3">
        <v>0</v>
      </c>
      <c r="BG1022" s="3">
        <v>1090526</v>
      </c>
      <c r="BH1022" s="3">
        <v>10247</v>
      </c>
      <c r="BI1022" s="3">
        <v>825148</v>
      </c>
      <c r="BJ1022" s="3">
        <v>12679923.965</v>
      </c>
      <c r="BK1022" s="3">
        <v>9033235.959999999</v>
      </c>
      <c r="BL1022" s="3">
        <v>1201300.1200000001</v>
      </c>
      <c r="BM1022" s="3">
        <v>12184151.779999999</v>
      </c>
      <c r="BN1022" s="53">
        <v>1.0548539026141779</v>
      </c>
      <c r="BO1022" s="54">
        <v>4.3398809999999999E-4</v>
      </c>
      <c r="BP1022" s="70">
        <v>10914</v>
      </c>
      <c r="BQ1022" s="71"/>
      <c r="BR1022" s="70"/>
      <c r="BS1022" s="72"/>
      <c r="BT1022" s="72"/>
      <c r="BU1022" s="70">
        <v>42940501</v>
      </c>
      <c r="BV1022" s="70">
        <v>1175553</v>
      </c>
      <c r="BW1022" s="74">
        <v>1054059</v>
      </c>
      <c r="BX1022" s="70">
        <v>45170113</v>
      </c>
    </row>
    <row r="1023" spans="1:76" x14ac:dyDescent="0.3">
      <c r="A1023" s="73" t="s">
        <v>10</v>
      </c>
      <c r="B1023" s="2" t="s">
        <v>76</v>
      </c>
      <c r="C1023" s="2" t="s">
        <v>69</v>
      </c>
      <c r="D1023" s="2" t="s">
        <v>16</v>
      </c>
      <c r="E1023" s="2" t="s">
        <v>15</v>
      </c>
      <c r="F1023" s="17" t="str">
        <f>+Tabela1[[#This Row],[WK]]&amp;Tabela1[[#This Row],[PK]]&amp;Tabela1[[#This Row],[GK]]</f>
        <v>141003</v>
      </c>
      <c r="G1023" s="2" t="s">
        <v>972</v>
      </c>
      <c r="H1023" s="3">
        <v>114310123.34999999</v>
      </c>
      <c r="I1023" s="4">
        <v>1.125</v>
      </c>
      <c r="J1023" s="3">
        <v>128598888.77</v>
      </c>
      <c r="K1023" s="4">
        <v>7.0000000000000007E-2</v>
      </c>
      <c r="L1023" s="3">
        <v>9001922</v>
      </c>
      <c r="M1023" s="3"/>
      <c r="N1023" s="5"/>
      <c r="O1023" s="3">
        <v>17878894.289999999</v>
      </c>
      <c r="P1023" s="4">
        <v>1.125</v>
      </c>
      <c r="Q1023" s="3">
        <v>20113756.079999998</v>
      </c>
      <c r="R1023" s="4">
        <v>1.6E-2</v>
      </c>
      <c r="S1023" s="3">
        <v>321820</v>
      </c>
      <c r="T1023" s="3"/>
      <c r="U1023" s="5"/>
      <c r="V1023" s="3">
        <v>5150399</v>
      </c>
      <c r="W1023" s="5"/>
      <c r="X1023" s="3">
        <v>13423714</v>
      </c>
      <c r="Y1023" s="3">
        <v>3748031</v>
      </c>
      <c r="Z1023" s="3">
        <v>84164</v>
      </c>
      <c r="AA1023" s="3">
        <v>648674</v>
      </c>
      <c r="AB1023" s="3">
        <v>8942845</v>
      </c>
      <c r="AC1023" s="3">
        <v>0</v>
      </c>
      <c r="AD1023" s="3">
        <v>7862074</v>
      </c>
      <c r="AE1023" s="3">
        <v>0</v>
      </c>
      <c r="AF1023" s="3">
        <v>9001922</v>
      </c>
      <c r="AG1023" s="3">
        <v>321820</v>
      </c>
      <c r="AH1023" s="3">
        <v>7862074</v>
      </c>
      <c r="AI1023" s="3">
        <v>5150399</v>
      </c>
      <c r="AJ1023" s="3">
        <v>-533041</v>
      </c>
      <c r="AK1023" s="3">
        <v>-944281</v>
      </c>
      <c r="AL1023" s="3">
        <v>664797</v>
      </c>
      <c r="AM1023" s="3">
        <v>-1609078</v>
      </c>
      <c r="AN1023" s="3">
        <v>-411240</v>
      </c>
      <c r="AO1023" s="3">
        <v>0</v>
      </c>
      <c r="AP1023" s="3">
        <v>0</v>
      </c>
      <c r="AQ1023" s="3">
        <v>-411240</v>
      </c>
      <c r="AR1023" s="3">
        <f>Tabela1[[#This Row],[Potrzeby finansowe 2027
w tym:]]+Tabela1[[#This Row],[Rozliczenie 2025 potrz. fin.]]</f>
        <v>13012474</v>
      </c>
      <c r="AS1023" s="3">
        <v>0</v>
      </c>
      <c r="AT1023" s="3">
        <v>0</v>
      </c>
      <c r="AU1023" s="3"/>
      <c r="AV1023" s="3"/>
      <c r="AW1023" s="3"/>
      <c r="AX1023" s="3"/>
      <c r="AY1023" s="3"/>
      <c r="AZ1023" s="3"/>
      <c r="BA1023" s="3">
        <v>84164</v>
      </c>
      <c r="BB1023" s="3">
        <v>0</v>
      </c>
      <c r="BC1023" s="3">
        <v>0</v>
      </c>
      <c r="BD1023" s="3">
        <v>0</v>
      </c>
      <c r="BE1023" s="3">
        <v>1686.49</v>
      </c>
      <c r="BF1023" s="3">
        <v>0</v>
      </c>
      <c r="BG1023" s="3">
        <v>377782</v>
      </c>
      <c r="BH1023" s="3">
        <v>2671</v>
      </c>
      <c r="BI1023" s="3">
        <v>270892</v>
      </c>
      <c r="BJ1023" s="3">
        <v>4162753.4850000003</v>
      </c>
      <c r="BK1023" s="3">
        <v>1976180.2300000004</v>
      </c>
      <c r="BL1023" s="3">
        <v>54013.41</v>
      </c>
      <c r="BM1023" s="3">
        <v>8638266.1999999993</v>
      </c>
      <c r="BN1023" s="53">
        <v>0.74342258657191096</v>
      </c>
      <c r="BO1023" s="54">
        <v>1.2833000000000001E-4</v>
      </c>
      <c r="BP1023" s="70">
        <v>3228</v>
      </c>
      <c r="BQ1023" s="71"/>
      <c r="BR1023" s="70"/>
      <c r="BS1023" s="72"/>
      <c r="BT1023" s="72"/>
      <c r="BU1023" s="70">
        <v>9001922</v>
      </c>
      <c r="BV1023" s="70">
        <v>321820</v>
      </c>
      <c r="BW1023" s="74">
        <v>7862074</v>
      </c>
      <c r="BX1023" s="70">
        <v>17185816</v>
      </c>
    </row>
    <row r="1024" spans="1:76" x14ac:dyDescent="0.3">
      <c r="A1024" s="73" t="s">
        <v>10</v>
      </c>
      <c r="B1024" s="2" t="s">
        <v>76</v>
      </c>
      <c r="C1024" s="2" t="s">
        <v>69</v>
      </c>
      <c r="D1024" s="2" t="s">
        <v>18</v>
      </c>
      <c r="E1024" s="2" t="s">
        <v>15</v>
      </c>
      <c r="F1024" s="17" t="str">
        <f>+Tabela1[[#This Row],[WK]]&amp;Tabela1[[#This Row],[PK]]&amp;Tabela1[[#This Row],[GK]]</f>
        <v>141004</v>
      </c>
      <c r="G1024" s="2" t="s">
        <v>973</v>
      </c>
      <c r="H1024" s="3">
        <v>133517400.15000001</v>
      </c>
      <c r="I1024" s="4">
        <v>1.125</v>
      </c>
      <c r="J1024" s="3">
        <v>150207075.16999999</v>
      </c>
      <c r="K1024" s="4">
        <v>7.0000000000000007E-2</v>
      </c>
      <c r="L1024" s="3">
        <v>10514495</v>
      </c>
      <c r="M1024" s="3"/>
      <c r="N1024" s="5"/>
      <c r="O1024" s="3">
        <v>2580796.96</v>
      </c>
      <c r="P1024" s="4">
        <v>1.125</v>
      </c>
      <c r="Q1024" s="3">
        <v>2903396.58</v>
      </c>
      <c r="R1024" s="4">
        <v>1.6E-2</v>
      </c>
      <c r="S1024" s="3">
        <v>46454</v>
      </c>
      <c r="T1024" s="3"/>
      <c r="U1024" s="5"/>
      <c r="V1024" s="3">
        <v>7078504</v>
      </c>
      <c r="W1024" s="5"/>
      <c r="X1024" s="3">
        <v>18335861</v>
      </c>
      <c r="Y1024" s="3">
        <v>9200422</v>
      </c>
      <c r="Z1024" s="3">
        <v>471443</v>
      </c>
      <c r="AA1024" s="3">
        <v>832393</v>
      </c>
      <c r="AB1024" s="3">
        <v>7831603</v>
      </c>
      <c r="AC1024" s="3">
        <v>0</v>
      </c>
      <c r="AD1024" s="3">
        <v>10683269</v>
      </c>
      <c r="AE1024" s="3">
        <v>0</v>
      </c>
      <c r="AF1024" s="3">
        <v>10514495</v>
      </c>
      <c r="AG1024" s="3">
        <v>46454</v>
      </c>
      <c r="AH1024" s="3">
        <v>10683269</v>
      </c>
      <c r="AI1024" s="3">
        <v>7078504</v>
      </c>
      <c r="AJ1024" s="3">
        <v>-651410</v>
      </c>
      <c r="AK1024" s="3">
        <v>-1225498</v>
      </c>
      <c r="AL1024" s="3">
        <v>544371</v>
      </c>
      <c r="AM1024" s="3">
        <v>-1769869</v>
      </c>
      <c r="AN1024" s="3">
        <v>-574088</v>
      </c>
      <c r="AO1024" s="3">
        <v>0</v>
      </c>
      <c r="AP1024" s="3">
        <v>0</v>
      </c>
      <c r="AQ1024" s="3">
        <v>-574088</v>
      </c>
      <c r="AR1024" s="3">
        <f>Tabela1[[#This Row],[Potrzeby finansowe 2027
w tym:]]+Tabela1[[#This Row],[Rozliczenie 2025 potrz. fin.]]</f>
        <v>17761773</v>
      </c>
      <c r="AS1024" s="3">
        <v>0</v>
      </c>
      <c r="AT1024" s="3">
        <v>0</v>
      </c>
      <c r="AU1024" s="3"/>
      <c r="AV1024" s="3"/>
      <c r="AW1024" s="3"/>
      <c r="AX1024" s="3"/>
      <c r="AY1024" s="3"/>
      <c r="AZ1024" s="3"/>
      <c r="BA1024" s="3">
        <v>471443</v>
      </c>
      <c r="BB1024" s="3">
        <v>0</v>
      </c>
      <c r="BC1024" s="3">
        <v>0</v>
      </c>
      <c r="BD1024" s="3">
        <v>4723.05</v>
      </c>
      <c r="BE1024" s="3">
        <v>0.71</v>
      </c>
      <c r="BF1024" s="3">
        <v>0</v>
      </c>
      <c r="BG1024" s="3">
        <v>457517</v>
      </c>
      <c r="BH1024" s="3">
        <v>4299</v>
      </c>
      <c r="BI1024" s="3">
        <v>374876</v>
      </c>
      <c r="BJ1024" s="3">
        <v>5760660.0225</v>
      </c>
      <c r="BK1024" s="3">
        <v>1754874.58</v>
      </c>
      <c r="BL1024" s="3">
        <v>2520011.12</v>
      </c>
      <c r="BM1024" s="3">
        <v>10983119.529999999</v>
      </c>
      <c r="BN1024" s="53">
        <v>0.5826623019314886</v>
      </c>
      <c r="BO1024" s="54">
        <v>1.8084740000000001E-4</v>
      </c>
      <c r="BP1024" s="70">
        <v>4548</v>
      </c>
      <c r="BQ1024" s="71"/>
      <c r="BR1024" s="70"/>
      <c r="BS1024" s="72"/>
      <c r="BT1024" s="72"/>
      <c r="BU1024" s="70">
        <v>10514495</v>
      </c>
      <c r="BV1024" s="70">
        <v>46454</v>
      </c>
      <c r="BW1024" s="74">
        <v>10683269</v>
      </c>
      <c r="BX1024" s="70">
        <v>21244218</v>
      </c>
    </row>
    <row r="1025" spans="1:76" x14ac:dyDescent="0.3">
      <c r="A1025" s="73" t="s">
        <v>10</v>
      </c>
      <c r="B1025" s="2" t="s">
        <v>76</v>
      </c>
      <c r="C1025" s="2" t="s">
        <v>69</v>
      </c>
      <c r="D1025" s="2" t="s">
        <v>21</v>
      </c>
      <c r="E1025" s="2" t="s">
        <v>15</v>
      </c>
      <c r="F1025" s="17" t="str">
        <f>+Tabela1[[#This Row],[WK]]&amp;Tabela1[[#This Row],[PK]]&amp;Tabela1[[#This Row],[GK]]</f>
        <v>141005</v>
      </c>
      <c r="G1025" s="2" t="s">
        <v>974</v>
      </c>
      <c r="H1025" s="3">
        <v>148436396.81999999</v>
      </c>
      <c r="I1025" s="4">
        <v>1.125</v>
      </c>
      <c r="J1025" s="3">
        <v>166990946.41999999</v>
      </c>
      <c r="K1025" s="4">
        <v>7.0000000000000007E-2</v>
      </c>
      <c r="L1025" s="3">
        <v>11689366</v>
      </c>
      <c r="M1025" s="3"/>
      <c r="N1025" s="5"/>
      <c r="O1025" s="3">
        <v>33772242.289999999</v>
      </c>
      <c r="P1025" s="4">
        <v>1.125</v>
      </c>
      <c r="Q1025" s="3">
        <v>37993772.579999998</v>
      </c>
      <c r="R1025" s="4">
        <v>1.6E-2</v>
      </c>
      <c r="S1025" s="3">
        <v>607900</v>
      </c>
      <c r="T1025" s="3"/>
      <c r="U1025" s="5"/>
      <c r="V1025" s="3">
        <v>8012624</v>
      </c>
      <c r="W1025" s="5"/>
      <c r="X1025" s="3">
        <v>12156313</v>
      </c>
      <c r="Y1025" s="3">
        <v>0</v>
      </c>
      <c r="Z1025" s="3">
        <v>1129562</v>
      </c>
      <c r="AA1025" s="3">
        <v>928806</v>
      </c>
      <c r="AB1025" s="3">
        <v>8083958</v>
      </c>
      <c r="AC1025" s="3">
        <v>2013987</v>
      </c>
      <c r="AD1025" s="3">
        <v>4143690</v>
      </c>
      <c r="AE1025" s="3">
        <v>1407043</v>
      </c>
      <c r="AF1025" s="3">
        <v>11689366</v>
      </c>
      <c r="AG1025" s="3">
        <v>607900</v>
      </c>
      <c r="AH1025" s="3">
        <v>2736647</v>
      </c>
      <c r="AI1025" s="3">
        <v>8012624</v>
      </c>
      <c r="AJ1025" s="3">
        <v>425869</v>
      </c>
      <c r="AK1025" s="3">
        <v>425869</v>
      </c>
      <c r="AL1025" s="3">
        <v>619372</v>
      </c>
      <c r="AM1025" s="3">
        <v>-193503</v>
      </c>
      <c r="AN1025" s="3">
        <v>-596464</v>
      </c>
      <c r="AO1025" s="3">
        <v>0</v>
      </c>
      <c r="AP1025" s="3">
        <v>596464</v>
      </c>
      <c r="AQ1025" s="3">
        <v>0</v>
      </c>
      <c r="AR1025" s="3">
        <f>Tabela1[[#This Row],[Potrzeby finansowe 2027
w tym:]]+Tabela1[[#This Row],[Rozliczenie 2025 potrz. fin.]]</f>
        <v>12156313</v>
      </c>
      <c r="AS1025" s="3">
        <v>0</v>
      </c>
      <c r="AT1025" s="3">
        <v>0</v>
      </c>
      <c r="AU1025" s="3"/>
      <c r="AV1025" s="3"/>
      <c r="AW1025" s="3"/>
      <c r="AX1025" s="3"/>
      <c r="AY1025" s="3"/>
      <c r="AZ1025" s="3"/>
      <c r="BA1025" s="3">
        <v>1129562</v>
      </c>
      <c r="BB1025" s="3">
        <v>0</v>
      </c>
      <c r="BC1025" s="3">
        <v>132.88999999999999</v>
      </c>
      <c r="BD1025" s="3">
        <v>10873.11</v>
      </c>
      <c r="BE1025" s="3">
        <v>2.09</v>
      </c>
      <c r="BF1025" s="3">
        <v>0</v>
      </c>
      <c r="BG1025" s="3">
        <v>422717</v>
      </c>
      <c r="BH1025" s="3">
        <v>3972</v>
      </c>
      <c r="BI1025" s="3">
        <v>506089</v>
      </c>
      <c r="BJ1025" s="3">
        <v>7776987.1150000002</v>
      </c>
      <c r="BK1025" s="3">
        <v>3368474.1300000008</v>
      </c>
      <c r="BL1025" s="3">
        <v>2717453</v>
      </c>
      <c r="BM1025" s="3">
        <v>12199145.939999999</v>
      </c>
      <c r="BN1025" s="53">
        <v>1.3171017412308927</v>
      </c>
      <c r="BO1025" s="54">
        <v>1.406411E-4</v>
      </c>
      <c r="BP1025" s="70">
        <v>3537</v>
      </c>
      <c r="BQ1025" s="71"/>
      <c r="BR1025" s="70"/>
      <c r="BS1025" s="72"/>
      <c r="BT1025" s="72"/>
      <c r="BU1025" s="70">
        <v>11689366</v>
      </c>
      <c r="BV1025" s="70">
        <v>607900</v>
      </c>
      <c r="BW1025" s="74">
        <v>2736647</v>
      </c>
      <c r="BX1025" s="70">
        <v>15033913</v>
      </c>
    </row>
    <row r="1026" spans="1:76" x14ac:dyDescent="0.3">
      <c r="A1026" s="73" t="s">
        <v>10</v>
      </c>
      <c r="B1026" s="2" t="s">
        <v>76</v>
      </c>
      <c r="C1026" s="2" t="s">
        <v>69</v>
      </c>
      <c r="D1026" s="2" t="s">
        <v>23</v>
      </c>
      <c r="E1026" s="2" t="s">
        <v>15</v>
      </c>
      <c r="F1026" s="17" t="str">
        <f>+Tabela1[[#This Row],[WK]]&amp;Tabela1[[#This Row],[PK]]&amp;Tabela1[[#This Row],[GK]]</f>
        <v>141006</v>
      </c>
      <c r="G1026" s="2" t="s">
        <v>975</v>
      </c>
      <c r="H1026" s="3">
        <v>136926960.24000001</v>
      </c>
      <c r="I1026" s="4">
        <v>1.125</v>
      </c>
      <c r="J1026" s="3">
        <v>154042830.27000001</v>
      </c>
      <c r="K1026" s="4">
        <v>7.0000000000000007E-2</v>
      </c>
      <c r="L1026" s="3">
        <v>10782998</v>
      </c>
      <c r="M1026" s="3"/>
      <c r="N1026" s="5"/>
      <c r="O1026" s="3">
        <v>6919193.2800000003</v>
      </c>
      <c r="P1026" s="4">
        <v>1.125</v>
      </c>
      <c r="Q1026" s="3">
        <v>7784092.4400000004</v>
      </c>
      <c r="R1026" s="4">
        <v>1.6E-2</v>
      </c>
      <c r="S1026" s="3">
        <v>124545</v>
      </c>
      <c r="T1026" s="3"/>
      <c r="U1026" s="5"/>
      <c r="V1026" s="3">
        <v>5851371</v>
      </c>
      <c r="W1026" s="5"/>
      <c r="X1026" s="3">
        <v>20320370</v>
      </c>
      <c r="Y1026" s="3">
        <v>9454278</v>
      </c>
      <c r="Z1026" s="3">
        <v>0</v>
      </c>
      <c r="AA1026" s="3">
        <v>1042182</v>
      </c>
      <c r="AB1026" s="3">
        <v>9823910</v>
      </c>
      <c r="AC1026" s="3">
        <v>0</v>
      </c>
      <c r="AD1026" s="3">
        <v>14742333</v>
      </c>
      <c r="AE1026" s="3">
        <v>0</v>
      </c>
      <c r="AF1026" s="3">
        <v>10782998</v>
      </c>
      <c r="AG1026" s="3">
        <v>124545</v>
      </c>
      <c r="AH1026" s="3">
        <v>14742333</v>
      </c>
      <c r="AI1026" s="3">
        <v>5851371</v>
      </c>
      <c r="AJ1026" s="3">
        <v>1734508</v>
      </c>
      <c r="AK1026" s="3">
        <v>2007842</v>
      </c>
      <c r="AL1026" s="3">
        <v>291227</v>
      </c>
      <c r="AM1026" s="3">
        <v>1716615</v>
      </c>
      <c r="AN1026" s="3">
        <v>273334</v>
      </c>
      <c r="AO1026" s="3">
        <v>0</v>
      </c>
      <c r="AP1026" s="3">
        <v>0</v>
      </c>
      <c r="AQ1026" s="3">
        <v>273334</v>
      </c>
      <c r="AR1026" s="3">
        <f>Tabela1[[#This Row],[Potrzeby finansowe 2027
w tym:]]+Tabela1[[#This Row],[Rozliczenie 2025 potrz. fin.]]</f>
        <v>20593704</v>
      </c>
      <c r="AS1026" s="3">
        <v>0</v>
      </c>
      <c r="AT1026" s="3">
        <v>0</v>
      </c>
      <c r="AU1026" s="3"/>
      <c r="AV1026" s="3"/>
      <c r="AW1026" s="3"/>
      <c r="AX1026" s="3"/>
      <c r="AY1026" s="3"/>
      <c r="AZ1026" s="3"/>
      <c r="BA1026" s="3">
        <v>0</v>
      </c>
      <c r="BB1026" s="3">
        <v>0</v>
      </c>
      <c r="BC1026" s="3">
        <v>0</v>
      </c>
      <c r="BD1026" s="3">
        <v>0</v>
      </c>
      <c r="BE1026" s="3">
        <v>0</v>
      </c>
      <c r="BF1026" s="3">
        <v>0</v>
      </c>
      <c r="BG1026" s="3">
        <v>457304</v>
      </c>
      <c r="BH1026" s="3">
        <v>4297</v>
      </c>
      <c r="BI1026" s="3">
        <v>584878</v>
      </c>
      <c r="BJ1026" s="3">
        <v>8987718.8849999998</v>
      </c>
      <c r="BK1026" s="3">
        <v>4051030.4400000004</v>
      </c>
      <c r="BL1026" s="3">
        <v>7359305.2800000003</v>
      </c>
      <c r="BM1026" s="3">
        <v>5028143.22</v>
      </c>
      <c r="BN1026" s="53">
        <v>0.58582580229987968</v>
      </c>
      <c r="BO1026" s="54">
        <v>1.8743899999999999E-4</v>
      </c>
      <c r="BP1026" s="70">
        <v>4713</v>
      </c>
      <c r="BQ1026" s="71"/>
      <c r="BR1026" s="70"/>
      <c r="BS1026" s="72"/>
      <c r="BT1026" s="72"/>
      <c r="BU1026" s="70">
        <v>10782998</v>
      </c>
      <c r="BV1026" s="70">
        <v>124545</v>
      </c>
      <c r="BW1026" s="74">
        <v>14742333</v>
      </c>
      <c r="BX1026" s="70">
        <v>25649876</v>
      </c>
    </row>
    <row r="1027" spans="1:76" x14ac:dyDescent="0.3">
      <c r="A1027" s="73" t="s">
        <v>10</v>
      </c>
      <c r="B1027" s="2" t="s">
        <v>76</v>
      </c>
      <c r="C1027" s="2" t="s">
        <v>71</v>
      </c>
      <c r="D1027" s="2" t="s">
        <v>12</v>
      </c>
      <c r="E1027" s="2" t="s">
        <v>13</v>
      </c>
      <c r="F1027" s="17" t="str">
        <f>+Tabela1[[#This Row],[WK]]&amp;Tabela1[[#This Row],[PK]]&amp;Tabela1[[#This Row],[GK]]</f>
        <v>141101</v>
      </c>
      <c r="G1027" s="2" t="s">
        <v>976</v>
      </c>
      <c r="H1027" s="3">
        <v>437863504.06</v>
      </c>
      <c r="I1027" s="4">
        <v>1.125</v>
      </c>
      <c r="J1027" s="3">
        <v>492596442.06999999</v>
      </c>
      <c r="K1027" s="4">
        <v>7.0000000000000007E-2</v>
      </c>
      <c r="L1027" s="3">
        <v>34481751</v>
      </c>
      <c r="M1027" s="3"/>
      <c r="N1027" s="5"/>
      <c r="O1027" s="3">
        <v>68477660.149999991</v>
      </c>
      <c r="P1027" s="4">
        <v>1.125</v>
      </c>
      <c r="Q1027" s="3">
        <v>77037367.670000002</v>
      </c>
      <c r="R1027" s="4">
        <v>1.6E-2</v>
      </c>
      <c r="S1027" s="3">
        <v>1232598</v>
      </c>
      <c r="T1027" s="3"/>
      <c r="U1027" s="5"/>
      <c r="V1027" s="3">
        <v>19122186</v>
      </c>
      <c r="W1027" s="5"/>
      <c r="X1027" s="3">
        <v>32002692</v>
      </c>
      <c r="Y1027" s="3">
        <v>10771555</v>
      </c>
      <c r="Z1027" s="3">
        <v>0</v>
      </c>
      <c r="AA1027" s="3">
        <v>1480701</v>
      </c>
      <c r="AB1027" s="3">
        <v>19750436</v>
      </c>
      <c r="AC1027" s="3">
        <v>0</v>
      </c>
      <c r="AD1027" s="3">
        <v>13824444</v>
      </c>
      <c r="AE1027" s="3">
        <v>0</v>
      </c>
      <c r="AF1027" s="3">
        <v>34481751</v>
      </c>
      <c r="AG1027" s="3">
        <v>1232598</v>
      </c>
      <c r="AH1027" s="3">
        <v>13824444</v>
      </c>
      <c r="AI1027" s="3">
        <v>19122186</v>
      </c>
      <c r="AJ1027" s="3">
        <v>2378160</v>
      </c>
      <c r="AK1027" s="3">
        <v>3322097</v>
      </c>
      <c r="AL1027" s="3">
        <v>934958</v>
      </c>
      <c r="AM1027" s="3">
        <v>2387139</v>
      </c>
      <c r="AN1027" s="3">
        <v>943937</v>
      </c>
      <c r="AO1027" s="3">
        <v>0</v>
      </c>
      <c r="AP1027" s="3">
        <v>0</v>
      </c>
      <c r="AQ1027" s="3">
        <v>943937</v>
      </c>
      <c r="AR1027" s="3">
        <f>Tabela1[[#This Row],[Potrzeby finansowe 2027
w tym:]]+Tabela1[[#This Row],[Rozliczenie 2025 potrz. fin.]]</f>
        <v>32946629</v>
      </c>
      <c r="AS1027" s="3">
        <v>0</v>
      </c>
      <c r="AT1027" s="3">
        <v>0</v>
      </c>
      <c r="AU1027" s="3"/>
      <c r="AV1027" s="3"/>
      <c r="AW1027" s="3"/>
      <c r="AX1027" s="3"/>
      <c r="AY1027" s="3"/>
      <c r="AZ1027" s="3"/>
      <c r="BA1027" s="3">
        <v>0</v>
      </c>
      <c r="BB1027" s="3">
        <v>0</v>
      </c>
      <c r="BC1027" s="3">
        <v>0</v>
      </c>
      <c r="BD1027" s="3">
        <v>0</v>
      </c>
      <c r="BE1027" s="3">
        <v>0</v>
      </c>
      <c r="BF1027" s="3">
        <v>0</v>
      </c>
      <c r="BG1027" s="3">
        <v>925784</v>
      </c>
      <c r="BH1027" s="3">
        <v>8699</v>
      </c>
      <c r="BI1027" s="3">
        <v>554917</v>
      </c>
      <c r="BJ1027" s="3">
        <v>8527327.1799999997</v>
      </c>
      <c r="BK1027" s="3">
        <v>5620323.8399999999</v>
      </c>
      <c r="BL1027" s="3">
        <v>1452132.55</v>
      </c>
      <c r="BM1027" s="3">
        <v>8723748.2599999998</v>
      </c>
      <c r="BN1027" s="53">
        <v>0.77521240778564304</v>
      </c>
      <c r="BO1027" s="54">
        <v>4.4163029999999998E-4</v>
      </c>
      <c r="BP1027" s="70">
        <v>10873</v>
      </c>
      <c r="BQ1027" s="71"/>
      <c r="BR1027" s="70"/>
      <c r="BS1027" s="72"/>
      <c r="BT1027" s="72"/>
      <c r="BU1027" s="70">
        <v>34481751</v>
      </c>
      <c r="BV1027" s="70">
        <v>1232598</v>
      </c>
      <c r="BW1027" s="74">
        <v>13824444</v>
      </c>
      <c r="BX1027" s="70">
        <v>49538793</v>
      </c>
    </row>
    <row r="1028" spans="1:76" x14ac:dyDescent="0.3">
      <c r="A1028" s="73" t="s">
        <v>10</v>
      </c>
      <c r="B1028" s="2" t="s">
        <v>76</v>
      </c>
      <c r="C1028" s="2" t="s">
        <v>71</v>
      </c>
      <c r="D1028" s="2" t="s">
        <v>11</v>
      </c>
      <c r="E1028" s="2" t="s">
        <v>15</v>
      </c>
      <c r="F1028" s="17" t="str">
        <f>+Tabela1[[#This Row],[WK]]&amp;Tabela1[[#This Row],[PK]]&amp;Tabela1[[#This Row],[GK]]</f>
        <v>141102</v>
      </c>
      <c r="G1028" s="2" t="s">
        <v>977</v>
      </c>
      <c r="H1028" s="3">
        <v>90482266.519999996</v>
      </c>
      <c r="I1028" s="4">
        <v>1.125</v>
      </c>
      <c r="J1028" s="3">
        <v>101792549.84</v>
      </c>
      <c r="K1028" s="4">
        <v>7.0000000000000007E-2</v>
      </c>
      <c r="L1028" s="3">
        <v>7125478</v>
      </c>
      <c r="M1028" s="3"/>
      <c r="N1028" s="5"/>
      <c r="O1028" s="3">
        <v>430767.32</v>
      </c>
      <c r="P1028" s="4">
        <v>1.125</v>
      </c>
      <c r="Q1028" s="3">
        <v>484613.24</v>
      </c>
      <c r="R1028" s="4">
        <v>1.6E-2</v>
      </c>
      <c r="S1028" s="3">
        <v>7754</v>
      </c>
      <c r="T1028" s="3"/>
      <c r="U1028" s="5"/>
      <c r="V1028" s="3">
        <v>4722649</v>
      </c>
      <c r="W1028" s="5"/>
      <c r="X1028" s="3">
        <v>9031648</v>
      </c>
      <c r="Y1028" s="3">
        <v>961328</v>
      </c>
      <c r="Z1028" s="3">
        <v>0</v>
      </c>
      <c r="AA1028" s="3">
        <v>665250</v>
      </c>
      <c r="AB1028" s="3">
        <v>3839382</v>
      </c>
      <c r="AC1028" s="3">
        <v>3565688</v>
      </c>
      <c r="AD1028" s="3">
        <v>4308999</v>
      </c>
      <c r="AE1028" s="3">
        <v>0</v>
      </c>
      <c r="AF1028" s="3">
        <v>7125478</v>
      </c>
      <c r="AG1028" s="3">
        <v>7754</v>
      </c>
      <c r="AH1028" s="3">
        <v>4308999</v>
      </c>
      <c r="AI1028" s="3">
        <v>4722649</v>
      </c>
      <c r="AJ1028" s="3">
        <v>39841</v>
      </c>
      <c r="AK1028" s="3">
        <v>39841</v>
      </c>
      <c r="AL1028" s="3">
        <v>535022</v>
      </c>
      <c r="AM1028" s="3">
        <v>-495181</v>
      </c>
      <c r="AN1028" s="3">
        <v>106329</v>
      </c>
      <c r="AO1028" s="3">
        <v>0</v>
      </c>
      <c r="AP1028" s="3">
        <v>-106329</v>
      </c>
      <c r="AQ1028" s="3">
        <v>0</v>
      </c>
      <c r="AR1028" s="3">
        <f>Tabela1[[#This Row],[Potrzeby finansowe 2027
w tym:]]+Tabela1[[#This Row],[Rozliczenie 2025 potrz. fin.]]</f>
        <v>9031648</v>
      </c>
      <c r="AS1028" s="3">
        <v>0</v>
      </c>
      <c r="AT1028" s="3">
        <v>0</v>
      </c>
      <c r="AU1028" s="3"/>
      <c r="AV1028" s="3"/>
      <c r="AW1028" s="3"/>
      <c r="AX1028" s="3"/>
      <c r="AY1028" s="3"/>
      <c r="AZ1028" s="3"/>
      <c r="BA1028" s="3">
        <v>0</v>
      </c>
      <c r="BB1028" s="3">
        <v>0</v>
      </c>
      <c r="BC1028" s="3">
        <v>0</v>
      </c>
      <c r="BD1028" s="3">
        <v>0</v>
      </c>
      <c r="BE1028" s="3">
        <v>0</v>
      </c>
      <c r="BF1028" s="3">
        <v>0</v>
      </c>
      <c r="BG1028" s="3">
        <v>377782</v>
      </c>
      <c r="BH1028" s="3">
        <v>2520</v>
      </c>
      <c r="BI1028" s="3">
        <v>287468</v>
      </c>
      <c r="BJ1028" s="3">
        <v>4417473.7750000004</v>
      </c>
      <c r="BK1028" s="3">
        <v>2433577.2600000007</v>
      </c>
      <c r="BL1028" s="3">
        <v>560639.43000000005</v>
      </c>
      <c r="BM1028" s="3">
        <v>6814307.2000000002</v>
      </c>
      <c r="BN1028" s="53">
        <v>0.90108465534446913</v>
      </c>
      <c r="BO1028" s="54">
        <v>9.01086E-5</v>
      </c>
      <c r="BP1028" s="70">
        <v>2266</v>
      </c>
      <c r="BQ1028" s="71"/>
      <c r="BR1028" s="70"/>
      <c r="BS1028" s="72"/>
      <c r="BT1028" s="72"/>
      <c r="BU1028" s="70">
        <v>7125478</v>
      </c>
      <c r="BV1028" s="70">
        <v>7754</v>
      </c>
      <c r="BW1028" s="74">
        <v>4308999</v>
      </c>
      <c r="BX1028" s="70">
        <v>11442231</v>
      </c>
    </row>
    <row r="1029" spans="1:76" x14ac:dyDescent="0.3">
      <c r="A1029" s="73" t="s">
        <v>10</v>
      </c>
      <c r="B1029" s="2" t="s">
        <v>76</v>
      </c>
      <c r="C1029" s="2" t="s">
        <v>71</v>
      </c>
      <c r="D1029" s="2" t="s">
        <v>16</v>
      </c>
      <c r="E1029" s="2" t="s">
        <v>15</v>
      </c>
      <c r="F1029" s="17" t="str">
        <f>+Tabela1[[#This Row],[WK]]&amp;Tabela1[[#This Row],[PK]]&amp;Tabela1[[#This Row],[GK]]</f>
        <v>141103</v>
      </c>
      <c r="G1029" s="2" t="s">
        <v>978</v>
      </c>
      <c r="H1029" s="3">
        <v>186451215.56</v>
      </c>
      <c r="I1029" s="4">
        <v>1.125</v>
      </c>
      <c r="J1029" s="3">
        <v>209757617.50999999</v>
      </c>
      <c r="K1029" s="4">
        <v>7.0000000000000007E-2</v>
      </c>
      <c r="L1029" s="3">
        <v>14683033</v>
      </c>
      <c r="M1029" s="3"/>
      <c r="N1029" s="5"/>
      <c r="O1029" s="3">
        <v>3540580.64</v>
      </c>
      <c r="P1029" s="4">
        <v>1.125</v>
      </c>
      <c r="Q1029" s="3">
        <v>3983153.22</v>
      </c>
      <c r="R1029" s="4">
        <v>1.6E-2</v>
      </c>
      <c r="S1029" s="3">
        <v>63730</v>
      </c>
      <c r="T1029" s="3"/>
      <c r="U1029" s="5"/>
      <c r="V1029" s="3">
        <v>8452211</v>
      </c>
      <c r="W1029" s="5"/>
      <c r="X1029" s="3">
        <v>17002211</v>
      </c>
      <c r="Y1029" s="3">
        <v>3497241</v>
      </c>
      <c r="Z1029" s="3">
        <v>90752</v>
      </c>
      <c r="AA1029" s="3">
        <v>890891</v>
      </c>
      <c r="AB1029" s="3">
        <v>9630879</v>
      </c>
      <c r="AC1029" s="3">
        <v>2892448</v>
      </c>
      <c r="AD1029" s="3">
        <v>8550000</v>
      </c>
      <c r="AE1029" s="3">
        <v>0</v>
      </c>
      <c r="AF1029" s="3">
        <v>14683033</v>
      </c>
      <c r="AG1029" s="3">
        <v>63730</v>
      </c>
      <c r="AH1029" s="3">
        <v>8550000</v>
      </c>
      <c r="AI1029" s="3">
        <v>8452211</v>
      </c>
      <c r="AJ1029" s="3">
        <v>1018129</v>
      </c>
      <c r="AK1029" s="3">
        <v>1018129</v>
      </c>
      <c r="AL1029" s="3">
        <v>399286</v>
      </c>
      <c r="AM1029" s="3">
        <v>618843</v>
      </c>
      <c r="AN1029" s="3">
        <v>162340</v>
      </c>
      <c r="AO1029" s="3">
        <v>0</v>
      </c>
      <c r="AP1029" s="3">
        <v>-162340</v>
      </c>
      <c r="AQ1029" s="3">
        <v>0</v>
      </c>
      <c r="AR1029" s="3">
        <f>Tabela1[[#This Row],[Potrzeby finansowe 2027
w tym:]]+Tabela1[[#This Row],[Rozliczenie 2025 potrz. fin.]]</f>
        <v>17002211</v>
      </c>
      <c r="AS1029" s="3">
        <v>0</v>
      </c>
      <c r="AT1029" s="3">
        <v>0</v>
      </c>
      <c r="AU1029" s="3"/>
      <c r="AV1029" s="3"/>
      <c r="AW1029" s="3"/>
      <c r="AX1029" s="3"/>
      <c r="AY1029" s="3"/>
      <c r="AZ1029" s="3"/>
      <c r="BA1029" s="3">
        <v>90752</v>
      </c>
      <c r="BB1029" s="3">
        <v>0</v>
      </c>
      <c r="BC1029" s="3">
        <v>0</v>
      </c>
      <c r="BD1029" s="3">
        <v>909.25</v>
      </c>
      <c r="BE1029" s="3">
        <v>0</v>
      </c>
      <c r="BF1029" s="3">
        <v>0</v>
      </c>
      <c r="BG1029" s="3">
        <v>507430</v>
      </c>
      <c r="BH1029" s="3">
        <v>4768</v>
      </c>
      <c r="BI1029" s="3">
        <v>383461</v>
      </c>
      <c r="BJ1029" s="3">
        <v>5892591.4225000003</v>
      </c>
      <c r="BK1029" s="3">
        <v>4027025.1700000009</v>
      </c>
      <c r="BL1029" s="3">
        <v>685192.02</v>
      </c>
      <c r="BM1029" s="3">
        <v>6091880.9699999997</v>
      </c>
      <c r="BN1029" s="53">
        <v>0.8188373763091874</v>
      </c>
      <c r="BO1029" s="54">
        <v>1.790076E-4</v>
      </c>
      <c r="BP1029" s="70">
        <v>4501</v>
      </c>
      <c r="BQ1029" s="71"/>
      <c r="BR1029" s="70"/>
      <c r="BS1029" s="72"/>
      <c r="BT1029" s="72"/>
      <c r="BU1029" s="70">
        <v>14683033</v>
      </c>
      <c r="BV1029" s="70">
        <v>63730</v>
      </c>
      <c r="BW1029" s="74">
        <v>8550000</v>
      </c>
      <c r="BX1029" s="70">
        <v>23296763</v>
      </c>
    </row>
    <row r="1030" spans="1:76" x14ac:dyDescent="0.3">
      <c r="A1030" s="73" t="s">
        <v>10</v>
      </c>
      <c r="B1030" s="2" t="s">
        <v>76</v>
      </c>
      <c r="C1030" s="2" t="s">
        <v>71</v>
      </c>
      <c r="D1030" s="2" t="s">
        <v>18</v>
      </c>
      <c r="E1030" s="2" t="s">
        <v>15</v>
      </c>
      <c r="F1030" s="17" t="str">
        <f>+Tabela1[[#This Row],[WK]]&amp;Tabela1[[#This Row],[PK]]&amp;Tabela1[[#This Row],[GK]]</f>
        <v>141104</v>
      </c>
      <c r="G1030" s="2" t="s">
        <v>979</v>
      </c>
      <c r="H1030" s="3">
        <v>176740515.19</v>
      </c>
      <c r="I1030" s="4">
        <v>1.125</v>
      </c>
      <c r="J1030" s="3">
        <v>198833079.59</v>
      </c>
      <c r="K1030" s="4">
        <v>7.0000000000000007E-2</v>
      </c>
      <c r="L1030" s="3">
        <v>13918316</v>
      </c>
      <c r="M1030" s="3"/>
      <c r="N1030" s="5"/>
      <c r="O1030" s="3">
        <v>4187072.18</v>
      </c>
      <c r="P1030" s="4">
        <v>1.125</v>
      </c>
      <c r="Q1030" s="3">
        <v>4710456.2</v>
      </c>
      <c r="R1030" s="4">
        <v>1.6E-2</v>
      </c>
      <c r="S1030" s="3">
        <v>75367</v>
      </c>
      <c r="T1030" s="3"/>
      <c r="U1030" s="5"/>
      <c r="V1030" s="3">
        <v>8629888</v>
      </c>
      <c r="W1030" s="5"/>
      <c r="X1030" s="3">
        <v>29695128</v>
      </c>
      <c r="Y1030" s="3">
        <v>15036039</v>
      </c>
      <c r="Z1030" s="3">
        <v>13455</v>
      </c>
      <c r="AA1030" s="3">
        <v>996368</v>
      </c>
      <c r="AB1030" s="3">
        <v>13649266</v>
      </c>
      <c r="AC1030" s="3">
        <v>0</v>
      </c>
      <c r="AD1030" s="3">
        <v>20987823</v>
      </c>
      <c r="AE1030" s="3">
        <v>0</v>
      </c>
      <c r="AF1030" s="3">
        <v>13918316</v>
      </c>
      <c r="AG1030" s="3">
        <v>75367</v>
      </c>
      <c r="AH1030" s="3">
        <v>20987823</v>
      </c>
      <c r="AI1030" s="3">
        <v>8629888</v>
      </c>
      <c r="AJ1030" s="3">
        <v>575715</v>
      </c>
      <c r="AK1030" s="3">
        <v>498297</v>
      </c>
      <c r="AL1030" s="3">
        <v>900980</v>
      </c>
      <c r="AM1030" s="3">
        <v>-402683</v>
      </c>
      <c r="AN1030" s="3">
        <v>-77418</v>
      </c>
      <c r="AO1030" s="3">
        <v>0</v>
      </c>
      <c r="AP1030" s="3">
        <v>0</v>
      </c>
      <c r="AQ1030" s="3">
        <v>-77418</v>
      </c>
      <c r="AR1030" s="3">
        <f>Tabela1[[#This Row],[Potrzeby finansowe 2027
w tym:]]+Tabela1[[#This Row],[Rozliczenie 2025 potrz. fin.]]</f>
        <v>29617710</v>
      </c>
      <c r="AS1030" s="3">
        <v>0</v>
      </c>
      <c r="AT1030" s="3">
        <v>0</v>
      </c>
      <c r="AU1030" s="3"/>
      <c r="AV1030" s="3"/>
      <c r="AW1030" s="3"/>
      <c r="AX1030" s="3"/>
      <c r="AY1030" s="3"/>
      <c r="AZ1030" s="3"/>
      <c r="BA1030" s="3">
        <v>13455</v>
      </c>
      <c r="BB1030" s="3">
        <v>0</v>
      </c>
      <c r="BC1030" s="3">
        <v>40.36</v>
      </c>
      <c r="BD1030" s="3">
        <v>0</v>
      </c>
      <c r="BE1030" s="3">
        <v>0.55000000000000004</v>
      </c>
      <c r="BF1030" s="3">
        <v>0</v>
      </c>
      <c r="BG1030" s="3">
        <v>612151</v>
      </c>
      <c r="BH1030" s="3">
        <v>5752</v>
      </c>
      <c r="BI1030" s="3">
        <v>384217</v>
      </c>
      <c r="BJ1030" s="3">
        <v>5904208.165000001</v>
      </c>
      <c r="BK1030" s="3">
        <v>3021606</v>
      </c>
      <c r="BL1030" s="3">
        <v>3207253.37</v>
      </c>
      <c r="BM1030" s="3">
        <v>5115901.92</v>
      </c>
      <c r="BN1030" s="53">
        <v>0.52591328353058586</v>
      </c>
      <c r="BO1030" s="54">
        <v>2.5694800000000001E-4</v>
      </c>
      <c r="BP1030" s="70">
        <v>6461</v>
      </c>
      <c r="BQ1030" s="71"/>
      <c r="BR1030" s="70"/>
      <c r="BS1030" s="72"/>
      <c r="BT1030" s="72"/>
      <c r="BU1030" s="70">
        <v>13918316</v>
      </c>
      <c r="BV1030" s="70">
        <v>75367</v>
      </c>
      <c r="BW1030" s="74">
        <v>20987823</v>
      </c>
      <c r="BX1030" s="70">
        <v>34981506</v>
      </c>
    </row>
    <row r="1031" spans="1:76" x14ac:dyDescent="0.3">
      <c r="A1031" s="73" t="s">
        <v>10</v>
      </c>
      <c r="B1031" s="2" t="s">
        <v>76</v>
      </c>
      <c r="C1031" s="2" t="s">
        <v>71</v>
      </c>
      <c r="D1031" s="2" t="s">
        <v>21</v>
      </c>
      <c r="E1031" s="2" t="s">
        <v>15</v>
      </c>
      <c r="F1031" s="17" t="str">
        <f>+Tabela1[[#This Row],[WK]]&amp;Tabela1[[#This Row],[PK]]&amp;Tabela1[[#This Row],[GK]]</f>
        <v>141105</v>
      </c>
      <c r="G1031" s="2" t="s">
        <v>980</v>
      </c>
      <c r="H1031" s="3">
        <v>59016569.920000002</v>
      </c>
      <c r="I1031" s="4">
        <v>1.125</v>
      </c>
      <c r="J1031" s="3">
        <v>66393641.159999996</v>
      </c>
      <c r="K1031" s="4">
        <v>7.0000000000000007E-2</v>
      </c>
      <c r="L1031" s="3">
        <v>4647555</v>
      </c>
      <c r="M1031" s="3"/>
      <c r="N1031" s="5"/>
      <c r="O1031" s="3">
        <v>1725889.68</v>
      </c>
      <c r="P1031" s="4">
        <v>1.125</v>
      </c>
      <c r="Q1031" s="3">
        <v>1941625.89</v>
      </c>
      <c r="R1031" s="4">
        <v>1.6E-2</v>
      </c>
      <c r="S1031" s="3">
        <v>31066</v>
      </c>
      <c r="T1031" s="3"/>
      <c r="U1031" s="5"/>
      <c r="V1031" s="3">
        <v>1432822</v>
      </c>
      <c r="W1031" s="5"/>
      <c r="X1031" s="3">
        <v>7113071</v>
      </c>
      <c r="Y1031" s="3">
        <v>57197</v>
      </c>
      <c r="Z1031" s="3">
        <v>82564</v>
      </c>
      <c r="AA1031" s="3">
        <v>593230</v>
      </c>
      <c r="AB1031" s="3">
        <v>3413358</v>
      </c>
      <c r="AC1031" s="3">
        <v>2966722</v>
      </c>
      <c r="AD1031" s="3">
        <v>5686877</v>
      </c>
      <c r="AE1031" s="3">
        <v>1157828</v>
      </c>
      <c r="AF1031" s="3">
        <v>4647555</v>
      </c>
      <c r="AG1031" s="3">
        <v>31066</v>
      </c>
      <c r="AH1031" s="3">
        <v>4529049</v>
      </c>
      <c r="AI1031" s="3">
        <v>1432822</v>
      </c>
      <c r="AJ1031" s="3">
        <v>-749731</v>
      </c>
      <c r="AK1031" s="3">
        <v>-743103</v>
      </c>
      <c r="AL1031" s="3">
        <v>181497</v>
      </c>
      <c r="AM1031" s="3">
        <v>-924600</v>
      </c>
      <c r="AN1031" s="3">
        <v>-70264</v>
      </c>
      <c r="AO1031" s="3">
        <v>0</v>
      </c>
      <c r="AP1031" s="3">
        <v>76892</v>
      </c>
      <c r="AQ1031" s="3">
        <v>6628</v>
      </c>
      <c r="AR1031" s="3">
        <f>Tabela1[[#This Row],[Potrzeby finansowe 2027
w tym:]]+Tabela1[[#This Row],[Rozliczenie 2025 potrz. fin.]]</f>
        <v>7119699</v>
      </c>
      <c r="AS1031" s="3">
        <v>0</v>
      </c>
      <c r="AT1031" s="3">
        <v>0</v>
      </c>
      <c r="AU1031" s="3"/>
      <c r="AV1031" s="3"/>
      <c r="AW1031" s="3"/>
      <c r="AX1031" s="3"/>
      <c r="AY1031" s="3"/>
      <c r="AZ1031" s="3"/>
      <c r="BA1031" s="3">
        <v>82564</v>
      </c>
      <c r="BB1031" s="3">
        <v>0</v>
      </c>
      <c r="BC1031" s="3">
        <v>0</v>
      </c>
      <c r="BD1031" s="3">
        <v>0</v>
      </c>
      <c r="BE1031" s="3">
        <v>1654.43</v>
      </c>
      <c r="BF1031" s="3">
        <v>0</v>
      </c>
      <c r="BG1031" s="3">
        <v>377782</v>
      </c>
      <c r="BH1031" s="3">
        <v>1587</v>
      </c>
      <c r="BI1031" s="3">
        <v>215448</v>
      </c>
      <c r="BJ1031" s="3">
        <v>3310758.8475000001</v>
      </c>
      <c r="BK1031" s="3">
        <v>2037719.3399999999</v>
      </c>
      <c r="BL1031" s="3">
        <v>0</v>
      </c>
      <c r="BM1031" s="3">
        <v>5092158.03</v>
      </c>
      <c r="BN1031" s="53">
        <v>0.99109146358523836</v>
      </c>
      <c r="BO1031" s="54">
        <v>5.9534799999999998E-5</v>
      </c>
      <c r="BP1031" s="70">
        <v>1497</v>
      </c>
      <c r="BQ1031" s="71"/>
      <c r="BR1031" s="70"/>
      <c r="BS1031" s="72"/>
      <c r="BT1031" s="72"/>
      <c r="BU1031" s="70">
        <v>4647555</v>
      </c>
      <c r="BV1031" s="70">
        <v>31066</v>
      </c>
      <c r="BW1031" s="74">
        <v>4529049</v>
      </c>
      <c r="BX1031" s="70">
        <v>9207670</v>
      </c>
    </row>
    <row r="1032" spans="1:76" x14ac:dyDescent="0.3">
      <c r="A1032" s="73" t="s">
        <v>10</v>
      </c>
      <c r="B1032" s="2" t="s">
        <v>76</v>
      </c>
      <c r="C1032" s="2" t="s">
        <v>71</v>
      </c>
      <c r="D1032" s="2" t="s">
        <v>23</v>
      </c>
      <c r="E1032" s="2" t="s">
        <v>15</v>
      </c>
      <c r="F1032" s="17" t="str">
        <f>+Tabela1[[#This Row],[WK]]&amp;Tabela1[[#This Row],[PK]]&amp;Tabela1[[#This Row],[GK]]</f>
        <v>141106</v>
      </c>
      <c r="G1032" s="2" t="s">
        <v>981</v>
      </c>
      <c r="H1032" s="3">
        <v>170483303.43000001</v>
      </c>
      <c r="I1032" s="4">
        <v>1.125</v>
      </c>
      <c r="J1032" s="3">
        <v>191793716.36000001</v>
      </c>
      <c r="K1032" s="4">
        <v>7.0000000000000007E-2</v>
      </c>
      <c r="L1032" s="3">
        <v>13425560</v>
      </c>
      <c r="M1032" s="3"/>
      <c r="N1032" s="5"/>
      <c r="O1032" s="3">
        <v>10027247.830000002</v>
      </c>
      <c r="P1032" s="4">
        <v>1.125</v>
      </c>
      <c r="Q1032" s="3">
        <v>11280653.810000001</v>
      </c>
      <c r="R1032" s="4">
        <v>1.6E-2</v>
      </c>
      <c r="S1032" s="3">
        <v>180490</v>
      </c>
      <c r="T1032" s="3"/>
      <c r="U1032" s="5"/>
      <c r="V1032" s="3">
        <v>8506816</v>
      </c>
      <c r="W1032" s="5"/>
      <c r="X1032" s="3">
        <v>18575085</v>
      </c>
      <c r="Y1032" s="3">
        <v>5996142</v>
      </c>
      <c r="Z1032" s="3">
        <v>0</v>
      </c>
      <c r="AA1032" s="3">
        <v>918413</v>
      </c>
      <c r="AB1032" s="3">
        <v>10638492</v>
      </c>
      <c r="AC1032" s="3">
        <v>1022038</v>
      </c>
      <c r="AD1032" s="3">
        <v>10068269</v>
      </c>
      <c r="AE1032" s="3">
        <v>0</v>
      </c>
      <c r="AF1032" s="3">
        <v>13425560</v>
      </c>
      <c r="AG1032" s="3">
        <v>180490</v>
      </c>
      <c r="AH1032" s="3">
        <v>10068269</v>
      </c>
      <c r="AI1032" s="3">
        <v>8506816</v>
      </c>
      <c r="AJ1032" s="3">
        <v>1020332</v>
      </c>
      <c r="AK1032" s="3">
        <v>1020332</v>
      </c>
      <c r="AL1032" s="3">
        <v>579160</v>
      </c>
      <c r="AM1032" s="3">
        <v>441172</v>
      </c>
      <c r="AN1032" s="3">
        <v>-654453</v>
      </c>
      <c r="AO1032" s="3">
        <v>0</v>
      </c>
      <c r="AP1032" s="3">
        <v>654453</v>
      </c>
      <c r="AQ1032" s="3">
        <v>0</v>
      </c>
      <c r="AR1032" s="3">
        <f>Tabela1[[#This Row],[Potrzeby finansowe 2027
w tym:]]+Tabela1[[#This Row],[Rozliczenie 2025 potrz. fin.]]</f>
        <v>18575085</v>
      </c>
      <c r="AS1032" s="3">
        <v>0</v>
      </c>
      <c r="AT1032" s="3">
        <v>0</v>
      </c>
      <c r="AU1032" s="3"/>
      <c r="AV1032" s="3"/>
      <c r="AW1032" s="3"/>
      <c r="AX1032" s="3"/>
      <c r="AY1032" s="3"/>
      <c r="AZ1032" s="3"/>
      <c r="BA1032" s="3">
        <v>0</v>
      </c>
      <c r="BB1032" s="3">
        <v>0</v>
      </c>
      <c r="BC1032" s="3">
        <v>0</v>
      </c>
      <c r="BD1032" s="3">
        <v>0</v>
      </c>
      <c r="BE1032" s="3">
        <v>0</v>
      </c>
      <c r="BF1032" s="3">
        <v>0</v>
      </c>
      <c r="BG1032" s="3">
        <v>499341</v>
      </c>
      <c r="BH1032" s="3">
        <v>4692</v>
      </c>
      <c r="BI1032" s="3">
        <v>419072</v>
      </c>
      <c r="BJ1032" s="3">
        <v>6439805.5399999991</v>
      </c>
      <c r="BK1032" s="3">
        <v>3276323.3899999987</v>
      </c>
      <c r="BL1032" s="3">
        <v>1459743.81</v>
      </c>
      <c r="BM1032" s="3">
        <v>9734440.9800000004</v>
      </c>
      <c r="BN1032" s="53">
        <v>0.73693517249097684</v>
      </c>
      <c r="BO1032" s="54">
        <v>1.993613E-4</v>
      </c>
      <c r="BP1032" s="70">
        <v>5014</v>
      </c>
      <c r="BQ1032" s="71"/>
      <c r="BR1032" s="70"/>
      <c r="BS1032" s="72"/>
      <c r="BT1032" s="72"/>
      <c r="BU1032" s="70">
        <v>13425560</v>
      </c>
      <c r="BV1032" s="70">
        <v>180490</v>
      </c>
      <c r="BW1032" s="74">
        <v>10068269</v>
      </c>
      <c r="BX1032" s="70">
        <v>23674319</v>
      </c>
    </row>
    <row r="1033" spans="1:76" x14ac:dyDescent="0.3">
      <c r="A1033" s="73" t="s">
        <v>10</v>
      </c>
      <c r="B1033" s="2" t="s">
        <v>76</v>
      </c>
      <c r="C1033" s="2" t="s">
        <v>71</v>
      </c>
      <c r="D1033" s="2" t="s">
        <v>30</v>
      </c>
      <c r="E1033" s="2" t="s">
        <v>19</v>
      </c>
      <c r="F1033" s="17" t="str">
        <f>+Tabela1[[#This Row],[WK]]&amp;Tabela1[[#This Row],[PK]]&amp;Tabela1[[#This Row],[GK]]</f>
        <v>141107</v>
      </c>
      <c r="G1033" s="2" t="s">
        <v>982</v>
      </c>
      <c r="H1033" s="3">
        <v>177501603.78</v>
      </c>
      <c r="I1033" s="4">
        <v>1.125</v>
      </c>
      <c r="J1033" s="3">
        <v>199689304.25</v>
      </c>
      <c r="K1033" s="4">
        <v>7.0000000000000007E-2</v>
      </c>
      <c r="L1033" s="3">
        <v>13978251</v>
      </c>
      <c r="M1033" s="3"/>
      <c r="N1033" s="5"/>
      <c r="O1033" s="3">
        <v>17344163.149999999</v>
      </c>
      <c r="P1033" s="4">
        <v>1.125</v>
      </c>
      <c r="Q1033" s="3">
        <v>19512183.539999999</v>
      </c>
      <c r="R1033" s="4">
        <v>1.6E-2</v>
      </c>
      <c r="S1033" s="3">
        <v>312195</v>
      </c>
      <c r="T1033" s="3"/>
      <c r="U1033" s="5"/>
      <c r="V1033" s="3">
        <v>7909918</v>
      </c>
      <c r="W1033" s="5"/>
      <c r="X1033" s="3">
        <v>13719509</v>
      </c>
      <c r="Y1033" s="3">
        <v>3894935</v>
      </c>
      <c r="Z1033" s="3">
        <v>73348</v>
      </c>
      <c r="AA1033" s="3">
        <v>1211613</v>
      </c>
      <c r="AB1033" s="3">
        <v>8356854</v>
      </c>
      <c r="AC1033" s="3">
        <v>182759</v>
      </c>
      <c r="AD1033" s="3">
        <v>6042272</v>
      </c>
      <c r="AE1033" s="3">
        <v>0</v>
      </c>
      <c r="AF1033" s="3">
        <v>13978251</v>
      </c>
      <c r="AG1033" s="3">
        <v>312195</v>
      </c>
      <c r="AH1033" s="3">
        <v>6042272</v>
      </c>
      <c r="AI1033" s="3">
        <v>7909918</v>
      </c>
      <c r="AJ1033" s="3">
        <v>582854</v>
      </c>
      <c r="AK1033" s="3">
        <v>815535</v>
      </c>
      <c r="AL1033" s="3">
        <v>322852</v>
      </c>
      <c r="AM1033" s="3">
        <v>492683</v>
      </c>
      <c r="AN1033" s="3">
        <v>232681</v>
      </c>
      <c r="AO1033" s="3">
        <v>0</v>
      </c>
      <c r="AP1033" s="3">
        <v>0</v>
      </c>
      <c r="AQ1033" s="3">
        <v>232681</v>
      </c>
      <c r="AR1033" s="3">
        <f>Tabela1[[#This Row],[Potrzeby finansowe 2027
w tym:]]+Tabela1[[#This Row],[Rozliczenie 2025 potrz. fin.]]</f>
        <v>13952190</v>
      </c>
      <c r="AS1033" s="3">
        <v>0</v>
      </c>
      <c r="AT1033" s="3">
        <v>0</v>
      </c>
      <c r="AU1033" s="3"/>
      <c r="AV1033" s="3"/>
      <c r="AW1033" s="3"/>
      <c r="AX1033" s="3"/>
      <c r="AY1033" s="3"/>
      <c r="AZ1033" s="3"/>
      <c r="BA1033" s="3">
        <v>73348</v>
      </c>
      <c r="BB1033" s="3">
        <v>0</v>
      </c>
      <c r="BC1033" s="3">
        <v>0</v>
      </c>
      <c r="BD1033" s="3">
        <v>0</v>
      </c>
      <c r="BE1033" s="3">
        <v>1469.75</v>
      </c>
      <c r="BF1033" s="3">
        <v>0</v>
      </c>
      <c r="BG1033" s="3">
        <v>444427</v>
      </c>
      <c r="BH1033" s="3">
        <v>4176</v>
      </c>
      <c r="BI1033" s="3">
        <v>767186</v>
      </c>
      <c r="BJ1033" s="3">
        <v>11789221.082500003</v>
      </c>
      <c r="BK1033" s="3">
        <v>9281425.4000000022</v>
      </c>
      <c r="BL1033" s="3">
        <v>664128.98</v>
      </c>
      <c r="BM1033" s="3">
        <v>8702924.7699999996</v>
      </c>
      <c r="BN1033" s="53">
        <v>0.81001277710938901</v>
      </c>
      <c r="BO1033" s="54">
        <v>1.900623E-4</v>
      </c>
      <c r="BP1033" s="70">
        <v>4780</v>
      </c>
      <c r="BQ1033" s="71"/>
      <c r="BR1033" s="70"/>
      <c r="BS1033" s="72"/>
      <c r="BT1033" s="72"/>
      <c r="BU1033" s="70">
        <v>13978251</v>
      </c>
      <c r="BV1033" s="70">
        <v>312195</v>
      </c>
      <c r="BW1033" s="74">
        <v>6042272</v>
      </c>
      <c r="BX1033" s="70">
        <v>20332718</v>
      </c>
    </row>
    <row r="1034" spans="1:76" x14ac:dyDescent="0.3">
      <c r="A1034" s="73" t="s">
        <v>10</v>
      </c>
      <c r="B1034" s="2" t="s">
        <v>76</v>
      </c>
      <c r="C1034" s="2" t="s">
        <v>71</v>
      </c>
      <c r="D1034" s="2" t="s">
        <v>54</v>
      </c>
      <c r="E1034" s="2" t="s">
        <v>15</v>
      </c>
      <c r="F1034" s="17" t="str">
        <f>+Tabela1[[#This Row],[WK]]&amp;Tabela1[[#This Row],[PK]]&amp;Tabela1[[#This Row],[GK]]</f>
        <v>141108</v>
      </c>
      <c r="G1034" s="2" t="s">
        <v>983</v>
      </c>
      <c r="H1034" s="3">
        <v>81042791.370000005</v>
      </c>
      <c r="I1034" s="4">
        <v>1.125</v>
      </c>
      <c r="J1034" s="3">
        <v>91173140.290000007</v>
      </c>
      <c r="K1034" s="4">
        <v>7.0000000000000007E-2</v>
      </c>
      <c r="L1034" s="3">
        <v>6382120</v>
      </c>
      <c r="M1034" s="3"/>
      <c r="N1034" s="5"/>
      <c r="O1034" s="3">
        <v>1133213.54</v>
      </c>
      <c r="P1034" s="4">
        <v>1.125</v>
      </c>
      <c r="Q1034" s="3">
        <v>1274865.23</v>
      </c>
      <c r="R1034" s="4">
        <v>1.6E-2</v>
      </c>
      <c r="S1034" s="3">
        <v>20398</v>
      </c>
      <c r="T1034" s="3"/>
      <c r="U1034" s="5"/>
      <c r="V1034" s="3">
        <v>4202551</v>
      </c>
      <c r="W1034" s="5"/>
      <c r="X1034" s="3">
        <v>9602588</v>
      </c>
      <c r="Y1034" s="3">
        <v>2250500</v>
      </c>
      <c r="Z1034" s="3">
        <v>101151</v>
      </c>
      <c r="AA1034" s="3">
        <v>898546</v>
      </c>
      <c r="AB1034" s="3">
        <v>4700224</v>
      </c>
      <c r="AC1034" s="3">
        <v>1652167</v>
      </c>
      <c r="AD1034" s="3">
        <v>5400037</v>
      </c>
      <c r="AE1034" s="3">
        <v>0</v>
      </c>
      <c r="AF1034" s="3">
        <v>6382120</v>
      </c>
      <c r="AG1034" s="3">
        <v>20398</v>
      </c>
      <c r="AH1034" s="3">
        <v>5400037</v>
      </c>
      <c r="AI1034" s="3">
        <v>4202551</v>
      </c>
      <c r="AJ1034" s="3">
        <v>530194</v>
      </c>
      <c r="AK1034" s="3">
        <v>530194</v>
      </c>
      <c r="AL1034" s="3">
        <v>354814</v>
      </c>
      <c r="AM1034" s="3">
        <v>175380</v>
      </c>
      <c r="AN1034" s="3">
        <v>46124</v>
      </c>
      <c r="AO1034" s="3">
        <v>0</v>
      </c>
      <c r="AP1034" s="3">
        <v>-46124</v>
      </c>
      <c r="AQ1034" s="3">
        <v>0</v>
      </c>
      <c r="AR1034" s="3">
        <f>Tabela1[[#This Row],[Potrzeby finansowe 2027
w tym:]]+Tabela1[[#This Row],[Rozliczenie 2025 potrz. fin.]]</f>
        <v>9602588</v>
      </c>
      <c r="AS1034" s="3">
        <v>0</v>
      </c>
      <c r="AT1034" s="3">
        <v>0</v>
      </c>
      <c r="AU1034" s="3"/>
      <c r="AV1034" s="3"/>
      <c r="AW1034" s="3"/>
      <c r="AX1034" s="3"/>
      <c r="AY1034" s="3"/>
      <c r="AZ1034" s="3"/>
      <c r="BA1034" s="3">
        <v>101151</v>
      </c>
      <c r="BB1034" s="3">
        <v>0</v>
      </c>
      <c r="BC1034" s="3">
        <v>0</v>
      </c>
      <c r="BD1034" s="3">
        <v>0</v>
      </c>
      <c r="BE1034" s="3">
        <v>2026.88</v>
      </c>
      <c r="BF1034" s="3">
        <v>0</v>
      </c>
      <c r="BG1034" s="3">
        <v>377782</v>
      </c>
      <c r="BH1034" s="3">
        <v>2389</v>
      </c>
      <c r="BI1034" s="3">
        <v>520764</v>
      </c>
      <c r="BJ1034" s="3">
        <v>8002497.9199999999</v>
      </c>
      <c r="BK1034" s="3">
        <v>3731506.0600000005</v>
      </c>
      <c r="BL1034" s="3">
        <v>171561.1</v>
      </c>
      <c r="BM1034" s="3">
        <v>16740845.24</v>
      </c>
      <c r="BN1034" s="53">
        <v>0.78760527125709978</v>
      </c>
      <c r="BO1034" s="54">
        <v>9.6833800000000001E-5</v>
      </c>
      <c r="BP1034" s="70">
        <v>2435</v>
      </c>
      <c r="BQ1034" s="71"/>
      <c r="BR1034" s="70"/>
      <c r="BS1034" s="72"/>
      <c r="BT1034" s="72"/>
      <c r="BU1034" s="70">
        <v>6382120</v>
      </c>
      <c r="BV1034" s="70">
        <v>20398</v>
      </c>
      <c r="BW1034" s="74">
        <v>5400037</v>
      </c>
      <c r="BX1034" s="70">
        <v>11802555</v>
      </c>
    </row>
    <row r="1035" spans="1:76" x14ac:dyDescent="0.3">
      <c r="A1035" s="73" t="s">
        <v>10</v>
      </c>
      <c r="B1035" s="2" t="s">
        <v>76</v>
      </c>
      <c r="C1035" s="2" t="s">
        <v>71</v>
      </c>
      <c r="D1035" s="2" t="s">
        <v>56</v>
      </c>
      <c r="E1035" s="2" t="s">
        <v>15</v>
      </c>
      <c r="F1035" s="17" t="str">
        <f>+Tabela1[[#This Row],[WK]]&amp;Tabela1[[#This Row],[PK]]&amp;Tabela1[[#This Row],[GK]]</f>
        <v>141109</v>
      </c>
      <c r="G1035" s="2" t="s">
        <v>984</v>
      </c>
      <c r="H1035" s="3">
        <v>103017557.92</v>
      </c>
      <c r="I1035" s="4">
        <v>1.125</v>
      </c>
      <c r="J1035" s="3">
        <v>115894752.66</v>
      </c>
      <c r="K1035" s="4">
        <v>7.0000000000000007E-2</v>
      </c>
      <c r="L1035" s="3">
        <v>8112633</v>
      </c>
      <c r="M1035" s="3"/>
      <c r="N1035" s="5"/>
      <c r="O1035" s="3">
        <v>5089642.08</v>
      </c>
      <c r="P1035" s="4">
        <v>1.125</v>
      </c>
      <c r="Q1035" s="3">
        <v>5725847.3399999999</v>
      </c>
      <c r="R1035" s="4">
        <v>1.6E-2</v>
      </c>
      <c r="S1035" s="3">
        <v>91614</v>
      </c>
      <c r="T1035" s="3"/>
      <c r="U1035" s="5"/>
      <c r="V1035" s="3">
        <v>4388347</v>
      </c>
      <c r="W1035" s="5"/>
      <c r="X1035" s="3">
        <v>11546271</v>
      </c>
      <c r="Y1035" s="3">
        <v>2963916</v>
      </c>
      <c r="Z1035" s="3">
        <v>0</v>
      </c>
      <c r="AA1035" s="3">
        <v>755232</v>
      </c>
      <c r="AB1035" s="3">
        <v>6752372</v>
      </c>
      <c r="AC1035" s="3">
        <v>1074751</v>
      </c>
      <c r="AD1035" s="3">
        <v>7157924</v>
      </c>
      <c r="AE1035" s="3">
        <v>0</v>
      </c>
      <c r="AF1035" s="3">
        <v>8112633</v>
      </c>
      <c r="AG1035" s="3">
        <v>91614</v>
      </c>
      <c r="AH1035" s="3">
        <v>7157924</v>
      </c>
      <c r="AI1035" s="3">
        <v>4388347</v>
      </c>
      <c r="AJ1035" s="3">
        <v>108668</v>
      </c>
      <c r="AK1035" s="3">
        <v>108668</v>
      </c>
      <c r="AL1035" s="3">
        <v>199977</v>
      </c>
      <c r="AM1035" s="3">
        <v>-91309</v>
      </c>
      <c r="AN1035" s="3">
        <v>109407</v>
      </c>
      <c r="AO1035" s="3">
        <v>0</v>
      </c>
      <c r="AP1035" s="3">
        <v>-109407</v>
      </c>
      <c r="AQ1035" s="3">
        <v>0</v>
      </c>
      <c r="AR1035" s="3">
        <f>Tabela1[[#This Row],[Potrzeby finansowe 2027
w tym:]]+Tabela1[[#This Row],[Rozliczenie 2025 potrz. fin.]]</f>
        <v>11546271</v>
      </c>
      <c r="AS1035" s="3">
        <v>0</v>
      </c>
      <c r="AT1035" s="3">
        <v>0</v>
      </c>
      <c r="AU1035" s="3"/>
      <c r="AV1035" s="3"/>
      <c r="AW1035" s="3"/>
      <c r="AX1035" s="3"/>
      <c r="AY1035" s="3"/>
      <c r="AZ1035" s="3"/>
      <c r="BA1035" s="3">
        <v>0</v>
      </c>
      <c r="BB1035" s="3">
        <v>0</v>
      </c>
      <c r="BC1035" s="3">
        <v>0</v>
      </c>
      <c r="BD1035" s="3">
        <v>0</v>
      </c>
      <c r="BE1035" s="3">
        <v>0</v>
      </c>
      <c r="BF1035" s="3">
        <v>0</v>
      </c>
      <c r="BG1035" s="3">
        <v>377782</v>
      </c>
      <c r="BH1035" s="3">
        <v>2830</v>
      </c>
      <c r="BI1035" s="3">
        <v>377450</v>
      </c>
      <c r="BJ1035" s="3">
        <v>5800217.3574999999</v>
      </c>
      <c r="BK1035" s="3">
        <v>3028264.26</v>
      </c>
      <c r="BL1035" s="3">
        <v>725515.08</v>
      </c>
      <c r="BM1035" s="3">
        <v>9636782.2300000004</v>
      </c>
      <c r="BN1035" s="53">
        <v>0.76936105126698562</v>
      </c>
      <c r="BO1035" s="54">
        <v>1.152805E-4</v>
      </c>
      <c r="BP1035" s="70">
        <v>2900</v>
      </c>
      <c r="BQ1035" s="71"/>
      <c r="BR1035" s="70"/>
      <c r="BS1035" s="72"/>
      <c r="BT1035" s="72"/>
      <c r="BU1035" s="70">
        <v>8112633</v>
      </c>
      <c r="BV1035" s="70">
        <v>91614</v>
      </c>
      <c r="BW1035" s="74">
        <v>7157924</v>
      </c>
      <c r="BX1035" s="70">
        <v>15362171</v>
      </c>
    </row>
    <row r="1036" spans="1:76" x14ac:dyDescent="0.3">
      <c r="A1036" s="73" t="s">
        <v>10</v>
      </c>
      <c r="B1036" s="2" t="s">
        <v>76</v>
      </c>
      <c r="C1036" s="2" t="s">
        <v>71</v>
      </c>
      <c r="D1036" s="2" t="s">
        <v>69</v>
      </c>
      <c r="E1036" s="2" t="s">
        <v>15</v>
      </c>
      <c r="F1036" s="17" t="str">
        <f>+Tabela1[[#This Row],[WK]]&amp;Tabela1[[#This Row],[PK]]&amp;Tabela1[[#This Row],[GK]]</f>
        <v>141110</v>
      </c>
      <c r="G1036" s="2" t="s">
        <v>985</v>
      </c>
      <c r="H1036" s="3">
        <v>130981681.26000001</v>
      </c>
      <c r="I1036" s="4">
        <v>1.125</v>
      </c>
      <c r="J1036" s="3">
        <v>147354391.41999999</v>
      </c>
      <c r="K1036" s="4">
        <v>7.0000000000000007E-2</v>
      </c>
      <c r="L1036" s="3">
        <v>10314807</v>
      </c>
      <c r="M1036" s="3"/>
      <c r="N1036" s="5"/>
      <c r="O1036" s="3">
        <v>1391927.45</v>
      </c>
      <c r="P1036" s="4">
        <v>1.125</v>
      </c>
      <c r="Q1036" s="3">
        <v>1565918.38</v>
      </c>
      <c r="R1036" s="4">
        <v>1.6E-2</v>
      </c>
      <c r="S1036" s="3">
        <v>25055</v>
      </c>
      <c r="T1036" s="3"/>
      <c r="U1036" s="5"/>
      <c r="V1036" s="3">
        <v>6412149</v>
      </c>
      <c r="W1036" s="5"/>
      <c r="X1036" s="3">
        <v>9648160</v>
      </c>
      <c r="Y1036" s="3">
        <v>670285</v>
      </c>
      <c r="Z1036" s="3">
        <v>42152</v>
      </c>
      <c r="AA1036" s="3">
        <v>759409</v>
      </c>
      <c r="AB1036" s="3">
        <v>4646708</v>
      </c>
      <c r="AC1036" s="3">
        <v>3529606</v>
      </c>
      <c r="AD1036" s="3">
        <v>3236011</v>
      </c>
      <c r="AE1036" s="3">
        <v>0</v>
      </c>
      <c r="AF1036" s="3">
        <v>10314807</v>
      </c>
      <c r="AG1036" s="3">
        <v>25055</v>
      </c>
      <c r="AH1036" s="3">
        <v>3236011</v>
      </c>
      <c r="AI1036" s="3">
        <v>6412149</v>
      </c>
      <c r="AJ1036" s="3">
        <v>-25085</v>
      </c>
      <c r="AK1036" s="3">
        <v>-25085</v>
      </c>
      <c r="AL1036" s="3">
        <v>523739</v>
      </c>
      <c r="AM1036" s="3">
        <v>-548824</v>
      </c>
      <c r="AN1036" s="3">
        <v>-431062</v>
      </c>
      <c r="AO1036" s="3">
        <v>0</v>
      </c>
      <c r="AP1036" s="3">
        <v>431062</v>
      </c>
      <c r="AQ1036" s="3">
        <v>0</v>
      </c>
      <c r="AR1036" s="3">
        <f>Tabela1[[#This Row],[Potrzeby finansowe 2027
w tym:]]+Tabela1[[#This Row],[Rozliczenie 2025 potrz. fin.]]</f>
        <v>9648160</v>
      </c>
      <c r="AS1036" s="3">
        <v>0</v>
      </c>
      <c r="AT1036" s="3">
        <v>0</v>
      </c>
      <c r="AU1036" s="3"/>
      <c r="AV1036" s="3"/>
      <c r="AW1036" s="3"/>
      <c r="AX1036" s="3"/>
      <c r="AY1036" s="3"/>
      <c r="AZ1036" s="3"/>
      <c r="BA1036" s="3">
        <v>42152</v>
      </c>
      <c r="BB1036" s="3">
        <v>0</v>
      </c>
      <c r="BC1036" s="3">
        <v>0</v>
      </c>
      <c r="BD1036" s="3">
        <v>0</v>
      </c>
      <c r="BE1036" s="3">
        <v>844.65</v>
      </c>
      <c r="BF1036" s="3">
        <v>0</v>
      </c>
      <c r="BG1036" s="3">
        <v>377782</v>
      </c>
      <c r="BH1036" s="3">
        <v>3490</v>
      </c>
      <c r="BI1036" s="3">
        <v>381627</v>
      </c>
      <c r="BJ1036" s="3">
        <v>5864397.0375000006</v>
      </c>
      <c r="BK1036" s="3">
        <v>4026548.0700000003</v>
      </c>
      <c r="BL1036" s="3">
        <v>241429.32</v>
      </c>
      <c r="BM1036" s="3">
        <v>6868537.2300000004</v>
      </c>
      <c r="BN1036" s="53">
        <v>0.94806151665221083</v>
      </c>
      <c r="BO1036" s="54">
        <v>1.196154E-4</v>
      </c>
      <c r="BP1036" s="70">
        <v>3009</v>
      </c>
      <c r="BQ1036" s="71"/>
      <c r="BR1036" s="70"/>
      <c r="BS1036" s="72"/>
      <c r="BT1036" s="72"/>
      <c r="BU1036" s="70">
        <v>10314807</v>
      </c>
      <c r="BV1036" s="70">
        <v>25055</v>
      </c>
      <c r="BW1036" s="74">
        <v>3236011</v>
      </c>
      <c r="BX1036" s="70">
        <v>13575873</v>
      </c>
    </row>
    <row r="1037" spans="1:76" x14ac:dyDescent="0.3">
      <c r="A1037" s="73" t="s">
        <v>10</v>
      </c>
      <c r="B1037" s="2" t="s">
        <v>76</v>
      </c>
      <c r="C1037" s="2" t="s">
        <v>72</v>
      </c>
      <c r="D1037" s="2" t="s">
        <v>12</v>
      </c>
      <c r="E1037" s="2" t="s">
        <v>13</v>
      </c>
      <c r="F1037" s="17" t="str">
        <f>+Tabela1[[#This Row],[WK]]&amp;Tabela1[[#This Row],[PK]]&amp;Tabela1[[#This Row],[GK]]</f>
        <v>141201</v>
      </c>
      <c r="G1037" s="2" t="s">
        <v>986</v>
      </c>
      <c r="H1037" s="3">
        <v>2661621729.7399998</v>
      </c>
      <c r="I1037" s="4">
        <v>1.125</v>
      </c>
      <c r="J1037" s="3">
        <v>2994324445.96</v>
      </c>
      <c r="K1037" s="4">
        <v>7.0000000000000007E-2</v>
      </c>
      <c r="L1037" s="3">
        <v>209602711</v>
      </c>
      <c r="M1037" s="3"/>
      <c r="N1037" s="5"/>
      <c r="O1037" s="3">
        <v>320041311.15000004</v>
      </c>
      <c r="P1037" s="4">
        <v>1.125</v>
      </c>
      <c r="Q1037" s="3">
        <v>360046475.04000002</v>
      </c>
      <c r="R1037" s="4">
        <v>1.6E-2</v>
      </c>
      <c r="S1037" s="3">
        <v>5760744</v>
      </c>
      <c r="T1037" s="3"/>
      <c r="U1037" s="5"/>
      <c r="V1037" s="3">
        <v>102326774</v>
      </c>
      <c r="W1037" s="5"/>
      <c r="X1037" s="3">
        <v>119094500</v>
      </c>
      <c r="Y1037" s="3">
        <v>0</v>
      </c>
      <c r="Z1037" s="3">
        <v>10439</v>
      </c>
      <c r="AA1037" s="3">
        <v>5909489</v>
      </c>
      <c r="AB1037" s="3">
        <v>113174572</v>
      </c>
      <c r="AC1037" s="3">
        <v>0</v>
      </c>
      <c r="AD1037" s="3">
        <v>19750643</v>
      </c>
      <c r="AE1037" s="3">
        <v>0</v>
      </c>
      <c r="AF1037" s="3">
        <v>209602711</v>
      </c>
      <c r="AG1037" s="3">
        <v>5760744</v>
      </c>
      <c r="AH1037" s="3">
        <v>19750643</v>
      </c>
      <c r="AI1037" s="3">
        <v>102326774</v>
      </c>
      <c r="AJ1037" s="3">
        <v>7411210</v>
      </c>
      <c r="AK1037" s="3">
        <v>10394127</v>
      </c>
      <c r="AL1037" s="3">
        <v>5837146</v>
      </c>
      <c r="AM1037" s="3">
        <v>4556981</v>
      </c>
      <c r="AN1037" s="3">
        <v>2982917</v>
      </c>
      <c r="AO1037" s="3">
        <v>0</v>
      </c>
      <c r="AP1037" s="3">
        <v>0</v>
      </c>
      <c r="AQ1037" s="3">
        <v>2982917</v>
      </c>
      <c r="AR1037" s="3">
        <f>Tabela1[[#This Row],[Potrzeby finansowe 2027
w tym:]]+Tabela1[[#This Row],[Rozliczenie 2025 potrz. fin.]]</f>
        <v>122077417</v>
      </c>
      <c r="AS1037" s="3">
        <v>0</v>
      </c>
      <c r="AT1037" s="3">
        <v>0</v>
      </c>
      <c r="AU1037" s="3"/>
      <c r="AV1037" s="3"/>
      <c r="AW1037" s="3"/>
      <c r="AX1037" s="3"/>
      <c r="AY1037" s="3"/>
      <c r="AZ1037" s="3"/>
      <c r="BA1037" s="3">
        <v>10439</v>
      </c>
      <c r="BB1037" s="3">
        <v>0</v>
      </c>
      <c r="BC1037" s="3">
        <v>0</v>
      </c>
      <c r="BD1037" s="3">
        <v>104.59</v>
      </c>
      <c r="BE1037" s="3">
        <v>0</v>
      </c>
      <c r="BF1037" s="3">
        <v>0</v>
      </c>
      <c r="BG1037" s="3">
        <v>4200236</v>
      </c>
      <c r="BH1037" s="3">
        <v>39467</v>
      </c>
      <c r="BI1037" s="3">
        <v>1709253</v>
      </c>
      <c r="BJ1037" s="3">
        <v>26265808.797500003</v>
      </c>
      <c r="BK1037" s="3">
        <v>21264497.380000003</v>
      </c>
      <c r="BL1037" s="3">
        <v>708695.6</v>
      </c>
      <c r="BM1037" s="3">
        <v>18587854.469999999</v>
      </c>
      <c r="BN1037" s="53">
        <v>1.1438665211754941</v>
      </c>
      <c r="BO1037" s="54">
        <v>1.6617979000000001E-3</v>
      </c>
      <c r="BP1037" s="70">
        <v>41791</v>
      </c>
      <c r="BQ1037" s="71"/>
      <c r="BR1037" s="70"/>
      <c r="BS1037" s="72"/>
      <c r="BT1037" s="72"/>
      <c r="BU1037" s="70">
        <v>209602711</v>
      </c>
      <c r="BV1037" s="70">
        <v>5760744</v>
      </c>
      <c r="BW1037" s="74">
        <v>19750643</v>
      </c>
      <c r="BX1037" s="70">
        <v>235114098</v>
      </c>
    </row>
    <row r="1038" spans="1:76" x14ac:dyDescent="0.3">
      <c r="A1038" s="73" t="s">
        <v>10</v>
      </c>
      <c r="B1038" s="2" t="s">
        <v>76</v>
      </c>
      <c r="C1038" s="2" t="s">
        <v>72</v>
      </c>
      <c r="D1038" s="2" t="s">
        <v>18</v>
      </c>
      <c r="E1038" s="2" t="s">
        <v>15</v>
      </c>
      <c r="F1038" s="17" t="str">
        <f>+Tabela1[[#This Row],[WK]]&amp;Tabela1[[#This Row],[PK]]&amp;Tabela1[[#This Row],[GK]]</f>
        <v>141204</v>
      </c>
      <c r="G1038" s="2" t="s">
        <v>987</v>
      </c>
      <c r="H1038" s="3">
        <v>307610130.00999999</v>
      </c>
      <c r="I1038" s="4">
        <v>1.125</v>
      </c>
      <c r="J1038" s="3">
        <v>346061396.25999999</v>
      </c>
      <c r="K1038" s="4">
        <v>7.0000000000000007E-2</v>
      </c>
      <c r="L1038" s="3">
        <v>24224298</v>
      </c>
      <c r="M1038" s="3"/>
      <c r="N1038" s="5"/>
      <c r="O1038" s="3">
        <v>5254575.5900000008</v>
      </c>
      <c r="P1038" s="4">
        <v>1.125</v>
      </c>
      <c r="Q1038" s="3">
        <v>5911397.54</v>
      </c>
      <c r="R1038" s="4">
        <v>1.6E-2</v>
      </c>
      <c r="S1038" s="3">
        <v>94582</v>
      </c>
      <c r="T1038" s="3"/>
      <c r="U1038" s="5"/>
      <c r="V1038" s="3">
        <v>14605866</v>
      </c>
      <c r="W1038" s="5"/>
      <c r="X1038" s="3">
        <v>24248822</v>
      </c>
      <c r="Y1038" s="3">
        <v>3567451</v>
      </c>
      <c r="Z1038" s="3">
        <v>672065</v>
      </c>
      <c r="AA1038" s="3">
        <v>1302607</v>
      </c>
      <c r="AB1038" s="3">
        <v>16026815</v>
      </c>
      <c r="AC1038" s="3">
        <v>2679884</v>
      </c>
      <c r="AD1038" s="3">
        <v>9642955</v>
      </c>
      <c r="AE1038" s="3">
        <v>0</v>
      </c>
      <c r="AF1038" s="3">
        <v>24224298</v>
      </c>
      <c r="AG1038" s="3">
        <v>94582</v>
      </c>
      <c r="AH1038" s="3">
        <v>9642955</v>
      </c>
      <c r="AI1038" s="3">
        <v>14605866</v>
      </c>
      <c r="AJ1038" s="3">
        <v>3777054</v>
      </c>
      <c r="AK1038" s="3">
        <v>3777054</v>
      </c>
      <c r="AL1038" s="3">
        <v>943379</v>
      </c>
      <c r="AM1038" s="3">
        <v>2833675</v>
      </c>
      <c r="AN1038" s="3">
        <v>223263</v>
      </c>
      <c r="AO1038" s="3">
        <v>0</v>
      </c>
      <c r="AP1038" s="3">
        <v>-223263</v>
      </c>
      <c r="AQ1038" s="3">
        <v>0</v>
      </c>
      <c r="AR1038" s="3">
        <f>Tabela1[[#This Row],[Potrzeby finansowe 2027
w tym:]]+Tabela1[[#This Row],[Rozliczenie 2025 potrz. fin.]]</f>
        <v>24248822</v>
      </c>
      <c r="AS1038" s="3">
        <v>0</v>
      </c>
      <c r="AT1038" s="3">
        <v>0</v>
      </c>
      <c r="AU1038" s="3"/>
      <c r="AV1038" s="3"/>
      <c r="AW1038" s="3"/>
      <c r="AX1038" s="3"/>
      <c r="AY1038" s="3"/>
      <c r="AZ1038" s="3"/>
      <c r="BA1038" s="3">
        <v>672065</v>
      </c>
      <c r="BB1038" s="3">
        <v>0</v>
      </c>
      <c r="BC1038" s="3">
        <v>88.17</v>
      </c>
      <c r="BD1038" s="3">
        <v>6439.54</v>
      </c>
      <c r="BE1038" s="3">
        <v>0</v>
      </c>
      <c r="BF1038" s="3">
        <v>0</v>
      </c>
      <c r="BG1038" s="3">
        <v>642588</v>
      </c>
      <c r="BH1038" s="3">
        <v>6038</v>
      </c>
      <c r="BI1038" s="3">
        <v>660019</v>
      </c>
      <c r="BJ1038" s="3">
        <v>10142408.062500002</v>
      </c>
      <c r="BK1038" s="3">
        <v>5459978.2500000019</v>
      </c>
      <c r="BL1038" s="3">
        <v>3390428.94</v>
      </c>
      <c r="BM1038" s="3">
        <v>11948861.369999999</v>
      </c>
      <c r="BN1038" s="53">
        <v>0.86884530371282287</v>
      </c>
      <c r="BO1038" s="54">
        <v>2.5221770000000002E-4</v>
      </c>
      <c r="BP1038" s="70">
        <v>6342</v>
      </c>
      <c r="BQ1038" s="71"/>
      <c r="BR1038" s="70"/>
      <c r="BS1038" s="72"/>
      <c r="BT1038" s="72"/>
      <c r="BU1038" s="70">
        <v>24224298</v>
      </c>
      <c r="BV1038" s="70">
        <v>94582</v>
      </c>
      <c r="BW1038" s="74">
        <v>9642955</v>
      </c>
      <c r="BX1038" s="70">
        <v>33961835</v>
      </c>
    </row>
    <row r="1039" spans="1:76" x14ac:dyDescent="0.3">
      <c r="A1039" s="73" t="s">
        <v>10</v>
      </c>
      <c r="B1039" s="2" t="s">
        <v>76</v>
      </c>
      <c r="C1039" s="2" t="s">
        <v>72</v>
      </c>
      <c r="D1039" s="2" t="s">
        <v>21</v>
      </c>
      <c r="E1039" s="2" t="s">
        <v>15</v>
      </c>
      <c r="F1039" s="17" t="str">
        <f>+Tabela1[[#This Row],[WK]]&amp;Tabela1[[#This Row],[PK]]&amp;Tabela1[[#This Row],[GK]]</f>
        <v>141205</v>
      </c>
      <c r="G1039" s="2" t="s">
        <v>988</v>
      </c>
      <c r="H1039" s="3">
        <v>682634352.53999996</v>
      </c>
      <c r="I1039" s="4">
        <v>1.125</v>
      </c>
      <c r="J1039" s="3">
        <v>767963646.61000001</v>
      </c>
      <c r="K1039" s="4">
        <v>7.0000000000000007E-2</v>
      </c>
      <c r="L1039" s="3">
        <v>53757455</v>
      </c>
      <c r="M1039" s="3"/>
      <c r="N1039" s="5"/>
      <c r="O1039" s="3">
        <v>70055091.340000004</v>
      </c>
      <c r="P1039" s="4">
        <v>1.125</v>
      </c>
      <c r="Q1039" s="3">
        <v>78811977.760000005</v>
      </c>
      <c r="R1039" s="4">
        <v>1.6E-2</v>
      </c>
      <c r="S1039" s="3">
        <v>1260992</v>
      </c>
      <c r="T1039" s="3"/>
      <c r="U1039" s="5"/>
      <c r="V1039" s="3">
        <v>30213661</v>
      </c>
      <c r="W1039" s="5"/>
      <c r="X1039" s="3">
        <v>38568724</v>
      </c>
      <c r="Y1039" s="3">
        <v>0</v>
      </c>
      <c r="Z1039" s="3">
        <v>100812</v>
      </c>
      <c r="AA1039" s="3">
        <v>2196222</v>
      </c>
      <c r="AB1039" s="3">
        <v>32812555</v>
      </c>
      <c r="AC1039" s="3">
        <v>3459135</v>
      </c>
      <c r="AD1039" s="3">
        <v>8355063</v>
      </c>
      <c r="AE1039" s="3">
        <v>0</v>
      </c>
      <c r="AF1039" s="3">
        <v>53757455</v>
      </c>
      <c r="AG1039" s="3">
        <v>1260992</v>
      </c>
      <c r="AH1039" s="3">
        <v>8355063</v>
      </c>
      <c r="AI1039" s="3">
        <v>30213661</v>
      </c>
      <c r="AJ1039" s="3">
        <v>1881073</v>
      </c>
      <c r="AK1039" s="3">
        <v>1881073</v>
      </c>
      <c r="AL1039" s="3">
        <v>2451939</v>
      </c>
      <c r="AM1039" s="3">
        <v>-570866</v>
      </c>
      <c r="AN1039" s="3">
        <v>1612309</v>
      </c>
      <c r="AO1039" s="3">
        <v>0</v>
      </c>
      <c r="AP1039" s="3">
        <v>-1612309</v>
      </c>
      <c r="AQ1039" s="3">
        <v>0</v>
      </c>
      <c r="AR1039" s="3">
        <f>Tabela1[[#This Row],[Potrzeby finansowe 2027
w tym:]]+Tabela1[[#This Row],[Rozliczenie 2025 potrz. fin.]]</f>
        <v>38568724</v>
      </c>
      <c r="AS1039" s="3">
        <v>0</v>
      </c>
      <c r="AT1039" s="3">
        <v>0</v>
      </c>
      <c r="AU1039" s="3"/>
      <c r="AV1039" s="3"/>
      <c r="AW1039" s="3"/>
      <c r="AX1039" s="3"/>
      <c r="AY1039" s="3"/>
      <c r="AZ1039" s="3"/>
      <c r="BA1039" s="3">
        <v>100812</v>
      </c>
      <c r="BB1039" s="3">
        <v>0</v>
      </c>
      <c r="BC1039" s="3">
        <v>0</v>
      </c>
      <c r="BD1039" s="3">
        <v>1010.04</v>
      </c>
      <c r="BE1039" s="3">
        <v>0</v>
      </c>
      <c r="BF1039" s="3">
        <v>0</v>
      </c>
      <c r="BG1039" s="3">
        <v>1288157</v>
      </c>
      <c r="BH1039" s="3">
        <v>12104</v>
      </c>
      <c r="BI1039" s="3">
        <v>908065</v>
      </c>
      <c r="BJ1039" s="3">
        <v>13954090.260000002</v>
      </c>
      <c r="BK1039" s="3">
        <v>10116454.380000001</v>
      </c>
      <c r="BL1039" s="3">
        <v>1777985.64</v>
      </c>
      <c r="BM1039" s="3">
        <v>11794572.24</v>
      </c>
      <c r="BN1039" s="53">
        <v>1.0717066301073463</v>
      </c>
      <c r="BO1039" s="54">
        <v>4.8429400000000002E-4</v>
      </c>
      <c r="BP1039" s="70">
        <v>12179</v>
      </c>
      <c r="BQ1039" s="71"/>
      <c r="BR1039" s="70"/>
      <c r="BS1039" s="72"/>
      <c r="BT1039" s="72"/>
      <c r="BU1039" s="70">
        <v>53757455</v>
      </c>
      <c r="BV1039" s="70">
        <v>1260992</v>
      </c>
      <c r="BW1039" s="74">
        <v>8355063</v>
      </c>
      <c r="BX1039" s="70">
        <v>63373510</v>
      </c>
    </row>
    <row r="1040" spans="1:76" x14ac:dyDescent="0.3">
      <c r="A1040" s="73" t="s">
        <v>10</v>
      </c>
      <c r="B1040" s="2" t="s">
        <v>76</v>
      </c>
      <c r="C1040" s="2" t="s">
        <v>72</v>
      </c>
      <c r="D1040" s="2" t="s">
        <v>23</v>
      </c>
      <c r="E1040" s="2" t="s">
        <v>15</v>
      </c>
      <c r="F1040" s="17" t="str">
        <f>+Tabela1[[#This Row],[WK]]&amp;Tabela1[[#This Row],[PK]]&amp;Tabela1[[#This Row],[GK]]</f>
        <v>141206</v>
      </c>
      <c r="G1040" s="2" t="s">
        <v>260</v>
      </c>
      <c r="H1040" s="3">
        <v>260162104.61000001</v>
      </c>
      <c r="I1040" s="4">
        <v>1.125</v>
      </c>
      <c r="J1040" s="3">
        <v>292682367.69</v>
      </c>
      <c r="K1040" s="4">
        <v>7.0000000000000007E-2</v>
      </c>
      <c r="L1040" s="3">
        <v>20487766</v>
      </c>
      <c r="M1040" s="3"/>
      <c r="N1040" s="5"/>
      <c r="O1040" s="3">
        <v>20438383.130000003</v>
      </c>
      <c r="P1040" s="4">
        <v>1.125</v>
      </c>
      <c r="Q1040" s="3">
        <v>22993181.02</v>
      </c>
      <c r="R1040" s="4">
        <v>1.6E-2</v>
      </c>
      <c r="S1040" s="3">
        <v>367891</v>
      </c>
      <c r="T1040" s="3"/>
      <c r="U1040" s="5"/>
      <c r="V1040" s="3">
        <v>12398034</v>
      </c>
      <c r="W1040" s="5"/>
      <c r="X1040" s="3">
        <v>21130074</v>
      </c>
      <c r="Y1040" s="3">
        <v>1121991</v>
      </c>
      <c r="Z1040" s="3">
        <v>2238</v>
      </c>
      <c r="AA1040" s="3">
        <v>1065845</v>
      </c>
      <c r="AB1040" s="3">
        <v>14961562</v>
      </c>
      <c r="AC1040" s="3">
        <v>3978438</v>
      </c>
      <c r="AD1040" s="3">
        <v>8732040</v>
      </c>
      <c r="AE1040" s="3">
        <v>0</v>
      </c>
      <c r="AF1040" s="3">
        <v>20487766</v>
      </c>
      <c r="AG1040" s="3">
        <v>367891</v>
      </c>
      <c r="AH1040" s="3">
        <v>8732040</v>
      </c>
      <c r="AI1040" s="3">
        <v>12398034</v>
      </c>
      <c r="AJ1040" s="3">
        <v>854412</v>
      </c>
      <c r="AK1040" s="3">
        <v>854412</v>
      </c>
      <c r="AL1040" s="3">
        <v>868522</v>
      </c>
      <c r="AM1040" s="3">
        <v>-14110</v>
      </c>
      <c r="AN1040" s="3">
        <v>187097</v>
      </c>
      <c r="AO1040" s="3">
        <v>0</v>
      </c>
      <c r="AP1040" s="3">
        <v>-187097</v>
      </c>
      <c r="AQ1040" s="3">
        <v>0</v>
      </c>
      <c r="AR1040" s="3">
        <f>Tabela1[[#This Row],[Potrzeby finansowe 2027
w tym:]]+Tabela1[[#This Row],[Rozliczenie 2025 potrz. fin.]]</f>
        <v>21130074</v>
      </c>
      <c r="AS1040" s="3">
        <v>0</v>
      </c>
      <c r="AT1040" s="3">
        <v>0</v>
      </c>
      <c r="AU1040" s="3"/>
      <c r="AV1040" s="3"/>
      <c r="AW1040" s="3"/>
      <c r="AX1040" s="3"/>
      <c r="AY1040" s="3"/>
      <c r="AZ1040" s="3"/>
      <c r="BA1040" s="3">
        <v>2238</v>
      </c>
      <c r="BB1040" s="3">
        <v>0</v>
      </c>
      <c r="BC1040" s="3">
        <v>6.72</v>
      </c>
      <c r="BD1040" s="3">
        <v>0</v>
      </c>
      <c r="BE1040" s="3">
        <v>0.04</v>
      </c>
      <c r="BF1040" s="3">
        <v>0</v>
      </c>
      <c r="BG1040" s="3">
        <v>620026</v>
      </c>
      <c r="BH1040" s="3">
        <v>5826</v>
      </c>
      <c r="BI1040" s="3">
        <v>445819</v>
      </c>
      <c r="BJ1040" s="3">
        <v>6850828.004999999</v>
      </c>
      <c r="BK1040" s="3">
        <v>4545171.72</v>
      </c>
      <c r="BL1040" s="3">
        <v>748416.21</v>
      </c>
      <c r="BM1040" s="3">
        <v>7725792.7199999997</v>
      </c>
      <c r="BN1040" s="53">
        <v>0.95464592484821365</v>
      </c>
      <c r="BO1040" s="54">
        <v>2.2936199999999999E-4</v>
      </c>
      <c r="BP1040" s="70">
        <v>5768</v>
      </c>
      <c r="BQ1040" s="71"/>
      <c r="BR1040" s="70"/>
      <c r="BS1040" s="72"/>
      <c r="BT1040" s="72"/>
      <c r="BU1040" s="70">
        <v>20487766</v>
      </c>
      <c r="BV1040" s="70">
        <v>367891</v>
      </c>
      <c r="BW1040" s="74">
        <v>8732040</v>
      </c>
      <c r="BX1040" s="70">
        <v>29587697</v>
      </c>
    </row>
    <row r="1041" spans="1:76" x14ac:dyDescent="0.3">
      <c r="A1041" s="73" t="s">
        <v>10</v>
      </c>
      <c r="B1041" s="2" t="s">
        <v>76</v>
      </c>
      <c r="C1041" s="2" t="s">
        <v>72</v>
      </c>
      <c r="D1041" s="2" t="s">
        <v>30</v>
      </c>
      <c r="E1041" s="2" t="s">
        <v>19</v>
      </c>
      <c r="F1041" s="17" t="str">
        <f>+Tabela1[[#This Row],[WK]]&amp;Tabela1[[#This Row],[PK]]&amp;Tabela1[[#This Row],[GK]]</f>
        <v>141207</v>
      </c>
      <c r="G1041" s="2" t="s">
        <v>989</v>
      </c>
      <c r="H1041" s="3">
        <v>1144641217.1400001</v>
      </c>
      <c r="I1041" s="4">
        <v>1.125</v>
      </c>
      <c r="J1041" s="3">
        <v>1287721369.28</v>
      </c>
      <c r="K1041" s="4">
        <v>7.0000000000000007E-2</v>
      </c>
      <c r="L1041" s="3">
        <v>90140496</v>
      </c>
      <c r="M1041" s="3"/>
      <c r="N1041" s="5"/>
      <c r="O1041" s="3">
        <v>187733464.27000001</v>
      </c>
      <c r="P1041" s="4">
        <v>1.125</v>
      </c>
      <c r="Q1041" s="3">
        <v>211200147.30000001</v>
      </c>
      <c r="R1041" s="4">
        <v>1.6E-2</v>
      </c>
      <c r="S1041" s="3">
        <v>3379202</v>
      </c>
      <c r="T1041" s="3"/>
      <c r="U1041" s="5"/>
      <c r="V1041" s="3">
        <v>43334089</v>
      </c>
      <c r="W1041" s="5"/>
      <c r="X1041" s="3">
        <v>61406857</v>
      </c>
      <c r="Y1041" s="3">
        <v>0</v>
      </c>
      <c r="Z1041" s="3">
        <v>213169</v>
      </c>
      <c r="AA1041" s="3">
        <v>4029487</v>
      </c>
      <c r="AB1041" s="3">
        <v>57164201</v>
      </c>
      <c r="AC1041" s="3">
        <v>0</v>
      </c>
      <c r="AD1041" s="3">
        <v>20295822</v>
      </c>
      <c r="AE1041" s="3">
        <v>0</v>
      </c>
      <c r="AF1041" s="3">
        <v>90140496</v>
      </c>
      <c r="AG1041" s="3">
        <v>3379202</v>
      </c>
      <c r="AH1041" s="3">
        <v>20295822</v>
      </c>
      <c r="AI1041" s="3">
        <v>43334089</v>
      </c>
      <c r="AJ1041" s="3">
        <v>5988962</v>
      </c>
      <c r="AK1041" s="3">
        <v>8212016</v>
      </c>
      <c r="AL1041" s="3">
        <v>3851036</v>
      </c>
      <c r="AM1041" s="3">
        <v>4360980</v>
      </c>
      <c r="AN1041" s="3">
        <v>2223054</v>
      </c>
      <c r="AO1041" s="3">
        <v>0</v>
      </c>
      <c r="AP1041" s="3">
        <v>0</v>
      </c>
      <c r="AQ1041" s="3">
        <v>2223054</v>
      </c>
      <c r="AR1041" s="3">
        <f>Tabela1[[#This Row],[Potrzeby finansowe 2027
w tym:]]+Tabela1[[#This Row],[Rozliczenie 2025 potrz. fin.]]</f>
        <v>63629911</v>
      </c>
      <c r="AS1041" s="3">
        <v>0</v>
      </c>
      <c r="AT1041" s="3">
        <v>0</v>
      </c>
      <c r="AU1041" s="3"/>
      <c r="AV1041" s="3"/>
      <c r="AW1041" s="3"/>
      <c r="AX1041" s="3"/>
      <c r="AY1041" s="3"/>
      <c r="AZ1041" s="3"/>
      <c r="BA1041" s="3">
        <v>213169</v>
      </c>
      <c r="BB1041" s="3">
        <v>0</v>
      </c>
      <c r="BC1041" s="3">
        <v>0</v>
      </c>
      <c r="BD1041" s="3">
        <v>2135.75</v>
      </c>
      <c r="BE1041" s="3">
        <v>0</v>
      </c>
      <c r="BF1041" s="3">
        <v>0</v>
      </c>
      <c r="BG1041" s="3">
        <v>1956711</v>
      </c>
      <c r="BH1041" s="3">
        <v>18386</v>
      </c>
      <c r="BI1041" s="3">
        <v>2072776</v>
      </c>
      <c r="BJ1041" s="3">
        <v>31852020.682500001</v>
      </c>
      <c r="BK1041" s="3">
        <v>25508514.960000001</v>
      </c>
      <c r="BL1041" s="3">
        <v>6117634.54</v>
      </c>
      <c r="BM1041" s="3">
        <v>13138753.810000002</v>
      </c>
      <c r="BN1041" s="53">
        <v>1.2339423444596775</v>
      </c>
      <c r="BO1041" s="54">
        <v>7.2224419999999999E-4</v>
      </c>
      <c r="BP1041" s="70">
        <v>18164</v>
      </c>
      <c r="BQ1041" s="71"/>
      <c r="BR1041" s="70"/>
      <c r="BS1041" s="72"/>
      <c r="BT1041" s="72"/>
      <c r="BU1041" s="70">
        <v>90140496</v>
      </c>
      <c r="BV1041" s="70">
        <v>3379202</v>
      </c>
      <c r="BW1041" s="74">
        <v>20295822</v>
      </c>
      <c r="BX1041" s="70">
        <v>113815520</v>
      </c>
    </row>
    <row r="1042" spans="1:76" x14ac:dyDescent="0.3">
      <c r="A1042" s="73" t="s">
        <v>10</v>
      </c>
      <c r="B1042" s="2" t="s">
        <v>76</v>
      </c>
      <c r="C1042" s="2" t="s">
        <v>72</v>
      </c>
      <c r="D1042" s="2" t="s">
        <v>54</v>
      </c>
      <c r="E1042" s="2" t="s">
        <v>15</v>
      </c>
      <c r="F1042" s="17" t="str">
        <f>+Tabela1[[#This Row],[WK]]&amp;Tabela1[[#This Row],[PK]]&amp;Tabela1[[#This Row],[GK]]</f>
        <v>141208</v>
      </c>
      <c r="G1042" s="2" t="s">
        <v>990</v>
      </c>
      <c r="H1042" s="3">
        <v>235090894.59999999</v>
      </c>
      <c r="I1042" s="4">
        <v>1.125</v>
      </c>
      <c r="J1042" s="3">
        <v>264477256.43000001</v>
      </c>
      <c r="K1042" s="4">
        <v>7.0000000000000007E-2</v>
      </c>
      <c r="L1042" s="3">
        <v>18513408</v>
      </c>
      <c r="M1042" s="3"/>
      <c r="N1042" s="5"/>
      <c r="O1042" s="3">
        <v>14103743.279999999</v>
      </c>
      <c r="P1042" s="4">
        <v>1.125</v>
      </c>
      <c r="Q1042" s="3">
        <v>15866711.189999999</v>
      </c>
      <c r="R1042" s="4">
        <v>1.6E-2</v>
      </c>
      <c r="S1042" s="3">
        <v>253867</v>
      </c>
      <c r="T1042" s="3"/>
      <c r="U1042" s="5"/>
      <c r="V1042" s="3">
        <v>10899780</v>
      </c>
      <c r="W1042" s="5"/>
      <c r="X1042" s="3">
        <v>17254818</v>
      </c>
      <c r="Y1042" s="3">
        <v>2472411</v>
      </c>
      <c r="Z1042" s="3">
        <v>34298</v>
      </c>
      <c r="AA1042" s="3">
        <v>917133</v>
      </c>
      <c r="AB1042" s="3">
        <v>11852778</v>
      </c>
      <c r="AC1042" s="3">
        <v>1978198</v>
      </c>
      <c r="AD1042" s="3">
        <v>6355038</v>
      </c>
      <c r="AE1042" s="3">
        <v>0</v>
      </c>
      <c r="AF1042" s="3">
        <v>18513408</v>
      </c>
      <c r="AG1042" s="3">
        <v>253867</v>
      </c>
      <c r="AH1042" s="3">
        <v>6355038</v>
      </c>
      <c r="AI1042" s="3">
        <v>10899780</v>
      </c>
      <c r="AJ1042" s="3">
        <v>-800654</v>
      </c>
      <c r="AK1042" s="3">
        <v>-800654</v>
      </c>
      <c r="AL1042" s="3">
        <v>1107231</v>
      </c>
      <c r="AM1042" s="3">
        <v>-1907885</v>
      </c>
      <c r="AN1042" s="3">
        <v>51452</v>
      </c>
      <c r="AO1042" s="3">
        <v>0</v>
      </c>
      <c r="AP1042" s="3">
        <v>-51452</v>
      </c>
      <c r="AQ1042" s="3">
        <v>0</v>
      </c>
      <c r="AR1042" s="3">
        <f>Tabela1[[#This Row],[Potrzeby finansowe 2027
w tym:]]+Tabela1[[#This Row],[Rozliczenie 2025 potrz. fin.]]</f>
        <v>17254818</v>
      </c>
      <c r="AS1042" s="3">
        <v>0</v>
      </c>
      <c r="AT1042" s="3">
        <v>0</v>
      </c>
      <c r="AU1042" s="3"/>
      <c r="AV1042" s="3"/>
      <c r="AW1042" s="3"/>
      <c r="AX1042" s="3"/>
      <c r="AY1042" s="3"/>
      <c r="AZ1042" s="3"/>
      <c r="BA1042" s="3">
        <v>34298</v>
      </c>
      <c r="BB1042" s="3">
        <v>0</v>
      </c>
      <c r="BC1042" s="3">
        <v>0</v>
      </c>
      <c r="BD1042" s="3">
        <v>343.63</v>
      </c>
      <c r="BE1042" s="3">
        <v>0</v>
      </c>
      <c r="BF1042" s="3">
        <v>0</v>
      </c>
      <c r="BG1042" s="3">
        <v>539677</v>
      </c>
      <c r="BH1042" s="3">
        <v>5071</v>
      </c>
      <c r="BI1042" s="3">
        <v>377456</v>
      </c>
      <c r="BJ1042" s="3">
        <v>5800312.54</v>
      </c>
      <c r="BK1042" s="3">
        <v>2865337.45</v>
      </c>
      <c r="BL1042" s="3">
        <v>1967447</v>
      </c>
      <c r="BM1042" s="3">
        <v>7805006.3600000003</v>
      </c>
      <c r="BN1042" s="53">
        <v>0.88894919933223293</v>
      </c>
      <c r="BO1042" s="54">
        <v>2.063938E-4</v>
      </c>
      <c r="BP1042" s="70">
        <v>5191</v>
      </c>
      <c r="BQ1042" s="71"/>
      <c r="BR1042" s="70"/>
      <c r="BS1042" s="72"/>
      <c r="BT1042" s="72"/>
      <c r="BU1042" s="70">
        <v>18513408</v>
      </c>
      <c r="BV1042" s="70">
        <v>253867</v>
      </c>
      <c r="BW1042" s="74">
        <v>6355038</v>
      </c>
      <c r="BX1042" s="70">
        <v>25122313</v>
      </c>
    </row>
    <row r="1043" spans="1:76" x14ac:dyDescent="0.3">
      <c r="A1043" s="73" t="s">
        <v>10</v>
      </c>
      <c r="B1043" s="2" t="s">
        <v>76</v>
      </c>
      <c r="C1043" s="2" t="s">
        <v>72</v>
      </c>
      <c r="D1043" s="2" t="s">
        <v>56</v>
      </c>
      <c r="E1043" s="2" t="s">
        <v>19</v>
      </c>
      <c r="F1043" s="17" t="str">
        <f>+Tabela1[[#This Row],[WK]]&amp;Tabela1[[#This Row],[PK]]&amp;Tabela1[[#This Row],[GK]]</f>
        <v>141209</v>
      </c>
      <c r="G1043" s="2" t="s">
        <v>991</v>
      </c>
      <c r="H1043" s="3">
        <v>237130980.43000001</v>
      </c>
      <c r="I1043" s="4">
        <v>1.125</v>
      </c>
      <c r="J1043" s="3">
        <v>266772352.97999999</v>
      </c>
      <c r="K1043" s="4">
        <v>7.0000000000000007E-2</v>
      </c>
      <c r="L1043" s="3">
        <v>18674065</v>
      </c>
      <c r="M1043" s="3"/>
      <c r="N1043" s="5"/>
      <c r="O1043" s="3">
        <v>59822334.439999998</v>
      </c>
      <c r="P1043" s="4">
        <v>1.125</v>
      </c>
      <c r="Q1043" s="3">
        <v>67300126.25</v>
      </c>
      <c r="R1043" s="4">
        <v>1.6E-2</v>
      </c>
      <c r="S1043" s="3">
        <v>1076802</v>
      </c>
      <c r="T1043" s="3"/>
      <c r="U1043" s="5"/>
      <c r="V1043" s="3">
        <v>11991739</v>
      </c>
      <c r="W1043" s="5"/>
      <c r="X1043" s="3">
        <v>15330126</v>
      </c>
      <c r="Y1043" s="3">
        <v>0</v>
      </c>
      <c r="Z1043" s="3">
        <v>278228</v>
      </c>
      <c r="AA1043" s="3">
        <v>1120784</v>
      </c>
      <c r="AB1043" s="3">
        <v>12363231</v>
      </c>
      <c r="AC1043" s="3">
        <v>1567883</v>
      </c>
      <c r="AD1043" s="3">
        <v>3338387</v>
      </c>
      <c r="AE1043" s="3">
        <v>0</v>
      </c>
      <c r="AF1043" s="3">
        <v>18674065</v>
      </c>
      <c r="AG1043" s="3">
        <v>1076802</v>
      </c>
      <c r="AH1043" s="3">
        <v>3338387</v>
      </c>
      <c r="AI1043" s="3">
        <v>11991739</v>
      </c>
      <c r="AJ1043" s="3">
        <v>317343</v>
      </c>
      <c r="AK1043" s="3">
        <v>317343</v>
      </c>
      <c r="AL1043" s="3">
        <v>966624</v>
      </c>
      <c r="AM1043" s="3">
        <v>-649281</v>
      </c>
      <c r="AN1043" s="3">
        <v>-165723</v>
      </c>
      <c r="AO1043" s="3">
        <v>0</v>
      </c>
      <c r="AP1043" s="3">
        <v>165723</v>
      </c>
      <c r="AQ1043" s="3">
        <v>0</v>
      </c>
      <c r="AR1043" s="3">
        <f>Tabela1[[#This Row],[Potrzeby finansowe 2027
w tym:]]+Tabela1[[#This Row],[Rozliczenie 2025 potrz. fin.]]</f>
        <v>15330126</v>
      </c>
      <c r="AS1043" s="3">
        <v>0</v>
      </c>
      <c r="AT1043" s="3">
        <v>0</v>
      </c>
      <c r="AU1043" s="3"/>
      <c r="AV1043" s="3"/>
      <c r="AW1043" s="3"/>
      <c r="AX1043" s="3"/>
      <c r="AY1043" s="3"/>
      <c r="AZ1043" s="3"/>
      <c r="BA1043" s="3">
        <v>278228</v>
      </c>
      <c r="BB1043" s="3">
        <v>0</v>
      </c>
      <c r="BC1043" s="3">
        <v>6.12</v>
      </c>
      <c r="BD1043" s="3">
        <v>2767.18</v>
      </c>
      <c r="BE1043" s="3">
        <v>0</v>
      </c>
      <c r="BF1043" s="3">
        <v>0</v>
      </c>
      <c r="BG1043" s="3">
        <v>577456</v>
      </c>
      <c r="BH1043" s="3">
        <v>5426</v>
      </c>
      <c r="BI1043" s="3">
        <v>543328</v>
      </c>
      <c r="BJ1043" s="3">
        <v>8349229.7074999996</v>
      </c>
      <c r="BK1043" s="3">
        <v>5242927.1099999994</v>
      </c>
      <c r="BL1043" s="3">
        <v>875697.73</v>
      </c>
      <c r="BM1043" s="3">
        <v>10673814.93</v>
      </c>
      <c r="BN1043" s="53">
        <v>1.1130130662264626</v>
      </c>
      <c r="BO1043" s="54">
        <v>2.142476E-4</v>
      </c>
      <c r="BP1043" s="70">
        <v>5388</v>
      </c>
      <c r="BQ1043" s="71"/>
      <c r="BR1043" s="70"/>
      <c r="BS1043" s="72"/>
      <c r="BT1043" s="72"/>
      <c r="BU1043" s="70">
        <v>18674065</v>
      </c>
      <c r="BV1043" s="70">
        <v>1076802</v>
      </c>
      <c r="BW1043" s="74">
        <v>3338387</v>
      </c>
      <c r="BX1043" s="70">
        <v>23089254</v>
      </c>
    </row>
    <row r="1044" spans="1:76" x14ac:dyDescent="0.3">
      <c r="A1044" s="73" t="s">
        <v>10</v>
      </c>
      <c r="B1044" s="2" t="s">
        <v>76</v>
      </c>
      <c r="C1044" s="2" t="s">
        <v>72</v>
      </c>
      <c r="D1044" s="2" t="s">
        <v>69</v>
      </c>
      <c r="E1044" s="2" t="s">
        <v>15</v>
      </c>
      <c r="F1044" s="17" t="str">
        <f>+Tabela1[[#This Row],[WK]]&amp;Tabela1[[#This Row],[PK]]&amp;Tabela1[[#This Row],[GK]]</f>
        <v>141210</v>
      </c>
      <c r="G1044" s="2" t="s">
        <v>992</v>
      </c>
      <c r="H1044" s="3">
        <v>199784973.59999999</v>
      </c>
      <c r="I1044" s="4">
        <v>1.125</v>
      </c>
      <c r="J1044" s="3">
        <v>224758095.30000001</v>
      </c>
      <c r="K1044" s="4">
        <v>7.0000000000000007E-2</v>
      </c>
      <c r="L1044" s="3">
        <v>15733067</v>
      </c>
      <c r="M1044" s="3"/>
      <c r="N1044" s="5"/>
      <c r="O1044" s="3">
        <v>10495670.02</v>
      </c>
      <c r="P1044" s="4">
        <v>1.125</v>
      </c>
      <c r="Q1044" s="3">
        <v>11807628.77</v>
      </c>
      <c r="R1044" s="4">
        <v>1.6E-2</v>
      </c>
      <c r="S1044" s="3">
        <v>188922</v>
      </c>
      <c r="T1044" s="3"/>
      <c r="U1044" s="5"/>
      <c r="V1044" s="3">
        <v>9507503</v>
      </c>
      <c r="W1044" s="5"/>
      <c r="X1044" s="3">
        <v>20363461</v>
      </c>
      <c r="Y1044" s="3">
        <v>4250475</v>
      </c>
      <c r="Z1044" s="3">
        <v>2035</v>
      </c>
      <c r="AA1044" s="3">
        <v>1253446</v>
      </c>
      <c r="AB1044" s="3">
        <v>10565023</v>
      </c>
      <c r="AC1044" s="3">
        <v>4292482</v>
      </c>
      <c r="AD1044" s="3">
        <v>10855958</v>
      </c>
      <c r="AE1044" s="3">
        <v>0</v>
      </c>
      <c r="AF1044" s="3">
        <v>15733067</v>
      </c>
      <c r="AG1044" s="3">
        <v>188922</v>
      </c>
      <c r="AH1044" s="3">
        <v>10855958</v>
      </c>
      <c r="AI1044" s="3">
        <v>9507503</v>
      </c>
      <c r="AJ1044" s="3">
        <v>-64791</v>
      </c>
      <c r="AK1044" s="3">
        <v>-64791</v>
      </c>
      <c r="AL1044" s="3">
        <v>831068</v>
      </c>
      <c r="AM1044" s="3">
        <v>-895859</v>
      </c>
      <c r="AN1044" s="3">
        <v>-432273</v>
      </c>
      <c r="AO1044" s="3">
        <v>0</v>
      </c>
      <c r="AP1044" s="3">
        <v>432273</v>
      </c>
      <c r="AQ1044" s="3">
        <v>0</v>
      </c>
      <c r="AR1044" s="3">
        <f>Tabela1[[#This Row],[Potrzeby finansowe 2027
w tym:]]+Tabela1[[#This Row],[Rozliczenie 2025 potrz. fin.]]</f>
        <v>20363461</v>
      </c>
      <c r="AS1044" s="3">
        <v>0</v>
      </c>
      <c r="AT1044" s="3">
        <v>0</v>
      </c>
      <c r="AU1044" s="3"/>
      <c r="AV1044" s="3"/>
      <c r="AW1044" s="3"/>
      <c r="AX1044" s="3"/>
      <c r="AY1044" s="3"/>
      <c r="AZ1044" s="3"/>
      <c r="BA1044" s="3">
        <v>2035</v>
      </c>
      <c r="BB1044" s="3">
        <v>0</v>
      </c>
      <c r="BC1044" s="3">
        <v>0</v>
      </c>
      <c r="BD1044" s="3">
        <v>0</v>
      </c>
      <c r="BE1044" s="3">
        <v>40.78</v>
      </c>
      <c r="BF1044" s="3">
        <v>0</v>
      </c>
      <c r="BG1044" s="3">
        <v>539890</v>
      </c>
      <c r="BH1044" s="3">
        <v>5073</v>
      </c>
      <c r="BI1044" s="3">
        <v>713556</v>
      </c>
      <c r="BJ1044" s="3">
        <v>10965101.135000002</v>
      </c>
      <c r="BK1044" s="3">
        <v>5908134.5600000024</v>
      </c>
      <c r="BL1044" s="3">
        <v>4496966.8</v>
      </c>
      <c r="BM1044" s="3">
        <v>11233932.699999999</v>
      </c>
      <c r="BN1044" s="53">
        <v>0.79846115105900795</v>
      </c>
      <c r="BO1044" s="54">
        <v>1.9513430000000001E-4</v>
      </c>
      <c r="BP1044" s="70">
        <v>4908</v>
      </c>
      <c r="BQ1044" s="71"/>
      <c r="BR1044" s="70"/>
      <c r="BS1044" s="72"/>
      <c r="BT1044" s="72"/>
      <c r="BU1044" s="70">
        <v>15733067</v>
      </c>
      <c r="BV1044" s="70">
        <v>188922</v>
      </c>
      <c r="BW1044" s="74">
        <v>10855958</v>
      </c>
      <c r="BX1044" s="70">
        <v>26777947</v>
      </c>
    </row>
    <row r="1045" spans="1:76" x14ac:dyDescent="0.3">
      <c r="A1045" s="73" t="s">
        <v>10</v>
      </c>
      <c r="B1045" s="2" t="s">
        <v>76</v>
      </c>
      <c r="C1045" s="2" t="s">
        <v>72</v>
      </c>
      <c r="D1045" s="2" t="s">
        <v>71</v>
      </c>
      <c r="E1045" s="2" t="s">
        <v>15</v>
      </c>
      <c r="F1045" s="17" t="str">
        <f>+Tabela1[[#This Row],[WK]]&amp;Tabela1[[#This Row],[PK]]&amp;Tabela1[[#This Row],[GK]]</f>
        <v>141211</v>
      </c>
      <c r="G1045" s="2" t="s">
        <v>986</v>
      </c>
      <c r="H1045" s="3">
        <v>1010696593.5700001</v>
      </c>
      <c r="I1045" s="4">
        <v>1.125</v>
      </c>
      <c r="J1045" s="3">
        <v>1137033667.77</v>
      </c>
      <c r="K1045" s="4">
        <v>7.0000000000000007E-2</v>
      </c>
      <c r="L1045" s="3">
        <v>79592357</v>
      </c>
      <c r="M1045" s="3"/>
      <c r="N1045" s="5"/>
      <c r="O1045" s="3">
        <v>59894056.07</v>
      </c>
      <c r="P1045" s="4">
        <v>1.125</v>
      </c>
      <c r="Q1045" s="3">
        <v>67380813.079999998</v>
      </c>
      <c r="R1045" s="4">
        <v>1.6E-2</v>
      </c>
      <c r="S1045" s="3">
        <v>1078093</v>
      </c>
      <c r="T1045" s="3"/>
      <c r="U1045" s="5"/>
      <c r="V1045" s="3">
        <v>37592618</v>
      </c>
      <c r="W1045" s="5"/>
      <c r="X1045" s="3">
        <v>42966191</v>
      </c>
      <c r="Y1045" s="3">
        <v>0</v>
      </c>
      <c r="Z1045" s="3">
        <v>648907</v>
      </c>
      <c r="AA1045" s="3">
        <v>3588979</v>
      </c>
      <c r="AB1045" s="3">
        <v>38448558</v>
      </c>
      <c r="AC1045" s="3">
        <v>279747</v>
      </c>
      <c r="AD1045" s="3">
        <v>6619958</v>
      </c>
      <c r="AE1045" s="3">
        <v>0</v>
      </c>
      <c r="AF1045" s="3">
        <v>79592357</v>
      </c>
      <c r="AG1045" s="3">
        <v>1078093</v>
      </c>
      <c r="AH1045" s="3">
        <v>6619958</v>
      </c>
      <c r="AI1045" s="3">
        <v>37592618</v>
      </c>
      <c r="AJ1045" s="3">
        <v>3469904</v>
      </c>
      <c r="AK1045" s="3">
        <v>4716289</v>
      </c>
      <c r="AL1045" s="3">
        <v>4105425</v>
      </c>
      <c r="AM1045" s="3">
        <v>610864</v>
      </c>
      <c r="AN1045" s="3">
        <v>1359068</v>
      </c>
      <c r="AO1045" s="3">
        <v>0</v>
      </c>
      <c r="AP1045" s="3">
        <v>-112683</v>
      </c>
      <c r="AQ1045" s="3">
        <v>1246385</v>
      </c>
      <c r="AR1045" s="3">
        <f>Tabela1[[#This Row],[Potrzeby finansowe 2027
w tym:]]+Tabela1[[#This Row],[Rozliczenie 2025 potrz. fin.]]</f>
        <v>44212576</v>
      </c>
      <c r="AS1045" s="3">
        <v>0</v>
      </c>
      <c r="AT1045" s="3">
        <v>0</v>
      </c>
      <c r="AU1045" s="3"/>
      <c r="AV1045" s="3"/>
      <c r="AW1045" s="3"/>
      <c r="AX1045" s="3"/>
      <c r="AY1045" s="3"/>
      <c r="AZ1045" s="3"/>
      <c r="BA1045" s="3">
        <v>648907</v>
      </c>
      <c r="BB1045" s="3">
        <v>0</v>
      </c>
      <c r="BC1045" s="3">
        <v>48.37</v>
      </c>
      <c r="BD1045" s="3">
        <v>6340.19</v>
      </c>
      <c r="BE1045" s="3">
        <v>0</v>
      </c>
      <c r="BF1045" s="3">
        <v>0</v>
      </c>
      <c r="BG1045" s="3">
        <v>1838261</v>
      </c>
      <c r="BH1045" s="3">
        <v>17273</v>
      </c>
      <c r="BI1045" s="3">
        <v>1750718</v>
      </c>
      <c r="BJ1045" s="3">
        <v>26903002.255000003</v>
      </c>
      <c r="BK1045" s="3">
        <v>18497279.490000002</v>
      </c>
      <c r="BL1045" s="3">
        <v>10616325.32</v>
      </c>
      <c r="BM1045" s="3">
        <v>12390240.419999998</v>
      </c>
      <c r="BN1045" s="53">
        <v>1.233056340523955</v>
      </c>
      <c r="BO1045" s="54">
        <v>6.4819900000000002E-4</v>
      </c>
      <c r="BP1045" s="70">
        <v>16301</v>
      </c>
      <c r="BQ1045" s="71"/>
      <c r="BR1045" s="70"/>
      <c r="BS1045" s="72"/>
      <c r="BT1045" s="72"/>
      <c r="BU1045" s="70">
        <v>79592357</v>
      </c>
      <c r="BV1045" s="70">
        <v>1078093</v>
      </c>
      <c r="BW1045" s="74">
        <v>6619958</v>
      </c>
      <c r="BX1045" s="70">
        <v>87290408</v>
      </c>
    </row>
    <row r="1046" spans="1:76" x14ac:dyDescent="0.3">
      <c r="A1046" s="73" t="s">
        <v>10</v>
      </c>
      <c r="B1046" s="2" t="s">
        <v>76</v>
      </c>
      <c r="C1046" s="2" t="s">
        <v>72</v>
      </c>
      <c r="D1046" s="2" t="s">
        <v>72</v>
      </c>
      <c r="E1046" s="2" t="s">
        <v>19</v>
      </c>
      <c r="F1046" s="17" t="str">
        <f>+Tabela1[[#This Row],[WK]]&amp;Tabela1[[#This Row],[PK]]&amp;Tabela1[[#This Row],[GK]]</f>
        <v>141212</v>
      </c>
      <c r="G1046" s="2" t="s">
        <v>993</v>
      </c>
      <c r="H1046" s="3">
        <v>433157440.38</v>
      </c>
      <c r="I1046" s="4">
        <v>1.125</v>
      </c>
      <c r="J1046" s="3">
        <v>487302120.43000001</v>
      </c>
      <c r="K1046" s="4">
        <v>7.0000000000000007E-2</v>
      </c>
      <c r="L1046" s="3">
        <v>34111148</v>
      </c>
      <c r="M1046" s="3"/>
      <c r="N1046" s="5"/>
      <c r="O1046" s="3">
        <v>11566917.42</v>
      </c>
      <c r="P1046" s="4">
        <v>1.125</v>
      </c>
      <c r="Q1046" s="3">
        <v>13012782.1</v>
      </c>
      <c r="R1046" s="4">
        <v>1.6E-2</v>
      </c>
      <c r="S1046" s="3">
        <v>208205</v>
      </c>
      <c r="T1046" s="3"/>
      <c r="U1046" s="5"/>
      <c r="V1046" s="3">
        <v>21042584</v>
      </c>
      <c r="W1046" s="5"/>
      <c r="X1046" s="3">
        <v>33465071</v>
      </c>
      <c r="Y1046" s="3">
        <v>2208948</v>
      </c>
      <c r="Z1046" s="3">
        <v>1369990</v>
      </c>
      <c r="AA1046" s="3">
        <v>1547766</v>
      </c>
      <c r="AB1046" s="3">
        <v>23655895</v>
      </c>
      <c r="AC1046" s="3">
        <v>4682472</v>
      </c>
      <c r="AD1046" s="3">
        <v>12422486</v>
      </c>
      <c r="AE1046" s="3">
        <v>0</v>
      </c>
      <c r="AF1046" s="3">
        <v>34111148</v>
      </c>
      <c r="AG1046" s="3">
        <v>208205</v>
      </c>
      <c r="AH1046" s="3">
        <v>12422486</v>
      </c>
      <c r="AI1046" s="3">
        <v>21042584</v>
      </c>
      <c r="AJ1046" s="3">
        <v>776624</v>
      </c>
      <c r="AK1046" s="3">
        <v>776624</v>
      </c>
      <c r="AL1046" s="3">
        <v>1703475</v>
      </c>
      <c r="AM1046" s="3">
        <v>-926851</v>
      </c>
      <c r="AN1046" s="3">
        <v>-140107</v>
      </c>
      <c r="AO1046" s="3">
        <v>0</v>
      </c>
      <c r="AP1046" s="3">
        <v>140107</v>
      </c>
      <c r="AQ1046" s="3">
        <v>0</v>
      </c>
      <c r="AR1046" s="3">
        <f>Tabela1[[#This Row],[Potrzeby finansowe 2027
w tym:]]+Tabela1[[#This Row],[Rozliczenie 2025 potrz. fin.]]</f>
        <v>33465071</v>
      </c>
      <c r="AS1046" s="3">
        <v>0</v>
      </c>
      <c r="AT1046" s="3">
        <v>0</v>
      </c>
      <c r="AU1046" s="3"/>
      <c r="AV1046" s="3"/>
      <c r="AW1046" s="3"/>
      <c r="AX1046" s="3"/>
      <c r="AY1046" s="3"/>
      <c r="AZ1046" s="3"/>
      <c r="BA1046" s="3">
        <v>1369990</v>
      </c>
      <c r="BB1046" s="3">
        <v>0</v>
      </c>
      <c r="BC1046" s="3">
        <v>766.86</v>
      </c>
      <c r="BD1046" s="3">
        <v>10916.64</v>
      </c>
      <c r="BE1046" s="3">
        <v>506.27</v>
      </c>
      <c r="BF1046" s="3">
        <v>0</v>
      </c>
      <c r="BG1046" s="3">
        <v>914822</v>
      </c>
      <c r="BH1046" s="3">
        <v>8596</v>
      </c>
      <c r="BI1046" s="3">
        <v>632944</v>
      </c>
      <c r="BJ1046" s="3">
        <v>9726353.6325000003</v>
      </c>
      <c r="BK1046" s="3">
        <v>6742004.1300000008</v>
      </c>
      <c r="BL1046" s="3">
        <v>785211.82</v>
      </c>
      <c r="BM1046" s="3">
        <v>10366974.369999999</v>
      </c>
      <c r="BN1046" s="53">
        <v>0.93866427911921879</v>
      </c>
      <c r="BO1046" s="54">
        <v>3.3391680000000002E-4</v>
      </c>
      <c r="BP1046" s="70">
        <v>8397</v>
      </c>
      <c r="BQ1046" s="71"/>
      <c r="BR1046" s="70"/>
      <c r="BS1046" s="72"/>
      <c r="BT1046" s="72"/>
      <c r="BU1046" s="70">
        <v>34111148</v>
      </c>
      <c r="BV1046" s="70">
        <v>208205</v>
      </c>
      <c r="BW1046" s="74">
        <v>12422486</v>
      </c>
      <c r="BX1046" s="70">
        <v>46741839</v>
      </c>
    </row>
    <row r="1047" spans="1:76" x14ac:dyDescent="0.3">
      <c r="A1047" s="73" t="s">
        <v>10</v>
      </c>
      <c r="B1047" s="2" t="s">
        <v>76</v>
      </c>
      <c r="C1047" s="2" t="s">
        <v>72</v>
      </c>
      <c r="D1047" s="2" t="s">
        <v>74</v>
      </c>
      <c r="E1047" s="2" t="s">
        <v>15</v>
      </c>
      <c r="F1047" s="17" t="str">
        <f>+Tabela1[[#This Row],[WK]]&amp;Tabela1[[#This Row],[PK]]&amp;Tabela1[[#This Row],[GK]]</f>
        <v>141213</v>
      </c>
      <c r="G1047" s="2" t="s">
        <v>994</v>
      </c>
      <c r="H1047" s="3">
        <v>416794942.37</v>
      </c>
      <c r="I1047" s="4">
        <v>1.125</v>
      </c>
      <c r="J1047" s="3">
        <v>468894310.17000002</v>
      </c>
      <c r="K1047" s="4">
        <v>7.0000000000000007E-2</v>
      </c>
      <c r="L1047" s="3">
        <v>32822602</v>
      </c>
      <c r="M1047" s="3"/>
      <c r="N1047" s="5"/>
      <c r="O1047" s="3">
        <v>6821892.9400000004</v>
      </c>
      <c r="P1047" s="4">
        <v>1.125</v>
      </c>
      <c r="Q1047" s="3">
        <v>7674629.5599999996</v>
      </c>
      <c r="R1047" s="4">
        <v>1.6E-2</v>
      </c>
      <c r="S1047" s="3">
        <v>122794</v>
      </c>
      <c r="T1047" s="3"/>
      <c r="U1047" s="5"/>
      <c r="V1047" s="3">
        <v>16872692</v>
      </c>
      <c r="W1047" s="5"/>
      <c r="X1047" s="3">
        <v>34067438</v>
      </c>
      <c r="Y1047" s="3">
        <v>5242061</v>
      </c>
      <c r="Z1047" s="3">
        <v>284323</v>
      </c>
      <c r="AA1047" s="3">
        <v>1350594</v>
      </c>
      <c r="AB1047" s="3">
        <v>27190460</v>
      </c>
      <c r="AC1047" s="3">
        <v>0</v>
      </c>
      <c r="AD1047" s="3">
        <v>17150396</v>
      </c>
      <c r="AE1047" s="3">
        <v>0</v>
      </c>
      <c r="AF1047" s="3">
        <v>32822602</v>
      </c>
      <c r="AG1047" s="3">
        <v>122794</v>
      </c>
      <c r="AH1047" s="3">
        <v>17150396</v>
      </c>
      <c r="AI1047" s="3">
        <v>16872692</v>
      </c>
      <c r="AJ1047" s="3">
        <v>820894</v>
      </c>
      <c r="AK1047" s="3">
        <v>776545</v>
      </c>
      <c r="AL1047" s="3">
        <v>1634159</v>
      </c>
      <c r="AM1047" s="3">
        <v>-857614</v>
      </c>
      <c r="AN1047" s="3">
        <v>-44349</v>
      </c>
      <c r="AO1047" s="3">
        <v>0</v>
      </c>
      <c r="AP1047" s="3">
        <v>0</v>
      </c>
      <c r="AQ1047" s="3">
        <v>-44349</v>
      </c>
      <c r="AR1047" s="3">
        <f>Tabela1[[#This Row],[Potrzeby finansowe 2027
w tym:]]+Tabela1[[#This Row],[Rozliczenie 2025 potrz. fin.]]</f>
        <v>34023089</v>
      </c>
      <c r="AS1047" s="3">
        <v>0</v>
      </c>
      <c r="AT1047" s="3">
        <v>0</v>
      </c>
      <c r="AU1047" s="3"/>
      <c r="AV1047" s="3"/>
      <c r="AW1047" s="3"/>
      <c r="AX1047" s="3"/>
      <c r="AY1047" s="3"/>
      <c r="AZ1047" s="3"/>
      <c r="BA1047" s="3">
        <v>284323</v>
      </c>
      <c r="BB1047" s="3">
        <v>0</v>
      </c>
      <c r="BC1047" s="3">
        <v>13.75</v>
      </c>
      <c r="BD1047" s="3">
        <v>2802.45</v>
      </c>
      <c r="BE1047" s="3">
        <v>0.71</v>
      </c>
      <c r="BF1047" s="3">
        <v>0</v>
      </c>
      <c r="BG1047" s="3">
        <v>816485</v>
      </c>
      <c r="BH1047" s="3">
        <v>7672</v>
      </c>
      <c r="BI1047" s="3">
        <v>534109</v>
      </c>
      <c r="BJ1047" s="3">
        <v>8207561.1825000001</v>
      </c>
      <c r="BK1047" s="3">
        <v>4224037.1400000006</v>
      </c>
      <c r="BL1047" s="3">
        <v>1707773.36</v>
      </c>
      <c r="BM1047" s="3">
        <v>12518549.449999999</v>
      </c>
      <c r="BN1047" s="53">
        <v>0.85674715312945915</v>
      </c>
      <c r="BO1047" s="54">
        <v>3.3928829999999997E-4</v>
      </c>
      <c r="BP1047" s="70">
        <v>8532</v>
      </c>
      <c r="BQ1047" s="71"/>
      <c r="BR1047" s="70"/>
      <c r="BS1047" s="72"/>
      <c r="BT1047" s="72"/>
      <c r="BU1047" s="70">
        <v>32822602</v>
      </c>
      <c r="BV1047" s="70">
        <v>122794</v>
      </c>
      <c r="BW1047" s="74">
        <v>17150396</v>
      </c>
      <c r="BX1047" s="70">
        <v>50095792</v>
      </c>
    </row>
    <row r="1048" spans="1:76" x14ac:dyDescent="0.3">
      <c r="A1048" s="73" t="s">
        <v>10</v>
      </c>
      <c r="B1048" s="2" t="s">
        <v>76</v>
      </c>
      <c r="C1048" s="2" t="s">
        <v>72</v>
      </c>
      <c r="D1048" s="2" t="s">
        <v>76</v>
      </c>
      <c r="E1048" s="2" t="s">
        <v>15</v>
      </c>
      <c r="F1048" s="17" t="str">
        <f>+Tabela1[[#This Row],[WK]]&amp;Tabela1[[#This Row],[PK]]&amp;Tabela1[[#This Row],[GK]]</f>
        <v>141214</v>
      </c>
      <c r="G1048" s="2" t="s">
        <v>995</v>
      </c>
      <c r="H1048" s="3">
        <v>340552145.73000002</v>
      </c>
      <c r="I1048" s="4">
        <v>1.125</v>
      </c>
      <c r="J1048" s="3">
        <v>383121163.94999999</v>
      </c>
      <c r="K1048" s="4">
        <v>7.0000000000000007E-2</v>
      </c>
      <c r="L1048" s="3">
        <v>26818481</v>
      </c>
      <c r="M1048" s="3"/>
      <c r="N1048" s="5"/>
      <c r="O1048" s="3">
        <v>51110777.439999998</v>
      </c>
      <c r="P1048" s="4">
        <v>1.125</v>
      </c>
      <c r="Q1048" s="3">
        <v>57499624.619999997</v>
      </c>
      <c r="R1048" s="4">
        <v>1.6E-2</v>
      </c>
      <c r="S1048" s="3">
        <v>919994</v>
      </c>
      <c r="T1048" s="3"/>
      <c r="U1048" s="5"/>
      <c r="V1048" s="3">
        <v>17273274</v>
      </c>
      <c r="W1048" s="5"/>
      <c r="X1048" s="3">
        <v>25055098</v>
      </c>
      <c r="Y1048" s="3">
        <v>2126230</v>
      </c>
      <c r="Z1048" s="3">
        <v>1526</v>
      </c>
      <c r="AA1048" s="3">
        <v>1198450</v>
      </c>
      <c r="AB1048" s="3">
        <v>19227718</v>
      </c>
      <c r="AC1048" s="3">
        <v>2501174</v>
      </c>
      <c r="AD1048" s="3">
        <v>7781824</v>
      </c>
      <c r="AE1048" s="3">
        <v>0</v>
      </c>
      <c r="AF1048" s="3">
        <v>26818481</v>
      </c>
      <c r="AG1048" s="3">
        <v>919994</v>
      </c>
      <c r="AH1048" s="3">
        <v>7781824</v>
      </c>
      <c r="AI1048" s="3">
        <v>17273274</v>
      </c>
      <c r="AJ1048" s="3">
        <v>1377540</v>
      </c>
      <c r="AK1048" s="3">
        <v>1377540</v>
      </c>
      <c r="AL1048" s="3">
        <v>1468607</v>
      </c>
      <c r="AM1048" s="3">
        <v>-91067</v>
      </c>
      <c r="AN1048" s="3">
        <v>-597069</v>
      </c>
      <c r="AO1048" s="3">
        <v>0</v>
      </c>
      <c r="AP1048" s="3">
        <v>597069</v>
      </c>
      <c r="AQ1048" s="3">
        <v>0</v>
      </c>
      <c r="AR1048" s="3">
        <f>Tabela1[[#This Row],[Potrzeby finansowe 2027
w tym:]]+Tabela1[[#This Row],[Rozliczenie 2025 potrz. fin.]]</f>
        <v>25055098</v>
      </c>
      <c r="AS1048" s="3">
        <v>0</v>
      </c>
      <c r="AT1048" s="3">
        <v>0</v>
      </c>
      <c r="AU1048" s="3"/>
      <c r="AV1048" s="3"/>
      <c r="AW1048" s="3"/>
      <c r="AX1048" s="3"/>
      <c r="AY1048" s="3"/>
      <c r="AZ1048" s="3"/>
      <c r="BA1048" s="3">
        <v>1526</v>
      </c>
      <c r="BB1048" s="3">
        <v>0</v>
      </c>
      <c r="BC1048" s="3">
        <v>0</v>
      </c>
      <c r="BD1048" s="3">
        <v>0.1</v>
      </c>
      <c r="BE1048" s="3">
        <v>30.38</v>
      </c>
      <c r="BF1048" s="3">
        <v>0</v>
      </c>
      <c r="BG1048" s="3">
        <v>750502</v>
      </c>
      <c r="BH1048" s="3">
        <v>7052</v>
      </c>
      <c r="BI1048" s="3">
        <v>447948</v>
      </c>
      <c r="BJ1048" s="3">
        <v>6883548.9325000001</v>
      </c>
      <c r="BK1048" s="3">
        <v>4292672.79</v>
      </c>
      <c r="BL1048" s="3">
        <v>1502491.1</v>
      </c>
      <c r="BM1048" s="3">
        <v>7358522.3700000001</v>
      </c>
      <c r="BN1048" s="53">
        <v>0.93205189185156179</v>
      </c>
      <c r="BO1048" s="54">
        <v>2.9011009999999998E-4</v>
      </c>
      <c r="BP1048" s="70">
        <v>7296</v>
      </c>
      <c r="BQ1048" s="71"/>
      <c r="BR1048" s="70"/>
      <c r="BS1048" s="72"/>
      <c r="BT1048" s="72"/>
      <c r="BU1048" s="70">
        <v>26818481</v>
      </c>
      <c r="BV1048" s="70">
        <v>919994</v>
      </c>
      <c r="BW1048" s="74">
        <v>7781824</v>
      </c>
      <c r="BX1048" s="70">
        <v>35520299</v>
      </c>
    </row>
    <row r="1049" spans="1:76" x14ac:dyDescent="0.3">
      <c r="A1049" s="73" t="s">
        <v>10</v>
      </c>
      <c r="B1049" s="2" t="s">
        <v>76</v>
      </c>
      <c r="C1049" s="2" t="s">
        <v>72</v>
      </c>
      <c r="D1049" s="2" t="s">
        <v>109</v>
      </c>
      <c r="E1049" s="2" t="s">
        <v>13</v>
      </c>
      <c r="F1049" s="17" t="str">
        <f>+Tabela1[[#This Row],[WK]]&amp;Tabela1[[#This Row],[PK]]&amp;Tabela1[[#This Row],[GK]]</f>
        <v>141215</v>
      </c>
      <c r="G1049" s="2" t="s">
        <v>996</v>
      </c>
      <c r="H1049" s="3">
        <v>1502140692.29</v>
      </c>
      <c r="I1049" s="4">
        <v>1.125</v>
      </c>
      <c r="J1049" s="3">
        <v>1689908278.8299999</v>
      </c>
      <c r="K1049" s="4">
        <v>7.0000000000000007E-2</v>
      </c>
      <c r="L1049" s="3">
        <v>118293580</v>
      </c>
      <c r="M1049" s="3"/>
      <c r="N1049" s="5"/>
      <c r="O1049" s="3">
        <v>120400290.55</v>
      </c>
      <c r="P1049" s="4">
        <v>1.125</v>
      </c>
      <c r="Q1049" s="3">
        <v>135450326.87</v>
      </c>
      <c r="R1049" s="4">
        <v>1.6E-2</v>
      </c>
      <c r="S1049" s="3">
        <v>2167205</v>
      </c>
      <c r="T1049" s="3"/>
      <c r="U1049" s="5"/>
      <c r="V1049" s="3">
        <v>52144546</v>
      </c>
      <c r="W1049" s="5"/>
      <c r="X1049" s="3">
        <v>76588728</v>
      </c>
      <c r="Y1049" s="3">
        <v>0</v>
      </c>
      <c r="Z1049" s="3">
        <v>31855</v>
      </c>
      <c r="AA1049" s="3">
        <v>3888510</v>
      </c>
      <c r="AB1049" s="3">
        <v>71126345</v>
      </c>
      <c r="AC1049" s="3">
        <v>1542018</v>
      </c>
      <c r="AD1049" s="3">
        <v>29394795</v>
      </c>
      <c r="AE1049" s="3">
        <v>0</v>
      </c>
      <c r="AF1049" s="3">
        <v>118293580</v>
      </c>
      <c r="AG1049" s="3">
        <v>2167205</v>
      </c>
      <c r="AH1049" s="3">
        <v>29394795</v>
      </c>
      <c r="AI1049" s="3">
        <v>52144546</v>
      </c>
      <c r="AJ1049" s="3">
        <v>3626652</v>
      </c>
      <c r="AK1049" s="3">
        <v>8577265</v>
      </c>
      <c r="AL1049" s="3">
        <v>4099937</v>
      </c>
      <c r="AM1049" s="3">
        <v>4477328</v>
      </c>
      <c r="AN1049" s="3">
        <v>6041071</v>
      </c>
      <c r="AO1049" s="3">
        <v>0</v>
      </c>
      <c r="AP1049" s="3">
        <v>-1090458</v>
      </c>
      <c r="AQ1049" s="3">
        <v>4950613</v>
      </c>
      <c r="AR1049" s="3">
        <f>Tabela1[[#This Row],[Potrzeby finansowe 2027
w tym:]]+Tabela1[[#This Row],[Rozliczenie 2025 potrz. fin.]]</f>
        <v>81539341</v>
      </c>
      <c r="AS1049" s="3">
        <v>0</v>
      </c>
      <c r="AT1049" s="3">
        <v>0</v>
      </c>
      <c r="AU1049" s="3"/>
      <c r="AV1049" s="3"/>
      <c r="AW1049" s="3"/>
      <c r="AX1049" s="3"/>
      <c r="AY1049" s="3"/>
      <c r="AZ1049" s="3"/>
      <c r="BA1049" s="3">
        <v>31855</v>
      </c>
      <c r="BB1049" s="3">
        <v>0</v>
      </c>
      <c r="BC1049" s="3">
        <v>0</v>
      </c>
      <c r="BD1049" s="3">
        <v>319.16000000000003</v>
      </c>
      <c r="BE1049" s="3">
        <v>0</v>
      </c>
      <c r="BF1049" s="3">
        <v>0</v>
      </c>
      <c r="BG1049" s="3">
        <v>2308656</v>
      </c>
      <c r="BH1049" s="3">
        <v>21693</v>
      </c>
      <c r="BI1049" s="3">
        <v>1579854</v>
      </c>
      <c r="BJ1049" s="3">
        <v>24277356.170000002</v>
      </c>
      <c r="BK1049" s="3">
        <v>15955913.09</v>
      </c>
      <c r="BL1049" s="3">
        <v>8010788.7000000002</v>
      </c>
      <c r="BM1049" s="3">
        <v>17264194.920000002</v>
      </c>
      <c r="BN1049" s="53">
        <v>1.1536853100547457</v>
      </c>
      <c r="BO1049" s="54">
        <v>9.2851269999999996E-4</v>
      </c>
      <c r="BP1049" s="70">
        <v>23350</v>
      </c>
      <c r="BQ1049" s="71"/>
      <c r="BR1049" s="70"/>
      <c r="BS1049" s="72"/>
      <c r="BT1049" s="72"/>
      <c r="BU1049" s="70">
        <v>118293580</v>
      </c>
      <c r="BV1049" s="70">
        <v>2167205</v>
      </c>
      <c r="BW1049" s="74">
        <v>29394795</v>
      </c>
      <c r="BX1049" s="70">
        <v>149855580</v>
      </c>
    </row>
    <row r="1050" spans="1:76" x14ac:dyDescent="0.3">
      <c r="A1050" s="73" t="s">
        <v>10</v>
      </c>
      <c r="B1050" s="2" t="s">
        <v>76</v>
      </c>
      <c r="C1050" s="2" t="s">
        <v>74</v>
      </c>
      <c r="D1050" s="2" t="s">
        <v>12</v>
      </c>
      <c r="E1050" s="2" t="s">
        <v>13</v>
      </c>
      <c r="F1050" s="17" t="str">
        <f>+Tabela1[[#This Row],[WK]]&amp;Tabela1[[#This Row],[PK]]&amp;Tabela1[[#This Row],[GK]]</f>
        <v>141301</v>
      </c>
      <c r="G1050" s="2" t="s">
        <v>997</v>
      </c>
      <c r="H1050" s="3">
        <v>1736021191.8399999</v>
      </c>
      <c r="I1050" s="4">
        <v>1.125</v>
      </c>
      <c r="J1050" s="3">
        <v>1953023840.8199999</v>
      </c>
      <c r="K1050" s="4">
        <v>7.0000000000000007E-2</v>
      </c>
      <c r="L1050" s="3">
        <v>136711669</v>
      </c>
      <c r="M1050" s="3"/>
      <c r="N1050" s="5"/>
      <c r="O1050" s="3">
        <v>755456638.53999996</v>
      </c>
      <c r="P1050" s="4">
        <v>1.125</v>
      </c>
      <c r="Q1050" s="3">
        <v>849888718.36000001</v>
      </c>
      <c r="R1050" s="4">
        <v>1.6E-2</v>
      </c>
      <c r="S1050" s="3">
        <v>13598219</v>
      </c>
      <c r="T1050" s="3"/>
      <c r="U1050" s="5"/>
      <c r="V1050" s="3">
        <v>67938685</v>
      </c>
      <c r="W1050" s="5"/>
      <c r="X1050" s="3">
        <v>68213372</v>
      </c>
      <c r="Y1050" s="3">
        <v>0</v>
      </c>
      <c r="Z1050" s="3">
        <v>133149</v>
      </c>
      <c r="AA1050" s="3">
        <v>6127125</v>
      </c>
      <c r="AB1050" s="3">
        <v>61953098</v>
      </c>
      <c r="AC1050" s="3">
        <v>0</v>
      </c>
      <c r="AD1050" s="3">
        <v>8468977</v>
      </c>
      <c r="AE1050" s="3">
        <v>0</v>
      </c>
      <c r="AF1050" s="3">
        <v>136711669</v>
      </c>
      <c r="AG1050" s="3">
        <v>13598219</v>
      </c>
      <c r="AH1050" s="3">
        <v>8468977</v>
      </c>
      <c r="AI1050" s="3">
        <v>67938685</v>
      </c>
      <c r="AJ1050" s="3">
        <v>836247</v>
      </c>
      <c r="AK1050" s="3">
        <v>1110835</v>
      </c>
      <c r="AL1050" s="3">
        <v>1884191</v>
      </c>
      <c r="AM1050" s="3">
        <v>-773356</v>
      </c>
      <c r="AN1050" s="3">
        <v>274588</v>
      </c>
      <c r="AO1050" s="3">
        <v>0</v>
      </c>
      <c r="AP1050" s="3">
        <v>0</v>
      </c>
      <c r="AQ1050" s="3">
        <v>274588</v>
      </c>
      <c r="AR1050" s="3">
        <f>Tabela1[[#This Row],[Potrzeby finansowe 2027
w tym:]]+Tabela1[[#This Row],[Rozliczenie 2025 potrz. fin.]]</f>
        <v>68487960</v>
      </c>
      <c r="AS1050" s="3">
        <v>0</v>
      </c>
      <c r="AT1050" s="3">
        <v>0</v>
      </c>
      <c r="AU1050" s="3"/>
      <c r="AV1050" s="3"/>
      <c r="AW1050" s="3"/>
      <c r="AX1050" s="3"/>
      <c r="AY1050" s="3"/>
      <c r="AZ1050" s="3"/>
      <c r="BA1050" s="3">
        <v>133149</v>
      </c>
      <c r="BB1050" s="3">
        <v>0</v>
      </c>
      <c r="BC1050" s="3">
        <v>0</v>
      </c>
      <c r="BD1050" s="3">
        <v>1334.02</v>
      </c>
      <c r="BE1050" s="3">
        <v>0</v>
      </c>
      <c r="BF1050" s="3">
        <v>0</v>
      </c>
      <c r="BG1050" s="3">
        <v>3257320</v>
      </c>
      <c r="BH1050" s="3">
        <v>30607</v>
      </c>
      <c r="BI1050" s="3">
        <v>2869805</v>
      </c>
      <c r="BJ1050" s="3">
        <v>44099837.634999998</v>
      </c>
      <c r="BK1050" s="3">
        <v>36937844.659999996</v>
      </c>
      <c r="BL1050" s="3">
        <v>4425732.9400000004</v>
      </c>
      <c r="BM1050" s="3">
        <v>19796506.020000003</v>
      </c>
      <c r="BN1050" s="53">
        <v>1.1857810357852328</v>
      </c>
      <c r="BO1050" s="54">
        <v>1.2017917E-3</v>
      </c>
      <c r="BP1050" s="70">
        <v>30223</v>
      </c>
      <c r="BQ1050" s="71"/>
      <c r="BR1050" s="70"/>
      <c r="BS1050" s="72"/>
      <c r="BT1050" s="72"/>
      <c r="BU1050" s="70">
        <v>136711669</v>
      </c>
      <c r="BV1050" s="70">
        <v>13598219</v>
      </c>
      <c r="BW1050" s="74">
        <v>8468977</v>
      </c>
      <c r="BX1050" s="70">
        <v>158778865</v>
      </c>
    </row>
    <row r="1051" spans="1:76" x14ac:dyDescent="0.3">
      <c r="A1051" s="73" t="s">
        <v>10</v>
      </c>
      <c r="B1051" s="2" t="s">
        <v>76</v>
      </c>
      <c r="C1051" s="2" t="s">
        <v>74</v>
      </c>
      <c r="D1051" s="2" t="s">
        <v>11</v>
      </c>
      <c r="E1051" s="2" t="s">
        <v>15</v>
      </c>
      <c r="F1051" s="17" t="str">
        <f>+Tabela1[[#This Row],[WK]]&amp;Tabela1[[#This Row],[PK]]&amp;Tabela1[[#This Row],[GK]]</f>
        <v>141302</v>
      </c>
      <c r="G1051" s="2" t="s">
        <v>998</v>
      </c>
      <c r="H1051" s="3">
        <v>72611881.980000004</v>
      </c>
      <c r="I1051" s="4">
        <v>1.125</v>
      </c>
      <c r="J1051" s="3">
        <v>81688367.230000004</v>
      </c>
      <c r="K1051" s="4">
        <v>7.0000000000000007E-2</v>
      </c>
      <c r="L1051" s="3">
        <v>5718186</v>
      </c>
      <c r="M1051" s="3"/>
      <c r="N1051" s="5"/>
      <c r="O1051" s="3">
        <v>16441495.209999999</v>
      </c>
      <c r="P1051" s="4">
        <v>1.125</v>
      </c>
      <c r="Q1051" s="3">
        <v>18496682.109999999</v>
      </c>
      <c r="R1051" s="4">
        <v>1.6E-2</v>
      </c>
      <c r="S1051" s="3">
        <v>295947</v>
      </c>
      <c r="T1051" s="3"/>
      <c r="U1051" s="5"/>
      <c r="V1051" s="3">
        <v>4058587</v>
      </c>
      <c r="W1051" s="5"/>
      <c r="X1051" s="3">
        <v>14306778</v>
      </c>
      <c r="Y1051" s="3">
        <v>6847331</v>
      </c>
      <c r="Z1051" s="3">
        <v>772918</v>
      </c>
      <c r="AA1051" s="3">
        <v>680485</v>
      </c>
      <c r="AB1051" s="3">
        <v>6006044</v>
      </c>
      <c r="AC1051" s="3">
        <v>0</v>
      </c>
      <c r="AD1051" s="3">
        <v>9928114</v>
      </c>
      <c r="AE1051" s="3">
        <v>0</v>
      </c>
      <c r="AF1051" s="3">
        <v>5718186</v>
      </c>
      <c r="AG1051" s="3">
        <v>295947</v>
      </c>
      <c r="AH1051" s="3">
        <v>9928114</v>
      </c>
      <c r="AI1051" s="3">
        <v>4058587</v>
      </c>
      <c r="AJ1051" s="3">
        <v>481526</v>
      </c>
      <c r="AK1051" s="3">
        <v>161449</v>
      </c>
      <c r="AL1051" s="3">
        <v>480384</v>
      </c>
      <c r="AM1051" s="3">
        <v>-318935</v>
      </c>
      <c r="AN1051" s="3">
        <v>-320077</v>
      </c>
      <c r="AO1051" s="3">
        <v>0</v>
      </c>
      <c r="AP1051" s="3">
        <v>0</v>
      </c>
      <c r="AQ1051" s="3">
        <v>-320077</v>
      </c>
      <c r="AR1051" s="3">
        <f>Tabela1[[#This Row],[Potrzeby finansowe 2027
w tym:]]+Tabela1[[#This Row],[Rozliczenie 2025 potrz. fin.]]</f>
        <v>13986701</v>
      </c>
      <c r="AS1051" s="3">
        <v>0</v>
      </c>
      <c r="AT1051" s="3">
        <v>0</v>
      </c>
      <c r="AU1051" s="3"/>
      <c r="AV1051" s="3"/>
      <c r="AW1051" s="3"/>
      <c r="AX1051" s="3"/>
      <c r="AY1051" s="3"/>
      <c r="AZ1051" s="3"/>
      <c r="BA1051" s="3">
        <v>772918</v>
      </c>
      <c r="BB1051" s="3">
        <v>0</v>
      </c>
      <c r="BC1051" s="3">
        <v>0</v>
      </c>
      <c r="BD1051" s="3">
        <v>7743.89</v>
      </c>
      <c r="BE1051" s="3">
        <v>0</v>
      </c>
      <c r="BF1051" s="3">
        <v>0</v>
      </c>
      <c r="BG1051" s="3">
        <v>377782</v>
      </c>
      <c r="BH1051" s="3">
        <v>2655</v>
      </c>
      <c r="BI1051" s="3">
        <v>302703</v>
      </c>
      <c r="BJ1051" s="3">
        <v>4651591.4249999998</v>
      </c>
      <c r="BK1051" s="3">
        <v>2651561.88</v>
      </c>
      <c r="BL1051" s="3">
        <v>835223.28</v>
      </c>
      <c r="BM1051" s="3">
        <v>6329671.6200000001</v>
      </c>
      <c r="BN1051" s="53">
        <v>0.52601587345998535</v>
      </c>
      <c r="BO1051" s="54">
        <v>1.170215E-4</v>
      </c>
      <c r="BP1051" s="70">
        <v>2943</v>
      </c>
      <c r="BQ1051" s="71"/>
      <c r="BR1051" s="70"/>
      <c r="BS1051" s="72"/>
      <c r="BT1051" s="72"/>
      <c r="BU1051" s="70">
        <v>5718186</v>
      </c>
      <c r="BV1051" s="70">
        <v>295947</v>
      </c>
      <c r="BW1051" s="74">
        <v>9928114</v>
      </c>
      <c r="BX1051" s="70">
        <v>15942247</v>
      </c>
    </row>
    <row r="1052" spans="1:76" x14ac:dyDescent="0.3">
      <c r="A1052" s="73" t="s">
        <v>10</v>
      </c>
      <c r="B1052" s="2" t="s">
        <v>76</v>
      </c>
      <c r="C1052" s="2" t="s">
        <v>74</v>
      </c>
      <c r="D1052" s="2" t="s">
        <v>16</v>
      </c>
      <c r="E1052" s="2" t="s">
        <v>15</v>
      </c>
      <c r="F1052" s="17" t="str">
        <f>+Tabela1[[#This Row],[WK]]&amp;Tabela1[[#This Row],[PK]]&amp;Tabela1[[#This Row],[GK]]</f>
        <v>141303</v>
      </c>
      <c r="G1052" s="2" t="s">
        <v>999</v>
      </c>
      <c r="H1052" s="3">
        <v>162395103.88</v>
      </c>
      <c r="I1052" s="4">
        <v>1.125</v>
      </c>
      <c r="J1052" s="3">
        <v>182694491.87</v>
      </c>
      <c r="K1052" s="4">
        <v>7.0000000000000007E-2</v>
      </c>
      <c r="L1052" s="3">
        <v>12788614</v>
      </c>
      <c r="M1052" s="3"/>
      <c r="N1052" s="5"/>
      <c r="O1052" s="3">
        <v>6474624.0200000005</v>
      </c>
      <c r="P1052" s="4">
        <v>1.125</v>
      </c>
      <c r="Q1052" s="3">
        <v>7283952.0199999996</v>
      </c>
      <c r="R1052" s="4">
        <v>1.6E-2</v>
      </c>
      <c r="S1052" s="3">
        <v>116543</v>
      </c>
      <c r="T1052" s="3"/>
      <c r="U1052" s="5"/>
      <c r="V1052" s="3">
        <v>8968793</v>
      </c>
      <c r="W1052" s="5"/>
      <c r="X1052" s="3">
        <v>20666179</v>
      </c>
      <c r="Y1052" s="3">
        <v>6627474</v>
      </c>
      <c r="Z1052" s="3">
        <v>1156289</v>
      </c>
      <c r="AA1052" s="3">
        <v>785477</v>
      </c>
      <c r="AB1052" s="3">
        <v>10275036</v>
      </c>
      <c r="AC1052" s="3">
        <v>1821903</v>
      </c>
      <c r="AD1052" s="3">
        <v>11697386</v>
      </c>
      <c r="AE1052" s="3">
        <v>0</v>
      </c>
      <c r="AF1052" s="3">
        <v>12788614</v>
      </c>
      <c r="AG1052" s="3">
        <v>116543</v>
      </c>
      <c r="AH1052" s="3">
        <v>11697386</v>
      </c>
      <c r="AI1052" s="3">
        <v>8968793</v>
      </c>
      <c r="AJ1052" s="3">
        <v>1616510</v>
      </c>
      <c r="AK1052" s="3">
        <v>1616510</v>
      </c>
      <c r="AL1052" s="3">
        <v>370320</v>
      </c>
      <c r="AM1052" s="3">
        <v>1246190</v>
      </c>
      <c r="AN1052" s="3">
        <v>224362</v>
      </c>
      <c r="AO1052" s="3">
        <v>0</v>
      </c>
      <c r="AP1052" s="3">
        <v>-224362</v>
      </c>
      <c r="AQ1052" s="3">
        <v>0</v>
      </c>
      <c r="AR1052" s="3">
        <f>Tabela1[[#This Row],[Potrzeby finansowe 2027
w tym:]]+Tabela1[[#This Row],[Rozliczenie 2025 potrz. fin.]]</f>
        <v>20666179</v>
      </c>
      <c r="AS1052" s="3">
        <v>0</v>
      </c>
      <c r="AT1052" s="3">
        <v>0</v>
      </c>
      <c r="AU1052" s="3"/>
      <c r="AV1052" s="3"/>
      <c r="AW1052" s="3"/>
      <c r="AX1052" s="3"/>
      <c r="AY1052" s="3"/>
      <c r="AZ1052" s="3"/>
      <c r="BA1052" s="3">
        <v>1156289</v>
      </c>
      <c r="BB1052" s="3">
        <v>0</v>
      </c>
      <c r="BC1052" s="3">
        <v>326.7</v>
      </c>
      <c r="BD1052" s="3">
        <v>10421.709999999999</v>
      </c>
      <c r="BE1052" s="3">
        <v>148.38</v>
      </c>
      <c r="BF1052" s="3">
        <v>0</v>
      </c>
      <c r="BG1052" s="3">
        <v>467308</v>
      </c>
      <c r="BH1052" s="3">
        <v>4391</v>
      </c>
      <c r="BI1052" s="3">
        <v>318169</v>
      </c>
      <c r="BJ1052" s="3">
        <v>4889255.2475000005</v>
      </c>
      <c r="BK1052" s="3">
        <v>3532286.2</v>
      </c>
      <c r="BL1052" s="3">
        <v>0</v>
      </c>
      <c r="BM1052" s="3">
        <v>5427876.1900000004</v>
      </c>
      <c r="BN1052" s="53">
        <v>0.68220064724919105</v>
      </c>
      <c r="BO1052" s="54">
        <v>1.7696319999999999E-4</v>
      </c>
      <c r="BP1052" s="70">
        <v>4450</v>
      </c>
      <c r="BQ1052" s="71"/>
      <c r="BR1052" s="70"/>
      <c r="BS1052" s="72"/>
      <c r="BT1052" s="72"/>
      <c r="BU1052" s="70">
        <v>12788614</v>
      </c>
      <c r="BV1052" s="70">
        <v>116543</v>
      </c>
      <c r="BW1052" s="74">
        <v>11697386</v>
      </c>
      <c r="BX1052" s="70">
        <v>24602543</v>
      </c>
    </row>
    <row r="1053" spans="1:76" x14ac:dyDescent="0.3">
      <c r="A1053" s="73" t="s">
        <v>10</v>
      </c>
      <c r="B1053" s="2" t="s">
        <v>76</v>
      </c>
      <c r="C1053" s="2" t="s">
        <v>74</v>
      </c>
      <c r="D1053" s="2" t="s">
        <v>18</v>
      </c>
      <c r="E1053" s="2" t="s">
        <v>15</v>
      </c>
      <c r="F1053" s="17" t="str">
        <f>+Tabela1[[#This Row],[WK]]&amp;Tabela1[[#This Row],[PK]]&amp;Tabela1[[#This Row],[GK]]</f>
        <v>141304</v>
      </c>
      <c r="G1053" s="2" t="s">
        <v>911</v>
      </c>
      <c r="H1053" s="3">
        <v>143944975.18000001</v>
      </c>
      <c r="I1053" s="4">
        <v>1.125</v>
      </c>
      <c r="J1053" s="3">
        <v>161938097.08000001</v>
      </c>
      <c r="K1053" s="4">
        <v>7.0000000000000007E-2</v>
      </c>
      <c r="L1053" s="3">
        <v>11335667</v>
      </c>
      <c r="M1053" s="3"/>
      <c r="N1053" s="5"/>
      <c r="O1053" s="3">
        <v>192479376.52000001</v>
      </c>
      <c r="P1053" s="4">
        <v>1.125</v>
      </c>
      <c r="Q1053" s="3">
        <v>216539298.59</v>
      </c>
      <c r="R1053" s="4">
        <v>1.6E-2</v>
      </c>
      <c r="S1053" s="3">
        <v>3464629</v>
      </c>
      <c r="T1053" s="3"/>
      <c r="U1053" s="5"/>
      <c r="V1053" s="3">
        <v>5931732</v>
      </c>
      <c r="W1053" s="5"/>
      <c r="X1053" s="3">
        <v>9652877</v>
      </c>
      <c r="Y1053" s="3">
        <v>209947</v>
      </c>
      <c r="Z1053" s="3">
        <v>755112</v>
      </c>
      <c r="AA1053" s="3">
        <v>638596</v>
      </c>
      <c r="AB1053" s="3">
        <v>7194547</v>
      </c>
      <c r="AC1053" s="3">
        <v>854675</v>
      </c>
      <c r="AD1053" s="3">
        <v>3736189</v>
      </c>
      <c r="AE1053" s="3">
        <v>0</v>
      </c>
      <c r="AF1053" s="3">
        <v>11335667</v>
      </c>
      <c r="AG1053" s="3">
        <v>3464629</v>
      </c>
      <c r="AH1053" s="3">
        <v>3736189</v>
      </c>
      <c r="AI1053" s="3">
        <v>5931732</v>
      </c>
      <c r="AJ1053" s="3">
        <v>385376</v>
      </c>
      <c r="AK1053" s="3">
        <v>400420</v>
      </c>
      <c r="AL1053" s="3">
        <v>-693451</v>
      </c>
      <c r="AM1053" s="3">
        <v>1093871</v>
      </c>
      <c r="AN1053" s="3">
        <v>209638</v>
      </c>
      <c r="AO1053" s="3">
        <v>0</v>
      </c>
      <c r="AP1053" s="3">
        <v>-194594</v>
      </c>
      <c r="AQ1053" s="3">
        <v>15044</v>
      </c>
      <c r="AR1053" s="3">
        <f>Tabela1[[#This Row],[Potrzeby finansowe 2027
w tym:]]+Tabela1[[#This Row],[Rozliczenie 2025 potrz. fin.]]</f>
        <v>9667921</v>
      </c>
      <c r="AS1053" s="3">
        <v>0</v>
      </c>
      <c r="AT1053" s="3">
        <v>0</v>
      </c>
      <c r="AU1053" s="3"/>
      <c r="AV1053" s="3"/>
      <c r="AW1053" s="3"/>
      <c r="AX1053" s="3"/>
      <c r="AY1053" s="3"/>
      <c r="AZ1053" s="3"/>
      <c r="BA1053" s="3">
        <v>755112</v>
      </c>
      <c r="BB1053" s="3">
        <v>0</v>
      </c>
      <c r="BC1053" s="3">
        <v>0</v>
      </c>
      <c r="BD1053" s="3">
        <v>7045.78</v>
      </c>
      <c r="BE1053" s="3">
        <v>1039.42</v>
      </c>
      <c r="BF1053" s="3">
        <v>0</v>
      </c>
      <c r="BG1053" s="3">
        <v>377782</v>
      </c>
      <c r="BH1053" s="3">
        <v>2834</v>
      </c>
      <c r="BI1053" s="3">
        <v>260814</v>
      </c>
      <c r="BJ1053" s="3">
        <v>4007890.9075000007</v>
      </c>
      <c r="BK1053" s="3">
        <v>2309162.5700000003</v>
      </c>
      <c r="BL1053" s="3">
        <v>2099443.9900000002</v>
      </c>
      <c r="BM1053" s="3">
        <v>2596025.37</v>
      </c>
      <c r="BN1053" s="53">
        <v>0.98528673885267171</v>
      </c>
      <c r="BO1053" s="54">
        <v>1.3229959999999999E-4</v>
      </c>
      <c r="BP1053" s="70">
        <v>3327</v>
      </c>
      <c r="BQ1053" s="71"/>
      <c r="BR1053" s="70"/>
      <c r="BS1053" s="72"/>
      <c r="BT1053" s="72"/>
      <c r="BU1053" s="70">
        <v>11335667</v>
      </c>
      <c r="BV1053" s="70">
        <v>3464629</v>
      </c>
      <c r="BW1053" s="74">
        <v>3736189</v>
      </c>
      <c r="BX1053" s="70">
        <v>18536485</v>
      </c>
    </row>
    <row r="1054" spans="1:76" x14ac:dyDescent="0.3">
      <c r="A1054" s="73" t="s">
        <v>10</v>
      </c>
      <c r="B1054" s="2" t="s">
        <v>76</v>
      </c>
      <c r="C1054" s="2" t="s">
        <v>74</v>
      </c>
      <c r="D1054" s="2" t="s">
        <v>21</v>
      </c>
      <c r="E1054" s="2" t="s">
        <v>15</v>
      </c>
      <c r="F1054" s="17" t="str">
        <f>+Tabela1[[#This Row],[WK]]&amp;Tabela1[[#This Row],[PK]]&amp;Tabela1[[#This Row],[GK]]</f>
        <v>141305</v>
      </c>
      <c r="G1054" s="2" t="s">
        <v>2845</v>
      </c>
      <c r="H1054" s="3">
        <v>265992353.61000001</v>
      </c>
      <c r="I1054" s="4">
        <v>1.125</v>
      </c>
      <c r="J1054" s="3">
        <v>299241397.81</v>
      </c>
      <c r="K1054" s="4">
        <v>7.0000000000000007E-2</v>
      </c>
      <c r="L1054" s="3">
        <v>20946898</v>
      </c>
      <c r="M1054" s="3"/>
      <c r="N1054" s="5"/>
      <c r="O1054" s="3">
        <v>93482386.459999993</v>
      </c>
      <c r="P1054" s="4">
        <v>1.125</v>
      </c>
      <c r="Q1054" s="3">
        <v>105167684.77</v>
      </c>
      <c r="R1054" s="4">
        <v>1.6E-2</v>
      </c>
      <c r="S1054" s="3">
        <v>1682683</v>
      </c>
      <c r="T1054" s="3"/>
      <c r="U1054" s="5"/>
      <c r="V1054" s="3">
        <v>13265499</v>
      </c>
      <c r="W1054" s="5"/>
      <c r="X1054" s="3">
        <v>23747178</v>
      </c>
      <c r="Y1054" s="3">
        <v>2122642</v>
      </c>
      <c r="Z1054" s="3">
        <v>2032769</v>
      </c>
      <c r="AA1054" s="3">
        <v>1650319</v>
      </c>
      <c r="AB1054" s="3">
        <v>14729333</v>
      </c>
      <c r="AC1054" s="3">
        <v>3212115</v>
      </c>
      <c r="AD1054" s="3">
        <v>10481680</v>
      </c>
      <c r="AE1054" s="3">
        <v>0</v>
      </c>
      <c r="AF1054" s="3">
        <v>20946898</v>
      </c>
      <c r="AG1054" s="3">
        <v>1682683</v>
      </c>
      <c r="AH1054" s="3">
        <v>10481680</v>
      </c>
      <c r="AI1054" s="3">
        <v>13265499</v>
      </c>
      <c r="AJ1054" s="3">
        <v>778225</v>
      </c>
      <c r="AK1054" s="3">
        <v>778225</v>
      </c>
      <c r="AL1054" s="3">
        <v>765051</v>
      </c>
      <c r="AM1054" s="3">
        <v>13174</v>
      </c>
      <c r="AN1054" s="3">
        <v>-118989</v>
      </c>
      <c r="AO1054" s="3">
        <v>0</v>
      </c>
      <c r="AP1054" s="3">
        <v>118989</v>
      </c>
      <c r="AQ1054" s="3">
        <v>0</v>
      </c>
      <c r="AR1054" s="3">
        <f>Tabela1[[#This Row],[Potrzeby finansowe 2027
w tym:]]+Tabela1[[#This Row],[Rozliczenie 2025 potrz. fin.]]</f>
        <v>23747178</v>
      </c>
      <c r="AS1054" s="3">
        <v>0</v>
      </c>
      <c r="AT1054" s="3">
        <v>0</v>
      </c>
      <c r="AU1054" s="3"/>
      <c r="AV1054" s="3"/>
      <c r="AW1054" s="3"/>
      <c r="AX1054" s="3"/>
      <c r="AY1054" s="3"/>
      <c r="AZ1054" s="3"/>
      <c r="BA1054" s="3">
        <v>2032769</v>
      </c>
      <c r="BB1054" s="3">
        <v>0</v>
      </c>
      <c r="BC1054" s="3">
        <v>0</v>
      </c>
      <c r="BD1054" s="3">
        <v>20366.39</v>
      </c>
      <c r="BE1054" s="3">
        <v>0</v>
      </c>
      <c r="BF1054" s="3">
        <v>0</v>
      </c>
      <c r="BG1054" s="3">
        <v>731558</v>
      </c>
      <c r="BH1054" s="3">
        <v>6874</v>
      </c>
      <c r="BI1054" s="3">
        <v>918761</v>
      </c>
      <c r="BJ1054" s="3">
        <v>14118445.890000001</v>
      </c>
      <c r="BK1054" s="3">
        <v>9171122</v>
      </c>
      <c r="BL1054" s="3">
        <v>5313327.1100000003</v>
      </c>
      <c r="BM1054" s="3">
        <v>9162641.3399999999</v>
      </c>
      <c r="BN1054" s="53">
        <v>0.92322169683743227</v>
      </c>
      <c r="BO1054" s="54">
        <v>2.5635069999999999E-4</v>
      </c>
      <c r="BP1054" s="70">
        <v>6446</v>
      </c>
      <c r="BQ1054" s="71"/>
      <c r="BR1054" s="70"/>
      <c r="BS1054" s="72"/>
      <c r="BT1054" s="72"/>
      <c r="BU1054" s="70">
        <v>20946898</v>
      </c>
      <c r="BV1054" s="70">
        <v>1682683</v>
      </c>
      <c r="BW1054" s="74">
        <v>10481680</v>
      </c>
      <c r="BX1054" s="70">
        <v>33111261</v>
      </c>
    </row>
    <row r="1055" spans="1:76" x14ac:dyDescent="0.3">
      <c r="A1055" s="73" t="s">
        <v>10</v>
      </c>
      <c r="B1055" s="2" t="s">
        <v>76</v>
      </c>
      <c r="C1055" s="2" t="s">
        <v>74</v>
      </c>
      <c r="D1055" s="2" t="s">
        <v>23</v>
      </c>
      <c r="E1055" s="2" t="s">
        <v>15</v>
      </c>
      <c r="F1055" s="17" t="str">
        <f>+Tabela1[[#This Row],[WK]]&amp;Tabela1[[#This Row],[PK]]&amp;Tabela1[[#This Row],[GK]]</f>
        <v>141306</v>
      </c>
      <c r="G1055" s="2" t="s">
        <v>1001</v>
      </c>
      <c r="H1055" s="3">
        <v>171762783.19999999</v>
      </c>
      <c r="I1055" s="4">
        <v>1.125</v>
      </c>
      <c r="J1055" s="3">
        <v>193233131.09999999</v>
      </c>
      <c r="K1055" s="4">
        <v>7.0000000000000007E-2</v>
      </c>
      <c r="L1055" s="3">
        <v>13526319</v>
      </c>
      <c r="M1055" s="3"/>
      <c r="N1055" s="5"/>
      <c r="O1055" s="3">
        <v>61186132.450000003</v>
      </c>
      <c r="P1055" s="4">
        <v>1.125</v>
      </c>
      <c r="Q1055" s="3">
        <v>68834399.010000005</v>
      </c>
      <c r="R1055" s="4">
        <v>1.6E-2</v>
      </c>
      <c r="S1055" s="3">
        <v>1101350</v>
      </c>
      <c r="T1055" s="3"/>
      <c r="U1055" s="5"/>
      <c r="V1055" s="3">
        <v>9314022</v>
      </c>
      <c r="W1055" s="5"/>
      <c r="X1055" s="3">
        <v>15119776</v>
      </c>
      <c r="Y1055" s="3">
        <v>1541531</v>
      </c>
      <c r="Z1055" s="3">
        <v>305205</v>
      </c>
      <c r="AA1055" s="3">
        <v>945892</v>
      </c>
      <c r="AB1055" s="3">
        <v>8579865</v>
      </c>
      <c r="AC1055" s="3">
        <v>3747283</v>
      </c>
      <c r="AD1055" s="3">
        <v>5805754</v>
      </c>
      <c r="AE1055" s="3">
        <v>0</v>
      </c>
      <c r="AF1055" s="3">
        <v>13526319</v>
      </c>
      <c r="AG1055" s="3">
        <v>1101350</v>
      </c>
      <c r="AH1055" s="3">
        <v>5805754</v>
      </c>
      <c r="AI1055" s="3">
        <v>9314022</v>
      </c>
      <c r="AJ1055" s="3">
        <v>-313277</v>
      </c>
      <c r="AK1055" s="3">
        <v>-313277</v>
      </c>
      <c r="AL1055" s="3">
        <v>597303</v>
      </c>
      <c r="AM1055" s="3">
        <v>-910580</v>
      </c>
      <c r="AN1055" s="3">
        <v>-594205</v>
      </c>
      <c r="AO1055" s="3">
        <v>0</v>
      </c>
      <c r="AP1055" s="3">
        <v>594205</v>
      </c>
      <c r="AQ1055" s="3">
        <v>0</v>
      </c>
      <c r="AR1055" s="3">
        <f>Tabela1[[#This Row],[Potrzeby finansowe 2027
w tym:]]+Tabela1[[#This Row],[Rozliczenie 2025 potrz. fin.]]</f>
        <v>15119776</v>
      </c>
      <c r="AS1055" s="3">
        <v>0</v>
      </c>
      <c r="AT1055" s="3">
        <v>0</v>
      </c>
      <c r="AU1055" s="3"/>
      <c r="AV1055" s="3"/>
      <c r="AW1055" s="3"/>
      <c r="AX1055" s="3"/>
      <c r="AY1055" s="3"/>
      <c r="AZ1055" s="3"/>
      <c r="BA1055" s="3">
        <v>305205</v>
      </c>
      <c r="BB1055" s="3">
        <v>0</v>
      </c>
      <c r="BC1055" s="3">
        <v>0</v>
      </c>
      <c r="BD1055" s="3">
        <v>3057.86</v>
      </c>
      <c r="BE1055" s="3">
        <v>0</v>
      </c>
      <c r="BF1055" s="3">
        <v>0</v>
      </c>
      <c r="BG1055" s="3">
        <v>458474</v>
      </c>
      <c r="BH1055" s="3">
        <v>4308</v>
      </c>
      <c r="BI1055" s="3">
        <v>487418</v>
      </c>
      <c r="BJ1055" s="3">
        <v>7490069.8975</v>
      </c>
      <c r="BK1055" s="3">
        <v>4903215.92</v>
      </c>
      <c r="BL1055" s="3">
        <v>322971.43</v>
      </c>
      <c r="BM1055" s="3">
        <v>9701473.0500000007</v>
      </c>
      <c r="BN1055" s="53">
        <v>0.91007712897419413</v>
      </c>
      <c r="BO1055" s="54">
        <v>1.5895460000000001E-4</v>
      </c>
      <c r="BP1055" s="70">
        <v>3997</v>
      </c>
      <c r="BQ1055" s="71"/>
      <c r="BR1055" s="70"/>
      <c r="BS1055" s="72"/>
      <c r="BT1055" s="72"/>
      <c r="BU1055" s="70">
        <v>13526319</v>
      </c>
      <c r="BV1055" s="70">
        <v>1101350</v>
      </c>
      <c r="BW1055" s="74">
        <v>5805754</v>
      </c>
      <c r="BX1055" s="70">
        <v>20433423</v>
      </c>
    </row>
    <row r="1056" spans="1:76" x14ac:dyDescent="0.3">
      <c r="A1056" s="73" t="s">
        <v>10</v>
      </c>
      <c r="B1056" s="2" t="s">
        <v>76</v>
      </c>
      <c r="C1056" s="2" t="s">
        <v>74</v>
      </c>
      <c r="D1056" s="2" t="s">
        <v>30</v>
      </c>
      <c r="E1056" s="2" t="s">
        <v>15</v>
      </c>
      <c r="F1056" s="17" t="str">
        <f>+Tabela1[[#This Row],[WK]]&amp;Tabela1[[#This Row],[PK]]&amp;Tabela1[[#This Row],[GK]]</f>
        <v>141307</v>
      </c>
      <c r="G1056" s="2" t="s">
        <v>1002</v>
      </c>
      <c r="H1056" s="3">
        <v>159420032.96000001</v>
      </c>
      <c r="I1056" s="4">
        <v>1.125</v>
      </c>
      <c r="J1056" s="3">
        <v>179347537.08000001</v>
      </c>
      <c r="K1056" s="4">
        <v>7.0000000000000007E-2</v>
      </c>
      <c r="L1056" s="3">
        <v>12554328</v>
      </c>
      <c r="M1056" s="3"/>
      <c r="N1056" s="5"/>
      <c r="O1056" s="3">
        <v>75166500.439999998</v>
      </c>
      <c r="P1056" s="4">
        <v>1.125</v>
      </c>
      <c r="Q1056" s="3">
        <v>84562313</v>
      </c>
      <c r="R1056" s="4">
        <v>1.6E-2</v>
      </c>
      <c r="S1056" s="3">
        <v>1352997</v>
      </c>
      <c r="T1056" s="3"/>
      <c r="U1056" s="5"/>
      <c r="V1056" s="3">
        <v>5732015</v>
      </c>
      <c r="W1056" s="5"/>
      <c r="X1056" s="3">
        <v>11198357</v>
      </c>
      <c r="Y1056" s="3">
        <v>1320076</v>
      </c>
      <c r="Z1056" s="3">
        <v>327883</v>
      </c>
      <c r="AA1056" s="3">
        <v>683583</v>
      </c>
      <c r="AB1056" s="3">
        <v>7171127</v>
      </c>
      <c r="AC1056" s="3">
        <v>1695688</v>
      </c>
      <c r="AD1056" s="3">
        <v>5466343</v>
      </c>
      <c r="AE1056" s="3">
        <v>0</v>
      </c>
      <c r="AF1056" s="3">
        <v>12554328</v>
      </c>
      <c r="AG1056" s="3">
        <v>1352997</v>
      </c>
      <c r="AH1056" s="3">
        <v>5466343</v>
      </c>
      <c r="AI1056" s="3">
        <v>5732015</v>
      </c>
      <c r="AJ1056" s="3">
        <v>-124786</v>
      </c>
      <c r="AK1056" s="3">
        <v>-124786</v>
      </c>
      <c r="AL1056" s="3">
        <v>404535</v>
      </c>
      <c r="AM1056" s="3">
        <v>-529321</v>
      </c>
      <c r="AN1056" s="3">
        <v>182611</v>
      </c>
      <c r="AO1056" s="3">
        <v>0</v>
      </c>
      <c r="AP1056" s="3">
        <v>-182611</v>
      </c>
      <c r="AQ1056" s="3">
        <v>0</v>
      </c>
      <c r="AR1056" s="3">
        <f>Tabela1[[#This Row],[Potrzeby finansowe 2027
w tym:]]+Tabela1[[#This Row],[Rozliczenie 2025 potrz. fin.]]</f>
        <v>11198357</v>
      </c>
      <c r="AS1056" s="3">
        <v>0</v>
      </c>
      <c r="AT1056" s="3">
        <v>0</v>
      </c>
      <c r="AU1056" s="3"/>
      <c r="AV1056" s="3"/>
      <c r="AW1056" s="3"/>
      <c r="AX1056" s="3"/>
      <c r="AY1056" s="3"/>
      <c r="AZ1056" s="3"/>
      <c r="BA1056" s="3">
        <v>327883</v>
      </c>
      <c r="BB1056" s="3">
        <v>0</v>
      </c>
      <c r="BC1056" s="3">
        <v>148.33000000000001</v>
      </c>
      <c r="BD1056" s="3">
        <v>679.82</v>
      </c>
      <c r="BE1056" s="3">
        <v>4221.63</v>
      </c>
      <c r="BF1056" s="3">
        <v>0</v>
      </c>
      <c r="BG1056" s="3">
        <v>394301</v>
      </c>
      <c r="BH1056" s="3">
        <v>3705</v>
      </c>
      <c r="BI1056" s="3">
        <v>289282</v>
      </c>
      <c r="BJ1056" s="3">
        <v>4445354.5374999996</v>
      </c>
      <c r="BK1056" s="3">
        <v>3473571.28</v>
      </c>
      <c r="BL1056" s="3">
        <v>0</v>
      </c>
      <c r="BM1056" s="3">
        <v>3887133.03</v>
      </c>
      <c r="BN1056" s="53">
        <v>0.91708308851645637</v>
      </c>
      <c r="BO1056" s="54">
        <v>1.4762090000000001E-4</v>
      </c>
      <c r="BP1056" s="70">
        <v>3712</v>
      </c>
      <c r="BQ1056" s="71"/>
      <c r="BR1056" s="70"/>
      <c r="BS1056" s="72"/>
      <c r="BT1056" s="72"/>
      <c r="BU1056" s="70">
        <v>12554328</v>
      </c>
      <c r="BV1056" s="70">
        <v>1352997</v>
      </c>
      <c r="BW1056" s="74">
        <v>5466343</v>
      </c>
      <c r="BX1056" s="70">
        <v>19373668</v>
      </c>
    </row>
    <row r="1057" spans="1:76" x14ac:dyDescent="0.3">
      <c r="A1057" s="73" t="s">
        <v>10</v>
      </c>
      <c r="B1057" s="2" t="s">
        <v>76</v>
      </c>
      <c r="C1057" s="2" t="s">
        <v>74</v>
      </c>
      <c r="D1057" s="2" t="s">
        <v>54</v>
      </c>
      <c r="E1057" s="2" t="s">
        <v>15</v>
      </c>
      <c r="F1057" s="17" t="str">
        <f>+Tabela1[[#This Row],[WK]]&amp;Tabela1[[#This Row],[PK]]&amp;Tabela1[[#This Row],[GK]]</f>
        <v>141308</v>
      </c>
      <c r="G1057" s="2" t="s">
        <v>1003</v>
      </c>
      <c r="H1057" s="3">
        <v>178455175.56999999</v>
      </c>
      <c r="I1057" s="4">
        <v>1.125</v>
      </c>
      <c r="J1057" s="3">
        <v>200762072.52000001</v>
      </c>
      <c r="K1057" s="4">
        <v>7.0000000000000007E-2</v>
      </c>
      <c r="L1057" s="3">
        <v>14053345</v>
      </c>
      <c r="M1057" s="3"/>
      <c r="N1057" s="5"/>
      <c r="O1057" s="3">
        <v>5263040.49</v>
      </c>
      <c r="P1057" s="4">
        <v>1.125</v>
      </c>
      <c r="Q1057" s="3">
        <v>5920920.5499999998</v>
      </c>
      <c r="R1057" s="4">
        <v>1.6E-2</v>
      </c>
      <c r="S1057" s="3">
        <v>94735</v>
      </c>
      <c r="T1057" s="3"/>
      <c r="U1057" s="5"/>
      <c r="V1057" s="3">
        <v>8570460</v>
      </c>
      <c r="W1057" s="5"/>
      <c r="X1057" s="3">
        <v>13166783</v>
      </c>
      <c r="Y1057" s="3">
        <v>718663</v>
      </c>
      <c r="Z1057" s="3">
        <v>494141</v>
      </c>
      <c r="AA1057" s="3">
        <v>793018</v>
      </c>
      <c r="AB1057" s="3">
        <v>7740310</v>
      </c>
      <c r="AC1057" s="3">
        <v>3420651</v>
      </c>
      <c r="AD1057" s="3">
        <v>4596322</v>
      </c>
      <c r="AE1057" s="3">
        <v>0</v>
      </c>
      <c r="AF1057" s="3">
        <v>14053345</v>
      </c>
      <c r="AG1057" s="3">
        <v>94735</v>
      </c>
      <c r="AH1057" s="3">
        <v>4596322</v>
      </c>
      <c r="AI1057" s="3">
        <v>8570460</v>
      </c>
      <c r="AJ1057" s="3">
        <v>-1664119</v>
      </c>
      <c r="AK1057" s="3">
        <v>-1664119</v>
      </c>
      <c r="AL1057" s="3">
        <v>1113809</v>
      </c>
      <c r="AM1057" s="3">
        <v>-2777928</v>
      </c>
      <c r="AN1057" s="3">
        <v>285655</v>
      </c>
      <c r="AO1057" s="3">
        <v>0</v>
      </c>
      <c r="AP1057" s="3">
        <v>-285655</v>
      </c>
      <c r="AQ1057" s="3">
        <v>0</v>
      </c>
      <c r="AR1057" s="3">
        <f>Tabela1[[#This Row],[Potrzeby finansowe 2027
w tym:]]+Tabela1[[#This Row],[Rozliczenie 2025 potrz. fin.]]</f>
        <v>13166783</v>
      </c>
      <c r="AS1057" s="3">
        <v>0</v>
      </c>
      <c r="AT1057" s="3">
        <v>0</v>
      </c>
      <c r="AU1057" s="3"/>
      <c r="AV1057" s="3"/>
      <c r="AW1057" s="3"/>
      <c r="AX1057" s="3"/>
      <c r="AY1057" s="3"/>
      <c r="AZ1057" s="3"/>
      <c r="BA1057" s="3">
        <v>494141</v>
      </c>
      <c r="BB1057" s="3">
        <v>0</v>
      </c>
      <c r="BC1057" s="3">
        <v>0</v>
      </c>
      <c r="BD1057" s="3">
        <v>4950.82</v>
      </c>
      <c r="BE1057" s="3">
        <v>0</v>
      </c>
      <c r="BF1057" s="3">
        <v>0</v>
      </c>
      <c r="BG1057" s="3">
        <v>435488</v>
      </c>
      <c r="BH1057" s="3">
        <v>4092</v>
      </c>
      <c r="BI1057" s="3">
        <v>357530</v>
      </c>
      <c r="BJ1057" s="3">
        <v>5494105.6325000003</v>
      </c>
      <c r="BK1057" s="3">
        <v>3740978.37</v>
      </c>
      <c r="BL1057" s="3">
        <v>9983.5</v>
      </c>
      <c r="BM1057" s="3">
        <v>6992542.0499999998</v>
      </c>
      <c r="BN1057" s="53">
        <v>0.95813025190490864</v>
      </c>
      <c r="BO1057" s="54">
        <v>1.5912500000000001E-4</v>
      </c>
      <c r="BP1057" s="70">
        <v>4002</v>
      </c>
      <c r="BQ1057" s="71"/>
      <c r="BR1057" s="70"/>
      <c r="BS1057" s="72"/>
      <c r="BT1057" s="72"/>
      <c r="BU1057" s="70">
        <v>14053345</v>
      </c>
      <c r="BV1057" s="70">
        <v>94735</v>
      </c>
      <c r="BW1057" s="74">
        <v>4596322</v>
      </c>
      <c r="BX1057" s="70">
        <v>18744402</v>
      </c>
    </row>
    <row r="1058" spans="1:76" x14ac:dyDescent="0.3">
      <c r="A1058" s="73" t="s">
        <v>10</v>
      </c>
      <c r="B1058" s="2" t="s">
        <v>76</v>
      </c>
      <c r="C1058" s="2" t="s">
        <v>74</v>
      </c>
      <c r="D1058" s="2" t="s">
        <v>56</v>
      </c>
      <c r="E1058" s="2" t="s">
        <v>15</v>
      </c>
      <c r="F1058" s="17" t="str">
        <f>+Tabela1[[#This Row],[WK]]&amp;Tabela1[[#This Row],[PK]]&amp;Tabela1[[#This Row],[GK]]</f>
        <v>141309</v>
      </c>
      <c r="G1058" s="2" t="s">
        <v>1004</v>
      </c>
      <c r="H1058" s="3">
        <v>125545267.88</v>
      </c>
      <c r="I1058" s="4">
        <v>1.125</v>
      </c>
      <c r="J1058" s="3">
        <v>141238426.37</v>
      </c>
      <c r="K1058" s="4">
        <v>7.0000000000000007E-2</v>
      </c>
      <c r="L1058" s="3">
        <v>9886690</v>
      </c>
      <c r="M1058" s="3"/>
      <c r="N1058" s="5"/>
      <c r="O1058" s="3">
        <v>77722958.930000007</v>
      </c>
      <c r="P1058" s="4">
        <v>1.125</v>
      </c>
      <c r="Q1058" s="3">
        <v>87438328.799999997</v>
      </c>
      <c r="R1058" s="4">
        <v>1.6E-2</v>
      </c>
      <c r="S1058" s="3">
        <v>1399013</v>
      </c>
      <c r="T1058" s="3"/>
      <c r="U1058" s="5"/>
      <c r="V1058" s="3">
        <v>6116846</v>
      </c>
      <c r="W1058" s="5"/>
      <c r="X1058" s="3">
        <v>10093339</v>
      </c>
      <c r="Y1058" s="3">
        <v>0</v>
      </c>
      <c r="Z1058" s="3">
        <v>345294</v>
      </c>
      <c r="AA1058" s="3">
        <v>843674</v>
      </c>
      <c r="AB1058" s="3">
        <v>6885435</v>
      </c>
      <c r="AC1058" s="3">
        <v>2018936</v>
      </c>
      <c r="AD1058" s="3">
        <v>3976493</v>
      </c>
      <c r="AE1058" s="3">
        <v>339320</v>
      </c>
      <c r="AF1058" s="3">
        <v>9886690</v>
      </c>
      <c r="AG1058" s="3">
        <v>1399013</v>
      </c>
      <c r="AH1058" s="3">
        <v>3637173</v>
      </c>
      <c r="AI1058" s="3">
        <v>6116846</v>
      </c>
      <c r="AJ1058" s="3">
        <v>356723</v>
      </c>
      <c r="AK1058" s="3">
        <v>356723</v>
      </c>
      <c r="AL1058" s="3">
        <v>595246</v>
      </c>
      <c r="AM1058" s="3">
        <v>-238523</v>
      </c>
      <c r="AN1058" s="3">
        <v>-266182</v>
      </c>
      <c r="AO1058" s="3">
        <v>0</v>
      </c>
      <c r="AP1058" s="3">
        <v>266182</v>
      </c>
      <c r="AQ1058" s="3">
        <v>0</v>
      </c>
      <c r="AR1058" s="3">
        <f>Tabela1[[#This Row],[Potrzeby finansowe 2027
w tym:]]+Tabela1[[#This Row],[Rozliczenie 2025 potrz. fin.]]</f>
        <v>10093339</v>
      </c>
      <c r="AS1058" s="3">
        <v>0</v>
      </c>
      <c r="AT1058" s="3">
        <v>0</v>
      </c>
      <c r="AU1058" s="3"/>
      <c r="AV1058" s="3"/>
      <c r="AW1058" s="3"/>
      <c r="AX1058" s="3"/>
      <c r="AY1058" s="3"/>
      <c r="AZ1058" s="3"/>
      <c r="BA1058" s="3">
        <v>345294</v>
      </c>
      <c r="BB1058" s="3">
        <v>0</v>
      </c>
      <c r="BC1058" s="3">
        <v>0</v>
      </c>
      <c r="BD1058" s="3">
        <v>3459.51</v>
      </c>
      <c r="BE1058" s="3">
        <v>0</v>
      </c>
      <c r="BF1058" s="3">
        <v>0</v>
      </c>
      <c r="BG1058" s="3">
        <v>377782</v>
      </c>
      <c r="BH1058" s="3">
        <v>3537</v>
      </c>
      <c r="BI1058" s="3">
        <v>465892</v>
      </c>
      <c r="BJ1058" s="3">
        <v>7159293.2975000003</v>
      </c>
      <c r="BK1058" s="3">
        <v>4853064.9000000004</v>
      </c>
      <c r="BL1058" s="3">
        <v>562610.32999999996</v>
      </c>
      <c r="BM1058" s="3">
        <v>8099692.9299999997</v>
      </c>
      <c r="BN1058" s="53">
        <v>1.1452132471577927</v>
      </c>
      <c r="BO1058" s="54">
        <v>1.4089610000000001E-4</v>
      </c>
      <c r="BP1058" s="70">
        <v>3543</v>
      </c>
      <c r="BQ1058" s="71"/>
      <c r="BR1058" s="70"/>
      <c r="BS1058" s="72"/>
      <c r="BT1058" s="72"/>
      <c r="BU1058" s="70">
        <v>9886690</v>
      </c>
      <c r="BV1058" s="70">
        <v>1399013</v>
      </c>
      <c r="BW1058" s="74">
        <v>3637173</v>
      </c>
      <c r="BX1058" s="70">
        <v>14922876</v>
      </c>
    </row>
    <row r="1059" spans="1:76" x14ac:dyDescent="0.3">
      <c r="A1059" s="73" t="s">
        <v>10</v>
      </c>
      <c r="B1059" s="2" t="s">
        <v>76</v>
      </c>
      <c r="C1059" s="2" t="s">
        <v>74</v>
      </c>
      <c r="D1059" s="2" t="s">
        <v>69</v>
      </c>
      <c r="E1059" s="2" t="s">
        <v>15</v>
      </c>
      <c r="F1059" s="17" t="str">
        <f>+Tabela1[[#This Row],[WK]]&amp;Tabela1[[#This Row],[PK]]&amp;Tabela1[[#This Row],[GK]]</f>
        <v>141310</v>
      </c>
      <c r="G1059" s="2" t="s">
        <v>1005</v>
      </c>
      <c r="H1059" s="3">
        <v>203000292.78</v>
      </c>
      <c r="I1059" s="4">
        <v>1.125</v>
      </c>
      <c r="J1059" s="3">
        <v>228375329.38</v>
      </c>
      <c r="K1059" s="4">
        <v>7.0000000000000007E-2</v>
      </c>
      <c r="L1059" s="3">
        <v>15986273</v>
      </c>
      <c r="M1059" s="3"/>
      <c r="N1059" s="5"/>
      <c r="O1059" s="3">
        <v>88513096.040000007</v>
      </c>
      <c r="P1059" s="4">
        <v>1.125</v>
      </c>
      <c r="Q1059" s="3">
        <v>99577233.049999997</v>
      </c>
      <c r="R1059" s="4">
        <v>1.6E-2</v>
      </c>
      <c r="S1059" s="3">
        <v>1593236</v>
      </c>
      <c r="T1059" s="3"/>
      <c r="U1059" s="5"/>
      <c r="V1059" s="3">
        <v>10519527</v>
      </c>
      <c r="W1059" s="5"/>
      <c r="X1059" s="3">
        <v>17529907</v>
      </c>
      <c r="Y1059" s="3">
        <v>1027991</v>
      </c>
      <c r="Z1059" s="3">
        <v>210822</v>
      </c>
      <c r="AA1059" s="3">
        <v>873565</v>
      </c>
      <c r="AB1059" s="3">
        <v>10447278</v>
      </c>
      <c r="AC1059" s="3">
        <v>4970251</v>
      </c>
      <c r="AD1059" s="3">
        <v>7010380</v>
      </c>
      <c r="AE1059" s="3">
        <v>0</v>
      </c>
      <c r="AF1059" s="3">
        <v>15986273</v>
      </c>
      <c r="AG1059" s="3">
        <v>1593236</v>
      </c>
      <c r="AH1059" s="3">
        <v>7010380</v>
      </c>
      <c r="AI1059" s="3">
        <v>10519527</v>
      </c>
      <c r="AJ1059" s="3">
        <v>-634290</v>
      </c>
      <c r="AK1059" s="3">
        <v>-634290</v>
      </c>
      <c r="AL1059" s="3">
        <v>1058256</v>
      </c>
      <c r="AM1059" s="3">
        <v>-1692546</v>
      </c>
      <c r="AN1059" s="3">
        <v>123251</v>
      </c>
      <c r="AO1059" s="3">
        <v>0</v>
      </c>
      <c r="AP1059" s="3">
        <v>-123251</v>
      </c>
      <c r="AQ1059" s="3">
        <v>0</v>
      </c>
      <c r="AR1059" s="3">
        <f>Tabela1[[#This Row],[Potrzeby finansowe 2027
w tym:]]+Tabela1[[#This Row],[Rozliczenie 2025 potrz. fin.]]</f>
        <v>17529907</v>
      </c>
      <c r="AS1059" s="3">
        <v>0</v>
      </c>
      <c r="AT1059" s="3">
        <v>0</v>
      </c>
      <c r="AU1059" s="3"/>
      <c r="AV1059" s="3"/>
      <c r="AW1059" s="3"/>
      <c r="AX1059" s="3"/>
      <c r="AY1059" s="3"/>
      <c r="AZ1059" s="3"/>
      <c r="BA1059" s="3">
        <v>210822</v>
      </c>
      <c r="BB1059" s="3">
        <v>0</v>
      </c>
      <c r="BC1059" s="3">
        <v>0</v>
      </c>
      <c r="BD1059" s="3">
        <v>810.9</v>
      </c>
      <c r="BE1059" s="3">
        <v>2602.66</v>
      </c>
      <c r="BF1059" s="3">
        <v>0</v>
      </c>
      <c r="BG1059" s="3">
        <v>536271</v>
      </c>
      <c r="BH1059" s="3">
        <v>5039</v>
      </c>
      <c r="BI1059" s="3">
        <v>337294</v>
      </c>
      <c r="BJ1059" s="3">
        <v>5183147.8025000002</v>
      </c>
      <c r="BK1059" s="3">
        <v>4075545.66</v>
      </c>
      <c r="BL1059" s="3">
        <v>25010</v>
      </c>
      <c r="BM1059" s="3">
        <v>4380388.57</v>
      </c>
      <c r="BN1059" s="53">
        <v>0.94986709940964165</v>
      </c>
      <c r="BO1059" s="54">
        <v>1.90092E-4</v>
      </c>
      <c r="BP1059" s="70">
        <v>4781</v>
      </c>
      <c r="BQ1059" s="71"/>
      <c r="BR1059" s="70"/>
      <c r="BS1059" s="72"/>
      <c r="BT1059" s="72"/>
      <c r="BU1059" s="70">
        <v>15986273</v>
      </c>
      <c r="BV1059" s="70">
        <v>1593236</v>
      </c>
      <c r="BW1059" s="74">
        <v>7010380</v>
      </c>
      <c r="BX1059" s="70">
        <v>24589889</v>
      </c>
    </row>
    <row r="1060" spans="1:76" x14ac:dyDescent="0.3">
      <c r="A1060" s="73" t="s">
        <v>10</v>
      </c>
      <c r="B1060" s="2" t="s">
        <v>76</v>
      </c>
      <c r="C1060" s="2" t="s">
        <v>76</v>
      </c>
      <c r="D1060" s="2" t="s">
        <v>12</v>
      </c>
      <c r="E1060" s="2" t="s">
        <v>13</v>
      </c>
      <c r="F1060" s="17" t="str">
        <f>+Tabela1[[#This Row],[WK]]&amp;Tabela1[[#This Row],[PK]]&amp;Tabela1[[#This Row],[GK]]</f>
        <v>141401</v>
      </c>
      <c r="G1060" s="2" t="s">
        <v>1006</v>
      </c>
      <c r="H1060" s="3">
        <v>1915999861.45</v>
      </c>
      <c r="I1060" s="4">
        <v>1.125</v>
      </c>
      <c r="J1060" s="3">
        <v>2155499844.1300001</v>
      </c>
      <c r="K1060" s="4">
        <v>7.0000000000000007E-2</v>
      </c>
      <c r="L1060" s="3">
        <v>150884989</v>
      </c>
      <c r="M1060" s="3"/>
      <c r="N1060" s="5"/>
      <c r="O1060" s="3">
        <v>1263069198.6399999</v>
      </c>
      <c r="P1060" s="4">
        <v>1.125</v>
      </c>
      <c r="Q1060" s="3">
        <v>1420952848.47</v>
      </c>
      <c r="R1060" s="4">
        <v>1.6E-2</v>
      </c>
      <c r="S1060" s="3">
        <v>22735246</v>
      </c>
      <c r="T1060" s="3"/>
      <c r="U1060" s="5"/>
      <c r="V1060" s="3">
        <v>91277775</v>
      </c>
      <c r="W1060" s="5"/>
      <c r="X1060" s="3">
        <v>75331986</v>
      </c>
      <c r="Y1060" s="3">
        <v>0</v>
      </c>
      <c r="Z1060" s="3">
        <v>102686</v>
      </c>
      <c r="AA1060" s="3">
        <v>4058426</v>
      </c>
      <c r="AB1060" s="3">
        <v>71170874</v>
      </c>
      <c r="AC1060" s="3">
        <v>0</v>
      </c>
      <c r="AD1060" s="3">
        <v>0</v>
      </c>
      <c r="AE1060" s="3">
        <v>0</v>
      </c>
      <c r="AF1060" s="3">
        <v>150884989</v>
      </c>
      <c r="AG1060" s="3">
        <v>22735246</v>
      </c>
      <c r="AH1060" s="3">
        <v>0</v>
      </c>
      <c r="AI1060" s="3">
        <v>91277775</v>
      </c>
      <c r="AJ1060" s="3">
        <v>4333799</v>
      </c>
      <c r="AK1060" s="3">
        <v>5687731</v>
      </c>
      <c r="AL1060" s="3">
        <v>9450102</v>
      </c>
      <c r="AM1060" s="3">
        <v>-3762371</v>
      </c>
      <c r="AN1060" s="3">
        <v>1353932</v>
      </c>
      <c r="AO1060" s="3">
        <v>0</v>
      </c>
      <c r="AP1060" s="3">
        <v>0</v>
      </c>
      <c r="AQ1060" s="3">
        <v>1353932</v>
      </c>
      <c r="AR1060" s="3">
        <f>Tabela1[[#This Row],[Potrzeby finansowe 2027
w tym:]]+Tabela1[[#This Row],[Rozliczenie 2025 potrz. fin.]]</f>
        <v>76685918</v>
      </c>
      <c r="AS1060" s="3">
        <v>0</v>
      </c>
      <c r="AT1060" s="3">
        <v>0</v>
      </c>
      <c r="AU1060" s="3"/>
      <c r="AV1060" s="3"/>
      <c r="AW1060" s="3"/>
      <c r="AX1060" s="3"/>
      <c r="AY1060" s="3"/>
      <c r="AZ1060" s="3"/>
      <c r="BA1060" s="3">
        <v>102686</v>
      </c>
      <c r="BB1060" s="3">
        <v>0</v>
      </c>
      <c r="BC1060" s="3">
        <v>111.62</v>
      </c>
      <c r="BD1060" s="3">
        <v>618.65</v>
      </c>
      <c r="BE1060" s="3">
        <v>76.19</v>
      </c>
      <c r="BF1060" s="3">
        <v>0</v>
      </c>
      <c r="BG1060" s="3">
        <v>3024783</v>
      </c>
      <c r="BH1060" s="3">
        <v>28422</v>
      </c>
      <c r="BI1060" s="3">
        <v>1033643</v>
      </c>
      <c r="BJ1060" s="3">
        <v>15883831.787499998</v>
      </c>
      <c r="BK1060" s="3">
        <v>12607098.859999999</v>
      </c>
      <c r="BL1060" s="3">
        <v>2850048.22</v>
      </c>
      <c r="BM1060" s="3">
        <v>7406835.2699999996</v>
      </c>
      <c r="BN1060" s="53">
        <v>1.3338686662376542</v>
      </c>
      <c r="BO1060" s="54">
        <v>1.2576982000000001E-3</v>
      </c>
      <c r="BP1060" s="70">
        <v>31629</v>
      </c>
      <c r="BQ1060" s="71"/>
      <c r="BR1060" s="70"/>
      <c r="BS1060" s="72"/>
      <c r="BT1060" s="72"/>
      <c r="BU1060" s="70">
        <v>150884989</v>
      </c>
      <c r="BV1060" s="70">
        <v>22735246</v>
      </c>
      <c r="BW1060" s="74">
        <v>0</v>
      </c>
      <c r="BX1060" s="70">
        <v>173620235</v>
      </c>
    </row>
    <row r="1061" spans="1:76" x14ac:dyDescent="0.3">
      <c r="A1061" s="73" t="s">
        <v>10</v>
      </c>
      <c r="B1061" s="2" t="s">
        <v>76</v>
      </c>
      <c r="C1061" s="2" t="s">
        <v>76</v>
      </c>
      <c r="D1061" s="2" t="s">
        <v>11</v>
      </c>
      <c r="E1061" s="2" t="s">
        <v>15</v>
      </c>
      <c r="F1061" s="17" t="str">
        <f>+Tabela1[[#This Row],[WK]]&amp;Tabela1[[#This Row],[PK]]&amp;Tabela1[[#This Row],[GK]]</f>
        <v>141402</v>
      </c>
      <c r="G1061" s="2" t="s">
        <v>1007</v>
      </c>
      <c r="H1061" s="3">
        <v>670950847.41999996</v>
      </c>
      <c r="I1061" s="4">
        <v>1.125</v>
      </c>
      <c r="J1061" s="3">
        <v>754819703.35000002</v>
      </c>
      <c r="K1061" s="4">
        <v>7.0000000000000007E-2</v>
      </c>
      <c r="L1061" s="3">
        <v>52837379</v>
      </c>
      <c r="M1061" s="3"/>
      <c r="N1061" s="5"/>
      <c r="O1061" s="3">
        <v>724873372.01999998</v>
      </c>
      <c r="P1061" s="4">
        <v>1.125</v>
      </c>
      <c r="Q1061" s="3">
        <v>815482543.51999998</v>
      </c>
      <c r="R1061" s="4">
        <v>1.6E-2</v>
      </c>
      <c r="S1061" s="3">
        <v>13047721</v>
      </c>
      <c r="T1061" s="3"/>
      <c r="U1061" s="5"/>
      <c r="V1061" s="3">
        <v>25210865</v>
      </c>
      <c r="W1061" s="5"/>
      <c r="X1061" s="3">
        <v>42691901</v>
      </c>
      <c r="Y1061" s="3">
        <v>0</v>
      </c>
      <c r="Z1061" s="3">
        <v>4718040</v>
      </c>
      <c r="AA1061" s="3">
        <v>3186368</v>
      </c>
      <c r="AB1061" s="3">
        <v>32812783</v>
      </c>
      <c r="AC1061" s="3">
        <v>1974710</v>
      </c>
      <c r="AD1061" s="3">
        <v>17535825</v>
      </c>
      <c r="AE1061" s="3">
        <v>9257673</v>
      </c>
      <c r="AF1061" s="3">
        <v>52837379</v>
      </c>
      <c r="AG1061" s="3">
        <v>13047721</v>
      </c>
      <c r="AH1061" s="3">
        <v>8278152</v>
      </c>
      <c r="AI1061" s="3">
        <v>25210865</v>
      </c>
      <c r="AJ1061" s="3">
        <v>1983332</v>
      </c>
      <c r="AK1061" s="3">
        <v>2038121</v>
      </c>
      <c r="AL1061" s="3">
        <v>978194</v>
      </c>
      <c r="AM1061" s="3">
        <v>1059927</v>
      </c>
      <c r="AN1061" s="3">
        <v>977386</v>
      </c>
      <c r="AO1061" s="3">
        <v>0</v>
      </c>
      <c r="AP1061" s="3">
        <v>-922597</v>
      </c>
      <c r="AQ1061" s="3">
        <v>54789</v>
      </c>
      <c r="AR1061" s="3">
        <f>Tabela1[[#This Row],[Potrzeby finansowe 2027
w tym:]]+Tabela1[[#This Row],[Rozliczenie 2025 potrz. fin.]]</f>
        <v>42746690</v>
      </c>
      <c r="AS1061" s="3">
        <v>0</v>
      </c>
      <c r="AT1061" s="3">
        <v>0</v>
      </c>
      <c r="AU1061" s="3"/>
      <c r="AV1061" s="3"/>
      <c r="AW1061" s="3"/>
      <c r="AX1061" s="3"/>
      <c r="AY1061" s="3"/>
      <c r="AZ1061" s="3"/>
      <c r="BA1061" s="3">
        <v>4718040</v>
      </c>
      <c r="BB1061" s="3">
        <v>5926.96</v>
      </c>
      <c r="BC1061" s="3">
        <v>367.82</v>
      </c>
      <c r="BD1061" s="3">
        <v>6527.68</v>
      </c>
      <c r="BE1061" s="3">
        <v>6.8</v>
      </c>
      <c r="BF1061" s="3">
        <v>0</v>
      </c>
      <c r="BG1061" s="3">
        <v>1176518</v>
      </c>
      <c r="BH1061" s="3">
        <v>11055</v>
      </c>
      <c r="BI1061" s="3">
        <v>2009850</v>
      </c>
      <c r="BJ1061" s="3">
        <v>30885033.73</v>
      </c>
      <c r="BK1061" s="3">
        <v>28081680.91</v>
      </c>
      <c r="BL1061" s="3">
        <v>34679.31</v>
      </c>
      <c r="BM1061" s="3">
        <v>11144052.66</v>
      </c>
      <c r="BN1061" s="53">
        <v>1.4682652042938551</v>
      </c>
      <c r="BO1061" s="54">
        <v>4.9296780000000003E-4</v>
      </c>
      <c r="BP1061" s="70">
        <v>12398</v>
      </c>
      <c r="BQ1061" s="71"/>
      <c r="BR1061" s="70"/>
      <c r="BS1061" s="72"/>
      <c r="BT1061" s="72"/>
      <c r="BU1061" s="70">
        <v>52837379</v>
      </c>
      <c r="BV1061" s="70">
        <v>13047721</v>
      </c>
      <c r="BW1061" s="74">
        <v>8278152</v>
      </c>
      <c r="BX1061" s="70">
        <v>74163252</v>
      </c>
    </row>
    <row r="1062" spans="1:76" x14ac:dyDescent="0.3">
      <c r="A1062" s="73" t="s">
        <v>10</v>
      </c>
      <c r="B1062" s="2" t="s">
        <v>76</v>
      </c>
      <c r="C1062" s="2" t="s">
        <v>76</v>
      </c>
      <c r="D1062" s="2" t="s">
        <v>16</v>
      </c>
      <c r="E1062" s="2" t="s">
        <v>15</v>
      </c>
      <c r="F1062" s="17" t="str">
        <f>+Tabela1[[#This Row],[WK]]&amp;Tabela1[[#This Row],[PK]]&amp;Tabela1[[#This Row],[GK]]</f>
        <v>141403</v>
      </c>
      <c r="G1062" s="2" t="s">
        <v>1008</v>
      </c>
      <c r="H1062" s="3">
        <v>304027178.58999997</v>
      </c>
      <c r="I1062" s="4">
        <v>1.125</v>
      </c>
      <c r="J1062" s="3">
        <v>342030575.91000003</v>
      </c>
      <c r="K1062" s="4">
        <v>7.0000000000000007E-2</v>
      </c>
      <c r="L1062" s="3">
        <v>23942140</v>
      </c>
      <c r="M1062" s="3"/>
      <c r="N1062" s="5"/>
      <c r="O1062" s="3">
        <v>26691162.300000001</v>
      </c>
      <c r="P1062" s="4">
        <v>1.125</v>
      </c>
      <c r="Q1062" s="3">
        <v>30027557.59</v>
      </c>
      <c r="R1062" s="4">
        <v>1.6E-2</v>
      </c>
      <c r="S1062" s="3">
        <v>480441</v>
      </c>
      <c r="T1062" s="3"/>
      <c r="U1062" s="5"/>
      <c r="V1062" s="3">
        <v>13361184</v>
      </c>
      <c r="W1062" s="5"/>
      <c r="X1062" s="3">
        <v>20532353</v>
      </c>
      <c r="Y1062" s="3">
        <v>0</v>
      </c>
      <c r="Z1062" s="3">
        <v>6659891</v>
      </c>
      <c r="AA1062" s="3">
        <v>1206899</v>
      </c>
      <c r="AB1062" s="3">
        <v>12665563</v>
      </c>
      <c r="AC1062" s="3">
        <v>0</v>
      </c>
      <c r="AD1062" s="3">
        <v>7785074</v>
      </c>
      <c r="AE1062" s="3">
        <v>0</v>
      </c>
      <c r="AF1062" s="3">
        <v>23942140</v>
      </c>
      <c r="AG1062" s="3">
        <v>480441</v>
      </c>
      <c r="AH1062" s="3">
        <v>7785074</v>
      </c>
      <c r="AI1062" s="3">
        <v>13361184</v>
      </c>
      <c r="AJ1062" s="3">
        <v>905720</v>
      </c>
      <c r="AK1062" s="3">
        <v>1519625</v>
      </c>
      <c r="AL1062" s="3">
        <v>1017274</v>
      </c>
      <c r="AM1062" s="3">
        <v>502351</v>
      </c>
      <c r="AN1062" s="3">
        <v>613905</v>
      </c>
      <c r="AO1062" s="3">
        <v>0</v>
      </c>
      <c r="AP1062" s="3">
        <v>0</v>
      </c>
      <c r="AQ1062" s="3">
        <v>613905</v>
      </c>
      <c r="AR1062" s="3">
        <f>Tabela1[[#This Row],[Potrzeby finansowe 2027
w tym:]]+Tabela1[[#This Row],[Rozliczenie 2025 potrz. fin.]]</f>
        <v>21146258</v>
      </c>
      <c r="AS1062" s="3">
        <v>0</v>
      </c>
      <c r="AT1062" s="3">
        <v>0</v>
      </c>
      <c r="AU1062" s="3"/>
      <c r="AV1062" s="3"/>
      <c r="AW1062" s="3"/>
      <c r="AX1062" s="3"/>
      <c r="AY1062" s="3"/>
      <c r="AZ1062" s="3"/>
      <c r="BA1062" s="3">
        <v>6659891</v>
      </c>
      <c r="BB1062" s="3">
        <v>9666.9699999999993</v>
      </c>
      <c r="BC1062" s="3">
        <v>334.55</v>
      </c>
      <c r="BD1062" s="3">
        <v>880.25</v>
      </c>
      <c r="BE1062" s="3">
        <v>567.62</v>
      </c>
      <c r="BF1062" s="3">
        <v>0</v>
      </c>
      <c r="BG1062" s="3">
        <v>594591</v>
      </c>
      <c r="BH1062" s="3">
        <v>5587</v>
      </c>
      <c r="BI1062" s="3">
        <v>612308</v>
      </c>
      <c r="BJ1062" s="3">
        <v>9409233.7274999991</v>
      </c>
      <c r="BK1062" s="3">
        <v>4324068.8199999984</v>
      </c>
      <c r="BL1062" s="3">
        <v>5757016.54</v>
      </c>
      <c r="BM1062" s="3">
        <v>8826626.5500000007</v>
      </c>
      <c r="BN1062" s="53">
        <v>1.0694142115031291</v>
      </c>
      <c r="BO1062" s="54">
        <v>2.131193E-4</v>
      </c>
      <c r="BP1062" s="70">
        <v>5360</v>
      </c>
      <c r="BQ1062" s="71"/>
      <c r="BR1062" s="70"/>
      <c r="BS1062" s="72"/>
      <c r="BT1062" s="72"/>
      <c r="BU1062" s="70">
        <v>23942140</v>
      </c>
      <c r="BV1062" s="70">
        <v>480441</v>
      </c>
      <c r="BW1062" s="74">
        <v>7785074</v>
      </c>
      <c r="BX1062" s="70">
        <v>32207655</v>
      </c>
    </row>
    <row r="1063" spans="1:76" x14ac:dyDescent="0.3">
      <c r="A1063" s="73" t="s">
        <v>10</v>
      </c>
      <c r="B1063" s="2" t="s">
        <v>76</v>
      </c>
      <c r="C1063" s="2" t="s">
        <v>76</v>
      </c>
      <c r="D1063" s="2" t="s">
        <v>18</v>
      </c>
      <c r="E1063" s="2" t="s">
        <v>19</v>
      </c>
      <c r="F1063" s="17" t="str">
        <f>+Tabela1[[#This Row],[WK]]&amp;Tabela1[[#This Row],[PK]]&amp;Tabela1[[#This Row],[GK]]</f>
        <v>141404</v>
      </c>
      <c r="G1063" s="2" t="s">
        <v>1009</v>
      </c>
      <c r="H1063" s="3">
        <v>965857668.58000004</v>
      </c>
      <c r="I1063" s="4">
        <v>1.125</v>
      </c>
      <c r="J1063" s="3">
        <v>1086589877.1500001</v>
      </c>
      <c r="K1063" s="4">
        <v>7.0000000000000007E-2</v>
      </c>
      <c r="L1063" s="3">
        <v>76061291</v>
      </c>
      <c r="M1063" s="3"/>
      <c r="N1063" s="5"/>
      <c r="O1063" s="3">
        <v>65841280.620000005</v>
      </c>
      <c r="P1063" s="4">
        <v>1.125</v>
      </c>
      <c r="Q1063" s="3">
        <v>74071440.700000003</v>
      </c>
      <c r="R1063" s="4">
        <v>1.6E-2</v>
      </c>
      <c r="S1063" s="3">
        <v>1185143</v>
      </c>
      <c r="T1063" s="3"/>
      <c r="U1063" s="5"/>
      <c r="V1063" s="3">
        <v>46365602</v>
      </c>
      <c r="W1063" s="5"/>
      <c r="X1063" s="3">
        <v>69590666</v>
      </c>
      <c r="Y1063" s="3">
        <v>11970301</v>
      </c>
      <c r="Z1063" s="3">
        <v>439649</v>
      </c>
      <c r="AA1063" s="3">
        <v>3124546</v>
      </c>
      <c r="AB1063" s="3">
        <v>54056170</v>
      </c>
      <c r="AC1063" s="3">
        <v>0</v>
      </c>
      <c r="AD1063" s="3">
        <v>28451061</v>
      </c>
      <c r="AE1063" s="3">
        <v>0</v>
      </c>
      <c r="AF1063" s="3">
        <v>76061291</v>
      </c>
      <c r="AG1063" s="3">
        <v>1185143</v>
      </c>
      <c r="AH1063" s="3">
        <v>28451061</v>
      </c>
      <c r="AI1063" s="3">
        <v>46365602</v>
      </c>
      <c r="AJ1063" s="3">
        <v>6978615</v>
      </c>
      <c r="AK1063" s="3">
        <v>12204612</v>
      </c>
      <c r="AL1063" s="3">
        <v>4060103</v>
      </c>
      <c r="AM1063" s="3">
        <v>8144509</v>
      </c>
      <c r="AN1063" s="3">
        <v>5225997</v>
      </c>
      <c r="AO1063" s="3">
        <v>0</v>
      </c>
      <c r="AP1063" s="3">
        <v>0</v>
      </c>
      <c r="AQ1063" s="3">
        <v>5225997</v>
      </c>
      <c r="AR1063" s="3">
        <f>Tabela1[[#This Row],[Potrzeby finansowe 2027
w tym:]]+Tabela1[[#This Row],[Rozliczenie 2025 potrz. fin.]]</f>
        <v>74816663</v>
      </c>
      <c r="AS1063" s="3">
        <v>0</v>
      </c>
      <c r="AT1063" s="3">
        <v>0</v>
      </c>
      <c r="AU1063" s="3"/>
      <c r="AV1063" s="3"/>
      <c r="AW1063" s="3"/>
      <c r="AX1063" s="3"/>
      <c r="AY1063" s="3"/>
      <c r="AZ1063" s="3"/>
      <c r="BA1063" s="3">
        <v>439649</v>
      </c>
      <c r="BB1063" s="3">
        <v>0</v>
      </c>
      <c r="BC1063" s="3">
        <v>0</v>
      </c>
      <c r="BD1063" s="3">
        <v>4404.8599999999997</v>
      </c>
      <c r="BE1063" s="3">
        <v>0</v>
      </c>
      <c r="BF1063" s="3">
        <v>0</v>
      </c>
      <c r="BG1063" s="3">
        <v>2030783</v>
      </c>
      <c r="BH1063" s="3">
        <v>19082</v>
      </c>
      <c r="BI1063" s="3">
        <v>1093763</v>
      </c>
      <c r="BJ1063" s="3">
        <v>16807684.327500001</v>
      </c>
      <c r="BK1063" s="3">
        <v>12695158.51</v>
      </c>
      <c r="BL1063" s="3">
        <v>2490448.96</v>
      </c>
      <c r="BM1063" s="3">
        <v>11469205.35</v>
      </c>
      <c r="BN1063" s="53">
        <v>0.86722251755686763</v>
      </c>
      <c r="BO1063" s="54">
        <v>8.3586070000000003E-4</v>
      </c>
      <c r="BP1063" s="70">
        <v>21020</v>
      </c>
      <c r="BQ1063" s="71"/>
      <c r="BR1063" s="70"/>
      <c r="BS1063" s="72"/>
      <c r="BT1063" s="72"/>
      <c r="BU1063" s="70">
        <v>76061291</v>
      </c>
      <c r="BV1063" s="70">
        <v>1185143</v>
      </c>
      <c r="BW1063" s="74">
        <v>28451061</v>
      </c>
      <c r="BX1063" s="70">
        <v>105697495</v>
      </c>
    </row>
    <row r="1064" spans="1:76" x14ac:dyDescent="0.3">
      <c r="A1064" s="73" t="s">
        <v>10</v>
      </c>
      <c r="B1064" s="2" t="s">
        <v>76</v>
      </c>
      <c r="C1064" s="2" t="s">
        <v>76</v>
      </c>
      <c r="D1064" s="2" t="s">
        <v>21</v>
      </c>
      <c r="E1064" s="2" t="s">
        <v>15</v>
      </c>
      <c r="F1064" s="17" t="str">
        <f>+Tabela1[[#This Row],[WK]]&amp;Tabela1[[#This Row],[PK]]&amp;Tabela1[[#This Row],[GK]]</f>
        <v>141405</v>
      </c>
      <c r="G1064" s="2" t="s">
        <v>1010</v>
      </c>
      <c r="H1064" s="3">
        <v>544915149.38999999</v>
      </c>
      <c r="I1064" s="4">
        <v>1.125</v>
      </c>
      <c r="J1064" s="3">
        <v>613029543.05999994</v>
      </c>
      <c r="K1064" s="4">
        <v>7.0000000000000007E-2</v>
      </c>
      <c r="L1064" s="3">
        <v>42912068</v>
      </c>
      <c r="M1064" s="3"/>
      <c r="N1064" s="5"/>
      <c r="O1064" s="3">
        <v>37393350.139999993</v>
      </c>
      <c r="P1064" s="4">
        <v>1.125</v>
      </c>
      <c r="Q1064" s="3">
        <v>42067518.909999996</v>
      </c>
      <c r="R1064" s="4">
        <v>1.6E-2</v>
      </c>
      <c r="S1064" s="3">
        <v>673080</v>
      </c>
      <c r="T1064" s="3"/>
      <c r="U1064" s="5"/>
      <c r="V1064" s="3">
        <v>23512077</v>
      </c>
      <c r="W1064" s="5"/>
      <c r="X1064" s="3">
        <v>32795192</v>
      </c>
      <c r="Y1064" s="3">
        <v>0</v>
      </c>
      <c r="Z1064" s="3">
        <v>863774</v>
      </c>
      <c r="AA1064" s="3">
        <v>1711699</v>
      </c>
      <c r="AB1064" s="3">
        <v>28694355</v>
      </c>
      <c r="AC1064" s="3">
        <v>1525364</v>
      </c>
      <c r="AD1064" s="3">
        <v>9283116</v>
      </c>
      <c r="AE1064" s="3">
        <v>0</v>
      </c>
      <c r="AF1064" s="3">
        <v>42912068</v>
      </c>
      <c r="AG1064" s="3">
        <v>673080</v>
      </c>
      <c r="AH1064" s="3">
        <v>9283116</v>
      </c>
      <c r="AI1064" s="3">
        <v>23512077</v>
      </c>
      <c r="AJ1064" s="3">
        <v>921185</v>
      </c>
      <c r="AK1064" s="3">
        <v>921185</v>
      </c>
      <c r="AL1064" s="3">
        <v>1558672</v>
      </c>
      <c r="AM1064" s="3">
        <v>-637487</v>
      </c>
      <c r="AN1064" s="3">
        <v>-464319</v>
      </c>
      <c r="AO1064" s="3">
        <v>0</v>
      </c>
      <c r="AP1064" s="3">
        <v>464319</v>
      </c>
      <c r="AQ1064" s="3">
        <v>0</v>
      </c>
      <c r="AR1064" s="3">
        <f>Tabela1[[#This Row],[Potrzeby finansowe 2027
w tym:]]+Tabela1[[#This Row],[Rozliczenie 2025 potrz. fin.]]</f>
        <v>32795192</v>
      </c>
      <c r="AS1064" s="3">
        <v>0</v>
      </c>
      <c r="AT1064" s="3">
        <v>0</v>
      </c>
      <c r="AU1064" s="3"/>
      <c r="AV1064" s="3"/>
      <c r="AW1064" s="3"/>
      <c r="AX1064" s="3"/>
      <c r="AY1064" s="3"/>
      <c r="AZ1064" s="3"/>
      <c r="BA1064" s="3">
        <v>863774</v>
      </c>
      <c r="BB1064" s="3">
        <v>0</v>
      </c>
      <c r="BC1064" s="3">
        <v>92.26</v>
      </c>
      <c r="BD1064" s="3">
        <v>8339.64</v>
      </c>
      <c r="BE1064" s="3">
        <v>14.01</v>
      </c>
      <c r="BF1064" s="3">
        <v>0</v>
      </c>
      <c r="BG1064" s="3">
        <v>983571</v>
      </c>
      <c r="BH1064" s="3">
        <v>9242</v>
      </c>
      <c r="BI1064" s="3">
        <v>728128</v>
      </c>
      <c r="BJ1064" s="3">
        <v>11189020.647499999</v>
      </c>
      <c r="BK1064" s="3">
        <v>2993583.59</v>
      </c>
      <c r="BL1064" s="3">
        <v>12732904.439999999</v>
      </c>
      <c r="BM1064" s="3">
        <v>7315939.3499999996</v>
      </c>
      <c r="BN1064" s="53">
        <v>1.1756488813034518</v>
      </c>
      <c r="BO1064" s="54">
        <v>3.8697249999999997E-4</v>
      </c>
      <c r="BP1064" s="70">
        <v>9732</v>
      </c>
      <c r="BQ1064" s="71"/>
      <c r="BR1064" s="70"/>
      <c r="BS1064" s="72"/>
      <c r="BT1064" s="72"/>
      <c r="BU1064" s="70">
        <v>42912068</v>
      </c>
      <c r="BV1064" s="70">
        <v>673080</v>
      </c>
      <c r="BW1064" s="74">
        <v>9283116</v>
      </c>
      <c r="BX1064" s="70">
        <v>52868264</v>
      </c>
    </row>
    <row r="1065" spans="1:76" x14ac:dyDescent="0.3">
      <c r="A1065" s="73" t="s">
        <v>10</v>
      </c>
      <c r="B1065" s="2" t="s">
        <v>76</v>
      </c>
      <c r="C1065" s="2" t="s">
        <v>76</v>
      </c>
      <c r="D1065" s="2" t="s">
        <v>23</v>
      </c>
      <c r="E1065" s="2" t="s">
        <v>19</v>
      </c>
      <c r="F1065" s="17" t="str">
        <f>+Tabela1[[#This Row],[WK]]&amp;Tabela1[[#This Row],[PK]]&amp;Tabela1[[#This Row],[GK]]</f>
        <v>141406</v>
      </c>
      <c r="G1065" s="2" t="s">
        <v>1011</v>
      </c>
      <c r="H1065" s="3">
        <v>288054839.67000002</v>
      </c>
      <c r="I1065" s="4">
        <v>1.125</v>
      </c>
      <c r="J1065" s="3">
        <v>324061694.63</v>
      </c>
      <c r="K1065" s="4">
        <v>7.0000000000000007E-2</v>
      </c>
      <c r="L1065" s="3">
        <v>22684319</v>
      </c>
      <c r="M1065" s="3"/>
      <c r="N1065" s="5"/>
      <c r="O1065" s="3">
        <v>93022503.719999999</v>
      </c>
      <c r="P1065" s="4">
        <v>1.125</v>
      </c>
      <c r="Q1065" s="3">
        <v>104650316.69</v>
      </c>
      <c r="R1065" s="4">
        <v>1.6E-2</v>
      </c>
      <c r="S1065" s="3">
        <v>1674405</v>
      </c>
      <c r="T1065" s="3"/>
      <c r="U1065" s="5"/>
      <c r="V1065" s="3">
        <v>11912186</v>
      </c>
      <c r="W1065" s="5"/>
      <c r="X1065" s="3">
        <v>16784466</v>
      </c>
      <c r="Y1065" s="3">
        <v>0</v>
      </c>
      <c r="Z1065" s="3">
        <v>385972</v>
      </c>
      <c r="AA1065" s="3">
        <v>1539697</v>
      </c>
      <c r="AB1065" s="3">
        <v>13606856</v>
      </c>
      <c r="AC1065" s="3">
        <v>1251941</v>
      </c>
      <c r="AD1065" s="3">
        <v>5200391</v>
      </c>
      <c r="AE1065" s="3">
        <v>424522</v>
      </c>
      <c r="AF1065" s="3">
        <v>22684319</v>
      </c>
      <c r="AG1065" s="3">
        <v>1674405</v>
      </c>
      <c r="AH1065" s="3">
        <v>4775869</v>
      </c>
      <c r="AI1065" s="3">
        <v>11912186</v>
      </c>
      <c r="AJ1065" s="3">
        <v>1117552</v>
      </c>
      <c r="AK1065" s="3">
        <v>1445663</v>
      </c>
      <c r="AL1065" s="3">
        <v>895242</v>
      </c>
      <c r="AM1065" s="3">
        <v>550421</v>
      </c>
      <c r="AN1065" s="3">
        <v>1011434</v>
      </c>
      <c r="AO1065" s="3">
        <v>0</v>
      </c>
      <c r="AP1065" s="3">
        <v>-683323</v>
      </c>
      <c r="AQ1065" s="3">
        <v>328111</v>
      </c>
      <c r="AR1065" s="3">
        <f>Tabela1[[#This Row],[Potrzeby finansowe 2027
w tym:]]+Tabela1[[#This Row],[Rozliczenie 2025 potrz. fin.]]</f>
        <v>17112577</v>
      </c>
      <c r="AS1065" s="3">
        <v>0</v>
      </c>
      <c r="AT1065" s="3">
        <v>0</v>
      </c>
      <c r="AU1065" s="3"/>
      <c r="AV1065" s="3"/>
      <c r="AW1065" s="3"/>
      <c r="AX1065" s="3"/>
      <c r="AY1065" s="3"/>
      <c r="AZ1065" s="3"/>
      <c r="BA1065" s="3">
        <v>385972</v>
      </c>
      <c r="BB1065" s="3">
        <v>0</v>
      </c>
      <c r="BC1065" s="3">
        <v>486.58</v>
      </c>
      <c r="BD1065" s="3">
        <v>2237.69</v>
      </c>
      <c r="BE1065" s="3">
        <v>14.89</v>
      </c>
      <c r="BF1065" s="3">
        <v>0</v>
      </c>
      <c r="BG1065" s="3">
        <v>612044</v>
      </c>
      <c r="BH1065" s="3">
        <v>5751</v>
      </c>
      <c r="BI1065" s="3">
        <v>927653</v>
      </c>
      <c r="BJ1065" s="3">
        <v>14255093.555000002</v>
      </c>
      <c r="BK1065" s="3">
        <v>8819338.5700000022</v>
      </c>
      <c r="BL1065" s="3">
        <v>4965044.75</v>
      </c>
      <c r="BM1065" s="3">
        <v>11812930.439999999</v>
      </c>
      <c r="BN1065" s="53">
        <v>1.2362273019781205</v>
      </c>
      <c r="BO1065" s="54">
        <v>2.4692099999999999E-4</v>
      </c>
      <c r="BP1065" s="70">
        <v>6209</v>
      </c>
      <c r="BQ1065" s="71"/>
      <c r="BR1065" s="70"/>
      <c r="BS1065" s="72"/>
      <c r="BT1065" s="72"/>
      <c r="BU1065" s="70">
        <v>22684319</v>
      </c>
      <c r="BV1065" s="70">
        <v>1674405</v>
      </c>
      <c r="BW1065" s="74">
        <v>4775869</v>
      </c>
      <c r="BX1065" s="70">
        <v>29134593</v>
      </c>
    </row>
    <row r="1066" spans="1:76" x14ac:dyDescent="0.3">
      <c r="A1066" s="73" t="s">
        <v>10</v>
      </c>
      <c r="B1066" s="2" t="s">
        <v>76</v>
      </c>
      <c r="C1066" s="2" t="s">
        <v>109</v>
      </c>
      <c r="D1066" s="2" t="s">
        <v>12</v>
      </c>
      <c r="E1066" s="2" t="s">
        <v>15</v>
      </c>
      <c r="F1066" s="17" t="str">
        <f>+Tabela1[[#This Row],[WK]]&amp;Tabela1[[#This Row],[PK]]&amp;Tabela1[[#This Row],[GK]]</f>
        <v>141501</v>
      </c>
      <c r="G1066" s="2" t="s">
        <v>1012</v>
      </c>
      <c r="H1066" s="3">
        <v>180298437.47</v>
      </c>
      <c r="I1066" s="4">
        <v>1.125</v>
      </c>
      <c r="J1066" s="3">
        <v>202835742.15000001</v>
      </c>
      <c r="K1066" s="4">
        <v>7.0000000000000007E-2</v>
      </c>
      <c r="L1066" s="3">
        <v>14198502</v>
      </c>
      <c r="M1066" s="3"/>
      <c r="N1066" s="5"/>
      <c r="O1066" s="3">
        <v>6870411.2000000002</v>
      </c>
      <c r="P1066" s="4">
        <v>1.125</v>
      </c>
      <c r="Q1066" s="3">
        <v>7729212.5999999996</v>
      </c>
      <c r="R1066" s="4">
        <v>1.6E-2</v>
      </c>
      <c r="S1066" s="3">
        <v>123667</v>
      </c>
      <c r="T1066" s="3"/>
      <c r="U1066" s="5"/>
      <c r="V1066" s="3">
        <v>8678699</v>
      </c>
      <c r="W1066" s="5"/>
      <c r="X1066" s="3">
        <v>23972210</v>
      </c>
      <c r="Y1066" s="3">
        <v>9548807</v>
      </c>
      <c r="Z1066" s="3">
        <v>538999</v>
      </c>
      <c r="AA1066" s="3">
        <v>1251492</v>
      </c>
      <c r="AB1066" s="3">
        <v>12632912</v>
      </c>
      <c r="AC1066" s="3">
        <v>0</v>
      </c>
      <c r="AD1066" s="3">
        <v>15056575</v>
      </c>
      <c r="AE1066" s="3">
        <v>0</v>
      </c>
      <c r="AF1066" s="3">
        <v>14198502</v>
      </c>
      <c r="AG1066" s="3">
        <v>123667</v>
      </c>
      <c r="AH1066" s="3">
        <v>15056575</v>
      </c>
      <c r="AI1066" s="3">
        <v>8678699</v>
      </c>
      <c r="AJ1066" s="3">
        <v>-559324</v>
      </c>
      <c r="AK1066" s="3">
        <v>-796260</v>
      </c>
      <c r="AL1066" s="3">
        <v>585774</v>
      </c>
      <c r="AM1066" s="3">
        <v>-1382034</v>
      </c>
      <c r="AN1066" s="3">
        <v>-236936</v>
      </c>
      <c r="AO1066" s="3">
        <v>0</v>
      </c>
      <c r="AP1066" s="3">
        <v>0</v>
      </c>
      <c r="AQ1066" s="3">
        <v>-236936</v>
      </c>
      <c r="AR1066" s="3">
        <f>Tabela1[[#This Row],[Potrzeby finansowe 2027
w tym:]]+Tabela1[[#This Row],[Rozliczenie 2025 potrz. fin.]]</f>
        <v>23735274</v>
      </c>
      <c r="AS1066" s="3">
        <v>0</v>
      </c>
      <c r="AT1066" s="3">
        <v>0</v>
      </c>
      <c r="AU1066" s="3"/>
      <c r="AV1066" s="3"/>
      <c r="AW1066" s="3"/>
      <c r="AX1066" s="3"/>
      <c r="AY1066" s="3"/>
      <c r="AZ1066" s="3"/>
      <c r="BA1066" s="3">
        <v>538999</v>
      </c>
      <c r="BB1066" s="3">
        <v>0</v>
      </c>
      <c r="BC1066" s="3">
        <v>0</v>
      </c>
      <c r="BD1066" s="3">
        <v>0</v>
      </c>
      <c r="BE1066" s="3">
        <v>10800.5</v>
      </c>
      <c r="BF1066" s="3">
        <v>0</v>
      </c>
      <c r="BG1066" s="3">
        <v>618749</v>
      </c>
      <c r="BH1066" s="3">
        <v>5814</v>
      </c>
      <c r="BI1066" s="3">
        <v>632743</v>
      </c>
      <c r="BJ1066" s="3">
        <v>9723260.6974999998</v>
      </c>
      <c r="BK1066" s="3">
        <v>5979241.6199999992</v>
      </c>
      <c r="BL1066" s="3">
        <v>3322735.66</v>
      </c>
      <c r="BM1066" s="3">
        <v>8330604.9900000002</v>
      </c>
      <c r="BN1066" s="53">
        <v>0.64503697900636991</v>
      </c>
      <c r="BO1066" s="54">
        <v>2.2487850000000001E-4</v>
      </c>
      <c r="BP1066" s="70">
        <v>5655</v>
      </c>
      <c r="BQ1066" s="71"/>
      <c r="BR1066" s="70"/>
      <c r="BS1066" s="72"/>
      <c r="BT1066" s="72"/>
      <c r="BU1066" s="70">
        <v>14198502</v>
      </c>
      <c r="BV1066" s="70">
        <v>123667</v>
      </c>
      <c r="BW1066" s="74">
        <v>15056575</v>
      </c>
      <c r="BX1066" s="70">
        <v>29378744</v>
      </c>
    </row>
    <row r="1067" spans="1:76" x14ac:dyDescent="0.3">
      <c r="A1067" s="73" t="s">
        <v>10</v>
      </c>
      <c r="B1067" s="2" t="s">
        <v>76</v>
      </c>
      <c r="C1067" s="2" t="s">
        <v>109</v>
      </c>
      <c r="D1067" s="2" t="s">
        <v>11</v>
      </c>
      <c r="E1067" s="2" t="s">
        <v>15</v>
      </c>
      <c r="F1067" s="17" t="str">
        <f>+Tabela1[[#This Row],[WK]]&amp;Tabela1[[#This Row],[PK]]&amp;Tabela1[[#This Row],[GK]]</f>
        <v>141502</v>
      </c>
      <c r="G1067" s="2" t="s">
        <v>1013</v>
      </c>
      <c r="H1067" s="3">
        <v>52913773.270000003</v>
      </c>
      <c r="I1067" s="4">
        <v>1.125</v>
      </c>
      <c r="J1067" s="3">
        <v>59527994.93</v>
      </c>
      <c r="K1067" s="4">
        <v>7.0000000000000007E-2</v>
      </c>
      <c r="L1067" s="3">
        <v>4166960</v>
      </c>
      <c r="M1067" s="3"/>
      <c r="N1067" s="5"/>
      <c r="O1067" s="3">
        <v>4753443.34</v>
      </c>
      <c r="P1067" s="4">
        <v>1.125</v>
      </c>
      <c r="Q1067" s="3">
        <v>5347623.76</v>
      </c>
      <c r="R1067" s="4">
        <v>1.6E-2</v>
      </c>
      <c r="S1067" s="3">
        <v>85562</v>
      </c>
      <c r="T1067" s="3"/>
      <c r="U1067" s="5"/>
      <c r="V1067" s="3">
        <v>2486617</v>
      </c>
      <c r="W1067" s="5"/>
      <c r="X1067" s="3">
        <v>14159605</v>
      </c>
      <c r="Y1067" s="3">
        <v>7489537</v>
      </c>
      <c r="Z1067" s="3">
        <v>156838</v>
      </c>
      <c r="AA1067" s="3">
        <v>993136</v>
      </c>
      <c r="AB1067" s="3">
        <v>5520094</v>
      </c>
      <c r="AC1067" s="3">
        <v>0</v>
      </c>
      <c r="AD1067" s="3">
        <v>11274045</v>
      </c>
      <c r="AE1067" s="3">
        <v>0</v>
      </c>
      <c r="AF1067" s="3">
        <v>4166960</v>
      </c>
      <c r="AG1067" s="3">
        <v>85562</v>
      </c>
      <c r="AH1067" s="3">
        <v>11274045</v>
      </c>
      <c r="AI1067" s="3">
        <v>2486617</v>
      </c>
      <c r="AJ1067" s="3">
        <v>624050</v>
      </c>
      <c r="AK1067" s="3">
        <v>225106</v>
      </c>
      <c r="AL1067" s="3">
        <v>279221</v>
      </c>
      <c r="AM1067" s="3">
        <v>-54115</v>
      </c>
      <c r="AN1067" s="3">
        <v>-398944</v>
      </c>
      <c r="AO1067" s="3">
        <v>0</v>
      </c>
      <c r="AP1067" s="3">
        <v>0</v>
      </c>
      <c r="AQ1067" s="3">
        <v>-398944</v>
      </c>
      <c r="AR1067" s="3">
        <f>Tabela1[[#This Row],[Potrzeby finansowe 2027
w tym:]]+Tabela1[[#This Row],[Rozliczenie 2025 potrz. fin.]]</f>
        <v>13760661</v>
      </c>
      <c r="AS1067" s="3">
        <v>0</v>
      </c>
      <c r="AT1067" s="3">
        <v>0</v>
      </c>
      <c r="AU1067" s="3"/>
      <c r="AV1067" s="3"/>
      <c r="AW1067" s="3"/>
      <c r="AX1067" s="3"/>
      <c r="AY1067" s="3"/>
      <c r="AZ1067" s="3"/>
      <c r="BA1067" s="3">
        <v>156838</v>
      </c>
      <c r="BB1067" s="3">
        <v>0</v>
      </c>
      <c r="BC1067" s="3">
        <v>145.31</v>
      </c>
      <c r="BD1067" s="3">
        <v>0</v>
      </c>
      <c r="BE1067" s="3">
        <v>2174</v>
      </c>
      <c r="BF1067" s="3">
        <v>0</v>
      </c>
      <c r="BG1067" s="3">
        <v>377782</v>
      </c>
      <c r="BH1067" s="3">
        <v>2184</v>
      </c>
      <c r="BI1067" s="3">
        <v>615354</v>
      </c>
      <c r="BJ1067" s="3">
        <v>9456044.379999999</v>
      </c>
      <c r="BK1067" s="3">
        <v>3814191.9799999986</v>
      </c>
      <c r="BL1067" s="3">
        <v>5363761.4400000004</v>
      </c>
      <c r="BM1067" s="3">
        <v>11839886.720000001</v>
      </c>
      <c r="BN1067" s="53">
        <v>0.4482769555039498</v>
      </c>
      <c r="BO1067" s="54">
        <v>1.2669959999999999E-4</v>
      </c>
      <c r="BP1067" s="70">
        <v>2730</v>
      </c>
      <c r="BQ1067" s="71"/>
      <c r="BR1067" s="70"/>
      <c r="BS1067" s="72"/>
      <c r="BT1067" s="72"/>
      <c r="BU1067" s="70">
        <v>4166960</v>
      </c>
      <c r="BV1067" s="70">
        <v>85562</v>
      </c>
      <c r="BW1067" s="74">
        <v>11274045</v>
      </c>
      <c r="BX1067" s="70">
        <v>15526567</v>
      </c>
    </row>
    <row r="1068" spans="1:76" x14ac:dyDescent="0.3">
      <c r="A1068" s="73" t="s">
        <v>10</v>
      </c>
      <c r="B1068" s="2" t="s">
        <v>76</v>
      </c>
      <c r="C1068" s="2" t="s">
        <v>109</v>
      </c>
      <c r="D1068" s="2" t="s">
        <v>16</v>
      </c>
      <c r="E1068" s="2" t="s">
        <v>15</v>
      </c>
      <c r="F1068" s="17" t="str">
        <f>+Tabela1[[#This Row],[WK]]&amp;Tabela1[[#This Row],[PK]]&amp;Tabela1[[#This Row],[GK]]</f>
        <v>141503</v>
      </c>
      <c r="G1068" s="2" t="s">
        <v>1014</v>
      </c>
      <c r="H1068" s="3">
        <v>155377659.37</v>
      </c>
      <c r="I1068" s="4">
        <v>1.125</v>
      </c>
      <c r="J1068" s="3">
        <v>174799866.78999999</v>
      </c>
      <c r="K1068" s="4">
        <v>7.0000000000000007E-2</v>
      </c>
      <c r="L1068" s="3">
        <v>12235991</v>
      </c>
      <c r="M1068" s="3"/>
      <c r="N1068" s="5"/>
      <c r="O1068" s="3">
        <v>17712159.57</v>
      </c>
      <c r="P1068" s="4">
        <v>1.125</v>
      </c>
      <c r="Q1068" s="3">
        <v>19926179.52</v>
      </c>
      <c r="R1068" s="4">
        <v>1.6E-2</v>
      </c>
      <c r="S1068" s="3">
        <v>318819</v>
      </c>
      <c r="T1068" s="3"/>
      <c r="U1068" s="5"/>
      <c r="V1068" s="3">
        <v>6743489</v>
      </c>
      <c r="W1068" s="5"/>
      <c r="X1068" s="3">
        <v>15533026</v>
      </c>
      <c r="Y1068" s="3">
        <v>459226</v>
      </c>
      <c r="Z1068" s="3">
        <v>0</v>
      </c>
      <c r="AA1068" s="3">
        <v>1066226</v>
      </c>
      <c r="AB1068" s="3">
        <v>11338709</v>
      </c>
      <c r="AC1068" s="3">
        <v>2668865</v>
      </c>
      <c r="AD1068" s="3">
        <v>8789537</v>
      </c>
      <c r="AE1068" s="3">
        <v>0</v>
      </c>
      <c r="AF1068" s="3">
        <v>12235991</v>
      </c>
      <c r="AG1068" s="3">
        <v>318819</v>
      </c>
      <c r="AH1068" s="3">
        <v>8789537</v>
      </c>
      <c r="AI1068" s="3">
        <v>6743489</v>
      </c>
      <c r="AJ1068" s="3">
        <v>-929891</v>
      </c>
      <c r="AK1068" s="3">
        <v>-929891</v>
      </c>
      <c r="AL1068" s="3">
        <v>576510</v>
      </c>
      <c r="AM1068" s="3">
        <v>-1506401</v>
      </c>
      <c r="AN1068" s="3">
        <v>124657</v>
      </c>
      <c r="AO1068" s="3">
        <v>0</v>
      </c>
      <c r="AP1068" s="3">
        <v>-124657</v>
      </c>
      <c r="AQ1068" s="3">
        <v>0</v>
      </c>
      <c r="AR1068" s="3">
        <f>Tabela1[[#This Row],[Potrzeby finansowe 2027
w tym:]]+Tabela1[[#This Row],[Rozliczenie 2025 potrz. fin.]]</f>
        <v>15533026</v>
      </c>
      <c r="AS1068" s="3">
        <v>0</v>
      </c>
      <c r="AT1068" s="3">
        <v>0</v>
      </c>
      <c r="AU1068" s="3"/>
      <c r="AV1068" s="3"/>
      <c r="AW1068" s="3"/>
      <c r="AX1068" s="3"/>
      <c r="AY1068" s="3"/>
      <c r="AZ1068" s="3"/>
      <c r="BA1068" s="3">
        <v>0</v>
      </c>
      <c r="BB1068" s="3">
        <v>0</v>
      </c>
      <c r="BC1068" s="3">
        <v>0</v>
      </c>
      <c r="BD1068" s="3">
        <v>0</v>
      </c>
      <c r="BE1068" s="3">
        <v>0</v>
      </c>
      <c r="BF1068" s="3">
        <v>0</v>
      </c>
      <c r="BG1068" s="3">
        <v>493595</v>
      </c>
      <c r="BH1068" s="3">
        <v>4638</v>
      </c>
      <c r="BI1068" s="3">
        <v>572631</v>
      </c>
      <c r="BJ1068" s="3">
        <v>8799535.3800000008</v>
      </c>
      <c r="BK1068" s="3">
        <v>5851486.9400000004</v>
      </c>
      <c r="BL1068" s="3">
        <v>2126263.7400000002</v>
      </c>
      <c r="BM1068" s="3">
        <v>7539666.2800000003</v>
      </c>
      <c r="BN1068" s="53">
        <v>0.97490090745455737</v>
      </c>
      <c r="BO1068" s="54">
        <v>1.6963359999999999E-4</v>
      </c>
      <c r="BP1068" s="70">
        <v>4266</v>
      </c>
      <c r="BQ1068" s="71"/>
      <c r="BR1068" s="70"/>
      <c r="BS1068" s="72"/>
      <c r="BT1068" s="72"/>
      <c r="BU1068" s="70">
        <v>12235991</v>
      </c>
      <c r="BV1068" s="70">
        <v>318819</v>
      </c>
      <c r="BW1068" s="74">
        <v>8789537</v>
      </c>
      <c r="BX1068" s="70">
        <v>21344347</v>
      </c>
    </row>
    <row r="1069" spans="1:76" x14ac:dyDescent="0.3">
      <c r="A1069" s="73" t="s">
        <v>10</v>
      </c>
      <c r="B1069" s="2" t="s">
        <v>76</v>
      </c>
      <c r="C1069" s="2" t="s">
        <v>109</v>
      </c>
      <c r="D1069" s="2" t="s">
        <v>18</v>
      </c>
      <c r="E1069" s="2" t="s">
        <v>15</v>
      </c>
      <c r="F1069" s="17" t="str">
        <f>+Tabela1[[#This Row],[WK]]&amp;Tabela1[[#This Row],[PK]]&amp;Tabela1[[#This Row],[GK]]</f>
        <v>141504</v>
      </c>
      <c r="G1069" s="2" t="s">
        <v>1015</v>
      </c>
      <c r="H1069" s="3">
        <v>265247219.84</v>
      </c>
      <c r="I1069" s="4">
        <v>1.125</v>
      </c>
      <c r="J1069" s="3">
        <v>298403122.31999999</v>
      </c>
      <c r="K1069" s="4">
        <v>7.0000000000000007E-2</v>
      </c>
      <c r="L1069" s="3">
        <v>20888219</v>
      </c>
      <c r="M1069" s="3"/>
      <c r="N1069" s="5"/>
      <c r="O1069" s="3">
        <v>11253773.120000001</v>
      </c>
      <c r="P1069" s="4">
        <v>1.125</v>
      </c>
      <c r="Q1069" s="3">
        <v>12660494.76</v>
      </c>
      <c r="R1069" s="4">
        <v>1.6E-2</v>
      </c>
      <c r="S1069" s="3">
        <v>202568</v>
      </c>
      <c r="T1069" s="3"/>
      <c r="U1069" s="5"/>
      <c r="V1069" s="3">
        <v>13854265</v>
      </c>
      <c r="W1069" s="5"/>
      <c r="X1069" s="3">
        <v>33129769</v>
      </c>
      <c r="Y1069" s="3">
        <v>13941391</v>
      </c>
      <c r="Z1069" s="3">
        <v>145739</v>
      </c>
      <c r="AA1069" s="3">
        <v>1364379</v>
      </c>
      <c r="AB1069" s="3">
        <v>17678260</v>
      </c>
      <c r="AC1069" s="3">
        <v>0</v>
      </c>
      <c r="AD1069" s="3">
        <v>19123351</v>
      </c>
      <c r="AE1069" s="3">
        <v>0</v>
      </c>
      <c r="AF1069" s="3">
        <v>20888219</v>
      </c>
      <c r="AG1069" s="3">
        <v>202568</v>
      </c>
      <c r="AH1069" s="3">
        <v>19123351</v>
      </c>
      <c r="AI1069" s="3">
        <v>13854265</v>
      </c>
      <c r="AJ1069" s="3">
        <v>2081901</v>
      </c>
      <c r="AK1069" s="3">
        <v>1929748</v>
      </c>
      <c r="AL1069" s="3">
        <v>907848</v>
      </c>
      <c r="AM1069" s="3">
        <v>1021900</v>
      </c>
      <c r="AN1069" s="3">
        <v>-152153</v>
      </c>
      <c r="AO1069" s="3">
        <v>0</v>
      </c>
      <c r="AP1069" s="3">
        <v>0</v>
      </c>
      <c r="AQ1069" s="3">
        <v>-152153</v>
      </c>
      <c r="AR1069" s="3">
        <f>Tabela1[[#This Row],[Potrzeby finansowe 2027
w tym:]]+Tabela1[[#This Row],[Rozliczenie 2025 potrz. fin.]]</f>
        <v>32977616</v>
      </c>
      <c r="AS1069" s="3">
        <v>0</v>
      </c>
      <c r="AT1069" s="3">
        <v>0</v>
      </c>
      <c r="AU1069" s="3"/>
      <c r="AV1069" s="3"/>
      <c r="AW1069" s="3"/>
      <c r="AX1069" s="3"/>
      <c r="AY1069" s="3"/>
      <c r="AZ1069" s="3"/>
      <c r="BA1069" s="3">
        <v>145739</v>
      </c>
      <c r="BB1069" s="3">
        <v>0</v>
      </c>
      <c r="BC1069" s="3">
        <v>0</v>
      </c>
      <c r="BD1069" s="3">
        <v>0</v>
      </c>
      <c r="BE1069" s="3">
        <v>2920.33</v>
      </c>
      <c r="BF1069" s="3">
        <v>0</v>
      </c>
      <c r="BG1069" s="3">
        <v>824680</v>
      </c>
      <c r="BH1069" s="3">
        <v>7749</v>
      </c>
      <c r="BI1069" s="3">
        <v>539699</v>
      </c>
      <c r="BJ1069" s="3">
        <v>8293464.3274999997</v>
      </c>
      <c r="BK1069" s="3">
        <v>6176527.8899999997</v>
      </c>
      <c r="BL1069" s="3">
        <v>537464.56999999995</v>
      </c>
      <c r="BM1069" s="3">
        <v>7392816.6100000003</v>
      </c>
      <c r="BN1069" s="53">
        <v>0.64890368670900833</v>
      </c>
      <c r="BO1069" s="54">
        <v>3.3238970000000001E-4</v>
      </c>
      <c r="BP1069" s="70">
        <v>8359</v>
      </c>
      <c r="BQ1069" s="71"/>
      <c r="BR1069" s="70"/>
      <c r="BS1069" s="72"/>
      <c r="BT1069" s="72"/>
      <c r="BU1069" s="70">
        <v>20888219</v>
      </c>
      <c r="BV1069" s="70">
        <v>202568</v>
      </c>
      <c r="BW1069" s="74">
        <v>19123351</v>
      </c>
      <c r="BX1069" s="70">
        <v>40214138</v>
      </c>
    </row>
    <row r="1070" spans="1:76" x14ac:dyDescent="0.3">
      <c r="A1070" s="73" t="s">
        <v>10</v>
      </c>
      <c r="B1070" s="2" t="s">
        <v>76</v>
      </c>
      <c r="C1070" s="2" t="s">
        <v>109</v>
      </c>
      <c r="D1070" s="2" t="s">
        <v>21</v>
      </c>
      <c r="E1070" s="2" t="s">
        <v>15</v>
      </c>
      <c r="F1070" s="17" t="str">
        <f>+Tabela1[[#This Row],[WK]]&amp;Tabela1[[#This Row],[PK]]&amp;Tabela1[[#This Row],[GK]]</f>
        <v>141505</v>
      </c>
      <c r="G1070" s="2" t="s">
        <v>1016</v>
      </c>
      <c r="H1070" s="3">
        <v>375706113.44</v>
      </c>
      <c r="I1070" s="4">
        <v>1.125</v>
      </c>
      <c r="J1070" s="3">
        <v>422669377.62</v>
      </c>
      <c r="K1070" s="4">
        <v>7.0000000000000007E-2</v>
      </c>
      <c r="L1070" s="3">
        <v>29586856</v>
      </c>
      <c r="M1070" s="3"/>
      <c r="N1070" s="5"/>
      <c r="O1070" s="3">
        <v>14582507.310000001</v>
      </c>
      <c r="P1070" s="4">
        <v>1.125</v>
      </c>
      <c r="Q1070" s="3">
        <v>16405320.720000001</v>
      </c>
      <c r="R1070" s="4">
        <v>1.6E-2</v>
      </c>
      <c r="S1070" s="3">
        <v>262485</v>
      </c>
      <c r="T1070" s="3"/>
      <c r="U1070" s="5"/>
      <c r="V1070" s="3">
        <v>18711579</v>
      </c>
      <c r="W1070" s="5"/>
      <c r="X1070" s="3">
        <v>45058302</v>
      </c>
      <c r="Y1070" s="3">
        <v>12799610</v>
      </c>
      <c r="Z1070" s="3">
        <v>271648</v>
      </c>
      <c r="AA1070" s="3">
        <v>1957521</v>
      </c>
      <c r="AB1070" s="3">
        <v>27800024</v>
      </c>
      <c r="AC1070" s="3">
        <v>2229499</v>
      </c>
      <c r="AD1070" s="3">
        <v>26346723</v>
      </c>
      <c r="AE1070" s="3">
        <v>0</v>
      </c>
      <c r="AF1070" s="3">
        <v>29586856</v>
      </c>
      <c r="AG1070" s="3">
        <v>262485</v>
      </c>
      <c r="AH1070" s="3">
        <v>26346723</v>
      </c>
      <c r="AI1070" s="3">
        <v>18711579</v>
      </c>
      <c r="AJ1070" s="3">
        <v>1063028</v>
      </c>
      <c r="AK1070" s="3">
        <v>1063028</v>
      </c>
      <c r="AL1070" s="3">
        <v>1925765</v>
      </c>
      <c r="AM1070" s="3">
        <v>-862737</v>
      </c>
      <c r="AN1070" s="3">
        <v>-368106</v>
      </c>
      <c r="AO1070" s="3">
        <v>0</v>
      </c>
      <c r="AP1070" s="3">
        <v>368106</v>
      </c>
      <c r="AQ1070" s="3">
        <v>0</v>
      </c>
      <c r="AR1070" s="3">
        <f>Tabela1[[#This Row],[Potrzeby finansowe 2027
w tym:]]+Tabela1[[#This Row],[Rozliczenie 2025 potrz. fin.]]</f>
        <v>45058302</v>
      </c>
      <c r="AS1070" s="3">
        <v>0</v>
      </c>
      <c r="AT1070" s="3">
        <v>0</v>
      </c>
      <c r="AU1070" s="3"/>
      <c r="AV1070" s="3"/>
      <c r="AW1070" s="3"/>
      <c r="AX1070" s="3"/>
      <c r="AY1070" s="3"/>
      <c r="AZ1070" s="3"/>
      <c r="BA1070" s="3">
        <v>271648</v>
      </c>
      <c r="BB1070" s="3">
        <v>0</v>
      </c>
      <c r="BC1070" s="3">
        <v>437.73</v>
      </c>
      <c r="BD1070" s="3">
        <v>0</v>
      </c>
      <c r="BE1070" s="3">
        <v>2525.1</v>
      </c>
      <c r="BF1070" s="3">
        <v>0</v>
      </c>
      <c r="BG1070" s="3">
        <v>1160873</v>
      </c>
      <c r="BH1070" s="3">
        <v>10908</v>
      </c>
      <c r="BI1070" s="3">
        <v>796648</v>
      </c>
      <c r="BJ1070" s="3">
        <v>12241958.070000002</v>
      </c>
      <c r="BK1070" s="3">
        <v>6507810.1000000015</v>
      </c>
      <c r="BL1070" s="3">
        <v>5373169.4400000004</v>
      </c>
      <c r="BM1070" s="3">
        <v>12190253</v>
      </c>
      <c r="BN1070" s="53">
        <v>0.7324473293976107</v>
      </c>
      <c r="BO1070" s="54">
        <v>4.1720199999999998E-4</v>
      </c>
      <c r="BP1070" s="70">
        <v>10492</v>
      </c>
      <c r="BQ1070" s="71"/>
      <c r="BR1070" s="70"/>
      <c r="BS1070" s="72"/>
      <c r="BT1070" s="72"/>
      <c r="BU1070" s="70">
        <v>29586856</v>
      </c>
      <c r="BV1070" s="70">
        <v>262485</v>
      </c>
      <c r="BW1070" s="74">
        <v>26346723</v>
      </c>
      <c r="BX1070" s="70">
        <v>56196064</v>
      </c>
    </row>
    <row r="1071" spans="1:76" x14ac:dyDescent="0.3">
      <c r="A1071" s="73" t="s">
        <v>10</v>
      </c>
      <c r="B1071" s="2" t="s">
        <v>76</v>
      </c>
      <c r="C1071" s="2" t="s">
        <v>109</v>
      </c>
      <c r="D1071" s="2" t="s">
        <v>23</v>
      </c>
      <c r="E1071" s="2" t="s">
        <v>15</v>
      </c>
      <c r="F1071" s="17" t="str">
        <f>+Tabela1[[#This Row],[WK]]&amp;Tabela1[[#This Row],[PK]]&amp;Tabela1[[#This Row],[GK]]</f>
        <v>141506</v>
      </c>
      <c r="G1071" s="2" t="s">
        <v>1017</v>
      </c>
      <c r="H1071" s="3">
        <v>370557642.5</v>
      </c>
      <c r="I1071" s="4">
        <v>1.125</v>
      </c>
      <c r="J1071" s="3">
        <v>416877347.81</v>
      </c>
      <c r="K1071" s="4">
        <v>7.0000000000000007E-2</v>
      </c>
      <c r="L1071" s="3">
        <v>29181414</v>
      </c>
      <c r="M1071" s="3"/>
      <c r="N1071" s="5"/>
      <c r="O1071" s="3">
        <v>11104143.719999999</v>
      </c>
      <c r="P1071" s="4">
        <v>1.125</v>
      </c>
      <c r="Q1071" s="3">
        <v>12492161.689999999</v>
      </c>
      <c r="R1071" s="4">
        <v>1.6E-2</v>
      </c>
      <c r="S1071" s="3">
        <v>199875</v>
      </c>
      <c r="T1071" s="3"/>
      <c r="U1071" s="5"/>
      <c r="V1071" s="3">
        <v>16786754</v>
      </c>
      <c r="W1071" s="5"/>
      <c r="X1071" s="3">
        <v>39848612</v>
      </c>
      <c r="Y1071" s="3">
        <v>7637316</v>
      </c>
      <c r="Z1071" s="3">
        <v>254800</v>
      </c>
      <c r="AA1071" s="3">
        <v>1742419</v>
      </c>
      <c r="AB1071" s="3">
        <v>23900469</v>
      </c>
      <c r="AC1071" s="3">
        <v>6313608</v>
      </c>
      <c r="AD1071" s="3">
        <v>23061858</v>
      </c>
      <c r="AE1071" s="3">
        <v>0</v>
      </c>
      <c r="AF1071" s="3">
        <v>29181414</v>
      </c>
      <c r="AG1071" s="3">
        <v>199875</v>
      </c>
      <c r="AH1071" s="3">
        <v>23061858</v>
      </c>
      <c r="AI1071" s="3">
        <v>16786754</v>
      </c>
      <c r="AJ1071" s="3">
        <v>2611966</v>
      </c>
      <c r="AK1071" s="3">
        <v>2611966</v>
      </c>
      <c r="AL1071" s="3">
        <v>883567</v>
      </c>
      <c r="AM1071" s="3">
        <v>1728399</v>
      </c>
      <c r="AN1071" s="3">
        <v>717468</v>
      </c>
      <c r="AO1071" s="3">
        <v>0</v>
      </c>
      <c r="AP1071" s="3">
        <v>-717468</v>
      </c>
      <c r="AQ1071" s="3">
        <v>0</v>
      </c>
      <c r="AR1071" s="3">
        <f>Tabela1[[#This Row],[Potrzeby finansowe 2027
w tym:]]+Tabela1[[#This Row],[Rozliczenie 2025 potrz. fin.]]</f>
        <v>39848612</v>
      </c>
      <c r="AS1071" s="3">
        <v>0</v>
      </c>
      <c r="AT1071" s="3">
        <v>0</v>
      </c>
      <c r="AU1071" s="3"/>
      <c r="AV1071" s="3"/>
      <c r="AW1071" s="3"/>
      <c r="AX1071" s="3"/>
      <c r="AY1071" s="3"/>
      <c r="AZ1071" s="3"/>
      <c r="BA1071" s="3">
        <v>254800</v>
      </c>
      <c r="BB1071" s="3">
        <v>0</v>
      </c>
      <c r="BC1071" s="3">
        <v>236.44</v>
      </c>
      <c r="BD1071" s="3">
        <v>0</v>
      </c>
      <c r="BE1071" s="3">
        <v>3529.43</v>
      </c>
      <c r="BF1071" s="3">
        <v>0</v>
      </c>
      <c r="BG1071" s="3">
        <v>1055620</v>
      </c>
      <c r="BH1071" s="3">
        <v>9919</v>
      </c>
      <c r="BI1071" s="3">
        <v>686799</v>
      </c>
      <c r="BJ1071" s="3">
        <v>10553930.122500002</v>
      </c>
      <c r="BK1071" s="3">
        <v>6913715.0900000017</v>
      </c>
      <c r="BL1071" s="3">
        <v>1297764.47</v>
      </c>
      <c r="BM1071" s="3">
        <v>11965331.189999999</v>
      </c>
      <c r="BN1071" s="53">
        <v>0.8091211773593352</v>
      </c>
      <c r="BO1071" s="54">
        <v>3.7096859999999999E-4</v>
      </c>
      <c r="BP1071" s="70">
        <v>9329</v>
      </c>
      <c r="BQ1071" s="71"/>
      <c r="BR1071" s="70"/>
      <c r="BS1071" s="72"/>
      <c r="BT1071" s="72"/>
      <c r="BU1071" s="70">
        <v>29181414</v>
      </c>
      <c r="BV1071" s="70">
        <v>199875</v>
      </c>
      <c r="BW1071" s="74">
        <v>23061858</v>
      </c>
      <c r="BX1071" s="70">
        <v>52443147</v>
      </c>
    </row>
    <row r="1072" spans="1:76" x14ac:dyDescent="0.3">
      <c r="A1072" s="73" t="s">
        <v>10</v>
      </c>
      <c r="B1072" s="2" t="s">
        <v>76</v>
      </c>
      <c r="C1072" s="2" t="s">
        <v>109</v>
      </c>
      <c r="D1072" s="2" t="s">
        <v>30</v>
      </c>
      <c r="E1072" s="2" t="s">
        <v>15</v>
      </c>
      <c r="F1072" s="17" t="str">
        <f>+Tabela1[[#This Row],[WK]]&amp;Tabela1[[#This Row],[PK]]&amp;Tabela1[[#This Row],[GK]]</f>
        <v>141507</v>
      </c>
      <c r="G1072" s="2" t="s">
        <v>1018</v>
      </c>
      <c r="H1072" s="3">
        <v>391282767.32999998</v>
      </c>
      <c r="I1072" s="4">
        <v>1.125</v>
      </c>
      <c r="J1072" s="3">
        <v>440193113.25</v>
      </c>
      <c r="K1072" s="4">
        <v>7.0000000000000007E-2</v>
      </c>
      <c r="L1072" s="3">
        <v>30813518</v>
      </c>
      <c r="M1072" s="3"/>
      <c r="N1072" s="5"/>
      <c r="O1072" s="3">
        <v>5123551.55</v>
      </c>
      <c r="P1072" s="4">
        <v>1.125</v>
      </c>
      <c r="Q1072" s="3">
        <v>5763995.4900000002</v>
      </c>
      <c r="R1072" s="4">
        <v>1.6E-2</v>
      </c>
      <c r="S1072" s="3">
        <v>92224</v>
      </c>
      <c r="T1072" s="3"/>
      <c r="U1072" s="5"/>
      <c r="V1072" s="3">
        <v>7463575</v>
      </c>
      <c r="W1072" s="5"/>
      <c r="X1072" s="3">
        <v>35583516</v>
      </c>
      <c r="Y1072" s="3">
        <v>7262522</v>
      </c>
      <c r="Z1072" s="3">
        <v>180188</v>
      </c>
      <c r="AA1072" s="3">
        <v>2096117</v>
      </c>
      <c r="AB1072" s="3">
        <v>26044689</v>
      </c>
      <c r="AC1072" s="3">
        <v>0</v>
      </c>
      <c r="AD1072" s="3">
        <v>28800873</v>
      </c>
      <c r="AE1072" s="3">
        <v>0</v>
      </c>
      <c r="AF1072" s="3">
        <v>30813518</v>
      </c>
      <c r="AG1072" s="3">
        <v>92224</v>
      </c>
      <c r="AH1072" s="3">
        <v>28800873</v>
      </c>
      <c r="AI1072" s="3">
        <v>7463575</v>
      </c>
      <c r="AJ1072" s="3">
        <v>7658820</v>
      </c>
      <c r="AK1072" s="3">
        <v>8339752</v>
      </c>
      <c r="AL1072" s="3">
        <v>-708962</v>
      </c>
      <c r="AM1072" s="3">
        <v>9048714</v>
      </c>
      <c r="AN1072" s="3">
        <v>680932</v>
      </c>
      <c r="AO1072" s="3">
        <v>0</v>
      </c>
      <c r="AP1072" s="3">
        <v>0</v>
      </c>
      <c r="AQ1072" s="3">
        <v>680932</v>
      </c>
      <c r="AR1072" s="3">
        <f>Tabela1[[#This Row],[Potrzeby finansowe 2027
w tym:]]+Tabela1[[#This Row],[Rozliczenie 2025 potrz. fin.]]</f>
        <v>36264448</v>
      </c>
      <c r="AS1072" s="3">
        <v>0</v>
      </c>
      <c r="AT1072" s="3">
        <v>0</v>
      </c>
      <c r="AU1072" s="3"/>
      <c r="AV1072" s="3"/>
      <c r="AW1072" s="3"/>
      <c r="AX1072" s="3"/>
      <c r="AY1072" s="3"/>
      <c r="AZ1072" s="3"/>
      <c r="BA1072" s="3">
        <v>180188</v>
      </c>
      <c r="BB1072" s="3">
        <v>0</v>
      </c>
      <c r="BC1072" s="3">
        <v>214.91</v>
      </c>
      <c r="BD1072" s="3">
        <v>0</v>
      </c>
      <c r="BE1072" s="3">
        <v>2177.89</v>
      </c>
      <c r="BF1072" s="3">
        <v>0</v>
      </c>
      <c r="BG1072" s="3">
        <v>862780</v>
      </c>
      <c r="BH1072" s="3">
        <v>8107</v>
      </c>
      <c r="BI1072" s="3">
        <v>1233337</v>
      </c>
      <c r="BJ1072" s="3">
        <v>18952491.019999996</v>
      </c>
      <c r="BK1072" s="3">
        <v>13212476.829999998</v>
      </c>
      <c r="BL1072" s="3">
        <v>4590864.4000000004</v>
      </c>
      <c r="BM1072" s="3">
        <v>13778327.960000001</v>
      </c>
      <c r="BN1072" s="53">
        <v>0.80603415312013293</v>
      </c>
      <c r="BO1072" s="54">
        <v>3.471309E-4</v>
      </c>
      <c r="BP1072" s="70">
        <v>8730</v>
      </c>
      <c r="BQ1072" s="71"/>
      <c r="BR1072" s="70"/>
      <c r="BS1072" s="72"/>
      <c r="BT1072" s="72"/>
      <c r="BU1072" s="70">
        <v>30813518</v>
      </c>
      <c r="BV1072" s="70">
        <v>92224</v>
      </c>
      <c r="BW1072" s="74">
        <v>28800873</v>
      </c>
      <c r="BX1072" s="70">
        <v>59706615</v>
      </c>
    </row>
    <row r="1073" spans="1:76" x14ac:dyDescent="0.3">
      <c r="A1073" s="73" t="s">
        <v>10</v>
      </c>
      <c r="B1073" s="2" t="s">
        <v>76</v>
      </c>
      <c r="C1073" s="2" t="s">
        <v>109</v>
      </c>
      <c r="D1073" s="2" t="s">
        <v>54</v>
      </c>
      <c r="E1073" s="2" t="s">
        <v>19</v>
      </c>
      <c r="F1073" s="17" t="str">
        <f>+Tabela1[[#This Row],[WK]]&amp;Tabela1[[#This Row],[PK]]&amp;Tabela1[[#This Row],[GK]]</f>
        <v>141508</v>
      </c>
      <c r="G1073" s="2" t="s">
        <v>1019</v>
      </c>
      <c r="H1073" s="3">
        <v>297312129</v>
      </c>
      <c r="I1073" s="4">
        <v>1.125</v>
      </c>
      <c r="J1073" s="3">
        <v>334476145.13</v>
      </c>
      <c r="K1073" s="4">
        <v>7.0000000000000007E-2</v>
      </c>
      <c r="L1073" s="3">
        <v>23413330</v>
      </c>
      <c r="M1073" s="3"/>
      <c r="N1073" s="5"/>
      <c r="O1073" s="3">
        <v>31852384.190000001</v>
      </c>
      <c r="P1073" s="4">
        <v>1.125</v>
      </c>
      <c r="Q1073" s="3">
        <v>35833932.210000001</v>
      </c>
      <c r="R1073" s="4">
        <v>1.6E-2</v>
      </c>
      <c r="S1073" s="3">
        <v>573343</v>
      </c>
      <c r="T1073" s="3"/>
      <c r="U1073" s="5"/>
      <c r="V1073" s="3">
        <v>13792504</v>
      </c>
      <c r="W1073" s="5"/>
      <c r="X1073" s="3">
        <v>50742185</v>
      </c>
      <c r="Y1073" s="3">
        <v>22920032</v>
      </c>
      <c r="Z1073" s="3">
        <v>17311</v>
      </c>
      <c r="AA1073" s="3">
        <v>1783227</v>
      </c>
      <c r="AB1073" s="3">
        <v>26021615</v>
      </c>
      <c r="AC1073" s="3">
        <v>0</v>
      </c>
      <c r="AD1073" s="3">
        <v>36599855</v>
      </c>
      <c r="AE1073" s="3">
        <v>0</v>
      </c>
      <c r="AF1073" s="3">
        <v>23413330</v>
      </c>
      <c r="AG1073" s="3">
        <v>573343</v>
      </c>
      <c r="AH1073" s="3">
        <v>36599855</v>
      </c>
      <c r="AI1073" s="3">
        <v>13792504</v>
      </c>
      <c r="AJ1073" s="3">
        <v>444897</v>
      </c>
      <c r="AK1073" s="3">
        <v>95071</v>
      </c>
      <c r="AL1073" s="3">
        <v>1273348</v>
      </c>
      <c r="AM1073" s="3">
        <v>-1178277</v>
      </c>
      <c r="AN1073" s="3">
        <v>-349826</v>
      </c>
      <c r="AO1073" s="3">
        <v>0</v>
      </c>
      <c r="AP1073" s="3">
        <v>0</v>
      </c>
      <c r="AQ1073" s="3">
        <v>-349826</v>
      </c>
      <c r="AR1073" s="3">
        <f>Tabela1[[#This Row],[Potrzeby finansowe 2027
w tym:]]+Tabela1[[#This Row],[Rozliczenie 2025 potrz. fin.]]</f>
        <v>50392359</v>
      </c>
      <c r="AS1073" s="3">
        <v>0</v>
      </c>
      <c r="AT1073" s="3">
        <v>0</v>
      </c>
      <c r="AU1073" s="3"/>
      <c r="AV1073" s="3"/>
      <c r="AW1073" s="3"/>
      <c r="AX1073" s="3"/>
      <c r="AY1073" s="3"/>
      <c r="AZ1073" s="3"/>
      <c r="BA1073" s="3">
        <v>17311</v>
      </c>
      <c r="BB1073" s="3">
        <v>0</v>
      </c>
      <c r="BC1073" s="3">
        <v>0</v>
      </c>
      <c r="BD1073" s="3">
        <v>0</v>
      </c>
      <c r="BE1073" s="3">
        <v>346.88</v>
      </c>
      <c r="BF1073" s="3">
        <v>0</v>
      </c>
      <c r="BG1073" s="3">
        <v>1042956</v>
      </c>
      <c r="BH1073" s="3">
        <v>9800</v>
      </c>
      <c r="BI1073" s="3">
        <v>740271</v>
      </c>
      <c r="BJ1073" s="3">
        <v>11375620.837500002</v>
      </c>
      <c r="BK1073" s="3">
        <v>6166790.3300000019</v>
      </c>
      <c r="BL1073" s="3">
        <v>4434561.21</v>
      </c>
      <c r="BM1073" s="3">
        <v>11966199.609999999</v>
      </c>
      <c r="BN1073" s="53">
        <v>0.56914094923663772</v>
      </c>
      <c r="BO1073" s="54">
        <v>4.3492619999999999E-4</v>
      </c>
      <c r="BP1073" s="70">
        <v>10938</v>
      </c>
      <c r="BQ1073" s="71"/>
      <c r="BR1073" s="70"/>
      <c r="BS1073" s="72"/>
      <c r="BT1073" s="72"/>
      <c r="BU1073" s="70">
        <v>23413330</v>
      </c>
      <c r="BV1073" s="70">
        <v>573343</v>
      </c>
      <c r="BW1073" s="74">
        <v>36599855</v>
      </c>
      <c r="BX1073" s="70">
        <v>60586528</v>
      </c>
    </row>
    <row r="1074" spans="1:76" x14ac:dyDescent="0.3">
      <c r="A1074" s="73" t="s">
        <v>10</v>
      </c>
      <c r="B1074" s="2" t="s">
        <v>76</v>
      </c>
      <c r="C1074" s="2" t="s">
        <v>109</v>
      </c>
      <c r="D1074" s="2" t="s">
        <v>56</v>
      </c>
      <c r="E1074" s="2" t="s">
        <v>15</v>
      </c>
      <c r="F1074" s="17" t="str">
        <f>+Tabela1[[#This Row],[WK]]&amp;Tabela1[[#This Row],[PK]]&amp;Tabela1[[#This Row],[GK]]</f>
        <v>141509</v>
      </c>
      <c r="G1074" s="2" t="s">
        <v>1020</v>
      </c>
      <c r="H1074" s="3">
        <v>500852257.13</v>
      </c>
      <c r="I1074" s="4">
        <v>1.125</v>
      </c>
      <c r="J1074" s="3">
        <v>563458789.26999998</v>
      </c>
      <c r="K1074" s="4">
        <v>7.0000000000000007E-2</v>
      </c>
      <c r="L1074" s="3">
        <v>39442115</v>
      </c>
      <c r="M1074" s="3"/>
      <c r="N1074" s="5"/>
      <c r="O1074" s="3">
        <v>27001034.459999997</v>
      </c>
      <c r="P1074" s="4">
        <v>1.125</v>
      </c>
      <c r="Q1074" s="3">
        <v>30376163.77</v>
      </c>
      <c r="R1074" s="4">
        <v>1.6E-2</v>
      </c>
      <c r="S1074" s="3">
        <v>486019</v>
      </c>
      <c r="T1074" s="3"/>
      <c r="U1074" s="5"/>
      <c r="V1074" s="3">
        <v>21287268</v>
      </c>
      <c r="W1074" s="5"/>
      <c r="X1074" s="3">
        <v>37810505</v>
      </c>
      <c r="Y1074" s="3">
        <v>4320491</v>
      </c>
      <c r="Z1074" s="3">
        <v>121986</v>
      </c>
      <c r="AA1074" s="3">
        <v>2011825</v>
      </c>
      <c r="AB1074" s="3">
        <v>24592522</v>
      </c>
      <c r="AC1074" s="3">
        <v>6763681</v>
      </c>
      <c r="AD1074" s="3">
        <v>16523237</v>
      </c>
      <c r="AE1074" s="3">
        <v>0</v>
      </c>
      <c r="AF1074" s="3">
        <v>39442115</v>
      </c>
      <c r="AG1074" s="3">
        <v>486019</v>
      </c>
      <c r="AH1074" s="3">
        <v>16523237</v>
      </c>
      <c r="AI1074" s="3">
        <v>21287268</v>
      </c>
      <c r="AJ1074" s="3">
        <v>1768520</v>
      </c>
      <c r="AK1074" s="3">
        <v>1768520</v>
      </c>
      <c r="AL1074" s="3">
        <v>1698172</v>
      </c>
      <c r="AM1074" s="3">
        <v>70348</v>
      </c>
      <c r="AN1074" s="3">
        <v>361252</v>
      </c>
      <c r="AO1074" s="3">
        <v>0</v>
      </c>
      <c r="AP1074" s="3">
        <v>-361252</v>
      </c>
      <c r="AQ1074" s="3">
        <v>0</v>
      </c>
      <c r="AR1074" s="3">
        <f>Tabela1[[#This Row],[Potrzeby finansowe 2027
w tym:]]+Tabela1[[#This Row],[Rozliczenie 2025 potrz. fin.]]</f>
        <v>37810505</v>
      </c>
      <c r="AS1074" s="3">
        <v>0</v>
      </c>
      <c r="AT1074" s="3">
        <v>0</v>
      </c>
      <c r="AU1074" s="3"/>
      <c r="AV1074" s="3"/>
      <c r="AW1074" s="3"/>
      <c r="AX1074" s="3"/>
      <c r="AY1074" s="3"/>
      <c r="AZ1074" s="3"/>
      <c r="BA1074" s="3">
        <v>121986</v>
      </c>
      <c r="BB1074" s="3">
        <v>0</v>
      </c>
      <c r="BC1074" s="3">
        <v>0</v>
      </c>
      <c r="BD1074" s="3">
        <v>0</v>
      </c>
      <c r="BE1074" s="3">
        <v>2444.37</v>
      </c>
      <c r="BF1074" s="3">
        <v>0</v>
      </c>
      <c r="BG1074" s="3">
        <v>1177157</v>
      </c>
      <c r="BH1074" s="3">
        <v>11061</v>
      </c>
      <c r="BI1074" s="3">
        <v>834668</v>
      </c>
      <c r="BJ1074" s="3">
        <v>12826205.767500002</v>
      </c>
      <c r="BK1074" s="3">
        <v>7472843.1900000013</v>
      </c>
      <c r="BL1074" s="3">
        <v>2855778.87</v>
      </c>
      <c r="BM1074" s="3">
        <v>15701892.57</v>
      </c>
      <c r="BN1074" s="53">
        <v>0.90392359848166903</v>
      </c>
      <c r="BO1074" s="54">
        <v>4.1691850000000002E-4</v>
      </c>
      <c r="BP1074" s="70">
        <v>10485</v>
      </c>
      <c r="BQ1074" s="71"/>
      <c r="BR1074" s="70"/>
      <c r="BS1074" s="72"/>
      <c r="BT1074" s="72"/>
      <c r="BU1074" s="70">
        <v>39442115</v>
      </c>
      <c r="BV1074" s="70">
        <v>486019</v>
      </c>
      <c r="BW1074" s="74">
        <v>16523237</v>
      </c>
      <c r="BX1074" s="70">
        <v>56451371</v>
      </c>
    </row>
    <row r="1075" spans="1:76" x14ac:dyDescent="0.3">
      <c r="A1075" s="73" t="s">
        <v>10</v>
      </c>
      <c r="B1075" s="2" t="s">
        <v>76</v>
      </c>
      <c r="C1075" s="2" t="s">
        <v>109</v>
      </c>
      <c r="D1075" s="2" t="s">
        <v>69</v>
      </c>
      <c r="E1075" s="2" t="s">
        <v>15</v>
      </c>
      <c r="F1075" s="17" t="str">
        <f>+Tabela1[[#This Row],[WK]]&amp;Tabela1[[#This Row],[PK]]&amp;Tabela1[[#This Row],[GK]]</f>
        <v>141510</v>
      </c>
      <c r="G1075" s="2" t="s">
        <v>1021</v>
      </c>
      <c r="H1075" s="3">
        <v>618553161.82000005</v>
      </c>
      <c r="I1075" s="4">
        <v>1.125</v>
      </c>
      <c r="J1075" s="3">
        <v>695872307.04999995</v>
      </c>
      <c r="K1075" s="4">
        <v>7.0000000000000007E-2</v>
      </c>
      <c r="L1075" s="3">
        <v>48711061</v>
      </c>
      <c r="M1075" s="3"/>
      <c r="N1075" s="5"/>
      <c r="O1075" s="3">
        <v>62139247.509999998</v>
      </c>
      <c r="P1075" s="4">
        <v>1.125</v>
      </c>
      <c r="Q1075" s="3">
        <v>69906653.450000003</v>
      </c>
      <c r="R1075" s="4">
        <v>1.6E-2</v>
      </c>
      <c r="S1075" s="3">
        <v>1118506</v>
      </c>
      <c r="T1075" s="3"/>
      <c r="U1075" s="5"/>
      <c r="V1075" s="3">
        <v>27248877</v>
      </c>
      <c r="W1075" s="5"/>
      <c r="X1075" s="3">
        <v>35494595</v>
      </c>
      <c r="Y1075" s="3">
        <v>0</v>
      </c>
      <c r="Z1075" s="3">
        <v>70641</v>
      </c>
      <c r="AA1075" s="3">
        <v>2251723</v>
      </c>
      <c r="AB1075" s="3">
        <v>26930493</v>
      </c>
      <c r="AC1075" s="3">
        <v>6241738</v>
      </c>
      <c r="AD1075" s="3">
        <v>8245717</v>
      </c>
      <c r="AE1075" s="3">
        <v>0</v>
      </c>
      <c r="AF1075" s="3">
        <v>48711061</v>
      </c>
      <c r="AG1075" s="3">
        <v>1118506</v>
      </c>
      <c r="AH1075" s="3">
        <v>8245717</v>
      </c>
      <c r="AI1075" s="3">
        <v>27248877</v>
      </c>
      <c r="AJ1075" s="3">
        <v>2626834</v>
      </c>
      <c r="AK1075" s="3">
        <v>2626834</v>
      </c>
      <c r="AL1075" s="3">
        <v>2389799</v>
      </c>
      <c r="AM1075" s="3">
        <v>237035</v>
      </c>
      <c r="AN1075" s="3">
        <v>809347</v>
      </c>
      <c r="AO1075" s="3">
        <v>0</v>
      </c>
      <c r="AP1075" s="3">
        <v>-809347</v>
      </c>
      <c r="AQ1075" s="3">
        <v>0</v>
      </c>
      <c r="AR1075" s="3">
        <f>Tabela1[[#This Row],[Potrzeby finansowe 2027
w tym:]]+Tabela1[[#This Row],[Rozliczenie 2025 potrz. fin.]]</f>
        <v>35494595</v>
      </c>
      <c r="AS1075" s="3">
        <v>0</v>
      </c>
      <c r="AT1075" s="3">
        <v>0</v>
      </c>
      <c r="AU1075" s="3"/>
      <c r="AV1075" s="3"/>
      <c r="AW1075" s="3"/>
      <c r="AX1075" s="3"/>
      <c r="AY1075" s="3"/>
      <c r="AZ1075" s="3"/>
      <c r="BA1075" s="3">
        <v>70641</v>
      </c>
      <c r="BB1075" s="3">
        <v>0</v>
      </c>
      <c r="BC1075" s="3">
        <v>0</v>
      </c>
      <c r="BD1075" s="3">
        <v>0</v>
      </c>
      <c r="BE1075" s="3">
        <v>1415.51</v>
      </c>
      <c r="BF1075" s="3">
        <v>0</v>
      </c>
      <c r="BG1075" s="3">
        <v>1323383</v>
      </c>
      <c r="BH1075" s="3">
        <v>12435</v>
      </c>
      <c r="BI1075" s="3">
        <v>928340</v>
      </c>
      <c r="BJ1075" s="3">
        <v>14265654.9575</v>
      </c>
      <c r="BK1075" s="3">
        <v>9728331.5700000003</v>
      </c>
      <c r="BL1075" s="3">
        <v>3721874.91</v>
      </c>
      <c r="BM1075" s="3">
        <v>10705543.73</v>
      </c>
      <c r="BN1075" s="53">
        <v>1.1411842608395588</v>
      </c>
      <c r="BO1075" s="54">
        <v>4.4804890000000003E-4</v>
      </c>
      <c r="BP1075" s="70">
        <v>11268</v>
      </c>
      <c r="BQ1075" s="71"/>
      <c r="BR1075" s="70"/>
      <c r="BS1075" s="72"/>
      <c r="BT1075" s="72"/>
      <c r="BU1075" s="70">
        <v>48711061</v>
      </c>
      <c r="BV1075" s="70">
        <v>1118506</v>
      </c>
      <c r="BW1075" s="74">
        <v>8245717</v>
      </c>
      <c r="BX1075" s="70">
        <v>58075284</v>
      </c>
    </row>
    <row r="1076" spans="1:76" x14ac:dyDescent="0.3">
      <c r="A1076" s="73" t="s">
        <v>10</v>
      </c>
      <c r="B1076" s="2" t="s">
        <v>76</v>
      </c>
      <c r="C1076" s="2" t="s">
        <v>109</v>
      </c>
      <c r="D1076" s="2" t="s">
        <v>71</v>
      </c>
      <c r="E1076" s="2" t="s">
        <v>15</v>
      </c>
      <c r="F1076" s="17" t="str">
        <f>+Tabela1[[#This Row],[WK]]&amp;Tabela1[[#This Row],[PK]]&amp;Tabela1[[#This Row],[GK]]</f>
        <v>141511</v>
      </c>
      <c r="G1076" s="2" t="s">
        <v>1022</v>
      </c>
      <c r="H1076" s="3">
        <v>155258809.88</v>
      </c>
      <c r="I1076" s="4">
        <v>1.125</v>
      </c>
      <c r="J1076" s="3">
        <v>174666161.12</v>
      </c>
      <c r="K1076" s="4">
        <v>7.0000000000000007E-2</v>
      </c>
      <c r="L1076" s="3">
        <v>12226631</v>
      </c>
      <c r="M1076" s="3"/>
      <c r="N1076" s="5"/>
      <c r="O1076" s="3">
        <v>13481696.349999998</v>
      </c>
      <c r="P1076" s="4">
        <v>1.125</v>
      </c>
      <c r="Q1076" s="3">
        <v>15166908.390000001</v>
      </c>
      <c r="R1076" s="4">
        <v>1.6E-2</v>
      </c>
      <c r="S1076" s="3">
        <v>242671</v>
      </c>
      <c r="T1076" s="3"/>
      <c r="U1076" s="5"/>
      <c r="V1076" s="3">
        <v>7552414</v>
      </c>
      <c r="W1076" s="5"/>
      <c r="X1076" s="3">
        <v>16070678</v>
      </c>
      <c r="Y1076" s="3">
        <v>5929053</v>
      </c>
      <c r="Z1076" s="3">
        <v>0</v>
      </c>
      <c r="AA1076" s="3">
        <v>1162633</v>
      </c>
      <c r="AB1076" s="3">
        <v>8978992</v>
      </c>
      <c r="AC1076" s="3">
        <v>0</v>
      </c>
      <c r="AD1076" s="3">
        <v>8728335</v>
      </c>
      <c r="AE1076" s="3">
        <v>0</v>
      </c>
      <c r="AF1076" s="3">
        <v>12226631</v>
      </c>
      <c r="AG1076" s="3">
        <v>242671</v>
      </c>
      <c r="AH1076" s="3">
        <v>8728335</v>
      </c>
      <c r="AI1076" s="3">
        <v>7552414</v>
      </c>
      <c r="AJ1076" s="3">
        <v>-297556</v>
      </c>
      <c r="AK1076" s="3">
        <v>-87485</v>
      </c>
      <c r="AL1076" s="3">
        <v>484010</v>
      </c>
      <c r="AM1076" s="3">
        <v>-571495</v>
      </c>
      <c r="AN1076" s="3">
        <v>210071</v>
      </c>
      <c r="AO1076" s="3">
        <v>0</v>
      </c>
      <c r="AP1076" s="3">
        <v>0</v>
      </c>
      <c r="AQ1076" s="3">
        <v>210071</v>
      </c>
      <c r="AR1076" s="3">
        <f>Tabela1[[#This Row],[Potrzeby finansowe 2027
w tym:]]+Tabela1[[#This Row],[Rozliczenie 2025 potrz. fin.]]</f>
        <v>16280749</v>
      </c>
      <c r="AS1076" s="3">
        <v>0</v>
      </c>
      <c r="AT1076" s="3">
        <v>0</v>
      </c>
      <c r="AU1076" s="3"/>
      <c r="AV1076" s="3"/>
      <c r="AW1076" s="3"/>
      <c r="AX1076" s="3"/>
      <c r="AY1076" s="3"/>
      <c r="AZ1076" s="3"/>
      <c r="BA1076" s="3">
        <v>0</v>
      </c>
      <c r="BB1076" s="3">
        <v>0</v>
      </c>
      <c r="BC1076" s="3">
        <v>0</v>
      </c>
      <c r="BD1076" s="3">
        <v>0</v>
      </c>
      <c r="BE1076" s="3">
        <v>0</v>
      </c>
      <c r="BF1076" s="3">
        <v>0</v>
      </c>
      <c r="BG1076" s="3">
        <v>471352</v>
      </c>
      <c r="BH1076" s="3">
        <v>4429</v>
      </c>
      <c r="BI1076" s="3">
        <v>691281</v>
      </c>
      <c r="BJ1076" s="3">
        <v>10622807.8575</v>
      </c>
      <c r="BK1076" s="3">
        <v>5537566.7599999998</v>
      </c>
      <c r="BL1076" s="3">
        <v>5461999.96</v>
      </c>
      <c r="BM1076" s="3">
        <v>9416964.4700000007</v>
      </c>
      <c r="BN1076" s="53">
        <v>0.71709801068800538</v>
      </c>
      <c r="BO1076" s="54">
        <v>1.8107E-4</v>
      </c>
      <c r="BP1076" s="70">
        <v>4553</v>
      </c>
      <c r="BQ1076" s="71"/>
      <c r="BR1076" s="70"/>
      <c r="BS1076" s="72"/>
      <c r="BT1076" s="72"/>
      <c r="BU1076" s="70">
        <v>12226631</v>
      </c>
      <c r="BV1076" s="70">
        <v>242671</v>
      </c>
      <c r="BW1076" s="74">
        <v>8728335</v>
      </c>
      <c r="BX1076" s="70">
        <v>21197637</v>
      </c>
    </row>
    <row r="1077" spans="1:76" x14ac:dyDescent="0.3">
      <c r="A1077" s="73" t="s">
        <v>10</v>
      </c>
      <c r="B1077" s="2" t="s">
        <v>76</v>
      </c>
      <c r="C1077" s="2" t="s">
        <v>113</v>
      </c>
      <c r="D1077" s="2" t="s">
        <v>12</v>
      </c>
      <c r="E1077" s="2" t="s">
        <v>13</v>
      </c>
      <c r="F1077" s="17" t="str">
        <f>+Tabela1[[#This Row],[WK]]&amp;Tabela1[[#This Row],[PK]]&amp;Tabela1[[#This Row],[GK]]</f>
        <v>141601</v>
      </c>
      <c r="G1077" s="2" t="s">
        <v>1023</v>
      </c>
      <c r="H1077" s="3">
        <v>1118821762.3099999</v>
      </c>
      <c r="I1077" s="4">
        <v>1.125</v>
      </c>
      <c r="J1077" s="3">
        <v>1258674482.5999999</v>
      </c>
      <c r="K1077" s="4">
        <v>7.0000000000000007E-2</v>
      </c>
      <c r="L1077" s="3">
        <v>88107214</v>
      </c>
      <c r="M1077" s="3"/>
      <c r="N1077" s="5"/>
      <c r="O1077" s="3">
        <v>307125790.56999999</v>
      </c>
      <c r="P1077" s="4">
        <v>1.125</v>
      </c>
      <c r="Q1077" s="3">
        <v>345516514.38999999</v>
      </c>
      <c r="R1077" s="4">
        <v>1.6E-2</v>
      </c>
      <c r="S1077" s="3">
        <v>5528264</v>
      </c>
      <c r="T1077" s="3"/>
      <c r="U1077" s="5"/>
      <c r="V1077" s="3">
        <v>47243519</v>
      </c>
      <c r="W1077" s="5"/>
      <c r="X1077" s="3">
        <v>46240011</v>
      </c>
      <c r="Y1077" s="3">
        <v>0</v>
      </c>
      <c r="Z1077" s="3">
        <v>25326</v>
      </c>
      <c r="AA1077" s="3">
        <v>3364221</v>
      </c>
      <c r="AB1077" s="3">
        <v>42850464</v>
      </c>
      <c r="AC1077" s="3">
        <v>0</v>
      </c>
      <c r="AD1077" s="3">
        <v>324676</v>
      </c>
      <c r="AE1077" s="3">
        <v>0</v>
      </c>
      <c r="AF1077" s="3">
        <v>88107214</v>
      </c>
      <c r="AG1077" s="3">
        <v>5528264</v>
      </c>
      <c r="AH1077" s="3">
        <v>324676</v>
      </c>
      <c r="AI1077" s="3">
        <v>47243519</v>
      </c>
      <c r="AJ1077" s="3">
        <v>1624113</v>
      </c>
      <c r="AK1077" s="3">
        <v>1845651</v>
      </c>
      <c r="AL1077" s="3">
        <v>2852446</v>
      </c>
      <c r="AM1077" s="3">
        <v>-1006795</v>
      </c>
      <c r="AN1077" s="3">
        <v>221538</v>
      </c>
      <c r="AO1077" s="3">
        <v>0</v>
      </c>
      <c r="AP1077" s="3">
        <v>0</v>
      </c>
      <c r="AQ1077" s="3">
        <v>221538</v>
      </c>
      <c r="AR1077" s="3">
        <f>Tabela1[[#This Row],[Potrzeby finansowe 2027
w tym:]]+Tabela1[[#This Row],[Rozliczenie 2025 potrz. fin.]]</f>
        <v>46461549</v>
      </c>
      <c r="AS1077" s="3">
        <v>0</v>
      </c>
      <c r="AT1077" s="3">
        <v>0</v>
      </c>
      <c r="AU1077" s="3"/>
      <c r="AV1077" s="3"/>
      <c r="AW1077" s="3"/>
      <c r="AX1077" s="3"/>
      <c r="AY1077" s="3"/>
      <c r="AZ1077" s="3"/>
      <c r="BA1077" s="3">
        <v>25326</v>
      </c>
      <c r="BB1077" s="3">
        <v>0</v>
      </c>
      <c r="BC1077" s="3">
        <v>0</v>
      </c>
      <c r="BD1077" s="3">
        <v>0</v>
      </c>
      <c r="BE1077" s="3">
        <v>507.48</v>
      </c>
      <c r="BF1077" s="3">
        <v>0</v>
      </c>
      <c r="BG1077" s="3">
        <v>2261616</v>
      </c>
      <c r="BH1077" s="3">
        <v>21251</v>
      </c>
      <c r="BI1077" s="3">
        <v>1102605</v>
      </c>
      <c r="BJ1077" s="3">
        <v>16943558.834999997</v>
      </c>
      <c r="BK1077" s="3">
        <v>11848293.129999999</v>
      </c>
      <c r="BL1077" s="3">
        <v>77221.31</v>
      </c>
      <c r="BM1077" s="3">
        <v>20226620.199999999</v>
      </c>
      <c r="BN1077" s="53">
        <v>1.1065219216026412</v>
      </c>
      <c r="BO1077" s="54">
        <v>8.1912330000000005E-4</v>
      </c>
      <c r="BP1077" s="70">
        <v>20600</v>
      </c>
      <c r="BQ1077" s="71"/>
      <c r="BR1077" s="70"/>
      <c r="BS1077" s="72"/>
      <c r="BT1077" s="72"/>
      <c r="BU1077" s="70">
        <v>88107214</v>
      </c>
      <c r="BV1077" s="70">
        <v>5528264</v>
      </c>
      <c r="BW1077" s="74">
        <v>324676</v>
      </c>
      <c r="BX1077" s="70">
        <v>93960154</v>
      </c>
    </row>
    <row r="1078" spans="1:76" x14ac:dyDescent="0.3">
      <c r="A1078" s="73" t="s">
        <v>10</v>
      </c>
      <c r="B1078" s="2" t="s">
        <v>76</v>
      </c>
      <c r="C1078" s="2" t="s">
        <v>113</v>
      </c>
      <c r="D1078" s="2" t="s">
        <v>11</v>
      </c>
      <c r="E1078" s="2" t="s">
        <v>15</v>
      </c>
      <c r="F1078" s="17" t="str">
        <f>+Tabela1[[#This Row],[WK]]&amp;Tabela1[[#This Row],[PK]]&amp;Tabela1[[#This Row],[GK]]</f>
        <v>141602</v>
      </c>
      <c r="G1078" s="2" t="s">
        <v>1024</v>
      </c>
      <c r="H1078" s="3">
        <v>107205333.16</v>
      </c>
      <c r="I1078" s="4">
        <v>1.125</v>
      </c>
      <c r="J1078" s="3">
        <v>120605999.81</v>
      </c>
      <c r="K1078" s="4">
        <v>7.0000000000000007E-2</v>
      </c>
      <c r="L1078" s="3">
        <v>8442420</v>
      </c>
      <c r="M1078" s="3"/>
      <c r="N1078" s="5"/>
      <c r="O1078" s="3">
        <v>5136919.8400000008</v>
      </c>
      <c r="P1078" s="4">
        <v>1.125</v>
      </c>
      <c r="Q1078" s="3">
        <v>5779034.8200000003</v>
      </c>
      <c r="R1078" s="4">
        <v>1.6E-2</v>
      </c>
      <c r="S1078" s="3">
        <v>92465</v>
      </c>
      <c r="T1078" s="3"/>
      <c r="U1078" s="5"/>
      <c r="V1078" s="3">
        <v>4990483</v>
      </c>
      <c r="W1078" s="5"/>
      <c r="X1078" s="3">
        <v>15174717</v>
      </c>
      <c r="Y1078" s="3">
        <v>6401886</v>
      </c>
      <c r="Z1078" s="3">
        <v>0</v>
      </c>
      <c r="AA1078" s="3">
        <v>802378</v>
      </c>
      <c r="AB1078" s="3">
        <v>7716028</v>
      </c>
      <c r="AC1078" s="3">
        <v>254425</v>
      </c>
      <c r="AD1078" s="3">
        <v>10184234</v>
      </c>
      <c r="AE1078" s="3">
        <v>0</v>
      </c>
      <c r="AF1078" s="3">
        <v>8442420</v>
      </c>
      <c r="AG1078" s="3">
        <v>92465</v>
      </c>
      <c r="AH1078" s="3">
        <v>10184234</v>
      </c>
      <c r="AI1078" s="3">
        <v>4990483</v>
      </c>
      <c r="AJ1078" s="3">
        <v>174073</v>
      </c>
      <c r="AK1078" s="3">
        <v>174073</v>
      </c>
      <c r="AL1078" s="3">
        <v>398283</v>
      </c>
      <c r="AM1078" s="3">
        <v>-224210</v>
      </c>
      <c r="AN1078" s="3">
        <v>-268106</v>
      </c>
      <c r="AO1078" s="3">
        <v>0</v>
      </c>
      <c r="AP1078" s="3">
        <v>268106</v>
      </c>
      <c r="AQ1078" s="3">
        <v>0</v>
      </c>
      <c r="AR1078" s="3">
        <f>Tabela1[[#This Row],[Potrzeby finansowe 2027
w tym:]]+Tabela1[[#This Row],[Rozliczenie 2025 potrz. fin.]]</f>
        <v>15174717</v>
      </c>
      <c r="AS1078" s="3">
        <v>0</v>
      </c>
      <c r="AT1078" s="3">
        <v>0</v>
      </c>
      <c r="AU1078" s="3"/>
      <c r="AV1078" s="3"/>
      <c r="AW1078" s="3"/>
      <c r="AX1078" s="3"/>
      <c r="AY1078" s="3"/>
      <c r="AZ1078" s="3"/>
      <c r="BA1078" s="3">
        <v>0</v>
      </c>
      <c r="BB1078" s="3">
        <v>0</v>
      </c>
      <c r="BC1078" s="3">
        <v>0</v>
      </c>
      <c r="BD1078" s="3">
        <v>0</v>
      </c>
      <c r="BE1078" s="3">
        <v>0</v>
      </c>
      <c r="BF1078" s="3">
        <v>0</v>
      </c>
      <c r="BG1078" s="3">
        <v>391534</v>
      </c>
      <c r="BH1078" s="3">
        <v>3679</v>
      </c>
      <c r="BI1078" s="3">
        <v>410844</v>
      </c>
      <c r="BJ1078" s="3">
        <v>6313372.1749999998</v>
      </c>
      <c r="BK1078" s="3">
        <v>4194426.55</v>
      </c>
      <c r="BL1078" s="3">
        <v>167080.57</v>
      </c>
      <c r="BM1078" s="3">
        <v>8141621.3600000003</v>
      </c>
      <c r="BN1078" s="53">
        <v>0.63612471204872101</v>
      </c>
      <c r="BO1078" s="54">
        <v>1.465952E-4</v>
      </c>
      <c r="BP1078" s="70">
        <v>3687</v>
      </c>
      <c r="BQ1078" s="71"/>
      <c r="BR1078" s="70"/>
      <c r="BS1078" s="72"/>
      <c r="BT1078" s="72"/>
      <c r="BU1078" s="70">
        <v>8442420</v>
      </c>
      <c r="BV1078" s="70">
        <v>92465</v>
      </c>
      <c r="BW1078" s="74">
        <v>10184234</v>
      </c>
      <c r="BX1078" s="70">
        <v>18719119</v>
      </c>
    </row>
    <row r="1079" spans="1:76" x14ac:dyDescent="0.3">
      <c r="A1079" s="73" t="s">
        <v>10</v>
      </c>
      <c r="B1079" s="2" t="s">
        <v>76</v>
      </c>
      <c r="C1079" s="2" t="s">
        <v>113</v>
      </c>
      <c r="D1079" s="2" t="s">
        <v>16</v>
      </c>
      <c r="E1079" s="2" t="s">
        <v>15</v>
      </c>
      <c r="F1079" s="17" t="str">
        <f>+Tabela1[[#This Row],[WK]]&amp;Tabela1[[#This Row],[PK]]&amp;Tabela1[[#This Row],[GK]]</f>
        <v>141603</v>
      </c>
      <c r="G1079" s="2" t="s">
        <v>1025</v>
      </c>
      <c r="H1079" s="3">
        <v>58147984.420000002</v>
      </c>
      <c r="I1079" s="4">
        <v>1.125</v>
      </c>
      <c r="J1079" s="3">
        <v>65416482.469999999</v>
      </c>
      <c r="K1079" s="4">
        <v>7.0000000000000007E-2</v>
      </c>
      <c r="L1079" s="3">
        <v>4579154</v>
      </c>
      <c r="M1079" s="3"/>
      <c r="N1079" s="5"/>
      <c r="O1079" s="3">
        <v>2247703.86</v>
      </c>
      <c r="P1079" s="4">
        <v>1.125</v>
      </c>
      <c r="Q1079" s="3">
        <v>2528666.84</v>
      </c>
      <c r="R1079" s="4">
        <v>1.6E-2</v>
      </c>
      <c r="S1079" s="3">
        <v>40459</v>
      </c>
      <c r="T1079" s="3"/>
      <c r="U1079" s="5"/>
      <c r="V1079" s="3">
        <v>2937610</v>
      </c>
      <c r="W1079" s="5"/>
      <c r="X1079" s="3">
        <v>11910885</v>
      </c>
      <c r="Y1079" s="3">
        <v>5092342</v>
      </c>
      <c r="Z1079" s="3">
        <v>0</v>
      </c>
      <c r="AA1079" s="3">
        <v>825116</v>
      </c>
      <c r="AB1079" s="3">
        <v>5260391</v>
      </c>
      <c r="AC1079" s="3">
        <v>733036</v>
      </c>
      <c r="AD1079" s="3">
        <v>8999564</v>
      </c>
      <c r="AE1079" s="3">
        <v>0</v>
      </c>
      <c r="AF1079" s="3">
        <v>4579154</v>
      </c>
      <c r="AG1079" s="3">
        <v>40459</v>
      </c>
      <c r="AH1079" s="3">
        <v>8999564</v>
      </c>
      <c r="AI1079" s="3">
        <v>2937610</v>
      </c>
      <c r="AJ1079" s="3">
        <v>233862</v>
      </c>
      <c r="AK1079" s="3">
        <v>260151</v>
      </c>
      <c r="AL1079" s="3">
        <v>171927</v>
      </c>
      <c r="AM1079" s="3">
        <v>88224</v>
      </c>
      <c r="AN1079" s="3">
        <v>251313</v>
      </c>
      <c r="AO1079" s="3">
        <v>0</v>
      </c>
      <c r="AP1079" s="3">
        <v>-225024</v>
      </c>
      <c r="AQ1079" s="3">
        <v>26289</v>
      </c>
      <c r="AR1079" s="3">
        <f>Tabela1[[#This Row],[Potrzeby finansowe 2027
w tym:]]+Tabela1[[#This Row],[Rozliczenie 2025 potrz. fin.]]</f>
        <v>11937174</v>
      </c>
      <c r="AS1079" s="3">
        <v>0</v>
      </c>
      <c r="AT1079" s="3">
        <v>0</v>
      </c>
      <c r="AU1079" s="3"/>
      <c r="AV1079" s="3"/>
      <c r="AW1079" s="3"/>
      <c r="AX1079" s="3"/>
      <c r="AY1079" s="3"/>
      <c r="AZ1079" s="3"/>
      <c r="BA1079" s="3">
        <v>0</v>
      </c>
      <c r="BB1079" s="3">
        <v>0</v>
      </c>
      <c r="BC1079" s="3">
        <v>0</v>
      </c>
      <c r="BD1079" s="3">
        <v>0</v>
      </c>
      <c r="BE1079" s="3">
        <v>0</v>
      </c>
      <c r="BF1079" s="3">
        <v>0</v>
      </c>
      <c r="BG1079" s="3">
        <v>377782</v>
      </c>
      <c r="BH1079" s="3">
        <v>2306</v>
      </c>
      <c r="BI1079" s="3">
        <v>447334</v>
      </c>
      <c r="BJ1079" s="3">
        <v>6874104.8624999989</v>
      </c>
      <c r="BK1079" s="3">
        <v>3560939.4499999993</v>
      </c>
      <c r="BL1079" s="3">
        <v>1850500.03</v>
      </c>
      <c r="BM1079" s="3">
        <v>9551661.5899999999</v>
      </c>
      <c r="BN1079" s="53">
        <v>0.55853688107961919</v>
      </c>
      <c r="BO1079" s="54">
        <v>9.4096600000000003E-5</v>
      </c>
      <c r="BP1079" s="70">
        <v>2366</v>
      </c>
      <c r="BQ1079" s="71"/>
      <c r="BR1079" s="70"/>
      <c r="BS1079" s="72"/>
      <c r="BT1079" s="72"/>
      <c r="BU1079" s="70">
        <v>4579154</v>
      </c>
      <c r="BV1079" s="70">
        <v>40459</v>
      </c>
      <c r="BW1079" s="74">
        <v>8999564</v>
      </c>
      <c r="BX1079" s="70">
        <v>13619177</v>
      </c>
    </row>
    <row r="1080" spans="1:76" x14ac:dyDescent="0.3">
      <c r="A1080" s="73" t="s">
        <v>10</v>
      </c>
      <c r="B1080" s="2" t="s">
        <v>76</v>
      </c>
      <c r="C1080" s="2" t="s">
        <v>113</v>
      </c>
      <c r="D1080" s="2" t="s">
        <v>18</v>
      </c>
      <c r="E1080" s="2" t="s">
        <v>19</v>
      </c>
      <c r="F1080" s="17" t="str">
        <f>+Tabela1[[#This Row],[WK]]&amp;Tabela1[[#This Row],[PK]]&amp;Tabela1[[#This Row],[GK]]</f>
        <v>141604</v>
      </c>
      <c r="G1080" s="2" t="s">
        <v>1026</v>
      </c>
      <c r="H1080" s="3">
        <v>102210753.26000001</v>
      </c>
      <c r="I1080" s="4">
        <v>1.125</v>
      </c>
      <c r="J1080" s="3">
        <v>114987097.42</v>
      </c>
      <c r="K1080" s="4">
        <v>7.0000000000000007E-2</v>
      </c>
      <c r="L1080" s="3">
        <v>8049097</v>
      </c>
      <c r="M1080" s="3"/>
      <c r="N1080" s="5"/>
      <c r="O1080" s="3">
        <v>3516669.8000000003</v>
      </c>
      <c r="P1080" s="4">
        <v>1.125</v>
      </c>
      <c r="Q1080" s="3">
        <v>3956253.53</v>
      </c>
      <c r="R1080" s="4">
        <v>1.6E-2</v>
      </c>
      <c r="S1080" s="3">
        <v>63300</v>
      </c>
      <c r="T1080" s="3"/>
      <c r="U1080" s="5"/>
      <c r="V1080" s="3">
        <v>4802667</v>
      </c>
      <c r="W1080" s="5"/>
      <c r="X1080" s="3">
        <v>8891760</v>
      </c>
      <c r="Y1080" s="3">
        <v>1435437</v>
      </c>
      <c r="Z1080" s="3">
        <v>548238</v>
      </c>
      <c r="AA1080" s="3">
        <v>645933</v>
      </c>
      <c r="AB1080" s="3">
        <v>4568315</v>
      </c>
      <c r="AC1080" s="3">
        <v>1693837</v>
      </c>
      <c r="AD1080" s="3">
        <v>4089093</v>
      </c>
      <c r="AE1080" s="3">
        <v>0</v>
      </c>
      <c r="AF1080" s="3">
        <v>8049097</v>
      </c>
      <c r="AG1080" s="3">
        <v>63300</v>
      </c>
      <c r="AH1080" s="3">
        <v>4089093</v>
      </c>
      <c r="AI1080" s="3">
        <v>4802667</v>
      </c>
      <c r="AJ1080" s="3">
        <v>763768</v>
      </c>
      <c r="AK1080" s="3">
        <v>763768</v>
      </c>
      <c r="AL1080" s="3">
        <v>348786</v>
      </c>
      <c r="AM1080" s="3">
        <v>414982</v>
      </c>
      <c r="AN1080" s="3">
        <v>209709</v>
      </c>
      <c r="AO1080" s="3">
        <v>0</v>
      </c>
      <c r="AP1080" s="3">
        <v>-209709</v>
      </c>
      <c r="AQ1080" s="3">
        <v>0</v>
      </c>
      <c r="AR1080" s="3">
        <f>Tabela1[[#This Row],[Potrzeby finansowe 2027
w tym:]]+Tabela1[[#This Row],[Rozliczenie 2025 potrz. fin.]]</f>
        <v>8891760</v>
      </c>
      <c r="AS1080" s="3">
        <v>0</v>
      </c>
      <c r="AT1080" s="3">
        <v>0</v>
      </c>
      <c r="AU1080" s="3"/>
      <c r="AV1080" s="3"/>
      <c r="AW1080" s="3"/>
      <c r="AX1080" s="3"/>
      <c r="AY1080" s="3"/>
      <c r="AZ1080" s="3"/>
      <c r="BA1080" s="3">
        <v>548238</v>
      </c>
      <c r="BB1080" s="3">
        <v>0</v>
      </c>
      <c r="BC1080" s="3">
        <v>0</v>
      </c>
      <c r="BD1080" s="3">
        <v>0.04</v>
      </c>
      <c r="BE1080" s="3">
        <v>10985.56</v>
      </c>
      <c r="BF1080" s="3">
        <v>0</v>
      </c>
      <c r="BG1080" s="3">
        <v>377782</v>
      </c>
      <c r="BH1080" s="3">
        <v>2507</v>
      </c>
      <c r="BI1080" s="3">
        <v>268151</v>
      </c>
      <c r="BJ1080" s="3">
        <v>4120635.4000000004</v>
      </c>
      <c r="BK1080" s="3">
        <v>1385661.5300000003</v>
      </c>
      <c r="BL1080" s="3">
        <v>2565559.41</v>
      </c>
      <c r="BM1080" s="3">
        <v>5808776.6600000001</v>
      </c>
      <c r="BN1080" s="53">
        <v>0.86232618001734718</v>
      </c>
      <c r="BO1080" s="54">
        <v>9.6674299999999997E-5</v>
      </c>
      <c r="BP1080" s="70">
        <v>2431</v>
      </c>
      <c r="BQ1080" s="71"/>
      <c r="BR1080" s="70"/>
      <c r="BS1080" s="72"/>
      <c r="BT1080" s="72"/>
      <c r="BU1080" s="70">
        <v>8049097</v>
      </c>
      <c r="BV1080" s="70">
        <v>63300</v>
      </c>
      <c r="BW1080" s="74">
        <v>4089093</v>
      </c>
      <c r="BX1080" s="70">
        <v>12201490</v>
      </c>
    </row>
    <row r="1081" spans="1:76" x14ac:dyDescent="0.3">
      <c r="A1081" s="73" t="s">
        <v>10</v>
      </c>
      <c r="B1081" s="2" t="s">
        <v>76</v>
      </c>
      <c r="C1081" s="2" t="s">
        <v>113</v>
      </c>
      <c r="D1081" s="2" t="s">
        <v>21</v>
      </c>
      <c r="E1081" s="2" t="s">
        <v>15</v>
      </c>
      <c r="F1081" s="17" t="str">
        <f>+Tabela1[[#This Row],[WK]]&amp;Tabela1[[#This Row],[PK]]&amp;Tabela1[[#This Row],[GK]]</f>
        <v>141605</v>
      </c>
      <c r="G1081" s="2" t="s">
        <v>1027</v>
      </c>
      <c r="H1081" s="3">
        <v>511359147.17000002</v>
      </c>
      <c r="I1081" s="4">
        <v>1.125</v>
      </c>
      <c r="J1081" s="3">
        <v>575279040.57000005</v>
      </c>
      <c r="K1081" s="4">
        <v>7.0000000000000007E-2</v>
      </c>
      <c r="L1081" s="3">
        <v>40269533</v>
      </c>
      <c r="M1081" s="3"/>
      <c r="N1081" s="5"/>
      <c r="O1081" s="3">
        <v>52986410.729999997</v>
      </c>
      <c r="P1081" s="4">
        <v>1.125</v>
      </c>
      <c r="Q1081" s="3">
        <v>59609712.07</v>
      </c>
      <c r="R1081" s="4">
        <v>1.6E-2</v>
      </c>
      <c r="S1081" s="3">
        <v>953755</v>
      </c>
      <c r="T1081" s="3"/>
      <c r="U1081" s="5"/>
      <c r="V1081" s="3">
        <v>25033044</v>
      </c>
      <c r="W1081" s="5"/>
      <c r="X1081" s="3">
        <v>33283925</v>
      </c>
      <c r="Y1081" s="3">
        <v>0</v>
      </c>
      <c r="Z1081" s="3">
        <v>448128</v>
      </c>
      <c r="AA1081" s="3">
        <v>1536962</v>
      </c>
      <c r="AB1081" s="3">
        <v>24006306</v>
      </c>
      <c r="AC1081" s="3">
        <v>7292529</v>
      </c>
      <c r="AD1081" s="3">
        <v>8250881</v>
      </c>
      <c r="AE1081" s="3">
        <v>0</v>
      </c>
      <c r="AF1081" s="3">
        <v>40269533</v>
      </c>
      <c r="AG1081" s="3">
        <v>953755</v>
      </c>
      <c r="AH1081" s="3">
        <v>8250881</v>
      </c>
      <c r="AI1081" s="3">
        <v>25033044</v>
      </c>
      <c r="AJ1081" s="3">
        <v>-323154</v>
      </c>
      <c r="AK1081" s="3">
        <v>-323154</v>
      </c>
      <c r="AL1081" s="3">
        <v>2083043</v>
      </c>
      <c r="AM1081" s="3">
        <v>-2406197</v>
      </c>
      <c r="AN1081" s="3">
        <v>-151245</v>
      </c>
      <c r="AO1081" s="3">
        <v>0</v>
      </c>
      <c r="AP1081" s="3">
        <v>151245</v>
      </c>
      <c r="AQ1081" s="3">
        <v>0</v>
      </c>
      <c r="AR1081" s="3">
        <f>Tabela1[[#This Row],[Potrzeby finansowe 2027
w tym:]]+Tabela1[[#This Row],[Rozliczenie 2025 potrz. fin.]]</f>
        <v>33283925</v>
      </c>
      <c r="AS1081" s="3">
        <v>0</v>
      </c>
      <c r="AT1081" s="3">
        <v>0</v>
      </c>
      <c r="AU1081" s="3"/>
      <c r="AV1081" s="3"/>
      <c r="AW1081" s="3"/>
      <c r="AX1081" s="3"/>
      <c r="AY1081" s="3"/>
      <c r="AZ1081" s="3"/>
      <c r="BA1081" s="3">
        <v>448128</v>
      </c>
      <c r="BB1081" s="3">
        <v>0</v>
      </c>
      <c r="BC1081" s="3">
        <v>0</v>
      </c>
      <c r="BD1081" s="3">
        <v>0.96</v>
      </c>
      <c r="BE1081" s="3">
        <v>8977.7000000000007</v>
      </c>
      <c r="BF1081" s="3">
        <v>0</v>
      </c>
      <c r="BG1081" s="3">
        <v>1129798</v>
      </c>
      <c r="BH1081" s="3">
        <v>10616</v>
      </c>
      <c r="BI1081" s="3">
        <v>407164</v>
      </c>
      <c r="BJ1081" s="3">
        <v>6256826.5075000003</v>
      </c>
      <c r="BK1081" s="3">
        <v>3564403.9000000004</v>
      </c>
      <c r="BL1081" s="3">
        <v>615464.91</v>
      </c>
      <c r="BM1081" s="3">
        <v>9538760.6099999994</v>
      </c>
      <c r="BN1081" s="53">
        <v>1.043097096704998</v>
      </c>
      <c r="BO1081" s="54">
        <v>3.9480899999999998E-4</v>
      </c>
      <c r="BP1081" s="70">
        <v>9929</v>
      </c>
      <c r="BQ1081" s="71"/>
      <c r="BR1081" s="70"/>
      <c r="BS1081" s="72"/>
      <c r="BT1081" s="72"/>
      <c r="BU1081" s="70">
        <v>40269533</v>
      </c>
      <c r="BV1081" s="70">
        <v>953755</v>
      </c>
      <c r="BW1081" s="74">
        <v>8250881</v>
      </c>
      <c r="BX1081" s="70">
        <v>49474169</v>
      </c>
    </row>
    <row r="1082" spans="1:76" x14ac:dyDescent="0.3">
      <c r="A1082" s="73" t="s">
        <v>10</v>
      </c>
      <c r="B1082" s="2" t="s">
        <v>76</v>
      </c>
      <c r="C1082" s="2" t="s">
        <v>113</v>
      </c>
      <c r="D1082" s="2" t="s">
        <v>23</v>
      </c>
      <c r="E1082" s="2" t="s">
        <v>15</v>
      </c>
      <c r="F1082" s="17" t="str">
        <f>+Tabela1[[#This Row],[WK]]&amp;Tabela1[[#This Row],[PK]]&amp;Tabela1[[#This Row],[GK]]</f>
        <v>141606</v>
      </c>
      <c r="G1082" s="2" t="s">
        <v>1028</v>
      </c>
      <c r="H1082" s="3">
        <v>71559998.689999998</v>
      </c>
      <c r="I1082" s="4">
        <v>1.125</v>
      </c>
      <c r="J1082" s="3">
        <v>80504998.530000001</v>
      </c>
      <c r="K1082" s="4">
        <v>7.0000000000000007E-2</v>
      </c>
      <c r="L1082" s="3">
        <v>5635350</v>
      </c>
      <c r="M1082" s="3"/>
      <c r="N1082" s="5"/>
      <c r="O1082" s="3">
        <v>9272909.6499999985</v>
      </c>
      <c r="P1082" s="4">
        <v>1.125</v>
      </c>
      <c r="Q1082" s="3">
        <v>10432023.359999999</v>
      </c>
      <c r="R1082" s="4">
        <v>1.6E-2</v>
      </c>
      <c r="S1082" s="3">
        <v>166912</v>
      </c>
      <c r="T1082" s="3"/>
      <c r="U1082" s="5"/>
      <c r="V1082" s="3">
        <v>3522588</v>
      </c>
      <c r="W1082" s="5"/>
      <c r="X1082" s="3">
        <v>12673868</v>
      </c>
      <c r="Y1082" s="3">
        <v>6507527</v>
      </c>
      <c r="Z1082" s="3">
        <v>138007</v>
      </c>
      <c r="AA1082" s="3">
        <v>727233</v>
      </c>
      <c r="AB1082" s="3">
        <v>4679010</v>
      </c>
      <c r="AC1082" s="3">
        <v>622091</v>
      </c>
      <c r="AD1082" s="3">
        <v>9151279</v>
      </c>
      <c r="AE1082" s="3">
        <v>0</v>
      </c>
      <c r="AF1082" s="3">
        <v>5635350</v>
      </c>
      <c r="AG1082" s="3">
        <v>166912</v>
      </c>
      <c r="AH1082" s="3">
        <v>9151279</v>
      </c>
      <c r="AI1082" s="3">
        <v>3522588</v>
      </c>
      <c r="AJ1082" s="3">
        <v>2633838</v>
      </c>
      <c r="AK1082" s="3">
        <v>2633838</v>
      </c>
      <c r="AL1082" s="3">
        <v>129704</v>
      </c>
      <c r="AM1082" s="3">
        <v>2504134</v>
      </c>
      <c r="AN1082" s="3">
        <v>79791</v>
      </c>
      <c r="AO1082" s="3">
        <v>0</v>
      </c>
      <c r="AP1082" s="3">
        <v>-79791</v>
      </c>
      <c r="AQ1082" s="3">
        <v>0</v>
      </c>
      <c r="AR1082" s="3">
        <f>Tabela1[[#This Row],[Potrzeby finansowe 2027
w tym:]]+Tabela1[[#This Row],[Rozliczenie 2025 potrz. fin.]]</f>
        <v>12673868</v>
      </c>
      <c r="AS1082" s="3">
        <v>0</v>
      </c>
      <c r="AT1082" s="3">
        <v>0</v>
      </c>
      <c r="AU1082" s="3"/>
      <c r="AV1082" s="3"/>
      <c r="AW1082" s="3"/>
      <c r="AX1082" s="3"/>
      <c r="AY1082" s="3"/>
      <c r="AZ1082" s="3"/>
      <c r="BA1082" s="3">
        <v>138007</v>
      </c>
      <c r="BB1082" s="3">
        <v>0</v>
      </c>
      <c r="BC1082" s="3">
        <v>0</v>
      </c>
      <c r="BD1082" s="3">
        <v>1374.95</v>
      </c>
      <c r="BE1082" s="3">
        <v>15.49</v>
      </c>
      <c r="BF1082" s="3">
        <v>0</v>
      </c>
      <c r="BG1082" s="3">
        <v>377782</v>
      </c>
      <c r="BH1082" s="3">
        <v>2354</v>
      </c>
      <c r="BI1082" s="3">
        <v>349451</v>
      </c>
      <c r="BJ1082" s="3">
        <v>5369958.7800000003</v>
      </c>
      <c r="BK1082" s="3">
        <v>3093950.62</v>
      </c>
      <c r="BL1082" s="3">
        <v>647020.92000000004</v>
      </c>
      <c r="BM1082" s="3">
        <v>7809990.7999999998</v>
      </c>
      <c r="BN1082" s="53">
        <v>0.46876882758363414</v>
      </c>
      <c r="BO1082" s="54">
        <v>9.8280200000000001E-5</v>
      </c>
      <c r="BP1082" s="70">
        <v>2471</v>
      </c>
      <c r="BQ1082" s="71"/>
      <c r="BR1082" s="70"/>
      <c r="BS1082" s="72"/>
      <c r="BT1082" s="72"/>
      <c r="BU1082" s="70">
        <v>5635350</v>
      </c>
      <c r="BV1082" s="70">
        <v>166912</v>
      </c>
      <c r="BW1082" s="74">
        <v>9151279</v>
      </c>
      <c r="BX1082" s="70">
        <v>14953541</v>
      </c>
    </row>
    <row r="1083" spans="1:76" x14ac:dyDescent="0.3">
      <c r="A1083" s="73" t="s">
        <v>10</v>
      </c>
      <c r="B1083" s="2" t="s">
        <v>76</v>
      </c>
      <c r="C1083" s="2" t="s">
        <v>113</v>
      </c>
      <c r="D1083" s="2" t="s">
        <v>30</v>
      </c>
      <c r="E1083" s="2" t="s">
        <v>15</v>
      </c>
      <c r="F1083" s="17" t="str">
        <f>+Tabela1[[#This Row],[WK]]&amp;Tabela1[[#This Row],[PK]]&amp;Tabela1[[#This Row],[GK]]</f>
        <v>141607</v>
      </c>
      <c r="G1083" s="2" t="s">
        <v>1023</v>
      </c>
      <c r="H1083" s="3">
        <v>523101406.33999997</v>
      </c>
      <c r="I1083" s="4">
        <v>1.125</v>
      </c>
      <c r="J1083" s="3">
        <v>588489082.13</v>
      </c>
      <c r="K1083" s="4">
        <v>7.0000000000000007E-2</v>
      </c>
      <c r="L1083" s="3">
        <v>41194236</v>
      </c>
      <c r="M1083" s="3"/>
      <c r="N1083" s="5"/>
      <c r="O1083" s="3">
        <v>19555060.029999997</v>
      </c>
      <c r="P1083" s="4">
        <v>1.125</v>
      </c>
      <c r="Q1083" s="3">
        <v>21999442.530000001</v>
      </c>
      <c r="R1083" s="4">
        <v>1.6E-2</v>
      </c>
      <c r="S1083" s="3">
        <v>351991</v>
      </c>
      <c r="T1083" s="3"/>
      <c r="U1083" s="5"/>
      <c r="V1083" s="3">
        <v>25219271</v>
      </c>
      <c r="W1083" s="5"/>
      <c r="X1083" s="3">
        <v>48055282</v>
      </c>
      <c r="Y1083" s="3">
        <v>8806962</v>
      </c>
      <c r="Z1083" s="3">
        <v>913146</v>
      </c>
      <c r="AA1083" s="3">
        <v>2436409</v>
      </c>
      <c r="AB1083" s="3">
        <v>32103371</v>
      </c>
      <c r="AC1083" s="3">
        <v>3795394</v>
      </c>
      <c r="AD1083" s="3">
        <v>22836010</v>
      </c>
      <c r="AE1083" s="3">
        <v>0</v>
      </c>
      <c r="AF1083" s="3">
        <v>41194236</v>
      </c>
      <c r="AG1083" s="3">
        <v>351991</v>
      </c>
      <c r="AH1083" s="3">
        <v>22836010</v>
      </c>
      <c r="AI1083" s="3">
        <v>25219271</v>
      </c>
      <c r="AJ1083" s="3">
        <v>2356610</v>
      </c>
      <c r="AK1083" s="3">
        <v>2356610</v>
      </c>
      <c r="AL1083" s="3">
        <v>1637132</v>
      </c>
      <c r="AM1083" s="3">
        <v>719478</v>
      </c>
      <c r="AN1083" s="3">
        <v>816003</v>
      </c>
      <c r="AO1083" s="3">
        <v>0</v>
      </c>
      <c r="AP1083" s="3">
        <v>-816003</v>
      </c>
      <c r="AQ1083" s="3">
        <v>0</v>
      </c>
      <c r="AR1083" s="3">
        <f>Tabela1[[#This Row],[Potrzeby finansowe 2027
w tym:]]+Tabela1[[#This Row],[Rozliczenie 2025 potrz. fin.]]</f>
        <v>48055282</v>
      </c>
      <c r="AS1083" s="3">
        <v>0</v>
      </c>
      <c r="AT1083" s="3">
        <v>0</v>
      </c>
      <c r="AU1083" s="3"/>
      <c r="AV1083" s="3"/>
      <c r="AW1083" s="3"/>
      <c r="AX1083" s="3"/>
      <c r="AY1083" s="3"/>
      <c r="AZ1083" s="3"/>
      <c r="BA1083" s="3">
        <v>913146</v>
      </c>
      <c r="BB1083" s="3">
        <v>0</v>
      </c>
      <c r="BC1083" s="3">
        <v>48.35</v>
      </c>
      <c r="BD1083" s="3">
        <v>0</v>
      </c>
      <c r="BE1083" s="3">
        <v>17975.36</v>
      </c>
      <c r="BF1083" s="3">
        <v>0</v>
      </c>
      <c r="BG1083" s="3">
        <v>1330513</v>
      </c>
      <c r="BH1083" s="3">
        <v>12502</v>
      </c>
      <c r="BI1083" s="3">
        <v>1105896</v>
      </c>
      <c r="BJ1083" s="3">
        <v>16994120.252499998</v>
      </c>
      <c r="BK1083" s="3">
        <v>12701897.799999999</v>
      </c>
      <c r="BL1083" s="3">
        <v>4163855.75</v>
      </c>
      <c r="BM1083" s="3">
        <v>8841178.3100000005</v>
      </c>
      <c r="BN1083" s="53">
        <v>0.8368876080691644</v>
      </c>
      <c r="BO1083" s="54">
        <v>5.005926E-4</v>
      </c>
      <c r="BP1083" s="70">
        <v>12589</v>
      </c>
      <c r="BQ1083" s="71"/>
      <c r="BR1083" s="70"/>
      <c r="BS1083" s="72"/>
      <c r="BT1083" s="72"/>
      <c r="BU1083" s="70">
        <v>41194236</v>
      </c>
      <c r="BV1083" s="70">
        <v>351991</v>
      </c>
      <c r="BW1083" s="74">
        <v>22836010</v>
      </c>
      <c r="BX1083" s="70">
        <v>64382237</v>
      </c>
    </row>
    <row r="1084" spans="1:76" x14ac:dyDescent="0.3">
      <c r="A1084" s="73" t="s">
        <v>10</v>
      </c>
      <c r="B1084" s="2" t="s">
        <v>76</v>
      </c>
      <c r="C1084" s="2" t="s">
        <v>113</v>
      </c>
      <c r="D1084" s="2" t="s">
        <v>54</v>
      </c>
      <c r="E1084" s="2" t="s">
        <v>15</v>
      </c>
      <c r="F1084" s="17" t="str">
        <f>+Tabela1[[#This Row],[WK]]&amp;Tabela1[[#This Row],[PK]]&amp;Tabela1[[#This Row],[GK]]</f>
        <v>141608</v>
      </c>
      <c r="G1084" s="2" t="s">
        <v>1029</v>
      </c>
      <c r="H1084" s="3">
        <v>95905592</v>
      </c>
      <c r="I1084" s="4">
        <v>1.125</v>
      </c>
      <c r="J1084" s="3">
        <v>107893791</v>
      </c>
      <c r="K1084" s="4">
        <v>7.0000000000000007E-2</v>
      </c>
      <c r="L1084" s="3">
        <v>7552565</v>
      </c>
      <c r="M1084" s="3"/>
      <c r="N1084" s="5"/>
      <c r="O1084" s="3">
        <v>4286672.95</v>
      </c>
      <c r="P1084" s="4">
        <v>1.125</v>
      </c>
      <c r="Q1084" s="3">
        <v>4822507.07</v>
      </c>
      <c r="R1084" s="4">
        <v>1.6E-2</v>
      </c>
      <c r="S1084" s="3">
        <v>77160</v>
      </c>
      <c r="T1084" s="3"/>
      <c r="U1084" s="5"/>
      <c r="V1084" s="3">
        <v>5429137</v>
      </c>
      <c r="W1084" s="5"/>
      <c r="X1084" s="3">
        <v>14981698</v>
      </c>
      <c r="Y1084" s="3">
        <v>5711519</v>
      </c>
      <c r="Z1084" s="3">
        <v>23567</v>
      </c>
      <c r="AA1084" s="3">
        <v>951130</v>
      </c>
      <c r="AB1084" s="3">
        <v>6257021</v>
      </c>
      <c r="AC1084" s="3">
        <v>2038461</v>
      </c>
      <c r="AD1084" s="3">
        <v>9552561</v>
      </c>
      <c r="AE1084" s="3">
        <v>0</v>
      </c>
      <c r="AF1084" s="3">
        <v>7552565</v>
      </c>
      <c r="AG1084" s="3">
        <v>77160</v>
      </c>
      <c r="AH1084" s="3">
        <v>9552561</v>
      </c>
      <c r="AI1084" s="3">
        <v>5429137</v>
      </c>
      <c r="AJ1084" s="3">
        <v>912574</v>
      </c>
      <c r="AK1084" s="3">
        <v>912574</v>
      </c>
      <c r="AL1084" s="3">
        <v>655839</v>
      </c>
      <c r="AM1084" s="3">
        <v>256735</v>
      </c>
      <c r="AN1084" s="3">
        <v>0</v>
      </c>
      <c r="AO1084" s="3">
        <v>0</v>
      </c>
      <c r="AP1084" s="3">
        <v>0</v>
      </c>
      <c r="AQ1084" s="3">
        <v>0</v>
      </c>
      <c r="AR1084" s="3">
        <f>Tabela1[[#This Row],[Potrzeby finansowe 2027
w tym:]]+Tabela1[[#This Row],[Rozliczenie 2025 potrz. fin.]]</f>
        <v>14981698</v>
      </c>
      <c r="AS1084" s="3">
        <v>0</v>
      </c>
      <c r="AT1084" s="3">
        <v>0</v>
      </c>
      <c r="AU1084" s="3"/>
      <c r="AV1084" s="3"/>
      <c r="AW1084" s="3"/>
      <c r="AX1084" s="3"/>
      <c r="AY1084" s="3"/>
      <c r="AZ1084" s="3"/>
      <c r="BA1084" s="3">
        <v>23567</v>
      </c>
      <c r="BB1084" s="3">
        <v>0</v>
      </c>
      <c r="BC1084" s="3">
        <v>0</v>
      </c>
      <c r="BD1084" s="3">
        <v>0</v>
      </c>
      <c r="BE1084" s="3">
        <v>472.23</v>
      </c>
      <c r="BF1084" s="3">
        <v>0</v>
      </c>
      <c r="BG1084" s="3">
        <v>377782</v>
      </c>
      <c r="BH1084" s="3">
        <v>3534</v>
      </c>
      <c r="BI1084" s="3">
        <v>573348</v>
      </c>
      <c r="BJ1084" s="3">
        <v>8810541.0250000022</v>
      </c>
      <c r="BK1084" s="3">
        <v>5947373.370000001</v>
      </c>
      <c r="BL1084" s="3">
        <v>615126.22</v>
      </c>
      <c r="BM1084" s="3">
        <v>10222418.18</v>
      </c>
      <c r="BN1084" s="53">
        <v>0.63598668196189256</v>
      </c>
      <c r="BO1084" s="54">
        <v>1.307391E-4</v>
      </c>
      <c r="BP1084" s="70">
        <v>3288</v>
      </c>
      <c r="BQ1084" s="71"/>
      <c r="BR1084" s="70"/>
      <c r="BS1084" s="72"/>
      <c r="BT1084" s="72"/>
      <c r="BU1084" s="70">
        <v>7552565</v>
      </c>
      <c r="BV1084" s="70">
        <v>77160</v>
      </c>
      <c r="BW1084" s="74">
        <v>9552561</v>
      </c>
      <c r="BX1084" s="70">
        <v>17182286</v>
      </c>
    </row>
    <row r="1085" spans="1:76" x14ac:dyDescent="0.3">
      <c r="A1085" s="73" t="s">
        <v>10</v>
      </c>
      <c r="B1085" s="2" t="s">
        <v>76</v>
      </c>
      <c r="C1085" s="2" t="s">
        <v>113</v>
      </c>
      <c r="D1085" s="2" t="s">
        <v>56</v>
      </c>
      <c r="E1085" s="2" t="s">
        <v>15</v>
      </c>
      <c r="F1085" s="17" t="str">
        <f>+Tabela1[[#This Row],[WK]]&amp;Tabela1[[#This Row],[PK]]&amp;Tabela1[[#This Row],[GK]]</f>
        <v>141609</v>
      </c>
      <c r="G1085" s="2" t="s">
        <v>1030</v>
      </c>
      <c r="H1085" s="3">
        <v>47611383.979999997</v>
      </c>
      <c r="I1085" s="4">
        <v>1.125</v>
      </c>
      <c r="J1085" s="3">
        <v>53562806.979999997</v>
      </c>
      <c r="K1085" s="4">
        <v>7.0000000000000007E-2</v>
      </c>
      <c r="L1085" s="3">
        <v>3749396</v>
      </c>
      <c r="M1085" s="3"/>
      <c r="N1085" s="5"/>
      <c r="O1085" s="3">
        <v>2850021.05</v>
      </c>
      <c r="P1085" s="4">
        <v>1.125</v>
      </c>
      <c r="Q1085" s="3">
        <v>3206273.68</v>
      </c>
      <c r="R1085" s="4">
        <v>1.6E-2</v>
      </c>
      <c r="S1085" s="3">
        <v>51300</v>
      </c>
      <c r="T1085" s="3"/>
      <c r="U1085" s="5"/>
      <c r="V1085" s="3">
        <v>1360955</v>
      </c>
      <c r="W1085" s="5"/>
      <c r="X1085" s="3">
        <v>8420092</v>
      </c>
      <c r="Y1085" s="3">
        <v>2758108</v>
      </c>
      <c r="Z1085" s="3">
        <v>0</v>
      </c>
      <c r="AA1085" s="3">
        <v>654711</v>
      </c>
      <c r="AB1085" s="3">
        <v>3388430</v>
      </c>
      <c r="AC1085" s="3">
        <v>1618843</v>
      </c>
      <c r="AD1085" s="3">
        <v>7059137</v>
      </c>
      <c r="AE1085" s="3">
        <v>322505</v>
      </c>
      <c r="AF1085" s="3">
        <v>3749396</v>
      </c>
      <c r="AG1085" s="3">
        <v>51300</v>
      </c>
      <c r="AH1085" s="3">
        <v>6736632</v>
      </c>
      <c r="AI1085" s="3">
        <v>1360955</v>
      </c>
      <c r="AJ1085" s="3">
        <v>610105</v>
      </c>
      <c r="AK1085" s="3">
        <v>610105</v>
      </c>
      <c r="AL1085" s="3">
        <v>-183424</v>
      </c>
      <c r="AM1085" s="3">
        <v>793529</v>
      </c>
      <c r="AN1085" s="3">
        <v>-96342</v>
      </c>
      <c r="AO1085" s="3">
        <v>0</v>
      </c>
      <c r="AP1085" s="3">
        <v>96342</v>
      </c>
      <c r="AQ1085" s="3">
        <v>0</v>
      </c>
      <c r="AR1085" s="3">
        <f>Tabela1[[#This Row],[Potrzeby finansowe 2027
w tym:]]+Tabela1[[#This Row],[Rozliczenie 2025 potrz. fin.]]</f>
        <v>8420092</v>
      </c>
      <c r="AS1085" s="3">
        <v>0</v>
      </c>
      <c r="AT1085" s="3">
        <v>0</v>
      </c>
      <c r="AU1085" s="3"/>
      <c r="AV1085" s="3"/>
      <c r="AW1085" s="3"/>
      <c r="AX1085" s="3"/>
      <c r="AY1085" s="3"/>
      <c r="AZ1085" s="3"/>
      <c r="BA1085" s="3">
        <v>0</v>
      </c>
      <c r="BB1085" s="3">
        <v>0</v>
      </c>
      <c r="BC1085" s="3">
        <v>0</v>
      </c>
      <c r="BD1085" s="3">
        <v>0</v>
      </c>
      <c r="BE1085" s="3">
        <v>0</v>
      </c>
      <c r="BF1085" s="3">
        <v>0</v>
      </c>
      <c r="BG1085" s="3">
        <v>377782</v>
      </c>
      <c r="BH1085" s="3">
        <v>1442</v>
      </c>
      <c r="BI1085" s="3">
        <v>276929</v>
      </c>
      <c r="BJ1085" s="3">
        <v>4255527.102500001</v>
      </c>
      <c r="BK1085" s="3">
        <v>2090112.9700000007</v>
      </c>
      <c r="BL1085" s="3">
        <v>1640153.05</v>
      </c>
      <c r="BM1085" s="3">
        <v>5381350.4299999997</v>
      </c>
      <c r="BN1085" s="53">
        <v>0.6174813239696707</v>
      </c>
      <c r="BO1085" s="54">
        <v>5.9711199999999998E-5</v>
      </c>
      <c r="BP1085" s="70">
        <v>1502</v>
      </c>
      <c r="BQ1085" s="71"/>
      <c r="BR1085" s="70"/>
      <c r="BS1085" s="72"/>
      <c r="BT1085" s="72"/>
      <c r="BU1085" s="70">
        <v>3749396</v>
      </c>
      <c r="BV1085" s="70">
        <v>51300</v>
      </c>
      <c r="BW1085" s="74">
        <v>6736632</v>
      </c>
      <c r="BX1085" s="70">
        <v>10537328</v>
      </c>
    </row>
    <row r="1086" spans="1:76" x14ac:dyDescent="0.3">
      <c r="A1086" s="73" t="s">
        <v>10</v>
      </c>
      <c r="B1086" s="2" t="s">
        <v>76</v>
      </c>
      <c r="C1086" s="2" t="s">
        <v>113</v>
      </c>
      <c r="D1086" s="2" t="s">
        <v>69</v>
      </c>
      <c r="E1086" s="2" t="s">
        <v>15</v>
      </c>
      <c r="F1086" s="17" t="str">
        <f>+Tabela1[[#This Row],[WK]]&amp;Tabela1[[#This Row],[PK]]&amp;Tabela1[[#This Row],[GK]]</f>
        <v>141610</v>
      </c>
      <c r="G1086" s="2" t="s">
        <v>1031</v>
      </c>
      <c r="H1086" s="3">
        <v>134070510.36</v>
      </c>
      <c r="I1086" s="4">
        <v>1.125</v>
      </c>
      <c r="J1086" s="3">
        <v>150829324.16</v>
      </c>
      <c r="K1086" s="4">
        <v>7.0000000000000007E-2</v>
      </c>
      <c r="L1086" s="3">
        <v>10558053</v>
      </c>
      <c r="M1086" s="3"/>
      <c r="N1086" s="5"/>
      <c r="O1086" s="3">
        <v>8915262.9700000007</v>
      </c>
      <c r="P1086" s="4">
        <v>1.125</v>
      </c>
      <c r="Q1086" s="3">
        <v>10029670.84</v>
      </c>
      <c r="R1086" s="4">
        <v>1.6E-2</v>
      </c>
      <c r="S1086" s="3">
        <v>160475</v>
      </c>
      <c r="T1086" s="3"/>
      <c r="U1086" s="5"/>
      <c r="V1086" s="3">
        <v>6942364</v>
      </c>
      <c r="W1086" s="5"/>
      <c r="X1086" s="3">
        <v>19590090</v>
      </c>
      <c r="Y1086" s="3">
        <v>9921650</v>
      </c>
      <c r="Z1086" s="3">
        <v>191795</v>
      </c>
      <c r="AA1086" s="3">
        <v>729489</v>
      </c>
      <c r="AB1086" s="3">
        <v>8747156</v>
      </c>
      <c r="AC1086" s="3">
        <v>0</v>
      </c>
      <c r="AD1086" s="3">
        <v>12664321</v>
      </c>
      <c r="AE1086" s="3">
        <v>0</v>
      </c>
      <c r="AF1086" s="3">
        <v>10558053</v>
      </c>
      <c r="AG1086" s="3">
        <v>160475</v>
      </c>
      <c r="AH1086" s="3">
        <v>12664321</v>
      </c>
      <c r="AI1086" s="3">
        <v>6942364</v>
      </c>
      <c r="AJ1086" s="3">
        <v>1572592</v>
      </c>
      <c r="AK1086" s="3">
        <v>1589188</v>
      </c>
      <c r="AL1086" s="3">
        <v>498112</v>
      </c>
      <c r="AM1086" s="3">
        <v>1091076</v>
      </c>
      <c r="AN1086" s="3">
        <v>16596</v>
      </c>
      <c r="AO1086" s="3">
        <v>0</v>
      </c>
      <c r="AP1086" s="3">
        <v>0</v>
      </c>
      <c r="AQ1086" s="3">
        <v>16596</v>
      </c>
      <c r="AR1086" s="3">
        <f>Tabela1[[#This Row],[Potrzeby finansowe 2027
w tym:]]+Tabela1[[#This Row],[Rozliczenie 2025 potrz. fin.]]</f>
        <v>19606686</v>
      </c>
      <c r="AS1086" s="3">
        <v>0</v>
      </c>
      <c r="AT1086" s="3">
        <v>0</v>
      </c>
      <c r="AU1086" s="3"/>
      <c r="AV1086" s="3"/>
      <c r="AW1086" s="3"/>
      <c r="AX1086" s="3"/>
      <c r="AY1086" s="3"/>
      <c r="AZ1086" s="3"/>
      <c r="BA1086" s="3">
        <v>191795</v>
      </c>
      <c r="BB1086" s="3">
        <v>0</v>
      </c>
      <c r="BC1086" s="3">
        <v>0</v>
      </c>
      <c r="BD1086" s="3">
        <v>0</v>
      </c>
      <c r="BE1086" s="3">
        <v>3843.21</v>
      </c>
      <c r="BF1086" s="3">
        <v>0</v>
      </c>
      <c r="BG1086" s="3">
        <v>413564</v>
      </c>
      <c r="BH1086" s="3">
        <v>3886</v>
      </c>
      <c r="BI1086" s="3">
        <v>315925</v>
      </c>
      <c r="BJ1086" s="3">
        <v>4854766.4849999994</v>
      </c>
      <c r="BK1086" s="3">
        <v>2766375.6399999997</v>
      </c>
      <c r="BL1086" s="3">
        <v>1034422.33</v>
      </c>
      <c r="BM1086" s="3">
        <v>6284718.7199999997</v>
      </c>
      <c r="BN1086" s="53">
        <v>0.56682801264654037</v>
      </c>
      <c r="BO1086" s="54">
        <v>1.8717979999999999E-4</v>
      </c>
      <c r="BP1086" s="70">
        <v>4707</v>
      </c>
      <c r="BQ1086" s="71"/>
      <c r="BR1086" s="70"/>
      <c r="BS1086" s="72"/>
      <c r="BT1086" s="72"/>
      <c r="BU1086" s="70">
        <v>10558053</v>
      </c>
      <c r="BV1086" s="70">
        <v>160475</v>
      </c>
      <c r="BW1086" s="74">
        <v>12664321</v>
      </c>
      <c r="BX1086" s="70">
        <v>23382849</v>
      </c>
    </row>
    <row r="1087" spans="1:76" x14ac:dyDescent="0.3">
      <c r="A1087" s="73" t="s">
        <v>10</v>
      </c>
      <c r="B1087" s="2" t="s">
        <v>76</v>
      </c>
      <c r="C1087" s="2" t="s">
        <v>113</v>
      </c>
      <c r="D1087" s="2" t="s">
        <v>71</v>
      </c>
      <c r="E1087" s="2" t="s">
        <v>15</v>
      </c>
      <c r="F1087" s="17" t="str">
        <f>+Tabela1[[#This Row],[WK]]&amp;Tabela1[[#This Row],[PK]]&amp;Tabela1[[#This Row],[GK]]</f>
        <v>141611</v>
      </c>
      <c r="G1087" s="2" t="s">
        <v>1032</v>
      </c>
      <c r="H1087" s="3">
        <v>110860422.64</v>
      </c>
      <c r="I1087" s="4">
        <v>1.125</v>
      </c>
      <c r="J1087" s="3">
        <v>124717975.47</v>
      </c>
      <c r="K1087" s="4">
        <v>7.0000000000000007E-2</v>
      </c>
      <c r="L1087" s="3">
        <v>8730258</v>
      </c>
      <c r="M1087" s="3"/>
      <c r="N1087" s="5"/>
      <c r="O1087" s="3">
        <v>13282168.85</v>
      </c>
      <c r="P1087" s="4">
        <v>1.125</v>
      </c>
      <c r="Q1087" s="3">
        <v>14942439.960000001</v>
      </c>
      <c r="R1087" s="4">
        <v>1.6E-2</v>
      </c>
      <c r="S1087" s="3">
        <v>239079</v>
      </c>
      <c r="T1087" s="3"/>
      <c r="U1087" s="5"/>
      <c r="V1087" s="3">
        <v>4871889</v>
      </c>
      <c r="W1087" s="5"/>
      <c r="X1087" s="3">
        <v>13237666</v>
      </c>
      <c r="Y1087" s="3">
        <v>3760094</v>
      </c>
      <c r="Z1087" s="3">
        <v>24647</v>
      </c>
      <c r="AA1087" s="3">
        <v>775715</v>
      </c>
      <c r="AB1087" s="3">
        <v>5224138</v>
      </c>
      <c r="AC1087" s="3">
        <v>3453072</v>
      </c>
      <c r="AD1087" s="3">
        <v>8365777</v>
      </c>
      <c r="AE1087" s="3">
        <v>0</v>
      </c>
      <c r="AF1087" s="3">
        <v>8730258</v>
      </c>
      <c r="AG1087" s="3">
        <v>239079</v>
      </c>
      <c r="AH1087" s="3">
        <v>8365777</v>
      </c>
      <c r="AI1087" s="3">
        <v>4871889</v>
      </c>
      <c r="AJ1087" s="3">
        <v>742459</v>
      </c>
      <c r="AK1087" s="3">
        <v>742459</v>
      </c>
      <c r="AL1087" s="3">
        <v>153261</v>
      </c>
      <c r="AM1087" s="3">
        <v>589198</v>
      </c>
      <c r="AN1087" s="3">
        <v>-340221</v>
      </c>
      <c r="AO1087" s="3">
        <v>0</v>
      </c>
      <c r="AP1087" s="3">
        <v>340221</v>
      </c>
      <c r="AQ1087" s="3">
        <v>0</v>
      </c>
      <c r="AR1087" s="3">
        <f>Tabela1[[#This Row],[Potrzeby finansowe 2027
w tym:]]+Tabela1[[#This Row],[Rozliczenie 2025 potrz. fin.]]</f>
        <v>13237666</v>
      </c>
      <c r="AS1087" s="3">
        <v>0</v>
      </c>
      <c r="AT1087" s="3">
        <v>0</v>
      </c>
      <c r="AU1087" s="3"/>
      <c r="AV1087" s="3"/>
      <c r="AW1087" s="3"/>
      <c r="AX1087" s="3"/>
      <c r="AY1087" s="3"/>
      <c r="AZ1087" s="3"/>
      <c r="BA1087" s="3">
        <v>24647</v>
      </c>
      <c r="BB1087" s="3">
        <v>0</v>
      </c>
      <c r="BC1087" s="3">
        <v>0</v>
      </c>
      <c r="BD1087" s="3">
        <v>181.25</v>
      </c>
      <c r="BE1087" s="3">
        <v>131.38</v>
      </c>
      <c r="BF1087" s="3">
        <v>0</v>
      </c>
      <c r="BG1087" s="3">
        <v>377782</v>
      </c>
      <c r="BH1087" s="3">
        <v>3239</v>
      </c>
      <c r="BI1087" s="3">
        <v>397933</v>
      </c>
      <c r="BJ1087" s="3">
        <v>6114968.7324999999</v>
      </c>
      <c r="BK1087" s="3">
        <v>3944488.1400000006</v>
      </c>
      <c r="BL1087" s="3">
        <v>34142.25</v>
      </c>
      <c r="BM1087" s="3">
        <v>8613637.8699999992</v>
      </c>
      <c r="BN1087" s="53">
        <v>0.73042164460983194</v>
      </c>
      <c r="BO1087" s="54">
        <v>1.214625E-4</v>
      </c>
      <c r="BP1087" s="70">
        <v>3055</v>
      </c>
      <c r="BQ1087" s="71"/>
      <c r="BR1087" s="70"/>
      <c r="BS1087" s="72"/>
      <c r="BT1087" s="72"/>
      <c r="BU1087" s="70">
        <v>8730258</v>
      </c>
      <c r="BV1087" s="70">
        <v>239079</v>
      </c>
      <c r="BW1087" s="74">
        <v>8365777</v>
      </c>
      <c r="BX1087" s="70">
        <v>17335114</v>
      </c>
    </row>
    <row r="1088" spans="1:76" x14ac:dyDescent="0.3">
      <c r="A1088" s="73" t="s">
        <v>10</v>
      </c>
      <c r="B1088" s="2" t="s">
        <v>76</v>
      </c>
      <c r="C1088" s="2" t="s">
        <v>120</v>
      </c>
      <c r="D1088" s="2" t="s">
        <v>12</v>
      </c>
      <c r="E1088" s="2" t="s">
        <v>13</v>
      </c>
      <c r="F1088" s="17" t="str">
        <f>+Tabela1[[#This Row],[WK]]&amp;Tabela1[[#This Row],[PK]]&amp;Tabela1[[#This Row],[GK]]</f>
        <v>141701</v>
      </c>
      <c r="G1088" s="2" t="s">
        <v>341</v>
      </c>
      <c r="H1088" s="3">
        <v>1659093057.8699999</v>
      </c>
      <c r="I1088" s="4">
        <v>1.125</v>
      </c>
      <c r="J1088" s="3">
        <v>1866479690.0999999</v>
      </c>
      <c r="K1088" s="4">
        <v>7.0000000000000007E-2</v>
      </c>
      <c r="L1088" s="3">
        <v>130653578</v>
      </c>
      <c r="M1088" s="3"/>
      <c r="N1088" s="5"/>
      <c r="O1088" s="3">
        <v>108172092.59</v>
      </c>
      <c r="P1088" s="4">
        <v>1.125</v>
      </c>
      <c r="Q1088" s="3">
        <v>121693604.16</v>
      </c>
      <c r="R1088" s="4">
        <v>1.6E-2</v>
      </c>
      <c r="S1088" s="3">
        <v>1947098</v>
      </c>
      <c r="T1088" s="3"/>
      <c r="U1088" s="5"/>
      <c r="V1088" s="3">
        <v>37181676</v>
      </c>
      <c r="W1088" s="5"/>
      <c r="X1088" s="3">
        <v>75122007</v>
      </c>
      <c r="Y1088" s="3">
        <v>0</v>
      </c>
      <c r="Z1088" s="3">
        <v>246336</v>
      </c>
      <c r="AA1088" s="3">
        <v>4979273</v>
      </c>
      <c r="AB1088" s="3">
        <v>61865057</v>
      </c>
      <c r="AC1088" s="3">
        <v>8031341</v>
      </c>
      <c r="AD1088" s="3">
        <v>38041958</v>
      </c>
      <c r="AE1088" s="3">
        <v>5921941</v>
      </c>
      <c r="AF1088" s="3">
        <v>130653578</v>
      </c>
      <c r="AG1088" s="3">
        <v>1947098</v>
      </c>
      <c r="AH1088" s="3">
        <v>32120017</v>
      </c>
      <c r="AI1088" s="3">
        <v>37181676</v>
      </c>
      <c r="AJ1088" s="3">
        <v>6430322</v>
      </c>
      <c r="AK1088" s="3">
        <v>6531949</v>
      </c>
      <c r="AL1088" s="3">
        <v>1521549</v>
      </c>
      <c r="AM1088" s="3">
        <v>5010400</v>
      </c>
      <c r="AN1088" s="3">
        <v>3276542</v>
      </c>
      <c r="AO1088" s="3">
        <v>0</v>
      </c>
      <c r="AP1088" s="3">
        <v>-3174915</v>
      </c>
      <c r="AQ1088" s="3">
        <v>101627</v>
      </c>
      <c r="AR1088" s="3">
        <f>Tabela1[[#This Row],[Potrzeby finansowe 2027
w tym:]]+Tabela1[[#This Row],[Rozliczenie 2025 potrz. fin.]]</f>
        <v>75223634</v>
      </c>
      <c r="AS1088" s="3">
        <v>0</v>
      </c>
      <c r="AT1088" s="3">
        <v>0</v>
      </c>
      <c r="AU1088" s="3"/>
      <c r="AV1088" s="3"/>
      <c r="AW1088" s="3"/>
      <c r="AX1088" s="3"/>
      <c r="AY1088" s="3"/>
      <c r="AZ1088" s="3"/>
      <c r="BA1088" s="3">
        <v>246336</v>
      </c>
      <c r="BB1088" s="3">
        <v>0</v>
      </c>
      <c r="BC1088" s="3">
        <v>353.61</v>
      </c>
      <c r="BD1088" s="3">
        <v>1286.78</v>
      </c>
      <c r="BE1088" s="3">
        <v>5.13</v>
      </c>
      <c r="BF1088" s="3">
        <v>0</v>
      </c>
      <c r="BG1088" s="3">
        <v>2249697</v>
      </c>
      <c r="BH1088" s="3">
        <v>21139</v>
      </c>
      <c r="BI1088" s="3">
        <v>2729576</v>
      </c>
      <c r="BJ1088" s="3">
        <v>41944952.147499993</v>
      </c>
      <c r="BK1088" s="3">
        <v>36679253.729999997</v>
      </c>
      <c r="BL1088" s="3">
        <v>395168.16</v>
      </c>
      <c r="BM1088" s="3">
        <v>20272457.350000001</v>
      </c>
      <c r="BN1088" s="53">
        <v>1.2277981403243707</v>
      </c>
      <c r="BO1088" s="54">
        <v>9.5441320000000005E-4</v>
      </c>
      <c r="BP1088" s="70">
        <v>24002</v>
      </c>
      <c r="BQ1088" s="71"/>
      <c r="BR1088" s="70"/>
      <c r="BS1088" s="72"/>
      <c r="BT1088" s="72"/>
      <c r="BU1088" s="70">
        <v>130653578</v>
      </c>
      <c r="BV1088" s="70">
        <v>1947098</v>
      </c>
      <c r="BW1088" s="74">
        <v>32120017</v>
      </c>
      <c r="BX1088" s="70">
        <v>164720693</v>
      </c>
    </row>
    <row r="1089" spans="1:76" x14ac:dyDescent="0.3">
      <c r="A1089" s="73" t="s">
        <v>10</v>
      </c>
      <c r="B1089" s="2" t="s">
        <v>76</v>
      </c>
      <c r="C1089" s="2" t="s">
        <v>120</v>
      </c>
      <c r="D1089" s="2" t="s">
        <v>11</v>
      </c>
      <c r="E1089" s="2" t="s">
        <v>13</v>
      </c>
      <c r="F1089" s="17" t="str">
        <f>+Tabela1[[#This Row],[WK]]&amp;Tabela1[[#This Row],[PK]]&amp;Tabela1[[#This Row],[GK]]</f>
        <v>141702</v>
      </c>
      <c r="G1089" s="2" t="s">
        <v>1033</v>
      </c>
      <c r="H1089" s="3">
        <v>2809108011.1500001</v>
      </c>
      <c r="I1089" s="4">
        <v>1.125</v>
      </c>
      <c r="J1089" s="3">
        <v>3160246512.54</v>
      </c>
      <c r="K1089" s="4">
        <v>7.0000000000000007E-2</v>
      </c>
      <c r="L1089" s="3">
        <v>221217256</v>
      </c>
      <c r="M1089" s="3"/>
      <c r="N1089" s="5"/>
      <c r="O1089" s="3">
        <v>231767967.09999999</v>
      </c>
      <c r="P1089" s="4">
        <v>1.125</v>
      </c>
      <c r="Q1089" s="3">
        <v>260738962.99000001</v>
      </c>
      <c r="R1089" s="4">
        <v>1.6E-2</v>
      </c>
      <c r="S1089" s="3">
        <v>4171823</v>
      </c>
      <c r="T1089" s="3"/>
      <c r="U1089" s="5"/>
      <c r="V1089" s="3">
        <v>105626376</v>
      </c>
      <c r="W1089" s="5"/>
      <c r="X1089" s="3">
        <v>100318247</v>
      </c>
      <c r="Y1089" s="3">
        <v>0</v>
      </c>
      <c r="Z1089" s="3">
        <v>238602</v>
      </c>
      <c r="AA1089" s="3">
        <v>9135167</v>
      </c>
      <c r="AB1089" s="3">
        <v>90944478</v>
      </c>
      <c r="AC1089" s="3">
        <v>0</v>
      </c>
      <c r="AD1089" s="3">
        <v>9524074</v>
      </c>
      <c r="AE1089" s="3">
        <v>0</v>
      </c>
      <c r="AF1089" s="3">
        <v>221217256</v>
      </c>
      <c r="AG1089" s="3">
        <v>4171823</v>
      </c>
      <c r="AH1089" s="3">
        <v>9524074</v>
      </c>
      <c r="AI1089" s="3">
        <v>105626376</v>
      </c>
      <c r="AJ1089" s="3">
        <v>5596862</v>
      </c>
      <c r="AK1089" s="3">
        <v>7795419</v>
      </c>
      <c r="AL1089" s="3">
        <v>4733645</v>
      </c>
      <c r="AM1089" s="3">
        <v>3061774</v>
      </c>
      <c r="AN1089" s="3">
        <v>2198557</v>
      </c>
      <c r="AO1089" s="3">
        <v>0</v>
      </c>
      <c r="AP1089" s="3">
        <v>0</v>
      </c>
      <c r="AQ1089" s="3">
        <v>2198557</v>
      </c>
      <c r="AR1089" s="3">
        <f>Tabela1[[#This Row],[Potrzeby finansowe 2027
w tym:]]+Tabela1[[#This Row],[Rozliczenie 2025 potrz. fin.]]</f>
        <v>102516804</v>
      </c>
      <c r="AS1089" s="3">
        <v>0</v>
      </c>
      <c r="AT1089" s="3">
        <v>0</v>
      </c>
      <c r="AU1089" s="3"/>
      <c r="AV1089" s="3"/>
      <c r="AW1089" s="3"/>
      <c r="AX1089" s="3"/>
      <c r="AY1089" s="3"/>
      <c r="AZ1089" s="3"/>
      <c r="BA1089" s="3">
        <v>238602</v>
      </c>
      <c r="BB1089" s="3">
        <v>0</v>
      </c>
      <c r="BC1089" s="3">
        <v>141.96</v>
      </c>
      <c r="BD1089" s="3">
        <v>1911.44</v>
      </c>
      <c r="BE1089" s="3">
        <v>11.84</v>
      </c>
      <c r="BF1089" s="3">
        <v>0</v>
      </c>
      <c r="BG1089" s="3">
        <v>4588789</v>
      </c>
      <c r="BH1089" s="3">
        <v>43118</v>
      </c>
      <c r="BI1089" s="3">
        <v>4546378</v>
      </c>
      <c r="BJ1089" s="3">
        <v>69863458.152500004</v>
      </c>
      <c r="BK1089" s="3">
        <v>56292656.340000004</v>
      </c>
      <c r="BL1089" s="3">
        <v>54409.85</v>
      </c>
      <c r="BM1089" s="3">
        <v>54174387.549999997</v>
      </c>
      <c r="BN1089" s="53">
        <v>1.0381205524934018</v>
      </c>
      <c r="BO1089" s="54">
        <v>1.9095244E-3</v>
      </c>
      <c r="BP1089" s="70">
        <v>48021</v>
      </c>
      <c r="BQ1089" s="71"/>
      <c r="BR1089" s="70"/>
      <c r="BS1089" s="72"/>
      <c r="BT1089" s="72"/>
      <c r="BU1089" s="70">
        <v>221217256</v>
      </c>
      <c r="BV1089" s="70">
        <v>4171823</v>
      </c>
      <c r="BW1089" s="74">
        <v>9524074</v>
      </c>
      <c r="BX1089" s="70">
        <v>234913153</v>
      </c>
    </row>
    <row r="1090" spans="1:76" x14ac:dyDescent="0.3">
      <c r="A1090" s="73" t="s">
        <v>10</v>
      </c>
      <c r="B1090" s="2" t="s">
        <v>76</v>
      </c>
      <c r="C1090" s="2" t="s">
        <v>120</v>
      </c>
      <c r="D1090" s="2" t="s">
        <v>16</v>
      </c>
      <c r="E1090" s="2" t="s">
        <v>15</v>
      </c>
      <c r="F1090" s="17" t="str">
        <f>+Tabela1[[#This Row],[WK]]&amp;Tabela1[[#This Row],[PK]]&amp;Tabela1[[#This Row],[GK]]</f>
        <v>141703</v>
      </c>
      <c r="G1090" s="2" t="s">
        <v>1034</v>
      </c>
      <c r="H1090" s="3">
        <v>718500876.89999998</v>
      </c>
      <c r="I1090" s="4">
        <v>1.125</v>
      </c>
      <c r="J1090" s="3">
        <v>808313486.50999999</v>
      </c>
      <c r="K1090" s="4">
        <v>7.0000000000000007E-2</v>
      </c>
      <c r="L1090" s="3">
        <v>56581944</v>
      </c>
      <c r="M1090" s="3"/>
      <c r="N1090" s="5"/>
      <c r="O1090" s="3">
        <v>87510517.430000007</v>
      </c>
      <c r="P1090" s="4">
        <v>1.125</v>
      </c>
      <c r="Q1090" s="3">
        <v>98449332.109999999</v>
      </c>
      <c r="R1090" s="4">
        <v>1.6E-2</v>
      </c>
      <c r="S1090" s="3">
        <v>1575189</v>
      </c>
      <c r="T1090" s="3"/>
      <c r="U1090" s="5"/>
      <c r="V1090" s="3">
        <v>29722910</v>
      </c>
      <c r="W1090" s="5"/>
      <c r="X1090" s="3">
        <v>30767840</v>
      </c>
      <c r="Y1090" s="3">
        <v>0</v>
      </c>
      <c r="Z1090" s="3">
        <v>861531</v>
      </c>
      <c r="AA1090" s="3">
        <v>2353146</v>
      </c>
      <c r="AB1090" s="3">
        <v>27553163</v>
      </c>
      <c r="AC1090" s="3">
        <v>0</v>
      </c>
      <c r="AD1090" s="3">
        <v>932430</v>
      </c>
      <c r="AE1090" s="3">
        <v>0</v>
      </c>
      <c r="AF1090" s="3">
        <v>56581944</v>
      </c>
      <c r="AG1090" s="3">
        <v>1575189</v>
      </c>
      <c r="AH1090" s="3">
        <v>932430</v>
      </c>
      <c r="AI1090" s="3">
        <v>29722910</v>
      </c>
      <c r="AJ1090" s="3">
        <v>1272592</v>
      </c>
      <c r="AK1090" s="3">
        <v>1160092</v>
      </c>
      <c r="AL1090" s="3">
        <v>1941804</v>
      </c>
      <c r="AM1090" s="3">
        <v>-781712</v>
      </c>
      <c r="AN1090" s="3">
        <v>-112500</v>
      </c>
      <c r="AO1090" s="3">
        <v>0</v>
      </c>
      <c r="AP1090" s="3">
        <v>0</v>
      </c>
      <c r="AQ1090" s="3">
        <v>-112500</v>
      </c>
      <c r="AR1090" s="3">
        <f>Tabela1[[#This Row],[Potrzeby finansowe 2027
w tym:]]+Tabela1[[#This Row],[Rozliczenie 2025 potrz. fin.]]</f>
        <v>30655340</v>
      </c>
      <c r="AS1090" s="3">
        <v>0</v>
      </c>
      <c r="AT1090" s="3">
        <v>0</v>
      </c>
      <c r="AU1090" s="3"/>
      <c r="AV1090" s="3"/>
      <c r="AW1090" s="3"/>
      <c r="AX1090" s="3"/>
      <c r="AY1090" s="3"/>
      <c r="AZ1090" s="3"/>
      <c r="BA1090" s="3">
        <v>861531</v>
      </c>
      <c r="BB1090" s="3">
        <v>0</v>
      </c>
      <c r="BC1090" s="3">
        <v>88.77</v>
      </c>
      <c r="BD1090" s="3">
        <v>8335.81</v>
      </c>
      <c r="BE1090" s="3">
        <v>0</v>
      </c>
      <c r="BF1090" s="3">
        <v>0</v>
      </c>
      <c r="BG1090" s="3">
        <v>1237924</v>
      </c>
      <c r="BH1090" s="3">
        <v>11632</v>
      </c>
      <c r="BI1090" s="3">
        <v>1115222</v>
      </c>
      <c r="BJ1090" s="3">
        <v>17137443.552500002</v>
      </c>
      <c r="BK1090" s="3">
        <v>10291179.48</v>
      </c>
      <c r="BL1090" s="3">
        <v>8356788.1100000003</v>
      </c>
      <c r="BM1090" s="3">
        <v>10671480.07</v>
      </c>
      <c r="BN1090" s="53">
        <v>1.242742695130709</v>
      </c>
      <c r="BO1090" s="54">
        <v>4.315481E-4</v>
      </c>
      <c r="BP1090" s="70">
        <v>10853</v>
      </c>
      <c r="BQ1090" s="71"/>
      <c r="BR1090" s="70"/>
      <c r="BS1090" s="72"/>
      <c r="BT1090" s="72"/>
      <c r="BU1090" s="70">
        <v>56581944</v>
      </c>
      <c r="BV1090" s="70">
        <v>1575189</v>
      </c>
      <c r="BW1090" s="74">
        <v>932430</v>
      </c>
      <c r="BX1090" s="70">
        <v>59089563</v>
      </c>
    </row>
    <row r="1091" spans="1:76" x14ac:dyDescent="0.3">
      <c r="A1091" s="73" t="s">
        <v>10</v>
      </c>
      <c r="B1091" s="2" t="s">
        <v>76</v>
      </c>
      <c r="C1091" s="2" t="s">
        <v>120</v>
      </c>
      <c r="D1091" s="2" t="s">
        <v>18</v>
      </c>
      <c r="E1091" s="2" t="s">
        <v>19</v>
      </c>
      <c r="F1091" s="17" t="str">
        <f>+Tabela1[[#This Row],[WK]]&amp;Tabela1[[#This Row],[PK]]&amp;Tabela1[[#This Row],[GK]]</f>
        <v>141704</v>
      </c>
      <c r="G1091" s="2" t="s">
        <v>1035</v>
      </c>
      <c r="H1091" s="3">
        <v>1137845178.8299999</v>
      </c>
      <c r="I1091" s="4">
        <v>1.125</v>
      </c>
      <c r="J1091" s="3">
        <v>1280075826.1800001</v>
      </c>
      <c r="K1091" s="4">
        <v>7.0000000000000007E-2</v>
      </c>
      <c r="L1091" s="3">
        <v>89605308</v>
      </c>
      <c r="M1091" s="3"/>
      <c r="N1091" s="5"/>
      <c r="O1091" s="3">
        <v>164903531.49999997</v>
      </c>
      <c r="P1091" s="4">
        <v>1.125</v>
      </c>
      <c r="Q1091" s="3">
        <v>185516472.94</v>
      </c>
      <c r="R1091" s="4">
        <v>1.6E-2</v>
      </c>
      <c r="S1091" s="3">
        <v>2968264</v>
      </c>
      <c r="T1091" s="3"/>
      <c r="U1091" s="5"/>
      <c r="V1091" s="3">
        <v>44712663</v>
      </c>
      <c r="W1091" s="5"/>
      <c r="X1091" s="3">
        <v>40669218</v>
      </c>
      <c r="Y1091" s="3">
        <v>0</v>
      </c>
      <c r="Z1091" s="3">
        <v>509193</v>
      </c>
      <c r="AA1091" s="3">
        <v>2512504</v>
      </c>
      <c r="AB1091" s="3">
        <v>37647521</v>
      </c>
      <c r="AC1091" s="3">
        <v>0</v>
      </c>
      <c r="AD1091" s="3">
        <v>4290016</v>
      </c>
      <c r="AE1091" s="3">
        <v>3234794</v>
      </c>
      <c r="AF1091" s="3">
        <v>89605308</v>
      </c>
      <c r="AG1091" s="3">
        <v>2968264</v>
      </c>
      <c r="AH1091" s="3">
        <v>1055222</v>
      </c>
      <c r="AI1091" s="3">
        <v>44712663</v>
      </c>
      <c r="AJ1091" s="3">
        <v>1930468</v>
      </c>
      <c r="AK1091" s="3">
        <v>3896283</v>
      </c>
      <c r="AL1091" s="3">
        <v>2011006</v>
      </c>
      <c r="AM1091" s="3">
        <v>1885277</v>
      </c>
      <c r="AN1091" s="3">
        <v>1965815</v>
      </c>
      <c r="AO1091" s="3">
        <v>0</v>
      </c>
      <c r="AP1091" s="3">
        <v>0</v>
      </c>
      <c r="AQ1091" s="3">
        <v>1965815</v>
      </c>
      <c r="AR1091" s="3">
        <f>Tabela1[[#This Row],[Potrzeby finansowe 2027
w tym:]]+Tabela1[[#This Row],[Rozliczenie 2025 potrz. fin.]]</f>
        <v>42635033</v>
      </c>
      <c r="AS1091" s="3">
        <v>0</v>
      </c>
      <c r="AT1091" s="3">
        <v>0</v>
      </c>
      <c r="AU1091" s="3"/>
      <c r="AV1091" s="3"/>
      <c r="AW1091" s="3"/>
      <c r="AX1091" s="3"/>
      <c r="AY1091" s="3"/>
      <c r="AZ1091" s="3"/>
      <c r="BA1091" s="3">
        <v>509193</v>
      </c>
      <c r="BB1091" s="3">
        <v>0</v>
      </c>
      <c r="BC1091" s="3">
        <v>339.34</v>
      </c>
      <c r="BD1091" s="3">
        <v>3854.46</v>
      </c>
      <c r="BE1091" s="3">
        <v>232.05</v>
      </c>
      <c r="BF1091" s="3">
        <v>0</v>
      </c>
      <c r="BG1091" s="3">
        <v>1678838</v>
      </c>
      <c r="BH1091" s="3">
        <v>15775</v>
      </c>
      <c r="BI1091" s="3">
        <v>833666</v>
      </c>
      <c r="BJ1091" s="3">
        <v>12810820.152499998</v>
      </c>
      <c r="BK1091" s="3">
        <v>8157558.1899999976</v>
      </c>
      <c r="BL1091" s="3">
        <v>3071557.73</v>
      </c>
      <c r="BM1091" s="3">
        <v>12469932.390000001</v>
      </c>
      <c r="BN1091" s="53">
        <v>1.4293500461654682</v>
      </c>
      <c r="BO1091" s="54">
        <v>6.0692720000000001E-4</v>
      </c>
      <c r="BP1091" s="70">
        <v>15263</v>
      </c>
      <c r="BQ1091" s="71"/>
      <c r="BR1091" s="70"/>
      <c r="BS1091" s="72"/>
      <c r="BT1091" s="72"/>
      <c r="BU1091" s="70">
        <v>89605308</v>
      </c>
      <c r="BV1091" s="70">
        <v>2968264</v>
      </c>
      <c r="BW1091" s="74">
        <v>1055222</v>
      </c>
      <c r="BX1091" s="70">
        <v>93628794</v>
      </c>
    </row>
    <row r="1092" spans="1:76" x14ac:dyDescent="0.3">
      <c r="A1092" s="73" t="s">
        <v>10</v>
      </c>
      <c r="B1092" s="2" t="s">
        <v>76</v>
      </c>
      <c r="C1092" s="2" t="s">
        <v>120</v>
      </c>
      <c r="D1092" s="2" t="s">
        <v>21</v>
      </c>
      <c r="E1092" s="2" t="s">
        <v>15</v>
      </c>
      <c r="F1092" s="17" t="str">
        <f>+Tabela1[[#This Row],[WK]]&amp;Tabela1[[#This Row],[PK]]&amp;Tabela1[[#This Row],[GK]]</f>
        <v>141705</v>
      </c>
      <c r="G1092" s="2" t="s">
        <v>1036</v>
      </c>
      <c r="H1092" s="3">
        <v>470459231.25</v>
      </c>
      <c r="I1092" s="4">
        <v>1.125</v>
      </c>
      <c r="J1092" s="3">
        <v>529266635.16000003</v>
      </c>
      <c r="K1092" s="4">
        <v>7.0000000000000007E-2</v>
      </c>
      <c r="L1092" s="3">
        <v>37048664</v>
      </c>
      <c r="M1092" s="3"/>
      <c r="N1092" s="5"/>
      <c r="O1092" s="3">
        <v>12942832.32</v>
      </c>
      <c r="P1092" s="4">
        <v>1.125</v>
      </c>
      <c r="Q1092" s="3">
        <v>14560686.359999999</v>
      </c>
      <c r="R1092" s="4">
        <v>1.6E-2</v>
      </c>
      <c r="S1092" s="3">
        <v>232971</v>
      </c>
      <c r="T1092" s="3"/>
      <c r="U1092" s="5"/>
      <c r="V1092" s="3">
        <v>20581753</v>
      </c>
      <c r="W1092" s="5"/>
      <c r="X1092" s="3">
        <v>26596667</v>
      </c>
      <c r="Y1092" s="3">
        <v>0</v>
      </c>
      <c r="Z1092" s="3">
        <v>871292</v>
      </c>
      <c r="AA1092" s="3">
        <v>1444348</v>
      </c>
      <c r="AB1092" s="3">
        <v>23219967</v>
      </c>
      <c r="AC1092" s="3">
        <v>1061060</v>
      </c>
      <c r="AD1092" s="3">
        <v>6110634</v>
      </c>
      <c r="AE1092" s="3">
        <v>0</v>
      </c>
      <c r="AF1092" s="3">
        <v>37048664</v>
      </c>
      <c r="AG1092" s="3">
        <v>232971</v>
      </c>
      <c r="AH1092" s="3">
        <v>6110634</v>
      </c>
      <c r="AI1092" s="3">
        <v>20581753</v>
      </c>
      <c r="AJ1092" s="3">
        <v>792151</v>
      </c>
      <c r="AK1092" s="3">
        <v>887872</v>
      </c>
      <c r="AL1092" s="3">
        <v>1249209</v>
      </c>
      <c r="AM1092" s="3">
        <v>-361337</v>
      </c>
      <c r="AN1092" s="3">
        <v>95721</v>
      </c>
      <c r="AO1092" s="3">
        <v>0</v>
      </c>
      <c r="AP1092" s="3">
        <v>0</v>
      </c>
      <c r="AQ1092" s="3">
        <v>95721</v>
      </c>
      <c r="AR1092" s="3">
        <f>Tabela1[[#This Row],[Potrzeby finansowe 2027
w tym:]]+Tabela1[[#This Row],[Rozliczenie 2025 potrz. fin.]]</f>
        <v>26692388</v>
      </c>
      <c r="AS1092" s="3">
        <v>0</v>
      </c>
      <c r="AT1092" s="3">
        <v>0</v>
      </c>
      <c r="AU1092" s="3"/>
      <c r="AV1092" s="3"/>
      <c r="AW1092" s="3"/>
      <c r="AX1092" s="3"/>
      <c r="AY1092" s="3"/>
      <c r="AZ1092" s="3"/>
      <c r="BA1092" s="3">
        <v>871292</v>
      </c>
      <c r="BB1092" s="3">
        <v>0</v>
      </c>
      <c r="BC1092" s="3">
        <v>133.29</v>
      </c>
      <c r="BD1092" s="3">
        <v>8283.89</v>
      </c>
      <c r="BE1092" s="3">
        <v>2.64</v>
      </c>
      <c r="BF1092" s="3">
        <v>0</v>
      </c>
      <c r="BG1092" s="3">
        <v>885023</v>
      </c>
      <c r="BH1092" s="3">
        <v>8316</v>
      </c>
      <c r="BI1092" s="3">
        <v>559325</v>
      </c>
      <c r="BJ1092" s="3">
        <v>8595063.192499999</v>
      </c>
      <c r="BK1092" s="3">
        <v>6163518.8899999997</v>
      </c>
      <c r="BL1092" s="3">
        <v>2437374.58</v>
      </c>
      <c r="BM1092" s="3">
        <v>4851428.05</v>
      </c>
      <c r="BN1092" s="53">
        <v>1.0883168723128434</v>
      </c>
      <c r="BO1092" s="54">
        <v>3.454051E-4</v>
      </c>
      <c r="BP1092" s="70">
        <v>8687</v>
      </c>
      <c r="BQ1092" s="71"/>
      <c r="BR1092" s="70"/>
      <c r="BS1092" s="72"/>
      <c r="BT1092" s="72"/>
      <c r="BU1092" s="70">
        <v>37048664</v>
      </c>
      <c r="BV1092" s="70">
        <v>232971</v>
      </c>
      <c r="BW1092" s="74">
        <v>6110634</v>
      </c>
      <c r="BX1092" s="70">
        <v>43392269</v>
      </c>
    </row>
    <row r="1093" spans="1:76" x14ac:dyDescent="0.3">
      <c r="A1093" s="73" t="s">
        <v>10</v>
      </c>
      <c r="B1093" s="2" t="s">
        <v>76</v>
      </c>
      <c r="C1093" s="2" t="s">
        <v>120</v>
      </c>
      <c r="D1093" s="2" t="s">
        <v>23</v>
      </c>
      <c r="E1093" s="2" t="s">
        <v>15</v>
      </c>
      <c r="F1093" s="17" t="str">
        <f>+Tabela1[[#This Row],[WK]]&amp;Tabela1[[#This Row],[PK]]&amp;Tabela1[[#This Row],[GK]]</f>
        <v>141706</v>
      </c>
      <c r="G1093" s="2" t="s">
        <v>1037</v>
      </c>
      <c r="H1093" s="3">
        <v>177338856.58000001</v>
      </c>
      <c r="I1093" s="4">
        <v>1.125</v>
      </c>
      <c r="J1093" s="3">
        <v>199506213.65000001</v>
      </c>
      <c r="K1093" s="4">
        <v>7.0000000000000007E-2</v>
      </c>
      <c r="L1093" s="3">
        <v>13965435</v>
      </c>
      <c r="M1093" s="3"/>
      <c r="N1093" s="5"/>
      <c r="O1093" s="3">
        <v>1885064.78</v>
      </c>
      <c r="P1093" s="4">
        <v>1.125</v>
      </c>
      <c r="Q1093" s="3">
        <v>2120697.88</v>
      </c>
      <c r="R1093" s="4">
        <v>1.6E-2</v>
      </c>
      <c r="S1093" s="3">
        <v>33931</v>
      </c>
      <c r="T1093" s="3"/>
      <c r="U1093" s="5"/>
      <c r="V1093" s="3">
        <v>9035077</v>
      </c>
      <c r="W1093" s="5"/>
      <c r="X1093" s="3">
        <v>14717160</v>
      </c>
      <c r="Y1093" s="3">
        <v>1384488</v>
      </c>
      <c r="Z1093" s="3">
        <v>604561</v>
      </c>
      <c r="AA1093" s="3">
        <v>738125</v>
      </c>
      <c r="AB1093" s="3">
        <v>9351518</v>
      </c>
      <c r="AC1093" s="3">
        <v>2638468</v>
      </c>
      <c r="AD1093" s="3">
        <v>5682083</v>
      </c>
      <c r="AE1093" s="3">
        <v>0</v>
      </c>
      <c r="AF1093" s="3">
        <v>13965435</v>
      </c>
      <c r="AG1093" s="3">
        <v>33931</v>
      </c>
      <c r="AH1093" s="3">
        <v>5682083</v>
      </c>
      <c r="AI1093" s="3">
        <v>9035077</v>
      </c>
      <c r="AJ1093" s="3">
        <v>778771</v>
      </c>
      <c r="AK1093" s="3">
        <v>778771</v>
      </c>
      <c r="AL1093" s="3">
        <v>171584</v>
      </c>
      <c r="AM1093" s="3">
        <v>607187</v>
      </c>
      <c r="AN1093" s="3">
        <v>-94228</v>
      </c>
      <c r="AO1093" s="3">
        <v>0</v>
      </c>
      <c r="AP1093" s="3">
        <v>94228</v>
      </c>
      <c r="AQ1093" s="3">
        <v>0</v>
      </c>
      <c r="AR1093" s="3">
        <f>Tabela1[[#This Row],[Potrzeby finansowe 2027
w tym:]]+Tabela1[[#This Row],[Rozliczenie 2025 potrz. fin.]]</f>
        <v>14717160</v>
      </c>
      <c r="AS1093" s="3">
        <v>0</v>
      </c>
      <c r="AT1093" s="3">
        <v>0</v>
      </c>
      <c r="AU1093" s="3"/>
      <c r="AV1093" s="3"/>
      <c r="AW1093" s="3"/>
      <c r="AX1093" s="3"/>
      <c r="AY1093" s="3"/>
      <c r="AZ1093" s="3"/>
      <c r="BA1093" s="3">
        <v>604561</v>
      </c>
      <c r="BB1093" s="3">
        <v>0</v>
      </c>
      <c r="BC1093" s="3">
        <v>77.05</v>
      </c>
      <c r="BD1093" s="3">
        <v>5759.74</v>
      </c>
      <c r="BE1093" s="3">
        <v>81.099999999999994</v>
      </c>
      <c r="BF1093" s="3">
        <v>0</v>
      </c>
      <c r="BG1093" s="3">
        <v>387065</v>
      </c>
      <c r="BH1093" s="3">
        <v>3637</v>
      </c>
      <c r="BI1093" s="3">
        <v>351060</v>
      </c>
      <c r="BJ1093" s="3">
        <v>5394688.120000001</v>
      </c>
      <c r="BK1093" s="3">
        <v>2510758.1300000008</v>
      </c>
      <c r="BL1093" s="3">
        <v>1148370.52</v>
      </c>
      <c r="BM1093" s="3">
        <v>9238978.9199999999</v>
      </c>
      <c r="BN1093" s="53">
        <v>0.9114630256568087</v>
      </c>
      <c r="BO1093" s="54">
        <v>1.4497100000000001E-4</v>
      </c>
      <c r="BP1093" s="70">
        <v>3646</v>
      </c>
      <c r="BQ1093" s="71"/>
      <c r="BR1093" s="70"/>
      <c r="BS1093" s="72"/>
      <c r="BT1093" s="72"/>
      <c r="BU1093" s="70">
        <v>13965435</v>
      </c>
      <c r="BV1093" s="70">
        <v>33931</v>
      </c>
      <c r="BW1093" s="74">
        <v>5682083</v>
      </c>
      <c r="BX1093" s="70">
        <v>19681449</v>
      </c>
    </row>
    <row r="1094" spans="1:76" x14ac:dyDescent="0.3">
      <c r="A1094" s="73" t="s">
        <v>10</v>
      </c>
      <c r="B1094" s="2" t="s">
        <v>76</v>
      </c>
      <c r="C1094" s="2" t="s">
        <v>120</v>
      </c>
      <c r="D1094" s="2" t="s">
        <v>30</v>
      </c>
      <c r="E1094" s="2" t="s">
        <v>15</v>
      </c>
      <c r="F1094" s="17" t="str">
        <f>+Tabela1[[#This Row],[WK]]&amp;Tabela1[[#This Row],[PK]]&amp;Tabela1[[#This Row],[GK]]</f>
        <v>141707</v>
      </c>
      <c r="G1094" s="2" t="s">
        <v>1038</v>
      </c>
      <c r="H1094" s="3">
        <v>291895673.92000002</v>
      </c>
      <c r="I1094" s="4">
        <v>1.125</v>
      </c>
      <c r="J1094" s="3">
        <v>328382633.16000003</v>
      </c>
      <c r="K1094" s="4">
        <v>7.0000000000000007E-2</v>
      </c>
      <c r="L1094" s="3">
        <v>22986784</v>
      </c>
      <c r="M1094" s="3"/>
      <c r="N1094" s="5"/>
      <c r="O1094" s="3">
        <v>21114064.5</v>
      </c>
      <c r="P1094" s="4">
        <v>1.125</v>
      </c>
      <c r="Q1094" s="3">
        <v>23753322.559999999</v>
      </c>
      <c r="R1094" s="4">
        <v>1.6E-2</v>
      </c>
      <c r="S1094" s="3">
        <v>380053</v>
      </c>
      <c r="T1094" s="3"/>
      <c r="U1094" s="5"/>
      <c r="V1094" s="3">
        <v>14327840</v>
      </c>
      <c r="W1094" s="5"/>
      <c r="X1094" s="3">
        <v>21066022</v>
      </c>
      <c r="Y1094" s="3">
        <v>1231259</v>
      </c>
      <c r="Z1094" s="3">
        <v>982462</v>
      </c>
      <c r="AA1094" s="3">
        <v>1214810</v>
      </c>
      <c r="AB1094" s="3">
        <v>14764238</v>
      </c>
      <c r="AC1094" s="3">
        <v>2873253</v>
      </c>
      <c r="AD1094" s="3">
        <v>6738182</v>
      </c>
      <c r="AE1094" s="3">
        <v>0</v>
      </c>
      <c r="AF1094" s="3">
        <v>22986784</v>
      </c>
      <c r="AG1094" s="3">
        <v>380053</v>
      </c>
      <c r="AH1094" s="3">
        <v>6738182</v>
      </c>
      <c r="AI1094" s="3">
        <v>14327840</v>
      </c>
      <c r="AJ1094" s="3">
        <v>1172168</v>
      </c>
      <c r="AK1094" s="3">
        <v>1172168</v>
      </c>
      <c r="AL1094" s="3">
        <v>1149245</v>
      </c>
      <c r="AM1094" s="3">
        <v>22923</v>
      </c>
      <c r="AN1094" s="3">
        <v>251834</v>
      </c>
      <c r="AO1094" s="3">
        <v>0</v>
      </c>
      <c r="AP1094" s="3">
        <v>-251834</v>
      </c>
      <c r="AQ1094" s="3">
        <v>0</v>
      </c>
      <c r="AR1094" s="3">
        <f>Tabela1[[#This Row],[Potrzeby finansowe 2027
w tym:]]+Tabela1[[#This Row],[Rozliczenie 2025 potrz. fin.]]</f>
        <v>21066022</v>
      </c>
      <c r="AS1094" s="3">
        <v>0</v>
      </c>
      <c r="AT1094" s="3">
        <v>0</v>
      </c>
      <c r="AU1094" s="3"/>
      <c r="AV1094" s="3"/>
      <c r="AW1094" s="3"/>
      <c r="AX1094" s="3"/>
      <c r="AY1094" s="3"/>
      <c r="AZ1094" s="3"/>
      <c r="BA1094" s="3">
        <v>982462</v>
      </c>
      <c r="BB1094" s="3">
        <v>0</v>
      </c>
      <c r="BC1094" s="3">
        <v>62.99</v>
      </c>
      <c r="BD1094" s="3">
        <v>9631.11</v>
      </c>
      <c r="BE1094" s="3">
        <v>4.49</v>
      </c>
      <c r="BF1094" s="3">
        <v>0</v>
      </c>
      <c r="BG1094" s="3">
        <v>655892</v>
      </c>
      <c r="BH1094" s="3">
        <v>6163</v>
      </c>
      <c r="BI1094" s="3">
        <v>558918</v>
      </c>
      <c r="BJ1094" s="3">
        <v>8588810.0450000018</v>
      </c>
      <c r="BK1094" s="3">
        <v>5405879.7000000011</v>
      </c>
      <c r="BL1094" s="3">
        <v>1998230.84</v>
      </c>
      <c r="BM1094" s="3">
        <v>8735259.6999999993</v>
      </c>
      <c r="BN1094" s="53">
        <v>0.95292241403430245</v>
      </c>
      <c r="BO1094" s="54">
        <v>2.4249720000000001E-4</v>
      </c>
      <c r="BP1094" s="70">
        <v>6098</v>
      </c>
      <c r="BQ1094" s="71"/>
      <c r="BR1094" s="70"/>
      <c r="BS1094" s="72"/>
      <c r="BT1094" s="72"/>
      <c r="BU1094" s="70">
        <v>22986784</v>
      </c>
      <c r="BV1094" s="70">
        <v>380053</v>
      </c>
      <c r="BW1094" s="74">
        <v>6738182</v>
      </c>
      <c r="BX1094" s="70">
        <v>30105019</v>
      </c>
    </row>
    <row r="1095" spans="1:76" x14ac:dyDescent="0.3">
      <c r="A1095" s="73" t="s">
        <v>10</v>
      </c>
      <c r="B1095" s="2" t="s">
        <v>76</v>
      </c>
      <c r="C1095" s="2" t="s">
        <v>120</v>
      </c>
      <c r="D1095" s="2" t="s">
        <v>54</v>
      </c>
      <c r="E1095" s="2" t="s">
        <v>15</v>
      </c>
      <c r="F1095" s="17" t="str">
        <f>+Tabela1[[#This Row],[WK]]&amp;Tabela1[[#This Row],[PK]]&amp;Tabela1[[#This Row],[GK]]</f>
        <v>141708</v>
      </c>
      <c r="G1095" s="2" t="s">
        <v>1039</v>
      </c>
      <c r="H1095" s="3">
        <v>1094037343.3399999</v>
      </c>
      <c r="I1095" s="4">
        <v>1.125</v>
      </c>
      <c r="J1095" s="3">
        <v>1230792011.26</v>
      </c>
      <c r="K1095" s="4">
        <v>7.0000000000000007E-2</v>
      </c>
      <c r="L1095" s="3">
        <v>86155441</v>
      </c>
      <c r="M1095" s="3"/>
      <c r="N1095" s="5"/>
      <c r="O1095" s="3">
        <v>352878370.63999999</v>
      </c>
      <c r="P1095" s="4">
        <v>1.125</v>
      </c>
      <c r="Q1095" s="3">
        <v>396988166.97000003</v>
      </c>
      <c r="R1095" s="4">
        <v>1.6E-2</v>
      </c>
      <c r="S1095" s="3">
        <v>6351811</v>
      </c>
      <c r="T1095" s="3"/>
      <c r="U1095" s="5"/>
      <c r="V1095" s="3">
        <v>29925372</v>
      </c>
      <c r="W1095" s="5"/>
      <c r="X1095" s="3">
        <v>60062417</v>
      </c>
      <c r="Y1095" s="3">
        <v>0</v>
      </c>
      <c r="Z1095" s="3">
        <v>748279</v>
      </c>
      <c r="AA1095" s="3">
        <v>3544437</v>
      </c>
      <c r="AB1095" s="3">
        <v>55194820</v>
      </c>
      <c r="AC1095" s="3">
        <v>574881</v>
      </c>
      <c r="AD1095" s="3">
        <v>32200335</v>
      </c>
      <c r="AE1095" s="3">
        <v>8822104</v>
      </c>
      <c r="AF1095" s="3">
        <v>86155441</v>
      </c>
      <c r="AG1095" s="3">
        <v>6351811</v>
      </c>
      <c r="AH1095" s="3">
        <v>23378231</v>
      </c>
      <c r="AI1095" s="3">
        <v>29925372</v>
      </c>
      <c r="AJ1095" s="3">
        <v>4699350</v>
      </c>
      <c r="AK1095" s="3">
        <v>6762641</v>
      </c>
      <c r="AL1095" s="3">
        <v>3627794</v>
      </c>
      <c r="AM1095" s="3">
        <v>3134847</v>
      </c>
      <c r="AN1095" s="3">
        <v>2395276</v>
      </c>
      <c r="AO1095" s="3">
        <v>0</v>
      </c>
      <c r="AP1095" s="3">
        <v>-331985</v>
      </c>
      <c r="AQ1095" s="3">
        <v>2063291</v>
      </c>
      <c r="AR1095" s="3">
        <f>Tabela1[[#This Row],[Potrzeby finansowe 2027
w tym:]]+Tabela1[[#This Row],[Rozliczenie 2025 potrz. fin.]]</f>
        <v>62125708</v>
      </c>
      <c r="AS1095" s="3">
        <v>0</v>
      </c>
      <c r="AT1095" s="3">
        <v>0</v>
      </c>
      <c r="AU1095" s="3"/>
      <c r="AV1095" s="3"/>
      <c r="AW1095" s="3"/>
      <c r="AX1095" s="3"/>
      <c r="AY1095" s="3"/>
      <c r="AZ1095" s="3"/>
      <c r="BA1095" s="3">
        <v>748279</v>
      </c>
      <c r="BB1095" s="3">
        <v>0</v>
      </c>
      <c r="BC1095" s="3">
        <v>103.63</v>
      </c>
      <c r="BD1095" s="3">
        <v>7147.51</v>
      </c>
      <c r="BE1095" s="3">
        <v>8.18</v>
      </c>
      <c r="BF1095" s="3">
        <v>0</v>
      </c>
      <c r="BG1095" s="3">
        <v>1758976</v>
      </c>
      <c r="BH1095" s="3">
        <v>16528</v>
      </c>
      <c r="BI1095" s="3">
        <v>1785461</v>
      </c>
      <c r="BJ1095" s="3">
        <v>27436895.7425</v>
      </c>
      <c r="BK1095" s="3">
        <v>23052569.490000002</v>
      </c>
      <c r="BL1095" s="3">
        <v>2417681.61</v>
      </c>
      <c r="BM1095" s="3">
        <v>12701941.789999999</v>
      </c>
      <c r="BN1095" s="53">
        <v>1.376068567378268</v>
      </c>
      <c r="BO1095" s="54">
        <v>7.0608610000000001E-4</v>
      </c>
      <c r="BP1095" s="70">
        <v>17756</v>
      </c>
      <c r="BQ1095" s="71"/>
      <c r="BR1095" s="70"/>
      <c r="BS1095" s="72"/>
      <c r="BT1095" s="72"/>
      <c r="BU1095" s="70">
        <v>86155441</v>
      </c>
      <c r="BV1095" s="70">
        <v>6351811</v>
      </c>
      <c r="BW1095" s="74">
        <v>23378231</v>
      </c>
      <c r="BX1095" s="70">
        <v>115885483</v>
      </c>
    </row>
    <row r="1096" spans="1:76" x14ac:dyDescent="0.3">
      <c r="A1096" s="73" t="s">
        <v>10</v>
      </c>
      <c r="B1096" s="2" t="s">
        <v>76</v>
      </c>
      <c r="C1096" s="2" t="s">
        <v>126</v>
      </c>
      <c r="D1096" s="2" t="s">
        <v>12</v>
      </c>
      <c r="E1096" s="2" t="s">
        <v>19</v>
      </c>
      <c r="F1096" s="17" t="str">
        <f>+Tabela1[[#This Row],[WK]]&amp;Tabela1[[#This Row],[PK]]&amp;Tabela1[[#This Row],[GK]]</f>
        <v>141801</v>
      </c>
      <c r="G1096" s="2" t="s">
        <v>1040</v>
      </c>
      <c r="H1096" s="3">
        <v>1742458334.29</v>
      </c>
      <c r="I1096" s="4">
        <v>1.125</v>
      </c>
      <c r="J1096" s="3">
        <v>1960265626.0799999</v>
      </c>
      <c r="K1096" s="4">
        <v>7.0000000000000007E-2</v>
      </c>
      <c r="L1096" s="3">
        <v>137218594</v>
      </c>
      <c r="M1096" s="3"/>
      <c r="N1096" s="5"/>
      <c r="O1096" s="3">
        <v>287231428.5</v>
      </c>
      <c r="P1096" s="4">
        <v>1.125</v>
      </c>
      <c r="Q1096" s="3">
        <v>323135357.06</v>
      </c>
      <c r="R1096" s="4">
        <v>1.6E-2</v>
      </c>
      <c r="S1096" s="3">
        <v>5170166</v>
      </c>
      <c r="T1096" s="3"/>
      <c r="U1096" s="5"/>
      <c r="V1096" s="3">
        <v>69478787</v>
      </c>
      <c r="W1096" s="5"/>
      <c r="X1096" s="3">
        <v>79893395</v>
      </c>
      <c r="Y1096" s="3">
        <v>0</v>
      </c>
      <c r="Z1096" s="3">
        <v>931015</v>
      </c>
      <c r="AA1096" s="3">
        <v>4818356</v>
      </c>
      <c r="AB1096" s="3">
        <v>74144024</v>
      </c>
      <c r="AC1096" s="3">
        <v>0</v>
      </c>
      <c r="AD1096" s="3">
        <v>9563010</v>
      </c>
      <c r="AE1096" s="3">
        <v>0</v>
      </c>
      <c r="AF1096" s="3">
        <v>137218594</v>
      </c>
      <c r="AG1096" s="3">
        <v>5170166</v>
      </c>
      <c r="AH1096" s="3">
        <v>9563010</v>
      </c>
      <c r="AI1096" s="3">
        <v>69478787</v>
      </c>
      <c r="AJ1096" s="3">
        <v>6111608</v>
      </c>
      <c r="AK1096" s="3">
        <v>5260010</v>
      </c>
      <c r="AL1096" s="3">
        <v>4766316</v>
      </c>
      <c r="AM1096" s="3">
        <v>493694</v>
      </c>
      <c r="AN1096" s="3">
        <v>-851598</v>
      </c>
      <c r="AO1096" s="3">
        <v>0</v>
      </c>
      <c r="AP1096" s="3">
        <v>0</v>
      </c>
      <c r="AQ1096" s="3">
        <v>-851598</v>
      </c>
      <c r="AR1096" s="3">
        <f>Tabela1[[#This Row],[Potrzeby finansowe 2027
w tym:]]+Tabela1[[#This Row],[Rozliczenie 2025 potrz. fin.]]</f>
        <v>79041797</v>
      </c>
      <c r="AS1096" s="3">
        <v>0</v>
      </c>
      <c r="AT1096" s="3">
        <v>0</v>
      </c>
      <c r="AU1096" s="3"/>
      <c r="AV1096" s="3"/>
      <c r="AW1096" s="3"/>
      <c r="AX1096" s="3"/>
      <c r="AY1096" s="3"/>
      <c r="AZ1096" s="3"/>
      <c r="BA1096" s="3">
        <v>931015</v>
      </c>
      <c r="BB1096" s="3">
        <v>0</v>
      </c>
      <c r="BC1096" s="3">
        <v>227.6</v>
      </c>
      <c r="BD1096" s="3">
        <v>8566.01</v>
      </c>
      <c r="BE1096" s="3">
        <v>6.4</v>
      </c>
      <c r="BF1096" s="3">
        <v>0</v>
      </c>
      <c r="BG1096" s="3">
        <v>3067458</v>
      </c>
      <c r="BH1096" s="3">
        <v>28823</v>
      </c>
      <c r="BI1096" s="3">
        <v>1750898</v>
      </c>
      <c r="BJ1096" s="3">
        <v>26905771.252499998</v>
      </c>
      <c r="BK1096" s="3">
        <v>22635203.359999999</v>
      </c>
      <c r="BL1096" s="3">
        <v>2278198.35</v>
      </c>
      <c r="BM1096" s="3">
        <v>12525874.869999997</v>
      </c>
      <c r="BN1096" s="53">
        <v>1.2521063577777156</v>
      </c>
      <c r="BO1096" s="54">
        <v>1.1455657000000001E-3</v>
      </c>
      <c r="BP1096" s="70">
        <v>28809</v>
      </c>
      <c r="BQ1096" s="71"/>
      <c r="BR1096" s="70"/>
      <c r="BS1096" s="72"/>
      <c r="BT1096" s="72"/>
      <c r="BU1096" s="70">
        <v>137218594</v>
      </c>
      <c r="BV1096" s="70">
        <v>5170166</v>
      </c>
      <c r="BW1096" s="74">
        <v>9563010</v>
      </c>
      <c r="BX1096" s="70">
        <v>151951770</v>
      </c>
    </row>
    <row r="1097" spans="1:76" x14ac:dyDescent="0.3">
      <c r="A1097" s="73" t="s">
        <v>10</v>
      </c>
      <c r="B1097" s="2" t="s">
        <v>76</v>
      </c>
      <c r="C1097" s="2" t="s">
        <v>126</v>
      </c>
      <c r="D1097" s="2" t="s">
        <v>11</v>
      </c>
      <c r="E1097" s="2" t="s">
        <v>19</v>
      </c>
      <c r="F1097" s="17" t="str">
        <f>+Tabela1[[#This Row],[WK]]&amp;Tabela1[[#This Row],[PK]]&amp;Tabela1[[#This Row],[GK]]</f>
        <v>141802</v>
      </c>
      <c r="G1097" s="2" t="s">
        <v>1041</v>
      </c>
      <c r="H1097" s="3">
        <v>2110443629.5799999</v>
      </c>
      <c r="I1097" s="4">
        <v>1.125</v>
      </c>
      <c r="J1097" s="3">
        <v>2374249083.2800002</v>
      </c>
      <c r="K1097" s="4">
        <v>7.0000000000000007E-2</v>
      </c>
      <c r="L1097" s="3">
        <v>166197436</v>
      </c>
      <c r="M1097" s="3"/>
      <c r="N1097" s="5"/>
      <c r="O1097" s="3">
        <v>998474405.16999984</v>
      </c>
      <c r="P1097" s="4">
        <v>1.125</v>
      </c>
      <c r="Q1097" s="3">
        <v>1123283705.8199999</v>
      </c>
      <c r="R1097" s="4">
        <v>1.6E-2</v>
      </c>
      <c r="S1097" s="3">
        <v>17972539</v>
      </c>
      <c r="T1097" s="3"/>
      <c r="U1097" s="5"/>
      <c r="V1097" s="3">
        <v>25946579</v>
      </c>
      <c r="W1097" s="5"/>
      <c r="X1097" s="3">
        <v>88975721</v>
      </c>
      <c r="Y1097" s="3">
        <v>0</v>
      </c>
      <c r="Z1097" s="3">
        <v>588471</v>
      </c>
      <c r="AA1097" s="3">
        <v>4701524</v>
      </c>
      <c r="AB1097" s="3">
        <v>54718468</v>
      </c>
      <c r="AC1097" s="3">
        <v>28967258</v>
      </c>
      <c r="AD1097" s="3">
        <v>63143535</v>
      </c>
      <c r="AE1097" s="3">
        <v>47845323</v>
      </c>
      <c r="AF1097" s="3">
        <v>166197436</v>
      </c>
      <c r="AG1097" s="3">
        <v>17972539</v>
      </c>
      <c r="AH1097" s="3">
        <v>15298212</v>
      </c>
      <c r="AI1097" s="3">
        <v>25946579</v>
      </c>
      <c r="AJ1097" s="3">
        <v>6440838</v>
      </c>
      <c r="AK1097" s="3">
        <v>6555231</v>
      </c>
      <c r="AL1097" s="3">
        <v>658120</v>
      </c>
      <c r="AM1097" s="3">
        <v>5897111</v>
      </c>
      <c r="AN1097" s="3">
        <v>138418</v>
      </c>
      <c r="AO1097" s="3">
        <v>0</v>
      </c>
      <c r="AP1097" s="3">
        <v>-24025</v>
      </c>
      <c r="AQ1097" s="3">
        <v>114393</v>
      </c>
      <c r="AR1097" s="3">
        <f>Tabela1[[#This Row],[Potrzeby finansowe 2027
w tym:]]+Tabela1[[#This Row],[Rozliczenie 2025 potrz. fin.]]</f>
        <v>89090114</v>
      </c>
      <c r="AS1097" s="3">
        <v>0</v>
      </c>
      <c r="AT1097" s="3">
        <v>0</v>
      </c>
      <c r="AU1097" s="3"/>
      <c r="AV1097" s="3"/>
      <c r="AW1097" s="3"/>
      <c r="AX1097" s="3"/>
      <c r="AY1097" s="3"/>
      <c r="AZ1097" s="3"/>
      <c r="BA1097" s="3">
        <v>588471</v>
      </c>
      <c r="BB1097" s="3">
        <v>0</v>
      </c>
      <c r="BC1097" s="3">
        <v>643.79999999999995</v>
      </c>
      <c r="BD1097" s="3">
        <v>3749.76</v>
      </c>
      <c r="BE1097" s="3">
        <v>0.3</v>
      </c>
      <c r="BF1097" s="3">
        <v>0</v>
      </c>
      <c r="BG1097" s="3">
        <v>2646233</v>
      </c>
      <c r="BH1097" s="3">
        <v>24865</v>
      </c>
      <c r="BI1097" s="3">
        <v>2055291</v>
      </c>
      <c r="BJ1097" s="3">
        <v>31583321.272500001</v>
      </c>
      <c r="BK1097" s="3">
        <v>28363375.149999999</v>
      </c>
      <c r="BL1097" s="3">
        <v>996413.92</v>
      </c>
      <c r="BM1097" s="3">
        <v>10886956.649999999</v>
      </c>
      <c r="BN1097" s="53">
        <v>1.5750221500983932</v>
      </c>
      <c r="BO1097" s="54">
        <v>1.0286757E-3</v>
      </c>
      <c r="BP1097" s="70">
        <v>25870</v>
      </c>
      <c r="BQ1097" s="71"/>
      <c r="BR1097" s="70"/>
      <c r="BS1097" s="72"/>
      <c r="BT1097" s="72"/>
      <c r="BU1097" s="70">
        <v>166197436</v>
      </c>
      <c r="BV1097" s="70">
        <v>17972539</v>
      </c>
      <c r="BW1097" s="74">
        <v>15298212</v>
      </c>
      <c r="BX1097" s="70">
        <v>199468187</v>
      </c>
    </row>
    <row r="1098" spans="1:76" x14ac:dyDescent="0.3">
      <c r="A1098" s="73" t="s">
        <v>10</v>
      </c>
      <c r="B1098" s="2" t="s">
        <v>76</v>
      </c>
      <c r="C1098" s="2" t="s">
        <v>126</v>
      </c>
      <c r="D1098" s="2" t="s">
        <v>16</v>
      </c>
      <c r="E1098" s="2" t="s">
        <v>15</v>
      </c>
      <c r="F1098" s="17" t="str">
        <f>+Tabela1[[#This Row],[WK]]&amp;Tabela1[[#This Row],[PK]]&amp;Tabela1[[#This Row],[GK]]</f>
        <v>141803</v>
      </c>
      <c r="G1098" s="2" t="s">
        <v>1042</v>
      </c>
      <c r="H1098" s="3">
        <v>3523481182.73</v>
      </c>
      <c r="I1098" s="4">
        <v>1.125</v>
      </c>
      <c r="J1098" s="3">
        <v>3963916330.5700002</v>
      </c>
      <c r="K1098" s="4">
        <v>7.0000000000000007E-2</v>
      </c>
      <c r="L1098" s="3">
        <v>277474143</v>
      </c>
      <c r="M1098" s="3"/>
      <c r="N1098" s="5"/>
      <c r="O1098" s="3">
        <v>1094993643.9300001</v>
      </c>
      <c r="P1098" s="4">
        <v>1.125</v>
      </c>
      <c r="Q1098" s="3">
        <v>1231867849.4200001</v>
      </c>
      <c r="R1098" s="4">
        <v>1.6E-2</v>
      </c>
      <c r="S1098" s="3">
        <v>19709886</v>
      </c>
      <c r="T1098" s="3"/>
      <c r="U1098" s="5"/>
      <c r="V1098" s="3">
        <v>94103740</v>
      </c>
      <c r="W1098" s="5"/>
      <c r="X1098" s="3">
        <v>195924875</v>
      </c>
      <c r="Y1098" s="3">
        <v>0</v>
      </c>
      <c r="Z1098" s="3">
        <v>165782</v>
      </c>
      <c r="AA1098" s="3">
        <v>7242928</v>
      </c>
      <c r="AB1098" s="3">
        <v>171667198</v>
      </c>
      <c r="AC1098" s="3">
        <v>16848967</v>
      </c>
      <c r="AD1098" s="3">
        <v>102012015</v>
      </c>
      <c r="AE1098" s="3">
        <v>38317019</v>
      </c>
      <c r="AF1098" s="3">
        <v>277474143</v>
      </c>
      <c r="AG1098" s="3">
        <v>19709886</v>
      </c>
      <c r="AH1098" s="3">
        <v>63694996</v>
      </c>
      <c r="AI1098" s="3">
        <v>94103740</v>
      </c>
      <c r="AJ1098" s="3">
        <v>15340170</v>
      </c>
      <c r="AK1098" s="3">
        <v>15531050</v>
      </c>
      <c r="AL1098" s="3">
        <v>9494256</v>
      </c>
      <c r="AM1098" s="3">
        <v>6036794</v>
      </c>
      <c r="AN1098" s="3">
        <v>9713898</v>
      </c>
      <c r="AO1098" s="3">
        <v>0</v>
      </c>
      <c r="AP1098" s="3">
        <v>-9523018</v>
      </c>
      <c r="AQ1098" s="3">
        <v>190880</v>
      </c>
      <c r="AR1098" s="3">
        <f>Tabela1[[#This Row],[Potrzeby finansowe 2027
w tym:]]+Tabela1[[#This Row],[Rozliczenie 2025 potrz. fin.]]</f>
        <v>196115755</v>
      </c>
      <c r="AS1098" s="3">
        <v>0</v>
      </c>
      <c r="AT1098" s="3">
        <v>0</v>
      </c>
      <c r="AU1098" s="3"/>
      <c r="AV1098" s="3"/>
      <c r="AW1098" s="3"/>
      <c r="AX1098" s="3"/>
      <c r="AY1098" s="3"/>
      <c r="AZ1098" s="3"/>
      <c r="BA1098" s="3">
        <v>165782</v>
      </c>
      <c r="BB1098" s="3">
        <v>0</v>
      </c>
      <c r="BC1098" s="3">
        <v>0</v>
      </c>
      <c r="BD1098" s="3">
        <v>1660.98</v>
      </c>
      <c r="BE1098" s="3">
        <v>0</v>
      </c>
      <c r="BF1098" s="3">
        <v>0</v>
      </c>
      <c r="BG1098" s="3">
        <v>4412233</v>
      </c>
      <c r="BH1098" s="3">
        <v>41459</v>
      </c>
      <c r="BI1098" s="3">
        <v>2830695</v>
      </c>
      <c r="BJ1098" s="3">
        <v>43498828.734999999</v>
      </c>
      <c r="BK1098" s="3">
        <v>40776133.450000003</v>
      </c>
      <c r="BL1098" s="3">
        <v>141184.97</v>
      </c>
      <c r="BM1098" s="3">
        <v>10608411.199999996</v>
      </c>
      <c r="BN1098" s="53">
        <v>1.4987885061973645</v>
      </c>
      <c r="BO1098" s="54">
        <v>1.9403862E-3</v>
      </c>
      <c r="BP1098" s="70">
        <v>48798</v>
      </c>
      <c r="BQ1098" s="71"/>
      <c r="BR1098" s="70"/>
      <c r="BS1098" s="72"/>
      <c r="BT1098" s="72"/>
      <c r="BU1098" s="70">
        <v>277474143</v>
      </c>
      <c r="BV1098" s="70">
        <v>19709886</v>
      </c>
      <c r="BW1098" s="74">
        <v>63694996</v>
      </c>
      <c r="BX1098" s="70">
        <v>360879025</v>
      </c>
    </row>
    <row r="1099" spans="1:76" x14ac:dyDescent="0.3">
      <c r="A1099" s="73" t="s">
        <v>10</v>
      </c>
      <c r="B1099" s="2" t="s">
        <v>76</v>
      </c>
      <c r="C1099" s="2" t="s">
        <v>126</v>
      </c>
      <c r="D1099" s="2" t="s">
        <v>18</v>
      </c>
      <c r="E1099" s="2" t="s">
        <v>19</v>
      </c>
      <c r="F1099" s="17" t="str">
        <f>+Tabela1[[#This Row],[WK]]&amp;Tabela1[[#This Row],[PK]]&amp;Tabela1[[#This Row],[GK]]</f>
        <v>141804</v>
      </c>
      <c r="G1099" s="2" t="s">
        <v>1043</v>
      </c>
      <c r="H1099" s="3">
        <v>7744647705.8900003</v>
      </c>
      <c r="I1099" s="4">
        <v>1.125</v>
      </c>
      <c r="J1099" s="3">
        <v>8712728669.1299992</v>
      </c>
      <c r="K1099" s="4">
        <v>7.0000000000000007E-2</v>
      </c>
      <c r="L1099" s="3">
        <v>609891007</v>
      </c>
      <c r="M1099" s="3"/>
      <c r="N1099" s="5"/>
      <c r="O1099" s="3">
        <v>1050019410.9299999</v>
      </c>
      <c r="P1099" s="4">
        <v>1.125</v>
      </c>
      <c r="Q1099" s="3">
        <v>1181271837.3</v>
      </c>
      <c r="R1099" s="4">
        <v>1.6E-2</v>
      </c>
      <c r="S1099" s="3">
        <v>18900349</v>
      </c>
      <c r="T1099" s="3"/>
      <c r="U1099" s="5"/>
      <c r="V1099" s="3">
        <v>209992817</v>
      </c>
      <c r="W1099" s="5"/>
      <c r="X1099" s="3">
        <v>323697137</v>
      </c>
      <c r="Y1099" s="3">
        <v>0</v>
      </c>
      <c r="Z1099" s="3">
        <v>917736</v>
      </c>
      <c r="AA1099" s="3">
        <v>15591951</v>
      </c>
      <c r="AB1099" s="3">
        <v>275207794</v>
      </c>
      <c r="AC1099" s="3">
        <v>31979656</v>
      </c>
      <c r="AD1099" s="3">
        <v>114156666</v>
      </c>
      <c r="AE1099" s="3">
        <v>33483968</v>
      </c>
      <c r="AF1099" s="3">
        <v>609891007</v>
      </c>
      <c r="AG1099" s="3">
        <v>18900349</v>
      </c>
      <c r="AH1099" s="3">
        <v>80672698</v>
      </c>
      <c r="AI1099" s="3">
        <v>209992817</v>
      </c>
      <c r="AJ1099" s="3">
        <v>11669834</v>
      </c>
      <c r="AK1099" s="3">
        <v>12122179</v>
      </c>
      <c r="AL1099" s="3">
        <v>13781936</v>
      </c>
      <c r="AM1099" s="3">
        <v>-1659757</v>
      </c>
      <c r="AN1099" s="3">
        <v>5929700</v>
      </c>
      <c r="AO1099" s="3">
        <v>0</v>
      </c>
      <c r="AP1099" s="3">
        <v>-5477355</v>
      </c>
      <c r="AQ1099" s="3">
        <v>452345</v>
      </c>
      <c r="AR1099" s="3">
        <f>Tabela1[[#This Row],[Potrzeby finansowe 2027
w tym:]]+Tabela1[[#This Row],[Rozliczenie 2025 potrz. fin.]]</f>
        <v>324149482</v>
      </c>
      <c r="AS1099" s="3">
        <v>0</v>
      </c>
      <c r="AT1099" s="3">
        <v>0</v>
      </c>
      <c r="AU1099" s="3"/>
      <c r="AV1099" s="3"/>
      <c r="AW1099" s="3"/>
      <c r="AX1099" s="3"/>
      <c r="AY1099" s="3"/>
      <c r="AZ1099" s="3"/>
      <c r="BA1099" s="3">
        <v>917736</v>
      </c>
      <c r="BB1099" s="3">
        <v>0</v>
      </c>
      <c r="BC1099" s="3">
        <v>106.8</v>
      </c>
      <c r="BD1099" s="3">
        <v>8838.11</v>
      </c>
      <c r="BE1099" s="3">
        <v>1.44</v>
      </c>
      <c r="BF1099" s="3">
        <v>0</v>
      </c>
      <c r="BG1099" s="3">
        <v>10473610</v>
      </c>
      <c r="BH1099" s="3">
        <v>98414</v>
      </c>
      <c r="BI1099" s="3">
        <v>5118341</v>
      </c>
      <c r="BJ1099" s="3">
        <v>78652724.982500002</v>
      </c>
      <c r="BK1099" s="3">
        <v>71764911.439999998</v>
      </c>
      <c r="BL1099" s="3">
        <v>308046.15999999997</v>
      </c>
      <c r="BM1099" s="3">
        <v>26935161.850000009</v>
      </c>
      <c r="BN1099" s="53">
        <v>1.341893063988137</v>
      </c>
      <c r="BO1099" s="54">
        <v>4.2023668000000002E-3</v>
      </c>
      <c r="BP1099" s="70">
        <v>105682</v>
      </c>
      <c r="BQ1099" s="71"/>
      <c r="BR1099" s="70"/>
      <c r="BS1099" s="72"/>
      <c r="BT1099" s="72"/>
      <c r="BU1099" s="70">
        <v>609891007</v>
      </c>
      <c r="BV1099" s="70">
        <v>18900349</v>
      </c>
      <c r="BW1099" s="74">
        <v>80672698</v>
      </c>
      <c r="BX1099" s="70">
        <v>709464054</v>
      </c>
    </row>
    <row r="1100" spans="1:76" x14ac:dyDescent="0.3">
      <c r="A1100" s="73" t="s">
        <v>10</v>
      </c>
      <c r="B1100" s="2" t="s">
        <v>76</v>
      </c>
      <c r="C1100" s="2" t="s">
        <v>126</v>
      </c>
      <c r="D1100" s="2" t="s">
        <v>21</v>
      </c>
      <c r="E1100" s="2" t="s">
        <v>15</v>
      </c>
      <c r="F1100" s="17" t="str">
        <f>+Tabela1[[#This Row],[WK]]&amp;Tabela1[[#This Row],[PK]]&amp;Tabela1[[#This Row],[GK]]</f>
        <v>141805</v>
      </c>
      <c r="G1100" s="2" t="s">
        <v>1044</v>
      </c>
      <c r="H1100" s="3">
        <v>884076049.95000005</v>
      </c>
      <c r="I1100" s="4">
        <v>1.125</v>
      </c>
      <c r="J1100" s="3">
        <v>994585556.19000006</v>
      </c>
      <c r="K1100" s="4">
        <v>7.0000000000000007E-2</v>
      </c>
      <c r="L1100" s="3">
        <v>69620989</v>
      </c>
      <c r="M1100" s="3"/>
      <c r="N1100" s="5"/>
      <c r="O1100" s="3">
        <v>21760170.309999999</v>
      </c>
      <c r="P1100" s="4">
        <v>1.125</v>
      </c>
      <c r="Q1100" s="3">
        <v>24480191.600000001</v>
      </c>
      <c r="R1100" s="4">
        <v>1.6E-2</v>
      </c>
      <c r="S1100" s="3">
        <v>391683</v>
      </c>
      <c r="T1100" s="3"/>
      <c r="U1100" s="5"/>
      <c r="V1100" s="3">
        <v>31662025</v>
      </c>
      <c r="W1100" s="5"/>
      <c r="X1100" s="3">
        <v>42898550</v>
      </c>
      <c r="Y1100" s="3">
        <v>0</v>
      </c>
      <c r="Z1100" s="3">
        <v>567599</v>
      </c>
      <c r="AA1100" s="3">
        <v>2848113</v>
      </c>
      <c r="AB1100" s="3">
        <v>39482838</v>
      </c>
      <c r="AC1100" s="3">
        <v>0</v>
      </c>
      <c r="AD1100" s="3">
        <v>14407057</v>
      </c>
      <c r="AE1100" s="3">
        <v>0</v>
      </c>
      <c r="AF1100" s="3">
        <v>69620989</v>
      </c>
      <c r="AG1100" s="3">
        <v>391683</v>
      </c>
      <c r="AH1100" s="3">
        <v>14407057</v>
      </c>
      <c r="AI1100" s="3">
        <v>31662025</v>
      </c>
      <c r="AJ1100" s="3">
        <v>3299325</v>
      </c>
      <c r="AK1100" s="3">
        <v>6469857</v>
      </c>
      <c r="AL1100" s="3">
        <v>3856141</v>
      </c>
      <c r="AM1100" s="3">
        <v>2613716</v>
      </c>
      <c r="AN1100" s="3">
        <v>3170532</v>
      </c>
      <c r="AO1100" s="3">
        <v>0</v>
      </c>
      <c r="AP1100" s="3">
        <v>0</v>
      </c>
      <c r="AQ1100" s="3">
        <v>3170532</v>
      </c>
      <c r="AR1100" s="3">
        <f>Tabela1[[#This Row],[Potrzeby finansowe 2027
w tym:]]+Tabela1[[#This Row],[Rozliczenie 2025 potrz. fin.]]</f>
        <v>46069082</v>
      </c>
      <c r="AS1100" s="3">
        <v>0</v>
      </c>
      <c r="AT1100" s="3">
        <v>0</v>
      </c>
      <c r="AU1100" s="3"/>
      <c r="AV1100" s="3"/>
      <c r="AW1100" s="3"/>
      <c r="AX1100" s="3"/>
      <c r="AY1100" s="3"/>
      <c r="AZ1100" s="3"/>
      <c r="BA1100" s="3">
        <v>567599</v>
      </c>
      <c r="BB1100" s="3">
        <v>0</v>
      </c>
      <c r="BC1100" s="3">
        <v>18.23</v>
      </c>
      <c r="BD1100" s="3">
        <v>5626.03</v>
      </c>
      <c r="BE1100" s="3">
        <v>0</v>
      </c>
      <c r="BF1100" s="3">
        <v>0</v>
      </c>
      <c r="BG1100" s="3">
        <v>1486849</v>
      </c>
      <c r="BH1100" s="3">
        <v>13971</v>
      </c>
      <c r="BI1100" s="3">
        <v>1361264</v>
      </c>
      <c r="BJ1100" s="3">
        <v>20918329.930000003</v>
      </c>
      <c r="BK1100" s="3">
        <v>18201248.460000001</v>
      </c>
      <c r="BL1100" s="3">
        <v>276237.84000000003</v>
      </c>
      <c r="BM1100" s="3">
        <v>10315850.199999999</v>
      </c>
      <c r="BN1100" s="53">
        <v>1.1715564757561345</v>
      </c>
      <c r="BO1100" s="54">
        <v>5.3306130000000003E-4</v>
      </c>
      <c r="BP1100" s="70">
        <v>13405</v>
      </c>
      <c r="BQ1100" s="71"/>
      <c r="BR1100" s="70"/>
      <c r="BS1100" s="72"/>
      <c r="BT1100" s="72"/>
      <c r="BU1100" s="70">
        <v>69620989</v>
      </c>
      <c r="BV1100" s="70">
        <v>391683</v>
      </c>
      <c r="BW1100" s="74">
        <v>14407057</v>
      </c>
      <c r="BX1100" s="70">
        <v>84419729</v>
      </c>
    </row>
    <row r="1101" spans="1:76" x14ac:dyDescent="0.3">
      <c r="A1101" s="73" t="s">
        <v>10</v>
      </c>
      <c r="B1101" s="2" t="s">
        <v>76</v>
      </c>
      <c r="C1101" s="2" t="s">
        <v>126</v>
      </c>
      <c r="D1101" s="2" t="s">
        <v>23</v>
      </c>
      <c r="E1101" s="2" t="s">
        <v>19</v>
      </c>
      <c r="F1101" s="17" t="str">
        <f>+Tabela1[[#This Row],[WK]]&amp;Tabela1[[#This Row],[PK]]&amp;Tabela1[[#This Row],[GK]]</f>
        <v>141806</v>
      </c>
      <c r="G1101" s="2" t="s">
        <v>1045</v>
      </c>
      <c r="H1101" s="3">
        <v>769457053.38999999</v>
      </c>
      <c r="I1101" s="4">
        <v>1.125</v>
      </c>
      <c r="J1101" s="3">
        <v>865639185.05999994</v>
      </c>
      <c r="K1101" s="4">
        <v>7.0000000000000007E-2</v>
      </c>
      <c r="L1101" s="3">
        <v>60594743</v>
      </c>
      <c r="M1101" s="3"/>
      <c r="N1101" s="5"/>
      <c r="O1101" s="3">
        <v>133984834.13</v>
      </c>
      <c r="P1101" s="4">
        <v>1.125</v>
      </c>
      <c r="Q1101" s="3">
        <v>150732938.40000001</v>
      </c>
      <c r="R1101" s="4">
        <v>1.6E-2</v>
      </c>
      <c r="S1101" s="3">
        <v>2411727</v>
      </c>
      <c r="T1101" s="3"/>
      <c r="U1101" s="5"/>
      <c r="V1101" s="3">
        <v>30425507</v>
      </c>
      <c r="W1101" s="5"/>
      <c r="X1101" s="3">
        <v>36372301</v>
      </c>
      <c r="Y1101" s="3">
        <v>0</v>
      </c>
      <c r="Z1101" s="3">
        <v>521991</v>
      </c>
      <c r="AA1101" s="3">
        <v>2576056</v>
      </c>
      <c r="AB1101" s="3">
        <v>33042902</v>
      </c>
      <c r="AC1101" s="3">
        <v>231352</v>
      </c>
      <c r="AD1101" s="3">
        <v>6662673</v>
      </c>
      <c r="AE1101" s="3">
        <v>926135</v>
      </c>
      <c r="AF1101" s="3">
        <v>60594743</v>
      </c>
      <c r="AG1101" s="3">
        <v>2411727</v>
      </c>
      <c r="AH1101" s="3">
        <v>5736538</v>
      </c>
      <c r="AI1101" s="3">
        <v>30425507</v>
      </c>
      <c r="AJ1101" s="3">
        <v>2095471</v>
      </c>
      <c r="AK1101" s="3">
        <v>2811350</v>
      </c>
      <c r="AL1101" s="3">
        <v>3094531</v>
      </c>
      <c r="AM1101" s="3">
        <v>-283181</v>
      </c>
      <c r="AN1101" s="3">
        <v>715879</v>
      </c>
      <c r="AO1101" s="3">
        <v>0</v>
      </c>
      <c r="AP1101" s="3">
        <v>0</v>
      </c>
      <c r="AQ1101" s="3">
        <v>715879</v>
      </c>
      <c r="AR1101" s="3">
        <f>Tabela1[[#This Row],[Potrzeby finansowe 2027
w tym:]]+Tabela1[[#This Row],[Rozliczenie 2025 potrz. fin.]]</f>
        <v>37088180</v>
      </c>
      <c r="AS1101" s="3">
        <v>0</v>
      </c>
      <c r="AT1101" s="3">
        <v>0</v>
      </c>
      <c r="AU1101" s="3"/>
      <c r="AV1101" s="3"/>
      <c r="AW1101" s="3"/>
      <c r="AX1101" s="3"/>
      <c r="AY1101" s="3"/>
      <c r="AZ1101" s="3"/>
      <c r="BA1101" s="3">
        <v>521991</v>
      </c>
      <c r="BB1101" s="3">
        <v>0</v>
      </c>
      <c r="BC1101" s="3">
        <v>0</v>
      </c>
      <c r="BD1101" s="3">
        <v>5229.8500000000004</v>
      </c>
      <c r="BE1101" s="3">
        <v>0</v>
      </c>
      <c r="BF1101" s="3">
        <v>0</v>
      </c>
      <c r="BG1101" s="3">
        <v>1359780</v>
      </c>
      <c r="BH1101" s="3">
        <v>12777</v>
      </c>
      <c r="BI1101" s="3">
        <v>1216276</v>
      </c>
      <c r="BJ1101" s="3">
        <v>18690312.995000001</v>
      </c>
      <c r="BK1101" s="3">
        <v>13695282.850000001</v>
      </c>
      <c r="BL1101" s="3">
        <v>851281.27</v>
      </c>
      <c r="BM1101" s="3">
        <v>18277558.039999999</v>
      </c>
      <c r="BN1101" s="53">
        <v>1.3976907939527901</v>
      </c>
      <c r="BO1101" s="54">
        <v>4.7040839999999999E-4</v>
      </c>
      <c r="BP1101" s="70">
        <v>11830</v>
      </c>
      <c r="BQ1101" s="71"/>
      <c r="BR1101" s="70"/>
      <c r="BS1101" s="72"/>
      <c r="BT1101" s="72"/>
      <c r="BU1101" s="70">
        <v>60594743</v>
      </c>
      <c r="BV1101" s="70">
        <v>2411727</v>
      </c>
      <c r="BW1101" s="74">
        <v>5736538</v>
      </c>
      <c r="BX1101" s="70">
        <v>68743008</v>
      </c>
    </row>
    <row r="1102" spans="1:76" x14ac:dyDescent="0.3">
      <c r="A1102" s="73" t="s">
        <v>10</v>
      </c>
      <c r="B1102" s="2" t="s">
        <v>76</v>
      </c>
      <c r="C1102" s="2" t="s">
        <v>132</v>
      </c>
      <c r="D1102" s="2" t="s">
        <v>12</v>
      </c>
      <c r="E1102" s="2" t="s">
        <v>15</v>
      </c>
      <c r="F1102" s="17" t="str">
        <f>+Tabela1[[#This Row],[WK]]&amp;Tabela1[[#This Row],[PK]]&amp;Tabela1[[#This Row],[GK]]</f>
        <v>141901</v>
      </c>
      <c r="G1102" s="2" t="s">
        <v>1046</v>
      </c>
      <c r="H1102" s="3">
        <v>417979728.10000002</v>
      </c>
      <c r="I1102" s="4">
        <v>1.125</v>
      </c>
      <c r="J1102" s="3">
        <v>470227194.11000001</v>
      </c>
      <c r="K1102" s="4">
        <v>7.0000000000000007E-2</v>
      </c>
      <c r="L1102" s="3">
        <v>32915904</v>
      </c>
      <c r="M1102" s="3"/>
      <c r="N1102" s="5"/>
      <c r="O1102" s="3">
        <v>20954879.050000001</v>
      </c>
      <c r="P1102" s="4">
        <v>1.125</v>
      </c>
      <c r="Q1102" s="3">
        <v>23574238.93</v>
      </c>
      <c r="R1102" s="4">
        <v>1.6E-2</v>
      </c>
      <c r="S1102" s="3">
        <v>377188</v>
      </c>
      <c r="T1102" s="3"/>
      <c r="U1102" s="5"/>
      <c r="V1102" s="3">
        <v>18888035</v>
      </c>
      <c r="W1102" s="5"/>
      <c r="X1102" s="3">
        <v>28386790</v>
      </c>
      <c r="Y1102" s="3">
        <v>4128121</v>
      </c>
      <c r="Z1102" s="3">
        <v>0</v>
      </c>
      <c r="AA1102" s="3">
        <v>1408052</v>
      </c>
      <c r="AB1102" s="3">
        <v>18727934</v>
      </c>
      <c r="AC1102" s="3">
        <v>4122683</v>
      </c>
      <c r="AD1102" s="3">
        <v>9498755</v>
      </c>
      <c r="AE1102" s="3">
        <v>0</v>
      </c>
      <c r="AF1102" s="3">
        <v>32915904</v>
      </c>
      <c r="AG1102" s="3">
        <v>377188</v>
      </c>
      <c r="AH1102" s="3">
        <v>9498755</v>
      </c>
      <c r="AI1102" s="3">
        <v>18888035</v>
      </c>
      <c r="AJ1102" s="3">
        <v>-1330889</v>
      </c>
      <c r="AK1102" s="3">
        <v>-1330889</v>
      </c>
      <c r="AL1102" s="3">
        <v>1980317</v>
      </c>
      <c r="AM1102" s="3">
        <v>-3311206</v>
      </c>
      <c r="AN1102" s="3">
        <v>-186683</v>
      </c>
      <c r="AO1102" s="3">
        <v>0</v>
      </c>
      <c r="AP1102" s="3">
        <v>186683</v>
      </c>
      <c r="AQ1102" s="3">
        <v>0</v>
      </c>
      <c r="AR1102" s="3">
        <f>Tabela1[[#This Row],[Potrzeby finansowe 2027
w tym:]]+Tabela1[[#This Row],[Rozliczenie 2025 potrz. fin.]]</f>
        <v>28386790</v>
      </c>
      <c r="AS1102" s="3">
        <v>0</v>
      </c>
      <c r="AT1102" s="3">
        <v>0</v>
      </c>
      <c r="AU1102" s="3"/>
      <c r="AV1102" s="3"/>
      <c r="AW1102" s="3"/>
      <c r="AX1102" s="3"/>
      <c r="AY1102" s="3"/>
      <c r="AZ1102" s="3"/>
      <c r="BA1102" s="3">
        <v>0</v>
      </c>
      <c r="BB1102" s="3">
        <v>0</v>
      </c>
      <c r="BC1102" s="3">
        <v>0</v>
      </c>
      <c r="BD1102" s="3">
        <v>0</v>
      </c>
      <c r="BE1102" s="3">
        <v>0</v>
      </c>
      <c r="BF1102" s="3">
        <v>0</v>
      </c>
      <c r="BG1102" s="3">
        <v>931211</v>
      </c>
      <c r="BH1102" s="3">
        <v>8750</v>
      </c>
      <c r="BI1102" s="3">
        <v>476841</v>
      </c>
      <c r="BJ1102" s="3">
        <v>7327536</v>
      </c>
      <c r="BK1102" s="3">
        <v>4373686.4000000004</v>
      </c>
      <c r="BL1102" s="3">
        <v>2261187.2799999998</v>
      </c>
      <c r="BM1102" s="3">
        <v>7293023.8399999999</v>
      </c>
      <c r="BN1102" s="53">
        <v>0.89156057935331046</v>
      </c>
      <c r="BO1102" s="54">
        <v>3.5292579999999997E-4</v>
      </c>
      <c r="BP1102" s="70">
        <v>8876</v>
      </c>
      <c r="BQ1102" s="71"/>
      <c r="BR1102" s="70"/>
      <c r="BS1102" s="72"/>
      <c r="BT1102" s="72"/>
      <c r="BU1102" s="70">
        <v>32915904</v>
      </c>
      <c r="BV1102" s="70">
        <v>377188</v>
      </c>
      <c r="BW1102" s="74">
        <v>9498755</v>
      </c>
      <c r="BX1102" s="70">
        <v>42791847</v>
      </c>
    </row>
    <row r="1103" spans="1:76" x14ac:dyDescent="0.3">
      <c r="A1103" s="73" t="s">
        <v>10</v>
      </c>
      <c r="B1103" s="2" t="s">
        <v>76</v>
      </c>
      <c r="C1103" s="2" t="s">
        <v>132</v>
      </c>
      <c r="D1103" s="2" t="s">
        <v>11</v>
      </c>
      <c r="E1103" s="2" t="s">
        <v>15</v>
      </c>
      <c r="F1103" s="17" t="str">
        <f>+Tabela1[[#This Row],[WK]]&amp;Tabela1[[#This Row],[PK]]&amp;Tabela1[[#This Row],[GK]]</f>
        <v>141902</v>
      </c>
      <c r="G1103" s="2" t="s">
        <v>1047</v>
      </c>
      <c r="H1103" s="3">
        <v>338014619.57999998</v>
      </c>
      <c r="I1103" s="4">
        <v>1.125</v>
      </c>
      <c r="J1103" s="3">
        <v>380266447.02999997</v>
      </c>
      <c r="K1103" s="4">
        <v>7.0000000000000007E-2</v>
      </c>
      <c r="L1103" s="3">
        <v>26618651</v>
      </c>
      <c r="M1103" s="3"/>
      <c r="N1103" s="5"/>
      <c r="O1103" s="3">
        <v>17921714.940000001</v>
      </c>
      <c r="P1103" s="4">
        <v>1.125</v>
      </c>
      <c r="Q1103" s="3">
        <v>20161929.309999999</v>
      </c>
      <c r="R1103" s="4">
        <v>1.6E-2</v>
      </c>
      <c r="S1103" s="3">
        <v>322591</v>
      </c>
      <c r="T1103" s="3"/>
      <c r="U1103" s="5"/>
      <c r="V1103" s="3">
        <v>16733153</v>
      </c>
      <c r="W1103" s="5"/>
      <c r="X1103" s="3">
        <v>28263147</v>
      </c>
      <c r="Y1103" s="3">
        <v>4671831</v>
      </c>
      <c r="Z1103" s="3">
        <v>732353</v>
      </c>
      <c r="AA1103" s="3">
        <v>1160612</v>
      </c>
      <c r="AB1103" s="3">
        <v>17032578</v>
      </c>
      <c r="AC1103" s="3">
        <v>4665773</v>
      </c>
      <c r="AD1103" s="3">
        <v>11529994</v>
      </c>
      <c r="AE1103" s="3">
        <v>0</v>
      </c>
      <c r="AF1103" s="3">
        <v>26618651</v>
      </c>
      <c r="AG1103" s="3">
        <v>322591</v>
      </c>
      <c r="AH1103" s="3">
        <v>11529994</v>
      </c>
      <c r="AI1103" s="3">
        <v>16733153</v>
      </c>
      <c r="AJ1103" s="3">
        <v>2338137</v>
      </c>
      <c r="AK1103" s="3">
        <v>2338137</v>
      </c>
      <c r="AL1103" s="3">
        <v>1096131</v>
      </c>
      <c r="AM1103" s="3">
        <v>1242006</v>
      </c>
      <c r="AN1103" s="3">
        <v>38732</v>
      </c>
      <c r="AO1103" s="3">
        <v>0</v>
      </c>
      <c r="AP1103" s="3">
        <v>-38732</v>
      </c>
      <c r="AQ1103" s="3">
        <v>0</v>
      </c>
      <c r="AR1103" s="3">
        <f>Tabela1[[#This Row],[Potrzeby finansowe 2027
w tym:]]+Tabela1[[#This Row],[Rozliczenie 2025 potrz. fin.]]</f>
        <v>28263147</v>
      </c>
      <c r="AS1103" s="3">
        <v>0</v>
      </c>
      <c r="AT1103" s="3">
        <v>0</v>
      </c>
      <c r="AU1103" s="3"/>
      <c r="AV1103" s="3"/>
      <c r="AW1103" s="3"/>
      <c r="AX1103" s="3"/>
      <c r="AY1103" s="3"/>
      <c r="AZ1103" s="3"/>
      <c r="BA1103" s="3">
        <v>732353</v>
      </c>
      <c r="BB1103" s="3">
        <v>0</v>
      </c>
      <c r="BC1103" s="3">
        <v>214.12</v>
      </c>
      <c r="BD1103" s="3">
        <v>6623.74</v>
      </c>
      <c r="BE1103" s="3">
        <v>0</v>
      </c>
      <c r="BF1103" s="3">
        <v>0</v>
      </c>
      <c r="BG1103" s="3">
        <v>810632</v>
      </c>
      <c r="BH1103" s="3">
        <v>7617</v>
      </c>
      <c r="BI1103" s="3">
        <v>349980</v>
      </c>
      <c r="BJ1103" s="3">
        <v>5378086.5800000001</v>
      </c>
      <c r="BK1103" s="3">
        <v>2630867.66</v>
      </c>
      <c r="BL1103" s="3">
        <v>703728.62</v>
      </c>
      <c r="BM1103" s="3">
        <v>9581418.4399999995</v>
      </c>
      <c r="BN1103" s="53">
        <v>0.85673036568646666</v>
      </c>
      <c r="BO1103" s="54">
        <v>3.0232510000000002E-4</v>
      </c>
      <c r="BP1103" s="70">
        <v>7603</v>
      </c>
      <c r="BQ1103" s="71"/>
      <c r="BR1103" s="70"/>
      <c r="BS1103" s="72"/>
      <c r="BT1103" s="72"/>
      <c r="BU1103" s="70">
        <v>26618651</v>
      </c>
      <c r="BV1103" s="70">
        <v>322591</v>
      </c>
      <c r="BW1103" s="74">
        <v>11529994</v>
      </c>
      <c r="BX1103" s="70">
        <v>38471236</v>
      </c>
    </row>
    <row r="1104" spans="1:76" x14ac:dyDescent="0.3">
      <c r="A1104" s="73" t="s">
        <v>10</v>
      </c>
      <c r="B1104" s="2" t="s">
        <v>76</v>
      </c>
      <c r="C1104" s="2" t="s">
        <v>132</v>
      </c>
      <c r="D1104" s="2" t="s">
        <v>16</v>
      </c>
      <c r="E1104" s="2" t="s">
        <v>15</v>
      </c>
      <c r="F1104" s="17" t="str">
        <f>+Tabela1[[#This Row],[WK]]&amp;Tabela1[[#This Row],[PK]]&amp;Tabela1[[#This Row],[GK]]</f>
        <v>141903</v>
      </c>
      <c r="G1104" s="2" t="s">
        <v>1048</v>
      </c>
      <c r="H1104" s="3">
        <v>378179190.45999998</v>
      </c>
      <c r="I1104" s="4">
        <v>1.125</v>
      </c>
      <c r="J1104" s="3">
        <v>425451589.26999998</v>
      </c>
      <c r="K1104" s="4">
        <v>7.0000000000000007E-2</v>
      </c>
      <c r="L1104" s="3">
        <v>29781611</v>
      </c>
      <c r="M1104" s="3"/>
      <c r="N1104" s="5"/>
      <c r="O1104" s="3">
        <v>4648431.34</v>
      </c>
      <c r="P1104" s="4">
        <v>1.125</v>
      </c>
      <c r="Q1104" s="3">
        <v>5229485.26</v>
      </c>
      <c r="R1104" s="4">
        <v>1.6E-2</v>
      </c>
      <c r="S1104" s="3">
        <v>83672</v>
      </c>
      <c r="T1104" s="3"/>
      <c r="U1104" s="5"/>
      <c r="V1104" s="3">
        <v>18172617</v>
      </c>
      <c r="W1104" s="5"/>
      <c r="X1104" s="3">
        <v>28598705</v>
      </c>
      <c r="Y1104" s="3">
        <v>1204493</v>
      </c>
      <c r="Z1104" s="3">
        <v>487466</v>
      </c>
      <c r="AA1104" s="3">
        <v>1200660</v>
      </c>
      <c r="AB1104" s="3">
        <v>18575860</v>
      </c>
      <c r="AC1104" s="3">
        <v>7130226</v>
      </c>
      <c r="AD1104" s="3">
        <v>10426088</v>
      </c>
      <c r="AE1104" s="3">
        <v>0</v>
      </c>
      <c r="AF1104" s="3">
        <v>29781611</v>
      </c>
      <c r="AG1104" s="3">
        <v>83672</v>
      </c>
      <c r="AH1104" s="3">
        <v>10426088</v>
      </c>
      <c r="AI1104" s="3">
        <v>18172617</v>
      </c>
      <c r="AJ1104" s="3">
        <v>1422192</v>
      </c>
      <c r="AK1104" s="3">
        <v>1422192</v>
      </c>
      <c r="AL1104" s="3">
        <v>1369207</v>
      </c>
      <c r="AM1104" s="3">
        <v>52985</v>
      </c>
      <c r="AN1104" s="3">
        <v>517451</v>
      </c>
      <c r="AO1104" s="3">
        <v>0</v>
      </c>
      <c r="AP1104" s="3">
        <v>-517451</v>
      </c>
      <c r="AQ1104" s="3">
        <v>0</v>
      </c>
      <c r="AR1104" s="3">
        <f>Tabela1[[#This Row],[Potrzeby finansowe 2027
w tym:]]+Tabela1[[#This Row],[Rozliczenie 2025 potrz. fin.]]</f>
        <v>28598705</v>
      </c>
      <c r="AS1104" s="3">
        <v>0</v>
      </c>
      <c r="AT1104" s="3">
        <v>0</v>
      </c>
      <c r="AU1104" s="3"/>
      <c r="AV1104" s="3"/>
      <c r="AW1104" s="3"/>
      <c r="AX1104" s="3"/>
      <c r="AY1104" s="3"/>
      <c r="AZ1104" s="3"/>
      <c r="BA1104" s="3">
        <v>487466</v>
      </c>
      <c r="BB1104" s="3">
        <v>0</v>
      </c>
      <c r="BC1104" s="3">
        <v>274.10000000000002</v>
      </c>
      <c r="BD1104" s="3">
        <v>3969.6</v>
      </c>
      <c r="BE1104" s="3">
        <v>1.35</v>
      </c>
      <c r="BF1104" s="3">
        <v>0</v>
      </c>
      <c r="BG1104" s="3">
        <v>861396</v>
      </c>
      <c r="BH1104" s="3">
        <v>8094</v>
      </c>
      <c r="BI1104" s="3">
        <v>339264</v>
      </c>
      <c r="BJ1104" s="3">
        <v>5213414.5850000009</v>
      </c>
      <c r="BK1104" s="3">
        <v>3655127.5700000012</v>
      </c>
      <c r="BL1104" s="3">
        <v>284705.21000000002</v>
      </c>
      <c r="BM1104" s="3">
        <v>5663737.6399999997</v>
      </c>
      <c r="BN1104" s="53">
        <v>0.96180110610596603</v>
      </c>
      <c r="BO1104" s="54">
        <v>2.9236010000000001E-4</v>
      </c>
      <c r="BP1104" s="70">
        <v>7352</v>
      </c>
      <c r="BQ1104" s="71"/>
      <c r="BR1104" s="70"/>
      <c r="BS1104" s="72"/>
      <c r="BT1104" s="72"/>
      <c r="BU1104" s="70">
        <v>29781611</v>
      </c>
      <c r="BV1104" s="70">
        <v>83672</v>
      </c>
      <c r="BW1104" s="74">
        <v>10426088</v>
      </c>
      <c r="BX1104" s="70">
        <v>40291371</v>
      </c>
    </row>
    <row r="1105" spans="1:76" x14ac:dyDescent="0.3">
      <c r="A1105" s="73" t="s">
        <v>10</v>
      </c>
      <c r="B1105" s="2" t="s">
        <v>76</v>
      </c>
      <c r="C1105" s="2" t="s">
        <v>132</v>
      </c>
      <c r="D1105" s="2" t="s">
        <v>18</v>
      </c>
      <c r="E1105" s="2" t="s">
        <v>15</v>
      </c>
      <c r="F1105" s="17" t="str">
        <f>+Tabela1[[#This Row],[WK]]&amp;Tabela1[[#This Row],[PK]]&amp;Tabela1[[#This Row],[GK]]</f>
        <v>141904</v>
      </c>
      <c r="G1105" s="2" t="s">
        <v>1049</v>
      </c>
      <c r="H1105" s="3">
        <v>177296195.87</v>
      </c>
      <c r="I1105" s="4">
        <v>1.125</v>
      </c>
      <c r="J1105" s="3">
        <v>199458220.34999999</v>
      </c>
      <c r="K1105" s="4">
        <v>7.0000000000000007E-2</v>
      </c>
      <c r="L1105" s="3">
        <v>13962075</v>
      </c>
      <c r="M1105" s="3"/>
      <c r="N1105" s="5"/>
      <c r="O1105" s="3">
        <v>9802905.5899999999</v>
      </c>
      <c r="P1105" s="4">
        <v>1.125</v>
      </c>
      <c r="Q1105" s="3">
        <v>11028268.789999999</v>
      </c>
      <c r="R1105" s="4">
        <v>1.6E-2</v>
      </c>
      <c r="S1105" s="3">
        <v>176452</v>
      </c>
      <c r="T1105" s="3"/>
      <c r="U1105" s="5"/>
      <c r="V1105" s="3">
        <v>9565739</v>
      </c>
      <c r="W1105" s="5"/>
      <c r="X1105" s="3">
        <v>20300952</v>
      </c>
      <c r="Y1105" s="3">
        <v>5240099</v>
      </c>
      <c r="Z1105" s="3">
        <v>0</v>
      </c>
      <c r="AA1105" s="3">
        <v>942342</v>
      </c>
      <c r="AB1105" s="3">
        <v>11438972</v>
      </c>
      <c r="AC1105" s="3">
        <v>2679539</v>
      </c>
      <c r="AD1105" s="3">
        <v>10735214</v>
      </c>
      <c r="AE1105" s="3">
        <v>0</v>
      </c>
      <c r="AF1105" s="3">
        <v>13962075</v>
      </c>
      <c r="AG1105" s="3">
        <v>176452</v>
      </c>
      <c r="AH1105" s="3">
        <v>10735214</v>
      </c>
      <c r="AI1105" s="3">
        <v>9565739</v>
      </c>
      <c r="AJ1105" s="3">
        <v>-62281</v>
      </c>
      <c r="AK1105" s="3">
        <v>-62281</v>
      </c>
      <c r="AL1105" s="3">
        <v>639676</v>
      </c>
      <c r="AM1105" s="3">
        <v>-701957</v>
      </c>
      <c r="AN1105" s="3">
        <v>59800</v>
      </c>
      <c r="AO1105" s="3">
        <v>0</v>
      </c>
      <c r="AP1105" s="3">
        <v>-59800</v>
      </c>
      <c r="AQ1105" s="3">
        <v>0</v>
      </c>
      <c r="AR1105" s="3">
        <f>Tabela1[[#This Row],[Potrzeby finansowe 2027
w tym:]]+Tabela1[[#This Row],[Rozliczenie 2025 potrz. fin.]]</f>
        <v>20300952</v>
      </c>
      <c r="AS1105" s="3">
        <v>0</v>
      </c>
      <c r="AT1105" s="3">
        <v>0</v>
      </c>
      <c r="AU1105" s="3"/>
      <c r="AV1105" s="3"/>
      <c r="AW1105" s="3"/>
      <c r="AX1105" s="3"/>
      <c r="AY1105" s="3"/>
      <c r="AZ1105" s="3"/>
      <c r="BA1105" s="3">
        <v>0</v>
      </c>
      <c r="BB1105" s="3">
        <v>0</v>
      </c>
      <c r="BC1105" s="3">
        <v>0</v>
      </c>
      <c r="BD1105" s="3">
        <v>0</v>
      </c>
      <c r="BE1105" s="3">
        <v>0</v>
      </c>
      <c r="BF1105" s="3">
        <v>0</v>
      </c>
      <c r="BG1105" s="3">
        <v>541805</v>
      </c>
      <c r="BH1105" s="3">
        <v>5091</v>
      </c>
      <c r="BI1105" s="3">
        <v>400537</v>
      </c>
      <c r="BJ1105" s="3">
        <v>6154988.3949999996</v>
      </c>
      <c r="BK1105" s="3">
        <v>2860988.01</v>
      </c>
      <c r="BL1105" s="3">
        <v>2088568.02</v>
      </c>
      <c r="BM1105" s="3">
        <v>8998865.5</v>
      </c>
      <c r="BN1105" s="53">
        <v>0.75624259720395814</v>
      </c>
      <c r="BO1105" s="54">
        <v>1.9072229999999999E-4</v>
      </c>
      <c r="BP1105" s="70">
        <v>4797</v>
      </c>
      <c r="BQ1105" s="71"/>
      <c r="BR1105" s="70"/>
      <c r="BS1105" s="72"/>
      <c r="BT1105" s="72"/>
      <c r="BU1105" s="70">
        <v>13962075</v>
      </c>
      <c r="BV1105" s="70">
        <v>176452</v>
      </c>
      <c r="BW1105" s="74">
        <v>10735214</v>
      </c>
      <c r="BX1105" s="70">
        <v>24873741</v>
      </c>
    </row>
    <row r="1106" spans="1:76" x14ac:dyDescent="0.3">
      <c r="A1106" s="73" t="s">
        <v>10</v>
      </c>
      <c r="B1106" s="2" t="s">
        <v>76</v>
      </c>
      <c r="C1106" s="2" t="s">
        <v>132</v>
      </c>
      <c r="D1106" s="2" t="s">
        <v>21</v>
      </c>
      <c r="E1106" s="2" t="s">
        <v>19</v>
      </c>
      <c r="F1106" s="17" t="str">
        <f>+Tabela1[[#This Row],[WK]]&amp;Tabela1[[#This Row],[PK]]&amp;Tabela1[[#This Row],[GK]]</f>
        <v>141905</v>
      </c>
      <c r="G1106" s="2" t="s">
        <v>1050</v>
      </c>
      <c r="H1106" s="3">
        <v>261251780.22999999</v>
      </c>
      <c r="I1106" s="4">
        <v>1.125</v>
      </c>
      <c r="J1106" s="3">
        <v>293908252.75999999</v>
      </c>
      <c r="K1106" s="4">
        <v>7.0000000000000007E-2</v>
      </c>
      <c r="L1106" s="3">
        <v>20573578</v>
      </c>
      <c r="M1106" s="3"/>
      <c r="N1106" s="5"/>
      <c r="O1106" s="3">
        <v>74982116.200000003</v>
      </c>
      <c r="P1106" s="4">
        <v>1.125</v>
      </c>
      <c r="Q1106" s="3">
        <v>84354880.730000004</v>
      </c>
      <c r="R1106" s="4">
        <v>1.6E-2</v>
      </c>
      <c r="S1106" s="3">
        <v>1349678</v>
      </c>
      <c r="T1106" s="3"/>
      <c r="U1106" s="5"/>
      <c r="V1106" s="3">
        <v>15045644</v>
      </c>
      <c r="W1106" s="5"/>
      <c r="X1106" s="3">
        <v>26687787</v>
      </c>
      <c r="Y1106" s="3">
        <v>8169847</v>
      </c>
      <c r="Z1106" s="3">
        <v>0</v>
      </c>
      <c r="AA1106" s="3">
        <v>1046157</v>
      </c>
      <c r="AB1106" s="3">
        <v>17471783</v>
      </c>
      <c r="AC1106" s="3">
        <v>0</v>
      </c>
      <c r="AD1106" s="3">
        <v>12000414</v>
      </c>
      <c r="AE1106" s="3">
        <v>0</v>
      </c>
      <c r="AF1106" s="3">
        <v>20573578</v>
      </c>
      <c r="AG1106" s="3">
        <v>1349678</v>
      </c>
      <c r="AH1106" s="3">
        <v>12000414</v>
      </c>
      <c r="AI1106" s="3">
        <v>15045644</v>
      </c>
      <c r="AJ1106" s="3">
        <v>-1281576</v>
      </c>
      <c r="AK1106" s="3">
        <v>-923305</v>
      </c>
      <c r="AL1106" s="3">
        <v>1178060</v>
      </c>
      <c r="AM1106" s="3">
        <v>-2101365</v>
      </c>
      <c r="AN1106" s="3">
        <v>358271</v>
      </c>
      <c r="AO1106" s="3">
        <v>0</v>
      </c>
      <c r="AP1106" s="3">
        <v>0</v>
      </c>
      <c r="AQ1106" s="3">
        <v>358271</v>
      </c>
      <c r="AR1106" s="3">
        <f>Tabela1[[#This Row],[Potrzeby finansowe 2027
w tym:]]+Tabela1[[#This Row],[Rozliczenie 2025 potrz. fin.]]</f>
        <v>27046058</v>
      </c>
      <c r="AS1106" s="3">
        <v>0</v>
      </c>
      <c r="AT1106" s="3">
        <v>0</v>
      </c>
      <c r="AU1106" s="3"/>
      <c r="AV1106" s="3"/>
      <c r="AW1106" s="3"/>
      <c r="AX1106" s="3"/>
      <c r="AY1106" s="3"/>
      <c r="AZ1106" s="3"/>
      <c r="BA1106" s="3">
        <v>0</v>
      </c>
      <c r="BB1106" s="3">
        <v>0</v>
      </c>
      <c r="BC1106" s="3">
        <v>0</v>
      </c>
      <c r="BD1106" s="3">
        <v>0</v>
      </c>
      <c r="BE1106" s="3">
        <v>0</v>
      </c>
      <c r="BF1106" s="3">
        <v>0</v>
      </c>
      <c r="BG1106" s="3">
        <v>756569</v>
      </c>
      <c r="BH1106" s="3">
        <v>7109</v>
      </c>
      <c r="BI1106" s="3">
        <v>289588</v>
      </c>
      <c r="BJ1106" s="3">
        <v>4450059.5024999995</v>
      </c>
      <c r="BK1106" s="3">
        <v>2721545.25</v>
      </c>
      <c r="BL1106" s="3">
        <v>821673.68</v>
      </c>
      <c r="BM1106" s="3">
        <v>5270709.6500000004</v>
      </c>
      <c r="BN1106" s="53">
        <v>0.7544836462326181</v>
      </c>
      <c r="BO1106" s="54">
        <v>2.9484809999999999E-4</v>
      </c>
      <c r="BP1106" s="70">
        <v>7415</v>
      </c>
      <c r="BQ1106" s="71"/>
      <c r="BR1106" s="70"/>
      <c r="BS1106" s="72"/>
      <c r="BT1106" s="72"/>
      <c r="BU1106" s="70">
        <v>20573578</v>
      </c>
      <c r="BV1106" s="70">
        <v>1349678</v>
      </c>
      <c r="BW1106" s="74">
        <v>12000414</v>
      </c>
      <c r="BX1106" s="70">
        <v>33923670</v>
      </c>
    </row>
    <row r="1107" spans="1:76" x14ac:dyDescent="0.3">
      <c r="A1107" s="73" t="s">
        <v>10</v>
      </c>
      <c r="B1107" s="2" t="s">
        <v>76</v>
      </c>
      <c r="C1107" s="2" t="s">
        <v>132</v>
      </c>
      <c r="D1107" s="2" t="s">
        <v>23</v>
      </c>
      <c r="E1107" s="2" t="s">
        <v>19</v>
      </c>
      <c r="F1107" s="17" t="str">
        <f>+Tabela1[[#This Row],[WK]]&amp;Tabela1[[#This Row],[PK]]&amp;Tabela1[[#This Row],[GK]]</f>
        <v>141906</v>
      </c>
      <c r="G1107" s="2" t="s">
        <v>1051</v>
      </c>
      <c r="H1107" s="3">
        <v>518309608.80000001</v>
      </c>
      <c r="I1107" s="4">
        <v>1.125</v>
      </c>
      <c r="J1107" s="3">
        <v>583098309.89999998</v>
      </c>
      <c r="K1107" s="4">
        <v>7.0000000000000007E-2</v>
      </c>
      <c r="L1107" s="3">
        <v>40816882</v>
      </c>
      <c r="M1107" s="3"/>
      <c r="N1107" s="5"/>
      <c r="O1107" s="3">
        <v>18503339.789999999</v>
      </c>
      <c r="P1107" s="4">
        <v>1.125</v>
      </c>
      <c r="Q1107" s="3">
        <v>20816257.260000002</v>
      </c>
      <c r="R1107" s="4">
        <v>1.6E-2</v>
      </c>
      <c r="S1107" s="3">
        <v>333060</v>
      </c>
      <c r="T1107" s="3"/>
      <c r="U1107" s="5"/>
      <c r="V1107" s="3">
        <v>23949584</v>
      </c>
      <c r="W1107" s="5"/>
      <c r="X1107" s="3">
        <v>41649276</v>
      </c>
      <c r="Y1107" s="3">
        <v>8873604</v>
      </c>
      <c r="Z1107" s="3">
        <v>831080</v>
      </c>
      <c r="AA1107" s="3">
        <v>1988932</v>
      </c>
      <c r="AB1107" s="3">
        <v>29299713</v>
      </c>
      <c r="AC1107" s="3">
        <v>655947</v>
      </c>
      <c r="AD1107" s="3">
        <v>17429616</v>
      </c>
      <c r="AE1107" s="3">
        <v>0</v>
      </c>
      <c r="AF1107" s="3">
        <v>40816882</v>
      </c>
      <c r="AG1107" s="3">
        <v>333060</v>
      </c>
      <c r="AH1107" s="3">
        <v>17429616</v>
      </c>
      <c r="AI1107" s="3">
        <v>23949584</v>
      </c>
      <c r="AJ1107" s="3">
        <v>1742491</v>
      </c>
      <c r="AK1107" s="3">
        <v>1472414</v>
      </c>
      <c r="AL1107" s="3">
        <v>1648959</v>
      </c>
      <c r="AM1107" s="3">
        <v>-176545</v>
      </c>
      <c r="AN1107" s="3">
        <v>-324503</v>
      </c>
      <c r="AO1107" s="3">
        <v>0</v>
      </c>
      <c r="AP1107" s="3">
        <v>54426</v>
      </c>
      <c r="AQ1107" s="3">
        <v>-270077</v>
      </c>
      <c r="AR1107" s="3">
        <f>Tabela1[[#This Row],[Potrzeby finansowe 2027
w tym:]]+Tabela1[[#This Row],[Rozliczenie 2025 potrz. fin.]]</f>
        <v>41379199</v>
      </c>
      <c r="AS1107" s="3">
        <v>0</v>
      </c>
      <c r="AT1107" s="3">
        <v>0</v>
      </c>
      <c r="AU1107" s="3"/>
      <c r="AV1107" s="3"/>
      <c r="AW1107" s="3"/>
      <c r="AX1107" s="3"/>
      <c r="AY1107" s="3"/>
      <c r="AZ1107" s="3"/>
      <c r="BA1107" s="3">
        <v>831080</v>
      </c>
      <c r="BB1107" s="3">
        <v>0</v>
      </c>
      <c r="BC1107" s="3">
        <v>121.21</v>
      </c>
      <c r="BD1107" s="3">
        <v>7922.59</v>
      </c>
      <c r="BE1107" s="3">
        <v>0</v>
      </c>
      <c r="BF1107" s="3">
        <v>0</v>
      </c>
      <c r="BG1107" s="3">
        <v>1174921</v>
      </c>
      <c r="BH1107" s="3">
        <v>11040</v>
      </c>
      <c r="BI1107" s="3">
        <v>814011</v>
      </c>
      <c r="BJ1107" s="3">
        <v>12508773.524999999</v>
      </c>
      <c r="BK1107" s="3">
        <v>6353497.1799999997</v>
      </c>
      <c r="BL1107" s="3">
        <v>4096666.59</v>
      </c>
      <c r="BM1107" s="3">
        <v>16427772.199999999</v>
      </c>
      <c r="BN1107" s="53">
        <v>0.82666219001520191</v>
      </c>
      <c r="BO1107" s="54">
        <v>4.74635E-4</v>
      </c>
      <c r="BP1107" s="70">
        <v>11936</v>
      </c>
      <c r="BQ1107" s="71"/>
      <c r="BR1107" s="70"/>
      <c r="BS1107" s="72"/>
      <c r="BT1107" s="72"/>
      <c r="BU1107" s="70">
        <v>40816882</v>
      </c>
      <c r="BV1107" s="70">
        <v>333060</v>
      </c>
      <c r="BW1107" s="74">
        <v>17429616</v>
      </c>
      <c r="BX1107" s="70">
        <v>58579558</v>
      </c>
    </row>
    <row r="1108" spans="1:76" x14ac:dyDescent="0.3">
      <c r="A1108" s="73" t="s">
        <v>10</v>
      </c>
      <c r="B1108" s="2" t="s">
        <v>76</v>
      </c>
      <c r="C1108" s="2" t="s">
        <v>132</v>
      </c>
      <c r="D1108" s="2" t="s">
        <v>30</v>
      </c>
      <c r="E1108" s="2" t="s">
        <v>15</v>
      </c>
      <c r="F1108" s="17" t="str">
        <f>+Tabela1[[#This Row],[WK]]&amp;Tabela1[[#This Row],[PK]]&amp;Tabela1[[#This Row],[GK]]</f>
        <v>141907</v>
      </c>
      <c r="G1108" s="2" t="s">
        <v>1052</v>
      </c>
      <c r="H1108" s="3">
        <v>279890911.77999997</v>
      </c>
      <c r="I1108" s="4">
        <v>1.125</v>
      </c>
      <c r="J1108" s="3">
        <v>314877275.75</v>
      </c>
      <c r="K1108" s="4">
        <v>7.0000000000000007E-2</v>
      </c>
      <c r="L1108" s="3">
        <v>22041409</v>
      </c>
      <c r="M1108" s="3"/>
      <c r="N1108" s="5"/>
      <c r="O1108" s="3">
        <v>13088233.4</v>
      </c>
      <c r="P1108" s="4">
        <v>1.125</v>
      </c>
      <c r="Q1108" s="3">
        <v>14724262.58</v>
      </c>
      <c r="R1108" s="4">
        <v>1.6E-2</v>
      </c>
      <c r="S1108" s="3">
        <v>235588</v>
      </c>
      <c r="T1108" s="3"/>
      <c r="U1108" s="5"/>
      <c r="V1108" s="3">
        <v>12320393</v>
      </c>
      <c r="W1108" s="5"/>
      <c r="X1108" s="3">
        <v>13012075</v>
      </c>
      <c r="Y1108" s="3">
        <v>0</v>
      </c>
      <c r="Z1108" s="3">
        <v>670978</v>
      </c>
      <c r="AA1108" s="3">
        <v>871857</v>
      </c>
      <c r="AB1108" s="3">
        <v>9667667</v>
      </c>
      <c r="AC1108" s="3">
        <v>1801573</v>
      </c>
      <c r="AD1108" s="3">
        <v>679397</v>
      </c>
      <c r="AE1108" s="3">
        <v>0</v>
      </c>
      <c r="AF1108" s="3">
        <v>22041409</v>
      </c>
      <c r="AG1108" s="3">
        <v>235588</v>
      </c>
      <c r="AH1108" s="3">
        <v>679397</v>
      </c>
      <c r="AI1108" s="3">
        <v>12320393</v>
      </c>
      <c r="AJ1108" s="3">
        <v>229254</v>
      </c>
      <c r="AK1108" s="3">
        <v>52138</v>
      </c>
      <c r="AL1108" s="3">
        <v>874663</v>
      </c>
      <c r="AM1108" s="3">
        <v>-822525</v>
      </c>
      <c r="AN1108" s="3">
        <v>-177116</v>
      </c>
      <c r="AO1108" s="3">
        <v>0</v>
      </c>
      <c r="AP1108" s="3">
        <v>0</v>
      </c>
      <c r="AQ1108" s="3">
        <v>-177116</v>
      </c>
      <c r="AR1108" s="3">
        <f>Tabela1[[#This Row],[Potrzeby finansowe 2027
w tym:]]+Tabela1[[#This Row],[Rozliczenie 2025 potrz. fin.]]</f>
        <v>12834959</v>
      </c>
      <c r="AS1108" s="3">
        <v>0</v>
      </c>
      <c r="AT1108" s="3">
        <v>0</v>
      </c>
      <c r="AU1108" s="3"/>
      <c r="AV1108" s="3"/>
      <c r="AW1108" s="3"/>
      <c r="AX1108" s="3"/>
      <c r="AY1108" s="3"/>
      <c r="AZ1108" s="3"/>
      <c r="BA1108" s="3">
        <v>670978</v>
      </c>
      <c r="BB1108" s="3">
        <v>0</v>
      </c>
      <c r="BC1108" s="3">
        <v>362.94</v>
      </c>
      <c r="BD1108" s="3">
        <v>5320.77</v>
      </c>
      <c r="BE1108" s="3">
        <v>383.96</v>
      </c>
      <c r="BF1108" s="3">
        <v>0</v>
      </c>
      <c r="BG1108" s="3">
        <v>575966</v>
      </c>
      <c r="BH1108" s="3">
        <v>5412</v>
      </c>
      <c r="BI1108" s="3">
        <v>295891</v>
      </c>
      <c r="BJ1108" s="3">
        <v>4546910.6574999997</v>
      </c>
      <c r="BK1108" s="3">
        <v>2954094.58</v>
      </c>
      <c r="BL1108" s="3">
        <v>748990.84</v>
      </c>
      <c r="BM1108" s="3">
        <v>4873282.63</v>
      </c>
      <c r="BN1108" s="53">
        <v>1.1371739272357611</v>
      </c>
      <c r="BO1108" s="54">
        <v>2.0055189999999999E-4</v>
      </c>
      <c r="BP1108" s="70">
        <v>5044</v>
      </c>
      <c r="BQ1108" s="71"/>
      <c r="BR1108" s="70"/>
      <c r="BS1108" s="72"/>
      <c r="BT1108" s="72"/>
      <c r="BU1108" s="70">
        <v>22041409</v>
      </c>
      <c r="BV1108" s="70">
        <v>235588</v>
      </c>
      <c r="BW1108" s="74">
        <v>679397</v>
      </c>
      <c r="BX1108" s="70">
        <v>22956394</v>
      </c>
    </row>
    <row r="1109" spans="1:76" x14ac:dyDescent="0.3">
      <c r="A1109" s="73" t="s">
        <v>10</v>
      </c>
      <c r="B1109" s="2" t="s">
        <v>76</v>
      </c>
      <c r="C1109" s="2" t="s">
        <v>132</v>
      </c>
      <c r="D1109" s="2" t="s">
        <v>54</v>
      </c>
      <c r="E1109" s="2" t="s">
        <v>15</v>
      </c>
      <c r="F1109" s="17" t="str">
        <f>+Tabela1[[#This Row],[WK]]&amp;Tabela1[[#This Row],[PK]]&amp;Tabela1[[#This Row],[GK]]</f>
        <v>141908</v>
      </c>
      <c r="G1109" s="2" t="s">
        <v>1053</v>
      </c>
      <c r="H1109" s="3">
        <v>209874136.31</v>
      </c>
      <c r="I1109" s="4">
        <v>1.125</v>
      </c>
      <c r="J1109" s="3">
        <v>236108403.34999999</v>
      </c>
      <c r="K1109" s="4">
        <v>7.0000000000000007E-2</v>
      </c>
      <c r="L1109" s="3">
        <v>16527588</v>
      </c>
      <c r="M1109" s="3"/>
      <c r="N1109" s="5"/>
      <c r="O1109" s="3">
        <v>3247028.76</v>
      </c>
      <c r="P1109" s="4">
        <v>1.125</v>
      </c>
      <c r="Q1109" s="3">
        <v>3652907.36</v>
      </c>
      <c r="R1109" s="4">
        <v>1.6E-2</v>
      </c>
      <c r="S1109" s="3">
        <v>58447</v>
      </c>
      <c r="T1109" s="3"/>
      <c r="U1109" s="5"/>
      <c r="V1109" s="3">
        <v>11283669</v>
      </c>
      <c r="W1109" s="5"/>
      <c r="X1109" s="3">
        <v>23992164</v>
      </c>
      <c r="Y1109" s="3">
        <v>8286844</v>
      </c>
      <c r="Z1109" s="3">
        <v>445589</v>
      </c>
      <c r="AA1109" s="3">
        <v>1178716</v>
      </c>
      <c r="AB1109" s="3">
        <v>14081015</v>
      </c>
      <c r="AC1109" s="3">
        <v>0</v>
      </c>
      <c r="AD1109" s="3">
        <v>12881616</v>
      </c>
      <c r="AE1109" s="3">
        <v>0</v>
      </c>
      <c r="AF1109" s="3">
        <v>16527588</v>
      </c>
      <c r="AG1109" s="3">
        <v>58447</v>
      </c>
      <c r="AH1109" s="3">
        <v>12881616</v>
      </c>
      <c r="AI1109" s="3">
        <v>11283669</v>
      </c>
      <c r="AJ1109" s="3">
        <v>-70584</v>
      </c>
      <c r="AK1109" s="3">
        <v>102537</v>
      </c>
      <c r="AL1109" s="3">
        <v>535274</v>
      </c>
      <c r="AM1109" s="3">
        <v>-432737</v>
      </c>
      <c r="AN1109" s="3">
        <v>173121</v>
      </c>
      <c r="AO1109" s="3">
        <v>0</v>
      </c>
      <c r="AP1109" s="3">
        <v>0</v>
      </c>
      <c r="AQ1109" s="3">
        <v>173121</v>
      </c>
      <c r="AR1109" s="3">
        <f>Tabela1[[#This Row],[Potrzeby finansowe 2027
w tym:]]+Tabela1[[#This Row],[Rozliczenie 2025 potrz. fin.]]</f>
        <v>24165285</v>
      </c>
      <c r="AS1109" s="3">
        <v>0</v>
      </c>
      <c r="AT1109" s="3">
        <v>0</v>
      </c>
      <c r="AU1109" s="3"/>
      <c r="AV1109" s="3"/>
      <c r="AW1109" s="3"/>
      <c r="AX1109" s="3"/>
      <c r="AY1109" s="3"/>
      <c r="AZ1109" s="3"/>
      <c r="BA1109" s="3">
        <v>445589</v>
      </c>
      <c r="BB1109" s="3">
        <v>0</v>
      </c>
      <c r="BC1109" s="3">
        <v>243.83</v>
      </c>
      <c r="BD1109" s="3">
        <v>3651.61</v>
      </c>
      <c r="BE1109" s="3">
        <v>0</v>
      </c>
      <c r="BF1109" s="3">
        <v>0</v>
      </c>
      <c r="BG1109" s="3">
        <v>587141</v>
      </c>
      <c r="BH1109" s="3">
        <v>5517</v>
      </c>
      <c r="BI1109" s="3">
        <v>591575</v>
      </c>
      <c r="BJ1109" s="3">
        <v>9090635.8725000005</v>
      </c>
      <c r="BK1109" s="3">
        <v>6963664.7100000009</v>
      </c>
      <c r="BL1109" s="3">
        <v>1106353.53</v>
      </c>
      <c r="BM1109" s="3">
        <v>6295177.5899999999</v>
      </c>
      <c r="BN1109" s="53">
        <v>0.69468490902138536</v>
      </c>
      <c r="BO1109" s="54">
        <v>2.3167749999999999E-4</v>
      </c>
      <c r="BP1109" s="70">
        <v>5826</v>
      </c>
      <c r="BQ1109" s="71"/>
      <c r="BR1109" s="70"/>
      <c r="BS1109" s="72"/>
      <c r="BT1109" s="72"/>
      <c r="BU1109" s="70">
        <v>16527588</v>
      </c>
      <c r="BV1109" s="70">
        <v>58447</v>
      </c>
      <c r="BW1109" s="74">
        <v>12881616</v>
      </c>
      <c r="BX1109" s="70">
        <v>29467651</v>
      </c>
    </row>
    <row r="1110" spans="1:76" x14ac:dyDescent="0.3">
      <c r="A1110" s="73" t="s">
        <v>10</v>
      </c>
      <c r="B1110" s="2" t="s">
        <v>76</v>
      </c>
      <c r="C1110" s="2" t="s">
        <v>132</v>
      </c>
      <c r="D1110" s="2" t="s">
        <v>56</v>
      </c>
      <c r="E1110" s="2" t="s">
        <v>15</v>
      </c>
      <c r="F1110" s="17" t="str">
        <f>+Tabela1[[#This Row],[WK]]&amp;Tabela1[[#This Row],[PK]]&amp;Tabela1[[#This Row],[GK]]</f>
        <v>141909</v>
      </c>
      <c r="G1110" s="2" t="s">
        <v>1054</v>
      </c>
      <c r="H1110" s="3">
        <v>184749671.47</v>
      </c>
      <c r="I1110" s="4">
        <v>1.125</v>
      </c>
      <c r="J1110" s="3">
        <v>207843380.40000001</v>
      </c>
      <c r="K1110" s="4">
        <v>7.0000000000000007E-2</v>
      </c>
      <c r="L1110" s="3">
        <v>14549037</v>
      </c>
      <c r="M1110" s="3"/>
      <c r="N1110" s="5"/>
      <c r="O1110" s="3">
        <v>1985005.14</v>
      </c>
      <c r="P1110" s="4">
        <v>1.125</v>
      </c>
      <c r="Q1110" s="3">
        <v>2233130.7799999998</v>
      </c>
      <c r="R1110" s="4">
        <v>1.6E-2</v>
      </c>
      <c r="S1110" s="3">
        <v>35730</v>
      </c>
      <c r="T1110" s="3"/>
      <c r="U1110" s="5"/>
      <c r="V1110" s="3">
        <v>9165537</v>
      </c>
      <c r="W1110" s="5"/>
      <c r="X1110" s="3">
        <v>11059295</v>
      </c>
      <c r="Y1110" s="3">
        <v>293795</v>
      </c>
      <c r="Z1110" s="3">
        <v>1283092</v>
      </c>
      <c r="AA1110" s="3">
        <v>704661</v>
      </c>
      <c r="AB1110" s="3">
        <v>5506469</v>
      </c>
      <c r="AC1110" s="3">
        <v>3271278</v>
      </c>
      <c r="AD1110" s="3">
        <v>1912330</v>
      </c>
      <c r="AE1110" s="3">
        <v>0</v>
      </c>
      <c r="AF1110" s="3">
        <v>14549037</v>
      </c>
      <c r="AG1110" s="3">
        <v>35730</v>
      </c>
      <c r="AH1110" s="3">
        <v>1912330</v>
      </c>
      <c r="AI1110" s="3">
        <v>9165537</v>
      </c>
      <c r="AJ1110" s="3">
        <v>275708</v>
      </c>
      <c r="AK1110" s="3">
        <v>294279</v>
      </c>
      <c r="AL1110" s="3">
        <v>430607</v>
      </c>
      <c r="AM1110" s="3">
        <v>-136328</v>
      </c>
      <c r="AN1110" s="3">
        <v>18571</v>
      </c>
      <c r="AO1110" s="3">
        <v>0</v>
      </c>
      <c r="AP1110" s="3">
        <v>0</v>
      </c>
      <c r="AQ1110" s="3">
        <v>18571</v>
      </c>
      <c r="AR1110" s="3">
        <f>Tabela1[[#This Row],[Potrzeby finansowe 2027
w tym:]]+Tabela1[[#This Row],[Rozliczenie 2025 potrz. fin.]]</f>
        <v>11077866</v>
      </c>
      <c r="AS1110" s="3">
        <v>0</v>
      </c>
      <c r="AT1110" s="3">
        <v>0</v>
      </c>
      <c r="AU1110" s="3"/>
      <c r="AV1110" s="3"/>
      <c r="AW1110" s="3"/>
      <c r="AX1110" s="3"/>
      <c r="AY1110" s="3"/>
      <c r="AZ1110" s="3"/>
      <c r="BA1110" s="3">
        <v>1283092</v>
      </c>
      <c r="BB1110" s="3">
        <v>0</v>
      </c>
      <c r="BC1110" s="3">
        <v>642.09</v>
      </c>
      <c r="BD1110" s="3">
        <v>10714.96</v>
      </c>
      <c r="BE1110" s="3">
        <v>0.17</v>
      </c>
      <c r="BF1110" s="3">
        <v>0</v>
      </c>
      <c r="BG1110" s="3">
        <v>417396</v>
      </c>
      <c r="BH1110" s="3">
        <v>3922</v>
      </c>
      <c r="BI1110" s="3">
        <v>287265</v>
      </c>
      <c r="BJ1110" s="3">
        <v>4414354.6274999995</v>
      </c>
      <c r="BK1110" s="3">
        <v>2617666.4999999995</v>
      </c>
      <c r="BL1110" s="3">
        <v>1905031.87</v>
      </c>
      <c r="BM1110" s="3">
        <v>3376688.77</v>
      </c>
      <c r="BN1110" s="53">
        <v>0.97997631105266603</v>
      </c>
      <c r="BO1110" s="54">
        <v>1.3601840000000001E-4</v>
      </c>
      <c r="BP1110" s="70">
        <v>3421</v>
      </c>
      <c r="BQ1110" s="71"/>
      <c r="BR1110" s="70"/>
      <c r="BS1110" s="72"/>
      <c r="BT1110" s="72"/>
      <c r="BU1110" s="70">
        <v>14549037</v>
      </c>
      <c r="BV1110" s="70">
        <v>35730</v>
      </c>
      <c r="BW1110" s="74">
        <v>1912330</v>
      </c>
      <c r="BX1110" s="70">
        <v>16497097</v>
      </c>
    </row>
    <row r="1111" spans="1:76" x14ac:dyDescent="0.3">
      <c r="A1111" s="73" t="s">
        <v>10</v>
      </c>
      <c r="B1111" s="2" t="s">
        <v>76</v>
      </c>
      <c r="C1111" s="2" t="s">
        <v>132</v>
      </c>
      <c r="D1111" s="2" t="s">
        <v>69</v>
      </c>
      <c r="E1111" s="2" t="s">
        <v>15</v>
      </c>
      <c r="F1111" s="17" t="str">
        <f>+Tabela1[[#This Row],[WK]]&amp;Tabela1[[#This Row],[PK]]&amp;Tabela1[[#This Row],[GK]]</f>
        <v>141910</v>
      </c>
      <c r="G1111" s="2" t="s">
        <v>1055</v>
      </c>
      <c r="H1111" s="3">
        <v>445007184.19</v>
      </c>
      <c r="I1111" s="4">
        <v>1.125</v>
      </c>
      <c r="J1111" s="3">
        <v>500633082.20999998</v>
      </c>
      <c r="K1111" s="4">
        <v>7.0000000000000007E-2</v>
      </c>
      <c r="L1111" s="3">
        <v>35044316</v>
      </c>
      <c r="M1111" s="3"/>
      <c r="N1111" s="5"/>
      <c r="O1111" s="3">
        <v>14249342.68</v>
      </c>
      <c r="P1111" s="4">
        <v>1.125</v>
      </c>
      <c r="Q1111" s="3">
        <v>16030510.52</v>
      </c>
      <c r="R1111" s="4">
        <v>1.6E-2</v>
      </c>
      <c r="S1111" s="3">
        <v>256488</v>
      </c>
      <c r="T1111" s="3"/>
      <c r="U1111" s="5"/>
      <c r="V1111" s="3">
        <v>19651178</v>
      </c>
      <c r="W1111" s="5"/>
      <c r="X1111" s="3">
        <v>21262148</v>
      </c>
      <c r="Y1111" s="3">
        <v>0</v>
      </c>
      <c r="Z1111" s="3">
        <v>244300</v>
      </c>
      <c r="AA1111" s="3">
        <v>1536857</v>
      </c>
      <c r="AB1111" s="3">
        <v>15334972</v>
      </c>
      <c r="AC1111" s="3">
        <v>4146019</v>
      </c>
      <c r="AD1111" s="3">
        <v>1969283</v>
      </c>
      <c r="AE1111" s="3">
        <v>0</v>
      </c>
      <c r="AF1111" s="3">
        <v>35044316</v>
      </c>
      <c r="AG1111" s="3">
        <v>256488</v>
      </c>
      <c r="AH1111" s="3">
        <v>1969283</v>
      </c>
      <c r="AI1111" s="3">
        <v>19651178</v>
      </c>
      <c r="AJ1111" s="3">
        <v>808168</v>
      </c>
      <c r="AK1111" s="3">
        <v>644847</v>
      </c>
      <c r="AL1111" s="3">
        <v>1184778</v>
      </c>
      <c r="AM1111" s="3">
        <v>-539931</v>
      </c>
      <c r="AN1111" s="3">
        <v>-163321</v>
      </c>
      <c r="AO1111" s="3">
        <v>0</v>
      </c>
      <c r="AP1111" s="3">
        <v>0</v>
      </c>
      <c r="AQ1111" s="3">
        <v>-163321</v>
      </c>
      <c r="AR1111" s="3">
        <f>Tabela1[[#This Row],[Potrzeby finansowe 2027
w tym:]]+Tabela1[[#This Row],[Rozliczenie 2025 potrz. fin.]]</f>
        <v>21098827</v>
      </c>
      <c r="AS1111" s="3">
        <v>0</v>
      </c>
      <c r="AT1111" s="3">
        <v>0</v>
      </c>
      <c r="AU1111" s="3"/>
      <c r="AV1111" s="3"/>
      <c r="AW1111" s="3"/>
      <c r="AX1111" s="3"/>
      <c r="AY1111" s="3"/>
      <c r="AZ1111" s="3"/>
      <c r="BA1111" s="3">
        <v>244300</v>
      </c>
      <c r="BB1111" s="3">
        <v>0</v>
      </c>
      <c r="BC1111" s="3">
        <v>0</v>
      </c>
      <c r="BD1111" s="3">
        <v>2447.65</v>
      </c>
      <c r="BE1111" s="3">
        <v>0</v>
      </c>
      <c r="BF1111" s="3">
        <v>0</v>
      </c>
      <c r="BG1111" s="3">
        <v>943023</v>
      </c>
      <c r="BH1111" s="3">
        <v>8861</v>
      </c>
      <c r="BI1111" s="3">
        <v>593834</v>
      </c>
      <c r="BJ1111" s="3">
        <v>9125350.4674999993</v>
      </c>
      <c r="BK1111" s="3">
        <v>6131549.6799999997</v>
      </c>
      <c r="BL1111" s="3">
        <v>2461773.54</v>
      </c>
      <c r="BM1111" s="3">
        <v>7051656.0700000003</v>
      </c>
      <c r="BN1111" s="53">
        <v>1.1766001697397015</v>
      </c>
      <c r="BO1111" s="54">
        <v>2.9558690000000001E-4</v>
      </c>
      <c r="BP1111" s="70">
        <v>7434</v>
      </c>
      <c r="BQ1111" s="71"/>
      <c r="BR1111" s="70"/>
      <c r="BS1111" s="72"/>
      <c r="BT1111" s="72"/>
      <c r="BU1111" s="70">
        <v>35044316</v>
      </c>
      <c r="BV1111" s="70">
        <v>256488</v>
      </c>
      <c r="BW1111" s="74">
        <v>1969283</v>
      </c>
      <c r="BX1111" s="70">
        <v>37270087</v>
      </c>
    </row>
    <row r="1112" spans="1:76" x14ac:dyDescent="0.3">
      <c r="A1112" s="73" t="s">
        <v>10</v>
      </c>
      <c r="B1112" s="2" t="s">
        <v>76</v>
      </c>
      <c r="C1112" s="2" t="s">
        <v>132</v>
      </c>
      <c r="D1112" s="2" t="s">
        <v>71</v>
      </c>
      <c r="E1112" s="2" t="s">
        <v>15</v>
      </c>
      <c r="F1112" s="17" t="str">
        <f>+Tabela1[[#This Row],[WK]]&amp;Tabela1[[#This Row],[PK]]&amp;Tabela1[[#This Row],[GK]]</f>
        <v>141911</v>
      </c>
      <c r="G1112" s="2" t="s">
        <v>543</v>
      </c>
      <c r="H1112" s="3">
        <v>151965382.94</v>
      </c>
      <c r="I1112" s="4">
        <v>1.125</v>
      </c>
      <c r="J1112" s="3">
        <v>170961055.81</v>
      </c>
      <c r="K1112" s="4">
        <v>7.0000000000000007E-2</v>
      </c>
      <c r="L1112" s="3">
        <v>11967274</v>
      </c>
      <c r="M1112" s="3"/>
      <c r="N1112" s="5"/>
      <c r="O1112" s="3">
        <v>3365940.7100000004</v>
      </c>
      <c r="P1112" s="4">
        <v>1.125</v>
      </c>
      <c r="Q1112" s="3">
        <v>3786683.3</v>
      </c>
      <c r="R1112" s="4">
        <v>1.6E-2</v>
      </c>
      <c r="S1112" s="3">
        <v>60587</v>
      </c>
      <c r="T1112" s="3"/>
      <c r="U1112" s="5"/>
      <c r="V1112" s="3">
        <v>8129083</v>
      </c>
      <c r="W1112" s="5"/>
      <c r="X1112" s="3">
        <v>18018425</v>
      </c>
      <c r="Y1112" s="3">
        <v>6638761</v>
      </c>
      <c r="Z1112" s="3">
        <v>762799</v>
      </c>
      <c r="AA1112" s="3">
        <v>753389</v>
      </c>
      <c r="AB1112" s="3">
        <v>9863476</v>
      </c>
      <c r="AC1112" s="3">
        <v>0</v>
      </c>
      <c r="AD1112" s="3">
        <v>9877219</v>
      </c>
      <c r="AE1112" s="3">
        <v>0</v>
      </c>
      <c r="AF1112" s="3">
        <v>11967274</v>
      </c>
      <c r="AG1112" s="3">
        <v>60587</v>
      </c>
      <c r="AH1112" s="3">
        <v>9877219</v>
      </c>
      <c r="AI1112" s="3">
        <v>8129083</v>
      </c>
      <c r="AJ1112" s="3">
        <v>235911</v>
      </c>
      <c r="AK1112" s="3">
        <v>223788</v>
      </c>
      <c r="AL1112" s="3">
        <v>484996</v>
      </c>
      <c r="AM1112" s="3">
        <v>-261208</v>
      </c>
      <c r="AN1112" s="3">
        <v>-12123</v>
      </c>
      <c r="AO1112" s="3">
        <v>0</v>
      </c>
      <c r="AP1112" s="3">
        <v>0</v>
      </c>
      <c r="AQ1112" s="3">
        <v>-12123</v>
      </c>
      <c r="AR1112" s="3">
        <f>Tabela1[[#This Row],[Potrzeby finansowe 2027
w tym:]]+Tabela1[[#This Row],[Rozliczenie 2025 potrz. fin.]]</f>
        <v>18006302</v>
      </c>
      <c r="AS1112" s="3">
        <v>0</v>
      </c>
      <c r="AT1112" s="3">
        <v>0</v>
      </c>
      <c r="AU1112" s="3"/>
      <c r="AV1112" s="3"/>
      <c r="AW1112" s="3"/>
      <c r="AX1112" s="3"/>
      <c r="AY1112" s="3"/>
      <c r="AZ1112" s="3"/>
      <c r="BA1112" s="3">
        <v>762799</v>
      </c>
      <c r="BB1112" s="3">
        <v>0</v>
      </c>
      <c r="BC1112" s="3">
        <v>343.49</v>
      </c>
      <c r="BD1112" s="3">
        <v>6497.53</v>
      </c>
      <c r="BE1112" s="3">
        <v>0.02</v>
      </c>
      <c r="BF1112" s="3">
        <v>0</v>
      </c>
      <c r="BG1112" s="3">
        <v>428144</v>
      </c>
      <c r="BH1112" s="3">
        <v>4023</v>
      </c>
      <c r="BI1112" s="3">
        <v>325245</v>
      </c>
      <c r="BJ1112" s="3">
        <v>4997981.7850000001</v>
      </c>
      <c r="BK1112" s="3">
        <v>3275022.24</v>
      </c>
      <c r="BL1112" s="3">
        <v>785678.5</v>
      </c>
      <c r="BM1112" s="3">
        <v>5320481.18</v>
      </c>
      <c r="BN1112" s="53">
        <v>0.68040812139186557</v>
      </c>
      <c r="BO1112" s="54">
        <v>1.7611689999999999E-4</v>
      </c>
      <c r="BP1112" s="70">
        <v>4429</v>
      </c>
      <c r="BQ1112" s="71"/>
      <c r="BR1112" s="70"/>
      <c r="BS1112" s="72"/>
      <c r="BT1112" s="72"/>
      <c r="BU1112" s="70">
        <v>11967274</v>
      </c>
      <c r="BV1112" s="70">
        <v>60587</v>
      </c>
      <c r="BW1112" s="74">
        <v>9877219</v>
      </c>
      <c r="BX1112" s="70">
        <v>21905080</v>
      </c>
    </row>
    <row r="1113" spans="1:76" x14ac:dyDescent="0.3">
      <c r="A1113" s="73" t="s">
        <v>10</v>
      </c>
      <c r="B1113" s="2" t="s">
        <v>76</v>
      </c>
      <c r="C1113" s="2" t="s">
        <v>132</v>
      </c>
      <c r="D1113" s="2" t="s">
        <v>72</v>
      </c>
      <c r="E1113" s="2" t="s">
        <v>15</v>
      </c>
      <c r="F1113" s="17" t="str">
        <f>+Tabela1[[#This Row],[WK]]&amp;Tabela1[[#This Row],[PK]]&amp;Tabela1[[#This Row],[GK]]</f>
        <v>141912</v>
      </c>
      <c r="G1113" s="2" t="s">
        <v>1056</v>
      </c>
      <c r="H1113" s="3">
        <v>685073096.33000004</v>
      </c>
      <c r="I1113" s="4">
        <v>1.125</v>
      </c>
      <c r="J1113" s="3">
        <v>770707233.37</v>
      </c>
      <c r="K1113" s="4">
        <v>7.0000000000000007E-2</v>
      </c>
      <c r="L1113" s="3">
        <v>53949506</v>
      </c>
      <c r="M1113" s="3"/>
      <c r="N1113" s="5"/>
      <c r="O1113" s="3">
        <v>277571278.63</v>
      </c>
      <c r="P1113" s="4">
        <v>1.125</v>
      </c>
      <c r="Q1113" s="3">
        <v>312267688.45999998</v>
      </c>
      <c r="R1113" s="4">
        <v>1.6E-2</v>
      </c>
      <c r="S1113" s="3">
        <v>4996283</v>
      </c>
      <c r="T1113" s="3"/>
      <c r="U1113" s="5"/>
      <c r="V1113" s="3">
        <v>20777848</v>
      </c>
      <c r="W1113" s="5"/>
      <c r="X1113" s="3">
        <v>28411778</v>
      </c>
      <c r="Y1113" s="3">
        <v>0</v>
      </c>
      <c r="Z1113" s="3">
        <v>685530</v>
      </c>
      <c r="AA1113" s="3">
        <v>2080051</v>
      </c>
      <c r="AB1113" s="3">
        <v>15466192</v>
      </c>
      <c r="AC1113" s="3">
        <v>10180005</v>
      </c>
      <c r="AD1113" s="3">
        <v>11439029</v>
      </c>
      <c r="AE1113" s="3">
        <v>20215483</v>
      </c>
      <c r="AF1113" s="3">
        <v>45173052</v>
      </c>
      <c r="AG1113" s="3">
        <v>4996283</v>
      </c>
      <c r="AH1113" s="3">
        <v>0</v>
      </c>
      <c r="AI1113" s="3">
        <v>20777848</v>
      </c>
      <c r="AJ1113" s="3">
        <v>1533794</v>
      </c>
      <c r="AK1113" s="3">
        <v>1807235</v>
      </c>
      <c r="AL1113" s="3">
        <v>2087057</v>
      </c>
      <c r="AM1113" s="3">
        <v>-279822</v>
      </c>
      <c r="AN1113" s="3">
        <v>479470</v>
      </c>
      <c r="AO1113" s="3">
        <v>0</v>
      </c>
      <c r="AP1113" s="3">
        <v>-206029</v>
      </c>
      <c r="AQ1113" s="3">
        <v>273441</v>
      </c>
      <c r="AR1113" s="3">
        <f>Tabela1[[#This Row],[Potrzeby finansowe 2027
w tym:]]+Tabela1[[#This Row],[Rozliczenie 2025 potrz. fin.]]</f>
        <v>28685219</v>
      </c>
      <c r="AS1113" s="3">
        <v>0</v>
      </c>
      <c r="AT1113" s="3">
        <v>0</v>
      </c>
      <c r="AU1113" s="3"/>
      <c r="AV1113" s="3"/>
      <c r="AW1113" s="3"/>
      <c r="AX1113" s="3"/>
      <c r="AY1113" s="3"/>
      <c r="AZ1113" s="3"/>
      <c r="BA1113" s="3">
        <v>685530</v>
      </c>
      <c r="BB1113" s="3">
        <v>0</v>
      </c>
      <c r="BC1113" s="3">
        <v>147.72999999999999</v>
      </c>
      <c r="BD1113" s="3">
        <v>6375.89</v>
      </c>
      <c r="BE1113" s="3">
        <v>0.05</v>
      </c>
      <c r="BF1113" s="3">
        <v>0</v>
      </c>
      <c r="BG1113" s="3">
        <v>974950</v>
      </c>
      <c r="BH1113" s="3">
        <v>9161</v>
      </c>
      <c r="BI1113" s="3">
        <v>1105101</v>
      </c>
      <c r="BJ1113" s="3">
        <v>16981918.295000002</v>
      </c>
      <c r="BK1113" s="3">
        <v>14628747.859999999</v>
      </c>
      <c r="BL1113" s="3">
        <v>155265.29999999999</v>
      </c>
      <c r="BM1113" s="3">
        <v>9102151.1400000006</v>
      </c>
      <c r="BN1113" s="53">
        <v>1.9805713326431829</v>
      </c>
      <c r="BO1113" s="54">
        <v>3.2301980000000002E-4</v>
      </c>
      <c r="BP1113" s="70">
        <v>8123</v>
      </c>
      <c r="BQ1113" s="71"/>
      <c r="BR1113" s="70"/>
      <c r="BS1113" s="72"/>
      <c r="BT1113" s="72"/>
      <c r="BU1113" s="70">
        <v>45173052</v>
      </c>
      <c r="BV1113" s="70">
        <v>4996283</v>
      </c>
      <c r="BW1113" s="74">
        <v>0</v>
      </c>
      <c r="BX1113" s="70">
        <v>50169335</v>
      </c>
    </row>
    <row r="1114" spans="1:76" x14ac:dyDescent="0.3">
      <c r="A1114" s="73" t="s">
        <v>10</v>
      </c>
      <c r="B1114" s="2" t="s">
        <v>76</v>
      </c>
      <c r="C1114" s="2" t="s">
        <v>132</v>
      </c>
      <c r="D1114" s="2" t="s">
        <v>74</v>
      </c>
      <c r="E1114" s="2" t="s">
        <v>15</v>
      </c>
      <c r="F1114" s="17" t="str">
        <f>+Tabela1[[#This Row],[WK]]&amp;Tabela1[[#This Row],[PK]]&amp;Tabela1[[#This Row],[GK]]</f>
        <v>141913</v>
      </c>
      <c r="G1114" s="2" t="s">
        <v>1057</v>
      </c>
      <c r="H1114" s="3">
        <v>899054244.70000005</v>
      </c>
      <c r="I1114" s="4">
        <v>1.125</v>
      </c>
      <c r="J1114" s="3">
        <v>1011436025.29</v>
      </c>
      <c r="K1114" s="4">
        <v>7.0000000000000007E-2</v>
      </c>
      <c r="L1114" s="3">
        <v>70800522</v>
      </c>
      <c r="M1114" s="3"/>
      <c r="N1114" s="5"/>
      <c r="O1114" s="3">
        <v>81233480.989999995</v>
      </c>
      <c r="P1114" s="4">
        <v>1.125</v>
      </c>
      <c r="Q1114" s="3">
        <v>91387666.109999999</v>
      </c>
      <c r="R1114" s="4">
        <v>1.6E-2</v>
      </c>
      <c r="S1114" s="3">
        <v>1462203</v>
      </c>
      <c r="T1114" s="3"/>
      <c r="U1114" s="5"/>
      <c r="V1114" s="3">
        <v>36571898</v>
      </c>
      <c r="W1114" s="5"/>
      <c r="X1114" s="3">
        <v>32702967</v>
      </c>
      <c r="Y1114" s="3">
        <v>0</v>
      </c>
      <c r="Z1114" s="3">
        <v>123344</v>
      </c>
      <c r="AA1114" s="3">
        <v>2945492</v>
      </c>
      <c r="AB1114" s="3">
        <v>24002997</v>
      </c>
      <c r="AC1114" s="3">
        <v>5631134</v>
      </c>
      <c r="AD1114" s="3">
        <v>923877</v>
      </c>
      <c r="AE1114" s="3">
        <v>14603518</v>
      </c>
      <c r="AF1114" s="3">
        <v>57120881</v>
      </c>
      <c r="AG1114" s="3">
        <v>1462203</v>
      </c>
      <c r="AH1114" s="3">
        <v>0</v>
      </c>
      <c r="AI1114" s="3">
        <v>36571898</v>
      </c>
      <c r="AJ1114" s="3">
        <v>2178301</v>
      </c>
      <c r="AK1114" s="3">
        <v>2447876</v>
      </c>
      <c r="AL1114" s="3">
        <v>2932978</v>
      </c>
      <c r="AM1114" s="3">
        <v>-485102</v>
      </c>
      <c r="AN1114" s="3">
        <v>447893</v>
      </c>
      <c r="AO1114" s="3">
        <v>0</v>
      </c>
      <c r="AP1114" s="3">
        <v>-178318</v>
      </c>
      <c r="AQ1114" s="3">
        <v>269575</v>
      </c>
      <c r="AR1114" s="3">
        <f>Tabela1[[#This Row],[Potrzeby finansowe 2027
w tym:]]+Tabela1[[#This Row],[Rozliczenie 2025 potrz. fin.]]</f>
        <v>32972542</v>
      </c>
      <c r="AS1114" s="3">
        <v>0</v>
      </c>
      <c r="AT1114" s="3">
        <v>0</v>
      </c>
      <c r="AU1114" s="3"/>
      <c r="AV1114" s="3"/>
      <c r="AW1114" s="3"/>
      <c r="AX1114" s="3"/>
      <c r="AY1114" s="3"/>
      <c r="AZ1114" s="3"/>
      <c r="BA1114" s="3">
        <v>123344</v>
      </c>
      <c r="BB1114" s="3">
        <v>0</v>
      </c>
      <c r="BC1114" s="3">
        <v>48.98</v>
      </c>
      <c r="BD1114" s="3">
        <v>1072.52</v>
      </c>
      <c r="BE1114" s="3">
        <v>0</v>
      </c>
      <c r="BF1114" s="3">
        <v>0</v>
      </c>
      <c r="BG1114" s="3">
        <v>1299970</v>
      </c>
      <c r="BH1114" s="3">
        <v>12215</v>
      </c>
      <c r="BI1114" s="3">
        <v>1645522</v>
      </c>
      <c r="BJ1114" s="3">
        <v>25286476.572499998</v>
      </c>
      <c r="BK1114" s="3">
        <v>22747971.589999996</v>
      </c>
      <c r="BL1114" s="3">
        <v>1574224.64</v>
      </c>
      <c r="BM1114" s="3">
        <v>7005570.6500000022</v>
      </c>
      <c r="BN1114" s="53">
        <v>1.8733070330059782</v>
      </c>
      <c r="BO1114" s="54">
        <v>4.2609240000000001E-4</v>
      </c>
      <c r="BP1114" s="70">
        <v>10716</v>
      </c>
      <c r="BQ1114" s="71"/>
      <c r="BR1114" s="70"/>
      <c r="BS1114" s="72"/>
      <c r="BT1114" s="72"/>
      <c r="BU1114" s="70">
        <v>57120881</v>
      </c>
      <c r="BV1114" s="70">
        <v>1462203</v>
      </c>
      <c r="BW1114" s="74">
        <v>0</v>
      </c>
      <c r="BX1114" s="70">
        <v>58583084</v>
      </c>
    </row>
    <row r="1115" spans="1:76" x14ac:dyDescent="0.3">
      <c r="A1115" s="73" t="s">
        <v>10</v>
      </c>
      <c r="B1115" s="2" t="s">
        <v>76</v>
      </c>
      <c r="C1115" s="2" t="s">
        <v>132</v>
      </c>
      <c r="D1115" s="2" t="s">
        <v>76</v>
      </c>
      <c r="E1115" s="2" t="s">
        <v>15</v>
      </c>
      <c r="F1115" s="17" t="str">
        <f>+Tabela1[[#This Row],[WK]]&amp;Tabela1[[#This Row],[PK]]&amp;Tabela1[[#This Row],[GK]]</f>
        <v>141914</v>
      </c>
      <c r="G1115" s="2" t="s">
        <v>1058</v>
      </c>
      <c r="H1115" s="3">
        <v>256025665.09</v>
      </c>
      <c r="I1115" s="4">
        <v>1.125</v>
      </c>
      <c r="J1115" s="3">
        <v>288028873.23000002</v>
      </c>
      <c r="K1115" s="4">
        <v>7.0000000000000007E-2</v>
      </c>
      <c r="L1115" s="3">
        <v>20162021</v>
      </c>
      <c r="M1115" s="3"/>
      <c r="N1115" s="5"/>
      <c r="O1115" s="3">
        <v>23194119.689999998</v>
      </c>
      <c r="P1115" s="4">
        <v>1.125</v>
      </c>
      <c r="Q1115" s="3">
        <v>26093384.649999999</v>
      </c>
      <c r="R1115" s="4">
        <v>1.6E-2</v>
      </c>
      <c r="S1115" s="3">
        <v>417494</v>
      </c>
      <c r="T1115" s="3"/>
      <c r="U1115" s="5"/>
      <c r="V1115" s="3">
        <v>13542091</v>
      </c>
      <c r="W1115" s="5"/>
      <c r="X1115" s="3">
        <v>22369201</v>
      </c>
      <c r="Y1115" s="3">
        <v>4078890</v>
      </c>
      <c r="Z1115" s="3">
        <v>0</v>
      </c>
      <c r="AA1115" s="3">
        <v>1367554</v>
      </c>
      <c r="AB1115" s="3">
        <v>13540580</v>
      </c>
      <c r="AC1115" s="3">
        <v>3382177</v>
      </c>
      <c r="AD1115" s="3">
        <v>8827110</v>
      </c>
      <c r="AE1115" s="3">
        <v>0</v>
      </c>
      <c r="AF1115" s="3">
        <v>20162021</v>
      </c>
      <c r="AG1115" s="3">
        <v>417494</v>
      </c>
      <c r="AH1115" s="3">
        <v>8827110</v>
      </c>
      <c r="AI1115" s="3">
        <v>13542091</v>
      </c>
      <c r="AJ1115" s="3">
        <v>248928</v>
      </c>
      <c r="AK1115" s="3">
        <v>248928</v>
      </c>
      <c r="AL1115" s="3">
        <v>857783</v>
      </c>
      <c r="AM1115" s="3">
        <v>-608855</v>
      </c>
      <c r="AN1115" s="3">
        <v>-295674</v>
      </c>
      <c r="AO1115" s="3">
        <v>0</v>
      </c>
      <c r="AP1115" s="3">
        <v>295674</v>
      </c>
      <c r="AQ1115" s="3">
        <v>0</v>
      </c>
      <c r="AR1115" s="3">
        <f>Tabela1[[#This Row],[Potrzeby finansowe 2027
w tym:]]+Tabela1[[#This Row],[Rozliczenie 2025 potrz. fin.]]</f>
        <v>22369201</v>
      </c>
      <c r="AS1115" s="3">
        <v>0</v>
      </c>
      <c r="AT1115" s="3">
        <v>0</v>
      </c>
      <c r="AU1115" s="3"/>
      <c r="AV1115" s="3"/>
      <c r="AW1115" s="3"/>
      <c r="AX1115" s="3"/>
      <c r="AY1115" s="3"/>
      <c r="AZ1115" s="3"/>
      <c r="BA1115" s="3">
        <v>0</v>
      </c>
      <c r="BB1115" s="3">
        <v>0</v>
      </c>
      <c r="BC1115" s="3">
        <v>0</v>
      </c>
      <c r="BD1115" s="3">
        <v>0</v>
      </c>
      <c r="BE1115" s="3">
        <v>0</v>
      </c>
      <c r="BF1115" s="3">
        <v>0</v>
      </c>
      <c r="BG1115" s="3">
        <v>701227</v>
      </c>
      <c r="BH1115" s="3">
        <v>6589</v>
      </c>
      <c r="BI1115" s="3">
        <v>666327</v>
      </c>
      <c r="BJ1115" s="3">
        <v>10239333.074999999</v>
      </c>
      <c r="BK1115" s="3">
        <v>5284257.2399999984</v>
      </c>
      <c r="BL1115" s="3">
        <v>3328994.27</v>
      </c>
      <c r="BM1115" s="3">
        <v>13162314.800000001</v>
      </c>
      <c r="BN1115" s="53">
        <v>0.84968710071533171</v>
      </c>
      <c r="BO1115" s="54">
        <v>2.5159329999999998E-4</v>
      </c>
      <c r="BP1115" s="70">
        <v>6327</v>
      </c>
      <c r="BQ1115" s="71"/>
      <c r="BR1115" s="70"/>
      <c r="BS1115" s="72"/>
      <c r="BT1115" s="72"/>
      <c r="BU1115" s="70">
        <v>20162021</v>
      </c>
      <c r="BV1115" s="70">
        <v>417494</v>
      </c>
      <c r="BW1115" s="74">
        <v>8827110</v>
      </c>
      <c r="BX1115" s="70">
        <v>29406625</v>
      </c>
    </row>
    <row r="1116" spans="1:76" x14ac:dyDescent="0.3">
      <c r="A1116" s="73" t="s">
        <v>10</v>
      </c>
      <c r="B1116" s="2" t="s">
        <v>76</v>
      </c>
      <c r="C1116" s="2" t="s">
        <v>132</v>
      </c>
      <c r="D1116" s="2" t="s">
        <v>109</v>
      </c>
      <c r="E1116" s="2" t="s">
        <v>19</v>
      </c>
      <c r="F1116" s="17" t="str">
        <f>+Tabela1[[#This Row],[WK]]&amp;Tabela1[[#This Row],[PK]]&amp;Tabela1[[#This Row],[GK]]</f>
        <v>141915</v>
      </c>
      <c r="G1116" s="2" t="s">
        <v>1059</v>
      </c>
      <c r="H1116" s="3">
        <v>202629847.84</v>
      </c>
      <c r="I1116" s="4">
        <v>1.125</v>
      </c>
      <c r="J1116" s="3">
        <v>227958578.81999999</v>
      </c>
      <c r="K1116" s="4">
        <v>7.0000000000000007E-2</v>
      </c>
      <c r="L1116" s="3">
        <v>15957101</v>
      </c>
      <c r="M1116" s="3"/>
      <c r="N1116" s="5"/>
      <c r="O1116" s="3">
        <v>18390369.969999999</v>
      </c>
      <c r="P1116" s="4">
        <v>1.125</v>
      </c>
      <c r="Q1116" s="3">
        <v>20689166.219999999</v>
      </c>
      <c r="R1116" s="4">
        <v>1.6E-2</v>
      </c>
      <c r="S1116" s="3">
        <v>331027</v>
      </c>
      <c r="T1116" s="3"/>
      <c r="U1116" s="5"/>
      <c r="V1116" s="3">
        <v>10493751</v>
      </c>
      <c r="W1116" s="5"/>
      <c r="X1116" s="3">
        <v>19674834</v>
      </c>
      <c r="Y1116" s="3">
        <v>6716482</v>
      </c>
      <c r="Z1116" s="3">
        <v>541985</v>
      </c>
      <c r="AA1116" s="3">
        <v>799205</v>
      </c>
      <c r="AB1116" s="3">
        <v>11617162</v>
      </c>
      <c r="AC1116" s="3">
        <v>0</v>
      </c>
      <c r="AD1116" s="3">
        <v>9142062</v>
      </c>
      <c r="AE1116" s="3">
        <v>0</v>
      </c>
      <c r="AF1116" s="3">
        <v>15957101</v>
      </c>
      <c r="AG1116" s="3">
        <v>331027</v>
      </c>
      <c r="AH1116" s="3">
        <v>9142062</v>
      </c>
      <c r="AI1116" s="3">
        <v>10493751</v>
      </c>
      <c r="AJ1116" s="3">
        <v>278172</v>
      </c>
      <c r="AK1116" s="3">
        <v>239151</v>
      </c>
      <c r="AL1116" s="3">
        <v>636708</v>
      </c>
      <c r="AM1116" s="3">
        <v>-397557</v>
      </c>
      <c r="AN1116" s="3">
        <v>-39021</v>
      </c>
      <c r="AO1116" s="3">
        <v>0</v>
      </c>
      <c r="AP1116" s="3">
        <v>0</v>
      </c>
      <c r="AQ1116" s="3">
        <v>-39021</v>
      </c>
      <c r="AR1116" s="3">
        <f>Tabela1[[#This Row],[Potrzeby finansowe 2027
w tym:]]+Tabela1[[#This Row],[Rozliczenie 2025 potrz. fin.]]</f>
        <v>19635813</v>
      </c>
      <c r="AS1116" s="3">
        <v>0</v>
      </c>
      <c r="AT1116" s="3">
        <v>0</v>
      </c>
      <c r="AU1116" s="3"/>
      <c r="AV1116" s="3"/>
      <c r="AW1116" s="3"/>
      <c r="AX1116" s="3"/>
      <c r="AY1116" s="3"/>
      <c r="AZ1116" s="3"/>
      <c r="BA1116" s="3">
        <v>541985</v>
      </c>
      <c r="BB1116" s="3">
        <v>0</v>
      </c>
      <c r="BC1116" s="3">
        <v>218.16</v>
      </c>
      <c r="BD1116" s="3">
        <v>4702.97</v>
      </c>
      <c r="BE1116" s="3">
        <v>0</v>
      </c>
      <c r="BF1116" s="3">
        <v>0</v>
      </c>
      <c r="BG1116" s="3">
        <v>541805</v>
      </c>
      <c r="BH1116" s="3">
        <v>5091</v>
      </c>
      <c r="BI1116" s="3">
        <v>257400</v>
      </c>
      <c r="BJ1116" s="3">
        <v>3955424.8899999997</v>
      </c>
      <c r="BK1116" s="3">
        <v>1952967.7299999995</v>
      </c>
      <c r="BL1116" s="3">
        <v>174358.18</v>
      </c>
      <c r="BM1116" s="3">
        <v>7661112.2800000003</v>
      </c>
      <c r="BN1116" s="53">
        <v>0.73021086893670206</v>
      </c>
      <c r="BO1116" s="54">
        <v>2.168091E-4</v>
      </c>
      <c r="BP1116" s="70">
        <v>5452</v>
      </c>
      <c r="BQ1116" s="71"/>
      <c r="BR1116" s="70"/>
      <c r="BS1116" s="72"/>
      <c r="BT1116" s="72"/>
      <c r="BU1116" s="70">
        <v>15957101</v>
      </c>
      <c r="BV1116" s="70">
        <v>331027</v>
      </c>
      <c r="BW1116" s="74">
        <v>9142062</v>
      </c>
      <c r="BX1116" s="70">
        <v>25430190</v>
      </c>
    </row>
    <row r="1117" spans="1:76" x14ac:dyDescent="0.3">
      <c r="A1117" s="73" t="s">
        <v>10</v>
      </c>
      <c r="B1117" s="2" t="s">
        <v>76</v>
      </c>
      <c r="C1117" s="2" t="s">
        <v>140</v>
      </c>
      <c r="D1117" s="2" t="s">
        <v>12</v>
      </c>
      <c r="E1117" s="2" t="s">
        <v>13</v>
      </c>
      <c r="F1117" s="17" t="str">
        <f>+Tabela1[[#This Row],[WK]]&amp;Tabela1[[#This Row],[PK]]&amp;Tabela1[[#This Row],[GK]]</f>
        <v>142001</v>
      </c>
      <c r="G1117" s="2" t="s">
        <v>1060</v>
      </c>
      <c r="H1117" s="3">
        <v>1250099237.6400001</v>
      </c>
      <c r="I1117" s="4">
        <v>1.125</v>
      </c>
      <c r="J1117" s="3">
        <v>1406361642.3499999</v>
      </c>
      <c r="K1117" s="4">
        <v>7.0000000000000007E-2</v>
      </c>
      <c r="L1117" s="3">
        <v>98445315</v>
      </c>
      <c r="M1117" s="3"/>
      <c r="N1117" s="5"/>
      <c r="O1117" s="3">
        <v>165740830.78999999</v>
      </c>
      <c r="P1117" s="4">
        <v>1.125</v>
      </c>
      <c r="Q1117" s="3">
        <v>186458434.63999999</v>
      </c>
      <c r="R1117" s="4">
        <v>1.6E-2</v>
      </c>
      <c r="S1117" s="3">
        <v>2983335</v>
      </c>
      <c r="T1117" s="3"/>
      <c r="U1117" s="5"/>
      <c r="V1117" s="3">
        <v>51487714</v>
      </c>
      <c r="W1117" s="5"/>
      <c r="X1117" s="3">
        <v>70929267</v>
      </c>
      <c r="Y1117" s="3">
        <v>852051</v>
      </c>
      <c r="Z1117" s="3">
        <v>0</v>
      </c>
      <c r="AA1117" s="3">
        <v>3215189</v>
      </c>
      <c r="AB1117" s="3">
        <v>66862027</v>
      </c>
      <c r="AC1117" s="3">
        <v>0</v>
      </c>
      <c r="AD1117" s="3">
        <v>23081370</v>
      </c>
      <c r="AE1117" s="3">
        <v>0</v>
      </c>
      <c r="AF1117" s="3">
        <v>98445315</v>
      </c>
      <c r="AG1117" s="3">
        <v>2983335</v>
      </c>
      <c r="AH1117" s="3">
        <v>23081370</v>
      </c>
      <c r="AI1117" s="3">
        <v>51487714</v>
      </c>
      <c r="AJ1117" s="3">
        <v>6701552</v>
      </c>
      <c r="AK1117" s="3">
        <v>10341369</v>
      </c>
      <c r="AL1117" s="3">
        <v>2364018</v>
      </c>
      <c r="AM1117" s="3">
        <v>7977351</v>
      </c>
      <c r="AN1117" s="3">
        <v>3639817</v>
      </c>
      <c r="AO1117" s="3">
        <v>0</v>
      </c>
      <c r="AP1117" s="3">
        <v>0</v>
      </c>
      <c r="AQ1117" s="3">
        <v>3639817</v>
      </c>
      <c r="AR1117" s="3">
        <f>Tabela1[[#This Row],[Potrzeby finansowe 2027
w tym:]]+Tabela1[[#This Row],[Rozliczenie 2025 potrz. fin.]]</f>
        <v>74569084</v>
      </c>
      <c r="AS1117" s="3">
        <v>0</v>
      </c>
      <c r="AT1117" s="3">
        <v>0</v>
      </c>
      <c r="AU1117" s="3"/>
      <c r="AV1117" s="3"/>
      <c r="AW1117" s="3"/>
      <c r="AX1117" s="3"/>
      <c r="AY1117" s="3"/>
      <c r="AZ1117" s="3"/>
      <c r="BA1117" s="3">
        <v>0</v>
      </c>
      <c r="BB1117" s="3">
        <v>0</v>
      </c>
      <c r="BC1117" s="3">
        <v>0</v>
      </c>
      <c r="BD1117" s="3">
        <v>0</v>
      </c>
      <c r="BE1117" s="3">
        <v>0</v>
      </c>
      <c r="BF1117" s="3">
        <v>0</v>
      </c>
      <c r="BG1117" s="3">
        <v>2264702</v>
      </c>
      <c r="BH1117" s="3">
        <v>21280</v>
      </c>
      <c r="BI1117" s="3">
        <v>950487</v>
      </c>
      <c r="BJ1117" s="3">
        <v>14605978.904999997</v>
      </c>
      <c r="BK1117" s="3">
        <v>8447120.5299999975</v>
      </c>
      <c r="BL1117" s="3">
        <v>3689064.35</v>
      </c>
      <c r="BM1117" s="3">
        <v>17257304.800000001</v>
      </c>
      <c r="BN1117" s="53">
        <v>0.99167902408998077</v>
      </c>
      <c r="BO1117" s="54">
        <v>9.4936480000000001E-4</v>
      </c>
      <c r="BP1117" s="70">
        <v>23875</v>
      </c>
      <c r="BQ1117" s="71"/>
      <c r="BR1117" s="70"/>
      <c r="BS1117" s="72"/>
      <c r="BT1117" s="72"/>
      <c r="BU1117" s="70">
        <v>98445315</v>
      </c>
      <c r="BV1117" s="70">
        <v>2983335</v>
      </c>
      <c r="BW1117" s="74">
        <v>23081370</v>
      </c>
      <c r="BX1117" s="70">
        <v>124510020</v>
      </c>
    </row>
    <row r="1118" spans="1:76" x14ac:dyDescent="0.3">
      <c r="A1118" s="73" t="s">
        <v>10</v>
      </c>
      <c r="B1118" s="2" t="s">
        <v>76</v>
      </c>
      <c r="C1118" s="2" t="s">
        <v>140</v>
      </c>
      <c r="D1118" s="2" t="s">
        <v>11</v>
      </c>
      <c r="E1118" s="2" t="s">
        <v>13</v>
      </c>
      <c r="F1118" s="17" t="str">
        <f>+Tabela1[[#This Row],[WK]]&amp;Tabela1[[#This Row],[PK]]&amp;Tabela1[[#This Row],[GK]]</f>
        <v>142002</v>
      </c>
      <c r="G1118" s="2" t="s">
        <v>1061</v>
      </c>
      <c r="H1118" s="3">
        <v>186488237.66</v>
      </c>
      <c r="I1118" s="4">
        <v>1.125</v>
      </c>
      <c r="J1118" s="3">
        <v>209799267.37</v>
      </c>
      <c r="K1118" s="4">
        <v>7.0000000000000007E-2</v>
      </c>
      <c r="L1118" s="3">
        <v>14685949</v>
      </c>
      <c r="M1118" s="3"/>
      <c r="N1118" s="5"/>
      <c r="O1118" s="3">
        <v>34909947</v>
      </c>
      <c r="P1118" s="4">
        <v>1.125</v>
      </c>
      <c r="Q1118" s="3">
        <v>39273690.380000003</v>
      </c>
      <c r="R1118" s="4">
        <v>1.6E-2</v>
      </c>
      <c r="S1118" s="3">
        <v>628379</v>
      </c>
      <c r="T1118" s="3"/>
      <c r="U1118" s="5"/>
      <c r="V1118" s="3">
        <v>9457293</v>
      </c>
      <c r="W1118" s="5"/>
      <c r="X1118" s="3">
        <v>14236735</v>
      </c>
      <c r="Y1118" s="3">
        <v>2215703</v>
      </c>
      <c r="Z1118" s="3">
        <v>50306</v>
      </c>
      <c r="AA1118" s="3">
        <v>780989</v>
      </c>
      <c r="AB1118" s="3">
        <v>11189737</v>
      </c>
      <c r="AC1118" s="3">
        <v>0</v>
      </c>
      <c r="AD1118" s="3">
        <v>4500916</v>
      </c>
      <c r="AE1118" s="3">
        <v>0</v>
      </c>
      <c r="AF1118" s="3">
        <v>14685949</v>
      </c>
      <c r="AG1118" s="3">
        <v>628379</v>
      </c>
      <c r="AH1118" s="3">
        <v>4500916</v>
      </c>
      <c r="AI1118" s="3">
        <v>9457293</v>
      </c>
      <c r="AJ1118" s="3">
        <v>283462</v>
      </c>
      <c r="AK1118" s="3">
        <v>4937</v>
      </c>
      <c r="AL1118" s="3">
        <v>324503</v>
      </c>
      <c r="AM1118" s="3">
        <v>-319566</v>
      </c>
      <c r="AN1118" s="3">
        <v>-278525</v>
      </c>
      <c r="AO1118" s="3">
        <v>0</v>
      </c>
      <c r="AP1118" s="3">
        <v>0</v>
      </c>
      <c r="AQ1118" s="3">
        <v>-278525</v>
      </c>
      <c r="AR1118" s="3">
        <f>Tabela1[[#This Row],[Potrzeby finansowe 2027
w tym:]]+Tabela1[[#This Row],[Rozliczenie 2025 potrz. fin.]]</f>
        <v>13958210</v>
      </c>
      <c r="AS1118" s="3">
        <v>0</v>
      </c>
      <c r="AT1118" s="3">
        <v>0</v>
      </c>
      <c r="AU1118" s="3"/>
      <c r="AV1118" s="3"/>
      <c r="AW1118" s="3"/>
      <c r="AX1118" s="3"/>
      <c r="AY1118" s="3"/>
      <c r="AZ1118" s="3"/>
      <c r="BA1118" s="3">
        <v>50306</v>
      </c>
      <c r="BB1118" s="3">
        <v>0</v>
      </c>
      <c r="BC1118" s="3">
        <v>0</v>
      </c>
      <c r="BD1118" s="3">
        <v>504.02</v>
      </c>
      <c r="BE1118" s="3">
        <v>0</v>
      </c>
      <c r="BF1118" s="3">
        <v>0</v>
      </c>
      <c r="BG1118" s="3">
        <v>411861</v>
      </c>
      <c r="BH1118" s="3">
        <v>3870</v>
      </c>
      <c r="BI1118" s="3">
        <v>369128</v>
      </c>
      <c r="BJ1118" s="3">
        <v>5672328.1674999986</v>
      </c>
      <c r="BK1118" s="3">
        <v>3423791.2199999988</v>
      </c>
      <c r="BL1118" s="3">
        <v>1088156.8600000001</v>
      </c>
      <c r="BM1118" s="3">
        <v>6817834.0700000003</v>
      </c>
      <c r="BN1118" s="53">
        <v>0.88434943995224913</v>
      </c>
      <c r="BO1118" s="54">
        <v>1.77641E-4</v>
      </c>
      <c r="BP1118" s="70">
        <v>4467</v>
      </c>
      <c r="BQ1118" s="71"/>
      <c r="BR1118" s="70"/>
      <c r="BS1118" s="72"/>
      <c r="BT1118" s="72"/>
      <c r="BU1118" s="70">
        <v>14685949</v>
      </c>
      <c r="BV1118" s="70">
        <v>628379</v>
      </c>
      <c r="BW1118" s="74">
        <v>4500916</v>
      </c>
      <c r="BX1118" s="70">
        <v>19815244</v>
      </c>
    </row>
    <row r="1119" spans="1:76" x14ac:dyDescent="0.3">
      <c r="A1119" s="73" t="s">
        <v>10</v>
      </c>
      <c r="B1119" s="2" t="s">
        <v>76</v>
      </c>
      <c r="C1119" s="2" t="s">
        <v>140</v>
      </c>
      <c r="D1119" s="2" t="s">
        <v>16</v>
      </c>
      <c r="E1119" s="2" t="s">
        <v>15</v>
      </c>
      <c r="F1119" s="17" t="str">
        <f>+Tabela1[[#This Row],[WK]]&amp;Tabela1[[#This Row],[PK]]&amp;Tabela1[[#This Row],[GK]]</f>
        <v>142003</v>
      </c>
      <c r="G1119" s="2" t="s">
        <v>1062</v>
      </c>
      <c r="H1119" s="3">
        <v>280272854.55000001</v>
      </c>
      <c r="I1119" s="4">
        <v>1.125</v>
      </c>
      <c r="J1119" s="3">
        <v>315306961.37</v>
      </c>
      <c r="K1119" s="4">
        <v>7.0000000000000007E-2</v>
      </c>
      <c r="L1119" s="3">
        <v>22071487</v>
      </c>
      <c r="M1119" s="3"/>
      <c r="N1119" s="5"/>
      <c r="O1119" s="3">
        <v>13334935.729999999</v>
      </c>
      <c r="P1119" s="4">
        <v>1.125</v>
      </c>
      <c r="Q1119" s="3">
        <v>15001802.699999999</v>
      </c>
      <c r="R1119" s="4">
        <v>1.6E-2</v>
      </c>
      <c r="S1119" s="3">
        <v>240029</v>
      </c>
      <c r="T1119" s="3"/>
      <c r="U1119" s="5"/>
      <c r="V1119" s="3">
        <v>14486050</v>
      </c>
      <c r="W1119" s="5"/>
      <c r="X1119" s="3">
        <v>33896275</v>
      </c>
      <c r="Y1119" s="3">
        <v>8516371</v>
      </c>
      <c r="Z1119" s="3">
        <v>446126</v>
      </c>
      <c r="AA1119" s="3">
        <v>1266110</v>
      </c>
      <c r="AB1119" s="3">
        <v>20785568</v>
      </c>
      <c r="AC1119" s="3">
        <v>2882100</v>
      </c>
      <c r="AD1119" s="3">
        <v>19410225</v>
      </c>
      <c r="AE1119" s="3">
        <v>0</v>
      </c>
      <c r="AF1119" s="3">
        <v>22071487</v>
      </c>
      <c r="AG1119" s="3">
        <v>240029</v>
      </c>
      <c r="AH1119" s="3">
        <v>19410225</v>
      </c>
      <c r="AI1119" s="3">
        <v>14486050</v>
      </c>
      <c r="AJ1119" s="3">
        <v>2174288</v>
      </c>
      <c r="AK1119" s="3">
        <v>2174288</v>
      </c>
      <c r="AL1119" s="3">
        <v>1132789</v>
      </c>
      <c r="AM1119" s="3">
        <v>1041499</v>
      </c>
      <c r="AN1119" s="3">
        <v>233592</v>
      </c>
      <c r="AO1119" s="3">
        <v>0</v>
      </c>
      <c r="AP1119" s="3">
        <v>-233592</v>
      </c>
      <c r="AQ1119" s="3">
        <v>0</v>
      </c>
      <c r="AR1119" s="3">
        <f>Tabela1[[#This Row],[Potrzeby finansowe 2027
w tym:]]+Tabela1[[#This Row],[Rozliczenie 2025 potrz. fin.]]</f>
        <v>33896275</v>
      </c>
      <c r="AS1119" s="3">
        <v>0</v>
      </c>
      <c r="AT1119" s="3">
        <v>0</v>
      </c>
      <c r="AU1119" s="3"/>
      <c r="AV1119" s="3"/>
      <c r="AW1119" s="3"/>
      <c r="AX1119" s="3"/>
      <c r="AY1119" s="3"/>
      <c r="AZ1119" s="3"/>
      <c r="BA1119" s="3">
        <v>446126</v>
      </c>
      <c r="BB1119" s="3">
        <v>0</v>
      </c>
      <c r="BC1119" s="3">
        <v>49.45</v>
      </c>
      <c r="BD1119" s="3">
        <v>4304.92</v>
      </c>
      <c r="BE1119" s="3">
        <v>0</v>
      </c>
      <c r="BF1119" s="3">
        <v>0</v>
      </c>
      <c r="BG1119" s="3">
        <v>773809</v>
      </c>
      <c r="BH1119" s="3">
        <v>7271</v>
      </c>
      <c r="BI1119" s="3">
        <v>492301</v>
      </c>
      <c r="BJ1119" s="3">
        <v>7565106.0124999993</v>
      </c>
      <c r="BK1119" s="3">
        <v>3600058.5299999993</v>
      </c>
      <c r="BL1119" s="3">
        <v>1632780.55</v>
      </c>
      <c r="BM1119" s="3">
        <v>12594628.83</v>
      </c>
      <c r="BN1119" s="53">
        <v>0.74040644264756628</v>
      </c>
      <c r="BO1119" s="54">
        <v>2.876528E-4</v>
      </c>
      <c r="BP1119" s="70">
        <v>7234</v>
      </c>
      <c r="BQ1119" s="71"/>
      <c r="BR1119" s="70"/>
      <c r="BS1119" s="72"/>
      <c r="BT1119" s="72"/>
      <c r="BU1119" s="70">
        <v>22071487</v>
      </c>
      <c r="BV1119" s="70">
        <v>240029</v>
      </c>
      <c r="BW1119" s="74">
        <v>19410225</v>
      </c>
      <c r="BX1119" s="70">
        <v>41721741</v>
      </c>
    </row>
    <row r="1120" spans="1:76" x14ac:dyDescent="0.3">
      <c r="A1120" s="73" t="s">
        <v>10</v>
      </c>
      <c r="B1120" s="2" t="s">
        <v>76</v>
      </c>
      <c r="C1120" s="2" t="s">
        <v>140</v>
      </c>
      <c r="D1120" s="2" t="s">
        <v>18</v>
      </c>
      <c r="E1120" s="2" t="s">
        <v>19</v>
      </c>
      <c r="F1120" s="17" t="str">
        <f>+Tabela1[[#This Row],[WK]]&amp;Tabela1[[#This Row],[PK]]&amp;Tabela1[[#This Row],[GK]]</f>
        <v>142004</v>
      </c>
      <c r="G1120" s="2" t="s">
        <v>1063</v>
      </c>
      <c r="H1120" s="3">
        <v>229170942.21000001</v>
      </c>
      <c r="I1120" s="4">
        <v>1.125</v>
      </c>
      <c r="J1120" s="3">
        <v>257817309.99000001</v>
      </c>
      <c r="K1120" s="4">
        <v>7.0000000000000007E-2</v>
      </c>
      <c r="L1120" s="3">
        <v>18047212</v>
      </c>
      <c r="M1120" s="3"/>
      <c r="N1120" s="5"/>
      <c r="O1120" s="3">
        <v>7309573.4500000002</v>
      </c>
      <c r="P1120" s="4">
        <v>1.125</v>
      </c>
      <c r="Q1120" s="3">
        <v>8223270.1299999999</v>
      </c>
      <c r="R1120" s="4">
        <v>1.6E-2</v>
      </c>
      <c r="S1120" s="3">
        <v>131572</v>
      </c>
      <c r="T1120" s="3"/>
      <c r="U1120" s="5"/>
      <c r="V1120" s="3">
        <v>12290468</v>
      </c>
      <c r="W1120" s="5"/>
      <c r="X1120" s="3">
        <v>32329309</v>
      </c>
      <c r="Y1120" s="3">
        <v>12242740</v>
      </c>
      <c r="Z1120" s="3">
        <v>387452</v>
      </c>
      <c r="AA1120" s="3">
        <v>1365863</v>
      </c>
      <c r="AB1120" s="3">
        <v>17752441</v>
      </c>
      <c r="AC1120" s="3">
        <v>580813</v>
      </c>
      <c r="AD1120" s="3">
        <v>20038841</v>
      </c>
      <c r="AE1120" s="3">
        <v>0</v>
      </c>
      <c r="AF1120" s="3">
        <v>18047212</v>
      </c>
      <c r="AG1120" s="3">
        <v>131572</v>
      </c>
      <c r="AH1120" s="3">
        <v>20038841</v>
      </c>
      <c r="AI1120" s="3">
        <v>12290468</v>
      </c>
      <c r="AJ1120" s="3">
        <v>2394475</v>
      </c>
      <c r="AK1120" s="3">
        <v>2394475</v>
      </c>
      <c r="AL1120" s="3">
        <v>870090</v>
      </c>
      <c r="AM1120" s="3">
        <v>1524385</v>
      </c>
      <c r="AN1120" s="3">
        <v>-452986</v>
      </c>
      <c r="AO1120" s="3">
        <v>0</v>
      </c>
      <c r="AP1120" s="3">
        <v>452986</v>
      </c>
      <c r="AQ1120" s="3">
        <v>0</v>
      </c>
      <c r="AR1120" s="3">
        <f>Tabela1[[#This Row],[Potrzeby finansowe 2027
w tym:]]+Tabela1[[#This Row],[Rozliczenie 2025 potrz. fin.]]</f>
        <v>32329309</v>
      </c>
      <c r="AS1120" s="3">
        <v>0</v>
      </c>
      <c r="AT1120" s="3">
        <v>0</v>
      </c>
      <c r="AU1120" s="3"/>
      <c r="AV1120" s="3"/>
      <c r="AW1120" s="3"/>
      <c r="AX1120" s="3"/>
      <c r="AY1120" s="3"/>
      <c r="AZ1120" s="3"/>
      <c r="BA1120" s="3">
        <v>387452</v>
      </c>
      <c r="BB1120" s="3">
        <v>0</v>
      </c>
      <c r="BC1120" s="3">
        <v>71.14</v>
      </c>
      <c r="BD1120" s="3">
        <v>3644.76</v>
      </c>
      <c r="BE1120" s="3">
        <v>0</v>
      </c>
      <c r="BF1120" s="3">
        <v>0</v>
      </c>
      <c r="BG1120" s="3">
        <v>743904</v>
      </c>
      <c r="BH1120" s="3">
        <v>6990</v>
      </c>
      <c r="BI1120" s="3">
        <v>621959</v>
      </c>
      <c r="BJ1120" s="3">
        <v>9557537.375</v>
      </c>
      <c r="BK1120" s="3">
        <v>5758187.25</v>
      </c>
      <c r="BL1120" s="3">
        <v>2316146.91</v>
      </c>
      <c r="BM1120" s="3">
        <v>10565106.68</v>
      </c>
      <c r="BN1120" s="53">
        <v>0.63018941831510034</v>
      </c>
      <c r="BO1120" s="54">
        <v>2.7531209999999998E-4</v>
      </c>
      <c r="BP1120" s="70">
        <v>6924</v>
      </c>
      <c r="BQ1120" s="71"/>
      <c r="BR1120" s="70"/>
      <c r="BS1120" s="72"/>
      <c r="BT1120" s="72"/>
      <c r="BU1120" s="70">
        <v>18047212</v>
      </c>
      <c r="BV1120" s="70">
        <v>131572</v>
      </c>
      <c r="BW1120" s="74">
        <v>20038841</v>
      </c>
      <c r="BX1120" s="70">
        <v>38217625</v>
      </c>
    </row>
    <row r="1121" spans="1:76" x14ac:dyDescent="0.3">
      <c r="A1121" s="73" t="s">
        <v>10</v>
      </c>
      <c r="B1121" s="2" t="s">
        <v>76</v>
      </c>
      <c r="C1121" s="2" t="s">
        <v>140</v>
      </c>
      <c r="D1121" s="2" t="s">
        <v>21</v>
      </c>
      <c r="E1121" s="2" t="s">
        <v>15</v>
      </c>
      <c r="F1121" s="17" t="str">
        <f>+Tabela1[[#This Row],[WK]]&amp;Tabela1[[#This Row],[PK]]&amp;Tabela1[[#This Row],[GK]]</f>
        <v>142005</v>
      </c>
      <c r="G1121" s="2" t="s">
        <v>1064</v>
      </c>
      <c r="H1121" s="3">
        <v>119451828.2</v>
      </c>
      <c r="I1121" s="4">
        <v>1.125</v>
      </c>
      <c r="J1121" s="3">
        <v>134383306.72999999</v>
      </c>
      <c r="K1121" s="4">
        <v>7.0000000000000007E-2</v>
      </c>
      <c r="L1121" s="3">
        <v>9406831</v>
      </c>
      <c r="M1121" s="3"/>
      <c r="N1121" s="5"/>
      <c r="O1121" s="3">
        <v>3413574.9</v>
      </c>
      <c r="P1121" s="4">
        <v>1.125</v>
      </c>
      <c r="Q1121" s="3">
        <v>3840271.76</v>
      </c>
      <c r="R1121" s="4">
        <v>1.6E-2</v>
      </c>
      <c r="S1121" s="3">
        <v>61444</v>
      </c>
      <c r="T1121" s="3"/>
      <c r="U1121" s="5"/>
      <c r="V1121" s="3">
        <v>6157434</v>
      </c>
      <c r="W1121" s="5"/>
      <c r="X1121" s="3">
        <v>12823107</v>
      </c>
      <c r="Y1121" s="3">
        <v>2331465</v>
      </c>
      <c r="Z1121" s="3">
        <v>0</v>
      </c>
      <c r="AA1121" s="3">
        <v>623769</v>
      </c>
      <c r="AB1121" s="3">
        <v>6584341</v>
      </c>
      <c r="AC1121" s="3">
        <v>3283532</v>
      </c>
      <c r="AD1121" s="3">
        <v>6665673</v>
      </c>
      <c r="AE1121" s="3">
        <v>0</v>
      </c>
      <c r="AF1121" s="3">
        <v>9406831</v>
      </c>
      <c r="AG1121" s="3">
        <v>61444</v>
      </c>
      <c r="AH1121" s="3">
        <v>6665673</v>
      </c>
      <c r="AI1121" s="3">
        <v>6157434</v>
      </c>
      <c r="AJ1121" s="3">
        <v>218394</v>
      </c>
      <c r="AK1121" s="3">
        <v>218394</v>
      </c>
      <c r="AL1121" s="3">
        <v>384008</v>
      </c>
      <c r="AM1121" s="3">
        <v>-165614</v>
      </c>
      <c r="AN1121" s="3">
        <v>-461279</v>
      </c>
      <c r="AO1121" s="3">
        <v>0</v>
      </c>
      <c r="AP1121" s="3">
        <v>461279</v>
      </c>
      <c r="AQ1121" s="3">
        <v>0</v>
      </c>
      <c r="AR1121" s="3">
        <f>Tabela1[[#This Row],[Potrzeby finansowe 2027
w tym:]]+Tabela1[[#This Row],[Rozliczenie 2025 potrz. fin.]]</f>
        <v>12823107</v>
      </c>
      <c r="AS1121" s="3">
        <v>0</v>
      </c>
      <c r="AT1121" s="3">
        <v>0</v>
      </c>
      <c r="AU1121" s="3"/>
      <c r="AV1121" s="3"/>
      <c r="AW1121" s="3"/>
      <c r="AX1121" s="3"/>
      <c r="AY1121" s="3"/>
      <c r="AZ1121" s="3"/>
      <c r="BA1121" s="3">
        <v>0</v>
      </c>
      <c r="BB1121" s="3">
        <v>0</v>
      </c>
      <c r="BC1121" s="3">
        <v>0</v>
      </c>
      <c r="BD1121" s="3">
        <v>0</v>
      </c>
      <c r="BE1121" s="3">
        <v>0</v>
      </c>
      <c r="BF1121" s="3">
        <v>0</v>
      </c>
      <c r="BG1121" s="3">
        <v>377782</v>
      </c>
      <c r="BH1121" s="3">
        <v>3297</v>
      </c>
      <c r="BI1121" s="3">
        <v>245987</v>
      </c>
      <c r="BJ1121" s="3">
        <v>3780044.0250000004</v>
      </c>
      <c r="BK1121" s="3">
        <v>2054708.8200000003</v>
      </c>
      <c r="BL1121" s="3">
        <v>22000</v>
      </c>
      <c r="BM1121" s="3">
        <v>6857340.8200000003</v>
      </c>
      <c r="BN1121" s="53">
        <v>0.82430448691045777</v>
      </c>
      <c r="BO1121" s="54">
        <v>1.2300629999999999E-4</v>
      </c>
      <c r="BP1121" s="70">
        <v>3094</v>
      </c>
      <c r="BQ1121" s="71"/>
      <c r="BR1121" s="70"/>
      <c r="BS1121" s="72"/>
      <c r="BT1121" s="72"/>
      <c r="BU1121" s="70">
        <v>9406831</v>
      </c>
      <c r="BV1121" s="70">
        <v>61444</v>
      </c>
      <c r="BW1121" s="74">
        <v>6665673</v>
      </c>
      <c r="BX1121" s="70">
        <v>16133948</v>
      </c>
    </row>
    <row r="1122" spans="1:76" x14ac:dyDescent="0.3">
      <c r="A1122" s="73" t="s">
        <v>10</v>
      </c>
      <c r="B1122" s="2" t="s">
        <v>76</v>
      </c>
      <c r="C1122" s="2" t="s">
        <v>140</v>
      </c>
      <c r="D1122" s="2" t="s">
        <v>23</v>
      </c>
      <c r="E1122" s="2" t="s">
        <v>15</v>
      </c>
      <c r="F1122" s="17" t="str">
        <f>+Tabela1[[#This Row],[WK]]&amp;Tabela1[[#This Row],[PK]]&amp;Tabela1[[#This Row],[GK]]</f>
        <v>142006</v>
      </c>
      <c r="G1122" s="2" t="s">
        <v>1065</v>
      </c>
      <c r="H1122" s="3">
        <v>115947095.88</v>
      </c>
      <c r="I1122" s="4">
        <v>1.125</v>
      </c>
      <c r="J1122" s="3">
        <v>130440482.87</v>
      </c>
      <c r="K1122" s="4">
        <v>7.0000000000000007E-2</v>
      </c>
      <c r="L1122" s="3">
        <v>9130834</v>
      </c>
      <c r="M1122" s="3"/>
      <c r="N1122" s="5"/>
      <c r="O1122" s="3">
        <v>12055619.329999998</v>
      </c>
      <c r="P1122" s="4">
        <v>1.125</v>
      </c>
      <c r="Q1122" s="3">
        <v>13562571.75</v>
      </c>
      <c r="R1122" s="4">
        <v>1.6E-2</v>
      </c>
      <c r="S1122" s="3">
        <v>217001</v>
      </c>
      <c r="T1122" s="3"/>
      <c r="U1122" s="5"/>
      <c r="V1122" s="3">
        <v>5366375</v>
      </c>
      <c r="W1122" s="5"/>
      <c r="X1122" s="3">
        <v>9254519</v>
      </c>
      <c r="Y1122" s="3">
        <v>2073109</v>
      </c>
      <c r="Z1122" s="3">
        <v>593547</v>
      </c>
      <c r="AA1122" s="3">
        <v>637548</v>
      </c>
      <c r="AB1122" s="3">
        <v>5843899</v>
      </c>
      <c r="AC1122" s="3">
        <v>106416</v>
      </c>
      <c r="AD1122" s="3">
        <v>3786522</v>
      </c>
      <c r="AE1122" s="3">
        <v>0</v>
      </c>
      <c r="AF1122" s="3">
        <v>9130834</v>
      </c>
      <c r="AG1122" s="3">
        <v>217001</v>
      </c>
      <c r="AH1122" s="3">
        <v>3786522</v>
      </c>
      <c r="AI1122" s="3">
        <v>5366375</v>
      </c>
      <c r="AJ1122" s="3">
        <v>331323</v>
      </c>
      <c r="AK1122" s="3">
        <v>229701</v>
      </c>
      <c r="AL1122" s="3">
        <v>246687</v>
      </c>
      <c r="AM1122" s="3">
        <v>-16986</v>
      </c>
      <c r="AN1122" s="3">
        <v>-101622</v>
      </c>
      <c r="AO1122" s="3">
        <v>0</v>
      </c>
      <c r="AP1122" s="3">
        <v>0</v>
      </c>
      <c r="AQ1122" s="3">
        <v>-101622</v>
      </c>
      <c r="AR1122" s="3">
        <f>Tabela1[[#This Row],[Potrzeby finansowe 2027
w tym:]]+Tabela1[[#This Row],[Rozliczenie 2025 potrz. fin.]]</f>
        <v>9152897</v>
      </c>
      <c r="AS1122" s="3">
        <v>0</v>
      </c>
      <c r="AT1122" s="3">
        <v>0</v>
      </c>
      <c r="AU1122" s="3"/>
      <c r="AV1122" s="3"/>
      <c r="AW1122" s="3"/>
      <c r="AX1122" s="3"/>
      <c r="AY1122" s="3"/>
      <c r="AZ1122" s="3"/>
      <c r="BA1122" s="3">
        <v>593547</v>
      </c>
      <c r="BB1122" s="3">
        <v>0</v>
      </c>
      <c r="BC1122" s="3">
        <v>0</v>
      </c>
      <c r="BD1122" s="3">
        <v>5946.77</v>
      </c>
      <c r="BE1122" s="3">
        <v>0</v>
      </c>
      <c r="BF1122" s="3">
        <v>0</v>
      </c>
      <c r="BG1122" s="3">
        <v>377782</v>
      </c>
      <c r="BH1122" s="3">
        <v>2803</v>
      </c>
      <c r="BI1122" s="3">
        <v>259766</v>
      </c>
      <c r="BJ1122" s="3">
        <v>3991778.1550000003</v>
      </c>
      <c r="BK1122" s="3">
        <v>1591641.9100000001</v>
      </c>
      <c r="BL1122" s="3">
        <v>1053630.6499999999</v>
      </c>
      <c r="BM1122" s="3">
        <v>7493283.6799999997</v>
      </c>
      <c r="BN1122" s="53">
        <v>0.84015742890984213</v>
      </c>
      <c r="BO1122" s="54">
        <v>1.2021800000000001E-4</v>
      </c>
      <c r="BP1122" s="70">
        <v>3024</v>
      </c>
      <c r="BQ1122" s="71"/>
      <c r="BR1122" s="70"/>
      <c r="BS1122" s="72"/>
      <c r="BT1122" s="72"/>
      <c r="BU1122" s="70">
        <v>9130834</v>
      </c>
      <c r="BV1122" s="70">
        <v>217001</v>
      </c>
      <c r="BW1122" s="74">
        <v>3786522</v>
      </c>
      <c r="BX1122" s="70">
        <v>13134357</v>
      </c>
    </row>
    <row r="1123" spans="1:76" x14ac:dyDescent="0.3">
      <c r="A1123" s="73" t="s">
        <v>10</v>
      </c>
      <c r="B1123" s="2" t="s">
        <v>76</v>
      </c>
      <c r="C1123" s="2" t="s">
        <v>140</v>
      </c>
      <c r="D1123" s="2" t="s">
        <v>30</v>
      </c>
      <c r="E1123" s="2" t="s">
        <v>15</v>
      </c>
      <c r="F1123" s="17" t="str">
        <f>+Tabela1[[#This Row],[WK]]&amp;Tabela1[[#This Row],[PK]]&amp;Tabela1[[#This Row],[GK]]</f>
        <v>142007</v>
      </c>
      <c r="G1123" s="2" t="s">
        <v>1066</v>
      </c>
      <c r="H1123" s="3">
        <v>205368907.71000001</v>
      </c>
      <c r="I1123" s="4">
        <v>1.125</v>
      </c>
      <c r="J1123" s="3">
        <v>231040021.16999999</v>
      </c>
      <c r="K1123" s="4">
        <v>7.0000000000000007E-2</v>
      </c>
      <c r="L1123" s="3">
        <v>16172801</v>
      </c>
      <c r="M1123" s="3"/>
      <c r="N1123" s="5"/>
      <c r="O1123" s="3">
        <v>23019515.18</v>
      </c>
      <c r="P1123" s="4">
        <v>1.125</v>
      </c>
      <c r="Q1123" s="3">
        <v>25896954.579999998</v>
      </c>
      <c r="R1123" s="4">
        <v>1.6E-2</v>
      </c>
      <c r="S1123" s="3">
        <v>414351</v>
      </c>
      <c r="T1123" s="3"/>
      <c r="U1123" s="5"/>
      <c r="V1123" s="3">
        <v>11326757</v>
      </c>
      <c r="W1123" s="5"/>
      <c r="X1123" s="3">
        <v>23973512</v>
      </c>
      <c r="Y1123" s="3">
        <v>8307789</v>
      </c>
      <c r="Z1123" s="3">
        <v>697814</v>
      </c>
      <c r="AA1123" s="3">
        <v>995948</v>
      </c>
      <c r="AB1123" s="3">
        <v>13586386</v>
      </c>
      <c r="AC1123" s="3">
        <v>385575</v>
      </c>
      <c r="AD1123" s="3">
        <v>12935676</v>
      </c>
      <c r="AE1123" s="3">
        <v>0</v>
      </c>
      <c r="AF1123" s="3">
        <v>16172801</v>
      </c>
      <c r="AG1123" s="3">
        <v>414351</v>
      </c>
      <c r="AH1123" s="3">
        <v>12935676</v>
      </c>
      <c r="AI1123" s="3">
        <v>11326757</v>
      </c>
      <c r="AJ1123" s="3">
        <v>1323181</v>
      </c>
      <c r="AK1123" s="3">
        <v>1612102</v>
      </c>
      <c r="AL1123" s="3">
        <v>538266</v>
      </c>
      <c r="AM1123" s="3">
        <v>1073836</v>
      </c>
      <c r="AN1123" s="3">
        <v>440405</v>
      </c>
      <c r="AO1123" s="3">
        <v>0</v>
      </c>
      <c r="AP1123" s="3">
        <v>-151484</v>
      </c>
      <c r="AQ1123" s="3">
        <v>288921</v>
      </c>
      <c r="AR1123" s="3">
        <f>Tabela1[[#This Row],[Potrzeby finansowe 2027
w tym:]]+Tabela1[[#This Row],[Rozliczenie 2025 potrz. fin.]]</f>
        <v>24262433</v>
      </c>
      <c r="AS1123" s="3">
        <v>0</v>
      </c>
      <c r="AT1123" s="3">
        <v>0</v>
      </c>
      <c r="AU1123" s="3"/>
      <c r="AV1123" s="3"/>
      <c r="AW1123" s="3"/>
      <c r="AX1123" s="3"/>
      <c r="AY1123" s="3"/>
      <c r="AZ1123" s="3"/>
      <c r="BA1123" s="3">
        <v>697814</v>
      </c>
      <c r="BB1123" s="3">
        <v>0</v>
      </c>
      <c r="BC1123" s="3">
        <v>75.650000000000006</v>
      </c>
      <c r="BD1123" s="3">
        <v>6739.26</v>
      </c>
      <c r="BE1123" s="3">
        <v>0</v>
      </c>
      <c r="BF1123" s="3">
        <v>0</v>
      </c>
      <c r="BG1123" s="3">
        <v>615131</v>
      </c>
      <c r="BH1123" s="3">
        <v>5780</v>
      </c>
      <c r="BI1123" s="3">
        <v>380817</v>
      </c>
      <c r="BJ1123" s="3">
        <v>5851957.4049999993</v>
      </c>
      <c r="BK1123" s="3">
        <v>3047063.71</v>
      </c>
      <c r="BL1123" s="3">
        <v>2284551.0299999998</v>
      </c>
      <c r="BM1123" s="3">
        <v>6650472.7199999997</v>
      </c>
      <c r="BN1123" s="53">
        <v>0.7092097777529075</v>
      </c>
      <c r="BO1123" s="54">
        <v>2.457049E-4</v>
      </c>
      <c r="BP1123" s="70">
        <v>6179</v>
      </c>
      <c r="BQ1123" s="71"/>
      <c r="BR1123" s="70"/>
      <c r="BS1123" s="72"/>
      <c r="BT1123" s="72"/>
      <c r="BU1123" s="70">
        <v>16172801</v>
      </c>
      <c r="BV1123" s="70">
        <v>414351</v>
      </c>
      <c r="BW1123" s="74">
        <v>12935676</v>
      </c>
      <c r="BX1123" s="70">
        <v>29522828</v>
      </c>
    </row>
    <row r="1124" spans="1:76" x14ac:dyDescent="0.3">
      <c r="A1124" s="73" t="s">
        <v>10</v>
      </c>
      <c r="B1124" s="2" t="s">
        <v>76</v>
      </c>
      <c r="C1124" s="2" t="s">
        <v>140</v>
      </c>
      <c r="D1124" s="2" t="s">
        <v>54</v>
      </c>
      <c r="E1124" s="2" t="s">
        <v>15</v>
      </c>
      <c r="F1124" s="17" t="str">
        <f>+Tabela1[[#This Row],[WK]]&amp;Tabela1[[#This Row],[PK]]&amp;Tabela1[[#This Row],[GK]]</f>
        <v>142008</v>
      </c>
      <c r="G1124" s="2" t="s">
        <v>1067</v>
      </c>
      <c r="H1124" s="3">
        <v>197696025.56999999</v>
      </c>
      <c r="I1124" s="4">
        <v>1.125</v>
      </c>
      <c r="J1124" s="3">
        <v>222408028.77000001</v>
      </c>
      <c r="K1124" s="4">
        <v>7.0000000000000007E-2</v>
      </c>
      <c r="L1124" s="3">
        <v>15568562</v>
      </c>
      <c r="M1124" s="3"/>
      <c r="N1124" s="5"/>
      <c r="O1124" s="3">
        <v>16675859.73</v>
      </c>
      <c r="P1124" s="4">
        <v>1.125</v>
      </c>
      <c r="Q1124" s="3">
        <v>18760342.199999999</v>
      </c>
      <c r="R1124" s="4">
        <v>1.6E-2</v>
      </c>
      <c r="S1124" s="3">
        <v>300165</v>
      </c>
      <c r="T1124" s="3"/>
      <c r="U1124" s="5"/>
      <c r="V1124" s="3">
        <v>9753925</v>
      </c>
      <c r="W1124" s="5"/>
      <c r="X1124" s="3">
        <v>15564055</v>
      </c>
      <c r="Y1124" s="3">
        <v>803375</v>
      </c>
      <c r="Z1124" s="3">
        <v>327639</v>
      </c>
      <c r="AA1124" s="3">
        <v>769603</v>
      </c>
      <c r="AB1124" s="3">
        <v>8952204</v>
      </c>
      <c r="AC1124" s="3">
        <v>4711234</v>
      </c>
      <c r="AD1124" s="3">
        <v>5810130</v>
      </c>
      <c r="AE1124" s="3">
        <v>0</v>
      </c>
      <c r="AF1124" s="3">
        <v>15568562</v>
      </c>
      <c r="AG1124" s="3">
        <v>300165</v>
      </c>
      <c r="AH1124" s="3">
        <v>5810130</v>
      </c>
      <c r="AI1124" s="3">
        <v>9753925</v>
      </c>
      <c r="AJ1124" s="3">
        <v>1044702</v>
      </c>
      <c r="AK1124" s="3">
        <v>1044702</v>
      </c>
      <c r="AL1124" s="3">
        <v>521724</v>
      </c>
      <c r="AM1124" s="3">
        <v>522978</v>
      </c>
      <c r="AN1124" s="3">
        <v>65089</v>
      </c>
      <c r="AO1124" s="3">
        <v>0</v>
      </c>
      <c r="AP1124" s="3">
        <v>-65089</v>
      </c>
      <c r="AQ1124" s="3">
        <v>0</v>
      </c>
      <c r="AR1124" s="3">
        <f>Tabela1[[#This Row],[Potrzeby finansowe 2027
w tym:]]+Tabela1[[#This Row],[Rozliczenie 2025 potrz. fin.]]</f>
        <v>15564055</v>
      </c>
      <c r="AS1124" s="3">
        <v>0</v>
      </c>
      <c r="AT1124" s="3">
        <v>0</v>
      </c>
      <c r="AU1124" s="3"/>
      <c r="AV1124" s="3"/>
      <c r="AW1124" s="3"/>
      <c r="AX1124" s="3"/>
      <c r="AY1124" s="3"/>
      <c r="AZ1124" s="3"/>
      <c r="BA1124" s="3">
        <v>327639</v>
      </c>
      <c r="BB1124" s="3">
        <v>0</v>
      </c>
      <c r="BC1124" s="3">
        <v>0</v>
      </c>
      <c r="BD1124" s="3">
        <v>3282.63</v>
      </c>
      <c r="BE1124" s="3">
        <v>0</v>
      </c>
      <c r="BF1124" s="3">
        <v>0</v>
      </c>
      <c r="BG1124" s="3">
        <v>482952</v>
      </c>
      <c r="BH1124" s="3">
        <v>4538</v>
      </c>
      <c r="BI1124" s="3">
        <v>286651</v>
      </c>
      <c r="BJ1124" s="3">
        <v>4404915.2725</v>
      </c>
      <c r="BK1124" s="3">
        <v>3289633.9600000004</v>
      </c>
      <c r="BL1124" s="3">
        <v>337545.3</v>
      </c>
      <c r="BM1124" s="3">
        <v>3786034.65</v>
      </c>
      <c r="BN1124" s="53">
        <v>0.95462354159089013</v>
      </c>
      <c r="BO1124" s="54">
        <v>1.641569E-4</v>
      </c>
      <c r="BP1124" s="70">
        <v>4128</v>
      </c>
      <c r="BQ1124" s="71"/>
      <c r="BR1124" s="70"/>
      <c r="BS1124" s="72"/>
      <c r="BT1124" s="72"/>
      <c r="BU1124" s="70">
        <v>15568562</v>
      </c>
      <c r="BV1124" s="70">
        <v>300165</v>
      </c>
      <c r="BW1124" s="74">
        <v>5810130</v>
      </c>
      <c r="BX1124" s="70">
        <v>21678857</v>
      </c>
    </row>
    <row r="1125" spans="1:76" x14ac:dyDescent="0.3">
      <c r="A1125" s="73" t="s">
        <v>10</v>
      </c>
      <c r="B1125" s="2" t="s">
        <v>76</v>
      </c>
      <c r="C1125" s="2" t="s">
        <v>140</v>
      </c>
      <c r="D1125" s="2" t="s">
        <v>56</v>
      </c>
      <c r="E1125" s="2" t="s">
        <v>15</v>
      </c>
      <c r="F1125" s="17" t="str">
        <f>+Tabela1[[#This Row],[WK]]&amp;Tabela1[[#This Row],[PK]]&amp;Tabela1[[#This Row],[GK]]</f>
        <v>142009</v>
      </c>
      <c r="G1125" s="2" t="s">
        <v>1060</v>
      </c>
      <c r="H1125" s="3">
        <v>388622906.38999999</v>
      </c>
      <c r="I1125" s="4">
        <v>1.125</v>
      </c>
      <c r="J1125" s="3">
        <v>437200769.69</v>
      </c>
      <c r="K1125" s="4">
        <v>7.0000000000000007E-2</v>
      </c>
      <c r="L1125" s="3">
        <v>30604054</v>
      </c>
      <c r="M1125" s="3"/>
      <c r="N1125" s="5"/>
      <c r="O1125" s="3">
        <v>16510995.460000001</v>
      </c>
      <c r="P1125" s="4">
        <v>1.125</v>
      </c>
      <c r="Q1125" s="3">
        <v>18574869.890000001</v>
      </c>
      <c r="R1125" s="4">
        <v>1.6E-2</v>
      </c>
      <c r="S1125" s="3">
        <v>297198</v>
      </c>
      <c r="T1125" s="3"/>
      <c r="U1125" s="5"/>
      <c r="V1125" s="3">
        <v>18423505</v>
      </c>
      <c r="W1125" s="5"/>
      <c r="X1125" s="3">
        <v>27564058</v>
      </c>
      <c r="Y1125" s="3">
        <v>0</v>
      </c>
      <c r="Z1125" s="3">
        <v>83079</v>
      </c>
      <c r="AA1125" s="3">
        <v>1659279</v>
      </c>
      <c r="AB1125" s="3">
        <v>18631619</v>
      </c>
      <c r="AC1125" s="3">
        <v>7190081</v>
      </c>
      <c r="AD1125" s="3">
        <v>10873868</v>
      </c>
      <c r="AE1125" s="3">
        <v>1387003</v>
      </c>
      <c r="AF1125" s="3">
        <v>30604054</v>
      </c>
      <c r="AG1125" s="3">
        <v>297198</v>
      </c>
      <c r="AH1125" s="3">
        <v>9486865</v>
      </c>
      <c r="AI1125" s="3">
        <v>18423505</v>
      </c>
      <c r="AJ1125" s="3">
        <v>1500698</v>
      </c>
      <c r="AK1125" s="3">
        <v>2402186</v>
      </c>
      <c r="AL1125" s="3">
        <v>1476458</v>
      </c>
      <c r="AM1125" s="3">
        <v>925728</v>
      </c>
      <c r="AN1125" s="3">
        <v>2982859</v>
      </c>
      <c r="AO1125" s="3">
        <v>0</v>
      </c>
      <c r="AP1125" s="3">
        <v>-2081371</v>
      </c>
      <c r="AQ1125" s="3">
        <v>901488</v>
      </c>
      <c r="AR1125" s="3">
        <f>Tabela1[[#This Row],[Potrzeby finansowe 2027
w tym:]]+Tabela1[[#This Row],[Rozliczenie 2025 potrz. fin.]]</f>
        <v>28465546</v>
      </c>
      <c r="AS1125" s="3">
        <v>0</v>
      </c>
      <c r="AT1125" s="3">
        <v>0</v>
      </c>
      <c r="AU1125" s="3"/>
      <c r="AV1125" s="3"/>
      <c r="AW1125" s="3"/>
      <c r="AX1125" s="3"/>
      <c r="AY1125" s="3"/>
      <c r="AZ1125" s="3"/>
      <c r="BA1125" s="3">
        <v>83079</v>
      </c>
      <c r="BB1125" s="3">
        <v>0</v>
      </c>
      <c r="BC1125" s="3">
        <v>0</v>
      </c>
      <c r="BD1125" s="3">
        <v>831.83</v>
      </c>
      <c r="BE1125" s="3">
        <v>1.0900000000000001</v>
      </c>
      <c r="BF1125" s="3">
        <v>0</v>
      </c>
      <c r="BG1125" s="3">
        <v>900880</v>
      </c>
      <c r="BH1125" s="3">
        <v>8465</v>
      </c>
      <c r="BI1125" s="3">
        <v>758399</v>
      </c>
      <c r="BJ1125" s="3">
        <v>11654198.742500002</v>
      </c>
      <c r="BK1125" s="3">
        <v>7060038.2200000007</v>
      </c>
      <c r="BL1125" s="3">
        <v>3756789.98</v>
      </c>
      <c r="BM1125" s="3">
        <v>10863062.130000001</v>
      </c>
      <c r="BN1125" s="53">
        <v>1.2631674174384229</v>
      </c>
      <c r="BO1125" s="54">
        <v>2.5746969999999999E-4</v>
      </c>
      <c r="BP1125" s="70">
        <v>6474</v>
      </c>
      <c r="BQ1125" s="71"/>
      <c r="BR1125" s="70"/>
      <c r="BS1125" s="72"/>
      <c r="BT1125" s="72"/>
      <c r="BU1125" s="70">
        <v>30604054</v>
      </c>
      <c r="BV1125" s="70">
        <v>297198</v>
      </c>
      <c r="BW1125" s="74">
        <v>9486865</v>
      </c>
      <c r="BX1125" s="70">
        <v>40388117</v>
      </c>
    </row>
    <row r="1126" spans="1:76" x14ac:dyDescent="0.3">
      <c r="A1126" s="73" t="s">
        <v>10</v>
      </c>
      <c r="B1126" s="2" t="s">
        <v>76</v>
      </c>
      <c r="C1126" s="2" t="s">
        <v>140</v>
      </c>
      <c r="D1126" s="2" t="s">
        <v>69</v>
      </c>
      <c r="E1126" s="2" t="s">
        <v>15</v>
      </c>
      <c r="F1126" s="17" t="str">
        <f>+Tabela1[[#This Row],[WK]]&amp;Tabela1[[#This Row],[PK]]&amp;Tabela1[[#This Row],[GK]]</f>
        <v>142010</v>
      </c>
      <c r="G1126" s="2" t="s">
        <v>1061</v>
      </c>
      <c r="H1126" s="3">
        <v>254723658.74000001</v>
      </c>
      <c r="I1126" s="4">
        <v>1.125</v>
      </c>
      <c r="J1126" s="3">
        <v>286564116.07999998</v>
      </c>
      <c r="K1126" s="4">
        <v>7.0000000000000007E-2</v>
      </c>
      <c r="L1126" s="3">
        <v>20059488</v>
      </c>
      <c r="M1126" s="3"/>
      <c r="N1126" s="5"/>
      <c r="O1126" s="3">
        <v>38195021.32</v>
      </c>
      <c r="P1126" s="4">
        <v>1.125</v>
      </c>
      <c r="Q1126" s="3">
        <v>42969398.990000002</v>
      </c>
      <c r="R1126" s="4">
        <v>1.6E-2</v>
      </c>
      <c r="S1126" s="3">
        <v>687510</v>
      </c>
      <c r="T1126" s="3"/>
      <c r="U1126" s="5"/>
      <c r="V1126" s="3">
        <v>12083076</v>
      </c>
      <c r="W1126" s="5"/>
      <c r="X1126" s="3">
        <v>24684003</v>
      </c>
      <c r="Y1126" s="3">
        <v>4874828</v>
      </c>
      <c r="Z1126" s="3">
        <v>885335</v>
      </c>
      <c r="AA1126" s="3">
        <v>1504237</v>
      </c>
      <c r="AB1126" s="3">
        <v>15446378</v>
      </c>
      <c r="AC1126" s="3">
        <v>1973225</v>
      </c>
      <c r="AD1126" s="3">
        <v>12600927</v>
      </c>
      <c r="AE1126" s="3">
        <v>0</v>
      </c>
      <c r="AF1126" s="3">
        <v>20059488</v>
      </c>
      <c r="AG1126" s="3">
        <v>687510</v>
      </c>
      <c r="AH1126" s="3">
        <v>12600927</v>
      </c>
      <c r="AI1126" s="3">
        <v>12083076</v>
      </c>
      <c r="AJ1126" s="3">
        <v>-274445</v>
      </c>
      <c r="AK1126" s="3">
        <v>-274445</v>
      </c>
      <c r="AL1126" s="3">
        <v>849254</v>
      </c>
      <c r="AM1126" s="3">
        <v>-1123699</v>
      </c>
      <c r="AN1126" s="3">
        <v>461206</v>
      </c>
      <c r="AO1126" s="3">
        <v>0</v>
      </c>
      <c r="AP1126" s="3">
        <v>-461206</v>
      </c>
      <c r="AQ1126" s="3">
        <v>0</v>
      </c>
      <c r="AR1126" s="3">
        <f>Tabela1[[#This Row],[Potrzeby finansowe 2027
w tym:]]+Tabela1[[#This Row],[Rozliczenie 2025 potrz. fin.]]</f>
        <v>24684003</v>
      </c>
      <c r="AS1126" s="3">
        <v>0</v>
      </c>
      <c r="AT1126" s="3">
        <v>0</v>
      </c>
      <c r="AU1126" s="3"/>
      <c r="AV1126" s="3"/>
      <c r="AW1126" s="3"/>
      <c r="AX1126" s="3"/>
      <c r="AY1126" s="3"/>
      <c r="AZ1126" s="3"/>
      <c r="BA1126" s="3">
        <v>885335</v>
      </c>
      <c r="BB1126" s="3">
        <v>0</v>
      </c>
      <c r="BC1126" s="3">
        <v>0</v>
      </c>
      <c r="BD1126" s="3">
        <v>8870.19</v>
      </c>
      <c r="BE1126" s="3">
        <v>0.02</v>
      </c>
      <c r="BF1126" s="3">
        <v>0</v>
      </c>
      <c r="BG1126" s="3">
        <v>811164</v>
      </c>
      <c r="BH1126" s="3">
        <v>7622</v>
      </c>
      <c r="BI1126" s="3">
        <v>693073</v>
      </c>
      <c r="BJ1126" s="3">
        <v>10650338.445</v>
      </c>
      <c r="BK1126" s="3">
        <v>7669448.2300000004</v>
      </c>
      <c r="BL1126" s="3">
        <v>1611454.71</v>
      </c>
      <c r="BM1126" s="3">
        <v>8700651.4399999995</v>
      </c>
      <c r="BN1126" s="53">
        <v>0.84590433022765654</v>
      </c>
      <c r="BO1126" s="54">
        <v>2.9328420000000001E-4</v>
      </c>
      <c r="BP1126" s="70">
        <v>7376</v>
      </c>
      <c r="BQ1126" s="71"/>
      <c r="BR1126" s="70"/>
      <c r="BS1126" s="72"/>
      <c r="BT1126" s="72"/>
      <c r="BU1126" s="70">
        <v>20059488</v>
      </c>
      <c r="BV1126" s="70">
        <v>687510</v>
      </c>
      <c r="BW1126" s="74">
        <v>12600927</v>
      </c>
      <c r="BX1126" s="70">
        <v>33347925</v>
      </c>
    </row>
    <row r="1127" spans="1:76" x14ac:dyDescent="0.3">
      <c r="A1127" s="73" t="s">
        <v>10</v>
      </c>
      <c r="B1127" s="2" t="s">
        <v>76</v>
      </c>
      <c r="C1127" s="2" t="s">
        <v>140</v>
      </c>
      <c r="D1127" s="2" t="s">
        <v>71</v>
      </c>
      <c r="E1127" s="2" t="s">
        <v>15</v>
      </c>
      <c r="F1127" s="17" t="str">
        <f>+Tabela1[[#This Row],[WK]]&amp;Tabela1[[#This Row],[PK]]&amp;Tabela1[[#This Row],[GK]]</f>
        <v>142011</v>
      </c>
      <c r="G1127" s="2" t="s">
        <v>1068</v>
      </c>
      <c r="H1127" s="3">
        <v>237568601.91999999</v>
      </c>
      <c r="I1127" s="4">
        <v>1.125</v>
      </c>
      <c r="J1127" s="3">
        <v>267264677.16</v>
      </c>
      <c r="K1127" s="4">
        <v>7.0000000000000007E-2</v>
      </c>
      <c r="L1127" s="3">
        <v>18708527</v>
      </c>
      <c r="M1127" s="3"/>
      <c r="N1127" s="5"/>
      <c r="O1127" s="3">
        <v>32159201.25</v>
      </c>
      <c r="P1127" s="4">
        <v>1.125</v>
      </c>
      <c r="Q1127" s="3">
        <v>36179101.409999996</v>
      </c>
      <c r="R1127" s="4">
        <v>1.6E-2</v>
      </c>
      <c r="S1127" s="3">
        <v>578866</v>
      </c>
      <c r="T1127" s="3"/>
      <c r="U1127" s="5"/>
      <c r="V1127" s="3">
        <v>11234858</v>
      </c>
      <c r="W1127" s="5"/>
      <c r="X1127" s="3">
        <v>20282917</v>
      </c>
      <c r="Y1127" s="3">
        <v>2403349</v>
      </c>
      <c r="Z1127" s="3">
        <v>1063651</v>
      </c>
      <c r="AA1127" s="3">
        <v>937137</v>
      </c>
      <c r="AB1127" s="3">
        <v>13121884</v>
      </c>
      <c r="AC1127" s="3">
        <v>2756896</v>
      </c>
      <c r="AD1127" s="3">
        <v>9048060</v>
      </c>
      <c r="AE1127" s="3">
        <v>0</v>
      </c>
      <c r="AF1127" s="3">
        <v>18708527</v>
      </c>
      <c r="AG1127" s="3">
        <v>578866</v>
      </c>
      <c r="AH1127" s="3">
        <v>9048060</v>
      </c>
      <c r="AI1127" s="3">
        <v>11234858</v>
      </c>
      <c r="AJ1127" s="3">
        <v>1571033</v>
      </c>
      <c r="AK1127" s="3">
        <v>1571033</v>
      </c>
      <c r="AL1127" s="3">
        <v>918265</v>
      </c>
      <c r="AM1127" s="3">
        <v>652768</v>
      </c>
      <c r="AN1127" s="3">
        <v>-52962</v>
      </c>
      <c r="AO1127" s="3">
        <v>0</v>
      </c>
      <c r="AP1127" s="3">
        <v>52962</v>
      </c>
      <c r="AQ1127" s="3">
        <v>0</v>
      </c>
      <c r="AR1127" s="3">
        <f>Tabela1[[#This Row],[Potrzeby finansowe 2027
w tym:]]+Tabela1[[#This Row],[Rozliczenie 2025 potrz. fin.]]</f>
        <v>20282917</v>
      </c>
      <c r="AS1127" s="3">
        <v>0</v>
      </c>
      <c r="AT1127" s="3">
        <v>0</v>
      </c>
      <c r="AU1127" s="3"/>
      <c r="AV1127" s="3"/>
      <c r="AW1127" s="3"/>
      <c r="AX1127" s="3"/>
      <c r="AY1127" s="3"/>
      <c r="AZ1127" s="3"/>
      <c r="BA1127" s="3">
        <v>1063651</v>
      </c>
      <c r="BB1127" s="3">
        <v>0</v>
      </c>
      <c r="BC1127" s="3">
        <v>30.43</v>
      </c>
      <c r="BD1127" s="3">
        <v>10555.32</v>
      </c>
      <c r="BE1127" s="3">
        <v>0</v>
      </c>
      <c r="BF1127" s="3">
        <v>0</v>
      </c>
      <c r="BG1127" s="3">
        <v>586928</v>
      </c>
      <c r="BH1127" s="3">
        <v>5515</v>
      </c>
      <c r="BI1127" s="3">
        <v>350209</v>
      </c>
      <c r="BJ1127" s="3">
        <v>5381606.7274999991</v>
      </c>
      <c r="BK1127" s="3">
        <v>2787380.0599999996</v>
      </c>
      <c r="BL1127" s="3">
        <v>2337062.9300000002</v>
      </c>
      <c r="BM1127" s="3">
        <v>5702780.8099999996</v>
      </c>
      <c r="BN1127" s="53">
        <v>0.89839306865131552</v>
      </c>
      <c r="BO1127" s="54">
        <v>2.1929600000000001E-4</v>
      </c>
      <c r="BP1127" s="70">
        <v>5515</v>
      </c>
      <c r="BQ1127" s="71"/>
      <c r="BR1127" s="70"/>
      <c r="BS1127" s="72"/>
      <c r="BT1127" s="72"/>
      <c r="BU1127" s="70">
        <v>18708527</v>
      </c>
      <c r="BV1127" s="70">
        <v>578866</v>
      </c>
      <c r="BW1127" s="74">
        <v>9048060</v>
      </c>
      <c r="BX1127" s="70">
        <v>28335453</v>
      </c>
    </row>
    <row r="1128" spans="1:76" x14ac:dyDescent="0.3">
      <c r="A1128" s="73" t="s">
        <v>10</v>
      </c>
      <c r="B1128" s="2" t="s">
        <v>76</v>
      </c>
      <c r="C1128" s="2" t="s">
        <v>140</v>
      </c>
      <c r="D1128" s="2" t="s">
        <v>72</v>
      </c>
      <c r="E1128" s="2" t="s">
        <v>15</v>
      </c>
      <c r="F1128" s="17" t="str">
        <f>+Tabela1[[#This Row],[WK]]&amp;Tabela1[[#This Row],[PK]]&amp;Tabela1[[#This Row],[GK]]</f>
        <v>142012</v>
      </c>
      <c r="G1128" s="2" t="s">
        <v>1069</v>
      </c>
      <c r="H1128" s="3">
        <v>235650965.94</v>
      </c>
      <c r="I1128" s="4">
        <v>1.125</v>
      </c>
      <c r="J1128" s="3">
        <v>265107336.68000001</v>
      </c>
      <c r="K1128" s="4">
        <v>7.0000000000000007E-2</v>
      </c>
      <c r="L1128" s="3">
        <v>18557514</v>
      </c>
      <c r="M1128" s="3"/>
      <c r="N1128" s="5"/>
      <c r="O1128" s="3">
        <v>37654827.510000005</v>
      </c>
      <c r="P1128" s="4">
        <v>1.125</v>
      </c>
      <c r="Q1128" s="3">
        <v>42361680.950000003</v>
      </c>
      <c r="R1128" s="4">
        <v>1.6E-2</v>
      </c>
      <c r="S1128" s="3">
        <v>677787</v>
      </c>
      <c r="T1128" s="3"/>
      <c r="U1128" s="5"/>
      <c r="V1128" s="3">
        <v>10875583</v>
      </c>
      <c r="W1128" s="5"/>
      <c r="X1128" s="3">
        <v>19048703</v>
      </c>
      <c r="Y1128" s="3">
        <v>0</v>
      </c>
      <c r="Z1128" s="3">
        <v>322606</v>
      </c>
      <c r="AA1128" s="3">
        <v>1044517</v>
      </c>
      <c r="AB1128" s="3">
        <v>15116865</v>
      </c>
      <c r="AC1128" s="3">
        <v>2564715</v>
      </c>
      <c r="AD1128" s="3">
        <v>8173120</v>
      </c>
      <c r="AE1128" s="3">
        <v>0</v>
      </c>
      <c r="AF1128" s="3">
        <v>18557514</v>
      </c>
      <c r="AG1128" s="3">
        <v>677787</v>
      </c>
      <c r="AH1128" s="3">
        <v>8173120</v>
      </c>
      <c r="AI1128" s="3">
        <v>10875583</v>
      </c>
      <c r="AJ1128" s="3">
        <v>1808670</v>
      </c>
      <c r="AK1128" s="3">
        <v>1808670</v>
      </c>
      <c r="AL1128" s="3">
        <v>566324</v>
      </c>
      <c r="AM1128" s="3">
        <v>1242346</v>
      </c>
      <c r="AN1128" s="3">
        <v>121472</v>
      </c>
      <c r="AO1128" s="3">
        <v>0</v>
      </c>
      <c r="AP1128" s="3">
        <v>-121472</v>
      </c>
      <c r="AQ1128" s="3">
        <v>0</v>
      </c>
      <c r="AR1128" s="3">
        <f>Tabela1[[#This Row],[Potrzeby finansowe 2027
w tym:]]+Tabela1[[#This Row],[Rozliczenie 2025 potrz. fin.]]</f>
        <v>19048703</v>
      </c>
      <c r="AS1128" s="3">
        <v>0</v>
      </c>
      <c r="AT1128" s="3">
        <v>0</v>
      </c>
      <c r="AU1128" s="3"/>
      <c r="AV1128" s="3"/>
      <c r="AW1128" s="3"/>
      <c r="AX1128" s="3"/>
      <c r="AY1128" s="3"/>
      <c r="AZ1128" s="3"/>
      <c r="BA1128" s="3">
        <v>322606</v>
      </c>
      <c r="BB1128" s="3">
        <v>0</v>
      </c>
      <c r="BC1128" s="3">
        <v>0</v>
      </c>
      <c r="BD1128" s="3">
        <v>3232.2</v>
      </c>
      <c r="BE1128" s="3">
        <v>0</v>
      </c>
      <c r="BF1128" s="3">
        <v>0</v>
      </c>
      <c r="BG1128" s="3">
        <v>574476</v>
      </c>
      <c r="BH1128" s="3">
        <v>5398</v>
      </c>
      <c r="BI1128" s="3">
        <v>470041</v>
      </c>
      <c r="BJ1128" s="3">
        <v>7223050.1824999992</v>
      </c>
      <c r="BK1128" s="3">
        <v>3192225.6999999993</v>
      </c>
      <c r="BL1128" s="3">
        <v>1625150.93</v>
      </c>
      <c r="BM1128" s="3">
        <v>12872996.07</v>
      </c>
      <c r="BN1128" s="53">
        <v>1.0105667627281461</v>
      </c>
      <c r="BO1128" s="54">
        <v>2.1901360000000001E-4</v>
      </c>
      <c r="BP1128" s="70">
        <v>5508</v>
      </c>
      <c r="BQ1128" s="71"/>
      <c r="BR1128" s="70"/>
      <c r="BS1128" s="72"/>
      <c r="BT1128" s="72"/>
      <c r="BU1128" s="70">
        <v>18557514</v>
      </c>
      <c r="BV1128" s="70">
        <v>677787</v>
      </c>
      <c r="BW1128" s="74">
        <v>8173120</v>
      </c>
      <c r="BX1128" s="70">
        <v>27408421</v>
      </c>
    </row>
    <row r="1129" spans="1:76" x14ac:dyDescent="0.3">
      <c r="A1129" s="73" t="s">
        <v>10</v>
      </c>
      <c r="B1129" s="2" t="s">
        <v>76</v>
      </c>
      <c r="C1129" s="2" t="s">
        <v>147</v>
      </c>
      <c r="D1129" s="2" t="s">
        <v>12</v>
      </c>
      <c r="E1129" s="2" t="s">
        <v>13</v>
      </c>
      <c r="F1129" s="17" t="str">
        <f>+Tabela1[[#This Row],[WK]]&amp;Tabela1[[#This Row],[PK]]&amp;Tabela1[[#This Row],[GK]]</f>
        <v>142101</v>
      </c>
      <c r="G1129" s="2" t="s">
        <v>1070</v>
      </c>
      <c r="H1129" s="3">
        <v>1649921651.01</v>
      </c>
      <c r="I1129" s="4">
        <v>1.125</v>
      </c>
      <c r="J1129" s="3">
        <v>1856161857.3900001</v>
      </c>
      <c r="K1129" s="4">
        <v>7.0000000000000007E-2</v>
      </c>
      <c r="L1129" s="3">
        <v>129931330</v>
      </c>
      <c r="M1129" s="3"/>
      <c r="N1129" s="5"/>
      <c r="O1129" s="3">
        <v>68517627.070000008</v>
      </c>
      <c r="P1129" s="4">
        <v>1.125</v>
      </c>
      <c r="Q1129" s="3">
        <v>77082330.450000003</v>
      </c>
      <c r="R1129" s="4">
        <v>1.6E-2</v>
      </c>
      <c r="S1129" s="3">
        <v>1233317</v>
      </c>
      <c r="T1129" s="3"/>
      <c r="U1129" s="5"/>
      <c r="V1129" s="3">
        <v>60953432</v>
      </c>
      <c r="W1129" s="5"/>
      <c r="X1129" s="3">
        <v>65993833</v>
      </c>
      <c r="Y1129" s="3">
        <v>0</v>
      </c>
      <c r="Z1129" s="3">
        <v>0</v>
      </c>
      <c r="AA1129" s="3">
        <v>3504716</v>
      </c>
      <c r="AB1129" s="3">
        <v>62489117</v>
      </c>
      <c r="AC1129" s="3">
        <v>0</v>
      </c>
      <c r="AD1129" s="3">
        <v>10908467</v>
      </c>
      <c r="AE1129" s="3">
        <v>0</v>
      </c>
      <c r="AF1129" s="3">
        <v>129931330</v>
      </c>
      <c r="AG1129" s="3">
        <v>1233317</v>
      </c>
      <c r="AH1129" s="3">
        <v>10908467</v>
      </c>
      <c r="AI1129" s="3">
        <v>60953432</v>
      </c>
      <c r="AJ1129" s="3">
        <v>7268304</v>
      </c>
      <c r="AK1129" s="3">
        <v>9992356</v>
      </c>
      <c r="AL1129" s="3">
        <v>4011124</v>
      </c>
      <c r="AM1129" s="3">
        <v>5981232</v>
      </c>
      <c r="AN1129" s="3">
        <v>2724052</v>
      </c>
      <c r="AO1129" s="3">
        <v>0</v>
      </c>
      <c r="AP1129" s="3">
        <v>0</v>
      </c>
      <c r="AQ1129" s="3">
        <v>2724052</v>
      </c>
      <c r="AR1129" s="3">
        <f>Tabela1[[#This Row],[Potrzeby finansowe 2027
w tym:]]+Tabela1[[#This Row],[Rozliczenie 2025 potrz. fin.]]</f>
        <v>68717885</v>
      </c>
      <c r="AS1129" s="3">
        <v>0</v>
      </c>
      <c r="AT1129" s="3">
        <v>0</v>
      </c>
      <c r="AU1129" s="3"/>
      <c r="AV1129" s="3"/>
      <c r="AW1129" s="3"/>
      <c r="AX1129" s="3"/>
      <c r="AY1129" s="3"/>
      <c r="AZ1129" s="3"/>
      <c r="BA1129" s="3">
        <v>0</v>
      </c>
      <c r="BB1129" s="3">
        <v>0</v>
      </c>
      <c r="BC1129" s="3">
        <v>0</v>
      </c>
      <c r="BD1129" s="3">
        <v>0</v>
      </c>
      <c r="BE1129" s="3">
        <v>0</v>
      </c>
      <c r="BF1129" s="3">
        <v>0</v>
      </c>
      <c r="BG1129" s="3">
        <v>2401670</v>
      </c>
      <c r="BH1129" s="3">
        <v>22567</v>
      </c>
      <c r="BI1129" s="3">
        <v>1103046</v>
      </c>
      <c r="BJ1129" s="3">
        <v>16950330.98</v>
      </c>
      <c r="BK1129" s="3">
        <v>12203186.779999999</v>
      </c>
      <c r="BL1129" s="3">
        <v>2833347.26</v>
      </c>
      <c r="BM1129" s="3">
        <v>13321882.279999999</v>
      </c>
      <c r="BN1129" s="53">
        <v>1.1961426186545798</v>
      </c>
      <c r="BO1129" s="54">
        <v>9.2175009999999997E-4</v>
      </c>
      <c r="BP1129" s="70">
        <v>23180</v>
      </c>
      <c r="BQ1129" s="71"/>
      <c r="BR1129" s="70"/>
      <c r="BS1129" s="72"/>
      <c r="BT1129" s="72"/>
      <c r="BU1129" s="70">
        <v>129931330</v>
      </c>
      <c r="BV1129" s="70">
        <v>1233317</v>
      </c>
      <c r="BW1129" s="74">
        <v>10908467</v>
      </c>
      <c r="BX1129" s="70">
        <v>142073114</v>
      </c>
    </row>
    <row r="1130" spans="1:76" x14ac:dyDescent="0.3">
      <c r="A1130" s="73" t="s">
        <v>10</v>
      </c>
      <c r="B1130" s="2" t="s">
        <v>76</v>
      </c>
      <c r="C1130" s="2" t="s">
        <v>147</v>
      </c>
      <c r="D1130" s="2" t="s">
        <v>11</v>
      </c>
      <c r="E1130" s="2" t="s">
        <v>13</v>
      </c>
      <c r="F1130" s="17" t="str">
        <f>+Tabela1[[#This Row],[WK]]&amp;Tabela1[[#This Row],[PK]]&amp;Tabela1[[#This Row],[GK]]</f>
        <v>142102</v>
      </c>
      <c r="G1130" s="2" t="s">
        <v>1071</v>
      </c>
      <c r="H1130" s="3">
        <v>4893276187.3900003</v>
      </c>
      <c r="I1130" s="4">
        <v>1.125</v>
      </c>
      <c r="J1130" s="3">
        <v>5504935710.8100004</v>
      </c>
      <c r="K1130" s="4">
        <v>7.0000000000000007E-2</v>
      </c>
      <c r="L1130" s="3">
        <v>385345500</v>
      </c>
      <c r="M1130" s="3"/>
      <c r="N1130" s="5"/>
      <c r="O1130" s="3">
        <v>1329773974.98</v>
      </c>
      <c r="P1130" s="4">
        <v>1.125</v>
      </c>
      <c r="Q1130" s="3">
        <v>1495995721.8499999</v>
      </c>
      <c r="R1130" s="4">
        <v>1.6E-2</v>
      </c>
      <c r="S1130" s="3">
        <v>23935932</v>
      </c>
      <c r="T1130" s="3"/>
      <c r="U1130" s="5"/>
      <c r="V1130" s="3">
        <v>185176779</v>
      </c>
      <c r="W1130" s="5"/>
      <c r="X1130" s="3">
        <v>189079552</v>
      </c>
      <c r="Y1130" s="3">
        <v>0</v>
      </c>
      <c r="Z1130" s="3">
        <v>7512</v>
      </c>
      <c r="AA1130" s="3">
        <v>10341064</v>
      </c>
      <c r="AB1130" s="3">
        <v>178730976</v>
      </c>
      <c r="AC1130" s="3">
        <v>0</v>
      </c>
      <c r="AD1130" s="3">
        <v>24919447</v>
      </c>
      <c r="AE1130" s="3">
        <v>0</v>
      </c>
      <c r="AF1130" s="3">
        <v>385345500</v>
      </c>
      <c r="AG1130" s="3">
        <v>23935932</v>
      </c>
      <c r="AH1130" s="3">
        <v>24919447</v>
      </c>
      <c r="AI1130" s="3">
        <v>185176779</v>
      </c>
      <c r="AJ1130" s="3">
        <v>11471129</v>
      </c>
      <c r="AK1130" s="3">
        <v>22443479</v>
      </c>
      <c r="AL1130" s="3">
        <v>15375023</v>
      </c>
      <c r="AM1130" s="3">
        <v>7068456</v>
      </c>
      <c r="AN1130" s="3">
        <v>10972350</v>
      </c>
      <c r="AO1130" s="3">
        <v>0</v>
      </c>
      <c r="AP1130" s="3">
        <v>0</v>
      </c>
      <c r="AQ1130" s="3">
        <v>10972350</v>
      </c>
      <c r="AR1130" s="3">
        <f>Tabela1[[#This Row],[Potrzeby finansowe 2027
w tym:]]+Tabela1[[#This Row],[Rozliczenie 2025 potrz. fin.]]</f>
        <v>200051902</v>
      </c>
      <c r="AS1130" s="3">
        <v>0</v>
      </c>
      <c r="AT1130" s="3">
        <v>0</v>
      </c>
      <c r="AU1130" s="3"/>
      <c r="AV1130" s="3"/>
      <c r="AW1130" s="3"/>
      <c r="AX1130" s="3"/>
      <c r="AY1130" s="3"/>
      <c r="AZ1130" s="3"/>
      <c r="BA1130" s="3">
        <v>7512</v>
      </c>
      <c r="BB1130" s="3">
        <v>0</v>
      </c>
      <c r="BC1130" s="3">
        <v>0</v>
      </c>
      <c r="BD1130" s="3">
        <v>75.260000000000005</v>
      </c>
      <c r="BE1130" s="3">
        <v>0</v>
      </c>
      <c r="BF1130" s="3">
        <v>0</v>
      </c>
      <c r="BG1130" s="3">
        <v>7017173</v>
      </c>
      <c r="BH1130" s="3">
        <v>65936</v>
      </c>
      <c r="BI1130" s="3">
        <v>3323891</v>
      </c>
      <c r="BJ1130" s="3">
        <v>51077702.982500002</v>
      </c>
      <c r="BK1130" s="3">
        <v>39789415.840000004</v>
      </c>
      <c r="BL1130" s="3">
        <v>7501864.5199999996</v>
      </c>
      <c r="BM1130" s="3">
        <v>30149419.530000001</v>
      </c>
      <c r="BN1130" s="53">
        <v>1.2415769004784423</v>
      </c>
      <c r="BO1130" s="54">
        <v>2.9172244000000001E-3</v>
      </c>
      <c r="BP1130" s="70">
        <v>73363</v>
      </c>
      <c r="BQ1130" s="71"/>
      <c r="BR1130" s="70"/>
      <c r="BS1130" s="72"/>
      <c r="BT1130" s="72"/>
      <c r="BU1130" s="70">
        <v>385345500</v>
      </c>
      <c r="BV1130" s="70">
        <v>23935932</v>
      </c>
      <c r="BW1130" s="74">
        <v>24919447</v>
      </c>
      <c r="BX1130" s="70">
        <v>434200879</v>
      </c>
    </row>
    <row r="1131" spans="1:76" x14ac:dyDescent="0.3">
      <c r="A1131" s="73" t="s">
        <v>10</v>
      </c>
      <c r="B1131" s="2" t="s">
        <v>76</v>
      </c>
      <c r="C1131" s="2" t="s">
        <v>147</v>
      </c>
      <c r="D1131" s="2" t="s">
        <v>16</v>
      </c>
      <c r="E1131" s="2" t="s">
        <v>19</v>
      </c>
      <c r="F1131" s="17" t="str">
        <f>+Tabela1[[#This Row],[WK]]&amp;Tabela1[[#This Row],[PK]]&amp;Tabela1[[#This Row],[GK]]</f>
        <v>142103</v>
      </c>
      <c r="G1131" s="2" t="s">
        <v>1072</v>
      </c>
      <c r="H1131" s="3">
        <v>2216463887.4699998</v>
      </c>
      <c r="I1131" s="4">
        <v>1.125</v>
      </c>
      <c r="J1131" s="3">
        <v>2493521873.4000001</v>
      </c>
      <c r="K1131" s="4">
        <v>7.0000000000000007E-2</v>
      </c>
      <c r="L1131" s="3">
        <v>174546531</v>
      </c>
      <c r="M1131" s="3"/>
      <c r="N1131" s="5"/>
      <c r="O1131" s="3">
        <v>383979387.04000002</v>
      </c>
      <c r="P1131" s="4">
        <v>1.125</v>
      </c>
      <c r="Q1131" s="3">
        <v>431976810.42000002</v>
      </c>
      <c r="R1131" s="4">
        <v>1.6E-2</v>
      </c>
      <c r="S1131" s="3">
        <v>6911629</v>
      </c>
      <c r="T1131" s="3"/>
      <c r="U1131" s="5"/>
      <c r="V1131" s="3">
        <v>66511212</v>
      </c>
      <c r="W1131" s="5"/>
      <c r="X1131" s="3">
        <v>84700415</v>
      </c>
      <c r="Y1131" s="3">
        <v>0</v>
      </c>
      <c r="Z1131" s="3">
        <v>272233</v>
      </c>
      <c r="AA1131" s="3">
        <v>7141910</v>
      </c>
      <c r="AB1131" s="3">
        <v>69351639</v>
      </c>
      <c r="AC1131" s="3">
        <v>7934633</v>
      </c>
      <c r="AD1131" s="3">
        <v>22512586</v>
      </c>
      <c r="AE1131" s="3">
        <v>15900270</v>
      </c>
      <c r="AF1131" s="3">
        <v>174546531</v>
      </c>
      <c r="AG1131" s="3">
        <v>6911629</v>
      </c>
      <c r="AH1131" s="3">
        <v>6612316</v>
      </c>
      <c r="AI1131" s="3">
        <v>66511212</v>
      </c>
      <c r="AJ1131" s="3">
        <v>6099816</v>
      </c>
      <c r="AK1131" s="3">
        <v>6459961</v>
      </c>
      <c r="AL1131" s="3">
        <v>4895906</v>
      </c>
      <c r="AM1131" s="3">
        <v>1564055</v>
      </c>
      <c r="AN1131" s="3">
        <v>8382521</v>
      </c>
      <c r="AO1131" s="3">
        <v>0</v>
      </c>
      <c r="AP1131" s="3">
        <v>-8022376</v>
      </c>
      <c r="AQ1131" s="3">
        <v>360145</v>
      </c>
      <c r="AR1131" s="3">
        <f>Tabela1[[#This Row],[Potrzeby finansowe 2027
w tym:]]+Tabela1[[#This Row],[Rozliczenie 2025 potrz. fin.]]</f>
        <v>85060560</v>
      </c>
      <c r="AS1131" s="3">
        <v>0</v>
      </c>
      <c r="AT1131" s="3">
        <v>0</v>
      </c>
      <c r="AU1131" s="3"/>
      <c r="AV1131" s="3"/>
      <c r="AW1131" s="3"/>
      <c r="AX1131" s="3"/>
      <c r="AY1131" s="3"/>
      <c r="AZ1131" s="3"/>
      <c r="BA1131" s="3">
        <v>272233</v>
      </c>
      <c r="BB1131" s="3">
        <v>0</v>
      </c>
      <c r="BC1131" s="3">
        <v>0</v>
      </c>
      <c r="BD1131" s="3">
        <v>2727.51</v>
      </c>
      <c r="BE1131" s="3">
        <v>0</v>
      </c>
      <c r="BF1131" s="3">
        <v>0</v>
      </c>
      <c r="BG1131" s="3">
        <v>3231777</v>
      </c>
      <c r="BH1131" s="3">
        <v>30367</v>
      </c>
      <c r="BI1131" s="3">
        <v>3910133</v>
      </c>
      <c r="BJ1131" s="3">
        <v>60086387.640000001</v>
      </c>
      <c r="BK1131" s="3">
        <v>56384742.269999996</v>
      </c>
      <c r="BL1131" s="3">
        <v>3018531.92</v>
      </c>
      <c r="BM1131" s="3">
        <v>8769517.6400000006</v>
      </c>
      <c r="BN1131" s="53">
        <v>1.4121914141555452</v>
      </c>
      <c r="BO1131" s="54">
        <v>1.2718172E-3</v>
      </c>
      <c r="BP1131" s="70">
        <v>31984</v>
      </c>
      <c r="BQ1131" s="71"/>
      <c r="BR1131" s="70"/>
      <c r="BS1131" s="72"/>
      <c r="BT1131" s="72"/>
      <c r="BU1131" s="70">
        <v>174546531</v>
      </c>
      <c r="BV1131" s="70">
        <v>6911629</v>
      </c>
      <c r="BW1131" s="74">
        <v>6612316</v>
      </c>
      <c r="BX1131" s="70">
        <v>188070476</v>
      </c>
    </row>
    <row r="1132" spans="1:76" x14ac:dyDescent="0.3">
      <c r="A1132" s="73" t="s">
        <v>10</v>
      </c>
      <c r="B1132" s="2" t="s">
        <v>76</v>
      </c>
      <c r="C1132" s="2" t="s">
        <v>147</v>
      </c>
      <c r="D1132" s="2" t="s">
        <v>18</v>
      </c>
      <c r="E1132" s="2" t="s">
        <v>15</v>
      </c>
      <c r="F1132" s="17" t="str">
        <f>+Tabela1[[#This Row],[WK]]&amp;Tabela1[[#This Row],[PK]]&amp;Tabela1[[#This Row],[GK]]</f>
        <v>142104</v>
      </c>
      <c r="G1132" s="2" t="s">
        <v>785</v>
      </c>
      <c r="H1132" s="3">
        <v>1774321627.22</v>
      </c>
      <c r="I1132" s="4">
        <v>1.125</v>
      </c>
      <c r="J1132" s="3">
        <v>1996111830.6199999</v>
      </c>
      <c r="K1132" s="4">
        <v>7.0000000000000007E-2</v>
      </c>
      <c r="L1132" s="3">
        <v>139727828</v>
      </c>
      <c r="M1132" s="3"/>
      <c r="N1132" s="5"/>
      <c r="O1132" s="3">
        <v>398569911.63</v>
      </c>
      <c r="P1132" s="4">
        <v>1.125</v>
      </c>
      <c r="Q1132" s="3">
        <v>448391150.57999998</v>
      </c>
      <c r="R1132" s="4">
        <v>1.6E-2</v>
      </c>
      <c r="S1132" s="3">
        <v>7174258</v>
      </c>
      <c r="T1132" s="3"/>
      <c r="U1132" s="5"/>
      <c r="V1132" s="3">
        <v>27767868</v>
      </c>
      <c r="W1132" s="5"/>
      <c r="X1132" s="3">
        <v>94227278</v>
      </c>
      <c r="Y1132" s="3">
        <v>0</v>
      </c>
      <c r="Z1132" s="3">
        <v>119247</v>
      </c>
      <c r="AA1132" s="3">
        <v>6026406</v>
      </c>
      <c r="AB1132" s="3">
        <v>64344982</v>
      </c>
      <c r="AC1132" s="3">
        <v>23736643</v>
      </c>
      <c r="AD1132" s="3">
        <v>66553344</v>
      </c>
      <c r="AE1132" s="3">
        <v>48097239</v>
      </c>
      <c r="AF1132" s="3">
        <v>139727828</v>
      </c>
      <c r="AG1132" s="3">
        <v>7174258</v>
      </c>
      <c r="AH1132" s="3">
        <v>18456105</v>
      </c>
      <c r="AI1132" s="3">
        <v>27767868</v>
      </c>
      <c r="AJ1132" s="3">
        <v>6693474</v>
      </c>
      <c r="AK1132" s="3">
        <v>6787408</v>
      </c>
      <c r="AL1132" s="3">
        <v>1421807</v>
      </c>
      <c r="AM1132" s="3">
        <v>5365601</v>
      </c>
      <c r="AN1132" s="3">
        <v>-385821</v>
      </c>
      <c r="AO1132" s="3">
        <v>0</v>
      </c>
      <c r="AP1132" s="3">
        <v>479755</v>
      </c>
      <c r="AQ1132" s="3">
        <v>93934</v>
      </c>
      <c r="AR1132" s="3">
        <f>Tabela1[[#This Row],[Potrzeby finansowe 2027
w tym:]]+Tabela1[[#This Row],[Rozliczenie 2025 potrz. fin.]]</f>
        <v>94321212</v>
      </c>
      <c r="AS1132" s="3">
        <v>0</v>
      </c>
      <c r="AT1132" s="3">
        <v>0</v>
      </c>
      <c r="AU1132" s="3"/>
      <c r="AV1132" s="3"/>
      <c r="AW1132" s="3"/>
      <c r="AX1132" s="3"/>
      <c r="AY1132" s="3"/>
      <c r="AZ1132" s="3"/>
      <c r="BA1132" s="3">
        <v>119247</v>
      </c>
      <c r="BB1132" s="3">
        <v>0</v>
      </c>
      <c r="BC1132" s="3">
        <v>0</v>
      </c>
      <c r="BD1132" s="3">
        <v>1194.74</v>
      </c>
      <c r="BE1132" s="3">
        <v>0</v>
      </c>
      <c r="BF1132" s="3">
        <v>0</v>
      </c>
      <c r="BG1132" s="3">
        <v>2082610</v>
      </c>
      <c r="BH1132" s="3">
        <v>19569</v>
      </c>
      <c r="BI1132" s="3">
        <v>3943796</v>
      </c>
      <c r="BJ1132" s="3">
        <v>60603672.18</v>
      </c>
      <c r="BK1132" s="3">
        <v>55545321.119999997</v>
      </c>
      <c r="BL1132" s="3">
        <v>5531096.0300000003</v>
      </c>
      <c r="BM1132" s="3">
        <v>9171212.1799999997</v>
      </c>
      <c r="BN1132" s="53">
        <v>1.8028464042229746</v>
      </c>
      <c r="BO1132" s="54">
        <v>8.3263520000000004E-4</v>
      </c>
      <c r="BP1132" s="70">
        <v>20939</v>
      </c>
      <c r="BQ1132" s="71"/>
      <c r="BR1132" s="70"/>
      <c r="BS1132" s="72"/>
      <c r="BT1132" s="72"/>
      <c r="BU1132" s="70">
        <v>139727828</v>
      </c>
      <c r="BV1132" s="70">
        <v>7174258</v>
      </c>
      <c r="BW1132" s="74">
        <v>18456105</v>
      </c>
      <c r="BX1132" s="70">
        <v>165358191</v>
      </c>
    </row>
    <row r="1133" spans="1:76" x14ac:dyDescent="0.3">
      <c r="A1133" s="73" t="s">
        <v>10</v>
      </c>
      <c r="B1133" s="2" t="s">
        <v>76</v>
      </c>
      <c r="C1133" s="2" t="s">
        <v>147</v>
      </c>
      <c r="D1133" s="2" t="s">
        <v>21</v>
      </c>
      <c r="E1133" s="2" t="s">
        <v>15</v>
      </c>
      <c r="F1133" s="17" t="str">
        <f>+Tabela1[[#This Row],[WK]]&amp;Tabela1[[#This Row],[PK]]&amp;Tabela1[[#This Row],[GK]]</f>
        <v>142105</v>
      </c>
      <c r="G1133" s="2" t="s">
        <v>1073</v>
      </c>
      <c r="H1133" s="3">
        <v>1513478374.5599999</v>
      </c>
      <c r="I1133" s="4">
        <v>1.125</v>
      </c>
      <c r="J1133" s="3">
        <v>1702663171.3800001</v>
      </c>
      <c r="K1133" s="4">
        <v>7.0000000000000007E-2</v>
      </c>
      <c r="L1133" s="3">
        <v>119186422</v>
      </c>
      <c r="M1133" s="3"/>
      <c r="N1133" s="5"/>
      <c r="O1133" s="3">
        <v>694482852.12</v>
      </c>
      <c r="P1133" s="4">
        <v>1.125</v>
      </c>
      <c r="Q1133" s="3">
        <v>781293208.63999999</v>
      </c>
      <c r="R1133" s="4">
        <v>1.6E-2</v>
      </c>
      <c r="S1133" s="3">
        <v>12500691</v>
      </c>
      <c r="T1133" s="3"/>
      <c r="U1133" s="5"/>
      <c r="V1133" s="3">
        <v>40726551</v>
      </c>
      <c r="W1133" s="5"/>
      <c r="X1133" s="3">
        <v>107283188</v>
      </c>
      <c r="Y1133" s="3">
        <v>0</v>
      </c>
      <c r="Z1133" s="3">
        <v>330585</v>
      </c>
      <c r="AA1133" s="3">
        <v>3940319</v>
      </c>
      <c r="AB1133" s="3">
        <v>77753921</v>
      </c>
      <c r="AC1133" s="3">
        <v>25258363</v>
      </c>
      <c r="AD1133" s="3">
        <v>66643667</v>
      </c>
      <c r="AE1133" s="3">
        <v>68151203</v>
      </c>
      <c r="AF1133" s="3">
        <v>117678886</v>
      </c>
      <c r="AG1133" s="3">
        <v>12500691</v>
      </c>
      <c r="AH1133" s="3">
        <v>0</v>
      </c>
      <c r="AI1133" s="3">
        <v>40726551</v>
      </c>
      <c r="AJ1133" s="3">
        <v>13008624</v>
      </c>
      <c r="AK1133" s="3">
        <v>13095654</v>
      </c>
      <c r="AL1133" s="3">
        <v>3427797</v>
      </c>
      <c r="AM1133" s="3">
        <v>9667857</v>
      </c>
      <c r="AN1133" s="3">
        <v>6723802</v>
      </c>
      <c r="AO1133" s="3">
        <v>0</v>
      </c>
      <c r="AP1133" s="3">
        <v>-6636772</v>
      </c>
      <c r="AQ1133" s="3">
        <v>87030</v>
      </c>
      <c r="AR1133" s="3">
        <f>Tabela1[[#This Row],[Potrzeby finansowe 2027
w tym:]]+Tabela1[[#This Row],[Rozliczenie 2025 potrz. fin.]]</f>
        <v>107370218</v>
      </c>
      <c r="AS1133" s="3">
        <v>0</v>
      </c>
      <c r="AT1133" s="3">
        <v>0</v>
      </c>
      <c r="AU1133" s="3"/>
      <c r="AV1133" s="3"/>
      <c r="AW1133" s="3"/>
      <c r="AX1133" s="3"/>
      <c r="AY1133" s="3"/>
      <c r="AZ1133" s="3"/>
      <c r="BA1133" s="3">
        <v>330585</v>
      </c>
      <c r="BB1133" s="3">
        <v>0</v>
      </c>
      <c r="BC1133" s="3">
        <v>39.78</v>
      </c>
      <c r="BD1133" s="3">
        <v>3179.54</v>
      </c>
      <c r="BE1133" s="3">
        <v>0</v>
      </c>
      <c r="BF1133" s="3">
        <v>0</v>
      </c>
      <c r="BG1133" s="3">
        <v>2049194</v>
      </c>
      <c r="BH1133" s="3">
        <v>19255</v>
      </c>
      <c r="BI1133" s="3">
        <v>1891125</v>
      </c>
      <c r="BJ1133" s="3">
        <v>29060606.757500004</v>
      </c>
      <c r="BK1133" s="3">
        <v>21662706.240000002</v>
      </c>
      <c r="BL1133" s="3">
        <v>10512463.310000001</v>
      </c>
      <c r="BM1133" s="3">
        <v>8566675.4499999993</v>
      </c>
      <c r="BN1133" s="53">
        <v>2.1874579148130535</v>
      </c>
      <c r="BO1133" s="54">
        <v>8.8009099999999995E-4</v>
      </c>
      <c r="BP1133" s="70">
        <v>22133</v>
      </c>
      <c r="BQ1133" s="71"/>
      <c r="BR1133" s="70"/>
      <c r="BS1133" s="72"/>
      <c r="BT1133" s="72"/>
      <c r="BU1133" s="70">
        <v>117678886</v>
      </c>
      <c r="BV1133" s="70">
        <v>12500691</v>
      </c>
      <c r="BW1133" s="74">
        <v>0</v>
      </c>
      <c r="BX1133" s="70">
        <v>130179577</v>
      </c>
    </row>
    <row r="1134" spans="1:76" x14ac:dyDescent="0.3">
      <c r="A1134" s="73" t="s">
        <v>10</v>
      </c>
      <c r="B1134" s="2" t="s">
        <v>76</v>
      </c>
      <c r="C1134" s="2" t="s">
        <v>147</v>
      </c>
      <c r="D1134" s="2" t="s">
        <v>23</v>
      </c>
      <c r="E1134" s="2" t="s">
        <v>15</v>
      </c>
      <c r="F1134" s="17" t="str">
        <f>+Tabela1[[#This Row],[WK]]&amp;Tabela1[[#This Row],[PK]]&amp;Tabela1[[#This Row],[GK]]</f>
        <v>142106</v>
      </c>
      <c r="G1134" s="2" t="s">
        <v>1074</v>
      </c>
      <c r="H1134" s="3">
        <v>2133860602.1099999</v>
      </c>
      <c r="I1134" s="4">
        <v>1.125</v>
      </c>
      <c r="J1134" s="3">
        <v>2400593177.3699999</v>
      </c>
      <c r="K1134" s="4">
        <v>7.0000000000000007E-2</v>
      </c>
      <c r="L1134" s="3">
        <v>168041522</v>
      </c>
      <c r="M1134" s="3"/>
      <c r="N1134" s="5"/>
      <c r="O1134" s="3">
        <v>779899245.92999995</v>
      </c>
      <c r="P1134" s="4">
        <v>1.125</v>
      </c>
      <c r="Q1134" s="3">
        <v>877386651.66999996</v>
      </c>
      <c r="R1134" s="4">
        <v>1.6E-2</v>
      </c>
      <c r="S1134" s="3">
        <v>14038186</v>
      </c>
      <c r="T1134" s="3"/>
      <c r="U1134" s="5"/>
      <c r="V1134" s="3">
        <v>73410791</v>
      </c>
      <c r="W1134" s="5"/>
      <c r="X1134" s="3">
        <v>90097976</v>
      </c>
      <c r="Y1134" s="3">
        <v>0</v>
      </c>
      <c r="Z1134" s="3">
        <v>152139</v>
      </c>
      <c r="AA1134" s="3">
        <v>4484323</v>
      </c>
      <c r="AB1134" s="3">
        <v>70269162</v>
      </c>
      <c r="AC1134" s="3">
        <v>15192352</v>
      </c>
      <c r="AD1134" s="3">
        <v>17771867</v>
      </c>
      <c r="AE1134" s="3">
        <v>32734220</v>
      </c>
      <c r="AF1134" s="3">
        <v>153079169</v>
      </c>
      <c r="AG1134" s="3">
        <v>14038186</v>
      </c>
      <c r="AH1134" s="3">
        <v>0</v>
      </c>
      <c r="AI1134" s="3">
        <v>73410791</v>
      </c>
      <c r="AJ1134" s="3">
        <v>6982823</v>
      </c>
      <c r="AK1134" s="3">
        <v>8067505</v>
      </c>
      <c r="AL1134" s="3">
        <v>8794297</v>
      </c>
      <c r="AM1134" s="3">
        <v>-726792</v>
      </c>
      <c r="AN1134" s="3">
        <v>1952225</v>
      </c>
      <c r="AO1134" s="3">
        <v>0</v>
      </c>
      <c r="AP1134" s="3">
        <v>-867543</v>
      </c>
      <c r="AQ1134" s="3">
        <v>1084682</v>
      </c>
      <c r="AR1134" s="3">
        <f>Tabela1[[#This Row],[Potrzeby finansowe 2027
w tym:]]+Tabela1[[#This Row],[Rozliczenie 2025 potrz. fin.]]</f>
        <v>91182658</v>
      </c>
      <c r="AS1134" s="3">
        <v>0</v>
      </c>
      <c r="AT1134" s="3">
        <v>0</v>
      </c>
      <c r="AU1134" s="3"/>
      <c r="AV1134" s="3"/>
      <c r="AW1134" s="3"/>
      <c r="AX1134" s="3"/>
      <c r="AY1134" s="3"/>
      <c r="AZ1134" s="3"/>
      <c r="BA1134" s="3">
        <v>152139</v>
      </c>
      <c r="BB1134" s="3">
        <v>0</v>
      </c>
      <c r="BC1134" s="3">
        <v>155.19999999999999</v>
      </c>
      <c r="BD1134" s="3">
        <v>1006.95</v>
      </c>
      <c r="BE1134" s="3">
        <v>0</v>
      </c>
      <c r="BF1134" s="3">
        <v>0</v>
      </c>
      <c r="BG1134" s="3">
        <v>2649000</v>
      </c>
      <c r="BH1134" s="3">
        <v>24891</v>
      </c>
      <c r="BI1134" s="3">
        <v>1835323</v>
      </c>
      <c r="BJ1134" s="3">
        <v>28203112.327500001</v>
      </c>
      <c r="BK1134" s="3">
        <v>22748005.870000001</v>
      </c>
      <c r="BL1134" s="3">
        <v>4459971.37</v>
      </c>
      <c r="BM1134" s="3">
        <v>12900483.09</v>
      </c>
      <c r="BN1134" s="53">
        <v>1.7835539016815423</v>
      </c>
      <c r="BO1134" s="54">
        <v>1.0419549E-3</v>
      </c>
      <c r="BP1134" s="70">
        <v>26204</v>
      </c>
      <c r="BQ1134" s="71"/>
      <c r="BR1134" s="70"/>
      <c r="BS1134" s="72"/>
      <c r="BT1134" s="72"/>
      <c r="BU1134" s="70">
        <v>153079169</v>
      </c>
      <c r="BV1134" s="70">
        <v>14038186</v>
      </c>
      <c r="BW1134" s="74">
        <v>0</v>
      </c>
      <c r="BX1134" s="70">
        <v>167117355</v>
      </c>
    </row>
    <row r="1135" spans="1:76" x14ac:dyDescent="0.3">
      <c r="A1135" s="73" t="s">
        <v>10</v>
      </c>
      <c r="B1135" s="2" t="s">
        <v>76</v>
      </c>
      <c r="C1135" s="2" t="s">
        <v>156</v>
      </c>
      <c r="D1135" s="2" t="s">
        <v>12</v>
      </c>
      <c r="E1135" s="2" t="s">
        <v>13</v>
      </c>
      <c r="F1135" s="17" t="str">
        <f>+Tabela1[[#This Row],[WK]]&amp;Tabela1[[#This Row],[PK]]&amp;Tabela1[[#This Row],[GK]]</f>
        <v>142201</v>
      </c>
      <c r="G1135" s="2" t="s">
        <v>1075</v>
      </c>
      <c r="H1135" s="3">
        <v>865640172.02999997</v>
      </c>
      <c r="I1135" s="4">
        <v>1.125</v>
      </c>
      <c r="J1135" s="3">
        <v>973845193.52999997</v>
      </c>
      <c r="K1135" s="4">
        <v>7.0000000000000007E-2</v>
      </c>
      <c r="L1135" s="3">
        <v>68169164</v>
      </c>
      <c r="M1135" s="3"/>
      <c r="N1135" s="5"/>
      <c r="O1135" s="3">
        <v>140491999.22</v>
      </c>
      <c r="P1135" s="4">
        <v>1.125</v>
      </c>
      <c r="Q1135" s="3">
        <v>158053499.12</v>
      </c>
      <c r="R1135" s="4">
        <v>1.6E-2</v>
      </c>
      <c r="S1135" s="3">
        <v>2528856</v>
      </c>
      <c r="T1135" s="3"/>
      <c r="U1135" s="5"/>
      <c r="V1135" s="3">
        <v>37889915</v>
      </c>
      <c r="W1135" s="5"/>
      <c r="X1135" s="3">
        <v>57979556</v>
      </c>
      <c r="Y1135" s="3">
        <v>12467880</v>
      </c>
      <c r="Z1135" s="3">
        <v>0</v>
      </c>
      <c r="AA1135" s="3">
        <v>2481869</v>
      </c>
      <c r="AB1135" s="3">
        <v>43029807</v>
      </c>
      <c r="AC1135" s="3">
        <v>0</v>
      </c>
      <c r="AD1135" s="3">
        <v>21321719</v>
      </c>
      <c r="AE1135" s="3">
        <v>0</v>
      </c>
      <c r="AF1135" s="3">
        <v>68169164</v>
      </c>
      <c r="AG1135" s="3">
        <v>2528856</v>
      </c>
      <c r="AH1135" s="3">
        <v>21321719</v>
      </c>
      <c r="AI1135" s="3">
        <v>37889915</v>
      </c>
      <c r="AJ1135" s="3">
        <v>2969235</v>
      </c>
      <c r="AK1135" s="3">
        <v>4201314</v>
      </c>
      <c r="AL1135" s="3">
        <v>2046752</v>
      </c>
      <c r="AM1135" s="3">
        <v>2154562</v>
      </c>
      <c r="AN1135" s="3">
        <v>1232079</v>
      </c>
      <c r="AO1135" s="3">
        <v>0</v>
      </c>
      <c r="AP1135" s="3">
        <v>0</v>
      </c>
      <c r="AQ1135" s="3">
        <v>1232079</v>
      </c>
      <c r="AR1135" s="3">
        <f>Tabela1[[#This Row],[Potrzeby finansowe 2027
w tym:]]+Tabela1[[#This Row],[Rozliczenie 2025 potrz. fin.]]</f>
        <v>59211635</v>
      </c>
      <c r="AS1135" s="3">
        <v>0</v>
      </c>
      <c r="AT1135" s="3">
        <v>0</v>
      </c>
      <c r="AU1135" s="3"/>
      <c r="AV1135" s="3"/>
      <c r="AW1135" s="3"/>
      <c r="AX1135" s="3"/>
      <c r="AY1135" s="3"/>
      <c r="AZ1135" s="3"/>
      <c r="BA1135" s="3">
        <v>0</v>
      </c>
      <c r="BB1135" s="3">
        <v>0</v>
      </c>
      <c r="BC1135" s="3">
        <v>0</v>
      </c>
      <c r="BD1135" s="3">
        <v>0</v>
      </c>
      <c r="BE1135" s="3">
        <v>0</v>
      </c>
      <c r="BF1135" s="3">
        <v>0</v>
      </c>
      <c r="BG1135" s="3">
        <v>1710978</v>
      </c>
      <c r="BH1135" s="3">
        <v>16077</v>
      </c>
      <c r="BI1135" s="3">
        <v>770891</v>
      </c>
      <c r="BJ1135" s="3">
        <v>11846161.939999999</v>
      </c>
      <c r="BK1135" s="3">
        <v>8044304.8099999987</v>
      </c>
      <c r="BL1135" s="3">
        <v>2529282.17</v>
      </c>
      <c r="BM1135" s="3">
        <v>10148864.18</v>
      </c>
      <c r="BN1135" s="53">
        <v>0.85534446900385186</v>
      </c>
      <c r="BO1135" s="54">
        <v>8.2858970000000004E-4</v>
      </c>
      <c r="BP1135" s="70">
        <v>20096</v>
      </c>
      <c r="BQ1135" s="71"/>
      <c r="BR1135" s="70"/>
      <c r="BS1135" s="72"/>
      <c r="BT1135" s="72"/>
      <c r="BU1135" s="70">
        <v>68169164</v>
      </c>
      <c r="BV1135" s="70">
        <v>2528856</v>
      </c>
      <c r="BW1135" s="74">
        <v>21321719</v>
      </c>
      <c r="BX1135" s="70">
        <v>92019739</v>
      </c>
    </row>
    <row r="1136" spans="1:76" x14ac:dyDescent="0.3">
      <c r="A1136" s="73" t="s">
        <v>10</v>
      </c>
      <c r="B1136" s="2" t="s">
        <v>76</v>
      </c>
      <c r="C1136" s="2" t="s">
        <v>156</v>
      </c>
      <c r="D1136" s="2" t="s">
        <v>11</v>
      </c>
      <c r="E1136" s="2" t="s">
        <v>19</v>
      </c>
      <c r="F1136" s="17" t="str">
        <f>+Tabela1[[#This Row],[WK]]&amp;Tabela1[[#This Row],[PK]]&amp;Tabela1[[#This Row],[GK]]</f>
        <v>142202</v>
      </c>
      <c r="G1136" s="2" t="s">
        <v>1076</v>
      </c>
      <c r="H1136" s="3">
        <v>297107510.35000002</v>
      </c>
      <c r="I1136" s="4">
        <v>1.125</v>
      </c>
      <c r="J1136" s="3">
        <v>334245949.13999999</v>
      </c>
      <c r="K1136" s="4">
        <v>7.0000000000000007E-2</v>
      </c>
      <c r="L1136" s="3">
        <v>23397216</v>
      </c>
      <c r="M1136" s="3"/>
      <c r="N1136" s="5"/>
      <c r="O1136" s="3">
        <v>24000681.969999999</v>
      </c>
      <c r="P1136" s="4">
        <v>1.125</v>
      </c>
      <c r="Q1136" s="3">
        <v>27000767.219999999</v>
      </c>
      <c r="R1136" s="4">
        <v>1.6E-2</v>
      </c>
      <c r="S1136" s="3">
        <v>432012</v>
      </c>
      <c r="T1136" s="3"/>
      <c r="U1136" s="5"/>
      <c r="V1136" s="3">
        <v>14870476</v>
      </c>
      <c r="W1136" s="5"/>
      <c r="X1136" s="3">
        <v>47999365</v>
      </c>
      <c r="Y1136" s="3">
        <v>21996242</v>
      </c>
      <c r="Z1136" s="3">
        <v>668987</v>
      </c>
      <c r="AA1136" s="3">
        <v>1518392</v>
      </c>
      <c r="AB1136" s="3">
        <v>23815744</v>
      </c>
      <c r="AC1136" s="3">
        <v>0</v>
      </c>
      <c r="AD1136" s="3">
        <v>32945042</v>
      </c>
      <c r="AE1136" s="3">
        <v>0</v>
      </c>
      <c r="AF1136" s="3">
        <v>23397216</v>
      </c>
      <c r="AG1136" s="3">
        <v>432012</v>
      </c>
      <c r="AH1136" s="3">
        <v>32945042</v>
      </c>
      <c r="AI1136" s="3">
        <v>14870476</v>
      </c>
      <c r="AJ1136" s="3">
        <v>1540509</v>
      </c>
      <c r="AK1136" s="3">
        <v>1356663</v>
      </c>
      <c r="AL1136" s="3">
        <v>1098939</v>
      </c>
      <c r="AM1136" s="3">
        <v>257724</v>
      </c>
      <c r="AN1136" s="3">
        <v>-183846</v>
      </c>
      <c r="AO1136" s="3">
        <v>0</v>
      </c>
      <c r="AP1136" s="3">
        <v>0</v>
      </c>
      <c r="AQ1136" s="3">
        <v>-183846</v>
      </c>
      <c r="AR1136" s="3">
        <f>Tabela1[[#This Row],[Potrzeby finansowe 2027
w tym:]]+Tabela1[[#This Row],[Rozliczenie 2025 potrz. fin.]]</f>
        <v>47815519</v>
      </c>
      <c r="AS1136" s="3">
        <v>0</v>
      </c>
      <c r="AT1136" s="3">
        <v>0</v>
      </c>
      <c r="AU1136" s="3"/>
      <c r="AV1136" s="3"/>
      <c r="AW1136" s="3"/>
      <c r="AX1136" s="3"/>
      <c r="AY1136" s="3"/>
      <c r="AZ1136" s="3"/>
      <c r="BA1136" s="3">
        <v>668987</v>
      </c>
      <c r="BB1136" s="3">
        <v>0</v>
      </c>
      <c r="BC1136" s="3">
        <v>0</v>
      </c>
      <c r="BD1136" s="3">
        <v>0</v>
      </c>
      <c r="BE1136" s="3">
        <v>13405.21</v>
      </c>
      <c r="BF1136" s="3">
        <v>0</v>
      </c>
      <c r="BG1136" s="3">
        <v>967714</v>
      </c>
      <c r="BH1136" s="3">
        <v>9093</v>
      </c>
      <c r="BI1136" s="3">
        <v>550678</v>
      </c>
      <c r="BJ1136" s="3">
        <v>8462179.1750000007</v>
      </c>
      <c r="BK1136" s="3">
        <v>5974114.080000001</v>
      </c>
      <c r="BL1136" s="3">
        <v>1668139.12</v>
      </c>
      <c r="BM1136" s="3">
        <v>6615982.1399999997</v>
      </c>
      <c r="BN1136" s="53">
        <v>0.58896505413950373</v>
      </c>
      <c r="BO1136" s="54">
        <v>4.3972180000000002E-4</v>
      </c>
      <c r="BP1136" s="70">
        <v>11058</v>
      </c>
      <c r="BQ1136" s="71"/>
      <c r="BR1136" s="70"/>
      <c r="BS1136" s="72"/>
      <c r="BT1136" s="72"/>
      <c r="BU1136" s="70">
        <v>23397216</v>
      </c>
      <c r="BV1136" s="70">
        <v>432012</v>
      </c>
      <c r="BW1136" s="74">
        <v>32945042</v>
      </c>
      <c r="BX1136" s="70">
        <v>56774270</v>
      </c>
    </row>
    <row r="1137" spans="1:76" x14ac:dyDescent="0.3">
      <c r="A1137" s="73" t="s">
        <v>10</v>
      </c>
      <c r="B1137" s="2" t="s">
        <v>76</v>
      </c>
      <c r="C1137" s="2" t="s">
        <v>156</v>
      </c>
      <c r="D1137" s="2" t="s">
        <v>16</v>
      </c>
      <c r="E1137" s="2" t="s">
        <v>15</v>
      </c>
      <c r="F1137" s="17" t="str">
        <f>+Tabela1[[#This Row],[WK]]&amp;Tabela1[[#This Row],[PK]]&amp;Tabela1[[#This Row],[GK]]</f>
        <v>142203</v>
      </c>
      <c r="G1137" s="2" t="s">
        <v>1077</v>
      </c>
      <c r="H1137" s="3">
        <v>107261009.84999999</v>
      </c>
      <c r="I1137" s="4">
        <v>1.125</v>
      </c>
      <c r="J1137" s="3">
        <v>120668636.08</v>
      </c>
      <c r="K1137" s="4">
        <v>7.0000000000000007E-2</v>
      </c>
      <c r="L1137" s="3">
        <v>8446805</v>
      </c>
      <c r="M1137" s="3"/>
      <c r="N1137" s="5"/>
      <c r="O1137" s="3">
        <v>2224472.0699999998</v>
      </c>
      <c r="P1137" s="4">
        <v>1.125</v>
      </c>
      <c r="Q1137" s="3">
        <v>2502531.08</v>
      </c>
      <c r="R1137" s="4">
        <v>1.6E-2</v>
      </c>
      <c r="S1137" s="3">
        <v>40040</v>
      </c>
      <c r="T1137" s="3"/>
      <c r="U1137" s="5"/>
      <c r="V1137" s="3">
        <v>5561683</v>
      </c>
      <c r="W1137" s="5"/>
      <c r="X1137" s="3">
        <v>10924139</v>
      </c>
      <c r="Y1137" s="3">
        <v>4084150</v>
      </c>
      <c r="Z1137" s="3">
        <v>397116</v>
      </c>
      <c r="AA1137" s="3">
        <v>675674</v>
      </c>
      <c r="AB1137" s="3">
        <v>4790863</v>
      </c>
      <c r="AC1137" s="3">
        <v>976336</v>
      </c>
      <c r="AD1137" s="3">
        <v>5362455</v>
      </c>
      <c r="AE1137" s="3">
        <v>0</v>
      </c>
      <c r="AF1137" s="3">
        <v>8446805</v>
      </c>
      <c r="AG1137" s="3">
        <v>40040</v>
      </c>
      <c r="AH1137" s="3">
        <v>5362455</v>
      </c>
      <c r="AI1137" s="3">
        <v>5561683</v>
      </c>
      <c r="AJ1137" s="3">
        <v>866508</v>
      </c>
      <c r="AK1137" s="3">
        <v>866508</v>
      </c>
      <c r="AL1137" s="3">
        <v>395208</v>
      </c>
      <c r="AM1137" s="3">
        <v>471300</v>
      </c>
      <c r="AN1137" s="3">
        <v>-549375</v>
      </c>
      <c r="AO1137" s="3">
        <v>0</v>
      </c>
      <c r="AP1137" s="3">
        <v>549375</v>
      </c>
      <c r="AQ1137" s="3">
        <v>0</v>
      </c>
      <c r="AR1137" s="3">
        <f>Tabela1[[#This Row],[Potrzeby finansowe 2027
w tym:]]+Tabela1[[#This Row],[Rozliczenie 2025 potrz. fin.]]</f>
        <v>10924139</v>
      </c>
      <c r="AS1137" s="3">
        <v>0</v>
      </c>
      <c r="AT1137" s="3">
        <v>0</v>
      </c>
      <c r="AU1137" s="3"/>
      <c r="AV1137" s="3"/>
      <c r="AW1137" s="3"/>
      <c r="AX1137" s="3"/>
      <c r="AY1137" s="3"/>
      <c r="AZ1137" s="3"/>
      <c r="BA1137" s="3">
        <v>397116</v>
      </c>
      <c r="BB1137" s="3">
        <v>0</v>
      </c>
      <c r="BC1137" s="3">
        <v>0</v>
      </c>
      <c r="BD1137" s="3">
        <v>3978.72</v>
      </c>
      <c r="BE1137" s="3">
        <v>0</v>
      </c>
      <c r="BF1137" s="3">
        <v>0</v>
      </c>
      <c r="BG1137" s="3">
        <v>377782</v>
      </c>
      <c r="BH1137" s="3">
        <v>3400</v>
      </c>
      <c r="BI1137" s="3">
        <v>297892</v>
      </c>
      <c r="BJ1137" s="3">
        <v>4577651.3699999992</v>
      </c>
      <c r="BK1137" s="3">
        <v>1766706.2699999996</v>
      </c>
      <c r="BL1137" s="3">
        <v>3857090.85</v>
      </c>
      <c r="BM1137" s="3">
        <v>3529598.7</v>
      </c>
      <c r="BN1137" s="53">
        <v>0.73434617572722272</v>
      </c>
      <c r="BO1137" s="54">
        <v>1.3423640000000001E-4</v>
      </c>
      <c r="BP1137" s="70">
        <v>3376</v>
      </c>
      <c r="BQ1137" s="71"/>
      <c r="BR1137" s="70"/>
      <c r="BS1137" s="72"/>
      <c r="BT1137" s="72"/>
      <c r="BU1137" s="70">
        <v>8446805</v>
      </c>
      <c r="BV1137" s="70">
        <v>40040</v>
      </c>
      <c r="BW1137" s="74">
        <v>5362455</v>
      </c>
      <c r="BX1137" s="70">
        <v>13849300</v>
      </c>
    </row>
    <row r="1138" spans="1:76" x14ac:dyDescent="0.3">
      <c r="A1138" s="73" t="s">
        <v>10</v>
      </c>
      <c r="B1138" s="2" t="s">
        <v>76</v>
      </c>
      <c r="C1138" s="2" t="s">
        <v>156</v>
      </c>
      <c r="D1138" s="2" t="s">
        <v>18</v>
      </c>
      <c r="E1138" s="2" t="s">
        <v>15</v>
      </c>
      <c r="F1138" s="17" t="str">
        <f>+Tabela1[[#This Row],[WK]]&amp;Tabela1[[#This Row],[PK]]&amp;Tabela1[[#This Row],[GK]]</f>
        <v>142204</v>
      </c>
      <c r="G1138" s="2" t="s">
        <v>1078</v>
      </c>
      <c r="H1138" s="3">
        <v>188502516.31999999</v>
      </c>
      <c r="I1138" s="4">
        <v>1.125</v>
      </c>
      <c r="J1138" s="3">
        <v>212065330.86000001</v>
      </c>
      <c r="K1138" s="4">
        <v>7.0000000000000007E-2</v>
      </c>
      <c r="L1138" s="3">
        <v>14844573</v>
      </c>
      <c r="M1138" s="3"/>
      <c r="N1138" s="5"/>
      <c r="O1138" s="3">
        <v>3581762.0300000003</v>
      </c>
      <c r="P1138" s="4">
        <v>1.125</v>
      </c>
      <c r="Q1138" s="3">
        <v>4029482.28</v>
      </c>
      <c r="R1138" s="4">
        <v>1.6E-2</v>
      </c>
      <c r="S1138" s="3">
        <v>64472</v>
      </c>
      <c r="T1138" s="3"/>
      <c r="U1138" s="5"/>
      <c r="V1138" s="3">
        <v>10524186</v>
      </c>
      <c r="W1138" s="5"/>
      <c r="X1138" s="3">
        <v>37206458</v>
      </c>
      <c r="Y1138" s="3">
        <v>18993569</v>
      </c>
      <c r="Z1138" s="3">
        <v>152099</v>
      </c>
      <c r="AA1138" s="3">
        <v>1247214</v>
      </c>
      <c r="AB1138" s="3">
        <v>16813576</v>
      </c>
      <c r="AC1138" s="3">
        <v>0</v>
      </c>
      <c r="AD1138" s="3">
        <v>25866525</v>
      </c>
      <c r="AE1138" s="3">
        <v>0</v>
      </c>
      <c r="AF1138" s="3">
        <v>14844573</v>
      </c>
      <c r="AG1138" s="3">
        <v>64472</v>
      </c>
      <c r="AH1138" s="3">
        <v>25866525</v>
      </c>
      <c r="AI1138" s="3">
        <v>10524186</v>
      </c>
      <c r="AJ1138" s="3">
        <v>1752243</v>
      </c>
      <c r="AK1138" s="3">
        <v>936496</v>
      </c>
      <c r="AL1138" s="3">
        <v>643991</v>
      </c>
      <c r="AM1138" s="3">
        <v>292505</v>
      </c>
      <c r="AN1138" s="3">
        <v>-815747</v>
      </c>
      <c r="AO1138" s="3">
        <v>0</v>
      </c>
      <c r="AP1138" s="3">
        <v>0</v>
      </c>
      <c r="AQ1138" s="3">
        <v>-815747</v>
      </c>
      <c r="AR1138" s="3">
        <f>Tabela1[[#This Row],[Potrzeby finansowe 2027
w tym:]]+Tabela1[[#This Row],[Rozliczenie 2025 potrz. fin.]]</f>
        <v>36390711</v>
      </c>
      <c r="AS1138" s="3">
        <v>0</v>
      </c>
      <c r="AT1138" s="3">
        <v>0</v>
      </c>
      <c r="AU1138" s="3"/>
      <c r="AV1138" s="3"/>
      <c r="AW1138" s="3"/>
      <c r="AX1138" s="3"/>
      <c r="AY1138" s="3"/>
      <c r="AZ1138" s="3"/>
      <c r="BA1138" s="3">
        <v>152099</v>
      </c>
      <c r="BB1138" s="3">
        <v>0</v>
      </c>
      <c r="BC1138" s="3">
        <v>0</v>
      </c>
      <c r="BD1138" s="3">
        <v>0</v>
      </c>
      <c r="BE1138" s="3">
        <v>3047.77</v>
      </c>
      <c r="BF1138" s="3">
        <v>0</v>
      </c>
      <c r="BG1138" s="3">
        <v>689840</v>
      </c>
      <c r="BH1138" s="3">
        <v>6482</v>
      </c>
      <c r="BI1138" s="3">
        <v>557374</v>
      </c>
      <c r="BJ1138" s="3">
        <v>8565078.7599999998</v>
      </c>
      <c r="BK1138" s="3">
        <v>4630200.0199999996</v>
      </c>
      <c r="BL1138" s="3">
        <v>2471407.83</v>
      </c>
      <c r="BM1138" s="3">
        <v>10796699.300000001</v>
      </c>
      <c r="BN1138" s="53">
        <v>0.48661387948481205</v>
      </c>
      <c r="BO1138" s="54">
        <v>2.9760170000000001E-4</v>
      </c>
      <c r="BP1138" s="70">
        <v>7484</v>
      </c>
      <c r="BQ1138" s="71"/>
      <c r="BR1138" s="70"/>
      <c r="BS1138" s="72"/>
      <c r="BT1138" s="72"/>
      <c r="BU1138" s="70">
        <v>14844573</v>
      </c>
      <c r="BV1138" s="70">
        <v>64472</v>
      </c>
      <c r="BW1138" s="74">
        <v>25866525</v>
      </c>
      <c r="BX1138" s="70">
        <v>40775570</v>
      </c>
    </row>
    <row r="1139" spans="1:76" x14ac:dyDescent="0.3">
      <c r="A1139" s="73" t="s">
        <v>10</v>
      </c>
      <c r="B1139" s="2" t="s">
        <v>76</v>
      </c>
      <c r="C1139" s="2" t="s">
        <v>156</v>
      </c>
      <c r="D1139" s="2" t="s">
        <v>21</v>
      </c>
      <c r="E1139" s="2" t="s">
        <v>15</v>
      </c>
      <c r="F1139" s="17" t="str">
        <f>+Tabela1[[#This Row],[WK]]&amp;Tabela1[[#This Row],[PK]]&amp;Tabela1[[#This Row],[GK]]</f>
        <v>142205</v>
      </c>
      <c r="G1139" s="2" t="s">
        <v>1079</v>
      </c>
      <c r="H1139" s="3">
        <v>112385330.64</v>
      </c>
      <c r="I1139" s="4">
        <v>1.125</v>
      </c>
      <c r="J1139" s="3">
        <v>126433496.97</v>
      </c>
      <c r="K1139" s="4">
        <v>7.0000000000000007E-2</v>
      </c>
      <c r="L1139" s="3">
        <v>8850345</v>
      </c>
      <c r="M1139" s="3"/>
      <c r="N1139" s="5"/>
      <c r="O1139" s="3">
        <v>8357088.1999999993</v>
      </c>
      <c r="P1139" s="4">
        <v>1.125</v>
      </c>
      <c r="Q1139" s="3">
        <v>9401724.2300000004</v>
      </c>
      <c r="R1139" s="4">
        <v>1.6E-2</v>
      </c>
      <c r="S1139" s="3">
        <v>150428</v>
      </c>
      <c r="T1139" s="3"/>
      <c r="U1139" s="5"/>
      <c r="V1139" s="3">
        <v>5972577</v>
      </c>
      <c r="W1139" s="5"/>
      <c r="X1139" s="3">
        <v>9936721</v>
      </c>
      <c r="Y1139" s="3">
        <v>1103936</v>
      </c>
      <c r="Z1139" s="3">
        <v>0</v>
      </c>
      <c r="AA1139" s="3">
        <v>695712</v>
      </c>
      <c r="AB1139" s="3">
        <v>5810031</v>
      </c>
      <c r="AC1139" s="3">
        <v>2327042</v>
      </c>
      <c r="AD1139" s="3">
        <v>3964144</v>
      </c>
      <c r="AE1139" s="3">
        <v>0</v>
      </c>
      <c r="AF1139" s="3">
        <v>8850345</v>
      </c>
      <c r="AG1139" s="3">
        <v>150428</v>
      </c>
      <c r="AH1139" s="3">
        <v>3964144</v>
      </c>
      <c r="AI1139" s="3">
        <v>5972577</v>
      </c>
      <c r="AJ1139" s="3">
        <v>590605</v>
      </c>
      <c r="AK1139" s="3">
        <v>590605</v>
      </c>
      <c r="AL1139" s="3">
        <v>424218</v>
      </c>
      <c r="AM1139" s="3">
        <v>166387</v>
      </c>
      <c r="AN1139" s="3">
        <v>-178881</v>
      </c>
      <c r="AO1139" s="3">
        <v>0</v>
      </c>
      <c r="AP1139" s="3">
        <v>178881</v>
      </c>
      <c r="AQ1139" s="3">
        <v>0</v>
      </c>
      <c r="AR1139" s="3">
        <f>Tabela1[[#This Row],[Potrzeby finansowe 2027
w tym:]]+Tabela1[[#This Row],[Rozliczenie 2025 potrz. fin.]]</f>
        <v>9936721</v>
      </c>
      <c r="AS1139" s="3">
        <v>0</v>
      </c>
      <c r="AT1139" s="3">
        <v>0</v>
      </c>
      <c r="AU1139" s="3"/>
      <c r="AV1139" s="3"/>
      <c r="AW1139" s="3"/>
      <c r="AX1139" s="3"/>
      <c r="AY1139" s="3"/>
      <c r="AZ1139" s="3"/>
      <c r="BA1139" s="3">
        <v>0</v>
      </c>
      <c r="BB1139" s="3">
        <v>0</v>
      </c>
      <c r="BC1139" s="3">
        <v>0</v>
      </c>
      <c r="BD1139" s="3">
        <v>0</v>
      </c>
      <c r="BE1139" s="3">
        <v>0</v>
      </c>
      <c r="BF1139" s="3">
        <v>0</v>
      </c>
      <c r="BG1139" s="3">
        <v>377782</v>
      </c>
      <c r="BH1139" s="3">
        <v>3187</v>
      </c>
      <c r="BI1139" s="3">
        <v>317930</v>
      </c>
      <c r="BJ1139" s="3">
        <v>4885579.2149999999</v>
      </c>
      <c r="BK1139" s="3">
        <v>2134071.1199999992</v>
      </c>
      <c r="BL1139" s="3">
        <v>1522939.82</v>
      </c>
      <c r="BM1139" s="3">
        <v>7960152.7400000002</v>
      </c>
      <c r="BN1139" s="53">
        <v>0.91527564048758203</v>
      </c>
      <c r="BO1139" s="54">
        <v>1.2080249999999999E-4</v>
      </c>
      <c r="BP1139" s="70">
        <v>3038</v>
      </c>
      <c r="BQ1139" s="71"/>
      <c r="BR1139" s="70"/>
      <c r="BS1139" s="72"/>
      <c r="BT1139" s="72"/>
      <c r="BU1139" s="70">
        <v>8850345</v>
      </c>
      <c r="BV1139" s="70">
        <v>150428</v>
      </c>
      <c r="BW1139" s="74">
        <v>3964144</v>
      </c>
      <c r="BX1139" s="70">
        <v>12964917</v>
      </c>
    </row>
    <row r="1140" spans="1:76" x14ac:dyDescent="0.3">
      <c r="A1140" s="73" t="s">
        <v>10</v>
      </c>
      <c r="B1140" s="2" t="s">
        <v>76</v>
      </c>
      <c r="C1140" s="2" t="s">
        <v>156</v>
      </c>
      <c r="D1140" s="2" t="s">
        <v>23</v>
      </c>
      <c r="E1140" s="2" t="s">
        <v>15</v>
      </c>
      <c r="F1140" s="17" t="str">
        <f>+Tabela1[[#This Row],[WK]]&amp;Tabela1[[#This Row],[PK]]&amp;Tabela1[[#This Row],[GK]]</f>
        <v>142206</v>
      </c>
      <c r="G1140" s="2" t="s">
        <v>1080</v>
      </c>
      <c r="H1140" s="3">
        <v>92296932.939999998</v>
      </c>
      <c r="I1140" s="4">
        <v>1.125</v>
      </c>
      <c r="J1140" s="3">
        <v>103834049.56</v>
      </c>
      <c r="K1140" s="4">
        <v>7.0000000000000007E-2</v>
      </c>
      <c r="L1140" s="3">
        <v>7268383</v>
      </c>
      <c r="M1140" s="3"/>
      <c r="N1140" s="5"/>
      <c r="O1140" s="3">
        <v>1985112.6199999999</v>
      </c>
      <c r="P1140" s="4">
        <v>1.125</v>
      </c>
      <c r="Q1140" s="3">
        <v>2233251.7000000002</v>
      </c>
      <c r="R1140" s="4">
        <v>1.6E-2</v>
      </c>
      <c r="S1140" s="3">
        <v>35732</v>
      </c>
      <c r="T1140" s="3"/>
      <c r="U1140" s="5"/>
      <c r="V1140" s="3">
        <v>4223491</v>
      </c>
      <c r="W1140" s="5"/>
      <c r="X1140" s="3">
        <v>17409545</v>
      </c>
      <c r="Y1140" s="3">
        <v>9235200</v>
      </c>
      <c r="Z1140" s="3">
        <v>0</v>
      </c>
      <c r="AA1140" s="3">
        <v>600303</v>
      </c>
      <c r="AB1140" s="3">
        <v>7574042</v>
      </c>
      <c r="AC1140" s="3">
        <v>0</v>
      </c>
      <c r="AD1140" s="3">
        <v>13400266</v>
      </c>
      <c r="AE1140" s="3">
        <v>0</v>
      </c>
      <c r="AF1140" s="3">
        <v>7268383</v>
      </c>
      <c r="AG1140" s="3">
        <v>35732</v>
      </c>
      <c r="AH1140" s="3">
        <v>13400266</v>
      </c>
      <c r="AI1140" s="3">
        <v>4223491</v>
      </c>
      <c r="AJ1140" s="3">
        <v>397134</v>
      </c>
      <c r="AK1140" s="3">
        <v>611346</v>
      </c>
      <c r="AL1140" s="3">
        <v>177587</v>
      </c>
      <c r="AM1140" s="3">
        <v>433759</v>
      </c>
      <c r="AN1140" s="3">
        <v>214212</v>
      </c>
      <c r="AO1140" s="3">
        <v>0</v>
      </c>
      <c r="AP1140" s="3">
        <v>0</v>
      </c>
      <c r="AQ1140" s="3">
        <v>214212</v>
      </c>
      <c r="AR1140" s="3">
        <f>Tabela1[[#This Row],[Potrzeby finansowe 2027
w tym:]]+Tabela1[[#This Row],[Rozliczenie 2025 potrz. fin.]]</f>
        <v>17623757</v>
      </c>
      <c r="AS1140" s="3">
        <v>0</v>
      </c>
      <c r="AT1140" s="3">
        <v>0</v>
      </c>
      <c r="AU1140" s="3"/>
      <c r="AV1140" s="3"/>
      <c r="AW1140" s="3"/>
      <c r="AX1140" s="3"/>
      <c r="AY1140" s="3"/>
      <c r="AZ1140" s="3"/>
      <c r="BA1140" s="3">
        <v>0</v>
      </c>
      <c r="BB1140" s="3">
        <v>0</v>
      </c>
      <c r="BC1140" s="3">
        <v>0</v>
      </c>
      <c r="BD1140" s="3">
        <v>0</v>
      </c>
      <c r="BE1140" s="3">
        <v>0</v>
      </c>
      <c r="BF1140" s="3">
        <v>0</v>
      </c>
      <c r="BG1140" s="3">
        <v>377782</v>
      </c>
      <c r="BH1140" s="3">
        <v>3145</v>
      </c>
      <c r="BI1140" s="3">
        <v>222521</v>
      </c>
      <c r="BJ1140" s="3">
        <v>3419438.7825000007</v>
      </c>
      <c r="BK1140" s="3">
        <v>2034280.0600000005</v>
      </c>
      <c r="BL1140" s="3">
        <v>30383</v>
      </c>
      <c r="BM1140" s="3">
        <v>5479868.8899999997</v>
      </c>
      <c r="BN1140" s="53">
        <v>0.51499398449959433</v>
      </c>
      <c r="BO1140" s="54">
        <v>1.5393930000000001E-4</v>
      </c>
      <c r="BP1140" s="70">
        <v>3871</v>
      </c>
      <c r="BQ1140" s="71"/>
      <c r="BR1140" s="70"/>
      <c r="BS1140" s="72"/>
      <c r="BT1140" s="72"/>
      <c r="BU1140" s="70">
        <v>7268383</v>
      </c>
      <c r="BV1140" s="70">
        <v>35732</v>
      </c>
      <c r="BW1140" s="74">
        <v>13400266</v>
      </c>
      <c r="BX1140" s="70">
        <v>20704381</v>
      </c>
    </row>
    <row r="1141" spans="1:76" x14ac:dyDescent="0.3">
      <c r="A1141" s="73" t="s">
        <v>10</v>
      </c>
      <c r="B1141" s="2" t="s">
        <v>76</v>
      </c>
      <c r="C1141" s="2" t="s">
        <v>156</v>
      </c>
      <c r="D1141" s="2" t="s">
        <v>30</v>
      </c>
      <c r="E1141" s="2" t="s">
        <v>15</v>
      </c>
      <c r="F1141" s="17" t="str">
        <f>+Tabela1[[#This Row],[WK]]&amp;Tabela1[[#This Row],[PK]]&amp;Tabela1[[#This Row],[GK]]</f>
        <v>142207</v>
      </c>
      <c r="G1141" s="2" t="s">
        <v>1075</v>
      </c>
      <c r="H1141" s="3">
        <v>235748622.44</v>
      </c>
      <c r="I1141" s="4">
        <v>1.125</v>
      </c>
      <c r="J1141" s="3">
        <v>265217200.25</v>
      </c>
      <c r="K1141" s="4">
        <v>7.0000000000000007E-2</v>
      </c>
      <c r="L1141" s="3">
        <v>18565204</v>
      </c>
      <c r="M1141" s="3"/>
      <c r="N1141" s="5"/>
      <c r="O1141" s="3">
        <v>9524350.0199999996</v>
      </c>
      <c r="P1141" s="4">
        <v>1.125</v>
      </c>
      <c r="Q1141" s="3">
        <v>10714893.77</v>
      </c>
      <c r="R1141" s="4">
        <v>1.6E-2</v>
      </c>
      <c r="S1141" s="3">
        <v>171438</v>
      </c>
      <c r="T1141" s="3"/>
      <c r="U1141" s="5"/>
      <c r="V1141" s="3">
        <v>11626043</v>
      </c>
      <c r="W1141" s="5"/>
      <c r="X1141" s="3">
        <v>19800372</v>
      </c>
      <c r="Y1141" s="3">
        <v>3410279</v>
      </c>
      <c r="Z1141" s="3">
        <v>0</v>
      </c>
      <c r="AA1141" s="3">
        <v>1244267</v>
      </c>
      <c r="AB1141" s="3">
        <v>8740701</v>
      </c>
      <c r="AC1141" s="3">
        <v>6405125</v>
      </c>
      <c r="AD1141" s="3">
        <v>8174329</v>
      </c>
      <c r="AE1141" s="3">
        <v>0</v>
      </c>
      <c r="AF1141" s="3">
        <v>18565204</v>
      </c>
      <c r="AG1141" s="3">
        <v>171438</v>
      </c>
      <c r="AH1141" s="3">
        <v>8174329</v>
      </c>
      <c r="AI1141" s="3">
        <v>11626043</v>
      </c>
      <c r="AJ1141" s="3">
        <v>712240</v>
      </c>
      <c r="AK1141" s="3">
        <v>712240</v>
      </c>
      <c r="AL1141" s="3">
        <v>792873</v>
      </c>
      <c r="AM1141" s="3">
        <v>-80633</v>
      </c>
      <c r="AN1141" s="3">
        <v>364899</v>
      </c>
      <c r="AO1141" s="3">
        <v>0</v>
      </c>
      <c r="AP1141" s="3">
        <v>-364899</v>
      </c>
      <c r="AQ1141" s="3">
        <v>0</v>
      </c>
      <c r="AR1141" s="3">
        <f>Tabela1[[#This Row],[Potrzeby finansowe 2027
w tym:]]+Tabela1[[#This Row],[Rozliczenie 2025 potrz. fin.]]</f>
        <v>19800372</v>
      </c>
      <c r="AS1141" s="3">
        <v>0</v>
      </c>
      <c r="AT1141" s="3">
        <v>0</v>
      </c>
      <c r="AU1141" s="3"/>
      <c r="AV1141" s="3"/>
      <c r="AW1141" s="3"/>
      <c r="AX1141" s="3"/>
      <c r="AY1141" s="3"/>
      <c r="AZ1141" s="3"/>
      <c r="BA1141" s="3">
        <v>0</v>
      </c>
      <c r="BB1141" s="3">
        <v>0</v>
      </c>
      <c r="BC1141" s="3">
        <v>0</v>
      </c>
      <c r="BD1141" s="3">
        <v>0</v>
      </c>
      <c r="BE1141" s="3">
        <v>0</v>
      </c>
      <c r="BF1141" s="3">
        <v>0</v>
      </c>
      <c r="BG1141" s="3">
        <v>720171</v>
      </c>
      <c r="BH1141" s="3">
        <v>6767</v>
      </c>
      <c r="BI1141" s="3">
        <v>524096</v>
      </c>
      <c r="BJ1141" s="3">
        <v>8053696.0175000001</v>
      </c>
      <c r="BK1141" s="3">
        <v>4285691.5999999996</v>
      </c>
      <c r="BL1141" s="3">
        <v>2663481.77</v>
      </c>
      <c r="BM1141" s="3">
        <v>9745054.1300000008</v>
      </c>
      <c r="BN1141" s="53">
        <v>0.86236162017477602</v>
      </c>
      <c r="BO1141" s="54">
        <v>2.2971290000000001E-4</v>
      </c>
      <c r="BP1141" s="70">
        <v>5777</v>
      </c>
      <c r="BQ1141" s="71"/>
      <c r="BR1141" s="70"/>
      <c r="BS1141" s="72"/>
      <c r="BT1141" s="72"/>
      <c r="BU1141" s="70">
        <v>18565204</v>
      </c>
      <c r="BV1141" s="70">
        <v>171438</v>
      </c>
      <c r="BW1141" s="74">
        <v>8174329</v>
      </c>
      <c r="BX1141" s="70">
        <v>26910971</v>
      </c>
    </row>
    <row r="1142" spans="1:76" x14ac:dyDescent="0.3">
      <c r="A1142" s="73" t="s">
        <v>10</v>
      </c>
      <c r="B1142" s="2" t="s">
        <v>76</v>
      </c>
      <c r="C1142" s="2" t="s">
        <v>160</v>
      </c>
      <c r="D1142" s="2" t="s">
        <v>12</v>
      </c>
      <c r="E1142" s="2" t="s">
        <v>15</v>
      </c>
      <c r="F1142" s="17" t="str">
        <f>+Tabela1[[#This Row],[WK]]&amp;Tabela1[[#This Row],[PK]]&amp;Tabela1[[#This Row],[GK]]</f>
        <v>142301</v>
      </c>
      <c r="G1142" s="2" t="s">
        <v>1081</v>
      </c>
      <c r="H1142" s="3">
        <v>143240999.78</v>
      </c>
      <c r="I1142" s="4">
        <v>1.125</v>
      </c>
      <c r="J1142" s="3">
        <v>161146124.75</v>
      </c>
      <c r="K1142" s="4">
        <v>7.0000000000000007E-2</v>
      </c>
      <c r="L1142" s="3">
        <v>11280229</v>
      </c>
      <c r="M1142" s="3"/>
      <c r="N1142" s="5"/>
      <c r="O1142" s="3">
        <v>2936946.4099999997</v>
      </c>
      <c r="P1142" s="4">
        <v>1.125</v>
      </c>
      <c r="Q1142" s="3">
        <v>3304064.71</v>
      </c>
      <c r="R1142" s="4">
        <v>1.6E-2</v>
      </c>
      <c r="S1142" s="3">
        <v>52865</v>
      </c>
      <c r="T1142" s="3"/>
      <c r="U1142" s="5"/>
      <c r="V1142" s="3">
        <v>8054058</v>
      </c>
      <c r="W1142" s="5"/>
      <c r="X1142" s="3">
        <v>20411505</v>
      </c>
      <c r="Y1142" s="3">
        <v>7680261</v>
      </c>
      <c r="Z1142" s="3">
        <v>538599</v>
      </c>
      <c r="AA1142" s="3">
        <v>761833</v>
      </c>
      <c r="AB1142" s="3">
        <v>10979157</v>
      </c>
      <c r="AC1142" s="3">
        <v>451655</v>
      </c>
      <c r="AD1142" s="3">
        <v>12357447</v>
      </c>
      <c r="AE1142" s="3">
        <v>0</v>
      </c>
      <c r="AF1142" s="3">
        <v>11280229</v>
      </c>
      <c r="AG1142" s="3">
        <v>52865</v>
      </c>
      <c r="AH1142" s="3">
        <v>12357447</v>
      </c>
      <c r="AI1142" s="3">
        <v>8054058</v>
      </c>
      <c r="AJ1142" s="3">
        <v>1134964</v>
      </c>
      <c r="AK1142" s="3">
        <v>1134964</v>
      </c>
      <c r="AL1142" s="3">
        <v>393924</v>
      </c>
      <c r="AM1142" s="3">
        <v>741040</v>
      </c>
      <c r="AN1142" s="3">
        <v>116393</v>
      </c>
      <c r="AO1142" s="3">
        <v>0</v>
      </c>
      <c r="AP1142" s="3">
        <v>-116393</v>
      </c>
      <c r="AQ1142" s="3">
        <v>0</v>
      </c>
      <c r="AR1142" s="3">
        <f>Tabela1[[#This Row],[Potrzeby finansowe 2027
w tym:]]+Tabela1[[#This Row],[Rozliczenie 2025 potrz. fin.]]</f>
        <v>20411505</v>
      </c>
      <c r="AS1142" s="3">
        <v>0</v>
      </c>
      <c r="AT1142" s="3">
        <v>0</v>
      </c>
      <c r="AU1142" s="3"/>
      <c r="AV1142" s="3"/>
      <c r="AW1142" s="3"/>
      <c r="AX1142" s="3"/>
      <c r="AY1142" s="3"/>
      <c r="AZ1142" s="3"/>
      <c r="BA1142" s="3">
        <v>538599</v>
      </c>
      <c r="BB1142" s="3">
        <v>0</v>
      </c>
      <c r="BC1142" s="3">
        <v>0</v>
      </c>
      <c r="BD1142" s="3">
        <v>5396.24</v>
      </c>
      <c r="BE1142" s="3">
        <v>0</v>
      </c>
      <c r="BF1142" s="3">
        <v>0</v>
      </c>
      <c r="BG1142" s="3">
        <v>419737</v>
      </c>
      <c r="BH1142" s="3">
        <v>3944</v>
      </c>
      <c r="BI1142" s="3">
        <v>342096</v>
      </c>
      <c r="BJ1142" s="3">
        <v>5256934.6949999994</v>
      </c>
      <c r="BK1142" s="3">
        <v>3731993.4899999993</v>
      </c>
      <c r="BL1142" s="3">
        <v>164718.76999999999</v>
      </c>
      <c r="BM1142" s="3">
        <v>5770327.2800000003</v>
      </c>
      <c r="BN1142" s="53">
        <v>0.61971964970202287</v>
      </c>
      <c r="BO1142" s="54">
        <v>1.6742649999999999E-4</v>
      </c>
      <c r="BP1142" s="70">
        <v>4210</v>
      </c>
      <c r="BQ1142" s="71"/>
      <c r="BR1142" s="70"/>
      <c r="BS1142" s="72"/>
      <c r="BT1142" s="72"/>
      <c r="BU1142" s="70">
        <v>11280229</v>
      </c>
      <c r="BV1142" s="70">
        <v>52865</v>
      </c>
      <c r="BW1142" s="74">
        <v>12357447</v>
      </c>
      <c r="BX1142" s="70">
        <v>23690541</v>
      </c>
    </row>
    <row r="1143" spans="1:76" x14ac:dyDescent="0.3">
      <c r="A1143" s="73" t="s">
        <v>10</v>
      </c>
      <c r="B1143" s="2" t="s">
        <v>76</v>
      </c>
      <c r="C1143" s="2" t="s">
        <v>160</v>
      </c>
      <c r="D1143" s="2" t="s">
        <v>11</v>
      </c>
      <c r="E1143" s="2" t="s">
        <v>15</v>
      </c>
      <c r="F1143" s="17" t="str">
        <f>+Tabela1[[#This Row],[WK]]&amp;Tabela1[[#This Row],[PK]]&amp;Tabela1[[#This Row],[GK]]</f>
        <v>142302</v>
      </c>
      <c r="G1143" s="2" t="s">
        <v>1082</v>
      </c>
      <c r="H1143" s="3">
        <v>155490543.58000001</v>
      </c>
      <c r="I1143" s="4">
        <v>1.125</v>
      </c>
      <c r="J1143" s="3">
        <v>174926861.53</v>
      </c>
      <c r="K1143" s="4">
        <v>7.0000000000000007E-2</v>
      </c>
      <c r="L1143" s="3">
        <v>12244880</v>
      </c>
      <c r="M1143" s="3"/>
      <c r="N1143" s="5"/>
      <c r="O1143" s="3">
        <v>2837891.61</v>
      </c>
      <c r="P1143" s="4">
        <v>1.125</v>
      </c>
      <c r="Q1143" s="3">
        <v>3192628.06</v>
      </c>
      <c r="R1143" s="4">
        <v>1.6E-2</v>
      </c>
      <c r="S1143" s="3">
        <v>51082</v>
      </c>
      <c r="T1143" s="3"/>
      <c r="U1143" s="5"/>
      <c r="V1143" s="3">
        <v>8876344</v>
      </c>
      <c r="W1143" s="5"/>
      <c r="X1143" s="3">
        <v>20938372</v>
      </c>
      <c r="Y1143" s="3">
        <v>6136536</v>
      </c>
      <c r="Z1143" s="3">
        <v>498348</v>
      </c>
      <c r="AA1143" s="3">
        <v>778599</v>
      </c>
      <c r="AB1143" s="3">
        <v>10024232</v>
      </c>
      <c r="AC1143" s="3">
        <v>3500657</v>
      </c>
      <c r="AD1143" s="3">
        <v>12062028</v>
      </c>
      <c r="AE1143" s="3">
        <v>0</v>
      </c>
      <c r="AF1143" s="3">
        <v>12244880</v>
      </c>
      <c r="AG1143" s="3">
        <v>51082</v>
      </c>
      <c r="AH1143" s="3">
        <v>12062028</v>
      </c>
      <c r="AI1143" s="3">
        <v>8876344</v>
      </c>
      <c r="AJ1143" s="3">
        <v>1326313</v>
      </c>
      <c r="AK1143" s="3">
        <v>1326313</v>
      </c>
      <c r="AL1143" s="3">
        <v>730135</v>
      </c>
      <c r="AM1143" s="3">
        <v>596178</v>
      </c>
      <c r="AN1143" s="3">
        <v>-15655</v>
      </c>
      <c r="AO1143" s="3">
        <v>0</v>
      </c>
      <c r="AP1143" s="3">
        <v>15655</v>
      </c>
      <c r="AQ1143" s="3">
        <v>0</v>
      </c>
      <c r="AR1143" s="3">
        <f>Tabela1[[#This Row],[Potrzeby finansowe 2027
w tym:]]+Tabela1[[#This Row],[Rozliczenie 2025 potrz. fin.]]</f>
        <v>20938372</v>
      </c>
      <c r="AS1143" s="3">
        <v>0</v>
      </c>
      <c r="AT1143" s="3">
        <v>0</v>
      </c>
      <c r="AU1143" s="3"/>
      <c r="AV1143" s="3"/>
      <c r="AW1143" s="3"/>
      <c r="AX1143" s="3"/>
      <c r="AY1143" s="3"/>
      <c r="AZ1143" s="3"/>
      <c r="BA1143" s="3">
        <v>498348</v>
      </c>
      <c r="BB1143" s="3">
        <v>0</v>
      </c>
      <c r="BC1143" s="3">
        <v>0</v>
      </c>
      <c r="BD1143" s="3">
        <v>4992.97</v>
      </c>
      <c r="BE1143" s="3">
        <v>0</v>
      </c>
      <c r="BF1143" s="3">
        <v>0</v>
      </c>
      <c r="BG1143" s="3">
        <v>443894</v>
      </c>
      <c r="BH1143" s="3">
        <v>4171</v>
      </c>
      <c r="BI1143" s="3">
        <v>334705</v>
      </c>
      <c r="BJ1143" s="3">
        <v>5143354.6175000006</v>
      </c>
      <c r="BK1143" s="3">
        <v>2765687.1700000009</v>
      </c>
      <c r="BL1143" s="3">
        <v>651905.54</v>
      </c>
      <c r="BM1143" s="3">
        <v>8206858.71</v>
      </c>
      <c r="BN1143" s="53">
        <v>0.68391856224877134</v>
      </c>
      <c r="BO1143" s="54">
        <v>1.648632E-4</v>
      </c>
      <c r="BP1143" s="70">
        <v>4146</v>
      </c>
      <c r="BQ1143" s="71"/>
      <c r="BR1143" s="70"/>
      <c r="BS1143" s="72"/>
      <c r="BT1143" s="72"/>
      <c r="BU1143" s="70">
        <v>12244880</v>
      </c>
      <c r="BV1143" s="70">
        <v>51082</v>
      </c>
      <c r="BW1143" s="74">
        <v>12062028</v>
      </c>
      <c r="BX1143" s="70">
        <v>24357990</v>
      </c>
    </row>
    <row r="1144" spans="1:76" x14ac:dyDescent="0.3">
      <c r="A1144" s="73" t="s">
        <v>10</v>
      </c>
      <c r="B1144" s="2" t="s">
        <v>76</v>
      </c>
      <c r="C1144" s="2" t="s">
        <v>160</v>
      </c>
      <c r="D1144" s="2" t="s">
        <v>16</v>
      </c>
      <c r="E1144" s="2" t="s">
        <v>15</v>
      </c>
      <c r="F1144" s="17" t="str">
        <f>+Tabela1[[#This Row],[WK]]&amp;Tabela1[[#This Row],[PK]]&amp;Tabela1[[#This Row],[GK]]</f>
        <v>142303</v>
      </c>
      <c r="G1144" s="2" t="s">
        <v>1083</v>
      </c>
      <c r="H1144" s="3">
        <v>83814282.099999994</v>
      </c>
      <c r="I1144" s="4">
        <v>1.125</v>
      </c>
      <c r="J1144" s="3">
        <v>94291067.359999999</v>
      </c>
      <c r="K1144" s="4">
        <v>7.0000000000000007E-2</v>
      </c>
      <c r="L1144" s="3">
        <v>6600375</v>
      </c>
      <c r="M1144" s="3"/>
      <c r="N1144" s="5"/>
      <c r="O1144" s="3">
        <v>9991006.6400000006</v>
      </c>
      <c r="P1144" s="4">
        <v>1.125</v>
      </c>
      <c r="Q1144" s="3">
        <v>11239882.470000001</v>
      </c>
      <c r="R1144" s="4">
        <v>1.6E-2</v>
      </c>
      <c r="S1144" s="3">
        <v>179838</v>
      </c>
      <c r="T1144" s="3"/>
      <c r="U1144" s="5"/>
      <c r="V1144" s="3">
        <v>4697168</v>
      </c>
      <c r="W1144" s="5"/>
      <c r="X1144" s="3">
        <v>14693041</v>
      </c>
      <c r="Y1144" s="3">
        <v>6480878</v>
      </c>
      <c r="Z1144" s="3">
        <v>181122</v>
      </c>
      <c r="AA1144" s="3">
        <v>770639</v>
      </c>
      <c r="AB1144" s="3">
        <v>7260402</v>
      </c>
      <c r="AC1144" s="3">
        <v>0</v>
      </c>
      <c r="AD1144" s="3">
        <v>10086381</v>
      </c>
      <c r="AE1144" s="3">
        <v>0</v>
      </c>
      <c r="AF1144" s="3">
        <v>6600375</v>
      </c>
      <c r="AG1144" s="3">
        <v>179838</v>
      </c>
      <c r="AH1144" s="3">
        <v>10086381</v>
      </c>
      <c r="AI1144" s="3">
        <v>4697168</v>
      </c>
      <c r="AJ1144" s="3">
        <v>733158</v>
      </c>
      <c r="AK1144" s="3">
        <v>823666</v>
      </c>
      <c r="AL1144" s="3">
        <v>385345</v>
      </c>
      <c r="AM1144" s="3">
        <v>438321</v>
      </c>
      <c r="AN1144" s="3">
        <v>90508</v>
      </c>
      <c r="AO1144" s="3">
        <v>0</v>
      </c>
      <c r="AP1144" s="3">
        <v>0</v>
      </c>
      <c r="AQ1144" s="3">
        <v>90508</v>
      </c>
      <c r="AR1144" s="3">
        <f>Tabela1[[#This Row],[Potrzeby finansowe 2027
w tym:]]+Tabela1[[#This Row],[Rozliczenie 2025 potrz. fin.]]</f>
        <v>14783549</v>
      </c>
      <c r="AS1144" s="3">
        <v>0</v>
      </c>
      <c r="AT1144" s="3">
        <v>0</v>
      </c>
      <c r="AU1144" s="3"/>
      <c r="AV1144" s="3"/>
      <c r="AW1144" s="3"/>
      <c r="AX1144" s="3"/>
      <c r="AY1144" s="3"/>
      <c r="AZ1144" s="3"/>
      <c r="BA1144" s="3">
        <v>181122</v>
      </c>
      <c r="BB1144" s="3">
        <v>0</v>
      </c>
      <c r="BC1144" s="3">
        <v>0</v>
      </c>
      <c r="BD1144" s="3">
        <v>1738.85</v>
      </c>
      <c r="BE1144" s="3">
        <v>151.63</v>
      </c>
      <c r="BF1144" s="3">
        <v>0</v>
      </c>
      <c r="BG1144" s="3">
        <v>377782</v>
      </c>
      <c r="BH1144" s="3">
        <v>3066</v>
      </c>
      <c r="BI1144" s="3">
        <v>392857</v>
      </c>
      <c r="BJ1144" s="3">
        <v>6036968.7899999991</v>
      </c>
      <c r="BK1144" s="3">
        <v>3678870.879999999</v>
      </c>
      <c r="BL1144" s="3">
        <v>943967.45</v>
      </c>
      <c r="BM1144" s="3">
        <v>7544456.7400000002</v>
      </c>
      <c r="BN1144" s="53">
        <v>0.56169292036223584</v>
      </c>
      <c r="BO1144" s="54">
        <v>1.2065970000000001E-4</v>
      </c>
      <c r="BP1144" s="70">
        <v>3035</v>
      </c>
      <c r="BQ1144" s="71"/>
      <c r="BR1144" s="70"/>
      <c r="BS1144" s="72"/>
      <c r="BT1144" s="72"/>
      <c r="BU1144" s="70">
        <v>6600375</v>
      </c>
      <c r="BV1144" s="70">
        <v>179838</v>
      </c>
      <c r="BW1144" s="74">
        <v>10086381</v>
      </c>
      <c r="BX1144" s="70">
        <v>16866594</v>
      </c>
    </row>
    <row r="1145" spans="1:76" x14ac:dyDescent="0.3">
      <c r="A1145" s="73" t="s">
        <v>10</v>
      </c>
      <c r="B1145" s="2" t="s">
        <v>76</v>
      </c>
      <c r="C1145" s="2" t="s">
        <v>160</v>
      </c>
      <c r="D1145" s="2" t="s">
        <v>18</v>
      </c>
      <c r="E1145" s="2" t="s">
        <v>15</v>
      </c>
      <c r="F1145" s="17" t="str">
        <f>+Tabela1[[#This Row],[WK]]&amp;Tabela1[[#This Row],[PK]]&amp;Tabela1[[#This Row],[GK]]</f>
        <v>142304</v>
      </c>
      <c r="G1145" s="2" t="s">
        <v>1084</v>
      </c>
      <c r="H1145" s="3">
        <v>138900369.21000001</v>
      </c>
      <c r="I1145" s="4">
        <v>1.125</v>
      </c>
      <c r="J1145" s="3">
        <v>156262915.36000001</v>
      </c>
      <c r="K1145" s="4">
        <v>7.0000000000000007E-2</v>
      </c>
      <c r="L1145" s="3">
        <v>10938404</v>
      </c>
      <c r="M1145" s="3"/>
      <c r="N1145" s="5"/>
      <c r="O1145" s="3">
        <v>2977941.37</v>
      </c>
      <c r="P1145" s="4">
        <v>1.125</v>
      </c>
      <c r="Q1145" s="3">
        <v>3350184.04</v>
      </c>
      <c r="R1145" s="4">
        <v>1.6E-2</v>
      </c>
      <c r="S1145" s="3">
        <v>53603</v>
      </c>
      <c r="T1145" s="3"/>
      <c r="U1145" s="5"/>
      <c r="V1145" s="3">
        <v>7288612</v>
      </c>
      <c r="W1145" s="5"/>
      <c r="X1145" s="3">
        <v>13606644</v>
      </c>
      <c r="Y1145" s="3">
        <v>2094860</v>
      </c>
      <c r="Z1145" s="3">
        <v>988305</v>
      </c>
      <c r="AA1145" s="3">
        <v>781172</v>
      </c>
      <c r="AB1145" s="3">
        <v>5709929</v>
      </c>
      <c r="AC1145" s="3">
        <v>4032378</v>
      </c>
      <c r="AD1145" s="3">
        <v>6318032</v>
      </c>
      <c r="AE1145" s="3">
        <v>0</v>
      </c>
      <c r="AF1145" s="3">
        <v>10938404</v>
      </c>
      <c r="AG1145" s="3">
        <v>53603</v>
      </c>
      <c r="AH1145" s="3">
        <v>6318032</v>
      </c>
      <c r="AI1145" s="3">
        <v>7288612</v>
      </c>
      <c r="AJ1145" s="3">
        <v>138125</v>
      </c>
      <c r="AK1145" s="3">
        <v>138125</v>
      </c>
      <c r="AL1145" s="3">
        <v>563631</v>
      </c>
      <c r="AM1145" s="3">
        <v>-425506</v>
      </c>
      <c r="AN1145" s="3">
        <v>591682</v>
      </c>
      <c r="AO1145" s="3">
        <v>0</v>
      </c>
      <c r="AP1145" s="3">
        <v>-591682</v>
      </c>
      <c r="AQ1145" s="3">
        <v>0</v>
      </c>
      <c r="AR1145" s="3">
        <f>Tabela1[[#This Row],[Potrzeby finansowe 2027
w tym:]]+Tabela1[[#This Row],[Rozliczenie 2025 potrz. fin.]]</f>
        <v>13606644</v>
      </c>
      <c r="AS1145" s="3">
        <v>0</v>
      </c>
      <c r="AT1145" s="3">
        <v>0</v>
      </c>
      <c r="AU1145" s="3"/>
      <c r="AV1145" s="3"/>
      <c r="AW1145" s="3"/>
      <c r="AX1145" s="3"/>
      <c r="AY1145" s="3"/>
      <c r="AZ1145" s="3"/>
      <c r="BA1145" s="3">
        <v>988305</v>
      </c>
      <c r="BB1145" s="3">
        <v>0</v>
      </c>
      <c r="BC1145" s="3">
        <v>0</v>
      </c>
      <c r="BD1145" s="3">
        <v>9901.74</v>
      </c>
      <c r="BE1145" s="3">
        <v>0.24</v>
      </c>
      <c r="BF1145" s="3">
        <v>0</v>
      </c>
      <c r="BG1145" s="3">
        <v>377782</v>
      </c>
      <c r="BH1145" s="3">
        <v>3317</v>
      </c>
      <c r="BI1145" s="3">
        <v>403390</v>
      </c>
      <c r="BJ1145" s="3">
        <v>6198824.6274999995</v>
      </c>
      <c r="BK1145" s="3">
        <v>3963676.83</v>
      </c>
      <c r="BL1145" s="3">
        <v>2105.5</v>
      </c>
      <c r="BM1145" s="3">
        <v>8936380.1899999995</v>
      </c>
      <c r="BN1145" s="53">
        <v>0.82993201085587986</v>
      </c>
      <c r="BO1145" s="54">
        <v>1.141936E-4</v>
      </c>
      <c r="BP1145" s="70">
        <v>2872</v>
      </c>
      <c r="BQ1145" s="71"/>
      <c r="BR1145" s="70"/>
      <c r="BS1145" s="72"/>
      <c r="BT1145" s="72"/>
      <c r="BU1145" s="70">
        <v>10938404</v>
      </c>
      <c r="BV1145" s="70">
        <v>53603</v>
      </c>
      <c r="BW1145" s="74">
        <v>6318032</v>
      </c>
      <c r="BX1145" s="70">
        <v>17310039</v>
      </c>
    </row>
    <row r="1146" spans="1:76" x14ac:dyDescent="0.3">
      <c r="A1146" s="73" t="s">
        <v>10</v>
      </c>
      <c r="B1146" s="2" t="s">
        <v>76</v>
      </c>
      <c r="C1146" s="2" t="s">
        <v>160</v>
      </c>
      <c r="D1146" s="2" t="s">
        <v>21</v>
      </c>
      <c r="E1146" s="2" t="s">
        <v>15</v>
      </c>
      <c r="F1146" s="17" t="str">
        <f>+Tabela1[[#This Row],[WK]]&amp;Tabela1[[#This Row],[PK]]&amp;Tabela1[[#This Row],[GK]]</f>
        <v>142305</v>
      </c>
      <c r="G1146" s="2" t="s">
        <v>1085</v>
      </c>
      <c r="H1146" s="3">
        <v>98565114.069999993</v>
      </c>
      <c r="I1146" s="4">
        <v>1.125</v>
      </c>
      <c r="J1146" s="3">
        <v>110885753.33</v>
      </c>
      <c r="K1146" s="4">
        <v>7.0000000000000007E-2</v>
      </c>
      <c r="L1146" s="3">
        <v>7762003</v>
      </c>
      <c r="M1146" s="3"/>
      <c r="N1146" s="5"/>
      <c r="O1146" s="3">
        <v>6807594.5</v>
      </c>
      <c r="P1146" s="4">
        <v>1.125</v>
      </c>
      <c r="Q1146" s="3">
        <v>7658543.8099999996</v>
      </c>
      <c r="R1146" s="4">
        <v>1.6E-2</v>
      </c>
      <c r="S1146" s="3">
        <v>122537</v>
      </c>
      <c r="T1146" s="3"/>
      <c r="U1146" s="5"/>
      <c r="V1146" s="3">
        <v>5490130</v>
      </c>
      <c r="W1146" s="5"/>
      <c r="X1146" s="3">
        <v>17366004</v>
      </c>
      <c r="Y1146" s="3">
        <v>7852973</v>
      </c>
      <c r="Z1146" s="3">
        <v>0</v>
      </c>
      <c r="AA1146" s="3">
        <v>650167</v>
      </c>
      <c r="AB1146" s="3">
        <v>8761679</v>
      </c>
      <c r="AC1146" s="3">
        <v>101185</v>
      </c>
      <c r="AD1146" s="3">
        <v>11942026</v>
      </c>
      <c r="AE1146" s="3">
        <v>0</v>
      </c>
      <c r="AF1146" s="3">
        <v>7762003</v>
      </c>
      <c r="AG1146" s="3">
        <v>122537</v>
      </c>
      <c r="AH1146" s="3">
        <v>11942026</v>
      </c>
      <c r="AI1146" s="3">
        <v>5490130</v>
      </c>
      <c r="AJ1146" s="3">
        <v>-7901</v>
      </c>
      <c r="AK1146" s="3">
        <v>58251</v>
      </c>
      <c r="AL1146" s="3">
        <v>472840</v>
      </c>
      <c r="AM1146" s="3">
        <v>-414589</v>
      </c>
      <c r="AN1146" s="3">
        <v>66152</v>
      </c>
      <c r="AO1146" s="3">
        <v>0</v>
      </c>
      <c r="AP1146" s="3">
        <v>0</v>
      </c>
      <c r="AQ1146" s="3">
        <v>66152</v>
      </c>
      <c r="AR1146" s="3">
        <f>Tabela1[[#This Row],[Potrzeby finansowe 2027
w tym:]]+Tabela1[[#This Row],[Rozliczenie 2025 potrz. fin.]]</f>
        <v>17432156</v>
      </c>
      <c r="AS1146" s="3">
        <v>0</v>
      </c>
      <c r="AT1146" s="3">
        <v>0</v>
      </c>
      <c r="AU1146" s="3"/>
      <c r="AV1146" s="3"/>
      <c r="AW1146" s="3"/>
      <c r="AX1146" s="3"/>
      <c r="AY1146" s="3"/>
      <c r="AZ1146" s="3"/>
      <c r="BA1146" s="3">
        <v>0</v>
      </c>
      <c r="BB1146" s="3">
        <v>0</v>
      </c>
      <c r="BC1146" s="3">
        <v>0</v>
      </c>
      <c r="BD1146" s="3">
        <v>0</v>
      </c>
      <c r="BE1146" s="3">
        <v>0</v>
      </c>
      <c r="BF1146" s="3">
        <v>0</v>
      </c>
      <c r="BG1146" s="3">
        <v>420695</v>
      </c>
      <c r="BH1146" s="3">
        <v>3953</v>
      </c>
      <c r="BI1146" s="3">
        <v>229472</v>
      </c>
      <c r="BJ1146" s="3">
        <v>3526255.4750000006</v>
      </c>
      <c r="BK1146" s="3">
        <v>2445919.8200000003</v>
      </c>
      <c r="BL1146" s="3">
        <v>60601.16</v>
      </c>
      <c r="BM1146" s="3">
        <v>4200140.3</v>
      </c>
      <c r="BN1146" s="53">
        <v>0.56195778890723069</v>
      </c>
      <c r="BO1146" s="54">
        <v>1.4631999999999999E-4</v>
      </c>
      <c r="BP1146" s="70">
        <v>3680</v>
      </c>
      <c r="BQ1146" s="71"/>
      <c r="BR1146" s="70"/>
      <c r="BS1146" s="72"/>
      <c r="BT1146" s="72"/>
      <c r="BU1146" s="70">
        <v>7762003</v>
      </c>
      <c r="BV1146" s="70">
        <v>122537</v>
      </c>
      <c r="BW1146" s="74">
        <v>11942026</v>
      </c>
      <c r="BX1146" s="70">
        <v>19826566</v>
      </c>
    </row>
    <row r="1147" spans="1:76" x14ac:dyDescent="0.3">
      <c r="A1147" s="73" t="s">
        <v>10</v>
      </c>
      <c r="B1147" s="2" t="s">
        <v>76</v>
      </c>
      <c r="C1147" s="2" t="s">
        <v>160</v>
      </c>
      <c r="D1147" s="2" t="s">
        <v>23</v>
      </c>
      <c r="E1147" s="2" t="s">
        <v>19</v>
      </c>
      <c r="F1147" s="17" t="str">
        <f>+Tabela1[[#This Row],[WK]]&amp;Tabela1[[#This Row],[PK]]&amp;Tabela1[[#This Row],[GK]]</f>
        <v>142306</v>
      </c>
      <c r="G1147" s="2" t="s">
        <v>1086</v>
      </c>
      <c r="H1147" s="3">
        <v>521102195.81</v>
      </c>
      <c r="I1147" s="4">
        <v>1.125</v>
      </c>
      <c r="J1147" s="3">
        <v>586239970.28999996</v>
      </c>
      <c r="K1147" s="4">
        <v>7.0000000000000007E-2</v>
      </c>
      <c r="L1147" s="3">
        <v>41036798</v>
      </c>
      <c r="M1147" s="3"/>
      <c r="N1147" s="5"/>
      <c r="O1147" s="3">
        <v>65784262.899999999</v>
      </c>
      <c r="P1147" s="4">
        <v>1.125</v>
      </c>
      <c r="Q1147" s="3">
        <v>74007295.760000005</v>
      </c>
      <c r="R1147" s="4">
        <v>1.6E-2</v>
      </c>
      <c r="S1147" s="3">
        <v>1184117</v>
      </c>
      <c r="T1147" s="3"/>
      <c r="U1147" s="5"/>
      <c r="V1147" s="3">
        <v>26003516</v>
      </c>
      <c r="W1147" s="5"/>
      <c r="X1147" s="3">
        <v>24337993</v>
      </c>
      <c r="Y1147" s="3">
        <v>0</v>
      </c>
      <c r="Z1147" s="3">
        <v>1055161</v>
      </c>
      <c r="AA1147" s="3">
        <v>1945960</v>
      </c>
      <c r="AB1147" s="3">
        <v>17592654</v>
      </c>
      <c r="AC1147" s="3">
        <v>3744218</v>
      </c>
      <c r="AD1147" s="3">
        <v>2831276</v>
      </c>
      <c r="AE1147" s="3">
        <v>0</v>
      </c>
      <c r="AF1147" s="3">
        <v>41036798</v>
      </c>
      <c r="AG1147" s="3">
        <v>1184117</v>
      </c>
      <c r="AH1147" s="3">
        <v>2831276</v>
      </c>
      <c r="AI1147" s="3">
        <v>26003516</v>
      </c>
      <c r="AJ1147" s="3">
        <v>827423</v>
      </c>
      <c r="AK1147" s="3">
        <v>1155531</v>
      </c>
      <c r="AL1147" s="3">
        <v>1729521</v>
      </c>
      <c r="AM1147" s="3">
        <v>-573990</v>
      </c>
      <c r="AN1147" s="3">
        <v>328108</v>
      </c>
      <c r="AO1147" s="3">
        <v>0</v>
      </c>
      <c r="AP1147" s="3">
        <v>0</v>
      </c>
      <c r="AQ1147" s="3">
        <v>328108</v>
      </c>
      <c r="AR1147" s="3">
        <f>Tabela1[[#This Row],[Potrzeby finansowe 2027
w tym:]]+Tabela1[[#This Row],[Rozliczenie 2025 potrz. fin.]]</f>
        <v>24666101</v>
      </c>
      <c r="AS1147" s="3">
        <v>0</v>
      </c>
      <c r="AT1147" s="3">
        <v>0</v>
      </c>
      <c r="AU1147" s="3"/>
      <c r="AV1147" s="3"/>
      <c r="AW1147" s="3"/>
      <c r="AX1147" s="3"/>
      <c r="AY1147" s="3"/>
      <c r="AZ1147" s="3"/>
      <c r="BA1147" s="3">
        <v>1055161</v>
      </c>
      <c r="BB1147" s="3">
        <v>0</v>
      </c>
      <c r="BC1147" s="3">
        <v>72.95</v>
      </c>
      <c r="BD1147" s="3">
        <v>10328.530000000001</v>
      </c>
      <c r="BE1147" s="3">
        <v>0</v>
      </c>
      <c r="BF1147" s="3">
        <v>0</v>
      </c>
      <c r="BG1147" s="3">
        <v>1119261</v>
      </c>
      <c r="BH1147" s="3">
        <v>10517</v>
      </c>
      <c r="BI1147" s="3">
        <v>826699</v>
      </c>
      <c r="BJ1147" s="3">
        <v>12703757.062499998</v>
      </c>
      <c r="BK1147" s="3">
        <v>7194600.4799999986</v>
      </c>
      <c r="BL1147" s="3">
        <v>4491406.09</v>
      </c>
      <c r="BM1147" s="3">
        <v>13053814.15</v>
      </c>
      <c r="BN1147" s="53">
        <v>1.1246299767773706</v>
      </c>
      <c r="BO1147" s="54">
        <v>3.7476870000000001E-4</v>
      </c>
      <c r="BP1147" s="70">
        <v>9425</v>
      </c>
      <c r="BQ1147" s="71"/>
      <c r="BR1147" s="70"/>
      <c r="BS1147" s="72"/>
      <c r="BT1147" s="72"/>
      <c r="BU1147" s="70">
        <v>41036798</v>
      </c>
      <c r="BV1147" s="70">
        <v>1184117</v>
      </c>
      <c r="BW1147" s="74">
        <v>2831276</v>
      </c>
      <c r="BX1147" s="70">
        <v>45052191</v>
      </c>
    </row>
    <row r="1148" spans="1:76" x14ac:dyDescent="0.3">
      <c r="A1148" s="73" t="s">
        <v>10</v>
      </c>
      <c r="B1148" s="2" t="s">
        <v>76</v>
      </c>
      <c r="C1148" s="2" t="s">
        <v>160</v>
      </c>
      <c r="D1148" s="2" t="s">
        <v>30</v>
      </c>
      <c r="E1148" s="2" t="s">
        <v>15</v>
      </c>
      <c r="F1148" s="17" t="str">
        <f>+Tabela1[[#This Row],[WK]]&amp;Tabela1[[#This Row],[PK]]&amp;Tabela1[[#This Row],[GK]]</f>
        <v>142307</v>
      </c>
      <c r="G1148" s="2" t="s">
        <v>1087</v>
      </c>
      <c r="H1148" s="3">
        <v>130863307.81999999</v>
      </c>
      <c r="I1148" s="4">
        <v>1.125</v>
      </c>
      <c r="J1148" s="3">
        <v>147221221.30000001</v>
      </c>
      <c r="K1148" s="4">
        <v>7.0000000000000007E-2</v>
      </c>
      <c r="L1148" s="3">
        <v>10305485</v>
      </c>
      <c r="M1148" s="3"/>
      <c r="N1148" s="5"/>
      <c r="O1148" s="3">
        <v>1553864.35</v>
      </c>
      <c r="P1148" s="4">
        <v>1.125</v>
      </c>
      <c r="Q1148" s="3">
        <v>1748097.39</v>
      </c>
      <c r="R1148" s="4">
        <v>1.6E-2</v>
      </c>
      <c r="S1148" s="3">
        <v>27970</v>
      </c>
      <c r="T1148" s="3"/>
      <c r="U1148" s="5"/>
      <c r="V1148" s="3">
        <v>7669035</v>
      </c>
      <c r="W1148" s="5"/>
      <c r="X1148" s="3">
        <v>18672940</v>
      </c>
      <c r="Y1148" s="3">
        <v>7628705</v>
      </c>
      <c r="Z1148" s="3">
        <v>155663</v>
      </c>
      <c r="AA1148" s="3">
        <v>727627</v>
      </c>
      <c r="AB1148" s="3">
        <v>7789114</v>
      </c>
      <c r="AC1148" s="3">
        <v>2371831</v>
      </c>
      <c r="AD1148" s="3">
        <v>11003905</v>
      </c>
      <c r="AE1148" s="3">
        <v>0</v>
      </c>
      <c r="AF1148" s="3">
        <v>10305485</v>
      </c>
      <c r="AG1148" s="3">
        <v>27970</v>
      </c>
      <c r="AH1148" s="3">
        <v>11003905</v>
      </c>
      <c r="AI1148" s="3">
        <v>7669035</v>
      </c>
      <c r="AJ1148" s="3">
        <v>-123418</v>
      </c>
      <c r="AK1148" s="3">
        <v>-123418</v>
      </c>
      <c r="AL1148" s="3">
        <v>684982</v>
      </c>
      <c r="AM1148" s="3">
        <v>-808400</v>
      </c>
      <c r="AN1148" s="3">
        <v>8597</v>
      </c>
      <c r="AO1148" s="3">
        <v>0</v>
      </c>
      <c r="AP1148" s="3">
        <v>-8597</v>
      </c>
      <c r="AQ1148" s="3">
        <v>0</v>
      </c>
      <c r="AR1148" s="3">
        <f>Tabela1[[#This Row],[Potrzeby finansowe 2027
w tym:]]+Tabela1[[#This Row],[Rozliczenie 2025 potrz. fin.]]</f>
        <v>18672940</v>
      </c>
      <c r="AS1148" s="3">
        <v>0</v>
      </c>
      <c r="AT1148" s="3">
        <v>0</v>
      </c>
      <c r="AU1148" s="3"/>
      <c r="AV1148" s="3"/>
      <c r="AW1148" s="3"/>
      <c r="AX1148" s="3"/>
      <c r="AY1148" s="3"/>
      <c r="AZ1148" s="3"/>
      <c r="BA1148" s="3">
        <v>155663</v>
      </c>
      <c r="BB1148" s="3">
        <v>0</v>
      </c>
      <c r="BC1148" s="3">
        <v>0</v>
      </c>
      <c r="BD1148" s="3">
        <v>1559.59</v>
      </c>
      <c r="BE1148" s="3">
        <v>0</v>
      </c>
      <c r="BF1148" s="3">
        <v>0</v>
      </c>
      <c r="BG1148" s="3">
        <v>417608</v>
      </c>
      <c r="BH1148" s="3">
        <v>3924</v>
      </c>
      <c r="BI1148" s="3">
        <v>310019</v>
      </c>
      <c r="BJ1148" s="3">
        <v>4764016.1549999993</v>
      </c>
      <c r="BK1148" s="3">
        <v>2117899.9799999995</v>
      </c>
      <c r="BL1148" s="3">
        <v>2256909.4</v>
      </c>
      <c r="BM1148" s="3">
        <v>6070645.9000000004</v>
      </c>
      <c r="BN1148" s="53">
        <v>0.58464695074750761</v>
      </c>
      <c r="BO1148" s="54">
        <v>1.5074000000000001E-4</v>
      </c>
      <c r="BP1148" s="70">
        <v>3791</v>
      </c>
      <c r="BQ1148" s="71"/>
      <c r="BR1148" s="70"/>
      <c r="BS1148" s="72"/>
      <c r="BT1148" s="72"/>
      <c r="BU1148" s="70">
        <v>10305485</v>
      </c>
      <c r="BV1148" s="70">
        <v>27970</v>
      </c>
      <c r="BW1148" s="74">
        <v>11003905</v>
      </c>
      <c r="BX1148" s="70">
        <v>21337360</v>
      </c>
    </row>
    <row r="1149" spans="1:76" x14ac:dyDescent="0.3">
      <c r="A1149" s="73" t="s">
        <v>10</v>
      </c>
      <c r="B1149" s="2" t="s">
        <v>76</v>
      </c>
      <c r="C1149" s="2" t="s">
        <v>160</v>
      </c>
      <c r="D1149" s="2" t="s">
        <v>54</v>
      </c>
      <c r="E1149" s="2" t="s">
        <v>15</v>
      </c>
      <c r="F1149" s="17" t="str">
        <f>+Tabela1[[#This Row],[WK]]&amp;Tabela1[[#This Row],[PK]]&amp;Tabela1[[#This Row],[GK]]</f>
        <v>142308</v>
      </c>
      <c r="G1149" s="2" t="s">
        <v>1088</v>
      </c>
      <c r="H1149" s="3">
        <v>182251106.41</v>
      </c>
      <c r="I1149" s="4">
        <v>1.125</v>
      </c>
      <c r="J1149" s="3">
        <v>205032494.71000001</v>
      </c>
      <c r="K1149" s="4">
        <v>7.0000000000000007E-2</v>
      </c>
      <c r="L1149" s="3">
        <v>14352275</v>
      </c>
      <c r="M1149" s="3"/>
      <c r="N1149" s="5"/>
      <c r="O1149" s="3">
        <v>4625222.17</v>
      </c>
      <c r="P1149" s="4">
        <v>1.125</v>
      </c>
      <c r="Q1149" s="3">
        <v>5203374.9400000004</v>
      </c>
      <c r="R1149" s="4">
        <v>1.6E-2</v>
      </c>
      <c r="S1149" s="3">
        <v>83254</v>
      </c>
      <c r="T1149" s="3"/>
      <c r="U1149" s="5"/>
      <c r="V1149" s="3">
        <v>9852916</v>
      </c>
      <c r="W1149" s="5"/>
      <c r="X1149" s="3">
        <v>20533086</v>
      </c>
      <c r="Y1149" s="3">
        <v>4027425</v>
      </c>
      <c r="Z1149" s="3">
        <v>0</v>
      </c>
      <c r="AA1149" s="3">
        <v>966605</v>
      </c>
      <c r="AB1149" s="3">
        <v>10709806</v>
      </c>
      <c r="AC1149" s="3">
        <v>4829250</v>
      </c>
      <c r="AD1149" s="3">
        <v>10680170</v>
      </c>
      <c r="AE1149" s="3">
        <v>0</v>
      </c>
      <c r="AF1149" s="3">
        <v>14352275</v>
      </c>
      <c r="AG1149" s="3">
        <v>83254</v>
      </c>
      <c r="AH1149" s="3">
        <v>10680170</v>
      </c>
      <c r="AI1149" s="3">
        <v>9852916</v>
      </c>
      <c r="AJ1149" s="3">
        <v>-125130</v>
      </c>
      <c r="AK1149" s="3">
        <v>-125130</v>
      </c>
      <c r="AL1149" s="3">
        <v>985352</v>
      </c>
      <c r="AM1149" s="3">
        <v>-1110482</v>
      </c>
      <c r="AN1149" s="3">
        <v>-716677</v>
      </c>
      <c r="AO1149" s="3">
        <v>0</v>
      </c>
      <c r="AP1149" s="3">
        <v>716677</v>
      </c>
      <c r="AQ1149" s="3">
        <v>0</v>
      </c>
      <c r="AR1149" s="3">
        <f>Tabela1[[#This Row],[Potrzeby finansowe 2027
w tym:]]+Tabela1[[#This Row],[Rozliczenie 2025 potrz. fin.]]</f>
        <v>20533086</v>
      </c>
      <c r="AS1149" s="3">
        <v>0</v>
      </c>
      <c r="AT1149" s="3">
        <v>0</v>
      </c>
      <c r="AU1149" s="3"/>
      <c r="AV1149" s="3"/>
      <c r="AW1149" s="3"/>
      <c r="AX1149" s="3"/>
      <c r="AY1149" s="3"/>
      <c r="AZ1149" s="3"/>
      <c r="BA1149" s="3">
        <v>0</v>
      </c>
      <c r="BB1149" s="3">
        <v>0</v>
      </c>
      <c r="BC1149" s="3">
        <v>0</v>
      </c>
      <c r="BD1149" s="3">
        <v>0</v>
      </c>
      <c r="BE1149" s="3">
        <v>0</v>
      </c>
      <c r="BF1149" s="3">
        <v>0</v>
      </c>
      <c r="BG1149" s="3">
        <v>529672</v>
      </c>
      <c r="BH1149" s="3">
        <v>4977</v>
      </c>
      <c r="BI1149" s="3">
        <v>436933</v>
      </c>
      <c r="BJ1149" s="3">
        <v>6714275.8099999996</v>
      </c>
      <c r="BK1149" s="3">
        <v>3549766.42</v>
      </c>
      <c r="BL1149" s="3">
        <v>5042115.01</v>
      </c>
      <c r="BM1149" s="3">
        <v>2573807.54</v>
      </c>
      <c r="BN1149" s="53">
        <v>0.79011592662022156</v>
      </c>
      <c r="BO1149" s="54">
        <v>1.758633E-4</v>
      </c>
      <c r="BP1149" s="70">
        <v>4422</v>
      </c>
      <c r="BQ1149" s="71"/>
      <c r="BR1149" s="70"/>
      <c r="BS1149" s="72"/>
      <c r="BT1149" s="72"/>
      <c r="BU1149" s="70">
        <v>14352275</v>
      </c>
      <c r="BV1149" s="70">
        <v>83254</v>
      </c>
      <c r="BW1149" s="74">
        <v>10680170</v>
      </c>
      <c r="BX1149" s="70">
        <v>25115699</v>
      </c>
    </row>
    <row r="1150" spans="1:76" x14ac:dyDescent="0.3">
      <c r="A1150" s="73" t="s">
        <v>10</v>
      </c>
      <c r="B1150" s="2" t="s">
        <v>76</v>
      </c>
      <c r="C1150" s="2" t="s">
        <v>170</v>
      </c>
      <c r="D1150" s="2" t="s">
        <v>12</v>
      </c>
      <c r="E1150" s="2" t="s">
        <v>15</v>
      </c>
      <c r="F1150" s="17" t="str">
        <f>+Tabela1[[#This Row],[WK]]&amp;Tabela1[[#This Row],[PK]]&amp;Tabela1[[#This Row],[GK]]</f>
        <v>142401</v>
      </c>
      <c r="G1150" s="2" t="s">
        <v>1089</v>
      </c>
      <c r="H1150" s="3">
        <v>128659266.84999999</v>
      </c>
      <c r="I1150" s="4">
        <v>1.125</v>
      </c>
      <c r="J1150" s="3">
        <v>144741675.21000001</v>
      </c>
      <c r="K1150" s="4">
        <v>7.0000000000000007E-2</v>
      </c>
      <c r="L1150" s="3">
        <v>10131917</v>
      </c>
      <c r="M1150" s="3"/>
      <c r="N1150" s="5"/>
      <c r="O1150" s="3">
        <v>1780235.12</v>
      </c>
      <c r="P1150" s="4">
        <v>1.125</v>
      </c>
      <c r="Q1150" s="3">
        <v>2002764.51</v>
      </c>
      <c r="R1150" s="4">
        <v>1.6E-2</v>
      </c>
      <c r="S1150" s="3">
        <v>32044</v>
      </c>
      <c r="T1150" s="3"/>
      <c r="U1150" s="5"/>
      <c r="V1150" s="3">
        <v>6707644</v>
      </c>
      <c r="W1150" s="5"/>
      <c r="X1150" s="3">
        <v>16400447</v>
      </c>
      <c r="Y1150" s="3">
        <v>4743900</v>
      </c>
      <c r="Z1150" s="3">
        <v>185767</v>
      </c>
      <c r="AA1150" s="3">
        <v>756387</v>
      </c>
      <c r="AB1150" s="3">
        <v>9989375</v>
      </c>
      <c r="AC1150" s="3">
        <v>725018</v>
      </c>
      <c r="AD1150" s="3">
        <v>9692803</v>
      </c>
      <c r="AE1150" s="3">
        <v>0</v>
      </c>
      <c r="AF1150" s="3">
        <v>10131917</v>
      </c>
      <c r="AG1150" s="3">
        <v>32044</v>
      </c>
      <c r="AH1150" s="3">
        <v>9692803</v>
      </c>
      <c r="AI1150" s="3">
        <v>6707644</v>
      </c>
      <c r="AJ1150" s="3">
        <v>987709</v>
      </c>
      <c r="AK1150" s="3">
        <v>987709</v>
      </c>
      <c r="AL1150" s="3">
        <v>460549</v>
      </c>
      <c r="AM1150" s="3">
        <v>527160</v>
      </c>
      <c r="AN1150" s="3">
        <v>-255555</v>
      </c>
      <c r="AO1150" s="3">
        <v>0</v>
      </c>
      <c r="AP1150" s="3">
        <v>255555</v>
      </c>
      <c r="AQ1150" s="3">
        <v>0</v>
      </c>
      <c r="AR1150" s="3">
        <f>Tabela1[[#This Row],[Potrzeby finansowe 2027
w tym:]]+Tabela1[[#This Row],[Rozliczenie 2025 potrz. fin.]]</f>
        <v>16400447</v>
      </c>
      <c r="AS1150" s="3">
        <v>0</v>
      </c>
      <c r="AT1150" s="3">
        <v>0</v>
      </c>
      <c r="AU1150" s="3"/>
      <c r="AV1150" s="3"/>
      <c r="AW1150" s="3"/>
      <c r="AX1150" s="3"/>
      <c r="AY1150" s="3"/>
      <c r="AZ1150" s="3"/>
      <c r="BA1150" s="3">
        <v>185767</v>
      </c>
      <c r="BB1150" s="3">
        <v>0</v>
      </c>
      <c r="BC1150" s="3">
        <v>0</v>
      </c>
      <c r="BD1150" s="3">
        <v>1861.21</v>
      </c>
      <c r="BE1150" s="3">
        <v>0</v>
      </c>
      <c r="BF1150" s="3">
        <v>0</v>
      </c>
      <c r="BG1150" s="3">
        <v>377782</v>
      </c>
      <c r="BH1150" s="3">
        <v>3466</v>
      </c>
      <c r="BI1150" s="3">
        <v>378605</v>
      </c>
      <c r="BJ1150" s="3">
        <v>5817956.7324999999</v>
      </c>
      <c r="BK1150" s="3">
        <v>3663679.6199999992</v>
      </c>
      <c r="BL1150" s="3">
        <v>388998.40000000002</v>
      </c>
      <c r="BM1150" s="3">
        <v>7839111.6500000004</v>
      </c>
      <c r="BN1150" s="53">
        <v>0.7137927496898987</v>
      </c>
      <c r="BO1150" s="54">
        <v>1.429046E-4</v>
      </c>
      <c r="BP1150" s="70">
        <v>3594</v>
      </c>
      <c r="BQ1150" s="71"/>
      <c r="BR1150" s="70"/>
      <c r="BS1150" s="72"/>
      <c r="BT1150" s="72"/>
      <c r="BU1150" s="70">
        <v>10131917</v>
      </c>
      <c r="BV1150" s="70">
        <v>32044</v>
      </c>
      <c r="BW1150" s="74">
        <v>9692803</v>
      </c>
      <c r="BX1150" s="70">
        <v>19856764</v>
      </c>
    </row>
    <row r="1151" spans="1:76" x14ac:dyDescent="0.3">
      <c r="A1151" s="73" t="s">
        <v>10</v>
      </c>
      <c r="B1151" s="2" t="s">
        <v>76</v>
      </c>
      <c r="C1151" s="2" t="s">
        <v>170</v>
      </c>
      <c r="D1151" s="2" t="s">
        <v>11</v>
      </c>
      <c r="E1151" s="2" t="s">
        <v>15</v>
      </c>
      <c r="F1151" s="17" t="str">
        <f>+Tabela1[[#This Row],[WK]]&amp;Tabela1[[#This Row],[PK]]&amp;Tabela1[[#This Row],[GK]]</f>
        <v>142402</v>
      </c>
      <c r="G1151" s="2" t="s">
        <v>1090</v>
      </c>
      <c r="H1151" s="3">
        <v>169868016.34999999</v>
      </c>
      <c r="I1151" s="4">
        <v>1.125</v>
      </c>
      <c r="J1151" s="3">
        <v>191101518.38999999</v>
      </c>
      <c r="K1151" s="4">
        <v>7.0000000000000007E-2</v>
      </c>
      <c r="L1151" s="3">
        <v>13377106</v>
      </c>
      <c r="M1151" s="3"/>
      <c r="N1151" s="5"/>
      <c r="O1151" s="3">
        <v>3593291.63</v>
      </c>
      <c r="P1151" s="4">
        <v>1.125</v>
      </c>
      <c r="Q1151" s="3">
        <v>4042453.08</v>
      </c>
      <c r="R1151" s="4">
        <v>1.6E-2</v>
      </c>
      <c r="S1151" s="3">
        <v>64679</v>
      </c>
      <c r="T1151" s="3"/>
      <c r="U1151" s="5"/>
      <c r="V1151" s="3">
        <v>8614549</v>
      </c>
      <c r="W1151" s="5"/>
      <c r="X1151" s="3">
        <v>18157993</v>
      </c>
      <c r="Y1151" s="3">
        <v>7892751</v>
      </c>
      <c r="Z1151" s="3">
        <v>384037</v>
      </c>
      <c r="AA1151" s="3">
        <v>787450</v>
      </c>
      <c r="AB1151" s="3">
        <v>9093755</v>
      </c>
      <c r="AC1151" s="3">
        <v>0</v>
      </c>
      <c r="AD1151" s="3">
        <v>10100296</v>
      </c>
      <c r="AE1151" s="3">
        <v>0</v>
      </c>
      <c r="AF1151" s="3">
        <v>13377106</v>
      </c>
      <c r="AG1151" s="3">
        <v>64679</v>
      </c>
      <c r="AH1151" s="3">
        <v>10100296</v>
      </c>
      <c r="AI1151" s="3">
        <v>8614549</v>
      </c>
      <c r="AJ1151" s="3">
        <v>981730</v>
      </c>
      <c r="AK1151" s="3">
        <v>1538582</v>
      </c>
      <c r="AL1151" s="3">
        <v>627983</v>
      </c>
      <c r="AM1151" s="3">
        <v>910599</v>
      </c>
      <c r="AN1151" s="3">
        <v>556852</v>
      </c>
      <c r="AO1151" s="3">
        <v>0</v>
      </c>
      <c r="AP1151" s="3">
        <v>0</v>
      </c>
      <c r="AQ1151" s="3">
        <v>556852</v>
      </c>
      <c r="AR1151" s="3">
        <f>Tabela1[[#This Row],[Potrzeby finansowe 2027
w tym:]]+Tabela1[[#This Row],[Rozliczenie 2025 potrz. fin.]]</f>
        <v>18714845</v>
      </c>
      <c r="AS1151" s="3">
        <v>0</v>
      </c>
      <c r="AT1151" s="3">
        <v>0</v>
      </c>
      <c r="AU1151" s="3"/>
      <c r="AV1151" s="3"/>
      <c r="AW1151" s="3"/>
      <c r="AX1151" s="3"/>
      <c r="AY1151" s="3"/>
      <c r="AZ1151" s="3"/>
      <c r="BA1151" s="3">
        <v>384037</v>
      </c>
      <c r="BB1151" s="3">
        <v>0</v>
      </c>
      <c r="BC1151" s="3">
        <v>21.43</v>
      </c>
      <c r="BD1151" s="3">
        <v>0</v>
      </c>
      <c r="BE1151" s="3">
        <v>7552.49</v>
      </c>
      <c r="BF1151" s="3">
        <v>0</v>
      </c>
      <c r="BG1151" s="3">
        <v>456877</v>
      </c>
      <c r="BH1151" s="3">
        <v>4293</v>
      </c>
      <c r="BI1151" s="3">
        <v>330573</v>
      </c>
      <c r="BJ1151" s="3">
        <v>5079869.9574999986</v>
      </c>
      <c r="BK1151" s="3">
        <v>2704106.2199999988</v>
      </c>
      <c r="BL1151" s="3">
        <v>762922.69</v>
      </c>
      <c r="BM1151" s="3">
        <v>7977209.5700000003</v>
      </c>
      <c r="BN1151" s="53">
        <v>0.65437079731027858</v>
      </c>
      <c r="BO1151" s="54">
        <v>1.915082E-4</v>
      </c>
      <c r="BP1151" s="70">
        <v>4817</v>
      </c>
      <c r="BQ1151" s="71"/>
      <c r="BR1151" s="70"/>
      <c r="BS1151" s="72"/>
      <c r="BT1151" s="72"/>
      <c r="BU1151" s="70">
        <v>13377106</v>
      </c>
      <c r="BV1151" s="70">
        <v>64679</v>
      </c>
      <c r="BW1151" s="74">
        <v>10100296</v>
      </c>
      <c r="BX1151" s="70">
        <v>23542081</v>
      </c>
    </row>
    <row r="1152" spans="1:76" x14ac:dyDescent="0.3">
      <c r="A1152" s="73" t="s">
        <v>10</v>
      </c>
      <c r="B1152" s="2" t="s">
        <v>76</v>
      </c>
      <c r="C1152" s="2" t="s">
        <v>170</v>
      </c>
      <c r="D1152" s="2" t="s">
        <v>16</v>
      </c>
      <c r="E1152" s="2" t="s">
        <v>15</v>
      </c>
      <c r="F1152" s="17" t="str">
        <f>+Tabela1[[#This Row],[WK]]&amp;Tabela1[[#This Row],[PK]]&amp;Tabela1[[#This Row],[GK]]</f>
        <v>142403</v>
      </c>
      <c r="G1152" s="2" t="s">
        <v>1091</v>
      </c>
      <c r="H1152" s="3">
        <v>203406057.99000001</v>
      </c>
      <c r="I1152" s="4">
        <v>1.125</v>
      </c>
      <c r="J1152" s="3">
        <v>228831815.24000001</v>
      </c>
      <c r="K1152" s="4">
        <v>7.0000000000000007E-2</v>
      </c>
      <c r="L1152" s="3">
        <v>16018227</v>
      </c>
      <c r="M1152" s="3"/>
      <c r="N1152" s="5"/>
      <c r="O1152" s="3">
        <v>6858364.0600000005</v>
      </c>
      <c r="P1152" s="4">
        <v>1.125</v>
      </c>
      <c r="Q1152" s="3">
        <v>7715659.5700000003</v>
      </c>
      <c r="R1152" s="4">
        <v>1.6E-2</v>
      </c>
      <c r="S1152" s="3">
        <v>123451</v>
      </c>
      <c r="T1152" s="3"/>
      <c r="U1152" s="5"/>
      <c r="V1152" s="3">
        <v>10593734</v>
      </c>
      <c r="W1152" s="5"/>
      <c r="X1152" s="3">
        <v>19754169</v>
      </c>
      <c r="Y1152" s="3">
        <v>2697459</v>
      </c>
      <c r="Z1152" s="3">
        <v>208415</v>
      </c>
      <c r="AA1152" s="3">
        <v>1112722</v>
      </c>
      <c r="AB1152" s="3">
        <v>12406594</v>
      </c>
      <c r="AC1152" s="3">
        <v>3328979</v>
      </c>
      <c r="AD1152" s="3">
        <v>9160436</v>
      </c>
      <c r="AE1152" s="3">
        <v>0</v>
      </c>
      <c r="AF1152" s="3">
        <v>16018227</v>
      </c>
      <c r="AG1152" s="3">
        <v>123451</v>
      </c>
      <c r="AH1152" s="3">
        <v>9160436</v>
      </c>
      <c r="AI1152" s="3">
        <v>10593734</v>
      </c>
      <c r="AJ1152" s="3">
        <v>688436</v>
      </c>
      <c r="AK1152" s="3">
        <v>688436</v>
      </c>
      <c r="AL1152" s="3">
        <v>809830</v>
      </c>
      <c r="AM1152" s="3">
        <v>-121394</v>
      </c>
      <c r="AN1152" s="3">
        <v>-265959</v>
      </c>
      <c r="AO1152" s="3">
        <v>0</v>
      </c>
      <c r="AP1152" s="3">
        <v>265959</v>
      </c>
      <c r="AQ1152" s="3">
        <v>0</v>
      </c>
      <c r="AR1152" s="3">
        <f>Tabela1[[#This Row],[Potrzeby finansowe 2027
w tym:]]+Tabela1[[#This Row],[Rozliczenie 2025 potrz. fin.]]</f>
        <v>19754169</v>
      </c>
      <c r="AS1152" s="3">
        <v>0</v>
      </c>
      <c r="AT1152" s="3">
        <v>0</v>
      </c>
      <c r="AU1152" s="3"/>
      <c r="AV1152" s="3"/>
      <c r="AW1152" s="3"/>
      <c r="AX1152" s="3"/>
      <c r="AY1152" s="3"/>
      <c r="AZ1152" s="3"/>
      <c r="BA1152" s="3">
        <v>208415</v>
      </c>
      <c r="BB1152" s="3">
        <v>0</v>
      </c>
      <c r="BC1152" s="3">
        <v>1.2</v>
      </c>
      <c r="BD1152" s="3">
        <v>2084.12</v>
      </c>
      <c r="BE1152" s="3">
        <v>0</v>
      </c>
      <c r="BF1152" s="3">
        <v>0</v>
      </c>
      <c r="BG1152" s="3">
        <v>544466</v>
      </c>
      <c r="BH1152" s="3">
        <v>5116</v>
      </c>
      <c r="BI1152" s="3">
        <v>568256</v>
      </c>
      <c r="BJ1152" s="3">
        <v>8732303.0599999987</v>
      </c>
      <c r="BK1152" s="3">
        <v>5390862.2799999993</v>
      </c>
      <c r="BL1152" s="3">
        <v>3411258.39</v>
      </c>
      <c r="BM1152" s="3">
        <v>6543246.3399999999</v>
      </c>
      <c r="BN1152" s="53">
        <v>0.87010809248015819</v>
      </c>
      <c r="BO1152" s="54">
        <v>1.9253369999999999E-4</v>
      </c>
      <c r="BP1152" s="70">
        <v>4842</v>
      </c>
      <c r="BQ1152" s="71"/>
      <c r="BR1152" s="70"/>
      <c r="BS1152" s="72"/>
      <c r="BT1152" s="72"/>
      <c r="BU1152" s="70">
        <v>16018227</v>
      </c>
      <c r="BV1152" s="70">
        <v>123451</v>
      </c>
      <c r="BW1152" s="74">
        <v>9160436</v>
      </c>
      <c r="BX1152" s="70">
        <v>25302114</v>
      </c>
    </row>
    <row r="1153" spans="1:76" x14ac:dyDescent="0.3">
      <c r="A1153" s="73" t="s">
        <v>10</v>
      </c>
      <c r="B1153" s="2" t="s">
        <v>76</v>
      </c>
      <c r="C1153" s="2" t="s">
        <v>170</v>
      </c>
      <c r="D1153" s="2" t="s">
        <v>18</v>
      </c>
      <c r="E1153" s="2" t="s">
        <v>19</v>
      </c>
      <c r="F1153" s="17" t="str">
        <f>+Tabela1[[#This Row],[WK]]&amp;Tabela1[[#This Row],[PK]]&amp;Tabela1[[#This Row],[GK]]</f>
        <v>142404</v>
      </c>
      <c r="G1153" s="2" t="s">
        <v>1092</v>
      </c>
      <c r="H1153" s="3">
        <v>1204608615.6700001</v>
      </c>
      <c r="I1153" s="4">
        <v>1.125</v>
      </c>
      <c r="J1153" s="3">
        <v>1355184692.6300001</v>
      </c>
      <c r="K1153" s="4">
        <v>7.0000000000000007E-2</v>
      </c>
      <c r="L1153" s="3">
        <v>94862928</v>
      </c>
      <c r="M1153" s="3"/>
      <c r="N1153" s="5"/>
      <c r="O1153" s="3">
        <v>175949795.86999997</v>
      </c>
      <c r="P1153" s="4">
        <v>1.125</v>
      </c>
      <c r="Q1153" s="3">
        <v>197943520.34999999</v>
      </c>
      <c r="R1153" s="4">
        <v>1.6E-2</v>
      </c>
      <c r="S1153" s="3">
        <v>3167096</v>
      </c>
      <c r="T1153" s="3"/>
      <c r="U1153" s="5"/>
      <c r="V1153" s="3">
        <v>52761493</v>
      </c>
      <c r="W1153" s="5"/>
      <c r="X1153" s="3">
        <v>63464460</v>
      </c>
      <c r="Y1153" s="3">
        <v>2641878</v>
      </c>
      <c r="Z1153" s="3">
        <v>585966</v>
      </c>
      <c r="AA1153" s="3">
        <v>3996219</v>
      </c>
      <c r="AB1153" s="3">
        <v>50063660</v>
      </c>
      <c r="AC1153" s="3">
        <v>6176737</v>
      </c>
      <c r="AD1153" s="3">
        <v>10702967</v>
      </c>
      <c r="AE1153" s="3">
        <v>0</v>
      </c>
      <c r="AF1153" s="3">
        <v>94862928</v>
      </c>
      <c r="AG1153" s="3">
        <v>3167096</v>
      </c>
      <c r="AH1153" s="3">
        <v>10702967</v>
      </c>
      <c r="AI1153" s="3">
        <v>52761493</v>
      </c>
      <c r="AJ1153" s="3">
        <v>2765428</v>
      </c>
      <c r="AK1153" s="3">
        <v>2765428</v>
      </c>
      <c r="AL1153" s="3">
        <v>3353062</v>
      </c>
      <c r="AM1153" s="3">
        <v>-587634</v>
      </c>
      <c r="AN1153" s="3">
        <v>-294120</v>
      </c>
      <c r="AO1153" s="3">
        <v>0</v>
      </c>
      <c r="AP1153" s="3">
        <v>294120</v>
      </c>
      <c r="AQ1153" s="3">
        <v>0</v>
      </c>
      <c r="AR1153" s="3">
        <f>Tabela1[[#This Row],[Potrzeby finansowe 2027
w tym:]]+Tabela1[[#This Row],[Rozliczenie 2025 potrz. fin.]]</f>
        <v>63464460</v>
      </c>
      <c r="AS1153" s="3">
        <v>0</v>
      </c>
      <c r="AT1153" s="3">
        <v>0</v>
      </c>
      <c r="AU1153" s="3"/>
      <c r="AV1153" s="3"/>
      <c r="AW1153" s="3"/>
      <c r="AX1153" s="3"/>
      <c r="AY1153" s="3"/>
      <c r="AZ1153" s="3"/>
      <c r="BA1153" s="3">
        <v>585966</v>
      </c>
      <c r="BB1153" s="3">
        <v>0</v>
      </c>
      <c r="BC1153" s="3">
        <v>0</v>
      </c>
      <c r="BD1153" s="3">
        <v>5608.98</v>
      </c>
      <c r="BE1153" s="3">
        <v>523.66999999999996</v>
      </c>
      <c r="BF1153" s="3">
        <v>0</v>
      </c>
      <c r="BG1153" s="3">
        <v>2552367</v>
      </c>
      <c r="BH1153" s="3">
        <v>23983</v>
      </c>
      <c r="BI1153" s="3">
        <v>1443852</v>
      </c>
      <c r="BJ1153" s="3">
        <v>22187437.487499997</v>
      </c>
      <c r="BK1153" s="3">
        <v>12247214.629999995</v>
      </c>
      <c r="BL1153" s="3">
        <v>4962348.29</v>
      </c>
      <c r="BM1153" s="3">
        <v>29836194.850000001</v>
      </c>
      <c r="BN1153" s="53">
        <v>0.97413055034833951</v>
      </c>
      <c r="BO1153" s="54">
        <v>9.4680220000000002E-4</v>
      </c>
      <c r="BP1153" s="70">
        <v>23811</v>
      </c>
      <c r="BQ1153" s="71"/>
      <c r="BR1153" s="70"/>
      <c r="BS1153" s="72"/>
      <c r="BT1153" s="72"/>
      <c r="BU1153" s="70">
        <v>94862928</v>
      </c>
      <c r="BV1153" s="70">
        <v>3167096</v>
      </c>
      <c r="BW1153" s="74">
        <v>10702967</v>
      </c>
      <c r="BX1153" s="70">
        <v>108732991</v>
      </c>
    </row>
    <row r="1154" spans="1:76" x14ac:dyDescent="0.3">
      <c r="A1154" s="73" t="s">
        <v>10</v>
      </c>
      <c r="B1154" s="2" t="s">
        <v>76</v>
      </c>
      <c r="C1154" s="2" t="s">
        <v>170</v>
      </c>
      <c r="D1154" s="2" t="s">
        <v>21</v>
      </c>
      <c r="E1154" s="2" t="s">
        <v>15</v>
      </c>
      <c r="F1154" s="17" t="str">
        <f>+Tabela1[[#This Row],[WK]]&amp;Tabela1[[#This Row],[PK]]&amp;Tabela1[[#This Row],[GK]]</f>
        <v>142405</v>
      </c>
      <c r="G1154" s="2" t="s">
        <v>1093</v>
      </c>
      <c r="H1154" s="3">
        <v>174877918.84</v>
      </c>
      <c r="I1154" s="4">
        <v>1.125</v>
      </c>
      <c r="J1154" s="3">
        <v>196737658.69999999</v>
      </c>
      <c r="K1154" s="4">
        <v>7.0000000000000007E-2</v>
      </c>
      <c r="L1154" s="3">
        <v>13771636</v>
      </c>
      <c r="M1154" s="3"/>
      <c r="N1154" s="5"/>
      <c r="O1154" s="3">
        <v>1095792.32</v>
      </c>
      <c r="P1154" s="4">
        <v>1.125</v>
      </c>
      <c r="Q1154" s="3">
        <v>1232766.3600000001</v>
      </c>
      <c r="R1154" s="4">
        <v>1.6E-2</v>
      </c>
      <c r="S1154" s="3">
        <v>19724</v>
      </c>
      <c r="T1154" s="3"/>
      <c r="U1154" s="5"/>
      <c r="V1154" s="3">
        <v>9070452</v>
      </c>
      <c r="W1154" s="5"/>
      <c r="X1154" s="3">
        <v>17101170</v>
      </c>
      <c r="Y1154" s="3">
        <v>3368454</v>
      </c>
      <c r="Z1154" s="3">
        <v>0</v>
      </c>
      <c r="AA1154" s="3">
        <v>939101</v>
      </c>
      <c r="AB1154" s="3">
        <v>10207510</v>
      </c>
      <c r="AC1154" s="3">
        <v>2586105</v>
      </c>
      <c r="AD1154" s="3">
        <v>8030719</v>
      </c>
      <c r="AE1154" s="3">
        <v>0</v>
      </c>
      <c r="AF1154" s="3">
        <v>13771636</v>
      </c>
      <c r="AG1154" s="3">
        <v>19724</v>
      </c>
      <c r="AH1154" s="3">
        <v>8030719</v>
      </c>
      <c r="AI1154" s="3">
        <v>9070452</v>
      </c>
      <c r="AJ1154" s="3">
        <v>1351970</v>
      </c>
      <c r="AK1154" s="3">
        <v>1351970</v>
      </c>
      <c r="AL1154" s="3">
        <v>660864</v>
      </c>
      <c r="AM1154" s="3">
        <v>691106</v>
      </c>
      <c r="AN1154" s="3">
        <v>126142</v>
      </c>
      <c r="AO1154" s="3">
        <v>0</v>
      </c>
      <c r="AP1154" s="3">
        <v>-126142</v>
      </c>
      <c r="AQ1154" s="3">
        <v>0</v>
      </c>
      <c r="AR1154" s="3">
        <f>Tabela1[[#This Row],[Potrzeby finansowe 2027
w tym:]]+Tabela1[[#This Row],[Rozliczenie 2025 potrz. fin.]]</f>
        <v>17101170</v>
      </c>
      <c r="AS1154" s="3">
        <v>0</v>
      </c>
      <c r="AT1154" s="3">
        <v>0</v>
      </c>
      <c r="AU1154" s="3"/>
      <c r="AV1154" s="3"/>
      <c r="AW1154" s="3"/>
      <c r="AX1154" s="3"/>
      <c r="AY1154" s="3"/>
      <c r="AZ1154" s="3"/>
      <c r="BA1154" s="3">
        <v>0</v>
      </c>
      <c r="BB1154" s="3">
        <v>0</v>
      </c>
      <c r="BC1154" s="3">
        <v>0</v>
      </c>
      <c r="BD1154" s="3">
        <v>0</v>
      </c>
      <c r="BE1154" s="3">
        <v>0</v>
      </c>
      <c r="BF1154" s="3">
        <v>0</v>
      </c>
      <c r="BG1154" s="3">
        <v>473055</v>
      </c>
      <c r="BH1154" s="3">
        <v>4445</v>
      </c>
      <c r="BI1154" s="3">
        <v>466046</v>
      </c>
      <c r="BJ1154" s="3">
        <v>7161657.4475000007</v>
      </c>
      <c r="BK1154" s="3">
        <v>4408601.91</v>
      </c>
      <c r="BL1154" s="3">
        <v>557512.55000000005</v>
      </c>
      <c r="BM1154" s="3">
        <v>9897197.0500000007</v>
      </c>
      <c r="BN1154" s="53">
        <v>0.82437723249675909</v>
      </c>
      <c r="BO1154" s="54">
        <v>1.7783910000000001E-4</v>
      </c>
      <c r="BP1154" s="70">
        <v>4472</v>
      </c>
      <c r="BQ1154" s="71"/>
      <c r="BR1154" s="70"/>
      <c r="BS1154" s="72"/>
      <c r="BT1154" s="72"/>
      <c r="BU1154" s="70">
        <v>13771636</v>
      </c>
      <c r="BV1154" s="70">
        <v>19724</v>
      </c>
      <c r="BW1154" s="74">
        <v>8030719</v>
      </c>
      <c r="BX1154" s="70">
        <v>21822079</v>
      </c>
    </row>
    <row r="1155" spans="1:76" x14ac:dyDescent="0.3">
      <c r="A1155" s="73" t="s">
        <v>10</v>
      </c>
      <c r="B1155" s="2" t="s">
        <v>76</v>
      </c>
      <c r="C1155" s="2" t="s">
        <v>170</v>
      </c>
      <c r="D1155" s="2" t="s">
        <v>23</v>
      </c>
      <c r="E1155" s="2" t="s">
        <v>15</v>
      </c>
      <c r="F1155" s="17" t="str">
        <f>+Tabela1[[#This Row],[WK]]&amp;Tabela1[[#This Row],[PK]]&amp;Tabela1[[#This Row],[GK]]</f>
        <v>142406</v>
      </c>
      <c r="G1155" s="2" t="s">
        <v>1094</v>
      </c>
      <c r="H1155" s="3">
        <v>163240095.03999999</v>
      </c>
      <c r="I1155" s="4">
        <v>1.125</v>
      </c>
      <c r="J1155" s="3">
        <v>183645106.91999999</v>
      </c>
      <c r="K1155" s="4">
        <v>7.0000000000000007E-2</v>
      </c>
      <c r="L1155" s="3">
        <v>12855157</v>
      </c>
      <c r="M1155" s="3"/>
      <c r="N1155" s="5"/>
      <c r="O1155" s="3">
        <v>6897295.04</v>
      </c>
      <c r="P1155" s="4">
        <v>1.125</v>
      </c>
      <c r="Q1155" s="3">
        <v>7759456.9199999999</v>
      </c>
      <c r="R1155" s="4">
        <v>1.6E-2</v>
      </c>
      <c r="S1155" s="3">
        <v>124151</v>
      </c>
      <c r="T1155" s="3"/>
      <c r="U1155" s="5"/>
      <c r="V1155" s="3">
        <v>8066025</v>
      </c>
      <c r="W1155" s="5"/>
      <c r="X1155" s="3">
        <v>18267746</v>
      </c>
      <c r="Y1155" s="3">
        <v>4389536</v>
      </c>
      <c r="Z1155" s="3">
        <v>372318</v>
      </c>
      <c r="AA1155" s="3">
        <v>812625</v>
      </c>
      <c r="AB1155" s="3">
        <v>12176997</v>
      </c>
      <c r="AC1155" s="3">
        <v>516270</v>
      </c>
      <c r="AD1155" s="3">
        <v>10855735</v>
      </c>
      <c r="AE1155" s="3">
        <v>0</v>
      </c>
      <c r="AF1155" s="3">
        <v>12855157</v>
      </c>
      <c r="AG1155" s="3">
        <v>124151</v>
      </c>
      <c r="AH1155" s="3">
        <v>10855735</v>
      </c>
      <c r="AI1155" s="3">
        <v>8066025</v>
      </c>
      <c r="AJ1155" s="3">
        <v>1035780</v>
      </c>
      <c r="AK1155" s="3">
        <v>1689794</v>
      </c>
      <c r="AL1155" s="3">
        <v>619525</v>
      </c>
      <c r="AM1155" s="3">
        <v>1070269</v>
      </c>
      <c r="AN1155" s="3">
        <v>654014</v>
      </c>
      <c r="AO1155" s="3">
        <v>0</v>
      </c>
      <c r="AP1155" s="3">
        <v>0</v>
      </c>
      <c r="AQ1155" s="3">
        <v>654014</v>
      </c>
      <c r="AR1155" s="3">
        <f>Tabela1[[#This Row],[Potrzeby finansowe 2027
w tym:]]+Tabela1[[#This Row],[Rozliczenie 2025 potrz. fin.]]</f>
        <v>18921760</v>
      </c>
      <c r="AS1155" s="3">
        <v>0</v>
      </c>
      <c r="AT1155" s="3">
        <v>0</v>
      </c>
      <c r="AU1155" s="3"/>
      <c r="AV1155" s="3"/>
      <c r="AW1155" s="3"/>
      <c r="AX1155" s="3"/>
      <c r="AY1155" s="3"/>
      <c r="AZ1155" s="3"/>
      <c r="BA1155" s="3">
        <v>372318</v>
      </c>
      <c r="BB1155" s="3">
        <v>0</v>
      </c>
      <c r="BC1155" s="3">
        <v>0</v>
      </c>
      <c r="BD1155" s="3">
        <v>3730.27</v>
      </c>
      <c r="BE1155" s="3">
        <v>0</v>
      </c>
      <c r="BF1155" s="3">
        <v>0</v>
      </c>
      <c r="BG1155" s="3">
        <v>417502</v>
      </c>
      <c r="BH1155" s="3">
        <v>3923</v>
      </c>
      <c r="BI1155" s="3">
        <v>395123</v>
      </c>
      <c r="BJ1155" s="3">
        <v>6071798.0350000001</v>
      </c>
      <c r="BK1155" s="3">
        <v>3863289.1500000004</v>
      </c>
      <c r="BL1155" s="3">
        <v>76341.179999999993</v>
      </c>
      <c r="BM1155" s="3">
        <v>8681353.1799999997</v>
      </c>
      <c r="BN1155" s="53">
        <v>0.77340682502821234</v>
      </c>
      <c r="BO1155" s="54">
        <v>1.74489E-4</v>
      </c>
      <c r="BP1155" s="70">
        <v>4388</v>
      </c>
      <c r="BQ1155" s="71"/>
      <c r="BR1155" s="70"/>
      <c r="BS1155" s="72"/>
      <c r="BT1155" s="72"/>
      <c r="BU1155" s="70">
        <v>12855157</v>
      </c>
      <c r="BV1155" s="70">
        <v>124151</v>
      </c>
      <c r="BW1155" s="74">
        <v>10855735</v>
      </c>
      <c r="BX1155" s="70">
        <v>23835043</v>
      </c>
    </row>
    <row r="1156" spans="1:76" x14ac:dyDescent="0.3">
      <c r="A1156" s="73" t="s">
        <v>10</v>
      </c>
      <c r="B1156" s="2" t="s">
        <v>76</v>
      </c>
      <c r="C1156" s="2" t="s">
        <v>170</v>
      </c>
      <c r="D1156" s="2" t="s">
        <v>30</v>
      </c>
      <c r="E1156" s="2" t="s">
        <v>15</v>
      </c>
      <c r="F1156" s="17" t="str">
        <f>+Tabela1[[#This Row],[WK]]&amp;Tabela1[[#This Row],[PK]]&amp;Tabela1[[#This Row],[GK]]</f>
        <v>142407</v>
      </c>
      <c r="G1156" s="2" t="s">
        <v>1095</v>
      </c>
      <c r="H1156" s="3">
        <v>169999204.53</v>
      </c>
      <c r="I1156" s="4">
        <v>1.125</v>
      </c>
      <c r="J1156" s="3">
        <v>191249105.09999999</v>
      </c>
      <c r="K1156" s="4">
        <v>7.0000000000000007E-2</v>
      </c>
      <c r="L1156" s="3">
        <v>13387437</v>
      </c>
      <c r="M1156" s="3"/>
      <c r="N1156" s="5"/>
      <c r="O1156" s="3">
        <v>2194581.08</v>
      </c>
      <c r="P1156" s="4">
        <v>1.125</v>
      </c>
      <c r="Q1156" s="3">
        <v>2468903.7200000002</v>
      </c>
      <c r="R1156" s="4">
        <v>1.6E-2</v>
      </c>
      <c r="S1156" s="3">
        <v>39502</v>
      </c>
      <c r="T1156" s="3"/>
      <c r="U1156" s="5"/>
      <c r="V1156" s="3">
        <v>9129700</v>
      </c>
      <c r="W1156" s="5"/>
      <c r="X1156" s="3">
        <v>19466272</v>
      </c>
      <c r="Y1156" s="3">
        <v>5922426</v>
      </c>
      <c r="Z1156" s="3">
        <v>412411</v>
      </c>
      <c r="AA1156" s="3">
        <v>834733</v>
      </c>
      <c r="AB1156" s="3">
        <v>10635239</v>
      </c>
      <c r="AC1156" s="3">
        <v>1661463</v>
      </c>
      <c r="AD1156" s="3">
        <v>10336572</v>
      </c>
      <c r="AE1156" s="3">
        <v>0</v>
      </c>
      <c r="AF1156" s="3">
        <v>13387437</v>
      </c>
      <c r="AG1156" s="3">
        <v>39502</v>
      </c>
      <c r="AH1156" s="3">
        <v>10336572</v>
      </c>
      <c r="AI1156" s="3">
        <v>9129700</v>
      </c>
      <c r="AJ1156" s="3">
        <v>1426865</v>
      </c>
      <c r="AK1156" s="3">
        <v>1426865</v>
      </c>
      <c r="AL1156" s="3">
        <v>659952</v>
      </c>
      <c r="AM1156" s="3">
        <v>766913</v>
      </c>
      <c r="AN1156" s="3">
        <v>523340</v>
      </c>
      <c r="AO1156" s="3">
        <v>0</v>
      </c>
      <c r="AP1156" s="3">
        <v>-523340</v>
      </c>
      <c r="AQ1156" s="3">
        <v>0</v>
      </c>
      <c r="AR1156" s="3">
        <f>Tabela1[[#This Row],[Potrzeby finansowe 2027
w tym:]]+Tabela1[[#This Row],[Rozliczenie 2025 potrz. fin.]]</f>
        <v>19466272</v>
      </c>
      <c r="AS1156" s="3">
        <v>0</v>
      </c>
      <c r="AT1156" s="3">
        <v>0</v>
      </c>
      <c r="AU1156" s="3"/>
      <c r="AV1156" s="3"/>
      <c r="AW1156" s="3"/>
      <c r="AX1156" s="3"/>
      <c r="AY1156" s="3"/>
      <c r="AZ1156" s="3"/>
      <c r="BA1156" s="3">
        <v>412411</v>
      </c>
      <c r="BB1156" s="3">
        <v>0</v>
      </c>
      <c r="BC1156" s="3">
        <v>153.22999999999999</v>
      </c>
      <c r="BD1156" s="3">
        <v>0.17</v>
      </c>
      <c r="BE1156" s="3">
        <v>7242.04</v>
      </c>
      <c r="BF1156" s="3">
        <v>0</v>
      </c>
      <c r="BG1156" s="3">
        <v>497320</v>
      </c>
      <c r="BH1156" s="3">
        <v>4673</v>
      </c>
      <c r="BI1156" s="3">
        <v>337413</v>
      </c>
      <c r="BJ1156" s="3">
        <v>5184973.4950000001</v>
      </c>
      <c r="BK1156" s="3">
        <v>2471248.17</v>
      </c>
      <c r="BL1156" s="3">
        <v>1106771.67</v>
      </c>
      <c r="BM1156" s="3">
        <v>8641357.9600000009</v>
      </c>
      <c r="BN1156" s="53">
        <v>0.72703990748253644</v>
      </c>
      <c r="BO1156" s="54">
        <v>1.8859820000000001E-4</v>
      </c>
      <c r="BP1156" s="70">
        <v>4742</v>
      </c>
      <c r="BQ1156" s="71"/>
      <c r="BR1156" s="70"/>
      <c r="BS1156" s="72"/>
      <c r="BT1156" s="72"/>
      <c r="BU1156" s="70">
        <v>13387437</v>
      </c>
      <c r="BV1156" s="70">
        <v>39502</v>
      </c>
      <c r="BW1156" s="74">
        <v>10336572</v>
      </c>
      <c r="BX1156" s="70">
        <v>23763511</v>
      </c>
    </row>
    <row r="1157" spans="1:76" x14ac:dyDescent="0.3">
      <c r="A1157" s="73" t="s">
        <v>10</v>
      </c>
      <c r="B1157" s="2" t="s">
        <v>76</v>
      </c>
      <c r="C1157" s="2" t="s">
        <v>178</v>
      </c>
      <c r="D1157" s="2" t="s">
        <v>12</v>
      </c>
      <c r="E1157" s="2" t="s">
        <v>13</v>
      </c>
      <c r="F1157" s="17" t="str">
        <f>+Tabela1[[#This Row],[WK]]&amp;Tabela1[[#This Row],[PK]]&amp;Tabela1[[#This Row],[GK]]</f>
        <v>142501</v>
      </c>
      <c r="G1157" s="2" t="s">
        <v>1096</v>
      </c>
      <c r="H1157" s="3">
        <v>742971894.89999998</v>
      </c>
      <c r="I1157" s="4">
        <v>1.125</v>
      </c>
      <c r="J1157" s="3">
        <v>835843381.75999999</v>
      </c>
      <c r="K1157" s="4">
        <v>7.0000000000000007E-2</v>
      </c>
      <c r="L1157" s="3">
        <v>58509037</v>
      </c>
      <c r="M1157" s="3"/>
      <c r="N1157" s="5"/>
      <c r="O1157" s="3">
        <v>157299837.09999999</v>
      </c>
      <c r="P1157" s="4">
        <v>1.125</v>
      </c>
      <c r="Q1157" s="3">
        <v>176962316.74000001</v>
      </c>
      <c r="R1157" s="4">
        <v>1.6E-2</v>
      </c>
      <c r="S1157" s="3">
        <v>2831397</v>
      </c>
      <c r="T1157" s="3"/>
      <c r="U1157" s="5"/>
      <c r="V1157" s="3">
        <v>37526137</v>
      </c>
      <c r="W1157" s="5"/>
      <c r="X1157" s="3">
        <v>34001490</v>
      </c>
      <c r="Y1157" s="3">
        <v>2356412</v>
      </c>
      <c r="Z1157" s="3">
        <v>130766</v>
      </c>
      <c r="AA1157" s="3">
        <v>1983378</v>
      </c>
      <c r="AB1157" s="3">
        <v>28555377</v>
      </c>
      <c r="AC1157" s="3">
        <v>975557</v>
      </c>
      <c r="AD1157" s="3">
        <v>3378567</v>
      </c>
      <c r="AE1157" s="3">
        <v>0</v>
      </c>
      <c r="AF1157" s="3">
        <v>58509037</v>
      </c>
      <c r="AG1157" s="3">
        <v>2831397</v>
      </c>
      <c r="AH1157" s="3">
        <v>3378567</v>
      </c>
      <c r="AI1157" s="3">
        <v>37526137</v>
      </c>
      <c r="AJ1157" s="3">
        <v>5008800</v>
      </c>
      <c r="AK1157" s="3">
        <v>4846505</v>
      </c>
      <c r="AL1157" s="3">
        <v>1467938</v>
      </c>
      <c r="AM1157" s="3">
        <v>3378567</v>
      </c>
      <c r="AN1157" s="3">
        <v>-162295</v>
      </c>
      <c r="AO1157" s="3">
        <v>0</v>
      </c>
      <c r="AP1157" s="3">
        <v>0</v>
      </c>
      <c r="AQ1157" s="3">
        <v>-162295</v>
      </c>
      <c r="AR1157" s="3">
        <f>Tabela1[[#This Row],[Potrzeby finansowe 2027
w tym:]]+Tabela1[[#This Row],[Rozliczenie 2025 potrz. fin.]]</f>
        <v>33839195</v>
      </c>
      <c r="AS1157" s="3">
        <v>0</v>
      </c>
      <c r="AT1157" s="3">
        <v>0</v>
      </c>
      <c r="AU1157" s="3"/>
      <c r="AV1157" s="3"/>
      <c r="AW1157" s="3"/>
      <c r="AX1157" s="3"/>
      <c r="AY1157" s="3"/>
      <c r="AZ1157" s="3"/>
      <c r="BA1157" s="3">
        <v>130766</v>
      </c>
      <c r="BB1157" s="3">
        <v>0</v>
      </c>
      <c r="BC1157" s="3">
        <v>39.340000000000003</v>
      </c>
      <c r="BD1157" s="3">
        <v>558.32000000000005</v>
      </c>
      <c r="BE1157" s="3">
        <v>1241.4000000000001</v>
      </c>
      <c r="BF1157" s="3">
        <v>0</v>
      </c>
      <c r="BG1157" s="3">
        <v>1656595</v>
      </c>
      <c r="BH1157" s="3">
        <v>15566</v>
      </c>
      <c r="BI1157" s="3">
        <v>326783</v>
      </c>
      <c r="BJ1157" s="3">
        <v>5021617.1275000004</v>
      </c>
      <c r="BK1157" s="3">
        <v>2827666.9400000004</v>
      </c>
      <c r="BL1157" s="3">
        <v>1737863.93</v>
      </c>
      <c r="BM1157" s="3">
        <v>5300072.8899999997</v>
      </c>
      <c r="BN1157" s="53">
        <v>0.96498512446023721</v>
      </c>
      <c r="BO1157" s="54">
        <v>6.2394299999999996E-4</v>
      </c>
      <c r="BP1157" s="70">
        <v>15691</v>
      </c>
      <c r="BQ1157" s="71"/>
      <c r="BR1157" s="70"/>
      <c r="BS1157" s="72"/>
      <c r="BT1157" s="72"/>
      <c r="BU1157" s="70">
        <v>58509037</v>
      </c>
      <c r="BV1157" s="70">
        <v>2831397</v>
      </c>
      <c r="BW1157" s="74">
        <v>3378567</v>
      </c>
      <c r="BX1157" s="70">
        <v>64719001</v>
      </c>
    </row>
    <row r="1158" spans="1:76" x14ac:dyDescent="0.3">
      <c r="A1158" s="73" t="s">
        <v>10</v>
      </c>
      <c r="B1158" s="2" t="s">
        <v>76</v>
      </c>
      <c r="C1158" s="2" t="s">
        <v>178</v>
      </c>
      <c r="D1158" s="2" t="s">
        <v>11</v>
      </c>
      <c r="E1158" s="2" t="s">
        <v>15</v>
      </c>
      <c r="F1158" s="17" t="str">
        <f>+Tabela1[[#This Row],[WK]]&amp;Tabela1[[#This Row],[PK]]&amp;Tabela1[[#This Row],[GK]]</f>
        <v>142502</v>
      </c>
      <c r="G1158" s="2" t="s">
        <v>1097</v>
      </c>
      <c r="H1158" s="3">
        <v>370765090.64999998</v>
      </c>
      <c r="I1158" s="4">
        <v>1.125</v>
      </c>
      <c r="J1158" s="3">
        <v>417110726.98000002</v>
      </c>
      <c r="K1158" s="4">
        <v>7.0000000000000007E-2</v>
      </c>
      <c r="L1158" s="3">
        <v>29197751</v>
      </c>
      <c r="M1158" s="3"/>
      <c r="N1158" s="5"/>
      <c r="O1158" s="3">
        <v>7622486.7000000002</v>
      </c>
      <c r="P1158" s="4">
        <v>1.125</v>
      </c>
      <c r="Q1158" s="3">
        <v>8575297.5399999991</v>
      </c>
      <c r="R1158" s="4">
        <v>1.6E-2</v>
      </c>
      <c r="S1158" s="3">
        <v>137205</v>
      </c>
      <c r="T1158" s="3"/>
      <c r="U1158" s="5"/>
      <c r="V1158" s="3">
        <v>17975161</v>
      </c>
      <c r="W1158" s="5"/>
      <c r="X1158" s="3">
        <v>42187537</v>
      </c>
      <c r="Y1158" s="3">
        <v>12935174</v>
      </c>
      <c r="Z1158" s="3">
        <v>48129</v>
      </c>
      <c r="AA1158" s="3">
        <v>1551313</v>
      </c>
      <c r="AB1158" s="3">
        <v>26893004</v>
      </c>
      <c r="AC1158" s="3">
        <v>759917</v>
      </c>
      <c r="AD1158" s="3">
        <v>24243537</v>
      </c>
      <c r="AE1158" s="3">
        <v>0</v>
      </c>
      <c r="AF1158" s="3">
        <v>29197751</v>
      </c>
      <c r="AG1158" s="3">
        <v>137205</v>
      </c>
      <c r="AH1158" s="3">
        <v>24243537</v>
      </c>
      <c r="AI1158" s="3">
        <v>17975161</v>
      </c>
      <c r="AJ1158" s="3">
        <v>664332</v>
      </c>
      <c r="AK1158" s="3">
        <v>695493</v>
      </c>
      <c r="AL1158" s="3">
        <v>1761525</v>
      </c>
      <c r="AM1158" s="3">
        <v>-1066032</v>
      </c>
      <c r="AN1158" s="3">
        <v>357630</v>
      </c>
      <c r="AO1158" s="3">
        <v>0</v>
      </c>
      <c r="AP1158" s="3">
        <v>-326469</v>
      </c>
      <c r="AQ1158" s="3">
        <v>31161</v>
      </c>
      <c r="AR1158" s="3">
        <f>Tabela1[[#This Row],[Potrzeby finansowe 2027
w tym:]]+Tabela1[[#This Row],[Rozliczenie 2025 potrz. fin.]]</f>
        <v>42218698</v>
      </c>
      <c r="AS1158" s="3">
        <v>0</v>
      </c>
      <c r="AT1158" s="3">
        <v>0</v>
      </c>
      <c r="AU1158" s="3"/>
      <c r="AV1158" s="3"/>
      <c r="AW1158" s="3"/>
      <c r="AX1158" s="3"/>
      <c r="AY1158" s="3"/>
      <c r="AZ1158" s="3"/>
      <c r="BA1158" s="3">
        <v>48129</v>
      </c>
      <c r="BB1158" s="3">
        <v>0</v>
      </c>
      <c r="BC1158" s="3">
        <v>0</v>
      </c>
      <c r="BD1158" s="3">
        <v>0</v>
      </c>
      <c r="BE1158" s="3">
        <v>964.42</v>
      </c>
      <c r="BF1158" s="3">
        <v>0</v>
      </c>
      <c r="BG1158" s="3">
        <v>1036996</v>
      </c>
      <c r="BH1158" s="3">
        <v>9744</v>
      </c>
      <c r="BI1158" s="3">
        <v>514317</v>
      </c>
      <c r="BJ1158" s="3">
        <v>7903420.6425000001</v>
      </c>
      <c r="BK1158" s="3">
        <v>5597479.5099999998</v>
      </c>
      <c r="BL1158" s="3">
        <v>651364.65</v>
      </c>
      <c r="BM1158" s="3">
        <v>7921035.2300000004</v>
      </c>
      <c r="BN1158" s="53">
        <v>0.70373147552297555</v>
      </c>
      <c r="BO1158" s="54">
        <v>3.7439040000000003E-4</v>
      </c>
      <c r="BP1158" s="70">
        <v>9415</v>
      </c>
      <c r="BQ1158" s="71"/>
      <c r="BR1158" s="70"/>
      <c r="BS1158" s="72"/>
      <c r="BT1158" s="72"/>
      <c r="BU1158" s="70">
        <v>29197751</v>
      </c>
      <c r="BV1158" s="70">
        <v>137205</v>
      </c>
      <c r="BW1158" s="74">
        <v>24243537</v>
      </c>
      <c r="BX1158" s="70">
        <v>53578493</v>
      </c>
    </row>
    <row r="1159" spans="1:76" x14ac:dyDescent="0.3">
      <c r="A1159" s="73" t="s">
        <v>10</v>
      </c>
      <c r="B1159" s="2" t="s">
        <v>76</v>
      </c>
      <c r="C1159" s="2" t="s">
        <v>178</v>
      </c>
      <c r="D1159" s="2" t="s">
        <v>16</v>
      </c>
      <c r="E1159" s="2" t="s">
        <v>19</v>
      </c>
      <c r="F1159" s="17" t="str">
        <f>+Tabela1[[#This Row],[WK]]&amp;Tabela1[[#This Row],[PK]]&amp;Tabela1[[#This Row],[GK]]</f>
        <v>142503</v>
      </c>
      <c r="G1159" s="2" t="s">
        <v>1098</v>
      </c>
      <c r="H1159" s="3">
        <v>551447571.50999999</v>
      </c>
      <c r="I1159" s="4">
        <v>1.125</v>
      </c>
      <c r="J1159" s="3">
        <v>620378517.95000005</v>
      </c>
      <c r="K1159" s="4">
        <v>7.0000000000000007E-2</v>
      </c>
      <c r="L1159" s="3">
        <v>43426496</v>
      </c>
      <c r="M1159" s="3"/>
      <c r="N1159" s="5"/>
      <c r="O1159" s="3">
        <v>37000372.000000007</v>
      </c>
      <c r="P1159" s="4">
        <v>1.125</v>
      </c>
      <c r="Q1159" s="3">
        <v>41625418.5</v>
      </c>
      <c r="R1159" s="4">
        <v>1.6E-2</v>
      </c>
      <c r="S1159" s="3">
        <v>666007</v>
      </c>
      <c r="T1159" s="3"/>
      <c r="U1159" s="5"/>
      <c r="V1159" s="3">
        <v>28344894</v>
      </c>
      <c r="W1159" s="5"/>
      <c r="X1159" s="3">
        <v>49819661</v>
      </c>
      <c r="Y1159" s="3">
        <v>9751326</v>
      </c>
      <c r="Z1159" s="3">
        <v>785554</v>
      </c>
      <c r="AA1159" s="3">
        <v>2004499</v>
      </c>
      <c r="AB1159" s="3">
        <v>30416946</v>
      </c>
      <c r="AC1159" s="3">
        <v>6861336</v>
      </c>
      <c r="AD1159" s="3">
        <v>21474766</v>
      </c>
      <c r="AE1159" s="3">
        <v>0</v>
      </c>
      <c r="AF1159" s="3">
        <v>43426496</v>
      </c>
      <c r="AG1159" s="3">
        <v>666007</v>
      </c>
      <c r="AH1159" s="3">
        <v>21474766</v>
      </c>
      <c r="AI1159" s="3">
        <v>28344894</v>
      </c>
      <c r="AJ1159" s="3">
        <v>3214887</v>
      </c>
      <c r="AK1159" s="3">
        <v>3214887</v>
      </c>
      <c r="AL1159" s="3">
        <v>1735795</v>
      </c>
      <c r="AM1159" s="3">
        <v>1479092</v>
      </c>
      <c r="AN1159" s="3">
        <v>1027452</v>
      </c>
      <c r="AO1159" s="3">
        <v>0</v>
      </c>
      <c r="AP1159" s="3">
        <v>-1027452</v>
      </c>
      <c r="AQ1159" s="3">
        <v>0</v>
      </c>
      <c r="AR1159" s="3">
        <f>Tabela1[[#This Row],[Potrzeby finansowe 2027
w tym:]]+Tabela1[[#This Row],[Rozliczenie 2025 potrz. fin.]]</f>
        <v>49819661</v>
      </c>
      <c r="AS1159" s="3">
        <v>0</v>
      </c>
      <c r="AT1159" s="3">
        <v>0</v>
      </c>
      <c r="AU1159" s="3"/>
      <c r="AV1159" s="3"/>
      <c r="AW1159" s="3"/>
      <c r="AX1159" s="3"/>
      <c r="AY1159" s="3"/>
      <c r="AZ1159" s="3"/>
      <c r="BA1159" s="3">
        <v>785554</v>
      </c>
      <c r="BB1159" s="3">
        <v>0</v>
      </c>
      <c r="BC1159" s="3">
        <v>30.93</v>
      </c>
      <c r="BD1159" s="3">
        <v>7756.65</v>
      </c>
      <c r="BE1159" s="3">
        <v>21.49</v>
      </c>
      <c r="BF1159" s="3">
        <v>0</v>
      </c>
      <c r="BG1159" s="3">
        <v>1409480</v>
      </c>
      <c r="BH1159" s="3">
        <v>13244</v>
      </c>
      <c r="BI1159" s="3">
        <v>595019</v>
      </c>
      <c r="BJ1159" s="3">
        <v>9143557.4200000018</v>
      </c>
      <c r="BK1159" s="3">
        <v>6082248.0300000012</v>
      </c>
      <c r="BL1159" s="3">
        <v>1330812.44</v>
      </c>
      <c r="BM1159" s="3">
        <v>9583612.6799999997</v>
      </c>
      <c r="BN1159" s="53">
        <v>0.83124702722363675</v>
      </c>
      <c r="BO1159" s="54">
        <v>5.3574980000000003E-4</v>
      </c>
      <c r="BP1159" s="70">
        <v>13473</v>
      </c>
      <c r="BQ1159" s="71"/>
      <c r="BR1159" s="70"/>
      <c r="BS1159" s="72"/>
      <c r="BT1159" s="72"/>
      <c r="BU1159" s="70">
        <v>43426496</v>
      </c>
      <c r="BV1159" s="70">
        <v>666007</v>
      </c>
      <c r="BW1159" s="74">
        <v>21474766</v>
      </c>
      <c r="BX1159" s="70">
        <v>65567269</v>
      </c>
    </row>
    <row r="1160" spans="1:76" x14ac:dyDescent="0.3">
      <c r="A1160" s="73" t="s">
        <v>10</v>
      </c>
      <c r="B1160" s="2" t="s">
        <v>76</v>
      </c>
      <c r="C1160" s="2" t="s">
        <v>178</v>
      </c>
      <c r="D1160" s="2" t="s">
        <v>18</v>
      </c>
      <c r="E1160" s="2" t="s">
        <v>15</v>
      </c>
      <c r="F1160" s="17" t="str">
        <f>+Tabela1[[#This Row],[WK]]&amp;Tabela1[[#This Row],[PK]]&amp;Tabela1[[#This Row],[GK]]</f>
        <v>142504</v>
      </c>
      <c r="G1160" s="2" t="s">
        <v>1099</v>
      </c>
      <c r="H1160" s="3">
        <v>302778615.42000002</v>
      </c>
      <c r="I1160" s="4">
        <v>1.125</v>
      </c>
      <c r="J1160" s="3">
        <v>340625942.35000002</v>
      </c>
      <c r="K1160" s="4">
        <v>7.0000000000000007E-2</v>
      </c>
      <c r="L1160" s="3">
        <v>23843816</v>
      </c>
      <c r="M1160" s="3"/>
      <c r="N1160" s="5"/>
      <c r="O1160" s="3">
        <v>3263607.74</v>
      </c>
      <c r="P1160" s="4">
        <v>1.125</v>
      </c>
      <c r="Q1160" s="3">
        <v>3671558.71</v>
      </c>
      <c r="R1160" s="4">
        <v>1.6E-2</v>
      </c>
      <c r="S1160" s="3">
        <v>58745</v>
      </c>
      <c r="T1160" s="3"/>
      <c r="U1160" s="5"/>
      <c r="V1160" s="3">
        <v>14337208</v>
      </c>
      <c r="W1160" s="5"/>
      <c r="X1160" s="3">
        <v>29335457</v>
      </c>
      <c r="Y1160" s="3">
        <v>8648597</v>
      </c>
      <c r="Z1160" s="3">
        <v>231695</v>
      </c>
      <c r="AA1160" s="3">
        <v>1171904</v>
      </c>
      <c r="AB1160" s="3">
        <v>18960631</v>
      </c>
      <c r="AC1160" s="3">
        <v>322630</v>
      </c>
      <c r="AD1160" s="3">
        <v>14815635</v>
      </c>
      <c r="AE1160" s="3">
        <v>0</v>
      </c>
      <c r="AF1160" s="3">
        <v>23843816</v>
      </c>
      <c r="AG1160" s="3">
        <v>58745</v>
      </c>
      <c r="AH1160" s="3">
        <v>14815635</v>
      </c>
      <c r="AI1160" s="3">
        <v>14337208</v>
      </c>
      <c r="AJ1160" s="3">
        <v>1197246</v>
      </c>
      <c r="AK1160" s="3">
        <v>1014632</v>
      </c>
      <c r="AL1160" s="3">
        <v>1373311</v>
      </c>
      <c r="AM1160" s="3">
        <v>-358679</v>
      </c>
      <c r="AN1160" s="3">
        <v>-975304</v>
      </c>
      <c r="AO1160" s="3">
        <v>0</v>
      </c>
      <c r="AP1160" s="3">
        <v>792690</v>
      </c>
      <c r="AQ1160" s="3">
        <v>-182614</v>
      </c>
      <c r="AR1160" s="3">
        <f>Tabela1[[#This Row],[Potrzeby finansowe 2027
w tym:]]+Tabela1[[#This Row],[Rozliczenie 2025 potrz. fin.]]</f>
        <v>29152843</v>
      </c>
      <c r="AS1160" s="3">
        <v>0</v>
      </c>
      <c r="AT1160" s="3">
        <v>0</v>
      </c>
      <c r="AU1160" s="3"/>
      <c r="AV1160" s="3"/>
      <c r="AW1160" s="3"/>
      <c r="AX1160" s="3"/>
      <c r="AY1160" s="3"/>
      <c r="AZ1160" s="3"/>
      <c r="BA1160" s="3">
        <v>231695</v>
      </c>
      <c r="BB1160" s="3">
        <v>0</v>
      </c>
      <c r="BC1160" s="3">
        <v>0</v>
      </c>
      <c r="BD1160" s="3">
        <v>439.85</v>
      </c>
      <c r="BE1160" s="3">
        <v>3763.03</v>
      </c>
      <c r="BF1160" s="3">
        <v>0</v>
      </c>
      <c r="BG1160" s="3">
        <v>761358</v>
      </c>
      <c r="BH1160" s="3">
        <v>7154</v>
      </c>
      <c r="BI1160" s="3">
        <v>410546</v>
      </c>
      <c r="BJ1160" s="3">
        <v>6308793.2324999999</v>
      </c>
      <c r="BK1160" s="3">
        <v>3713901.55</v>
      </c>
      <c r="BL1160" s="3">
        <v>1741588.92</v>
      </c>
      <c r="BM1160" s="3">
        <v>6896388.8899999997</v>
      </c>
      <c r="BN1160" s="53">
        <v>0.74459024649562133</v>
      </c>
      <c r="BO1160" s="54">
        <v>2.9779349999999998E-4</v>
      </c>
      <c r="BP1160" s="70">
        <v>7489</v>
      </c>
      <c r="BQ1160" s="71"/>
      <c r="BR1160" s="70"/>
      <c r="BS1160" s="72"/>
      <c r="BT1160" s="72"/>
      <c r="BU1160" s="70">
        <v>23843816</v>
      </c>
      <c r="BV1160" s="70">
        <v>58745</v>
      </c>
      <c r="BW1160" s="74">
        <v>14815635</v>
      </c>
      <c r="BX1160" s="70">
        <v>38718196</v>
      </c>
    </row>
    <row r="1161" spans="1:76" x14ac:dyDescent="0.3">
      <c r="A1161" s="73" t="s">
        <v>10</v>
      </c>
      <c r="B1161" s="2" t="s">
        <v>76</v>
      </c>
      <c r="C1161" s="2" t="s">
        <v>178</v>
      </c>
      <c r="D1161" s="2" t="s">
        <v>21</v>
      </c>
      <c r="E1161" s="2" t="s">
        <v>15</v>
      </c>
      <c r="F1161" s="17" t="str">
        <f>+Tabela1[[#This Row],[WK]]&amp;Tabela1[[#This Row],[PK]]&amp;Tabela1[[#This Row],[GK]]</f>
        <v>142505</v>
      </c>
      <c r="G1161" s="2" t="s">
        <v>1100</v>
      </c>
      <c r="H1161" s="3">
        <v>601529133.17999995</v>
      </c>
      <c r="I1161" s="4">
        <v>1.125</v>
      </c>
      <c r="J1161" s="3">
        <v>676720274.83000004</v>
      </c>
      <c r="K1161" s="4">
        <v>7.0000000000000007E-2</v>
      </c>
      <c r="L1161" s="3">
        <v>47370419</v>
      </c>
      <c r="M1161" s="3"/>
      <c r="N1161" s="5"/>
      <c r="O1161" s="3">
        <v>32047984.719999999</v>
      </c>
      <c r="P1161" s="4">
        <v>1.125</v>
      </c>
      <c r="Q1161" s="3">
        <v>36053982.810000002</v>
      </c>
      <c r="R1161" s="4">
        <v>1.6E-2</v>
      </c>
      <c r="S1161" s="3">
        <v>576864</v>
      </c>
      <c r="T1161" s="3"/>
      <c r="U1161" s="5"/>
      <c r="V1161" s="3">
        <v>25868105</v>
      </c>
      <c r="W1161" s="5"/>
      <c r="X1161" s="3">
        <v>58776304</v>
      </c>
      <c r="Y1161" s="3">
        <v>10675212</v>
      </c>
      <c r="Z1161" s="3">
        <v>0</v>
      </c>
      <c r="AA1161" s="3">
        <v>2036165</v>
      </c>
      <c r="AB1161" s="3">
        <v>44969600</v>
      </c>
      <c r="AC1161" s="3">
        <v>1095327</v>
      </c>
      <c r="AD1161" s="3">
        <v>32908200</v>
      </c>
      <c r="AE1161" s="3">
        <v>0</v>
      </c>
      <c r="AF1161" s="3">
        <v>47370419</v>
      </c>
      <c r="AG1161" s="3">
        <v>576864</v>
      </c>
      <c r="AH1161" s="3">
        <v>32908200</v>
      </c>
      <c r="AI1161" s="3">
        <v>25868105</v>
      </c>
      <c r="AJ1161" s="3">
        <v>5852697</v>
      </c>
      <c r="AK1161" s="3">
        <v>5852697</v>
      </c>
      <c r="AL1161" s="3">
        <v>1382250</v>
      </c>
      <c r="AM1161" s="3">
        <v>4470447</v>
      </c>
      <c r="AN1161" s="3">
        <v>49925</v>
      </c>
      <c r="AO1161" s="3">
        <v>0</v>
      </c>
      <c r="AP1161" s="3">
        <v>-49925</v>
      </c>
      <c r="AQ1161" s="3">
        <v>0</v>
      </c>
      <c r="AR1161" s="3">
        <f>Tabela1[[#This Row],[Potrzeby finansowe 2027
w tym:]]+Tabela1[[#This Row],[Rozliczenie 2025 potrz. fin.]]</f>
        <v>58776304</v>
      </c>
      <c r="AS1161" s="3">
        <v>0</v>
      </c>
      <c r="AT1161" s="3">
        <v>0</v>
      </c>
      <c r="AU1161" s="3"/>
      <c r="AV1161" s="3"/>
      <c r="AW1161" s="3"/>
      <c r="AX1161" s="3"/>
      <c r="AY1161" s="3"/>
      <c r="AZ1161" s="3"/>
      <c r="BA1161" s="3">
        <v>0</v>
      </c>
      <c r="BB1161" s="3">
        <v>0</v>
      </c>
      <c r="BC1161" s="3">
        <v>0</v>
      </c>
      <c r="BD1161" s="3">
        <v>0</v>
      </c>
      <c r="BE1161" s="3">
        <v>0</v>
      </c>
      <c r="BF1161" s="3">
        <v>0</v>
      </c>
      <c r="BG1161" s="3">
        <v>1541339</v>
      </c>
      <c r="BH1161" s="3">
        <v>14483</v>
      </c>
      <c r="BI1161" s="3">
        <v>494826</v>
      </c>
      <c r="BJ1161" s="3">
        <v>7603907.3624999998</v>
      </c>
      <c r="BK1161" s="3">
        <v>5265033.1100000003</v>
      </c>
      <c r="BL1161" s="3">
        <v>1255813.19</v>
      </c>
      <c r="BM1161" s="3">
        <v>6843870.6299999999</v>
      </c>
      <c r="BN1161" s="53">
        <v>0.82836704811467698</v>
      </c>
      <c r="BO1161" s="54">
        <v>5.7666429999999995E-4</v>
      </c>
      <c r="BP1161" s="70">
        <v>14502</v>
      </c>
      <c r="BQ1161" s="71"/>
      <c r="BR1161" s="70"/>
      <c r="BS1161" s="72"/>
      <c r="BT1161" s="72"/>
      <c r="BU1161" s="70">
        <v>47370419</v>
      </c>
      <c r="BV1161" s="70">
        <v>576864</v>
      </c>
      <c r="BW1161" s="74">
        <v>32908200</v>
      </c>
      <c r="BX1161" s="70">
        <v>80855483</v>
      </c>
    </row>
    <row r="1162" spans="1:76" x14ac:dyDescent="0.3">
      <c r="A1162" s="73" t="s">
        <v>10</v>
      </c>
      <c r="B1162" s="2" t="s">
        <v>76</v>
      </c>
      <c r="C1162" s="2" t="s">
        <v>178</v>
      </c>
      <c r="D1162" s="2" t="s">
        <v>23</v>
      </c>
      <c r="E1162" s="2" t="s">
        <v>15</v>
      </c>
      <c r="F1162" s="17" t="str">
        <f>+Tabela1[[#This Row],[WK]]&amp;Tabela1[[#This Row],[PK]]&amp;Tabela1[[#This Row],[GK]]</f>
        <v>142506</v>
      </c>
      <c r="G1162" s="2" t="s">
        <v>1101</v>
      </c>
      <c r="H1162" s="3">
        <v>648398746.28999996</v>
      </c>
      <c r="I1162" s="4">
        <v>1.125</v>
      </c>
      <c r="J1162" s="3">
        <v>729448589.58000004</v>
      </c>
      <c r="K1162" s="4">
        <v>7.0000000000000007E-2</v>
      </c>
      <c r="L1162" s="3">
        <v>51061401</v>
      </c>
      <c r="M1162" s="3"/>
      <c r="N1162" s="5"/>
      <c r="O1162" s="3">
        <v>6577068.5199999996</v>
      </c>
      <c r="P1162" s="4">
        <v>1.125</v>
      </c>
      <c r="Q1162" s="3">
        <v>7399202.0899999999</v>
      </c>
      <c r="R1162" s="4">
        <v>1.6E-2</v>
      </c>
      <c r="S1162" s="3">
        <v>118387</v>
      </c>
      <c r="T1162" s="3"/>
      <c r="U1162" s="5"/>
      <c r="V1162" s="3">
        <v>27448785</v>
      </c>
      <c r="W1162" s="5"/>
      <c r="X1162" s="3">
        <v>43085308</v>
      </c>
      <c r="Y1162" s="3">
        <v>6116727</v>
      </c>
      <c r="Z1162" s="3">
        <v>166740</v>
      </c>
      <c r="AA1162" s="3">
        <v>2460551</v>
      </c>
      <c r="AB1162" s="3">
        <v>32509039</v>
      </c>
      <c r="AC1162" s="3">
        <v>1832251</v>
      </c>
      <c r="AD1162" s="3">
        <v>15636523</v>
      </c>
      <c r="AE1162" s="3">
        <v>0</v>
      </c>
      <c r="AF1162" s="3">
        <v>51061401</v>
      </c>
      <c r="AG1162" s="3">
        <v>118387</v>
      </c>
      <c r="AH1162" s="3">
        <v>15636523</v>
      </c>
      <c r="AI1162" s="3">
        <v>27448785</v>
      </c>
      <c r="AJ1162" s="3">
        <v>3039526</v>
      </c>
      <c r="AK1162" s="3">
        <v>3039526</v>
      </c>
      <c r="AL1162" s="3">
        <v>1761490</v>
      </c>
      <c r="AM1162" s="3">
        <v>1278036</v>
      </c>
      <c r="AN1162" s="3">
        <v>-371276</v>
      </c>
      <c r="AO1162" s="3">
        <v>0</v>
      </c>
      <c r="AP1162" s="3">
        <v>371276</v>
      </c>
      <c r="AQ1162" s="3">
        <v>0</v>
      </c>
      <c r="AR1162" s="3">
        <f>Tabela1[[#This Row],[Potrzeby finansowe 2027
w tym:]]+Tabela1[[#This Row],[Rozliczenie 2025 potrz. fin.]]</f>
        <v>43085308</v>
      </c>
      <c r="AS1162" s="3">
        <v>0</v>
      </c>
      <c r="AT1162" s="3">
        <v>0</v>
      </c>
      <c r="AU1162" s="3"/>
      <c r="AV1162" s="3"/>
      <c r="AW1162" s="3"/>
      <c r="AX1162" s="3"/>
      <c r="AY1162" s="3"/>
      <c r="AZ1162" s="3"/>
      <c r="BA1162" s="3">
        <v>166740</v>
      </c>
      <c r="BB1162" s="3">
        <v>0</v>
      </c>
      <c r="BC1162" s="3">
        <v>86.7</v>
      </c>
      <c r="BD1162" s="3">
        <v>276.43</v>
      </c>
      <c r="BE1162" s="3">
        <v>2210.29</v>
      </c>
      <c r="BF1162" s="3">
        <v>0</v>
      </c>
      <c r="BG1162" s="3">
        <v>1454497</v>
      </c>
      <c r="BH1162" s="3">
        <v>13667</v>
      </c>
      <c r="BI1162" s="3">
        <v>1006054</v>
      </c>
      <c r="BJ1162" s="3">
        <v>15459867.715000002</v>
      </c>
      <c r="BK1162" s="3">
        <v>11842107.970000001</v>
      </c>
      <c r="BL1162" s="3">
        <v>839678.12</v>
      </c>
      <c r="BM1162" s="3">
        <v>12791682.74</v>
      </c>
      <c r="BN1162" s="53">
        <v>0.88916930136258088</v>
      </c>
      <c r="BO1162" s="54">
        <v>5.1168039999999995E-4</v>
      </c>
      <c r="BP1162" s="70">
        <v>12868</v>
      </c>
      <c r="BQ1162" s="71"/>
      <c r="BR1162" s="70"/>
      <c r="BS1162" s="72"/>
      <c r="BT1162" s="72"/>
      <c r="BU1162" s="70">
        <v>51061401</v>
      </c>
      <c r="BV1162" s="70">
        <v>118387</v>
      </c>
      <c r="BW1162" s="74">
        <v>15636523</v>
      </c>
      <c r="BX1162" s="70">
        <v>66816311</v>
      </c>
    </row>
    <row r="1163" spans="1:76" x14ac:dyDescent="0.3">
      <c r="A1163" s="73" t="s">
        <v>10</v>
      </c>
      <c r="B1163" s="2" t="s">
        <v>76</v>
      </c>
      <c r="C1163" s="2" t="s">
        <v>178</v>
      </c>
      <c r="D1163" s="2" t="s">
        <v>30</v>
      </c>
      <c r="E1163" s="2" t="s">
        <v>15</v>
      </c>
      <c r="F1163" s="17" t="str">
        <f>+Tabela1[[#This Row],[WK]]&amp;Tabela1[[#This Row],[PK]]&amp;Tabela1[[#This Row],[GK]]</f>
        <v>142507</v>
      </c>
      <c r="G1163" s="2" t="s">
        <v>1102</v>
      </c>
      <c r="H1163" s="3">
        <v>560595429.75999999</v>
      </c>
      <c r="I1163" s="4">
        <v>1.125</v>
      </c>
      <c r="J1163" s="3">
        <v>630669858.48000002</v>
      </c>
      <c r="K1163" s="4">
        <v>7.0000000000000007E-2</v>
      </c>
      <c r="L1163" s="3">
        <v>44146890</v>
      </c>
      <c r="M1163" s="3"/>
      <c r="N1163" s="5"/>
      <c r="O1163" s="3">
        <v>31462703.630000003</v>
      </c>
      <c r="P1163" s="4">
        <v>1.125</v>
      </c>
      <c r="Q1163" s="3">
        <v>35395541.579999998</v>
      </c>
      <c r="R1163" s="4">
        <v>1.6E-2</v>
      </c>
      <c r="S1163" s="3">
        <v>566329</v>
      </c>
      <c r="T1163" s="3"/>
      <c r="U1163" s="5"/>
      <c r="V1163" s="3">
        <v>26280090</v>
      </c>
      <c r="W1163" s="5"/>
      <c r="X1163" s="3">
        <v>47942603</v>
      </c>
      <c r="Y1163" s="3">
        <v>4216372</v>
      </c>
      <c r="Z1163" s="3">
        <v>24382</v>
      </c>
      <c r="AA1163" s="3">
        <v>1860935</v>
      </c>
      <c r="AB1163" s="3">
        <v>34142557</v>
      </c>
      <c r="AC1163" s="3">
        <v>7698357</v>
      </c>
      <c r="AD1163" s="3">
        <v>21662512</v>
      </c>
      <c r="AE1163" s="3">
        <v>0</v>
      </c>
      <c r="AF1163" s="3">
        <v>44146890</v>
      </c>
      <c r="AG1163" s="3">
        <v>566329</v>
      </c>
      <c r="AH1163" s="3">
        <v>21662512</v>
      </c>
      <c r="AI1163" s="3">
        <v>26280090</v>
      </c>
      <c r="AJ1163" s="3">
        <v>4304897</v>
      </c>
      <c r="AK1163" s="3">
        <v>4304897</v>
      </c>
      <c r="AL1163" s="3">
        <v>1861948</v>
      </c>
      <c r="AM1163" s="3">
        <v>2442949</v>
      </c>
      <c r="AN1163" s="3">
        <v>966627</v>
      </c>
      <c r="AO1163" s="3">
        <v>0</v>
      </c>
      <c r="AP1163" s="3">
        <v>-966627</v>
      </c>
      <c r="AQ1163" s="3">
        <v>0</v>
      </c>
      <c r="AR1163" s="3">
        <f>Tabela1[[#This Row],[Potrzeby finansowe 2027
w tym:]]+Tabela1[[#This Row],[Rozliczenie 2025 potrz. fin.]]</f>
        <v>47942603</v>
      </c>
      <c r="AS1163" s="3">
        <v>0</v>
      </c>
      <c r="AT1163" s="3">
        <v>0</v>
      </c>
      <c r="AU1163" s="3"/>
      <c r="AV1163" s="3"/>
      <c r="AW1163" s="3"/>
      <c r="AX1163" s="3"/>
      <c r="AY1163" s="3"/>
      <c r="AZ1163" s="3"/>
      <c r="BA1163" s="3">
        <v>24382</v>
      </c>
      <c r="BB1163" s="3">
        <v>0</v>
      </c>
      <c r="BC1163" s="3">
        <v>0</v>
      </c>
      <c r="BD1163" s="3">
        <v>244.28</v>
      </c>
      <c r="BE1163" s="3">
        <v>0</v>
      </c>
      <c r="BF1163" s="3">
        <v>0</v>
      </c>
      <c r="BG1163" s="3">
        <v>1335515</v>
      </c>
      <c r="BH1163" s="3">
        <v>12549</v>
      </c>
      <c r="BI1163" s="3">
        <v>525420</v>
      </c>
      <c r="BJ1163" s="3">
        <v>8074046.29</v>
      </c>
      <c r="BK1163" s="3">
        <v>4923462.8600000003</v>
      </c>
      <c r="BL1163" s="3">
        <v>3087734.71</v>
      </c>
      <c r="BM1163" s="3">
        <v>6426864.2999999998</v>
      </c>
      <c r="BN1163" s="53">
        <v>0.91533159863089075</v>
      </c>
      <c r="BO1163" s="54">
        <v>4.617213E-4</v>
      </c>
      <c r="BP1163" s="70">
        <v>11611</v>
      </c>
      <c r="BQ1163" s="71"/>
      <c r="BR1163" s="70"/>
      <c r="BS1163" s="72"/>
      <c r="BT1163" s="72"/>
      <c r="BU1163" s="70">
        <v>44146890</v>
      </c>
      <c r="BV1163" s="70">
        <v>566329</v>
      </c>
      <c r="BW1163" s="74">
        <v>21662512</v>
      </c>
      <c r="BX1163" s="70">
        <v>66375731</v>
      </c>
    </row>
    <row r="1164" spans="1:76" x14ac:dyDescent="0.3">
      <c r="A1164" s="73" t="s">
        <v>10</v>
      </c>
      <c r="B1164" s="2" t="s">
        <v>76</v>
      </c>
      <c r="C1164" s="2" t="s">
        <v>178</v>
      </c>
      <c r="D1164" s="2" t="s">
        <v>54</v>
      </c>
      <c r="E1164" s="2" t="s">
        <v>15</v>
      </c>
      <c r="F1164" s="17" t="str">
        <f>+Tabela1[[#This Row],[WK]]&amp;Tabela1[[#This Row],[PK]]&amp;Tabela1[[#This Row],[GK]]</f>
        <v>142508</v>
      </c>
      <c r="G1164" s="2" t="s">
        <v>1096</v>
      </c>
      <c r="H1164" s="3">
        <v>400782450.95999998</v>
      </c>
      <c r="I1164" s="4">
        <v>1.125</v>
      </c>
      <c r="J1164" s="3">
        <v>450880257.32999998</v>
      </c>
      <c r="K1164" s="4">
        <v>7.0000000000000007E-2</v>
      </c>
      <c r="L1164" s="3">
        <v>31561618</v>
      </c>
      <c r="M1164" s="3"/>
      <c r="N1164" s="5"/>
      <c r="O1164" s="3">
        <v>39533115.43</v>
      </c>
      <c r="P1164" s="4">
        <v>1.125</v>
      </c>
      <c r="Q1164" s="3">
        <v>44474754.859999999</v>
      </c>
      <c r="R1164" s="4">
        <v>1.6E-2</v>
      </c>
      <c r="S1164" s="3">
        <v>711596</v>
      </c>
      <c r="T1164" s="3"/>
      <c r="U1164" s="5"/>
      <c r="V1164" s="3">
        <v>20689565</v>
      </c>
      <c r="W1164" s="5"/>
      <c r="X1164" s="3">
        <v>34056544</v>
      </c>
      <c r="Y1164" s="3">
        <v>5690592</v>
      </c>
      <c r="Z1164" s="3">
        <v>1988050</v>
      </c>
      <c r="AA1164" s="3">
        <v>1319366</v>
      </c>
      <c r="AB1164" s="3">
        <v>17876460</v>
      </c>
      <c r="AC1164" s="3">
        <v>7182076</v>
      </c>
      <c r="AD1164" s="3">
        <v>13366979</v>
      </c>
      <c r="AE1164" s="3">
        <v>0</v>
      </c>
      <c r="AF1164" s="3">
        <v>31561618</v>
      </c>
      <c r="AG1164" s="3">
        <v>711596</v>
      </c>
      <c r="AH1164" s="3">
        <v>13366979</v>
      </c>
      <c r="AI1164" s="3">
        <v>20689565</v>
      </c>
      <c r="AJ1164" s="3">
        <v>377663</v>
      </c>
      <c r="AK1164" s="3">
        <v>377663</v>
      </c>
      <c r="AL1164" s="3">
        <v>1555036</v>
      </c>
      <c r="AM1164" s="3">
        <v>-1177373</v>
      </c>
      <c r="AN1164" s="3">
        <v>-673803</v>
      </c>
      <c r="AO1164" s="3">
        <v>0</v>
      </c>
      <c r="AP1164" s="3">
        <v>673803</v>
      </c>
      <c r="AQ1164" s="3">
        <v>0</v>
      </c>
      <c r="AR1164" s="3">
        <f>Tabela1[[#This Row],[Potrzeby finansowe 2027
w tym:]]+Tabela1[[#This Row],[Rozliczenie 2025 potrz. fin.]]</f>
        <v>34056544</v>
      </c>
      <c r="AS1164" s="3">
        <v>0</v>
      </c>
      <c r="AT1164" s="3">
        <v>0</v>
      </c>
      <c r="AU1164" s="3"/>
      <c r="AV1164" s="3"/>
      <c r="AW1164" s="3"/>
      <c r="AX1164" s="3"/>
      <c r="AY1164" s="3"/>
      <c r="AZ1164" s="3"/>
      <c r="BA1164" s="3">
        <v>1988050</v>
      </c>
      <c r="BB1164" s="3">
        <v>0</v>
      </c>
      <c r="BC1164" s="3">
        <v>500.77</v>
      </c>
      <c r="BD1164" s="3">
        <v>14043.1</v>
      </c>
      <c r="BE1164" s="3">
        <v>8412.0300000000007</v>
      </c>
      <c r="BF1164" s="3">
        <v>0</v>
      </c>
      <c r="BG1164" s="3">
        <v>1025396</v>
      </c>
      <c r="BH1164" s="3">
        <v>9635</v>
      </c>
      <c r="BI1164" s="3">
        <v>293970</v>
      </c>
      <c r="BJ1164" s="3">
        <v>4517389.57</v>
      </c>
      <c r="BK1164" s="3">
        <v>3498219.36</v>
      </c>
      <c r="BL1164" s="3">
        <v>54949.58</v>
      </c>
      <c r="BM1164" s="3">
        <v>3966781.68</v>
      </c>
      <c r="BN1164" s="53">
        <v>0.84705333743693068</v>
      </c>
      <c r="BO1164" s="54">
        <v>3.449177E-4</v>
      </c>
      <c r="BP1164" s="70">
        <v>8675</v>
      </c>
      <c r="BQ1164" s="71"/>
      <c r="BR1164" s="70"/>
      <c r="BS1164" s="72"/>
      <c r="BT1164" s="72"/>
      <c r="BU1164" s="70">
        <v>31561618</v>
      </c>
      <c r="BV1164" s="70">
        <v>711596</v>
      </c>
      <c r="BW1164" s="74">
        <v>13366979</v>
      </c>
      <c r="BX1164" s="70">
        <v>45640193</v>
      </c>
    </row>
    <row r="1165" spans="1:76" x14ac:dyDescent="0.3">
      <c r="A1165" s="73" t="s">
        <v>10</v>
      </c>
      <c r="B1165" s="2" t="s">
        <v>76</v>
      </c>
      <c r="C1165" s="2" t="s">
        <v>178</v>
      </c>
      <c r="D1165" s="2" t="s">
        <v>56</v>
      </c>
      <c r="E1165" s="2" t="s">
        <v>15</v>
      </c>
      <c r="F1165" s="17" t="str">
        <f>+Tabela1[[#This Row],[WK]]&amp;Tabela1[[#This Row],[PK]]&amp;Tabela1[[#This Row],[GK]]</f>
        <v>142509</v>
      </c>
      <c r="G1165" s="2" t="s">
        <v>1103</v>
      </c>
      <c r="H1165" s="3">
        <v>218832168.34</v>
      </c>
      <c r="I1165" s="4">
        <v>1.125</v>
      </c>
      <c r="J1165" s="3">
        <v>246186189.38</v>
      </c>
      <c r="K1165" s="4">
        <v>7.0000000000000007E-2</v>
      </c>
      <c r="L1165" s="3">
        <v>17233033</v>
      </c>
      <c r="M1165" s="3"/>
      <c r="N1165" s="5"/>
      <c r="O1165" s="3">
        <v>12019818.35</v>
      </c>
      <c r="P1165" s="4">
        <v>1.125</v>
      </c>
      <c r="Q1165" s="3">
        <v>13522295.640000001</v>
      </c>
      <c r="R1165" s="4">
        <v>1.6E-2</v>
      </c>
      <c r="S1165" s="3">
        <v>216357</v>
      </c>
      <c r="T1165" s="3"/>
      <c r="U1165" s="5"/>
      <c r="V1165" s="3">
        <v>11423456</v>
      </c>
      <c r="W1165" s="5"/>
      <c r="X1165" s="3">
        <v>31823744</v>
      </c>
      <c r="Y1165" s="3">
        <v>9173170</v>
      </c>
      <c r="Z1165" s="3">
        <v>0</v>
      </c>
      <c r="AA1165" s="3">
        <v>1420567</v>
      </c>
      <c r="AB1165" s="3">
        <v>17738326</v>
      </c>
      <c r="AC1165" s="3">
        <v>3491681</v>
      </c>
      <c r="AD1165" s="3">
        <v>20400288</v>
      </c>
      <c r="AE1165" s="3">
        <v>0</v>
      </c>
      <c r="AF1165" s="3">
        <v>17233033</v>
      </c>
      <c r="AG1165" s="3">
        <v>216357</v>
      </c>
      <c r="AH1165" s="3">
        <v>20400288</v>
      </c>
      <c r="AI1165" s="3">
        <v>11423456</v>
      </c>
      <c r="AJ1165" s="3">
        <v>1074942</v>
      </c>
      <c r="AK1165" s="3">
        <v>1074942</v>
      </c>
      <c r="AL1165" s="3">
        <v>1141945</v>
      </c>
      <c r="AM1165" s="3">
        <v>-67003</v>
      </c>
      <c r="AN1165" s="3">
        <v>854911</v>
      </c>
      <c r="AO1165" s="3">
        <v>0</v>
      </c>
      <c r="AP1165" s="3">
        <v>-854911</v>
      </c>
      <c r="AQ1165" s="3">
        <v>0</v>
      </c>
      <c r="AR1165" s="3">
        <f>Tabela1[[#This Row],[Potrzeby finansowe 2027
w tym:]]+Tabela1[[#This Row],[Rozliczenie 2025 potrz. fin.]]</f>
        <v>31823744</v>
      </c>
      <c r="AS1165" s="3">
        <v>0</v>
      </c>
      <c r="AT1165" s="3">
        <v>0</v>
      </c>
      <c r="AU1165" s="3"/>
      <c r="AV1165" s="3"/>
      <c r="AW1165" s="3"/>
      <c r="AX1165" s="3"/>
      <c r="AY1165" s="3"/>
      <c r="AZ1165" s="3"/>
      <c r="BA1165" s="3">
        <v>0</v>
      </c>
      <c r="BB1165" s="3">
        <v>0</v>
      </c>
      <c r="BC1165" s="3">
        <v>0</v>
      </c>
      <c r="BD1165" s="3">
        <v>0</v>
      </c>
      <c r="BE1165" s="3">
        <v>0</v>
      </c>
      <c r="BF1165" s="3">
        <v>0</v>
      </c>
      <c r="BG1165" s="3">
        <v>749439</v>
      </c>
      <c r="BH1165" s="3">
        <v>7042</v>
      </c>
      <c r="BI1165" s="3">
        <v>671128</v>
      </c>
      <c r="BJ1165" s="3">
        <v>10313121.415000001</v>
      </c>
      <c r="BK1165" s="3">
        <v>7276286.8100000005</v>
      </c>
      <c r="BL1165" s="3">
        <v>55912.84</v>
      </c>
      <c r="BM1165" s="3">
        <v>12035512.74</v>
      </c>
      <c r="BN1165" s="53">
        <v>0.69273196981990814</v>
      </c>
      <c r="BO1165" s="54">
        <v>2.5459739999999999E-4</v>
      </c>
      <c r="BP1165" s="70">
        <v>6402</v>
      </c>
      <c r="BQ1165" s="71"/>
      <c r="BR1165" s="70"/>
      <c r="BS1165" s="72"/>
      <c r="BT1165" s="72"/>
      <c r="BU1165" s="70">
        <v>17233033</v>
      </c>
      <c r="BV1165" s="70">
        <v>216357</v>
      </c>
      <c r="BW1165" s="74">
        <v>20400288</v>
      </c>
      <c r="BX1165" s="70">
        <v>37849678</v>
      </c>
    </row>
    <row r="1166" spans="1:76" x14ac:dyDescent="0.3">
      <c r="A1166" s="73" t="s">
        <v>10</v>
      </c>
      <c r="B1166" s="2" t="s">
        <v>76</v>
      </c>
      <c r="C1166" s="2" t="s">
        <v>178</v>
      </c>
      <c r="D1166" s="2" t="s">
        <v>69</v>
      </c>
      <c r="E1166" s="2" t="s">
        <v>19</v>
      </c>
      <c r="F1166" s="17" t="str">
        <f>+Tabela1[[#This Row],[WK]]&amp;Tabela1[[#This Row],[PK]]&amp;Tabela1[[#This Row],[GK]]</f>
        <v>142510</v>
      </c>
      <c r="G1166" s="2" t="s">
        <v>1104</v>
      </c>
      <c r="H1166" s="3">
        <v>594273358.12</v>
      </c>
      <c r="I1166" s="4">
        <v>1.125</v>
      </c>
      <c r="J1166" s="3">
        <v>668557527.88999999</v>
      </c>
      <c r="K1166" s="4">
        <v>7.0000000000000007E-2</v>
      </c>
      <c r="L1166" s="3">
        <v>46799027</v>
      </c>
      <c r="M1166" s="3"/>
      <c r="N1166" s="5"/>
      <c r="O1166" s="3">
        <v>19374715.059999999</v>
      </c>
      <c r="P1166" s="4">
        <v>1.125</v>
      </c>
      <c r="Q1166" s="3">
        <v>21796554.440000001</v>
      </c>
      <c r="R1166" s="4">
        <v>1.6E-2</v>
      </c>
      <c r="S1166" s="3">
        <v>348745</v>
      </c>
      <c r="T1166" s="3"/>
      <c r="U1166" s="5"/>
      <c r="V1166" s="3">
        <v>27905531</v>
      </c>
      <c r="W1166" s="5"/>
      <c r="X1166" s="3">
        <v>58573040</v>
      </c>
      <c r="Y1166" s="3">
        <v>11957419</v>
      </c>
      <c r="Z1166" s="3">
        <v>714492</v>
      </c>
      <c r="AA1166" s="3">
        <v>2593827</v>
      </c>
      <c r="AB1166" s="3">
        <v>36478786</v>
      </c>
      <c r="AC1166" s="3">
        <v>6828516</v>
      </c>
      <c r="AD1166" s="3">
        <v>30667508</v>
      </c>
      <c r="AE1166" s="3">
        <v>0</v>
      </c>
      <c r="AF1166" s="3">
        <v>46799027</v>
      </c>
      <c r="AG1166" s="3">
        <v>348745</v>
      </c>
      <c r="AH1166" s="3">
        <v>30667508</v>
      </c>
      <c r="AI1166" s="3">
        <v>27905531</v>
      </c>
      <c r="AJ1166" s="3">
        <v>4531864</v>
      </c>
      <c r="AK1166" s="3">
        <v>4531864</v>
      </c>
      <c r="AL1166" s="3">
        <v>1733784</v>
      </c>
      <c r="AM1166" s="3">
        <v>2798080</v>
      </c>
      <c r="AN1166" s="3">
        <v>459362</v>
      </c>
      <c r="AO1166" s="3">
        <v>0</v>
      </c>
      <c r="AP1166" s="3">
        <v>-459362</v>
      </c>
      <c r="AQ1166" s="3">
        <v>0</v>
      </c>
      <c r="AR1166" s="3">
        <f>Tabela1[[#This Row],[Potrzeby finansowe 2027
w tym:]]+Tabela1[[#This Row],[Rozliczenie 2025 potrz. fin.]]</f>
        <v>58573040</v>
      </c>
      <c r="AS1166" s="3">
        <v>0</v>
      </c>
      <c r="AT1166" s="3">
        <v>0</v>
      </c>
      <c r="AU1166" s="3"/>
      <c r="AV1166" s="3"/>
      <c r="AW1166" s="3"/>
      <c r="AX1166" s="3"/>
      <c r="AY1166" s="3"/>
      <c r="AZ1166" s="3"/>
      <c r="BA1166" s="3">
        <v>714492</v>
      </c>
      <c r="BB1166" s="3">
        <v>0</v>
      </c>
      <c r="BC1166" s="3">
        <v>0</v>
      </c>
      <c r="BD1166" s="3">
        <v>7158.52</v>
      </c>
      <c r="BE1166" s="3">
        <v>0</v>
      </c>
      <c r="BF1166" s="3">
        <v>0</v>
      </c>
      <c r="BG1166" s="3">
        <v>1665748</v>
      </c>
      <c r="BH1166" s="3">
        <v>15652</v>
      </c>
      <c r="BI1166" s="3">
        <v>928079</v>
      </c>
      <c r="BJ1166" s="3">
        <v>14261632.874999998</v>
      </c>
      <c r="BK1166" s="3">
        <v>9852092.709999999</v>
      </c>
      <c r="BL1166" s="3">
        <v>2051234.61</v>
      </c>
      <c r="BM1166" s="3">
        <v>13535691.439999999</v>
      </c>
      <c r="BN1166" s="53">
        <v>0.80485903211064802</v>
      </c>
      <c r="BO1166" s="54">
        <v>5.681118E-4</v>
      </c>
      <c r="BP1166" s="70">
        <v>14287</v>
      </c>
      <c r="BQ1166" s="71"/>
      <c r="BR1166" s="70"/>
      <c r="BS1166" s="72"/>
      <c r="BT1166" s="72"/>
      <c r="BU1166" s="70">
        <v>46799027</v>
      </c>
      <c r="BV1166" s="70">
        <v>348745</v>
      </c>
      <c r="BW1166" s="74">
        <v>30667508</v>
      </c>
      <c r="BX1166" s="70">
        <v>77815280</v>
      </c>
    </row>
    <row r="1167" spans="1:76" x14ac:dyDescent="0.3">
      <c r="A1167" s="73" t="s">
        <v>10</v>
      </c>
      <c r="B1167" s="2" t="s">
        <v>76</v>
      </c>
      <c r="C1167" s="2" t="s">
        <v>178</v>
      </c>
      <c r="D1167" s="2" t="s">
        <v>71</v>
      </c>
      <c r="E1167" s="2" t="s">
        <v>15</v>
      </c>
      <c r="F1167" s="17" t="str">
        <f>+Tabela1[[#This Row],[WK]]&amp;Tabela1[[#This Row],[PK]]&amp;Tabela1[[#This Row],[GK]]</f>
        <v>142511</v>
      </c>
      <c r="G1167" s="2" t="s">
        <v>359</v>
      </c>
      <c r="H1167" s="3">
        <v>377661302.30000001</v>
      </c>
      <c r="I1167" s="4">
        <v>1.125</v>
      </c>
      <c r="J1167" s="3">
        <v>424868965.08999997</v>
      </c>
      <c r="K1167" s="4">
        <v>7.0000000000000007E-2</v>
      </c>
      <c r="L1167" s="3">
        <v>29740828</v>
      </c>
      <c r="M1167" s="3"/>
      <c r="N1167" s="5"/>
      <c r="O1167" s="3">
        <v>23923941.109999999</v>
      </c>
      <c r="P1167" s="4">
        <v>1.125</v>
      </c>
      <c r="Q1167" s="3">
        <v>26914433.75</v>
      </c>
      <c r="R1167" s="4">
        <v>1.6E-2</v>
      </c>
      <c r="S1167" s="3">
        <v>430631</v>
      </c>
      <c r="T1167" s="3"/>
      <c r="U1167" s="5"/>
      <c r="V1167" s="3">
        <v>19386574</v>
      </c>
      <c r="W1167" s="5"/>
      <c r="X1167" s="3">
        <v>34679108</v>
      </c>
      <c r="Y1167" s="3">
        <v>7534265</v>
      </c>
      <c r="Z1167" s="3">
        <v>276154</v>
      </c>
      <c r="AA1167" s="3">
        <v>1290343</v>
      </c>
      <c r="AB1167" s="3">
        <v>22974324</v>
      </c>
      <c r="AC1167" s="3">
        <v>2604022</v>
      </c>
      <c r="AD1167" s="3">
        <v>15292534</v>
      </c>
      <c r="AE1167" s="3">
        <v>0</v>
      </c>
      <c r="AF1167" s="3">
        <v>29740828</v>
      </c>
      <c r="AG1167" s="3">
        <v>430631</v>
      </c>
      <c r="AH1167" s="3">
        <v>15292534</v>
      </c>
      <c r="AI1167" s="3">
        <v>19386574</v>
      </c>
      <c r="AJ1167" s="3">
        <v>1520893</v>
      </c>
      <c r="AK1167" s="3">
        <v>1520893</v>
      </c>
      <c r="AL1167" s="3">
        <v>2382984</v>
      </c>
      <c r="AM1167" s="3">
        <v>-862091</v>
      </c>
      <c r="AN1167" s="3">
        <v>131506</v>
      </c>
      <c r="AO1167" s="3">
        <v>0</v>
      </c>
      <c r="AP1167" s="3">
        <v>-131506</v>
      </c>
      <c r="AQ1167" s="3">
        <v>0</v>
      </c>
      <c r="AR1167" s="3">
        <f>Tabela1[[#This Row],[Potrzeby finansowe 2027
w tym:]]+Tabela1[[#This Row],[Rozliczenie 2025 potrz. fin.]]</f>
        <v>34679108</v>
      </c>
      <c r="AS1167" s="3">
        <v>0</v>
      </c>
      <c r="AT1167" s="3">
        <v>0</v>
      </c>
      <c r="AU1167" s="3"/>
      <c r="AV1167" s="3"/>
      <c r="AW1167" s="3"/>
      <c r="AX1167" s="3"/>
      <c r="AY1167" s="3"/>
      <c r="AZ1167" s="3"/>
      <c r="BA1167" s="3">
        <v>276154</v>
      </c>
      <c r="BB1167" s="3">
        <v>0</v>
      </c>
      <c r="BC1167" s="3">
        <v>0</v>
      </c>
      <c r="BD1167" s="3">
        <v>2766.8</v>
      </c>
      <c r="BE1167" s="3">
        <v>0</v>
      </c>
      <c r="BF1167" s="3">
        <v>0</v>
      </c>
      <c r="BG1167" s="3">
        <v>962285</v>
      </c>
      <c r="BH1167" s="3">
        <v>9042</v>
      </c>
      <c r="BI1167" s="3">
        <v>328058</v>
      </c>
      <c r="BJ1167" s="3">
        <v>5041223.4125000006</v>
      </c>
      <c r="BK1167" s="3">
        <v>2285941.1800000006</v>
      </c>
      <c r="BL1167" s="3">
        <v>3235759.44</v>
      </c>
      <c r="BM1167" s="3">
        <v>4549610.05</v>
      </c>
      <c r="BN1167" s="53">
        <v>0.80396370181770704</v>
      </c>
      <c r="BO1167" s="54">
        <v>3.5633000000000003E-4</v>
      </c>
      <c r="BP1167" s="70">
        <v>8961</v>
      </c>
      <c r="BQ1167" s="71"/>
      <c r="BR1167" s="70"/>
      <c r="BS1167" s="72"/>
      <c r="BT1167" s="72"/>
      <c r="BU1167" s="70">
        <v>29740828</v>
      </c>
      <c r="BV1167" s="70">
        <v>430631</v>
      </c>
      <c r="BW1167" s="74">
        <v>15292534</v>
      </c>
      <c r="BX1167" s="70">
        <v>45463993</v>
      </c>
    </row>
    <row r="1168" spans="1:76" x14ac:dyDescent="0.3">
      <c r="A1168" s="73" t="s">
        <v>10</v>
      </c>
      <c r="B1168" s="2" t="s">
        <v>76</v>
      </c>
      <c r="C1168" s="2" t="s">
        <v>178</v>
      </c>
      <c r="D1168" s="2" t="s">
        <v>72</v>
      </c>
      <c r="E1168" s="2" t="s">
        <v>15</v>
      </c>
      <c r="F1168" s="17" t="str">
        <f>+Tabela1[[#This Row],[WK]]&amp;Tabela1[[#This Row],[PK]]&amp;Tabela1[[#This Row],[GK]]</f>
        <v>142512</v>
      </c>
      <c r="G1168" s="2" t="s">
        <v>1105</v>
      </c>
      <c r="H1168" s="3">
        <v>357186263.88</v>
      </c>
      <c r="I1168" s="4">
        <v>1.125</v>
      </c>
      <c r="J1168" s="3">
        <v>401834546.87</v>
      </c>
      <c r="K1168" s="4">
        <v>7.0000000000000007E-2</v>
      </c>
      <c r="L1168" s="3">
        <v>28128418</v>
      </c>
      <c r="M1168" s="3"/>
      <c r="N1168" s="5"/>
      <c r="O1168" s="3">
        <v>15178775.199999999</v>
      </c>
      <c r="P1168" s="4">
        <v>1.125</v>
      </c>
      <c r="Q1168" s="3">
        <v>17076122.100000001</v>
      </c>
      <c r="R1168" s="4">
        <v>1.6E-2</v>
      </c>
      <c r="S1168" s="3">
        <v>273218</v>
      </c>
      <c r="T1168" s="3"/>
      <c r="U1168" s="5"/>
      <c r="V1168" s="3">
        <v>15874642</v>
      </c>
      <c r="W1168" s="5"/>
      <c r="X1168" s="3">
        <v>31570177</v>
      </c>
      <c r="Y1168" s="3">
        <v>5530014</v>
      </c>
      <c r="Z1168" s="3">
        <v>0</v>
      </c>
      <c r="AA1168" s="3">
        <v>1685244</v>
      </c>
      <c r="AB1168" s="3">
        <v>21859939</v>
      </c>
      <c r="AC1168" s="3">
        <v>2494980</v>
      </c>
      <c r="AD1168" s="3">
        <v>15695535</v>
      </c>
      <c r="AE1168" s="3">
        <v>0</v>
      </c>
      <c r="AF1168" s="3">
        <v>28128418</v>
      </c>
      <c r="AG1168" s="3">
        <v>273218</v>
      </c>
      <c r="AH1168" s="3">
        <v>15695535</v>
      </c>
      <c r="AI1168" s="3">
        <v>15874642</v>
      </c>
      <c r="AJ1168" s="3">
        <v>928808</v>
      </c>
      <c r="AK1168" s="3">
        <v>928808</v>
      </c>
      <c r="AL1168" s="3">
        <v>1487716</v>
      </c>
      <c r="AM1168" s="3">
        <v>-558908</v>
      </c>
      <c r="AN1168" s="3">
        <v>-715400</v>
      </c>
      <c r="AO1168" s="3">
        <v>0</v>
      </c>
      <c r="AP1168" s="3">
        <v>715400</v>
      </c>
      <c r="AQ1168" s="3">
        <v>0</v>
      </c>
      <c r="AR1168" s="3">
        <f>Tabela1[[#This Row],[Potrzeby finansowe 2027
w tym:]]+Tabela1[[#This Row],[Rozliczenie 2025 potrz. fin.]]</f>
        <v>31570177</v>
      </c>
      <c r="AS1168" s="3">
        <v>0</v>
      </c>
      <c r="AT1168" s="3">
        <v>0</v>
      </c>
      <c r="AU1168" s="3"/>
      <c r="AV1168" s="3"/>
      <c r="AW1168" s="3"/>
      <c r="AX1168" s="3"/>
      <c r="AY1168" s="3"/>
      <c r="AZ1168" s="3"/>
      <c r="BA1168" s="3">
        <v>0</v>
      </c>
      <c r="BB1168" s="3">
        <v>0</v>
      </c>
      <c r="BC1168" s="3">
        <v>0</v>
      </c>
      <c r="BD1168" s="3">
        <v>0</v>
      </c>
      <c r="BE1168" s="3">
        <v>0</v>
      </c>
      <c r="BF1168" s="3">
        <v>0</v>
      </c>
      <c r="BG1168" s="3">
        <v>963137</v>
      </c>
      <c r="BH1168" s="3">
        <v>9050</v>
      </c>
      <c r="BI1168" s="3">
        <v>722107</v>
      </c>
      <c r="BJ1168" s="3">
        <v>11096502.012499999</v>
      </c>
      <c r="BK1168" s="3">
        <v>7758189.8399999999</v>
      </c>
      <c r="BL1168" s="3">
        <v>729754.06</v>
      </c>
      <c r="BM1168" s="3">
        <v>11893740.57</v>
      </c>
      <c r="BN1168" s="53">
        <v>0.8456581143970977</v>
      </c>
      <c r="BO1168" s="54">
        <v>3.322116E-4</v>
      </c>
      <c r="BP1168" s="70">
        <v>8354</v>
      </c>
      <c r="BQ1168" s="71"/>
      <c r="BR1168" s="70"/>
      <c r="BS1168" s="72"/>
      <c r="BT1168" s="72"/>
      <c r="BU1168" s="70">
        <v>28128418</v>
      </c>
      <c r="BV1168" s="70">
        <v>273218</v>
      </c>
      <c r="BW1168" s="74">
        <v>15695535</v>
      </c>
      <c r="BX1168" s="70">
        <v>44097171</v>
      </c>
    </row>
    <row r="1169" spans="1:76" x14ac:dyDescent="0.3">
      <c r="A1169" s="73" t="s">
        <v>10</v>
      </c>
      <c r="B1169" s="2" t="s">
        <v>76</v>
      </c>
      <c r="C1169" s="2" t="s">
        <v>178</v>
      </c>
      <c r="D1169" s="2" t="s">
        <v>74</v>
      </c>
      <c r="E1169" s="2" t="s">
        <v>15</v>
      </c>
      <c r="F1169" s="17" t="str">
        <f>+Tabela1[[#This Row],[WK]]&amp;Tabela1[[#This Row],[PK]]&amp;Tabela1[[#This Row],[GK]]</f>
        <v>142513</v>
      </c>
      <c r="G1169" s="2" t="s">
        <v>422</v>
      </c>
      <c r="H1169" s="3">
        <v>618650598.22000003</v>
      </c>
      <c r="I1169" s="4">
        <v>1.125</v>
      </c>
      <c r="J1169" s="3">
        <v>695981923</v>
      </c>
      <c r="K1169" s="4">
        <v>7.0000000000000007E-2</v>
      </c>
      <c r="L1169" s="3">
        <v>48718735</v>
      </c>
      <c r="M1169" s="3"/>
      <c r="N1169" s="5"/>
      <c r="O1169" s="3">
        <v>26767947.259999998</v>
      </c>
      <c r="P1169" s="4">
        <v>1.125</v>
      </c>
      <c r="Q1169" s="3">
        <v>30113940.670000002</v>
      </c>
      <c r="R1169" s="4">
        <v>1.6E-2</v>
      </c>
      <c r="S1169" s="3">
        <v>481823</v>
      </c>
      <c r="T1169" s="3"/>
      <c r="U1169" s="5"/>
      <c r="V1169" s="3">
        <v>27595851</v>
      </c>
      <c r="W1169" s="5"/>
      <c r="X1169" s="3">
        <v>50349646</v>
      </c>
      <c r="Y1169" s="3">
        <v>7065366</v>
      </c>
      <c r="Z1169" s="3">
        <v>0</v>
      </c>
      <c r="AA1169" s="3">
        <v>2683050</v>
      </c>
      <c r="AB1169" s="3">
        <v>37004582</v>
      </c>
      <c r="AC1169" s="3">
        <v>3596648</v>
      </c>
      <c r="AD1169" s="3">
        <v>22753795</v>
      </c>
      <c r="AE1169" s="3">
        <v>0</v>
      </c>
      <c r="AF1169" s="3">
        <v>48718735</v>
      </c>
      <c r="AG1169" s="3">
        <v>481823</v>
      </c>
      <c r="AH1169" s="3">
        <v>22753795</v>
      </c>
      <c r="AI1169" s="3">
        <v>27595851</v>
      </c>
      <c r="AJ1169" s="3">
        <v>1080628</v>
      </c>
      <c r="AK1169" s="3">
        <v>1080628</v>
      </c>
      <c r="AL1169" s="3">
        <v>2336583</v>
      </c>
      <c r="AM1169" s="3">
        <v>-1255955</v>
      </c>
      <c r="AN1169" s="3">
        <v>-96703</v>
      </c>
      <c r="AO1169" s="3">
        <v>0</v>
      </c>
      <c r="AP1169" s="3">
        <v>96703</v>
      </c>
      <c r="AQ1169" s="3">
        <v>0</v>
      </c>
      <c r="AR1169" s="3">
        <f>Tabela1[[#This Row],[Potrzeby finansowe 2027
w tym:]]+Tabela1[[#This Row],[Rozliczenie 2025 potrz. fin.]]</f>
        <v>50349646</v>
      </c>
      <c r="AS1169" s="3">
        <v>0</v>
      </c>
      <c r="AT1169" s="3">
        <v>0</v>
      </c>
      <c r="AU1169" s="3"/>
      <c r="AV1169" s="3"/>
      <c r="AW1169" s="3"/>
      <c r="AX1169" s="3"/>
      <c r="AY1169" s="3"/>
      <c r="AZ1169" s="3"/>
      <c r="BA1169" s="3">
        <v>0</v>
      </c>
      <c r="BB1169" s="3">
        <v>0</v>
      </c>
      <c r="BC1169" s="3">
        <v>0</v>
      </c>
      <c r="BD1169" s="3">
        <v>0</v>
      </c>
      <c r="BE1169" s="3">
        <v>0</v>
      </c>
      <c r="BF1169" s="3">
        <v>0</v>
      </c>
      <c r="BG1169" s="3">
        <v>1514413</v>
      </c>
      <c r="BH1169" s="3">
        <v>14230</v>
      </c>
      <c r="BI1169" s="3">
        <v>1168637</v>
      </c>
      <c r="BJ1169" s="3">
        <v>17958254.555</v>
      </c>
      <c r="BK1169" s="3">
        <v>13545660.940000001</v>
      </c>
      <c r="BL1169" s="3">
        <v>2162734.64</v>
      </c>
      <c r="BM1169" s="3">
        <v>13324905.18</v>
      </c>
      <c r="BN1169" s="53">
        <v>0.87356257519375513</v>
      </c>
      <c r="BO1169" s="54">
        <v>5.1806469999999996E-4</v>
      </c>
      <c r="BP1169" s="70">
        <v>13029</v>
      </c>
      <c r="BQ1169" s="71"/>
      <c r="BR1169" s="70"/>
      <c r="BS1169" s="72"/>
      <c r="BT1169" s="72"/>
      <c r="BU1169" s="70">
        <v>48718735</v>
      </c>
      <c r="BV1169" s="70">
        <v>481823</v>
      </c>
      <c r="BW1169" s="74">
        <v>22753795</v>
      </c>
      <c r="BX1169" s="70">
        <v>71954353</v>
      </c>
    </row>
    <row r="1170" spans="1:76" x14ac:dyDescent="0.3">
      <c r="A1170" s="73" t="s">
        <v>10</v>
      </c>
      <c r="B1170" s="2" t="s">
        <v>76</v>
      </c>
      <c r="C1170" s="2" t="s">
        <v>185</v>
      </c>
      <c r="D1170" s="2" t="s">
        <v>12</v>
      </c>
      <c r="E1170" s="2" t="s">
        <v>15</v>
      </c>
      <c r="F1170" s="17" t="str">
        <f>+Tabela1[[#This Row],[WK]]&amp;Tabela1[[#This Row],[PK]]&amp;Tabela1[[#This Row],[GK]]</f>
        <v>142601</v>
      </c>
      <c r="G1170" s="2" t="s">
        <v>1106</v>
      </c>
      <c r="H1170" s="3">
        <v>98032834.120000005</v>
      </c>
      <c r="I1170" s="4">
        <v>1.125</v>
      </c>
      <c r="J1170" s="3">
        <v>110286938.39</v>
      </c>
      <c r="K1170" s="4">
        <v>7.0000000000000007E-2</v>
      </c>
      <c r="L1170" s="3">
        <v>7720086</v>
      </c>
      <c r="M1170" s="3"/>
      <c r="N1170" s="5"/>
      <c r="O1170" s="3">
        <v>711087.7</v>
      </c>
      <c r="P1170" s="4">
        <v>1.125</v>
      </c>
      <c r="Q1170" s="3">
        <v>799973.66</v>
      </c>
      <c r="R1170" s="4">
        <v>1.6E-2</v>
      </c>
      <c r="S1170" s="3">
        <v>12800</v>
      </c>
      <c r="T1170" s="3"/>
      <c r="U1170" s="5"/>
      <c r="V1170" s="3">
        <v>4996603</v>
      </c>
      <c r="W1170" s="5"/>
      <c r="X1170" s="3">
        <v>13518994</v>
      </c>
      <c r="Y1170" s="3">
        <v>3956744</v>
      </c>
      <c r="Z1170" s="3">
        <v>168697</v>
      </c>
      <c r="AA1170" s="3">
        <v>568177</v>
      </c>
      <c r="AB1170" s="3">
        <v>7800341</v>
      </c>
      <c r="AC1170" s="3">
        <v>1025035</v>
      </c>
      <c r="AD1170" s="3">
        <v>8522391</v>
      </c>
      <c r="AE1170" s="3">
        <v>0</v>
      </c>
      <c r="AF1170" s="3">
        <v>7720086</v>
      </c>
      <c r="AG1170" s="3">
        <v>12800</v>
      </c>
      <c r="AH1170" s="3">
        <v>8522391</v>
      </c>
      <c r="AI1170" s="3">
        <v>4996603</v>
      </c>
      <c r="AJ1170" s="3">
        <v>862752</v>
      </c>
      <c r="AK1170" s="3">
        <v>862752</v>
      </c>
      <c r="AL1170" s="3">
        <v>395665</v>
      </c>
      <c r="AM1170" s="3">
        <v>467087</v>
      </c>
      <c r="AN1170" s="3">
        <v>66497</v>
      </c>
      <c r="AO1170" s="3">
        <v>0</v>
      </c>
      <c r="AP1170" s="3">
        <v>-66497</v>
      </c>
      <c r="AQ1170" s="3">
        <v>0</v>
      </c>
      <c r="AR1170" s="3">
        <f>Tabela1[[#This Row],[Potrzeby finansowe 2027
w tym:]]+Tabela1[[#This Row],[Rozliczenie 2025 potrz. fin.]]</f>
        <v>13518994</v>
      </c>
      <c r="AS1170" s="3">
        <v>0</v>
      </c>
      <c r="AT1170" s="3">
        <v>0</v>
      </c>
      <c r="AU1170" s="3"/>
      <c r="AV1170" s="3"/>
      <c r="AW1170" s="3"/>
      <c r="AX1170" s="3"/>
      <c r="AY1170" s="3"/>
      <c r="AZ1170" s="3"/>
      <c r="BA1170" s="3">
        <v>168697</v>
      </c>
      <c r="BB1170" s="3">
        <v>0</v>
      </c>
      <c r="BC1170" s="3">
        <v>0</v>
      </c>
      <c r="BD1170" s="3">
        <v>1659.77</v>
      </c>
      <c r="BE1170" s="3">
        <v>60.82</v>
      </c>
      <c r="BF1170" s="3">
        <v>0</v>
      </c>
      <c r="BG1170" s="3">
        <v>377782</v>
      </c>
      <c r="BH1170" s="3">
        <v>2470</v>
      </c>
      <c r="BI1170" s="3">
        <v>190395</v>
      </c>
      <c r="BJ1170" s="3">
        <v>2925762.2850000001</v>
      </c>
      <c r="BK1170" s="3">
        <v>1195296.1900000004</v>
      </c>
      <c r="BL1170" s="3">
        <v>16588.89</v>
      </c>
      <c r="BM1170" s="3">
        <v>6888686.5999999996</v>
      </c>
      <c r="BN1170" s="53">
        <v>0.67602846404222983</v>
      </c>
      <c r="BO1170" s="54">
        <v>1.0334539999999999E-4</v>
      </c>
      <c r="BP1170" s="70">
        <v>2599</v>
      </c>
      <c r="BQ1170" s="71"/>
      <c r="BR1170" s="70"/>
      <c r="BS1170" s="72"/>
      <c r="BT1170" s="72"/>
      <c r="BU1170" s="70">
        <v>7720086</v>
      </c>
      <c r="BV1170" s="70">
        <v>12800</v>
      </c>
      <c r="BW1170" s="74">
        <v>8522391</v>
      </c>
      <c r="BX1170" s="70">
        <v>16255277</v>
      </c>
    </row>
    <row r="1171" spans="1:76" x14ac:dyDescent="0.3">
      <c r="A1171" s="73" t="s">
        <v>10</v>
      </c>
      <c r="B1171" s="2" t="s">
        <v>76</v>
      </c>
      <c r="C1171" s="2" t="s">
        <v>185</v>
      </c>
      <c r="D1171" s="2" t="s">
        <v>11</v>
      </c>
      <c r="E1171" s="2" t="s">
        <v>15</v>
      </c>
      <c r="F1171" s="17" t="str">
        <f>+Tabela1[[#This Row],[WK]]&amp;Tabela1[[#This Row],[PK]]&amp;Tabela1[[#This Row],[GK]]</f>
        <v>142602</v>
      </c>
      <c r="G1171" s="2" t="s">
        <v>1107</v>
      </c>
      <c r="H1171" s="3">
        <v>71751491.319999993</v>
      </c>
      <c r="I1171" s="4">
        <v>1.125</v>
      </c>
      <c r="J1171" s="3">
        <v>80720427.739999995</v>
      </c>
      <c r="K1171" s="4">
        <v>7.0000000000000007E-2</v>
      </c>
      <c r="L1171" s="3">
        <v>5650430</v>
      </c>
      <c r="M1171" s="3"/>
      <c r="N1171" s="5"/>
      <c r="O1171" s="3">
        <v>655530.11</v>
      </c>
      <c r="P1171" s="4">
        <v>1.125</v>
      </c>
      <c r="Q1171" s="3">
        <v>737471.37</v>
      </c>
      <c r="R1171" s="4">
        <v>1.6E-2</v>
      </c>
      <c r="S1171" s="3">
        <v>11800</v>
      </c>
      <c r="T1171" s="3"/>
      <c r="U1171" s="5"/>
      <c r="V1171" s="3">
        <v>4114681</v>
      </c>
      <c r="W1171" s="5"/>
      <c r="X1171" s="3">
        <v>9271917</v>
      </c>
      <c r="Y1171" s="3">
        <v>1669629</v>
      </c>
      <c r="Z1171" s="3">
        <v>1009349</v>
      </c>
      <c r="AA1171" s="3">
        <v>691036</v>
      </c>
      <c r="AB1171" s="3">
        <v>3615274</v>
      </c>
      <c r="AC1171" s="3">
        <v>2286629</v>
      </c>
      <c r="AD1171" s="3">
        <v>5157236</v>
      </c>
      <c r="AE1171" s="3">
        <v>0</v>
      </c>
      <c r="AF1171" s="3">
        <v>5650430</v>
      </c>
      <c r="AG1171" s="3">
        <v>11800</v>
      </c>
      <c r="AH1171" s="3">
        <v>5157236</v>
      </c>
      <c r="AI1171" s="3">
        <v>4114681</v>
      </c>
      <c r="AJ1171" s="3">
        <v>297513</v>
      </c>
      <c r="AK1171" s="3">
        <v>297513</v>
      </c>
      <c r="AL1171" s="3">
        <v>217803</v>
      </c>
      <c r="AM1171" s="3">
        <v>79710</v>
      </c>
      <c r="AN1171" s="3">
        <v>-49835</v>
      </c>
      <c r="AO1171" s="3">
        <v>0</v>
      </c>
      <c r="AP1171" s="3">
        <v>49835</v>
      </c>
      <c r="AQ1171" s="3">
        <v>0</v>
      </c>
      <c r="AR1171" s="3">
        <f>Tabela1[[#This Row],[Potrzeby finansowe 2027
w tym:]]+Tabela1[[#This Row],[Rozliczenie 2025 potrz. fin.]]</f>
        <v>9271917</v>
      </c>
      <c r="AS1171" s="3">
        <v>0</v>
      </c>
      <c r="AT1171" s="3">
        <v>0</v>
      </c>
      <c r="AU1171" s="3"/>
      <c r="AV1171" s="3"/>
      <c r="AW1171" s="3"/>
      <c r="AX1171" s="3"/>
      <c r="AY1171" s="3"/>
      <c r="AZ1171" s="3"/>
      <c r="BA1171" s="3">
        <v>1009349</v>
      </c>
      <c r="BB1171" s="3">
        <v>0</v>
      </c>
      <c r="BC1171" s="3">
        <v>101.24</v>
      </c>
      <c r="BD1171" s="3">
        <v>9774.07</v>
      </c>
      <c r="BE1171" s="3">
        <v>2.33</v>
      </c>
      <c r="BF1171" s="3">
        <v>0</v>
      </c>
      <c r="BG1171" s="3">
        <v>377782</v>
      </c>
      <c r="BH1171" s="3">
        <v>2290</v>
      </c>
      <c r="BI1171" s="3">
        <v>313254</v>
      </c>
      <c r="BJ1171" s="3">
        <v>4813726.7150000008</v>
      </c>
      <c r="BK1171" s="3">
        <v>1646744.8900000006</v>
      </c>
      <c r="BL1171" s="3">
        <v>832540.61</v>
      </c>
      <c r="BM1171" s="3">
        <v>11002846.08</v>
      </c>
      <c r="BN1171" s="53">
        <v>0.79996269457112756</v>
      </c>
      <c r="BO1171" s="54">
        <v>7.7387199999999997E-5</v>
      </c>
      <c r="BP1171" s="70">
        <v>1946</v>
      </c>
      <c r="BQ1171" s="71"/>
      <c r="BR1171" s="70"/>
      <c r="BS1171" s="72"/>
      <c r="BT1171" s="72"/>
      <c r="BU1171" s="70">
        <v>5650430</v>
      </c>
      <c r="BV1171" s="70">
        <v>11800</v>
      </c>
      <c r="BW1171" s="74">
        <v>5157236</v>
      </c>
      <c r="BX1171" s="70">
        <v>10819466</v>
      </c>
    </row>
    <row r="1172" spans="1:76" x14ac:dyDescent="0.3">
      <c r="A1172" s="73" t="s">
        <v>10</v>
      </c>
      <c r="B1172" s="2" t="s">
        <v>76</v>
      </c>
      <c r="C1172" s="2" t="s">
        <v>185</v>
      </c>
      <c r="D1172" s="2" t="s">
        <v>16</v>
      </c>
      <c r="E1172" s="2" t="s">
        <v>15</v>
      </c>
      <c r="F1172" s="17" t="str">
        <f>+Tabela1[[#This Row],[WK]]&amp;Tabela1[[#This Row],[PK]]&amp;Tabela1[[#This Row],[GK]]</f>
        <v>142603</v>
      </c>
      <c r="G1172" s="2" t="s">
        <v>1108</v>
      </c>
      <c r="H1172" s="3">
        <v>370817165.77999997</v>
      </c>
      <c r="I1172" s="4">
        <v>1.125</v>
      </c>
      <c r="J1172" s="3">
        <v>417169311.5</v>
      </c>
      <c r="K1172" s="4">
        <v>7.0000000000000007E-2</v>
      </c>
      <c r="L1172" s="3">
        <v>29201852</v>
      </c>
      <c r="M1172" s="3"/>
      <c r="N1172" s="5"/>
      <c r="O1172" s="3">
        <v>26942961.079999998</v>
      </c>
      <c r="P1172" s="4">
        <v>1.125</v>
      </c>
      <c r="Q1172" s="3">
        <v>30310831.219999999</v>
      </c>
      <c r="R1172" s="4">
        <v>1.6E-2</v>
      </c>
      <c r="S1172" s="3">
        <v>484973</v>
      </c>
      <c r="T1172" s="3"/>
      <c r="U1172" s="5"/>
      <c r="V1172" s="3">
        <v>19187931</v>
      </c>
      <c r="W1172" s="5"/>
      <c r="X1172" s="3">
        <v>30977123</v>
      </c>
      <c r="Y1172" s="3">
        <v>4059164</v>
      </c>
      <c r="Z1172" s="3">
        <v>566542</v>
      </c>
      <c r="AA1172" s="3">
        <v>1497139</v>
      </c>
      <c r="AB1172" s="3">
        <v>20923654</v>
      </c>
      <c r="AC1172" s="3">
        <v>3930624</v>
      </c>
      <c r="AD1172" s="3">
        <v>11789192</v>
      </c>
      <c r="AE1172" s="3">
        <v>0</v>
      </c>
      <c r="AF1172" s="3">
        <v>29201852</v>
      </c>
      <c r="AG1172" s="3">
        <v>484973</v>
      </c>
      <c r="AH1172" s="3">
        <v>11789192</v>
      </c>
      <c r="AI1172" s="3">
        <v>19187931</v>
      </c>
      <c r="AJ1172" s="3">
        <v>8789</v>
      </c>
      <c r="AK1172" s="3">
        <v>8789</v>
      </c>
      <c r="AL1172" s="3">
        <v>1616720</v>
      </c>
      <c r="AM1172" s="3">
        <v>-1607931</v>
      </c>
      <c r="AN1172" s="3">
        <v>-422670</v>
      </c>
      <c r="AO1172" s="3">
        <v>0</v>
      </c>
      <c r="AP1172" s="3">
        <v>422670</v>
      </c>
      <c r="AQ1172" s="3">
        <v>0</v>
      </c>
      <c r="AR1172" s="3">
        <f>Tabela1[[#This Row],[Potrzeby finansowe 2027
w tym:]]+Tabela1[[#This Row],[Rozliczenie 2025 potrz. fin.]]</f>
        <v>30977123</v>
      </c>
      <c r="AS1172" s="3">
        <v>0</v>
      </c>
      <c r="AT1172" s="3">
        <v>0</v>
      </c>
      <c r="AU1172" s="3"/>
      <c r="AV1172" s="3"/>
      <c r="AW1172" s="3"/>
      <c r="AX1172" s="3"/>
      <c r="AY1172" s="3"/>
      <c r="AZ1172" s="3"/>
      <c r="BA1172" s="3">
        <v>566542</v>
      </c>
      <c r="BB1172" s="3">
        <v>0</v>
      </c>
      <c r="BC1172" s="3">
        <v>268.32</v>
      </c>
      <c r="BD1172" s="3">
        <v>3738.74</v>
      </c>
      <c r="BE1172" s="3">
        <v>2086.12</v>
      </c>
      <c r="BF1172" s="3">
        <v>0</v>
      </c>
      <c r="BG1172" s="3">
        <v>856394</v>
      </c>
      <c r="BH1172" s="3">
        <v>8047</v>
      </c>
      <c r="BI1172" s="3">
        <v>640745</v>
      </c>
      <c r="BJ1172" s="3">
        <v>9846228.3200000003</v>
      </c>
      <c r="BK1172" s="3">
        <v>6887969.1999999993</v>
      </c>
      <c r="BL1172" s="3">
        <v>1576920.37</v>
      </c>
      <c r="BM1172" s="3">
        <v>8679195.7400000002</v>
      </c>
      <c r="BN1172" s="53">
        <v>0.87983361778722857</v>
      </c>
      <c r="BO1172" s="54">
        <v>3.1317470000000002E-4</v>
      </c>
      <c r="BP1172" s="70">
        <v>7876</v>
      </c>
      <c r="BQ1172" s="71"/>
      <c r="BR1172" s="70"/>
      <c r="BS1172" s="72"/>
      <c r="BT1172" s="72"/>
      <c r="BU1172" s="70">
        <v>29201852</v>
      </c>
      <c r="BV1172" s="70">
        <v>484973</v>
      </c>
      <c r="BW1172" s="74">
        <v>11789192</v>
      </c>
      <c r="BX1172" s="70">
        <v>41476017</v>
      </c>
    </row>
    <row r="1173" spans="1:76" x14ac:dyDescent="0.3">
      <c r="A1173" s="73" t="s">
        <v>10</v>
      </c>
      <c r="B1173" s="2" t="s">
        <v>76</v>
      </c>
      <c r="C1173" s="2" t="s">
        <v>185</v>
      </c>
      <c r="D1173" s="2" t="s">
        <v>18</v>
      </c>
      <c r="E1173" s="2" t="s">
        <v>15</v>
      </c>
      <c r="F1173" s="17" t="str">
        <f>+Tabela1[[#This Row],[WK]]&amp;Tabela1[[#This Row],[PK]]&amp;Tabela1[[#This Row],[GK]]</f>
        <v>142604</v>
      </c>
      <c r="G1173" s="2" t="s">
        <v>1109</v>
      </c>
      <c r="H1173" s="3">
        <v>173990942.75999999</v>
      </c>
      <c r="I1173" s="4">
        <v>1.125</v>
      </c>
      <c r="J1173" s="3">
        <v>195739810.61000001</v>
      </c>
      <c r="K1173" s="4">
        <v>7.0000000000000007E-2</v>
      </c>
      <c r="L1173" s="3">
        <v>13701787</v>
      </c>
      <c r="M1173" s="3"/>
      <c r="N1173" s="5"/>
      <c r="O1173" s="3">
        <v>12914613.229999999</v>
      </c>
      <c r="P1173" s="4">
        <v>1.125</v>
      </c>
      <c r="Q1173" s="3">
        <v>14528939.880000001</v>
      </c>
      <c r="R1173" s="4">
        <v>1.6E-2</v>
      </c>
      <c r="S1173" s="3">
        <v>232463</v>
      </c>
      <c r="T1173" s="3"/>
      <c r="U1173" s="5"/>
      <c r="V1173" s="3">
        <v>9683860</v>
      </c>
      <c r="W1173" s="5"/>
      <c r="X1173" s="3">
        <v>20318381</v>
      </c>
      <c r="Y1173" s="3">
        <v>4865229</v>
      </c>
      <c r="Z1173" s="3">
        <v>952662</v>
      </c>
      <c r="AA1173" s="3">
        <v>1187153</v>
      </c>
      <c r="AB1173" s="3">
        <v>10643144</v>
      </c>
      <c r="AC1173" s="3">
        <v>2670193</v>
      </c>
      <c r="AD1173" s="3">
        <v>10634521</v>
      </c>
      <c r="AE1173" s="3">
        <v>0</v>
      </c>
      <c r="AF1173" s="3">
        <v>13701787</v>
      </c>
      <c r="AG1173" s="3">
        <v>232463</v>
      </c>
      <c r="AH1173" s="3">
        <v>10634521</v>
      </c>
      <c r="AI1173" s="3">
        <v>9683860</v>
      </c>
      <c r="AJ1173" s="3">
        <v>616819</v>
      </c>
      <c r="AK1173" s="3">
        <v>616819</v>
      </c>
      <c r="AL1173" s="3">
        <v>933961</v>
      </c>
      <c r="AM1173" s="3">
        <v>-317142</v>
      </c>
      <c r="AN1173" s="3">
        <v>301154</v>
      </c>
      <c r="AO1173" s="3">
        <v>0</v>
      </c>
      <c r="AP1173" s="3">
        <v>-301154</v>
      </c>
      <c r="AQ1173" s="3">
        <v>0</v>
      </c>
      <c r="AR1173" s="3">
        <f>Tabela1[[#This Row],[Potrzeby finansowe 2027
w tym:]]+Tabela1[[#This Row],[Rozliczenie 2025 potrz. fin.]]</f>
        <v>20318381</v>
      </c>
      <c r="AS1173" s="3">
        <v>0</v>
      </c>
      <c r="AT1173" s="3">
        <v>0</v>
      </c>
      <c r="AU1173" s="3"/>
      <c r="AV1173" s="3"/>
      <c r="AW1173" s="3"/>
      <c r="AX1173" s="3"/>
      <c r="AY1173" s="3"/>
      <c r="AZ1173" s="3"/>
      <c r="BA1173" s="3">
        <v>952662</v>
      </c>
      <c r="BB1173" s="3">
        <v>0</v>
      </c>
      <c r="BC1173" s="3">
        <v>0</v>
      </c>
      <c r="BD1173" s="3">
        <v>9544.31</v>
      </c>
      <c r="BE1173" s="3">
        <v>0.89</v>
      </c>
      <c r="BF1173" s="3">
        <v>0</v>
      </c>
      <c r="BG1173" s="3">
        <v>503280</v>
      </c>
      <c r="BH1173" s="3">
        <v>4729</v>
      </c>
      <c r="BI1173" s="3">
        <v>683873</v>
      </c>
      <c r="BJ1173" s="3">
        <v>10508973.639999999</v>
      </c>
      <c r="BK1173" s="3">
        <v>5954145.3999999985</v>
      </c>
      <c r="BL1173" s="3">
        <v>3483227.07</v>
      </c>
      <c r="BM1173" s="3">
        <v>11252858.82</v>
      </c>
      <c r="BN1173" s="53">
        <v>0.75500778750827724</v>
      </c>
      <c r="BO1173" s="54">
        <v>1.760558E-4</v>
      </c>
      <c r="BP1173" s="70">
        <v>4427</v>
      </c>
      <c r="BQ1173" s="71"/>
      <c r="BR1173" s="70"/>
      <c r="BS1173" s="72"/>
      <c r="BT1173" s="72"/>
      <c r="BU1173" s="70">
        <v>13701787</v>
      </c>
      <c r="BV1173" s="70">
        <v>232463</v>
      </c>
      <c r="BW1173" s="74">
        <v>10634521</v>
      </c>
      <c r="BX1173" s="70">
        <v>24568771</v>
      </c>
    </row>
    <row r="1174" spans="1:76" x14ac:dyDescent="0.3">
      <c r="A1174" s="73" t="s">
        <v>10</v>
      </c>
      <c r="B1174" s="2" t="s">
        <v>76</v>
      </c>
      <c r="C1174" s="2" t="s">
        <v>185</v>
      </c>
      <c r="D1174" s="2" t="s">
        <v>21</v>
      </c>
      <c r="E1174" s="2" t="s">
        <v>19</v>
      </c>
      <c r="F1174" s="17" t="str">
        <f>+Tabela1[[#This Row],[WK]]&amp;Tabela1[[#This Row],[PK]]&amp;Tabela1[[#This Row],[GK]]</f>
        <v>142605</v>
      </c>
      <c r="G1174" s="2" t="s">
        <v>1110</v>
      </c>
      <c r="H1174" s="3">
        <v>198236446.72</v>
      </c>
      <c r="I1174" s="4">
        <v>1.125</v>
      </c>
      <c r="J1174" s="3">
        <v>223016002.56</v>
      </c>
      <c r="K1174" s="4">
        <v>7.0000000000000007E-2</v>
      </c>
      <c r="L1174" s="3">
        <v>15611120</v>
      </c>
      <c r="M1174" s="3"/>
      <c r="N1174" s="5"/>
      <c r="O1174" s="3">
        <v>5898803.4900000002</v>
      </c>
      <c r="P1174" s="4">
        <v>1.125</v>
      </c>
      <c r="Q1174" s="3">
        <v>6636153.9299999997</v>
      </c>
      <c r="R1174" s="4">
        <v>1.6E-2</v>
      </c>
      <c r="S1174" s="3">
        <v>106178</v>
      </c>
      <c r="T1174" s="3"/>
      <c r="U1174" s="5"/>
      <c r="V1174" s="3">
        <v>10224813</v>
      </c>
      <c r="W1174" s="5"/>
      <c r="X1174" s="3">
        <v>16111225</v>
      </c>
      <c r="Y1174" s="3">
        <v>1878012</v>
      </c>
      <c r="Z1174" s="3">
        <v>396116</v>
      </c>
      <c r="AA1174" s="3">
        <v>953056</v>
      </c>
      <c r="AB1174" s="3">
        <v>7433054</v>
      </c>
      <c r="AC1174" s="3">
        <v>5450987</v>
      </c>
      <c r="AD1174" s="3">
        <v>5886412</v>
      </c>
      <c r="AE1174" s="3">
        <v>0</v>
      </c>
      <c r="AF1174" s="3">
        <v>15611120</v>
      </c>
      <c r="AG1174" s="3">
        <v>106178</v>
      </c>
      <c r="AH1174" s="3">
        <v>5886412</v>
      </c>
      <c r="AI1174" s="3">
        <v>10224813</v>
      </c>
      <c r="AJ1174" s="3">
        <v>384886</v>
      </c>
      <c r="AK1174" s="3">
        <v>384886</v>
      </c>
      <c r="AL1174" s="3">
        <v>664667</v>
      </c>
      <c r="AM1174" s="3">
        <v>-279781</v>
      </c>
      <c r="AN1174" s="3">
        <v>168647</v>
      </c>
      <c r="AO1174" s="3">
        <v>0</v>
      </c>
      <c r="AP1174" s="3">
        <v>-168647</v>
      </c>
      <c r="AQ1174" s="3">
        <v>0</v>
      </c>
      <c r="AR1174" s="3">
        <f>Tabela1[[#This Row],[Potrzeby finansowe 2027
w tym:]]+Tabela1[[#This Row],[Rozliczenie 2025 potrz. fin.]]</f>
        <v>16111225</v>
      </c>
      <c r="AS1174" s="3">
        <v>0</v>
      </c>
      <c r="AT1174" s="3">
        <v>0</v>
      </c>
      <c r="AU1174" s="3"/>
      <c r="AV1174" s="3"/>
      <c r="AW1174" s="3"/>
      <c r="AX1174" s="3"/>
      <c r="AY1174" s="3"/>
      <c r="AZ1174" s="3"/>
      <c r="BA1174" s="3">
        <v>396116</v>
      </c>
      <c r="BB1174" s="3">
        <v>0</v>
      </c>
      <c r="BC1174" s="3">
        <v>111.44</v>
      </c>
      <c r="BD1174" s="3">
        <v>0</v>
      </c>
      <c r="BE1174" s="3">
        <v>7194.47</v>
      </c>
      <c r="BF1174" s="3">
        <v>0</v>
      </c>
      <c r="BG1174" s="3">
        <v>557023</v>
      </c>
      <c r="BH1174" s="3">
        <v>5234</v>
      </c>
      <c r="BI1174" s="3">
        <v>396033</v>
      </c>
      <c r="BJ1174" s="3">
        <v>6085772.0700000003</v>
      </c>
      <c r="BK1174" s="3">
        <v>2495025.9900000002</v>
      </c>
      <c r="BL1174" s="3">
        <v>1138354.23</v>
      </c>
      <c r="BM1174" s="3">
        <v>12086275.859999999</v>
      </c>
      <c r="BN1174" s="53">
        <v>0.90269438460031892</v>
      </c>
      <c r="BO1174" s="54">
        <v>1.789432E-4</v>
      </c>
      <c r="BP1174" s="70">
        <v>4500</v>
      </c>
      <c r="BQ1174" s="71"/>
      <c r="BR1174" s="70"/>
      <c r="BS1174" s="72"/>
      <c r="BT1174" s="72"/>
      <c r="BU1174" s="70">
        <v>15611120</v>
      </c>
      <c r="BV1174" s="70">
        <v>106178</v>
      </c>
      <c r="BW1174" s="74">
        <v>5886412</v>
      </c>
      <c r="BX1174" s="70">
        <v>21603710</v>
      </c>
    </row>
    <row r="1175" spans="1:76" x14ac:dyDescent="0.3">
      <c r="A1175" s="73" t="s">
        <v>10</v>
      </c>
      <c r="B1175" s="2" t="s">
        <v>76</v>
      </c>
      <c r="C1175" s="2" t="s">
        <v>185</v>
      </c>
      <c r="D1175" s="2" t="s">
        <v>23</v>
      </c>
      <c r="E1175" s="2" t="s">
        <v>15</v>
      </c>
      <c r="F1175" s="17" t="str">
        <f>+Tabela1[[#This Row],[WK]]&amp;Tabela1[[#This Row],[PK]]&amp;Tabela1[[#This Row],[GK]]</f>
        <v>142606</v>
      </c>
      <c r="G1175" s="2" t="s">
        <v>1111</v>
      </c>
      <c r="H1175" s="3">
        <v>109079332.06999999</v>
      </c>
      <c r="I1175" s="4">
        <v>1.125</v>
      </c>
      <c r="J1175" s="3">
        <v>122714248.58</v>
      </c>
      <c r="K1175" s="4">
        <v>7.0000000000000007E-2</v>
      </c>
      <c r="L1175" s="3">
        <v>8589997</v>
      </c>
      <c r="M1175" s="3"/>
      <c r="N1175" s="5"/>
      <c r="O1175" s="3">
        <v>2067060.4700000002</v>
      </c>
      <c r="P1175" s="4">
        <v>1.125</v>
      </c>
      <c r="Q1175" s="3">
        <v>2325443.0299999998</v>
      </c>
      <c r="R1175" s="4">
        <v>1.6E-2</v>
      </c>
      <c r="S1175" s="3">
        <v>37207</v>
      </c>
      <c r="T1175" s="3"/>
      <c r="U1175" s="5"/>
      <c r="V1175" s="3">
        <v>4709930</v>
      </c>
      <c r="W1175" s="5"/>
      <c r="X1175" s="3">
        <v>11483614</v>
      </c>
      <c r="Y1175" s="3">
        <v>1133651</v>
      </c>
      <c r="Z1175" s="3">
        <v>769</v>
      </c>
      <c r="AA1175" s="3">
        <v>774339</v>
      </c>
      <c r="AB1175" s="3">
        <v>6782415</v>
      </c>
      <c r="AC1175" s="3">
        <v>2792440</v>
      </c>
      <c r="AD1175" s="3">
        <v>6773684</v>
      </c>
      <c r="AE1175" s="3">
        <v>0</v>
      </c>
      <c r="AF1175" s="3">
        <v>8589997</v>
      </c>
      <c r="AG1175" s="3">
        <v>37207</v>
      </c>
      <c r="AH1175" s="3">
        <v>6773684</v>
      </c>
      <c r="AI1175" s="3">
        <v>4709930</v>
      </c>
      <c r="AJ1175" s="3">
        <v>-59798</v>
      </c>
      <c r="AK1175" s="3">
        <v>-59798</v>
      </c>
      <c r="AL1175" s="3">
        <v>593700</v>
      </c>
      <c r="AM1175" s="3">
        <v>-653498</v>
      </c>
      <c r="AN1175" s="3">
        <v>219931</v>
      </c>
      <c r="AO1175" s="3">
        <v>0</v>
      </c>
      <c r="AP1175" s="3">
        <v>-219931</v>
      </c>
      <c r="AQ1175" s="3">
        <v>0</v>
      </c>
      <c r="AR1175" s="3">
        <f>Tabela1[[#This Row],[Potrzeby finansowe 2027
w tym:]]+Tabela1[[#This Row],[Rozliczenie 2025 potrz. fin.]]</f>
        <v>11483614</v>
      </c>
      <c r="AS1175" s="3">
        <v>0</v>
      </c>
      <c r="AT1175" s="3">
        <v>0</v>
      </c>
      <c r="AU1175" s="3"/>
      <c r="AV1175" s="3"/>
      <c r="AW1175" s="3"/>
      <c r="AX1175" s="3"/>
      <c r="AY1175" s="3"/>
      <c r="AZ1175" s="3"/>
      <c r="BA1175" s="3">
        <v>769</v>
      </c>
      <c r="BB1175" s="3">
        <v>0</v>
      </c>
      <c r="BC1175" s="3">
        <v>0</v>
      </c>
      <c r="BD1175" s="3">
        <v>7.7</v>
      </c>
      <c r="BE1175" s="3">
        <v>0</v>
      </c>
      <c r="BF1175" s="3">
        <v>0</v>
      </c>
      <c r="BG1175" s="3">
        <v>377782</v>
      </c>
      <c r="BH1175" s="3">
        <v>2368</v>
      </c>
      <c r="BI1175" s="3">
        <v>396557</v>
      </c>
      <c r="BJ1175" s="3">
        <v>6093834.9675000003</v>
      </c>
      <c r="BK1175" s="3">
        <v>2694655.8200000003</v>
      </c>
      <c r="BL1175" s="3">
        <v>1649012.95</v>
      </c>
      <c r="BM1175" s="3">
        <v>10298690.689999999</v>
      </c>
      <c r="BN1175" s="53">
        <v>0.88611771728080724</v>
      </c>
      <c r="BO1175" s="54">
        <v>9.2316899999999997E-5</v>
      </c>
      <c r="BP1175" s="70">
        <v>2321</v>
      </c>
      <c r="BQ1175" s="71"/>
      <c r="BR1175" s="70"/>
      <c r="BS1175" s="72"/>
      <c r="BT1175" s="72"/>
      <c r="BU1175" s="70">
        <v>8589997</v>
      </c>
      <c r="BV1175" s="70">
        <v>37207</v>
      </c>
      <c r="BW1175" s="74">
        <v>6773684</v>
      </c>
      <c r="BX1175" s="70">
        <v>15400888</v>
      </c>
    </row>
    <row r="1176" spans="1:76" x14ac:dyDescent="0.3">
      <c r="A1176" s="73" t="s">
        <v>10</v>
      </c>
      <c r="B1176" s="2" t="s">
        <v>76</v>
      </c>
      <c r="C1176" s="2" t="s">
        <v>185</v>
      </c>
      <c r="D1176" s="2" t="s">
        <v>30</v>
      </c>
      <c r="E1176" s="2" t="s">
        <v>15</v>
      </c>
      <c r="F1176" s="17" t="str">
        <f>+Tabela1[[#This Row],[WK]]&amp;Tabela1[[#This Row],[PK]]&amp;Tabela1[[#This Row],[GK]]</f>
        <v>142607</v>
      </c>
      <c r="G1176" s="2" t="s">
        <v>1112</v>
      </c>
      <c r="H1176" s="3">
        <v>81106503.230000004</v>
      </c>
      <c r="I1176" s="4">
        <v>1.125</v>
      </c>
      <c r="J1176" s="3">
        <v>91244816.129999995</v>
      </c>
      <c r="K1176" s="4">
        <v>7.0000000000000007E-2</v>
      </c>
      <c r="L1176" s="3">
        <v>6387137</v>
      </c>
      <c r="M1176" s="3"/>
      <c r="N1176" s="5"/>
      <c r="O1176" s="3">
        <v>1365304.79</v>
      </c>
      <c r="P1176" s="4">
        <v>1.125</v>
      </c>
      <c r="Q1176" s="3">
        <v>1535967.89</v>
      </c>
      <c r="R1176" s="4">
        <v>1.6E-2</v>
      </c>
      <c r="S1176" s="3">
        <v>24575</v>
      </c>
      <c r="T1176" s="3"/>
      <c r="U1176" s="5"/>
      <c r="V1176" s="3">
        <v>4803320</v>
      </c>
      <c r="W1176" s="5"/>
      <c r="X1176" s="3">
        <v>12842567</v>
      </c>
      <c r="Y1176" s="3">
        <v>4377512</v>
      </c>
      <c r="Z1176" s="3">
        <v>184393</v>
      </c>
      <c r="AA1176" s="3">
        <v>622030</v>
      </c>
      <c r="AB1176" s="3">
        <v>6478193</v>
      </c>
      <c r="AC1176" s="3">
        <v>1180439</v>
      </c>
      <c r="AD1176" s="3">
        <v>8039246</v>
      </c>
      <c r="AE1176" s="3">
        <v>0</v>
      </c>
      <c r="AF1176" s="3">
        <v>6387137</v>
      </c>
      <c r="AG1176" s="3">
        <v>24575</v>
      </c>
      <c r="AH1176" s="3">
        <v>8039246</v>
      </c>
      <c r="AI1176" s="3">
        <v>4803320</v>
      </c>
      <c r="AJ1176" s="3">
        <v>810196</v>
      </c>
      <c r="AK1176" s="3">
        <v>810196</v>
      </c>
      <c r="AL1176" s="3">
        <v>262711</v>
      </c>
      <c r="AM1176" s="3">
        <v>547485</v>
      </c>
      <c r="AN1176" s="3">
        <v>101273</v>
      </c>
      <c r="AO1176" s="3">
        <v>0</v>
      </c>
      <c r="AP1176" s="3">
        <v>-101273</v>
      </c>
      <c r="AQ1176" s="3">
        <v>0</v>
      </c>
      <c r="AR1176" s="3">
        <f>Tabela1[[#This Row],[Potrzeby finansowe 2027
w tym:]]+Tabela1[[#This Row],[Rozliczenie 2025 potrz. fin.]]</f>
        <v>12842567</v>
      </c>
      <c r="AS1176" s="3">
        <v>0</v>
      </c>
      <c r="AT1176" s="3">
        <v>0</v>
      </c>
      <c r="AU1176" s="3"/>
      <c r="AV1176" s="3"/>
      <c r="AW1176" s="3"/>
      <c r="AX1176" s="3"/>
      <c r="AY1176" s="3"/>
      <c r="AZ1176" s="3"/>
      <c r="BA1176" s="3">
        <v>184393</v>
      </c>
      <c r="BB1176" s="3">
        <v>0</v>
      </c>
      <c r="BC1176" s="3">
        <v>0</v>
      </c>
      <c r="BD1176" s="3">
        <v>1847.44</v>
      </c>
      <c r="BE1176" s="3">
        <v>0</v>
      </c>
      <c r="BF1176" s="3">
        <v>0</v>
      </c>
      <c r="BG1176" s="3">
        <v>377782</v>
      </c>
      <c r="BH1176" s="3">
        <v>2699</v>
      </c>
      <c r="BI1176" s="3">
        <v>244248</v>
      </c>
      <c r="BJ1176" s="3">
        <v>3753313.4174999995</v>
      </c>
      <c r="BK1176" s="3">
        <v>2313934.8099999996</v>
      </c>
      <c r="BL1176" s="3">
        <v>335172.34999999998</v>
      </c>
      <c r="BM1176" s="3">
        <v>5087169.7300000004</v>
      </c>
      <c r="BN1176" s="53">
        <v>0.65532581628941555</v>
      </c>
      <c r="BO1176" s="54">
        <v>1.06598E-4</v>
      </c>
      <c r="BP1176" s="70">
        <v>2680</v>
      </c>
      <c r="BQ1176" s="71"/>
      <c r="BR1176" s="70"/>
      <c r="BS1176" s="72"/>
      <c r="BT1176" s="72"/>
      <c r="BU1176" s="70">
        <v>6387137</v>
      </c>
      <c r="BV1176" s="70">
        <v>24575</v>
      </c>
      <c r="BW1176" s="74">
        <v>8039246</v>
      </c>
      <c r="BX1176" s="70">
        <v>14450958</v>
      </c>
    </row>
    <row r="1177" spans="1:76" x14ac:dyDescent="0.3">
      <c r="A1177" s="73" t="s">
        <v>10</v>
      </c>
      <c r="B1177" s="2" t="s">
        <v>76</v>
      </c>
      <c r="C1177" s="2" t="s">
        <v>185</v>
      </c>
      <c r="D1177" s="2" t="s">
        <v>54</v>
      </c>
      <c r="E1177" s="2" t="s">
        <v>15</v>
      </c>
      <c r="F1177" s="17" t="str">
        <f>+Tabela1[[#This Row],[WK]]&amp;Tabela1[[#This Row],[PK]]&amp;Tabela1[[#This Row],[GK]]</f>
        <v>142608</v>
      </c>
      <c r="G1177" s="2" t="s">
        <v>1113</v>
      </c>
      <c r="H1177" s="3">
        <v>1103023472.4000001</v>
      </c>
      <c r="I1177" s="4">
        <v>1.125</v>
      </c>
      <c r="J1177" s="3">
        <v>1240901406.45</v>
      </c>
      <c r="K1177" s="4">
        <v>7.0000000000000007E-2</v>
      </c>
      <c r="L1177" s="3">
        <v>86863098</v>
      </c>
      <c r="M1177" s="3"/>
      <c r="N1177" s="5"/>
      <c r="O1177" s="3">
        <v>217107758.28</v>
      </c>
      <c r="P1177" s="4">
        <v>1.125</v>
      </c>
      <c r="Q1177" s="3">
        <v>244246228.06999999</v>
      </c>
      <c r="R1177" s="4">
        <v>1.6E-2</v>
      </c>
      <c r="S1177" s="3">
        <v>3907940</v>
      </c>
      <c r="T1177" s="3"/>
      <c r="U1177" s="5"/>
      <c r="V1177" s="3">
        <v>45544556</v>
      </c>
      <c r="W1177" s="5"/>
      <c r="X1177" s="3">
        <v>59790485</v>
      </c>
      <c r="Y1177" s="3">
        <v>0</v>
      </c>
      <c r="Z1177" s="3">
        <v>625883</v>
      </c>
      <c r="AA1177" s="3">
        <v>3859731</v>
      </c>
      <c r="AB1177" s="3">
        <v>55304871</v>
      </c>
      <c r="AC1177" s="3">
        <v>0</v>
      </c>
      <c r="AD1177" s="3">
        <v>16521035</v>
      </c>
      <c r="AE1177" s="3">
        <v>0</v>
      </c>
      <c r="AF1177" s="3">
        <v>86863098</v>
      </c>
      <c r="AG1177" s="3">
        <v>3907940</v>
      </c>
      <c r="AH1177" s="3">
        <v>16521035</v>
      </c>
      <c r="AI1177" s="3">
        <v>45544556</v>
      </c>
      <c r="AJ1177" s="3">
        <v>3317467</v>
      </c>
      <c r="AK1177" s="3">
        <v>5592573</v>
      </c>
      <c r="AL1177" s="3">
        <v>3969203</v>
      </c>
      <c r="AM1177" s="3">
        <v>1623370</v>
      </c>
      <c r="AN1177" s="3">
        <v>2275106</v>
      </c>
      <c r="AO1177" s="3">
        <v>0</v>
      </c>
      <c r="AP1177" s="3">
        <v>0</v>
      </c>
      <c r="AQ1177" s="3">
        <v>2275106</v>
      </c>
      <c r="AR1177" s="3">
        <f>Tabela1[[#This Row],[Potrzeby finansowe 2027
w tym:]]+Tabela1[[#This Row],[Rozliczenie 2025 potrz. fin.]]</f>
        <v>62065591</v>
      </c>
      <c r="AS1177" s="3">
        <v>0</v>
      </c>
      <c r="AT1177" s="3">
        <v>0</v>
      </c>
      <c r="AU1177" s="3"/>
      <c r="AV1177" s="3"/>
      <c r="AW1177" s="3"/>
      <c r="AX1177" s="3"/>
      <c r="AY1177" s="3"/>
      <c r="AZ1177" s="3"/>
      <c r="BA1177" s="3">
        <v>625883</v>
      </c>
      <c r="BB1177" s="3">
        <v>0</v>
      </c>
      <c r="BC1177" s="3">
        <v>307.43</v>
      </c>
      <c r="BD1177" s="3">
        <v>4257.6499999999996</v>
      </c>
      <c r="BE1177" s="3">
        <v>1976.66</v>
      </c>
      <c r="BF1177" s="3">
        <v>0</v>
      </c>
      <c r="BG1177" s="3">
        <v>2136994</v>
      </c>
      <c r="BH1177" s="3">
        <v>20080</v>
      </c>
      <c r="BI1177" s="3">
        <v>1722737</v>
      </c>
      <c r="BJ1177" s="3">
        <v>26473020.747499999</v>
      </c>
      <c r="BK1177" s="3">
        <v>21079512.739999998</v>
      </c>
      <c r="BL1177" s="3">
        <v>3553023.9</v>
      </c>
      <c r="BM1177" s="3">
        <v>14467984.23</v>
      </c>
      <c r="BN1177" s="53">
        <v>1.1829999160627851</v>
      </c>
      <c r="BO1177" s="54">
        <v>7.818123E-4</v>
      </c>
      <c r="BP1177" s="70">
        <v>19661</v>
      </c>
      <c r="BQ1177" s="71"/>
      <c r="BR1177" s="70"/>
      <c r="BS1177" s="72"/>
      <c r="BT1177" s="72"/>
      <c r="BU1177" s="70">
        <v>86863098</v>
      </c>
      <c r="BV1177" s="70">
        <v>3907940</v>
      </c>
      <c r="BW1177" s="74">
        <v>16521035</v>
      </c>
      <c r="BX1177" s="70">
        <v>107292073</v>
      </c>
    </row>
    <row r="1178" spans="1:76" x14ac:dyDescent="0.3">
      <c r="A1178" s="73" t="s">
        <v>10</v>
      </c>
      <c r="B1178" s="2" t="s">
        <v>76</v>
      </c>
      <c r="C1178" s="2" t="s">
        <v>185</v>
      </c>
      <c r="D1178" s="2" t="s">
        <v>56</v>
      </c>
      <c r="E1178" s="2" t="s">
        <v>15</v>
      </c>
      <c r="F1178" s="17" t="str">
        <f>+Tabela1[[#This Row],[WK]]&amp;Tabela1[[#This Row],[PK]]&amp;Tabela1[[#This Row],[GK]]</f>
        <v>142609</v>
      </c>
      <c r="G1178" s="2" t="s">
        <v>1114</v>
      </c>
      <c r="H1178" s="3">
        <v>394887584.11000001</v>
      </c>
      <c r="I1178" s="4">
        <v>1.125</v>
      </c>
      <c r="J1178" s="3">
        <v>444248532.12</v>
      </c>
      <c r="K1178" s="4">
        <v>7.0000000000000007E-2</v>
      </c>
      <c r="L1178" s="3">
        <v>31097397</v>
      </c>
      <c r="M1178" s="3"/>
      <c r="N1178" s="5"/>
      <c r="O1178" s="3">
        <v>13944720.57</v>
      </c>
      <c r="P1178" s="4">
        <v>1.125</v>
      </c>
      <c r="Q1178" s="3">
        <v>15687810.640000001</v>
      </c>
      <c r="R1178" s="4">
        <v>1.6E-2</v>
      </c>
      <c r="S1178" s="3">
        <v>251005</v>
      </c>
      <c r="T1178" s="3"/>
      <c r="U1178" s="5"/>
      <c r="V1178" s="3">
        <v>17376875</v>
      </c>
      <c r="W1178" s="5"/>
      <c r="X1178" s="3">
        <v>32629588</v>
      </c>
      <c r="Y1178" s="3">
        <v>4940189</v>
      </c>
      <c r="Z1178" s="3">
        <v>106809</v>
      </c>
      <c r="AA1178" s="3">
        <v>1652856</v>
      </c>
      <c r="AB1178" s="3">
        <v>22910439</v>
      </c>
      <c r="AC1178" s="3">
        <v>3019295</v>
      </c>
      <c r="AD1178" s="3">
        <v>15252713</v>
      </c>
      <c r="AE1178" s="3">
        <v>0</v>
      </c>
      <c r="AF1178" s="3">
        <v>31097397</v>
      </c>
      <c r="AG1178" s="3">
        <v>251005</v>
      </c>
      <c r="AH1178" s="3">
        <v>15252713</v>
      </c>
      <c r="AI1178" s="3">
        <v>17376875</v>
      </c>
      <c r="AJ1178" s="3">
        <v>2118467</v>
      </c>
      <c r="AK1178" s="3">
        <v>2118467</v>
      </c>
      <c r="AL1178" s="3">
        <v>1513335</v>
      </c>
      <c r="AM1178" s="3">
        <v>605132</v>
      </c>
      <c r="AN1178" s="3">
        <v>30384</v>
      </c>
      <c r="AO1178" s="3">
        <v>0</v>
      </c>
      <c r="AP1178" s="3">
        <v>-30384</v>
      </c>
      <c r="AQ1178" s="3">
        <v>0</v>
      </c>
      <c r="AR1178" s="3">
        <f>Tabela1[[#This Row],[Potrzeby finansowe 2027
w tym:]]+Tabela1[[#This Row],[Rozliczenie 2025 potrz. fin.]]</f>
        <v>32629588</v>
      </c>
      <c r="AS1178" s="3">
        <v>0</v>
      </c>
      <c r="AT1178" s="3">
        <v>0</v>
      </c>
      <c r="AU1178" s="3"/>
      <c r="AV1178" s="3"/>
      <c r="AW1178" s="3"/>
      <c r="AX1178" s="3"/>
      <c r="AY1178" s="3"/>
      <c r="AZ1178" s="3"/>
      <c r="BA1178" s="3">
        <v>106809</v>
      </c>
      <c r="BB1178" s="3">
        <v>0</v>
      </c>
      <c r="BC1178" s="3">
        <v>0</v>
      </c>
      <c r="BD1178" s="3">
        <v>421.46</v>
      </c>
      <c r="BE1178" s="3">
        <v>1297.33</v>
      </c>
      <c r="BF1178" s="3">
        <v>0</v>
      </c>
      <c r="BG1178" s="3">
        <v>881191</v>
      </c>
      <c r="BH1178" s="3">
        <v>8280</v>
      </c>
      <c r="BI1178" s="3">
        <v>771665</v>
      </c>
      <c r="BJ1178" s="3">
        <v>11858056.690000001</v>
      </c>
      <c r="BK1178" s="3">
        <v>7490175.9400000013</v>
      </c>
      <c r="BL1178" s="3">
        <v>2331348.34</v>
      </c>
      <c r="BM1178" s="3">
        <v>12808826.32</v>
      </c>
      <c r="BN1178" s="53">
        <v>0.86024640235770311</v>
      </c>
      <c r="BO1178" s="54">
        <v>3.2773840000000003E-4</v>
      </c>
      <c r="BP1178" s="70">
        <v>8242</v>
      </c>
      <c r="BQ1178" s="71"/>
      <c r="BR1178" s="70"/>
      <c r="BS1178" s="72"/>
      <c r="BT1178" s="72"/>
      <c r="BU1178" s="70">
        <v>31097397</v>
      </c>
      <c r="BV1178" s="70">
        <v>251005</v>
      </c>
      <c r="BW1178" s="74">
        <v>15252713</v>
      </c>
      <c r="BX1178" s="70">
        <v>46601115</v>
      </c>
    </row>
    <row r="1179" spans="1:76" x14ac:dyDescent="0.3">
      <c r="A1179" s="73" t="s">
        <v>10</v>
      </c>
      <c r="B1179" s="2" t="s">
        <v>76</v>
      </c>
      <c r="C1179" s="2" t="s">
        <v>185</v>
      </c>
      <c r="D1179" s="2" t="s">
        <v>69</v>
      </c>
      <c r="E1179" s="2" t="s">
        <v>15</v>
      </c>
      <c r="F1179" s="17" t="str">
        <f>+Tabela1[[#This Row],[WK]]&amp;Tabela1[[#This Row],[PK]]&amp;Tabela1[[#This Row],[GK]]</f>
        <v>142610</v>
      </c>
      <c r="G1179" s="2" t="s">
        <v>1115</v>
      </c>
      <c r="H1179" s="3">
        <v>224617898.88</v>
      </c>
      <c r="I1179" s="4">
        <v>1.125</v>
      </c>
      <c r="J1179" s="3">
        <v>252695136.24000001</v>
      </c>
      <c r="K1179" s="4">
        <v>7.0000000000000007E-2</v>
      </c>
      <c r="L1179" s="3">
        <v>17688660</v>
      </c>
      <c r="M1179" s="3"/>
      <c r="N1179" s="5"/>
      <c r="O1179" s="3">
        <v>67683532.819999993</v>
      </c>
      <c r="P1179" s="4">
        <v>1.125</v>
      </c>
      <c r="Q1179" s="3">
        <v>76143974.420000002</v>
      </c>
      <c r="R1179" s="4">
        <v>1.6E-2</v>
      </c>
      <c r="S1179" s="3">
        <v>1218304</v>
      </c>
      <c r="T1179" s="3"/>
      <c r="U1179" s="5"/>
      <c r="V1179" s="3">
        <v>10291112</v>
      </c>
      <c r="W1179" s="5"/>
      <c r="X1179" s="3">
        <v>14711364</v>
      </c>
      <c r="Y1179" s="3">
        <v>265449</v>
      </c>
      <c r="Z1179" s="3">
        <v>146333</v>
      </c>
      <c r="AA1179" s="3">
        <v>724874</v>
      </c>
      <c r="AB1179" s="3">
        <v>11689721</v>
      </c>
      <c r="AC1179" s="3">
        <v>1884987</v>
      </c>
      <c r="AD1179" s="3">
        <v>4420252</v>
      </c>
      <c r="AE1179" s="3">
        <v>0</v>
      </c>
      <c r="AF1179" s="3">
        <v>17688660</v>
      </c>
      <c r="AG1179" s="3">
        <v>1218304</v>
      </c>
      <c r="AH1179" s="3">
        <v>4420252</v>
      </c>
      <c r="AI1179" s="3">
        <v>10291112</v>
      </c>
      <c r="AJ1179" s="3">
        <v>273263</v>
      </c>
      <c r="AK1179" s="3">
        <v>273263</v>
      </c>
      <c r="AL1179" s="3">
        <v>710750</v>
      </c>
      <c r="AM1179" s="3">
        <v>-437487</v>
      </c>
      <c r="AN1179" s="3">
        <v>-595783</v>
      </c>
      <c r="AO1179" s="3">
        <v>0</v>
      </c>
      <c r="AP1179" s="3">
        <v>595783</v>
      </c>
      <c r="AQ1179" s="3">
        <v>0</v>
      </c>
      <c r="AR1179" s="3">
        <f>Tabela1[[#This Row],[Potrzeby finansowe 2027
w tym:]]+Tabela1[[#This Row],[Rozliczenie 2025 potrz. fin.]]</f>
        <v>14711364</v>
      </c>
      <c r="AS1179" s="3">
        <v>0</v>
      </c>
      <c r="AT1179" s="3">
        <v>0</v>
      </c>
      <c r="AU1179" s="3"/>
      <c r="AV1179" s="3"/>
      <c r="AW1179" s="3"/>
      <c r="AX1179" s="3"/>
      <c r="AY1179" s="3"/>
      <c r="AZ1179" s="3"/>
      <c r="BA1179" s="3">
        <v>146333</v>
      </c>
      <c r="BB1179" s="3">
        <v>0</v>
      </c>
      <c r="BC1179" s="3">
        <v>0</v>
      </c>
      <c r="BD1179" s="3">
        <v>647.07000000000005</v>
      </c>
      <c r="BE1179" s="3">
        <v>1638.09</v>
      </c>
      <c r="BF1179" s="3">
        <v>0</v>
      </c>
      <c r="BG1179" s="3">
        <v>504343</v>
      </c>
      <c r="BH1179" s="3">
        <v>4739</v>
      </c>
      <c r="BI1179" s="3">
        <v>220531</v>
      </c>
      <c r="BJ1179" s="3">
        <v>3388861.5049999999</v>
      </c>
      <c r="BK1179" s="3">
        <v>1461415.3399999999</v>
      </c>
      <c r="BL1179" s="3">
        <v>943570.5</v>
      </c>
      <c r="BM1179" s="3">
        <v>5822643.6600000001</v>
      </c>
      <c r="BN1179" s="53">
        <v>0.98745604954160959</v>
      </c>
      <c r="BO1179" s="54">
        <v>1.9619519999999999E-4</v>
      </c>
      <c r="BP1179" s="70">
        <v>4934</v>
      </c>
      <c r="BQ1179" s="71"/>
      <c r="BR1179" s="70"/>
      <c r="BS1179" s="72"/>
      <c r="BT1179" s="72"/>
      <c r="BU1179" s="70">
        <v>17688660</v>
      </c>
      <c r="BV1179" s="70">
        <v>1218304</v>
      </c>
      <c r="BW1179" s="74">
        <v>4420252</v>
      </c>
      <c r="BX1179" s="70">
        <v>23327216</v>
      </c>
    </row>
    <row r="1180" spans="1:76" x14ac:dyDescent="0.3">
      <c r="A1180" s="73" t="s">
        <v>10</v>
      </c>
      <c r="B1180" s="2" t="s">
        <v>76</v>
      </c>
      <c r="C1180" s="2" t="s">
        <v>185</v>
      </c>
      <c r="D1180" s="2" t="s">
        <v>71</v>
      </c>
      <c r="E1180" s="2" t="s">
        <v>15</v>
      </c>
      <c r="F1180" s="17" t="str">
        <f>+Tabela1[[#This Row],[WK]]&amp;Tabela1[[#This Row],[PK]]&amp;Tabela1[[#This Row],[GK]]</f>
        <v>142611</v>
      </c>
      <c r="G1180" s="2" t="s">
        <v>1116</v>
      </c>
      <c r="H1180" s="3">
        <v>262647815.50999999</v>
      </c>
      <c r="I1180" s="4">
        <v>1.125</v>
      </c>
      <c r="J1180" s="3">
        <v>295478792.44999999</v>
      </c>
      <c r="K1180" s="4">
        <v>7.0000000000000007E-2</v>
      </c>
      <c r="L1180" s="3">
        <v>20683515</v>
      </c>
      <c r="M1180" s="3"/>
      <c r="N1180" s="5"/>
      <c r="O1180" s="3">
        <v>3402542.86</v>
      </c>
      <c r="P1180" s="4">
        <v>1.125</v>
      </c>
      <c r="Q1180" s="3">
        <v>3827860.72</v>
      </c>
      <c r="R1180" s="4">
        <v>1.6E-2</v>
      </c>
      <c r="S1180" s="3">
        <v>61246</v>
      </c>
      <c r="T1180" s="3"/>
      <c r="U1180" s="5"/>
      <c r="V1180" s="3">
        <v>12033178</v>
      </c>
      <c r="W1180" s="5"/>
      <c r="X1180" s="3">
        <v>18797652</v>
      </c>
      <c r="Y1180" s="3">
        <v>378997</v>
      </c>
      <c r="Z1180" s="3">
        <v>397672</v>
      </c>
      <c r="AA1180" s="3">
        <v>1512565</v>
      </c>
      <c r="AB1180" s="3">
        <v>10981120</v>
      </c>
      <c r="AC1180" s="3">
        <v>5527298</v>
      </c>
      <c r="AD1180" s="3">
        <v>7015555</v>
      </c>
      <c r="AE1180" s="3">
        <v>0</v>
      </c>
      <c r="AF1180" s="3">
        <v>20683515</v>
      </c>
      <c r="AG1180" s="3">
        <v>61246</v>
      </c>
      <c r="AH1180" s="3">
        <v>7015555</v>
      </c>
      <c r="AI1180" s="3">
        <v>12033178</v>
      </c>
      <c r="AJ1180" s="3">
        <v>238653</v>
      </c>
      <c r="AK1180" s="3">
        <v>489734</v>
      </c>
      <c r="AL1180" s="3">
        <v>1309413</v>
      </c>
      <c r="AM1180" s="3">
        <v>-819679</v>
      </c>
      <c r="AN1180" s="3">
        <v>251081</v>
      </c>
      <c r="AO1180" s="3">
        <v>0</v>
      </c>
      <c r="AP1180" s="3">
        <v>0</v>
      </c>
      <c r="AQ1180" s="3">
        <v>251081</v>
      </c>
      <c r="AR1180" s="3">
        <f>Tabela1[[#This Row],[Potrzeby finansowe 2027
w tym:]]+Tabela1[[#This Row],[Rozliczenie 2025 potrz. fin.]]</f>
        <v>19048733</v>
      </c>
      <c r="AS1180" s="3">
        <v>0</v>
      </c>
      <c r="AT1180" s="3">
        <v>0</v>
      </c>
      <c r="AU1180" s="3"/>
      <c r="AV1180" s="3"/>
      <c r="AW1180" s="3"/>
      <c r="AX1180" s="3"/>
      <c r="AY1180" s="3"/>
      <c r="AZ1180" s="3"/>
      <c r="BA1180" s="3">
        <v>397672</v>
      </c>
      <c r="BB1180" s="3">
        <v>0</v>
      </c>
      <c r="BC1180" s="3">
        <v>0</v>
      </c>
      <c r="BD1180" s="3">
        <v>3984.23</v>
      </c>
      <c r="BE1180" s="3">
        <v>0.13</v>
      </c>
      <c r="BF1180" s="3">
        <v>0</v>
      </c>
      <c r="BG1180" s="3">
        <v>613747</v>
      </c>
      <c r="BH1180" s="3">
        <v>5767</v>
      </c>
      <c r="BI1180" s="3">
        <v>898818</v>
      </c>
      <c r="BJ1180" s="3">
        <v>13811998.965000002</v>
      </c>
      <c r="BK1180" s="3">
        <v>9671435.5300000012</v>
      </c>
      <c r="BL1180" s="3">
        <v>1864625.21</v>
      </c>
      <c r="BM1180" s="3">
        <v>12833003.32</v>
      </c>
      <c r="BN1180" s="53">
        <v>0.98299991606278514</v>
      </c>
      <c r="BO1180" s="54">
        <v>2.0667219999999999E-4</v>
      </c>
      <c r="BP1180" s="70">
        <v>5198</v>
      </c>
      <c r="BQ1180" s="71"/>
      <c r="BR1180" s="70"/>
      <c r="BS1180" s="72"/>
      <c r="BT1180" s="72"/>
      <c r="BU1180" s="70">
        <v>20683515</v>
      </c>
      <c r="BV1180" s="70">
        <v>61246</v>
      </c>
      <c r="BW1180" s="74">
        <v>7015555</v>
      </c>
      <c r="BX1180" s="70">
        <v>27760316</v>
      </c>
    </row>
    <row r="1181" spans="1:76" x14ac:dyDescent="0.3">
      <c r="A1181" s="73" t="s">
        <v>10</v>
      </c>
      <c r="B1181" s="2" t="s">
        <v>76</v>
      </c>
      <c r="C1181" s="2" t="s">
        <v>185</v>
      </c>
      <c r="D1181" s="2" t="s">
        <v>72</v>
      </c>
      <c r="E1181" s="2" t="s">
        <v>15</v>
      </c>
      <c r="F1181" s="17" t="str">
        <f>+Tabela1[[#This Row],[WK]]&amp;Tabela1[[#This Row],[PK]]&amp;Tabela1[[#This Row],[GK]]</f>
        <v>142612</v>
      </c>
      <c r="G1181" s="2" t="s">
        <v>1117</v>
      </c>
      <c r="H1181" s="3">
        <v>161604510.25</v>
      </c>
      <c r="I1181" s="4">
        <v>1.125</v>
      </c>
      <c r="J1181" s="3">
        <v>181805074.03</v>
      </c>
      <c r="K1181" s="4">
        <v>7.0000000000000007E-2</v>
      </c>
      <c r="L1181" s="3">
        <v>12726355</v>
      </c>
      <c r="M1181" s="3"/>
      <c r="N1181" s="5"/>
      <c r="O1181" s="3">
        <v>16383038.460000001</v>
      </c>
      <c r="P1181" s="4">
        <v>1.125</v>
      </c>
      <c r="Q1181" s="3">
        <v>18430918.27</v>
      </c>
      <c r="R1181" s="4">
        <v>1.6E-2</v>
      </c>
      <c r="S1181" s="3">
        <v>294895</v>
      </c>
      <c r="T1181" s="3"/>
      <c r="U1181" s="5"/>
      <c r="V1181" s="3">
        <v>8795504</v>
      </c>
      <c r="W1181" s="5"/>
      <c r="X1181" s="3">
        <v>20477180</v>
      </c>
      <c r="Y1181" s="3">
        <v>5769987</v>
      </c>
      <c r="Z1181" s="3">
        <v>421565</v>
      </c>
      <c r="AA1181" s="3">
        <v>873708</v>
      </c>
      <c r="AB1181" s="3">
        <v>10534663</v>
      </c>
      <c r="AC1181" s="3">
        <v>2877257</v>
      </c>
      <c r="AD1181" s="3">
        <v>11681676</v>
      </c>
      <c r="AE1181" s="3">
        <v>0</v>
      </c>
      <c r="AF1181" s="3">
        <v>12726355</v>
      </c>
      <c r="AG1181" s="3">
        <v>294895</v>
      </c>
      <c r="AH1181" s="3">
        <v>11681676</v>
      </c>
      <c r="AI1181" s="3">
        <v>8795504</v>
      </c>
      <c r="AJ1181" s="3">
        <v>885295</v>
      </c>
      <c r="AK1181" s="3">
        <v>885295</v>
      </c>
      <c r="AL1181" s="3">
        <v>775848</v>
      </c>
      <c r="AM1181" s="3">
        <v>109447</v>
      </c>
      <c r="AN1181" s="3">
        <v>343076</v>
      </c>
      <c r="AO1181" s="3">
        <v>0</v>
      </c>
      <c r="AP1181" s="3">
        <v>-343076</v>
      </c>
      <c r="AQ1181" s="3">
        <v>0</v>
      </c>
      <c r="AR1181" s="3">
        <f>Tabela1[[#This Row],[Potrzeby finansowe 2027
w tym:]]+Tabela1[[#This Row],[Rozliczenie 2025 potrz. fin.]]</f>
        <v>20477180</v>
      </c>
      <c r="AS1181" s="3">
        <v>0</v>
      </c>
      <c r="AT1181" s="3">
        <v>0</v>
      </c>
      <c r="AU1181" s="3"/>
      <c r="AV1181" s="3"/>
      <c r="AW1181" s="3"/>
      <c r="AX1181" s="3"/>
      <c r="AY1181" s="3"/>
      <c r="AZ1181" s="3"/>
      <c r="BA1181" s="3">
        <v>421565</v>
      </c>
      <c r="BB1181" s="3">
        <v>0</v>
      </c>
      <c r="BC1181" s="3">
        <v>593.59</v>
      </c>
      <c r="BD1181" s="3">
        <v>1520.55</v>
      </c>
      <c r="BE1181" s="3">
        <v>1448.98</v>
      </c>
      <c r="BF1181" s="3">
        <v>0</v>
      </c>
      <c r="BG1181" s="3">
        <v>427399</v>
      </c>
      <c r="BH1181" s="3">
        <v>4016</v>
      </c>
      <c r="BI1181" s="3">
        <v>446309</v>
      </c>
      <c r="BJ1181" s="3">
        <v>6858357.067499999</v>
      </c>
      <c r="BK1181" s="3">
        <v>2561118.3099999987</v>
      </c>
      <c r="BL1181" s="3">
        <v>2820481.78</v>
      </c>
      <c r="BM1181" s="3">
        <v>11547991.470000001</v>
      </c>
      <c r="BN1181" s="53">
        <v>0.7027671301866204</v>
      </c>
      <c r="BO1181" s="54">
        <v>1.6637649999999999E-4</v>
      </c>
      <c r="BP1181" s="70">
        <v>4184</v>
      </c>
      <c r="BQ1181" s="71"/>
      <c r="BR1181" s="70"/>
      <c r="BS1181" s="72"/>
      <c r="BT1181" s="72"/>
      <c r="BU1181" s="70">
        <v>12726355</v>
      </c>
      <c r="BV1181" s="70">
        <v>294895</v>
      </c>
      <c r="BW1181" s="74">
        <v>11681676</v>
      </c>
      <c r="BX1181" s="70">
        <v>24702926</v>
      </c>
    </row>
    <row r="1182" spans="1:76" x14ac:dyDescent="0.3">
      <c r="A1182" s="73" t="s">
        <v>10</v>
      </c>
      <c r="B1182" s="2" t="s">
        <v>76</v>
      </c>
      <c r="C1182" s="2" t="s">
        <v>185</v>
      </c>
      <c r="D1182" s="2" t="s">
        <v>74</v>
      </c>
      <c r="E1182" s="2" t="s">
        <v>15</v>
      </c>
      <c r="F1182" s="17" t="str">
        <f>+Tabela1[[#This Row],[WK]]&amp;Tabela1[[#This Row],[PK]]&amp;Tabela1[[#This Row],[GK]]</f>
        <v>142613</v>
      </c>
      <c r="G1182" s="2" t="s">
        <v>1118</v>
      </c>
      <c r="H1182" s="3">
        <v>443225586.08999997</v>
      </c>
      <c r="I1182" s="4">
        <v>1.125</v>
      </c>
      <c r="J1182" s="3">
        <v>498628784.35000002</v>
      </c>
      <c r="K1182" s="4">
        <v>7.0000000000000007E-2</v>
      </c>
      <c r="L1182" s="3">
        <v>34904015</v>
      </c>
      <c r="M1182" s="3"/>
      <c r="N1182" s="5"/>
      <c r="O1182" s="3">
        <v>18471377.870000001</v>
      </c>
      <c r="P1182" s="4">
        <v>1.125</v>
      </c>
      <c r="Q1182" s="3">
        <v>20780300.100000001</v>
      </c>
      <c r="R1182" s="4">
        <v>1.6E-2</v>
      </c>
      <c r="S1182" s="3">
        <v>332485</v>
      </c>
      <c r="T1182" s="3"/>
      <c r="U1182" s="5"/>
      <c r="V1182" s="3">
        <v>18681971</v>
      </c>
      <c r="W1182" s="5"/>
      <c r="X1182" s="3">
        <v>40380980</v>
      </c>
      <c r="Y1182" s="3">
        <v>8075648</v>
      </c>
      <c r="Z1182" s="3">
        <v>38743</v>
      </c>
      <c r="AA1182" s="3">
        <v>1827125</v>
      </c>
      <c r="AB1182" s="3">
        <v>30439464</v>
      </c>
      <c r="AC1182" s="3">
        <v>0</v>
      </c>
      <c r="AD1182" s="3">
        <v>21066300</v>
      </c>
      <c r="AE1182" s="3">
        <v>0</v>
      </c>
      <c r="AF1182" s="3">
        <v>34904015</v>
      </c>
      <c r="AG1182" s="3">
        <v>332485</v>
      </c>
      <c r="AH1182" s="3">
        <v>21066300</v>
      </c>
      <c r="AI1182" s="3">
        <v>18681971</v>
      </c>
      <c r="AJ1182" s="3">
        <v>-5341007</v>
      </c>
      <c r="AK1182" s="3">
        <v>-5973716</v>
      </c>
      <c r="AL1182" s="3">
        <v>2354738</v>
      </c>
      <c r="AM1182" s="3">
        <v>-8328454</v>
      </c>
      <c r="AN1182" s="3">
        <v>-632709</v>
      </c>
      <c r="AO1182" s="3">
        <v>0</v>
      </c>
      <c r="AP1182" s="3">
        <v>0</v>
      </c>
      <c r="AQ1182" s="3">
        <v>-632709</v>
      </c>
      <c r="AR1182" s="3">
        <f>Tabela1[[#This Row],[Potrzeby finansowe 2027
w tym:]]+Tabela1[[#This Row],[Rozliczenie 2025 potrz. fin.]]</f>
        <v>39748271</v>
      </c>
      <c r="AS1182" s="3">
        <v>0</v>
      </c>
      <c r="AT1182" s="3">
        <v>0</v>
      </c>
      <c r="AU1182" s="3"/>
      <c r="AV1182" s="3"/>
      <c r="AW1182" s="3"/>
      <c r="AX1182" s="3"/>
      <c r="AY1182" s="3"/>
      <c r="AZ1182" s="3"/>
      <c r="BA1182" s="3">
        <v>38743</v>
      </c>
      <c r="BB1182" s="3">
        <v>0</v>
      </c>
      <c r="BC1182" s="3">
        <v>0</v>
      </c>
      <c r="BD1182" s="3">
        <v>0</v>
      </c>
      <c r="BE1182" s="3">
        <v>776.33</v>
      </c>
      <c r="BF1182" s="3">
        <v>0</v>
      </c>
      <c r="BG1182" s="3">
        <v>1039125</v>
      </c>
      <c r="BH1182" s="3">
        <v>9764</v>
      </c>
      <c r="BI1182" s="3">
        <v>788000</v>
      </c>
      <c r="BJ1182" s="3">
        <v>12109064.752500001</v>
      </c>
      <c r="BK1182" s="3">
        <v>7483878.1700000018</v>
      </c>
      <c r="BL1182" s="3">
        <v>1766804.36</v>
      </c>
      <c r="BM1182" s="3">
        <v>14967137.609999999</v>
      </c>
      <c r="BN1182" s="53">
        <v>0.82655586954291527</v>
      </c>
      <c r="BO1182" s="54">
        <v>4.3165229999999997E-4</v>
      </c>
      <c r="BP1182" s="70">
        <v>10856</v>
      </c>
      <c r="BQ1182" s="71"/>
      <c r="BR1182" s="70"/>
      <c r="BS1182" s="72"/>
      <c r="BT1182" s="72"/>
      <c r="BU1182" s="70">
        <v>34904015</v>
      </c>
      <c r="BV1182" s="70">
        <v>332485</v>
      </c>
      <c r="BW1182" s="74">
        <v>21066300</v>
      </c>
      <c r="BX1182" s="70">
        <v>56302800</v>
      </c>
    </row>
    <row r="1183" spans="1:76" x14ac:dyDescent="0.3">
      <c r="A1183" s="73" t="s">
        <v>10</v>
      </c>
      <c r="B1183" s="2" t="s">
        <v>76</v>
      </c>
      <c r="C1183" s="2" t="s">
        <v>1119</v>
      </c>
      <c r="D1183" s="2" t="s">
        <v>12</v>
      </c>
      <c r="E1183" s="2" t="s">
        <v>13</v>
      </c>
      <c r="F1183" s="17" t="str">
        <f>+Tabela1[[#This Row],[WK]]&amp;Tabela1[[#This Row],[PK]]&amp;Tabela1[[#This Row],[GK]]</f>
        <v>142701</v>
      </c>
      <c r="G1183" s="2" t="s">
        <v>1120</v>
      </c>
      <c r="H1183" s="3">
        <v>925156763.21000004</v>
      </c>
      <c r="I1183" s="4">
        <v>1.125</v>
      </c>
      <c r="J1183" s="3">
        <v>1040801358.61</v>
      </c>
      <c r="K1183" s="4">
        <v>7.0000000000000007E-2</v>
      </c>
      <c r="L1183" s="3">
        <v>72856095</v>
      </c>
      <c r="M1183" s="3"/>
      <c r="N1183" s="5"/>
      <c r="O1183" s="3">
        <v>191603070.71000004</v>
      </c>
      <c r="P1183" s="4">
        <v>1.125</v>
      </c>
      <c r="Q1183" s="3">
        <v>215553454.55000001</v>
      </c>
      <c r="R1183" s="4">
        <v>1.6E-2</v>
      </c>
      <c r="S1183" s="3">
        <v>3448855</v>
      </c>
      <c r="T1183" s="3"/>
      <c r="U1183" s="5"/>
      <c r="V1183" s="3">
        <v>40254408</v>
      </c>
      <c r="W1183" s="5"/>
      <c r="X1183" s="3">
        <v>36941468</v>
      </c>
      <c r="Y1183" s="3">
        <v>0</v>
      </c>
      <c r="Z1183" s="3">
        <v>3</v>
      </c>
      <c r="AA1183" s="3">
        <v>2608920</v>
      </c>
      <c r="AB1183" s="3">
        <v>34332545</v>
      </c>
      <c r="AC1183" s="3">
        <v>0</v>
      </c>
      <c r="AD1183" s="3">
        <v>3001098</v>
      </c>
      <c r="AE1183" s="3">
        <v>0</v>
      </c>
      <c r="AF1183" s="3">
        <v>72856095</v>
      </c>
      <c r="AG1183" s="3">
        <v>3448855</v>
      </c>
      <c r="AH1183" s="3">
        <v>3001098</v>
      </c>
      <c r="AI1183" s="3">
        <v>40254408</v>
      </c>
      <c r="AJ1183" s="3">
        <v>1593828</v>
      </c>
      <c r="AK1183" s="3">
        <v>2526550</v>
      </c>
      <c r="AL1183" s="3">
        <v>1328571</v>
      </c>
      <c r="AM1183" s="3">
        <v>1197979</v>
      </c>
      <c r="AN1183" s="3">
        <v>932722</v>
      </c>
      <c r="AO1183" s="3">
        <v>0</v>
      </c>
      <c r="AP1183" s="3">
        <v>0</v>
      </c>
      <c r="AQ1183" s="3">
        <v>932722</v>
      </c>
      <c r="AR1183" s="3">
        <f>Tabela1[[#This Row],[Potrzeby finansowe 2027
w tym:]]+Tabela1[[#This Row],[Rozliczenie 2025 potrz. fin.]]</f>
        <v>37874190</v>
      </c>
      <c r="AS1183" s="3">
        <v>0</v>
      </c>
      <c r="AT1183" s="3">
        <v>0</v>
      </c>
      <c r="AU1183" s="3"/>
      <c r="AV1183" s="3"/>
      <c r="AW1183" s="3"/>
      <c r="AX1183" s="3"/>
      <c r="AY1183" s="3"/>
      <c r="AZ1183" s="3"/>
      <c r="BA1183" s="3">
        <v>3</v>
      </c>
      <c r="BB1183" s="3">
        <v>0</v>
      </c>
      <c r="BC1183" s="3">
        <v>0</v>
      </c>
      <c r="BD1183" s="3">
        <v>0.03</v>
      </c>
      <c r="BE1183" s="3">
        <v>0</v>
      </c>
      <c r="BF1183" s="3">
        <v>0</v>
      </c>
      <c r="BG1183" s="3">
        <v>1760253</v>
      </c>
      <c r="BH1183" s="3">
        <v>16540</v>
      </c>
      <c r="BI1183" s="3">
        <v>848667</v>
      </c>
      <c r="BJ1183" s="3">
        <v>13041334.324999999</v>
      </c>
      <c r="BK1183" s="3">
        <v>7668954.0199999996</v>
      </c>
      <c r="BL1183" s="3">
        <v>2135866.27</v>
      </c>
      <c r="BM1183" s="3">
        <v>17217788.68</v>
      </c>
      <c r="BN1183" s="53">
        <v>1.123217966294545</v>
      </c>
      <c r="BO1183" s="54">
        <v>6.9320790000000003E-4</v>
      </c>
      <c r="BP1183" s="70">
        <v>17433</v>
      </c>
      <c r="BQ1183" s="71"/>
      <c r="BR1183" s="70"/>
      <c r="BS1183" s="72"/>
      <c r="BT1183" s="72"/>
      <c r="BU1183" s="70">
        <v>72856095</v>
      </c>
      <c r="BV1183" s="70">
        <v>3448855</v>
      </c>
      <c r="BW1183" s="74">
        <v>3001098</v>
      </c>
      <c r="BX1183" s="70">
        <v>79306048</v>
      </c>
    </row>
    <row r="1184" spans="1:76" x14ac:dyDescent="0.3">
      <c r="A1184" s="73" t="s">
        <v>10</v>
      </c>
      <c r="B1184" s="2" t="s">
        <v>76</v>
      </c>
      <c r="C1184" s="2" t="s">
        <v>1119</v>
      </c>
      <c r="D1184" s="2" t="s">
        <v>11</v>
      </c>
      <c r="E1184" s="2" t="s">
        <v>15</v>
      </c>
      <c r="F1184" s="17" t="str">
        <f>+Tabela1[[#This Row],[WK]]&amp;Tabela1[[#This Row],[PK]]&amp;Tabela1[[#This Row],[GK]]</f>
        <v>142702</v>
      </c>
      <c r="G1184" s="2" t="s">
        <v>1121</v>
      </c>
      <c r="H1184" s="3">
        <v>222799678.83000001</v>
      </c>
      <c r="I1184" s="4">
        <v>1.125</v>
      </c>
      <c r="J1184" s="3">
        <v>250649638.68000001</v>
      </c>
      <c r="K1184" s="4">
        <v>7.0000000000000007E-2</v>
      </c>
      <c r="L1184" s="3">
        <v>17545475</v>
      </c>
      <c r="M1184" s="3"/>
      <c r="N1184" s="5"/>
      <c r="O1184" s="3">
        <v>7790135.1100000003</v>
      </c>
      <c r="P1184" s="4">
        <v>1.125</v>
      </c>
      <c r="Q1184" s="3">
        <v>8763902</v>
      </c>
      <c r="R1184" s="4">
        <v>1.6E-2</v>
      </c>
      <c r="S1184" s="3">
        <v>140222</v>
      </c>
      <c r="T1184" s="3"/>
      <c r="U1184" s="5"/>
      <c r="V1184" s="3">
        <v>12620545</v>
      </c>
      <c r="W1184" s="5"/>
      <c r="X1184" s="3">
        <v>21200931</v>
      </c>
      <c r="Y1184" s="3">
        <v>3804356</v>
      </c>
      <c r="Z1184" s="3">
        <v>0</v>
      </c>
      <c r="AA1184" s="3">
        <v>1044052</v>
      </c>
      <c r="AB1184" s="3">
        <v>11131919</v>
      </c>
      <c r="AC1184" s="3">
        <v>5220604</v>
      </c>
      <c r="AD1184" s="3">
        <v>8580386</v>
      </c>
      <c r="AE1184" s="3">
        <v>0</v>
      </c>
      <c r="AF1184" s="3">
        <v>17545475</v>
      </c>
      <c r="AG1184" s="3">
        <v>140222</v>
      </c>
      <c r="AH1184" s="3">
        <v>8580386</v>
      </c>
      <c r="AI1184" s="3">
        <v>12620545</v>
      </c>
      <c r="AJ1184" s="3">
        <v>-130464</v>
      </c>
      <c r="AK1184" s="3">
        <v>-130464</v>
      </c>
      <c r="AL1184" s="3">
        <v>919384</v>
      </c>
      <c r="AM1184" s="3">
        <v>-1049848</v>
      </c>
      <c r="AN1184" s="3">
        <v>-1019669</v>
      </c>
      <c r="AO1184" s="3">
        <v>0</v>
      </c>
      <c r="AP1184" s="3">
        <v>1019669</v>
      </c>
      <c r="AQ1184" s="3">
        <v>0</v>
      </c>
      <c r="AR1184" s="3">
        <f>Tabela1[[#This Row],[Potrzeby finansowe 2027
w tym:]]+Tabela1[[#This Row],[Rozliczenie 2025 potrz. fin.]]</f>
        <v>21200931</v>
      </c>
      <c r="AS1184" s="3">
        <v>0</v>
      </c>
      <c r="AT1184" s="3">
        <v>0</v>
      </c>
      <c r="AU1184" s="3"/>
      <c r="AV1184" s="3"/>
      <c r="AW1184" s="3"/>
      <c r="AX1184" s="3"/>
      <c r="AY1184" s="3"/>
      <c r="AZ1184" s="3"/>
      <c r="BA1184" s="3">
        <v>0</v>
      </c>
      <c r="BB1184" s="3">
        <v>0</v>
      </c>
      <c r="BC1184" s="3">
        <v>0</v>
      </c>
      <c r="BD1184" s="3">
        <v>0</v>
      </c>
      <c r="BE1184" s="3">
        <v>0</v>
      </c>
      <c r="BF1184" s="3">
        <v>0</v>
      </c>
      <c r="BG1184" s="3">
        <v>594272</v>
      </c>
      <c r="BH1184" s="3">
        <v>5584</v>
      </c>
      <c r="BI1184" s="3">
        <v>449780</v>
      </c>
      <c r="BJ1184" s="3">
        <v>6911697.8374999985</v>
      </c>
      <c r="BK1184" s="3">
        <v>3100584.8099999987</v>
      </c>
      <c r="BL1184" s="3">
        <v>2568383.44</v>
      </c>
      <c r="BM1184" s="3">
        <v>10107685.23</v>
      </c>
      <c r="BN1184" s="53">
        <v>0.83149324305419559</v>
      </c>
      <c r="BO1184" s="54">
        <v>2.093214E-4</v>
      </c>
      <c r="BP1184" s="70">
        <v>5264</v>
      </c>
      <c r="BQ1184" s="71"/>
      <c r="BR1184" s="70"/>
      <c r="BS1184" s="72"/>
      <c r="BT1184" s="72"/>
      <c r="BU1184" s="70">
        <v>17545475</v>
      </c>
      <c r="BV1184" s="70">
        <v>140222</v>
      </c>
      <c r="BW1184" s="74">
        <v>8580386</v>
      </c>
      <c r="BX1184" s="70">
        <v>26266083</v>
      </c>
    </row>
    <row r="1185" spans="1:76" x14ac:dyDescent="0.3">
      <c r="A1185" s="73" t="s">
        <v>10</v>
      </c>
      <c r="B1185" s="2" t="s">
        <v>76</v>
      </c>
      <c r="C1185" s="2" t="s">
        <v>1119</v>
      </c>
      <c r="D1185" s="2" t="s">
        <v>16</v>
      </c>
      <c r="E1185" s="2" t="s">
        <v>15</v>
      </c>
      <c r="F1185" s="17" t="str">
        <f>+Tabela1[[#This Row],[WK]]&amp;Tabela1[[#This Row],[PK]]&amp;Tabela1[[#This Row],[GK]]</f>
        <v>142703</v>
      </c>
      <c r="G1185" s="2" t="s">
        <v>1122</v>
      </c>
      <c r="H1185" s="3">
        <v>196688020.75999999</v>
      </c>
      <c r="I1185" s="4">
        <v>1.125</v>
      </c>
      <c r="J1185" s="3">
        <v>221274023.36000001</v>
      </c>
      <c r="K1185" s="4">
        <v>7.0000000000000007E-2</v>
      </c>
      <c r="L1185" s="3">
        <v>15489182</v>
      </c>
      <c r="M1185" s="3"/>
      <c r="N1185" s="5"/>
      <c r="O1185" s="3">
        <v>4547982.9400000004</v>
      </c>
      <c r="P1185" s="4">
        <v>1.125</v>
      </c>
      <c r="Q1185" s="3">
        <v>5116480.8099999996</v>
      </c>
      <c r="R1185" s="4">
        <v>1.6E-2</v>
      </c>
      <c r="S1185" s="3">
        <v>81864</v>
      </c>
      <c r="T1185" s="3"/>
      <c r="U1185" s="5"/>
      <c r="V1185" s="3">
        <v>10554839</v>
      </c>
      <c r="W1185" s="5"/>
      <c r="X1185" s="3">
        <v>22757960</v>
      </c>
      <c r="Y1185" s="3">
        <v>8106872</v>
      </c>
      <c r="Z1185" s="3">
        <v>1050253</v>
      </c>
      <c r="AA1185" s="3">
        <v>1012500</v>
      </c>
      <c r="AB1185" s="3">
        <v>11228413</v>
      </c>
      <c r="AC1185" s="3">
        <v>1359922</v>
      </c>
      <c r="AD1185" s="3">
        <v>12203121</v>
      </c>
      <c r="AE1185" s="3">
        <v>0</v>
      </c>
      <c r="AF1185" s="3">
        <v>15489182</v>
      </c>
      <c r="AG1185" s="3">
        <v>81864</v>
      </c>
      <c r="AH1185" s="3">
        <v>12203121</v>
      </c>
      <c r="AI1185" s="3">
        <v>10554839</v>
      </c>
      <c r="AJ1185" s="3">
        <v>-52203</v>
      </c>
      <c r="AK1185" s="3">
        <v>-52203</v>
      </c>
      <c r="AL1185" s="3">
        <v>885664</v>
      </c>
      <c r="AM1185" s="3">
        <v>-937867</v>
      </c>
      <c r="AN1185" s="3">
        <v>-1216395</v>
      </c>
      <c r="AO1185" s="3">
        <v>0</v>
      </c>
      <c r="AP1185" s="3">
        <v>1216395</v>
      </c>
      <c r="AQ1185" s="3">
        <v>0</v>
      </c>
      <c r="AR1185" s="3">
        <f>Tabela1[[#This Row],[Potrzeby finansowe 2027
w tym:]]+Tabela1[[#This Row],[Rozliczenie 2025 potrz. fin.]]</f>
        <v>22757960</v>
      </c>
      <c r="AS1185" s="3">
        <v>0</v>
      </c>
      <c r="AT1185" s="3">
        <v>0</v>
      </c>
      <c r="AU1185" s="3"/>
      <c r="AV1185" s="3"/>
      <c r="AW1185" s="3"/>
      <c r="AX1185" s="3"/>
      <c r="AY1185" s="3"/>
      <c r="AZ1185" s="3"/>
      <c r="BA1185" s="3">
        <v>1050253</v>
      </c>
      <c r="BB1185" s="3">
        <v>0</v>
      </c>
      <c r="BC1185" s="3">
        <v>0</v>
      </c>
      <c r="BD1185" s="3">
        <v>10522.52</v>
      </c>
      <c r="BE1185" s="3">
        <v>0</v>
      </c>
      <c r="BF1185" s="3">
        <v>0</v>
      </c>
      <c r="BG1185" s="3">
        <v>580011</v>
      </c>
      <c r="BH1185" s="3">
        <v>5450</v>
      </c>
      <c r="BI1185" s="3">
        <v>432489</v>
      </c>
      <c r="BJ1185" s="3">
        <v>6645986.1025</v>
      </c>
      <c r="BK1185" s="3">
        <v>3476763.8099999996</v>
      </c>
      <c r="BL1185" s="3">
        <v>2261925.98</v>
      </c>
      <c r="BM1185" s="3">
        <v>8153037.21</v>
      </c>
      <c r="BN1185" s="53">
        <v>0.6920772595431951</v>
      </c>
      <c r="BO1185" s="54">
        <v>2.244452E-4</v>
      </c>
      <c r="BP1185" s="70">
        <v>5644</v>
      </c>
      <c r="BQ1185" s="71"/>
      <c r="BR1185" s="70"/>
      <c r="BS1185" s="72"/>
      <c r="BT1185" s="72"/>
      <c r="BU1185" s="70">
        <v>15489182</v>
      </c>
      <c r="BV1185" s="70">
        <v>81864</v>
      </c>
      <c r="BW1185" s="74">
        <v>12203121</v>
      </c>
      <c r="BX1185" s="70">
        <v>27774167</v>
      </c>
    </row>
    <row r="1186" spans="1:76" x14ac:dyDescent="0.3">
      <c r="A1186" s="73" t="s">
        <v>10</v>
      </c>
      <c r="B1186" s="2" t="s">
        <v>76</v>
      </c>
      <c r="C1186" s="2" t="s">
        <v>1119</v>
      </c>
      <c r="D1186" s="2" t="s">
        <v>18</v>
      </c>
      <c r="E1186" s="2" t="s">
        <v>15</v>
      </c>
      <c r="F1186" s="17" t="str">
        <f>+Tabela1[[#This Row],[WK]]&amp;Tabela1[[#This Row],[PK]]&amp;Tabela1[[#This Row],[GK]]</f>
        <v>142704</v>
      </c>
      <c r="G1186" s="2" t="s">
        <v>1123</v>
      </c>
      <c r="H1186" s="3">
        <v>111686949.34999999</v>
      </c>
      <c r="I1186" s="4">
        <v>1.125</v>
      </c>
      <c r="J1186" s="3">
        <v>125647818.02</v>
      </c>
      <c r="K1186" s="4">
        <v>7.0000000000000007E-2</v>
      </c>
      <c r="L1186" s="3">
        <v>8795347</v>
      </c>
      <c r="M1186" s="3"/>
      <c r="N1186" s="5"/>
      <c r="O1186" s="3">
        <v>892529.31</v>
      </c>
      <c r="P1186" s="4">
        <v>1.125</v>
      </c>
      <c r="Q1186" s="3">
        <v>1004095.47</v>
      </c>
      <c r="R1186" s="4">
        <v>1.6E-2</v>
      </c>
      <c r="S1186" s="3">
        <v>16066</v>
      </c>
      <c r="T1186" s="3"/>
      <c r="U1186" s="5"/>
      <c r="V1186" s="3">
        <v>6244549</v>
      </c>
      <c r="W1186" s="5"/>
      <c r="X1186" s="3">
        <v>18147179</v>
      </c>
      <c r="Y1186" s="3">
        <v>7928704</v>
      </c>
      <c r="Z1186" s="3">
        <v>627535</v>
      </c>
      <c r="AA1186" s="3">
        <v>709574</v>
      </c>
      <c r="AB1186" s="3">
        <v>7702654</v>
      </c>
      <c r="AC1186" s="3">
        <v>1178712</v>
      </c>
      <c r="AD1186" s="3">
        <v>11902630</v>
      </c>
      <c r="AE1186" s="3">
        <v>0</v>
      </c>
      <c r="AF1186" s="3">
        <v>8795347</v>
      </c>
      <c r="AG1186" s="3">
        <v>16066</v>
      </c>
      <c r="AH1186" s="3">
        <v>11902630</v>
      </c>
      <c r="AI1186" s="3">
        <v>6244549</v>
      </c>
      <c r="AJ1186" s="3">
        <v>1627740</v>
      </c>
      <c r="AK1186" s="3">
        <v>1627740</v>
      </c>
      <c r="AL1186" s="3">
        <v>280756</v>
      </c>
      <c r="AM1186" s="3">
        <v>1346984</v>
      </c>
      <c r="AN1186" s="3">
        <v>393647</v>
      </c>
      <c r="AO1186" s="3">
        <v>0</v>
      </c>
      <c r="AP1186" s="3">
        <v>-393647</v>
      </c>
      <c r="AQ1186" s="3">
        <v>0</v>
      </c>
      <c r="AR1186" s="3">
        <f>Tabela1[[#This Row],[Potrzeby finansowe 2027
w tym:]]+Tabela1[[#This Row],[Rozliczenie 2025 potrz. fin.]]</f>
        <v>18147179</v>
      </c>
      <c r="AS1186" s="3">
        <v>0</v>
      </c>
      <c r="AT1186" s="3">
        <v>0</v>
      </c>
      <c r="AU1186" s="3"/>
      <c r="AV1186" s="3"/>
      <c r="AW1186" s="3"/>
      <c r="AX1186" s="3"/>
      <c r="AY1186" s="3"/>
      <c r="AZ1186" s="3"/>
      <c r="BA1186" s="3">
        <v>627535</v>
      </c>
      <c r="BB1186" s="3">
        <v>0</v>
      </c>
      <c r="BC1186" s="3">
        <v>0</v>
      </c>
      <c r="BD1186" s="3">
        <v>6287.3</v>
      </c>
      <c r="BE1186" s="3">
        <v>0</v>
      </c>
      <c r="BF1186" s="3">
        <v>0</v>
      </c>
      <c r="BG1186" s="3">
        <v>390896</v>
      </c>
      <c r="BH1186" s="3">
        <v>3673</v>
      </c>
      <c r="BI1186" s="3">
        <v>318678</v>
      </c>
      <c r="BJ1186" s="3">
        <v>4897074.0750000002</v>
      </c>
      <c r="BK1186" s="3">
        <v>2886124.58</v>
      </c>
      <c r="BL1186" s="3">
        <v>1781960.58</v>
      </c>
      <c r="BM1186" s="3">
        <v>4479876.82</v>
      </c>
      <c r="BN1186" s="53">
        <v>0.55235910205832717</v>
      </c>
      <c r="BO1186" s="54">
        <v>1.442429E-4</v>
      </c>
      <c r="BP1186" s="70">
        <v>3628</v>
      </c>
      <c r="BQ1186" s="71"/>
      <c r="BR1186" s="70"/>
      <c r="BS1186" s="72"/>
      <c r="BT1186" s="72"/>
      <c r="BU1186" s="70">
        <v>8795347</v>
      </c>
      <c r="BV1186" s="70">
        <v>16066</v>
      </c>
      <c r="BW1186" s="74">
        <v>11902630</v>
      </c>
      <c r="BX1186" s="70">
        <v>20714043</v>
      </c>
    </row>
    <row r="1187" spans="1:76" x14ac:dyDescent="0.3">
      <c r="A1187" s="73" t="s">
        <v>10</v>
      </c>
      <c r="B1187" s="2" t="s">
        <v>76</v>
      </c>
      <c r="C1187" s="2" t="s">
        <v>1119</v>
      </c>
      <c r="D1187" s="2" t="s">
        <v>21</v>
      </c>
      <c r="E1187" s="2" t="s">
        <v>15</v>
      </c>
      <c r="F1187" s="17" t="str">
        <f>+Tabela1[[#This Row],[WK]]&amp;Tabela1[[#This Row],[PK]]&amp;Tabela1[[#This Row],[GK]]</f>
        <v>142705</v>
      </c>
      <c r="G1187" s="2" t="s">
        <v>1120</v>
      </c>
      <c r="H1187" s="3">
        <v>240071466.06999999</v>
      </c>
      <c r="I1187" s="4">
        <v>1.125</v>
      </c>
      <c r="J1187" s="3">
        <v>270080399.32999998</v>
      </c>
      <c r="K1187" s="4">
        <v>7.0000000000000007E-2</v>
      </c>
      <c r="L1187" s="3">
        <v>18905628</v>
      </c>
      <c r="M1187" s="3"/>
      <c r="N1187" s="5"/>
      <c r="O1187" s="3">
        <v>18212898.740000002</v>
      </c>
      <c r="P1187" s="4">
        <v>1.125</v>
      </c>
      <c r="Q1187" s="3">
        <v>20489511.079999998</v>
      </c>
      <c r="R1187" s="4">
        <v>1.6E-2</v>
      </c>
      <c r="S1187" s="3">
        <v>327832</v>
      </c>
      <c r="T1187" s="3"/>
      <c r="U1187" s="5"/>
      <c r="V1187" s="3">
        <v>13022393</v>
      </c>
      <c r="W1187" s="5"/>
      <c r="X1187" s="3">
        <v>24170111</v>
      </c>
      <c r="Y1187" s="3">
        <v>6260028</v>
      </c>
      <c r="Z1187" s="3">
        <v>639533</v>
      </c>
      <c r="AA1187" s="3">
        <v>960940</v>
      </c>
      <c r="AB1187" s="3">
        <v>13602373</v>
      </c>
      <c r="AC1187" s="3">
        <v>2707237</v>
      </c>
      <c r="AD1187" s="3">
        <v>11147718</v>
      </c>
      <c r="AE1187" s="3">
        <v>0</v>
      </c>
      <c r="AF1187" s="3">
        <v>18905628</v>
      </c>
      <c r="AG1187" s="3">
        <v>327832</v>
      </c>
      <c r="AH1187" s="3">
        <v>11147718</v>
      </c>
      <c r="AI1187" s="3">
        <v>13022393</v>
      </c>
      <c r="AJ1187" s="3">
        <v>742198</v>
      </c>
      <c r="AK1187" s="3">
        <v>742198</v>
      </c>
      <c r="AL1187" s="3">
        <v>880536</v>
      </c>
      <c r="AM1187" s="3">
        <v>-138338</v>
      </c>
      <c r="AN1187" s="3">
        <v>34718</v>
      </c>
      <c r="AO1187" s="3">
        <v>0</v>
      </c>
      <c r="AP1187" s="3">
        <v>-34718</v>
      </c>
      <c r="AQ1187" s="3">
        <v>0</v>
      </c>
      <c r="AR1187" s="3">
        <f>Tabela1[[#This Row],[Potrzeby finansowe 2027
w tym:]]+Tabela1[[#This Row],[Rozliczenie 2025 potrz. fin.]]</f>
        <v>24170111</v>
      </c>
      <c r="AS1187" s="3">
        <v>0</v>
      </c>
      <c r="AT1187" s="3">
        <v>0</v>
      </c>
      <c r="AU1187" s="3"/>
      <c r="AV1187" s="3"/>
      <c r="AW1187" s="3"/>
      <c r="AX1187" s="3"/>
      <c r="AY1187" s="3"/>
      <c r="AZ1187" s="3"/>
      <c r="BA1187" s="3">
        <v>639533</v>
      </c>
      <c r="BB1187" s="3">
        <v>0</v>
      </c>
      <c r="BC1187" s="3">
        <v>0</v>
      </c>
      <c r="BD1187" s="3">
        <v>6407.5</v>
      </c>
      <c r="BE1187" s="3">
        <v>0</v>
      </c>
      <c r="BF1187" s="3">
        <v>0</v>
      </c>
      <c r="BG1187" s="3">
        <v>690798</v>
      </c>
      <c r="BH1187" s="3">
        <v>6491</v>
      </c>
      <c r="BI1187" s="3">
        <v>270142</v>
      </c>
      <c r="BJ1187" s="3">
        <v>4151233.5274999999</v>
      </c>
      <c r="BK1187" s="3">
        <v>2687842.3199999994</v>
      </c>
      <c r="BL1187" s="3">
        <v>642105.11</v>
      </c>
      <c r="BM1187" s="3">
        <v>4569354.6100000003</v>
      </c>
      <c r="BN1187" s="53">
        <v>0.78519907109482112</v>
      </c>
      <c r="BO1187" s="54">
        <v>2.6561830000000001E-4</v>
      </c>
      <c r="BP1187" s="70">
        <v>6680</v>
      </c>
      <c r="BQ1187" s="71"/>
      <c r="BR1187" s="70"/>
      <c r="BS1187" s="72"/>
      <c r="BT1187" s="72"/>
      <c r="BU1187" s="70">
        <v>18905628</v>
      </c>
      <c r="BV1187" s="70">
        <v>327832</v>
      </c>
      <c r="BW1187" s="74">
        <v>11147718</v>
      </c>
      <c r="BX1187" s="70">
        <v>30381178</v>
      </c>
    </row>
    <row r="1188" spans="1:76" x14ac:dyDescent="0.3">
      <c r="A1188" s="73" t="s">
        <v>10</v>
      </c>
      <c r="B1188" s="2" t="s">
        <v>76</v>
      </c>
      <c r="C1188" s="2" t="s">
        <v>1119</v>
      </c>
      <c r="D1188" s="2" t="s">
        <v>23</v>
      </c>
      <c r="E1188" s="2" t="s">
        <v>15</v>
      </c>
      <c r="F1188" s="17" t="str">
        <f>+Tabela1[[#This Row],[WK]]&amp;Tabela1[[#This Row],[PK]]&amp;Tabela1[[#This Row],[GK]]</f>
        <v>142706</v>
      </c>
      <c r="G1188" s="2" t="s">
        <v>1124</v>
      </c>
      <c r="H1188" s="3">
        <v>133343221.36</v>
      </c>
      <c r="I1188" s="4">
        <v>1.125</v>
      </c>
      <c r="J1188" s="3">
        <v>150011124.03</v>
      </c>
      <c r="K1188" s="4">
        <v>7.0000000000000007E-2</v>
      </c>
      <c r="L1188" s="3">
        <v>10500779</v>
      </c>
      <c r="M1188" s="3"/>
      <c r="N1188" s="5"/>
      <c r="O1188" s="3">
        <v>2464936.12</v>
      </c>
      <c r="P1188" s="4">
        <v>1.125</v>
      </c>
      <c r="Q1188" s="3">
        <v>2773053.14</v>
      </c>
      <c r="R1188" s="4">
        <v>1.6E-2</v>
      </c>
      <c r="S1188" s="3">
        <v>44369</v>
      </c>
      <c r="T1188" s="3"/>
      <c r="U1188" s="5"/>
      <c r="V1188" s="3">
        <v>7573538</v>
      </c>
      <c r="W1188" s="5"/>
      <c r="X1188" s="3">
        <v>16985731</v>
      </c>
      <c r="Y1188" s="3">
        <v>7206700</v>
      </c>
      <c r="Z1188" s="3">
        <v>1013753</v>
      </c>
      <c r="AA1188" s="3">
        <v>684991</v>
      </c>
      <c r="AB1188" s="3">
        <v>7692141</v>
      </c>
      <c r="AC1188" s="3">
        <v>388146</v>
      </c>
      <c r="AD1188" s="3">
        <v>9412192</v>
      </c>
      <c r="AE1188" s="3">
        <v>0</v>
      </c>
      <c r="AF1188" s="3">
        <v>10500779</v>
      </c>
      <c r="AG1188" s="3">
        <v>44369</v>
      </c>
      <c r="AH1188" s="3">
        <v>9412192</v>
      </c>
      <c r="AI1188" s="3">
        <v>7573538</v>
      </c>
      <c r="AJ1188" s="3">
        <v>1358542</v>
      </c>
      <c r="AK1188" s="3">
        <v>1358542</v>
      </c>
      <c r="AL1188" s="3">
        <v>666211</v>
      </c>
      <c r="AM1188" s="3">
        <v>692331</v>
      </c>
      <c r="AN1188" s="3">
        <v>-55790</v>
      </c>
      <c r="AO1188" s="3">
        <v>0</v>
      </c>
      <c r="AP1188" s="3">
        <v>55790</v>
      </c>
      <c r="AQ1188" s="3">
        <v>0</v>
      </c>
      <c r="AR1188" s="3">
        <f>Tabela1[[#This Row],[Potrzeby finansowe 2027
w tym:]]+Tabela1[[#This Row],[Rozliczenie 2025 potrz. fin.]]</f>
        <v>16985731</v>
      </c>
      <c r="AS1188" s="3">
        <v>0</v>
      </c>
      <c r="AT1188" s="3">
        <v>0</v>
      </c>
      <c r="AU1188" s="3"/>
      <c r="AV1188" s="3"/>
      <c r="AW1188" s="3"/>
      <c r="AX1188" s="3"/>
      <c r="AY1188" s="3"/>
      <c r="AZ1188" s="3"/>
      <c r="BA1188" s="3">
        <v>1013753</v>
      </c>
      <c r="BB1188" s="3">
        <v>0</v>
      </c>
      <c r="BC1188" s="3">
        <v>0</v>
      </c>
      <c r="BD1188" s="3">
        <v>10156.83</v>
      </c>
      <c r="BE1188" s="3">
        <v>0</v>
      </c>
      <c r="BF1188" s="3">
        <v>0</v>
      </c>
      <c r="BG1188" s="3">
        <v>415160</v>
      </c>
      <c r="BH1188" s="3">
        <v>3901</v>
      </c>
      <c r="BI1188" s="3">
        <v>269831</v>
      </c>
      <c r="BJ1188" s="3">
        <v>4146450.7149999994</v>
      </c>
      <c r="BK1188" s="3">
        <v>2499044.5399999991</v>
      </c>
      <c r="BL1188" s="3">
        <v>223400.9</v>
      </c>
      <c r="BM1188" s="3">
        <v>6142822.9000000004</v>
      </c>
      <c r="BN1188" s="53">
        <v>0.62577618607947927</v>
      </c>
      <c r="BO1188" s="54">
        <v>1.5992210000000001E-4</v>
      </c>
      <c r="BP1188" s="70">
        <v>4022</v>
      </c>
      <c r="BQ1188" s="71"/>
      <c r="BR1188" s="70"/>
      <c r="BS1188" s="72"/>
      <c r="BT1188" s="72"/>
      <c r="BU1188" s="70">
        <v>10500779</v>
      </c>
      <c r="BV1188" s="70">
        <v>44369</v>
      </c>
      <c r="BW1188" s="74">
        <v>9412192</v>
      </c>
      <c r="BX1188" s="70">
        <v>19957340</v>
      </c>
    </row>
    <row r="1189" spans="1:76" x14ac:dyDescent="0.3">
      <c r="A1189" s="73" t="s">
        <v>10</v>
      </c>
      <c r="B1189" s="2" t="s">
        <v>76</v>
      </c>
      <c r="C1189" s="2" t="s">
        <v>1119</v>
      </c>
      <c r="D1189" s="2" t="s">
        <v>30</v>
      </c>
      <c r="E1189" s="2" t="s">
        <v>15</v>
      </c>
      <c r="F1189" s="17" t="str">
        <f>+Tabela1[[#This Row],[WK]]&amp;Tabela1[[#This Row],[PK]]&amp;Tabela1[[#This Row],[GK]]</f>
        <v>142707</v>
      </c>
      <c r="G1189" s="2" t="s">
        <v>1125</v>
      </c>
      <c r="H1189" s="3">
        <v>195193215.96000001</v>
      </c>
      <c r="I1189" s="4">
        <v>1.125</v>
      </c>
      <c r="J1189" s="3">
        <v>219592367.96000001</v>
      </c>
      <c r="K1189" s="4">
        <v>7.0000000000000007E-2</v>
      </c>
      <c r="L1189" s="3">
        <v>15371466</v>
      </c>
      <c r="M1189" s="3"/>
      <c r="N1189" s="5"/>
      <c r="O1189" s="3">
        <v>5956096.8600000003</v>
      </c>
      <c r="P1189" s="4">
        <v>1.125</v>
      </c>
      <c r="Q1189" s="3">
        <v>6700608.9699999997</v>
      </c>
      <c r="R1189" s="4">
        <v>1.6E-2</v>
      </c>
      <c r="S1189" s="3">
        <v>107210</v>
      </c>
      <c r="T1189" s="3"/>
      <c r="U1189" s="5"/>
      <c r="V1189" s="3">
        <v>10565429</v>
      </c>
      <c r="W1189" s="5"/>
      <c r="X1189" s="3">
        <v>26740872</v>
      </c>
      <c r="Y1189" s="3">
        <v>10197221</v>
      </c>
      <c r="Z1189" s="3">
        <v>704321</v>
      </c>
      <c r="AA1189" s="3">
        <v>971494</v>
      </c>
      <c r="AB1189" s="3">
        <v>14867836</v>
      </c>
      <c r="AC1189" s="3">
        <v>0</v>
      </c>
      <c r="AD1189" s="3">
        <v>15106578</v>
      </c>
      <c r="AE1189" s="3">
        <v>0</v>
      </c>
      <c r="AF1189" s="3">
        <v>15371466</v>
      </c>
      <c r="AG1189" s="3">
        <v>107210</v>
      </c>
      <c r="AH1189" s="3">
        <v>15106578</v>
      </c>
      <c r="AI1189" s="3">
        <v>10565429</v>
      </c>
      <c r="AJ1189" s="3">
        <v>-196699</v>
      </c>
      <c r="AK1189" s="3">
        <v>-1265564</v>
      </c>
      <c r="AL1189" s="3">
        <v>1210670</v>
      </c>
      <c r="AM1189" s="3">
        <v>-2476234</v>
      </c>
      <c r="AN1189" s="3">
        <v>-1068865</v>
      </c>
      <c r="AO1189" s="3">
        <v>0</v>
      </c>
      <c r="AP1189" s="3">
        <v>0</v>
      </c>
      <c r="AQ1189" s="3">
        <v>-1068865</v>
      </c>
      <c r="AR1189" s="3">
        <f>Tabela1[[#This Row],[Potrzeby finansowe 2027
w tym:]]+Tabela1[[#This Row],[Rozliczenie 2025 potrz. fin.]]</f>
        <v>25672007</v>
      </c>
      <c r="AS1189" s="3">
        <v>0</v>
      </c>
      <c r="AT1189" s="3">
        <v>0</v>
      </c>
      <c r="AU1189" s="3"/>
      <c r="AV1189" s="3"/>
      <c r="AW1189" s="3"/>
      <c r="AX1189" s="3"/>
      <c r="AY1189" s="3"/>
      <c r="AZ1189" s="3"/>
      <c r="BA1189" s="3">
        <v>704321</v>
      </c>
      <c r="BB1189" s="3">
        <v>0</v>
      </c>
      <c r="BC1189" s="3">
        <v>0</v>
      </c>
      <c r="BD1189" s="3">
        <v>7056.62</v>
      </c>
      <c r="BE1189" s="3">
        <v>0</v>
      </c>
      <c r="BF1189" s="3">
        <v>0</v>
      </c>
      <c r="BG1189" s="3">
        <v>602679</v>
      </c>
      <c r="BH1189" s="3">
        <v>5663</v>
      </c>
      <c r="BI1189" s="3">
        <v>368815</v>
      </c>
      <c r="BJ1189" s="3">
        <v>5667514.6649999991</v>
      </c>
      <c r="BK1189" s="3">
        <v>3034749.4299999997</v>
      </c>
      <c r="BL1189" s="3">
        <v>731932</v>
      </c>
      <c r="BM1189" s="3">
        <v>9067196.9399999995</v>
      </c>
      <c r="BN1189" s="53">
        <v>0.65654383854210385</v>
      </c>
      <c r="BO1189" s="54">
        <v>2.4924570000000001E-4</v>
      </c>
      <c r="BP1189" s="70">
        <v>6268</v>
      </c>
      <c r="BQ1189" s="71"/>
      <c r="BR1189" s="70"/>
      <c r="BS1189" s="72"/>
      <c r="BT1189" s="72"/>
      <c r="BU1189" s="70">
        <v>15371466</v>
      </c>
      <c r="BV1189" s="70">
        <v>107210</v>
      </c>
      <c r="BW1189" s="74">
        <v>15106578</v>
      </c>
      <c r="BX1189" s="70">
        <v>30585254</v>
      </c>
    </row>
    <row r="1190" spans="1:76" x14ac:dyDescent="0.3">
      <c r="A1190" s="73" t="s">
        <v>10</v>
      </c>
      <c r="B1190" s="2" t="s">
        <v>76</v>
      </c>
      <c r="C1190" s="2" t="s">
        <v>1126</v>
      </c>
      <c r="D1190" s="2" t="s">
        <v>12</v>
      </c>
      <c r="E1190" s="2" t="s">
        <v>13</v>
      </c>
      <c r="F1190" s="17" t="str">
        <f>+Tabela1[[#This Row],[WK]]&amp;Tabela1[[#This Row],[PK]]&amp;Tabela1[[#This Row],[GK]]</f>
        <v>142801</v>
      </c>
      <c r="G1190" s="2" t="s">
        <v>1127</v>
      </c>
      <c r="H1190" s="3">
        <v>2028550212.04</v>
      </c>
      <c r="I1190" s="4">
        <v>1.125</v>
      </c>
      <c r="J1190" s="3">
        <v>2282118988.5500002</v>
      </c>
      <c r="K1190" s="4">
        <v>7.0000000000000007E-2</v>
      </c>
      <c r="L1190" s="3">
        <v>159748329</v>
      </c>
      <c r="M1190" s="3"/>
      <c r="N1190" s="5"/>
      <c r="O1190" s="3">
        <v>238239930.75999999</v>
      </c>
      <c r="P1190" s="4">
        <v>1.125</v>
      </c>
      <c r="Q1190" s="3">
        <v>268019922.11000001</v>
      </c>
      <c r="R1190" s="4">
        <v>1.6E-2</v>
      </c>
      <c r="S1190" s="3">
        <v>4288319</v>
      </c>
      <c r="T1190" s="3"/>
      <c r="U1190" s="5"/>
      <c r="V1190" s="3">
        <v>85018873</v>
      </c>
      <c r="W1190" s="5"/>
      <c r="X1190" s="3">
        <v>92131829</v>
      </c>
      <c r="Y1190" s="3">
        <v>0</v>
      </c>
      <c r="Z1190" s="3">
        <v>1</v>
      </c>
      <c r="AA1190" s="3">
        <v>4431292</v>
      </c>
      <c r="AB1190" s="3">
        <v>87700536</v>
      </c>
      <c r="AC1190" s="3">
        <v>0</v>
      </c>
      <c r="AD1190" s="3">
        <v>17610525</v>
      </c>
      <c r="AE1190" s="3">
        <v>0</v>
      </c>
      <c r="AF1190" s="3">
        <v>159748329</v>
      </c>
      <c r="AG1190" s="3">
        <v>4288319</v>
      </c>
      <c r="AH1190" s="3">
        <v>17610525</v>
      </c>
      <c r="AI1190" s="3">
        <v>85018873</v>
      </c>
      <c r="AJ1190" s="3">
        <v>5033018</v>
      </c>
      <c r="AK1190" s="3">
        <v>9893138</v>
      </c>
      <c r="AL1190" s="3">
        <v>4303535</v>
      </c>
      <c r="AM1190" s="3">
        <v>5589603</v>
      </c>
      <c r="AN1190" s="3">
        <v>4860120</v>
      </c>
      <c r="AO1190" s="3">
        <v>0</v>
      </c>
      <c r="AP1190" s="3">
        <v>0</v>
      </c>
      <c r="AQ1190" s="3">
        <v>4860120</v>
      </c>
      <c r="AR1190" s="3">
        <f>Tabela1[[#This Row],[Potrzeby finansowe 2027
w tym:]]+Tabela1[[#This Row],[Rozliczenie 2025 potrz. fin.]]</f>
        <v>96991949</v>
      </c>
      <c r="AS1190" s="3">
        <v>0</v>
      </c>
      <c r="AT1190" s="3">
        <v>0</v>
      </c>
      <c r="AU1190" s="3"/>
      <c r="AV1190" s="3"/>
      <c r="AW1190" s="3"/>
      <c r="AX1190" s="3"/>
      <c r="AY1190" s="3"/>
      <c r="AZ1190" s="3"/>
      <c r="BA1190" s="3">
        <v>1</v>
      </c>
      <c r="BB1190" s="3">
        <v>0</v>
      </c>
      <c r="BC1190" s="3">
        <v>0</v>
      </c>
      <c r="BD1190" s="3">
        <v>0.01</v>
      </c>
      <c r="BE1190" s="3">
        <v>0</v>
      </c>
      <c r="BF1190" s="3">
        <v>0</v>
      </c>
      <c r="BG1190" s="3">
        <v>3489217</v>
      </c>
      <c r="BH1190" s="3">
        <v>32786</v>
      </c>
      <c r="BI1190" s="3">
        <v>942075</v>
      </c>
      <c r="BJ1190" s="3">
        <v>14476723.270000001</v>
      </c>
      <c r="BK1190" s="3">
        <v>9857406.870000001</v>
      </c>
      <c r="BL1190" s="3">
        <v>343507.19</v>
      </c>
      <c r="BM1190" s="3">
        <v>17790251.219999999</v>
      </c>
      <c r="BN1190" s="53">
        <v>1.0794866772987139</v>
      </c>
      <c r="BO1190" s="54">
        <v>1.4235910000000001E-3</v>
      </c>
      <c r="BP1190" s="70">
        <v>35801</v>
      </c>
      <c r="BQ1190" s="71"/>
      <c r="BR1190" s="70"/>
      <c r="BS1190" s="72"/>
      <c r="BT1190" s="72"/>
      <c r="BU1190" s="70">
        <v>159748329</v>
      </c>
      <c r="BV1190" s="70">
        <v>4288319</v>
      </c>
      <c r="BW1190" s="74">
        <v>17610525</v>
      </c>
      <c r="BX1190" s="70">
        <v>181647173</v>
      </c>
    </row>
    <row r="1191" spans="1:76" x14ac:dyDescent="0.3">
      <c r="A1191" s="73" t="s">
        <v>10</v>
      </c>
      <c r="B1191" s="2" t="s">
        <v>76</v>
      </c>
      <c r="C1191" s="2" t="s">
        <v>1126</v>
      </c>
      <c r="D1191" s="2" t="s">
        <v>11</v>
      </c>
      <c r="E1191" s="2" t="s">
        <v>15</v>
      </c>
      <c r="F1191" s="17" t="str">
        <f>+Tabela1[[#This Row],[WK]]&amp;Tabela1[[#This Row],[PK]]&amp;Tabela1[[#This Row],[GK]]</f>
        <v>142802</v>
      </c>
      <c r="G1191" s="2" t="s">
        <v>1128</v>
      </c>
      <c r="H1191" s="3">
        <v>204767113.56</v>
      </c>
      <c r="I1191" s="4">
        <v>1.125</v>
      </c>
      <c r="J1191" s="3">
        <v>230363002.75999999</v>
      </c>
      <c r="K1191" s="4">
        <v>7.0000000000000007E-2</v>
      </c>
      <c r="L1191" s="3">
        <v>16125410</v>
      </c>
      <c r="M1191" s="3"/>
      <c r="N1191" s="5"/>
      <c r="O1191" s="3">
        <v>24380096.909999996</v>
      </c>
      <c r="P1191" s="4">
        <v>1.125</v>
      </c>
      <c r="Q1191" s="3">
        <v>27427609.02</v>
      </c>
      <c r="R1191" s="4">
        <v>1.6E-2</v>
      </c>
      <c r="S1191" s="3">
        <v>438842</v>
      </c>
      <c r="T1191" s="3"/>
      <c r="U1191" s="5"/>
      <c r="V1191" s="3">
        <v>9077767</v>
      </c>
      <c r="W1191" s="5"/>
      <c r="X1191" s="3">
        <v>17888891</v>
      </c>
      <c r="Y1191" s="3">
        <v>1910059</v>
      </c>
      <c r="Z1191" s="3">
        <v>4156909</v>
      </c>
      <c r="AA1191" s="3">
        <v>811823</v>
      </c>
      <c r="AB1191" s="3">
        <v>11010100</v>
      </c>
      <c r="AC1191" s="3">
        <v>0</v>
      </c>
      <c r="AD1191" s="3">
        <v>9472377</v>
      </c>
      <c r="AE1191" s="3">
        <v>0</v>
      </c>
      <c r="AF1191" s="3">
        <v>16125410</v>
      </c>
      <c r="AG1191" s="3">
        <v>438842</v>
      </c>
      <c r="AH1191" s="3">
        <v>9472377</v>
      </c>
      <c r="AI1191" s="3">
        <v>9077767</v>
      </c>
      <c r="AJ1191" s="3">
        <v>1901057</v>
      </c>
      <c r="AK1191" s="3">
        <v>2562310</v>
      </c>
      <c r="AL1191" s="3">
        <v>364759</v>
      </c>
      <c r="AM1191" s="3">
        <v>2197551</v>
      </c>
      <c r="AN1191" s="3">
        <v>661253</v>
      </c>
      <c r="AO1191" s="3">
        <v>0</v>
      </c>
      <c r="AP1191" s="3">
        <v>0</v>
      </c>
      <c r="AQ1191" s="3">
        <v>661253</v>
      </c>
      <c r="AR1191" s="3">
        <f>Tabela1[[#This Row],[Potrzeby finansowe 2027
w tym:]]+Tabela1[[#This Row],[Rozliczenie 2025 potrz. fin.]]</f>
        <v>18550144</v>
      </c>
      <c r="AS1191" s="3">
        <v>0</v>
      </c>
      <c r="AT1191" s="3">
        <v>0</v>
      </c>
      <c r="AU1191" s="3"/>
      <c r="AV1191" s="3"/>
      <c r="AW1191" s="3"/>
      <c r="AX1191" s="3"/>
      <c r="AY1191" s="3"/>
      <c r="AZ1191" s="3"/>
      <c r="BA1191" s="3">
        <v>4156909</v>
      </c>
      <c r="BB1191" s="3">
        <v>5420.83</v>
      </c>
      <c r="BC1191" s="3">
        <v>0</v>
      </c>
      <c r="BD1191" s="3">
        <v>5507.71</v>
      </c>
      <c r="BE1191" s="3">
        <v>3.28</v>
      </c>
      <c r="BF1191" s="3">
        <v>0</v>
      </c>
      <c r="BG1191" s="3">
        <v>471139</v>
      </c>
      <c r="BH1191" s="3">
        <v>4427</v>
      </c>
      <c r="BI1191" s="3">
        <v>340684</v>
      </c>
      <c r="BJ1191" s="3">
        <v>5235244.1850000005</v>
      </c>
      <c r="BK1191" s="3">
        <v>2795705</v>
      </c>
      <c r="BL1191" s="3">
        <v>864067.29</v>
      </c>
      <c r="BM1191" s="3">
        <v>8030022.1600000001</v>
      </c>
      <c r="BN1191" s="53">
        <v>0.90651819105975395</v>
      </c>
      <c r="BO1191" s="54">
        <v>1.894093E-4</v>
      </c>
      <c r="BP1191" s="70">
        <v>4764</v>
      </c>
      <c r="BQ1191" s="71"/>
      <c r="BR1191" s="70"/>
      <c r="BS1191" s="72"/>
      <c r="BT1191" s="72"/>
      <c r="BU1191" s="70">
        <v>16125410</v>
      </c>
      <c r="BV1191" s="70">
        <v>438842</v>
      </c>
      <c r="BW1191" s="74">
        <v>9472377</v>
      </c>
      <c r="BX1191" s="70">
        <v>26036629</v>
      </c>
    </row>
    <row r="1192" spans="1:76" x14ac:dyDescent="0.3">
      <c r="A1192" s="73" t="s">
        <v>10</v>
      </c>
      <c r="B1192" s="2" t="s">
        <v>76</v>
      </c>
      <c r="C1192" s="2" t="s">
        <v>1126</v>
      </c>
      <c r="D1192" s="2" t="s">
        <v>16</v>
      </c>
      <c r="E1192" s="2" t="s">
        <v>15</v>
      </c>
      <c r="F1192" s="17" t="str">
        <f>+Tabela1[[#This Row],[WK]]&amp;Tabela1[[#This Row],[PK]]&amp;Tabela1[[#This Row],[GK]]</f>
        <v>142803</v>
      </c>
      <c r="G1192" s="2" t="s">
        <v>1129</v>
      </c>
      <c r="H1192" s="3">
        <v>245613481.21000001</v>
      </c>
      <c r="I1192" s="4">
        <v>1.125</v>
      </c>
      <c r="J1192" s="3">
        <v>276315166.36000001</v>
      </c>
      <c r="K1192" s="4">
        <v>7.0000000000000007E-2</v>
      </c>
      <c r="L1192" s="3">
        <v>19342062</v>
      </c>
      <c r="M1192" s="3"/>
      <c r="N1192" s="5"/>
      <c r="O1192" s="3">
        <v>39977316.219999999</v>
      </c>
      <c r="P1192" s="4">
        <v>1.125</v>
      </c>
      <c r="Q1192" s="3">
        <v>44974480.75</v>
      </c>
      <c r="R1192" s="4">
        <v>1.6E-2</v>
      </c>
      <c r="S1192" s="3">
        <v>719592</v>
      </c>
      <c r="T1192" s="3"/>
      <c r="U1192" s="5"/>
      <c r="V1192" s="3">
        <v>9642890</v>
      </c>
      <c r="W1192" s="5"/>
      <c r="X1192" s="3">
        <v>19147817</v>
      </c>
      <c r="Y1192" s="3">
        <v>4318792</v>
      </c>
      <c r="Z1192" s="3">
        <v>658961</v>
      </c>
      <c r="AA1192" s="3">
        <v>998040</v>
      </c>
      <c r="AB1192" s="3">
        <v>13172024</v>
      </c>
      <c r="AC1192" s="3">
        <v>0</v>
      </c>
      <c r="AD1192" s="3">
        <v>9713408</v>
      </c>
      <c r="AE1192" s="3">
        <v>0</v>
      </c>
      <c r="AF1192" s="3">
        <v>19342062</v>
      </c>
      <c r="AG1192" s="3">
        <v>719592</v>
      </c>
      <c r="AH1192" s="3">
        <v>9713408</v>
      </c>
      <c r="AI1192" s="3">
        <v>9642890</v>
      </c>
      <c r="AJ1192" s="3">
        <v>1039707</v>
      </c>
      <c r="AK1192" s="3">
        <v>1248188</v>
      </c>
      <c r="AL1192" s="3">
        <v>668945</v>
      </c>
      <c r="AM1192" s="3">
        <v>579243</v>
      </c>
      <c r="AN1192" s="3">
        <v>208481</v>
      </c>
      <c r="AO1192" s="3">
        <v>0</v>
      </c>
      <c r="AP1192" s="3">
        <v>0</v>
      </c>
      <c r="AQ1192" s="3">
        <v>208481</v>
      </c>
      <c r="AR1192" s="3">
        <f>Tabela1[[#This Row],[Potrzeby finansowe 2027
w tym:]]+Tabela1[[#This Row],[Rozliczenie 2025 potrz. fin.]]</f>
        <v>19356298</v>
      </c>
      <c r="AS1192" s="3">
        <v>0</v>
      </c>
      <c r="AT1192" s="3">
        <v>0</v>
      </c>
      <c r="AU1192" s="3"/>
      <c r="AV1192" s="3"/>
      <c r="AW1192" s="3"/>
      <c r="AX1192" s="3"/>
      <c r="AY1192" s="3"/>
      <c r="AZ1192" s="3"/>
      <c r="BA1192" s="3">
        <v>658961</v>
      </c>
      <c r="BB1192" s="3">
        <v>0</v>
      </c>
      <c r="BC1192" s="3">
        <v>585.38</v>
      </c>
      <c r="BD1192" s="3">
        <v>4650.8900000000003</v>
      </c>
      <c r="BE1192" s="3">
        <v>0</v>
      </c>
      <c r="BF1192" s="3">
        <v>0</v>
      </c>
      <c r="BG1192" s="3">
        <v>615769</v>
      </c>
      <c r="BH1192" s="3">
        <v>5786</v>
      </c>
      <c r="BI1192" s="3">
        <v>382271</v>
      </c>
      <c r="BJ1192" s="3">
        <v>5874292.3774999995</v>
      </c>
      <c r="BK1192" s="3">
        <v>3343352.58</v>
      </c>
      <c r="BL1192" s="3">
        <v>142329.45000000001</v>
      </c>
      <c r="BM1192" s="3">
        <v>9839100.2899999991</v>
      </c>
      <c r="BN1192" s="53">
        <v>0.83904013131510968</v>
      </c>
      <c r="BO1192" s="54">
        <v>2.487926E-4</v>
      </c>
      <c r="BP1192" s="70">
        <v>6256</v>
      </c>
      <c r="BQ1192" s="71"/>
      <c r="BR1192" s="70"/>
      <c r="BS1192" s="72"/>
      <c r="BT1192" s="72"/>
      <c r="BU1192" s="70">
        <v>19342062</v>
      </c>
      <c r="BV1192" s="70">
        <v>719592</v>
      </c>
      <c r="BW1192" s="74">
        <v>9713408</v>
      </c>
      <c r="BX1192" s="70">
        <v>29775062</v>
      </c>
    </row>
    <row r="1193" spans="1:76" x14ac:dyDescent="0.3">
      <c r="A1193" s="73" t="s">
        <v>10</v>
      </c>
      <c r="B1193" s="2" t="s">
        <v>76</v>
      </c>
      <c r="C1193" s="2" t="s">
        <v>1126</v>
      </c>
      <c r="D1193" s="2" t="s">
        <v>18</v>
      </c>
      <c r="E1193" s="2" t="s">
        <v>15</v>
      </c>
      <c r="F1193" s="17" t="str">
        <f>+Tabela1[[#This Row],[WK]]&amp;Tabela1[[#This Row],[PK]]&amp;Tabela1[[#This Row],[GK]]</f>
        <v>142804</v>
      </c>
      <c r="G1193" s="2" t="s">
        <v>1130</v>
      </c>
      <c r="H1193" s="3">
        <v>261364677.63</v>
      </c>
      <c r="I1193" s="4">
        <v>1.125</v>
      </c>
      <c r="J1193" s="3">
        <v>294035262.32999998</v>
      </c>
      <c r="K1193" s="4">
        <v>7.0000000000000007E-2</v>
      </c>
      <c r="L1193" s="3">
        <v>20582468</v>
      </c>
      <c r="M1193" s="3"/>
      <c r="N1193" s="5"/>
      <c r="O1193" s="3">
        <v>6579855.6000000006</v>
      </c>
      <c r="P1193" s="4">
        <v>1.125</v>
      </c>
      <c r="Q1193" s="3">
        <v>7402337.5499999998</v>
      </c>
      <c r="R1193" s="4">
        <v>1.6E-2</v>
      </c>
      <c r="S1193" s="3">
        <v>118437</v>
      </c>
      <c r="T1193" s="3"/>
      <c r="U1193" s="5"/>
      <c r="V1193" s="3">
        <v>12699280</v>
      </c>
      <c r="W1193" s="5"/>
      <c r="X1193" s="3">
        <v>18130552</v>
      </c>
      <c r="Y1193" s="3">
        <v>2494534</v>
      </c>
      <c r="Z1193" s="3">
        <v>667686</v>
      </c>
      <c r="AA1193" s="3">
        <v>1152383</v>
      </c>
      <c r="AB1193" s="3">
        <v>10840857</v>
      </c>
      <c r="AC1193" s="3">
        <v>2975092</v>
      </c>
      <c r="AD1193" s="3">
        <v>5431272</v>
      </c>
      <c r="AE1193" s="3">
        <v>0</v>
      </c>
      <c r="AF1193" s="3">
        <v>20582468</v>
      </c>
      <c r="AG1193" s="3">
        <v>118437</v>
      </c>
      <c r="AH1193" s="3">
        <v>5431272</v>
      </c>
      <c r="AI1193" s="3">
        <v>12699280</v>
      </c>
      <c r="AJ1193" s="3">
        <v>-151551</v>
      </c>
      <c r="AK1193" s="3">
        <v>-151551</v>
      </c>
      <c r="AL1193" s="3">
        <v>1198147</v>
      </c>
      <c r="AM1193" s="3">
        <v>-1349698</v>
      </c>
      <c r="AN1193" s="3">
        <v>226559</v>
      </c>
      <c r="AO1193" s="3">
        <v>0</v>
      </c>
      <c r="AP1193" s="3">
        <v>-226559</v>
      </c>
      <c r="AQ1193" s="3">
        <v>0</v>
      </c>
      <c r="AR1193" s="3">
        <f>Tabela1[[#This Row],[Potrzeby finansowe 2027
w tym:]]+Tabela1[[#This Row],[Rozliczenie 2025 potrz. fin.]]</f>
        <v>18130552</v>
      </c>
      <c r="AS1193" s="3">
        <v>0</v>
      </c>
      <c r="AT1193" s="3">
        <v>0</v>
      </c>
      <c r="AU1193" s="3"/>
      <c r="AV1193" s="3"/>
      <c r="AW1193" s="3"/>
      <c r="AX1193" s="3"/>
      <c r="AY1193" s="3"/>
      <c r="AZ1193" s="3"/>
      <c r="BA1193" s="3">
        <v>667686</v>
      </c>
      <c r="BB1193" s="3">
        <v>0</v>
      </c>
      <c r="BC1193" s="3">
        <v>0</v>
      </c>
      <c r="BD1193" s="3">
        <v>6689.57</v>
      </c>
      <c r="BE1193" s="3">
        <v>0</v>
      </c>
      <c r="BF1193" s="3">
        <v>0</v>
      </c>
      <c r="BG1193" s="3">
        <v>594272</v>
      </c>
      <c r="BH1193" s="3">
        <v>5584</v>
      </c>
      <c r="BI1193" s="3">
        <v>558111</v>
      </c>
      <c r="BJ1193" s="3">
        <v>8576403.4875000007</v>
      </c>
      <c r="BK1193" s="3">
        <v>4953974.8900000006</v>
      </c>
      <c r="BL1193" s="3">
        <v>2921321.06</v>
      </c>
      <c r="BM1193" s="3">
        <v>8647072.2699999996</v>
      </c>
      <c r="BN1193" s="53">
        <v>0.89714893259841644</v>
      </c>
      <c r="BO1193" s="54">
        <v>2.2484750000000001E-4</v>
      </c>
      <c r="BP1193" s="70">
        <v>5655</v>
      </c>
      <c r="BQ1193" s="71"/>
      <c r="BR1193" s="70"/>
      <c r="BS1193" s="72"/>
      <c r="BT1193" s="72"/>
      <c r="BU1193" s="70">
        <v>20582468</v>
      </c>
      <c r="BV1193" s="70">
        <v>118437</v>
      </c>
      <c r="BW1193" s="74">
        <v>5431272</v>
      </c>
      <c r="BX1193" s="70">
        <v>26132177</v>
      </c>
    </row>
    <row r="1194" spans="1:76" x14ac:dyDescent="0.3">
      <c r="A1194" s="73" t="s">
        <v>10</v>
      </c>
      <c r="B1194" s="2" t="s">
        <v>76</v>
      </c>
      <c r="C1194" s="2" t="s">
        <v>1126</v>
      </c>
      <c r="D1194" s="2" t="s">
        <v>21</v>
      </c>
      <c r="E1194" s="2" t="s">
        <v>15</v>
      </c>
      <c r="F1194" s="17" t="str">
        <f>+Tabela1[[#This Row],[WK]]&amp;Tabela1[[#This Row],[PK]]&amp;Tabela1[[#This Row],[GK]]</f>
        <v>142805</v>
      </c>
      <c r="G1194" s="2" t="s">
        <v>1131</v>
      </c>
      <c r="H1194" s="3">
        <v>359651230.88</v>
      </c>
      <c r="I1194" s="4">
        <v>1.125</v>
      </c>
      <c r="J1194" s="3">
        <v>404607634.74000001</v>
      </c>
      <c r="K1194" s="4">
        <v>7.0000000000000007E-2</v>
      </c>
      <c r="L1194" s="3">
        <v>28322534</v>
      </c>
      <c r="M1194" s="3"/>
      <c r="N1194" s="5"/>
      <c r="O1194" s="3">
        <v>12629051.729999999</v>
      </c>
      <c r="P1194" s="4">
        <v>1.125</v>
      </c>
      <c r="Q1194" s="3">
        <v>14207683.199999999</v>
      </c>
      <c r="R1194" s="4">
        <v>1.6E-2</v>
      </c>
      <c r="S1194" s="3">
        <v>227323</v>
      </c>
      <c r="T1194" s="3"/>
      <c r="U1194" s="5"/>
      <c r="V1194" s="3">
        <v>17476183</v>
      </c>
      <c r="W1194" s="5"/>
      <c r="X1194" s="3">
        <v>29287068</v>
      </c>
      <c r="Y1194" s="3">
        <v>1538433</v>
      </c>
      <c r="Z1194" s="3">
        <v>0</v>
      </c>
      <c r="AA1194" s="3">
        <v>1240922</v>
      </c>
      <c r="AB1194" s="3">
        <v>21042987</v>
      </c>
      <c r="AC1194" s="3">
        <v>5464726</v>
      </c>
      <c r="AD1194" s="3">
        <v>11810886</v>
      </c>
      <c r="AE1194" s="3">
        <v>0</v>
      </c>
      <c r="AF1194" s="3">
        <v>28322534</v>
      </c>
      <c r="AG1194" s="3">
        <v>227323</v>
      </c>
      <c r="AH1194" s="3">
        <v>11810886</v>
      </c>
      <c r="AI1194" s="3">
        <v>17476183</v>
      </c>
      <c r="AJ1194" s="3">
        <v>2413316</v>
      </c>
      <c r="AK1194" s="3">
        <v>2413316</v>
      </c>
      <c r="AL1194" s="3">
        <v>1466962</v>
      </c>
      <c r="AM1194" s="3">
        <v>946354</v>
      </c>
      <c r="AN1194" s="3">
        <v>477170</v>
      </c>
      <c r="AO1194" s="3">
        <v>0</v>
      </c>
      <c r="AP1194" s="3">
        <v>-477170</v>
      </c>
      <c r="AQ1194" s="3">
        <v>0</v>
      </c>
      <c r="AR1194" s="3">
        <f>Tabela1[[#This Row],[Potrzeby finansowe 2027
w tym:]]+Tabela1[[#This Row],[Rozliczenie 2025 potrz. fin.]]</f>
        <v>29287068</v>
      </c>
      <c r="AS1194" s="3">
        <v>0</v>
      </c>
      <c r="AT1194" s="3">
        <v>0</v>
      </c>
      <c r="AU1194" s="3"/>
      <c r="AV1194" s="3"/>
      <c r="AW1194" s="3"/>
      <c r="AX1194" s="3"/>
      <c r="AY1194" s="3"/>
      <c r="AZ1194" s="3"/>
      <c r="BA1194" s="3">
        <v>0</v>
      </c>
      <c r="BB1194" s="3">
        <v>0</v>
      </c>
      <c r="BC1194" s="3">
        <v>0</v>
      </c>
      <c r="BD1194" s="3">
        <v>0</v>
      </c>
      <c r="BE1194" s="3">
        <v>0</v>
      </c>
      <c r="BF1194" s="3">
        <v>0</v>
      </c>
      <c r="BG1194" s="3">
        <v>736135</v>
      </c>
      <c r="BH1194" s="3">
        <v>6917</v>
      </c>
      <c r="BI1194" s="3">
        <v>504787</v>
      </c>
      <c r="BJ1194" s="3">
        <v>7756982.8824999984</v>
      </c>
      <c r="BK1194" s="3">
        <v>5223129.1999999993</v>
      </c>
      <c r="BL1194" s="3">
        <v>1896273.7</v>
      </c>
      <c r="BM1194" s="3">
        <v>6342867.3300000001</v>
      </c>
      <c r="BN1194" s="53">
        <v>0.94962088357908303</v>
      </c>
      <c r="BO1194" s="54">
        <v>2.8311219999999998E-4</v>
      </c>
      <c r="BP1194" s="70">
        <v>7120</v>
      </c>
      <c r="BQ1194" s="71"/>
      <c r="BR1194" s="70"/>
      <c r="BS1194" s="72"/>
      <c r="BT1194" s="72"/>
      <c r="BU1194" s="70">
        <v>28322534</v>
      </c>
      <c r="BV1194" s="70">
        <v>227323</v>
      </c>
      <c r="BW1194" s="74">
        <v>11810886</v>
      </c>
      <c r="BX1194" s="70">
        <v>40360743</v>
      </c>
    </row>
    <row r="1195" spans="1:76" x14ac:dyDescent="0.3">
      <c r="A1195" s="73" t="s">
        <v>10</v>
      </c>
      <c r="B1195" s="2" t="s">
        <v>76</v>
      </c>
      <c r="C1195" s="2" t="s">
        <v>1126</v>
      </c>
      <c r="D1195" s="2" t="s">
        <v>23</v>
      </c>
      <c r="E1195" s="2" t="s">
        <v>15</v>
      </c>
      <c r="F1195" s="17" t="str">
        <f>+Tabela1[[#This Row],[WK]]&amp;Tabela1[[#This Row],[PK]]&amp;Tabela1[[#This Row],[GK]]</f>
        <v>142806</v>
      </c>
      <c r="G1195" s="2" t="s">
        <v>1132</v>
      </c>
      <c r="H1195" s="3">
        <v>163542713.02000001</v>
      </c>
      <c r="I1195" s="4">
        <v>1.125</v>
      </c>
      <c r="J1195" s="3">
        <v>183985552.15000001</v>
      </c>
      <c r="K1195" s="4">
        <v>7.0000000000000007E-2</v>
      </c>
      <c r="L1195" s="3">
        <v>12878989</v>
      </c>
      <c r="M1195" s="3"/>
      <c r="N1195" s="5"/>
      <c r="O1195" s="3">
        <v>4755622.03</v>
      </c>
      <c r="P1195" s="4">
        <v>1.125</v>
      </c>
      <c r="Q1195" s="3">
        <v>5350074.78</v>
      </c>
      <c r="R1195" s="4">
        <v>1.6E-2</v>
      </c>
      <c r="S1195" s="3">
        <v>85601</v>
      </c>
      <c r="T1195" s="3"/>
      <c r="U1195" s="5"/>
      <c r="V1195" s="3">
        <v>6450418</v>
      </c>
      <c r="W1195" s="5"/>
      <c r="X1195" s="3">
        <v>12789460</v>
      </c>
      <c r="Y1195" s="3">
        <v>3944147</v>
      </c>
      <c r="Z1195" s="3">
        <v>0</v>
      </c>
      <c r="AA1195" s="3">
        <v>750962</v>
      </c>
      <c r="AB1195" s="3">
        <v>8094351</v>
      </c>
      <c r="AC1195" s="3">
        <v>0</v>
      </c>
      <c r="AD1195" s="3">
        <v>6792020</v>
      </c>
      <c r="AE1195" s="3">
        <v>0</v>
      </c>
      <c r="AF1195" s="3">
        <v>12878989</v>
      </c>
      <c r="AG1195" s="3">
        <v>85601</v>
      </c>
      <c r="AH1195" s="3">
        <v>6792020</v>
      </c>
      <c r="AI1195" s="3">
        <v>6450418</v>
      </c>
      <c r="AJ1195" s="3">
        <v>1290936</v>
      </c>
      <c r="AK1195" s="3">
        <v>1743914</v>
      </c>
      <c r="AL1195" s="3">
        <v>361625</v>
      </c>
      <c r="AM1195" s="3">
        <v>1382289</v>
      </c>
      <c r="AN1195" s="3">
        <v>452978</v>
      </c>
      <c r="AO1195" s="3">
        <v>0</v>
      </c>
      <c r="AP1195" s="3">
        <v>0</v>
      </c>
      <c r="AQ1195" s="3">
        <v>452978</v>
      </c>
      <c r="AR1195" s="3">
        <f>Tabela1[[#This Row],[Potrzeby finansowe 2027
w tym:]]+Tabela1[[#This Row],[Rozliczenie 2025 potrz. fin.]]</f>
        <v>13242438</v>
      </c>
      <c r="AS1195" s="3">
        <v>0</v>
      </c>
      <c r="AT1195" s="3">
        <v>0</v>
      </c>
      <c r="AU1195" s="3"/>
      <c r="AV1195" s="3"/>
      <c r="AW1195" s="3"/>
      <c r="AX1195" s="3"/>
      <c r="AY1195" s="3"/>
      <c r="AZ1195" s="3"/>
      <c r="BA1195" s="3">
        <v>0</v>
      </c>
      <c r="BB1195" s="3">
        <v>0</v>
      </c>
      <c r="BC1195" s="3">
        <v>0</v>
      </c>
      <c r="BD1195" s="3">
        <v>0</v>
      </c>
      <c r="BE1195" s="3">
        <v>0</v>
      </c>
      <c r="BF1195" s="3">
        <v>0</v>
      </c>
      <c r="BG1195" s="3">
        <v>377782</v>
      </c>
      <c r="BH1195" s="3">
        <v>3403</v>
      </c>
      <c r="BI1195" s="3">
        <v>373180</v>
      </c>
      <c r="BJ1195" s="3">
        <v>5734592.8825000012</v>
      </c>
      <c r="BK1195" s="3">
        <v>2862039.8400000008</v>
      </c>
      <c r="BL1195" s="3">
        <v>2499637.56</v>
      </c>
      <c r="BM1195" s="3">
        <v>6490937.0499999998</v>
      </c>
      <c r="BN1195" s="53">
        <v>0.78701771075235727</v>
      </c>
      <c r="BO1195" s="54">
        <v>1.786147E-4</v>
      </c>
      <c r="BP1195" s="70">
        <v>4253</v>
      </c>
      <c r="BQ1195" s="71"/>
      <c r="BR1195" s="70"/>
      <c r="BS1195" s="72"/>
      <c r="BT1195" s="72"/>
      <c r="BU1195" s="70">
        <v>12878989</v>
      </c>
      <c r="BV1195" s="70">
        <v>85601</v>
      </c>
      <c r="BW1195" s="74">
        <v>6792020</v>
      </c>
      <c r="BX1195" s="70">
        <v>19756610</v>
      </c>
    </row>
    <row r="1196" spans="1:76" x14ac:dyDescent="0.3">
      <c r="A1196" s="73" t="s">
        <v>10</v>
      </c>
      <c r="B1196" s="2" t="s">
        <v>76</v>
      </c>
      <c r="C1196" s="2" t="s">
        <v>1126</v>
      </c>
      <c r="D1196" s="2" t="s">
        <v>30</v>
      </c>
      <c r="E1196" s="2" t="s">
        <v>15</v>
      </c>
      <c r="F1196" s="17" t="str">
        <f>+Tabela1[[#This Row],[WK]]&amp;Tabela1[[#This Row],[PK]]&amp;Tabela1[[#This Row],[GK]]</f>
        <v>142807</v>
      </c>
      <c r="G1196" s="2" t="s">
        <v>1127</v>
      </c>
      <c r="H1196" s="3">
        <v>694444641.44000006</v>
      </c>
      <c r="I1196" s="4">
        <v>1.125</v>
      </c>
      <c r="J1196" s="3">
        <v>781250221.62</v>
      </c>
      <c r="K1196" s="4">
        <v>7.0000000000000007E-2</v>
      </c>
      <c r="L1196" s="3">
        <v>54687516</v>
      </c>
      <c r="M1196" s="3"/>
      <c r="N1196" s="5"/>
      <c r="O1196" s="3">
        <v>296246694.93000001</v>
      </c>
      <c r="P1196" s="4">
        <v>1.125</v>
      </c>
      <c r="Q1196" s="3">
        <v>333277531.80000001</v>
      </c>
      <c r="R1196" s="4">
        <v>1.6E-2</v>
      </c>
      <c r="S1196" s="3">
        <v>5332441</v>
      </c>
      <c r="T1196" s="3"/>
      <c r="U1196" s="5"/>
      <c r="V1196" s="3">
        <v>26187590</v>
      </c>
      <c r="W1196" s="5"/>
      <c r="X1196" s="3">
        <v>43979161</v>
      </c>
      <c r="Y1196" s="3">
        <v>0</v>
      </c>
      <c r="Z1196" s="3">
        <v>5</v>
      </c>
      <c r="AA1196" s="3">
        <v>2104571</v>
      </c>
      <c r="AB1196" s="3">
        <v>35556051</v>
      </c>
      <c r="AC1196" s="3">
        <v>6318534</v>
      </c>
      <c r="AD1196" s="3">
        <v>17841916</v>
      </c>
      <c r="AE1196" s="3">
        <v>4947966</v>
      </c>
      <c r="AF1196" s="3">
        <v>54687516</v>
      </c>
      <c r="AG1196" s="3">
        <v>5332441</v>
      </c>
      <c r="AH1196" s="3">
        <v>12893950</v>
      </c>
      <c r="AI1196" s="3">
        <v>26187590</v>
      </c>
      <c r="AJ1196" s="3">
        <v>4049651</v>
      </c>
      <c r="AK1196" s="3">
        <v>4099996</v>
      </c>
      <c r="AL1196" s="3">
        <v>1416945</v>
      </c>
      <c r="AM1196" s="3">
        <v>2683051</v>
      </c>
      <c r="AN1196" s="3">
        <v>1251591</v>
      </c>
      <c r="AO1196" s="3">
        <v>0</v>
      </c>
      <c r="AP1196" s="3">
        <v>-1201246</v>
      </c>
      <c r="AQ1196" s="3">
        <v>50345</v>
      </c>
      <c r="AR1196" s="3">
        <f>Tabela1[[#This Row],[Potrzeby finansowe 2027
w tym:]]+Tabela1[[#This Row],[Rozliczenie 2025 potrz. fin.]]</f>
        <v>44029506</v>
      </c>
      <c r="AS1196" s="3">
        <v>0</v>
      </c>
      <c r="AT1196" s="3">
        <v>0</v>
      </c>
      <c r="AU1196" s="3"/>
      <c r="AV1196" s="3"/>
      <c r="AW1196" s="3"/>
      <c r="AX1196" s="3"/>
      <c r="AY1196" s="3"/>
      <c r="AZ1196" s="3"/>
      <c r="BA1196" s="3">
        <v>5</v>
      </c>
      <c r="BB1196" s="3">
        <v>0</v>
      </c>
      <c r="BC1196" s="3">
        <v>0</v>
      </c>
      <c r="BD1196" s="3">
        <v>0.05</v>
      </c>
      <c r="BE1196" s="3">
        <v>0</v>
      </c>
      <c r="BF1196" s="3">
        <v>0</v>
      </c>
      <c r="BG1196" s="3">
        <v>1288583</v>
      </c>
      <c r="BH1196" s="3">
        <v>12108</v>
      </c>
      <c r="BI1196" s="3">
        <v>815988</v>
      </c>
      <c r="BJ1196" s="3">
        <v>12539158.530000001</v>
      </c>
      <c r="BK1196" s="3">
        <v>10478878.800000001</v>
      </c>
      <c r="BL1196" s="3">
        <v>1302585.8500000001</v>
      </c>
      <c r="BM1196" s="3">
        <v>5635947.2199999988</v>
      </c>
      <c r="BN1196" s="53">
        <v>1.3666433507736213</v>
      </c>
      <c r="BO1196" s="54">
        <v>4.8469840000000001E-4</v>
      </c>
      <c r="BP1196" s="70">
        <v>12189</v>
      </c>
      <c r="BQ1196" s="71"/>
      <c r="BR1196" s="70"/>
      <c r="BS1196" s="72"/>
      <c r="BT1196" s="72"/>
      <c r="BU1196" s="70">
        <v>54687516</v>
      </c>
      <c r="BV1196" s="70">
        <v>5332441</v>
      </c>
      <c r="BW1196" s="74">
        <v>12893950</v>
      </c>
      <c r="BX1196" s="70">
        <v>72913907</v>
      </c>
    </row>
    <row r="1197" spans="1:76" x14ac:dyDescent="0.3">
      <c r="A1197" s="73" t="s">
        <v>10</v>
      </c>
      <c r="B1197" s="2" t="s">
        <v>76</v>
      </c>
      <c r="C1197" s="2" t="s">
        <v>1126</v>
      </c>
      <c r="D1197" s="2" t="s">
        <v>54</v>
      </c>
      <c r="E1197" s="2" t="s">
        <v>15</v>
      </c>
      <c r="F1197" s="17" t="str">
        <f>+Tabela1[[#This Row],[WK]]&amp;Tabela1[[#This Row],[PK]]&amp;Tabela1[[#This Row],[GK]]</f>
        <v>142808</v>
      </c>
      <c r="G1197" s="2" t="s">
        <v>1133</v>
      </c>
      <c r="H1197" s="3">
        <v>668952313.89999998</v>
      </c>
      <c r="I1197" s="4">
        <v>1.125</v>
      </c>
      <c r="J1197" s="3">
        <v>752571353.13999999</v>
      </c>
      <c r="K1197" s="4">
        <v>7.0000000000000007E-2</v>
      </c>
      <c r="L1197" s="3">
        <v>52679995</v>
      </c>
      <c r="M1197" s="3"/>
      <c r="N1197" s="5"/>
      <c r="O1197" s="3">
        <v>113974573.25</v>
      </c>
      <c r="P1197" s="4">
        <v>1.125</v>
      </c>
      <c r="Q1197" s="3">
        <v>128221394.91</v>
      </c>
      <c r="R1197" s="4">
        <v>1.6E-2</v>
      </c>
      <c r="S1197" s="3">
        <v>2051542</v>
      </c>
      <c r="T1197" s="3"/>
      <c r="U1197" s="5"/>
      <c r="V1197" s="3">
        <v>29134140</v>
      </c>
      <c r="W1197" s="5"/>
      <c r="X1197" s="3">
        <v>44015823</v>
      </c>
      <c r="Y1197" s="3">
        <v>0</v>
      </c>
      <c r="Z1197" s="3">
        <v>9</v>
      </c>
      <c r="AA1197" s="3">
        <v>2351306</v>
      </c>
      <c r="AB1197" s="3">
        <v>35433780</v>
      </c>
      <c r="AC1197" s="3">
        <v>6230728</v>
      </c>
      <c r="AD1197" s="3">
        <v>14933172</v>
      </c>
      <c r="AE1197" s="3">
        <v>8012317</v>
      </c>
      <c r="AF1197" s="3">
        <v>52679995</v>
      </c>
      <c r="AG1197" s="3">
        <v>2051542</v>
      </c>
      <c r="AH1197" s="3">
        <v>6920855</v>
      </c>
      <c r="AI1197" s="3">
        <v>29134140</v>
      </c>
      <c r="AJ1197" s="3">
        <v>1813809</v>
      </c>
      <c r="AK1197" s="3">
        <v>1865298</v>
      </c>
      <c r="AL1197" s="3">
        <v>1633812</v>
      </c>
      <c r="AM1197" s="3">
        <v>231486</v>
      </c>
      <c r="AN1197" s="3">
        <v>1165518</v>
      </c>
      <c r="AO1197" s="3">
        <v>0</v>
      </c>
      <c r="AP1197" s="3">
        <v>-1114029</v>
      </c>
      <c r="AQ1197" s="3">
        <v>51489</v>
      </c>
      <c r="AR1197" s="3">
        <f>Tabela1[[#This Row],[Potrzeby finansowe 2027
w tym:]]+Tabela1[[#This Row],[Rozliczenie 2025 potrz. fin.]]</f>
        <v>44067312</v>
      </c>
      <c r="AS1197" s="3">
        <v>0</v>
      </c>
      <c r="AT1197" s="3">
        <v>0</v>
      </c>
      <c r="AU1197" s="3"/>
      <c r="AV1197" s="3"/>
      <c r="AW1197" s="3"/>
      <c r="AX1197" s="3"/>
      <c r="AY1197" s="3"/>
      <c r="AZ1197" s="3"/>
      <c r="BA1197" s="3">
        <v>9</v>
      </c>
      <c r="BB1197" s="3">
        <v>0</v>
      </c>
      <c r="BC1197" s="3">
        <v>0</v>
      </c>
      <c r="BD1197" s="3">
        <v>0.09</v>
      </c>
      <c r="BE1197" s="3">
        <v>0</v>
      </c>
      <c r="BF1197" s="3">
        <v>0</v>
      </c>
      <c r="BG1197" s="3">
        <v>1225260</v>
      </c>
      <c r="BH1197" s="3">
        <v>11513</v>
      </c>
      <c r="BI1197" s="3">
        <v>1126046</v>
      </c>
      <c r="BJ1197" s="3">
        <v>17303775.085000001</v>
      </c>
      <c r="BK1197" s="3">
        <v>13010199.250000002</v>
      </c>
      <c r="BL1197" s="3">
        <v>1320632.28</v>
      </c>
      <c r="BM1197" s="3">
        <v>14533038.779999999</v>
      </c>
      <c r="BN1197" s="53">
        <v>1.5196105313225707</v>
      </c>
      <c r="BO1197" s="54">
        <v>4.745261E-4</v>
      </c>
      <c r="BP1197" s="70">
        <v>11933</v>
      </c>
      <c r="BQ1197" s="71"/>
      <c r="BR1197" s="70"/>
      <c r="BS1197" s="72"/>
      <c r="BT1197" s="72"/>
      <c r="BU1197" s="70">
        <v>52679995</v>
      </c>
      <c r="BV1197" s="70">
        <v>2051542</v>
      </c>
      <c r="BW1197" s="74">
        <v>6920855</v>
      </c>
      <c r="BX1197" s="70">
        <v>61652392</v>
      </c>
    </row>
    <row r="1198" spans="1:76" x14ac:dyDescent="0.3">
      <c r="A1198" s="73" t="s">
        <v>10</v>
      </c>
      <c r="B1198" s="2" t="s">
        <v>76</v>
      </c>
      <c r="C1198" s="2" t="s">
        <v>1134</v>
      </c>
      <c r="D1198" s="2" t="s">
        <v>12</v>
      </c>
      <c r="E1198" s="2" t="s">
        <v>13</v>
      </c>
      <c r="F1198" s="17" t="str">
        <f>+Tabela1[[#This Row],[WK]]&amp;Tabela1[[#This Row],[PK]]&amp;Tabela1[[#This Row],[GK]]</f>
        <v>142901</v>
      </c>
      <c r="G1198" s="2" t="s">
        <v>1135</v>
      </c>
      <c r="H1198" s="3">
        <v>1059901815.88</v>
      </c>
      <c r="I1198" s="4">
        <v>1.125</v>
      </c>
      <c r="J1198" s="3">
        <v>1192389542.8699999</v>
      </c>
      <c r="K1198" s="4">
        <v>7.0000000000000007E-2</v>
      </c>
      <c r="L1198" s="3">
        <v>83467268</v>
      </c>
      <c r="M1198" s="3"/>
      <c r="N1198" s="5"/>
      <c r="O1198" s="3">
        <v>179099632.25</v>
      </c>
      <c r="P1198" s="4">
        <v>1.125</v>
      </c>
      <c r="Q1198" s="3">
        <v>201487086.28</v>
      </c>
      <c r="R1198" s="4">
        <v>1.6E-2</v>
      </c>
      <c r="S1198" s="3">
        <v>3223793</v>
      </c>
      <c r="T1198" s="3"/>
      <c r="U1198" s="5"/>
      <c r="V1198" s="3">
        <v>43409073</v>
      </c>
      <c r="W1198" s="5"/>
      <c r="X1198" s="3">
        <v>50496349</v>
      </c>
      <c r="Y1198" s="3">
        <v>316533</v>
      </c>
      <c r="Z1198" s="3">
        <v>0</v>
      </c>
      <c r="AA1198" s="3">
        <v>2586097</v>
      </c>
      <c r="AB1198" s="3">
        <v>47593719</v>
      </c>
      <c r="AC1198" s="3">
        <v>0</v>
      </c>
      <c r="AD1198" s="3">
        <v>7728079</v>
      </c>
      <c r="AE1198" s="3">
        <v>0</v>
      </c>
      <c r="AF1198" s="3">
        <v>83467268</v>
      </c>
      <c r="AG1198" s="3">
        <v>3223793</v>
      </c>
      <c r="AH1198" s="3">
        <v>7728079</v>
      </c>
      <c r="AI1198" s="3">
        <v>43409073</v>
      </c>
      <c r="AJ1198" s="3">
        <v>2410044</v>
      </c>
      <c r="AK1198" s="3">
        <v>3050847</v>
      </c>
      <c r="AL1198" s="3">
        <v>2933567</v>
      </c>
      <c r="AM1198" s="3">
        <v>117280</v>
      </c>
      <c r="AN1198" s="3">
        <v>640803</v>
      </c>
      <c r="AO1198" s="3">
        <v>0</v>
      </c>
      <c r="AP1198" s="3">
        <v>0</v>
      </c>
      <c r="AQ1198" s="3">
        <v>640803</v>
      </c>
      <c r="AR1198" s="3">
        <f>Tabela1[[#This Row],[Potrzeby finansowe 2027
w tym:]]+Tabela1[[#This Row],[Rozliczenie 2025 potrz. fin.]]</f>
        <v>51137152</v>
      </c>
      <c r="AS1198" s="3">
        <v>0</v>
      </c>
      <c r="AT1198" s="3">
        <v>0</v>
      </c>
      <c r="AU1198" s="3"/>
      <c r="AV1198" s="3"/>
      <c r="AW1198" s="3"/>
      <c r="AX1198" s="3"/>
      <c r="AY1198" s="3"/>
      <c r="AZ1198" s="3"/>
      <c r="BA1198" s="3">
        <v>0</v>
      </c>
      <c r="BB1198" s="3">
        <v>0</v>
      </c>
      <c r="BC1198" s="3">
        <v>0</v>
      </c>
      <c r="BD1198" s="3">
        <v>0</v>
      </c>
      <c r="BE1198" s="3">
        <v>0</v>
      </c>
      <c r="BF1198" s="3">
        <v>0</v>
      </c>
      <c r="BG1198" s="3">
        <v>1920741</v>
      </c>
      <c r="BH1198" s="3">
        <v>18048</v>
      </c>
      <c r="BI1198" s="3">
        <v>665356</v>
      </c>
      <c r="BJ1198" s="3">
        <v>10224423.819999998</v>
      </c>
      <c r="BK1198" s="3">
        <v>6251020.089999998</v>
      </c>
      <c r="BL1198" s="3">
        <v>471697.76</v>
      </c>
      <c r="BM1198" s="3">
        <v>14950219.4</v>
      </c>
      <c r="BN1198" s="53">
        <v>0.99650821185753069</v>
      </c>
      <c r="BO1198" s="54">
        <v>8.404679E-4</v>
      </c>
      <c r="BP1198" s="70">
        <v>21136</v>
      </c>
      <c r="BQ1198" s="71"/>
      <c r="BR1198" s="70"/>
      <c r="BS1198" s="72"/>
      <c r="BT1198" s="72"/>
      <c r="BU1198" s="70">
        <v>83467268</v>
      </c>
      <c r="BV1198" s="70">
        <v>3223793</v>
      </c>
      <c r="BW1198" s="74">
        <v>7728079</v>
      </c>
      <c r="BX1198" s="70">
        <v>94419140</v>
      </c>
    </row>
    <row r="1199" spans="1:76" x14ac:dyDescent="0.3">
      <c r="A1199" s="73" t="s">
        <v>10</v>
      </c>
      <c r="B1199" s="2" t="s">
        <v>76</v>
      </c>
      <c r="C1199" s="2" t="s">
        <v>1134</v>
      </c>
      <c r="D1199" s="2" t="s">
        <v>11</v>
      </c>
      <c r="E1199" s="2" t="s">
        <v>15</v>
      </c>
      <c r="F1199" s="17" t="str">
        <f>+Tabela1[[#This Row],[WK]]&amp;Tabela1[[#This Row],[PK]]&amp;Tabela1[[#This Row],[GK]]</f>
        <v>142902</v>
      </c>
      <c r="G1199" s="2" t="s">
        <v>1136</v>
      </c>
      <c r="H1199" s="3">
        <v>135224404.90000001</v>
      </c>
      <c r="I1199" s="4">
        <v>1.125</v>
      </c>
      <c r="J1199" s="3">
        <v>152127455.50999999</v>
      </c>
      <c r="K1199" s="4">
        <v>7.0000000000000007E-2</v>
      </c>
      <c r="L1199" s="3">
        <v>10648922</v>
      </c>
      <c r="M1199" s="3"/>
      <c r="N1199" s="5"/>
      <c r="O1199" s="3">
        <v>21776450.329999998</v>
      </c>
      <c r="P1199" s="4">
        <v>1.125</v>
      </c>
      <c r="Q1199" s="3">
        <v>24498506.620000001</v>
      </c>
      <c r="R1199" s="4">
        <v>1.6E-2</v>
      </c>
      <c r="S1199" s="3">
        <v>391976</v>
      </c>
      <c r="T1199" s="3"/>
      <c r="U1199" s="5"/>
      <c r="V1199" s="3">
        <v>6386569</v>
      </c>
      <c r="W1199" s="5"/>
      <c r="X1199" s="3">
        <v>14231579</v>
      </c>
      <c r="Y1199" s="3">
        <v>2629590</v>
      </c>
      <c r="Z1199" s="3">
        <v>168161</v>
      </c>
      <c r="AA1199" s="3">
        <v>831177</v>
      </c>
      <c r="AB1199" s="3">
        <v>8972995</v>
      </c>
      <c r="AC1199" s="3">
        <v>1629656</v>
      </c>
      <c r="AD1199" s="3">
        <v>7845010</v>
      </c>
      <c r="AE1199" s="3">
        <v>0</v>
      </c>
      <c r="AF1199" s="3">
        <v>10648922</v>
      </c>
      <c r="AG1199" s="3">
        <v>391976</v>
      </c>
      <c r="AH1199" s="3">
        <v>7845010</v>
      </c>
      <c r="AI1199" s="3">
        <v>6386569</v>
      </c>
      <c r="AJ1199" s="3">
        <v>-754802</v>
      </c>
      <c r="AK1199" s="3">
        <v>-754802</v>
      </c>
      <c r="AL1199" s="3">
        <v>704601</v>
      </c>
      <c r="AM1199" s="3">
        <v>-1459403</v>
      </c>
      <c r="AN1199" s="3">
        <v>444489</v>
      </c>
      <c r="AO1199" s="3">
        <v>0</v>
      </c>
      <c r="AP1199" s="3">
        <v>-444489</v>
      </c>
      <c r="AQ1199" s="3">
        <v>0</v>
      </c>
      <c r="AR1199" s="3">
        <f>Tabela1[[#This Row],[Potrzeby finansowe 2027
w tym:]]+Tabela1[[#This Row],[Rozliczenie 2025 potrz. fin.]]</f>
        <v>14231579</v>
      </c>
      <c r="AS1199" s="3">
        <v>0</v>
      </c>
      <c r="AT1199" s="3">
        <v>0</v>
      </c>
      <c r="AU1199" s="3"/>
      <c r="AV1199" s="3"/>
      <c r="AW1199" s="3"/>
      <c r="AX1199" s="3"/>
      <c r="AY1199" s="3"/>
      <c r="AZ1199" s="3"/>
      <c r="BA1199" s="3">
        <v>168161</v>
      </c>
      <c r="BB1199" s="3">
        <v>0</v>
      </c>
      <c r="BC1199" s="3">
        <v>0</v>
      </c>
      <c r="BD1199" s="3">
        <v>1684.81</v>
      </c>
      <c r="BE1199" s="3">
        <v>0</v>
      </c>
      <c r="BF1199" s="3">
        <v>0</v>
      </c>
      <c r="BG1199" s="3">
        <v>377782</v>
      </c>
      <c r="BH1199" s="3">
        <v>3433</v>
      </c>
      <c r="BI1199" s="3">
        <v>453395</v>
      </c>
      <c r="BJ1199" s="3">
        <v>6967250.3199999994</v>
      </c>
      <c r="BK1199" s="3">
        <v>3969547.5999999996</v>
      </c>
      <c r="BL1199" s="3">
        <v>706635.12</v>
      </c>
      <c r="BM1199" s="3">
        <v>10577540.640000001</v>
      </c>
      <c r="BN1199" s="53">
        <v>0.81448942857409334</v>
      </c>
      <c r="BO1199" s="54">
        <v>1.3140809999999999E-4</v>
      </c>
      <c r="BP1199" s="70">
        <v>3305</v>
      </c>
      <c r="BQ1199" s="71"/>
      <c r="BR1199" s="70"/>
      <c r="BS1199" s="72"/>
      <c r="BT1199" s="72"/>
      <c r="BU1199" s="70">
        <v>10648922</v>
      </c>
      <c r="BV1199" s="70">
        <v>391976</v>
      </c>
      <c r="BW1199" s="74">
        <v>7845010</v>
      </c>
      <c r="BX1199" s="70">
        <v>18885908</v>
      </c>
    </row>
    <row r="1200" spans="1:76" x14ac:dyDescent="0.3">
      <c r="A1200" s="73" t="s">
        <v>10</v>
      </c>
      <c r="B1200" s="2" t="s">
        <v>76</v>
      </c>
      <c r="C1200" s="2" t="s">
        <v>1134</v>
      </c>
      <c r="D1200" s="2" t="s">
        <v>16</v>
      </c>
      <c r="E1200" s="2" t="s">
        <v>15</v>
      </c>
      <c r="F1200" s="17" t="str">
        <f>+Tabela1[[#This Row],[WK]]&amp;Tabela1[[#This Row],[PK]]&amp;Tabela1[[#This Row],[GK]]</f>
        <v>142903</v>
      </c>
      <c r="G1200" s="2" t="s">
        <v>1137</v>
      </c>
      <c r="H1200" s="3">
        <v>76121565.670000002</v>
      </c>
      <c r="I1200" s="4">
        <v>1.125</v>
      </c>
      <c r="J1200" s="3">
        <v>85636761.379999995</v>
      </c>
      <c r="K1200" s="4">
        <v>7.0000000000000007E-2</v>
      </c>
      <c r="L1200" s="3">
        <v>5994573</v>
      </c>
      <c r="M1200" s="3"/>
      <c r="N1200" s="5"/>
      <c r="O1200" s="3">
        <v>2676579.9299999997</v>
      </c>
      <c r="P1200" s="4">
        <v>1.125</v>
      </c>
      <c r="Q1200" s="3">
        <v>3011152.42</v>
      </c>
      <c r="R1200" s="4">
        <v>1.6E-2</v>
      </c>
      <c r="S1200" s="3">
        <v>48178</v>
      </c>
      <c r="T1200" s="3"/>
      <c r="U1200" s="5"/>
      <c r="V1200" s="3">
        <v>3703014</v>
      </c>
      <c r="W1200" s="5"/>
      <c r="X1200" s="3">
        <v>8119481</v>
      </c>
      <c r="Y1200" s="3">
        <v>275821</v>
      </c>
      <c r="Z1200" s="3">
        <v>899724</v>
      </c>
      <c r="AA1200" s="3">
        <v>634925</v>
      </c>
      <c r="AB1200" s="3">
        <v>3684972</v>
      </c>
      <c r="AC1200" s="3">
        <v>2624039</v>
      </c>
      <c r="AD1200" s="3">
        <v>4416467</v>
      </c>
      <c r="AE1200" s="3">
        <v>239954</v>
      </c>
      <c r="AF1200" s="3">
        <v>5994573</v>
      </c>
      <c r="AG1200" s="3">
        <v>48178</v>
      </c>
      <c r="AH1200" s="3">
        <v>4176513</v>
      </c>
      <c r="AI1200" s="3">
        <v>3703014</v>
      </c>
      <c r="AJ1200" s="3">
        <v>-528155</v>
      </c>
      <c r="AK1200" s="3">
        <v>-528155</v>
      </c>
      <c r="AL1200" s="3">
        <v>635561</v>
      </c>
      <c r="AM1200" s="3">
        <v>-1163716</v>
      </c>
      <c r="AN1200" s="3">
        <v>129249</v>
      </c>
      <c r="AO1200" s="3">
        <v>0</v>
      </c>
      <c r="AP1200" s="3">
        <v>-129249</v>
      </c>
      <c r="AQ1200" s="3">
        <v>0</v>
      </c>
      <c r="AR1200" s="3">
        <f>Tabela1[[#This Row],[Potrzeby finansowe 2027
w tym:]]+Tabela1[[#This Row],[Rozliczenie 2025 potrz. fin.]]</f>
        <v>8119481</v>
      </c>
      <c r="AS1200" s="3">
        <v>0</v>
      </c>
      <c r="AT1200" s="3">
        <v>0</v>
      </c>
      <c r="AU1200" s="3"/>
      <c r="AV1200" s="3"/>
      <c r="AW1200" s="3"/>
      <c r="AX1200" s="3"/>
      <c r="AY1200" s="3"/>
      <c r="AZ1200" s="3"/>
      <c r="BA1200" s="3">
        <v>899724</v>
      </c>
      <c r="BB1200" s="3">
        <v>0</v>
      </c>
      <c r="BC1200" s="3">
        <v>78.819999999999993</v>
      </c>
      <c r="BD1200" s="3">
        <v>8751.6299999999992</v>
      </c>
      <c r="BE1200" s="3">
        <v>0</v>
      </c>
      <c r="BF1200" s="3">
        <v>0</v>
      </c>
      <c r="BG1200" s="3">
        <v>377782</v>
      </c>
      <c r="BH1200" s="3">
        <v>1743</v>
      </c>
      <c r="BI1200" s="3">
        <v>257143</v>
      </c>
      <c r="BJ1200" s="3">
        <v>3951475.8850000012</v>
      </c>
      <c r="BK1200" s="3">
        <v>1441525.1100000013</v>
      </c>
      <c r="BL1200" s="3">
        <v>302200.37</v>
      </c>
      <c r="BM1200" s="3">
        <v>9435402.3599999994</v>
      </c>
      <c r="BN1200" s="53">
        <v>0.95829439579194775</v>
      </c>
      <c r="BO1200" s="54">
        <v>6.1295000000000002E-5</v>
      </c>
      <c r="BP1200" s="70">
        <v>1542</v>
      </c>
      <c r="BQ1200" s="71"/>
      <c r="BR1200" s="70"/>
      <c r="BS1200" s="72"/>
      <c r="BT1200" s="72"/>
      <c r="BU1200" s="70">
        <v>5994573</v>
      </c>
      <c r="BV1200" s="70">
        <v>48178</v>
      </c>
      <c r="BW1200" s="74">
        <v>4176513</v>
      </c>
      <c r="BX1200" s="70">
        <v>10219264</v>
      </c>
    </row>
    <row r="1201" spans="1:76" x14ac:dyDescent="0.3">
      <c r="A1201" s="73" t="s">
        <v>10</v>
      </c>
      <c r="B1201" s="2" t="s">
        <v>76</v>
      </c>
      <c r="C1201" s="2" t="s">
        <v>1134</v>
      </c>
      <c r="D1201" s="2" t="s">
        <v>18</v>
      </c>
      <c r="E1201" s="2" t="s">
        <v>15</v>
      </c>
      <c r="F1201" s="17" t="str">
        <f>+Tabela1[[#This Row],[WK]]&amp;Tabela1[[#This Row],[PK]]&amp;Tabela1[[#This Row],[GK]]</f>
        <v>142904</v>
      </c>
      <c r="G1201" s="2" t="s">
        <v>1138</v>
      </c>
      <c r="H1201" s="3">
        <v>161156445.63999999</v>
      </c>
      <c r="I1201" s="4">
        <v>1.125</v>
      </c>
      <c r="J1201" s="3">
        <v>181301001.34999999</v>
      </c>
      <c r="K1201" s="4">
        <v>7.0000000000000007E-2</v>
      </c>
      <c r="L1201" s="3">
        <v>12691070</v>
      </c>
      <c r="M1201" s="3"/>
      <c r="N1201" s="5"/>
      <c r="O1201" s="3">
        <v>18432761.77</v>
      </c>
      <c r="P1201" s="4">
        <v>1.125</v>
      </c>
      <c r="Q1201" s="3">
        <v>20736856.989999998</v>
      </c>
      <c r="R1201" s="4">
        <v>1.6E-2</v>
      </c>
      <c r="S1201" s="3">
        <v>331790</v>
      </c>
      <c r="T1201" s="3"/>
      <c r="U1201" s="5"/>
      <c r="V1201" s="3">
        <v>8217102</v>
      </c>
      <c r="W1201" s="5"/>
      <c r="X1201" s="3">
        <v>15190979</v>
      </c>
      <c r="Y1201" s="3">
        <v>1848602</v>
      </c>
      <c r="Z1201" s="3">
        <v>1153644</v>
      </c>
      <c r="AA1201" s="3">
        <v>1002791</v>
      </c>
      <c r="AB1201" s="3">
        <v>8273603</v>
      </c>
      <c r="AC1201" s="3">
        <v>2912339</v>
      </c>
      <c r="AD1201" s="3">
        <v>6973876</v>
      </c>
      <c r="AE1201" s="3">
        <v>0</v>
      </c>
      <c r="AF1201" s="3">
        <v>12691070</v>
      </c>
      <c r="AG1201" s="3">
        <v>331790</v>
      </c>
      <c r="AH1201" s="3">
        <v>6973876</v>
      </c>
      <c r="AI1201" s="3">
        <v>8217102</v>
      </c>
      <c r="AJ1201" s="3">
        <v>484442</v>
      </c>
      <c r="AK1201" s="3">
        <v>484442</v>
      </c>
      <c r="AL1201" s="3">
        <v>744398</v>
      </c>
      <c r="AM1201" s="3">
        <v>-259956</v>
      </c>
      <c r="AN1201" s="3">
        <v>-452775</v>
      </c>
      <c r="AO1201" s="3">
        <v>0</v>
      </c>
      <c r="AP1201" s="3">
        <v>452775</v>
      </c>
      <c r="AQ1201" s="3">
        <v>0</v>
      </c>
      <c r="AR1201" s="3">
        <f>Tabela1[[#This Row],[Potrzeby finansowe 2027
w tym:]]+Tabela1[[#This Row],[Rozliczenie 2025 potrz. fin.]]</f>
        <v>15190979</v>
      </c>
      <c r="AS1201" s="3">
        <v>0</v>
      </c>
      <c r="AT1201" s="3">
        <v>0</v>
      </c>
      <c r="AU1201" s="3"/>
      <c r="AV1201" s="3"/>
      <c r="AW1201" s="3"/>
      <c r="AX1201" s="3"/>
      <c r="AY1201" s="3"/>
      <c r="AZ1201" s="3"/>
      <c r="BA1201" s="3">
        <v>1153644</v>
      </c>
      <c r="BB1201" s="3">
        <v>0</v>
      </c>
      <c r="BC1201" s="3">
        <v>116.44</v>
      </c>
      <c r="BD1201" s="3">
        <v>11170.27</v>
      </c>
      <c r="BE1201" s="3">
        <v>0</v>
      </c>
      <c r="BF1201" s="3">
        <v>0</v>
      </c>
      <c r="BG1201" s="3">
        <v>418247</v>
      </c>
      <c r="BH1201" s="3">
        <v>3930</v>
      </c>
      <c r="BI1201" s="3">
        <v>584544</v>
      </c>
      <c r="BJ1201" s="3">
        <v>8982588.1799999997</v>
      </c>
      <c r="BK1201" s="3">
        <v>4567016.620000001</v>
      </c>
      <c r="BL1201" s="3">
        <v>3046557.28</v>
      </c>
      <c r="BM1201" s="3">
        <v>11569171.68</v>
      </c>
      <c r="BN1201" s="53">
        <v>0.89291476642138357</v>
      </c>
      <c r="BO1201" s="54">
        <v>1.6004459999999999E-4</v>
      </c>
      <c r="BP1201" s="70">
        <v>4025</v>
      </c>
      <c r="BQ1201" s="71"/>
      <c r="BR1201" s="70"/>
      <c r="BS1201" s="72"/>
      <c r="BT1201" s="72"/>
      <c r="BU1201" s="70">
        <v>12691070</v>
      </c>
      <c r="BV1201" s="70">
        <v>331790</v>
      </c>
      <c r="BW1201" s="74">
        <v>6973876</v>
      </c>
      <c r="BX1201" s="70">
        <v>19996736</v>
      </c>
    </row>
    <row r="1202" spans="1:76" x14ac:dyDescent="0.3">
      <c r="A1202" s="73" t="s">
        <v>10</v>
      </c>
      <c r="B1202" s="2" t="s">
        <v>76</v>
      </c>
      <c r="C1202" s="2" t="s">
        <v>1134</v>
      </c>
      <c r="D1202" s="2" t="s">
        <v>21</v>
      </c>
      <c r="E1202" s="2" t="s">
        <v>19</v>
      </c>
      <c r="F1202" s="17" t="str">
        <f>+Tabela1[[#This Row],[WK]]&amp;Tabela1[[#This Row],[PK]]&amp;Tabela1[[#This Row],[GK]]</f>
        <v>142905</v>
      </c>
      <c r="G1202" s="2" t="s">
        <v>1139</v>
      </c>
      <c r="H1202" s="3">
        <v>236510709.40000001</v>
      </c>
      <c r="I1202" s="4">
        <v>1.125</v>
      </c>
      <c r="J1202" s="3">
        <v>266074548.08000001</v>
      </c>
      <c r="K1202" s="4">
        <v>7.0000000000000007E-2</v>
      </c>
      <c r="L1202" s="3">
        <v>18625218</v>
      </c>
      <c r="M1202" s="3"/>
      <c r="N1202" s="5"/>
      <c r="O1202" s="3">
        <v>18822415.769999996</v>
      </c>
      <c r="P1202" s="4">
        <v>1.125</v>
      </c>
      <c r="Q1202" s="3">
        <v>21175217.739999998</v>
      </c>
      <c r="R1202" s="4">
        <v>1.6E-2</v>
      </c>
      <c r="S1202" s="3">
        <v>338803</v>
      </c>
      <c r="T1202" s="3"/>
      <c r="U1202" s="5"/>
      <c r="V1202" s="3">
        <v>8958295</v>
      </c>
      <c r="W1202" s="5"/>
      <c r="X1202" s="3">
        <v>16370359</v>
      </c>
      <c r="Y1202" s="3">
        <v>0</v>
      </c>
      <c r="Z1202" s="3">
        <v>650944</v>
      </c>
      <c r="AA1202" s="3">
        <v>1193814</v>
      </c>
      <c r="AB1202" s="3">
        <v>11685353</v>
      </c>
      <c r="AC1202" s="3">
        <v>2840248</v>
      </c>
      <c r="AD1202" s="3">
        <v>7433753</v>
      </c>
      <c r="AE1202" s="3">
        <v>0</v>
      </c>
      <c r="AF1202" s="3">
        <v>18625218</v>
      </c>
      <c r="AG1202" s="3">
        <v>338803</v>
      </c>
      <c r="AH1202" s="3">
        <v>7433753</v>
      </c>
      <c r="AI1202" s="3">
        <v>8958295</v>
      </c>
      <c r="AJ1202" s="3">
        <v>27582</v>
      </c>
      <c r="AK1202" s="3">
        <v>49271</v>
      </c>
      <c r="AL1202" s="3">
        <v>-551999</v>
      </c>
      <c r="AM1202" s="3">
        <v>601270</v>
      </c>
      <c r="AN1202" s="3">
        <v>208564</v>
      </c>
      <c r="AO1202" s="3">
        <v>0</v>
      </c>
      <c r="AP1202" s="3">
        <v>-186875</v>
      </c>
      <c r="AQ1202" s="3">
        <v>21689</v>
      </c>
      <c r="AR1202" s="3">
        <f>Tabela1[[#This Row],[Potrzeby finansowe 2027
w tym:]]+Tabela1[[#This Row],[Rozliczenie 2025 potrz. fin.]]</f>
        <v>16392048</v>
      </c>
      <c r="AS1202" s="3">
        <v>0</v>
      </c>
      <c r="AT1202" s="3">
        <v>0</v>
      </c>
      <c r="AU1202" s="3"/>
      <c r="AV1202" s="3"/>
      <c r="AW1202" s="3"/>
      <c r="AX1202" s="3"/>
      <c r="AY1202" s="3"/>
      <c r="AZ1202" s="3"/>
      <c r="BA1202" s="3">
        <v>650944</v>
      </c>
      <c r="BB1202" s="3">
        <v>0</v>
      </c>
      <c r="BC1202" s="3">
        <v>7.59</v>
      </c>
      <c r="BD1202" s="3">
        <v>6496.25</v>
      </c>
      <c r="BE1202" s="3">
        <v>0.56000000000000005</v>
      </c>
      <c r="BF1202" s="3">
        <v>0</v>
      </c>
      <c r="BG1202" s="3">
        <v>557769</v>
      </c>
      <c r="BH1202" s="3">
        <v>5241</v>
      </c>
      <c r="BI1202" s="3">
        <v>636045</v>
      </c>
      <c r="BJ1202" s="3">
        <v>9773995.4974999987</v>
      </c>
      <c r="BK1202" s="3">
        <v>6142719.4100000001</v>
      </c>
      <c r="BL1202" s="3">
        <v>1706142.28</v>
      </c>
      <c r="BM1202" s="3">
        <v>11112819.789999999</v>
      </c>
      <c r="BN1202" s="53">
        <v>1.085714818648984</v>
      </c>
      <c r="BO1202" s="54">
        <v>1.9842230000000001E-4</v>
      </c>
      <c r="BP1202" s="70">
        <v>4990</v>
      </c>
      <c r="BQ1202" s="71"/>
      <c r="BR1202" s="70"/>
      <c r="BS1202" s="72"/>
      <c r="BT1202" s="72"/>
      <c r="BU1202" s="70">
        <v>18625218</v>
      </c>
      <c r="BV1202" s="70">
        <v>338803</v>
      </c>
      <c r="BW1202" s="74">
        <v>7433753</v>
      </c>
      <c r="BX1202" s="70">
        <v>26397774</v>
      </c>
    </row>
    <row r="1203" spans="1:76" x14ac:dyDescent="0.3">
      <c r="A1203" s="73" t="s">
        <v>10</v>
      </c>
      <c r="B1203" s="2" t="s">
        <v>76</v>
      </c>
      <c r="C1203" s="2" t="s">
        <v>1134</v>
      </c>
      <c r="D1203" s="2" t="s">
        <v>23</v>
      </c>
      <c r="E1203" s="2" t="s">
        <v>15</v>
      </c>
      <c r="F1203" s="17" t="str">
        <f>+Tabela1[[#This Row],[WK]]&amp;Tabela1[[#This Row],[PK]]&amp;Tabela1[[#This Row],[GK]]</f>
        <v>142906</v>
      </c>
      <c r="G1203" s="2" t="s">
        <v>1140</v>
      </c>
      <c r="H1203" s="3">
        <v>175316447.44999999</v>
      </c>
      <c r="I1203" s="4">
        <v>1.125</v>
      </c>
      <c r="J1203" s="3">
        <v>197231003.38</v>
      </c>
      <c r="K1203" s="4">
        <v>7.0000000000000007E-2</v>
      </c>
      <c r="L1203" s="3">
        <v>13806170</v>
      </c>
      <c r="M1203" s="3"/>
      <c r="N1203" s="5"/>
      <c r="O1203" s="3">
        <v>8944593.4900000002</v>
      </c>
      <c r="P1203" s="4">
        <v>1.125</v>
      </c>
      <c r="Q1203" s="3">
        <v>10062667.68</v>
      </c>
      <c r="R1203" s="4">
        <v>1.6E-2</v>
      </c>
      <c r="S1203" s="3">
        <v>161003</v>
      </c>
      <c r="T1203" s="3"/>
      <c r="U1203" s="5"/>
      <c r="V1203" s="3">
        <v>8734235</v>
      </c>
      <c r="W1203" s="5"/>
      <c r="X1203" s="3">
        <v>17999403</v>
      </c>
      <c r="Y1203" s="3">
        <v>2616717</v>
      </c>
      <c r="Z1203" s="3">
        <v>574089</v>
      </c>
      <c r="AA1203" s="3">
        <v>1035872</v>
      </c>
      <c r="AB1203" s="3">
        <v>10657442</v>
      </c>
      <c r="AC1203" s="3">
        <v>3115283</v>
      </c>
      <c r="AD1203" s="3">
        <v>9265168</v>
      </c>
      <c r="AE1203" s="3">
        <v>0</v>
      </c>
      <c r="AF1203" s="3">
        <v>13806170</v>
      </c>
      <c r="AG1203" s="3">
        <v>161003</v>
      </c>
      <c r="AH1203" s="3">
        <v>9265168</v>
      </c>
      <c r="AI1203" s="3">
        <v>8734235</v>
      </c>
      <c r="AJ1203" s="3">
        <v>366092</v>
      </c>
      <c r="AK1203" s="3">
        <v>366092</v>
      </c>
      <c r="AL1203" s="3">
        <v>890384</v>
      </c>
      <c r="AM1203" s="3">
        <v>-524292</v>
      </c>
      <c r="AN1203" s="3">
        <v>852223</v>
      </c>
      <c r="AO1203" s="3">
        <v>0</v>
      </c>
      <c r="AP1203" s="3">
        <v>-852223</v>
      </c>
      <c r="AQ1203" s="3">
        <v>0</v>
      </c>
      <c r="AR1203" s="3">
        <f>Tabela1[[#This Row],[Potrzeby finansowe 2027
w tym:]]+Tabela1[[#This Row],[Rozliczenie 2025 potrz. fin.]]</f>
        <v>17999403</v>
      </c>
      <c r="AS1203" s="3">
        <v>0</v>
      </c>
      <c r="AT1203" s="3">
        <v>0</v>
      </c>
      <c r="AU1203" s="3"/>
      <c r="AV1203" s="3"/>
      <c r="AW1203" s="3"/>
      <c r="AX1203" s="3"/>
      <c r="AY1203" s="3"/>
      <c r="AZ1203" s="3"/>
      <c r="BA1203" s="3">
        <v>574089</v>
      </c>
      <c r="BB1203" s="3">
        <v>0</v>
      </c>
      <c r="BC1203" s="3">
        <v>24.92</v>
      </c>
      <c r="BD1203" s="3">
        <v>5668.75</v>
      </c>
      <c r="BE1203" s="3">
        <v>0</v>
      </c>
      <c r="BF1203" s="3">
        <v>0</v>
      </c>
      <c r="BG1203" s="3">
        <v>474439</v>
      </c>
      <c r="BH1203" s="3">
        <v>4458</v>
      </c>
      <c r="BI1203" s="3">
        <v>561433</v>
      </c>
      <c r="BJ1203" s="3">
        <v>8627445.8149999995</v>
      </c>
      <c r="BK1203" s="3">
        <v>5097791.6899999995</v>
      </c>
      <c r="BL1203" s="3">
        <v>1469504.54</v>
      </c>
      <c r="BM1203" s="3">
        <v>11179607.42</v>
      </c>
      <c r="BN1203" s="53">
        <v>0.86495994329574821</v>
      </c>
      <c r="BO1203" s="54">
        <v>1.7967020000000001E-4</v>
      </c>
      <c r="BP1203" s="70">
        <v>4518</v>
      </c>
      <c r="BQ1203" s="71"/>
      <c r="BR1203" s="70"/>
      <c r="BS1203" s="72"/>
      <c r="BT1203" s="72"/>
      <c r="BU1203" s="70">
        <v>13806170</v>
      </c>
      <c r="BV1203" s="70">
        <v>161003</v>
      </c>
      <c r="BW1203" s="74">
        <v>9265168</v>
      </c>
      <c r="BX1203" s="70">
        <v>23232341</v>
      </c>
    </row>
    <row r="1204" spans="1:76" x14ac:dyDescent="0.3">
      <c r="A1204" s="73" t="s">
        <v>10</v>
      </c>
      <c r="B1204" s="2" t="s">
        <v>76</v>
      </c>
      <c r="C1204" s="2" t="s">
        <v>1134</v>
      </c>
      <c r="D1204" s="2" t="s">
        <v>30</v>
      </c>
      <c r="E1204" s="2" t="s">
        <v>15</v>
      </c>
      <c r="F1204" s="17" t="str">
        <f>+Tabela1[[#This Row],[WK]]&amp;Tabela1[[#This Row],[PK]]&amp;Tabela1[[#This Row],[GK]]</f>
        <v>142907</v>
      </c>
      <c r="G1204" s="2" t="s">
        <v>1141</v>
      </c>
      <c r="H1204" s="3">
        <v>167283471.94</v>
      </c>
      <c r="I1204" s="4">
        <v>1.125</v>
      </c>
      <c r="J1204" s="3">
        <v>188193905.93000001</v>
      </c>
      <c r="K1204" s="4">
        <v>7.0000000000000007E-2</v>
      </c>
      <c r="L1204" s="3">
        <v>13173573</v>
      </c>
      <c r="M1204" s="3"/>
      <c r="N1204" s="5"/>
      <c r="O1204" s="3">
        <v>7633137.1900000004</v>
      </c>
      <c r="P1204" s="4">
        <v>1.125</v>
      </c>
      <c r="Q1204" s="3">
        <v>8587279.3399999999</v>
      </c>
      <c r="R1204" s="4">
        <v>1.6E-2</v>
      </c>
      <c r="S1204" s="3">
        <v>137396</v>
      </c>
      <c r="T1204" s="3"/>
      <c r="U1204" s="5"/>
      <c r="V1204" s="3">
        <v>7385531</v>
      </c>
      <c r="W1204" s="5"/>
      <c r="X1204" s="3">
        <v>9361409</v>
      </c>
      <c r="Y1204" s="3">
        <v>0</v>
      </c>
      <c r="Z1204" s="3">
        <v>174362</v>
      </c>
      <c r="AA1204" s="3">
        <v>843502</v>
      </c>
      <c r="AB1204" s="3">
        <v>5256198</v>
      </c>
      <c r="AC1204" s="3">
        <v>3087347</v>
      </c>
      <c r="AD1204" s="3">
        <v>1975879</v>
      </c>
      <c r="AE1204" s="3">
        <v>0</v>
      </c>
      <c r="AF1204" s="3">
        <v>13173573</v>
      </c>
      <c r="AG1204" s="3">
        <v>137396</v>
      </c>
      <c r="AH1204" s="3">
        <v>1975879</v>
      </c>
      <c r="AI1204" s="3">
        <v>7385531</v>
      </c>
      <c r="AJ1204" s="3">
        <v>-119512</v>
      </c>
      <c r="AK1204" s="3">
        <v>-119512</v>
      </c>
      <c r="AL1204" s="3">
        <v>1285346</v>
      </c>
      <c r="AM1204" s="3">
        <v>-1404858</v>
      </c>
      <c r="AN1204" s="3">
        <v>82132</v>
      </c>
      <c r="AO1204" s="3">
        <v>0</v>
      </c>
      <c r="AP1204" s="3">
        <v>-82132</v>
      </c>
      <c r="AQ1204" s="3">
        <v>0</v>
      </c>
      <c r="AR1204" s="3">
        <f>Tabela1[[#This Row],[Potrzeby finansowe 2027
w tym:]]+Tabela1[[#This Row],[Rozliczenie 2025 potrz. fin.]]</f>
        <v>9361409</v>
      </c>
      <c r="AS1204" s="3">
        <v>0</v>
      </c>
      <c r="AT1204" s="3">
        <v>0</v>
      </c>
      <c r="AU1204" s="3"/>
      <c r="AV1204" s="3"/>
      <c r="AW1204" s="3"/>
      <c r="AX1204" s="3"/>
      <c r="AY1204" s="3"/>
      <c r="AZ1204" s="3"/>
      <c r="BA1204" s="3">
        <v>174362</v>
      </c>
      <c r="BB1204" s="3">
        <v>0</v>
      </c>
      <c r="BC1204" s="3">
        <v>0</v>
      </c>
      <c r="BD1204" s="3">
        <v>1746.94</v>
      </c>
      <c r="BE1204" s="3">
        <v>0</v>
      </c>
      <c r="BF1204" s="3">
        <v>0</v>
      </c>
      <c r="BG1204" s="3">
        <v>377782</v>
      </c>
      <c r="BH1204" s="3">
        <v>3185</v>
      </c>
      <c r="BI1204" s="3">
        <v>465720</v>
      </c>
      <c r="BJ1204" s="3">
        <v>7156642.1374999993</v>
      </c>
      <c r="BK1204" s="3">
        <v>3777915.8199999984</v>
      </c>
      <c r="BL1204" s="3">
        <v>971283.57</v>
      </c>
      <c r="BM1204" s="3">
        <v>11572338.130000001</v>
      </c>
      <c r="BN1204" s="53">
        <v>1.1842776270016695</v>
      </c>
      <c r="BO1204" s="54">
        <v>1.114014E-4</v>
      </c>
      <c r="BP1204" s="70">
        <v>2801</v>
      </c>
      <c r="BQ1204" s="71"/>
      <c r="BR1204" s="70"/>
      <c r="BS1204" s="72"/>
      <c r="BT1204" s="72"/>
      <c r="BU1204" s="70">
        <v>13173573</v>
      </c>
      <c r="BV1204" s="70">
        <v>137396</v>
      </c>
      <c r="BW1204" s="74">
        <v>1975879</v>
      </c>
      <c r="BX1204" s="70">
        <v>15286848</v>
      </c>
    </row>
    <row r="1205" spans="1:76" x14ac:dyDescent="0.3">
      <c r="A1205" s="73" t="s">
        <v>10</v>
      </c>
      <c r="B1205" s="2" t="s">
        <v>76</v>
      </c>
      <c r="C1205" s="2" t="s">
        <v>1134</v>
      </c>
      <c r="D1205" s="2" t="s">
        <v>54</v>
      </c>
      <c r="E1205" s="2" t="s">
        <v>15</v>
      </c>
      <c r="F1205" s="17" t="str">
        <f>+Tabela1[[#This Row],[WK]]&amp;Tabela1[[#This Row],[PK]]&amp;Tabela1[[#This Row],[GK]]</f>
        <v>142908</v>
      </c>
      <c r="G1205" s="2" t="s">
        <v>1135</v>
      </c>
      <c r="H1205" s="3">
        <v>261196204.56</v>
      </c>
      <c r="I1205" s="4">
        <v>1.125</v>
      </c>
      <c r="J1205" s="3">
        <v>293845730.13</v>
      </c>
      <c r="K1205" s="4">
        <v>7.0000000000000007E-2</v>
      </c>
      <c r="L1205" s="3">
        <v>20569201</v>
      </c>
      <c r="M1205" s="3"/>
      <c r="N1205" s="5"/>
      <c r="O1205" s="3">
        <v>8847751.9199999999</v>
      </c>
      <c r="P1205" s="4">
        <v>1.125</v>
      </c>
      <c r="Q1205" s="3">
        <v>9953720.9100000001</v>
      </c>
      <c r="R1205" s="4">
        <v>1.6E-2</v>
      </c>
      <c r="S1205" s="3">
        <v>159260</v>
      </c>
      <c r="T1205" s="3"/>
      <c r="U1205" s="5"/>
      <c r="V1205" s="3">
        <v>12479299</v>
      </c>
      <c r="W1205" s="5"/>
      <c r="X1205" s="3">
        <v>17874567</v>
      </c>
      <c r="Y1205" s="3">
        <v>0</v>
      </c>
      <c r="Z1205" s="3">
        <v>217142</v>
      </c>
      <c r="AA1205" s="3">
        <v>1238316</v>
      </c>
      <c r="AB1205" s="3">
        <v>9875815</v>
      </c>
      <c r="AC1205" s="3">
        <v>6543294</v>
      </c>
      <c r="AD1205" s="3">
        <v>5791712</v>
      </c>
      <c r="AE1205" s="3">
        <v>0</v>
      </c>
      <c r="AF1205" s="3">
        <v>20569201</v>
      </c>
      <c r="AG1205" s="3">
        <v>159260</v>
      </c>
      <c r="AH1205" s="3">
        <v>5791712</v>
      </c>
      <c r="AI1205" s="3">
        <v>12479299</v>
      </c>
      <c r="AJ1205" s="3">
        <v>1327826</v>
      </c>
      <c r="AK1205" s="3">
        <v>1307080</v>
      </c>
      <c r="AL1205" s="3">
        <v>1173892</v>
      </c>
      <c r="AM1205" s="3">
        <v>133188</v>
      </c>
      <c r="AN1205" s="3">
        <v>-20746</v>
      </c>
      <c r="AO1205" s="3">
        <v>0</v>
      </c>
      <c r="AP1205" s="3">
        <v>0</v>
      </c>
      <c r="AQ1205" s="3">
        <v>-20746</v>
      </c>
      <c r="AR1205" s="3">
        <f>Tabela1[[#This Row],[Potrzeby finansowe 2027
w tym:]]+Tabela1[[#This Row],[Rozliczenie 2025 potrz. fin.]]</f>
        <v>17853821</v>
      </c>
      <c r="AS1205" s="3">
        <v>0</v>
      </c>
      <c r="AT1205" s="3">
        <v>0</v>
      </c>
      <c r="AU1205" s="3"/>
      <c r="AV1205" s="3"/>
      <c r="AW1205" s="3"/>
      <c r="AX1205" s="3"/>
      <c r="AY1205" s="3"/>
      <c r="AZ1205" s="3"/>
      <c r="BA1205" s="3">
        <v>217142</v>
      </c>
      <c r="BB1205" s="3">
        <v>0</v>
      </c>
      <c r="BC1205" s="3">
        <v>0</v>
      </c>
      <c r="BD1205" s="3">
        <v>2175.5500000000002</v>
      </c>
      <c r="BE1205" s="3">
        <v>0</v>
      </c>
      <c r="BF1205" s="3">
        <v>0</v>
      </c>
      <c r="BG1205" s="3">
        <v>613534</v>
      </c>
      <c r="BH1205" s="3">
        <v>5765</v>
      </c>
      <c r="BI1205" s="3">
        <v>624782</v>
      </c>
      <c r="BJ1205" s="3">
        <v>9600924.2124999985</v>
      </c>
      <c r="BK1205" s="3">
        <v>5800609.9699999988</v>
      </c>
      <c r="BL1205" s="3">
        <v>743232.77</v>
      </c>
      <c r="BM1205" s="3">
        <v>13714791.43</v>
      </c>
      <c r="BN1205" s="53">
        <v>1.045161952193093</v>
      </c>
      <c r="BO1205" s="54">
        <v>2.009519E-4</v>
      </c>
      <c r="BP1205" s="70">
        <v>5054</v>
      </c>
      <c r="BQ1205" s="71"/>
      <c r="BR1205" s="70"/>
      <c r="BS1205" s="72"/>
      <c r="BT1205" s="72"/>
      <c r="BU1205" s="70">
        <v>20569201</v>
      </c>
      <c r="BV1205" s="70">
        <v>159260</v>
      </c>
      <c r="BW1205" s="74">
        <v>5791712</v>
      </c>
      <c r="BX1205" s="70">
        <v>26520173</v>
      </c>
    </row>
    <row r="1206" spans="1:76" x14ac:dyDescent="0.3">
      <c r="A1206" s="73" t="s">
        <v>10</v>
      </c>
      <c r="B1206" s="2" t="s">
        <v>76</v>
      </c>
      <c r="C1206" s="2" t="s">
        <v>1134</v>
      </c>
      <c r="D1206" s="2" t="s">
        <v>56</v>
      </c>
      <c r="E1206" s="2" t="s">
        <v>15</v>
      </c>
      <c r="F1206" s="17" t="str">
        <f>+Tabela1[[#This Row],[WK]]&amp;Tabela1[[#This Row],[PK]]&amp;Tabela1[[#This Row],[GK]]</f>
        <v>142909</v>
      </c>
      <c r="G1206" s="2" t="s">
        <v>1142</v>
      </c>
      <c r="H1206" s="3">
        <v>129086294.42</v>
      </c>
      <c r="I1206" s="4">
        <v>1.125</v>
      </c>
      <c r="J1206" s="3">
        <v>145222081.22</v>
      </c>
      <c r="K1206" s="4">
        <v>7.0000000000000007E-2</v>
      </c>
      <c r="L1206" s="3">
        <v>10165546</v>
      </c>
      <c r="M1206" s="3"/>
      <c r="N1206" s="5"/>
      <c r="O1206" s="3">
        <v>4768259.66</v>
      </c>
      <c r="P1206" s="4">
        <v>1.125</v>
      </c>
      <c r="Q1206" s="3">
        <v>5364292.12</v>
      </c>
      <c r="R1206" s="4">
        <v>1.6E-2</v>
      </c>
      <c r="S1206" s="3">
        <v>85829</v>
      </c>
      <c r="T1206" s="3"/>
      <c r="U1206" s="5"/>
      <c r="V1206" s="3">
        <v>6072029</v>
      </c>
      <c r="W1206" s="5"/>
      <c r="X1206" s="3">
        <v>12581756</v>
      </c>
      <c r="Y1206" s="3">
        <v>1530883</v>
      </c>
      <c r="Z1206" s="3">
        <v>1010460</v>
      </c>
      <c r="AA1206" s="3">
        <v>820713</v>
      </c>
      <c r="AB1206" s="3">
        <v>6859199</v>
      </c>
      <c r="AC1206" s="3">
        <v>2360501</v>
      </c>
      <c r="AD1206" s="3">
        <v>6509727</v>
      </c>
      <c r="AE1206" s="3">
        <v>0</v>
      </c>
      <c r="AF1206" s="3">
        <v>10165546</v>
      </c>
      <c r="AG1206" s="3">
        <v>85829</v>
      </c>
      <c r="AH1206" s="3">
        <v>6509727</v>
      </c>
      <c r="AI1206" s="3">
        <v>6072029</v>
      </c>
      <c r="AJ1206" s="3">
        <v>-232611</v>
      </c>
      <c r="AK1206" s="3">
        <v>-232611</v>
      </c>
      <c r="AL1206" s="3">
        <v>592965</v>
      </c>
      <c r="AM1206" s="3">
        <v>-825576</v>
      </c>
      <c r="AN1206" s="3">
        <v>-381829</v>
      </c>
      <c r="AO1206" s="3">
        <v>0</v>
      </c>
      <c r="AP1206" s="3">
        <v>381829</v>
      </c>
      <c r="AQ1206" s="3">
        <v>0</v>
      </c>
      <c r="AR1206" s="3">
        <f>Tabela1[[#This Row],[Potrzeby finansowe 2027
w tym:]]+Tabela1[[#This Row],[Rozliczenie 2025 potrz. fin.]]</f>
        <v>12581756</v>
      </c>
      <c r="AS1206" s="3">
        <v>0</v>
      </c>
      <c r="AT1206" s="3">
        <v>0</v>
      </c>
      <c r="AU1206" s="3"/>
      <c r="AV1206" s="3"/>
      <c r="AW1206" s="3"/>
      <c r="AX1206" s="3"/>
      <c r="AY1206" s="3"/>
      <c r="AZ1206" s="3"/>
      <c r="BA1206" s="3">
        <v>1010460</v>
      </c>
      <c r="BB1206" s="3">
        <v>0</v>
      </c>
      <c r="BC1206" s="3">
        <v>0</v>
      </c>
      <c r="BD1206" s="3">
        <v>10123.84</v>
      </c>
      <c r="BE1206" s="3">
        <v>0</v>
      </c>
      <c r="BF1206" s="3">
        <v>0</v>
      </c>
      <c r="BG1206" s="3">
        <v>377782</v>
      </c>
      <c r="BH1206" s="3">
        <v>3264</v>
      </c>
      <c r="BI1206" s="3">
        <v>442931</v>
      </c>
      <c r="BJ1206" s="3">
        <v>6806445.8324999996</v>
      </c>
      <c r="BK1206" s="3">
        <v>4258452.3699999992</v>
      </c>
      <c r="BL1206" s="3">
        <v>72121.600000000006</v>
      </c>
      <c r="BM1206" s="3">
        <v>10047730.65</v>
      </c>
      <c r="BN1206" s="53">
        <v>0.88137619727110783</v>
      </c>
      <c r="BO1206" s="54">
        <v>1.196321E-4</v>
      </c>
      <c r="BP1206" s="70">
        <v>3009</v>
      </c>
      <c r="BQ1206" s="71"/>
      <c r="BR1206" s="70"/>
      <c r="BS1206" s="72"/>
      <c r="BT1206" s="72"/>
      <c r="BU1206" s="70">
        <v>10165546</v>
      </c>
      <c r="BV1206" s="70">
        <v>85829</v>
      </c>
      <c r="BW1206" s="74">
        <v>6509727</v>
      </c>
      <c r="BX1206" s="70">
        <v>16761102</v>
      </c>
    </row>
    <row r="1207" spans="1:76" x14ac:dyDescent="0.3">
      <c r="A1207" s="73" t="s">
        <v>10</v>
      </c>
      <c r="B1207" s="2" t="s">
        <v>76</v>
      </c>
      <c r="C1207" s="2" t="s">
        <v>1143</v>
      </c>
      <c r="D1207" s="2" t="s">
        <v>12</v>
      </c>
      <c r="E1207" s="2" t="s">
        <v>15</v>
      </c>
      <c r="F1207" s="17" t="str">
        <f>+Tabela1[[#This Row],[WK]]&amp;Tabela1[[#This Row],[PK]]&amp;Tabela1[[#This Row],[GK]]</f>
        <v>143001</v>
      </c>
      <c r="G1207" s="2" t="s">
        <v>1144</v>
      </c>
      <c r="H1207" s="3">
        <v>185709554.47999999</v>
      </c>
      <c r="I1207" s="4">
        <v>1.125</v>
      </c>
      <c r="J1207" s="3">
        <v>208923248.78999999</v>
      </c>
      <c r="K1207" s="4">
        <v>7.0000000000000007E-2</v>
      </c>
      <c r="L1207" s="3">
        <v>14624627</v>
      </c>
      <c r="M1207" s="3"/>
      <c r="N1207" s="5"/>
      <c r="O1207" s="3">
        <v>1772947.99</v>
      </c>
      <c r="P1207" s="4">
        <v>1.125</v>
      </c>
      <c r="Q1207" s="3">
        <v>1994566.49</v>
      </c>
      <c r="R1207" s="4">
        <v>1.6E-2</v>
      </c>
      <c r="S1207" s="3">
        <v>31913</v>
      </c>
      <c r="T1207" s="3"/>
      <c r="U1207" s="5"/>
      <c r="V1207" s="3">
        <v>10248325</v>
      </c>
      <c r="W1207" s="5"/>
      <c r="X1207" s="3">
        <v>20600358</v>
      </c>
      <c r="Y1207" s="3">
        <v>8319729</v>
      </c>
      <c r="Z1207" s="3">
        <v>705801</v>
      </c>
      <c r="AA1207" s="3">
        <v>849289</v>
      </c>
      <c r="AB1207" s="3">
        <v>8808464</v>
      </c>
      <c r="AC1207" s="3">
        <v>1917075</v>
      </c>
      <c r="AD1207" s="3">
        <v>10352032</v>
      </c>
      <c r="AE1207" s="3">
        <v>0</v>
      </c>
      <c r="AF1207" s="3">
        <v>14624627</v>
      </c>
      <c r="AG1207" s="3">
        <v>31913</v>
      </c>
      <c r="AH1207" s="3">
        <v>10352032</v>
      </c>
      <c r="AI1207" s="3">
        <v>10248325</v>
      </c>
      <c r="AJ1207" s="3">
        <v>-690166</v>
      </c>
      <c r="AK1207" s="3">
        <v>-690166</v>
      </c>
      <c r="AL1207" s="3">
        <v>888322</v>
      </c>
      <c r="AM1207" s="3">
        <v>-1578488</v>
      </c>
      <c r="AN1207" s="3">
        <v>-371026</v>
      </c>
      <c r="AO1207" s="3">
        <v>0</v>
      </c>
      <c r="AP1207" s="3">
        <v>371026</v>
      </c>
      <c r="AQ1207" s="3">
        <v>0</v>
      </c>
      <c r="AR1207" s="3">
        <f>Tabela1[[#This Row],[Potrzeby finansowe 2027
w tym:]]+Tabela1[[#This Row],[Rozliczenie 2025 potrz. fin.]]</f>
        <v>20600358</v>
      </c>
      <c r="AS1207" s="3">
        <v>0</v>
      </c>
      <c r="AT1207" s="3">
        <v>0</v>
      </c>
      <c r="AU1207" s="3"/>
      <c r="AV1207" s="3"/>
      <c r="AW1207" s="3"/>
      <c r="AX1207" s="3"/>
      <c r="AY1207" s="3"/>
      <c r="AZ1207" s="3"/>
      <c r="BA1207" s="3">
        <v>705801</v>
      </c>
      <c r="BB1207" s="3">
        <v>0</v>
      </c>
      <c r="BC1207" s="3">
        <v>195.22</v>
      </c>
      <c r="BD1207" s="3">
        <v>6420.69</v>
      </c>
      <c r="BE1207" s="3">
        <v>0.05</v>
      </c>
      <c r="BF1207" s="3">
        <v>0</v>
      </c>
      <c r="BG1207" s="3">
        <v>569901</v>
      </c>
      <c r="BH1207" s="3">
        <v>5355</v>
      </c>
      <c r="BI1207" s="3">
        <v>279388</v>
      </c>
      <c r="BJ1207" s="3">
        <v>4293311.4800000004</v>
      </c>
      <c r="BK1207" s="3">
        <v>2553579.870000001</v>
      </c>
      <c r="BL1207" s="3">
        <v>417502.17</v>
      </c>
      <c r="BM1207" s="3">
        <v>6123922.0999999996</v>
      </c>
      <c r="BN1207" s="53">
        <v>0.66647640897941673</v>
      </c>
      <c r="BO1207" s="54">
        <v>2.1020850000000001E-4</v>
      </c>
      <c r="BP1207" s="70">
        <v>5287</v>
      </c>
      <c r="BQ1207" s="71"/>
      <c r="BR1207" s="70"/>
      <c r="BS1207" s="72"/>
      <c r="BT1207" s="72"/>
      <c r="BU1207" s="70">
        <v>14624627</v>
      </c>
      <c r="BV1207" s="70">
        <v>31913</v>
      </c>
      <c r="BW1207" s="74">
        <v>10352032</v>
      </c>
      <c r="BX1207" s="70">
        <v>25008572</v>
      </c>
    </row>
    <row r="1208" spans="1:76" x14ac:dyDescent="0.3">
      <c r="A1208" s="73" t="s">
        <v>10</v>
      </c>
      <c r="B1208" s="2" t="s">
        <v>76</v>
      </c>
      <c r="C1208" s="2" t="s">
        <v>1143</v>
      </c>
      <c r="D1208" s="2" t="s">
        <v>11</v>
      </c>
      <c r="E1208" s="2" t="s">
        <v>15</v>
      </c>
      <c r="F1208" s="17" t="str">
        <f>+Tabela1[[#This Row],[WK]]&amp;Tabela1[[#This Row],[PK]]&amp;Tabela1[[#This Row],[GK]]</f>
        <v>143002</v>
      </c>
      <c r="G1208" s="2" t="s">
        <v>1145</v>
      </c>
      <c r="H1208" s="3">
        <v>214752051.12</v>
      </c>
      <c r="I1208" s="4">
        <v>1.125</v>
      </c>
      <c r="J1208" s="3">
        <v>241596057.50999999</v>
      </c>
      <c r="K1208" s="4">
        <v>7.0000000000000007E-2</v>
      </c>
      <c r="L1208" s="3">
        <v>16911724</v>
      </c>
      <c r="M1208" s="3"/>
      <c r="N1208" s="5"/>
      <c r="O1208" s="3">
        <v>4532658.5599999996</v>
      </c>
      <c r="P1208" s="4">
        <v>1.125</v>
      </c>
      <c r="Q1208" s="3">
        <v>5099240.88</v>
      </c>
      <c r="R1208" s="4">
        <v>1.6E-2</v>
      </c>
      <c r="S1208" s="3">
        <v>81588</v>
      </c>
      <c r="T1208" s="3"/>
      <c r="U1208" s="5"/>
      <c r="V1208" s="3">
        <v>11706113</v>
      </c>
      <c r="W1208" s="5"/>
      <c r="X1208" s="3">
        <v>22990535</v>
      </c>
      <c r="Y1208" s="3">
        <v>5601854</v>
      </c>
      <c r="Z1208" s="3">
        <v>35240</v>
      </c>
      <c r="AA1208" s="3">
        <v>870527</v>
      </c>
      <c r="AB1208" s="3">
        <v>15266783</v>
      </c>
      <c r="AC1208" s="3">
        <v>1216131</v>
      </c>
      <c r="AD1208" s="3">
        <v>11284422</v>
      </c>
      <c r="AE1208" s="3">
        <v>0</v>
      </c>
      <c r="AF1208" s="3">
        <v>16911724</v>
      </c>
      <c r="AG1208" s="3">
        <v>81588</v>
      </c>
      <c r="AH1208" s="3">
        <v>11284422</v>
      </c>
      <c r="AI1208" s="3">
        <v>11706113</v>
      </c>
      <c r="AJ1208" s="3">
        <v>2378700</v>
      </c>
      <c r="AK1208" s="3">
        <v>2378700</v>
      </c>
      <c r="AL1208" s="3">
        <v>685692</v>
      </c>
      <c r="AM1208" s="3">
        <v>1693008</v>
      </c>
      <c r="AN1208" s="3">
        <v>271150</v>
      </c>
      <c r="AO1208" s="3">
        <v>0</v>
      </c>
      <c r="AP1208" s="3">
        <v>-271150</v>
      </c>
      <c r="AQ1208" s="3">
        <v>0</v>
      </c>
      <c r="AR1208" s="3">
        <f>Tabela1[[#This Row],[Potrzeby finansowe 2027
w tym:]]+Tabela1[[#This Row],[Rozliczenie 2025 potrz. fin.]]</f>
        <v>22990535</v>
      </c>
      <c r="AS1208" s="3">
        <v>0</v>
      </c>
      <c r="AT1208" s="3">
        <v>0</v>
      </c>
      <c r="AU1208" s="3"/>
      <c r="AV1208" s="3"/>
      <c r="AW1208" s="3"/>
      <c r="AX1208" s="3"/>
      <c r="AY1208" s="3"/>
      <c r="AZ1208" s="3"/>
      <c r="BA1208" s="3">
        <v>35240</v>
      </c>
      <c r="BB1208" s="3">
        <v>0</v>
      </c>
      <c r="BC1208" s="3">
        <v>0</v>
      </c>
      <c r="BD1208" s="3">
        <v>353.07</v>
      </c>
      <c r="BE1208" s="3">
        <v>0</v>
      </c>
      <c r="BF1208" s="3">
        <v>0</v>
      </c>
      <c r="BG1208" s="3">
        <v>542763</v>
      </c>
      <c r="BH1208" s="3">
        <v>5100</v>
      </c>
      <c r="BI1208" s="3">
        <v>327764</v>
      </c>
      <c r="BJ1208" s="3">
        <v>5036693.879999999</v>
      </c>
      <c r="BK1208" s="3">
        <v>2109055.1999999993</v>
      </c>
      <c r="BL1208" s="3">
        <v>778820.29</v>
      </c>
      <c r="BM1208" s="3">
        <v>10152914.140000001</v>
      </c>
      <c r="BN1208" s="53">
        <v>0.77377614877405043</v>
      </c>
      <c r="BO1208" s="54">
        <v>2.2309679999999999E-4</v>
      </c>
      <c r="BP1208" s="70">
        <v>5611</v>
      </c>
      <c r="BQ1208" s="71"/>
      <c r="BR1208" s="70"/>
      <c r="BS1208" s="72"/>
      <c r="BT1208" s="72"/>
      <c r="BU1208" s="70">
        <v>16911724</v>
      </c>
      <c r="BV1208" s="70">
        <v>81588</v>
      </c>
      <c r="BW1208" s="74">
        <v>11284422</v>
      </c>
      <c r="BX1208" s="70">
        <v>28277734</v>
      </c>
    </row>
    <row r="1209" spans="1:76" x14ac:dyDescent="0.3">
      <c r="A1209" s="73" t="s">
        <v>10</v>
      </c>
      <c r="B1209" s="2" t="s">
        <v>76</v>
      </c>
      <c r="C1209" s="2" t="s">
        <v>1143</v>
      </c>
      <c r="D1209" s="2" t="s">
        <v>16</v>
      </c>
      <c r="E1209" s="2" t="s">
        <v>15</v>
      </c>
      <c r="F1209" s="17" t="str">
        <f>+Tabela1[[#This Row],[WK]]&amp;Tabela1[[#This Row],[PK]]&amp;Tabela1[[#This Row],[GK]]</f>
        <v>143003</v>
      </c>
      <c r="G1209" s="2" t="s">
        <v>1146</v>
      </c>
      <c r="H1209" s="3">
        <v>129968355.26000001</v>
      </c>
      <c r="I1209" s="4">
        <v>1.125</v>
      </c>
      <c r="J1209" s="3">
        <v>146214399.66999999</v>
      </c>
      <c r="K1209" s="4">
        <v>7.0000000000000007E-2</v>
      </c>
      <c r="L1209" s="3">
        <v>10235008</v>
      </c>
      <c r="M1209" s="3"/>
      <c r="N1209" s="5"/>
      <c r="O1209" s="3">
        <v>824932.76</v>
      </c>
      <c r="P1209" s="4">
        <v>1.125</v>
      </c>
      <c r="Q1209" s="3">
        <v>928049.36</v>
      </c>
      <c r="R1209" s="4">
        <v>1.6E-2</v>
      </c>
      <c r="S1209" s="3">
        <v>14849</v>
      </c>
      <c r="T1209" s="3"/>
      <c r="U1209" s="5"/>
      <c r="V1209" s="3">
        <v>7621179</v>
      </c>
      <c r="W1209" s="5"/>
      <c r="X1209" s="3">
        <v>19893547</v>
      </c>
      <c r="Y1209" s="3">
        <v>9231797</v>
      </c>
      <c r="Z1209" s="3">
        <v>315776</v>
      </c>
      <c r="AA1209" s="3">
        <v>567160</v>
      </c>
      <c r="AB1209" s="3">
        <v>9778814</v>
      </c>
      <c r="AC1209" s="3">
        <v>0</v>
      </c>
      <c r="AD1209" s="3">
        <v>12614858</v>
      </c>
      <c r="AE1209" s="3">
        <v>0</v>
      </c>
      <c r="AF1209" s="3">
        <v>10235008</v>
      </c>
      <c r="AG1209" s="3">
        <v>14849</v>
      </c>
      <c r="AH1209" s="3">
        <v>12614858</v>
      </c>
      <c r="AI1209" s="3">
        <v>7621179</v>
      </c>
      <c r="AJ1209" s="3">
        <v>1046506</v>
      </c>
      <c r="AK1209" s="3">
        <v>1388996</v>
      </c>
      <c r="AL1209" s="3">
        <v>611089</v>
      </c>
      <c r="AM1209" s="3">
        <v>777907</v>
      </c>
      <c r="AN1209" s="3">
        <v>342490</v>
      </c>
      <c r="AO1209" s="3">
        <v>0</v>
      </c>
      <c r="AP1209" s="3">
        <v>0</v>
      </c>
      <c r="AQ1209" s="3">
        <v>342490</v>
      </c>
      <c r="AR1209" s="3">
        <f>Tabela1[[#This Row],[Potrzeby finansowe 2027
w tym:]]+Tabela1[[#This Row],[Rozliczenie 2025 potrz. fin.]]</f>
        <v>20236037</v>
      </c>
      <c r="AS1209" s="3">
        <v>0</v>
      </c>
      <c r="AT1209" s="3">
        <v>0</v>
      </c>
      <c r="AU1209" s="3"/>
      <c r="AV1209" s="3"/>
      <c r="AW1209" s="3"/>
      <c r="AX1209" s="3"/>
      <c r="AY1209" s="3"/>
      <c r="AZ1209" s="3"/>
      <c r="BA1209" s="3">
        <v>315776</v>
      </c>
      <c r="BB1209" s="3">
        <v>0</v>
      </c>
      <c r="BC1209" s="3">
        <v>0</v>
      </c>
      <c r="BD1209" s="3">
        <v>3163.77</v>
      </c>
      <c r="BE1209" s="3">
        <v>0</v>
      </c>
      <c r="BF1209" s="3">
        <v>0</v>
      </c>
      <c r="BG1209" s="3">
        <v>393130</v>
      </c>
      <c r="BH1209" s="3">
        <v>3694</v>
      </c>
      <c r="BI1209" s="3">
        <v>174030</v>
      </c>
      <c r="BJ1209" s="3">
        <v>2674288.0025000004</v>
      </c>
      <c r="BK1209" s="3">
        <v>1434936.3900000001</v>
      </c>
      <c r="BL1209" s="3">
        <v>899635.99</v>
      </c>
      <c r="BM1209" s="3">
        <v>3158134.47</v>
      </c>
      <c r="BN1209" s="53">
        <v>0.54020872387454189</v>
      </c>
      <c r="BO1209" s="54">
        <v>1.6311280000000001E-4</v>
      </c>
      <c r="BP1209" s="70">
        <v>4102</v>
      </c>
      <c r="BQ1209" s="71"/>
      <c r="BR1209" s="70"/>
      <c r="BS1209" s="72"/>
      <c r="BT1209" s="72"/>
      <c r="BU1209" s="70">
        <v>10235008</v>
      </c>
      <c r="BV1209" s="70">
        <v>14849</v>
      </c>
      <c r="BW1209" s="74">
        <v>12614858</v>
      </c>
      <c r="BX1209" s="70">
        <v>22864715</v>
      </c>
    </row>
    <row r="1210" spans="1:76" x14ac:dyDescent="0.3">
      <c r="A1210" s="73" t="s">
        <v>10</v>
      </c>
      <c r="B1210" s="2" t="s">
        <v>76</v>
      </c>
      <c r="C1210" s="2" t="s">
        <v>1143</v>
      </c>
      <c r="D1210" s="2" t="s">
        <v>18</v>
      </c>
      <c r="E1210" s="2" t="s">
        <v>15</v>
      </c>
      <c r="F1210" s="17" t="str">
        <f>+Tabela1[[#This Row],[WK]]&amp;Tabela1[[#This Row],[PK]]&amp;Tabela1[[#This Row],[GK]]</f>
        <v>143004</v>
      </c>
      <c r="G1210" s="2" t="s">
        <v>1147</v>
      </c>
      <c r="H1210" s="3">
        <v>219863852.63</v>
      </c>
      <c r="I1210" s="4">
        <v>1.125</v>
      </c>
      <c r="J1210" s="3">
        <v>247346834.21000001</v>
      </c>
      <c r="K1210" s="4">
        <v>7.0000000000000007E-2</v>
      </c>
      <c r="L1210" s="3">
        <v>17314278</v>
      </c>
      <c r="M1210" s="3"/>
      <c r="N1210" s="5"/>
      <c r="O1210" s="3">
        <v>4237557.01</v>
      </c>
      <c r="P1210" s="4">
        <v>1.125</v>
      </c>
      <c r="Q1210" s="3">
        <v>4767251.6399999997</v>
      </c>
      <c r="R1210" s="4">
        <v>1.6E-2</v>
      </c>
      <c r="S1210" s="3">
        <v>76276</v>
      </c>
      <c r="T1210" s="3"/>
      <c r="U1210" s="5"/>
      <c r="V1210" s="3">
        <v>10724895</v>
      </c>
      <c r="W1210" s="5"/>
      <c r="X1210" s="3">
        <v>22235082</v>
      </c>
      <c r="Y1210" s="3">
        <v>5196766</v>
      </c>
      <c r="Z1210" s="3">
        <v>0</v>
      </c>
      <c r="AA1210" s="3">
        <v>880266</v>
      </c>
      <c r="AB1210" s="3">
        <v>13346199</v>
      </c>
      <c r="AC1210" s="3">
        <v>2811851</v>
      </c>
      <c r="AD1210" s="3">
        <v>11510187</v>
      </c>
      <c r="AE1210" s="3">
        <v>0</v>
      </c>
      <c r="AF1210" s="3">
        <v>17314278</v>
      </c>
      <c r="AG1210" s="3">
        <v>76276</v>
      </c>
      <c r="AH1210" s="3">
        <v>11510187</v>
      </c>
      <c r="AI1210" s="3">
        <v>10724895</v>
      </c>
      <c r="AJ1210" s="3">
        <v>1018365</v>
      </c>
      <c r="AK1210" s="3">
        <v>1018365</v>
      </c>
      <c r="AL1210" s="3">
        <v>819096</v>
      </c>
      <c r="AM1210" s="3">
        <v>199269</v>
      </c>
      <c r="AN1210" s="3">
        <v>-147860</v>
      </c>
      <c r="AO1210" s="3">
        <v>0</v>
      </c>
      <c r="AP1210" s="3">
        <v>147860</v>
      </c>
      <c r="AQ1210" s="3">
        <v>0</v>
      </c>
      <c r="AR1210" s="3">
        <f>Tabela1[[#This Row],[Potrzeby finansowe 2027
w tym:]]+Tabela1[[#This Row],[Rozliczenie 2025 potrz. fin.]]</f>
        <v>22235082</v>
      </c>
      <c r="AS1210" s="3">
        <v>0</v>
      </c>
      <c r="AT1210" s="3">
        <v>0</v>
      </c>
      <c r="AU1210" s="3"/>
      <c r="AV1210" s="3"/>
      <c r="AW1210" s="3"/>
      <c r="AX1210" s="3"/>
      <c r="AY1210" s="3"/>
      <c r="AZ1210" s="3"/>
      <c r="BA1210" s="3">
        <v>0</v>
      </c>
      <c r="BB1210" s="3">
        <v>0</v>
      </c>
      <c r="BC1210" s="3">
        <v>0</v>
      </c>
      <c r="BD1210" s="3">
        <v>0</v>
      </c>
      <c r="BE1210" s="3">
        <v>0</v>
      </c>
      <c r="BF1210" s="3">
        <v>0</v>
      </c>
      <c r="BG1210" s="3">
        <v>625774</v>
      </c>
      <c r="BH1210" s="3">
        <v>5880</v>
      </c>
      <c r="BI1210" s="3">
        <v>254492</v>
      </c>
      <c r="BJ1210" s="3">
        <v>3910733.8650000002</v>
      </c>
      <c r="BK1210" s="3">
        <v>2592188.1700000004</v>
      </c>
      <c r="BL1210" s="3">
        <v>1488780.17</v>
      </c>
      <c r="BM1210" s="3">
        <v>2296622.44</v>
      </c>
      <c r="BN1210" s="53">
        <v>0.78797832554582514</v>
      </c>
      <c r="BO1210" s="54">
        <v>2.2408430000000001E-4</v>
      </c>
      <c r="BP1210" s="70">
        <v>5635</v>
      </c>
      <c r="BQ1210" s="71"/>
      <c r="BR1210" s="70"/>
      <c r="BS1210" s="72"/>
      <c r="BT1210" s="72"/>
      <c r="BU1210" s="70">
        <v>17314278</v>
      </c>
      <c r="BV1210" s="70">
        <v>76276</v>
      </c>
      <c r="BW1210" s="74">
        <v>11510187</v>
      </c>
      <c r="BX1210" s="70">
        <v>28900741</v>
      </c>
    </row>
    <row r="1211" spans="1:76" x14ac:dyDescent="0.3">
      <c r="A1211" s="73" t="s">
        <v>10</v>
      </c>
      <c r="B1211" s="2" t="s">
        <v>76</v>
      </c>
      <c r="C1211" s="2" t="s">
        <v>1143</v>
      </c>
      <c r="D1211" s="2" t="s">
        <v>21</v>
      </c>
      <c r="E1211" s="2" t="s">
        <v>19</v>
      </c>
      <c r="F1211" s="17" t="str">
        <f>+Tabela1[[#This Row],[WK]]&amp;Tabela1[[#This Row],[PK]]&amp;Tabela1[[#This Row],[GK]]</f>
        <v>143005</v>
      </c>
      <c r="G1211" s="2" t="s">
        <v>1148</v>
      </c>
      <c r="H1211" s="3">
        <v>740111628.25999999</v>
      </c>
      <c r="I1211" s="4">
        <v>1.125</v>
      </c>
      <c r="J1211" s="3">
        <v>832625581.78999996</v>
      </c>
      <c r="K1211" s="4">
        <v>7.0000000000000007E-2</v>
      </c>
      <c r="L1211" s="3">
        <v>58283791</v>
      </c>
      <c r="M1211" s="3"/>
      <c r="N1211" s="5"/>
      <c r="O1211" s="3">
        <v>75645442.890000001</v>
      </c>
      <c r="P1211" s="4">
        <v>1.125</v>
      </c>
      <c r="Q1211" s="3">
        <v>85101123.25</v>
      </c>
      <c r="R1211" s="4">
        <v>1.6E-2</v>
      </c>
      <c r="S1211" s="3">
        <v>1361618</v>
      </c>
      <c r="T1211" s="3"/>
      <c r="U1211" s="5"/>
      <c r="V1211" s="3">
        <v>37215920</v>
      </c>
      <c r="W1211" s="5"/>
      <c r="X1211" s="3">
        <v>42998222</v>
      </c>
      <c r="Y1211" s="3">
        <v>11003678</v>
      </c>
      <c r="Z1211" s="3">
        <v>517729</v>
      </c>
      <c r="AA1211" s="3">
        <v>2501328</v>
      </c>
      <c r="AB1211" s="3">
        <v>28975487</v>
      </c>
      <c r="AC1211" s="3">
        <v>0</v>
      </c>
      <c r="AD1211" s="3">
        <v>4700229</v>
      </c>
      <c r="AE1211" s="3">
        <v>0</v>
      </c>
      <c r="AF1211" s="3">
        <v>58283791</v>
      </c>
      <c r="AG1211" s="3">
        <v>1361618</v>
      </c>
      <c r="AH1211" s="3">
        <v>4700229</v>
      </c>
      <c r="AI1211" s="3">
        <v>37215920</v>
      </c>
      <c r="AJ1211" s="3">
        <v>-925910</v>
      </c>
      <c r="AK1211" s="3">
        <v>-2007983</v>
      </c>
      <c r="AL1211" s="3">
        <v>2819210</v>
      </c>
      <c r="AM1211" s="3">
        <v>-4827193</v>
      </c>
      <c r="AN1211" s="3">
        <v>-1082073</v>
      </c>
      <c r="AO1211" s="3">
        <v>0</v>
      </c>
      <c r="AP1211" s="3">
        <v>0</v>
      </c>
      <c r="AQ1211" s="3">
        <v>-1082073</v>
      </c>
      <c r="AR1211" s="3">
        <f>Tabela1[[#This Row],[Potrzeby finansowe 2027
w tym:]]+Tabela1[[#This Row],[Rozliczenie 2025 potrz. fin.]]</f>
        <v>41916149</v>
      </c>
      <c r="AS1211" s="3">
        <v>0</v>
      </c>
      <c r="AT1211" s="3">
        <v>0</v>
      </c>
      <c r="AU1211" s="3"/>
      <c r="AV1211" s="3"/>
      <c r="AW1211" s="3"/>
      <c r="AX1211" s="3"/>
      <c r="AY1211" s="3"/>
      <c r="AZ1211" s="3"/>
      <c r="BA1211" s="3">
        <v>517729</v>
      </c>
      <c r="BB1211" s="3">
        <v>0</v>
      </c>
      <c r="BC1211" s="3">
        <v>17.09</v>
      </c>
      <c r="BD1211" s="3">
        <v>5130.16</v>
      </c>
      <c r="BE1211" s="3">
        <v>0.03</v>
      </c>
      <c r="BF1211" s="3">
        <v>0</v>
      </c>
      <c r="BG1211" s="3">
        <v>1791329</v>
      </c>
      <c r="BH1211" s="3">
        <v>16832</v>
      </c>
      <c r="BI1211" s="3">
        <v>709999</v>
      </c>
      <c r="BJ1211" s="3">
        <v>10910448.427499998</v>
      </c>
      <c r="BK1211" s="3">
        <v>5240603.0199999996</v>
      </c>
      <c r="BL1211" s="3">
        <v>6776725.29</v>
      </c>
      <c r="BM1211" s="3">
        <v>9125931.0500000007</v>
      </c>
      <c r="BN1211" s="53">
        <v>0.85024481687697606</v>
      </c>
      <c r="BO1211" s="54">
        <v>6.8122240000000002E-4</v>
      </c>
      <c r="BP1211" s="70">
        <v>17132</v>
      </c>
      <c r="BQ1211" s="71"/>
      <c r="BR1211" s="70"/>
      <c r="BS1211" s="72"/>
      <c r="BT1211" s="72"/>
      <c r="BU1211" s="70">
        <v>58283791</v>
      </c>
      <c r="BV1211" s="70">
        <v>1361618</v>
      </c>
      <c r="BW1211" s="74">
        <v>4700229</v>
      </c>
      <c r="BX1211" s="70">
        <v>64345638</v>
      </c>
    </row>
    <row r="1212" spans="1:76" x14ac:dyDescent="0.3">
      <c r="A1212" s="73" t="s">
        <v>10</v>
      </c>
      <c r="B1212" s="2" t="s">
        <v>76</v>
      </c>
      <c r="C1212" s="2" t="s">
        <v>1149</v>
      </c>
      <c r="D1212" s="2" t="s">
        <v>12</v>
      </c>
      <c r="E1212" s="2" t="s">
        <v>19</v>
      </c>
      <c r="F1212" s="17" t="str">
        <f>+Tabela1[[#This Row],[WK]]&amp;Tabela1[[#This Row],[PK]]&amp;Tabela1[[#This Row],[GK]]</f>
        <v>143201</v>
      </c>
      <c r="G1212" s="2" t="s">
        <v>1150</v>
      </c>
      <c r="H1212" s="3">
        <v>1554261198.0999999</v>
      </c>
      <c r="I1212" s="4">
        <v>1.125</v>
      </c>
      <c r="J1212" s="3">
        <v>1748543847.8599999</v>
      </c>
      <c r="K1212" s="4">
        <v>7.0000000000000007E-2</v>
      </c>
      <c r="L1212" s="3">
        <v>122398069</v>
      </c>
      <c r="M1212" s="3"/>
      <c r="N1212" s="5"/>
      <c r="O1212" s="3">
        <v>473547206.82999992</v>
      </c>
      <c r="P1212" s="4">
        <v>1.125</v>
      </c>
      <c r="Q1212" s="3">
        <v>532740607.68000001</v>
      </c>
      <c r="R1212" s="4">
        <v>1.6E-2</v>
      </c>
      <c r="S1212" s="3">
        <v>8523850</v>
      </c>
      <c r="T1212" s="3"/>
      <c r="U1212" s="5"/>
      <c r="V1212" s="3">
        <v>61009474</v>
      </c>
      <c r="W1212" s="5"/>
      <c r="X1212" s="3">
        <v>80175352</v>
      </c>
      <c r="Y1212" s="3">
        <v>0</v>
      </c>
      <c r="Z1212" s="3">
        <v>48760</v>
      </c>
      <c r="AA1212" s="3">
        <v>4065059</v>
      </c>
      <c r="AB1212" s="3">
        <v>63759118</v>
      </c>
      <c r="AC1212" s="3">
        <v>12302415</v>
      </c>
      <c r="AD1212" s="3">
        <v>19272680</v>
      </c>
      <c r="AE1212" s="3">
        <v>21972467</v>
      </c>
      <c r="AF1212" s="3">
        <v>119698282</v>
      </c>
      <c r="AG1212" s="3">
        <v>8523850</v>
      </c>
      <c r="AH1212" s="3">
        <v>0</v>
      </c>
      <c r="AI1212" s="3">
        <v>61009474</v>
      </c>
      <c r="AJ1212" s="3">
        <v>5383170</v>
      </c>
      <c r="AK1212" s="3">
        <v>5489972</v>
      </c>
      <c r="AL1212" s="3">
        <v>4502144</v>
      </c>
      <c r="AM1212" s="3">
        <v>987828</v>
      </c>
      <c r="AN1212" s="3">
        <v>336627</v>
      </c>
      <c r="AO1212" s="3">
        <v>0</v>
      </c>
      <c r="AP1212" s="3">
        <v>-229825</v>
      </c>
      <c r="AQ1212" s="3">
        <v>106802</v>
      </c>
      <c r="AR1212" s="3">
        <f>Tabela1[[#This Row],[Potrzeby finansowe 2027
w tym:]]+Tabela1[[#This Row],[Rozliczenie 2025 potrz. fin.]]</f>
        <v>80282154</v>
      </c>
      <c r="AS1212" s="3">
        <v>0</v>
      </c>
      <c r="AT1212" s="3">
        <v>0</v>
      </c>
      <c r="AU1212" s="3"/>
      <c r="AV1212" s="3"/>
      <c r="AW1212" s="3"/>
      <c r="AX1212" s="3"/>
      <c r="AY1212" s="3"/>
      <c r="AZ1212" s="3"/>
      <c r="BA1212" s="3">
        <v>48760</v>
      </c>
      <c r="BB1212" s="3">
        <v>0</v>
      </c>
      <c r="BC1212" s="3">
        <v>0</v>
      </c>
      <c r="BD1212" s="3">
        <v>488.53</v>
      </c>
      <c r="BE1212" s="3">
        <v>0</v>
      </c>
      <c r="BF1212" s="3">
        <v>0</v>
      </c>
      <c r="BG1212" s="3">
        <v>2413697</v>
      </c>
      <c r="BH1212" s="3">
        <v>22680</v>
      </c>
      <c r="BI1212" s="3">
        <v>1651362</v>
      </c>
      <c r="BJ1212" s="3">
        <v>25376210.774999999</v>
      </c>
      <c r="BK1212" s="3">
        <v>21783001.979999997</v>
      </c>
      <c r="BL1212" s="3">
        <v>490786.61</v>
      </c>
      <c r="BM1212" s="3">
        <v>13391261.960000001</v>
      </c>
      <c r="BN1212" s="53">
        <v>1.5954580640347686</v>
      </c>
      <c r="BO1212" s="54">
        <v>1.0036886E-3</v>
      </c>
      <c r="BP1212" s="70">
        <v>25241</v>
      </c>
      <c r="BQ1212" s="71"/>
      <c r="BR1212" s="70"/>
      <c r="BS1212" s="72"/>
      <c r="BT1212" s="72"/>
      <c r="BU1212" s="70">
        <v>119698282</v>
      </c>
      <c r="BV1212" s="70">
        <v>8523850</v>
      </c>
      <c r="BW1212" s="74">
        <v>0</v>
      </c>
      <c r="BX1212" s="70">
        <v>128222132</v>
      </c>
    </row>
    <row r="1213" spans="1:76" x14ac:dyDescent="0.3">
      <c r="A1213" s="73" t="s">
        <v>10</v>
      </c>
      <c r="B1213" s="2" t="s">
        <v>76</v>
      </c>
      <c r="C1213" s="2" t="s">
        <v>1149</v>
      </c>
      <c r="D1213" s="2" t="s">
        <v>11</v>
      </c>
      <c r="E1213" s="2" t="s">
        <v>15</v>
      </c>
      <c r="F1213" s="17" t="str">
        <f>+Tabela1[[#This Row],[WK]]&amp;Tabela1[[#This Row],[PK]]&amp;Tabela1[[#This Row],[GK]]</f>
        <v>143202</v>
      </c>
      <c r="G1213" s="2" t="s">
        <v>1151</v>
      </c>
      <c r="H1213" s="3">
        <v>909084722.07000005</v>
      </c>
      <c r="I1213" s="4">
        <v>1.125</v>
      </c>
      <c r="J1213" s="3">
        <v>1022720312.33</v>
      </c>
      <c r="K1213" s="4">
        <v>7.0000000000000007E-2</v>
      </c>
      <c r="L1213" s="3">
        <v>71590422</v>
      </c>
      <c r="M1213" s="3"/>
      <c r="N1213" s="5"/>
      <c r="O1213" s="3">
        <v>154963579.76000002</v>
      </c>
      <c r="P1213" s="4">
        <v>1.125</v>
      </c>
      <c r="Q1213" s="3">
        <v>174334027.22999999</v>
      </c>
      <c r="R1213" s="4">
        <v>1.6E-2</v>
      </c>
      <c r="S1213" s="3">
        <v>2789344</v>
      </c>
      <c r="T1213" s="3"/>
      <c r="U1213" s="5"/>
      <c r="V1213" s="3">
        <v>15545485</v>
      </c>
      <c r="W1213" s="5"/>
      <c r="X1213" s="3">
        <v>37783977</v>
      </c>
      <c r="Y1213" s="3">
        <v>0</v>
      </c>
      <c r="Z1213" s="3">
        <v>3712153</v>
      </c>
      <c r="AA1213" s="3">
        <v>2632293</v>
      </c>
      <c r="AB1213" s="3">
        <v>23109232</v>
      </c>
      <c r="AC1213" s="3">
        <v>8330299</v>
      </c>
      <c r="AD1213" s="3">
        <v>22285490</v>
      </c>
      <c r="AE1213" s="3">
        <v>17253119</v>
      </c>
      <c r="AF1213" s="3">
        <v>71590422</v>
      </c>
      <c r="AG1213" s="3">
        <v>2789344</v>
      </c>
      <c r="AH1213" s="3">
        <v>5032371</v>
      </c>
      <c r="AI1213" s="3">
        <v>15545485</v>
      </c>
      <c r="AJ1213" s="3">
        <v>1443612</v>
      </c>
      <c r="AK1213" s="3">
        <v>1490609</v>
      </c>
      <c r="AL1213" s="3">
        <v>515849</v>
      </c>
      <c r="AM1213" s="3">
        <v>974760</v>
      </c>
      <c r="AN1213" s="3">
        <v>-68395</v>
      </c>
      <c r="AO1213" s="3">
        <v>0</v>
      </c>
      <c r="AP1213" s="3">
        <v>115392</v>
      </c>
      <c r="AQ1213" s="3">
        <v>46997</v>
      </c>
      <c r="AR1213" s="3">
        <f>Tabela1[[#This Row],[Potrzeby finansowe 2027
w tym:]]+Tabela1[[#This Row],[Rozliczenie 2025 potrz. fin.]]</f>
        <v>37830974</v>
      </c>
      <c r="AS1213" s="3">
        <v>0</v>
      </c>
      <c r="AT1213" s="3">
        <v>0</v>
      </c>
      <c r="AU1213" s="3"/>
      <c r="AV1213" s="3"/>
      <c r="AW1213" s="3"/>
      <c r="AX1213" s="3"/>
      <c r="AY1213" s="3"/>
      <c r="AZ1213" s="3"/>
      <c r="BA1213" s="3">
        <v>3712153</v>
      </c>
      <c r="BB1213" s="3">
        <v>5578.51</v>
      </c>
      <c r="BC1213" s="3">
        <v>0</v>
      </c>
      <c r="BD1213" s="3">
        <v>0.09</v>
      </c>
      <c r="BE1213" s="3">
        <v>4.07</v>
      </c>
      <c r="BF1213" s="3">
        <v>0</v>
      </c>
      <c r="BG1213" s="3">
        <v>1135544</v>
      </c>
      <c r="BH1213" s="3">
        <v>10670</v>
      </c>
      <c r="BI1213" s="3">
        <v>1496749</v>
      </c>
      <c r="BJ1213" s="3">
        <v>23000296.23</v>
      </c>
      <c r="BK1213" s="3">
        <v>20525339.629999999</v>
      </c>
      <c r="BL1213" s="3">
        <v>1395423.1</v>
      </c>
      <c r="BM1213" s="3">
        <v>7108980.1999999993</v>
      </c>
      <c r="BN1213" s="53">
        <v>1.5833617787228487</v>
      </c>
      <c r="BO1213" s="54">
        <v>4.1931789999999998E-4</v>
      </c>
      <c r="BP1213" s="70">
        <v>10546</v>
      </c>
      <c r="BQ1213" s="71"/>
      <c r="BR1213" s="70"/>
      <c r="BS1213" s="72"/>
      <c r="BT1213" s="72"/>
      <c r="BU1213" s="70">
        <v>71590422</v>
      </c>
      <c r="BV1213" s="70">
        <v>2789344</v>
      </c>
      <c r="BW1213" s="74">
        <v>5032371</v>
      </c>
      <c r="BX1213" s="70">
        <v>79412137</v>
      </c>
    </row>
    <row r="1214" spans="1:76" x14ac:dyDescent="0.3">
      <c r="A1214" s="73" t="s">
        <v>10</v>
      </c>
      <c r="B1214" s="2" t="s">
        <v>76</v>
      </c>
      <c r="C1214" s="2" t="s">
        <v>1149</v>
      </c>
      <c r="D1214" s="2" t="s">
        <v>16</v>
      </c>
      <c r="E1214" s="2" t="s">
        <v>15</v>
      </c>
      <c r="F1214" s="17" t="str">
        <f>+Tabela1[[#This Row],[WK]]&amp;Tabela1[[#This Row],[PK]]&amp;Tabela1[[#This Row],[GK]]</f>
        <v>143203</v>
      </c>
      <c r="G1214" s="2" t="s">
        <v>1152</v>
      </c>
      <c r="H1214" s="3">
        <v>255322470.25</v>
      </c>
      <c r="I1214" s="4">
        <v>1.125</v>
      </c>
      <c r="J1214" s="3">
        <v>287237779.02999997</v>
      </c>
      <c r="K1214" s="4">
        <v>7.0000000000000007E-2</v>
      </c>
      <c r="L1214" s="3">
        <v>20106645</v>
      </c>
      <c r="M1214" s="3"/>
      <c r="N1214" s="5"/>
      <c r="O1214" s="3">
        <v>11916695.450000001</v>
      </c>
      <c r="P1214" s="4">
        <v>1.125</v>
      </c>
      <c r="Q1214" s="3">
        <v>13406282.380000001</v>
      </c>
      <c r="R1214" s="4">
        <v>1.6E-2</v>
      </c>
      <c r="S1214" s="3">
        <v>214501</v>
      </c>
      <c r="T1214" s="3"/>
      <c r="U1214" s="5"/>
      <c r="V1214" s="3">
        <v>9893002</v>
      </c>
      <c r="W1214" s="5"/>
      <c r="X1214" s="3">
        <v>16748901</v>
      </c>
      <c r="Y1214" s="3">
        <v>0</v>
      </c>
      <c r="Z1214" s="3">
        <v>2351508</v>
      </c>
      <c r="AA1214" s="3">
        <v>899587</v>
      </c>
      <c r="AB1214" s="3">
        <v>8725815</v>
      </c>
      <c r="AC1214" s="3">
        <v>4771991</v>
      </c>
      <c r="AD1214" s="3">
        <v>6874257</v>
      </c>
      <c r="AE1214" s="3">
        <v>9665957</v>
      </c>
      <c r="AF1214" s="3">
        <v>17314945</v>
      </c>
      <c r="AG1214" s="3">
        <v>214501</v>
      </c>
      <c r="AH1214" s="3">
        <v>0</v>
      </c>
      <c r="AI1214" s="3">
        <v>9893002</v>
      </c>
      <c r="AJ1214" s="3">
        <v>877398</v>
      </c>
      <c r="AK1214" s="3">
        <v>895756</v>
      </c>
      <c r="AL1214" s="3">
        <v>491156</v>
      </c>
      <c r="AM1214" s="3">
        <v>404600</v>
      </c>
      <c r="AN1214" s="3">
        <v>572693</v>
      </c>
      <c r="AO1214" s="3">
        <v>0</v>
      </c>
      <c r="AP1214" s="3">
        <v>-554335</v>
      </c>
      <c r="AQ1214" s="3">
        <v>18358</v>
      </c>
      <c r="AR1214" s="3">
        <f>Tabela1[[#This Row],[Potrzeby finansowe 2027
w tym:]]+Tabela1[[#This Row],[Rozliczenie 2025 potrz. fin.]]</f>
        <v>16767259</v>
      </c>
      <c r="AS1214" s="3">
        <v>0</v>
      </c>
      <c r="AT1214" s="3">
        <v>0</v>
      </c>
      <c r="AU1214" s="3"/>
      <c r="AV1214" s="3"/>
      <c r="AW1214" s="3"/>
      <c r="AX1214" s="3"/>
      <c r="AY1214" s="3"/>
      <c r="AZ1214" s="3"/>
      <c r="BA1214" s="3">
        <v>2351508</v>
      </c>
      <c r="BB1214" s="3">
        <v>3270.22</v>
      </c>
      <c r="BC1214" s="3">
        <v>0</v>
      </c>
      <c r="BD1214" s="3">
        <v>1756.24</v>
      </c>
      <c r="BE1214" s="3">
        <v>4.2699999999999996</v>
      </c>
      <c r="BF1214" s="3">
        <v>0</v>
      </c>
      <c r="BG1214" s="3">
        <v>479334</v>
      </c>
      <c r="BH1214" s="3">
        <v>4504</v>
      </c>
      <c r="BI1214" s="3">
        <v>420253</v>
      </c>
      <c r="BJ1214" s="3">
        <v>6457960.1050000004</v>
      </c>
      <c r="BK1214" s="3">
        <v>4107149.7200000007</v>
      </c>
      <c r="BL1214" s="3">
        <v>485483.46</v>
      </c>
      <c r="BM1214" s="3">
        <v>8432274.6199999992</v>
      </c>
      <c r="BN1214" s="53">
        <v>1.8625556084049133</v>
      </c>
      <c r="BO1214" s="54">
        <v>1.7229410000000001E-4</v>
      </c>
      <c r="BP1214" s="70">
        <v>4333</v>
      </c>
      <c r="BQ1214" s="71"/>
      <c r="BR1214" s="70"/>
      <c r="BS1214" s="72"/>
      <c r="BT1214" s="72"/>
      <c r="BU1214" s="70">
        <v>17314945</v>
      </c>
      <c r="BV1214" s="70">
        <v>214501</v>
      </c>
      <c r="BW1214" s="74">
        <v>0</v>
      </c>
      <c r="BX1214" s="70">
        <v>17529446</v>
      </c>
    </row>
    <row r="1215" spans="1:76" x14ac:dyDescent="0.3">
      <c r="A1215" s="73" t="s">
        <v>10</v>
      </c>
      <c r="B1215" s="2" t="s">
        <v>76</v>
      </c>
      <c r="C1215" s="2" t="s">
        <v>1149</v>
      </c>
      <c r="D1215" s="2" t="s">
        <v>18</v>
      </c>
      <c r="E1215" s="2" t="s">
        <v>15</v>
      </c>
      <c r="F1215" s="17" t="str">
        <f>+Tabela1[[#This Row],[WK]]&amp;Tabela1[[#This Row],[PK]]&amp;Tabela1[[#This Row],[GK]]</f>
        <v>143204</v>
      </c>
      <c r="G1215" s="2" t="s">
        <v>1153</v>
      </c>
      <c r="H1215" s="3">
        <v>851332144.83000004</v>
      </c>
      <c r="I1215" s="4">
        <v>1.125</v>
      </c>
      <c r="J1215" s="3">
        <v>957748662.92999995</v>
      </c>
      <c r="K1215" s="4">
        <v>7.0000000000000007E-2</v>
      </c>
      <c r="L1215" s="3">
        <v>67042406</v>
      </c>
      <c r="M1215" s="3"/>
      <c r="N1215" s="5"/>
      <c r="O1215" s="3">
        <v>72118748.140000001</v>
      </c>
      <c r="P1215" s="4">
        <v>1.125</v>
      </c>
      <c r="Q1215" s="3">
        <v>81133591.659999996</v>
      </c>
      <c r="R1215" s="4">
        <v>1.6E-2</v>
      </c>
      <c r="S1215" s="3">
        <v>1298137</v>
      </c>
      <c r="T1215" s="3"/>
      <c r="U1215" s="5"/>
      <c r="V1215" s="3">
        <v>22494359</v>
      </c>
      <c r="W1215" s="5"/>
      <c r="X1215" s="3">
        <v>37828951</v>
      </c>
      <c r="Y1215" s="3">
        <v>0</v>
      </c>
      <c r="Z1215" s="3">
        <v>4789842</v>
      </c>
      <c r="AA1215" s="3">
        <v>2609203</v>
      </c>
      <c r="AB1215" s="3">
        <v>24814353</v>
      </c>
      <c r="AC1215" s="3">
        <v>5615553</v>
      </c>
      <c r="AD1215" s="3">
        <v>15381998</v>
      </c>
      <c r="AE1215" s="3">
        <v>16928571</v>
      </c>
      <c r="AF1215" s="3">
        <v>65495833</v>
      </c>
      <c r="AG1215" s="3">
        <v>1298137</v>
      </c>
      <c r="AH1215" s="3">
        <v>0</v>
      </c>
      <c r="AI1215" s="3">
        <v>22494359</v>
      </c>
      <c r="AJ1215" s="3">
        <v>532583</v>
      </c>
      <c r="AK1215" s="3">
        <v>579989</v>
      </c>
      <c r="AL1215" s="3">
        <v>1751964</v>
      </c>
      <c r="AM1215" s="3">
        <v>-1171975</v>
      </c>
      <c r="AN1215" s="3">
        <v>-865928</v>
      </c>
      <c r="AO1215" s="3">
        <v>0</v>
      </c>
      <c r="AP1215" s="3">
        <v>913334</v>
      </c>
      <c r="AQ1215" s="3">
        <v>47406</v>
      </c>
      <c r="AR1215" s="3">
        <f>Tabela1[[#This Row],[Potrzeby finansowe 2027
w tym:]]+Tabela1[[#This Row],[Rozliczenie 2025 potrz. fin.]]</f>
        <v>37876357</v>
      </c>
      <c r="AS1215" s="3">
        <v>0</v>
      </c>
      <c r="AT1215" s="3">
        <v>0</v>
      </c>
      <c r="AU1215" s="3"/>
      <c r="AV1215" s="3"/>
      <c r="AW1215" s="3"/>
      <c r="AX1215" s="3"/>
      <c r="AY1215" s="3"/>
      <c r="AZ1215" s="3"/>
      <c r="BA1215" s="3">
        <v>4789842</v>
      </c>
      <c r="BB1215" s="3">
        <v>6979.47</v>
      </c>
      <c r="BC1215" s="3">
        <v>0</v>
      </c>
      <c r="BD1215" s="3">
        <v>1458.84</v>
      </c>
      <c r="BE1215" s="3">
        <v>1.93</v>
      </c>
      <c r="BF1215" s="3">
        <v>0</v>
      </c>
      <c r="BG1215" s="3">
        <v>1193439</v>
      </c>
      <c r="BH1215" s="3">
        <v>11214</v>
      </c>
      <c r="BI1215" s="3">
        <v>1415764</v>
      </c>
      <c r="BJ1215" s="3">
        <v>21755823.797499996</v>
      </c>
      <c r="BK1215" s="3">
        <v>17934599.719999999</v>
      </c>
      <c r="BL1215" s="3">
        <v>4330330.7699999996</v>
      </c>
      <c r="BM1215" s="3">
        <v>6624234.7699999996</v>
      </c>
      <c r="BN1215" s="53">
        <v>1.6879717970957724</v>
      </c>
      <c r="BO1215" s="54">
        <v>4.3868489999999998E-4</v>
      </c>
      <c r="BP1215" s="70">
        <v>11032</v>
      </c>
      <c r="BQ1215" s="71"/>
      <c r="BR1215" s="70"/>
      <c r="BS1215" s="72"/>
      <c r="BT1215" s="72"/>
      <c r="BU1215" s="70">
        <v>65495833</v>
      </c>
      <c r="BV1215" s="70">
        <v>1298137</v>
      </c>
      <c r="BW1215" s="74">
        <v>0</v>
      </c>
      <c r="BX1215" s="70">
        <v>66793970</v>
      </c>
    </row>
    <row r="1216" spans="1:76" x14ac:dyDescent="0.3">
      <c r="A1216" s="73" t="s">
        <v>10</v>
      </c>
      <c r="B1216" s="2" t="s">
        <v>76</v>
      </c>
      <c r="C1216" s="2" t="s">
        <v>1149</v>
      </c>
      <c r="D1216" s="2" t="s">
        <v>21</v>
      </c>
      <c r="E1216" s="2" t="s">
        <v>19</v>
      </c>
      <c r="F1216" s="17" t="str">
        <f>+Tabela1[[#This Row],[WK]]&amp;Tabela1[[#This Row],[PK]]&amp;Tabela1[[#This Row],[GK]]</f>
        <v>143205</v>
      </c>
      <c r="G1216" s="2" t="s">
        <v>1154</v>
      </c>
      <c r="H1216" s="3">
        <v>2627117730.9899998</v>
      </c>
      <c r="I1216" s="4">
        <v>1.125</v>
      </c>
      <c r="J1216" s="3">
        <v>2955507447.3600001</v>
      </c>
      <c r="K1216" s="4">
        <v>7.0000000000000007E-2</v>
      </c>
      <c r="L1216" s="3">
        <v>206885521</v>
      </c>
      <c r="M1216" s="3"/>
      <c r="N1216" s="5"/>
      <c r="O1216" s="3">
        <v>572733928.13</v>
      </c>
      <c r="P1216" s="4">
        <v>1.125</v>
      </c>
      <c r="Q1216" s="3">
        <v>644325669.14999998</v>
      </c>
      <c r="R1216" s="4">
        <v>1.6E-2</v>
      </c>
      <c r="S1216" s="3">
        <v>10309211</v>
      </c>
      <c r="T1216" s="3"/>
      <c r="U1216" s="5"/>
      <c r="V1216" s="3">
        <v>59847203</v>
      </c>
      <c r="W1216" s="5"/>
      <c r="X1216" s="3">
        <v>112059494</v>
      </c>
      <c r="Y1216" s="3">
        <v>0</v>
      </c>
      <c r="Z1216" s="3">
        <v>679926</v>
      </c>
      <c r="AA1216" s="3">
        <v>5395218</v>
      </c>
      <c r="AB1216" s="3">
        <v>83340491</v>
      </c>
      <c r="AC1216" s="3">
        <v>22643859</v>
      </c>
      <c r="AD1216" s="3">
        <v>52351713</v>
      </c>
      <c r="AE1216" s="3">
        <v>32029074</v>
      </c>
      <c r="AF1216" s="3">
        <v>206885521</v>
      </c>
      <c r="AG1216" s="3">
        <v>10309211</v>
      </c>
      <c r="AH1216" s="3">
        <v>20322639</v>
      </c>
      <c r="AI1216" s="3">
        <v>59847203</v>
      </c>
      <c r="AJ1216" s="3">
        <v>7710861</v>
      </c>
      <c r="AK1216" s="3">
        <v>7850283</v>
      </c>
      <c r="AL1216" s="3">
        <v>4268685</v>
      </c>
      <c r="AM1216" s="3">
        <v>3581598</v>
      </c>
      <c r="AN1216" s="3">
        <v>3218299</v>
      </c>
      <c r="AO1216" s="3">
        <v>0</v>
      </c>
      <c r="AP1216" s="3">
        <v>-3078877</v>
      </c>
      <c r="AQ1216" s="3">
        <v>139422</v>
      </c>
      <c r="AR1216" s="3">
        <f>Tabela1[[#This Row],[Potrzeby finansowe 2027
w tym:]]+Tabela1[[#This Row],[Rozliczenie 2025 potrz. fin.]]</f>
        <v>112198916</v>
      </c>
      <c r="AS1216" s="3">
        <v>0</v>
      </c>
      <c r="AT1216" s="3">
        <v>0</v>
      </c>
      <c r="AU1216" s="3"/>
      <c r="AV1216" s="3"/>
      <c r="AW1216" s="3"/>
      <c r="AX1216" s="3"/>
      <c r="AY1216" s="3"/>
      <c r="AZ1216" s="3"/>
      <c r="BA1216" s="3">
        <v>679926</v>
      </c>
      <c r="BB1216" s="3">
        <v>560.07000000000005</v>
      </c>
      <c r="BC1216" s="3">
        <v>347.92</v>
      </c>
      <c r="BD1216" s="3">
        <v>1918.23</v>
      </c>
      <c r="BE1216" s="3">
        <v>0.88</v>
      </c>
      <c r="BF1216" s="3">
        <v>0</v>
      </c>
      <c r="BG1216" s="3">
        <v>3445051</v>
      </c>
      <c r="BH1216" s="3">
        <v>32371</v>
      </c>
      <c r="BI1216" s="3">
        <v>1950167</v>
      </c>
      <c r="BJ1216" s="3">
        <v>29967900.599999998</v>
      </c>
      <c r="BK1216" s="3">
        <v>27819527.949999999</v>
      </c>
      <c r="BL1216" s="3">
        <v>1513675.33</v>
      </c>
      <c r="BM1216" s="3">
        <v>5566139.9400000013</v>
      </c>
      <c r="BN1216" s="53">
        <v>1.4855674622049375</v>
      </c>
      <c r="BO1216" s="54">
        <v>1.2987054E-3</v>
      </c>
      <c r="BP1216" s="70">
        <v>32660</v>
      </c>
      <c r="BQ1216" s="71"/>
      <c r="BR1216" s="70"/>
      <c r="BS1216" s="72"/>
      <c r="BT1216" s="72"/>
      <c r="BU1216" s="70">
        <v>206885521</v>
      </c>
      <c r="BV1216" s="70">
        <v>10309211</v>
      </c>
      <c r="BW1216" s="74">
        <v>20322639</v>
      </c>
      <c r="BX1216" s="70">
        <v>237517371</v>
      </c>
    </row>
    <row r="1217" spans="1:76" x14ac:dyDescent="0.3">
      <c r="A1217" s="73" t="s">
        <v>10</v>
      </c>
      <c r="B1217" s="2" t="s">
        <v>76</v>
      </c>
      <c r="C1217" s="2" t="s">
        <v>1149</v>
      </c>
      <c r="D1217" s="2" t="s">
        <v>23</v>
      </c>
      <c r="E1217" s="2" t="s">
        <v>19</v>
      </c>
      <c r="F1217" s="17" t="str">
        <f>+Tabela1[[#This Row],[WK]]&amp;Tabela1[[#This Row],[PK]]&amp;Tabela1[[#This Row],[GK]]</f>
        <v>143206</v>
      </c>
      <c r="G1217" s="2" t="s">
        <v>1155</v>
      </c>
      <c r="H1217" s="3">
        <v>2529640995.3600001</v>
      </c>
      <c r="I1217" s="4">
        <v>1.125</v>
      </c>
      <c r="J1217" s="3">
        <v>2845846119.7800002</v>
      </c>
      <c r="K1217" s="4">
        <v>7.0000000000000007E-2</v>
      </c>
      <c r="L1217" s="3">
        <v>199209228</v>
      </c>
      <c r="M1217" s="3"/>
      <c r="N1217" s="5"/>
      <c r="O1217" s="3">
        <v>2087967797.25</v>
      </c>
      <c r="P1217" s="4">
        <v>1.125</v>
      </c>
      <c r="Q1217" s="3">
        <v>2348963771.9099998</v>
      </c>
      <c r="R1217" s="4">
        <v>1.6E-2</v>
      </c>
      <c r="S1217" s="3">
        <v>37583420</v>
      </c>
      <c r="T1217" s="3"/>
      <c r="U1217" s="5"/>
      <c r="V1217" s="3">
        <v>99436910</v>
      </c>
      <c r="W1217" s="5"/>
      <c r="X1217" s="3">
        <v>129433889</v>
      </c>
      <c r="Y1217" s="3">
        <v>0</v>
      </c>
      <c r="Z1217" s="3">
        <v>30731</v>
      </c>
      <c r="AA1217" s="3">
        <v>6421867</v>
      </c>
      <c r="AB1217" s="3">
        <v>105112511</v>
      </c>
      <c r="AC1217" s="3">
        <v>17868780</v>
      </c>
      <c r="AD1217" s="3">
        <v>30148865</v>
      </c>
      <c r="AE1217" s="3">
        <v>36377235</v>
      </c>
      <c r="AF1217" s="3">
        <v>192980858</v>
      </c>
      <c r="AG1217" s="3">
        <v>37583420</v>
      </c>
      <c r="AH1217" s="3">
        <v>0</v>
      </c>
      <c r="AI1217" s="3">
        <v>99436910</v>
      </c>
      <c r="AJ1217" s="3">
        <v>9086966</v>
      </c>
      <c r="AK1217" s="3">
        <v>9238852</v>
      </c>
      <c r="AL1217" s="3">
        <v>10491488</v>
      </c>
      <c r="AM1217" s="3">
        <v>-1252636</v>
      </c>
      <c r="AN1217" s="3">
        <v>6689499</v>
      </c>
      <c r="AO1217" s="3">
        <v>0</v>
      </c>
      <c r="AP1217" s="3">
        <v>-6537613</v>
      </c>
      <c r="AQ1217" s="3">
        <v>151886</v>
      </c>
      <c r="AR1217" s="3">
        <f>Tabela1[[#This Row],[Potrzeby finansowe 2027
w tym:]]+Tabela1[[#This Row],[Rozliczenie 2025 potrz. fin.]]</f>
        <v>129585775</v>
      </c>
      <c r="AS1217" s="3">
        <v>0</v>
      </c>
      <c r="AT1217" s="3">
        <v>0</v>
      </c>
      <c r="AU1217" s="3"/>
      <c r="AV1217" s="3"/>
      <c r="AW1217" s="3"/>
      <c r="AX1217" s="3"/>
      <c r="AY1217" s="3"/>
      <c r="AZ1217" s="3"/>
      <c r="BA1217" s="3">
        <v>30731</v>
      </c>
      <c r="BB1217" s="3">
        <v>0</v>
      </c>
      <c r="BC1217" s="3">
        <v>49.74</v>
      </c>
      <c r="BD1217" s="3">
        <v>142.09</v>
      </c>
      <c r="BE1217" s="3">
        <v>0</v>
      </c>
      <c r="BF1217" s="3">
        <v>0</v>
      </c>
      <c r="BG1217" s="3">
        <v>3470167</v>
      </c>
      <c r="BH1217" s="3">
        <v>32607</v>
      </c>
      <c r="BI1217" s="3">
        <v>2951700</v>
      </c>
      <c r="BJ1217" s="3">
        <v>45358303.157499999</v>
      </c>
      <c r="BK1217" s="3">
        <v>38958901.75</v>
      </c>
      <c r="BL1217" s="3">
        <v>5057881.16</v>
      </c>
      <c r="BM1217" s="3">
        <v>15481843.310000002</v>
      </c>
      <c r="BN1217" s="53">
        <v>1.6746780075170442</v>
      </c>
      <c r="BO1217" s="54">
        <v>1.498875E-3</v>
      </c>
      <c r="BP1217" s="70">
        <v>37694</v>
      </c>
      <c r="BQ1217" s="71"/>
      <c r="BR1217" s="70"/>
      <c r="BS1217" s="72"/>
      <c r="BT1217" s="72"/>
      <c r="BU1217" s="70">
        <v>192980858</v>
      </c>
      <c r="BV1217" s="70">
        <v>37583420</v>
      </c>
      <c r="BW1217" s="74">
        <v>0</v>
      </c>
      <c r="BX1217" s="70">
        <v>230564278</v>
      </c>
    </row>
    <row r="1218" spans="1:76" x14ac:dyDescent="0.3">
      <c r="A1218" s="73" t="s">
        <v>10</v>
      </c>
      <c r="B1218" s="2" t="s">
        <v>76</v>
      </c>
      <c r="C1218" s="2" t="s">
        <v>1149</v>
      </c>
      <c r="D1218" s="2" t="s">
        <v>30</v>
      </c>
      <c r="E1218" s="2" t="s">
        <v>15</v>
      </c>
      <c r="F1218" s="17" t="str">
        <f>+Tabela1[[#This Row],[WK]]&amp;Tabela1[[#This Row],[PK]]&amp;Tabela1[[#This Row],[GK]]</f>
        <v>143207</v>
      </c>
      <c r="G1218" s="2" t="s">
        <v>1156</v>
      </c>
      <c r="H1218" s="3">
        <v>2107376035.77</v>
      </c>
      <c r="I1218" s="4">
        <v>1.125</v>
      </c>
      <c r="J1218" s="3">
        <v>2370798040.2399998</v>
      </c>
      <c r="K1218" s="4">
        <v>7.0000000000000007E-2</v>
      </c>
      <c r="L1218" s="3">
        <v>165955863</v>
      </c>
      <c r="M1218" s="3"/>
      <c r="N1218" s="5"/>
      <c r="O1218" s="3">
        <v>687155244.72000003</v>
      </c>
      <c r="P1218" s="4">
        <v>1.125</v>
      </c>
      <c r="Q1218" s="3">
        <v>773049650.30999994</v>
      </c>
      <c r="R1218" s="4">
        <v>1.6E-2</v>
      </c>
      <c r="S1218" s="3">
        <v>12368794</v>
      </c>
      <c r="T1218" s="3"/>
      <c r="U1218" s="5"/>
      <c r="V1218" s="3">
        <v>42824344</v>
      </c>
      <c r="W1218" s="5"/>
      <c r="X1218" s="3">
        <v>122363915</v>
      </c>
      <c r="Y1218" s="3">
        <v>0</v>
      </c>
      <c r="Z1218" s="3">
        <v>1015954</v>
      </c>
      <c r="AA1218" s="3">
        <v>4525978</v>
      </c>
      <c r="AB1218" s="3">
        <v>99765753</v>
      </c>
      <c r="AC1218" s="3">
        <v>17056230</v>
      </c>
      <c r="AD1218" s="3">
        <v>79647860</v>
      </c>
      <c r="AE1218" s="3">
        <v>32925442</v>
      </c>
      <c r="AF1218" s="3">
        <v>165955863</v>
      </c>
      <c r="AG1218" s="3">
        <v>12368794</v>
      </c>
      <c r="AH1218" s="3">
        <v>46722418</v>
      </c>
      <c r="AI1218" s="3">
        <v>42824344</v>
      </c>
      <c r="AJ1218" s="3">
        <v>6523474</v>
      </c>
      <c r="AK1218" s="3">
        <v>6631763</v>
      </c>
      <c r="AL1218" s="3">
        <v>4366446</v>
      </c>
      <c r="AM1218" s="3">
        <v>2265317</v>
      </c>
      <c r="AN1218" s="3">
        <v>8747930</v>
      </c>
      <c r="AO1218" s="3">
        <v>0</v>
      </c>
      <c r="AP1218" s="3">
        <v>-8639641</v>
      </c>
      <c r="AQ1218" s="3">
        <v>108289</v>
      </c>
      <c r="AR1218" s="3">
        <f>Tabela1[[#This Row],[Potrzeby finansowe 2027
w tym:]]+Tabela1[[#This Row],[Rozliczenie 2025 potrz. fin.]]</f>
        <v>122472204</v>
      </c>
      <c r="AS1218" s="3">
        <v>0</v>
      </c>
      <c r="AT1218" s="3">
        <v>0</v>
      </c>
      <c r="AU1218" s="3"/>
      <c r="AV1218" s="3"/>
      <c r="AW1218" s="3"/>
      <c r="AX1218" s="3"/>
      <c r="AY1218" s="3"/>
      <c r="AZ1218" s="3"/>
      <c r="BA1218" s="3">
        <v>1015954</v>
      </c>
      <c r="BB1218" s="3">
        <v>1058.1099999999999</v>
      </c>
      <c r="BC1218" s="3">
        <v>34.909999999999997</v>
      </c>
      <c r="BD1218" s="3">
        <v>3007.19</v>
      </c>
      <c r="BE1218" s="3">
        <v>2.5099999999999998</v>
      </c>
      <c r="BF1218" s="3">
        <v>0</v>
      </c>
      <c r="BG1218" s="3">
        <v>2505327</v>
      </c>
      <c r="BH1218" s="3">
        <v>23541</v>
      </c>
      <c r="BI1218" s="3">
        <v>2020651</v>
      </c>
      <c r="BJ1218" s="3">
        <v>31051017.872500002</v>
      </c>
      <c r="BK1218" s="3">
        <v>24872117.120000001</v>
      </c>
      <c r="BL1218" s="3">
        <v>2293.89</v>
      </c>
      <c r="BM1218" s="3">
        <v>24711015.23</v>
      </c>
      <c r="BN1218" s="53">
        <v>1.5356667879093107</v>
      </c>
      <c r="BO1218" s="54">
        <v>1.0761156999999999E-3</v>
      </c>
      <c r="BP1218" s="70">
        <v>27062</v>
      </c>
      <c r="BQ1218" s="71"/>
      <c r="BR1218" s="70"/>
      <c r="BS1218" s="72"/>
      <c r="BT1218" s="72"/>
      <c r="BU1218" s="70">
        <v>165955863</v>
      </c>
      <c r="BV1218" s="70">
        <v>12368794</v>
      </c>
      <c r="BW1218" s="74">
        <v>46722418</v>
      </c>
      <c r="BX1218" s="70">
        <v>225047075</v>
      </c>
    </row>
    <row r="1219" spans="1:76" x14ac:dyDescent="0.3">
      <c r="A1219" s="73" t="s">
        <v>10</v>
      </c>
      <c r="B1219" s="2" t="s">
        <v>76</v>
      </c>
      <c r="C1219" s="2" t="s">
        <v>1157</v>
      </c>
      <c r="D1219" s="2" t="s">
        <v>12</v>
      </c>
      <c r="E1219" s="2" t="s">
        <v>13</v>
      </c>
      <c r="F1219" s="17" t="str">
        <f>+Tabela1[[#This Row],[WK]]&amp;Tabela1[[#This Row],[PK]]&amp;Tabela1[[#This Row],[GK]]</f>
        <v>143301</v>
      </c>
      <c r="G1219" s="2" t="s">
        <v>1158</v>
      </c>
      <c r="H1219" s="3">
        <v>692699911.14999998</v>
      </c>
      <c r="I1219" s="4">
        <v>1.125</v>
      </c>
      <c r="J1219" s="3">
        <v>779287400.03999996</v>
      </c>
      <c r="K1219" s="4">
        <v>7.0000000000000007E-2</v>
      </c>
      <c r="L1219" s="3">
        <v>54550118</v>
      </c>
      <c r="M1219" s="3"/>
      <c r="N1219" s="5"/>
      <c r="O1219" s="3">
        <v>105252562.56999999</v>
      </c>
      <c r="P1219" s="4">
        <v>1.125</v>
      </c>
      <c r="Q1219" s="3">
        <v>118409132.89</v>
      </c>
      <c r="R1219" s="4">
        <v>1.6E-2</v>
      </c>
      <c r="S1219" s="3">
        <v>1894546</v>
      </c>
      <c r="T1219" s="3"/>
      <c r="U1219" s="5"/>
      <c r="V1219" s="3">
        <v>26984877</v>
      </c>
      <c r="W1219" s="5"/>
      <c r="X1219" s="3">
        <v>31574669</v>
      </c>
      <c r="Y1219" s="3">
        <v>0</v>
      </c>
      <c r="Z1219" s="3">
        <v>107069</v>
      </c>
      <c r="AA1219" s="3">
        <v>2246345</v>
      </c>
      <c r="AB1219" s="3">
        <v>28680095</v>
      </c>
      <c r="AC1219" s="3">
        <v>541160</v>
      </c>
      <c r="AD1219" s="3">
        <v>3994882</v>
      </c>
      <c r="AE1219" s="3">
        <v>0</v>
      </c>
      <c r="AF1219" s="3">
        <v>54550118</v>
      </c>
      <c r="AG1219" s="3">
        <v>1894546</v>
      </c>
      <c r="AH1219" s="3">
        <v>3994882</v>
      </c>
      <c r="AI1219" s="3">
        <v>26984877</v>
      </c>
      <c r="AJ1219" s="3">
        <v>3703925</v>
      </c>
      <c r="AK1219" s="3">
        <v>3109015</v>
      </c>
      <c r="AL1219" s="3">
        <v>1349957</v>
      </c>
      <c r="AM1219" s="3">
        <v>1759058</v>
      </c>
      <c r="AN1219" s="3">
        <v>-986352</v>
      </c>
      <c r="AO1219" s="3">
        <v>0</v>
      </c>
      <c r="AP1219" s="3">
        <v>391442</v>
      </c>
      <c r="AQ1219" s="3">
        <v>-594910</v>
      </c>
      <c r="AR1219" s="3">
        <f>Tabela1[[#This Row],[Potrzeby finansowe 2027
w tym:]]+Tabela1[[#This Row],[Rozliczenie 2025 potrz. fin.]]</f>
        <v>30979759</v>
      </c>
      <c r="AS1219" s="3">
        <v>0</v>
      </c>
      <c r="AT1219" s="3">
        <v>0</v>
      </c>
      <c r="AU1219" s="3"/>
      <c r="AV1219" s="3"/>
      <c r="AW1219" s="3"/>
      <c r="AX1219" s="3"/>
      <c r="AY1219" s="3"/>
      <c r="AZ1219" s="3"/>
      <c r="BA1219" s="3">
        <v>107069</v>
      </c>
      <c r="BB1219" s="3">
        <v>0</v>
      </c>
      <c r="BC1219" s="3">
        <v>0</v>
      </c>
      <c r="BD1219" s="3">
        <v>898.34</v>
      </c>
      <c r="BE1219" s="3">
        <v>348.78</v>
      </c>
      <c r="BF1219" s="3">
        <v>0</v>
      </c>
      <c r="BG1219" s="3">
        <v>1240159</v>
      </c>
      <c r="BH1219" s="3">
        <v>11653</v>
      </c>
      <c r="BI1219" s="3">
        <v>1006186</v>
      </c>
      <c r="BJ1219" s="3">
        <v>15461904.892499998</v>
      </c>
      <c r="BK1219" s="3">
        <v>10733392.559999999</v>
      </c>
      <c r="BL1219" s="3">
        <v>3602044.89</v>
      </c>
      <c r="BM1219" s="3">
        <v>11709959.550000001</v>
      </c>
      <c r="BN1219" s="53">
        <v>1.0817604431884951</v>
      </c>
      <c r="BO1219" s="54">
        <v>5.3667069999999996E-4</v>
      </c>
      <c r="BP1219" s="70">
        <v>13496</v>
      </c>
      <c r="BQ1219" s="71"/>
      <c r="BR1219" s="70"/>
      <c r="BS1219" s="72"/>
      <c r="BT1219" s="72"/>
      <c r="BU1219" s="70">
        <v>54550118</v>
      </c>
      <c r="BV1219" s="70">
        <v>1894546</v>
      </c>
      <c r="BW1219" s="74">
        <v>3994882</v>
      </c>
      <c r="BX1219" s="70">
        <v>60439546</v>
      </c>
    </row>
    <row r="1220" spans="1:76" x14ac:dyDescent="0.3">
      <c r="A1220" s="73" t="s">
        <v>10</v>
      </c>
      <c r="B1220" s="2" t="s">
        <v>76</v>
      </c>
      <c r="C1220" s="2" t="s">
        <v>1157</v>
      </c>
      <c r="D1220" s="2" t="s">
        <v>11</v>
      </c>
      <c r="E1220" s="2" t="s">
        <v>15</v>
      </c>
      <c r="F1220" s="17" t="str">
        <f>+Tabela1[[#This Row],[WK]]&amp;Tabela1[[#This Row],[PK]]&amp;Tabela1[[#This Row],[GK]]</f>
        <v>143302</v>
      </c>
      <c r="G1220" s="2" t="s">
        <v>1159</v>
      </c>
      <c r="H1220" s="3">
        <v>156598244.63</v>
      </c>
      <c r="I1220" s="4">
        <v>1.125</v>
      </c>
      <c r="J1220" s="3">
        <v>176173025.21000001</v>
      </c>
      <c r="K1220" s="4">
        <v>7.0000000000000007E-2</v>
      </c>
      <c r="L1220" s="3">
        <v>12332112</v>
      </c>
      <c r="M1220" s="3"/>
      <c r="N1220" s="5"/>
      <c r="O1220" s="3">
        <v>2948306.48</v>
      </c>
      <c r="P1220" s="4">
        <v>1.125</v>
      </c>
      <c r="Q1220" s="3">
        <v>3316844.79</v>
      </c>
      <c r="R1220" s="4">
        <v>1.6E-2</v>
      </c>
      <c r="S1220" s="3">
        <v>53070</v>
      </c>
      <c r="T1220" s="3"/>
      <c r="U1220" s="5"/>
      <c r="V1220" s="3">
        <v>7796110</v>
      </c>
      <c r="W1220" s="5"/>
      <c r="X1220" s="3">
        <v>19127051</v>
      </c>
      <c r="Y1220" s="3">
        <v>6546770</v>
      </c>
      <c r="Z1220" s="3">
        <v>174117</v>
      </c>
      <c r="AA1220" s="3">
        <v>920417</v>
      </c>
      <c r="AB1220" s="3">
        <v>11485747</v>
      </c>
      <c r="AC1220" s="3">
        <v>0</v>
      </c>
      <c r="AD1220" s="3">
        <v>10967023</v>
      </c>
      <c r="AE1220" s="3">
        <v>0</v>
      </c>
      <c r="AF1220" s="3">
        <v>12332112</v>
      </c>
      <c r="AG1220" s="3">
        <v>53070</v>
      </c>
      <c r="AH1220" s="3">
        <v>10967023</v>
      </c>
      <c r="AI1220" s="3">
        <v>7796110</v>
      </c>
      <c r="AJ1220" s="3">
        <v>-154047</v>
      </c>
      <c r="AK1220" s="3">
        <v>-517965</v>
      </c>
      <c r="AL1220" s="3">
        <v>1004255</v>
      </c>
      <c r="AM1220" s="3">
        <v>-1522220</v>
      </c>
      <c r="AN1220" s="3">
        <v>-363918</v>
      </c>
      <c r="AO1220" s="3">
        <v>0</v>
      </c>
      <c r="AP1220" s="3">
        <v>0</v>
      </c>
      <c r="AQ1220" s="3">
        <v>-363918</v>
      </c>
      <c r="AR1220" s="3">
        <f>Tabela1[[#This Row],[Potrzeby finansowe 2027
w tym:]]+Tabela1[[#This Row],[Rozliczenie 2025 potrz. fin.]]</f>
        <v>18763133</v>
      </c>
      <c r="AS1220" s="3">
        <v>0</v>
      </c>
      <c r="AT1220" s="3">
        <v>0</v>
      </c>
      <c r="AU1220" s="3"/>
      <c r="AV1220" s="3"/>
      <c r="AW1220" s="3"/>
      <c r="AX1220" s="3"/>
      <c r="AY1220" s="3"/>
      <c r="AZ1220" s="3"/>
      <c r="BA1220" s="3">
        <v>174117</v>
      </c>
      <c r="BB1220" s="3">
        <v>0</v>
      </c>
      <c r="BC1220" s="3">
        <v>0</v>
      </c>
      <c r="BD1220" s="3">
        <v>949.04</v>
      </c>
      <c r="BE1220" s="3">
        <v>1590.88</v>
      </c>
      <c r="BF1220" s="3">
        <v>0</v>
      </c>
      <c r="BG1220" s="3">
        <v>449109</v>
      </c>
      <c r="BH1220" s="3">
        <v>4220</v>
      </c>
      <c r="BI1220" s="3">
        <v>471308</v>
      </c>
      <c r="BJ1220" s="3">
        <v>7242521.8050000006</v>
      </c>
      <c r="BK1220" s="3">
        <v>4190564.2200000007</v>
      </c>
      <c r="BL1220" s="3">
        <v>38983</v>
      </c>
      <c r="BM1220" s="3">
        <v>12129864.34</v>
      </c>
      <c r="BN1220" s="53">
        <v>0.68989302668270802</v>
      </c>
      <c r="BO1220" s="54">
        <v>1.7980320000000001E-4</v>
      </c>
      <c r="BP1220" s="70">
        <v>4521</v>
      </c>
      <c r="BQ1220" s="71"/>
      <c r="BR1220" s="70"/>
      <c r="BS1220" s="72"/>
      <c r="BT1220" s="72"/>
      <c r="BU1220" s="70">
        <v>12332112</v>
      </c>
      <c r="BV1220" s="70">
        <v>53070</v>
      </c>
      <c r="BW1220" s="74">
        <v>10967023</v>
      </c>
      <c r="BX1220" s="70">
        <v>23352205</v>
      </c>
    </row>
    <row r="1221" spans="1:76" x14ac:dyDescent="0.3">
      <c r="A1221" s="73" t="s">
        <v>10</v>
      </c>
      <c r="B1221" s="2" t="s">
        <v>76</v>
      </c>
      <c r="C1221" s="2" t="s">
        <v>1157</v>
      </c>
      <c r="D1221" s="2" t="s">
        <v>16</v>
      </c>
      <c r="E1221" s="2" t="s">
        <v>15</v>
      </c>
      <c r="F1221" s="17" t="str">
        <f>+Tabela1[[#This Row],[WK]]&amp;Tabela1[[#This Row],[PK]]&amp;Tabela1[[#This Row],[GK]]</f>
        <v>143303</v>
      </c>
      <c r="G1221" s="2" t="s">
        <v>1160</v>
      </c>
      <c r="H1221" s="3">
        <v>198251693.88999999</v>
      </c>
      <c r="I1221" s="4">
        <v>1.125</v>
      </c>
      <c r="J1221" s="3">
        <v>223033155.63</v>
      </c>
      <c r="K1221" s="4">
        <v>7.0000000000000007E-2</v>
      </c>
      <c r="L1221" s="3">
        <v>15612321</v>
      </c>
      <c r="M1221" s="3"/>
      <c r="N1221" s="5"/>
      <c r="O1221" s="3">
        <v>4737775.1800000006</v>
      </c>
      <c r="P1221" s="4">
        <v>1.125</v>
      </c>
      <c r="Q1221" s="3">
        <v>5329997.08</v>
      </c>
      <c r="R1221" s="4">
        <v>1.6E-2</v>
      </c>
      <c r="S1221" s="3">
        <v>85280</v>
      </c>
      <c r="T1221" s="3"/>
      <c r="U1221" s="5"/>
      <c r="V1221" s="3">
        <v>9450868</v>
      </c>
      <c r="W1221" s="5"/>
      <c r="X1221" s="3">
        <v>15169577</v>
      </c>
      <c r="Y1221" s="3">
        <v>2402896</v>
      </c>
      <c r="Z1221" s="3">
        <v>144605</v>
      </c>
      <c r="AA1221" s="3">
        <v>1001656</v>
      </c>
      <c r="AB1221" s="3">
        <v>11620420</v>
      </c>
      <c r="AC1221" s="3">
        <v>0</v>
      </c>
      <c r="AD1221" s="3">
        <v>5668550</v>
      </c>
      <c r="AE1221" s="3">
        <v>0</v>
      </c>
      <c r="AF1221" s="3">
        <v>15612321</v>
      </c>
      <c r="AG1221" s="3">
        <v>85280</v>
      </c>
      <c r="AH1221" s="3">
        <v>5668550</v>
      </c>
      <c r="AI1221" s="3">
        <v>9450868</v>
      </c>
      <c r="AJ1221" s="3">
        <v>1160180</v>
      </c>
      <c r="AK1221" s="3">
        <v>1110022</v>
      </c>
      <c r="AL1221" s="3">
        <v>536511</v>
      </c>
      <c r="AM1221" s="3">
        <v>573511</v>
      </c>
      <c r="AN1221" s="3">
        <v>-50158</v>
      </c>
      <c r="AO1221" s="3">
        <v>0</v>
      </c>
      <c r="AP1221" s="3">
        <v>0</v>
      </c>
      <c r="AQ1221" s="3">
        <v>-50158</v>
      </c>
      <c r="AR1221" s="3">
        <f>Tabela1[[#This Row],[Potrzeby finansowe 2027
w tym:]]+Tabela1[[#This Row],[Rozliczenie 2025 potrz. fin.]]</f>
        <v>15119419</v>
      </c>
      <c r="AS1221" s="3">
        <v>0</v>
      </c>
      <c r="AT1221" s="3">
        <v>0</v>
      </c>
      <c r="AU1221" s="3"/>
      <c r="AV1221" s="3"/>
      <c r="AW1221" s="3"/>
      <c r="AX1221" s="3"/>
      <c r="AY1221" s="3"/>
      <c r="AZ1221" s="3"/>
      <c r="BA1221" s="3">
        <v>144605</v>
      </c>
      <c r="BB1221" s="3">
        <v>0</v>
      </c>
      <c r="BC1221" s="3">
        <v>0</v>
      </c>
      <c r="BD1221" s="3">
        <v>0</v>
      </c>
      <c r="BE1221" s="3">
        <v>2897.6</v>
      </c>
      <c r="BF1221" s="3">
        <v>0</v>
      </c>
      <c r="BG1221" s="3">
        <v>573838</v>
      </c>
      <c r="BH1221" s="3">
        <v>5392</v>
      </c>
      <c r="BI1221" s="3">
        <v>427818</v>
      </c>
      <c r="BJ1221" s="3">
        <v>6574218.8400000008</v>
      </c>
      <c r="BK1221" s="3">
        <v>4180766.2300000004</v>
      </c>
      <c r="BL1221" s="3">
        <v>144470.72</v>
      </c>
      <c r="BM1221" s="3">
        <v>9284869</v>
      </c>
      <c r="BN1221" s="53">
        <v>0.89628717719146089</v>
      </c>
      <c r="BO1221" s="54">
        <v>2.1481030000000001E-4</v>
      </c>
      <c r="BP1221" s="70">
        <v>5402</v>
      </c>
      <c r="BQ1221" s="71"/>
      <c r="BR1221" s="70"/>
      <c r="BS1221" s="72"/>
      <c r="BT1221" s="72"/>
      <c r="BU1221" s="70">
        <v>15612321</v>
      </c>
      <c r="BV1221" s="70">
        <v>85280</v>
      </c>
      <c r="BW1221" s="74">
        <v>5668550</v>
      </c>
      <c r="BX1221" s="70">
        <v>21366151</v>
      </c>
    </row>
    <row r="1222" spans="1:76" x14ac:dyDescent="0.3">
      <c r="A1222" s="73" t="s">
        <v>10</v>
      </c>
      <c r="B1222" s="2" t="s">
        <v>76</v>
      </c>
      <c r="C1222" s="2" t="s">
        <v>1157</v>
      </c>
      <c r="D1222" s="2" t="s">
        <v>18</v>
      </c>
      <c r="E1222" s="2" t="s">
        <v>15</v>
      </c>
      <c r="F1222" s="17" t="str">
        <f>+Tabela1[[#This Row],[WK]]&amp;Tabela1[[#This Row],[PK]]&amp;Tabela1[[#This Row],[GK]]</f>
        <v>143304</v>
      </c>
      <c r="G1222" s="2" t="s">
        <v>1161</v>
      </c>
      <c r="H1222" s="3">
        <v>298424580.68000001</v>
      </c>
      <c r="I1222" s="4">
        <v>1.125</v>
      </c>
      <c r="J1222" s="3">
        <v>335727653.26999998</v>
      </c>
      <c r="K1222" s="4">
        <v>7.0000000000000007E-2</v>
      </c>
      <c r="L1222" s="3">
        <v>23500936</v>
      </c>
      <c r="M1222" s="3"/>
      <c r="N1222" s="5"/>
      <c r="O1222" s="3">
        <v>6753714.8300000001</v>
      </c>
      <c r="P1222" s="4">
        <v>1.125</v>
      </c>
      <c r="Q1222" s="3">
        <v>7597929.1799999997</v>
      </c>
      <c r="R1222" s="4">
        <v>1.6E-2</v>
      </c>
      <c r="S1222" s="3">
        <v>121567</v>
      </c>
      <c r="T1222" s="3"/>
      <c r="U1222" s="5"/>
      <c r="V1222" s="3">
        <v>12946879</v>
      </c>
      <c r="W1222" s="5"/>
      <c r="X1222" s="3">
        <v>25923431</v>
      </c>
      <c r="Y1222" s="3">
        <v>1981931</v>
      </c>
      <c r="Z1222" s="3">
        <v>942845</v>
      </c>
      <c r="AA1222" s="3">
        <v>1626113</v>
      </c>
      <c r="AB1222" s="3">
        <v>14565644</v>
      </c>
      <c r="AC1222" s="3">
        <v>6806898</v>
      </c>
      <c r="AD1222" s="3">
        <v>12976552</v>
      </c>
      <c r="AE1222" s="3">
        <v>0</v>
      </c>
      <c r="AF1222" s="3">
        <v>23500936</v>
      </c>
      <c r="AG1222" s="3">
        <v>121567</v>
      </c>
      <c r="AH1222" s="3">
        <v>12976552</v>
      </c>
      <c r="AI1222" s="3">
        <v>12946879</v>
      </c>
      <c r="AJ1222" s="3">
        <v>4792</v>
      </c>
      <c r="AK1222" s="3">
        <v>4792</v>
      </c>
      <c r="AL1222" s="3">
        <v>496185</v>
      </c>
      <c r="AM1222" s="3">
        <v>-491393</v>
      </c>
      <c r="AN1222" s="3">
        <v>-814705</v>
      </c>
      <c r="AO1222" s="3">
        <v>0</v>
      </c>
      <c r="AP1222" s="3">
        <v>814705</v>
      </c>
      <c r="AQ1222" s="3">
        <v>0</v>
      </c>
      <c r="AR1222" s="3">
        <f>Tabela1[[#This Row],[Potrzeby finansowe 2027
w tym:]]+Tabela1[[#This Row],[Rozliczenie 2025 potrz. fin.]]</f>
        <v>25923431</v>
      </c>
      <c r="AS1222" s="3">
        <v>0</v>
      </c>
      <c r="AT1222" s="3">
        <v>0</v>
      </c>
      <c r="AU1222" s="3"/>
      <c r="AV1222" s="3"/>
      <c r="AW1222" s="3"/>
      <c r="AX1222" s="3"/>
      <c r="AY1222" s="3"/>
      <c r="AZ1222" s="3"/>
      <c r="BA1222" s="3">
        <v>942845</v>
      </c>
      <c r="BB1222" s="3">
        <v>0</v>
      </c>
      <c r="BC1222" s="3">
        <v>95.43</v>
      </c>
      <c r="BD1222" s="3">
        <v>8304.5499999999993</v>
      </c>
      <c r="BE1222" s="3">
        <v>1647.49</v>
      </c>
      <c r="BF1222" s="3">
        <v>0</v>
      </c>
      <c r="BG1222" s="3">
        <v>745926</v>
      </c>
      <c r="BH1222" s="3">
        <v>7009</v>
      </c>
      <c r="BI1222" s="3">
        <v>880187</v>
      </c>
      <c r="BJ1222" s="3">
        <v>13525689.0275</v>
      </c>
      <c r="BK1222" s="3">
        <v>10152048.16</v>
      </c>
      <c r="BL1222" s="3">
        <v>846528.77</v>
      </c>
      <c r="BM1222" s="3">
        <v>11801505.93</v>
      </c>
      <c r="BN1222" s="53">
        <v>0.92939574531583713</v>
      </c>
      <c r="BO1222" s="54">
        <v>2.6027999999999999E-4</v>
      </c>
      <c r="BP1222" s="70">
        <v>6545</v>
      </c>
      <c r="BQ1222" s="71"/>
      <c r="BR1222" s="70"/>
      <c r="BS1222" s="72"/>
      <c r="BT1222" s="72"/>
      <c r="BU1222" s="70">
        <v>23500936</v>
      </c>
      <c r="BV1222" s="70">
        <v>121567</v>
      </c>
      <c r="BW1222" s="74">
        <v>12976552</v>
      </c>
      <c r="BX1222" s="70">
        <v>36599055</v>
      </c>
    </row>
    <row r="1223" spans="1:76" x14ac:dyDescent="0.3">
      <c r="A1223" s="73" t="s">
        <v>10</v>
      </c>
      <c r="B1223" s="2" t="s">
        <v>76</v>
      </c>
      <c r="C1223" s="2" t="s">
        <v>1157</v>
      </c>
      <c r="D1223" s="2" t="s">
        <v>21</v>
      </c>
      <c r="E1223" s="2" t="s">
        <v>19</v>
      </c>
      <c r="F1223" s="17" t="str">
        <f>+Tabela1[[#This Row],[WK]]&amp;Tabela1[[#This Row],[PK]]&amp;Tabela1[[#This Row],[GK]]</f>
        <v>143305</v>
      </c>
      <c r="G1223" s="2" t="s">
        <v>1162</v>
      </c>
      <c r="H1223" s="3">
        <v>814034228.86000001</v>
      </c>
      <c r="I1223" s="4">
        <v>1.125</v>
      </c>
      <c r="J1223" s="3">
        <v>915788507.47000003</v>
      </c>
      <c r="K1223" s="4">
        <v>7.0000000000000007E-2</v>
      </c>
      <c r="L1223" s="3">
        <v>64105196</v>
      </c>
      <c r="M1223" s="3"/>
      <c r="N1223" s="5"/>
      <c r="O1223" s="3">
        <v>71049208.539999992</v>
      </c>
      <c r="P1223" s="4">
        <v>1.125</v>
      </c>
      <c r="Q1223" s="3">
        <v>79930359.609999999</v>
      </c>
      <c r="R1223" s="4">
        <v>1.6E-2</v>
      </c>
      <c r="S1223" s="3">
        <v>1278886</v>
      </c>
      <c r="T1223" s="3"/>
      <c r="U1223" s="5"/>
      <c r="V1223" s="3">
        <v>41093874</v>
      </c>
      <c r="W1223" s="5"/>
      <c r="X1223" s="3">
        <v>56344525</v>
      </c>
      <c r="Y1223" s="3">
        <v>6311328</v>
      </c>
      <c r="Z1223" s="3">
        <v>1064949</v>
      </c>
      <c r="AA1223" s="3">
        <v>2413261</v>
      </c>
      <c r="AB1223" s="3">
        <v>41874169</v>
      </c>
      <c r="AC1223" s="3">
        <v>4680818</v>
      </c>
      <c r="AD1223" s="3">
        <v>15250651</v>
      </c>
      <c r="AE1223" s="3">
        <v>0</v>
      </c>
      <c r="AF1223" s="3">
        <v>64105196</v>
      </c>
      <c r="AG1223" s="3">
        <v>1278886</v>
      </c>
      <c r="AH1223" s="3">
        <v>15250651</v>
      </c>
      <c r="AI1223" s="3">
        <v>41093874</v>
      </c>
      <c r="AJ1223" s="3">
        <v>1551782</v>
      </c>
      <c r="AK1223" s="3">
        <v>1551782</v>
      </c>
      <c r="AL1223" s="3">
        <v>2709253</v>
      </c>
      <c r="AM1223" s="3">
        <v>-1157471</v>
      </c>
      <c r="AN1223" s="3">
        <v>607024</v>
      </c>
      <c r="AO1223" s="3">
        <v>0</v>
      </c>
      <c r="AP1223" s="3">
        <v>-607024</v>
      </c>
      <c r="AQ1223" s="3">
        <v>0</v>
      </c>
      <c r="AR1223" s="3">
        <f>Tabela1[[#This Row],[Potrzeby finansowe 2027
w tym:]]+Tabela1[[#This Row],[Rozliczenie 2025 potrz. fin.]]</f>
        <v>56344525</v>
      </c>
      <c r="AS1223" s="3">
        <v>0</v>
      </c>
      <c r="AT1223" s="3">
        <v>0</v>
      </c>
      <c r="AU1223" s="3"/>
      <c r="AV1223" s="3"/>
      <c r="AW1223" s="3"/>
      <c r="AX1223" s="3"/>
      <c r="AY1223" s="3"/>
      <c r="AZ1223" s="3"/>
      <c r="BA1223" s="3">
        <v>1064949</v>
      </c>
      <c r="BB1223" s="3">
        <v>0</v>
      </c>
      <c r="BC1223" s="3">
        <v>319.51</v>
      </c>
      <c r="BD1223" s="3">
        <v>8143.92</v>
      </c>
      <c r="BE1223" s="3">
        <v>2921.61</v>
      </c>
      <c r="BF1223" s="3">
        <v>0</v>
      </c>
      <c r="BG1223" s="3">
        <v>1826129</v>
      </c>
      <c r="BH1223" s="3">
        <v>17159</v>
      </c>
      <c r="BI1223" s="3">
        <v>587132</v>
      </c>
      <c r="BJ1223" s="3">
        <v>9022354.254999999</v>
      </c>
      <c r="BK1223" s="3">
        <v>5678695.0299999993</v>
      </c>
      <c r="BL1223" s="3">
        <v>1559683.62</v>
      </c>
      <c r="BM1223" s="3">
        <v>10255269.66</v>
      </c>
      <c r="BN1223" s="53">
        <v>0.91497906232804538</v>
      </c>
      <c r="BO1223" s="54">
        <v>6.8825560000000002E-4</v>
      </c>
      <c r="BP1223" s="70">
        <v>17308</v>
      </c>
      <c r="BQ1223" s="71"/>
      <c r="BR1223" s="70"/>
      <c r="BS1223" s="72"/>
      <c r="BT1223" s="72"/>
      <c r="BU1223" s="70">
        <v>64105196</v>
      </c>
      <c r="BV1223" s="70">
        <v>1278886</v>
      </c>
      <c r="BW1223" s="74">
        <v>15250651</v>
      </c>
      <c r="BX1223" s="70">
        <v>80634733</v>
      </c>
    </row>
    <row r="1224" spans="1:76" x14ac:dyDescent="0.3">
      <c r="A1224" s="73" t="s">
        <v>10</v>
      </c>
      <c r="B1224" s="2" t="s">
        <v>76</v>
      </c>
      <c r="C1224" s="2" t="s">
        <v>1157</v>
      </c>
      <c r="D1224" s="2" t="s">
        <v>23</v>
      </c>
      <c r="E1224" s="2" t="s">
        <v>15</v>
      </c>
      <c r="F1224" s="17" t="str">
        <f>+Tabela1[[#This Row],[WK]]&amp;Tabela1[[#This Row],[PK]]&amp;Tabela1[[#This Row],[GK]]</f>
        <v>143306</v>
      </c>
      <c r="G1224" s="2" t="s">
        <v>1163</v>
      </c>
      <c r="H1224" s="3">
        <v>167646017.65000001</v>
      </c>
      <c r="I1224" s="4">
        <v>1.125</v>
      </c>
      <c r="J1224" s="3">
        <v>188601769.86000001</v>
      </c>
      <c r="K1224" s="4">
        <v>7.0000000000000007E-2</v>
      </c>
      <c r="L1224" s="3">
        <v>13202124</v>
      </c>
      <c r="M1224" s="3"/>
      <c r="N1224" s="5"/>
      <c r="O1224" s="3">
        <v>5419162.7400000002</v>
      </c>
      <c r="P1224" s="4">
        <v>1.125</v>
      </c>
      <c r="Q1224" s="3">
        <v>6096558.0800000001</v>
      </c>
      <c r="R1224" s="4">
        <v>1.6E-2</v>
      </c>
      <c r="S1224" s="3">
        <v>97545</v>
      </c>
      <c r="T1224" s="3"/>
      <c r="U1224" s="5"/>
      <c r="V1224" s="3">
        <v>7903685</v>
      </c>
      <c r="W1224" s="5"/>
      <c r="X1224" s="3">
        <v>9951165</v>
      </c>
      <c r="Y1224" s="3">
        <v>0</v>
      </c>
      <c r="Z1224" s="3">
        <v>335845</v>
      </c>
      <c r="AA1224" s="3">
        <v>703556</v>
      </c>
      <c r="AB1224" s="3">
        <v>6180653</v>
      </c>
      <c r="AC1224" s="3">
        <v>2731111</v>
      </c>
      <c r="AD1224" s="3">
        <v>2047480</v>
      </c>
      <c r="AE1224" s="3">
        <v>0</v>
      </c>
      <c r="AF1224" s="3">
        <v>13202124</v>
      </c>
      <c r="AG1224" s="3">
        <v>97545</v>
      </c>
      <c r="AH1224" s="3">
        <v>2047480</v>
      </c>
      <c r="AI1224" s="3">
        <v>7903685</v>
      </c>
      <c r="AJ1224" s="3">
        <v>264093</v>
      </c>
      <c r="AK1224" s="3">
        <v>264093</v>
      </c>
      <c r="AL1224" s="3">
        <v>-988450</v>
      </c>
      <c r="AM1224" s="3">
        <v>1252543</v>
      </c>
      <c r="AN1224" s="3">
        <v>-415847</v>
      </c>
      <c r="AO1224" s="3">
        <v>0</v>
      </c>
      <c r="AP1224" s="3">
        <v>415847</v>
      </c>
      <c r="AQ1224" s="3">
        <v>0</v>
      </c>
      <c r="AR1224" s="3">
        <f>Tabela1[[#This Row],[Potrzeby finansowe 2027
w tym:]]+Tabela1[[#This Row],[Rozliczenie 2025 potrz. fin.]]</f>
        <v>9951165</v>
      </c>
      <c r="AS1224" s="3">
        <v>0</v>
      </c>
      <c r="AT1224" s="3">
        <v>0</v>
      </c>
      <c r="AU1224" s="3"/>
      <c r="AV1224" s="3"/>
      <c r="AW1224" s="3"/>
      <c r="AX1224" s="3"/>
      <c r="AY1224" s="3"/>
      <c r="AZ1224" s="3"/>
      <c r="BA1224" s="3">
        <v>335845</v>
      </c>
      <c r="BB1224" s="3">
        <v>0</v>
      </c>
      <c r="BC1224" s="3">
        <v>0</v>
      </c>
      <c r="BD1224" s="3">
        <v>3364.84</v>
      </c>
      <c r="BE1224" s="3">
        <v>0</v>
      </c>
      <c r="BF1224" s="3">
        <v>0</v>
      </c>
      <c r="BG1224" s="3">
        <v>377782</v>
      </c>
      <c r="BH1224" s="3">
        <v>3485</v>
      </c>
      <c r="BI1224" s="3">
        <v>325774</v>
      </c>
      <c r="BJ1224" s="3">
        <v>5006116.1900000004</v>
      </c>
      <c r="BK1224" s="3">
        <v>2365624.9800000004</v>
      </c>
      <c r="BL1224" s="3">
        <v>0</v>
      </c>
      <c r="BM1224" s="3">
        <v>10561964.84</v>
      </c>
      <c r="BN1224" s="53">
        <v>1.0070339386139169</v>
      </c>
      <c r="BO1224" s="54">
        <v>1.2965890000000001E-4</v>
      </c>
      <c r="BP1224" s="70">
        <v>3261</v>
      </c>
      <c r="BQ1224" s="71"/>
      <c r="BR1224" s="70"/>
      <c r="BS1224" s="72"/>
      <c r="BT1224" s="72"/>
      <c r="BU1224" s="70">
        <v>13202124</v>
      </c>
      <c r="BV1224" s="70">
        <v>97545</v>
      </c>
      <c r="BW1224" s="74">
        <v>2047480</v>
      </c>
      <c r="BX1224" s="70">
        <v>15347149</v>
      </c>
    </row>
    <row r="1225" spans="1:76" x14ac:dyDescent="0.3">
      <c r="A1225" s="73" t="s">
        <v>10</v>
      </c>
      <c r="B1225" s="2" t="s">
        <v>76</v>
      </c>
      <c r="C1225" s="2" t="s">
        <v>1157</v>
      </c>
      <c r="D1225" s="2" t="s">
        <v>30</v>
      </c>
      <c r="E1225" s="2" t="s">
        <v>15</v>
      </c>
      <c r="F1225" s="17" t="str">
        <f>+Tabela1[[#This Row],[WK]]&amp;Tabela1[[#This Row],[PK]]&amp;Tabela1[[#This Row],[GK]]</f>
        <v>143307</v>
      </c>
      <c r="G1225" s="2" t="s">
        <v>1164</v>
      </c>
      <c r="H1225" s="3">
        <v>222749325.31999999</v>
      </c>
      <c r="I1225" s="4">
        <v>1.125</v>
      </c>
      <c r="J1225" s="3">
        <v>250592990.99000001</v>
      </c>
      <c r="K1225" s="4">
        <v>7.0000000000000007E-2</v>
      </c>
      <c r="L1225" s="3">
        <v>17541509</v>
      </c>
      <c r="M1225" s="3"/>
      <c r="N1225" s="5"/>
      <c r="O1225" s="3">
        <v>3154794.13</v>
      </c>
      <c r="P1225" s="4">
        <v>1.125</v>
      </c>
      <c r="Q1225" s="3">
        <v>3549143.4</v>
      </c>
      <c r="R1225" s="4">
        <v>1.6E-2</v>
      </c>
      <c r="S1225" s="3">
        <v>56786</v>
      </c>
      <c r="T1225" s="3"/>
      <c r="U1225" s="5"/>
      <c r="V1225" s="3">
        <v>11534378</v>
      </c>
      <c r="W1225" s="5"/>
      <c r="X1225" s="3">
        <v>23471339</v>
      </c>
      <c r="Y1225" s="3">
        <v>6418546</v>
      </c>
      <c r="Z1225" s="3">
        <v>1471329</v>
      </c>
      <c r="AA1225" s="3">
        <v>1120947</v>
      </c>
      <c r="AB1225" s="3">
        <v>13604089</v>
      </c>
      <c r="AC1225" s="3">
        <v>856428</v>
      </c>
      <c r="AD1225" s="3">
        <v>11936961</v>
      </c>
      <c r="AE1225" s="3">
        <v>0</v>
      </c>
      <c r="AF1225" s="3">
        <v>17541509</v>
      </c>
      <c r="AG1225" s="3">
        <v>56786</v>
      </c>
      <c r="AH1225" s="3">
        <v>11936961</v>
      </c>
      <c r="AI1225" s="3">
        <v>11534378</v>
      </c>
      <c r="AJ1225" s="3">
        <v>-754203</v>
      </c>
      <c r="AK1225" s="3">
        <v>-754203</v>
      </c>
      <c r="AL1225" s="3">
        <v>912473</v>
      </c>
      <c r="AM1225" s="3">
        <v>-1666676</v>
      </c>
      <c r="AN1225" s="3">
        <v>-93629</v>
      </c>
      <c r="AO1225" s="3">
        <v>0</v>
      </c>
      <c r="AP1225" s="3">
        <v>93629</v>
      </c>
      <c r="AQ1225" s="3">
        <v>0</v>
      </c>
      <c r="AR1225" s="3">
        <f>Tabela1[[#This Row],[Potrzeby finansowe 2027
w tym:]]+Tabela1[[#This Row],[Rozliczenie 2025 potrz. fin.]]</f>
        <v>23471339</v>
      </c>
      <c r="AS1225" s="3">
        <v>0</v>
      </c>
      <c r="AT1225" s="3">
        <v>0</v>
      </c>
      <c r="AU1225" s="3"/>
      <c r="AV1225" s="3"/>
      <c r="AW1225" s="3"/>
      <c r="AX1225" s="3"/>
      <c r="AY1225" s="3"/>
      <c r="AZ1225" s="3"/>
      <c r="BA1225" s="3">
        <v>1471329</v>
      </c>
      <c r="BB1225" s="3">
        <v>0</v>
      </c>
      <c r="BC1225" s="3">
        <v>117.74</v>
      </c>
      <c r="BD1225" s="3">
        <v>14348.65</v>
      </c>
      <c r="BE1225" s="3">
        <v>0.37</v>
      </c>
      <c r="BF1225" s="3">
        <v>0</v>
      </c>
      <c r="BG1225" s="3">
        <v>570858</v>
      </c>
      <c r="BH1225" s="3">
        <v>5364</v>
      </c>
      <c r="BI1225" s="3">
        <v>550089</v>
      </c>
      <c r="BJ1225" s="3">
        <v>8453129.8949999996</v>
      </c>
      <c r="BK1225" s="3">
        <v>5272570.459999999</v>
      </c>
      <c r="BL1225" s="3">
        <v>865867.63</v>
      </c>
      <c r="BM1225" s="3">
        <v>10990502.48</v>
      </c>
      <c r="BN1225" s="53">
        <v>0.7443981235369278</v>
      </c>
      <c r="BO1225" s="54">
        <v>2.20819E-4</v>
      </c>
      <c r="BP1225" s="70">
        <v>5553</v>
      </c>
      <c r="BQ1225" s="71"/>
      <c r="BR1225" s="70"/>
      <c r="BS1225" s="72"/>
      <c r="BT1225" s="72"/>
      <c r="BU1225" s="70">
        <v>17541509</v>
      </c>
      <c r="BV1225" s="70">
        <v>56786</v>
      </c>
      <c r="BW1225" s="74">
        <v>11936961</v>
      </c>
      <c r="BX1225" s="70">
        <v>29535256</v>
      </c>
    </row>
    <row r="1226" spans="1:76" x14ac:dyDescent="0.3">
      <c r="A1226" s="73" t="s">
        <v>10</v>
      </c>
      <c r="B1226" s="2" t="s">
        <v>76</v>
      </c>
      <c r="C1226" s="2" t="s">
        <v>1157</v>
      </c>
      <c r="D1226" s="2" t="s">
        <v>54</v>
      </c>
      <c r="E1226" s="2" t="s">
        <v>15</v>
      </c>
      <c r="F1226" s="17" t="str">
        <f>+Tabela1[[#This Row],[WK]]&amp;Tabela1[[#This Row],[PK]]&amp;Tabela1[[#This Row],[GK]]</f>
        <v>143308</v>
      </c>
      <c r="G1226" s="2" t="s">
        <v>1165</v>
      </c>
      <c r="H1226" s="3">
        <v>195013705.30000001</v>
      </c>
      <c r="I1226" s="4">
        <v>1.125</v>
      </c>
      <c r="J1226" s="3">
        <v>219390418.46000001</v>
      </c>
      <c r="K1226" s="4">
        <v>7.0000000000000007E-2</v>
      </c>
      <c r="L1226" s="3">
        <v>15357329</v>
      </c>
      <c r="M1226" s="3"/>
      <c r="N1226" s="5"/>
      <c r="O1226" s="3">
        <v>4050305.27</v>
      </c>
      <c r="P1226" s="4">
        <v>1.125</v>
      </c>
      <c r="Q1226" s="3">
        <v>4556593.43</v>
      </c>
      <c r="R1226" s="4">
        <v>1.6E-2</v>
      </c>
      <c r="S1226" s="3">
        <v>72905</v>
      </c>
      <c r="T1226" s="3"/>
      <c r="U1226" s="5"/>
      <c r="V1226" s="3">
        <v>9246644</v>
      </c>
      <c r="W1226" s="5"/>
      <c r="X1226" s="3">
        <v>14961890</v>
      </c>
      <c r="Y1226" s="3">
        <v>2745695</v>
      </c>
      <c r="Z1226" s="3">
        <v>906265</v>
      </c>
      <c r="AA1226" s="3">
        <v>782440</v>
      </c>
      <c r="AB1226" s="3">
        <v>8758438</v>
      </c>
      <c r="AC1226" s="3">
        <v>1769052</v>
      </c>
      <c r="AD1226" s="3">
        <v>5715246</v>
      </c>
      <c r="AE1226" s="3">
        <v>0</v>
      </c>
      <c r="AF1226" s="3">
        <v>15357329</v>
      </c>
      <c r="AG1226" s="3">
        <v>72905</v>
      </c>
      <c r="AH1226" s="3">
        <v>5715246</v>
      </c>
      <c r="AI1226" s="3">
        <v>9246644</v>
      </c>
      <c r="AJ1226" s="3">
        <v>115593</v>
      </c>
      <c r="AK1226" s="3">
        <v>115593</v>
      </c>
      <c r="AL1226" s="3">
        <v>823344</v>
      </c>
      <c r="AM1226" s="3">
        <v>-707751</v>
      </c>
      <c r="AN1226" s="3">
        <v>5524</v>
      </c>
      <c r="AO1226" s="3">
        <v>0</v>
      </c>
      <c r="AP1226" s="3">
        <v>-5524</v>
      </c>
      <c r="AQ1226" s="3">
        <v>0</v>
      </c>
      <c r="AR1226" s="3">
        <f>Tabela1[[#This Row],[Potrzeby finansowe 2027
w tym:]]+Tabela1[[#This Row],[Rozliczenie 2025 potrz. fin.]]</f>
        <v>14961890</v>
      </c>
      <c r="AS1226" s="3">
        <v>0</v>
      </c>
      <c r="AT1226" s="3">
        <v>0</v>
      </c>
      <c r="AU1226" s="3"/>
      <c r="AV1226" s="3"/>
      <c r="AW1226" s="3"/>
      <c r="AX1226" s="3"/>
      <c r="AY1226" s="3"/>
      <c r="AZ1226" s="3"/>
      <c r="BA1226" s="3">
        <v>906265</v>
      </c>
      <c r="BB1226" s="3">
        <v>0</v>
      </c>
      <c r="BC1226" s="3">
        <v>130.94999999999999</v>
      </c>
      <c r="BD1226" s="3">
        <v>8643.4</v>
      </c>
      <c r="BE1226" s="3">
        <v>0</v>
      </c>
      <c r="BF1226" s="3">
        <v>0</v>
      </c>
      <c r="BG1226" s="3">
        <v>467520</v>
      </c>
      <c r="BH1226" s="3">
        <v>4393</v>
      </c>
      <c r="BI1226" s="3">
        <v>314920</v>
      </c>
      <c r="BJ1226" s="3">
        <v>4839318.415000001</v>
      </c>
      <c r="BK1226" s="3">
        <v>2303414.8100000005</v>
      </c>
      <c r="BL1226" s="3">
        <v>61232.86</v>
      </c>
      <c r="BM1226" s="3">
        <v>10021148.699999999</v>
      </c>
      <c r="BN1226" s="53">
        <v>0.85532581628941551</v>
      </c>
      <c r="BO1226" s="54">
        <v>1.7595309999999999E-4</v>
      </c>
      <c r="BP1226" s="70">
        <v>4425</v>
      </c>
      <c r="BQ1226" s="71"/>
      <c r="BR1226" s="70"/>
      <c r="BS1226" s="72"/>
      <c r="BT1226" s="72"/>
      <c r="BU1226" s="70">
        <v>15357329</v>
      </c>
      <c r="BV1226" s="70">
        <v>72905</v>
      </c>
      <c r="BW1226" s="74">
        <v>5715246</v>
      </c>
      <c r="BX1226" s="70">
        <v>21145480</v>
      </c>
    </row>
    <row r="1227" spans="1:76" x14ac:dyDescent="0.3">
      <c r="A1227" s="73" t="s">
        <v>10</v>
      </c>
      <c r="B1227" s="2" t="s">
        <v>76</v>
      </c>
      <c r="C1227" s="2" t="s">
        <v>1157</v>
      </c>
      <c r="D1227" s="2" t="s">
        <v>56</v>
      </c>
      <c r="E1227" s="2" t="s">
        <v>15</v>
      </c>
      <c r="F1227" s="17" t="str">
        <f>+Tabela1[[#This Row],[WK]]&amp;Tabela1[[#This Row],[PK]]&amp;Tabela1[[#This Row],[GK]]</f>
        <v>143309</v>
      </c>
      <c r="G1227" s="2" t="s">
        <v>1166</v>
      </c>
      <c r="H1227" s="3">
        <v>94269085.950000003</v>
      </c>
      <c r="I1227" s="4">
        <v>1.125</v>
      </c>
      <c r="J1227" s="3">
        <v>106052721.69</v>
      </c>
      <c r="K1227" s="4">
        <v>7.0000000000000007E-2</v>
      </c>
      <c r="L1227" s="3">
        <v>7423691</v>
      </c>
      <c r="M1227" s="3"/>
      <c r="N1227" s="5"/>
      <c r="O1227" s="3">
        <v>4277452.8499999996</v>
      </c>
      <c r="P1227" s="4">
        <v>1.125</v>
      </c>
      <c r="Q1227" s="3">
        <v>4812134.46</v>
      </c>
      <c r="R1227" s="4">
        <v>1.6E-2</v>
      </c>
      <c r="S1227" s="3">
        <v>76994</v>
      </c>
      <c r="T1227" s="3"/>
      <c r="U1227" s="5"/>
      <c r="V1227" s="3">
        <v>4271310</v>
      </c>
      <c r="W1227" s="5"/>
      <c r="X1227" s="3">
        <v>6476291</v>
      </c>
      <c r="Y1227" s="3">
        <v>171805</v>
      </c>
      <c r="Z1227" s="3">
        <v>24301</v>
      </c>
      <c r="AA1227" s="3">
        <v>754074</v>
      </c>
      <c r="AB1227" s="3">
        <v>5079501</v>
      </c>
      <c r="AC1227" s="3">
        <v>446610</v>
      </c>
      <c r="AD1227" s="3">
        <v>2173757</v>
      </c>
      <c r="AE1227" s="3">
        <v>0</v>
      </c>
      <c r="AF1227" s="3">
        <v>7423691</v>
      </c>
      <c r="AG1227" s="3">
        <v>76994</v>
      </c>
      <c r="AH1227" s="3">
        <v>2173757</v>
      </c>
      <c r="AI1227" s="3">
        <v>4271310</v>
      </c>
      <c r="AJ1227" s="3">
        <v>-168054</v>
      </c>
      <c r="AK1227" s="3">
        <v>-199278</v>
      </c>
      <c r="AL1227" s="3">
        <v>162751</v>
      </c>
      <c r="AM1227" s="3">
        <v>-362029</v>
      </c>
      <c r="AN1227" s="3">
        <v>-31224</v>
      </c>
      <c r="AO1227" s="3">
        <v>0</v>
      </c>
      <c r="AP1227" s="3">
        <v>0</v>
      </c>
      <c r="AQ1227" s="3">
        <v>-31224</v>
      </c>
      <c r="AR1227" s="3">
        <f>Tabela1[[#This Row],[Potrzeby finansowe 2027
w tym:]]+Tabela1[[#This Row],[Rozliczenie 2025 potrz. fin.]]</f>
        <v>6445067</v>
      </c>
      <c r="AS1227" s="3">
        <v>0</v>
      </c>
      <c r="AT1227" s="3">
        <v>0</v>
      </c>
      <c r="AU1227" s="3"/>
      <c r="AV1227" s="3"/>
      <c r="AW1227" s="3"/>
      <c r="AX1227" s="3"/>
      <c r="AY1227" s="3"/>
      <c r="AZ1227" s="3"/>
      <c r="BA1227" s="3">
        <v>24301</v>
      </c>
      <c r="BB1227" s="3">
        <v>0</v>
      </c>
      <c r="BC1227" s="3">
        <v>23.54</v>
      </c>
      <c r="BD1227" s="3">
        <v>164.99</v>
      </c>
      <c r="BE1227" s="3">
        <v>0.03</v>
      </c>
      <c r="BF1227" s="3">
        <v>0</v>
      </c>
      <c r="BG1227" s="3">
        <v>377782</v>
      </c>
      <c r="BH1227" s="3">
        <v>2372</v>
      </c>
      <c r="BI1227" s="3">
        <v>376292</v>
      </c>
      <c r="BJ1227" s="3">
        <v>5782413.7575000003</v>
      </c>
      <c r="BK1227" s="3">
        <v>2574232.25</v>
      </c>
      <c r="BL1227" s="3">
        <v>997690.68</v>
      </c>
      <c r="BM1227" s="3">
        <v>10837344.67</v>
      </c>
      <c r="BN1227" s="53">
        <v>0.98441938763138515</v>
      </c>
      <c r="BO1227" s="54">
        <v>1.022515E-4</v>
      </c>
      <c r="BP1227" s="70">
        <v>2571</v>
      </c>
      <c r="BQ1227" s="71"/>
      <c r="BR1227" s="70"/>
      <c r="BS1227" s="72"/>
      <c r="BT1227" s="72"/>
      <c r="BU1227" s="70">
        <v>7423691</v>
      </c>
      <c r="BV1227" s="70">
        <v>76994</v>
      </c>
      <c r="BW1227" s="74">
        <v>2173757</v>
      </c>
      <c r="BX1227" s="70">
        <v>9674442</v>
      </c>
    </row>
    <row r="1228" spans="1:76" x14ac:dyDescent="0.3">
      <c r="A1228" s="73" t="s">
        <v>10</v>
      </c>
      <c r="B1228" s="2" t="s">
        <v>76</v>
      </c>
      <c r="C1228" s="2" t="s">
        <v>1167</v>
      </c>
      <c r="D1228" s="2" t="s">
        <v>12</v>
      </c>
      <c r="E1228" s="2" t="s">
        <v>13</v>
      </c>
      <c r="F1228" s="17" t="str">
        <f>+Tabela1[[#This Row],[WK]]&amp;Tabela1[[#This Row],[PK]]&amp;Tabela1[[#This Row],[GK]]</f>
        <v>143401</v>
      </c>
      <c r="G1228" s="2" t="s">
        <v>1168</v>
      </c>
      <c r="H1228" s="3">
        <v>1940855930.51</v>
      </c>
      <c r="I1228" s="4">
        <v>1.125</v>
      </c>
      <c r="J1228" s="3">
        <v>2183462921.8200002</v>
      </c>
      <c r="K1228" s="4">
        <v>7.0000000000000007E-2</v>
      </c>
      <c r="L1228" s="3">
        <v>152842405</v>
      </c>
      <c r="M1228" s="3"/>
      <c r="N1228" s="5"/>
      <c r="O1228" s="3">
        <v>163979485.55000001</v>
      </c>
      <c r="P1228" s="4">
        <v>1.125</v>
      </c>
      <c r="Q1228" s="3">
        <v>184476921.24000001</v>
      </c>
      <c r="R1228" s="4">
        <v>1.6E-2</v>
      </c>
      <c r="S1228" s="3">
        <v>2951631</v>
      </c>
      <c r="T1228" s="3"/>
      <c r="U1228" s="5"/>
      <c r="V1228" s="3">
        <v>66597333</v>
      </c>
      <c r="W1228" s="5"/>
      <c r="X1228" s="3">
        <v>81273591</v>
      </c>
      <c r="Y1228" s="3">
        <v>0</v>
      </c>
      <c r="Z1228" s="3">
        <v>55844</v>
      </c>
      <c r="AA1228" s="3">
        <v>5532092</v>
      </c>
      <c r="AB1228" s="3">
        <v>75685655</v>
      </c>
      <c r="AC1228" s="3">
        <v>0</v>
      </c>
      <c r="AD1228" s="3">
        <v>18049514</v>
      </c>
      <c r="AE1228" s="3">
        <v>0</v>
      </c>
      <c r="AF1228" s="3">
        <v>152842405</v>
      </c>
      <c r="AG1228" s="3">
        <v>2951631</v>
      </c>
      <c r="AH1228" s="3">
        <v>18049514</v>
      </c>
      <c r="AI1228" s="3">
        <v>66597333</v>
      </c>
      <c r="AJ1228" s="3">
        <v>8271648</v>
      </c>
      <c r="AK1228" s="3">
        <v>11644904</v>
      </c>
      <c r="AL1228" s="3">
        <v>6175978</v>
      </c>
      <c r="AM1228" s="3">
        <v>5468926</v>
      </c>
      <c r="AN1228" s="3">
        <v>3373256</v>
      </c>
      <c r="AO1228" s="3">
        <v>0</v>
      </c>
      <c r="AP1228" s="3">
        <v>0</v>
      </c>
      <c r="AQ1228" s="3">
        <v>3373256</v>
      </c>
      <c r="AR1228" s="3">
        <f>Tabela1[[#This Row],[Potrzeby finansowe 2027
w tym:]]+Tabela1[[#This Row],[Rozliczenie 2025 potrz. fin.]]</f>
        <v>84646847</v>
      </c>
      <c r="AS1228" s="3">
        <v>0</v>
      </c>
      <c r="AT1228" s="3">
        <v>0</v>
      </c>
      <c r="AU1228" s="3"/>
      <c r="AV1228" s="3"/>
      <c r="AW1228" s="3"/>
      <c r="AX1228" s="3"/>
      <c r="AY1228" s="3"/>
      <c r="AZ1228" s="3"/>
      <c r="BA1228" s="3">
        <v>55844</v>
      </c>
      <c r="BB1228" s="3">
        <v>0</v>
      </c>
      <c r="BC1228" s="3">
        <v>30.18</v>
      </c>
      <c r="BD1228" s="3">
        <v>458.9</v>
      </c>
      <c r="BE1228" s="3">
        <v>0</v>
      </c>
      <c r="BF1228" s="3">
        <v>0</v>
      </c>
      <c r="BG1228" s="3">
        <v>3070332</v>
      </c>
      <c r="BH1228" s="3">
        <v>28850</v>
      </c>
      <c r="BI1228" s="3">
        <v>2461760</v>
      </c>
      <c r="BJ1228" s="3">
        <v>37829473.699999996</v>
      </c>
      <c r="BK1228" s="3">
        <v>32077857.599999998</v>
      </c>
      <c r="BL1228" s="3">
        <v>3849561.46</v>
      </c>
      <c r="BM1228" s="3">
        <v>15307341.48</v>
      </c>
      <c r="BN1228" s="53">
        <v>1.1277244621023474</v>
      </c>
      <c r="BO1228" s="54">
        <v>1.2210474E-3</v>
      </c>
      <c r="BP1228" s="70">
        <v>30707</v>
      </c>
      <c r="BQ1228" s="71"/>
      <c r="BR1228" s="70"/>
      <c r="BS1228" s="72"/>
      <c r="BT1228" s="72"/>
      <c r="BU1228" s="70">
        <v>152842405</v>
      </c>
      <c r="BV1228" s="70">
        <v>2951631</v>
      </c>
      <c r="BW1228" s="74">
        <v>18049514</v>
      </c>
      <c r="BX1228" s="70">
        <v>173843550</v>
      </c>
    </row>
    <row r="1229" spans="1:76" x14ac:dyDescent="0.3">
      <c r="A1229" s="73" t="s">
        <v>10</v>
      </c>
      <c r="B1229" s="2" t="s">
        <v>76</v>
      </c>
      <c r="C1229" s="2" t="s">
        <v>1167</v>
      </c>
      <c r="D1229" s="2" t="s">
        <v>11</v>
      </c>
      <c r="E1229" s="2" t="s">
        <v>13</v>
      </c>
      <c r="F1229" s="17" t="str">
        <f>+Tabela1[[#This Row],[WK]]&amp;Tabela1[[#This Row],[PK]]&amp;Tabela1[[#This Row],[GK]]</f>
        <v>143402</v>
      </c>
      <c r="G1229" s="2" t="s">
        <v>1169</v>
      </c>
      <c r="H1229" s="3">
        <v>3155800604.9699998</v>
      </c>
      <c r="I1229" s="4">
        <v>1.125</v>
      </c>
      <c r="J1229" s="3">
        <v>3550275680.5900002</v>
      </c>
      <c r="K1229" s="4">
        <v>7.0000000000000007E-2</v>
      </c>
      <c r="L1229" s="3">
        <v>248519298</v>
      </c>
      <c r="M1229" s="3"/>
      <c r="N1229" s="5"/>
      <c r="O1229" s="3">
        <v>487976990.70000005</v>
      </c>
      <c r="P1229" s="4">
        <v>1.125</v>
      </c>
      <c r="Q1229" s="3">
        <v>548974114.53999996</v>
      </c>
      <c r="R1229" s="4">
        <v>1.6E-2</v>
      </c>
      <c r="S1229" s="3">
        <v>8783586</v>
      </c>
      <c r="T1229" s="3"/>
      <c r="U1229" s="5"/>
      <c r="V1229" s="3">
        <v>109608544</v>
      </c>
      <c r="W1229" s="5"/>
      <c r="X1229" s="3">
        <v>143088589</v>
      </c>
      <c r="Y1229" s="3">
        <v>0</v>
      </c>
      <c r="Z1229" s="3">
        <v>102739</v>
      </c>
      <c r="AA1229" s="3">
        <v>7794322</v>
      </c>
      <c r="AB1229" s="3">
        <v>135191528</v>
      </c>
      <c r="AC1229" s="3">
        <v>0</v>
      </c>
      <c r="AD1229" s="3">
        <v>39552251</v>
      </c>
      <c r="AE1229" s="3">
        <v>0</v>
      </c>
      <c r="AF1229" s="3">
        <v>248519298</v>
      </c>
      <c r="AG1229" s="3">
        <v>8783586</v>
      </c>
      <c r="AH1229" s="3">
        <v>39552251</v>
      </c>
      <c r="AI1229" s="3">
        <v>109608544</v>
      </c>
      <c r="AJ1229" s="3">
        <v>10859906</v>
      </c>
      <c r="AK1229" s="3">
        <v>16932112</v>
      </c>
      <c r="AL1229" s="3">
        <v>9399537</v>
      </c>
      <c r="AM1229" s="3">
        <v>7532575</v>
      </c>
      <c r="AN1229" s="3">
        <v>6072206</v>
      </c>
      <c r="AO1229" s="3">
        <v>0</v>
      </c>
      <c r="AP1229" s="3">
        <v>0</v>
      </c>
      <c r="AQ1229" s="3">
        <v>6072206</v>
      </c>
      <c r="AR1229" s="3">
        <f>Tabela1[[#This Row],[Potrzeby finansowe 2027
w tym:]]+Tabela1[[#This Row],[Rozliczenie 2025 potrz. fin.]]</f>
        <v>149160795</v>
      </c>
      <c r="AS1229" s="3">
        <v>0</v>
      </c>
      <c r="AT1229" s="3">
        <v>0</v>
      </c>
      <c r="AU1229" s="3"/>
      <c r="AV1229" s="3"/>
      <c r="AW1229" s="3"/>
      <c r="AX1229" s="3"/>
      <c r="AY1229" s="3"/>
      <c r="AZ1229" s="3"/>
      <c r="BA1229" s="3">
        <v>102739</v>
      </c>
      <c r="BB1229" s="3">
        <v>0</v>
      </c>
      <c r="BC1229" s="3">
        <v>44.46</v>
      </c>
      <c r="BD1229" s="3">
        <v>881.15</v>
      </c>
      <c r="BE1229" s="3">
        <v>0</v>
      </c>
      <c r="BF1229" s="3">
        <v>0</v>
      </c>
      <c r="BG1229" s="3">
        <v>4997990</v>
      </c>
      <c r="BH1229" s="3">
        <v>46963</v>
      </c>
      <c r="BI1229" s="3">
        <v>2796332</v>
      </c>
      <c r="BJ1229" s="3">
        <v>42970787.237499997</v>
      </c>
      <c r="BK1229" s="3">
        <v>37002294.219999999</v>
      </c>
      <c r="BL1229" s="3">
        <v>5028252.8600000003</v>
      </c>
      <c r="BM1229" s="3">
        <v>13817466.350000001</v>
      </c>
      <c r="BN1229" s="53">
        <v>1.1218171474403813</v>
      </c>
      <c r="BO1229" s="54">
        <v>2.0285493999999999E-3</v>
      </c>
      <c r="BP1229" s="70">
        <v>51015</v>
      </c>
      <c r="BQ1229" s="71"/>
      <c r="BR1229" s="70"/>
      <c r="BS1229" s="72"/>
      <c r="BT1229" s="72"/>
      <c r="BU1229" s="70">
        <v>248519298</v>
      </c>
      <c r="BV1229" s="70">
        <v>8783586</v>
      </c>
      <c r="BW1229" s="74">
        <v>39552251</v>
      </c>
      <c r="BX1229" s="70">
        <v>296855135</v>
      </c>
    </row>
    <row r="1230" spans="1:76" x14ac:dyDescent="0.3">
      <c r="A1230" s="73" t="s">
        <v>10</v>
      </c>
      <c r="B1230" s="2" t="s">
        <v>76</v>
      </c>
      <c r="C1230" s="2" t="s">
        <v>1167</v>
      </c>
      <c r="D1230" s="2" t="s">
        <v>16</v>
      </c>
      <c r="E1230" s="2" t="s">
        <v>13</v>
      </c>
      <c r="F1230" s="17" t="str">
        <f>+Tabela1[[#This Row],[WK]]&amp;Tabela1[[#This Row],[PK]]&amp;Tabela1[[#This Row],[GK]]</f>
        <v>143403</v>
      </c>
      <c r="G1230" s="2" t="s">
        <v>1170</v>
      </c>
      <c r="H1230" s="3">
        <v>3172395608.8099999</v>
      </c>
      <c r="I1230" s="4">
        <v>1.125</v>
      </c>
      <c r="J1230" s="3">
        <v>3568945059.9099998</v>
      </c>
      <c r="K1230" s="4">
        <v>7.0000000000000007E-2</v>
      </c>
      <c r="L1230" s="3">
        <v>249826154</v>
      </c>
      <c r="M1230" s="3"/>
      <c r="N1230" s="5"/>
      <c r="O1230" s="3">
        <v>369314352.10999995</v>
      </c>
      <c r="P1230" s="4">
        <v>1.125</v>
      </c>
      <c r="Q1230" s="3">
        <v>415478646.12</v>
      </c>
      <c r="R1230" s="4">
        <v>1.6E-2</v>
      </c>
      <c r="S1230" s="3">
        <v>6647658</v>
      </c>
      <c r="T1230" s="3"/>
      <c r="U1230" s="5"/>
      <c r="V1230" s="3">
        <v>122379874</v>
      </c>
      <c r="W1230" s="5"/>
      <c r="X1230" s="3">
        <v>138999782</v>
      </c>
      <c r="Y1230" s="3">
        <v>0</v>
      </c>
      <c r="Z1230" s="3">
        <v>30311</v>
      </c>
      <c r="AA1230" s="3">
        <v>6916623</v>
      </c>
      <c r="AB1230" s="3">
        <v>132052848</v>
      </c>
      <c r="AC1230" s="3">
        <v>0</v>
      </c>
      <c r="AD1230" s="3">
        <v>19748910</v>
      </c>
      <c r="AE1230" s="3">
        <v>0</v>
      </c>
      <c r="AF1230" s="3">
        <v>249826154</v>
      </c>
      <c r="AG1230" s="3">
        <v>6647658</v>
      </c>
      <c r="AH1230" s="3">
        <v>19748910</v>
      </c>
      <c r="AI1230" s="3">
        <v>122379874</v>
      </c>
      <c r="AJ1230" s="3">
        <v>11784341</v>
      </c>
      <c r="AK1230" s="3">
        <v>14913343</v>
      </c>
      <c r="AL1230" s="3">
        <v>9787766</v>
      </c>
      <c r="AM1230" s="3">
        <v>5125577</v>
      </c>
      <c r="AN1230" s="3">
        <v>3129002</v>
      </c>
      <c r="AO1230" s="3">
        <v>0</v>
      </c>
      <c r="AP1230" s="3">
        <v>0</v>
      </c>
      <c r="AQ1230" s="3">
        <v>3129002</v>
      </c>
      <c r="AR1230" s="3">
        <f>Tabela1[[#This Row],[Potrzeby finansowe 2027
w tym:]]+Tabela1[[#This Row],[Rozliczenie 2025 potrz. fin.]]</f>
        <v>142128784</v>
      </c>
      <c r="AS1230" s="3">
        <v>0</v>
      </c>
      <c r="AT1230" s="3">
        <v>0</v>
      </c>
      <c r="AU1230" s="3"/>
      <c r="AV1230" s="3"/>
      <c r="AW1230" s="3"/>
      <c r="AX1230" s="3"/>
      <c r="AY1230" s="3"/>
      <c r="AZ1230" s="3"/>
      <c r="BA1230" s="3">
        <v>30311</v>
      </c>
      <c r="BB1230" s="3">
        <v>0</v>
      </c>
      <c r="BC1230" s="3">
        <v>0</v>
      </c>
      <c r="BD1230" s="3">
        <v>303.69</v>
      </c>
      <c r="BE1230" s="3">
        <v>0</v>
      </c>
      <c r="BF1230" s="3">
        <v>0</v>
      </c>
      <c r="BG1230" s="3">
        <v>4858681</v>
      </c>
      <c r="BH1230" s="3">
        <v>45654</v>
      </c>
      <c r="BI1230" s="3">
        <v>2057942</v>
      </c>
      <c r="BJ1230" s="3">
        <v>31624063.4725</v>
      </c>
      <c r="BK1230" s="3">
        <v>19472071.359999999</v>
      </c>
      <c r="BL1230" s="3">
        <v>12262778.640000001</v>
      </c>
      <c r="BM1230" s="3">
        <v>24082411.170000002</v>
      </c>
      <c r="BN1230" s="53">
        <v>1.0803447021627823</v>
      </c>
      <c r="BO1230" s="54">
        <v>1.9526834999999999E-3</v>
      </c>
      <c r="BP1230" s="70">
        <v>49107</v>
      </c>
      <c r="BQ1230" s="71"/>
      <c r="BR1230" s="70"/>
      <c r="BS1230" s="72"/>
      <c r="BT1230" s="72"/>
      <c r="BU1230" s="70">
        <v>249826154</v>
      </c>
      <c r="BV1230" s="70">
        <v>6647658</v>
      </c>
      <c r="BW1230" s="74">
        <v>19748910</v>
      </c>
      <c r="BX1230" s="70">
        <v>276222722</v>
      </c>
    </row>
    <row r="1231" spans="1:76" x14ac:dyDescent="0.3">
      <c r="A1231" s="73" t="s">
        <v>10</v>
      </c>
      <c r="B1231" s="2" t="s">
        <v>76</v>
      </c>
      <c r="C1231" s="2" t="s">
        <v>1167</v>
      </c>
      <c r="D1231" s="2" t="s">
        <v>18</v>
      </c>
      <c r="E1231" s="2" t="s">
        <v>13</v>
      </c>
      <c r="F1231" s="17" t="str">
        <f>+Tabela1[[#This Row],[WK]]&amp;Tabela1[[#This Row],[PK]]&amp;Tabela1[[#This Row],[GK]]</f>
        <v>143404</v>
      </c>
      <c r="G1231" s="2" t="s">
        <v>1171</v>
      </c>
      <c r="H1231" s="3">
        <v>1248055085.0599999</v>
      </c>
      <c r="I1231" s="4">
        <v>1.125</v>
      </c>
      <c r="J1231" s="3">
        <v>1404061970.6900001</v>
      </c>
      <c r="K1231" s="4">
        <v>7.0000000000000007E-2</v>
      </c>
      <c r="L1231" s="3">
        <v>98284338</v>
      </c>
      <c r="M1231" s="3"/>
      <c r="N1231" s="5"/>
      <c r="O1231" s="3">
        <v>171693738.31</v>
      </c>
      <c r="P1231" s="4">
        <v>1.125</v>
      </c>
      <c r="Q1231" s="3">
        <v>193155455.59999999</v>
      </c>
      <c r="R1231" s="4">
        <v>1.6E-2</v>
      </c>
      <c r="S1231" s="3">
        <v>3090487</v>
      </c>
      <c r="T1231" s="3"/>
      <c r="U1231" s="5"/>
      <c r="V1231" s="3">
        <v>41929510</v>
      </c>
      <c r="W1231" s="5"/>
      <c r="X1231" s="3">
        <v>53377572</v>
      </c>
      <c r="Y1231" s="3">
        <v>0</v>
      </c>
      <c r="Z1231" s="3">
        <v>772332</v>
      </c>
      <c r="AA1231" s="3">
        <v>2877459</v>
      </c>
      <c r="AB1231" s="3">
        <v>49006355</v>
      </c>
      <c r="AC1231" s="3">
        <v>721426</v>
      </c>
      <c r="AD1231" s="3">
        <v>12656831</v>
      </c>
      <c r="AE1231" s="3">
        <v>0</v>
      </c>
      <c r="AF1231" s="3">
        <v>98284338</v>
      </c>
      <c r="AG1231" s="3">
        <v>3090487</v>
      </c>
      <c r="AH1231" s="3">
        <v>12656831</v>
      </c>
      <c r="AI1231" s="3">
        <v>41929510</v>
      </c>
      <c r="AJ1231" s="3">
        <v>3748771</v>
      </c>
      <c r="AK1231" s="3">
        <v>4957540</v>
      </c>
      <c r="AL1231" s="3">
        <v>199039</v>
      </c>
      <c r="AM1231" s="3">
        <v>4758501</v>
      </c>
      <c r="AN1231" s="3">
        <v>1769099</v>
      </c>
      <c r="AO1231" s="3">
        <v>0</v>
      </c>
      <c r="AP1231" s="3">
        <v>-560330</v>
      </c>
      <c r="AQ1231" s="3">
        <v>1208769</v>
      </c>
      <c r="AR1231" s="3">
        <f>Tabela1[[#This Row],[Potrzeby finansowe 2027
w tym:]]+Tabela1[[#This Row],[Rozliczenie 2025 potrz. fin.]]</f>
        <v>54586341</v>
      </c>
      <c r="AS1231" s="3">
        <v>0</v>
      </c>
      <c r="AT1231" s="3">
        <v>0</v>
      </c>
      <c r="AU1231" s="3"/>
      <c r="AV1231" s="3"/>
      <c r="AW1231" s="3"/>
      <c r="AX1231" s="3"/>
      <c r="AY1231" s="3"/>
      <c r="AZ1231" s="3"/>
      <c r="BA1231" s="3">
        <v>772332</v>
      </c>
      <c r="BB1231" s="3">
        <v>0</v>
      </c>
      <c r="BC1231" s="3">
        <v>201.54</v>
      </c>
      <c r="BD1231" s="3">
        <v>7066.22</v>
      </c>
      <c r="BE1231" s="3">
        <v>0</v>
      </c>
      <c r="BF1231" s="3">
        <v>0</v>
      </c>
      <c r="BG1231" s="3">
        <v>1914781</v>
      </c>
      <c r="BH1231" s="3">
        <v>17992</v>
      </c>
      <c r="BI1231" s="3">
        <v>962678</v>
      </c>
      <c r="BJ1231" s="3">
        <v>14793311.722499998</v>
      </c>
      <c r="BK1231" s="3">
        <v>11764141.229999999</v>
      </c>
      <c r="BL1231" s="3">
        <v>589962.91</v>
      </c>
      <c r="BM1231" s="3">
        <v>10936756.15</v>
      </c>
      <c r="BN1231" s="53">
        <v>1.2578457980097555</v>
      </c>
      <c r="BO1231" s="54">
        <v>7.2499170000000005E-4</v>
      </c>
      <c r="BP1231" s="70">
        <v>18233</v>
      </c>
      <c r="BQ1231" s="71"/>
      <c r="BR1231" s="70"/>
      <c r="BS1231" s="72"/>
      <c r="BT1231" s="72"/>
      <c r="BU1231" s="70">
        <v>98284338</v>
      </c>
      <c r="BV1231" s="70">
        <v>3090487</v>
      </c>
      <c r="BW1231" s="74">
        <v>12656831</v>
      </c>
      <c r="BX1231" s="70">
        <v>114031656</v>
      </c>
    </row>
    <row r="1232" spans="1:76" x14ac:dyDescent="0.3">
      <c r="A1232" s="73" t="s">
        <v>10</v>
      </c>
      <c r="B1232" s="2" t="s">
        <v>76</v>
      </c>
      <c r="C1232" s="2" t="s">
        <v>1167</v>
      </c>
      <c r="D1232" s="2" t="s">
        <v>21</v>
      </c>
      <c r="E1232" s="2" t="s">
        <v>15</v>
      </c>
      <c r="F1232" s="17" t="str">
        <f>+Tabela1[[#This Row],[WK]]&amp;Tabela1[[#This Row],[PK]]&amp;Tabela1[[#This Row],[GK]]</f>
        <v>143405</v>
      </c>
      <c r="G1232" s="2" t="s">
        <v>1172</v>
      </c>
      <c r="H1232" s="3">
        <v>458508840.36000001</v>
      </c>
      <c r="I1232" s="4">
        <v>1.125</v>
      </c>
      <c r="J1232" s="3">
        <v>515822445.41000003</v>
      </c>
      <c r="K1232" s="4">
        <v>7.0000000000000007E-2</v>
      </c>
      <c r="L1232" s="3">
        <v>36107571</v>
      </c>
      <c r="M1232" s="3"/>
      <c r="N1232" s="5"/>
      <c r="O1232" s="3">
        <v>236974746.78</v>
      </c>
      <c r="P1232" s="4">
        <v>1.125</v>
      </c>
      <c r="Q1232" s="3">
        <v>266596590.13</v>
      </c>
      <c r="R1232" s="4">
        <v>1.6E-2</v>
      </c>
      <c r="S1232" s="3">
        <v>4265545</v>
      </c>
      <c r="T1232" s="3"/>
      <c r="U1232" s="5"/>
      <c r="V1232" s="3">
        <v>22142859</v>
      </c>
      <c r="W1232" s="5"/>
      <c r="X1232" s="3">
        <v>29079352</v>
      </c>
      <c r="Y1232" s="3">
        <v>0</v>
      </c>
      <c r="Z1232" s="3">
        <v>121807</v>
      </c>
      <c r="AA1232" s="3">
        <v>1371782</v>
      </c>
      <c r="AB1232" s="3">
        <v>26207296</v>
      </c>
      <c r="AC1232" s="3">
        <v>1378467</v>
      </c>
      <c r="AD1232" s="3">
        <v>8474512</v>
      </c>
      <c r="AE1232" s="3">
        <v>0</v>
      </c>
      <c r="AF1232" s="3">
        <v>36107571</v>
      </c>
      <c r="AG1232" s="3">
        <v>4265545</v>
      </c>
      <c r="AH1232" s="3">
        <v>8474512</v>
      </c>
      <c r="AI1232" s="3">
        <v>22142859</v>
      </c>
      <c r="AJ1232" s="3">
        <v>1399475</v>
      </c>
      <c r="AK1232" s="3">
        <v>2937494</v>
      </c>
      <c r="AL1232" s="3">
        <v>3127058</v>
      </c>
      <c r="AM1232" s="3">
        <v>-189564</v>
      </c>
      <c r="AN1232" s="3">
        <v>1731231</v>
      </c>
      <c r="AO1232" s="3">
        <v>0</v>
      </c>
      <c r="AP1232" s="3">
        <v>-193212</v>
      </c>
      <c r="AQ1232" s="3">
        <v>1538019</v>
      </c>
      <c r="AR1232" s="3">
        <f>Tabela1[[#This Row],[Potrzeby finansowe 2027
w tym:]]+Tabela1[[#This Row],[Rozliczenie 2025 potrz. fin.]]</f>
        <v>30617371</v>
      </c>
      <c r="AS1232" s="3">
        <v>0</v>
      </c>
      <c r="AT1232" s="3">
        <v>0</v>
      </c>
      <c r="AU1232" s="3"/>
      <c r="AV1232" s="3"/>
      <c r="AW1232" s="3"/>
      <c r="AX1232" s="3"/>
      <c r="AY1232" s="3"/>
      <c r="AZ1232" s="3"/>
      <c r="BA1232" s="3">
        <v>121807</v>
      </c>
      <c r="BB1232" s="3">
        <v>0</v>
      </c>
      <c r="BC1232" s="3">
        <v>0</v>
      </c>
      <c r="BD1232" s="3">
        <v>0.56999999999999995</v>
      </c>
      <c r="BE1232" s="3">
        <v>2439.63</v>
      </c>
      <c r="BF1232" s="3">
        <v>0</v>
      </c>
      <c r="BG1232" s="3">
        <v>931423</v>
      </c>
      <c r="BH1232" s="3">
        <v>8752</v>
      </c>
      <c r="BI1232" s="3">
        <v>440359</v>
      </c>
      <c r="BJ1232" s="3">
        <v>6766919.3925000001</v>
      </c>
      <c r="BK1232" s="3">
        <v>3879449.9800000004</v>
      </c>
      <c r="BL1232" s="3">
        <v>1390905.39</v>
      </c>
      <c r="BM1232" s="3">
        <v>8768066.8699999992</v>
      </c>
      <c r="BN1232" s="53">
        <v>1.2768752972776365</v>
      </c>
      <c r="BO1232" s="54">
        <v>3.4191579999999998E-4</v>
      </c>
      <c r="BP1232" s="70">
        <v>8599</v>
      </c>
      <c r="BQ1232" s="71"/>
      <c r="BR1232" s="70"/>
      <c r="BS1232" s="72"/>
      <c r="BT1232" s="72"/>
      <c r="BU1232" s="70">
        <v>36107571</v>
      </c>
      <c r="BV1232" s="70">
        <v>4265545</v>
      </c>
      <c r="BW1232" s="74">
        <v>8474512</v>
      </c>
      <c r="BX1232" s="70">
        <v>48847628</v>
      </c>
    </row>
    <row r="1233" spans="1:76" x14ac:dyDescent="0.3">
      <c r="A1233" s="73" t="s">
        <v>10</v>
      </c>
      <c r="B1233" s="2" t="s">
        <v>76</v>
      </c>
      <c r="C1233" s="2" t="s">
        <v>1167</v>
      </c>
      <c r="D1233" s="2" t="s">
        <v>23</v>
      </c>
      <c r="E1233" s="2" t="s">
        <v>15</v>
      </c>
      <c r="F1233" s="17" t="str">
        <f>+Tabela1[[#This Row],[WK]]&amp;Tabela1[[#This Row],[PK]]&amp;Tabela1[[#This Row],[GK]]</f>
        <v>143406</v>
      </c>
      <c r="G1233" s="2" t="s">
        <v>1173</v>
      </c>
      <c r="H1233" s="3">
        <v>297323854.02999997</v>
      </c>
      <c r="I1233" s="4">
        <v>1.125</v>
      </c>
      <c r="J1233" s="3">
        <v>334489335.77999997</v>
      </c>
      <c r="K1233" s="4">
        <v>7.0000000000000007E-2</v>
      </c>
      <c r="L1233" s="3">
        <v>23414254</v>
      </c>
      <c r="M1233" s="3"/>
      <c r="N1233" s="5"/>
      <c r="O1233" s="3">
        <v>9557406.6600000001</v>
      </c>
      <c r="P1233" s="4">
        <v>1.125</v>
      </c>
      <c r="Q1233" s="3">
        <v>10752082.49</v>
      </c>
      <c r="R1233" s="4">
        <v>1.6E-2</v>
      </c>
      <c r="S1233" s="3">
        <v>172033</v>
      </c>
      <c r="T1233" s="3"/>
      <c r="U1233" s="5"/>
      <c r="V1233" s="3">
        <v>14943999</v>
      </c>
      <c r="W1233" s="5"/>
      <c r="X1233" s="3">
        <v>29637626</v>
      </c>
      <c r="Y1233" s="3">
        <v>4164280</v>
      </c>
      <c r="Z1233" s="3">
        <v>179779</v>
      </c>
      <c r="AA1233" s="3">
        <v>1468373</v>
      </c>
      <c r="AB1233" s="3">
        <v>19107637</v>
      </c>
      <c r="AC1233" s="3">
        <v>4717557</v>
      </c>
      <c r="AD1233" s="3">
        <v>14693627</v>
      </c>
      <c r="AE1233" s="3">
        <v>0</v>
      </c>
      <c r="AF1233" s="3">
        <v>23414254</v>
      </c>
      <c r="AG1233" s="3">
        <v>172033</v>
      </c>
      <c r="AH1233" s="3">
        <v>14693627</v>
      </c>
      <c r="AI1233" s="3">
        <v>14943999</v>
      </c>
      <c r="AJ1233" s="3">
        <v>1543571</v>
      </c>
      <c r="AK1233" s="3">
        <v>1543571</v>
      </c>
      <c r="AL1233" s="3">
        <v>687219</v>
      </c>
      <c r="AM1233" s="3">
        <v>856352</v>
      </c>
      <c r="AN1233" s="3">
        <v>562381</v>
      </c>
      <c r="AO1233" s="3">
        <v>0</v>
      </c>
      <c r="AP1233" s="3">
        <v>-562381</v>
      </c>
      <c r="AQ1233" s="3">
        <v>0</v>
      </c>
      <c r="AR1233" s="3">
        <f>Tabela1[[#This Row],[Potrzeby finansowe 2027
w tym:]]+Tabela1[[#This Row],[Rozliczenie 2025 potrz. fin.]]</f>
        <v>29637626</v>
      </c>
      <c r="AS1233" s="3">
        <v>0</v>
      </c>
      <c r="AT1233" s="3">
        <v>0</v>
      </c>
      <c r="AU1233" s="3"/>
      <c r="AV1233" s="3"/>
      <c r="AW1233" s="3"/>
      <c r="AX1233" s="3"/>
      <c r="AY1233" s="3"/>
      <c r="AZ1233" s="3"/>
      <c r="BA1233" s="3">
        <v>179779</v>
      </c>
      <c r="BB1233" s="3">
        <v>0</v>
      </c>
      <c r="BC1233" s="3">
        <v>44.05</v>
      </c>
      <c r="BD1233" s="3">
        <v>824.14</v>
      </c>
      <c r="BE1233" s="3">
        <v>1660.47</v>
      </c>
      <c r="BF1233" s="3">
        <v>0</v>
      </c>
      <c r="BG1233" s="3">
        <v>736987</v>
      </c>
      <c r="BH1233" s="3">
        <v>6925</v>
      </c>
      <c r="BI1233" s="3">
        <v>731386</v>
      </c>
      <c r="BJ1233" s="3">
        <v>11239093.027500002</v>
      </c>
      <c r="BK1233" s="3">
        <v>7921608.4900000021</v>
      </c>
      <c r="BL1233" s="3">
        <v>1862416.02</v>
      </c>
      <c r="BM1233" s="3">
        <v>9545106.1099999994</v>
      </c>
      <c r="BN1233" s="53">
        <v>0.85798755863947107</v>
      </c>
      <c r="BO1233" s="54">
        <v>2.718571E-4</v>
      </c>
      <c r="BP1233" s="70">
        <v>6837</v>
      </c>
      <c r="BQ1233" s="71"/>
      <c r="BR1233" s="70"/>
      <c r="BS1233" s="72"/>
      <c r="BT1233" s="72"/>
      <c r="BU1233" s="70">
        <v>23414254</v>
      </c>
      <c r="BV1233" s="70">
        <v>172033</v>
      </c>
      <c r="BW1233" s="74">
        <v>14693627</v>
      </c>
      <c r="BX1233" s="70">
        <v>38279914</v>
      </c>
    </row>
    <row r="1234" spans="1:76" x14ac:dyDescent="0.3">
      <c r="A1234" s="73" t="s">
        <v>10</v>
      </c>
      <c r="B1234" s="2" t="s">
        <v>76</v>
      </c>
      <c r="C1234" s="2" t="s">
        <v>1167</v>
      </c>
      <c r="D1234" s="2" t="s">
        <v>30</v>
      </c>
      <c r="E1234" s="2" t="s">
        <v>15</v>
      </c>
      <c r="F1234" s="17" t="str">
        <f>+Tabela1[[#This Row],[WK]]&amp;Tabela1[[#This Row],[PK]]&amp;Tabela1[[#This Row],[GK]]</f>
        <v>143407</v>
      </c>
      <c r="G1234" s="2" t="s">
        <v>1174</v>
      </c>
      <c r="H1234" s="3">
        <v>634701574.60000002</v>
      </c>
      <c r="I1234" s="4">
        <v>1.125</v>
      </c>
      <c r="J1234" s="3">
        <v>714039271.42999995</v>
      </c>
      <c r="K1234" s="4">
        <v>7.0000000000000007E-2</v>
      </c>
      <c r="L1234" s="3">
        <v>49982749</v>
      </c>
      <c r="M1234" s="3"/>
      <c r="N1234" s="5"/>
      <c r="O1234" s="3">
        <v>66788967.060000002</v>
      </c>
      <c r="P1234" s="4">
        <v>1.125</v>
      </c>
      <c r="Q1234" s="3">
        <v>75137587.939999998</v>
      </c>
      <c r="R1234" s="4">
        <v>1.6E-2</v>
      </c>
      <c r="S1234" s="3">
        <v>1202201</v>
      </c>
      <c r="T1234" s="3"/>
      <c r="U1234" s="5"/>
      <c r="V1234" s="3">
        <v>27347567</v>
      </c>
      <c r="W1234" s="5"/>
      <c r="X1234" s="3">
        <v>39829743</v>
      </c>
      <c r="Y1234" s="3">
        <v>0</v>
      </c>
      <c r="Z1234" s="3">
        <v>17734</v>
      </c>
      <c r="AA1234" s="3">
        <v>2629450</v>
      </c>
      <c r="AB1234" s="3">
        <v>35119451</v>
      </c>
      <c r="AC1234" s="3">
        <v>2063108</v>
      </c>
      <c r="AD1234" s="3">
        <v>13125937</v>
      </c>
      <c r="AE1234" s="3">
        <v>0</v>
      </c>
      <c r="AF1234" s="3">
        <v>49982749</v>
      </c>
      <c r="AG1234" s="3">
        <v>1202201</v>
      </c>
      <c r="AH1234" s="3">
        <v>13125937</v>
      </c>
      <c r="AI1234" s="3">
        <v>27347567</v>
      </c>
      <c r="AJ1234" s="3">
        <v>3587989</v>
      </c>
      <c r="AK1234" s="3">
        <v>4231751</v>
      </c>
      <c r="AL1234" s="3">
        <v>3307509</v>
      </c>
      <c r="AM1234" s="3">
        <v>924242</v>
      </c>
      <c r="AN1234" s="3">
        <v>1920363</v>
      </c>
      <c r="AO1234" s="3">
        <v>0</v>
      </c>
      <c r="AP1234" s="3">
        <v>-1276601</v>
      </c>
      <c r="AQ1234" s="3">
        <v>643762</v>
      </c>
      <c r="AR1234" s="3">
        <f>Tabela1[[#This Row],[Potrzeby finansowe 2027
w tym:]]+Tabela1[[#This Row],[Rozliczenie 2025 potrz. fin.]]</f>
        <v>40473505</v>
      </c>
      <c r="AS1234" s="3">
        <v>0</v>
      </c>
      <c r="AT1234" s="3">
        <v>0</v>
      </c>
      <c r="AU1234" s="3"/>
      <c r="AV1234" s="3"/>
      <c r="AW1234" s="3"/>
      <c r="AX1234" s="3"/>
      <c r="AY1234" s="3"/>
      <c r="AZ1234" s="3"/>
      <c r="BA1234" s="3">
        <v>17734</v>
      </c>
      <c r="BB1234" s="3">
        <v>0</v>
      </c>
      <c r="BC1234" s="3">
        <v>53.18</v>
      </c>
      <c r="BD1234" s="3">
        <v>0.41</v>
      </c>
      <c r="BE1234" s="3">
        <v>0</v>
      </c>
      <c r="BF1234" s="3">
        <v>0</v>
      </c>
      <c r="BG1234" s="3">
        <v>1262402</v>
      </c>
      <c r="BH1234" s="3">
        <v>11862</v>
      </c>
      <c r="BI1234" s="3">
        <v>1367048</v>
      </c>
      <c r="BJ1234" s="3">
        <v>21007206.912499998</v>
      </c>
      <c r="BK1234" s="3">
        <v>15979705.109999999</v>
      </c>
      <c r="BL1234" s="3">
        <v>2906661.15</v>
      </c>
      <c r="BM1234" s="3">
        <v>14296684.91</v>
      </c>
      <c r="BN1234" s="53">
        <v>1.0225548622963356</v>
      </c>
      <c r="BO1234" s="54">
        <v>4.8897589999999998E-4</v>
      </c>
      <c r="BP1234" s="70">
        <v>12296</v>
      </c>
      <c r="BQ1234" s="71"/>
      <c r="BR1234" s="70"/>
      <c r="BS1234" s="72"/>
      <c r="BT1234" s="72"/>
      <c r="BU1234" s="70">
        <v>49982749</v>
      </c>
      <c r="BV1234" s="70">
        <v>1202201</v>
      </c>
      <c r="BW1234" s="74">
        <v>13125937</v>
      </c>
      <c r="BX1234" s="70">
        <v>64310887</v>
      </c>
    </row>
    <row r="1235" spans="1:76" x14ac:dyDescent="0.3">
      <c r="A1235" s="73" t="s">
        <v>10</v>
      </c>
      <c r="B1235" s="2" t="s">
        <v>76</v>
      </c>
      <c r="C1235" s="2" t="s">
        <v>1167</v>
      </c>
      <c r="D1235" s="2" t="s">
        <v>54</v>
      </c>
      <c r="E1235" s="2" t="s">
        <v>15</v>
      </c>
      <c r="F1235" s="17" t="str">
        <f>+Tabela1[[#This Row],[WK]]&amp;Tabela1[[#This Row],[PK]]&amp;Tabela1[[#This Row],[GK]]</f>
        <v>143408</v>
      </c>
      <c r="G1235" s="2" t="s">
        <v>637</v>
      </c>
      <c r="H1235" s="3">
        <v>283686469.06</v>
      </c>
      <c r="I1235" s="4">
        <v>1.125</v>
      </c>
      <c r="J1235" s="3">
        <v>319147277.69</v>
      </c>
      <c r="K1235" s="4">
        <v>7.0000000000000007E-2</v>
      </c>
      <c r="L1235" s="3">
        <v>22340309</v>
      </c>
      <c r="M1235" s="3"/>
      <c r="N1235" s="5"/>
      <c r="O1235" s="3">
        <v>26268857.18</v>
      </c>
      <c r="P1235" s="4">
        <v>1.125</v>
      </c>
      <c r="Q1235" s="3">
        <v>29552464.329999998</v>
      </c>
      <c r="R1235" s="4">
        <v>1.6E-2</v>
      </c>
      <c r="S1235" s="3">
        <v>472839</v>
      </c>
      <c r="T1235" s="3"/>
      <c r="U1235" s="5"/>
      <c r="V1235" s="3">
        <v>14505153</v>
      </c>
      <c r="W1235" s="5"/>
      <c r="X1235" s="3">
        <v>30724748</v>
      </c>
      <c r="Y1235" s="3">
        <v>5917522</v>
      </c>
      <c r="Z1235" s="3">
        <v>46</v>
      </c>
      <c r="AA1235" s="3">
        <v>1299059</v>
      </c>
      <c r="AB1235" s="3">
        <v>21513082</v>
      </c>
      <c r="AC1235" s="3">
        <v>1995039</v>
      </c>
      <c r="AD1235" s="3">
        <v>16219595</v>
      </c>
      <c r="AE1235" s="3">
        <v>0</v>
      </c>
      <c r="AF1235" s="3">
        <v>22340309</v>
      </c>
      <c r="AG1235" s="3">
        <v>472839</v>
      </c>
      <c r="AH1235" s="3">
        <v>16219595</v>
      </c>
      <c r="AI1235" s="3">
        <v>14505153</v>
      </c>
      <c r="AJ1235" s="3">
        <v>285992</v>
      </c>
      <c r="AK1235" s="3">
        <v>285992</v>
      </c>
      <c r="AL1235" s="3">
        <v>1308088</v>
      </c>
      <c r="AM1235" s="3">
        <v>-1022096</v>
      </c>
      <c r="AN1235" s="3">
        <v>768141</v>
      </c>
      <c r="AO1235" s="3">
        <v>0</v>
      </c>
      <c r="AP1235" s="3">
        <v>-768141</v>
      </c>
      <c r="AQ1235" s="3">
        <v>0</v>
      </c>
      <c r="AR1235" s="3">
        <f>Tabela1[[#This Row],[Potrzeby finansowe 2027
w tym:]]+Tabela1[[#This Row],[Rozliczenie 2025 potrz. fin.]]</f>
        <v>30724748</v>
      </c>
      <c r="AS1235" s="3">
        <v>0</v>
      </c>
      <c r="AT1235" s="3">
        <v>0</v>
      </c>
      <c r="AU1235" s="3"/>
      <c r="AV1235" s="3"/>
      <c r="AW1235" s="3"/>
      <c r="AX1235" s="3"/>
      <c r="AY1235" s="3"/>
      <c r="AZ1235" s="3"/>
      <c r="BA1235" s="3">
        <v>46</v>
      </c>
      <c r="BB1235" s="3">
        <v>0</v>
      </c>
      <c r="BC1235" s="3">
        <v>0</v>
      </c>
      <c r="BD1235" s="3">
        <v>0.46</v>
      </c>
      <c r="BE1235" s="3">
        <v>0</v>
      </c>
      <c r="BF1235" s="3">
        <v>0</v>
      </c>
      <c r="BG1235" s="3">
        <v>701334</v>
      </c>
      <c r="BH1235" s="3">
        <v>6590</v>
      </c>
      <c r="BI1235" s="3">
        <v>597725</v>
      </c>
      <c r="BJ1235" s="3">
        <v>9185142.9875000007</v>
      </c>
      <c r="BK1235" s="3">
        <v>5576188.75</v>
      </c>
      <c r="BL1235" s="3">
        <v>555000.12</v>
      </c>
      <c r="BM1235" s="3">
        <v>13325816.710000001</v>
      </c>
      <c r="BN1235" s="53">
        <v>0.80230361023287933</v>
      </c>
      <c r="BO1235" s="54">
        <v>2.775004E-4</v>
      </c>
      <c r="BP1235" s="70">
        <v>6979</v>
      </c>
      <c r="BQ1235" s="71"/>
      <c r="BR1235" s="70"/>
      <c r="BS1235" s="72"/>
      <c r="BT1235" s="72"/>
      <c r="BU1235" s="70">
        <v>22340309</v>
      </c>
      <c r="BV1235" s="70">
        <v>472839</v>
      </c>
      <c r="BW1235" s="74">
        <v>16219595</v>
      </c>
      <c r="BX1235" s="70">
        <v>39032743</v>
      </c>
    </row>
    <row r="1236" spans="1:76" x14ac:dyDescent="0.3">
      <c r="A1236" s="73" t="s">
        <v>10</v>
      </c>
      <c r="B1236" s="2" t="s">
        <v>76</v>
      </c>
      <c r="C1236" s="2" t="s">
        <v>1167</v>
      </c>
      <c r="D1236" s="2" t="s">
        <v>56</v>
      </c>
      <c r="E1236" s="2" t="s">
        <v>19</v>
      </c>
      <c r="F1236" s="17" t="str">
        <f>+Tabela1[[#This Row],[WK]]&amp;Tabela1[[#This Row],[PK]]&amp;Tabela1[[#This Row],[GK]]</f>
        <v>143409</v>
      </c>
      <c r="G1236" s="2" t="s">
        <v>1175</v>
      </c>
      <c r="H1236" s="3">
        <v>1975001088.51</v>
      </c>
      <c r="I1236" s="4">
        <v>1.125</v>
      </c>
      <c r="J1236" s="3">
        <v>2221876224.5700002</v>
      </c>
      <c r="K1236" s="4">
        <v>7.0000000000000007E-2</v>
      </c>
      <c r="L1236" s="3">
        <v>155531336</v>
      </c>
      <c r="M1236" s="3"/>
      <c r="N1236" s="5"/>
      <c r="O1236" s="3">
        <v>412299131.54999995</v>
      </c>
      <c r="P1236" s="4">
        <v>1.125</v>
      </c>
      <c r="Q1236" s="3">
        <v>463836522.99000001</v>
      </c>
      <c r="R1236" s="4">
        <v>1.6E-2</v>
      </c>
      <c r="S1236" s="3">
        <v>7421384</v>
      </c>
      <c r="T1236" s="3"/>
      <c r="U1236" s="5"/>
      <c r="V1236" s="3">
        <v>71261329</v>
      </c>
      <c r="W1236" s="5"/>
      <c r="X1236" s="3">
        <v>127071262</v>
      </c>
      <c r="Y1236" s="3">
        <v>0</v>
      </c>
      <c r="Z1236" s="3">
        <v>734524</v>
      </c>
      <c r="AA1236" s="3">
        <v>6213977</v>
      </c>
      <c r="AB1236" s="3">
        <v>120122761</v>
      </c>
      <c r="AC1236" s="3">
        <v>0</v>
      </c>
      <c r="AD1236" s="3">
        <v>68540421</v>
      </c>
      <c r="AE1236" s="3">
        <v>0</v>
      </c>
      <c r="AF1236" s="3">
        <v>155531336</v>
      </c>
      <c r="AG1236" s="3">
        <v>7421384</v>
      </c>
      <c r="AH1236" s="3">
        <v>68540421</v>
      </c>
      <c r="AI1236" s="3">
        <v>71261329</v>
      </c>
      <c r="AJ1236" s="3">
        <v>16193279</v>
      </c>
      <c r="AK1236" s="3">
        <v>28923767</v>
      </c>
      <c r="AL1236" s="3">
        <v>5114276</v>
      </c>
      <c r="AM1236" s="3">
        <v>23809491</v>
      </c>
      <c r="AN1236" s="3">
        <v>12730488</v>
      </c>
      <c r="AO1236" s="3">
        <v>0</v>
      </c>
      <c r="AP1236" s="3">
        <v>0</v>
      </c>
      <c r="AQ1236" s="3">
        <v>12730488</v>
      </c>
      <c r="AR1236" s="3">
        <f>Tabela1[[#This Row],[Potrzeby finansowe 2027
w tym:]]+Tabela1[[#This Row],[Rozliczenie 2025 potrz. fin.]]</f>
        <v>139801750</v>
      </c>
      <c r="AS1236" s="3">
        <v>0</v>
      </c>
      <c r="AT1236" s="3">
        <v>0</v>
      </c>
      <c r="AU1236" s="3"/>
      <c r="AV1236" s="3"/>
      <c r="AW1236" s="3"/>
      <c r="AX1236" s="3"/>
      <c r="AY1236" s="3"/>
      <c r="AZ1236" s="3"/>
      <c r="BA1236" s="3">
        <v>734524</v>
      </c>
      <c r="BB1236" s="3">
        <v>0</v>
      </c>
      <c r="BC1236" s="3">
        <v>0</v>
      </c>
      <c r="BD1236" s="3">
        <v>7359.22</v>
      </c>
      <c r="BE1236" s="3">
        <v>0</v>
      </c>
      <c r="BF1236" s="3">
        <v>0</v>
      </c>
      <c r="BG1236" s="3">
        <v>3484854</v>
      </c>
      <c r="BH1236" s="3">
        <v>32745</v>
      </c>
      <c r="BI1236" s="3">
        <v>2729123</v>
      </c>
      <c r="BJ1236" s="3">
        <v>41937991.902500004</v>
      </c>
      <c r="BK1236" s="3">
        <v>32157831.960000001</v>
      </c>
      <c r="BL1236" s="3">
        <v>12310861.949999999</v>
      </c>
      <c r="BM1236" s="3">
        <v>14498915.869999997</v>
      </c>
      <c r="BN1236" s="53">
        <v>1.2074051276311986</v>
      </c>
      <c r="BO1236" s="54">
        <v>1.4287836000000001E-3</v>
      </c>
      <c r="BP1236" s="70">
        <v>35931</v>
      </c>
      <c r="BQ1236" s="71"/>
      <c r="BR1236" s="70"/>
      <c r="BS1236" s="72"/>
      <c r="BT1236" s="72"/>
      <c r="BU1236" s="70">
        <v>155531336</v>
      </c>
      <c r="BV1236" s="70">
        <v>7421384</v>
      </c>
      <c r="BW1236" s="74">
        <v>68540421</v>
      </c>
      <c r="BX1236" s="70">
        <v>231493141</v>
      </c>
    </row>
    <row r="1237" spans="1:76" x14ac:dyDescent="0.3">
      <c r="A1237" s="73" t="s">
        <v>10</v>
      </c>
      <c r="B1237" s="2" t="s">
        <v>76</v>
      </c>
      <c r="C1237" s="2" t="s">
        <v>1167</v>
      </c>
      <c r="D1237" s="2" t="s">
        <v>69</v>
      </c>
      <c r="E1237" s="2" t="s">
        <v>15</v>
      </c>
      <c r="F1237" s="17" t="str">
        <f>+Tabela1[[#This Row],[WK]]&amp;Tabela1[[#This Row],[PK]]&amp;Tabela1[[#This Row],[GK]]</f>
        <v>143410</v>
      </c>
      <c r="G1237" s="2" t="s">
        <v>1176</v>
      </c>
      <c r="H1237" s="3">
        <v>94784396.590000004</v>
      </c>
      <c r="I1237" s="4">
        <v>1.125</v>
      </c>
      <c r="J1237" s="3">
        <v>106632446.16</v>
      </c>
      <c r="K1237" s="4">
        <v>7.0000000000000007E-2</v>
      </c>
      <c r="L1237" s="3">
        <v>7464271</v>
      </c>
      <c r="M1237" s="3"/>
      <c r="N1237" s="5"/>
      <c r="O1237" s="3">
        <v>1032963.4</v>
      </c>
      <c r="P1237" s="4">
        <v>1.125</v>
      </c>
      <c r="Q1237" s="3">
        <v>1162083.83</v>
      </c>
      <c r="R1237" s="4">
        <v>1.6E-2</v>
      </c>
      <c r="S1237" s="3">
        <v>18593</v>
      </c>
      <c r="T1237" s="3"/>
      <c r="U1237" s="5"/>
      <c r="V1237" s="3">
        <v>4810712</v>
      </c>
      <c r="W1237" s="5"/>
      <c r="X1237" s="3">
        <v>9557456</v>
      </c>
      <c r="Y1237" s="3">
        <v>968585</v>
      </c>
      <c r="Z1237" s="3">
        <v>1167</v>
      </c>
      <c r="AA1237" s="3">
        <v>687135</v>
      </c>
      <c r="AB1237" s="3">
        <v>4677898</v>
      </c>
      <c r="AC1237" s="3">
        <v>3222671</v>
      </c>
      <c r="AD1237" s="3">
        <v>4746744</v>
      </c>
      <c r="AE1237" s="3">
        <v>0</v>
      </c>
      <c r="AF1237" s="3">
        <v>7464271</v>
      </c>
      <c r="AG1237" s="3">
        <v>18593</v>
      </c>
      <c r="AH1237" s="3">
        <v>4746744</v>
      </c>
      <c r="AI1237" s="3">
        <v>4810712</v>
      </c>
      <c r="AJ1237" s="3">
        <v>-15127</v>
      </c>
      <c r="AK1237" s="3">
        <v>-15127</v>
      </c>
      <c r="AL1237" s="3">
        <v>302504</v>
      </c>
      <c r="AM1237" s="3">
        <v>-317631</v>
      </c>
      <c r="AN1237" s="3">
        <v>-108147</v>
      </c>
      <c r="AO1237" s="3">
        <v>0</v>
      </c>
      <c r="AP1237" s="3">
        <v>108147</v>
      </c>
      <c r="AQ1237" s="3">
        <v>0</v>
      </c>
      <c r="AR1237" s="3">
        <f>Tabela1[[#This Row],[Potrzeby finansowe 2027
w tym:]]+Tabela1[[#This Row],[Rozliczenie 2025 potrz. fin.]]</f>
        <v>9557456</v>
      </c>
      <c r="AS1237" s="3">
        <v>0</v>
      </c>
      <c r="AT1237" s="3">
        <v>0</v>
      </c>
      <c r="AU1237" s="3"/>
      <c r="AV1237" s="3"/>
      <c r="AW1237" s="3"/>
      <c r="AX1237" s="3"/>
      <c r="AY1237" s="3"/>
      <c r="AZ1237" s="3"/>
      <c r="BA1237" s="3">
        <v>1167</v>
      </c>
      <c r="BB1237" s="3">
        <v>0</v>
      </c>
      <c r="BC1237" s="3">
        <v>0</v>
      </c>
      <c r="BD1237" s="3">
        <v>0</v>
      </c>
      <c r="BE1237" s="3">
        <v>23.39</v>
      </c>
      <c r="BF1237" s="3">
        <v>0</v>
      </c>
      <c r="BG1237" s="3">
        <v>377782</v>
      </c>
      <c r="BH1237" s="3">
        <v>2557</v>
      </c>
      <c r="BI1237" s="3">
        <v>309353</v>
      </c>
      <c r="BJ1237" s="3">
        <v>4753785.1325000003</v>
      </c>
      <c r="BK1237" s="3">
        <v>2180509.16</v>
      </c>
      <c r="BL1237" s="3">
        <v>889510.05</v>
      </c>
      <c r="BM1237" s="3">
        <v>8514083.7899999991</v>
      </c>
      <c r="BN1237" s="53">
        <v>0.90240526752655692</v>
      </c>
      <c r="BO1237" s="54">
        <v>9.2025400000000002E-5</v>
      </c>
      <c r="BP1237" s="70">
        <v>2314</v>
      </c>
      <c r="BQ1237" s="71"/>
      <c r="BR1237" s="70"/>
      <c r="BS1237" s="72"/>
      <c r="BT1237" s="72"/>
      <c r="BU1237" s="70">
        <v>7464271</v>
      </c>
      <c r="BV1237" s="70">
        <v>18593</v>
      </c>
      <c r="BW1237" s="74">
        <v>4746744</v>
      </c>
      <c r="BX1237" s="70">
        <v>12229608</v>
      </c>
    </row>
    <row r="1238" spans="1:76" x14ac:dyDescent="0.3">
      <c r="A1238" s="73" t="s">
        <v>10</v>
      </c>
      <c r="B1238" s="2" t="s">
        <v>76</v>
      </c>
      <c r="C1238" s="2" t="s">
        <v>1167</v>
      </c>
      <c r="D1238" s="2" t="s">
        <v>71</v>
      </c>
      <c r="E1238" s="2" t="s">
        <v>19</v>
      </c>
      <c r="F1238" s="17" t="str">
        <f>+Tabela1[[#This Row],[WK]]&amp;Tabela1[[#This Row],[PK]]&amp;Tabela1[[#This Row],[GK]]</f>
        <v>143411</v>
      </c>
      <c r="G1238" s="2" t="s">
        <v>1177</v>
      </c>
      <c r="H1238" s="3">
        <v>1056900270.52</v>
      </c>
      <c r="I1238" s="4">
        <v>1.125</v>
      </c>
      <c r="J1238" s="3">
        <v>1189012804.3399999</v>
      </c>
      <c r="K1238" s="4">
        <v>7.0000000000000007E-2</v>
      </c>
      <c r="L1238" s="3">
        <v>83230896</v>
      </c>
      <c r="M1238" s="3"/>
      <c r="N1238" s="5"/>
      <c r="O1238" s="3">
        <v>28533912.310000002</v>
      </c>
      <c r="P1238" s="4">
        <v>1.125</v>
      </c>
      <c r="Q1238" s="3">
        <v>32100651.350000001</v>
      </c>
      <c r="R1238" s="4">
        <v>1.6E-2</v>
      </c>
      <c r="S1238" s="3">
        <v>513610</v>
      </c>
      <c r="T1238" s="3"/>
      <c r="U1238" s="5"/>
      <c r="V1238" s="3">
        <v>46332192</v>
      </c>
      <c r="W1238" s="5"/>
      <c r="X1238" s="3">
        <v>65872942</v>
      </c>
      <c r="Y1238" s="3">
        <v>5147936</v>
      </c>
      <c r="Z1238" s="3">
        <v>0</v>
      </c>
      <c r="AA1238" s="3">
        <v>3459128</v>
      </c>
      <c r="AB1238" s="3">
        <v>49454174</v>
      </c>
      <c r="AC1238" s="3">
        <v>7811704</v>
      </c>
      <c r="AD1238" s="3">
        <v>19540750</v>
      </c>
      <c r="AE1238" s="3">
        <v>0</v>
      </c>
      <c r="AF1238" s="3">
        <v>83230896</v>
      </c>
      <c r="AG1238" s="3">
        <v>513610</v>
      </c>
      <c r="AH1238" s="3">
        <v>19540750</v>
      </c>
      <c r="AI1238" s="3">
        <v>46332192</v>
      </c>
      <c r="AJ1238" s="3">
        <v>2706791</v>
      </c>
      <c r="AK1238" s="3">
        <v>2706791</v>
      </c>
      <c r="AL1238" s="3">
        <v>2952725</v>
      </c>
      <c r="AM1238" s="3">
        <v>-245934</v>
      </c>
      <c r="AN1238" s="3">
        <v>-361484</v>
      </c>
      <c r="AO1238" s="3">
        <v>0</v>
      </c>
      <c r="AP1238" s="3">
        <v>361484</v>
      </c>
      <c r="AQ1238" s="3">
        <v>0</v>
      </c>
      <c r="AR1238" s="3">
        <f>Tabela1[[#This Row],[Potrzeby finansowe 2027
w tym:]]+Tabela1[[#This Row],[Rozliczenie 2025 potrz. fin.]]</f>
        <v>65872942</v>
      </c>
      <c r="AS1238" s="3">
        <v>0</v>
      </c>
      <c r="AT1238" s="3">
        <v>0</v>
      </c>
      <c r="AU1238" s="3"/>
      <c r="AV1238" s="3"/>
      <c r="AW1238" s="3"/>
      <c r="AX1238" s="3"/>
      <c r="AY1238" s="3"/>
      <c r="AZ1238" s="3"/>
      <c r="BA1238" s="3">
        <v>0</v>
      </c>
      <c r="BB1238" s="3">
        <v>0</v>
      </c>
      <c r="BC1238" s="3">
        <v>0</v>
      </c>
      <c r="BD1238" s="3">
        <v>0</v>
      </c>
      <c r="BE1238" s="3">
        <v>0</v>
      </c>
      <c r="BF1238" s="3">
        <v>0</v>
      </c>
      <c r="BG1238" s="3">
        <v>2151468</v>
      </c>
      <c r="BH1238" s="3">
        <v>20216</v>
      </c>
      <c r="BI1238" s="3">
        <v>1307660</v>
      </c>
      <c r="BJ1238" s="3">
        <v>20094600.577500001</v>
      </c>
      <c r="BK1238" s="3">
        <v>16038062.020000001</v>
      </c>
      <c r="BL1238" s="3">
        <v>3473541.35</v>
      </c>
      <c r="BM1238" s="3">
        <v>9279071.5299999993</v>
      </c>
      <c r="BN1238" s="53">
        <v>0.93864189586189528</v>
      </c>
      <c r="BO1238" s="54">
        <v>7.7788840000000004E-4</v>
      </c>
      <c r="BP1238" s="70">
        <v>19562</v>
      </c>
      <c r="BQ1238" s="71"/>
      <c r="BR1238" s="70"/>
      <c r="BS1238" s="72"/>
      <c r="BT1238" s="72"/>
      <c r="BU1238" s="70">
        <v>83230896</v>
      </c>
      <c r="BV1238" s="70">
        <v>513610</v>
      </c>
      <c r="BW1238" s="74">
        <v>19540750</v>
      </c>
      <c r="BX1238" s="70">
        <v>103285256</v>
      </c>
    </row>
    <row r="1239" spans="1:76" x14ac:dyDescent="0.3">
      <c r="A1239" s="73" t="s">
        <v>10</v>
      </c>
      <c r="B1239" s="2" t="s">
        <v>76</v>
      </c>
      <c r="C1239" s="2" t="s">
        <v>1167</v>
      </c>
      <c r="D1239" s="2" t="s">
        <v>72</v>
      </c>
      <c r="E1239" s="2" t="s">
        <v>19</v>
      </c>
      <c r="F1239" s="17" t="str">
        <f>+Tabela1[[#This Row],[WK]]&amp;Tabela1[[#This Row],[PK]]&amp;Tabela1[[#This Row],[GK]]</f>
        <v>143412</v>
      </c>
      <c r="G1239" s="2" t="s">
        <v>1178</v>
      </c>
      <c r="H1239" s="3">
        <v>3112977633.3400002</v>
      </c>
      <c r="I1239" s="4">
        <v>1.125</v>
      </c>
      <c r="J1239" s="3">
        <v>3502099837.5100002</v>
      </c>
      <c r="K1239" s="4">
        <v>7.0000000000000007E-2</v>
      </c>
      <c r="L1239" s="3">
        <v>245146989</v>
      </c>
      <c r="M1239" s="3"/>
      <c r="N1239" s="5"/>
      <c r="O1239" s="3">
        <v>324434629.94000006</v>
      </c>
      <c r="P1239" s="4">
        <v>1.125</v>
      </c>
      <c r="Q1239" s="3">
        <v>364988958.68000001</v>
      </c>
      <c r="R1239" s="4">
        <v>1.6E-2</v>
      </c>
      <c r="S1239" s="3">
        <v>5839823</v>
      </c>
      <c r="T1239" s="3"/>
      <c r="U1239" s="5"/>
      <c r="V1239" s="3">
        <v>127425499</v>
      </c>
      <c r="W1239" s="5"/>
      <c r="X1239" s="3">
        <v>163573476</v>
      </c>
      <c r="Y1239" s="3">
        <v>0</v>
      </c>
      <c r="Z1239" s="3">
        <v>313099</v>
      </c>
      <c r="AA1239" s="3">
        <v>7102766</v>
      </c>
      <c r="AB1239" s="3">
        <v>154703953</v>
      </c>
      <c r="AC1239" s="3">
        <v>1453658</v>
      </c>
      <c r="AD1239" s="3">
        <v>43854956</v>
      </c>
      <c r="AE1239" s="3">
        <v>0</v>
      </c>
      <c r="AF1239" s="3">
        <v>245146989</v>
      </c>
      <c r="AG1239" s="3">
        <v>5839823</v>
      </c>
      <c r="AH1239" s="3">
        <v>43854956</v>
      </c>
      <c r="AI1239" s="3">
        <v>127425499</v>
      </c>
      <c r="AJ1239" s="3">
        <v>8572932</v>
      </c>
      <c r="AK1239" s="3">
        <v>16279911</v>
      </c>
      <c r="AL1239" s="3">
        <v>6196758</v>
      </c>
      <c r="AM1239" s="3">
        <v>10083153</v>
      </c>
      <c r="AN1239" s="3">
        <v>8261851</v>
      </c>
      <c r="AO1239" s="3">
        <v>0</v>
      </c>
      <c r="AP1239" s="3">
        <v>-554872</v>
      </c>
      <c r="AQ1239" s="3">
        <v>7706979</v>
      </c>
      <c r="AR1239" s="3">
        <f>Tabela1[[#This Row],[Potrzeby finansowe 2027
w tym:]]+Tabela1[[#This Row],[Rozliczenie 2025 potrz. fin.]]</f>
        <v>171280455</v>
      </c>
      <c r="AS1239" s="3">
        <v>0</v>
      </c>
      <c r="AT1239" s="3">
        <v>0</v>
      </c>
      <c r="AU1239" s="3"/>
      <c r="AV1239" s="3"/>
      <c r="AW1239" s="3"/>
      <c r="AX1239" s="3"/>
      <c r="AY1239" s="3"/>
      <c r="AZ1239" s="3"/>
      <c r="BA1239" s="3">
        <v>313099</v>
      </c>
      <c r="BB1239" s="3">
        <v>0</v>
      </c>
      <c r="BC1239" s="3">
        <v>0</v>
      </c>
      <c r="BD1239" s="3">
        <v>3136.95</v>
      </c>
      <c r="BE1239" s="3">
        <v>0.01</v>
      </c>
      <c r="BF1239" s="3">
        <v>0</v>
      </c>
      <c r="BG1239" s="3">
        <v>5398889</v>
      </c>
      <c r="BH1239" s="3">
        <v>50730</v>
      </c>
      <c r="BI1239" s="3">
        <v>1703877</v>
      </c>
      <c r="BJ1239" s="3">
        <v>26183212.044999998</v>
      </c>
      <c r="BK1239" s="3">
        <v>19958715.479999997</v>
      </c>
      <c r="BL1239" s="3">
        <v>3948228.49</v>
      </c>
      <c r="BM1239" s="3">
        <v>17001529.280000001</v>
      </c>
      <c r="BN1239" s="53">
        <v>1.0606455704466393</v>
      </c>
      <c r="BO1239" s="54">
        <v>2.1050959999999999E-3</v>
      </c>
      <c r="BP1239" s="70">
        <v>52940</v>
      </c>
      <c r="BQ1239" s="71"/>
      <c r="BR1239" s="70"/>
      <c r="BS1239" s="72"/>
      <c r="BT1239" s="72"/>
      <c r="BU1239" s="70">
        <v>245146989</v>
      </c>
      <c r="BV1239" s="70">
        <v>5839823</v>
      </c>
      <c r="BW1239" s="74">
        <v>43854956</v>
      </c>
      <c r="BX1239" s="70">
        <v>294841768</v>
      </c>
    </row>
    <row r="1240" spans="1:76" x14ac:dyDescent="0.3">
      <c r="A1240" s="73" t="s">
        <v>10</v>
      </c>
      <c r="B1240" s="2" t="s">
        <v>76</v>
      </c>
      <c r="C1240" s="2" t="s">
        <v>1179</v>
      </c>
      <c r="D1240" s="2" t="s">
        <v>12</v>
      </c>
      <c r="E1240" s="2" t="s">
        <v>15</v>
      </c>
      <c r="F1240" s="17" t="str">
        <f>+Tabela1[[#This Row],[WK]]&amp;Tabela1[[#This Row],[PK]]&amp;Tabela1[[#This Row],[GK]]</f>
        <v>143501</v>
      </c>
      <c r="G1240" s="2" t="s">
        <v>1180</v>
      </c>
      <c r="H1240" s="3">
        <v>340247556.68000001</v>
      </c>
      <c r="I1240" s="4">
        <v>1.125</v>
      </c>
      <c r="J1240" s="3">
        <v>382778501.26999998</v>
      </c>
      <c r="K1240" s="4">
        <v>7.0000000000000007E-2</v>
      </c>
      <c r="L1240" s="3">
        <v>26794495</v>
      </c>
      <c r="M1240" s="3"/>
      <c r="N1240" s="5"/>
      <c r="O1240" s="3">
        <v>31810495.599999998</v>
      </c>
      <c r="P1240" s="4">
        <v>1.125</v>
      </c>
      <c r="Q1240" s="3">
        <v>35786807.549999997</v>
      </c>
      <c r="R1240" s="4">
        <v>1.6E-2</v>
      </c>
      <c r="S1240" s="3">
        <v>572589</v>
      </c>
      <c r="T1240" s="3"/>
      <c r="U1240" s="5"/>
      <c r="V1240" s="3">
        <v>17598160</v>
      </c>
      <c r="W1240" s="5"/>
      <c r="X1240" s="3">
        <v>32346551</v>
      </c>
      <c r="Y1240" s="3">
        <v>11174222</v>
      </c>
      <c r="Z1240" s="3">
        <v>709663</v>
      </c>
      <c r="AA1240" s="3">
        <v>1374548</v>
      </c>
      <c r="AB1240" s="3">
        <v>19088118</v>
      </c>
      <c r="AC1240" s="3">
        <v>0</v>
      </c>
      <c r="AD1240" s="3">
        <v>15688472</v>
      </c>
      <c r="AE1240" s="3">
        <v>0</v>
      </c>
      <c r="AF1240" s="3">
        <v>26794495</v>
      </c>
      <c r="AG1240" s="3">
        <v>572589</v>
      </c>
      <c r="AH1240" s="3">
        <v>15688472</v>
      </c>
      <c r="AI1240" s="3">
        <v>17598160</v>
      </c>
      <c r="AJ1240" s="3">
        <v>-1338536</v>
      </c>
      <c r="AK1240" s="3">
        <v>-398454</v>
      </c>
      <c r="AL1240" s="3">
        <v>1700949</v>
      </c>
      <c r="AM1240" s="3">
        <v>-2099403</v>
      </c>
      <c r="AN1240" s="3">
        <v>940082</v>
      </c>
      <c r="AO1240" s="3">
        <v>0</v>
      </c>
      <c r="AP1240" s="3">
        <v>0</v>
      </c>
      <c r="AQ1240" s="3">
        <v>940082</v>
      </c>
      <c r="AR1240" s="3">
        <f>Tabela1[[#This Row],[Potrzeby finansowe 2027
w tym:]]+Tabela1[[#This Row],[Rozliczenie 2025 potrz. fin.]]</f>
        <v>33286633</v>
      </c>
      <c r="AS1240" s="3">
        <v>0</v>
      </c>
      <c r="AT1240" s="3">
        <v>0</v>
      </c>
      <c r="AU1240" s="3"/>
      <c r="AV1240" s="3"/>
      <c r="AW1240" s="3"/>
      <c r="AX1240" s="3"/>
      <c r="AY1240" s="3"/>
      <c r="AZ1240" s="3"/>
      <c r="BA1240" s="3">
        <v>709663</v>
      </c>
      <c r="BB1240" s="3">
        <v>0</v>
      </c>
      <c r="BC1240" s="3">
        <v>0</v>
      </c>
      <c r="BD1240" s="3">
        <v>0.24</v>
      </c>
      <c r="BE1240" s="3">
        <v>14219.79</v>
      </c>
      <c r="BF1240" s="3">
        <v>0</v>
      </c>
      <c r="BG1240" s="3">
        <v>844580</v>
      </c>
      <c r="BH1240" s="3">
        <v>7936</v>
      </c>
      <c r="BI1240" s="3">
        <v>529968</v>
      </c>
      <c r="BJ1240" s="3">
        <v>8143925.8875000011</v>
      </c>
      <c r="BK1240" s="3">
        <v>6200178.5700000012</v>
      </c>
      <c r="BL1240" s="3">
        <v>752980.44</v>
      </c>
      <c r="BM1240" s="3">
        <v>6269028.3899999997</v>
      </c>
      <c r="BN1240" s="53">
        <v>0.7488244126726542</v>
      </c>
      <c r="BO1240" s="54">
        <v>3.9246389999999999E-4</v>
      </c>
      <c r="BP1240" s="70">
        <v>9870</v>
      </c>
      <c r="BQ1240" s="71"/>
      <c r="BR1240" s="70"/>
      <c r="BS1240" s="72"/>
      <c r="BT1240" s="72"/>
      <c r="BU1240" s="70">
        <v>26794495</v>
      </c>
      <c r="BV1240" s="70">
        <v>572589</v>
      </c>
      <c r="BW1240" s="74">
        <v>15688472</v>
      </c>
      <c r="BX1240" s="70">
        <v>43055556</v>
      </c>
    </row>
    <row r="1241" spans="1:76" x14ac:dyDescent="0.3">
      <c r="A1241" s="73" t="s">
        <v>10</v>
      </c>
      <c r="B1241" s="2" t="s">
        <v>76</v>
      </c>
      <c r="C1241" s="2" t="s">
        <v>1179</v>
      </c>
      <c r="D1241" s="2" t="s">
        <v>11</v>
      </c>
      <c r="E1241" s="2" t="s">
        <v>15</v>
      </c>
      <c r="F1241" s="17" t="str">
        <f>+Tabela1[[#This Row],[WK]]&amp;Tabela1[[#This Row],[PK]]&amp;Tabela1[[#This Row],[GK]]</f>
        <v>143502</v>
      </c>
      <c r="G1241" s="2" t="s">
        <v>1181</v>
      </c>
      <c r="H1241" s="3">
        <v>282965526.13999999</v>
      </c>
      <c r="I1241" s="4">
        <v>1.125</v>
      </c>
      <c r="J1241" s="3">
        <v>318336216.91000003</v>
      </c>
      <c r="K1241" s="4">
        <v>7.0000000000000007E-2</v>
      </c>
      <c r="L1241" s="3">
        <v>22283535</v>
      </c>
      <c r="M1241" s="3"/>
      <c r="N1241" s="5"/>
      <c r="O1241" s="3">
        <v>4772673.3600000003</v>
      </c>
      <c r="P1241" s="4">
        <v>1.125</v>
      </c>
      <c r="Q1241" s="3">
        <v>5369257.5300000003</v>
      </c>
      <c r="R1241" s="4">
        <v>1.6E-2</v>
      </c>
      <c r="S1241" s="3">
        <v>85908</v>
      </c>
      <c r="T1241" s="3"/>
      <c r="U1241" s="5"/>
      <c r="V1241" s="3">
        <v>14034505</v>
      </c>
      <c r="W1241" s="5"/>
      <c r="X1241" s="3">
        <v>32408145</v>
      </c>
      <c r="Y1241" s="3">
        <v>10498105</v>
      </c>
      <c r="Z1241" s="3">
        <v>628235</v>
      </c>
      <c r="AA1241" s="3">
        <v>1198999</v>
      </c>
      <c r="AB1241" s="3">
        <v>17473796</v>
      </c>
      <c r="AC1241" s="3">
        <v>2609010</v>
      </c>
      <c r="AD1241" s="3">
        <v>18373640</v>
      </c>
      <c r="AE1241" s="3">
        <v>0</v>
      </c>
      <c r="AF1241" s="3">
        <v>22283535</v>
      </c>
      <c r="AG1241" s="3">
        <v>85908</v>
      </c>
      <c r="AH1241" s="3">
        <v>18373640</v>
      </c>
      <c r="AI1241" s="3">
        <v>14034505</v>
      </c>
      <c r="AJ1241" s="3">
        <v>1278112</v>
      </c>
      <c r="AK1241" s="3">
        <v>1278112</v>
      </c>
      <c r="AL1241" s="3">
        <v>938346</v>
      </c>
      <c r="AM1241" s="3">
        <v>339766</v>
      </c>
      <c r="AN1241" s="3">
        <v>-137246</v>
      </c>
      <c r="AO1241" s="3">
        <v>0</v>
      </c>
      <c r="AP1241" s="3">
        <v>137246</v>
      </c>
      <c r="AQ1241" s="3">
        <v>0</v>
      </c>
      <c r="AR1241" s="3">
        <f>Tabela1[[#This Row],[Potrzeby finansowe 2027
w tym:]]+Tabela1[[#This Row],[Rozliczenie 2025 potrz. fin.]]</f>
        <v>32408145</v>
      </c>
      <c r="AS1241" s="3">
        <v>0</v>
      </c>
      <c r="AT1241" s="3">
        <v>0</v>
      </c>
      <c r="AU1241" s="3"/>
      <c r="AV1241" s="3"/>
      <c r="AW1241" s="3"/>
      <c r="AX1241" s="3"/>
      <c r="AY1241" s="3"/>
      <c r="AZ1241" s="3"/>
      <c r="BA1241" s="3">
        <v>628235</v>
      </c>
      <c r="BB1241" s="3">
        <v>0</v>
      </c>
      <c r="BC1241" s="3">
        <v>0</v>
      </c>
      <c r="BD1241" s="3">
        <v>0</v>
      </c>
      <c r="BE1241" s="3">
        <v>12588.62</v>
      </c>
      <c r="BF1241" s="3">
        <v>0</v>
      </c>
      <c r="BG1241" s="3">
        <v>781153</v>
      </c>
      <c r="BH1241" s="3">
        <v>7340</v>
      </c>
      <c r="BI1241" s="3">
        <v>417846</v>
      </c>
      <c r="BJ1241" s="3">
        <v>6420968.2149999999</v>
      </c>
      <c r="BK1241" s="3">
        <v>3589398.08</v>
      </c>
      <c r="BL1241" s="3">
        <v>3022404.81</v>
      </c>
      <c r="BM1241" s="3">
        <v>5281470.92</v>
      </c>
      <c r="BN1241" s="53">
        <v>0.69743804967217859</v>
      </c>
      <c r="BO1241" s="54">
        <v>2.9654840000000002E-4</v>
      </c>
      <c r="BP1241" s="70">
        <v>7458</v>
      </c>
      <c r="BQ1241" s="71"/>
      <c r="BR1241" s="70"/>
      <c r="BS1241" s="72"/>
      <c r="BT1241" s="72"/>
      <c r="BU1241" s="70">
        <v>22283535</v>
      </c>
      <c r="BV1241" s="70">
        <v>85908</v>
      </c>
      <c r="BW1241" s="74">
        <v>18373640</v>
      </c>
      <c r="BX1241" s="70">
        <v>40743083</v>
      </c>
    </row>
    <row r="1242" spans="1:76" x14ac:dyDescent="0.3">
      <c r="A1242" s="73" t="s">
        <v>10</v>
      </c>
      <c r="B1242" s="2" t="s">
        <v>76</v>
      </c>
      <c r="C1242" s="2" t="s">
        <v>1179</v>
      </c>
      <c r="D1242" s="2" t="s">
        <v>16</v>
      </c>
      <c r="E1242" s="2" t="s">
        <v>15</v>
      </c>
      <c r="F1242" s="17" t="str">
        <f>+Tabela1[[#This Row],[WK]]&amp;Tabela1[[#This Row],[PK]]&amp;Tabela1[[#This Row],[GK]]</f>
        <v>143503</v>
      </c>
      <c r="G1242" s="2" t="s">
        <v>1182</v>
      </c>
      <c r="H1242" s="3">
        <v>255279505.77000001</v>
      </c>
      <c r="I1242" s="4">
        <v>1.125</v>
      </c>
      <c r="J1242" s="3">
        <v>287189443.99000001</v>
      </c>
      <c r="K1242" s="4">
        <v>7.0000000000000007E-2</v>
      </c>
      <c r="L1242" s="3">
        <v>20103261</v>
      </c>
      <c r="M1242" s="3"/>
      <c r="N1242" s="5"/>
      <c r="O1242" s="3">
        <v>8077761.9700000007</v>
      </c>
      <c r="P1242" s="4">
        <v>1.125</v>
      </c>
      <c r="Q1242" s="3">
        <v>9087482.2200000007</v>
      </c>
      <c r="R1242" s="4">
        <v>1.6E-2</v>
      </c>
      <c r="S1242" s="3">
        <v>145400</v>
      </c>
      <c r="T1242" s="3"/>
      <c r="U1242" s="5"/>
      <c r="V1242" s="3">
        <v>10659279</v>
      </c>
      <c r="W1242" s="5"/>
      <c r="X1242" s="3">
        <v>25756422</v>
      </c>
      <c r="Y1242" s="3">
        <v>3597146</v>
      </c>
      <c r="Z1242" s="3">
        <v>658783</v>
      </c>
      <c r="AA1242" s="3">
        <v>1259562</v>
      </c>
      <c r="AB1242" s="3">
        <v>15130054</v>
      </c>
      <c r="AC1242" s="3">
        <v>5110877</v>
      </c>
      <c r="AD1242" s="3">
        <v>15097143</v>
      </c>
      <c r="AE1242" s="3">
        <v>0</v>
      </c>
      <c r="AF1242" s="3">
        <v>20103261</v>
      </c>
      <c r="AG1242" s="3">
        <v>145400</v>
      </c>
      <c r="AH1242" s="3">
        <v>15097143</v>
      </c>
      <c r="AI1242" s="3">
        <v>10659279</v>
      </c>
      <c r="AJ1242" s="3">
        <v>-3288328</v>
      </c>
      <c r="AK1242" s="3">
        <v>-3288328</v>
      </c>
      <c r="AL1242" s="3">
        <v>795160</v>
      </c>
      <c r="AM1242" s="3">
        <v>-4083488</v>
      </c>
      <c r="AN1242" s="3">
        <v>-942779</v>
      </c>
      <c r="AO1242" s="3">
        <v>0</v>
      </c>
      <c r="AP1242" s="3">
        <v>942779</v>
      </c>
      <c r="AQ1242" s="3">
        <v>0</v>
      </c>
      <c r="AR1242" s="3">
        <f>Tabela1[[#This Row],[Potrzeby finansowe 2027
w tym:]]+Tabela1[[#This Row],[Rozliczenie 2025 potrz. fin.]]</f>
        <v>25756422</v>
      </c>
      <c r="AS1242" s="3">
        <v>0</v>
      </c>
      <c r="AT1242" s="3">
        <v>0</v>
      </c>
      <c r="AU1242" s="3"/>
      <c r="AV1242" s="3"/>
      <c r="AW1242" s="3"/>
      <c r="AX1242" s="3"/>
      <c r="AY1242" s="3"/>
      <c r="AZ1242" s="3"/>
      <c r="BA1242" s="3">
        <v>658783</v>
      </c>
      <c r="BB1242" s="3">
        <v>0</v>
      </c>
      <c r="BC1242" s="3">
        <v>0</v>
      </c>
      <c r="BD1242" s="3">
        <v>0</v>
      </c>
      <c r="BE1242" s="3">
        <v>13200.74</v>
      </c>
      <c r="BF1242" s="3">
        <v>0</v>
      </c>
      <c r="BG1242" s="3">
        <v>718362</v>
      </c>
      <c r="BH1242" s="3">
        <v>6750</v>
      </c>
      <c r="BI1242" s="3">
        <v>541200</v>
      </c>
      <c r="BJ1242" s="3">
        <v>8316540.3525</v>
      </c>
      <c r="BK1242" s="3">
        <v>5277011.1800000006</v>
      </c>
      <c r="BL1242" s="3">
        <v>2193200.87</v>
      </c>
      <c r="BM1242" s="3">
        <v>7771714.9500000002</v>
      </c>
      <c r="BN1242" s="53">
        <v>0.87476381000345083</v>
      </c>
      <c r="BO1242" s="54">
        <v>2.6629369999999999E-4</v>
      </c>
      <c r="BP1242" s="70">
        <v>6697</v>
      </c>
      <c r="BQ1242" s="71"/>
      <c r="BR1242" s="70"/>
      <c r="BS1242" s="72"/>
      <c r="BT1242" s="72"/>
      <c r="BU1242" s="70">
        <v>20103261</v>
      </c>
      <c r="BV1242" s="70">
        <v>145400</v>
      </c>
      <c r="BW1242" s="74">
        <v>15097143</v>
      </c>
      <c r="BX1242" s="70">
        <v>35345804</v>
      </c>
    </row>
    <row r="1243" spans="1:76" x14ac:dyDescent="0.3">
      <c r="A1243" s="73" t="s">
        <v>10</v>
      </c>
      <c r="B1243" s="2" t="s">
        <v>76</v>
      </c>
      <c r="C1243" s="2" t="s">
        <v>1179</v>
      </c>
      <c r="D1243" s="2" t="s">
        <v>18</v>
      </c>
      <c r="E1243" s="2" t="s">
        <v>15</v>
      </c>
      <c r="F1243" s="17" t="str">
        <f>+Tabela1[[#This Row],[WK]]&amp;Tabela1[[#This Row],[PK]]&amp;Tabela1[[#This Row],[GK]]</f>
        <v>143504</v>
      </c>
      <c r="G1243" s="2" t="s">
        <v>1183</v>
      </c>
      <c r="H1243" s="3">
        <v>254573428.19999999</v>
      </c>
      <c r="I1243" s="4">
        <v>1.125</v>
      </c>
      <c r="J1243" s="3">
        <v>286395106.73000002</v>
      </c>
      <c r="K1243" s="4">
        <v>7.0000000000000007E-2</v>
      </c>
      <c r="L1243" s="3">
        <v>20047657</v>
      </c>
      <c r="M1243" s="3"/>
      <c r="N1243" s="5"/>
      <c r="O1243" s="3">
        <v>7231916.9499999993</v>
      </c>
      <c r="P1243" s="4">
        <v>1.125</v>
      </c>
      <c r="Q1243" s="3">
        <v>8135906.5700000003</v>
      </c>
      <c r="R1243" s="4">
        <v>1.6E-2</v>
      </c>
      <c r="S1243" s="3">
        <v>130175</v>
      </c>
      <c r="T1243" s="3"/>
      <c r="U1243" s="5"/>
      <c r="V1243" s="3">
        <v>9796831</v>
      </c>
      <c r="W1243" s="5"/>
      <c r="X1243" s="3">
        <v>22673215</v>
      </c>
      <c r="Y1243" s="3">
        <v>4256962</v>
      </c>
      <c r="Z1243" s="3">
        <v>173560</v>
      </c>
      <c r="AA1243" s="3">
        <v>1223068</v>
      </c>
      <c r="AB1243" s="3">
        <v>17019625</v>
      </c>
      <c r="AC1243" s="3">
        <v>0</v>
      </c>
      <c r="AD1243" s="3">
        <v>12742437</v>
      </c>
      <c r="AE1243" s="3">
        <v>0</v>
      </c>
      <c r="AF1243" s="3">
        <v>20047657</v>
      </c>
      <c r="AG1243" s="3">
        <v>130175</v>
      </c>
      <c r="AH1243" s="3">
        <v>12742437</v>
      </c>
      <c r="AI1243" s="3">
        <v>9796831</v>
      </c>
      <c r="AJ1243" s="3">
        <v>763097</v>
      </c>
      <c r="AK1243" s="3">
        <v>629150</v>
      </c>
      <c r="AL1243" s="3">
        <v>960313</v>
      </c>
      <c r="AM1243" s="3">
        <v>-331163</v>
      </c>
      <c r="AN1243" s="3">
        <v>-133947</v>
      </c>
      <c r="AO1243" s="3">
        <v>0</v>
      </c>
      <c r="AP1243" s="3">
        <v>0</v>
      </c>
      <c r="AQ1243" s="3">
        <v>-133947</v>
      </c>
      <c r="AR1243" s="3">
        <f>Tabela1[[#This Row],[Potrzeby finansowe 2027
w tym:]]+Tabela1[[#This Row],[Rozliczenie 2025 potrz. fin.]]</f>
        <v>22539268</v>
      </c>
      <c r="AS1243" s="3">
        <v>0</v>
      </c>
      <c r="AT1243" s="3">
        <v>0</v>
      </c>
      <c r="AU1243" s="3"/>
      <c r="AV1243" s="3"/>
      <c r="AW1243" s="3"/>
      <c r="AX1243" s="3"/>
      <c r="AY1243" s="3"/>
      <c r="AZ1243" s="3"/>
      <c r="BA1243" s="3">
        <v>173560</v>
      </c>
      <c r="BB1243" s="3">
        <v>0</v>
      </c>
      <c r="BC1243" s="3">
        <v>0</v>
      </c>
      <c r="BD1243" s="3">
        <v>0.08</v>
      </c>
      <c r="BE1243" s="3">
        <v>3477.65</v>
      </c>
      <c r="BF1243" s="3">
        <v>0</v>
      </c>
      <c r="BG1243" s="3">
        <v>597783</v>
      </c>
      <c r="BH1243" s="3">
        <v>5617</v>
      </c>
      <c r="BI1243" s="3">
        <v>625285</v>
      </c>
      <c r="BJ1243" s="3">
        <v>9608650.0875000004</v>
      </c>
      <c r="BK1243" s="3">
        <v>5696282.2100000009</v>
      </c>
      <c r="BL1243" s="3">
        <v>2892567.61</v>
      </c>
      <c r="BM1243" s="3">
        <v>9864336.2899999991</v>
      </c>
      <c r="BN1243" s="53">
        <v>0.83993732687949418</v>
      </c>
      <c r="BO1243" s="54">
        <v>2.4657770000000002E-4</v>
      </c>
      <c r="BP1243" s="70">
        <v>6201</v>
      </c>
      <c r="BQ1243" s="71"/>
      <c r="BR1243" s="70"/>
      <c r="BS1243" s="72"/>
      <c r="BT1243" s="72"/>
      <c r="BU1243" s="70">
        <v>20047657</v>
      </c>
      <c r="BV1243" s="70">
        <v>130175</v>
      </c>
      <c r="BW1243" s="74">
        <v>12742437</v>
      </c>
      <c r="BX1243" s="70">
        <v>32920269</v>
      </c>
    </row>
    <row r="1244" spans="1:76" x14ac:dyDescent="0.3">
      <c r="A1244" s="73" t="s">
        <v>10</v>
      </c>
      <c r="B1244" s="2" t="s">
        <v>76</v>
      </c>
      <c r="C1244" s="2" t="s">
        <v>1179</v>
      </c>
      <c r="D1244" s="2" t="s">
        <v>21</v>
      </c>
      <c r="E1244" s="2" t="s">
        <v>19</v>
      </c>
      <c r="F1244" s="17" t="str">
        <f>+Tabela1[[#This Row],[WK]]&amp;Tabela1[[#This Row],[PK]]&amp;Tabela1[[#This Row],[GK]]</f>
        <v>143505</v>
      </c>
      <c r="G1244" s="2" t="s">
        <v>1184</v>
      </c>
      <c r="H1244" s="3">
        <v>2191811385.4299998</v>
      </c>
      <c r="I1244" s="4">
        <v>1.125</v>
      </c>
      <c r="J1244" s="3">
        <v>2465787808.6100001</v>
      </c>
      <c r="K1244" s="4">
        <v>7.0000000000000007E-2</v>
      </c>
      <c r="L1244" s="3">
        <v>172605147</v>
      </c>
      <c r="M1244" s="3"/>
      <c r="N1244" s="5"/>
      <c r="O1244" s="3">
        <v>357046345.41999996</v>
      </c>
      <c r="P1244" s="4">
        <v>1.125</v>
      </c>
      <c r="Q1244" s="3">
        <v>401677138.60000002</v>
      </c>
      <c r="R1244" s="4">
        <v>1.6E-2</v>
      </c>
      <c r="S1244" s="3">
        <v>6426834</v>
      </c>
      <c r="T1244" s="3"/>
      <c r="U1244" s="5"/>
      <c r="V1244" s="3">
        <v>91794182</v>
      </c>
      <c r="W1244" s="5"/>
      <c r="X1244" s="3">
        <v>105348535</v>
      </c>
      <c r="Y1244" s="3">
        <v>0</v>
      </c>
      <c r="Z1244" s="3">
        <v>397379</v>
      </c>
      <c r="AA1244" s="3">
        <v>6077395</v>
      </c>
      <c r="AB1244" s="3">
        <v>98873761</v>
      </c>
      <c r="AC1244" s="3">
        <v>0</v>
      </c>
      <c r="AD1244" s="3">
        <v>15988308</v>
      </c>
      <c r="AE1244" s="3">
        <v>0</v>
      </c>
      <c r="AF1244" s="3">
        <v>172605147</v>
      </c>
      <c r="AG1244" s="3">
        <v>6426834</v>
      </c>
      <c r="AH1244" s="3">
        <v>15988308</v>
      </c>
      <c r="AI1244" s="3">
        <v>91794182</v>
      </c>
      <c r="AJ1244" s="3">
        <v>7552017</v>
      </c>
      <c r="AK1244" s="3">
        <v>9985972</v>
      </c>
      <c r="AL1244" s="3">
        <v>5996821</v>
      </c>
      <c r="AM1244" s="3">
        <v>3989151</v>
      </c>
      <c r="AN1244" s="3">
        <v>2433955</v>
      </c>
      <c r="AO1244" s="3">
        <v>0</v>
      </c>
      <c r="AP1244" s="3">
        <v>0</v>
      </c>
      <c r="AQ1244" s="3">
        <v>2433955</v>
      </c>
      <c r="AR1244" s="3">
        <f>Tabela1[[#This Row],[Potrzeby finansowe 2027
w tym:]]+Tabela1[[#This Row],[Rozliczenie 2025 potrz. fin.]]</f>
        <v>107782490</v>
      </c>
      <c r="AS1244" s="3">
        <v>0</v>
      </c>
      <c r="AT1244" s="3">
        <v>0</v>
      </c>
      <c r="AU1244" s="3"/>
      <c r="AV1244" s="3"/>
      <c r="AW1244" s="3"/>
      <c r="AX1244" s="3"/>
      <c r="AY1244" s="3"/>
      <c r="AZ1244" s="3"/>
      <c r="BA1244" s="3">
        <v>397379</v>
      </c>
      <c r="BB1244" s="3">
        <v>0</v>
      </c>
      <c r="BC1244" s="3">
        <v>270.31</v>
      </c>
      <c r="BD1244" s="3">
        <v>0.05</v>
      </c>
      <c r="BE1244" s="3">
        <v>6160.54</v>
      </c>
      <c r="BF1244" s="3">
        <v>0</v>
      </c>
      <c r="BG1244" s="3">
        <v>4158731</v>
      </c>
      <c r="BH1244" s="3">
        <v>39077</v>
      </c>
      <c r="BI1244" s="3">
        <v>1918664</v>
      </c>
      <c r="BJ1244" s="3">
        <v>29483803.044999994</v>
      </c>
      <c r="BK1244" s="3">
        <v>23933921.479999997</v>
      </c>
      <c r="BL1244" s="3">
        <v>3039318.22</v>
      </c>
      <c r="BM1244" s="3">
        <v>16120889.82</v>
      </c>
      <c r="BN1244" s="53">
        <v>1.0515598332447329</v>
      </c>
      <c r="BO1244" s="54">
        <v>1.6362060999999999E-3</v>
      </c>
      <c r="BP1244" s="70">
        <v>41148</v>
      </c>
      <c r="BQ1244" s="71"/>
      <c r="BR1244" s="70"/>
      <c r="BS1244" s="72"/>
      <c r="BT1244" s="72"/>
      <c r="BU1244" s="70">
        <v>172605147</v>
      </c>
      <c r="BV1244" s="70">
        <v>6426834</v>
      </c>
      <c r="BW1244" s="74">
        <v>15988308</v>
      </c>
      <c r="BX1244" s="70">
        <v>195020289</v>
      </c>
    </row>
    <row r="1245" spans="1:76" x14ac:dyDescent="0.3">
      <c r="A1245" s="73" t="s">
        <v>10</v>
      </c>
      <c r="B1245" s="2" t="s">
        <v>76</v>
      </c>
      <c r="C1245" s="2" t="s">
        <v>1179</v>
      </c>
      <c r="D1245" s="2" t="s">
        <v>23</v>
      </c>
      <c r="E1245" s="2" t="s">
        <v>15</v>
      </c>
      <c r="F1245" s="17" t="str">
        <f>+Tabela1[[#This Row],[WK]]&amp;Tabela1[[#This Row],[PK]]&amp;Tabela1[[#This Row],[GK]]</f>
        <v>143506</v>
      </c>
      <c r="G1245" s="2" t="s">
        <v>1185</v>
      </c>
      <c r="H1245" s="3">
        <v>303851737.05000001</v>
      </c>
      <c r="I1245" s="4">
        <v>1.125</v>
      </c>
      <c r="J1245" s="3">
        <v>341833204.18000001</v>
      </c>
      <c r="K1245" s="4">
        <v>7.0000000000000007E-2</v>
      </c>
      <c r="L1245" s="3">
        <v>23928324</v>
      </c>
      <c r="M1245" s="3"/>
      <c r="N1245" s="5"/>
      <c r="O1245" s="3">
        <v>9344110.0199999996</v>
      </c>
      <c r="P1245" s="4">
        <v>1.125</v>
      </c>
      <c r="Q1245" s="3">
        <v>10512123.77</v>
      </c>
      <c r="R1245" s="4">
        <v>1.6E-2</v>
      </c>
      <c r="S1245" s="3">
        <v>168194</v>
      </c>
      <c r="T1245" s="3"/>
      <c r="U1245" s="5"/>
      <c r="V1245" s="3">
        <v>13635125</v>
      </c>
      <c r="W1245" s="5"/>
      <c r="X1245" s="3">
        <v>22671431</v>
      </c>
      <c r="Y1245" s="3">
        <v>1715823</v>
      </c>
      <c r="Z1245" s="3">
        <v>58062</v>
      </c>
      <c r="AA1245" s="3">
        <v>1284789</v>
      </c>
      <c r="AB1245" s="3">
        <v>14768243</v>
      </c>
      <c r="AC1245" s="3">
        <v>4844514</v>
      </c>
      <c r="AD1245" s="3">
        <v>9036306</v>
      </c>
      <c r="AE1245" s="3">
        <v>0</v>
      </c>
      <c r="AF1245" s="3">
        <v>23928324</v>
      </c>
      <c r="AG1245" s="3">
        <v>168194</v>
      </c>
      <c r="AH1245" s="3">
        <v>9036306</v>
      </c>
      <c r="AI1245" s="3">
        <v>13635125</v>
      </c>
      <c r="AJ1245" s="3">
        <v>212625</v>
      </c>
      <c r="AK1245" s="3">
        <v>212625</v>
      </c>
      <c r="AL1245" s="3">
        <v>825911</v>
      </c>
      <c r="AM1245" s="3">
        <v>-613286</v>
      </c>
      <c r="AN1245" s="3">
        <v>-548319</v>
      </c>
      <c r="AO1245" s="3">
        <v>0</v>
      </c>
      <c r="AP1245" s="3">
        <v>548319</v>
      </c>
      <c r="AQ1245" s="3">
        <v>0</v>
      </c>
      <c r="AR1245" s="3">
        <f>Tabela1[[#This Row],[Potrzeby finansowe 2027
w tym:]]+Tabela1[[#This Row],[Rozliczenie 2025 potrz. fin.]]</f>
        <v>22671431</v>
      </c>
      <c r="AS1245" s="3">
        <v>0</v>
      </c>
      <c r="AT1245" s="3">
        <v>0</v>
      </c>
      <c r="AU1245" s="3"/>
      <c r="AV1245" s="3"/>
      <c r="AW1245" s="3"/>
      <c r="AX1245" s="3"/>
      <c r="AY1245" s="3"/>
      <c r="AZ1245" s="3"/>
      <c r="BA1245" s="3">
        <v>58062</v>
      </c>
      <c r="BB1245" s="3">
        <v>0</v>
      </c>
      <c r="BC1245" s="3">
        <v>0</v>
      </c>
      <c r="BD1245" s="3">
        <v>0.17</v>
      </c>
      <c r="BE1245" s="3">
        <v>1163.1199999999999</v>
      </c>
      <c r="BF1245" s="3">
        <v>0</v>
      </c>
      <c r="BG1245" s="3">
        <v>663447</v>
      </c>
      <c r="BH1245" s="3">
        <v>6234</v>
      </c>
      <c r="BI1245" s="3">
        <v>621342</v>
      </c>
      <c r="BJ1245" s="3">
        <v>9548059.1500000004</v>
      </c>
      <c r="BK1245" s="3">
        <v>6191086.1299999999</v>
      </c>
      <c r="BL1245" s="3">
        <v>2746210.06</v>
      </c>
      <c r="BM1245" s="3">
        <v>7935471.96</v>
      </c>
      <c r="BN1245" s="53">
        <v>0.93414659168275471</v>
      </c>
      <c r="BO1245" s="54">
        <v>2.415842E-4</v>
      </c>
      <c r="BP1245" s="70">
        <v>6075</v>
      </c>
      <c r="BQ1245" s="71"/>
      <c r="BR1245" s="70"/>
      <c r="BS1245" s="72"/>
      <c r="BT1245" s="72"/>
      <c r="BU1245" s="70">
        <v>23928324</v>
      </c>
      <c r="BV1245" s="70">
        <v>168194</v>
      </c>
      <c r="BW1245" s="74">
        <v>9036306</v>
      </c>
      <c r="BX1245" s="70">
        <v>33132824</v>
      </c>
    </row>
    <row r="1246" spans="1:76" x14ac:dyDescent="0.3">
      <c r="A1246" s="73" t="s">
        <v>10</v>
      </c>
      <c r="B1246" s="2" t="s">
        <v>76</v>
      </c>
      <c r="C1246" s="2" t="s">
        <v>1186</v>
      </c>
      <c r="D1246" s="2" t="s">
        <v>12</v>
      </c>
      <c r="E1246" s="2" t="s">
        <v>15</v>
      </c>
      <c r="F1246" s="17" t="str">
        <f>+Tabela1[[#This Row],[WK]]&amp;Tabela1[[#This Row],[PK]]&amp;Tabela1[[#This Row],[GK]]</f>
        <v>143601</v>
      </c>
      <c r="G1246" s="2" t="s">
        <v>1187</v>
      </c>
      <c r="H1246" s="3">
        <v>126010894.98</v>
      </c>
      <c r="I1246" s="4">
        <v>1.125</v>
      </c>
      <c r="J1246" s="3">
        <v>141762256.84999999</v>
      </c>
      <c r="K1246" s="4">
        <v>7.0000000000000007E-2</v>
      </c>
      <c r="L1246" s="3">
        <v>9923358</v>
      </c>
      <c r="M1246" s="3"/>
      <c r="N1246" s="5"/>
      <c r="O1246" s="3">
        <v>2760697.88</v>
      </c>
      <c r="P1246" s="4">
        <v>1.125</v>
      </c>
      <c r="Q1246" s="3">
        <v>3105785.12</v>
      </c>
      <c r="R1246" s="4">
        <v>1.6E-2</v>
      </c>
      <c r="S1246" s="3">
        <v>49693</v>
      </c>
      <c r="T1246" s="3"/>
      <c r="U1246" s="5"/>
      <c r="V1246" s="3">
        <v>6835016</v>
      </c>
      <c r="W1246" s="5"/>
      <c r="X1246" s="3">
        <v>21984609</v>
      </c>
      <c r="Y1246" s="3">
        <v>11001240</v>
      </c>
      <c r="Z1246" s="3">
        <v>0</v>
      </c>
      <c r="AA1246" s="3">
        <v>833532</v>
      </c>
      <c r="AB1246" s="3">
        <v>10149837</v>
      </c>
      <c r="AC1246" s="3">
        <v>0</v>
      </c>
      <c r="AD1246" s="3">
        <v>14877428</v>
      </c>
      <c r="AE1246" s="3">
        <v>0</v>
      </c>
      <c r="AF1246" s="3">
        <v>9923358</v>
      </c>
      <c r="AG1246" s="3">
        <v>49693</v>
      </c>
      <c r="AH1246" s="3">
        <v>14877428</v>
      </c>
      <c r="AI1246" s="3">
        <v>6835016</v>
      </c>
      <c r="AJ1246" s="3">
        <v>-178785</v>
      </c>
      <c r="AK1246" s="3">
        <v>-450949</v>
      </c>
      <c r="AL1246" s="3">
        <v>439314</v>
      </c>
      <c r="AM1246" s="3">
        <v>-890263</v>
      </c>
      <c r="AN1246" s="3">
        <v>-272164</v>
      </c>
      <c r="AO1246" s="3">
        <v>0</v>
      </c>
      <c r="AP1246" s="3">
        <v>0</v>
      </c>
      <c r="AQ1246" s="3">
        <v>-272164</v>
      </c>
      <c r="AR1246" s="3">
        <f>Tabela1[[#This Row],[Potrzeby finansowe 2027
w tym:]]+Tabela1[[#This Row],[Rozliczenie 2025 potrz. fin.]]</f>
        <v>21712445</v>
      </c>
      <c r="AS1246" s="3">
        <v>0</v>
      </c>
      <c r="AT1246" s="3">
        <v>0</v>
      </c>
      <c r="AU1246" s="3"/>
      <c r="AV1246" s="3"/>
      <c r="AW1246" s="3"/>
      <c r="AX1246" s="3"/>
      <c r="AY1246" s="3"/>
      <c r="AZ1246" s="3"/>
      <c r="BA1246" s="3">
        <v>0</v>
      </c>
      <c r="BB1246" s="3">
        <v>0</v>
      </c>
      <c r="BC1246" s="3">
        <v>0</v>
      </c>
      <c r="BD1246" s="3">
        <v>0</v>
      </c>
      <c r="BE1246" s="3">
        <v>0</v>
      </c>
      <c r="BF1246" s="3">
        <v>0</v>
      </c>
      <c r="BG1246" s="3">
        <v>447513</v>
      </c>
      <c r="BH1246" s="3">
        <v>4205</v>
      </c>
      <c r="BI1246" s="3">
        <v>386019</v>
      </c>
      <c r="BJ1246" s="3">
        <v>5931884.9849999994</v>
      </c>
      <c r="BK1246" s="3">
        <v>3513182.0499999989</v>
      </c>
      <c r="BL1246" s="3">
        <v>1027349.42</v>
      </c>
      <c r="BM1246" s="3">
        <v>7620112.9000000004</v>
      </c>
      <c r="BN1246" s="53">
        <v>0.49948984826016812</v>
      </c>
      <c r="BO1246" s="54">
        <v>1.7719799999999999E-4</v>
      </c>
      <c r="BP1246" s="70">
        <v>4456</v>
      </c>
      <c r="BQ1246" s="71"/>
      <c r="BR1246" s="70"/>
      <c r="BS1246" s="72"/>
      <c r="BT1246" s="72"/>
      <c r="BU1246" s="70">
        <v>9923358</v>
      </c>
      <c r="BV1246" s="70">
        <v>49693</v>
      </c>
      <c r="BW1246" s="74">
        <v>14877428</v>
      </c>
      <c r="BX1246" s="70">
        <v>24850479</v>
      </c>
    </row>
    <row r="1247" spans="1:76" x14ac:dyDescent="0.3">
      <c r="A1247" s="73" t="s">
        <v>10</v>
      </c>
      <c r="B1247" s="2" t="s">
        <v>76</v>
      </c>
      <c r="C1247" s="2" t="s">
        <v>1186</v>
      </c>
      <c r="D1247" s="2" t="s">
        <v>11</v>
      </c>
      <c r="E1247" s="2" t="s">
        <v>15</v>
      </c>
      <c r="F1247" s="17" t="str">
        <f>+Tabela1[[#This Row],[WK]]&amp;Tabela1[[#This Row],[PK]]&amp;Tabela1[[#This Row],[GK]]</f>
        <v>143602</v>
      </c>
      <c r="G1247" s="2" t="s">
        <v>1188</v>
      </c>
      <c r="H1247" s="3">
        <v>197693281.59</v>
      </c>
      <c r="I1247" s="4">
        <v>1.125</v>
      </c>
      <c r="J1247" s="3">
        <v>222404941.78999999</v>
      </c>
      <c r="K1247" s="4">
        <v>7.0000000000000007E-2</v>
      </c>
      <c r="L1247" s="3">
        <v>15568346</v>
      </c>
      <c r="M1247" s="3"/>
      <c r="N1247" s="5"/>
      <c r="O1247" s="3">
        <v>1798836.44</v>
      </c>
      <c r="P1247" s="4">
        <v>1.125</v>
      </c>
      <c r="Q1247" s="3">
        <v>2023691</v>
      </c>
      <c r="R1247" s="4">
        <v>1.6E-2</v>
      </c>
      <c r="S1247" s="3">
        <v>32379</v>
      </c>
      <c r="T1247" s="3"/>
      <c r="U1247" s="5"/>
      <c r="V1247" s="3">
        <v>9609092</v>
      </c>
      <c r="W1247" s="5"/>
      <c r="X1247" s="3">
        <v>18307448</v>
      </c>
      <c r="Y1247" s="3">
        <v>6096919</v>
      </c>
      <c r="Z1247" s="3">
        <v>136822</v>
      </c>
      <c r="AA1247" s="3">
        <v>741012</v>
      </c>
      <c r="AB1247" s="3">
        <v>8703669</v>
      </c>
      <c r="AC1247" s="3">
        <v>2629026</v>
      </c>
      <c r="AD1247" s="3">
        <v>8698356</v>
      </c>
      <c r="AE1247" s="3">
        <v>0</v>
      </c>
      <c r="AF1247" s="3">
        <v>15568346</v>
      </c>
      <c r="AG1247" s="3">
        <v>32379</v>
      </c>
      <c r="AH1247" s="3">
        <v>8698356</v>
      </c>
      <c r="AI1247" s="3">
        <v>9609092</v>
      </c>
      <c r="AJ1247" s="3">
        <v>448786</v>
      </c>
      <c r="AK1247" s="3">
        <v>448786</v>
      </c>
      <c r="AL1247" s="3">
        <v>630532</v>
      </c>
      <c r="AM1247" s="3">
        <v>-181746</v>
      </c>
      <c r="AN1247" s="3">
        <v>-256981</v>
      </c>
      <c r="AO1247" s="3">
        <v>0</v>
      </c>
      <c r="AP1247" s="3">
        <v>256981</v>
      </c>
      <c r="AQ1247" s="3">
        <v>0</v>
      </c>
      <c r="AR1247" s="3">
        <f>Tabela1[[#This Row],[Potrzeby finansowe 2027
w tym:]]+Tabela1[[#This Row],[Rozliczenie 2025 potrz. fin.]]</f>
        <v>18307448</v>
      </c>
      <c r="AS1247" s="3">
        <v>0</v>
      </c>
      <c r="AT1247" s="3">
        <v>0</v>
      </c>
      <c r="AU1247" s="3"/>
      <c r="AV1247" s="3"/>
      <c r="AW1247" s="3"/>
      <c r="AX1247" s="3"/>
      <c r="AY1247" s="3"/>
      <c r="AZ1247" s="3"/>
      <c r="BA1247" s="3">
        <v>136822</v>
      </c>
      <c r="BB1247" s="3">
        <v>0</v>
      </c>
      <c r="BC1247" s="3">
        <v>143.15</v>
      </c>
      <c r="BD1247" s="3">
        <v>0.09</v>
      </c>
      <c r="BE1247" s="3">
        <v>1787.14</v>
      </c>
      <c r="BF1247" s="3">
        <v>0</v>
      </c>
      <c r="BG1247" s="3">
        <v>537654</v>
      </c>
      <c r="BH1247" s="3">
        <v>5052</v>
      </c>
      <c r="BI1247" s="3">
        <v>203358</v>
      </c>
      <c r="BJ1247" s="3">
        <v>3124972.2874999996</v>
      </c>
      <c r="BK1247" s="3">
        <v>1180520.2199999997</v>
      </c>
      <c r="BL1247" s="3">
        <v>130880.2</v>
      </c>
      <c r="BM1247" s="3">
        <v>7516047.8700000001</v>
      </c>
      <c r="BN1247" s="53">
        <v>0.73236898799697836</v>
      </c>
      <c r="BO1247" s="54">
        <v>1.986287E-4</v>
      </c>
      <c r="BP1247" s="70">
        <v>4996</v>
      </c>
      <c r="BQ1247" s="71"/>
      <c r="BR1247" s="70"/>
      <c r="BS1247" s="72"/>
      <c r="BT1247" s="72"/>
      <c r="BU1247" s="70">
        <v>15568346</v>
      </c>
      <c r="BV1247" s="70">
        <v>32379</v>
      </c>
      <c r="BW1247" s="74">
        <v>8698356</v>
      </c>
      <c r="BX1247" s="70">
        <v>24299081</v>
      </c>
    </row>
    <row r="1248" spans="1:76" x14ac:dyDescent="0.3">
      <c r="A1248" s="73" t="s">
        <v>10</v>
      </c>
      <c r="B1248" s="2" t="s">
        <v>76</v>
      </c>
      <c r="C1248" s="2" t="s">
        <v>1186</v>
      </c>
      <c r="D1248" s="2" t="s">
        <v>16</v>
      </c>
      <c r="E1248" s="2" t="s">
        <v>15</v>
      </c>
      <c r="F1248" s="17" t="str">
        <f>+Tabela1[[#This Row],[WK]]&amp;Tabela1[[#This Row],[PK]]&amp;Tabela1[[#This Row],[GK]]</f>
        <v>143603</v>
      </c>
      <c r="G1248" s="2" t="s">
        <v>1189</v>
      </c>
      <c r="H1248" s="3">
        <v>203363250.09999999</v>
      </c>
      <c r="I1248" s="4">
        <v>1.125</v>
      </c>
      <c r="J1248" s="3">
        <v>228783656.36000001</v>
      </c>
      <c r="K1248" s="4">
        <v>7.0000000000000007E-2</v>
      </c>
      <c r="L1248" s="3">
        <v>16014856</v>
      </c>
      <c r="M1248" s="3"/>
      <c r="N1248" s="5"/>
      <c r="O1248" s="3">
        <v>1580012.59</v>
      </c>
      <c r="P1248" s="4">
        <v>1.125</v>
      </c>
      <c r="Q1248" s="3">
        <v>1777514.16</v>
      </c>
      <c r="R1248" s="4">
        <v>1.6E-2</v>
      </c>
      <c r="S1248" s="3">
        <v>28440</v>
      </c>
      <c r="T1248" s="3"/>
      <c r="U1248" s="5"/>
      <c r="V1248" s="3">
        <v>9983878</v>
      </c>
      <c r="W1248" s="5"/>
      <c r="X1248" s="3">
        <v>23510138</v>
      </c>
      <c r="Y1248" s="3">
        <v>7148038</v>
      </c>
      <c r="Z1248" s="3">
        <v>282404</v>
      </c>
      <c r="AA1248" s="3">
        <v>908665</v>
      </c>
      <c r="AB1248" s="3">
        <v>13382785</v>
      </c>
      <c r="AC1248" s="3">
        <v>1788246</v>
      </c>
      <c r="AD1248" s="3">
        <v>13526260</v>
      </c>
      <c r="AE1248" s="3">
        <v>0</v>
      </c>
      <c r="AF1248" s="3">
        <v>16014856</v>
      </c>
      <c r="AG1248" s="3">
        <v>28440</v>
      </c>
      <c r="AH1248" s="3">
        <v>13526260</v>
      </c>
      <c r="AI1248" s="3">
        <v>9983878</v>
      </c>
      <c r="AJ1248" s="3">
        <v>131451</v>
      </c>
      <c r="AK1248" s="3">
        <v>131451</v>
      </c>
      <c r="AL1248" s="3">
        <v>744483</v>
      </c>
      <c r="AM1248" s="3">
        <v>-613032</v>
      </c>
      <c r="AN1248" s="3">
        <v>-290325</v>
      </c>
      <c r="AO1248" s="3">
        <v>0</v>
      </c>
      <c r="AP1248" s="3">
        <v>290325</v>
      </c>
      <c r="AQ1248" s="3">
        <v>0</v>
      </c>
      <c r="AR1248" s="3">
        <f>Tabela1[[#This Row],[Potrzeby finansowe 2027
w tym:]]+Tabela1[[#This Row],[Rozliczenie 2025 potrz. fin.]]</f>
        <v>23510138</v>
      </c>
      <c r="AS1248" s="3">
        <v>0</v>
      </c>
      <c r="AT1248" s="3">
        <v>0</v>
      </c>
      <c r="AU1248" s="3"/>
      <c r="AV1248" s="3"/>
      <c r="AW1248" s="3"/>
      <c r="AX1248" s="3"/>
      <c r="AY1248" s="3"/>
      <c r="AZ1248" s="3"/>
      <c r="BA1248" s="3">
        <v>282404</v>
      </c>
      <c r="BB1248" s="3">
        <v>0</v>
      </c>
      <c r="BC1248" s="3">
        <v>58.64</v>
      </c>
      <c r="BD1248" s="3">
        <v>2633.9</v>
      </c>
      <c r="BE1248" s="3">
        <v>0.09</v>
      </c>
      <c r="BF1248" s="3">
        <v>0</v>
      </c>
      <c r="BG1248" s="3">
        <v>605234</v>
      </c>
      <c r="BH1248" s="3">
        <v>5687</v>
      </c>
      <c r="BI1248" s="3">
        <v>303431</v>
      </c>
      <c r="BJ1248" s="3">
        <v>4662769.5949999997</v>
      </c>
      <c r="BK1248" s="3">
        <v>3624470.38</v>
      </c>
      <c r="BL1248" s="3">
        <v>36043.1</v>
      </c>
      <c r="BM1248" s="3">
        <v>4081110.66</v>
      </c>
      <c r="BN1248" s="53">
        <v>0.71517678110106975</v>
      </c>
      <c r="BO1248" s="54">
        <v>2.165495E-4</v>
      </c>
      <c r="BP1248" s="70">
        <v>5446</v>
      </c>
      <c r="BQ1248" s="71"/>
      <c r="BR1248" s="70"/>
      <c r="BS1248" s="72"/>
      <c r="BT1248" s="72"/>
      <c r="BU1248" s="70">
        <v>16014856</v>
      </c>
      <c r="BV1248" s="70">
        <v>28440</v>
      </c>
      <c r="BW1248" s="74">
        <v>13526260</v>
      </c>
      <c r="BX1248" s="70">
        <v>29569556</v>
      </c>
    </row>
    <row r="1249" spans="1:76" x14ac:dyDescent="0.3">
      <c r="A1249" s="73" t="s">
        <v>10</v>
      </c>
      <c r="B1249" s="2" t="s">
        <v>76</v>
      </c>
      <c r="C1249" s="2" t="s">
        <v>1186</v>
      </c>
      <c r="D1249" s="2" t="s">
        <v>18</v>
      </c>
      <c r="E1249" s="2" t="s">
        <v>15</v>
      </c>
      <c r="F1249" s="17" t="str">
        <f>+Tabela1[[#This Row],[WK]]&amp;Tabela1[[#This Row],[PK]]&amp;Tabela1[[#This Row],[GK]]</f>
        <v>143604</v>
      </c>
      <c r="G1249" s="2" t="s">
        <v>1190</v>
      </c>
      <c r="H1249" s="3">
        <v>133838260.94</v>
      </c>
      <c r="I1249" s="4">
        <v>1.125</v>
      </c>
      <c r="J1249" s="3">
        <v>150568043.56</v>
      </c>
      <c r="K1249" s="4">
        <v>7.0000000000000007E-2</v>
      </c>
      <c r="L1249" s="3">
        <v>10539763</v>
      </c>
      <c r="M1249" s="3"/>
      <c r="N1249" s="5"/>
      <c r="O1249" s="3">
        <v>9298551.5499999989</v>
      </c>
      <c r="P1249" s="4">
        <v>1.125</v>
      </c>
      <c r="Q1249" s="3">
        <v>10460870.49</v>
      </c>
      <c r="R1249" s="4">
        <v>1.6E-2</v>
      </c>
      <c r="S1249" s="3">
        <v>167374</v>
      </c>
      <c r="T1249" s="3"/>
      <c r="U1249" s="5"/>
      <c r="V1249" s="3">
        <v>7545788</v>
      </c>
      <c r="W1249" s="5"/>
      <c r="X1249" s="3">
        <v>25188433</v>
      </c>
      <c r="Y1249" s="3">
        <v>12427295</v>
      </c>
      <c r="Z1249" s="3">
        <v>100</v>
      </c>
      <c r="AA1249" s="3">
        <v>857083</v>
      </c>
      <c r="AB1249" s="3">
        <v>11903955</v>
      </c>
      <c r="AC1249" s="3">
        <v>0</v>
      </c>
      <c r="AD1249" s="3">
        <v>17537239</v>
      </c>
      <c r="AE1249" s="3">
        <v>0</v>
      </c>
      <c r="AF1249" s="3">
        <v>10539763</v>
      </c>
      <c r="AG1249" s="3">
        <v>167374</v>
      </c>
      <c r="AH1249" s="3">
        <v>17537239</v>
      </c>
      <c r="AI1249" s="3">
        <v>7545788</v>
      </c>
      <c r="AJ1249" s="3">
        <v>1065273</v>
      </c>
      <c r="AK1249" s="3">
        <v>959867</v>
      </c>
      <c r="AL1249" s="3">
        <v>678826</v>
      </c>
      <c r="AM1249" s="3">
        <v>281041</v>
      </c>
      <c r="AN1249" s="3">
        <v>-105406</v>
      </c>
      <c r="AO1249" s="3">
        <v>0</v>
      </c>
      <c r="AP1249" s="3">
        <v>0</v>
      </c>
      <c r="AQ1249" s="3">
        <v>-105406</v>
      </c>
      <c r="AR1249" s="3">
        <f>Tabela1[[#This Row],[Potrzeby finansowe 2027
w tym:]]+Tabela1[[#This Row],[Rozliczenie 2025 potrz. fin.]]</f>
        <v>25083027</v>
      </c>
      <c r="AS1249" s="3">
        <v>0</v>
      </c>
      <c r="AT1249" s="3">
        <v>0</v>
      </c>
      <c r="AU1249" s="3"/>
      <c r="AV1249" s="3"/>
      <c r="AW1249" s="3"/>
      <c r="AX1249" s="3"/>
      <c r="AY1249" s="3"/>
      <c r="AZ1249" s="3"/>
      <c r="BA1249" s="3">
        <v>100</v>
      </c>
      <c r="BB1249" s="3">
        <v>0</v>
      </c>
      <c r="BC1249" s="3">
        <v>0</v>
      </c>
      <c r="BD1249" s="3">
        <v>0.03</v>
      </c>
      <c r="BE1249" s="3">
        <v>1.94</v>
      </c>
      <c r="BF1249" s="3">
        <v>0</v>
      </c>
      <c r="BG1249" s="3">
        <v>504450</v>
      </c>
      <c r="BH1249" s="3">
        <v>4740</v>
      </c>
      <c r="BI1249" s="3">
        <v>352633</v>
      </c>
      <c r="BJ1249" s="3">
        <v>5418855.2299999995</v>
      </c>
      <c r="BK1249" s="3">
        <v>1919354.1799999997</v>
      </c>
      <c r="BL1249" s="3">
        <v>1941870.47</v>
      </c>
      <c r="BM1249" s="3">
        <v>10114263.26</v>
      </c>
      <c r="BN1249" s="53">
        <v>0.49694934855394829</v>
      </c>
      <c r="BO1249" s="54">
        <v>1.99054E-4</v>
      </c>
      <c r="BP1249" s="70">
        <v>5006</v>
      </c>
      <c r="BQ1249" s="71"/>
      <c r="BR1249" s="70"/>
      <c r="BS1249" s="72"/>
      <c r="BT1249" s="72"/>
      <c r="BU1249" s="70">
        <v>10539763</v>
      </c>
      <c r="BV1249" s="70">
        <v>167374</v>
      </c>
      <c r="BW1249" s="74">
        <v>17537239</v>
      </c>
      <c r="BX1249" s="70">
        <v>28244376</v>
      </c>
    </row>
    <row r="1250" spans="1:76" x14ac:dyDescent="0.3">
      <c r="A1250" s="73" t="s">
        <v>10</v>
      </c>
      <c r="B1250" s="2" t="s">
        <v>76</v>
      </c>
      <c r="C1250" s="2" t="s">
        <v>1186</v>
      </c>
      <c r="D1250" s="2" t="s">
        <v>21</v>
      </c>
      <c r="E1250" s="2" t="s">
        <v>19</v>
      </c>
      <c r="F1250" s="17" t="str">
        <f>+Tabela1[[#This Row],[WK]]&amp;Tabela1[[#This Row],[PK]]&amp;Tabela1[[#This Row],[GK]]</f>
        <v>143605</v>
      </c>
      <c r="G1250" s="2" t="s">
        <v>1191</v>
      </c>
      <c r="H1250" s="3">
        <v>623775507.25</v>
      </c>
      <c r="I1250" s="4">
        <v>1.125</v>
      </c>
      <c r="J1250" s="3">
        <v>701747445.65999997</v>
      </c>
      <c r="K1250" s="4">
        <v>7.0000000000000007E-2</v>
      </c>
      <c r="L1250" s="3">
        <v>49122321</v>
      </c>
      <c r="M1250" s="3"/>
      <c r="N1250" s="5"/>
      <c r="O1250" s="3">
        <v>45476623.219999999</v>
      </c>
      <c r="P1250" s="4">
        <v>1.125</v>
      </c>
      <c r="Q1250" s="3">
        <v>51161201.119999997</v>
      </c>
      <c r="R1250" s="4">
        <v>1.6E-2</v>
      </c>
      <c r="S1250" s="3">
        <v>818579</v>
      </c>
      <c r="T1250" s="3"/>
      <c r="U1250" s="5"/>
      <c r="V1250" s="3">
        <v>29158119</v>
      </c>
      <c r="W1250" s="5"/>
      <c r="X1250" s="3">
        <v>45629169</v>
      </c>
      <c r="Y1250" s="3">
        <v>6359189</v>
      </c>
      <c r="Z1250" s="3">
        <v>438771</v>
      </c>
      <c r="AA1250" s="3">
        <v>2213811</v>
      </c>
      <c r="AB1250" s="3">
        <v>32259251</v>
      </c>
      <c r="AC1250" s="3">
        <v>4358147</v>
      </c>
      <c r="AD1250" s="3">
        <v>16471050</v>
      </c>
      <c r="AE1250" s="3">
        <v>0</v>
      </c>
      <c r="AF1250" s="3">
        <v>49122321</v>
      </c>
      <c r="AG1250" s="3">
        <v>818579</v>
      </c>
      <c r="AH1250" s="3">
        <v>16471050</v>
      </c>
      <c r="AI1250" s="3">
        <v>29158119</v>
      </c>
      <c r="AJ1250" s="3">
        <v>3643812</v>
      </c>
      <c r="AK1250" s="3">
        <v>3643812</v>
      </c>
      <c r="AL1250" s="3">
        <v>1596440</v>
      </c>
      <c r="AM1250" s="3">
        <v>2047372</v>
      </c>
      <c r="AN1250" s="3">
        <v>-1020857</v>
      </c>
      <c r="AO1250" s="3">
        <v>0</v>
      </c>
      <c r="AP1250" s="3">
        <v>1020857</v>
      </c>
      <c r="AQ1250" s="3">
        <v>0</v>
      </c>
      <c r="AR1250" s="3">
        <f>Tabela1[[#This Row],[Potrzeby finansowe 2027
w tym:]]+Tabela1[[#This Row],[Rozliczenie 2025 potrz. fin.]]</f>
        <v>45629169</v>
      </c>
      <c r="AS1250" s="3">
        <v>0</v>
      </c>
      <c r="AT1250" s="3">
        <v>0</v>
      </c>
      <c r="AU1250" s="3"/>
      <c r="AV1250" s="3"/>
      <c r="AW1250" s="3"/>
      <c r="AX1250" s="3"/>
      <c r="AY1250" s="3"/>
      <c r="AZ1250" s="3"/>
      <c r="BA1250" s="3">
        <v>438771</v>
      </c>
      <c r="BB1250" s="3">
        <v>0</v>
      </c>
      <c r="BC1250" s="3">
        <v>61.15</v>
      </c>
      <c r="BD1250" s="3">
        <v>3813.03</v>
      </c>
      <c r="BE1250" s="3">
        <v>758.39</v>
      </c>
      <c r="BF1250" s="3">
        <v>0</v>
      </c>
      <c r="BG1250" s="3">
        <v>1503558</v>
      </c>
      <c r="BH1250" s="3">
        <v>14128</v>
      </c>
      <c r="BI1250" s="3">
        <v>710253</v>
      </c>
      <c r="BJ1250" s="3">
        <v>10914348.2775</v>
      </c>
      <c r="BK1250" s="3">
        <v>7056898.1799999997</v>
      </c>
      <c r="BL1250" s="3">
        <v>1205961.25</v>
      </c>
      <c r="BM1250" s="3">
        <v>13017877.890000001</v>
      </c>
      <c r="BN1250" s="53">
        <v>0.89257342174719989</v>
      </c>
      <c r="BO1250" s="54">
        <v>5.4883920000000004E-4</v>
      </c>
      <c r="BP1250" s="70">
        <v>13802</v>
      </c>
      <c r="BQ1250" s="71"/>
      <c r="BR1250" s="70"/>
      <c r="BS1250" s="72"/>
      <c r="BT1250" s="72"/>
      <c r="BU1250" s="70">
        <v>49122321</v>
      </c>
      <c r="BV1250" s="70">
        <v>818579</v>
      </c>
      <c r="BW1250" s="74">
        <v>16471050</v>
      </c>
      <c r="BX1250" s="70">
        <v>66411950</v>
      </c>
    </row>
    <row r="1251" spans="1:76" x14ac:dyDescent="0.3">
      <c r="A1251" s="73" t="s">
        <v>10</v>
      </c>
      <c r="B1251" s="2" t="s">
        <v>76</v>
      </c>
      <c r="C1251" s="2" t="s">
        <v>1192</v>
      </c>
      <c r="D1251" s="2" t="s">
        <v>12</v>
      </c>
      <c r="E1251" s="2" t="s">
        <v>19</v>
      </c>
      <c r="F1251" s="17" t="str">
        <f>+Tabela1[[#This Row],[WK]]&amp;Tabela1[[#This Row],[PK]]&amp;Tabela1[[#This Row],[GK]]</f>
        <v>143701</v>
      </c>
      <c r="G1251" s="2" t="s">
        <v>1193</v>
      </c>
      <c r="H1251" s="3">
        <v>316992644.54000002</v>
      </c>
      <c r="I1251" s="4">
        <v>1.125</v>
      </c>
      <c r="J1251" s="3">
        <v>356616725.11000001</v>
      </c>
      <c r="K1251" s="4">
        <v>7.0000000000000007E-2</v>
      </c>
      <c r="L1251" s="3">
        <v>24963171</v>
      </c>
      <c r="M1251" s="3"/>
      <c r="N1251" s="5"/>
      <c r="O1251" s="3">
        <v>32247900.52</v>
      </c>
      <c r="P1251" s="4">
        <v>1.125</v>
      </c>
      <c r="Q1251" s="3">
        <v>36278888.090000004</v>
      </c>
      <c r="R1251" s="4">
        <v>1.6E-2</v>
      </c>
      <c r="S1251" s="3">
        <v>580462</v>
      </c>
      <c r="T1251" s="3"/>
      <c r="U1251" s="5"/>
      <c r="V1251" s="3">
        <v>12292425</v>
      </c>
      <c r="W1251" s="5"/>
      <c r="X1251" s="3">
        <v>11227160</v>
      </c>
      <c r="Y1251" s="3">
        <v>0</v>
      </c>
      <c r="Z1251" s="3">
        <v>647436</v>
      </c>
      <c r="AA1251" s="3">
        <v>675856</v>
      </c>
      <c r="AB1251" s="3">
        <v>7462787</v>
      </c>
      <c r="AC1251" s="3">
        <v>2441081</v>
      </c>
      <c r="AD1251" s="3">
        <v>0</v>
      </c>
      <c r="AE1251" s="3">
        <v>937453</v>
      </c>
      <c r="AF1251" s="3">
        <v>24025718</v>
      </c>
      <c r="AG1251" s="3">
        <v>580462</v>
      </c>
      <c r="AH1251" s="3">
        <v>0</v>
      </c>
      <c r="AI1251" s="3">
        <v>12292425</v>
      </c>
      <c r="AJ1251" s="3">
        <v>91912</v>
      </c>
      <c r="AK1251" s="3">
        <v>91912</v>
      </c>
      <c r="AL1251" s="3">
        <v>3211538</v>
      </c>
      <c r="AM1251" s="3">
        <v>-3119626</v>
      </c>
      <c r="AN1251" s="3">
        <v>55187</v>
      </c>
      <c r="AO1251" s="3">
        <v>0</v>
      </c>
      <c r="AP1251" s="3">
        <v>-55187</v>
      </c>
      <c r="AQ1251" s="3">
        <v>0</v>
      </c>
      <c r="AR1251" s="3">
        <f>Tabela1[[#This Row],[Potrzeby finansowe 2027
w tym:]]+Tabela1[[#This Row],[Rozliczenie 2025 potrz. fin.]]</f>
        <v>11227160</v>
      </c>
      <c r="AS1251" s="3">
        <v>0</v>
      </c>
      <c r="AT1251" s="3">
        <v>0</v>
      </c>
      <c r="AU1251" s="3"/>
      <c r="AV1251" s="3"/>
      <c r="AW1251" s="3"/>
      <c r="AX1251" s="3"/>
      <c r="AY1251" s="3"/>
      <c r="AZ1251" s="3"/>
      <c r="BA1251" s="3">
        <v>647436</v>
      </c>
      <c r="BB1251" s="3">
        <v>0</v>
      </c>
      <c r="BC1251" s="3">
        <v>190.08</v>
      </c>
      <c r="BD1251" s="3">
        <v>5841.78</v>
      </c>
      <c r="BE1251" s="3">
        <v>22.6</v>
      </c>
      <c r="BF1251" s="3">
        <v>0</v>
      </c>
      <c r="BG1251" s="3">
        <v>468691</v>
      </c>
      <c r="BH1251" s="3">
        <v>4404</v>
      </c>
      <c r="BI1251" s="3">
        <v>207165</v>
      </c>
      <c r="BJ1251" s="3">
        <v>3183472.3324999996</v>
      </c>
      <c r="BK1251" s="3">
        <v>1817442.6599999992</v>
      </c>
      <c r="BL1251" s="3">
        <v>454136.48</v>
      </c>
      <c r="BM1251" s="3">
        <v>4555845.7300000004</v>
      </c>
      <c r="BN1251" s="53">
        <v>1.34288725366759</v>
      </c>
      <c r="BO1251" s="54">
        <v>1.7233940000000001E-4</v>
      </c>
      <c r="BP1251" s="70">
        <v>4334</v>
      </c>
      <c r="BQ1251" s="71"/>
      <c r="BR1251" s="70"/>
      <c r="BS1251" s="72"/>
      <c r="BT1251" s="72"/>
      <c r="BU1251" s="70">
        <v>24025718</v>
      </c>
      <c r="BV1251" s="70">
        <v>580462</v>
      </c>
      <c r="BW1251" s="74">
        <v>0</v>
      </c>
      <c r="BX1251" s="70">
        <v>24606180</v>
      </c>
    </row>
    <row r="1252" spans="1:76" x14ac:dyDescent="0.3">
      <c r="A1252" s="73" t="s">
        <v>10</v>
      </c>
      <c r="B1252" s="2" t="s">
        <v>76</v>
      </c>
      <c r="C1252" s="2" t="s">
        <v>1192</v>
      </c>
      <c r="D1252" s="2" t="s">
        <v>11</v>
      </c>
      <c r="E1252" s="2" t="s">
        <v>15</v>
      </c>
      <c r="F1252" s="17" t="str">
        <f>+Tabela1[[#This Row],[WK]]&amp;Tabela1[[#This Row],[PK]]&amp;Tabela1[[#This Row],[GK]]</f>
        <v>143702</v>
      </c>
      <c r="G1252" s="2" t="s">
        <v>1194</v>
      </c>
      <c r="H1252" s="3">
        <v>137037981.55000001</v>
      </c>
      <c r="I1252" s="4">
        <v>1.125</v>
      </c>
      <c r="J1252" s="3">
        <v>154167729.24000001</v>
      </c>
      <c r="K1252" s="4">
        <v>7.0000000000000007E-2</v>
      </c>
      <c r="L1252" s="3">
        <v>10791741</v>
      </c>
      <c r="M1252" s="3"/>
      <c r="N1252" s="5"/>
      <c r="O1252" s="3">
        <v>30017076.279999997</v>
      </c>
      <c r="P1252" s="4">
        <v>1.125</v>
      </c>
      <c r="Q1252" s="3">
        <v>33769210.82</v>
      </c>
      <c r="R1252" s="4">
        <v>1.6E-2</v>
      </c>
      <c r="S1252" s="3">
        <v>540307</v>
      </c>
      <c r="T1252" s="3"/>
      <c r="U1252" s="5"/>
      <c r="V1252" s="3">
        <v>8541187</v>
      </c>
      <c r="W1252" s="5"/>
      <c r="X1252" s="3">
        <v>16124445</v>
      </c>
      <c r="Y1252" s="3">
        <v>3321086</v>
      </c>
      <c r="Z1252" s="3">
        <v>718658</v>
      </c>
      <c r="AA1252" s="3">
        <v>777107</v>
      </c>
      <c r="AB1252" s="3">
        <v>9960069</v>
      </c>
      <c r="AC1252" s="3">
        <v>1347525</v>
      </c>
      <c r="AD1252" s="3">
        <v>7583259</v>
      </c>
      <c r="AE1252" s="3">
        <v>0</v>
      </c>
      <c r="AF1252" s="3">
        <v>10791741</v>
      </c>
      <c r="AG1252" s="3">
        <v>540307</v>
      </c>
      <c r="AH1252" s="3">
        <v>7583259</v>
      </c>
      <c r="AI1252" s="3">
        <v>8541187</v>
      </c>
      <c r="AJ1252" s="3">
        <v>903359</v>
      </c>
      <c r="AK1252" s="3">
        <v>903359</v>
      </c>
      <c r="AL1252" s="3">
        <v>946892</v>
      </c>
      <c r="AM1252" s="3">
        <v>-43533</v>
      </c>
      <c r="AN1252" s="3">
        <v>-377347</v>
      </c>
      <c r="AO1252" s="3">
        <v>0</v>
      </c>
      <c r="AP1252" s="3">
        <v>377347</v>
      </c>
      <c r="AQ1252" s="3">
        <v>0</v>
      </c>
      <c r="AR1252" s="3">
        <f>Tabela1[[#This Row],[Potrzeby finansowe 2027
w tym:]]+Tabela1[[#This Row],[Rozliczenie 2025 potrz. fin.]]</f>
        <v>16124445</v>
      </c>
      <c r="AS1252" s="3">
        <v>0</v>
      </c>
      <c r="AT1252" s="3">
        <v>0</v>
      </c>
      <c r="AU1252" s="3"/>
      <c r="AV1252" s="3"/>
      <c r="AW1252" s="3"/>
      <c r="AX1252" s="3"/>
      <c r="AY1252" s="3"/>
      <c r="AZ1252" s="3"/>
      <c r="BA1252" s="3">
        <v>718658</v>
      </c>
      <c r="BB1252" s="3">
        <v>0</v>
      </c>
      <c r="BC1252" s="3">
        <v>0.01</v>
      </c>
      <c r="BD1252" s="3">
        <v>7200.23</v>
      </c>
      <c r="BE1252" s="3">
        <v>0</v>
      </c>
      <c r="BF1252" s="3">
        <v>0</v>
      </c>
      <c r="BG1252" s="3">
        <v>443362</v>
      </c>
      <c r="BH1252" s="3">
        <v>4166</v>
      </c>
      <c r="BI1252" s="3">
        <v>333745</v>
      </c>
      <c r="BJ1252" s="3">
        <v>5128610.3825000003</v>
      </c>
      <c r="BK1252" s="3">
        <v>3742483.4300000006</v>
      </c>
      <c r="BL1252" s="3">
        <v>95530</v>
      </c>
      <c r="BM1252" s="3">
        <v>5353447.8099999996</v>
      </c>
      <c r="BN1252" s="53">
        <v>0.81771634817156769</v>
      </c>
      <c r="BO1252" s="54">
        <v>1.6893060000000001E-4</v>
      </c>
      <c r="BP1252" s="70">
        <v>4248</v>
      </c>
      <c r="BQ1252" s="71"/>
      <c r="BR1252" s="70"/>
      <c r="BS1252" s="72"/>
      <c r="BT1252" s="72"/>
      <c r="BU1252" s="70">
        <v>10791741</v>
      </c>
      <c r="BV1252" s="70">
        <v>540307</v>
      </c>
      <c r="BW1252" s="74">
        <v>7583259</v>
      </c>
      <c r="BX1252" s="70">
        <v>18915307</v>
      </c>
    </row>
    <row r="1253" spans="1:76" x14ac:dyDescent="0.3">
      <c r="A1253" s="73" t="s">
        <v>10</v>
      </c>
      <c r="B1253" s="2" t="s">
        <v>76</v>
      </c>
      <c r="C1253" s="2" t="s">
        <v>1192</v>
      </c>
      <c r="D1253" s="2" t="s">
        <v>16</v>
      </c>
      <c r="E1253" s="2" t="s">
        <v>19</v>
      </c>
      <c r="F1253" s="17" t="str">
        <f>+Tabela1[[#This Row],[WK]]&amp;Tabela1[[#This Row],[PK]]&amp;Tabela1[[#This Row],[GK]]</f>
        <v>143703</v>
      </c>
      <c r="G1253" s="2" t="s">
        <v>1195</v>
      </c>
      <c r="H1253" s="3">
        <v>210706348.15000001</v>
      </c>
      <c r="I1253" s="4">
        <v>1.125</v>
      </c>
      <c r="J1253" s="3">
        <v>237044641.66999999</v>
      </c>
      <c r="K1253" s="4">
        <v>7.0000000000000007E-2</v>
      </c>
      <c r="L1253" s="3">
        <v>16593125</v>
      </c>
      <c r="M1253" s="3"/>
      <c r="N1253" s="5"/>
      <c r="O1253" s="3">
        <v>23436012.030000001</v>
      </c>
      <c r="P1253" s="4">
        <v>1.125</v>
      </c>
      <c r="Q1253" s="3">
        <v>26365513.530000001</v>
      </c>
      <c r="R1253" s="4">
        <v>1.6E-2</v>
      </c>
      <c r="S1253" s="3">
        <v>421848</v>
      </c>
      <c r="T1253" s="3"/>
      <c r="U1253" s="5"/>
      <c r="V1253" s="3">
        <v>10702837</v>
      </c>
      <c r="W1253" s="5"/>
      <c r="X1253" s="3">
        <v>22697483</v>
      </c>
      <c r="Y1253" s="3">
        <v>7576730</v>
      </c>
      <c r="Z1253" s="3">
        <v>1786504</v>
      </c>
      <c r="AA1253" s="3">
        <v>982488</v>
      </c>
      <c r="AB1253" s="3">
        <v>12351761</v>
      </c>
      <c r="AC1253" s="3">
        <v>0</v>
      </c>
      <c r="AD1253" s="3">
        <v>12209059</v>
      </c>
      <c r="AE1253" s="3">
        <v>0</v>
      </c>
      <c r="AF1253" s="3">
        <v>16593125</v>
      </c>
      <c r="AG1253" s="3">
        <v>421848</v>
      </c>
      <c r="AH1253" s="3">
        <v>12209059</v>
      </c>
      <c r="AI1253" s="3">
        <v>10702837</v>
      </c>
      <c r="AJ1253" s="3">
        <v>-185955</v>
      </c>
      <c r="AK1253" s="3">
        <v>28457</v>
      </c>
      <c r="AL1253" s="3">
        <v>1189772</v>
      </c>
      <c r="AM1253" s="3">
        <v>-1161315</v>
      </c>
      <c r="AN1253" s="3">
        <v>214412</v>
      </c>
      <c r="AO1253" s="3">
        <v>0</v>
      </c>
      <c r="AP1253" s="3">
        <v>0</v>
      </c>
      <c r="AQ1253" s="3">
        <v>214412</v>
      </c>
      <c r="AR1253" s="3">
        <f>Tabela1[[#This Row],[Potrzeby finansowe 2027
w tym:]]+Tabela1[[#This Row],[Rozliczenie 2025 potrz. fin.]]</f>
        <v>22911895</v>
      </c>
      <c r="AS1253" s="3">
        <v>0</v>
      </c>
      <c r="AT1253" s="3">
        <v>0</v>
      </c>
      <c r="AU1253" s="3"/>
      <c r="AV1253" s="3"/>
      <c r="AW1253" s="3"/>
      <c r="AX1253" s="3"/>
      <c r="AY1253" s="3"/>
      <c r="AZ1253" s="3"/>
      <c r="BA1253" s="3">
        <v>1786504</v>
      </c>
      <c r="BB1253" s="3">
        <v>0</v>
      </c>
      <c r="BC1253" s="3">
        <v>0</v>
      </c>
      <c r="BD1253" s="3">
        <v>17874.84</v>
      </c>
      <c r="BE1253" s="3">
        <v>48.41</v>
      </c>
      <c r="BF1253" s="3">
        <v>0</v>
      </c>
      <c r="BG1253" s="3">
        <v>652593</v>
      </c>
      <c r="BH1253" s="3">
        <v>6132</v>
      </c>
      <c r="BI1253" s="3">
        <v>329895</v>
      </c>
      <c r="BJ1253" s="3">
        <v>5069441.2850000001</v>
      </c>
      <c r="BK1253" s="3">
        <v>3846808.2200000007</v>
      </c>
      <c r="BL1253" s="3">
        <v>18071.330000000002</v>
      </c>
      <c r="BM1253" s="3">
        <v>4854389.5999999996</v>
      </c>
      <c r="BN1253" s="53">
        <v>0.7167939714426943</v>
      </c>
      <c r="BO1253" s="54">
        <v>2.3108450000000001E-4</v>
      </c>
      <c r="BP1253" s="70">
        <v>5811</v>
      </c>
      <c r="BQ1253" s="71"/>
      <c r="BR1253" s="70"/>
      <c r="BS1253" s="72"/>
      <c r="BT1253" s="72"/>
      <c r="BU1253" s="70">
        <v>16593125</v>
      </c>
      <c r="BV1253" s="70">
        <v>421848</v>
      </c>
      <c r="BW1253" s="74">
        <v>12209059</v>
      </c>
      <c r="BX1253" s="70">
        <v>29224032</v>
      </c>
    </row>
    <row r="1254" spans="1:76" x14ac:dyDescent="0.3">
      <c r="A1254" s="73" t="s">
        <v>10</v>
      </c>
      <c r="B1254" s="2" t="s">
        <v>76</v>
      </c>
      <c r="C1254" s="2" t="s">
        <v>1192</v>
      </c>
      <c r="D1254" s="2" t="s">
        <v>18</v>
      </c>
      <c r="E1254" s="2" t="s">
        <v>15</v>
      </c>
      <c r="F1254" s="17" t="str">
        <f>+Tabela1[[#This Row],[WK]]&amp;Tabela1[[#This Row],[PK]]&amp;Tabela1[[#This Row],[GK]]</f>
        <v>143704</v>
      </c>
      <c r="G1254" s="2" t="s">
        <v>1196</v>
      </c>
      <c r="H1254" s="3">
        <v>109234809.14</v>
      </c>
      <c r="I1254" s="4">
        <v>1.125</v>
      </c>
      <c r="J1254" s="3">
        <v>122889160.28</v>
      </c>
      <c r="K1254" s="4">
        <v>7.0000000000000007E-2</v>
      </c>
      <c r="L1254" s="3">
        <v>8602241</v>
      </c>
      <c r="M1254" s="3"/>
      <c r="N1254" s="5"/>
      <c r="O1254" s="3">
        <v>3722883.1</v>
      </c>
      <c r="P1254" s="4">
        <v>1.125</v>
      </c>
      <c r="Q1254" s="3">
        <v>4188243.49</v>
      </c>
      <c r="R1254" s="4">
        <v>1.6E-2</v>
      </c>
      <c r="S1254" s="3">
        <v>67012</v>
      </c>
      <c r="T1254" s="3"/>
      <c r="U1254" s="5"/>
      <c r="V1254" s="3">
        <v>5952897</v>
      </c>
      <c r="W1254" s="5"/>
      <c r="X1254" s="3">
        <v>17020732</v>
      </c>
      <c r="Y1254" s="3">
        <v>7652741</v>
      </c>
      <c r="Z1254" s="3">
        <v>1259449</v>
      </c>
      <c r="AA1254" s="3">
        <v>577752</v>
      </c>
      <c r="AB1254" s="3">
        <v>7530790</v>
      </c>
      <c r="AC1254" s="3">
        <v>0</v>
      </c>
      <c r="AD1254" s="3">
        <v>10976841</v>
      </c>
      <c r="AE1254" s="3">
        <v>0</v>
      </c>
      <c r="AF1254" s="3">
        <v>8602241</v>
      </c>
      <c r="AG1254" s="3">
        <v>67012</v>
      </c>
      <c r="AH1254" s="3">
        <v>10976841</v>
      </c>
      <c r="AI1254" s="3">
        <v>5952897</v>
      </c>
      <c r="AJ1254" s="3">
        <v>418787</v>
      </c>
      <c r="AK1254" s="3">
        <v>327794</v>
      </c>
      <c r="AL1254" s="3">
        <v>475932</v>
      </c>
      <c r="AM1254" s="3">
        <v>-148138</v>
      </c>
      <c r="AN1254" s="3">
        <v>-90993</v>
      </c>
      <c r="AO1254" s="3">
        <v>0</v>
      </c>
      <c r="AP1254" s="3">
        <v>0</v>
      </c>
      <c r="AQ1254" s="3">
        <v>-90993</v>
      </c>
      <c r="AR1254" s="3">
        <f>Tabela1[[#This Row],[Potrzeby finansowe 2027
w tym:]]+Tabela1[[#This Row],[Rozliczenie 2025 potrz. fin.]]</f>
        <v>16929739</v>
      </c>
      <c r="AS1254" s="3">
        <v>0</v>
      </c>
      <c r="AT1254" s="3">
        <v>0</v>
      </c>
      <c r="AU1254" s="3"/>
      <c r="AV1254" s="3"/>
      <c r="AW1254" s="3"/>
      <c r="AX1254" s="3"/>
      <c r="AY1254" s="3"/>
      <c r="AZ1254" s="3"/>
      <c r="BA1254" s="3">
        <v>1259449</v>
      </c>
      <c r="BB1254" s="3">
        <v>0</v>
      </c>
      <c r="BC1254" s="3">
        <v>0</v>
      </c>
      <c r="BD1254" s="3">
        <v>12618.2</v>
      </c>
      <c r="BE1254" s="3">
        <v>0.53</v>
      </c>
      <c r="BF1254" s="3">
        <v>0</v>
      </c>
      <c r="BG1254" s="3">
        <v>408349</v>
      </c>
      <c r="BH1254" s="3">
        <v>3837</v>
      </c>
      <c r="BI1254" s="3">
        <v>169403</v>
      </c>
      <c r="BJ1254" s="3">
        <v>2603195.7024999997</v>
      </c>
      <c r="BK1254" s="3">
        <v>1849681.3299999996</v>
      </c>
      <c r="BL1254" s="3">
        <v>29000.65</v>
      </c>
      <c r="BM1254" s="3">
        <v>2956056.19</v>
      </c>
      <c r="BN1254" s="53">
        <v>0.57189595515887448</v>
      </c>
      <c r="BO1254" s="54">
        <v>1.4624199999999999E-4</v>
      </c>
      <c r="BP1254" s="70">
        <v>3678</v>
      </c>
      <c r="BQ1254" s="71"/>
      <c r="BR1254" s="70"/>
      <c r="BS1254" s="72"/>
      <c r="BT1254" s="72"/>
      <c r="BU1254" s="70">
        <v>8602241</v>
      </c>
      <c r="BV1254" s="70">
        <v>67012</v>
      </c>
      <c r="BW1254" s="74">
        <v>10976841</v>
      </c>
      <c r="BX1254" s="70">
        <v>19646094</v>
      </c>
    </row>
    <row r="1255" spans="1:76" x14ac:dyDescent="0.3">
      <c r="A1255" s="73" t="s">
        <v>10</v>
      </c>
      <c r="B1255" s="2" t="s">
        <v>76</v>
      </c>
      <c r="C1255" s="2" t="s">
        <v>1192</v>
      </c>
      <c r="D1255" s="2" t="s">
        <v>21</v>
      </c>
      <c r="E1255" s="2" t="s">
        <v>15</v>
      </c>
      <c r="F1255" s="17" t="str">
        <f>+Tabela1[[#This Row],[WK]]&amp;Tabela1[[#This Row],[PK]]&amp;Tabela1[[#This Row],[GK]]</f>
        <v>143705</v>
      </c>
      <c r="G1255" s="2" t="s">
        <v>1197</v>
      </c>
      <c r="H1255" s="3">
        <v>92523699.090000004</v>
      </c>
      <c r="I1255" s="4">
        <v>1.125</v>
      </c>
      <c r="J1255" s="3">
        <v>104089161.48</v>
      </c>
      <c r="K1255" s="4">
        <v>7.0000000000000007E-2</v>
      </c>
      <c r="L1255" s="3">
        <v>7286241</v>
      </c>
      <c r="M1255" s="3"/>
      <c r="N1255" s="5"/>
      <c r="O1255" s="3">
        <v>1573963.24</v>
      </c>
      <c r="P1255" s="4">
        <v>1.125</v>
      </c>
      <c r="Q1255" s="3">
        <v>1770708.65</v>
      </c>
      <c r="R1255" s="4">
        <v>1.6E-2</v>
      </c>
      <c r="S1255" s="3">
        <v>28331</v>
      </c>
      <c r="T1255" s="3"/>
      <c r="U1255" s="5"/>
      <c r="V1255" s="3">
        <v>4547466</v>
      </c>
      <c r="W1255" s="5"/>
      <c r="X1255" s="3">
        <v>16805345</v>
      </c>
      <c r="Y1255" s="3">
        <v>7861338</v>
      </c>
      <c r="Z1255" s="3">
        <v>1130783</v>
      </c>
      <c r="AA1255" s="3">
        <v>527220</v>
      </c>
      <c r="AB1255" s="3">
        <v>7286004</v>
      </c>
      <c r="AC1255" s="3">
        <v>0</v>
      </c>
      <c r="AD1255" s="3">
        <v>12685476</v>
      </c>
      <c r="AE1255" s="3">
        <v>0</v>
      </c>
      <c r="AF1255" s="3">
        <v>7286241</v>
      </c>
      <c r="AG1255" s="3">
        <v>28331</v>
      </c>
      <c r="AH1255" s="3">
        <v>12685476</v>
      </c>
      <c r="AI1255" s="3">
        <v>4547466</v>
      </c>
      <c r="AJ1255" s="3">
        <v>689293</v>
      </c>
      <c r="AK1255" s="3">
        <v>1116890</v>
      </c>
      <c r="AL1255" s="3">
        <v>416963</v>
      </c>
      <c r="AM1255" s="3">
        <v>699927</v>
      </c>
      <c r="AN1255" s="3">
        <v>427597</v>
      </c>
      <c r="AO1255" s="3">
        <v>0</v>
      </c>
      <c r="AP1255" s="3">
        <v>0</v>
      </c>
      <c r="AQ1255" s="3">
        <v>427597</v>
      </c>
      <c r="AR1255" s="3">
        <f>Tabela1[[#This Row],[Potrzeby finansowe 2027
w tym:]]+Tabela1[[#This Row],[Rozliczenie 2025 potrz. fin.]]</f>
        <v>17232942</v>
      </c>
      <c r="AS1255" s="3">
        <v>0</v>
      </c>
      <c r="AT1255" s="3">
        <v>0</v>
      </c>
      <c r="AU1255" s="3"/>
      <c r="AV1255" s="3"/>
      <c r="AW1255" s="3"/>
      <c r="AX1255" s="3"/>
      <c r="AY1255" s="3"/>
      <c r="AZ1255" s="3"/>
      <c r="BA1255" s="3">
        <v>1130783</v>
      </c>
      <c r="BB1255" s="3">
        <v>0</v>
      </c>
      <c r="BC1255" s="3">
        <v>1.1499999999999999</v>
      </c>
      <c r="BD1255" s="3">
        <v>11325.52</v>
      </c>
      <c r="BE1255" s="3">
        <v>0</v>
      </c>
      <c r="BF1255" s="3">
        <v>0</v>
      </c>
      <c r="BG1255" s="3">
        <v>377782</v>
      </c>
      <c r="BH1255" s="3">
        <v>3102</v>
      </c>
      <c r="BI1255" s="3">
        <v>149438</v>
      </c>
      <c r="BJ1255" s="3">
        <v>2296394.2399999998</v>
      </c>
      <c r="BK1255" s="3">
        <v>669200.9</v>
      </c>
      <c r="BL1255" s="3">
        <v>2843884.76</v>
      </c>
      <c r="BM1255" s="3">
        <v>821003.84</v>
      </c>
      <c r="BN1255" s="53">
        <v>0.51605345867957431</v>
      </c>
      <c r="BO1255" s="54">
        <v>1.313117E-4</v>
      </c>
      <c r="BP1255" s="70">
        <v>3303</v>
      </c>
      <c r="BQ1255" s="71"/>
      <c r="BR1255" s="70"/>
      <c r="BS1255" s="72"/>
      <c r="BT1255" s="72"/>
      <c r="BU1255" s="70">
        <v>7286241</v>
      </c>
      <c r="BV1255" s="70">
        <v>28331</v>
      </c>
      <c r="BW1255" s="74">
        <v>12685476</v>
      </c>
      <c r="BX1255" s="70">
        <v>20000048</v>
      </c>
    </row>
    <row r="1256" spans="1:76" x14ac:dyDescent="0.3">
      <c r="A1256" s="73" t="s">
        <v>10</v>
      </c>
      <c r="B1256" s="2" t="s">
        <v>76</v>
      </c>
      <c r="C1256" s="2" t="s">
        <v>1192</v>
      </c>
      <c r="D1256" s="2" t="s">
        <v>23</v>
      </c>
      <c r="E1256" s="2" t="s">
        <v>19</v>
      </c>
      <c r="F1256" s="17" t="str">
        <f>+Tabela1[[#This Row],[WK]]&amp;Tabela1[[#This Row],[PK]]&amp;Tabela1[[#This Row],[GK]]</f>
        <v>143706</v>
      </c>
      <c r="G1256" s="2" t="s">
        <v>1198</v>
      </c>
      <c r="H1256" s="3">
        <v>628314231.88</v>
      </c>
      <c r="I1256" s="4">
        <v>1.125</v>
      </c>
      <c r="J1256" s="3">
        <v>706853510.87</v>
      </c>
      <c r="K1256" s="4">
        <v>7.0000000000000007E-2</v>
      </c>
      <c r="L1256" s="3">
        <v>49479746</v>
      </c>
      <c r="M1256" s="3"/>
      <c r="N1256" s="5"/>
      <c r="O1256" s="3">
        <v>67029870.719999999</v>
      </c>
      <c r="P1256" s="4">
        <v>1.125</v>
      </c>
      <c r="Q1256" s="3">
        <v>75408604.560000002</v>
      </c>
      <c r="R1256" s="4">
        <v>1.6E-2</v>
      </c>
      <c r="S1256" s="3">
        <v>1206538</v>
      </c>
      <c r="T1256" s="3"/>
      <c r="U1256" s="5"/>
      <c r="V1256" s="3">
        <v>28788885</v>
      </c>
      <c r="W1256" s="5"/>
      <c r="X1256" s="3">
        <v>32769852</v>
      </c>
      <c r="Y1256" s="3">
        <v>3403484</v>
      </c>
      <c r="Z1256" s="3">
        <v>478291</v>
      </c>
      <c r="AA1256" s="3">
        <v>1752679</v>
      </c>
      <c r="AB1256" s="3">
        <v>23782144</v>
      </c>
      <c r="AC1256" s="3">
        <v>3353254</v>
      </c>
      <c r="AD1256" s="3">
        <v>3980967</v>
      </c>
      <c r="AE1256" s="3">
        <v>0</v>
      </c>
      <c r="AF1256" s="3">
        <v>49479746</v>
      </c>
      <c r="AG1256" s="3">
        <v>1206538</v>
      </c>
      <c r="AH1256" s="3">
        <v>3980967</v>
      </c>
      <c r="AI1256" s="3">
        <v>28788885</v>
      </c>
      <c r="AJ1256" s="3">
        <v>627294</v>
      </c>
      <c r="AK1256" s="3">
        <v>627294</v>
      </c>
      <c r="AL1256" s="3">
        <v>2020275</v>
      </c>
      <c r="AM1256" s="3">
        <v>-1392981</v>
      </c>
      <c r="AN1256" s="3">
        <v>-97691</v>
      </c>
      <c r="AO1256" s="3">
        <v>0</v>
      </c>
      <c r="AP1256" s="3">
        <v>97691</v>
      </c>
      <c r="AQ1256" s="3">
        <v>0</v>
      </c>
      <c r="AR1256" s="3">
        <f>Tabela1[[#This Row],[Potrzeby finansowe 2027
w tym:]]+Tabela1[[#This Row],[Rozliczenie 2025 potrz. fin.]]</f>
        <v>32769852</v>
      </c>
      <c r="AS1256" s="3">
        <v>0</v>
      </c>
      <c r="AT1256" s="3">
        <v>0</v>
      </c>
      <c r="AU1256" s="3"/>
      <c r="AV1256" s="3"/>
      <c r="AW1256" s="3"/>
      <c r="AX1256" s="3"/>
      <c r="AY1256" s="3"/>
      <c r="AZ1256" s="3"/>
      <c r="BA1256" s="3">
        <v>478291</v>
      </c>
      <c r="BB1256" s="3">
        <v>0</v>
      </c>
      <c r="BC1256" s="3">
        <v>0</v>
      </c>
      <c r="BD1256" s="3">
        <v>4782.55</v>
      </c>
      <c r="BE1256" s="3">
        <v>18.93</v>
      </c>
      <c r="BF1256" s="3">
        <v>0</v>
      </c>
      <c r="BG1256" s="3">
        <v>1388408</v>
      </c>
      <c r="BH1256" s="3">
        <v>13046</v>
      </c>
      <c r="BI1256" s="3">
        <v>364271</v>
      </c>
      <c r="BJ1256" s="3">
        <v>5597688.2025000006</v>
      </c>
      <c r="BK1256" s="3">
        <v>3663113.0200000005</v>
      </c>
      <c r="BL1256" s="3">
        <v>132949.67000000001</v>
      </c>
      <c r="BM1256" s="3">
        <v>7472401.3899999997</v>
      </c>
      <c r="BN1256" s="53">
        <v>0.9418557585592644</v>
      </c>
      <c r="BO1256" s="54">
        <v>5.4269249999999995E-4</v>
      </c>
      <c r="BP1256" s="70">
        <v>13648</v>
      </c>
      <c r="BQ1256" s="71"/>
      <c r="BR1256" s="70"/>
      <c r="BS1256" s="72"/>
      <c r="BT1256" s="72"/>
      <c r="BU1256" s="70">
        <v>49479746</v>
      </c>
      <c r="BV1256" s="70">
        <v>1206538</v>
      </c>
      <c r="BW1256" s="74">
        <v>3980967</v>
      </c>
      <c r="BX1256" s="70">
        <v>54667251</v>
      </c>
    </row>
    <row r="1257" spans="1:76" x14ac:dyDescent="0.3">
      <c r="A1257" s="73" t="s">
        <v>10</v>
      </c>
      <c r="B1257" s="2" t="s">
        <v>76</v>
      </c>
      <c r="C1257" s="2" t="s">
        <v>1199</v>
      </c>
      <c r="D1257" s="2" t="s">
        <v>12</v>
      </c>
      <c r="E1257" s="2" t="s">
        <v>13</v>
      </c>
      <c r="F1257" s="17" t="str">
        <f>+Tabela1[[#This Row],[WK]]&amp;Tabela1[[#This Row],[PK]]&amp;Tabela1[[#This Row],[GK]]</f>
        <v>143801</v>
      </c>
      <c r="G1257" s="2" t="s">
        <v>1200</v>
      </c>
      <c r="H1257" s="3">
        <v>2343778362.0599999</v>
      </c>
      <c r="I1257" s="4">
        <v>1.125</v>
      </c>
      <c r="J1257" s="3">
        <v>2636750657.3200002</v>
      </c>
      <c r="K1257" s="4">
        <v>7.0000000000000007E-2</v>
      </c>
      <c r="L1257" s="3">
        <v>184572546</v>
      </c>
      <c r="M1257" s="3"/>
      <c r="N1257" s="5"/>
      <c r="O1257" s="3">
        <v>390929681.08000004</v>
      </c>
      <c r="P1257" s="4">
        <v>1.125</v>
      </c>
      <c r="Q1257" s="3">
        <v>439795891.22000003</v>
      </c>
      <c r="R1257" s="4">
        <v>1.6E-2</v>
      </c>
      <c r="S1257" s="3">
        <v>7036734</v>
      </c>
      <c r="T1257" s="3"/>
      <c r="U1257" s="5"/>
      <c r="V1257" s="3">
        <v>100187699</v>
      </c>
      <c r="W1257" s="5"/>
      <c r="X1257" s="3">
        <v>100493234</v>
      </c>
      <c r="Y1257" s="3">
        <v>0</v>
      </c>
      <c r="Z1257" s="3">
        <v>1</v>
      </c>
      <c r="AA1257" s="3">
        <v>7528561</v>
      </c>
      <c r="AB1257" s="3">
        <v>92964672</v>
      </c>
      <c r="AC1257" s="3">
        <v>0</v>
      </c>
      <c r="AD1257" s="3">
        <v>2446881</v>
      </c>
      <c r="AE1257" s="3">
        <v>0</v>
      </c>
      <c r="AF1257" s="3">
        <v>184572546</v>
      </c>
      <c r="AG1257" s="3">
        <v>7036734</v>
      </c>
      <c r="AH1257" s="3">
        <v>2446881</v>
      </c>
      <c r="AI1257" s="3">
        <v>100187699</v>
      </c>
      <c r="AJ1257" s="3">
        <v>4570178</v>
      </c>
      <c r="AK1257" s="3">
        <v>4045509</v>
      </c>
      <c r="AL1257" s="3">
        <v>7619536</v>
      </c>
      <c r="AM1257" s="3">
        <v>-3574027</v>
      </c>
      <c r="AN1257" s="3">
        <v>-524669</v>
      </c>
      <c r="AO1257" s="3">
        <v>0</v>
      </c>
      <c r="AP1257" s="3">
        <v>0</v>
      </c>
      <c r="AQ1257" s="3">
        <v>-524669</v>
      </c>
      <c r="AR1257" s="3">
        <f>Tabela1[[#This Row],[Potrzeby finansowe 2027
w tym:]]+Tabela1[[#This Row],[Rozliczenie 2025 potrz. fin.]]</f>
        <v>99968565</v>
      </c>
      <c r="AS1257" s="3">
        <v>0</v>
      </c>
      <c r="AT1257" s="3">
        <v>0</v>
      </c>
      <c r="AU1257" s="3"/>
      <c r="AV1257" s="3"/>
      <c r="AW1257" s="3"/>
      <c r="AX1257" s="3"/>
      <c r="AY1257" s="3"/>
      <c r="AZ1257" s="3"/>
      <c r="BA1257" s="3">
        <v>1</v>
      </c>
      <c r="BB1257" s="3">
        <v>0</v>
      </c>
      <c r="BC1257" s="3">
        <v>0</v>
      </c>
      <c r="BD1257" s="3">
        <v>0.01</v>
      </c>
      <c r="BE1257" s="3">
        <v>0</v>
      </c>
      <c r="BF1257" s="3">
        <v>0</v>
      </c>
      <c r="BG1257" s="3">
        <v>4074016</v>
      </c>
      <c r="BH1257" s="3">
        <v>38281</v>
      </c>
      <c r="BI1257" s="3">
        <v>3454545</v>
      </c>
      <c r="BJ1257" s="3">
        <v>53085442.392499998</v>
      </c>
      <c r="BK1257" s="3">
        <v>39348481.159999996</v>
      </c>
      <c r="BL1257" s="3">
        <v>10584755.619999999</v>
      </c>
      <c r="BM1257" s="3">
        <v>33778333.689999998</v>
      </c>
      <c r="BN1257" s="53">
        <v>1.0870801973457187</v>
      </c>
      <c r="BO1257" s="54">
        <v>1.5617013999999999E-3</v>
      </c>
      <c r="BP1257" s="70">
        <v>39274</v>
      </c>
      <c r="BQ1257" s="71"/>
      <c r="BR1257" s="70"/>
      <c r="BS1257" s="72"/>
      <c r="BT1257" s="72"/>
      <c r="BU1257" s="70">
        <v>184572546</v>
      </c>
      <c r="BV1257" s="70">
        <v>7036734</v>
      </c>
      <c r="BW1257" s="74">
        <v>2446881</v>
      </c>
      <c r="BX1257" s="70">
        <v>194056161</v>
      </c>
    </row>
    <row r="1258" spans="1:76" x14ac:dyDescent="0.3">
      <c r="A1258" s="73" t="s">
        <v>10</v>
      </c>
      <c r="B1258" s="2" t="s">
        <v>76</v>
      </c>
      <c r="C1258" s="2" t="s">
        <v>1199</v>
      </c>
      <c r="D1258" s="2" t="s">
        <v>11</v>
      </c>
      <c r="E1258" s="2" t="s">
        <v>19</v>
      </c>
      <c r="F1258" s="17" t="str">
        <f>+Tabela1[[#This Row],[WK]]&amp;Tabela1[[#This Row],[PK]]&amp;Tabela1[[#This Row],[GK]]</f>
        <v>143802</v>
      </c>
      <c r="G1258" s="2" t="s">
        <v>1201</v>
      </c>
      <c r="H1258" s="3">
        <v>652398689.59000003</v>
      </c>
      <c r="I1258" s="4">
        <v>1.125</v>
      </c>
      <c r="J1258" s="3">
        <v>733948525.78999996</v>
      </c>
      <c r="K1258" s="4">
        <v>7.0000000000000007E-2</v>
      </c>
      <c r="L1258" s="3">
        <v>51376397</v>
      </c>
      <c r="M1258" s="3"/>
      <c r="N1258" s="5"/>
      <c r="O1258" s="3">
        <v>394533610.47000003</v>
      </c>
      <c r="P1258" s="4">
        <v>1.125</v>
      </c>
      <c r="Q1258" s="3">
        <v>443850311.77999997</v>
      </c>
      <c r="R1258" s="4">
        <v>1.6E-2</v>
      </c>
      <c r="S1258" s="3">
        <v>7101605</v>
      </c>
      <c r="T1258" s="3"/>
      <c r="U1258" s="5"/>
      <c r="V1258" s="3">
        <v>30731262</v>
      </c>
      <c r="W1258" s="5"/>
      <c r="X1258" s="3">
        <v>39804100</v>
      </c>
      <c r="Y1258" s="3">
        <v>0</v>
      </c>
      <c r="Z1258" s="3">
        <v>490026</v>
      </c>
      <c r="AA1258" s="3">
        <v>2548069</v>
      </c>
      <c r="AB1258" s="3">
        <v>31465122</v>
      </c>
      <c r="AC1258" s="3">
        <v>5300883</v>
      </c>
      <c r="AD1258" s="3">
        <v>9127403</v>
      </c>
      <c r="AE1258" s="3">
        <v>13802240</v>
      </c>
      <c r="AF1258" s="3">
        <v>46701560</v>
      </c>
      <c r="AG1258" s="3">
        <v>7101605</v>
      </c>
      <c r="AH1258" s="3">
        <v>0</v>
      </c>
      <c r="AI1258" s="3">
        <v>30731262</v>
      </c>
      <c r="AJ1258" s="3">
        <v>1095995</v>
      </c>
      <c r="AK1258" s="3">
        <v>1150561</v>
      </c>
      <c r="AL1258" s="3">
        <v>3659858</v>
      </c>
      <c r="AM1258" s="3">
        <v>-2509297</v>
      </c>
      <c r="AN1258" s="3">
        <v>43916</v>
      </c>
      <c r="AO1258" s="3">
        <v>0</v>
      </c>
      <c r="AP1258" s="3">
        <v>10650</v>
      </c>
      <c r="AQ1258" s="3">
        <v>54566</v>
      </c>
      <c r="AR1258" s="3">
        <f>Tabela1[[#This Row],[Potrzeby finansowe 2027
w tym:]]+Tabela1[[#This Row],[Rozliczenie 2025 potrz. fin.]]</f>
        <v>39858666</v>
      </c>
      <c r="AS1258" s="3">
        <v>0</v>
      </c>
      <c r="AT1258" s="3">
        <v>0</v>
      </c>
      <c r="AU1258" s="3"/>
      <c r="AV1258" s="3"/>
      <c r="AW1258" s="3"/>
      <c r="AX1258" s="3"/>
      <c r="AY1258" s="3"/>
      <c r="AZ1258" s="3"/>
      <c r="BA1258" s="3">
        <v>490026</v>
      </c>
      <c r="BB1258" s="3">
        <v>0</v>
      </c>
      <c r="BC1258" s="3">
        <v>118.41</v>
      </c>
      <c r="BD1258" s="3">
        <v>4514.8900000000003</v>
      </c>
      <c r="BE1258" s="3">
        <v>0</v>
      </c>
      <c r="BF1258" s="3">
        <v>0</v>
      </c>
      <c r="BG1258" s="3">
        <v>1195142</v>
      </c>
      <c r="BH1258" s="3">
        <v>11230</v>
      </c>
      <c r="BI1258" s="3">
        <v>1352927</v>
      </c>
      <c r="BJ1258" s="3">
        <v>20790206.359999999</v>
      </c>
      <c r="BK1258" s="3">
        <v>13231520.140000001</v>
      </c>
      <c r="BL1258" s="3">
        <v>6097377.4500000002</v>
      </c>
      <c r="BM1258" s="3">
        <v>18039989.98</v>
      </c>
      <c r="BN1258" s="53">
        <v>1.7025283754418363</v>
      </c>
      <c r="BO1258" s="54">
        <v>4.9243729999999997E-4</v>
      </c>
      <c r="BP1258" s="70">
        <v>12384</v>
      </c>
      <c r="BQ1258" s="71"/>
      <c r="BR1258" s="70"/>
      <c r="BS1258" s="72"/>
      <c r="BT1258" s="72"/>
      <c r="BU1258" s="70">
        <v>46701560</v>
      </c>
      <c r="BV1258" s="70">
        <v>7101605</v>
      </c>
      <c r="BW1258" s="74">
        <v>0</v>
      </c>
      <c r="BX1258" s="70">
        <v>53803165</v>
      </c>
    </row>
    <row r="1259" spans="1:76" x14ac:dyDescent="0.3">
      <c r="A1259" s="73" t="s">
        <v>10</v>
      </c>
      <c r="B1259" s="2" t="s">
        <v>76</v>
      </c>
      <c r="C1259" s="2" t="s">
        <v>1199</v>
      </c>
      <c r="D1259" s="2" t="s">
        <v>16</v>
      </c>
      <c r="E1259" s="2" t="s">
        <v>15</v>
      </c>
      <c r="F1259" s="17" t="str">
        <f>+Tabela1[[#This Row],[WK]]&amp;Tabela1[[#This Row],[PK]]&amp;Tabela1[[#This Row],[GK]]</f>
        <v>143803</v>
      </c>
      <c r="G1259" s="2" t="s">
        <v>1202</v>
      </c>
      <c r="H1259" s="3">
        <v>433581116.92000002</v>
      </c>
      <c r="I1259" s="4">
        <v>1.125</v>
      </c>
      <c r="J1259" s="3">
        <v>487778756.54000002</v>
      </c>
      <c r="K1259" s="4">
        <v>7.0000000000000007E-2</v>
      </c>
      <c r="L1259" s="3">
        <v>34144513</v>
      </c>
      <c r="M1259" s="3"/>
      <c r="N1259" s="5"/>
      <c r="O1259" s="3">
        <v>21651207.649999999</v>
      </c>
      <c r="P1259" s="4">
        <v>1.125</v>
      </c>
      <c r="Q1259" s="3">
        <v>24357608.609999999</v>
      </c>
      <c r="R1259" s="4">
        <v>1.6E-2</v>
      </c>
      <c r="S1259" s="3">
        <v>389722</v>
      </c>
      <c r="T1259" s="3"/>
      <c r="U1259" s="5"/>
      <c r="V1259" s="3">
        <v>20532677</v>
      </c>
      <c r="W1259" s="5"/>
      <c r="X1259" s="3">
        <v>29396979</v>
      </c>
      <c r="Y1259" s="3">
        <v>2840483</v>
      </c>
      <c r="Z1259" s="3">
        <v>849305</v>
      </c>
      <c r="AA1259" s="3">
        <v>1497666</v>
      </c>
      <c r="AB1259" s="3">
        <v>19992861</v>
      </c>
      <c r="AC1259" s="3">
        <v>4216664</v>
      </c>
      <c r="AD1259" s="3">
        <v>8864302</v>
      </c>
      <c r="AE1259" s="3">
        <v>0</v>
      </c>
      <c r="AF1259" s="3">
        <v>34144513</v>
      </c>
      <c r="AG1259" s="3">
        <v>389722</v>
      </c>
      <c r="AH1259" s="3">
        <v>8864302</v>
      </c>
      <c r="AI1259" s="3">
        <v>20532677</v>
      </c>
      <c r="AJ1259" s="3">
        <v>1699335</v>
      </c>
      <c r="AK1259" s="3">
        <v>1699335</v>
      </c>
      <c r="AL1259" s="3">
        <v>1526862</v>
      </c>
      <c r="AM1259" s="3">
        <v>172473</v>
      </c>
      <c r="AN1259" s="3">
        <v>1041237</v>
      </c>
      <c r="AO1259" s="3">
        <v>0</v>
      </c>
      <c r="AP1259" s="3">
        <v>-1041237</v>
      </c>
      <c r="AQ1259" s="3">
        <v>0</v>
      </c>
      <c r="AR1259" s="3">
        <f>Tabela1[[#This Row],[Potrzeby finansowe 2027
w tym:]]+Tabela1[[#This Row],[Rozliczenie 2025 potrz. fin.]]</f>
        <v>29396979</v>
      </c>
      <c r="AS1259" s="3">
        <v>0</v>
      </c>
      <c r="AT1259" s="3">
        <v>0</v>
      </c>
      <c r="AU1259" s="3"/>
      <c r="AV1259" s="3"/>
      <c r="AW1259" s="3"/>
      <c r="AX1259" s="3"/>
      <c r="AY1259" s="3"/>
      <c r="AZ1259" s="3"/>
      <c r="BA1259" s="3">
        <v>849305</v>
      </c>
      <c r="BB1259" s="3">
        <v>0</v>
      </c>
      <c r="BC1259" s="3">
        <v>168.02</v>
      </c>
      <c r="BD1259" s="3">
        <v>7874.74</v>
      </c>
      <c r="BE1259" s="3">
        <v>148.82</v>
      </c>
      <c r="BF1259" s="3">
        <v>0</v>
      </c>
      <c r="BG1259" s="3">
        <v>937596</v>
      </c>
      <c r="BH1259" s="3">
        <v>8810</v>
      </c>
      <c r="BI1259" s="3">
        <v>560070</v>
      </c>
      <c r="BJ1259" s="3">
        <v>8606500.9375</v>
      </c>
      <c r="BK1259" s="3">
        <v>6090324.1899999995</v>
      </c>
      <c r="BL1259" s="3">
        <v>270263.03999999998</v>
      </c>
      <c r="BM1259" s="3">
        <v>9524180.9100000001</v>
      </c>
      <c r="BN1259" s="53">
        <v>0.92368241888400815</v>
      </c>
      <c r="BO1259" s="54">
        <v>3.4506700000000001E-4</v>
      </c>
      <c r="BP1259" s="70">
        <v>8678</v>
      </c>
      <c r="BQ1259" s="71"/>
      <c r="BR1259" s="70"/>
      <c r="BS1259" s="72"/>
      <c r="BT1259" s="72"/>
      <c r="BU1259" s="70">
        <v>34144513</v>
      </c>
      <c r="BV1259" s="70">
        <v>389722</v>
      </c>
      <c r="BW1259" s="74">
        <v>8864302</v>
      </c>
      <c r="BX1259" s="70">
        <v>43398537</v>
      </c>
    </row>
    <row r="1260" spans="1:76" x14ac:dyDescent="0.3">
      <c r="A1260" s="73" t="s">
        <v>10</v>
      </c>
      <c r="B1260" s="2" t="s">
        <v>76</v>
      </c>
      <c r="C1260" s="2" t="s">
        <v>1199</v>
      </c>
      <c r="D1260" s="2" t="s">
        <v>18</v>
      </c>
      <c r="E1260" s="2" t="s">
        <v>15</v>
      </c>
      <c r="F1260" s="17" t="str">
        <f>+Tabela1[[#This Row],[WK]]&amp;Tabela1[[#This Row],[PK]]&amp;Tabela1[[#This Row],[GK]]</f>
        <v>143804</v>
      </c>
      <c r="G1260" s="2" t="s">
        <v>1203</v>
      </c>
      <c r="H1260" s="3">
        <v>437674620.00999999</v>
      </c>
      <c r="I1260" s="4">
        <v>1.125</v>
      </c>
      <c r="J1260" s="3">
        <v>492383947.50999999</v>
      </c>
      <c r="K1260" s="4">
        <v>7.0000000000000007E-2</v>
      </c>
      <c r="L1260" s="3">
        <v>34466876</v>
      </c>
      <c r="M1260" s="3"/>
      <c r="N1260" s="5"/>
      <c r="O1260" s="3">
        <v>33443466.850000001</v>
      </c>
      <c r="P1260" s="4">
        <v>1.125</v>
      </c>
      <c r="Q1260" s="3">
        <v>37623900.210000001</v>
      </c>
      <c r="R1260" s="4">
        <v>1.6E-2</v>
      </c>
      <c r="S1260" s="3">
        <v>601982</v>
      </c>
      <c r="T1260" s="3"/>
      <c r="U1260" s="5"/>
      <c r="V1260" s="3">
        <v>17074176</v>
      </c>
      <c r="W1260" s="5"/>
      <c r="X1260" s="3">
        <v>23697544</v>
      </c>
      <c r="Y1260" s="3">
        <v>0</v>
      </c>
      <c r="Z1260" s="3">
        <v>576314</v>
      </c>
      <c r="AA1260" s="3">
        <v>1140367</v>
      </c>
      <c r="AB1260" s="3">
        <v>21040560</v>
      </c>
      <c r="AC1260" s="3">
        <v>940303</v>
      </c>
      <c r="AD1260" s="3">
        <v>6623368</v>
      </c>
      <c r="AE1260" s="3">
        <v>531282</v>
      </c>
      <c r="AF1260" s="3">
        <v>34466876</v>
      </c>
      <c r="AG1260" s="3">
        <v>601982</v>
      </c>
      <c r="AH1260" s="3">
        <v>6092086</v>
      </c>
      <c r="AI1260" s="3">
        <v>17074176</v>
      </c>
      <c r="AJ1260" s="3">
        <v>1553510</v>
      </c>
      <c r="AK1260" s="3">
        <v>1553510</v>
      </c>
      <c r="AL1260" s="3">
        <v>1115299</v>
      </c>
      <c r="AM1260" s="3">
        <v>438211</v>
      </c>
      <c r="AN1260" s="3">
        <v>-102826</v>
      </c>
      <c r="AO1260" s="3">
        <v>0</v>
      </c>
      <c r="AP1260" s="3">
        <v>102826</v>
      </c>
      <c r="AQ1260" s="3">
        <v>0</v>
      </c>
      <c r="AR1260" s="3">
        <f>Tabela1[[#This Row],[Potrzeby finansowe 2027
w tym:]]+Tabela1[[#This Row],[Rozliczenie 2025 potrz. fin.]]</f>
        <v>23697544</v>
      </c>
      <c r="AS1260" s="3">
        <v>0</v>
      </c>
      <c r="AT1260" s="3">
        <v>0</v>
      </c>
      <c r="AU1260" s="3"/>
      <c r="AV1260" s="3"/>
      <c r="AW1260" s="3"/>
      <c r="AX1260" s="3"/>
      <c r="AY1260" s="3"/>
      <c r="AZ1260" s="3"/>
      <c r="BA1260" s="3">
        <v>576314</v>
      </c>
      <c r="BB1260" s="3">
        <v>0</v>
      </c>
      <c r="BC1260" s="3">
        <v>51.79</v>
      </c>
      <c r="BD1260" s="3">
        <v>5601.48</v>
      </c>
      <c r="BE1260" s="3">
        <v>0</v>
      </c>
      <c r="BF1260" s="3">
        <v>0</v>
      </c>
      <c r="BG1260" s="3">
        <v>702079</v>
      </c>
      <c r="BH1260" s="3">
        <v>6597</v>
      </c>
      <c r="BI1260" s="3">
        <v>438288</v>
      </c>
      <c r="BJ1260" s="3">
        <v>6735105.3375000004</v>
      </c>
      <c r="BK1260" s="3">
        <v>4268666.3900000006</v>
      </c>
      <c r="BL1260" s="3">
        <v>1320895.6100000001</v>
      </c>
      <c r="BM1260" s="3">
        <v>7223964.5700000003</v>
      </c>
      <c r="BN1260" s="53">
        <v>1.36655008720144</v>
      </c>
      <c r="BO1260" s="54">
        <v>2.7111920000000002E-4</v>
      </c>
      <c r="BP1260" s="70">
        <v>6819</v>
      </c>
      <c r="BQ1260" s="71"/>
      <c r="BR1260" s="70"/>
      <c r="BS1260" s="72"/>
      <c r="BT1260" s="72"/>
      <c r="BU1260" s="70">
        <v>34466876</v>
      </c>
      <c r="BV1260" s="70">
        <v>601982</v>
      </c>
      <c r="BW1260" s="74">
        <v>6092086</v>
      </c>
      <c r="BX1260" s="70">
        <v>41160944</v>
      </c>
    </row>
    <row r="1261" spans="1:76" x14ac:dyDescent="0.3">
      <c r="A1261" s="73" t="s">
        <v>10</v>
      </c>
      <c r="B1261" s="2" t="s">
        <v>76</v>
      </c>
      <c r="C1261" s="2" t="s">
        <v>1199</v>
      </c>
      <c r="D1261" s="2" t="s">
        <v>21</v>
      </c>
      <c r="E1261" s="2" t="s">
        <v>15</v>
      </c>
      <c r="F1261" s="17" t="str">
        <f>+Tabela1[[#This Row],[WK]]&amp;Tabela1[[#This Row],[PK]]&amp;Tabela1[[#This Row],[GK]]</f>
        <v>143805</v>
      </c>
      <c r="G1261" s="2" t="s">
        <v>1204</v>
      </c>
      <c r="H1261" s="3">
        <v>477922048.5</v>
      </c>
      <c r="I1261" s="4">
        <v>1.125</v>
      </c>
      <c r="J1261" s="3">
        <v>537662304.55999994</v>
      </c>
      <c r="K1261" s="4">
        <v>7.0000000000000007E-2</v>
      </c>
      <c r="L1261" s="3">
        <v>37636361</v>
      </c>
      <c r="M1261" s="3"/>
      <c r="N1261" s="5"/>
      <c r="O1261" s="3">
        <v>81013413.820000008</v>
      </c>
      <c r="P1261" s="4">
        <v>1.125</v>
      </c>
      <c r="Q1261" s="3">
        <v>91140090.549999997</v>
      </c>
      <c r="R1261" s="4">
        <v>1.6E-2</v>
      </c>
      <c r="S1261" s="3">
        <v>1458241</v>
      </c>
      <c r="T1261" s="3"/>
      <c r="U1261" s="5"/>
      <c r="V1261" s="3">
        <v>23343519</v>
      </c>
      <c r="W1261" s="5"/>
      <c r="X1261" s="3">
        <v>24180896</v>
      </c>
      <c r="Y1261" s="3">
        <v>0</v>
      </c>
      <c r="Z1261" s="3">
        <v>687324</v>
      </c>
      <c r="AA1261" s="3">
        <v>1898805</v>
      </c>
      <c r="AB1261" s="3">
        <v>18976335</v>
      </c>
      <c r="AC1261" s="3">
        <v>2618432</v>
      </c>
      <c r="AD1261" s="3">
        <v>837377</v>
      </c>
      <c r="AE1261" s="3">
        <v>1275722</v>
      </c>
      <c r="AF1261" s="3">
        <v>37198016</v>
      </c>
      <c r="AG1261" s="3">
        <v>1458241</v>
      </c>
      <c r="AH1261" s="3">
        <v>0</v>
      </c>
      <c r="AI1261" s="3">
        <v>23343519</v>
      </c>
      <c r="AJ1261" s="3">
        <v>-393913</v>
      </c>
      <c r="AK1261" s="3">
        <v>-393913</v>
      </c>
      <c r="AL1261" s="3">
        <v>2045410</v>
      </c>
      <c r="AM1261" s="3">
        <v>-2439323</v>
      </c>
      <c r="AN1261" s="3">
        <v>-124951</v>
      </c>
      <c r="AO1261" s="3">
        <v>0</v>
      </c>
      <c r="AP1261" s="3">
        <v>124951</v>
      </c>
      <c r="AQ1261" s="3">
        <v>0</v>
      </c>
      <c r="AR1261" s="3">
        <f>Tabela1[[#This Row],[Potrzeby finansowe 2027
w tym:]]+Tabela1[[#This Row],[Rozliczenie 2025 potrz. fin.]]</f>
        <v>24180896</v>
      </c>
      <c r="AS1261" s="3">
        <v>0</v>
      </c>
      <c r="AT1261" s="3">
        <v>0</v>
      </c>
      <c r="AU1261" s="3"/>
      <c r="AV1261" s="3"/>
      <c r="AW1261" s="3"/>
      <c r="AX1261" s="3"/>
      <c r="AY1261" s="3"/>
      <c r="AZ1261" s="3"/>
      <c r="BA1261" s="3">
        <v>687324</v>
      </c>
      <c r="BB1261" s="3">
        <v>0</v>
      </c>
      <c r="BC1261" s="3">
        <v>0</v>
      </c>
      <c r="BD1261" s="3">
        <v>6886.32</v>
      </c>
      <c r="BE1261" s="3">
        <v>0</v>
      </c>
      <c r="BF1261" s="3">
        <v>0</v>
      </c>
      <c r="BG1261" s="3">
        <v>1050406</v>
      </c>
      <c r="BH1261" s="3">
        <v>9870</v>
      </c>
      <c r="BI1261" s="3">
        <v>848399</v>
      </c>
      <c r="BJ1261" s="3">
        <v>13037206.975</v>
      </c>
      <c r="BK1261" s="3">
        <v>8676968.7999999989</v>
      </c>
      <c r="BL1261" s="3">
        <v>473345.96</v>
      </c>
      <c r="BM1261" s="3">
        <v>16494260.779999999</v>
      </c>
      <c r="BN1261" s="53">
        <v>1.3637260662357891</v>
      </c>
      <c r="BO1261" s="54">
        <v>3.7084120000000002E-4</v>
      </c>
      <c r="BP1261" s="70">
        <v>9326</v>
      </c>
      <c r="BQ1261" s="71"/>
      <c r="BR1261" s="70"/>
      <c r="BS1261" s="72"/>
      <c r="BT1261" s="72"/>
      <c r="BU1261" s="70">
        <v>37198016</v>
      </c>
      <c r="BV1261" s="70">
        <v>1458241</v>
      </c>
      <c r="BW1261" s="74">
        <v>0</v>
      </c>
      <c r="BX1261" s="70">
        <v>38656257</v>
      </c>
    </row>
    <row r="1262" spans="1:76" x14ac:dyDescent="0.3">
      <c r="A1262" s="73" t="s">
        <v>10</v>
      </c>
      <c r="B1262" s="2" t="s">
        <v>113</v>
      </c>
      <c r="C1262" s="2" t="s">
        <v>12</v>
      </c>
      <c r="D1262" s="2" t="s">
        <v>12</v>
      </c>
      <c r="E1262" s="2" t="s">
        <v>13</v>
      </c>
      <c r="F1262" s="17" t="str">
        <f>+Tabela1[[#This Row],[WK]]&amp;Tabela1[[#This Row],[PK]]&amp;Tabela1[[#This Row],[GK]]</f>
        <v>160101</v>
      </c>
      <c r="G1262" s="2" t="s">
        <v>1205</v>
      </c>
      <c r="H1262" s="3">
        <v>1679186138.3399999</v>
      </c>
      <c r="I1262" s="4">
        <v>1.125</v>
      </c>
      <c r="J1262" s="3">
        <v>1889084405.6300001</v>
      </c>
      <c r="K1262" s="4">
        <v>7.0000000000000007E-2</v>
      </c>
      <c r="L1262" s="3">
        <v>132235908</v>
      </c>
      <c r="M1262" s="3"/>
      <c r="N1262" s="5"/>
      <c r="O1262" s="3">
        <v>184503883.63000003</v>
      </c>
      <c r="P1262" s="4">
        <v>1.125</v>
      </c>
      <c r="Q1262" s="3">
        <v>207566869.08000001</v>
      </c>
      <c r="R1262" s="4">
        <v>1.6E-2</v>
      </c>
      <c r="S1262" s="3">
        <v>3321070</v>
      </c>
      <c r="T1262" s="3"/>
      <c r="U1262" s="5"/>
      <c r="V1262" s="3">
        <v>78154974</v>
      </c>
      <c r="W1262" s="5"/>
      <c r="X1262" s="3">
        <v>89865296</v>
      </c>
      <c r="Y1262" s="3">
        <v>11475985</v>
      </c>
      <c r="Z1262" s="3">
        <v>7330</v>
      </c>
      <c r="AA1262" s="3">
        <v>4739108</v>
      </c>
      <c r="AB1262" s="3">
        <v>70082885</v>
      </c>
      <c r="AC1262" s="3">
        <v>3559988</v>
      </c>
      <c r="AD1262" s="3">
        <v>11710322</v>
      </c>
      <c r="AE1262" s="3">
        <v>0</v>
      </c>
      <c r="AF1262" s="3">
        <v>132235908</v>
      </c>
      <c r="AG1262" s="3">
        <v>3321070</v>
      </c>
      <c r="AH1262" s="3">
        <v>11710322</v>
      </c>
      <c r="AI1262" s="3">
        <v>78154974</v>
      </c>
      <c r="AJ1262" s="3">
        <v>4666411</v>
      </c>
      <c r="AK1262" s="3">
        <v>4666411</v>
      </c>
      <c r="AL1262" s="3">
        <v>4639658</v>
      </c>
      <c r="AM1262" s="3">
        <v>26753</v>
      </c>
      <c r="AN1262" s="3">
        <v>2434239</v>
      </c>
      <c r="AO1262" s="3">
        <v>0</v>
      </c>
      <c r="AP1262" s="3">
        <v>-2434239</v>
      </c>
      <c r="AQ1262" s="3">
        <v>0</v>
      </c>
      <c r="AR1262" s="3">
        <f>Tabela1[[#This Row],[Potrzeby finansowe 2027
w tym:]]+Tabela1[[#This Row],[Rozliczenie 2025 potrz. fin.]]</f>
        <v>89865296</v>
      </c>
      <c r="AS1262" s="3">
        <v>0</v>
      </c>
      <c r="AT1262" s="3">
        <v>0</v>
      </c>
      <c r="AU1262" s="3"/>
      <c r="AV1262" s="3"/>
      <c r="AW1262" s="3"/>
      <c r="AX1262" s="3"/>
      <c r="AY1262" s="3"/>
      <c r="AZ1262" s="3"/>
      <c r="BA1262" s="3">
        <v>7330</v>
      </c>
      <c r="BB1262" s="3">
        <v>0</v>
      </c>
      <c r="BC1262" s="3">
        <v>0</v>
      </c>
      <c r="BD1262" s="3">
        <v>0</v>
      </c>
      <c r="BE1262" s="3">
        <v>146.88</v>
      </c>
      <c r="BF1262" s="3">
        <v>0</v>
      </c>
      <c r="BG1262" s="3">
        <v>3482618</v>
      </c>
      <c r="BH1262" s="3">
        <v>32724</v>
      </c>
      <c r="BI1262" s="3">
        <v>1256490</v>
      </c>
      <c r="BJ1262" s="3">
        <v>19308276.52</v>
      </c>
      <c r="BK1262" s="3">
        <v>10939347.41</v>
      </c>
      <c r="BL1262" s="3">
        <v>1677594.62</v>
      </c>
      <c r="BM1262" s="3">
        <v>30120527.199999999</v>
      </c>
      <c r="BN1262" s="53">
        <v>0.92293631030655743</v>
      </c>
      <c r="BO1262" s="54">
        <v>1.3806509000000001E-3</v>
      </c>
      <c r="BP1262" s="70">
        <v>34721</v>
      </c>
      <c r="BQ1262" s="71"/>
      <c r="BR1262" s="70"/>
      <c r="BS1262" s="72"/>
      <c r="BT1262" s="72"/>
      <c r="BU1262" s="70">
        <v>132235908</v>
      </c>
      <c r="BV1262" s="70">
        <v>3321070</v>
      </c>
      <c r="BW1262" s="74">
        <v>11710322</v>
      </c>
      <c r="BX1262" s="70">
        <v>147267300</v>
      </c>
    </row>
    <row r="1263" spans="1:76" x14ac:dyDescent="0.3">
      <c r="A1263" s="73" t="s">
        <v>10</v>
      </c>
      <c r="B1263" s="2" t="s">
        <v>113</v>
      </c>
      <c r="C1263" s="2" t="s">
        <v>12</v>
      </c>
      <c r="D1263" s="2" t="s">
        <v>11</v>
      </c>
      <c r="E1263" s="2" t="s">
        <v>15</v>
      </c>
      <c r="F1263" s="17" t="str">
        <f>+Tabela1[[#This Row],[WK]]&amp;Tabela1[[#This Row],[PK]]&amp;Tabela1[[#This Row],[GK]]</f>
        <v>160102</v>
      </c>
      <c r="G1263" s="2" t="s">
        <v>1206</v>
      </c>
      <c r="H1263" s="3">
        <v>474042465</v>
      </c>
      <c r="I1263" s="4">
        <v>1.125</v>
      </c>
      <c r="J1263" s="3">
        <v>533297773.13</v>
      </c>
      <c r="K1263" s="4">
        <v>7.0000000000000007E-2</v>
      </c>
      <c r="L1263" s="3">
        <v>37330844</v>
      </c>
      <c r="M1263" s="3"/>
      <c r="N1263" s="5"/>
      <c r="O1263" s="3">
        <v>50429518.720000014</v>
      </c>
      <c r="P1263" s="4">
        <v>1.125</v>
      </c>
      <c r="Q1263" s="3">
        <v>56733208.560000002</v>
      </c>
      <c r="R1263" s="4">
        <v>1.6E-2</v>
      </c>
      <c r="S1263" s="3">
        <v>907731</v>
      </c>
      <c r="T1263" s="3"/>
      <c r="U1263" s="5"/>
      <c r="V1263" s="3">
        <v>22010679</v>
      </c>
      <c r="W1263" s="5"/>
      <c r="X1263" s="3">
        <v>19480281</v>
      </c>
      <c r="Y1263" s="3">
        <v>0</v>
      </c>
      <c r="Z1263" s="3">
        <v>86020</v>
      </c>
      <c r="AA1263" s="3">
        <v>2120558</v>
      </c>
      <c r="AB1263" s="3">
        <v>13248089</v>
      </c>
      <c r="AC1263" s="3">
        <v>4025614</v>
      </c>
      <c r="AD1263" s="3">
        <v>1613301</v>
      </c>
      <c r="AE1263" s="3">
        <v>9372586</v>
      </c>
      <c r="AF1263" s="3">
        <v>29571559</v>
      </c>
      <c r="AG1263" s="3">
        <v>907731</v>
      </c>
      <c r="AH1263" s="3">
        <v>0</v>
      </c>
      <c r="AI1263" s="3">
        <v>22010679</v>
      </c>
      <c r="AJ1263" s="3">
        <v>504649</v>
      </c>
      <c r="AK1263" s="3">
        <v>425574</v>
      </c>
      <c r="AL1263" s="3">
        <v>1545052</v>
      </c>
      <c r="AM1263" s="3">
        <v>-1119478</v>
      </c>
      <c r="AN1263" s="3">
        <v>-230439</v>
      </c>
      <c r="AO1263" s="3">
        <v>0</v>
      </c>
      <c r="AP1263" s="3">
        <v>151364</v>
      </c>
      <c r="AQ1263" s="3">
        <v>-79075</v>
      </c>
      <c r="AR1263" s="3">
        <f>Tabela1[[#This Row],[Potrzeby finansowe 2027
w tym:]]+Tabela1[[#This Row],[Rozliczenie 2025 potrz. fin.]]</f>
        <v>19401206</v>
      </c>
      <c r="AS1263" s="3">
        <v>0</v>
      </c>
      <c r="AT1263" s="3">
        <v>0</v>
      </c>
      <c r="AU1263" s="3"/>
      <c r="AV1263" s="3"/>
      <c r="AW1263" s="3"/>
      <c r="AX1263" s="3"/>
      <c r="AY1263" s="3"/>
      <c r="AZ1263" s="3"/>
      <c r="BA1263" s="3">
        <v>86020</v>
      </c>
      <c r="BB1263" s="3">
        <v>0</v>
      </c>
      <c r="BC1263" s="3">
        <v>0</v>
      </c>
      <c r="BD1263" s="3">
        <v>0</v>
      </c>
      <c r="BE1263" s="3">
        <v>1723.68</v>
      </c>
      <c r="BF1263" s="3">
        <v>0</v>
      </c>
      <c r="BG1263" s="3">
        <v>941214</v>
      </c>
      <c r="BH1263" s="3">
        <v>8844</v>
      </c>
      <c r="BI1263" s="3">
        <v>1179344</v>
      </c>
      <c r="BJ1263" s="3">
        <v>18122791.605</v>
      </c>
      <c r="BK1263" s="3">
        <v>17063366.23</v>
      </c>
      <c r="BL1263" s="3">
        <v>626934.18000000005</v>
      </c>
      <c r="BM1263" s="3">
        <v>2983833.1400000006</v>
      </c>
      <c r="BN1263" s="53">
        <v>1.6403812614830775</v>
      </c>
      <c r="BO1263" s="54">
        <v>3.3093769999999997E-4</v>
      </c>
      <c r="BP1263" s="70">
        <v>8322</v>
      </c>
      <c r="BQ1263" s="71"/>
      <c r="BR1263" s="70"/>
      <c r="BS1263" s="72"/>
      <c r="BT1263" s="72"/>
      <c r="BU1263" s="70">
        <v>29571559</v>
      </c>
      <c r="BV1263" s="70">
        <v>907731</v>
      </c>
      <c r="BW1263" s="74">
        <v>0</v>
      </c>
      <c r="BX1263" s="70">
        <v>30479290</v>
      </c>
    </row>
    <row r="1264" spans="1:76" x14ac:dyDescent="0.3">
      <c r="A1264" s="73" t="s">
        <v>10</v>
      </c>
      <c r="B1264" s="2" t="s">
        <v>113</v>
      </c>
      <c r="C1264" s="2" t="s">
        <v>12</v>
      </c>
      <c r="D1264" s="2" t="s">
        <v>16</v>
      </c>
      <c r="E1264" s="2" t="s">
        <v>19</v>
      </c>
      <c r="F1264" s="17" t="str">
        <f>+Tabela1[[#This Row],[WK]]&amp;Tabela1[[#This Row],[PK]]&amp;Tabela1[[#This Row],[GK]]</f>
        <v>160103</v>
      </c>
      <c r="G1264" s="2" t="s">
        <v>1207</v>
      </c>
      <c r="H1264" s="3">
        <v>793639917.99000001</v>
      </c>
      <c r="I1264" s="4">
        <v>1.125</v>
      </c>
      <c r="J1264" s="3">
        <v>892844907.74000001</v>
      </c>
      <c r="K1264" s="4">
        <v>7.0000000000000007E-2</v>
      </c>
      <c r="L1264" s="3">
        <v>62499144</v>
      </c>
      <c r="M1264" s="3"/>
      <c r="N1264" s="5"/>
      <c r="O1264" s="3">
        <v>78063164.810000002</v>
      </c>
      <c r="P1264" s="4">
        <v>1.125</v>
      </c>
      <c r="Q1264" s="3">
        <v>87821060.409999996</v>
      </c>
      <c r="R1264" s="4">
        <v>1.6E-2</v>
      </c>
      <c r="S1264" s="3">
        <v>1405137</v>
      </c>
      <c r="T1264" s="3"/>
      <c r="U1264" s="5"/>
      <c r="V1264" s="3">
        <v>37240808</v>
      </c>
      <c r="W1264" s="5"/>
      <c r="X1264" s="3">
        <v>44480082</v>
      </c>
      <c r="Y1264" s="3">
        <v>0</v>
      </c>
      <c r="Z1264" s="3">
        <v>111131</v>
      </c>
      <c r="AA1264" s="3">
        <v>2611006</v>
      </c>
      <c r="AB1264" s="3">
        <v>32707172</v>
      </c>
      <c r="AC1264" s="3">
        <v>9050773</v>
      </c>
      <c r="AD1264" s="3">
        <v>9161235</v>
      </c>
      <c r="AE1264" s="3">
        <v>0</v>
      </c>
      <c r="AF1264" s="3">
        <v>62499144</v>
      </c>
      <c r="AG1264" s="3">
        <v>1405137</v>
      </c>
      <c r="AH1264" s="3">
        <v>9161235</v>
      </c>
      <c r="AI1264" s="3">
        <v>37240808</v>
      </c>
      <c r="AJ1264" s="3">
        <v>1028451</v>
      </c>
      <c r="AK1264" s="3">
        <v>903389</v>
      </c>
      <c r="AL1264" s="3">
        <v>2149492</v>
      </c>
      <c r="AM1264" s="3">
        <v>-1246103</v>
      </c>
      <c r="AN1264" s="3">
        <v>-125062</v>
      </c>
      <c r="AO1264" s="3">
        <v>0</v>
      </c>
      <c r="AP1264" s="3">
        <v>0</v>
      </c>
      <c r="AQ1264" s="3">
        <v>-125062</v>
      </c>
      <c r="AR1264" s="3">
        <f>Tabela1[[#This Row],[Potrzeby finansowe 2027
w tym:]]+Tabela1[[#This Row],[Rozliczenie 2025 potrz. fin.]]</f>
        <v>44355020</v>
      </c>
      <c r="AS1264" s="3">
        <v>0</v>
      </c>
      <c r="AT1264" s="3">
        <v>0</v>
      </c>
      <c r="AU1264" s="3"/>
      <c r="AV1264" s="3"/>
      <c r="AW1264" s="3"/>
      <c r="AX1264" s="3"/>
      <c r="AY1264" s="3"/>
      <c r="AZ1264" s="3"/>
      <c r="BA1264" s="3">
        <v>111131</v>
      </c>
      <c r="BB1264" s="3">
        <v>0</v>
      </c>
      <c r="BC1264" s="3">
        <v>106.42</v>
      </c>
      <c r="BD1264" s="3">
        <v>328.27</v>
      </c>
      <c r="BE1264" s="3">
        <v>860.85</v>
      </c>
      <c r="BF1264" s="3">
        <v>0</v>
      </c>
      <c r="BG1264" s="3">
        <v>1867528</v>
      </c>
      <c r="BH1264" s="3">
        <v>17548</v>
      </c>
      <c r="BI1264" s="3">
        <v>743478</v>
      </c>
      <c r="BJ1264" s="3">
        <v>11424903.417499999</v>
      </c>
      <c r="BK1264" s="3">
        <v>7578735.9499999993</v>
      </c>
      <c r="BL1264" s="3">
        <v>2218565.08</v>
      </c>
      <c r="BM1264" s="3">
        <v>10947539.710000001</v>
      </c>
      <c r="BN1264" s="53">
        <v>1.1366031541740111</v>
      </c>
      <c r="BO1264" s="54">
        <v>6.6075460000000004E-4</v>
      </c>
      <c r="BP1264" s="70">
        <v>16617</v>
      </c>
      <c r="BQ1264" s="71"/>
      <c r="BR1264" s="70"/>
      <c r="BS1264" s="72"/>
      <c r="BT1264" s="72"/>
      <c r="BU1264" s="70">
        <v>62499144</v>
      </c>
      <c r="BV1264" s="70">
        <v>1405137</v>
      </c>
      <c r="BW1264" s="74">
        <v>9161235</v>
      </c>
      <c r="BX1264" s="70">
        <v>73065516</v>
      </c>
    </row>
    <row r="1265" spans="1:76" x14ac:dyDescent="0.3">
      <c r="A1265" s="73" t="s">
        <v>10</v>
      </c>
      <c r="B1265" s="2" t="s">
        <v>113</v>
      </c>
      <c r="C1265" s="2" t="s">
        <v>12</v>
      </c>
      <c r="D1265" s="2" t="s">
        <v>18</v>
      </c>
      <c r="E1265" s="2" t="s">
        <v>19</v>
      </c>
      <c r="F1265" s="17" t="str">
        <f>+Tabela1[[#This Row],[WK]]&amp;Tabela1[[#This Row],[PK]]&amp;Tabela1[[#This Row],[GK]]</f>
        <v>160104</v>
      </c>
      <c r="G1265" s="2" t="s">
        <v>1208</v>
      </c>
      <c r="H1265" s="3">
        <v>531027582.89999998</v>
      </c>
      <c r="I1265" s="4">
        <v>1.125</v>
      </c>
      <c r="J1265" s="3">
        <v>597406030.75999999</v>
      </c>
      <c r="K1265" s="4">
        <v>7.0000000000000007E-2</v>
      </c>
      <c r="L1265" s="3">
        <v>41818422</v>
      </c>
      <c r="M1265" s="3"/>
      <c r="N1265" s="5"/>
      <c r="O1265" s="3">
        <v>37570041.760000005</v>
      </c>
      <c r="P1265" s="4">
        <v>1.125</v>
      </c>
      <c r="Q1265" s="3">
        <v>42266296.979999997</v>
      </c>
      <c r="R1265" s="4">
        <v>1.6E-2</v>
      </c>
      <c r="S1265" s="3">
        <v>676261</v>
      </c>
      <c r="T1265" s="3"/>
      <c r="U1265" s="5"/>
      <c r="V1265" s="3">
        <v>27249923</v>
      </c>
      <c r="W1265" s="5"/>
      <c r="X1265" s="3">
        <v>29752976</v>
      </c>
      <c r="Y1265" s="3">
        <v>1073495</v>
      </c>
      <c r="Z1265" s="3">
        <v>202547</v>
      </c>
      <c r="AA1265" s="3">
        <v>2077570</v>
      </c>
      <c r="AB1265" s="3">
        <v>19828957</v>
      </c>
      <c r="AC1265" s="3">
        <v>6570407</v>
      </c>
      <c r="AD1265" s="3">
        <v>3774339</v>
      </c>
      <c r="AE1265" s="3">
        <v>0</v>
      </c>
      <c r="AF1265" s="3">
        <v>41818422</v>
      </c>
      <c r="AG1265" s="3">
        <v>676261</v>
      </c>
      <c r="AH1265" s="3">
        <v>3774339</v>
      </c>
      <c r="AI1265" s="3">
        <v>27249923</v>
      </c>
      <c r="AJ1265" s="3">
        <v>-47282</v>
      </c>
      <c r="AK1265" s="3">
        <v>-573031</v>
      </c>
      <c r="AL1265" s="3">
        <v>1773059</v>
      </c>
      <c r="AM1265" s="3">
        <v>-2346090</v>
      </c>
      <c r="AN1265" s="3">
        <v>-525749</v>
      </c>
      <c r="AO1265" s="3">
        <v>0</v>
      </c>
      <c r="AP1265" s="3">
        <v>0</v>
      </c>
      <c r="AQ1265" s="3">
        <v>-525749</v>
      </c>
      <c r="AR1265" s="3">
        <f>Tabela1[[#This Row],[Potrzeby finansowe 2027
w tym:]]+Tabela1[[#This Row],[Rozliczenie 2025 potrz. fin.]]</f>
        <v>29227227</v>
      </c>
      <c r="AS1265" s="3">
        <v>0</v>
      </c>
      <c r="AT1265" s="3">
        <v>0</v>
      </c>
      <c r="AU1265" s="3"/>
      <c r="AV1265" s="3"/>
      <c r="AW1265" s="3"/>
      <c r="AX1265" s="3"/>
      <c r="AY1265" s="3"/>
      <c r="AZ1265" s="3"/>
      <c r="BA1265" s="3">
        <v>202547</v>
      </c>
      <c r="BB1265" s="3">
        <v>0</v>
      </c>
      <c r="BC1265" s="3">
        <v>0.02</v>
      </c>
      <c r="BD1265" s="3">
        <v>1443.42</v>
      </c>
      <c r="BE1265" s="3">
        <v>1005.79</v>
      </c>
      <c r="BF1265" s="3">
        <v>248.84</v>
      </c>
      <c r="BG1265" s="3">
        <v>1300821</v>
      </c>
      <c r="BH1265" s="3">
        <v>12223</v>
      </c>
      <c r="BI1265" s="3">
        <v>776749</v>
      </c>
      <c r="BJ1265" s="3">
        <v>11936180.1875</v>
      </c>
      <c r="BK1265" s="3">
        <v>7494759.2200000007</v>
      </c>
      <c r="BL1265" s="3">
        <v>2678405.52</v>
      </c>
      <c r="BM1265" s="3">
        <v>12408872.83</v>
      </c>
      <c r="BN1265" s="53">
        <v>0.97830502783917639</v>
      </c>
      <c r="BO1265" s="54">
        <v>4.5876180000000002E-4</v>
      </c>
      <c r="BP1265" s="70">
        <v>11537</v>
      </c>
      <c r="BQ1265" s="71"/>
      <c r="BR1265" s="70"/>
      <c r="BS1265" s="72"/>
      <c r="BT1265" s="72"/>
      <c r="BU1265" s="70">
        <v>41818422</v>
      </c>
      <c r="BV1265" s="70">
        <v>676261</v>
      </c>
      <c r="BW1265" s="74">
        <v>3774339</v>
      </c>
      <c r="BX1265" s="70">
        <v>46269022</v>
      </c>
    </row>
    <row r="1266" spans="1:76" x14ac:dyDescent="0.3">
      <c r="A1266" s="73" t="s">
        <v>10</v>
      </c>
      <c r="B1266" s="2" t="s">
        <v>113</v>
      </c>
      <c r="C1266" s="2" t="s">
        <v>12</v>
      </c>
      <c r="D1266" s="2" t="s">
        <v>21</v>
      </c>
      <c r="E1266" s="2" t="s">
        <v>15</v>
      </c>
      <c r="F1266" s="17" t="str">
        <f>+Tabela1[[#This Row],[WK]]&amp;Tabela1[[#This Row],[PK]]&amp;Tabela1[[#This Row],[GK]]</f>
        <v>160105</v>
      </c>
      <c r="G1266" s="2" t="s">
        <v>1209</v>
      </c>
      <c r="H1266" s="3">
        <v>448753596.70999998</v>
      </c>
      <c r="I1266" s="4">
        <v>1.125</v>
      </c>
      <c r="J1266" s="3">
        <v>504847796.30000001</v>
      </c>
      <c r="K1266" s="4">
        <v>7.0000000000000007E-2</v>
      </c>
      <c r="L1266" s="3">
        <v>35339346</v>
      </c>
      <c r="M1266" s="3"/>
      <c r="N1266" s="5"/>
      <c r="O1266" s="3">
        <v>5685757.7899999991</v>
      </c>
      <c r="P1266" s="4">
        <v>1.125</v>
      </c>
      <c r="Q1266" s="3">
        <v>6396477.5099999998</v>
      </c>
      <c r="R1266" s="4">
        <v>1.6E-2</v>
      </c>
      <c r="S1266" s="3">
        <v>102344</v>
      </c>
      <c r="T1266" s="3"/>
      <c r="U1266" s="5"/>
      <c r="V1266" s="3">
        <v>19024963</v>
      </c>
      <c r="W1266" s="5"/>
      <c r="X1266" s="3">
        <v>24030854</v>
      </c>
      <c r="Y1266" s="3">
        <v>0</v>
      </c>
      <c r="Z1266" s="3">
        <v>629742</v>
      </c>
      <c r="AA1266" s="3">
        <v>1221363</v>
      </c>
      <c r="AB1266" s="3">
        <v>16485916</v>
      </c>
      <c r="AC1266" s="3">
        <v>5693833</v>
      </c>
      <c r="AD1266" s="3">
        <v>4832532</v>
      </c>
      <c r="AE1266" s="3">
        <v>0</v>
      </c>
      <c r="AF1266" s="3">
        <v>35339346</v>
      </c>
      <c r="AG1266" s="3">
        <v>102344</v>
      </c>
      <c r="AH1266" s="3">
        <v>4832532</v>
      </c>
      <c r="AI1266" s="3">
        <v>19024963</v>
      </c>
      <c r="AJ1266" s="3">
        <v>579527</v>
      </c>
      <c r="AK1266" s="3">
        <v>185792</v>
      </c>
      <c r="AL1266" s="3">
        <v>1465398</v>
      </c>
      <c r="AM1266" s="3">
        <v>-1279606</v>
      </c>
      <c r="AN1266" s="3">
        <v>-393735</v>
      </c>
      <c r="AO1266" s="3">
        <v>0</v>
      </c>
      <c r="AP1266" s="3">
        <v>0</v>
      </c>
      <c r="AQ1266" s="3">
        <v>-393735</v>
      </c>
      <c r="AR1266" s="3">
        <f>Tabela1[[#This Row],[Potrzeby finansowe 2027
w tym:]]+Tabela1[[#This Row],[Rozliczenie 2025 potrz. fin.]]</f>
        <v>23637119</v>
      </c>
      <c r="AS1266" s="3">
        <v>0</v>
      </c>
      <c r="AT1266" s="3">
        <v>0</v>
      </c>
      <c r="AU1266" s="3"/>
      <c r="AV1266" s="3"/>
      <c r="AW1266" s="3"/>
      <c r="AX1266" s="3"/>
      <c r="AY1266" s="3"/>
      <c r="AZ1266" s="3"/>
      <c r="BA1266" s="3">
        <v>629742</v>
      </c>
      <c r="BB1266" s="3">
        <v>0</v>
      </c>
      <c r="BC1266" s="3">
        <v>140.59</v>
      </c>
      <c r="BD1266" s="3">
        <v>1617.98</v>
      </c>
      <c r="BE1266" s="3">
        <v>4341.87</v>
      </c>
      <c r="BF1266" s="3">
        <v>6155.59</v>
      </c>
      <c r="BG1266" s="3">
        <v>957496</v>
      </c>
      <c r="BH1266" s="3">
        <v>8997</v>
      </c>
      <c r="BI1266" s="3">
        <v>263867</v>
      </c>
      <c r="BJ1266" s="3">
        <v>4054807.6575000007</v>
      </c>
      <c r="BK1266" s="3">
        <v>2581247.1100000003</v>
      </c>
      <c r="BL1266" s="3">
        <v>1062103.9099999999</v>
      </c>
      <c r="BM1266" s="3">
        <v>3770034.37</v>
      </c>
      <c r="BN1266" s="53">
        <v>1.082834839540024</v>
      </c>
      <c r="BO1266" s="54">
        <v>3.1209530000000002E-4</v>
      </c>
      <c r="BP1266" s="70">
        <v>7849</v>
      </c>
      <c r="BQ1266" s="71"/>
      <c r="BR1266" s="70"/>
      <c r="BS1266" s="72"/>
      <c r="BT1266" s="72"/>
      <c r="BU1266" s="70">
        <v>35339346</v>
      </c>
      <c r="BV1266" s="70">
        <v>102344</v>
      </c>
      <c r="BW1266" s="74">
        <v>4832532</v>
      </c>
      <c r="BX1266" s="70">
        <v>40274222</v>
      </c>
    </row>
    <row r="1267" spans="1:76" x14ac:dyDescent="0.3">
      <c r="A1267" s="73" t="s">
        <v>10</v>
      </c>
      <c r="B1267" s="2" t="s">
        <v>113</v>
      </c>
      <c r="C1267" s="2" t="s">
        <v>12</v>
      </c>
      <c r="D1267" s="2" t="s">
        <v>23</v>
      </c>
      <c r="E1267" s="2" t="s">
        <v>15</v>
      </c>
      <c r="F1267" s="17" t="str">
        <f>+Tabela1[[#This Row],[WK]]&amp;Tabela1[[#This Row],[PK]]&amp;Tabela1[[#This Row],[GK]]</f>
        <v>160106</v>
      </c>
      <c r="G1267" s="2" t="s">
        <v>972</v>
      </c>
      <c r="H1267" s="3">
        <v>198112449.63999999</v>
      </c>
      <c r="I1267" s="4">
        <v>1.125</v>
      </c>
      <c r="J1267" s="3">
        <v>222876505.84999999</v>
      </c>
      <c r="K1267" s="4">
        <v>7.0000000000000007E-2</v>
      </c>
      <c r="L1267" s="3">
        <v>15601355</v>
      </c>
      <c r="M1267" s="3"/>
      <c r="N1267" s="5"/>
      <c r="O1267" s="3">
        <v>15738254.07</v>
      </c>
      <c r="P1267" s="4">
        <v>1.125</v>
      </c>
      <c r="Q1267" s="3">
        <v>17705535.829999998</v>
      </c>
      <c r="R1267" s="4">
        <v>1.6E-2</v>
      </c>
      <c r="S1267" s="3">
        <v>283289</v>
      </c>
      <c r="T1267" s="3"/>
      <c r="U1267" s="5"/>
      <c r="V1267" s="3">
        <v>10659234</v>
      </c>
      <c r="W1267" s="5"/>
      <c r="X1267" s="3">
        <v>16240558</v>
      </c>
      <c r="Y1267" s="3">
        <v>57335</v>
      </c>
      <c r="Z1267" s="3">
        <v>8569</v>
      </c>
      <c r="AA1267" s="3">
        <v>684163</v>
      </c>
      <c r="AB1267" s="3">
        <v>11120497</v>
      </c>
      <c r="AC1267" s="3">
        <v>4369994</v>
      </c>
      <c r="AD1267" s="3">
        <v>5581324</v>
      </c>
      <c r="AE1267" s="3">
        <v>0</v>
      </c>
      <c r="AF1267" s="3">
        <v>15601355</v>
      </c>
      <c r="AG1267" s="3">
        <v>283289</v>
      </c>
      <c r="AH1267" s="3">
        <v>5581324</v>
      </c>
      <c r="AI1267" s="3">
        <v>10659234</v>
      </c>
      <c r="AJ1267" s="3">
        <v>-162611</v>
      </c>
      <c r="AK1267" s="3">
        <v>-162611</v>
      </c>
      <c r="AL1267" s="3">
        <v>455350</v>
      </c>
      <c r="AM1267" s="3">
        <v>-617961</v>
      </c>
      <c r="AN1267" s="3">
        <v>-624580</v>
      </c>
      <c r="AO1267" s="3">
        <v>0</v>
      </c>
      <c r="AP1267" s="3">
        <v>624580</v>
      </c>
      <c r="AQ1267" s="3">
        <v>0</v>
      </c>
      <c r="AR1267" s="3">
        <f>Tabela1[[#This Row],[Potrzeby finansowe 2027
w tym:]]+Tabela1[[#This Row],[Rozliczenie 2025 potrz. fin.]]</f>
        <v>16240558</v>
      </c>
      <c r="AS1267" s="3">
        <v>0</v>
      </c>
      <c r="AT1267" s="3">
        <v>0</v>
      </c>
      <c r="AU1267" s="3"/>
      <c r="AV1267" s="3"/>
      <c r="AW1267" s="3"/>
      <c r="AX1267" s="3"/>
      <c r="AY1267" s="3"/>
      <c r="AZ1267" s="3"/>
      <c r="BA1267" s="3">
        <v>8569</v>
      </c>
      <c r="BB1267" s="3">
        <v>0</v>
      </c>
      <c r="BC1267" s="3">
        <v>17.239999999999998</v>
      </c>
      <c r="BD1267" s="3">
        <v>0</v>
      </c>
      <c r="BE1267" s="3">
        <v>56.77</v>
      </c>
      <c r="BF1267" s="3">
        <v>0</v>
      </c>
      <c r="BG1267" s="3">
        <v>496574</v>
      </c>
      <c r="BH1267" s="3">
        <v>4666</v>
      </c>
      <c r="BI1267" s="3">
        <v>187589</v>
      </c>
      <c r="BJ1267" s="3">
        <v>2882646.55</v>
      </c>
      <c r="BK1267" s="3">
        <v>1139803.5899999999</v>
      </c>
      <c r="BL1267" s="3">
        <v>424186</v>
      </c>
      <c r="BM1267" s="3">
        <v>6122999.8399999999</v>
      </c>
      <c r="BN1267" s="53">
        <v>0.9970696585620622</v>
      </c>
      <c r="BO1267" s="54">
        <v>1.814113E-4</v>
      </c>
      <c r="BP1267" s="70">
        <v>4562</v>
      </c>
      <c r="BQ1267" s="71"/>
      <c r="BR1267" s="70"/>
      <c r="BS1267" s="72"/>
      <c r="BT1267" s="72"/>
      <c r="BU1267" s="70">
        <v>15601355</v>
      </c>
      <c r="BV1267" s="70">
        <v>283289</v>
      </c>
      <c r="BW1267" s="74">
        <v>5581324</v>
      </c>
      <c r="BX1267" s="70">
        <v>21465968</v>
      </c>
    </row>
    <row r="1268" spans="1:76" x14ac:dyDescent="0.3">
      <c r="A1268" s="73" t="s">
        <v>10</v>
      </c>
      <c r="B1268" s="2" t="s">
        <v>113</v>
      </c>
      <c r="C1268" s="2" t="s">
        <v>11</v>
      </c>
      <c r="D1268" s="2" t="s">
        <v>12</v>
      </c>
      <c r="E1268" s="2" t="s">
        <v>19</v>
      </c>
      <c r="F1268" s="17" t="str">
        <f>+Tabela1[[#This Row],[WK]]&amp;Tabela1[[#This Row],[PK]]&amp;Tabela1[[#This Row],[GK]]</f>
        <v>160201</v>
      </c>
      <c r="G1268" s="2" t="s">
        <v>1210</v>
      </c>
      <c r="H1268" s="3">
        <v>234336222.24000001</v>
      </c>
      <c r="I1268" s="4">
        <v>1.125</v>
      </c>
      <c r="J1268" s="3">
        <v>263628250.02000001</v>
      </c>
      <c r="K1268" s="4">
        <v>7.0000000000000007E-2</v>
      </c>
      <c r="L1268" s="3">
        <v>18453978</v>
      </c>
      <c r="M1268" s="3"/>
      <c r="N1268" s="5"/>
      <c r="O1268" s="3">
        <v>10022892.6</v>
      </c>
      <c r="P1268" s="4">
        <v>1.125</v>
      </c>
      <c r="Q1268" s="3">
        <v>11275754.18</v>
      </c>
      <c r="R1268" s="4">
        <v>1.6E-2</v>
      </c>
      <c r="S1268" s="3">
        <v>180412</v>
      </c>
      <c r="T1268" s="3"/>
      <c r="U1268" s="5"/>
      <c r="V1268" s="3">
        <v>11940532</v>
      </c>
      <c r="W1268" s="5"/>
      <c r="X1268" s="3">
        <v>9319441</v>
      </c>
      <c r="Y1268" s="3">
        <v>0</v>
      </c>
      <c r="Z1268" s="3">
        <v>12491</v>
      </c>
      <c r="AA1268" s="3">
        <v>943324</v>
      </c>
      <c r="AB1268" s="3">
        <v>7177165</v>
      </c>
      <c r="AC1268" s="3">
        <v>1186461</v>
      </c>
      <c r="AD1268" s="3">
        <v>712846</v>
      </c>
      <c r="AE1268" s="3">
        <v>3081752</v>
      </c>
      <c r="AF1268" s="3">
        <v>16085072</v>
      </c>
      <c r="AG1268" s="3">
        <v>180412</v>
      </c>
      <c r="AH1268" s="3">
        <v>0</v>
      </c>
      <c r="AI1268" s="3">
        <v>11940532</v>
      </c>
      <c r="AJ1268" s="3">
        <v>411146</v>
      </c>
      <c r="AK1268" s="3">
        <v>383752</v>
      </c>
      <c r="AL1268" s="3">
        <v>740037</v>
      </c>
      <c r="AM1268" s="3">
        <v>-356285</v>
      </c>
      <c r="AN1268" s="3">
        <v>-27394</v>
      </c>
      <c r="AO1268" s="3">
        <v>0</v>
      </c>
      <c r="AP1268" s="3">
        <v>0</v>
      </c>
      <c r="AQ1268" s="3">
        <v>-27394</v>
      </c>
      <c r="AR1268" s="3">
        <f>Tabela1[[#This Row],[Potrzeby finansowe 2027
w tym:]]+Tabela1[[#This Row],[Rozliczenie 2025 potrz. fin.]]</f>
        <v>9292047</v>
      </c>
      <c r="AS1268" s="3">
        <v>0</v>
      </c>
      <c r="AT1268" s="3">
        <v>0</v>
      </c>
      <c r="AU1268" s="3"/>
      <c r="AV1268" s="3"/>
      <c r="AW1268" s="3"/>
      <c r="AX1268" s="3"/>
      <c r="AY1268" s="3"/>
      <c r="AZ1268" s="3"/>
      <c r="BA1268" s="3">
        <v>12491</v>
      </c>
      <c r="BB1268" s="3">
        <v>0</v>
      </c>
      <c r="BC1268" s="3">
        <v>0</v>
      </c>
      <c r="BD1268" s="3">
        <v>125.15</v>
      </c>
      <c r="BE1268" s="3">
        <v>0</v>
      </c>
      <c r="BF1268" s="3">
        <v>0</v>
      </c>
      <c r="BG1268" s="3">
        <v>579585</v>
      </c>
      <c r="BH1268" s="3">
        <v>5446</v>
      </c>
      <c r="BI1268" s="3">
        <v>363739</v>
      </c>
      <c r="BJ1268" s="3">
        <v>5589521.3624999998</v>
      </c>
      <c r="BK1268" s="3">
        <v>3387175.1599999997</v>
      </c>
      <c r="BL1268" s="3">
        <v>2369179.69</v>
      </c>
      <c r="BM1268" s="3">
        <v>4071025.43</v>
      </c>
      <c r="BN1268" s="53">
        <v>1.4234184829747349</v>
      </c>
      <c r="BO1268" s="54">
        <v>1.967703E-4</v>
      </c>
      <c r="BP1268" s="70">
        <v>4949</v>
      </c>
      <c r="BQ1268" s="71"/>
      <c r="BR1268" s="70"/>
      <c r="BS1268" s="72"/>
      <c r="BT1268" s="72"/>
      <c r="BU1268" s="70">
        <v>16085072</v>
      </c>
      <c r="BV1268" s="70">
        <v>180412</v>
      </c>
      <c r="BW1268" s="74">
        <v>0</v>
      </c>
      <c r="BX1268" s="70">
        <v>16265484</v>
      </c>
    </row>
    <row r="1269" spans="1:76" x14ac:dyDescent="0.3">
      <c r="A1269" s="73" t="s">
        <v>10</v>
      </c>
      <c r="B1269" s="2" t="s">
        <v>113</v>
      </c>
      <c r="C1269" s="2" t="s">
        <v>11</v>
      </c>
      <c r="D1269" s="2" t="s">
        <v>11</v>
      </c>
      <c r="E1269" s="2" t="s">
        <v>15</v>
      </c>
      <c r="F1269" s="17" t="str">
        <f>+Tabela1[[#This Row],[WK]]&amp;Tabela1[[#This Row],[PK]]&amp;Tabela1[[#This Row],[GK]]</f>
        <v>160202</v>
      </c>
      <c r="G1269" s="2" t="s">
        <v>1211</v>
      </c>
      <c r="H1269" s="3">
        <v>274217910</v>
      </c>
      <c r="I1269" s="4">
        <v>1.125</v>
      </c>
      <c r="J1269" s="3">
        <v>308495148.75</v>
      </c>
      <c r="K1269" s="4">
        <v>7.0000000000000007E-2</v>
      </c>
      <c r="L1269" s="3">
        <v>21594660</v>
      </c>
      <c r="M1269" s="3"/>
      <c r="N1269" s="5"/>
      <c r="O1269" s="3">
        <v>6352555.8300000001</v>
      </c>
      <c r="P1269" s="4">
        <v>1.125</v>
      </c>
      <c r="Q1269" s="3">
        <v>7146625.3099999996</v>
      </c>
      <c r="R1269" s="4">
        <v>1.6E-2</v>
      </c>
      <c r="S1269" s="3">
        <v>114346</v>
      </c>
      <c r="T1269" s="3"/>
      <c r="U1269" s="5"/>
      <c r="V1269" s="3">
        <v>13942669</v>
      </c>
      <c r="W1269" s="5"/>
      <c r="X1269" s="3">
        <v>19489809</v>
      </c>
      <c r="Y1269" s="3">
        <v>2005512</v>
      </c>
      <c r="Z1269" s="3">
        <v>20705</v>
      </c>
      <c r="AA1269" s="3">
        <v>1083864</v>
      </c>
      <c r="AB1269" s="3">
        <v>11474438</v>
      </c>
      <c r="AC1269" s="3">
        <v>4905290</v>
      </c>
      <c r="AD1269" s="3">
        <v>5547140</v>
      </c>
      <c r="AE1269" s="3">
        <v>0</v>
      </c>
      <c r="AF1269" s="3">
        <v>21594660</v>
      </c>
      <c r="AG1269" s="3">
        <v>114346</v>
      </c>
      <c r="AH1269" s="3">
        <v>5547140</v>
      </c>
      <c r="AI1269" s="3">
        <v>13942669</v>
      </c>
      <c r="AJ1269" s="3">
        <v>1824731</v>
      </c>
      <c r="AK1269" s="3">
        <v>1824731</v>
      </c>
      <c r="AL1269" s="3">
        <v>1029269</v>
      </c>
      <c r="AM1269" s="3">
        <v>795462</v>
      </c>
      <c r="AN1269" s="3">
        <v>226941</v>
      </c>
      <c r="AO1269" s="3">
        <v>0</v>
      </c>
      <c r="AP1269" s="3">
        <v>-226941</v>
      </c>
      <c r="AQ1269" s="3">
        <v>0</v>
      </c>
      <c r="AR1269" s="3">
        <f>Tabela1[[#This Row],[Potrzeby finansowe 2027
w tym:]]+Tabela1[[#This Row],[Rozliczenie 2025 potrz. fin.]]</f>
        <v>19489809</v>
      </c>
      <c r="AS1269" s="3">
        <v>0</v>
      </c>
      <c r="AT1269" s="3">
        <v>0</v>
      </c>
      <c r="AU1269" s="3"/>
      <c r="AV1269" s="3"/>
      <c r="AW1269" s="3"/>
      <c r="AX1269" s="3"/>
      <c r="AY1269" s="3"/>
      <c r="AZ1269" s="3"/>
      <c r="BA1269" s="3">
        <v>20705</v>
      </c>
      <c r="BB1269" s="3">
        <v>0</v>
      </c>
      <c r="BC1269" s="3">
        <v>0</v>
      </c>
      <c r="BD1269" s="3">
        <v>207.44</v>
      </c>
      <c r="BE1269" s="3">
        <v>0</v>
      </c>
      <c r="BF1269" s="3">
        <v>0</v>
      </c>
      <c r="BG1269" s="3">
        <v>648123</v>
      </c>
      <c r="BH1269" s="3">
        <v>6090</v>
      </c>
      <c r="BI1269" s="3">
        <v>435741</v>
      </c>
      <c r="BJ1269" s="3">
        <v>6695968.7300000004</v>
      </c>
      <c r="BK1269" s="3">
        <v>3466564.0500000007</v>
      </c>
      <c r="BL1269" s="3">
        <v>2186095.34</v>
      </c>
      <c r="BM1269" s="3">
        <v>8545428.0399999991</v>
      </c>
      <c r="BN1269" s="53">
        <v>0.92019063074153873</v>
      </c>
      <c r="BO1269" s="54">
        <v>2.3296610000000001E-4</v>
      </c>
      <c r="BP1269" s="70">
        <v>5859</v>
      </c>
      <c r="BQ1269" s="71"/>
      <c r="BR1269" s="70"/>
      <c r="BS1269" s="72"/>
      <c r="BT1269" s="72"/>
      <c r="BU1269" s="70">
        <v>21594660</v>
      </c>
      <c r="BV1269" s="70">
        <v>114346</v>
      </c>
      <c r="BW1269" s="74">
        <v>5547140</v>
      </c>
      <c r="BX1269" s="70">
        <v>27256146</v>
      </c>
    </row>
    <row r="1270" spans="1:76" x14ac:dyDescent="0.3">
      <c r="A1270" s="73" t="s">
        <v>10</v>
      </c>
      <c r="B1270" s="2" t="s">
        <v>113</v>
      </c>
      <c r="C1270" s="2" t="s">
        <v>11</v>
      </c>
      <c r="D1270" s="2" t="s">
        <v>16</v>
      </c>
      <c r="E1270" s="2" t="s">
        <v>19</v>
      </c>
      <c r="F1270" s="17" t="str">
        <f>+Tabela1[[#This Row],[WK]]&amp;Tabela1[[#This Row],[PK]]&amp;Tabela1[[#This Row],[GK]]</f>
        <v>160203</v>
      </c>
      <c r="G1270" s="2" t="s">
        <v>1212</v>
      </c>
      <c r="H1270" s="3">
        <v>962645816.88</v>
      </c>
      <c r="I1270" s="4">
        <v>1.125</v>
      </c>
      <c r="J1270" s="3">
        <v>1082976543.99</v>
      </c>
      <c r="K1270" s="4">
        <v>7.0000000000000007E-2</v>
      </c>
      <c r="L1270" s="3">
        <v>75808358</v>
      </c>
      <c r="M1270" s="3"/>
      <c r="N1270" s="5"/>
      <c r="O1270" s="3">
        <v>65664303.210000001</v>
      </c>
      <c r="P1270" s="4">
        <v>1.125</v>
      </c>
      <c r="Q1270" s="3">
        <v>73872341.109999999</v>
      </c>
      <c r="R1270" s="4">
        <v>1.6E-2</v>
      </c>
      <c r="S1270" s="3">
        <v>1181957</v>
      </c>
      <c r="T1270" s="3"/>
      <c r="U1270" s="5"/>
      <c r="V1270" s="3">
        <v>47146766</v>
      </c>
      <c r="W1270" s="5"/>
      <c r="X1270" s="3">
        <v>48358053</v>
      </c>
      <c r="Y1270" s="3">
        <v>3504111</v>
      </c>
      <c r="Z1270" s="3">
        <v>916892</v>
      </c>
      <c r="AA1270" s="3">
        <v>2711672</v>
      </c>
      <c r="AB1270" s="3">
        <v>35735710</v>
      </c>
      <c r="AC1270" s="3">
        <v>5489668</v>
      </c>
      <c r="AD1270" s="3">
        <v>4866158</v>
      </c>
      <c r="AE1270" s="3">
        <v>0</v>
      </c>
      <c r="AF1270" s="3">
        <v>75808358</v>
      </c>
      <c r="AG1270" s="3">
        <v>1181957</v>
      </c>
      <c r="AH1270" s="3">
        <v>4866158</v>
      </c>
      <c r="AI1270" s="3">
        <v>47146766</v>
      </c>
      <c r="AJ1270" s="3">
        <v>2008619</v>
      </c>
      <c r="AK1270" s="3">
        <v>1569021</v>
      </c>
      <c r="AL1270" s="3">
        <v>2473354</v>
      </c>
      <c r="AM1270" s="3">
        <v>-904333</v>
      </c>
      <c r="AN1270" s="3">
        <v>-439598</v>
      </c>
      <c r="AO1270" s="3">
        <v>0</v>
      </c>
      <c r="AP1270" s="3">
        <v>0</v>
      </c>
      <c r="AQ1270" s="3">
        <v>-439598</v>
      </c>
      <c r="AR1270" s="3">
        <f>Tabela1[[#This Row],[Potrzeby finansowe 2027
w tym:]]+Tabela1[[#This Row],[Rozliczenie 2025 potrz. fin.]]</f>
        <v>47918455</v>
      </c>
      <c r="AS1270" s="3">
        <v>0</v>
      </c>
      <c r="AT1270" s="3">
        <v>0</v>
      </c>
      <c r="AU1270" s="3"/>
      <c r="AV1270" s="3"/>
      <c r="AW1270" s="3"/>
      <c r="AX1270" s="3"/>
      <c r="AY1270" s="3"/>
      <c r="AZ1270" s="3"/>
      <c r="BA1270" s="3">
        <v>916892</v>
      </c>
      <c r="BB1270" s="3">
        <v>0</v>
      </c>
      <c r="BC1270" s="3">
        <v>0</v>
      </c>
      <c r="BD1270" s="3">
        <v>9186.3700000000008</v>
      </c>
      <c r="BE1270" s="3">
        <v>0</v>
      </c>
      <c r="BF1270" s="3">
        <v>0</v>
      </c>
      <c r="BG1270" s="3">
        <v>2158810</v>
      </c>
      <c r="BH1270" s="3">
        <v>20285</v>
      </c>
      <c r="BI1270" s="3">
        <v>552862</v>
      </c>
      <c r="BJ1270" s="3">
        <v>8495740.5700000003</v>
      </c>
      <c r="BK1270" s="3">
        <v>6395835.2700000005</v>
      </c>
      <c r="BL1270" s="3">
        <v>1574519</v>
      </c>
      <c r="BM1270" s="3">
        <v>5250583.2</v>
      </c>
      <c r="BN1270" s="53">
        <v>0.9607826678977458</v>
      </c>
      <c r="BO1270" s="54">
        <v>8.2840780000000003E-4</v>
      </c>
      <c r="BP1270" s="70">
        <v>20833</v>
      </c>
      <c r="BQ1270" s="71"/>
      <c r="BR1270" s="70"/>
      <c r="BS1270" s="72"/>
      <c r="BT1270" s="72"/>
      <c r="BU1270" s="70">
        <v>75808358</v>
      </c>
      <c r="BV1270" s="70">
        <v>1181957</v>
      </c>
      <c r="BW1270" s="74">
        <v>4866158</v>
      </c>
      <c r="BX1270" s="70">
        <v>81856473</v>
      </c>
    </row>
    <row r="1271" spans="1:76" x14ac:dyDescent="0.3">
      <c r="A1271" s="73" t="s">
        <v>10</v>
      </c>
      <c r="B1271" s="2" t="s">
        <v>113</v>
      </c>
      <c r="C1271" s="2" t="s">
        <v>11</v>
      </c>
      <c r="D1271" s="2" t="s">
        <v>18</v>
      </c>
      <c r="E1271" s="2" t="s">
        <v>19</v>
      </c>
      <c r="F1271" s="17" t="str">
        <f>+Tabela1[[#This Row],[WK]]&amp;Tabela1[[#This Row],[PK]]&amp;Tabela1[[#This Row],[GK]]</f>
        <v>160204</v>
      </c>
      <c r="G1271" s="2" t="s">
        <v>1213</v>
      </c>
      <c r="H1271" s="3">
        <v>469385402.32999998</v>
      </c>
      <c r="I1271" s="4">
        <v>1.125</v>
      </c>
      <c r="J1271" s="3">
        <v>528058577.62</v>
      </c>
      <c r="K1271" s="4">
        <v>7.0000000000000007E-2</v>
      </c>
      <c r="L1271" s="3">
        <v>36964100</v>
      </c>
      <c r="M1271" s="3"/>
      <c r="N1271" s="5"/>
      <c r="O1271" s="3">
        <v>19596699.469999999</v>
      </c>
      <c r="P1271" s="4">
        <v>1.125</v>
      </c>
      <c r="Q1271" s="3">
        <v>22046286.899999999</v>
      </c>
      <c r="R1271" s="4">
        <v>1.6E-2</v>
      </c>
      <c r="S1271" s="3">
        <v>352741</v>
      </c>
      <c r="T1271" s="3"/>
      <c r="U1271" s="5"/>
      <c r="V1271" s="3">
        <v>22711278</v>
      </c>
      <c r="W1271" s="5"/>
      <c r="X1271" s="3">
        <v>21078362</v>
      </c>
      <c r="Y1271" s="3">
        <v>0</v>
      </c>
      <c r="Z1271" s="3">
        <v>44279</v>
      </c>
      <c r="AA1271" s="3">
        <v>1641386</v>
      </c>
      <c r="AB1271" s="3">
        <v>17099565</v>
      </c>
      <c r="AC1271" s="3">
        <v>2293132</v>
      </c>
      <c r="AD1271" s="3">
        <v>3671045</v>
      </c>
      <c r="AE1271" s="3">
        <v>0</v>
      </c>
      <c r="AF1271" s="3">
        <v>36964100</v>
      </c>
      <c r="AG1271" s="3">
        <v>352741</v>
      </c>
      <c r="AH1271" s="3">
        <v>3671045</v>
      </c>
      <c r="AI1271" s="3">
        <v>22711278</v>
      </c>
      <c r="AJ1271" s="3">
        <v>-56073</v>
      </c>
      <c r="AK1271" s="3">
        <v>826790</v>
      </c>
      <c r="AL1271" s="3">
        <v>1598387</v>
      </c>
      <c r="AM1271" s="3">
        <v>-771597</v>
      </c>
      <c r="AN1271" s="3">
        <v>882863</v>
      </c>
      <c r="AO1271" s="3">
        <v>0</v>
      </c>
      <c r="AP1271" s="3">
        <v>0</v>
      </c>
      <c r="AQ1271" s="3">
        <v>882863</v>
      </c>
      <c r="AR1271" s="3">
        <f>Tabela1[[#This Row],[Potrzeby finansowe 2027
w tym:]]+Tabela1[[#This Row],[Rozliczenie 2025 potrz. fin.]]</f>
        <v>21961225</v>
      </c>
      <c r="AS1271" s="3">
        <v>0</v>
      </c>
      <c r="AT1271" s="3">
        <v>0</v>
      </c>
      <c r="AU1271" s="3"/>
      <c r="AV1271" s="3"/>
      <c r="AW1271" s="3"/>
      <c r="AX1271" s="3"/>
      <c r="AY1271" s="3"/>
      <c r="AZ1271" s="3"/>
      <c r="BA1271" s="3">
        <v>44279</v>
      </c>
      <c r="BB1271" s="3">
        <v>0</v>
      </c>
      <c r="BC1271" s="3">
        <v>132.38</v>
      </c>
      <c r="BD1271" s="3">
        <v>0</v>
      </c>
      <c r="BE1271" s="3">
        <v>4.74</v>
      </c>
      <c r="BF1271" s="3">
        <v>0</v>
      </c>
      <c r="BG1271" s="3">
        <v>1031143</v>
      </c>
      <c r="BH1271" s="3">
        <v>9689</v>
      </c>
      <c r="BI1271" s="3">
        <v>610243</v>
      </c>
      <c r="BJ1271" s="3">
        <v>9377508.0800000019</v>
      </c>
      <c r="BK1271" s="3">
        <v>5366343.6900000013</v>
      </c>
      <c r="BL1271" s="3">
        <v>1305203.02</v>
      </c>
      <c r="BM1271" s="3">
        <v>13434251.52</v>
      </c>
      <c r="BN1271" s="53">
        <v>1.0431866297342922</v>
      </c>
      <c r="BO1271" s="54">
        <v>3.681682E-4</v>
      </c>
      <c r="BP1271" s="70">
        <v>9259</v>
      </c>
      <c r="BQ1271" s="71"/>
      <c r="BR1271" s="70"/>
      <c r="BS1271" s="72"/>
      <c r="BT1271" s="72"/>
      <c r="BU1271" s="70">
        <v>36964100</v>
      </c>
      <c r="BV1271" s="70">
        <v>352741</v>
      </c>
      <c r="BW1271" s="74">
        <v>3671045</v>
      </c>
      <c r="BX1271" s="70">
        <v>40987886</v>
      </c>
    </row>
    <row r="1272" spans="1:76" x14ac:dyDescent="0.3">
      <c r="A1272" s="73" t="s">
        <v>10</v>
      </c>
      <c r="B1272" s="2" t="s">
        <v>113</v>
      </c>
      <c r="C1272" s="2" t="s">
        <v>16</v>
      </c>
      <c r="D1272" s="2" t="s">
        <v>12</v>
      </c>
      <c r="E1272" s="2" t="s">
        <v>13</v>
      </c>
      <c r="F1272" s="17" t="str">
        <f>+Tabela1[[#This Row],[WK]]&amp;Tabela1[[#This Row],[PK]]&amp;Tabela1[[#This Row],[GK]]</f>
        <v>160301</v>
      </c>
      <c r="G1272" s="2" t="s">
        <v>1214</v>
      </c>
      <c r="H1272" s="3">
        <v>2831709943.2399998</v>
      </c>
      <c r="I1272" s="4">
        <v>1.125</v>
      </c>
      <c r="J1272" s="3">
        <v>3185673686.1500001</v>
      </c>
      <c r="K1272" s="4">
        <v>7.0000000000000007E-2</v>
      </c>
      <c r="L1272" s="3">
        <v>222997158</v>
      </c>
      <c r="M1272" s="3"/>
      <c r="N1272" s="5"/>
      <c r="O1272" s="3">
        <v>585861587.24000001</v>
      </c>
      <c r="P1272" s="4">
        <v>1.125</v>
      </c>
      <c r="Q1272" s="3">
        <v>659094285.64999998</v>
      </c>
      <c r="R1272" s="4">
        <v>1.6E-2</v>
      </c>
      <c r="S1272" s="3">
        <v>10545509</v>
      </c>
      <c r="T1272" s="3"/>
      <c r="U1272" s="5"/>
      <c r="V1272" s="3">
        <v>124888265</v>
      </c>
      <c r="W1272" s="5"/>
      <c r="X1272" s="3">
        <v>108310820</v>
      </c>
      <c r="Y1272" s="3">
        <v>0</v>
      </c>
      <c r="Z1272" s="3">
        <v>20</v>
      </c>
      <c r="AA1272" s="3">
        <v>9356504</v>
      </c>
      <c r="AB1272" s="3">
        <v>98954296</v>
      </c>
      <c r="AC1272" s="3">
        <v>0</v>
      </c>
      <c r="AD1272" s="3">
        <v>23143997</v>
      </c>
      <c r="AE1272" s="3">
        <v>13369400</v>
      </c>
      <c r="AF1272" s="3">
        <v>222997158</v>
      </c>
      <c r="AG1272" s="3">
        <v>10545509</v>
      </c>
      <c r="AH1272" s="3">
        <v>9774597</v>
      </c>
      <c r="AI1272" s="3">
        <v>124888265</v>
      </c>
      <c r="AJ1272" s="3">
        <v>4149509</v>
      </c>
      <c r="AK1272" s="3">
        <v>7938754</v>
      </c>
      <c r="AL1272" s="3">
        <v>4471211</v>
      </c>
      <c r="AM1272" s="3">
        <v>3467543</v>
      </c>
      <c r="AN1272" s="3">
        <v>3789245</v>
      </c>
      <c r="AO1272" s="3">
        <v>0</v>
      </c>
      <c r="AP1272" s="3">
        <v>0</v>
      </c>
      <c r="AQ1272" s="3">
        <v>3789245</v>
      </c>
      <c r="AR1272" s="3">
        <f>Tabela1[[#This Row],[Potrzeby finansowe 2027
w tym:]]+Tabela1[[#This Row],[Rozliczenie 2025 potrz. fin.]]</f>
        <v>112100065</v>
      </c>
      <c r="AS1272" s="3">
        <v>0</v>
      </c>
      <c r="AT1272" s="3">
        <v>0</v>
      </c>
      <c r="AU1272" s="3"/>
      <c r="AV1272" s="3"/>
      <c r="AW1272" s="3"/>
      <c r="AX1272" s="3"/>
      <c r="AY1272" s="3"/>
      <c r="AZ1272" s="3"/>
      <c r="BA1272" s="3">
        <v>20</v>
      </c>
      <c r="BB1272" s="3">
        <v>0</v>
      </c>
      <c r="BC1272" s="3">
        <v>0</v>
      </c>
      <c r="BD1272" s="3">
        <v>0</v>
      </c>
      <c r="BE1272" s="3">
        <v>0.41</v>
      </c>
      <c r="BF1272" s="3">
        <v>0</v>
      </c>
      <c r="BG1272" s="3">
        <v>5655371</v>
      </c>
      <c r="BH1272" s="3">
        <v>53140</v>
      </c>
      <c r="BI1272" s="3">
        <v>3701133</v>
      </c>
      <c r="BJ1272" s="3">
        <v>56874708.230000004</v>
      </c>
      <c r="BK1272" s="3">
        <v>43131376.090000004</v>
      </c>
      <c r="BL1272" s="3">
        <v>11675411.18</v>
      </c>
      <c r="BM1272" s="3">
        <v>31622506.200000003</v>
      </c>
      <c r="BN1272" s="53">
        <v>1.304214580826875</v>
      </c>
      <c r="BO1272" s="54">
        <v>2.1158173E-3</v>
      </c>
      <c r="BP1272" s="70">
        <v>53209</v>
      </c>
      <c r="BQ1272" s="71"/>
      <c r="BR1272" s="70"/>
      <c r="BS1272" s="72"/>
      <c r="BT1272" s="72"/>
      <c r="BU1272" s="70">
        <v>222997158</v>
      </c>
      <c r="BV1272" s="70">
        <v>10545509</v>
      </c>
      <c r="BW1272" s="74">
        <v>9774597</v>
      </c>
      <c r="BX1272" s="70">
        <v>243317264</v>
      </c>
    </row>
    <row r="1273" spans="1:76" x14ac:dyDescent="0.3">
      <c r="A1273" s="73" t="s">
        <v>10</v>
      </c>
      <c r="B1273" s="2" t="s">
        <v>113</v>
      </c>
      <c r="C1273" s="2" t="s">
        <v>16</v>
      </c>
      <c r="D1273" s="2" t="s">
        <v>11</v>
      </c>
      <c r="E1273" s="2" t="s">
        <v>15</v>
      </c>
      <c r="F1273" s="17" t="str">
        <f>+Tabela1[[#This Row],[WK]]&amp;Tabela1[[#This Row],[PK]]&amp;Tabela1[[#This Row],[GK]]</f>
        <v>160302</v>
      </c>
      <c r="G1273" s="2" t="s">
        <v>1215</v>
      </c>
      <c r="H1273" s="3">
        <v>351221184.49000001</v>
      </c>
      <c r="I1273" s="4">
        <v>1.125</v>
      </c>
      <c r="J1273" s="3">
        <v>395123832.55000001</v>
      </c>
      <c r="K1273" s="4">
        <v>7.0000000000000007E-2</v>
      </c>
      <c r="L1273" s="3">
        <v>27658668</v>
      </c>
      <c r="M1273" s="3"/>
      <c r="N1273" s="5"/>
      <c r="O1273" s="3">
        <v>35364032.090000004</v>
      </c>
      <c r="P1273" s="4">
        <v>1.125</v>
      </c>
      <c r="Q1273" s="3">
        <v>39784536.100000001</v>
      </c>
      <c r="R1273" s="4">
        <v>1.6E-2</v>
      </c>
      <c r="S1273" s="3">
        <v>636553</v>
      </c>
      <c r="T1273" s="3"/>
      <c r="U1273" s="5"/>
      <c r="V1273" s="3">
        <v>17816720</v>
      </c>
      <c r="W1273" s="5"/>
      <c r="X1273" s="3">
        <v>23884379</v>
      </c>
      <c r="Y1273" s="3">
        <v>0</v>
      </c>
      <c r="Z1273" s="3">
        <v>0</v>
      </c>
      <c r="AA1273" s="3">
        <v>1164240</v>
      </c>
      <c r="AB1273" s="3">
        <v>18679098</v>
      </c>
      <c r="AC1273" s="3">
        <v>4041041</v>
      </c>
      <c r="AD1273" s="3">
        <v>6067660</v>
      </c>
      <c r="AE1273" s="3">
        <v>0</v>
      </c>
      <c r="AF1273" s="3">
        <v>27658668</v>
      </c>
      <c r="AG1273" s="3">
        <v>636553</v>
      </c>
      <c r="AH1273" s="3">
        <v>6067660</v>
      </c>
      <c r="AI1273" s="3">
        <v>17816720</v>
      </c>
      <c r="AJ1273" s="3">
        <v>2726</v>
      </c>
      <c r="AK1273" s="3">
        <v>2726</v>
      </c>
      <c r="AL1273" s="3">
        <v>789449</v>
      </c>
      <c r="AM1273" s="3">
        <v>-786723</v>
      </c>
      <c r="AN1273" s="3">
        <v>-392290</v>
      </c>
      <c r="AO1273" s="3">
        <v>0</v>
      </c>
      <c r="AP1273" s="3">
        <v>392290</v>
      </c>
      <c r="AQ1273" s="3">
        <v>0</v>
      </c>
      <c r="AR1273" s="3">
        <f>Tabela1[[#This Row],[Potrzeby finansowe 2027
w tym:]]+Tabela1[[#This Row],[Rozliczenie 2025 potrz. fin.]]</f>
        <v>23884379</v>
      </c>
      <c r="AS1273" s="3">
        <v>0</v>
      </c>
      <c r="AT1273" s="3">
        <v>0</v>
      </c>
      <c r="AU1273" s="3"/>
      <c r="AV1273" s="3"/>
      <c r="AW1273" s="3"/>
      <c r="AX1273" s="3"/>
      <c r="AY1273" s="3"/>
      <c r="AZ1273" s="3"/>
      <c r="BA1273" s="3">
        <v>0</v>
      </c>
      <c r="BB1273" s="3">
        <v>0</v>
      </c>
      <c r="BC1273" s="3">
        <v>0</v>
      </c>
      <c r="BD1273" s="3">
        <v>0</v>
      </c>
      <c r="BE1273" s="3">
        <v>0</v>
      </c>
      <c r="BF1273" s="3">
        <v>0</v>
      </c>
      <c r="BG1273" s="3">
        <v>796265</v>
      </c>
      <c r="BH1273" s="3">
        <v>7482</v>
      </c>
      <c r="BI1273" s="3">
        <v>367975</v>
      </c>
      <c r="BJ1273" s="3">
        <v>5654607.75</v>
      </c>
      <c r="BK1273" s="3">
        <v>4443577.6899999995</v>
      </c>
      <c r="BL1273" s="3">
        <v>367008.71</v>
      </c>
      <c r="BM1273" s="3">
        <v>4110102.8200000003</v>
      </c>
      <c r="BN1273" s="53">
        <v>1.1529410667487388</v>
      </c>
      <c r="BO1273" s="54">
        <v>2.7006270000000003E-4</v>
      </c>
      <c r="BP1273" s="70">
        <v>6792</v>
      </c>
      <c r="BQ1273" s="71"/>
      <c r="BR1273" s="70"/>
      <c r="BS1273" s="72"/>
      <c r="BT1273" s="72"/>
      <c r="BU1273" s="70">
        <v>27658668</v>
      </c>
      <c r="BV1273" s="70">
        <v>636553</v>
      </c>
      <c r="BW1273" s="74">
        <v>6067660</v>
      </c>
      <c r="BX1273" s="70">
        <v>34362881</v>
      </c>
    </row>
    <row r="1274" spans="1:76" x14ac:dyDescent="0.3">
      <c r="A1274" s="73" t="s">
        <v>10</v>
      </c>
      <c r="B1274" s="2" t="s">
        <v>113</v>
      </c>
      <c r="C1274" s="2" t="s">
        <v>16</v>
      </c>
      <c r="D1274" s="2" t="s">
        <v>16</v>
      </c>
      <c r="E1274" s="2" t="s">
        <v>15</v>
      </c>
      <c r="F1274" s="17" t="str">
        <f>+Tabela1[[#This Row],[WK]]&amp;Tabela1[[#This Row],[PK]]&amp;Tabela1[[#This Row],[GK]]</f>
        <v>160303</v>
      </c>
      <c r="G1274" s="2" t="s">
        <v>1216</v>
      </c>
      <c r="H1274" s="3">
        <v>199883096.81999999</v>
      </c>
      <c r="I1274" s="4">
        <v>1.125</v>
      </c>
      <c r="J1274" s="3">
        <v>224868483.91999999</v>
      </c>
      <c r="K1274" s="4">
        <v>7.0000000000000007E-2</v>
      </c>
      <c r="L1274" s="3">
        <v>15740794</v>
      </c>
      <c r="M1274" s="3"/>
      <c r="N1274" s="5"/>
      <c r="O1274" s="3">
        <v>11681627.800000001</v>
      </c>
      <c r="P1274" s="4">
        <v>1.125</v>
      </c>
      <c r="Q1274" s="3">
        <v>13141831.279999999</v>
      </c>
      <c r="R1274" s="4">
        <v>1.6E-2</v>
      </c>
      <c r="S1274" s="3">
        <v>210269</v>
      </c>
      <c r="T1274" s="3"/>
      <c r="U1274" s="5"/>
      <c r="V1274" s="3">
        <v>10118011</v>
      </c>
      <c r="W1274" s="5"/>
      <c r="X1274" s="3">
        <v>22112407</v>
      </c>
      <c r="Y1274" s="3">
        <v>4676676</v>
      </c>
      <c r="Z1274" s="3">
        <v>25365</v>
      </c>
      <c r="AA1274" s="3">
        <v>745573</v>
      </c>
      <c r="AB1274" s="3">
        <v>14806093</v>
      </c>
      <c r="AC1274" s="3">
        <v>1858700</v>
      </c>
      <c r="AD1274" s="3">
        <v>12180296</v>
      </c>
      <c r="AE1274" s="3">
        <v>0</v>
      </c>
      <c r="AF1274" s="3">
        <v>15740794</v>
      </c>
      <c r="AG1274" s="3">
        <v>210269</v>
      </c>
      <c r="AH1274" s="3">
        <v>12180296</v>
      </c>
      <c r="AI1274" s="3">
        <v>10118011</v>
      </c>
      <c r="AJ1274" s="3">
        <v>729117</v>
      </c>
      <c r="AK1274" s="3">
        <v>915017</v>
      </c>
      <c r="AL1274" s="3">
        <v>675192</v>
      </c>
      <c r="AM1274" s="3">
        <v>239825</v>
      </c>
      <c r="AN1274" s="3">
        <v>1388158</v>
      </c>
      <c r="AO1274" s="3">
        <v>0</v>
      </c>
      <c r="AP1274" s="3">
        <v>-1202258</v>
      </c>
      <c r="AQ1274" s="3">
        <v>185900</v>
      </c>
      <c r="AR1274" s="3">
        <f>Tabela1[[#This Row],[Potrzeby finansowe 2027
w tym:]]+Tabela1[[#This Row],[Rozliczenie 2025 potrz. fin.]]</f>
        <v>22298307</v>
      </c>
      <c r="AS1274" s="3">
        <v>0</v>
      </c>
      <c r="AT1274" s="3">
        <v>0</v>
      </c>
      <c r="AU1274" s="3"/>
      <c r="AV1274" s="3"/>
      <c r="AW1274" s="3"/>
      <c r="AX1274" s="3"/>
      <c r="AY1274" s="3"/>
      <c r="AZ1274" s="3"/>
      <c r="BA1274" s="3">
        <v>25365</v>
      </c>
      <c r="BB1274" s="3">
        <v>0</v>
      </c>
      <c r="BC1274" s="3">
        <v>0</v>
      </c>
      <c r="BD1274" s="3">
        <v>254.13</v>
      </c>
      <c r="BE1274" s="3">
        <v>0</v>
      </c>
      <c r="BF1274" s="3">
        <v>0</v>
      </c>
      <c r="BG1274" s="3">
        <v>555214</v>
      </c>
      <c r="BH1274" s="3">
        <v>5217</v>
      </c>
      <c r="BI1274" s="3">
        <v>190359</v>
      </c>
      <c r="BJ1274" s="3">
        <v>2925223.8374999994</v>
      </c>
      <c r="BK1274" s="3">
        <v>2033871.4299999997</v>
      </c>
      <c r="BL1274" s="3">
        <v>0</v>
      </c>
      <c r="BM1274" s="3">
        <v>3565409.63</v>
      </c>
      <c r="BN1274" s="53">
        <v>0.79409455060947753</v>
      </c>
      <c r="BO1274" s="54">
        <v>2.0905319999999999E-4</v>
      </c>
      <c r="BP1274" s="70">
        <v>5258</v>
      </c>
      <c r="BQ1274" s="71"/>
      <c r="BR1274" s="70"/>
      <c r="BS1274" s="72"/>
      <c r="BT1274" s="72"/>
      <c r="BU1274" s="70">
        <v>15740794</v>
      </c>
      <c r="BV1274" s="70">
        <v>210269</v>
      </c>
      <c r="BW1274" s="74">
        <v>12180296</v>
      </c>
      <c r="BX1274" s="70">
        <v>28131359</v>
      </c>
    </row>
    <row r="1275" spans="1:76" x14ac:dyDescent="0.3">
      <c r="A1275" s="73" t="s">
        <v>10</v>
      </c>
      <c r="B1275" s="2" t="s">
        <v>113</v>
      </c>
      <c r="C1275" s="2" t="s">
        <v>16</v>
      </c>
      <c r="D1275" s="2" t="s">
        <v>18</v>
      </c>
      <c r="E1275" s="2" t="s">
        <v>15</v>
      </c>
      <c r="F1275" s="17" t="str">
        <f>+Tabela1[[#This Row],[WK]]&amp;Tabela1[[#This Row],[PK]]&amp;Tabela1[[#This Row],[GK]]</f>
        <v>160304</v>
      </c>
      <c r="G1275" s="2" t="s">
        <v>1217</v>
      </c>
      <c r="H1275" s="3">
        <v>237019529.63999999</v>
      </c>
      <c r="I1275" s="4">
        <v>1.125</v>
      </c>
      <c r="J1275" s="3">
        <v>266646970.84999999</v>
      </c>
      <c r="K1275" s="4">
        <v>7.0000000000000007E-2</v>
      </c>
      <c r="L1275" s="3">
        <v>18665288</v>
      </c>
      <c r="M1275" s="3"/>
      <c r="N1275" s="5"/>
      <c r="O1275" s="3">
        <v>27930493.359999999</v>
      </c>
      <c r="P1275" s="4">
        <v>1.125</v>
      </c>
      <c r="Q1275" s="3">
        <v>31421805.030000001</v>
      </c>
      <c r="R1275" s="4">
        <v>1.6E-2</v>
      </c>
      <c r="S1275" s="3">
        <v>502749</v>
      </c>
      <c r="T1275" s="3"/>
      <c r="U1275" s="5"/>
      <c r="V1275" s="3">
        <v>12323453</v>
      </c>
      <c r="W1275" s="5"/>
      <c r="X1275" s="3">
        <v>23203203</v>
      </c>
      <c r="Y1275" s="3">
        <v>5287898</v>
      </c>
      <c r="Z1275" s="3">
        <v>148246</v>
      </c>
      <c r="AA1275" s="3">
        <v>969689</v>
      </c>
      <c r="AB1275" s="3">
        <v>15495480</v>
      </c>
      <c r="AC1275" s="3">
        <v>1301890</v>
      </c>
      <c r="AD1275" s="3">
        <v>10879750</v>
      </c>
      <c r="AE1275" s="3">
        <v>0</v>
      </c>
      <c r="AF1275" s="3">
        <v>18665288</v>
      </c>
      <c r="AG1275" s="3">
        <v>502749</v>
      </c>
      <c r="AH1275" s="3">
        <v>10879750</v>
      </c>
      <c r="AI1275" s="3">
        <v>12323453</v>
      </c>
      <c r="AJ1275" s="3">
        <v>-260027</v>
      </c>
      <c r="AK1275" s="3">
        <v>-260027</v>
      </c>
      <c r="AL1275" s="3">
        <v>712358</v>
      </c>
      <c r="AM1275" s="3">
        <v>-972385</v>
      </c>
      <c r="AN1275" s="3">
        <v>-36711</v>
      </c>
      <c r="AO1275" s="3">
        <v>0</v>
      </c>
      <c r="AP1275" s="3">
        <v>36711</v>
      </c>
      <c r="AQ1275" s="3">
        <v>0</v>
      </c>
      <c r="AR1275" s="3">
        <f>Tabela1[[#This Row],[Potrzeby finansowe 2027
w tym:]]+Tabela1[[#This Row],[Rozliczenie 2025 potrz. fin.]]</f>
        <v>23203203</v>
      </c>
      <c r="AS1275" s="3">
        <v>0</v>
      </c>
      <c r="AT1275" s="3">
        <v>0</v>
      </c>
      <c r="AU1275" s="3"/>
      <c r="AV1275" s="3"/>
      <c r="AW1275" s="3"/>
      <c r="AX1275" s="3"/>
      <c r="AY1275" s="3"/>
      <c r="AZ1275" s="3"/>
      <c r="BA1275" s="3">
        <v>148246</v>
      </c>
      <c r="BB1275" s="3">
        <v>0</v>
      </c>
      <c r="BC1275" s="3">
        <v>0</v>
      </c>
      <c r="BD1275" s="3">
        <v>1485.28</v>
      </c>
      <c r="BE1275" s="3">
        <v>0</v>
      </c>
      <c r="BF1275" s="3">
        <v>0</v>
      </c>
      <c r="BG1275" s="3">
        <v>733581</v>
      </c>
      <c r="BH1275" s="3">
        <v>6893</v>
      </c>
      <c r="BI1275" s="3">
        <v>236108</v>
      </c>
      <c r="BJ1275" s="3">
        <v>3628233.5724999998</v>
      </c>
      <c r="BK1275" s="3">
        <v>2720129.3099999996</v>
      </c>
      <c r="BL1275" s="3">
        <v>81632.34</v>
      </c>
      <c r="BM1275" s="3">
        <v>3469152.37</v>
      </c>
      <c r="BN1275" s="53">
        <v>0.81589957378547517</v>
      </c>
      <c r="BO1275" s="54">
        <v>2.6629049999999998E-4</v>
      </c>
      <c r="BP1275" s="70">
        <v>6697</v>
      </c>
      <c r="BQ1275" s="71"/>
      <c r="BR1275" s="70"/>
      <c r="BS1275" s="72"/>
      <c r="BT1275" s="72"/>
      <c r="BU1275" s="70">
        <v>18665288</v>
      </c>
      <c r="BV1275" s="70">
        <v>502749</v>
      </c>
      <c r="BW1275" s="74">
        <v>10879750</v>
      </c>
      <c r="BX1275" s="70">
        <v>30047787</v>
      </c>
    </row>
    <row r="1276" spans="1:76" x14ac:dyDescent="0.3">
      <c r="A1276" s="73" t="s">
        <v>10</v>
      </c>
      <c r="B1276" s="2" t="s">
        <v>113</v>
      </c>
      <c r="C1276" s="2" t="s">
        <v>16</v>
      </c>
      <c r="D1276" s="2" t="s">
        <v>21</v>
      </c>
      <c r="E1276" s="2" t="s">
        <v>15</v>
      </c>
      <c r="F1276" s="17" t="str">
        <f>+Tabela1[[#This Row],[WK]]&amp;Tabela1[[#This Row],[PK]]&amp;Tabela1[[#This Row],[GK]]</f>
        <v>160305</v>
      </c>
      <c r="G1276" s="2" t="s">
        <v>1218</v>
      </c>
      <c r="H1276" s="3">
        <v>137261760.78</v>
      </c>
      <c r="I1276" s="4">
        <v>1.125</v>
      </c>
      <c r="J1276" s="3">
        <v>154419480.88</v>
      </c>
      <c r="K1276" s="4">
        <v>7.0000000000000007E-2</v>
      </c>
      <c r="L1276" s="3">
        <v>10809364</v>
      </c>
      <c r="M1276" s="3"/>
      <c r="N1276" s="5"/>
      <c r="O1276" s="3">
        <v>5905765.2399999993</v>
      </c>
      <c r="P1276" s="4">
        <v>1.125</v>
      </c>
      <c r="Q1276" s="3">
        <v>6643985.9000000004</v>
      </c>
      <c r="R1276" s="4">
        <v>1.6E-2</v>
      </c>
      <c r="S1276" s="3">
        <v>106304</v>
      </c>
      <c r="T1276" s="3"/>
      <c r="U1276" s="5"/>
      <c r="V1276" s="3">
        <v>7407277</v>
      </c>
      <c r="W1276" s="5"/>
      <c r="X1276" s="3">
        <v>9574253</v>
      </c>
      <c r="Y1276" s="3">
        <v>0</v>
      </c>
      <c r="Z1276" s="3">
        <v>211981</v>
      </c>
      <c r="AA1276" s="3">
        <v>568107</v>
      </c>
      <c r="AB1276" s="3">
        <v>7799145</v>
      </c>
      <c r="AC1276" s="3">
        <v>995020</v>
      </c>
      <c r="AD1276" s="3">
        <v>2166975</v>
      </c>
      <c r="AE1276" s="3">
        <v>0</v>
      </c>
      <c r="AF1276" s="3">
        <v>10809364</v>
      </c>
      <c r="AG1276" s="3">
        <v>106304</v>
      </c>
      <c r="AH1276" s="3">
        <v>2166975</v>
      </c>
      <c r="AI1276" s="3">
        <v>7407277</v>
      </c>
      <c r="AJ1276" s="3">
        <v>790514</v>
      </c>
      <c r="AK1276" s="3">
        <v>790514</v>
      </c>
      <c r="AL1276" s="3">
        <v>-338059</v>
      </c>
      <c r="AM1276" s="3">
        <v>1128573</v>
      </c>
      <c r="AN1276" s="3">
        <v>-513962</v>
      </c>
      <c r="AO1276" s="3">
        <v>0</v>
      </c>
      <c r="AP1276" s="3">
        <v>513962</v>
      </c>
      <c r="AQ1276" s="3">
        <v>0</v>
      </c>
      <c r="AR1276" s="3">
        <f>Tabela1[[#This Row],[Potrzeby finansowe 2027
w tym:]]+Tabela1[[#This Row],[Rozliczenie 2025 potrz. fin.]]</f>
        <v>9574253</v>
      </c>
      <c r="AS1276" s="3">
        <v>0</v>
      </c>
      <c r="AT1276" s="3">
        <v>0</v>
      </c>
      <c r="AU1276" s="3"/>
      <c r="AV1276" s="3"/>
      <c r="AW1276" s="3"/>
      <c r="AX1276" s="3"/>
      <c r="AY1276" s="3"/>
      <c r="AZ1276" s="3"/>
      <c r="BA1276" s="3">
        <v>211981</v>
      </c>
      <c r="BB1276" s="3">
        <v>0</v>
      </c>
      <c r="BC1276" s="3">
        <v>0</v>
      </c>
      <c r="BD1276" s="3">
        <v>2123.85</v>
      </c>
      <c r="BE1276" s="3">
        <v>0</v>
      </c>
      <c r="BF1276" s="3">
        <v>0</v>
      </c>
      <c r="BG1276" s="3">
        <v>391108</v>
      </c>
      <c r="BH1276" s="3">
        <v>3675</v>
      </c>
      <c r="BI1276" s="3">
        <v>176999</v>
      </c>
      <c r="BJ1276" s="3">
        <v>2719917.2025000001</v>
      </c>
      <c r="BK1276" s="3">
        <v>1961228.62</v>
      </c>
      <c r="BL1276" s="3">
        <v>67646.67</v>
      </c>
      <c r="BM1276" s="3">
        <v>2899460.99</v>
      </c>
      <c r="BN1276" s="53">
        <v>1.0204732193652482</v>
      </c>
      <c r="BO1276" s="54">
        <v>1.4824900000000001E-4</v>
      </c>
      <c r="BP1276" s="70">
        <v>3728</v>
      </c>
      <c r="BQ1276" s="71"/>
      <c r="BR1276" s="70"/>
      <c r="BS1276" s="72"/>
      <c r="BT1276" s="72"/>
      <c r="BU1276" s="70">
        <v>10809364</v>
      </c>
      <c r="BV1276" s="70">
        <v>106304</v>
      </c>
      <c r="BW1276" s="74">
        <v>2166975</v>
      </c>
      <c r="BX1276" s="70">
        <v>13082643</v>
      </c>
    </row>
    <row r="1277" spans="1:76" x14ac:dyDescent="0.3">
      <c r="A1277" s="73" t="s">
        <v>10</v>
      </c>
      <c r="B1277" s="2" t="s">
        <v>113</v>
      </c>
      <c r="C1277" s="2" t="s">
        <v>16</v>
      </c>
      <c r="D1277" s="2" t="s">
        <v>23</v>
      </c>
      <c r="E1277" s="2" t="s">
        <v>15</v>
      </c>
      <c r="F1277" s="17" t="str">
        <f>+Tabela1[[#This Row],[WK]]&amp;Tabela1[[#This Row],[PK]]&amp;Tabela1[[#This Row],[GK]]</f>
        <v>160306</v>
      </c>
      <c r="G1277" s="2" t="s">
        <v>1219</v>
      </c>
      <c r="H1277" s="3">
        <v>370274334.29000002</v>
      </c>
      <c r="I1277" s="4">
        <v>1.125</v>
      </c>
      <c r="J1277" s="3">
        <v>416558626.07999998</v>
      </c>
      <c r="K1277" s="4">
        <v>7.0000000000000007E-2</v>
      </c>
      <c r="L1277" s="3">
        <v>29159104</v>
      </c>
      <c r="M1277" s="3"/>
      <c r="N1277" s="5"/>
      <c r="O1277" s="3">
        <v>39438142.229999997</v>
      </c>
      <c r="P1277" s="4">
        <v>1.125</v>
      </c>
      <c r="Q1277" s="3">
        <v>44367910.009999998</v>
      </c>
      <c r="R1277" s="4">
        <v>1.6E-2</v>
      </c>
      <c r="S1277" s="3">
        <v>709887</v>
      </c>
      <c r="T1277" s="3"/>
      <c r="U1277" s="5"/>
      <c r="V1277" s="3">
        <v>16872390</v>
      </c>
      <c r="W1277" s="5"/>
      <c r="X1277" s="3">
        <v>26534769</v>
      </c>
      <c r="Y1277" s="3">
        <v>1095407</v>
      </c>
      <c r="Z1277" s="3">
        <v>52127</v>
      </c>
      <c r="AA1277" s="3">
        <v>1665484</v>
      </c>
      <c r="AB1277" s="3">
        <v>21043222</v>
      </c>
      <c r="AC1277" s="3">
        <v>2678529</v>
      </c>
      <c r="AD1277" s="3">
        <v>9662379</v>
      </c>
      <c r="AE1277" s="3">
        <v>0</v>
      </c>
      <c r="AF1277" s="3">
        <v>29159104</v>
      </c>
      <c r="AG1277" s="3">
        <v>709887</v>
      </c>
      <c r="AH1277" s="3">
        <v>9662379</v>
      </c>
      <c r="AI1277" s="3">
        <v>16872390</v>
      </c>
      <c r="AJ1277" s="3">
        <v>-788855</v>
      </c>
      <c r="AK1277" s="3">
        <v>-788855</v>
      </c>
      <c r="AL1277" s="3">
        <v>1473444</v>
      </c>
      <c r="AM1277" s="3">
        <v>-2262299</v>
      </c>
      <c r="AN1277" s="3">
        <v>-193539</v>
      </c>
      <c r="AO1277" s="3">
        <v>0</v>
      </c>
      <c r="AP1277" s="3">
        <v>193539</v>
      </c>
      <c r="AQ1277" s="3">
        <v>0</v>
      </c>
      <c r="AR1277" s="3">
        <f>Tabela1[[#This Row],[Potrzeby finansowe 2027
w tym:]]+Tabela1[[#This Row],[Rozliczenie 2025 potrz. fin.]]</f>
        <v>26534769</v>
      </c>
      <c r="AS1277" s="3">
        <v>0</v>
      </c>
      <c r="AT1277" s="3">
        <v>0</v>
      </c>
      <c r="AU1277" s="3"/>
      <c r="AV1277" s="3"/>
      <c r="AW1277" s="3"/>
      <c r="AX1277" s="3"/>
      <c r="AY1277" s="3"/>
      <c r="AZ1277" s="3"/>
      <c r="BA1277" s="3">
        <v>52127</v>
      </c>
      <c r="BB1277" s="3">
        <v>0</v>
      </c>
      <c r="BC1277" s="3">
        <v>0</v>
      </c>
      <c r="BD1277" s="3">
        <v>513.55999999999995</v>
      </c>
      <c r="BE1277" s="3">
        <v>17.41</v>
      </c>
      <c r="BF1277" s="3">
        <v>0</v>
      </c>
      <c r="BG1277" s="3">
        <v>870868</v>
      </c>
      <c r="BH1277" s="3">
        <v>8183</v>
      </c>
      <c r="BI1277" s="3">
        <v>794616</v>
      </c>
      <c r="BJ1277" s="3">
        <v>12210732.0075</v>
      </c>
      <c r="BK1277" s="3">
        <v>7877253.7899999991</v>
      </c>
      <c r="BL1277" s="3">
        <v>4280271.91</v>
      </c>
      <c r="BM1277" s="3">
        <v>8773369.0500000007</v>
      </c>
      <c r="BN1277" s="53">
        <v>0.9682530800294713</v>
      </c>
      <c r="BO1277" s="54">
        <v>3.1990749999999998E-4</v>
      </c>
      <c r="BP1277" s="70">
        <v>8045</v>
      </c>
      <c r="BQ1277" s="71"/>
      <c r="BR1277" s="70"/>
      <c r="BS1277" s="72"/>
      <c r="BT1277" s="72"/>
      <c r="BU1277" s="70">
        <v>29159104</v>
      </c>
      <c r="BV1277" s="70">
        <v>709887</v>
      </c>
      <c r="BW1277" s="74">
        <v>9662379</v>
      </c>
      <c r="BX1277" s="70">
        <v>39531370</v>
      </c>
    </row>
    <row r="1278" spans="1:76" x14ac:dyDescent="0.3">
      <c r="A1278" s="73" t="s">
        <v>10</v>
      </c>
      <c r="B1278" s="2" t="s">
        <v>113</v>
      </c>
      <c r="C1278" s="2" t="s">
        <v>18</v>
      </c>
      <c r="D1278" s="2" t="s">
        <v>12</v>
      </c>
      <c r="E1278" s="2" t="s">
        <v>19</v>
      </c>
      <c r="F1278" s="17" t="str">
        <f>+Tabela1[[#This Row],[WK]]&amp;Tabela1[[#This Row],[PK]]&amp;Tabela1[[#This Row],[GK]]</f>
        <v>160401</v>
      </c>
      <c r="G1278" s="2" t="s">
        <v>1220</v>
      </c>
      <c r="H1278" s="3">
        <v>345542751.76999998</v>
      </c>
      <c r="I1278" s="4">
        <v>1.125</v>
      </c>
      <c r="J1278" s="3">
        <v>388735595.74000001</v>
      </c>
      <c r="K1278" s="4">
        <v>7.0000000000000007E-2</v>
      </c>
      <c r="L1278" s="3">
        <v>27211492</v>
      </c>
      <c r="M1278" s="3"/>
      <c r="N1278" s="5"/>
      <c r="O1278" s="3">
        <v>8815219.9399999995</v>
      </c>
      <c r="P1278" s="4">
        <v>1.125</v>
      </c>
      <c r="Q1278" s="3">
        <v>9917122.4299999997</v>
      </c>
      <c r="R1278" s="4">
        <v>1.6E-2</v>
      </c>
      <c r="S1278" s="3">
        <v>158674</v>
      </c>
      <c r="T1278" s="3"/>
      <c r="U1278" s="5"/>
      <c r="V1278" s="3">
        <v>17730948</v>
      </c>
      <c r="W1278" s="5"/>
      <c r="X1278" s="3">
        <v>29847028</v>
      </c>
      <c r="Y1278" s="3">
        <v>5402702</v>
      </c>
      <c r="Z1278" s="3">
        <v>24620</v>
      </c>
      <c r="AA1278" s="3">
        <v>1626048</v>
      </c>
      <c r="AB1278" s="3">
        <v>18507679</v>
      </c>
      <c r="AC1278" s="3">
        <v>4285979</v>
      </c>
      <c r="AD1278" s="3">
        <v>12116080</v>
      </c>
      <c r="AE1278" s="3">
        <v>0</v>
      </c>
      <c r="AF1278" s="3">
        <v>27211492</v>
      </c>
      <c r="AG1278" s="3">
        <v>158674</v>
      </c>
      <c r="AH1278" s="3">
        <v>12116080</v>
      </c>
      <c r="AI1278" s="3">
        <v>17730948</v>
      </c>
      <c r="AJ1278" s="3">
        <v>-301002</v>
      </c>
      <c r="AK1278" s="3">
        <v>-301002</v>
      </c>
      <c r="AL1278" s="3">
        <v>1382925</v>
      </c>
      <c r="AM1278" s="3">
        <v>-1683927</v>
      </c>
      <c r="AN1278" s="3">
        <v>-1030800</v>
      </c>
      <c r="AO1278" s="3">
        <v>0</v>
      </c>
      <c r="AP1278" s="3">
        <v>1030800</v>
      </c>
      <c r="AQ1278" s="3">
        <v>0</v>
      </c>
      <c r="AR1278" s="3">
        <f>Tabela1[[#This Row],[Potrzeby finansowe 2027
w tym:]]+Tabela1[[#This Row],[Rozliczenie 2025 potrz. fin.]]</f>
        <v>29847028</v>
      </c>
      <c r="AS1278" s="3">
        <v>0</v>
      </c>
      <c r="AT1278" s="3">
        <v>0</v>
      </c>
      <c r="AU1278" s="3"/>
      <c r="AV1278" s="3"/>
      <c r="AW1278" s="3"/>
      <c r="AX1278" s="3"/>
      <c r="AY1278" s="3"/>
      <c r="AZ1278" s="3"/>
      <c r="BA1278" s="3">
        <v>24620</v>
      </c>
      <c r="BB1278" s="3">
        <v>0</v>
      </c>
      <c r="BC1278" s="3">
        <v>74</v>
      </c>
      <c r="BD1278" s="3">
        <v>0</v>
      </c>
      <c r="BE1278" s="3">
        <v>0</v>
      </c>
      <c r="BF1278" s="3">
        <v>0</v>
      </c>
      <c r="BG1278" s="3">
        <v>890024</v>
      </c>
      <c r="BH1278" s="3">
        <v>8363</v>
      </c>
      <c r="BI1278" s="3">
        <v>736024</v>
      </c>
      <c r="BJ1278" s="3">
        <v>11310360.562499998</v>
      </c>
      <c r="BK1278" s="3">
        <v>8324419.2199999988</v>
      </c>
      <c r="BL1278" s="3">
        <v>723906.47</v>
      </c>
      <c r="BM1278" s="3">
        <v>10495952.43</v>
      </c>
      <c r="BN1278" s="53">
        <v>0.84823032371785911</v>
      </c>
      <c r="BO1278" s="54">
        <v>3.3004109999999997E-4</v>
      </c>
      <c r="BP1278" s="70">
        <v>8300</v>
      </c>
      <c r="BQ1278" s="71"/>
      <c r="BR1278" s="70"/>
      <c r="BS1278" s="72"/>
      <c r="BT1278" s="72"/>
      <c r="BU1278" s="70">
        <v>27211492</v>
      </c>
      <c r="BV1278" s="70">
        <v>158674</v>
      </c>
      <c r="BW1278" s="74">
        <v>12116080</v>
      </c>
      <c r="BX1278" s="70">
        <v>39486246</v>
      </c>
    </row>
    <row r="1279" spans="1:76" x14ac:dyDescent="0.3">
      <c r="A1279" s="73" t="s">
        <v>10</v>
      </c>
      <c r="B1279" s="2" t="s">
        <v>113</v>
      </c>
      <c r="C1279" s="2" t="s">
        <v>18</v>
      </c>
      <c r="D1279" s="2" t="s">
        <v>11</v>
      </c>
      <c r="E1279" s="2" t="s">
        <v>19</v>
      </c>
      <c r="F1279" s="17" t="str">
        <f>+Tabela1[[#This Row],[WK]]&amp;Tabela1[[#This Row],[PK]]&amp;Tabela1[[#This Row],[GK]]</f>
        <v>160402</v>
      </c>
      <c r="G1279" s="2" t="s">
        <v>1221</v>
      </c>
      <c r="H1279" s="3">
        <v>1577486100.3699999</v>
      </c>
      <c r="I1279" s="4">
        <v>1.125</v>
      </c>
      <c r="J1279" s="3">
        <v>1774671862.9200001</v>
      </c>
      <c r="K1279" s="4">
        <v>7.0000000000000007E-2</v>
      </c>
      <c r="L1279" s="3">
        <v>124227030</v>
      </c>
      <c r="M1279" s="3"/>
      <c r="N1279" s="5"/>
      <c r="O1279" s="3">
        <v>262302150.26999998</v>
      </c>
      <c r="P1279" s="4">
        <v>1.125</v>
      </c>
      <c r="Q1279" s="3">
        <v>295089919.05000001</v>
      </c>
      <c r="R1279" s="4">
        <v>1.6E-2</v>
      </c>
      <c r="S1279" s="3">
        <v>4721439</v>
      </c>
      <c r="T1279" s="3"/>
      <c r="U1279" s="5"/>
      <c r="V1279" s="3">
        <v>74438450</v>
      </c>
      <c r="W1279" s="5"/>
      <c r="X1279" s="3">
        <v>79402343</v>
      </c>
      <c r="Y1279" s="3">
        <v>0</v>
      </c>
      <c r="Z1279" s="3">
        <v>403009</v>
      </c>
      <c r="AA1279" s="3">
        <v>4833725</v>
      </c>
      <c r="AB1279" s="3">
        <v>67938778</v>
      </c>
      <c r="AC1279" s="3">
        <v>6226831</v>
      </c>
      <c r="AD1279" s="3">
        <v>7784650</v>
      </c>
      <c r="AE1279" s="3">
        <v>0</v>
      </c>
      <c r="AF1279" s="3">
        <v>124227030</v>
      </c>
      <c r="AG1279" s="3">
        <v>4721439</v>
      </c>
      <c r="AH1279" s="3">
        <v>7784650</v>
      </c>
      <c r="AI1279" s="3">
        <v>74438450</v>
      </c>
      <c r="AJ1279" s="3">
        <v>4105321</v>
      </c>
      <c r="AK1279" s="3">
        <v>4682793</v>
      </c>
      <c r="AL1279" s="3">
        <v>4791468</v>
      </c>
      <c r="AM1279" s="3">
        <v>-108675</v>
      </c>
      <c r="AN1279" s="3">
        <v>1255192</v>
      </c>
      <c r="AO1279" s="3">
        <v>0</v>
      </c>
      <c r="AP1279" s="3">
        <v>-677720</v>
      </c>
      <c r="AQ1279" s="3">
        <v>577472</v>
      </c>
      <c r="AR1279" s="3">
        <f>Tabela1[[#This Row],[Potrzeby finansowe 2027
w tym:]]+Tabela1[[#This Row],[Rozliczenie 2025 potrz. fin.]]</f>
        <v>79979815</v>
      </c>
      <c r="AS1279" s="3">
        <v>0</v>
      </c>
      <c r="AT1279" s="3">
        <v>0</v>
      </c>
      <c r="AU1279" s="3"/>
      <c r="AV1279" s="3"/>
      <c r="AW1279" s="3"/>
      <c r="AX1279" s="3"/>
      <c r="AY1279" s="3"/>
      <c r="AZ1279" s="3"/>
      <c r="BA1279" s="3">
        <v>403009</v>
      </c>
      <c r="BB1279" s="3">
        <v>0</v>
      </c>
      <c r="BC1279" s="3">
        <v>77.97</v>
      </c>
      <c r="BD1279" s="3">
        <v>3041.38</v>
      </c>
      <c r="BE1279" s="3">
        <v>239.13</v>
      </c>
      <c r="BF1279" s="3">
        <v>1850.74</v>
      </c>
      <c r="BG1279" s="3">
        <v>3533916</v>
      </c>
      <c r="BH1279" s="3">
        <v>33206</v>
      </c>
      <c r="BI1279" s="3">
        <v>1299809</v>
      </c>
      <c r="BJ1279" s="3">
        <v>19973960.484999999</v>
      </c>
      <c r="BK1279" s="3">
        <v>14152933.630000003</v>
      </c>
      <c r="BL1279" s="3">
        <v>5432108.4400000004</v>
      </c>
      <c r="BM1279" s="3">
        <v>12419890.539999999</v>
      </c>
      <c r="BN1279" s="53">
        <v>1.027081876090018</v>
      </c>
      <c r="BO1279" s="54">
        <v>1.2689343999999999E-3</v>
      </c>
      <c r="BP1279" s="70">
        <v>31912</v>
      </c>
      <c r="BQ1279" s="71"/>
      <c r="BR1279" s="70"/>
      <c r="BS1279" s="72"/>
      <c r="BT1279" s="72"/>
      <c r="BU1279" s="70">
        <v>124227030</v>
      </c>
      <c r="BV1279" s="70">
        <v>4721439</v>
      </c>
      <c r="BW1279" s="74">
        <v>7784650</v>
      </c>
      <c r="BX1279" s="70">
        <v>136733119</v>
      </c>
    </row>
    <row r="1280" spans="1:76" x14ac:dyDescent="0.3">
      <c r="A1280" s="73" t="s">
        <v>10</v>
      </c>
      <c r="B1280" s="2" t="s">
        <v>113</v>
      </c>
      <c r="C1280" s="2" t="s">
        <v>18</v>
      </c>
      <c r="D1280" s="2" t="s">
        <v>16</v>
      </c>
      <c r="E1280" s="2" t="s">
        <v>15</v>
      </c>
      <c r="F1280" s="17" t="str">
        <f>+Tabela1[[#This Row],[WK]]&amp;Tabela1[[#This Row],[PK]]&amp;Tabela1[[#This Row],[GK]]</f>
        <v>160403</v>
      </c>
      <c r="G1280" s="2" t="s">
        <v>1222</v>
      </c>
      <c r="H1280" s="3">
        <v>204751559.31999999</v>
      </c>
      <c r="I1280" s="4">
        <v>1.125</v>
      </c>
      <c r="J1280" s="3">
        <v>230345504.24000001</v>
      </c>
      <c r="K1280" s="4">
        <v>7.0000000000000007E-2</v>
      </c>
      <c r="L1280" s="3">
        <v>16124185</v>
      </c>
      <c r="M1280" s="3"/>
      <c r="N1280" s="5"/>
      <c r="O1280" s="3">
        <v>6308119.0699999994</v>
      </c>
      <c r="P1280" s="4">
        <v>1.125</v>
      </c>
      <c r="Q1280" s="3">
        <v>7096633.9500000002</v>
      </c>
      <c r="R1280" s="4">
        <v>1.6E-2</v>
      </c>
      <c r="S1280" s="3">
        <v>113546</v>
      </c>
      <c r="T1280" s="3"/>
      <c r="U1280" s="5"/>
      <c r="V1280" s="3">
        <v>10641638</v>
      </c>
      <c r="W1280" s="5"/>
      <c r="X1280" s="3">
        <v>26456664</v>
      </c>
      <c r="Y1280" s="3">
        <v>5110374</v>
      </c>
      <c r="Z1280" s="3">
        <v>1930028</v>
      </c>
      <c r="AA1280" s="3">
        <v>921342</v>
      </c>
      <c r="AB1280" s="3">
        <v>14689145</v>
      </c>
      <c r="AC1280" s="3">
        <v>3805775</v>
      </c>
      <c r="AD1280" s="3">
        <v>15815026</v>
      </c>
      <c r="AE1280" s="3">
        <v>0</v>
      </c>
      <c r="AF1280" s="3">
        <v>16124185</v>
      </c>
      <c r="AG1280" s="3">
        <v>113546</v>
      </c>
      <c r="AH1280" s="3">
        <v>15815026</v>
      </c>
      <c r="AI1280" s="3">
        <v>10641638</v>
      </c>
      <c r="AJ1280" s="3">
        <v>1631354</v>
      </c>
      <c r="AK1280" s="3">
        <v>1631354</v>
      </c>
      <c r="AL1280" s="3">
        <v>818160</v>
      </c>
      <c r="AM1280" s="3">
        <v>813194</v>
      </c>
      <c r="AN1280" s="3">
        <v>120966</v>
      </c>
      <c r="AO1280" s="3">
        <v>0</v>
      </c>
      <c r="AP1280" s="3">
        <v>-120966</v>
      </c>
      <c r="AQ1280" s="3">
        <v>0</v>
      </c>
      <c r="AR1280" s="3">
        <f>Tabela1[[#This Row],[Potrzeby finansowe 2027
w tym:]]+Tabela1[[#This Row],[Rozliczenie 2025 potrz. fin.]]</f>
        <v>26456664</v>
      </c>
      <c r="AS1280" s="3">
        <v>0</v>
      </c>
      <c r="AT1280" s="3">
        <v>0</v>
      </c>
      <c r="AU1280" s="3"/>
      <c r="AV1280" s="3"/>
      <c r="AW1280" s="3"/>
      <c r="AX1280" s="3"/>
      <c r="AY1280" s="3"/>
      <c r="AZ1280" s="3"/>
      <c r="BA1280" s="3">
        <v>1930028</v>
      </c>
      <c r="BB1280" s="3">
        <v>0</v>
      </c>
      <c r="BC1280" s="3">
        <v>74.38</v>
      </c>
      <c r="BD1280" s="3">
        <v>19087.41</v>
      </c>
      <c r="BE1280" s="3">
        <v>0</v>
      </c>
      <c r="BF1280" s="3">
        <v>5.0199999999999996</v>
      </c>
      <c r="BG1280" s="3">
        <v>673133</v>
      </c>
      <c r="BH1280" s="3">
        <v>6325</v>
      </c>
      <c r="BI1280" s="3">
        <v>248209</v>
      </c>
      <c r="BJ1280" s="3">
        <v>3814189.7850000001</v>
      </c>
      <c r="BK1280" s="3">
        <v>2929046.3800000004</v>
      </c>
      <c r="BL1280" s="3">
        <v>504586.55</v>
      </c>
      <c r="BM1280" s="3">
        <v>2531400.52</v>
      </c>
      <c r="BN1280" s="53">
        <v>0.78624362310325213</v>
      </c>
      <c r="BO1280" s="54">
        <v>2.1814830000000001E-4</v>
      </c>
      <c r="BP1280" s="70">
        <v>5486</v>
      </c>
      <c r="BQ1280" s="71"/>
      <c r="BR1280" s="70"/>
      <c r="BS1280" s="72"/>
      <c r="BT1280" s="72"/>
      <c r="BU1280" s="70">
        <v>16124185</v>
      </c>
      <c r="BV1280" s="70">
        <v>113546</v>
      </c>
      <c r="BW1280" s="74">
        <v>15815026</v>
      </c>
      <c r="BX1280" s="70">
        <v>32052757</v>
      </c>
    </row>
    <row r="1281" spans="1:76" x14ac:dyDescent="0.3">
      <c r="A1281" s="73" t="s">
        <v>10</v>
      </c>
      <c r="B1281" s="2" t="s">
        <v>113</v>
      </c>
      <c r="C1281" s="2" t="s">
        <v>18</v>
      </c>
      <c r="D1281" s="2" t="s">
        <v>18</v>
      </c>
      <c r="E1281" s="2" t="s">
        <v>19</v>
      </c>
      <c r="F1281" s="17" t="str">
        <f>+Tabela1[[#This Row],[WK]]&amp;Tabela1[[#This Row],[PK]]&amp;Tabela1[[#This Row],[GK]]</f>
        <v>160404</v>
      </c>
      <c r="G1281" s="2" t="s">
        <v>1223</v>
      </c>
      <c r="H1281" s="3">
        <v>480796422.35000002</v>
      </c>
      <c r="I1281" s="4">
        <v>1.125</v>
      </c>
      <c r="J1281" s="3">
        <v>540895975.13999999</v>
      </c>
      <c r="K1281" s="4">
        <v>7.0000000000000007E-2</v>
      </c>
      <c r="L1281" s="3">
        <v>37862718</v>
      </c>
      <c r="M1281" s="3"/>
      <c r="N1281" s="5"/>
      <c r="O1281" s="3">
        <v>88843485.280000001</v>
      </c>
      <c r="P1281" s="4">
        <v>1.125</v>
      </c>
      <c r="Q1281" s="3">
        <v>99948920.939999998</v>
      </c>
      <c r="R1281" s="4">
        <v>1.6E-2</v>
      </c>
      <c r="S1281" s="3">
        <v>1599183</v>
      </c>
      <c r="T1281" s="3"/>
      <c r="U1281" s="5"/>
      <c r="V1281" s="3">
        <v>24901786</v>
      </c>
      <c r="W1281" s="5"/>
      <c r="X1281" s="3">
        <v>35442536</v>
      </c>
      <c r="Y1281" s="3">
        <v>4841714</v>
      </c>
      <c r="Z1281" s="3">
        <v>420493</v>
      </c>
      <c r="AA1281" s="3">
        <v>1674531</v>
      </c>
      <c r="AB1281" s="3">
        <v>20869014</v>
      </c>
      <c r="AC1281" s="3">
        <v>7636784</v>
      </c>
      <c r="AD1281" s="3">
        <v>10540750</v>
      </c>
      <c r="AE1281" s="3">
        <v>0</v>
      </c>
      <c r="AF1281" s="3">
        <v>37862718</v>
      </c>
      <c r="AG1281" s="3">
        <v>1599183</v>
      </c>
      <c r="AH1281" s="3">
        <v>10540750</v>
      </c>
      <c r="AI1281" s="3">
        <v>24901786</v>
      </c>
      <c r="AJ1281" s="3">
        <v>202397</v>
      </c>
      <c r="AK1281" s="3">
        <v>202397</v>
      </c>
      <c r="AL1281" s="3">
        <v>1809094</v>
      </c>
      <c r="AM1281" s="3">
        <v>-1606697</v>
      </c>
      <c r="AN1281" s="3">
        <v>406515</v>
      </c>
      <c r="AO1281" s="3">
        <v>0</v>
      </c>
      <c r="AP1281" s="3">
        <v>-406515</v>
      </c>
      <c r="AQ1281" s="3">
        <v>0</v>
      </c>
      <c r="AR1281" s="3">
        <f>Tabela1[[#This Row],[Potrzeby finansowe 2027
w tym:]]+Tabela1[[#This Row],[Rozliczenie 2025 potrz. fin.]]</f>
        <v>35442536</v>
      </c>
      <c r="AS1281" s="3">
        <v>0</v>
      </c>
      <c r="AT1281" s="3">
        <v>0</v>
      </c>
      <c r="AU1281" s="3"/>
      <c r="AV1281" s="3"/>
      <c r="AW1281" s="3"/>
      <c r="AX1281" s="3"/>
      <c r="AY1281" s="3"/>
      <c r="AZ1281" s="3"/>
      <c r="BA1281" s="3">
        <v>420493</v>
      </c>
      <c r="BB1281" s="3">
        <v>0</v>
      </c>
      <c r="BC1281" s="3">
        <v>24.15</v>
      </c>
      <c r="BD1281" s="3">
        <v>3434.46</v>
      </c>
      <c r="BE1281" s="3">
        <v>386.29</v>
      </c>
      <c r="BF1281" s="3">
        <v>1514.49</v>
      </c>
      <c r="BG1281" s="3">
        <v>1266127</v>
      </c>
      <c r="BH1281" s="3">
        <v>11897</v>
      </c>
      <c r="BI1281" s="3">
        <v>408404</v>
      </c>
      <c r="BJ1281" s="3">
        <v>6275881.0099999988</v>
      </c>
      <c r="BK1281" s="3">
        <v>3426510.2199999988</v>
      </c>
      <c r="BL1281" s="3">
        <v>369093.89</v>
      </c>
      <c r="BM1281" s="3">
        <v>10659295.380000001</v>
      </c>
      <c r="BN1281" s="53">
        <v>0.90215905169599808</v>
      </c>
      <c r="BO1281" s="54">
        <v>4.5880129999999999E-4</v>
      </c>
      <c r="BP1281" s="70">
        <v>11538</v>
      </c>
      <c r="BQ1281" s="71"/>
      <c r="BR1281" s="70"/>
      <c r="BS1281" s="72"/>
      <c r="BT1281" s="72"/>
      <c r="BU1281" s="70">
        <v>37862718</v>
      </c>
      <c r="BV1281" s="70">
        <v>1599183</v>
      </c>
      <c r="BW1281" s="74">
        <v>10540750</v>
      </c>
      <c r="BX1281" s="70">
        <v>50002651</v>
      </c>
    </row>
    <row r="1282" spans="1:76" x14ac:dyDescent="0.3">
      <c r="A1282" s="73" t="s">
        <v>10</v>
      </c>
      <c r="B1282" s="2" t="s">
        <v>113</v>
      </c>
      <c r="C1282" s="2" t="s">
        <v>21</v>
      </c>
      <c r="D1282" s="2" t="s">
        <v>12</v>
      </c>
      <c r="E1282" s="2" t="s">
        <v>19</v>
      </c>
      <c r="F1282" s="17" t="str">
        <f>+Tabela1[[#This Row],[WK]]&amp;Tabela1[[#This Row],[PK]]&amp;Tabela1[[#This Row],[GK]]</f>
        <v>160501</v>
      </c>
      <c r="G1282" s="2" t="s">
        <v>1224</v>
      </c>
      <c r="H1282" s="3">
        <v>584004758.33000004</v>
      </c>
      <c r="I1282" s="4">
        <v>1.125</v>
      </c>
      <c r="J1282" s="3">
        <v>657005353.12</v>
      </c>
      <c r="K1282" s="4">
        <v>7.0000000000000007E-2</v>
      </c>
      <c r="L1282" s="3">
        <v>45990375</v>
      </c>
      <c r="M1282" s="3"/>
      <c r="N1282" s="5"/>
      <c r="O1282" s="3">
        <v>596849285.78999996</v>
      </c>
      <c r="P1282" s="4">
        <v>1.125</v>
      </c>
      <c r="Q1282" s="3">
        <v>671455446.50999999</v>
      </c>
      <c r="R1282" s="4">
        <v>1.6E-2</v>
      </c>
      <c r="S1282" s="3">
        <v>10743287</v>
      </c>
      <c r="T1282" s="3"/>
      <c r="U1282" s="5"/>
      <c r="V1282" s="3">
        <v>29837179</v>
      </c>
      <c r="W1282" s="5"/>
      <c r="X1282" s="3">
        <v>34614592</v>
      </c>
      <c r="Y1282" s="3">
        <v>0</v>
      </c>
      <c r="Z1282" s="3">
        <v>34943</v>
      </c>
      <c r="AA1282" s="3">
        <v>2591975</v>
      </c>
      <c r="AB1282" s="3">
        <v>26710404</v>
      </c>
      <c r="AC1282" s="3">
        <v>5277270</v>
      </c>
      <c r="AD1282" s="3">
        <v>6070650</v>
      </c>
      <c r="AE1282" s="3">
        <v>9743153</v>
      </c>
      <c r="AF1282" s="3">
        <v>42317872</v>
      </c>
      <c r="AG1282" s="3">
        <v>10743287</v>
      </c>
      <c r="AH1282" s="3">
        <v>0</v>
      </c>
      <c r="AI1282" s="3">
        <v>29837179</v>
      </c>
      <c r="AJ1282" s="3">
        <v>2019626</v>
      </c>
      <c r="AK1282" s="3">
        <v>2483149</v>
      </c>
      <c r="AL1282" s="3">
        <v>1621596</v>
      </c>
      <c r="AM1282" s="3">
        <v>861553</v>
      </c>
      <c r="AN1282" s="3">
        <v>989385</v>
      </c>
      <c r="AO1282" s="3">
        <v>0</v>
      </c>
      <c r="AP1282" s="3">
        <v>-525862</v>
      </c>
      <c r="AQ1282" s="3">
        <v>463523</v>
      </c>
      <c r="AR1282" s="3">
        <f>Tabela1[[#This Row],[Potrzeby finansowe 2027
w tym:]]+Tabela1[[#This Row],[Rozliczenie 2025 potrz. fin.]]</f>
        <v>35078115</v>
      </c>
      <c r="AS1282" s="3">
        <v>0</v>
      </c>
      <c r="AT1282" s="3">
        <v>0</v>
      </c>
      <c r="AU1282" s="3"/>
      <c r="AV1282" s="3"/>
      <c r="AW1282" s="3"/>
      <c r="AX1282" s="3"/>
      <c r="AY1282" s="3"/>
      <c r="AZ1282" s="3"/>
      <c r="BA1282" s="3">
        <v>34943</v>
      </c>
      <c r="BB1282" s="3">
        <v>0</v>
      </c>
      <c r="BC1282" s="3">
        <v>42.04</v>
      </c>
      <c r="BD1282" s="3">
        <v>0</v>
      </c>
      <c r="BE1282" s="3">
        <v>335.41</v>
      </c>
      <c r="BF1282" s="3">
        <v>126.78</v>
      </c>
      <c r="BG1282" s="3">
        <v>1229091</v>
      </c>
      <c r="BH1282" s="3">
        <v>11549</v>
      </c>
      <c r="BI1282" s="3">
        <v>1362884</v>
      </c>
      <c r="BJ1282" s="3">
        <v>20943225.712499999</v>
      </c>
      <c r="BK1282" s="3">
        <v>14581471.41</v>
      </c>
      <c r="BL1282" s="3">
        <v>2231998.58</v>
      </c>
      <c r="BM1282" s="3">
        <v>20983020.050000001</v>
      </c>
      <c r="BN1282" s="53">
        <v>1.5712039394532888</v>
      </c>
      <c r="BO1282" s="54">
        <v>4.805899E-4</v>
      </c>
      <c r="BP1282" s="70">
        <v>12086</v>
      </c>
      <c r="BQ1282" s="71"/>
      <c r="BR1282" s="70"/>
      <c r="BS1282" s="72"/>
      <c r="BT1282" s="72"/>
      <c r="BU1282" s="70">
        <v>42317872</v>
      </c>
      <c r="BV1282" s="70">
        <v>10743287</v>
      </c>
      <c r="BW1282" s="74">
        <v>0</v>
      </c>
      <c r="BX1282" s="70">
        <v>53061159</v>
      </c>
    </row>
    <row r="1283" spans="1:76" x14ac:dyDescent="0.3">
      <c r="A1283" s="73" t="s">
        <v>10</v>
      </c>
      <c r="B1283" s="2" t="s">
        <v>113</v>
      </c>
      <c r="C1283" s="2" t="s">
        <v>21</v>
      </c>
      <c r="D1283" s="2" t="s">
        <v>11</v>
      </c>
      <c r="E1283" s="2" t="s">
        <v>19</v>
      </c>
      <c r="F1283" s="17" t="str">
        <f>+Tabela1[[#This Row],[WK]]&amp;Tabela1[[#This Row],[PK]]&amp;Tabela1[[#This Row],[GK]]</f>
        <v>160502</v>
      </c>
      <c r="G1283" s="2" t="s">
        <v>1225</v>
      </c>
      <c r="H1283" s="3">
        <v>1012757977.15</v>
      </c>
      <c r="I1283" s="4">
        <v>1.125</v>
      </c>
      <c r="J1283" s="3">
        <v>1139352724.29</v>
      </c>
      <c r="K1283" s="4">
        <v>7.0000000000000007E-2</v>
      </c>
      <c r="L1283" s="3">
        <v>79754691</v>
      </c>
      <c r="M1283" s="3"/>
      <c r="N1283" s="5"/>
      <c r="O1283" s="3">
        <v>177454023.93000001</v>
      </c>
      <c r="P1283" s="4">
        <v>1.125</v>
      </c>
      <c r="Q1283" s="3">
        <v>199635776.91999999</v>
      </c>
      <c r="R1283" s="4">
        <v>1.6E-2</v>
      </c>
      <c r="S1283" s="3">
        <v>3194172</v>
      </c>
      <c r="T1283" s="3"/>
      <c r="U1283" s="5"/>
      <c r="V1283" s="3">
        <v>48258169</v>
      </c>
      <c r="W1283" s="5"/>
      <c r="X1283" s="3">
        <v>47912934</v>
      </c>
      <c r="Y1283" s="3">
        <v>3278732</v>
      </c>
      <c r="Z1283" s="3">
        <v>147081</v>
      </c>
      <c r="AA1283" s="3">
        <v>3161436</v>
      </c>
      <c r="AB1283" s="3">
        <v>41325685</v>
      </c>
      <c r="AC1283" s="3">
        <v>0</v>
      </c>
      <c r="AD1283" s="3">
        <v>2466882</v>
      </c>
      <c r="AE1283" s="3">
        <v>0</v>
      </c>
      <c r="AF1283" s="3">
        <v>79754691</v>
      </c>
      <c r="AG1283" s="3">
        <v>3194172</v>
      </c>
      <c r="AH1283" s="3">
        <v>2466882</v>
      </c>
      <c r="AI1283" s="3">
        <v>48258169</v>
      </c>
      <c r="AJ1283" s="3">
        <v>3887193</v>
      </c>
      <c r="AK1283" s="3">
        <v>4416331</v>
      </c>
      <c r="AL1283" s="3">
        <v>2069408</v>
      </c>
      <c r="AM1283" s="3">
        <v>2346923</v>
      </c>
      <c r="AN1283" s="3">
        <v>529138</v>
      </c>
      <c r="AO1283" s="3">
        <v>0</v>
      </c>
      <c r="AP1283" s="3">
        <v>0</v>
      </c>
      <c r="AQ1283" s="3">
        <v>529138</v>
      </c>
      <c r="AR1283" s="3">
        <f>Tabela1[[#This Row],[Potrzeby finansowe 2027
w tym:]]+Tabela1[[#This Row],[Rozliczenie 2025 potrz. fin.]]</f>
        <v>48442072</v>
      </c>
      <c r="AS1283" s="3">
        <v>0</v>
      </c>
      <c r="AT1283" s="3">
        <v>0</v>
      </c>
      <c r="AU1283" s="3"/>
      <c r="AV1283" s="3"/>
      <c r="AW1283" s="3"/>
      <c r="AX1283" s="3"/>
      <c r="AY1283" s="3"/>
      <c r="AZ1283" s="3"/>
      <c r="BA1283" s="3">
        <v>147081</v>
      </c>
      <c r="BB1283" s="3">
        <v>0</v>
      </c>
      <c r="BC1283" s="3">
        <v>0</v>
      </c>
      <c r="BD1283" s="3">
        <v>1430.69</v>
      </c>
      <c r="BE1283" s="3">
        <v>85.83</v>
      </c>
      <c r="BF1283" s="3">
        <v>0</v>
      </c>
      <c r="BG1283" s="3">
        <v>2257892</v>
      </c>
      <c r="BH1283" s="3">
        <v>21216</v>
      </c>
      <c r="BI1283" s="3">
        <v>903544</v>
      </c>
      <c r="BJ1283" s="3">
        <v>13884619.622500001</v>
      </c>
      <c r="BK1283" s="3">
        <v>10701534.07</v>
      </c>
      <c r="BL1283" s="3">
        <v>2239876.37</v>
      </c>
      <c r="BM1283" s="3">
        <v>8252589.4699999988</v>
      </c>
      <c r="BN1283" s="53">
        <v>0.96759090866698372</v>
      </c>
      <c r="BO1283" s="54">
        <v>9.3796449999999996E-4</v>
      </c>
      <c r="BP1283" s="70">
        <v>23588</v>
      </c>
      <c r="BQ1283" s="71"/>
      <c r="BR1283" s="70"/>
      <c r="BS1283" s="72"/>
      <c r="BT1283" s="72"/>
      <c r="BU1283" s="70">
        <v>79754691</v>
      </c>
      <c r="BV1283" s="70">
        <v>3194172</v>
      </c>
      <c r="BW1283" s="74">
        <v>2466882</v>
      </c>
      <c r="BX1283" s="70">
        <v>85415745</v>
      </c>
    </row>
    <row r="1284" spans="1:76" x14ac:dyDescent="0.3">
      <c r="A1284" s="73" t="s">
        <v>10</v>
      </c>
      <c r="B1284" s="2" t="s">
        <v>113</v>
      </c>
      <c r="C1284" s="2" t="s">
        <v>21</v>
      </c>
      <c r="D1284" s="2" t="s">
        <v>16</v>
      </c>
      <c r="E1284" s="2" t="s">
        <v>15</v>
      </c>
      <c r="F1284" s="17" t="str">
        <f>+Tabela1[[#This Row],[WK]]&amp;Tabela1[[#This Row],[PK]]&amp;Tabela1[[#This Row],[GK]]</f>
        <v>160503</v>
      </c>
      <c r="G1284" s="2" t="s">
        <v>1226</v>
      </c>
      <c r="H1284" s="3">
        <v>258611737.09999999</v>
      </c>
      <c r="I1284" s="4">
        <v>1.125</v>
      </c>
      <c r="J1284" s="3">
        <v>290938204.24000001</v>
      </c>
      <c r="K1284" s="4">
        <v>7.0000000000000007E-2</v>
      </c>
      <c r="L1284" s="3">
        <v>20365674</v>
      </c>
      <c r="M1284" s="3"/>
      <c r="N1284" s="5"/>
      <c r="O1284" s="3">
        <v>21824825.039999999</v>
      </c>
      <c r="P1284" s="4">
        <v>1.125</v>
      </c>
      <c r="Q1284" s="3">
        <v>24552928.170000002</v>
      </c>
      <c r="R1284" s="4">
        <v>1.6E-2</v>
      </c>
      <c r="S1284" s="3">
        <v>392847</v>
      </c>
      <c r="T1284" s="3"/>
      <c r="U1284" s="5"/>
      <c r="V1284" s="3">
        <v>11763674</v>
      </c>
      <c r="W1284" s="5"/>
      <c r="X1284" s="3">
        <v>31449036</v>
      </c>
      <c r="Y1284" s="3">
        <v>8137249</v>
      </c>
      <c r="Z1284" s="3">
        <v>437487</v>
      </c>
      <c r="AA1284" s="3">
        <v>1216370</v>
      </c>
      <c r="AB1284" s="3">
        <v>20290467</v>
      </c>
      <c r="AC1284" s="3">
        <v>1367463</v>
      </c>
      <c r="AD1284" s="3">
        <v>19685363</v>
      </c>
      <c r="AE1284" s="3">
        <v>0</v>
      </c>
      <c r="AF1284" s="3">
        <v>20365674</v>
      </c>
      <c r="AG1284" s="3">
        <v>392847</v>
      </c>
      <c r="AH1284" s="3">
        <v>19685363</v>
      </c>
      <c r="AI1284" s="3">
        <v>11763674</v>
      </c>
      <c r="AJ1284" s="3">
        <v>1577841</v>
      </c>
      <c r="AK1284" s="3">
        <v>1577841</v>
      </c>
      <c r="AL1284" s="3">
        <v>880443</v>
      </c>
      <c r="AM1284" s="3">
        <v>697398</v>
      </c>
      <c r="AN1284" s="3">
        <v>-325259</v>
      </c>
      <c r="AO1284" s="3">
        <v>0</v>
      </c>
      <c r="AP1284" s="3">
        <v>325259</v>
      </c>
      <c r="AQ1284" s="3">
        <v>0</v>
      </c>
      <c r="AR1284" s="3">
        <f>Tabela1[[#This Row],[Potrzeby finansowe 2027
w tym:]]+Tabela1[[#This Row],[Rozliczenie 2025 potrz. fin.]]</f>
        <v>31449036</v>
      </c>
      <c r="AS1284" s="3">
        <v>0</v>
      </c>
      <c r="AT1284" s="3">
        <v>0</v>
      </c>
      <c r="AU1284" s="3"/>
      <c r="AV1284" s="3"/>
      <c r="AW1284" s="3"/>
      <c r="AX1284" s="3"/>
      <c r="AY1284" s="3"/>
      <c r="AZ1284" s="3"/>
      <c r="BA1284" s="3">
        <v>437487</v>
      </c>
      <c r="BB1284" s="3">
        <v>0</v>
      </c>
      <c r="BC1284" s="3">
        <v>0</v>
      </c>
      <c r="BD1284" s="3">
        <v>4383.2</v>
      </c>
      <c r="BE1284" s="3">
        <v>0</v>
      </c>
      <c r="BF1284" s="3">
        <v>0</v>
      </c>
      <c r="BG1284" s="3">
        <v>763592</v>
      </c>
      <c r="BH1284" s="3">
        <v>7175</v>
      </c>
      <c r="BI1284" s="3">
        <v>452778</v>
      </c>
      <c r="BJ1284" s="3">
        <v>6957771.1499999994</v>
      </c>
      <c r="BK1284" s="3">
        <v>3344817.8</v>
      </c>
      <c r="BL1284" s="3">
        <v>4796079.84</v>
      </c>
      <c r="BM1284" s="3">
        <v>4859653.72</v>
      </c>
      <c r="BN1284" s="53">
        <v>0.74736017458940718</v>
      </c>
      <c r="BO1284" s="54">
        <v>2.838219E-4</v>
      </c>
      <c r="BP1284" s="70">
        <v>7138</v>
      </c>
      <c r="BQ1284" s="71"/>
      <c r="BR1284" s="70"/>
      <c r="BS1284" s="72"/>
      <c r="BT1284" s="72"/>
      <c r="BU1284" s="70">
        <v>20365674</v>
      </c>
      <c r="BV1284" s="70">
        <v>392847</v>
      </c>
      <c r="BW1284" s="74">
        <v>19685363</v>
      </c>
      <c r="BX1284" s="70">
        <v>40443884</v>
      </c>
    </row>
    <row r="1285" spans="1:76" x14ac:dyDescent="0.3">
      <c r="A1285" s="73" t="s">
        <v>10</v>
      </c>
      <c r="B1285" s="2" t="s">
        <v>113</v>
      </c>
      <c r="C1285" s="2" t="s">
        <v>21</v>
      </c>
      <c r="D1285" s="2" t="s">
        <v>18</v>
      </c>
      <c r="E1285" s="2" t="s">
        <v>15</v>
      </c>
      <c r="F1285" s="17" t="str">
        <f>+Tabela1[[#This Row],[WK]]&amp;Tabela1[[#This Row],[PK]]&amp;Tabela1[[#This Row],[GK]]</f>
        <v>160504</v>
      </c>
      <c r="G1285" s="2" t="s">
        <v>1227</v>
      </c>
      <c r="H1285" s="3">
        <v>180529952.88999999</v>
      </c>
      <c r="I1285" s="4">
        <v>1.125</v>
      </c>
      <c r="J1285" s="3">
        <v>203096197</v>
      </c>
      <c r="K1285" s="4">
        <v>7.0000000000000007E-2</v>
      </c>
      <c r="L1285" s="3">
        <v>14216734</v>
      </c>
      <c r="M1285" s="3"/>
      <c r="N1285" s="5"/>
      <c r="O1285" s="3">
        <v>70473351.079999998</v>
      </c>
      <c r="P1285" s="4">
        <v>1.125</v>
      </c>
      <c r="Q1285" s="3">
        <v>79282519.969999999</v>
      </c>
      <c r="R1285" s="4">
        <v>1.6E-2</v>
      </c>
      <c r="S1285" s="3">
        <v>1268520</v>
      </c>
      <c r="T1285" s="3"/>
      <c r="U1285" s="5"/>
      <c r="V1285" s="3">
        <v>10025761</v>
      </c>
      <c r="W1285" s="5"/>
      <c r="X1285" s="3">
        <v>19733174</v>
      </c>
      <c r="Y1285" s="3">
        <v>3172732</v>
      </c>
      <c r="Z1285" s="3">
        <v>0</v>
      </c>
      <c r="AA1285" s="3">
        <v>980724</v>
      </c>
      <c r="AB1285" s="3">
        <v>14713160</v>
      </c>
      <c r="AC1285" s="3">
        <v>866558</v>
      </c>
      <c r="AD1285" s="3">
        <v>9707413</v>
      </c>
      <c r="AE1285" s="3">
        <v>0</v>
      </c>
      <c r="AF1285" s="3">
        <v>14216734</v>
      </c>
      <c r="AG1285" s="3">
        <v>1268520</v>
      </c>
      <c r="AH1285" s="3">
        <v>9707413</v>
      </c>
      <c r="AI1285" s="3">
        <v>10025761</v>
      </c>
      <c r="AJ1285" s="3">
        <v>-624853</v>
      </c>
      <c r="AK1285" s="3">
        <v>-624853</v>
      </c>
      <c r="AL1285" s="3">
        <v>644888</v>
      </c>
      <c r="AM1285" s="3">
        <v>-1269741</v>
      </c>
      <c r="AN1285" s="3">
        <v>326385</v>
      </c>
      <c r="AO1285" s="3">
        <v>0</v>
      </c>
      <c r="AP1285" s="3">
        <v>-326385</v>
      </c>
      <c r="AQ1285" s="3">
        <v>0</v>
      </c>
      <c r="AR1285" s="3">
        <f>Tabela1[[#This Row],[Potrzeby finansowe 2027
w tym:]]+Tabela1[[#This Row],[Rozliczenie 2025 potrz. fin.]]</f>
        <v>19733174</v>
      </c>
      <c r="AS1285" s="3">
        <v>0</v>
      </c>
      <c r="AT1285" s="3">
        <v>0</v>
      </c>
      <c r="AU1285" s="3"/>
      <c r="AV1285" s="3"/>
      <c r="AW1285" s="3"/>
      <c r="AX1285" s="3"/>
      <c r="AY1285" s="3"/>
      <c r="AZ1285" s="3"/>
      <c r="BA1285" s="3">
        <v>0</v>
      </c>
      <c r="BB1285" s="3">
        <v>0</v>
      </c>
      <c r="BC1285" s="3">
        <v>0</v>
      </c>
      <c r="BD1285" s="3">
        <v>0</v>
      </c>
      <c r="BE1285" s="3">
        <v>0</v>
      </c>
      <c r="BF1285" s="3">
        <v>0</v>
      </c>
      <c r="BG1285" s="3">
        <v>542443</v>
      </c>
      <c r="BH1285" s="3">
        <v>5097</v>
      </c>
      <c r="BI1285" s="3">
        <v>438281</v>
      </c>
      <c r="BJ1285" s="3">
        <v>6734994.7424999997</v>
      </c>
      <c r="BK1285" s="3">
        <v>3496689.49</v>
      </c>
      <c r="BL1285" s="3">
        <v>3814842.83</v>
      </c>
      <c r="BM1285" s="3">
        <v>5323535.3499999996</v>
      </c>
      <c r="BN1285" s="53">
        <v>0.8576033127220839</v>
      </c>
      <c r="BO1285" s="54">
        <v>2.065456E-4</v>
      </c>
      <c r="BP1285" s="70">
        <v>5195</v>
      </c>
      <c r="BQ1285" s="71"/>
      <c r="BR1285" s="70"/>
      <c r="BS1285" s="72"/>
      <c r="BT1285" s="72"/>
      <c r="BU1285" s="70">
        <v>14216734</v>
      </c>
      <c r="BV1285" s="70">
        <v>1268520</v>
      </c>
      <c r="BW1285" s="74">
        <v>9707413</v>
      </c>
      <c r="BX1285" s="70">
        <v>25192667</v>
      </c>
    </row>
    <row r="1286" spans="1:76" x14ac:dyDescent="0.3">
      <c r="A1286" s="73" t="s">
        <v>10</v>
      </c>
      <c r="B1286" s="2" t="s">
        <v>113</v>
      </c>
      <c r="C1286" s="2" t="s">
        <v>21</v>
      </c>
      <c r="D1286" s="2" t="s">
        <v>21</v>
      </c>
      <c r="E1286" s="2" t="s">
        <v>19</v>
      </c>
      <c r="F1286" s="17" t="str">
        <f>+Tabela1[[#This Row],[WK]]&amp;Tabela1[[#This Row],[PK]]&amp;Tabela1[[#This Row],[GK]]</f>
        <v>160505</v>
      </c>
      <c r="G1286" s="2" t="s">
        <v>1228</v>
      </c>
      <c r="H1286" s="3">
        <v>681049551.47000003</v>
      </c>
      <c r="I1286" s="4">
        <v>1.125</v>
      </c>
      <c r="J1286" s="3">
        <v>766180745.39999998</v>
      </c>
      <c r="K1286" s="4">
        <v>7.0000000000000007E-2</v>
      </c>
      <c r="L1286" s="3">
        <v>53632652</v>
      </c>
      <c r="M1286" s="3"/>
      <c r="N1286" s="5"/>
      <c r="O1286" s="3">
        <v>60627664.530000001</v>
      </c>
      <c r="P1286" s="4">
        <v>1.125</v>
      </c>
      <c r="Q1286" s="3">
        <v>68206122.599999994</v>
      </c>
      <c r="R1286" s="4">
        <v>1.6E-2</v>
      </c>
      <c r="S1286" s="3">
        <v>1091298</v>
      </c>
      <c r="T1286" s="3"/>
      <c r="U1286" s="5"/>
      <c r="V1286" s="3">
        <v>30340831</v>
      </c>
      <c r="W1286" s="5"/>
      <c r="X1286" s="3">
        <v>25467054</v>
      </c>
      <c r="Y1286" s="3">
        <v>0</v>
      </c>
      <c r="Z1286" s="3">
        <v>74680</v>
      </c>
      <c r="AA1286" s="3">
        <v>2008332</v>
      </c>
      <c r="AB1286" s="3">
        <v>23384042</v>
      </c>
      <c r="AC1286" s="3">
        <v>0</v>
      </c>
      <c r="AD1286" s="3">
        <v>182652</v>
      </c>
      <c r="AE1286" s="3">
        <v>0</v>
      </c>
      <c r="AF1286" s="3">
        <v>53632652</v>
      </c>
      <c r="AG1286" s="3">
        <v>1091298</v>
      </c>
      <c r="AH1286" s="3">
        <v>182652</v>
      </c>
      <c r="AI1286" s="3">
        <v>30340831</v>
      </c>
      <c r="AJ1286" s="3">
        <v>362259</v>
      </c>
      <c r="AK1286" s="3">
        <v>-412940</v>
      </c>
      <c r="AL1286" s="3">
        <v>1689572</v>
      </c>
      <c r="AM1286" s="3">
        <v>-2102512</v>
      </c>
      <c r="AN1286" s="3">
        <v>-775199</v>
      </c>
      <c r="AO1286" s="3">
        <v>0</v>
      </c>
      <c r="AP1286" s="3">
        <v>0</v>
      </c>
      <c r="AQ1286" s="3">
        <v>-775199</v>
      </c>
      <c r="AR1286" s="3">
        <f>Tabela1[[#This Row],[Potrzeby finansowe 2027
w tym:]]+Tabela1[[#This Row],[Rozliczenie 2025 potrz. fin.]]</f>
        <v>24691855</v>
      </c>
      <c r="AS1286" s="3">
        <v>0</v>
      </c>
      <c r="AT1286" s="3">
        <v>0</v>
      </c>
      <c r="AU1286" s="3"/>
      <c r="AV1286" s="3"/>
      <c r="AW1286" s="3"/>
      <c r="AX1286" s="3"/>
      <c r="AY1286" s="3"/>
      <c r="AZ1286" s="3"/>
      <c r="BA1286" s="3">
        <v>74680</v>
      </c>
      <c r="BB1286" s="3">
        <v>0</v>
      </c>
      <c r="BC1286" s="3">
        <v>47.47</v>
      </c>
      <c r="BD1286" s="3">
        <v>95.8</v>
      </c>
      <c r="BE1286" s="3">
        <v>620.95000000000005</v>
      </c>
      <c r="BF1286" s="3">
        <v>551.15</v>
      </c>
      <c r="BG1286" s="3">
        <v>1471950</v>
      </c>
      <c r="BH1286" s="3">
        <v>13831</v>
      </c>
      <c r="BI1286" s="3">
        <v>536382</v>
      </c>
      <c r="BJ1286" s="3">
        <v>8242500.9874999998</v>
      </c>
      <c r="BK1286" s="3">
        <v>6820499.04</v>
      </c>
      <c r="BL1286" s="3">
        <v>280193.58</v>
      </c>
      <c r="BM1286" s="3">
        <v>5127620.63</v>
      </c>
      <c r="BN1286" s="53">
        <v>1.1730169832964943</v>
      </c>
      <c r="BO1286" s="54">
        <v>4.9289880000000002E-4</v>
      </c>
      <c r="BP1286" s="70">
        <v>12396</v>
      </c>
      <c r="BQ1286" s="71"/>
      <c r="BR1286" s="70"/>
      <c r="BS1286" s="72"/>
      <c r="BT1286" s="72"/>
      <c r="BU1286" s="70">
        <v>53632652</v>
      </c>
      <c r="BV1286" s="70">
        <v>1091298</v>
      </c>
      <c r="BW1286" s="74">
        <v>182652</v>
      </c>
      <c r="BX1286" s="70">
        <v>54906602</v>
      </c>
    </row>
    <row r="1287" spans="1:76" x14ac:dyDescent="0.3">
      <c r="A1287" s="73" t="s">
        <v>10</v>
      </c>
      <c r="B1287" s="2" t="s">
        <v>113</v>
      </c>
      <c r="C1287" s="2" t="s">
        <v>23</v>
      </c>
      <c r="D1287" s="2" t="s">
        <v>12</v>
      </c>
      <c r="E1287" s="2" t="s">
        <v>15</v>
      </c>
      <c r="F1287" s="17" t="str">
        <f>+Tabela1[[#This Row],[WK]]&amp;Tabela1[[#This Row],[PK]]&amp;Tabela1[[#This Row],[GK]]</f>
        <v>160601</v>
      </c>
      <c r="G1287" s="2" t="s">
        <v>1229</v>
      </c>
      <c r="H1287" s="3">
        <v>125099742.84</v>
      </c>
      <c r="I1287" s="4">
        <v>1.125</v>
      </c>
      <c r="J1287" s="3">
        <v>140737210.69999999</v>
      </c>
      <c r="K1287" s="4">
        <v>7.0000000000000007E-2</v>
      </c>
      <c r="L1287" s="3">
        <v>9851605</v>
      </c>
      <c r="M1287" s="3"/>
      <c r="N1287" s="5"/>
      <c r="O1287" s="3">
        <v>14200261.309999999</v>
      </c>
      <c r="P1287" s="4">
        <v>1.125</v>
      </c>
      <c r="Q1287" s="3">
        <v>15975293.970000001</v>
      </c>
      <c r="R1287" s="4">
        <v>1.6E-2</v>
      </c>
      <c r="S1287" s="3">
        <v>255605</v>
      </c>
      <c r="T1287" s="3"/>
      <c r="U1287" s="5"/>
      <c r="V1287" s="3">
        <v>6734972</v>
      </c>
      <c r="W1287" s="5"/>
      <c r="X1287" s="3">
        <v>13271796</v>
      </c>
      <c r="Y1287" s="3">
        <v>3238301</v>
      </c>
      <c r="Z1287" s="3">
        <v>564903</v>
      </c>
      <c r="AA1287" s="3">
        <v>688419</v>
      </c>
      <c r="AB1287" s="3">
        <v>6161896</v>
      </c>
      <c r="AC1287" s="3">
        <v>2618277</v>
      </c>
      <c r="AD1287" s="3">
        <v>6536825</v>
      </c>
      <c r="AE1287" s="3">
        <v>0</v>
      </c>
      <c r="AF1287" s="3">
        <v>9851605</v>
      </c>
      <c r="AG1287" s="3">
        <v>255605</v>
      </c>
      <c r="AH1287" s="3">
        <v>6536825</v>
      </c>
      <c r="AI1287" s="3">
        <v>6734972</v>
      </c>
      <c r="AJ1287" s="3">
        <v>1197808</v>
      </c>
      <c r="AK1287" s="3">
        <v>1197808</v>
      </c>
      <c r="AL1287" s="3">
        <v>252515</v>
      </c>
      <c r="AM1287" s="3">
        <v>945293</v>
      </c>
      <c r="AN1287" s="3">
        <v>11383</v>
      </c>
      <c r="AO1287" s="3">
        <v>0</v>
      </c>
      <c r="AP1287" s="3">
        <v>-11383</v>
      </c>
      <c r="AQ1287" s="3">
        <v>0</v>
      </c>
      <c r="AR1287" s="3">
        <f>Tabela1[[#This Row],[Potrzeby finansowe 2027
w tym:]]+Tabela1[[#This Row],[Rozliczenie 2025 potrz. fin.]]</f>
        <v>13271796</v>
      </c>
      <c r="AS1287" s="3">
        <v>0</v>
      </c>
      <c r="AT1287" s="3">
        <v>0</v>
      </c>
      <c r="AU1287" s="3"/>
      <c r="AV1287" s="3"/>
      <c r="AW1287" s="3"/>
      <c r="AX1287" s="3"/>
      <c r="AY1287" s="3"/>
      <c r="AZ1287" s="3"/>
      <c r="BA1287" s="3">
        <v>564903</v>
      </c>
      <c r="BB1287" s="3">
        <v>0</v>
      </c>
      <c r="BC1287" s="3">
        <v>0</v>
      </c>
      <c r="BD1287" s="3">
        <v>5624.38</v>
      </c>
      <c r="BE1287" s="3">
        <v>0</v>
      </c>
      <c r="BF1287" s="3">
        <v>106.22</v>
      </c>
      <c r="BG1287" s="3">
        <v>377782</v>
      </c>
      <c r="BH1287" s="3">
        <v>3352</v>
      </c>
      <c r="BI1287" s="3">
        <v>310637</v>
      </c>
      <c r="BJ1287" s="3">
        <v>4773514.915000001</v>
      </c>
      <c r="BK1287" s="3">
        <v>2934757.5500000007</v>
      </c>
      <c r="BL1287" s="3">
        <v>55830.559999999998</v>
      </c>
      <c r="BM1287" s="3">
        <v>7243368.3399999999</v>
      </c>
      <c r="BN1287" s="53">
        <v>0.76915214086529948</v>
      </c>
      <c r="BO1287" s="54">
        <v>1.2582970000000001E-4</v>
      </c>
      <c r="BP1287" s="70">
        <v>3165</v>
      </c>
      <c r="BQ1287" s="71"/>
      <c r="BR1287" s="70"/>
      <c r="BS1287" s="72"/>
      <c r="BT1287" s="72"/>
      <c r="BU1287" s="70">
        <v>9851605</v>
      </c>
      <c r="BV1287" s="70">
        <v>255605</v>
      </c>
      <c r="BW1287" s="74">
        <v>6536825</v>
      </c>
      <c r="BX1287" s="70">
        <v>16644035</v>
      </c>
    </row>
    <row r="1288" spans="1:76" x14ac:dyDescent="0.3">
      <c r="A1288" s="73" t="s">
        <v>10</v>
      </c>
      <c r="B1288" s="2" t="s">
        <v>113</v>
      </c>
      <c r="C1288" s="2" t="s">
        <v>23</v>
      </c>
      <c r="D1288" s="2" t="s">
        <v>11</v>
      </c>
      <c r="E1288" s="2" t="s">
        <v>19</v>
      </c>
      <c r="F1288" s="17" t="str">
        <f>+Tabela1[[#This Row],[WK]]&amp;Tabela1[[#This Row],[PK]]&amp;Tabela1[[#This Row],[GK]]</f>
        <v>160602</v>
      </c>
      <c r="G1288" s="2" t="s">
        <v>1230</v>
      </c>
      <c r="H1288" s="3">
        <v>1281854966.29</v>
      </c>
      <c r="I1288" s="4">
        <v>1.125</v>
      </c>
      <c r="J1288" s="3">
        <v>1442086837.0799999</v>
      </c>
      <c r="K1288" s="4">
        <v>7.0000000000000007E-2</v>
      </c>
      <c r="L1288" s="3">
        <v>100946079</v>
      </c>
      <c r="M1288" s="3"/>
      <c r="N1288" s="5"/>
      <c r="O1288" s="3">
        <v>223820250.71000001</v>
      </c>
      <c r="P1288" s="4">
        <v>1.125</v>
      </c>
      <c r="Q1288" s="3">
        <v>251797782.05000001</v>
      </c>
      <c r="R1288" s="4">
        <v>1.6E-2</v>
      </c>
      <c r="S1288" s="3">
        <v>4028765</v>
      </c>
      <c r="T1288" s="3"/>
      <c r="U1288" s="5"/>
      <c r="V1288" s="3">
        <v>58932281</v>
      </c>
      <c r="W1288" s="5"/>
      <c r="X1288" s="3">
        <v>61948116</v>
      </c>
      <c r="Y1288" s="3">
        <v>0</v>
      </c>
      <c r="Z1288" s="3">
        <v>1228082</v>
      </c>
      <c r="AA1288" s="3">
        <v>4126328</v>
      </c>
      <c r="AB1288" s="3">
        <v>52975304</v>
      </c>
      <c r="AC1288" s="3">
        <v>3618402</v>
      </c>
      <c r="AD1288" s="3">
        <v>8253311</v>
      </c>
      <c r="AE1288" s="3">
        <v>0</v>
      </c>
      <c r="AF1288" s="3">
        <v>100946079</v>
      </c>
      <c r="AG1288" s="3">
        <v>4028765</v>
      </c>
      <c r="AH1288" s="3">
        <v>8253311</v>
      </c>
      <c r="AI1288" s="3">
        <v>58932281</v>
      </c>
      <c r="AJ1288" s="3">
        <v>1918189</v>
      </c>
      <c r="AK1288" s="3">
        <v>4298307</v>
      </c>
      <c r="AL1288" s="3">
        <v>3865852</v>
      </c>
      <c r="AM1288" s="3">
        <v>432455</v>
      </c>
      <c r="AN1288" s="3">
        <v>2850782</v>
      </c>
      <c r="AO1288" s="3">
        <v>0</v>
      </c>
      <c r="AP1288" s="3">
        <v>-470664</v>
      </c>
      <c r="AQ1288" s="3">
        <v>2380118</v>
      </c>
      <c r="AR1288" s="3">
        <f>Tabela1[[#This Row],[Potrzeby finansowe 2027
w tym:]]+Tabela1[[#This Row],[Rozliczenie 2025 potrz. fin.]]</f>
        <v>64328234</v>
      </c>
      <c r="AS1288" s="3">
        <v>0</v>
      </c>
      <c r="AT1288" s="3">
        <v>0</v>
      </c>
      <c r="AU1288" s="3"/>
      <c r="AV1288" s="3"/>
      <c r="AW1288" s="3"/>
      <c r="AX1288" s="3"/>
      <c r="AY1288" s="3"/>
      <c r="AZ1288" s="3"/>
      <c r="BA1288" s="3">
        <v>1228082</v>
      </c>
      <c r="BB1288" s="3">
        <v>0</v>
      </c>
      <c r="BC1288" s="3">
        <v>24.33</v>
      </c>
      <c r="BD1288" s="3">
        <v>12223.1</v>
      </c>
      <c r="BE1288" s="3">
        <v>0</v>
      </c>
      <c r="BF1288" s="3">
        <v>0</v>
      </c>
      <c r="BG1288" s="3">
        <v>2788948</v>
      </c>
      <c r="BH1288" s="3">
        <v>26206</v>
      </c>
      <c r="BI1288" s="3">
        <v>1337380</v>
      </c>
      <c r="BJ1288" s="3">
        <v>20551310.129999999</v>
      </c>
      <c r="BK1288" s="3">
        <v>14918709.170000002</v>
      </c>
      <c r="BL1288" s="3">
        <v>4279619.41</v>
      </c>
      <c r="BM1288" s="3">
        <v>13971165.02</v>
      </c>
      <c r="BN1288" s="53">
        <v>1.0321050520877053</v>
      </c>
      <c r="BO1288" s="54">
        <v>1.0349865000000001E-3</v>
      </c>
      <c r="BP1288" s="70">
        <v>26028</v>
      </c>
      <c r="BQ1288" s="71"/>
      <c r="BR1288" s="70"/>
      <c r="BS1288" s="72"/>
      <c r="BT1288" s="72"/>
      <c r="BU1288" s="70">
        <v>100946079</v>
      </c>
      <c r="BV1288" s="70">
        <v>4028765</v>
      </c>
      <c r="BW1288" s="74">
        <v>8253311</v>
      </c>
      <c r="BX1288" s="70">
        <v>113228155</v>
      </c>
    </row>
    <row r="1289" spans="1:76" x14ac:dyDescent="0.3">
      <c r="A1289" s="73" t="s">
        <v>10</v>
      </c>
      <c r="B1289" s="2" t="s">
        <v>113</v>
      </c>
      <c r="C1289" s="2" t="s">
        <v>23</v>
      </c>
      <c r="D1289" s="2" t="s">
        <v>16</v>
      </c>
      <c r="E1289" s="2" t="s">
        <v>15</v>
      </c>
      <c r="F1289" s="17" t="str">
        <f>+Tabela1[[#This Row],[WK]]&amp;Tabela1[[#This Row],[PK]]&amp;Tabela1[[#This Row],[GK]]</f>
        <v>160603</v>
      </c>
      <c r="G1289" s="2" t="s">
        <v>1231</v>
      </c>
      <c r="H1289" s="3">
        <v>228996218.80000001</v>
      </c>
      <c r="I1289" s="4">
        <v>1.125</v>
      </c>
      <c r="J1289" s="3">
        <v>257620746.15000001</v>
      </c>
      <c r="K1289" s="4">
        <v>7.0000000000000007E-2</v>
      </c>
      <c r="L1289" s="3">
        <v>18033452</v>
      </c>
      <c r="M1289" s="3"/>
      <c r="N1289" s="5"/>
      <c r="O1289" s="3">
        <v>9557655.3000000007</v>
      </c>
      <c r="P1289" s="4">
        <v>1.125</v>
      </c>
      <c r="Q1289" s="3">
        <v>10752362.210000001</v>
      </c>
      <c r="R1289" s="4">
        <v>1.6E-2</v>
      </c>
      <c r="S1289" s="3">
        <v>172038</v>
      </c>
      <c r="T1289" s="3"/>
      <c r="U1289" s="5"/>
      <c r="V1289" s="3">
        <v>10244416</v>
      </c>
      <c r="W1289" s="5"/>
      <c r="X1289" s="3">
        <v>17379585</v>
      </c>
      <c r="Y1289" s="3">
        <v>494606</v>
      </c>
      <c r="Z1289" s="3">
        <v>622356</v>
      </c>
      <c r="AA1289" s="3">
        <v>1020869</v>
      </c>
      <c r="AB1289" s="3">
        <v>10369917</v>
      </c>
      <c r="AC1289" s="3">
        <v>4871837</v>
      </c>
      <c r="AD1289" s="3">
        <v>7135170</v>
      </c>
      <c r="AE1289" s="3">
        <v>0</v>
      </c>
      <c r="AF1289" s="3">
        <v>18033452</v>
      </c>
      <c r="AG1289" s="3">
        <v>172038</v>
      </c>
      <c r="AH1289" s="3">
        <v>7135170</v>
      </c>
      <c r="AI1289" s="3">
        <v>10244416</v>
      </c>
      <c r="AJ1289" s="3">
        <v>-796624</v>
      </c>
      <c r="AK1289" s="3">
        <v>-796624</v>
      </c>
      <c r="AL1289" s="3">
        <v>1196792</v>
      </c>
      <c r="AM1289" s="3">
        <v>-1993416</v>
      </c>
      <c r="AN1289" s="3">
        <v>222235</v>
      </c>
      <c r="AO1289" s="3">
        <v>0</v>
      </c>
      <c r="AP1289" s="3">
        <v>-222235</v>
      </c>
      <c r="AQ1289" s="3">
        <v>0</v>
      </c>
      <c r="AR1289" s="3">
        <f>Tabela1[[#This Row],[Potrzeby finansowe 2027
w tym:]]+Tabela1[[#This Row],[Rozliczenie 2025 potrz. fin.]]</f>
        <v>17379585</v>
      </c>
      <c r="AS1289" s="3">
        <v>0</v>
      </c>
      <c r="AT1289" s="3">
        <v>0</v>
      </c>
      <c r="AU1289" s="3"/>
      <c r="AV1289" s="3"/>
      <c r="AW1289" s="3"/>
      <c r="AX1289" s="3"/>
      <c r="AY1289" s="3"/>
      <c r="AZ1289" s="3"/>
      <c r="BA1289" s="3">
        <v>622356</v>
      </c>
      <c r="BB1289" s="3">
        <v>0</v>
      </c>
      <c r="BC1289" s="3">
        <v>0</v>
      </c>
      <c r="BD1289" s="3">
        <v>2717.83</v>
      </c>
      <c r="BE1289" s="3">
        <v>0</v>
      </c>
      <c r="BF1289" s="3">
        <v>10552.72</v>
      </c>
      <c r="BG1289" s="3">
        <v>520200</v>
      </c>
      <c r="BH1289" s="3">
        <v>4888</v>
      </c>
      <c r="BI1289" s="3">
        <v>500669</v>
      </c>
      <c r="BJ1289" s="3">
        <v>7693694.5149999997</v>
      </c>
      <c r="BK1289" s="3">
        <v>3003635.24</v>
      </c>
      <c r="BL1289" s="3">
        <v>6630631.9699999997</v>
      </c>
      <c r="BM1289" s="3">
        <v>5498973.1600000001</v>
      </c>
      <c r="BN1289" s="53">
        <v>0.97458754185202801</v>
      </c>
      <c r="BO1289" s="54">
        <v>1.804566E-4</v>
      </c>
      <c r="BP1289" s="70">
        <v>4538</v>
      </c>
      <c r="BQ1289" s="71"/>
      <c r="BR1289" s="70"/>
      <c r="BS1289" s="72"/>
      <c r="BT1289" s="72"/>
      <c r="BU1289" s="70">
        <v>18033452</v>
      </c>
      <c r="BV1289" s="70">
        <v>172038</v>
      </c>
      <c r="BW1289" s="74">
        <v>7135170</v>
      </c>
      <c r="BX1289" s="70">
        <v>25340660</v>
      </c>
    </row>
    <row r="1290" spans="1:76" x14ac:dyDescent="0.3">
      <c r="A1290" s="73" t="s">
        <v>10</v>
      </c>
      <c r="B1290" s="2" t="s">
        <v>113</v>
      </c>
      <c r="C1290" s="2" t="s">
        <v>23</v>
      </c>
      <c r="D1290" s="2" t="s">
        <v>18</v>
      </c>
      <c r="E1290" s="2" t="s">
        <v>15</v>
      </c>
      <c r="F1290" s="17" t="str">
        <f>+Tabela1[[#This Row],[WK]]&amp;Tabela1[[#This Row],[PK]]&amp;Tabela1[[#This Row],[GK]]</f>
        <v>160604</v>
      </c>
      <c r="G1290" s="2" t="s">
        <v>1232</v>
      </c>
      <c r="H1290" s="3">
        <v>123680451.5</v>
      </c>
      <c r="I1290" s="4">
        <v>1.125</v>
      </c>
      <c r="J1290" s="3">
        <v>139140507.94</v>
      </c>
      <c r="K1290" s="4">
        <v>7.0000000000000007E-2</v>
      </c>
      <c r="L1290" s="3">
        <v>9739836</v>
      </c>
      <c r="M1290" s="3"/>
      <c r="N1290" s="5"/>
      <c r="O1290" s="3">
        <v>4041287.0599999996</v>
      </c>
      <c r="P1290" s="4">
        <v>1.125</v>
      </c>
      <c r="Q1290" s="3">
        <v>4546447.9400000004</v>
      </c>
      <c r="R1290" s="4">
        <v>1.6E-2</v>
      </c>
      <c r="S1290" s="3">
        <v>72743</v>
      </c>
      <c r="T1290" s="3"/>
      <c r="U1290" s="5"/>
      <c r="V1290" s="3">
        <v>5803472</v>
      </c>
      <c r="W1290" s="5"/>
      <c r="X1290" s="3">
        <v>10611089</v>
      </c>
      <c r="Y1290" s="3">
        <v>1755183</v>
      </c>
      <c r="Z1290" s="3">
        <v>297923</v>
      </c>
      <c r="AA1290" s="3">
        <v>556719</v>
      </c>
      <c r="AB1290" s="3">
        <v>6078249</v>
      </c>
      <c r="AC1290" s="3">
        <v>1923015</v>
      </c>
      <c r="AD1290" s="3">
        <v>4807616</v>
      </c>
      <c r="AE1290" s="3">
        <v>0</v>
      </c>
      <c r="AF1290" s="3">
        <v>9739836</v>
      </c>
      <c r="AG1290" s="3">
        <v>72743</v>
      </c>
      <c r="AH1290" s="3">
        <v>4807616</v>
      </c>
      <c r="AI1290" s="3">
        <v>5803472</v>
      </c>
      <c r="AJ1290" s="3">
        <v>-407686</v>
      </c>
      <c r="AK1290" s="3">
        <v>-407686</v>
      </c>
      <c r="AL1290" s="3">
        <v>363016</v>
      </c>
      <c r="AM1290" s="3">
        <v>-770702</v>
      </c>
      <c r="AN1290" s="3">
        <v>-192851</v>
      </c>
      <c r="AO1290" s="3">
        <v>0</v>
      </c>
      <c r="AP1290" s="3">
        <v>192851</v>
      </c>
      <c r="AQ1290" s="3">
        <v>0</v>
      </c>
      <c r="AR1290" s="3">
        <f>Tabela1[[#This Row],[Potrzeby finansowe 2027
w tym:]]+Tabela1[[#This Row],[Rozliczenie 2025 potrz. fin.]]</f>
        <v>10611089</v>
      </c>
      <c r="AS1290" s="3">
        <v>0</v>
      </c>
      <c r="AT1290" s="3">
        <v>0</v>
      </c>
      <c r="AU1290" s="3"/>
      <c r="AV1290" s="3"/>
      <c r="AW1290" s="3"/>
      <c r="AX1290" s="3"/>
      <c r="AY1290" s="3"/>
      <c r="AZ1290" s="3"/>
      <c r="BA1290" s="3">
        <v>297923</v>
      </c>
      <c r="BB1290" s="3">
        <v>0</v>
      </c>
      <c r="BC1290" s="3">
        <v>0</v>
      </c>
      <c r="BD1290" s="3">
        <v>2048.0500000000002</v>
      </c>
      <c r="BE1290" s="3">
        <v>24.07</v>
      </c>
      <c r="BF1290" s="3">
        <v>2774.45</v>
      </c>
      <c r="BG1290" s="3">
        <v>377782</v>
      </c>
      <c r="BH1290" s="3">
        <v>3005</v>
      </c>
      <c r="BI1290" s="3">
        <v>178937</v>
      </c>
      <c r="BJ1290" s="3">
        <v>2749691.5250000004</v>
      </c>
      <c r="BK1290" s="3">
        <v>1545034.2000000002</v>
      </c>
      <c r="BL1290" s="3">
        <v>334620.65000000002</v>
      </c>
      <c r="BM1290" s="3">
        <v>4149388</v>
      </c>
      <c r="BN1290" s="53">
        <v>0.85980246775411995</v>
      </c>
      <c r="BO1290" s="54">
        <v>1.160362E-4</v>
      </c>
      <c r="BP1290" s="70">
        <v>2919</v>
      </c>
      <c r="BQ1290" s="71"/>
      <c r="BR1290" s="70"/>
      <c r="BS1290" s="72"/>
      <c r="BT1290" s="72"/>
      <c r="BU1290" s="70">
        <v>9739836</v>
      </c>
      <c r="BV1290" s="70">
        <v>72743</v>
      </c>
      <c r="BW1290" s="74">
        <v>4807616</v>
      </c>
      <c r="BX1290" s="70">
        <v>14620195</v>
      </c>
    </row>
    <row r="1291" spans="1:76" x14ac:dyDescent="0.3">
      <c r="A1291" s="73" t="s">
        <v>10</v>
      </c>
      <c r="B1291" s="2" t="s">
        <v>113</v>
      </c>
      <c r="C1291" s="2" t="s">
        <v>23</v>
      </c>
      <c r="D1291" s="2" t="s">
        <v>21</v>
      </c>
      <c r="E1291" s="2" t="s">
        <v>15</v>
      </c>
      <c r="F1291" s="17" t="str">
        <f>+Tabela1[[#This Row],[WK]]&amp;Tabela1[[#This Row],[PK]]&amp;Tabela1[[#This Row],[GK]]</f>
        <v>160605</v>
      </c>
      <c r="G1291" s="2" t="s">
        <v>444</v>
      </c>
      <c r="H1291" s="3">
        <v>167745312.16</v>
      </c>
      <c r="I1291" s="4">
        <v>1.125</v>
      </c>
      <c r="J1291" s="3">
        <v>188713476.18000001</v>
      </c>
      <c r="K1291" s="4">
        <v>7.0000000000000007E-2</v>
      </c>
      <c r="L1291" s="3">
        <v>13209943</v>
      </c>
      <c r="M1291" s="3"/>
      <c r="N1291" s="5"/>
      <c r="O1291" s="3">
        <v>11839460.08</v>
      </c>
      <c r="P1291" s="4">
        <v>1.125</v>
      </c>
      <c r="Q1291" s="3">
        <v>13319392.59</v>
      </c>
      <c r="R1291" s="4">
        <v>1.6E-2</v>
      </c>
      <c r="S1291" s="3">
        <v>213110</v>
      </c>
      <c r="T1291" s="3"/>
      <c r="U1291" s="5"/>
      <c r="V1291" s="3">
        <v>8942678</v>
      </c>
      <c r="W1291" s="5"/>
      <c r="X1291" s="3">
        <v>17398672</v>
      </c>
      <c r="Y1291" s="3">
        <v>1386168</v>
      </c>
      <c r="Z1291" s="3">
        <v>3387</v>
      </c>
      <c r="AA1291" s="3">
        <v>622538</v>
      </c>
      <c r="AB1291" s="3">
        <v>13598916</v>
      </c>
      <c r="AC1291" s="3">
        <v>1787663</v>
      </c>
      <c r="AD1291" s="3">
        <v>8455994</v>
      </c>
      <c r="AE1291" s="3">
        <v>0</v>
      </c>
      <c r="AF1291" s="3">
        <v>13209943</v>
      </c>
      <c r="AG1291" s="3">
        <v>213110</v>
      </c>
      <c r="AH1291" s="3">
        <v>8455994</v>
      </c>
      <c r="AI1291" s="3">
        <v>8942678</v>
      </c>
      <c r="AJ1291" s="3">
        <v>2259474</v>
      </c>
      <c r="AK1291" s="3">
        <v>2259474</v>
      </c>
      <c r="AL1291" s="3">
        <v>647075</v>
      </c>
      <c r="AM1291" s="3">
        <v>1612399</v>
      </c>
      <c r="AN1291" s="3">
        <v>539798</v>
      </c>
      <c r="AO1291" s="3">
        <v>0</v>
      </c>
      <c r="AP1291" s="3">
        <v>-539798</v>
      </c>
      <c r="AQ1291" s="3">
        <v>0</v>
      </c>
      <c r="AR1291" s="3">
        <f>Tabela1[[#This Row],[Potrzeby finansowe 2027
w tym:]]+Tabela1[[#This Row],[Rozliczenie 2025 potrz. fin.]]</f>
        <v>17398672</v>
      </c>
      <c r="AS1291" s="3">
        <v>0</v>
      </c>
      <c r="AT1291" s="3">
        <v>0</v>
      </c>
      <c r="AU1291" s="3"/>
      <c r="AV1291" s="3"/>
      <c r="AW1291" s="3"/>
      <c r="AX1291" s="3"/>
      <c r="AY1291" s="3"/>
      <c r="AZ1291" s="3"/>
      <c r="BA1291" s="3">
        <v>3387</v>
      </c>
      <c r="BB1291" s="3">
        <v>0</v>
      </c>
      <c r="BC1291" s="3">
        <v>0</v>
      </c>
      <c r="BD1291" s="3">
        <v>33.93</v>
      </c>
      <c r="BE1291" s="3">
        <v>0</v>
      </c>
      <c r="BF1291" s="3">
        <v>0</v>
      </c>
      <c r="BG1291" s="3">
        <v>441872</v>
      </c>
      <c r="BH1291" s="3">
        <v>4152</v>
      </c>
      <c r="BI1291" s="3">
        <v>180666</v>
      </c>
      <c r="BJ1291" s="3">
        <v>2776259.5175000001</v>
      </c>
      <c r="BK1291" s="3">
        <v>1717141.2599999998</v>
      </c>
      <c r="BL1291" s="3">
        <v>48105.58</v>
      </c>
      <c r="BM1291" s="3">
        <v>4140261.87</v>
      </c>
      <c r="BN1291" s="53">
        <v>0.92712570996894328</v>
      </c>
      <c r="BO1291" s="54">
        <v>1.7636830000000001E-4</v>
      </c>
      <c r="BP1291" s="70">
        <v>4435</v>
      </c>
      <c r="BQ1291" s="71"/>
      <c r="BR1291" s="70"/>
      <c r="BS1291" s="72"/>
      <c r="BT1291" s="72"/>
      <c r="BU1291" s="70">
        <v>13209943</v>
      </c>
      <c r="BV1291" s="70">
        <v>213110</v>
      </c>
      <c r="BW1291" s="74">
        <v>8455994</v>
      </c>
      <c r="BX1291" s="70">
        <v>21879047</v>
      </c>
    </row>
    <row r="1292" spans="1:76" x14ac:dyDescent="0.3">
      <c r="A1292" s="73" t="s">
        <v>10</v>
      </c>
      <c r="B1292" s="2" t="s">
        <v>113</v>
      </c>
      <c r="C1292" s="2" t="s">
        <v>30</v>
      </c>
      <c r="D1292" s="2" t="s">
        <v>12</v>
      </c>
      <c r="E1292" s="2" t="s">
        <v>19</v>
      </c>
      <c r="F1292" s="17" t="str">
        <f>+Tabela1[[#This Row],[WK]]&amp;Tabela1[[#This Row],[PK]]&amp;Tabela1[[#This Row],[GK]]</f>
        <v>160701</v>
      </c>
      <c r="G1292" s="2" t="s">
        <v>1233</v>
      </c>
      <c r="H1292" s="3">
        <v>906748715.22000003</v>
      </c>
      <c r="I1292" s="4">
        <v>1.125</v>
      </c>
      <c r="J1292" s="3">
        <v>1020092304.62</v>
      </c>
      <c r="K1292" s="4">
        <v>7.0000000000000007E-2</v>
      </c>
      <c r="L1292" s="3">
        <v>71406461</v>
      </c>
      <c r="M1292" s="3"/>
      <c r="N1292" s="5"/>
      <c r="O1292" s="3">
        <v>83091858.5</v>
      </c>
      <c r="P1292" s="4">
        <v>1.125</v>
      </c>
      <c r="Q1292" s="3">
        <v>93478340.810000002</v>
      </c>
      <c r="R1292" s="4">
        <v>1.6E-2</v>
      </c>
      <c r="S1292" s="3">
        <v>1495653</v>
      </c>
      <c r="T1292" s="3"/>
      <c r="U1292" s="5"/>
      <c r="V1292" s="3">
        <v>43524061</v>
      </c>
      <c r="W1292" s="5"/>
      <c r="X1292" s="3">
        <v>63452439</v>
      </c>
      <c r="Y1292" s="3">
        <v>18900258</v>
      </c>
      <c r="Z1292" s="3">
        <v>221998</v>
      </c>
      <c r="AA1292" s="3">
        <v>3542617</v>
      </c>
      <c r="AB1292" s="3">
        <v>40787566</v>
      </c>
      <c r="AC1292" s="3">
        <v>0</v>
      </c>
      <c r="AD1292" s="3">
        <v>20754337</v>
      </c>
      <c r="AE1292" s="3">
        <v>0</v>
      </c>
      <c r="AF1292" s="3">
        <v>71406461</v>
      </c>
      <c r="AG1292" s="3">
        <v>1495653</v>
      </c>
      <c r="AH1292" s="3">
        <v>20754337</v>
      </c>
      <c r="AI1292" s="3">
        <v>43524061</v>
      </c>
      <c r="AJ1292" s="3">
        <v>5493550</v>
      </c>
      <c r="AK1292" s="3">
        <v>6319509</v>
      </c>
      <c r="AL1292" s="3">
        <v>2178751</v>
      </c>
      <c r="AM1292" s="3">
        <v>4140758</v>
      </c>
      <c r="AN1292" s="3">
        <v>825959</v>
      </c>
      <c r="AO1292" s="3">
        <v>0</v>
      </c>
      <c r="AP1292" s="3">
        <v>0</v>
      </c>
      <c r="AQ1292" s="3">
        <v>825959</v>
      </c>
      <c r="AR1292" s="3">
        <f>Tabela1[[#This Row],[Potrzeby finansowe 2027
w tym:]]+Tabela1[[#This Row],[Rozliczenie 2025 potrz. fin.]]</f>
        <v>64278398</v>
      </c>
      <c r="AS1292" s="3">
        <v>0</v>
      </c>
      <c r="AT1292" s="3">
        <v>0</v>
      </c>
      <c r="AU1292" s="3"/>
      <c r="AV1292" s="3"/>
      <c r="AW1292" s="3"/>
      <c r="AX1292" s="3"/>
      <c r="AY1292" s="3"/>
      <c r="AZ1292" s="3"/>
      <c r="BA1292" s="3">
        <v>221998</v>
      </c>
      <c r="BB1292" s="3">
        <v>0</v>
      </c>
      <c r="BC1292" s="3">
        <v>109.6</v>
      </c>
      <c r="BD1292" s="3">
        <v>0</v>
      </c>
      <c r="BE1292" s="3">
        <v>3129.17</v>
      </c>
      <c r="BF1292" s="3">
        <v>882.87</v>
      </c>
      <c r="BG1292" s="3">
        <v>2319191</v>
      </c>
      <c r="BH1292" s="3">
        <v>21792</v>
      </c>
      <c r="BI1292" s="3">
        <v>1223426</v>
      </c>
      <c r="BJ1292" s="3">
        <v>18800187.619999997</v>
      </c>
      <c r="BK1292" s="3">
        <v>10479134.779999997</v>
      </c>
      <c r="BL1292" s="3">
        <v>3759644.8</v>
      </c>
      <c r="BM1292" s="3">
        <v>25764921.760000002</v>
      </c>
      <c r="BN1292" s="53">
        <v>0.8108279007302539</v>
      </c>
      <c r="BO1292" s="54">
        <v>9.2633760000000005E-4</v>
      </c>
      <c r="BP1292" s="70">
        <v>23295</v>
      </c>
      <c r="BQ1292" s="71"/>
      <c r="BR1292" s="70"/>
      <c r="BS1292" s="72"/>
      <c r="BT1292" s="72"/>
      <c r="BU1292" s="70">
        <v>71406461</v>
      </c>
      <c r="BV1292" s="70">
        <v>1495653</v>
      </c>
      <c r="BW1292" s="74">
        <v>20754337</v>
      </c>
      <c r="BX1292" s="70">
        <v>93656451</v>
      </c>
    </row>
    <row r="1293" spans="1:76" x14ac:dyDescent="0.3">
      <c r="A1293" s="73" t="s">
        <v>10</v>
      </c>
      <c r="B1293" s="2" t="s">
        <v>113</v>
      </c>
      <c r="C1293" s="2" t="s">
        <v>30</v>
      </c>
      <c r="D1293" s="2" t="s">
        <v>11</v>
      </c>
      <c r="E1293" s="2" t="s">
        <v>15</v>
      </c>
      <c r="F1293" s="17" t="str">
        <f>+Tabela1[[#This Row],[WK]]&amp;Tabela1[[#This Row],[PK]]&amp;Tabela1[[#This Row],[GK]]</f>
        <v>160702</v>
      </c>
      <c r="G1293" s="2" t="s">
        <v>1234</v>
      </c>
      <c r="H1293" s="3">
        <v>99715765.689999998</v>
      </c>
      <c r="I1293" s="4">
        <v>1.125</v>
      </c>
      <c r="J1293" s="3">
        <v>112180236.40000001</v>
      </c>
      <c r="K1293" s="4">
        <v>7.0000000000000007E-2</v>
      </c>
      <c r="L1293" s="3">
        <v>7852617</v>
      </c>
      <c r="M1293" s="3"/>
      <c r="N1293" s="5"/>
      <c r="O1293" s="3">
        <v>2913783.42</v>
      </c>
      <c r="P1293" s="4">
        <v>1.125</v>
      </c>
      <c r="Q1293" s="3">
        <v>3278006.35</v>
      </c>
      <c r="R1293" s="4">
        <v>1.6E-2</v>
      </c>
      <c r="S1293" s="3">
        <v>52448</v>
      </c>
      <c r="T1293" s="3"/>
      <c r="U1293" s="5"/>
      <c r="V1293" s="3">
        <v>5367960</v>
      </c>
      <c r="W1293" s="5"/>
      <c r="X1293" s="3">
        <v>10806652</v>
      </c>
      <c r="Y1293" s="3">
        <v>2914401</v>
      </c>
      <c r="Z1293" s="3">
        <v>0</v>
      </c>
      <c r="AA1293" s="3">
        <v>621356</v>
      </c>
      <c r="AB1293" s="3">
        <v>7122131</v>
      </c>
      <c r="AC1293" s="3">
        <v>148764</v>
      </c>
      <c r="AD1293" s="3">
        <v>5242738</v>
      </c>
      <c r="AE1293" s="3">
        <v>0</v>
      </c>
      <c r="AF1293" s="3">
        <v>7852617</v>
      </c>
      <c r="AG1293" s="3">
        <v>52448</v>
      </c>
      <c r="AH1293" s="3">
        <v>5242738</v>
      </c>
      <c r="AI1293" s="3">
        <v>5367960</v>
      </c>
      <c r="AJ1293" s="3">
        <v>-840558</v>
      </c>
      <c r="AK1293" s="3">
        <v>-1036512</v>
      </c>
      <c r="AL1293" s="3">
        <v>391840</v>
      </c>
      <c r="AM1293" s="3">
        <v>-1428352</v>
      </c>
      <c r="AN1293" s="3">
        <v>-317538</v>
      </c>
      <c r="AO1293" s="3">
        <v>0</v>
      </c>
      <c r="AP1293" s="3">
        <v>121584</v>
      </c>
      <c r="AQ1293" s="3">
        <v>-195954</v>
      </c>
      <c r="AR1293" s="3">
        <f>Tabela1[[#This Row],[Potrzeby finansowe 2027
w tym:]]+Tabela1[[#This Row],[Rozliczenie 2025 potrz. fin.]]</f>
        <v>10610698</v>
      </c>
      <c r="AS1293" s="3">
        <v>0</v>
      </c>
      <c r="AT1293" s="3">
        <v>0</v>
      </c>
      <c r="AU1293" s="3"/>
      <c r="AV1293" s="3"/>
      <c r="AW1293" s="3"/>
      <c r="AX1293" s="3"/>
      <c r="AY1293" s="3"/>
      <c r="AZ1293" s="3"/>
      <c r="BA1293" s="3">
        <v>0</v>
      </c>
      <c r="BB1293" s="3">
        <v>0</v>
      </c>
      <c r="BC1293" s="3">
        <v>0</v>
      </c>
      <c r="BD1293" s="3">
        <v>0</v>
      </c>
      <c r="BE1293" s="3">
        <v>0</v>
      </c>
      <c r="BF1293" s="3">
        <v>0</v>
      </c>
      <c r="BG1293" s="3">
        <v>377782</v>
      </c>
      <c r="BH1293" s="3">
        <v>3074</v>
      </c>
      <c r="BI1293" s="3">
        <v>243574</v>
      </c>
      <c r="BJ1293" s="3">
        <v>3742954.7675000001</v>
      </c>
      <c r="BK1293" s="3">
        <v>2124790.02</v>
      </c>
      <c r="BL1293" s="3">
        <v>1181272.01</v>
      </c>
      <c r="BM1293" s="3">
        <v>4110114.97</v>
      </c>
      <c r="BN1293" s="53">
        <v>0.79762923999515034</v>
      </c>
      <c r="BO1293" s="54">
        <v>1.3310500000000001E-4</v>
      </c>
      <c r="BP1293" s="70">
        <v>3348</v>
      </c>
      <c r="BQ1293" s="71"/>
      <c r="BR1293" s="70"/>
      <c r="BS1293" s="72"/>
      <c r="BT1293" s="72"/>
      <c r="BU1293" s="70">
        <v>7852617</v>
      </c>
      <c r="BV1293" s="70">
        <v>52448</v>
      </c>
      <c r="BW1293" s="74">
        <v>5242738</v>
      </c>
      <c r="BX1293" s="70">
        <v>13147803</v>
      </c>
    </row>
    <row r="1294" spans="1:76" x14ac:dyDescent="0.3">
      <c r="A1294" s="73" t="s">
        <v>10</v>
      </c>
      <c r="B1294" s="2" t="s">
        <v>113</v>
      </c>
      <c r="C1294" s="2" t="s">
        <v>30</v>
      </c>
      <c r="D1294" s="2" t="s">
        <v>16</v>
      </c>
      <c r="E1294" s="2" t="s">
        <v>19</v>
      </c>
      <c r="F1294" s="17" t="str">
        <f>+Tabela1[[#This Row],[WK]]&amp;Tabela1[[#This Row],[PK]]&amp;Tabela1[[#This Row],[GK]]</f>
        <v>160703</v>
      </c>
      <c r="G1294" s="2" t="s">
        <v>1235</v>
      </c>
      <c r="H1294" s="3">
        <v>281214122.29000002</v>
      </c>
      <c r="I1294" s="4">
        <v>1.125</v>
      </c>
      <c r="J1294" s="3">
        <v>316365887.57999998</v>
      </c>
      <c r="K1294" s="4">
        <v>7.0000000000000007E-2</v>
      </c>
      <c r="L1294" s="3">
        <v>22145612</v>
      </c>
      <c r="M1294" s="3"/>
      <c r="N1294" s="5"/>
      <c r="O1294" s="3">
        <v>13133319.380000001</v>
      </c>
      <c r="P1294" s="4">
        <v>1.125</v>
      </c>
      <c r="Q1294" s="3">
        <v>14774984.300000001</v>
      </c>
      <c r="R1294" s="4">
        <v>1.6E-2</v>
      </c>
      <c r="S1294" s="3">
        <v>236400</v>
      </c>
      <c r="T1294" s="3"/>
      <c r="U1294" s="5"/>
      <c r="V1294" s="3">
        <v>14747079</v>
      </c>
      <c r="W1294" s="5"/>
      <c r="X1294" s="3">
        <v>39262373</v>
      </c>
      <c r="Y1294" s="3">
        <v>10528368</v>
      </c>
      <c r="Z1294" s="3">
        <v>450224</v>
      </c>
      <c r="AA1294" s="3">
        <v>1319591</v>
      </c>
      <c r="AB1294" s="3">
        <v>22653318</v>
      </c>
      <c r="AC1294" s="3">
        <v>4310872</v>
      </c>
      <c r="AD1294" s="3">
        <v>24515294</v>
      </c>
      <c r="AE1294" s="3">
        <v>0</v>
      </c>
      <c r="AF1294" s="3">
        <v>22145612</v>
      </c>
      <c r="AG1294" s="3">
        <v>236400</v>
      </c>
      <c r="AH1294" s="3">
        <v>24515294</v>
      </c>
      <c r="AI1294" s="3">
        <v>14747079</v>
      </c>
      <c r="AJ1294" s="3">
        <v>2992916</v>
      </c>
      <c r="AK1294" s="3">
        <v>2992916</v>
      </c>
      <c r="AL1294" s="3">
        <v>623451</v>
      </c>
      <c r="AM1294" s="3">
        <v>2369465</v>
      </c>
      <c r="AN1294" s="3">
        <v>1708531</v>
      </c>
      <c r="AO1294" s="3">
        <v>0</v>
      </c>
      <c r="AP1294" s="3">
        <v>-1708531</v>
      </c>
      <c r="AQ1294" s="3">
        <v>0</v>
      </c>
      <c r="AR1294" s="3">
        <f>Tabela1[[#This Row],[Potrzeby finansowe 2027
w tym:]]+Tabela1[[#This Row],[Rozliczenie 2025 potrz. fin.]]</f>
        <v>39262373</v>
      </c>
      <c r="AS1294" s="3">
        <v>0</v>
      </c>
      <c r="AT1294" s="3">
        <v>0</v>
      </c>
      <c r="AU1294" s="3"/>
      <c r="AV1294" s="3"/>
      <c r="AW1294" s="3"/>
      <c r="AX1294" s="3"/>
      <c r="AY1294" s="3"/>
      <c r="AZ1294" s="3"/>
      <c r="BA1294" s="3">
        <v>450224</v>
      </c>
      <c r="BB1294" s="3">
        <v>0</v>
      </c>
      <c r="BC1294" s="3">
        <v>6.96</v>
      </c>
      <c r="BD1294" s="3">
        <v>4487.6099999999997</v>
      </c>
      <c r="BE1294" s="3">
        <v>0</v>
      </c>
      <c r="BF1294" s="3">
        <v>0</v>
      </c>
      <c r="BG1294" s="3">
        <v>875019</v>
      </c>
      <c r="BH1294" s="3">
        <v>8222</v>
      </c>
      <c r="BI1294" s="3">
        <v>444572</v>
      </c>
      <c r="BJ1294" s="3">
        <v>6831671.0300000003</v>
      </c>
      <c r="BK1294" s="3">
        <v>4490239.8</v>
      </c>
      <c r="BL1294" s="3">
        <v>1238112.23</v>
      </c>
      <c r="BM1294" s="3">
        <v>6889500.46</v>
      </c>
      <c r="BN1294" s="53">
        <v>0.70088507130000099</v>
      </c>
      <c r="BO1294" s="54">
        <v>3.0137170000000001E-4</v>
      </c>
      <c r="BP1294" s="70">
        <v>7579</v>
      </c>
      <c r="BQ1294" s="71"/>
      <c r="BR1294" s="70"/>
      <c r="BS1294" s="72"/>
      <c r="BT1294" s="72"/>
      <c r="BU1294" s="70">
        <v>22145612</v>
      </c>
      <c r="BV1294" s="70">
        <v>236400</v>
      </c>
      <c r="BW1294" s="74">
        <v>24515294</v>
      </c>
      <c r="BX1294" s="70">
        <v>46897306</v>
      </c>
    </row>
    <row r="1295" spans="1:76" x14ac:dyDescent="0.3">
      <c r="A1295" s="73" t="s">
        <v>10</v>
      </c>
      <c r="B1295" s="2" t="s">
        <v>113</v>
      </c>
      <c r="C1295" s="2" t="s">
        <v>30</v>
      </c>
      <c r="D1295" s="2" t="s">
        <v>18</v>
      </c>
      <c r="E1295" s="2" t="s">
        <v>15</v>
      </c>
      <c r="F1295" s="17" t="str">
        <f>+Tabela1[[#This Row],[WK]]&amp;Tabela1[[#This Row],[PK]]&amp;Tabela1[[#This Row],[GK]]</f>
        <v>160704</v>
      </c>
      <c r="G1295" s="2" t="s">
        <v>1236</v>
      </c>
      <c r="H1295" s="3">
        <v>270744151.33999997</v>
      </c>
      <c r="I1295" s="4">
        <v>1.125</v>
      </c>
      <c r="J1295" s="3">
        <v>304587170.25999999</v>
      </c>
      <c r="K1295" s="4">
        <v>7.0000000000000007E-2</v>
      </c>
      <c r="L1295" s="3">
        <v>21321102</v>
      </c>
      <c r="M1295" s="3"/>
      <c r="N1295" s="5"/>
      <c r="O1295" s="3">
        <v>13819147.08</v>
      </c>
      <c r="P1295" s="4">
        <v>1.125</v>
      </c>
      <c r="Q1295" s="3">
        <v>15546540.470000001</v>
      </c>
      <c r="R1295" s="4">
        <v>1.6E-2</v>
      </c>
      <c r="S1295" s="3">
        <v>248745</v>
      </c>
      <c r="T1295" s="3"/>
      <c r="U1295" s="5"/>
      <c r="V1295" s="3">
        <v>14470413</v>
      </c>
      <c r="W1295" s="5"/>
      <c r="X1295" s="3">
        <v>27063932</v>
      </c>
      <c r="Y1295" s="3">
        <v>3533274</v>
      </c>
      <c r="Z1295" s="3">
        <v>269561</v>
      </c>
      <c r="AA1295" s="3">
        <v>1305715</v>
      </c>
      <c r="AB1295" s="3">
        <v>17516070</v>
      </c>
      <c r="AC1295" s="3">
        <v>4439312</v>
      </c>
      <c r="AD1295" s="3">
        <v>12593520</v>
      </c>
      <c r="AE1295" s="3">
        <v>0</v>
      </c>
      <c r="AF1295" s="3">
        <v>21321102</v>
      </c>
      <c r="AG1295" s="3">
        <v>248745</v>
      </c>
      <c r="AH1295" s="3">
        <v>12593520</v>
      </c>
      <c r="AI1295" s="3">
        <v>14470413</v>
      </c>
      <c r="AJ1295" s="3">
        <v>925952</v>
      </c>
      <c r="AK1295" s="3">
        <v>925952</v>
      </c>
      <c r="AL1295" s="3">
        <v>1074948</v>
      </c>
      <c r="AM1295" s="3">
        <v>-148996</v>
      </c>
      <c r="AN1295" s="3">
        <v>-96634</v>
      </c>
      <c r="AO1295" s="3">
        <v>0</v>
      </c>
      <c r="AP1295" s="3">
        <v>96634</v>
      </c>
      <c r="AQ1295" s="3">
        <v>0</v>
      </c>
      <c r="AR1295" s="3">
        <f>Tabela1[[#This Row],[Potrzeby finansowe 2027
w tym:]]+Tabela1[[#This Row],[Rozliczenie 2025 potrz. fin.]]</f>
        <v>27063932</v>
      </c>
      <c r="AS1295" s="3">
        <v>0</v>
      </c>
      <c r="AT1295" s="3">
        <v>0</v>
      </c>
      <c r="AU1295" s="3"/>
      <c r="AV1295" s="3"/>
      <c r="AW1295" s="3"/>
      <c r="AX1295" s="3"/>
      <c r="AY1295" s="3"/>
      <c r="AZ1295" s="3"/>
      <c r="BA1295" s="3">
        <v>269561</v>
      </c>
      <c r="BB1295" s="3">
        <v>0</v>
      </c>
      <c r="BC1295" s="3">
        <v>109.7</v>
      </c>
      <c r="BD1295" s="3">
        <v>2335.0700000000002</v>
      </c>
      <c r="BE1295" s="3">
        <v>0</v>
      </c>
      <c r="BF1295" s="3">
        <v>0</v>
      </c>
      <c r="BG1295" s="3">
        <v>751567</v>
      </c>
      <c r="BH1295" s="3">
        <v>7062</v>
      </c>
      <c r="BI1295" s="3">
        <v>554148</v>
      </c>
      <c r="BJ1295" s="3">
        <v>8515497.3499999996</v>
      </c>
      <c r="BK1295" s="3">
        <v>5422072.0899999999</v>
      </c>
      <c r="BL1295" s="3">
        <v>2327832.5299999998</v>
      </c>
      <c r="BM1295" s="3">
        <v>7718035.9800000004</v>
      </c>
      <c r="BN1295" s="53">
        <v>0.87403448886899271</v>
      </c>
      <c r="BO1295" s="54">
        <v>2.600611E-4</v>
      </c>
      <c r="BP1295" s="70">
        <v>6540</v>
      </c>
      <c r="BQ1295" s="71"/>
      <c r="BR1295" s="70"/>
      <c r="BS1295" s="72"/>
      <c r="BT1295" s="72"/>
      <c r="BU1295" s="70">
        <v>21321102</v>
      </c>
      <c r="BV1295" s="70">
        <v>248745</v>
      </c>
      <c r="BW1295" s="74">
        <v>12593520</v>
      </c>
      <c r="BX1295" s="70">
        <v>34163367</v>
      </c>
    </row>
    <row r="1296" spans="1:76" x14ac:dyDescent="0.3">
      <c r="A1296" s="73" t="s">
        <v>10</v>
      </c>
      <c r="B1296" s="2" t="s">
        <v>113</v>
      </c>
      <c r="C1296" s="2" t="s">
        <v>30</v>
      </c>
      <c r="D1296" s="2" t="s">
        <v>21</v>
      </c>
      <c r="E1296" s="2" t="s">
        <v>19</v>
      </c>
      <c r="F1296" s="17" t="str">
        <f>+Tabela1[[#This Row],[WK]]&amp;Tabela1[[#This Row],[PK]]&amp;Tabela1[[#This Row],[GK]]</f>
        <v>160705</v>
      </c>
      <c r="G1296" s="2" t="s">
        <v>1237</v>
      </c>
      <c r="H1296" s="3">
        <v>2603033456.2600002</v>
      </c>
      <c r="I1296" s="4">
        <v>1.125</v>
      </c>
      <c r="J1296" s="3">
        <v>2928412638.29</v>
      </c>
      <c r="K1296" s="4">
        <v>7.0000000000000007E-2</v>
      </c>
      <c r="L1296" s="3">
        <v>204988885</v>
      </c>
      <c r="M1296" s="3"/>
      <c r="N1296" s="5"/>
      <c r="O1296" s="3">
        <v>472588491.87000006</v>
      </c>
      <c r="P1296" s="4">
        <v>1.125</v>
      </c>
      <c r="Q1296" s="3">
        <v>531662053.35000002</v>
      </c>
      <c r="R1296" s="4">
        <v>1.6E-2</v>
      </c>
      <c r="S1296" s="3">
        <v>8506593</v>
      </c>
      <c r="T1296" s="3"/>
      <c r="U1296" s="5"/>
      <c r="V1296" s="3">
        <v>118836147</v>
      </c>
      <c r="W1296" s="5"/>
      <c r="X1296" s="3">
        <v>124161670</v>
      </c>
      <c r="Y1296" s="3">
        <v>0</v>
      </c>
      <c r="Z1296" s="3">
        <v>305910</v>
      </c>
      <c r="AA1296" s="3">
        <v>8487329</v>
      </c>
      <c r="AB1296" s="3">
        <v>115368431</v>
      </c>
      <c r="AC1296" s="3">
        <v>0</v>
      </c>
      <c r="AD1296" s="3">
        <v>15295689</v>
      </c>
      <c r="AE1296" s="3">
        <v>0</v>
      </c>
      <c r="AF1296" s="3">
        <v>204988885</v>
      </c>
      <c r="AG1296" s="3">
        <v>8506593</v>
      </c>
      <c r="AH1296" s="3">
        <v>15295689</v>
      </c>
      <c r="AI1296" s="3">
        <v>118836147</v>
      </c>
      <c r="AJ1296" s="3">
        <v>7021303</v>
      </c>
      <c r="AK1296" s="3">
        <v>13084910</v>
      </c>
      <c r="AL1296" s="3">
        <v>7670084</v>
      </c>
      <c r="AM1296" s="3">
        <v>5414826</v>
      </c>
      <c r="AN1296" s="3">
        <v>6063607</v>
      </c>
      <c r="AO1296" s="3">
        <v>0</v>
      </c>
      <c r="AP1296" s="3">
        <v>0</v>
      </c>
      <c r="AQ1296" s="3">
        <v>6063607</v>
      </c>
      <c r="AR1296" s="3">
        <f>Tabela1[[#This Row],[Potrzeby finansowe 2027
w tym:]]+Tabela1[[#This Row],[Rozliczenie 2025 potrz. fin.]]</f>
        <v>130225277</v>
      </c>
      <c r="AS1296" s="3">
        <v>0</v>
      </c>
      <c r="AT1296" s="3">
        <v>0</v>
      </c>
      <c r="AU1296" s="3"/>
      <c r="AV1296" s="3"/>
      <c r="AW1296" s="3"/>
      <c r="AX1296" s="3"/>
      <c r="AY1296" s="3"/>
      <c r="AZ1296" s="3"/>
      <c r="BA1296" s="3">
        <v>305910</v>
      </c>
      <c r="BB1296" s="3">
        <v>0</v>
      </c>
      <c r="BC1296" s="3">
        <v>3.32</v>
      </c>
      <c r="BD1296" s="3">
        <v>2901.67</v>
      </c>
      <c r="BE1296" s="3">
        <v>304.38</v>
      </c>
      <c r="BF1296" s="3">
        <v>0</v>
      </c>
      <c r="BG1296" s="3">
        <v>5638556</v>
      </c>
      <c r="BH1296" s="3">
        <v>52982</v>
      </c>
      <c r="BI1296" s="3">
        <v>2848773</v>
      </c>
      <c r="BJ1296" s="3">
        <v>43776642.752500005</v>
      </c>
      <c r="BK1296" s="3">
        <v>29185763.880000003</v>
      </c>
      <c r="BL1296" s="3">
        <v>2247643.17</v>
      </c>
      <c r="BM1296" s="3">
        <v>53868229.149999999</v>
      </c>
      <c r="BN1296" s="53">
        <v>1.0989675722559524</v>
      </c>
      <c r="BO1296" s="54">
        <v>2.0407889999999999E-3</v>
      </c>
      <c r="BP1296" s="70">
        <v>51322</v>
      </c>
      <c r="BQ1296" s="71"/>
      <c r="BR1296" s="70"/>
      <c r="BS1296" s="72"/>
      <c r="BT1296" s="72"/>
      <c r="BU1296" s="70">
        <v>204988885</v>
      </c>
      <c r="BV1296" s="70">
        <v>8506593</v>
      </c>
      <c r="BW1296" s="74">
        <v>15295689</v>
      </c>
      <c r="BX1296" s="70">
        <v>228791167</v>
      </c>
    </row>
    <row r="1297" spans="1:76" x14ac:dyDescent="0.3">
      <c r="A1297" s="73" t="s">
        <v>10</v>
      </c>
      <c r="B1297" s="2" t="s">
        <v>113</v>
      </c>
      <c r="C1297" s="2" t="s">
        <v>30</v>
      </c>
      <c r="D1297" s="2" t="s">
        <v>23</v>
      </c>
      <c r="E1297" s="2" t="s">
        <v>19</v>
      </c>
      <c r="F1297" s="17" t="str">
        <f>+Tabela1[[#This Row],[WK]]&amp;Tabela1[[#This Row],[PK]]&amp;Tabela1[[#This Row],[GK]]</f>
        <v>160706</v>
      </c>
      <c r="G1297" s="2" t="s">
        <v>1238</v>
      </c>
      <c r="H1297" s="3">
        <v>513682125.72000003</v>
      </c>
      <c r="I1297" s="4">
        <v>1.125</v>
      </c>
      <c r="J1297" s="3">
        <v>577892391.44000006</v>
      </c>
      <c r="K1297" s="4">
        <v>7.0000000000000007E-2</v>
      </c>
      <c r="L1297" s="3">
        <v>40452467</v>
      </c>
      <c r="M1297" s="3"/>
      <c r="N1297" s="5"/>
      <c r="O1297" s="3">
        <v>37605817.349999994</v>
      </c>
      <c r="P1297" s="4">
        <v>1.125</v>
      </c>
      <c r="Q1297" s="3">
        <v>42306544.520000003</v>
      </c>
      <c r="R1297" s="4">
        <v>1.6E-2</v>
      </c>
      <c r="S1297" s="3">
        <v>676905</v>
      </c>
      <c r="T1297" s="3"/>
      <c r="U1297" s="5"/>
      <c r="V1297" s="3">
        <v>26748612</v>
      </c>
      <c r="W1297" s="5"/>
      <c r="X1297" s="3">
        <v>46614278</v>
      </c>
      <c r="Y1297" s="3">
        <v>21859517</v>
      </c>
      <c r="Z1297" s="3">
        <v>851617</v>
      </c>
      <c r="AA1297" s="3">
        <v>1528678</v>
      </c>
      <c r="AB1297" s="3">
        <v>22374466</v>
      </c>
      <c r="AC1297" s="3">
        <v>0</v>
      </c>
      <c r="AD1297" s="3">
        <v>19227441</v>
      </c>
      <c r="AE1297" s="3">
        <v>0</v>
      </c>
      <c r="AF1297" s="3">
        <v>40452467</v>
      </c>
      <c r="AG1297" s="3">
        <v>676905</v>
      </c>
      <c r="AH1297" s="3">
        <v>19227441</v>
      </c>
      <c r="AI1297" s="3">
        <v>26748612</v>
      </c>
      <c r="AJ1297" s="3">
        <v>-989590</v>
      </c>
      <c r="AK1297" s="3">
        <v>-1627815</v>
      </c>
      <c r="AL1297" s="3">
        <v>2275807</v>
      </c>
      <c r="AM1297" s="3">
        <v>-3903622</v>
      </c>
      <c r="AN1297" s="3">
        <v>-638225</v>
      </c>
      <c r="AO1297" s="3">
        <v>0</v>
      </c>
      <c r="AP1297" s="3">
        <v>0</v>
      </c>
      <c r="AQ1297" s="3">
        <v>-638225</v>
      </c>
      <c r="AR1297" s="3">
        <f>Tabela1[[#This Row],[Potrzeby finansowe 2027
w tym:]]+Tabela1[[#This Row],[Rozliczenie 2025 potrz. fin.]]</f>
        <v>45976053</v>
      </c>
      <c r="AS1297" s="3">
        <v>0</v>
      </c>
      <c r="AT1297" s="3">
        <v>0</v>
      </c>
      <c r="AU1297" s="3"/>
      <c r="AV1297" s="3"/>
      <c r="AW1297" s="3"/>
      <c r="AX1297" s="3"/>
      <c r="AY1297" s="3"/>
      <c r="AZ1297" s="3"/>
      <c r="BA1297" s="3">
        <v>851617</v>
      </c>
      <c r="BB1297" s="3">
        <v>0</v>
      </c>
      <c r="BC1297" s="3">
        <v>0</v>
      </c>
      <c r="BD1297" s="3">
        <v>8532.3799999999992</v>
      </c>
      <c r="BE1297" s="3">
        <v>0</v>
      </c>
      <c r="BF1297" s="3">
        <v>0</v>
      </c>
      <c r="BG1297" s="3">
        <v>1335941</v>
      </c>
      <c r="BH1297" s="3">
        <v>12553</v>
      </c>
      <c r="BI1297" s="3">
        <v>192737</v>
      </c>
      <c r="BJ1297" s="3">
        <v>2961756.59</v>
      </c>
      <c r="BK1297" s="3">
        <v>1210951.3499999996</v>
      </c>
      <c r="BL1297" s="3">
        <v>1276656.6299999999</v>
      </c>
      <c r="BM1297" s="3">
        <v>4449907.7</v>
      </c>
      <c r="BN1297" s="53">
        <v>0.68858920194361295</v>
      </c>
      <c r="BO1297" s="54">
        <v>5.973733E-4</v>
      </c>
      <c r="BP1297" s="70">
        <v>15023</v>
      </c>
      <c r="BQ1297" s="71"/>
      <c r="BR1297" s="70"/>
      <c r="BS1297" s="72"/>
      <c r="BT1297" s="72"/>
      <c r="BU1297" s="70">
        <v>40452467</v>
      </c>
      <c r="BV1297" s="70">
        <v>676905</v>
      </c>
      <c r="BW1297" s="74">
        <v>19227441</v>
      </c>
      <c r="BX1297" s="70">
        <v>60356813</v>
      </c>
    </row>
    <row r="1298" spans="1:76" x14ac:dyDescent="0.3">
      <c r="A1298" s="73" t="s">
        <v>10</v>
      </c>
      <c r="B1298" s="2" t="s">
        <v>113</v>
      </c>
      <c r="C1298" s="2" t="s">
        <v>30</v>
      </c>
      <c r="D1298" s="2" t="s">
        <v>30</v>
      </c>
      <c r="E1298" s="2" t="s">
        <v>19</v>
      </c>
      <c r="F1298" s="17" t="str">
        <f>+Tabela1[[#This Row],[WK]]&amp;Tabela1[[#This Row],[PK]]&amp;Tabela1[[#This Row],[GK]]</f>
        <v>160707</v>
      </c>
      <c r="G1298" s="2" t="s">
        <v>1239</v>
      </c>
      <c r="H1298" s="3">
        <v>425433471.92000002</v>
      </c>
      <c r="I1298" s="4">
        <v>1.125</v>
      </c>
      <c r="J1298" s="3">
        <v>478612655.91000003</v>
      </c>
      <c r="K1298" s="4">
        <v>7.0000000000000007E-2</v>
      </c>
      <c r="L1298" s="3">
        <v>33502886</v>
      </c>
      <c r="M1298" s="3"/>
      <c r="N1298" s="5"/>
      <c r="O1298" s="3">
        <v>7408583.8300000001</v>
      </c>
      <c r="P1298" s="4">
        <v>1.125</v>
      </c>
      <c r="Q1298" s="3">
        <v>8334656.8099999996</v>
      </c>
      <c r="R1298" s="4">
        <v>1.6E-2</v>
      </c>
      <c r="S1298" s="3">
        <v>133355</v>
      </c>
      <c r="T1298" s="3"/>
      <c r="U1298" s="5"/>
      <c r="V1298" s="3">
        <v>21861328</v>
      </c>
      <c r="W1298" s="5"/>
      <c r="X1298" s="3">
        <v>33649810</v>
      </c>
      <c r="Y1298" s="3">
        <v>7186495</v>
      </c>
      <c r="Z1298" s="3">
        <v>195143</v>
      </c>
      <c r="AA1298" s="3">
        <v>1770377</v>
      </c>
      <c r="AB1298" s="3">
        <v>19881269</v>
      </c>
      <c r="AC1298" s="3">
        <v>4616526</v>
      </c>
      <c r="AD1298" s="3">
        <v>11788482</v>
      </c>
      <c r="AE1298" s="3">
        <v>0</v>
      </c>
      <c r="AF1298" s="3">
        <v>33502886</v>
      </c>
      <c r="AG1298" s="3">
        <v>133355</v>
      </c>
      <c r="AH1298" s="3">
        <v>11788482</v>
      </c>
      <c r="AI1298" s="3">
        <v>21861328</v>
      </c>
      <c r="AJ1298" s="3">
        <v>2147937</v>
      </c>
      <c r="AK1298" s="3">
        <v>2147937</v>
      </c>
      <c r="AL1298" s="3">
        <v>1360573</v>
      </c>
      <c r="AM1298" s="3">
        <v>787364</v>
      </c>
      <c r="AN1298" s="3">
        <v>840069</v>
      </c>
      <c r="AO1298" s="3">
        <v>0</v>
      </c>
      <c r="AP1298" s="3">
        <v>-840069</v>
      </c>
      <c r="AQ1298" s="3">
        <v>0</v>
      </c>
      <c r="AR1298" s="3">
        <f>Tabela1[[#This Row],[Potrzeby finansowe 2027
w tym:]]+Tabela1[[#This Row],[Rozliczenie 2025 potrz. fin.]]</f>
        <v>33649810</v>
      </c>
      <c r="AS1298" s="3">
        <v>0</v>
      </c>
      <c r="AT1298" s="3">
        <v>0</v>
      </c>
      <c r="AU1298" s="3"/>
      <c r="AV1298" s="3"/>
      <c r="AW1298" s="3"/>
      <c r="AX1298" s="3"/>
      <c r="AY1298" s="3"/>
      <c r="AZ1298" s="3"/>
      <c r="BA1298" s="3">
        <v>195143</v>
      </c>
      <c r="BB1298" s="3">
        <v>0</v>
      </c>
      <c r="BC1298" s="3">
        <v>0</v>
      </c>
      <c r="BD1298" s="3">
        <v>1955.14</v>
      </c>
      <c r="BE1298" s="3">
        <v>0</v>
      </c>
      <c r="BF1298" s="3">
        <v>0</v>
      </c>
      <c r="BG1298" s="3">
        <v>1184819</v>
      </c>
      <c r="BH1298" s="3">
        <v>11133</v>
      </c>
      <c r="BI1298" s="3">
        <v>585558</v>
      </c>
      <c r="BJ1298" s="3">
        <v>8998173.8699999992</v>
      </c>
      <c r="BK1298" s="3">
        <v>5150477.99</v>
      </c>
      <c r="BL1298" s="3">
        <v>3779576.63</v>
      </c>
      <c r="BM1298" s="3">
        <v>7831630.2599999998</v>
      </c>
      <c r="BN1298" s="53">
        <v>0.83769900114714191</v>
      </c>
      <c r="BO1298" s="54">
        <v>4.1052919999999999E-4</v>
      </c>
      <c r="BP1298" s="70">
        <v>10324</v>
      </c>
      <c r="BQ1298" s="71"/>
      <c r="BR1298" s="70"/>
      <c r="BS1298" s="72"/>
      <c r="BT1298" s="72"/>
      <c r="BU1298" s="70">
        <v>33502886</v>
      </c>
      <c r="BV1298" s="70">
        <v>133355</v>
      </c>
      <c r="BW1298" s="74">
        <v>11788482</v>
      </c>
      <c r="BX1298" s="70">
        <v>45424723</v>
      </c>
    </row>
    <row r="1299" spans="1:76" x14ac:dyDescent="0.3">
      <c r="A1299" s="73" t="s">
        <v>10</v>
      </c>
      <c r="B1299" s="2" t="s">
        <v>113</v>
      </c>
      <c r="C1299" s="2" t="s">
        <v>30</v>
      </c>
      <c r="D1299" s="2" t="s">
        <v>54</v>
      </c>
      <c r="E1299" s="2" t="s">
        <v>15</v>
      </c>
      <c r="F1299" s="17" t="str">
        <f>+Tabela1[[#This Row],[WK]]&amp;Tabela1[[#This Row],[PK]]&amp;Tabela1[[#This Row],[GK]]</f>
        <v>160708</v>
      </c>
      <c r="G1299" s="2" t="s">
        <v>1240</v>
      </c>
      <c r="H1299" s="3">
        <v>141582306.53999999</v>
      </c>
      <c r="I1299" s="4">
        <v>1.125</v>
      </c>
      <c r="J1299" s="3">
        <v>159280094.86000001</v>
      </c>
      <c r="K1299" s="4">
        <v>7.0000000000000007E-2</v>
      </c>
      <c r="L1299" s="3">
        <v>11149607</v>
      </c>
      <c r="M1299" s="3"/>
      <c r="N1299" s="5"/>
      <c r="O1299" s="3">
        <v>1070771.1099999999</v>
      </c>
      <c r="P1299" s="4">
        <v>1.125</v>
      </c>
      <c r="Q1299" s="3">
        <v>1204617.5</v>
      </c>
      <c r="R1299" s="4">
        <v>1.6E-2</v>
      </c>
      <c r="S1299" s="3">
        <v>19274</v>
      </c>
      <c r="T1299" s="3"/>
      <c r="U1299" s="5"/>
      <c r="V1299" s="3">
        <v>6802425</v>
      </c>
      <c r="W1299" s="5"/>
      <c r="X1299" s="3">
        <v>12048800</v>
      </c>
      <c r="Y1299" s="3">
        <v>1359316</v>
      </c>
      <c r="Z1299" s="3">
        <v>0</v>
      </c>
      <c r="AA1299" s="3">
        <v>537445</v>
      </c>
      <c r="AB1299" s="3">
        <v>8604889</v>
      </c>
      <c r="AC1299" s="3">
        <v>1547150</v>
      </c>
      <c r="AD1299" s="3">
        <v>5246375</v>
      </c>
      <c r="AE1299" s="3">
        <v>0</v>
      </c>
      <c r="AF1299" s="3">
        <v>11149607</v>
      </c>
      <c r="AG1299" s="3">
        <v>19274</v>
      </c>
      <c r="AH1299" s="3">
        <v>5246375</v>
      </c>
      <c r="AI1299" s="3">
        <v>6802425</v>
      </c>
      <c r="AJ1299" s="3">
        <v>99134</v>
      </c>
      <c r="AK1299" s="3">
        <v>99134</v>
      </c>
      <c r="AL1299" s="3">
        <v>619094</v>
      </c>
      <c r="AM1299" s="3">
        <v>-519960</v>
      </c>
      <c r="AN1299" s="3">
        <v>111246</v>
      </c>
      <c r="AO1299" s="3">
        <v>0</v>
      </c>
      <c r="AP1299" s="3">
        <v>-111246</v>
      </c>
      <c r="AQ1299" s="3">
        <v>0</v>
      </c>
      <c r="AR1299" s="3">
        <f>Tabela1[[#This Row],[Potrzeby finansowe 2027
w tym:]]+Tabela1[[#This Row],[Rozliczenie 2025 potrz. fin.]]</f>
        <v>12048800</v>
      </c>
      <c r="AS1299" s="3">
        <v>0</v>
      </c>
      <c r="AT1299" s="3">
        <v>0</v>
      </c>
      <c r="AU1299" s="3"/>
      <c r="AV1299" s="3"/>
      <c r="AW1299" s="3"/>
      <c r="AX1299" s="3"/>
      <c r="AY1299" s="3"/>
      <c r="AZ1299" s="3"/>
      <c r="BA1299" s="3">
        <v>0</v>
      </c>
      <c r="BB1299" s="3">
        <v>0</v>
      </c>
      <c r="BC1299" s="3">
        <v>0</v>
      </c>
      <c r="BD1299" s="3">
        <v>0</v>
      </c>
      <c r="BE1299" s="3">
        <v>0</v>
      </c>
      <c r="BF1299" s="3">
        <v>0</v>
      </c>
      <c r="BG1299" s="3">
        <v>377782</v>
      </c>
      <c r="BH1299" s="3">
        <v>3253</v>
      </c>
      <c r="BI1299" s="3">
        <v>159663</v>
      </c>
      <c r="BJ1299" s="3">
        <v>2453509.5925000003</v>
      </c>
      <c r="BK1299" s="3">
        <v>1549657.33</v>
      </c>
      <c r="BL1299" s="3">
        <v>525165.86</v>
      </c>
      <c r="BM1299" s="3">
        <v>2565077.33</v>
      </c>
      <c r="BN1299" s="53">
        <v>0.9013886945897801</v>
      </c>
      <c r="BO1299" s="54">
        <v>1.2777369999999999E-4</v>
      </c>
      <c r="BP1299" s="70">
        <v>3214</v>
      </c>
      <c r="BQ1299" s="71"/>
      <c r="BR1299" s="70"/>
      <c r="BS1299" s="72"/>
      <c r="BT1299" s="72"/>
      <c r="BU1299" s="70">
        <v>11149607</v>
      </c>
      <c r="BV1299" s="70">
        <v>19274</v>
      </c>
      <c r="BW1299" s="74">
        <v>5246375</v>
      </c>
      <c r="BX1299" s="70">
        <v>16415256</v>
      </c>
    </row>
    <row r="1300" spans="1:76" x14ac:dyDescent="0.3">
      <c r="A1300" s="73" t="s">
        <v>10</v>
      </c>
      <c r="B1300" s="2" t="s">
        <v>113</v>
      </c>
      <c r="C1300" s="2" t="s">
        <v>30</v>
      </c>
      <c r="D1300" s="2" t="s">
        <v>56</v>
      </c>
      <c r="E1300" s="2" t="s">
        <v>15</v>
      </c>
      <c r="F1300" s="17" t="str">
        <f>+Tabela1[[#This Row],[WK]]&amp;Tabela1[[#This Row],[PK]]&amp;Tabela1[[#This Row],[GK]]</f>
        <v>160709</v>
      </c>
      <c r="G1300" s="2" t="s">
        <v>1241</v>
      </c>
      <c r="H1300" s="3">
        <v>243522664.87</v>
      </c>
      <c r="I1300" s="4">
        <v>1.125</v>
      </c>
      <c r="J1300" s="3">
        <v>273962997.98000002</v>
      </c>
      <c r="K1300" s="4">
        <v>7.0000000000000007E-2</v>
      </c>
      <c r="L1300" s="3">
        <v>19177410</v>
      </c>
      <c r="M1300" s="3"/>
      <c r="N1300" s="5"/>
      <c r="O1300" s="3">
        <v>3880015.55</v>
      </c>
      <c r="P1300" s="4">
        <v>1.125</v>
      </c>
      <c r="Q1300" s="3">
        <v>4365017.49</v>
      </c>
      <c r="R1300" s="4">
        <v>1.6E-2</v>
      </c>
      <c r="S1300" s="3">
        <v>69840</v>
      </c>
      <c r="T1300" s="3"/>
      <c r="U1300" s="5"/>
      <c r="V1300" s="3">
        <v>11343530</v>
      </c>
      <c r="W1300" s="5"/>
      <c r="X1300" s="3">
        <v>21890326</v>
      </c>
      <c r="Y1300" s="3">
        <v>2036518</v>
      </c>
      <c r="Z1300" s="3">
        <v>0</v>
      </c>
      <c r="AA1300" s="3">
        <v>1212336</v>
      </c>
      <c r="AB1300" s="3">
        <v>12152384</v>
      </c>
      <c r="AC1300" s="3">
        <v>6489088</v>
      </c>
      <c r="AD1300" s="3">
        <v>10546796</v>
      </c>
      <c r="AE1300" s="3">
        <v>0</v>
      </c>
      <c r="AF1300" s="3">
        <v>19177410</v>
      </c>
      <c r="AG1300" s="3">
        <v>69840</v>
      </c>
      <c r="AH1300" s="3">
        <v>10546796</v>
      </c>
      <c r="AI1300" s="3">
        <v>11343530</v>
      </c>
      <c r="AJ1300" s="3">
        <v>815720</v>
      </c>
      <c r="AK1300" s="3">
        <v>815720</v>
      </c>
      <c r="AL1300" s="3">
        <v>688900</v>
      </c>
      <c r="AM1300" s="3">
        <v>126820</v>
      </c>
      <c r="AN1300" s="3">
        <v>-285332</v>
      </c>
      <c r="AO1300" s="3">
        <v>0</v>
      </c>
      <c r="AP1300" s="3">
        <v>285332</v>
      </c>
      <c r="AQ1300" s="3">
        <v>0</v>
      </c>
      <c r="AR1300" s="3">
        <f>Tabela1[[#This Row],[Potrzeby finansowe 2027
w tym:]]+Tabela1[[#This Row],[Rozliczenie 2025 potrz. fin.]]</f>
        <v>21890326</v>
      </c>
      <c r="AS1300" s="3">
        <v>0</v>
      </c>
      <c r="AT1300" s="3">
        <v>0</v>
      </c>
      <c r="AU1300" s="3"/>
      <c r="AV1300" s="3"/>
      <c r="AW1300" s="3"/>
      <c r="AX1300" s="3"/>
      <c r="AY1300" s="3"/>
      <c r="AZ1300" s="3"/>
      <c r="BA1300" s="3">
        <v>0</v>
      </c>
      <c r="BB1300" s="3">
        <v>0</v>
      </c>
      <c r="BC1300" s="3">
        <v>0</v>
      </c>
      <c r="BD1300" s="3">
        <v>0</v>
      </c>
      <c r="BE1300" s="3">
        <v>0</v>
      </c>
      <c r="BF1300" s="3">
        <v>0</v>
      </c>
      <c r="BG1300" s="3">
        <v>612896</v>
      </c>
      <c r="BH1300" s="3">
        <v>5759</v>
      </c>
      <c r="BI1300" s="3">
        <v>599440</v>
      </c>
      <c r="BJ1300" s="3">
        <v>9211496.8499999996</v>
      </c>
      <c r="BK1300" s="3">
        <v>5596991.4399999995</v>
      </c>
      <c r="BL1300" s="3">
        <v>524657.68000000005</v>
      </c>
      <c r="BM1300" s="3">
        <v>13408706.279999999</v>
      </c>
      <c r="BN1300" s="53">
        <v>0.9040355147682867</v>
      </c>
      <c r="BO1300" s="54">
        <v>1.9672860000000001E-4</v>
      </c>
      <c r="BP1300" s="70">
        <v>4948</v>
      </c>
      <c r="BQ1300" s="71"/>
      <c r="BR1300" s="70"/>
      <c r="BS1300" s="72"/>
      <c r="BT1300" s="72"/>
      <c r="BU1300" s="70">
        <v>19177410</v>
      </c>
      <c r="BV1300" s="70">
        <v>69840</v>
      </c>
      <c r="BW1300" s="74">
        <v>10546796</v>
      </c>
      <c r="BX1300" s="70">
        <v>29794046</v>
      </c>
    </row>
    <row r="1301" spans="1:76" x14ac:dyDescent="0.3">
      <c r="A1301" s="73" t="s">
        <v>10</v>
      </c>
      <c r="B1301" s="2" t="s">
        <v>113</v>
      </c>
      <c r="C1301" s="2" t="s">
        <v>54</v>
      </c>
      <c r="D1301" s="2" t="s">
        <v>12</v>
      </c>
      <c r="E1301" s="2" t="s">
        <v>19</v>
      </c>
      <c r="F1301" s="17" t="str">
        <f>+Tabela1[[#This Row],[WK]]&amp;Tabela1[[#This Row],[PK]]&amp;Tabela1[[#This Row],[GK]]</f>
        <v>160801</v>
      </c>
      <c r="G1301" s="2" t="s">
        <v>1242</v>
      </c>
      <c r="H1301" s="3">
        <v>350608718.57999998</v>
      </c>
      <c r="I1301" s="4">
        <v>1.125</v>
      </c>
      <c r="J1301" s="3">
        <v>394434808.39999998</v>
      </c>
      <c r="K1301" s="4">
        <v>7.0000000000000007E-2</v>
      </c>
      <c r="L1301" s="3">
        <v>27610437</v>
      </c>
      <c r="M1301" s="3"/>
      <c r="N1301" s="5"/>
      <c r="O1301" s="3">
        <v>63806007.200000003</v>
      </c>
      <c r="P1301" s="4">
        <v>1.125</v>
      </c>
      <c r="Q1301" s="3">
        <v>71781758.099999994</v>
      </c>
      <c r="R1301" s="4">
        <v>1.6E-2</v>
      </c>
      <c r="S1301" s="3">
        <v>1148508</v>
      </c>
      <c r="T1301" s="3"/>
      <c r="U1301" s="5"/>
      <c r="V1301" s="3">
        <v>16533445</v>
      </c>
      <c r="W1301" s="5"/>
      <c r="X1301" s="3">
        <v>37589037</v>
      </c>
      <c r="Y1301" s="3">
        <v>5155101</v>
      </c>
      <c r="Z1301" s="3">
        <v>7226</v>
      </c>
      <c r="AA1301" s="3">
        <v>1504636</v>
      </c>
      <c r="AB1301" s="3">
        <v>28757098</v>
      </c>
      <c r="AC1301" s="3">
        <v>2164976</v>
      </c>
      <c r="AD1301" s="3">
        <v>21055592</v>
      </c>
      <c r="AE1301" s="3">
        <v>0</v>
      </c>
      <c r="AF1301" s="3">
        <v>27610437</v>
      </c>
      <c r="AG1301" s="3">
        <v>1148508</v>
      </c>
      <c r="AH1301" s="3">
        <v>21055592</v>
      </c>
      <c r="AI1301" s="3">
        <v>16533445</v>
      </c>
      <c r="AJ1301" s="3">
        <v>2219396</v>
      </c>
      <c r="AK1301" s="3">
        <v>2219396</v>
      </c>
      <c r="AL1301" s="3">
        <v>1496220</v>
      </c>
      <c r="AM1301" s="3">
        <v>723176</v>
      </c>
      <c r="AN1301" s="3">
        <v>1004422</v>
      </c>
      <c r="AO1301" s="3">
        <v>0</v>
      </c>
      <c r="AP1301" s="3">
        <v>-1004422</v>
      </c>
      <c r="AQ1301" s="3">
        <v>0</v>
      </c>
      <c r="AR1301" s="3">
        <f>Tabela1[[#This Row],[Potrzeby finansowe 2027
w tym:]]+Tabela1[[#This Row],[Rozliczenie 2025 potrz. fin.]]</f>
        <v>37589037</v>
      </c>
      <c r="AS1301" s="3">
        <v>0</v>
      </c>
      <c r="AT1301" s="3">
        <v>0</v>
      </c>
      <c r="AU1301" s="3"/>
      <c r="AV1301" s="3"/>
      <c r="AW1301" s="3"/>
      <c r="AX1301" s="3"/>
      <c r="AY1301" s="3"/>
      <c r="AZ1301" s="3"/>
      <c r="BA1301" s="3">
        <v>7226</v>
      </c>
      <c r="BB1301" s="3">
        <v>0</v>
      </c>
      <c r="BC1301" s="3">
        <v>0</v>
      </c>
      <c r="BD1301" s="3">
        <v>3.23</v>
      </c>
      <c r="BE1301" s="3">
        <v>138.34</v>
      </c>
      <c r="BF1301" s="3">
        <v>0</v>
      </c>
      <c r="BG1301" s="3">
        <v>966649</v>
      </c>
      <c r="BH1301" s="3">
        <v>9083</v>
      </c>
      <c r="BI1301" s="3">
        <v>537987</v>
      </c>
      <c r="BJ1301" s="3">
        <v>8267155.8025000002</v>
      </c>
      <c r="BK1301" s="3">
        <v>5603646.6600000001</v>
      </c>
      <c r="BL1301" s="3">
        <v>81383.33</v>
      </c>
      <c r="BM1301" s="3">
        <v>10491269.91</v>
      </c>
      <c r="BN1301" s="53">
        <v>0.87007265232272935</v>
      </c>
      <c r="BO1301" s="54">
        <v>3.6786860000000002E-4</v>
      </c>
      <c r="BP1301" s="70">
        <v>9251</v>
      </c>
      <c r="BQ1301" s="71"/>
      <c r="BR1301" s="70"/>
      <c r="BS1301" s="72"/>
      <c r="BT1301" s="72"/>
      <c r="BU1301" s="70">
        <v>27610437</v>
      </c>
      <c r="BV1301" s="70">
        <v>1148508</v>
      </c>
      <c r="BW1301" s="74">
        <v>21055592</v>
      </c>
      <c r="BX1301" s="70">
        <v>49814537</v>
      </c>
    </row>
    <row r="1302" spans="1:76" x14ac:dyDescent="0.3">
      <c r="A1302" s="73" t="s">
        <v>10</v>
      </c>
      <c r="B1302" s="2" t="s">
        <v>113</v>
      </c>
      <c r="C1302" s="2" t="s">
        <v>54</v>
      </c>
      <c r="D1302" s="2" t="s">
        <v>11</v>
      </c>
      <c r="E1302" s="2" t="s">
        <v>19</v>
      </c>
      <c r="F1302" s="17" t="str">
        <f>+Tabela1[[#This Row],[WK]]&amp;Tabela1[[#This Row],[PK]]&amp;Tabela1[[#This Row],[GK]]</f>
        <v>160802</v>
      </c>
      <c r="G1302" s="2" t="s">
        <v>1243</v>
      </c>
      <c r="H1302" s="3">
        <v>223038599.94</v>
      </c>
      <c r="I1302" s="4">
        <v>1.125</v>
      </c>
      <c r="J1302" s="3">
        <v>250918424.93000001</v>
      </c>
      <c r="K1302" s="4">
        <v>7.0000000000000007E-2</v>
      </c>
      <c r="L1302" s="3">
        <v>17564290</v>
      </c>
      <c r="M1302" s="3"/>
      <c r="N1302" s="5"/>
      <c r="O1302" s="3">
        <v>16402467.85</v>
      </c>
      <c r="P1302" s="4">
        <v>1.125</v>
      </c>
      <c r="Q1302" s="3">
        <v>18452776.329999998</v>
      </c>
      <c r="R1302" s="4">
        <v>1.6E-2</v>
      </c>
      <c r="S1302" s="3">
        <v>295244</v>
      </c>
      <c r="T1302" s="3"/>
      <c r="U1302" s="5"/>
      <c r="V1302" s="3">
        <v>11543920</v>
      </c>
      <c r="W1302" s="5"/>
      <c r="X1302" s="3">
        <v>27588580</v>
      </c>
      <c r="Y1302" s="3">
        <v>7540814</v>
      </c>
      <c r="Z1302" s="3">
        <v>307</v>
      </c>
      <c r="AA1302" s="3">
        <v>1218675</v>
      </c>
      <c r="AB1302" s="3">
        <v>15313296</v>
      </c>
      <c r="AC1302" s="3">
        <v>3515488</v>
      </c>
      <c r="AD1302" s="3">
        <v>16044659</v>
      </c>
      <c r="AE1302" s="3">
        <v>0</v>
      </c>
      <c r="AF1302" s="3">
        <v>17564290</v>
      </c>
      <c r="AG1302" s="3">
        <v>295244</v>
      </c>
      <c r="AH1302" s="3">
        <v>16044659</v>
      </c>
      <c r="AI1302" s="3">
        <v>11543920</v>
      </c>
      <c r="AJ1302" s="3">
        <v>1789002</v>
      </c>
      <c r="AK1302" s="3">
        <v>1789002</v>
      </c>
      <c r="AL1302" s="3">
        <v>893394</v>
      </c>
      <c r="AM1302" s="3">
        <v>895608</v>
      </c>
      <c r="AN1302" s="3">
        <v>221827</v>
      </c>
      <c r="AO1302" s="3">
        <v>0</v>
      </c>
      <c r="AP1302" s="3">
        <v>-221827</v>
      </c>
      <c r="AQ1302" s="3">
        <v>0</v>
      </c>
      <c r="AR1302" s="3">
        <f>Tabela1[[#This Row],[Potrzeby finansowe 2027
w tym:]]+Tabela1[[#This Row],[Rozliczenie 2025 potrz. fin.]]</f>
        <v>27588580</v>
      </c>
      <c r="AS1302" s="3">
        <v>0</v>
      </c>
      <c r="AT1302" s="3">
        <v>0</v>
      </c>
      <c r="AU1302" s="3"/>
      <c r="AV1302" s="3"/>
      <c r="AW1302" s="3"/>
      <c r="AX1302" s="3"/>
      <c r="AY1302" s="3"/>
      <c r="AZ1302" s="3"/>
      <c r="BA1302" s="3">
        <v>307</v>
      </c>
      <c r="BB1302" s="3">
        <v>0</v>
      </c>
      <c r="BC1302" s="3">
        <v>0.92</v>
      </c>
      <c r="BD1302" s="3">
        <v>0.01</v>
      </c>
      <c r="BE1302" s="3">
        <v>0</v>
      </c>
      <c r="BF1302" s="3">
        <v>0</v>
      </c>
      <c r="BG1302" s="3">
        <v>725919</v>
      </c>
      <c r="BH1302" s="3">
        <v>6821</v>
      </c>
      <c r="BI1302" s="3">
        <v>492756</v>
      </c>
      <c r="BJ1302" s="3">
        <v>7572107.807500001</v>
      </c>
      <c r="BK1302" s="3">
        <v>4804841.1900000004</v>
      </c>
      <c r="BL1302" s="3">
        <v>1773584.39</v>
      </c>
      <c r="BM1302" s="3">
        <v>7521897.6900000004</v>
      </c>
      <c r="BN1302" s="53">
        <v>0.74746276451880667</v>
      </c>
      <c r="BO1302" s="54">
        <v>2.6318290000000002E-4</v>
      </c>
      <c r="BP1302" s="70">
        <v>6618</v>
      </c>
      <c r="BQ1302" s="71"/>
      <c r="BR1302" s="70"/>
      <c r="BS1302" s="72"/>
      <c r="BT1302" s="72"/>
      <c r="BU1302" s="70">
        <v>17564290</v>
      </c>
      <c r="BV1302" s="70">
        <v>295244</v>
      </c>
      <c r="BW1302" s="74">
        <v>16044659</v>
      </c>
      <c r="BX1302" s="70">
        <v>33904193</v>
      </c>
    </row>
    <row r="1303" spans="1:76" x14ac:dyDescent="0.3">
      <c r="A1303" s="73" t="s">
        <v>10</v>
      </c>
      <c r="B1303" s="2" t="s">
        <v>113</v>
      </c>
      <c r="C1303" s="2" t="s">
        <v>54</v>
      </c>
      <c r="D1303" s="2" t="s">
        <v>16</v>
      </c>
      <c r="E1303" s="2" t="s">
        <v>19</v>
      </c>
      <c r="F1303" s="17" t="str">
        <f>+Tabela1[[#This Row],[WK]]&amp;Tabela1[[#This Row],[PK]]&amp;Tabela1[[#This Row],[GK]]</f>
        <v>160803</v>
      </c>
      <c r="G1303" s="2" t="s">
        <v>767</v>
      </c>
      <c r="H1303" s="3">
        <v>683835718.54999995</v>
      </c>
      <c r="I1303" s="4">
        <v>1.125</v>
      </c>
      <c r="J1303" s="3">
        <v>769315183.37</v>
      </c>
      <c r="K1303" s="4">
        <v>7.0000000000000007E-2</v>
      </c>
      <c r="L1303" s="3">
        <v>53852063</v>
      </c>
      <c r="M1303" s="3"/>
      <c r="N1303" s="5"/>
      <c r="O1303" s="3">
        <v>91452208.280000001</v>
      </c>
      <c r="P1303" s="4">
        <v>1.125</v>
      </c>
      <c r="Q1303" s="3">
        <v>102883734.31999999</v>
      </c>
      <c r="R1303" s="4">
        <v>1.6E-2</v>
      </c>
      <c r="S1303" s="3">
        <v>1646140</v>
      </c>
      <c r="T1303" s="3"/>
      <c r="U1303" s="5"/>
      <c r="V1303" s="3">
        <v>31242567</v>
      </c>
      <c r="W1303" s="5"/>
      <c r="X1303" s="3">
        <v>51505857</v>
      </c>
      <c r="Y1303" s="3">
        <v>5450285</v>
      </c>
      <c r="Z1303" s="3">
        <v>33299</v>
      </c>
      <c r="AA1303" s="3">
        <v>2958600</v>
      </c>
      <c r="AB1303" s="3">
        <v>33462139</v>
      </c>
      <c r="AC1303" s="3">
        <v>9601534</v>
      </c>
      <c r="AD1303" s="3">
        <v>20263290</v>
      </c>
      <c r="AE1303" s="3">
        <v>0</v>
      </c>
      <c r="AF1303" s="3">
        <v>53852063</v>
      </c>
      <c r="AG1303" s="3">
        <v>1646140</v>
      </c>
      <c r="AH1303" s="3">
        <v>20263290</v>
      </c>
      <c r="AI1303" s="3">
        <v>31242567</v>
      </c>
      <c r="AJ1303" s="3">
        <v>2122920</v>
      </c>
      <c r="AK1303" s="3">
        <v>2122920</v>
      </c>
      <c r="AL1303" s="3">
        <v>1801176</v>
      </c>
      <c r="AM1303" s="3">
        <v>321744</v>
      </c>
      <c r="AN1303" s="3">
        <v>1823668</v>
      </c>
      <c r="AO1303" s="3">
        <v>0</v>
      </c>
      <c r="AP1303" s="3">
        <v>-1823668</v>
      </c>
      <c r="AQ1303" s="3">
        <v>0</v>
      </c>
      <c r="AR1303" s="3">
        <f>Tabela1[[#This Row],[Potrzeby finansowe 2027
w tym:]]+Tabela1[[#This Row],[Rozliczenie 2025 potrz. fin.]]</f>
        <v>51505857</v>
      </c>
      <c r="AS1303" s="3">
        <v>0</v>
      </c>
      <c r="AT1303" s="3">
        <v>0</v>
      </c>
      <c r="AU1303" s="3"/>
      <c r="AV1303" s="3"/>
      <c r="AW1303" s="3"/>
      <c r="AX1303" s="3"/>
      <c r="AY1303" s="3"/>
      <c r="AZ1303" s="3"/>
      <c r="BA1303" s="3">
        <v>33299</v>
      </c>
      <c r="BB1303" s="3">
        <v>0</v>
      </c>
      <c r="BC1303" s="3">
        <v>99.98</v>
      </c>
      <c r="BD1303" s="3">
        <v>0.36</v>
      </c>
      <c r="BE1303" s="3">
        <v>0</v>
      </c>
      <c r="BF1303" s="3">
        <v>0</v>
      </c>
      <c r="BG1303" s="3">
        <v>1809314</v>
      </c>
      <c r="BH1303" s="3">
        <v>17001</v>
      </c>
      <c r="BI1303" s="3">
        <v>1149286</v>
      </c>
      <c r="BJ1303" s="3">
        <v>17660895.755000003</v>
      </c>
      <c r="BK1303" s="3">
        <v>10167731.650000002</v>
      </c>
      <c r="BL1303" s="3">
        <v>9040899.4499999993</v>
      </c>
      <c r="BM1303" s="3">
        <v>11890857.52</v>
      </c>
      <c r="BN1303" s="53">
        <v>0.9186126111002304</v>
      </c>
      <c r="BO1303" s="54">
        <v>6.2090279999999995E-4</v>
      </c>
      <c r="BP1303" s="70">
        <v>15614</v>
      </c>
      <c r="BQ1303" s="71"/>
      <c r="BR1303" s="70"/>
      <c r="BS1303" s="72"/>
      <c r="BT1303" s="72"/>
      <c r="BU1303" s="70">
        <v>53852063</v>
      </c>
      <c r="BV1303" s="70">
        <v>1646140</v>
      </c>
      <c r="BW1303" s="74">
        <v>20263290</v>
      </c>
      <c r="BX1303" s="70">
        <v>75761493</v>
      </c>
    </row>
    <row r="1304" spans="1:76" x14ac:dyDescent="0.3">
      <c r="A1304" s="73" t="s">
        <v>10</v>
      </c>
      <c r="B1304" s="2" t="s">
        <v>113</v>
      </c>
      <c r="C1304" s="2" t="s">
        <v>54</v>
      </c>
      <c r="D1304" s="2" t="s">
        <v>18</v>
      </c>
      <c r="E1304" s="2" t="s">
        <v>19</v>
      </c>
      <c r="F1304" s="17" t="str">
        <f>+Tabela1[[#This Row],[WK]]&amp;Tabela1[[#This Row],[PK]]&amp;Tabela1[[#This Row],[GK]]</f>
        <v>160804</v>
      </c>
      <c r="G1304" s="2" t="s">
        <v>1244</v>
      </c>
      <c r="H1304" s="3">
        <v>621362399.63999999</v>
      </c>
      <c r="I1304" s="4">
        <v>1.125</v>
      </c>
      <c r="J1304" s="3">
        <v>699032699.60000002</v>
      </c>
      <c r="K1304" s="4">
        <v>7.0000000000000007E-2</v>
      </c>
      <c r="L1304" s="3">
        <v>48932289</v>
      </c>
      <c r="M1304" s="3"/>
      <c r="N1304" s="5"/>
      <c r="O1304" s="3">
        <v>104110070.95</v>
      </c>
      <c r="P1304" s="4">
        <v>1.125</v>
      </c>
      <c r="Q1304" s="3">
        <v>117123829.81999999</v>
      </c>
      <c r="R1304" s="4">
        <v>1.6E-2</v>
      </c>
      <c r="S1304" s="3">
        <v>1873981</v>
      </c>
      <c r="T1304" s="3"/>
      <c r="U1304" s="5"/>
      <c r="V1304" s="3">
        <v>30229935</v>
      </c>
      <c r="W1304" s="5"/>
      <c r="X1304" s="3">
        <v>36328844</v>
      </c>
      <c r="Y1304" s="3">
        <v>0</v>
      </c>
      <c r="Z1304" s="3">
        <v>0</v>
      </c>
      <c r="AA1304" s="3">
        <v>1657820</v>
      </c>
      <c r="AB1304" s="3">
        <v>28267433</v>
      </c>
      <c r="AC1304" s="3">
        <v>6403591</v>
      </c>
      <c r="AD1304" s="3">
        <v>6573691</v>
      </c>
      <c r="AE1304" s="3">
        <v>0</v>
      </c>
      <c r="AF1304" s="3">
        <v>48932289</v>
      </c>
      <c r="AG1304" s="3">
        <v>1873981</v>
      </c>
      <c r="AH1304" s="3">
        <v>6573691</v>
      </c>
      <c r="AI1304" s="3">
        <v>30229935</v>
      </c>
      <c r="AJ1304" s="3">
        <v>351120</v>
      </c>
      <c r="AK1304" s="3">
        <v>644000</v>
      </c>
      <c r="AL1304" s="3">
        <v>1219247</v>
      </c>
      <c r="AM1304" s="3">
        <v>-575247</v>
      </c>
      <c r="AN1304" s="3">
        <v>292880</v>
      </c>
      <c r="AO1304" s="3">
        <v>0</v>
      </c>
      <c r="AP1304" s="3">
        <v>0</v>
      </c>
      <c r="AQ1304" s="3">
        <v>292880</v>
      </c>
      <c r="AR1304" s="3">
        <f>Tabela1[[#This Row],[Potrzeby finansowe 2027
w tym:]]+Tabela1[[#This Row],[Rozliczenie 2025 potrz. fin.]]</f>
        <v>36621724</v>
      </c>
      <c r="AS1304" s="3">
        <v>0</v>
      </c>
      <c r="AT1304" s="3">
        <v>0</v>
      </c>
      <c r="AU1304" s="3"/>
      <c r="AV1304" s="3"/>
      <c r="AW1304" s="3"/>
      <c r="AX1304" s="3"/>
      <c r="AY1304" s="3"/>
      <c r="AZ1304" s="3"/>
      <c r="BA1304" s="3">
        <v>0</v>
      </c>
      <c r="BB1304" s="3">
        <v>0</v>
      </c>
      <c r="BC1304" s="3">
        <v>0</v>
      </c>
      <c r="BD1304" s="3">
        <v>0</v>
      </c>
      <c r="BE1304" s="3">
        <v>0</v>
      </c>
      <c r="BF1304" s="3">
        <v>0</v>
      </c>
      <c r="BG1304" s="3">
        <v>1341794</v>
      </c>
      <c r="BH1304" s="3">
        <v>12608</v>
      </c>
      <c r="BI1304" s="3">
        <v>316026</v>
      </c>
      <c r="BJ1304" s="3">
        <v>4856327.3375000004</v>
      </c>
      <c r="BK1304" s="3">
        <v>3859907.74</v>
      </c>
      <c r="BL1304" s="3">
        <v>253037.15</v>
      </c>
      <c r="BM1304" s="3">
        <v>3479604.09</v>
      </c>
      <c r="BN1304" s="53">
        <v>1.051919830633353</v>
      </c>
      <c r="BO1304" s="54">
        <v>4.6244070000000002E-4</v>
      </c>
      <c r="BP1304" s="70">
        <v>11629</v>
      </c>
      <c r="BQ1304" s="71"/>
      <c r="BR1304" s="70"/>
      <c r="BS1304" s="72"/>
      <c r="BT1304" s="72"/>
      <c r="BU1304" s="70">
        <v>48932289</v>
      </c>
      <c r="BV1304" s="70">
        <v>1873981</v>
      </c>
      <c r="BW1304" s="74">
        <v>6573691</v>
      </c>
      <c r="BX1304" s="70">
        <v>57379961</v>
      </c>
    </row>
    <row r="1305" spans="1:76" x14ac:dyDescent="0.3">
      <c r="A1305" s="73" t="s">
        <v>10</v>
      </c>
      <c r="B1305" s="2" t="s">
        <v>113</v>
      </c>
      <c r="C1305" s="2" t="s">
        <v>54</v>
      </c>
      <c r="D1305" s="2" t="s">
        <v>21</v>
      </c>
      <c r="E1305" s="2" t="s">
        <v>15</v>
      </c>
      <c r="F1305" s="17" t="str">
        <f>+Tabela1[[#This Row],[WK]]&amp;Tabela1[[#This Row],[PK]]&amp;Tabela1[[#This Row],[GK]]</f>
        <v>160805</v>
      </c>
      <c r="G1305" s="2" t="s">
        <v>879</v>
      </c>
      <c r="H1305" s="3">
        <v>103465741.31</v>
      </c>
      <c r="I1305" s="4">
        <v>1.125</v>
      </c>
      <c r="J1305" s="3">
        <v>116398958.97</v>
      </c>
      <c r="K1305" s="4">
        <v>7.0000000000000007E-2</v>
      </c>
      <c r="L1305" s="3">
        <v>8147927</v>
      </c>
      <c r="M1305" s="3"/>
      <c r="N1305" s="5"/>
      <c r="O1305" s="3">
        <v>7195589.5299999993</v>
      </c>
      <c r="P1305" s="4">
        <v>1.125</v>
      </c>
      <c r="Q1305" s="3">
        <v>8095038.2199999997</v>
      </c>
      <c r="R1305" s="4">
        <v>1.6E-2</v>
      </c>
      <c r="S1305" s="3">
        <v>129521</v>
      </c>
      <c r="T1305" s="3"/>
      <c r="U1305" s="5"/>
      <c r="V1305" s="3">
        <v>6113467</v>
      </c>
      <c r="W1305" s="5"/>
      <c r="X1305" s="3">
        <v>21057835</v>
      </c>
      <c r="Y1305" s="3">
        <v>6722418</v>
      </c>
      <c r="Z1305" s="3">
        <v>0</v>
      </c>
      <c r="AA1305" s="3">
        <v>731098</v>
      </c>
      <c r="AB1305" s="3">
        <v>10450937</v>
      </c>
      <c r="AC1305" s="3">
        <v>3153382</v>
      </c>
      <c r="AD1305" s="3">
        <v>14944368</v>
      </c>
      <c r="AE1305" s="3">
        <v>0</v>
      </c>
      <c r="AF1305" s="3">
        <v>8147927</v>
      </c>
      <c r="AG1305" s="3">
        <v>129521</v>
      </c>
      <c r="AH1305" s="3">
        <v>14944368</v>
      </c>
      <c r="AI1305" s="3">
        <v>6113467</v>
      </c>
      <c r="AJ1305" s="3">
        <v>80976</v>
      </c>
      <c r="AK1305" s="3">
        <v>80976</v>
      </c>
      <c r="AL1305" s="3">
        <v>311823</v>
      </c>
      <c r="AM1305" s="3">
        <v>-230847</v>
      </c>
      <c r="AN1305" s="3">
        <v>-210862</v>
      </c>
      <c r="AO1305" s="3">
        <v>0</v>
      </c>
      <c r="AP1305" s="3">
        <v>210862</v>
      </c>
      <c r="AQ1305" s="3">
        <v>0</v>
      </c>
      <c r="AR1305" s="3">
        <f>Tabela1[[#This Row],[Potrzeby finansowe 2027
w tym:]]+Tabela1[[#This Row],[Rozliczenie 2025 potrz. fin.]]</f>
        <v>21057835</v>
      </c>
      <c r="AS1305" s="3">
        <v>0</v>
      </c>
      <c r="AT1305" s="3">
        <v>0</v>
      </c>
      <c r="AU1305" s="3"/>
      <c r="AV1305" s="3"/>
      <c r="AW1305" s="3"/>
      <c r="AX1305" s="3"/>
      <c r="AY1305" s="3"/>
      <c r="AZ1305" s="3"/>
      <c r="BA1305" s="3">
        <v>0</v>
      </c>
      <c r="BB1305" s="3">
        <v>0</v>
      </c>
      <c r="BC1305" s="3">
        <v>0</v>
      </c>
      <c r="BD1305" s="3">
        <v>0</v>
      </c>
      <c r="BE1305" s="3">
        <v>0</v>
      </c>
      <c r="BF1305" s="3">
        <v>0</v>
      </c>
      <c r="BG1305" s="3">
        <v>419949</v>
      </c>
      <c r="BH1305" s="3">
        <v>3946</v>
      </c>
      <c r="BI1305" s="3">
        <v>311149</v>
      </c>
      <c r="BJ1305" s="3">
        <v>4781376.3725000005</v>
      </c>
      <c r="BK1305" s="3">
        <v>4187981.0100000007</v>
      </c>
      <c r="BL1305" s="3">
        <v>195888.76</v>
      </c>
      <c r="BM1305" s="3">
        <v>1981803.9299999997</v>
      </c>
      <c r="BN1305" s="53">
        <v>0.6095483245199258</v>
      </c>
      <c r="BO1305" s="54">
        <v>1.4226789999999999E-4</v>
      </c>
      <c r="BP1305" s="70">
        <v>3578</v>
      </c>
      <c r="BQ1305" s="71"/>
      <c r="BR1305" s="70"/>
      <c r="BS1305" s="72"/>
      <c r="BT1305" s="72"/>
      <c r="BU1305" s="70">
        <v>8147927</v>
      </c>
      <c r="BV1305" s="70">
        <v>129521</v>
      </c>
      <c r="BW1305" s="74">
        <v>14944368</v>
      </c>
      <c r="BX1305" s="70">
        <v>23221816</v>
      </c>
    </row>
    <row r="1306" spans="1:76" x14ac:dyDescent="0.3">
      <c r="A1306" s="73" t="s">
        <v>10</v>
      </c>
      <c r="B1306" s="2" t="s">
        <v>113</v>
      </c>
      <c r="C1306" s="2" t="s">
        <v>54</v>
      </c>
      <c r="D1306" s="2" t="s">
        <v>23</v>
      </c>
      <c r="E1306" s="2" t="s">
        <v>15</v>
      </c>
      <c r="F1306" s="17" t="str">
        <f>+Tabela1[[#This Row],[WK]]&amp;Tabela1[[#This Row],[PK]]&amp;Tabela1[[#This Row],[GK]]</f>
        <v>160806</v>
      </c>
      <c r="G1306" s="2" t="s">
        <v>1245</v>
      </c>
      <c r="H1306" s="3">
        <v>343364638.88</v>
      </c>
      <c r="I1306" s="4">
        <v>1.125</v>
      </c>
      <c r="J1306" s="3">
        <v>386285218.74000001</v>
      </c>
      <c r="K1306" s="4">
        <v>7.0000000000000007E-2</v>
      </c>
      <c r="L1306" s="3">
        <v>27039965</v>
      </c>
      <c r="M1306" s="3"/>
      <c r="N1306" s="5"/>
      <c r="O1306" s="3">
        <v>3919449.1100000003</v>
      </c>
      <c r="P1306" s="4">
        <v>1.125</v>
      </c>
      <c r="Q1306" s="3">
        <v>4409380.25</v>
      </c>
      <c r="R1306" s="4">
        <v>1.6E-2</v>
      </c>
      <c r="S1306" s="3">
        <v>70550</v>
      </c>
      <c r="T1306" s="3"/>
      <c r="U1306" s="5"/>
      <c r="V1306" s="3">
        <v>15804988</v>
      </c>
      <c r="W1306" s="5"/>
      <c r="X1306" s="3">
        <v>28904476</v>
      </c>
      <c r="Y1306" s="3">
        <v>3851947</v>
      </c>
      <c r="Z1306" s="3">
        <v>10857</v>
      </c>
      <c r="AA1306" s="3">
        <v>1413547</v>
      </c>
      <c r="AB1306" s="3">
        <v>18410960</v>
      </c>
      <c r="AC1306" s="3">
        <v>5217165</v>
      </c>
      <c r="AD1306" s="3">
        <v>13099488</v>
      </c>
      <c r="AE1306" s="3">
        <v>0</v>
      </c>
      <c r="AF1306" s="3">
        <v>27039965</v>
      </c>
      <c r="AG1306" s="3">
        <v>70550</v>
      </c>
      <c r="AH1306" s="3">
        <v>13099488</v>
      </c>
      <c r="AI1306" s="3">
        <v>15804988</v>
      </c>
      <c r="AJ1306" s="3">
        <v>426120</v>
      </c>
      <c r="AK1306" s="3">
        <v>426120</v>
      </c>
      <c r="AL1306" s="3">
        <v>911543</v>
      </c>
      <c r="AM1306" s="3">
        <v>-485423</v>
      </c>
      <c r="AN1306" s="3">
        <v>898939</v>
      </c>
      <c r="AO1306" s="3">
        <v>0</v>
      </c>
      <c r="AP1306" s="3">
        <v>-898939</v>
      </c>
      <c r="AQ1306" s="3">
        <v>0</v>
      </c>
      <c r="AR1306" s="3">
        <f>Tabela1[[#This Row],[Potrzeby finansowe 2027
w tym:]]+Tabela1[[#This Row],[Rozliczenie 2025 potrz. fin.]]</f>
        <v>28904476</v>
      </c>
      <c r="AS1306" s="3">
        <v>0</v>
      </c>
      <c r="AT1306" s="3">
        <v>0</v>
      </c>
      <c r="AU1306" s="3"/>
      <c r="AV1306" s="3"/>
      <c r="AW1306" s="3"/>
      <c r="AX1306" s="3"/>
      <c r="AY1306" s="3"/>
      <c r="AZ1306" s="3"/>
      <c r="BA1306" s="3">
        <v>10857</v>
      </c>
      <c r="BB1306" s="3">
        <v>0</v>
      </c>
      <c r="BC1306" s="3">
        <v>0</v>
      </c>
      <c r="BD1306" s="3">
        <v>0</v>
      </c>
      <c r="BE1306" s="3">
        <v>0</v>
      </c>
      <c r="BF1306" s="3">
        <v>326.32</v>
      </c>
      <c r="BG1306" s="3">
        <v>801479</v>
      </c>
      <c r="BH1306" s="3">
        <v>7531</v>
      </c>
      <c r="BI1306" s="3">
        <v>612068</v>
      </c>
      <c r="BJ1306" s="3">
        <v>9405551.7799999993</v>
      </c>
      <c r="BK1306" s="3">
        <v>5755617.5599999996</v>
      </c>
      <c r="BL1306" s="3">
        <v>4389132.25</v>
      </c>
      <c r="BM1306" s="3">
        <v>5821472.3799999999</v>
      </c>
      <c r="BN1306" s="53">
        <v>0.87255346334275308</v>
      </c>
      <c r="BO1306" s="54">
        <v>2.8019999999999998E-4</v>
      </c>
      <c r="BP1306" s="70">
        <v>7047</v>
      </c>
      <c r="BQ1306" s="71"/>
      <c r="BR1306" s="70"/>
      <c r="BS1306" s="72"/>
      <c r="BT1306" s="72"/>
      <c r="BU1306" s="70">
        <v>27039965</v>
      </c>
      <c r="BV1306" s="70">
        <v>70550</v>
      </c>
      <c r="BW1306" s="74">
        <v>13099488</v>
      </c>
      <c r="BX1306" s="70">
        <v>40210003</v>
      </c>
    </row>
    <row r="1307" spans="1:76" x14ac:dyDescent="0.3">
      <c r="A1307" s="73" t="s">
        <v>10</v>
      </c>
      <c r="B1307" s="2" t="s">
        <v>113</v>
      </c>
      <c r="C1307" s="2" t="s">
        <v>54</v>
      </c>
      <c r="D1307" s="2" t="s">
        <v>30</v>
      </c>
      <c r="E1307" s="2" t="s">
        <v>15</v>
      </c>
      <c r="F1307" s="17" t="str">
        <f>+Tabela1[[#This Row],[WK]]&amp;Tabela1[[#This Row],[PK]]&amp;Tabela1[[#This Row],[GK]]</f>
        <v>160807</v>
      </c>
      <c r="G1307" s="2" t="s">
        <v>1246</v>
      </c>
      <c r="H1307" s="3">
        <v>105224431.2</v>
      </c>
      <c r="I1307" s="4">
        <v>1.125</v>
      </c>
      <c r="J1307" s="3">
        <v>118377485.09999999</v>
      </c>
      <c r="K1307" s="4">
        <v>7.0000000000000007E-2</v>
      </c>
      <c r="L1307" s="3">
        <v>8286424</v>
      </c>
      <c r="M1307" s="3"/>
      <c r="N1307" s="5"/>
      <c r="O1307" s="3">
        <v>1883581.06</v>
      </c>
      <c r="P1307" s="4">
        <v>1.125</v>
      </c>
      <c r="Q1307" s="3">
        <v>2119028.69</v>
      </c>
      <c r="R1307" s="4">
        <v>1.6E-2</v>
      </c>
      <c r="S1307" s="3">
        <v>33904</v>
      </c>
      <c r="T1307" s="3"/>
      <c r="U1307" s="5"/>
      <c r="V1307" s="3">
        <v>5516251</v>
      </c>
      <c r="W1307" s="5"/>
      <c r="X1307" s="3">
        <v>14426429</v>
      </c>
      <c r="Y1307" s="3">
        <v>4739231</v>
      </c>
      <c r="Z1307" s="3">
        <v>954110</v>
      </c>
      <c r="AA1307" s="3">
        <v>582795</v>
      </c>
      <c r="AB1307" s="3">
        <v>6884969</v>
      </c>
      <c r="AC1307" s="3">
        <v>1265324</v>
      </c>
      <c r="AD1307" s="3">
        <v>8910178</v>
      </c>
      <c r="AE1307" s="3">
        <v>0</v>
      </c>
      <c r="AF1307" s="3">
        <v>8286424</v>
      </c>
      <c r="AG1307" s="3">
        <v>33904</v>
      </c>
      <c r="AH1307" s="3">
        <v>8910178</v>
      </c>
      <c r="AI1307" s="3">
        <v>5516251</v>
      </c>
      <c r="AJ1307" s="3">
        <v>792865</v>
      </c>
      <c r="AK1307" s="3">
        <v>792865</v>
      </c>
      <c r="AL1307" s="3">
        <v>385456</v>
      </c>
      <c r="AM1307" s="3">
        <v>407409</v>
      </c>
      <c r="AN1307" s="3">
        <v>371734</v>
      </c>
      <c r="AO1307" s="3">
        <v>0</v>
      </c>
      <c r="AP1307" s="3">
        <v>-371734</v>
      </c>
      <c r="AQ1307" s="3">
        <v>0</v>
      </c>
      <c r="AR1307" s="3">
        <f>Tabela1[[#This Row],[Potrzeby finansowe 2027
w tym:]]+Tabela1[[#This Row],[Rozliczenie 2025 potrz. fin.]]</f>
        <v>14426429</v>
      </c>
      <c r="AS1307" s="3">
        <v>0</v>
      </c>
      <c r="AT1307" s="3">
        <v>0</v>
      </c>
      <c r="AU1307" s="3"/>
      <c r="AV1307" s="3"/>
      <c r="AW1307" s="3"/>
      <c r="AX1307" s="3"/>
      <c r="AY1307" s="3"/>
      <c r="AZ1307" s="3"/>
      <c r="BA1307" s="3">
        <v>954110</v>
      </c>
      <c r="BB1307" s="3">
        <v>0</v>
      </c>
      <c r="BC1307" s="3">
        <v>0</v>
      </c>
      <c r="BD1307" s="3">
        <v>9559.26</v>
      </c>
      <c r="BE1307" s="3">
        <v>0</v>
      </c>
      <c r="BF1307" s="3">
        <v>0</v>
      </c>
      <c r="BG1307" s="3">
        <v>377782</v>
      </c>
      <c r="BH1307" s="3">
        <v>3388</v>
      </c>
      <c r="BI1307" s="3">
        <v>205013</v>
      </c>
      <c r="BJ1307" s="3">
        <v>3150403.8224999998</v>
      </c>
      <c r="BK1307" s="3">
        <v>2477962.2399999998</v>
      </c>
      <c r="BL1307" s="3">
        <v>381936.57</v>
      </c>
      <c r="BM1307" s="3">
        <v>1925893.19</v>
      </c>
      <c r="BN1307" s="53">
        <v>0.65901345793346588</v>
      </c>
      <c r="BO1307" s="54">
        <v>1.167803E-4</v>
      </c>
      <c r="BP1307" s="70">
        <v>2937</v>
      </c>
      <c r="BQ1307" s="71"/>
      <c r="BR1307" s="70"/>
      <c r="BS1307" s="72"/>
      <c r="BT1307" s="72"/>
      <c r="BU1307" s="70">
        <v>8286424</v>
      </c>
      <c r="BV1307" s="70">
        <v>33904</v>
      </c>
      <c r="BW1307" s="74">
        <v>8910178</v>
      </c>
      <c r="BX1307" s="70">
        <v>17230506</v>
      </c>
    </row>
    <row r="1308" spans="1:76" x14ac:dyDescent="0.3">
      <c r="A1308" s="73" t="s">
        <v>10</v>
      </c>
      <c r="B1308" s="2" t="s">
        <v>113</v>
      </c>
      <c r="C1308" s="2" t="s">
        <v>56</v>
      </c>
      <c r="D1308" s="2" t="s">
        <v>12</v>
      </c>
      <c r="E1308" s="2" t="s">
        <v>15</v>
      </c>
      <c r="F1308" s="17" t="str">
        <f>+Tabela1[[#This Row],[WK]]&amp;Tabela1[[#This Row],[PK]]&amp;Tabela1[[#This Row],[GK]]</f>
        <v>160901</v>
      </c>
      <c r="G1308" s="2" t="s">
        <v>1247</v>
      </c>
      <c r="H1308" s="3">
        <v>362103666.75999999</v>
      </c>
      <c r="I1308" s="4">
        <v>1.125</v>
      </c>
      <c r="J1308" s="3">
        <v>407366625.11000001</v>
      </c>
      <c r="K1308" s="4">
        <v>7.0000000000000007E-2</v>
      </c>
      <c r="L1308" s="3">
        <v>28515664</v>
      </c>
      <c r="M1308" s="3"/>
      <c r="N1308" s="5"/>
      <c r="O1308" s="3">
        <v>22975244.510000002</v>
      </c>
      <c r="P1308" s="4">
        <v>1.125</v>
      </c>
      <c r="Q1308" s="3">
        <v>25847150.07</v>
      </c>
      <c r="R1308" s="4">
        <v>1.6E-2</v>
      </c>
      <c r="S1308" s="3">
        <v>413554</v>
      </c>
      <c r="T1308" s="3"/>
      <c r="U1308" s="5"/>
      <c r="V1308" s="3">
        <v>14068719</v>
      </c>
      <c r="W1308" s="5"/>
      <c r="X1308" s="3">
        <v>24450364</v>
      </c>
      <c r="Y1308" s="3">
        <v>0</v>
      </c>
      <c r="Z1308" s="3">
        <v>403990</v>
      </c>
      <c r="AA1308" s="3">
        <v>1107975</v>
      </c>
      <c r="AB1308" s="3">
        <v>20462607</v>
      </c>
      <c r="AC1308" s="3">
        <v>2475792</v>
      </c>
      <c r="AD1308" s="3">
        <v>10381644</v>
      </c>
      <c r="AE1308" s="3">
        <v>0</v>
      </c>
      <c r="AF1308" s="3">
        <v>28515664</v>
      </c>
      <c r="AG1308" s="3">
        <v>413554</v>
      </c>
      <c r="AH1308" s="3">
        <v>10381644</v>
      </c>
      <c r="AI1308" s="3">
        <v>14068719</v>
      </c>
      <c r="AJ1308" s="3">
        <v>781249</v>
      </c>
      <c r="AK1308" s="3">
        <v>781249</v>
      </c>
      <c r="AL1308" s="3">
        <v>886246</v>
      </c>
      <c r="AM1308" s="3">
        <v>-104997</v>
      </c>
      <c r="AN1308" s="3">
        <v>687644</v>
      </c>
      <c r="AO1308" s="3">
        <v>0</v>
      </c>
      <c r="AP1308" s="3">
        <v>-687644</v>
      </c>
      <c r="AQ1308" s="3">
        <v>0</v>
      </c>
      <c r="AR1308" s="3">
        <f>Tabela1[[#This Row],[Potrzeby finansowe 2027
w tym:]]+Tabela1[[#This Row],[Rozliczenie 2025 potrz. fin.]]</f>
        <v>24450364</v>
      </c>
      <c r="AS1308" s="3">
        <v>0</v>
      </c>
      <c r="AT1308" s="3">
        <v>0</v>
      </c>
      <c r="AU1308" s="3"/>
      <c r="AV1308" s="3"/>
      <c r="AW1308" s="3"/>
      <c r="AX1308" s="3"/>
      <c r="AY1308" s="3"/>
      <c r="AZ1308" s="3"/>
      <c r="BA1308" s="3">
        <v>403990</v>
      </c>
      <c r="BB1308" s="3">
        <v>0</v>
      </c>
      <c r="BC1308" s="3">
        <v>39.54</v>
      </c>
      <c r="BD1308" s="3">
        <v>3661.27</v>
      </c>
      <c r="BE1308" s="3">
        <v>509.05</v>
      </c>
      <c r="BF1308" s="3">
        <v>0</v>
      </c>
      <c r="BG1308" s="3">
        <v>769871</v>
      </c>
      <c r="BH1308" s="3">
        <v>7234</v>
      </c>
      <c r="BI1308" s="3">
        <v>338104</v>
      </c>
      <c r="BJ1308" s="3">
        <v>5195597.5575000001</v>
      </c>
      <c r="BK1308" s="3">
        <v>2894035.34</v>
      </c>
      <c r="BL1308" s="3">
        <v>1455433.07</v>
      </c>
      <c r="BM1308" s="3">
        <v>6295382.7300000004</v>
      </c>
      <c r="BN1308" s="53">
        <v>1.0692761814163008</v>
      </c>
      <c r="BO1308" s="54">
        <v>2.6062189999999998E-4</v>
      </c>
      <c r="BP1308" s="70">
        <v>6554</v>
      </c>
      <c r="BQ1308" s="71"/>
      <c r="BR1308" s="70"/>
      <c r="BS1308" s="72"/>
      <c r="BT1308" s="72"/>
      <c r="BU1308" s="70">
        <v>28515664</v>
      </c>
      <c r="BV1308" s="70">
        <v>413554</v>
      </c>
      <c r="BW1308" s="74">
        <v>10381644</v>
      </c>
      <c r="BX1308" s="70">
        <v>39310862</v>
      </c>
    </row>
    <row r="1309" spans="1:76" x14ac:dyDescent="0.3">
      <c r="A1309" s="73" t="s">
        <v>10</v>
      </c>
      <c r="B1309" s="2" t="s">
        <v>113</v>
      </c>
      <c r="C1309" s="2" t="s">
        <v>56</v>
      </c>
      <c r="D1309" s="2" t="s">
        <v>11</v>
      </c>
      <c r="E1309" s="2" t="s">
        <v>15</v>
      </c>
      <c r="F1309" s="17" t="str">
        <f>+Tabela1[[#This Row],[WK]]&amp;Tabela1[[#This Row],[PK]]&amp;Tabela1[[#This Row],[GK]]</f>
        <v>160902</v>
      </c>
      <c r="G1309" s="2" t="s">
        <v>249</v>
      </c>
      <c r="H1309" s="3">
        <v>413599879.75999999</v>
      </c>
      <c r="I1309" s="4">
        <v>1.125</v>
      </c>
      <c r="J1309" s="3">
        <v>465299864.73000002</v>
      </c>
      <c r="K1309" s="4">
        <v>7.0000000000000007E-2</v>
      </c>
      <c r="L1309" s="3">
        <v>32570991</v>
      </c>
      <c r="M1309" s="3"/>
      <c r="N1309" s="5"/>
      <c r="O1309" s="3">
        <v>9411415</v>
      </c>
      <c r="P1309" s="4">
        <v>1.125</v>
      </c>
      <c r="Q1309" s="3">
        <v>10587841.880000001</v>
      </c>
      <c r="R1309" s="4">
        <v>1.6E-2</v>
      </c>
      <c r="S1309" s="3">
        <v>169405</v>
      </c>
      <c r="T1309" s="3"/>
      <c r="U1309" s="5"/>
      <c r="V1309" s="3">
        <v>16259771</v>
      </c>
      <c r="W1309" s="5"/>
      <c r="X1309" s="3">
        <v>23391385</v>
      </c>
      <c r="Y1309" s="3">
        <v>0</v>
      </c>
      <c r="Z1309" s="3">
        <v>423721</v>
      </c>
      <c r="AA1309" s="3">
        <v>1339219</v>
      </c>
      <c r="AB1309" s="3">
        <v>19182237</v>
      </c>
      <c r="AC1309" s="3">
        <v>2446208</v>
      </c>
      <c r="AD1309" s="3">
        <v>7131614</v>
      </c>
      <c r="AE1309" s="3">
        <v>0</v>
      </c>
      <c r="AF1309" s="3">
        <v>32570991</v>
      </c>
      <c r="AG1309" s="3">
        <v>169405</v>
      </c>
      <c r="AH1309" s="3">
        <v>7131614</v>
      </c>
      <c r="AI1309" s="3">
        <v>16259771</v>
      </c>
      <c r="AJ1309" s="3">
        <v>1992068</v>
      </c>
      <c r="AK1309" s="3">
        <v>1992068</v>
      </c>
      <c r="AL1309" s="3">
        <v>1572069</v>
      </c>
      <c r="AM1309" s="3">
        <v>419999</v>
      </c>
      <c r="AN1309" s="3">
        <v>-181498</v>
      </c>
      <c r="AO1309" s="3">
        <v>0</v>
      </c>
      <c r="AP1309" s="3">
        <v>181498</v>
      </c>
      <c r="AQ1309" s="3">
        <v>0</v>
      </c>
      <c r="AR1309" s="3">
        <f>Tabela1[[#This Row],[Potrzeby finansowe 2027
w tym:]]+Tabela1[[#This Row],[Rozliczenie 2025 potrz. fin.]]</f>
        <v>23391385</v>
      </c>
      <c r="AS1309" s="3">
        <v>0</v>
      </c>
      <c r="AT1309" s="3">
        <v>0</v>
      </c>
      <c r="AU1309" s="3"/>
      <c r="AV1309" s="3"/>
      <c r="AW1309" s="3"/>
      <c r="AX1309" s="3"/>
      <c r="AY1309" s="3"/>
      <c r="AZ1309" s="3"/>
      <c r="BA1309" s="3">
        <v>423721</v>
      </c>
      <c r="BB1309" s="3">
        <v>0</v>
      </c>
      <c r="BC1309" s="3">
        <v>150.65</v>
      </c>
      <c r="BD1309" s="3">
        <v>3617.7</v>
      </c>
      <c r="BE1309" s="3">
        <v>250.79</v>
      </c>
      <c r="BF1309" s="3">
        <v>0.05</v>
      </c>
      <c r="BG1309" s="3">
        <v>881191</v>
      </c>
      <c r="BH1309" s="3">
        <v>8280</v>
      </c>
      <c r="BI1309" s="3">
        <v>458028</v>
      </c>
      <c r="BJ1309" s="3">
        <v>7038435.1625000006</v>
      </c>
      <c r="BK1309" s="3">
        <v>4443077.790000001</v>
      </c>
      <c r="BL1309" s="3">
        <v>888557.77</v>
      </c>
      <c r="BM1309" s="3">
        <v>8604313.9499999993</v>
      </c>
      <c r="BN1309" s="53">
        <v>1.1147235201402685</v>
      </c>
      <c r="BO1309" s="54">
        <v>2.8880799999999999E-4</v>
      </c>
      <c r="BP1309" s="70">
        <v>7263</v>
      </c>
      <c r="BQ1309" s="71"/>
      <c r="BR1309" s="70"/>
      <c r="BS1309" s="72"/>
      <c r="BT1309" s="72"/>
      <c r="BU1309" s="70">
        <v>32570991</v>
      </c>
      <c r="BV1309" s="70">
        <v>169405</v>
      </c>
      <c r="BW1309" s="74">
        <v>7131614</v>
      </c>
      <c r="BX1309" s="70">
        <v>39872010</v>
      </c>
    </row>
    <row r="1310" spans="1:76" x14ac:dyDescent="0.3">
      <c r="A1310" s="73" t="s">
        <v>10</v>
      </c>
      <c r="B1310" s="2" t="s">
        <v>113</v>
      </c>
      <c r="C1310" s="2" t="s">
        <v>56</v>
      </c>
      <c r="D1310" s="2" t="s">
        <v>16</v>
      </c>
      <c r="E1310" s="2" t="s">
        <v>15</v>
      </c>
      <c r="F1310" s="17" t="str">
        <f>+Tabela1[[#This Row],[WK]]&amp;Tabela1[[#This Row],[PK]]&amp;Tabela1[[#This Row],[GK]]</f>
        <v>160903</v>
      </c>
      <c r="G1310" s="2" t="s">
        <v>1248</v>
      </c>
      <c r="H1310" s="3">
        <v>482520926</v>
      </c>
      <c r="I1310" s="4">
        <v>1.125</v>
      </c>
      <c r="J1310" s="3">
        <v>542836041.75</v>
      </c>
      <c r="K1310" s="4">
        <v>7.0000000000000007E-2</v>
      </c>
      <c r="L1310" s="3">
        <v>37998523</v>
      </c>
      <c r="M1310" s="3"/>
      <c r="N1310" s="5"/>
      <c r="O1310" s="3">
        <v>38222653.899999999</v>
      </c>
      <c r="P1310" s="4">
        <v>1.125</v>
      </c>
      <c r="Q1310" s="3">
        <v>43000485.640000001</v>
      </c>
      <c r="R1310" s="4">
        <v>1.6E-2</v>
      </c>
      <c r="S1310" s="3">
        <v>688008</v>
      </c>
      <c r="T1310" s="3"/>
      <c r="U1310" s="5"/>
      <c r="V1310" s="3">
        <v>21575817</v>
      </c>
      <c r="W1310" s="5"/>
      <c r="X1310" s="3">
        <v>36646976</v>
      </c>
      <c r="Y1310" s="3">
        <v>1833908</v>
      </c>
      <c r="Z1310" s="3">
        <v>94062</v>
      </c>
      <c r="AA1310" s="3">
        <v>1293996</v>
      </c>
      <c r="AB1310" s="3">
        <v>33425010</v>
      </c>
      <c r="AC1310" s="3">
        <v>0</v>
      </c>
      <c r="AD1310" s="3">
        <v>15673128</v>
      </c>
      <c r="AE1310" s="3">
        <v>0</v>
      </c>
      <c r="AF1310" s="3">
        <v>37998523</v>
      </c>
      <c r="AG1310" s="3">
        <v>688008</v>
      </c>
      <c r="AH1310" s="3">
        <v>15673128</v>
      </c>
      <c r="AI1310" s="3">
        <v>21575817</v>
      </c>
      <c r="AJ1310" s="3">
        <v>429791</v>
      </c>
      <c r="AK1310" s="3">
        <v>1031761</v>
      </c>
      <c r="AL1310" s="3">
        <v>2150168</v>
      </c>
      <c r="AM1310" s="3">
        <v>-1118407</v>
      </c>
      <c r="AN1310" s="3">
        <v>601970</v>
      </c>
      <c r="AO1310" s="3">
        <v>0</v>
      </c>
      <c r="AP1310" s="3">
        <v>0</v>
      </c>
      <c r="AQ1310" s="3">
        <v>601970</v>
      </c>
      <c r="AR1310" s="3">
        <f>Tabela1[[#This Row],[Potrzeby finansowe 2027
w tym:]]+Tabela1[[#This Row],[Rozliczenie 2025 potrz. fin.]]</f>
        <v>37248946</v>
      </c>
      <c r="AS1310" s="3">
        <v>0</v>
      </c>
      <c r="AT1310" s="3">
        <v>0</v>
      </c>
      <c r="AU1310" s="3"/>
      <c r="AV1310" s="3"/>
      <c r="AW1310" s="3"/>
      <c r="AX1310" s="3"/>
      <c r="AY1310" s="3"/>
      <c r="AZ1310" s="3"/>
      <c r="BA1310" s="3">
        <v>94062</v>
      </c>
      <c r="BB1310" s="3">
        <v>0</v>
      </c>
      <c r="BC1310" s="3">
        <v>0</v>
      </c>
      <c r="BD1310" s="3">
        <v>0</v>
      </c>
      <c r="BE1310" s="3">
        <v>1300.05</v>
      </c>
      <c r="BF1310" s="3">
        <v>877.17</v>
      </c>
      <c r="BG1310" s="3">
        <v>973567</v>
      </c>
      <c r="BH1310" s="3">
        <v>9148</v>
      </c>
      <c r="BI1310" s="3">
        <v>320429</v>
      </c>
      <c r="BJ1310" s="3">
        <v>4923973.4125000006</v>
      </c>
      <c r="BK1310" s="3">
        <v>3395974.5100000007</v>
      </c>
      <c r="BL1310" s="3">
        <v>643905.88</v>
      </c>
      <c r="BM1310" s="3">
        <v>4824183.8499999996</v>
      </c>
      <c r="BN1310" s="53">
        <v>0.95616239053188223</v>
      </c>
      <c r="BO1310" s="54">
        <v>3.8786460000000001E-4</v>
      </c>
      <c r="BP1310" s="70">
        <v>9754</v>
      </c>
      <c r="BQ1310" s="71"/>
      <c r="BR1310" s="70"/>
      <c r="BS1310" s="72"/>
      <c r="BT1310" s="72"/>
      <c r="BU1310" s="70">
        <v>37998523</v>
      </c>
      <c r="BV1310" s="70">
        <v>688008</v>
      </c>
      <c r="BW1310" s="74">
        <v>15673128</v>
      </c>
      <c r="BX1310" s="70">
        <v>54359659</v>
      </c>
    </row>
    <row r="1311" spans="1:76" x14ac:dyDescent="0.3">
      <c r="A1311" s="73" t="s">
        <v>10</v>
      </c>
      <c r="B1311" s="2" t="s">
        <v>113</v>
      </c>
      <c r="C1311" s="2" t="s">
        <v>56</v>
      </c>
      <c r="D1311" s="2" t="s">
        <v>18</v>
      </c>
      <c r="E1311" s="2" t="s">
        <v>15</v>
      </c>
      <c r="F1311" s="17" t="str">
        <f>+Tabela1[[#This Row],[WK]]&amp;Tabela1[[#This Row],[PK]]&amp;Tabela1[[#This Row],[GK]]</f>
        <v>160904</v>
      </c>
      <c r="G1311" s="2" t="s">
        <v>1249</v>
      </c>
      <c r="H1311" s="3">
        <v>431283701.06999999</v>
      </c>
      <c r="I1311" s="4">
        <v>1.125</v>
      </c>
      <c r="J1311" s="3">
        <v>485194163.69999999</v>
      </c>
      <c r="K1311" s="4">
        <v>7.0000000000000007E-2</v>
      </c>
      <c r="L1311" s="3">
        <v>33963591</v>
      </c>
      <c r="M1311" s="3"/>
      <c r="N1311" s="5"/>
      <c r="O1311" s="3">
        <v>26288350.229999997</v>
      </c>
      <c r="P1311" s="4">
        <v>1.125</v>
      </c>
      <c r="Q1311" s="3">
        <v>29574394.010000002</v>
      </c>
      <c r="R1311" s="4">
        <v>1.6E-2</v>
      </c>
      <c r="S1311" s="3">
        <v>473190</v>
      </c>
      <c r="T1311" s="3"/>
      <c r="U1311" s="5"/>
      <c r="V1311" s="3">
        <v>19965919</v>
      </c>
      <c r="W1311" s="5"/>
      <c r="X1311" s="3">
        <v>30526899</v>
      </c>
      <c r="Y1311" s="3">
        <v>2369452</v>
      </c>
      <c r="Z1311" s="3">
        <v>130623</v>
      </c>
      <c r="AA1311" s="3">
        <v>1261839</v>
      </c>
      <c r="AB1311" s="3">
        <v>23043873</v>
      </c>
      <c r="AC1311" s="3">
        <v>3721112</v>
      </c>
      <c r="AD1311" s="3">
        <v>10560980</v>
      </c>
      <c r="AE1311" s="3">
        <v>0</v>
      </c>
      <c r="AF1311" s="3">
        <v>33963591</v>
      </c>
      <c r="AG1311" s="3">
        <v>473190</v>
      </c>
      <c r="AH1311" s="3">
        <v>10560980</v>
      </c>
      <c r="AI1311" s="3">
        <v>19965919</v>
      </c>
      <c r="AJ1311" s="3">
        <v>-677468</v>
      </c>
      <c r="AK1311" s="3">
        <v>-677468</v>
      </c>
      <c r="AL1311" s="3">
        <v>1871899</v>
      </c>
      <c r="AM1311" s="3">
        <v>-2549367</v>
      </c>
      <c r="AN1311" s="3">
        <v>1544477</v>
      </c>
      <c r="AO1311" s="3">
        <v>0</v>
      </c>
      <c r="AP1311" s="3">
        <v>-1544477</v>
      </c>
      <c r="AQ1311" s="3">
        <v>0</v>
      </c>
      <c r="AR1311" s="3">
        <f>Tabela1[[#This Row],[Potrzeby finansowe 2027
w tym:]]+Tabela1[[#This Row],[Rozliczenie 2025 potrz. fin.]]</f>
        <v>30526899</v>
      </c>
      <c r="AS1311" s="3">
        <v>0</v>
      </c>
      <c r="AT1311" s="3">
        <v>0</v>
      </c>
      <c r="AU1311" s="3"/>
      <c r="AV1311" s="3"/>
      <c r="AW1311" s="3"/>
      <c r="AX1311" s="3"/>
      <c r="AY1311" s="3"/>
      <c r="AZ1311" s="3"/>
      <c r="BA1311" s="3">
        <v>130623</v>
      </c>
      <c r="BB1311" s="3">
        <v>0</v>
      </c>
      <c r="BC1311" s="3">
        <v>0</v>
      </c>
      <c r="BD1311" s="3">
        <v>1308.72</v>
      </c>
      <c r="BE1311" s="3">
        <v>0</v>
      </c>
      <c r="BF1311" s="3">
        <v>0</v>
      </c>
      <c r="BG1311" s="3">
        <v>997619</v>
      </c>
      <c r="BH1311" s="3">
        <v>9374</v>
      </c>
      <c r="BI1311" s="3">
        <v>264220</v>
      </c>
      <c r="BJ1311" s="3">
        <v>4060224.3824999998</v>
      </c>
      <c r="BK1311" s="3">
        <v>2130151.0599999996</v>
      </c>
      <c r="BL1311" s="3">
        <v>878212.28</v>
      </c>
      <c r="BM1311" s="3">
        <v>5963868.7300000004</v>
      </c>
      <c r="BN1311" s="53">
        <v>0.93849267414640514</v>
      </c>
      <c r="BO1311" s="54">
        <v>3.571599E-4</v>
      </c>
      <c r="BP1311" s="70">
        <v>8982</v>
      </c>
      <c r="BQ1311" s="71"/>
      <c r="BR1311" s="70"/>
      <c r="BS1311" s="72"/>
      <c r="BT1311" s="72"/>
      <c r="BU1311" s="70">
        <v>33963591</v>
      </c>
      <c r="BV1311" s="70">
        <v>473190</v>
      </c>
      <c r="BW1311" s="74">
        <v>10560980</v>
      </c>
      <c r="BX1311" s="70">
        <v>44997761</v>
      </c>
    </row>
    <row r="1312" spans="1:76" x14ac:dyDescent="0.3">
      <c r="A1312" s="73" t="s">
        <v>10</v>
      </c>
      <c r="B1312" s="2" t="s">
        <v>113</v>
      </c>
      <c r="C1312" s="2" t="s">
        <v>56</v>
      </c>
      <c r="D1312" s="2" t="s">
        <v>21</v>
      </c>
      <c r="E1312" s="2" t="s">
        <v>15</v>
      </c>
      <c r="F1312" s="17" t="str">
        <f>+Tabela1[[#This Row],[WK]]&amp;Tabela1[[#This Row],[PK]]&amp;Tabela1[[#This Row],[GK]]</f>
        <v>160905</v>
      </c>
      <c r="G1312" s="2" t="s">
        <v>1250</v>
      </c>
      <c r="H1312" s="3">
        <v>478962286.62</v>
      </c>
      <c r="I1312" s="4">
        <v>1.125</v>
      </c>
      <c r="J1312" s="3">
        <v>538832572.45000005</v>
      </c>
      <c r="K1312" s="4">
        <v>7.0000000000000007E-2</v>
      </c>
      <c r="L1312" s="3">
        <v>37718280</v>
      </c>
      <c r="M1312" s="3"/>
      <c r="N1312" s="5"/>
      <c r="O1312" s="3">
        <v>25604394.879999999</v>
      </c>
      <c r="P1312" s="4">
        <v>1.125</v>
      </c>
      <c r="Q1312" s="3">
        <v>28804944.239999998</v>
      </c>
      <c r="R1312" s="4">
        <v>1.6E-2</v>
      </c>
      <c r="S1312" s="3">
        <v>460879</v>
      </c>
      <c r="T1312" s="3"/>
      <c r="U1312" s="5"/>
      <c r="V1312" s="3">
        <v>18390119</v>
      </c>
      <c r="W1312" s="5"/>
      <c r="X1312" s="3">
        <v>28938408</v>
      </c>
      <c r="Y1312" s="3">
        <v>140415</v>
      </c>
      <c r="Z1312" s="3">
        <v>169171</v>
      </c>
      <c r="AA1312" s="3">
        <v>1408698</v>
      </c>
      <c r="AB1312" s="3">
        <v>23392516</v>
      </c>
      <c r="AC1312" s="3">
        <v>3827608</v>
      </c>
      <c r="AD1312" s="3">
        <v>10548289</v>
      </c>
      <c r="AE1312" s="3">
        <v>0</v>
      </c>
      <c r="AF1312" s="3">
        <v>37718280</v>
      </c>
      <c r="AG1312" s="3">
        <v>460879</v>
      </c>
      <c r="AH1312" s="3">
        <v>10548289</v>
      </c>
      <c r="AI1312" s="3">
        <v>18390119</v>
      </c>
      <c r="AJ1312" s="3">
        <v>424359</v>
      </c>
      <c r="AK1312" s="3">
        <v>424359</v>
      </c>
      <c r="AL1312" s="3">
        <v>1371522</v>
      </c>
      <c r="AM1312" s="3">
        <v>-947163</v>
      </c>
      <c r="AN1312" s="3">
        <v>357401</v>
      </c>
      <c r="AO1312" s="3">
        <v>0</v>
      </c>
      <c r="AP1312" s="3">
        <v>-357401</v>
      </c>
      <c r="AQ1312" s="3">
        <v>0</v>
      </c>
      <c r="AR1312" s="3">
        <f>Tabela1[[#This Row],[Potrzeby finansowe 2027
w tym:]]+Tabela1[[#This Row],[Rozliczenie 2025 potrz. fin.]]</f>
        <v>28938408</v>
      </c>
      <c r="AS1312" s="3">
        <v>0</v>
      </c>
      <c r="AT1312" s="3">
        <v>0</v>
      </c>
      <c r="AU1312" s="3"/>
      <c r="AV1312" s="3"/>
      <c r="AW1312" s="3"/>
      <c r="AX1312" s="3"/>
      <c r="AY1312" s="3"/>
      <c r="AZ1312" s="3"/>
      <c r="BA1312" s="3">
        <v>169171</v>
      </c>
      <c r="BB1312" s="3">
        <v>0</v>
      </c>
      <c r="BC1312" s="3">
        <v>0</v>
      </c>
      <c r="BD1312" s="3">
        <v>744.75</v>
      </c>
      <c r="BE1312" s="3">
        <v>0</v>
      </c>
      <c r="BF1312" s="3">
        <v>2850.53</v>
      </c>
      <c r="BG1312" s="3">
        <v>1083397</v>
      </c>
      <c r="BH1312" s="3">
        <v>10180</v>
      </c>
      <c r="BI1312" s="3">
        <v>325301</v>
      </c>
      <c r="BJ1312" s="3">
        <v>4998850.1025</v>
      </c>
      <c r="BK1312" s="3">
        <v>2903645.33</v>
      </c>
      <c r="BL1312" s="3">
        <v>703136.09</v>
      </c>
      <c r="BM1312" s="3">
        <v>6974546.9100000001</v>
      </c>
      <c r="BN1312" s="53">
        <v>0.99650821185753069</v>
      </c>
      <c r="BO1312" s="54">
        <v>3.7284029999999998E-4</v>
      </c>
      <c r="BP1312" s="70">
        <v>9376</v>
      </c>
      <c r="BQ1312" s="71"/>
      <c r="BR1312" s="70"/>
      <c r="BS1312" s="72"/>
      <c r="BT1312" s="72"/>
      <c r="BU1312" s="70">
        <v>37718280</v>
      </c>
      <c r="BV1312" s="70">
        <v>460879</v>
      </c>
      <c r="BW1312" s="74">
        <v>10548289</v>
      </c>
      <c r="BX1312" s="70">
        <v>48727448</v>
      </c>
    </row>
    <row r="1313" spans="1:76" x14ac:dyDescent="0.3">
      <c r="A1313" s="73" t="s">
        <v>10</v>
      </c>
      <c r="B1313" s="2" t="s">
        <v>113</v>
      </c>
      <c r="C1313" s="2" t="s">
        <v>56</v>
      </c>
      <c r="D1313" s="2" t="s">
        <v>23</v>
      </c>
      <c r="E1313" s="2" t="s">
        <v>15</v>
      </c>
      <c r="F1313" s="17" t="str">
        <f>+Tabela1[[#This Row],[WK]]&amp;Tabela1[[#This Row],[PK]]&amp;Tabela1[[#This Row],[GK]]</f>
        <v>160906</v>
      </c>
      <c r="G1313" s="2" t="s">
        <v>1251</v>
      </c>
      <c r="H1313" s="3">
        <v>186501488.25</v>
      </c>
      <c r="I1313" s="4">
        <v>1.125</v>
      </c>
      <c r="J1313" s="3">
        <v>209814174.28</v>
      </c>
      <c r="K1313" s="4">
        <v>7.0000000000000007E-2</v>
      </c>
      <c r="L1313" s="3">
        <v>14686992</v>
      </c>
      <c r="M1313" s="3"/>
      <c r="N1313" s="5"/>
      <c r="O1313" s="3">
        <v>25266419.350000001</v>
      </c>
      <c r="P1313" s="4">
        <v>1.125</v>
      </c>
      <c r="Q1313" s="3">
        <v>28424721.77</v>
      </c>
      <c r="R1313" s="4">
        <v>1.6E-2</v>
      </c>
      <c r="S1313" s="3">
        <v>454796</v>
      </c>
      <c r="T1313" s="3"/>
      <c r="U1313" s="5"/>
      <c r="V1313" s="3">
        <v>8213684</v>
      </c>
      <c r="W1313" s="5"/>
      <c r="X1313" s="3">
        <v>18026047</v>
      </c>
      <c r="Y1313" s="3">
        <v>1009037</v>
      </c>
      <c r="Z1313" s="3">
        <v>557812</v>
      </c>
      <c r="AA1313" s="3">
        <v>845450</v>
      </c>
      <c r="AB1313" s="3">
        <v>12342663</v>
      </c>
      <c r="AC1313" s="3">
        <v>3271085</v>
      </c>
      <c r="AD1313" s="3">
        <v>9812362</v>
      </c>
      <c r="AE1313" s="3">
        <v>0</v>
      </c>
      <c r="AF1313" s="3">
        <v>14686992</v>
      </c>
      <c r="AG1313" s="3">
        <v>454796</v>
      </c>
      <c r="AH1313" s="3">
        <v>9812362</v>
      </c>
      <c r="AI1313" s="3">
        <v>8213684</v>
      </c>
      <c r="AJ1313" s="3">
        <v>1080948</v>
      </c>
      <c r="AK1313" s="3">
        <v>1080948</v>
      </c>
      <c r="AL1313" s="3">
        <v>583008</v>
      </c>
      <c r="AM1313" s="3">
        <v>497940</v>
      </c>
      <c r="AN1313" s="3">
        <v>-43734</v>
      </c>
      <c r="AO1313" s="3">
        <v>0</v>
      </c>
      <c r="AP1313" s="3">
        <v>43734</v>
      </c>
      <c r="AQ1313" s="3">
        <v>0</v>
      </c>
      <c r="AR1313" s="3">
        <f>Tabela1[[#This Row],[Potrzeby finansowe 2027
w tym:]]+Tabela1[[#This Row],[Rozliczenie 2025 potrz. fin.]]</f>
        <v>18026047</v>
      </c>
      <c r="AS1313" s="3">
        <v>0</v>
      </c>
      <c r="AT1313" s="3">
        <v>0</v>
      </c>
      <c r="AU1313" s="3"/>
      <c r="AV1313" s="3"/>
      <c r="AW1313" s="3"/>
      <c r="AX1313" s="3"/>
      <c r="AY1313" s="3"/>
      <c r="AZ1313" s="3"/>
      <c r="BA1313" s="3">
        <v>557812</v>
      </c>
      <c r="BB1313" s="3">
        <v>0</v>
      </c>
      <c r="BC1313" s="3">
        <v>81.77</v>
      </c>
      <c r="BD1313" s="3">
        <v>22.48</v>
      </c>
      <c r="BE1313" s="3">
        <v>0</v>
      </c>
      <c r="BF1313" s="3">
        <v>15881.07</v>
      </c>
      <c r="BG1313" s="3">
        <v>533930</v>
      </c>
      <c r="BH1313" s="3">
        <v>5017</v>
      </c>
      <c r="BI1313" s="3">
        <v>311520</v>
      </c>
      <c r="BJ1313" s="3">
        <v>4787082.8674999997</v>
      </c>
      <c r="BK1313" s="3">
        <v>2599458.1899999995</v>
      </c>
      <c r="BL1313" s="3">
        <v>1358671.18</v>
      </c>
      <c r="BM1313" s="3">
        <v>6033156.3499999996</v>
      </c>
      <c r="BN1313" s="53">
        <v>0.94827042705389708</v>
      </c>
      <c r="BO1313" s="54">
        <v>1.8087769999999999E-4</v>
      </c>
      <c r="BP1313" s="70">
        <v>4548</v>
      </c>
      <c r="BQ1313" s="71"/>
      <c r="BR1313" s="70"/>
      <c r="BS1313" s="72"/>
      <c r="BT1313" s="72"/>
      <c r="BU1313" s="70">
        <v>14686992</v>
      </c>
      <c r="BV1313" s="70">
        <v>454796</v>
      </c>
      <c r="BW1313" s="74">
        <v>9812362</v>
      </c>
      <c r="BX1313" s="70">
        <v>24954150</v>
      </c>
    </row>
    <row r="1314" spans="1:76" x14ac:dyDescent="0.3">
      <c r="A1314" s="73" t="s">
        <v>10</v>
      </c>
      <c r="B1314" s="2" t="s">
        <v>113</v>
      </c>
      <c r="C1314" s="2" t="s">
        <v>56</v>
      </c>
      <c r="D1314" s="2" t="s">
        <v>30</v>
      </c>
      <c r="E1314" s="2" t="s">
        <v>19</v>
      </c>
      <c r="F1314" s="17" t="str">
        <f>+Tabela1[[#This Row],[WK]]&amp;Tabela1[[#This Row],[PK]]&amp;Tabela1[[#This Row],[GK]]</f>
        <v>160907</v>
      </c>
      <c r="G1314" s="2" t="s">
        <v>1252</v>
      </c>
      <c r="H1314" s="3">
        <v>591349260.75999999</v>
      </c>
      <c r="I1314" s="4">
        <v>1.125</v>
      </c>
      <c r="J1314" s="3">
        <v>665267918.36000001</v>
      </c>
      <c r="K1314" s="4">
        <v>7.0000000000000007E-2</v>
      </c>
      <c r="L1314" s="3">
        <v>46568754</v>
      </c>
      <c r="M1314" s="3"/>
      <c r="N1314" s="5"/>
      <c r="O1314" s="3">
        <v>156336086.12</v>
      </c>
      <c r="P1314" s="4">
        <v>1.125</v>
      </c>
      <c r="Q1314" s="3">
        <v>175878096.88999999</v>
      </c>
      <c r="R1314" s="4">
        <v>1.6E-2</v>
      </c>
      <c r="S1314" s="3">
        <v>2814050</v>
      </c>
      <c r="T1314" s="3"/>
      <c r="U1314" s="5"/>
      <c r="V1314" s="3">
        <v>30080950</v>
      </c>
      <c r="W1314" s="5"/>
      <c r="X1314" s="3">
        <v>27914650</v>
      </c>
      <c r="Y1314" s="3">
        <v>0</v>
      </c>
      <c r="Z1314" s="3">
        <v>1166704</v>
      </c>
      <c r="AA1314" s="3">
        <v>1848577</v>
      </c>
      <c r="AB1314" s="3">
        <v>21952808</v>
      </c>
      <c r="AC1314" s="3">
        <v>2946561</v>
      </c>
      <c r="AD1314" s="3">
        <v>1123633</v>
      </c>
      <c r="AE1314" s="3">
        <v>0</v>
      </c>
      <c r="AF1314" s="3">
        <v>46568754</v>
      </c>
      <c r="AG1314" s="3">
        <v>2814050</v>
      </c>
      <c r="AH1314" s="3">
        <v>1123633</v>
      </c>
      <c r="AI1314" s="3">
        <v>30080950</v>
      </c>
      <c r="AJ1314" s="3">
        <v>1035905</v>
      </c>
      <c r="AK1314" s="3">
        <v>2274429</v>
      </c>
      <c r="AL1314" s="3">
        <v>3378858</v>
      </c>
      <c r="AM1314" s="3">
        <v>-1104429</v>
      </c>
      <c r="AN1314" s="3">
        <v>1238524</v>
      </c>
      <c r="AO1314" s="3">
        <v>0</v>
      </c>
      <c r="AP1314" s="3">
        <v>0</v>
      </c>
      <c r="AQ1314" s="3">
        <v>1238524</v>
      </c>
      <c r="AR1314" s="3">
        <f>Tabela1[[#This Row],[Potrzeby finansowe 2027
w tym:]]+Tabela1[[#This Row],[Rozliczenie 2025 potrz. fin.]]</f>
        <v>29153174</v>
      </c>
      <c r="AS1314" s="3">
        <v>0</v>
      </c>
      <c r="AT1314" s="3">
        <v>0</v>
      </c>
      <c r="AU1314" s="3"/>
      <c r="AV1314" s="3"/>
      <c r="AW1314" s="3"/>
      <c r="AX1314" s="3"/>
      <c r="AY1314" s="3"/>
      <c r="AZ1314" s="3"/>
      <c r="BA1314" s="3">
        <v>1166704</v>
      </c>
      <c r="BB1314" s="3">
        <v>0</v>
      </c>
      <c r="BC1314" s="3">
        <v>0</v>
      </c>
      <c r="BD1314" s="3">
        <v>11509.56</v>
      </c>
      <c r="BE1314" s="3">
        <v>32.71</v>
      </c>
      <c r="BF1314" s="3">
        <v>489.99</v>
      </c>
      <c r="BG1314" s="3">
        <v>1307846</v>
      </c>
      <c r="BH1314" s="3">
        <v>12289</v>
      </c>
      <c r="BI1314" s="3">
        <v>540731</v>
      </c>
      <c r="BJ1314" s="3">
        <v>8309332.5974999992</v>
      </c>
      <c r="BK1314" s="3">
        <v>4125105.3699999992</v>
      </c>
      <c r="BL1314" s="3">
        <v>3357802.08</v>
      </c>
      <c r="BM1314" s="3">
        <v>10021304.75</v>
      </c>
      <c r="BN1314" s="53">
        <v>1.0065900040103335</v>
      </c>
      <c r="BO1314" s="54">
        <v>4.8896780000000004E-4</v>
      </c>
      <c r="BP1314" s="70">
        <v>12296</v>
      </c>
      <c r="BQ1314" s="71"/>
      <c r="BR1314" s="70"/>
      <c r="BS1314" s="72"/>
      <c r="BT1314" s="72"/>
      <c r="BU1314" s="70">
        <v>46568754</v>
      </c>
      <c r="BV1314" s="70">
        <v>2814050</v>
      </c>
      <c r="BW1314" s="74">
        <v>1123633</v>
      </c>
      <c r="BX1314" s="70">
        <v>50506437</v>
      </c>
    </row>
    <row r="1315" spans="1:76" x14ac:dyDescent="0.3">
      <c r="A1315" s="73" t="s">
        <v>10</v>
      </c>
      <c r="B1315" s="2" t="s">
        <v>113</v>
      </c>
      <c r="C1315" s="2" t="s">
        <v>56</v>
      </c>
      <c r="D1315" s="2" t="s">
        <v>54</v>
      </c>
      <c r="E1315" s="2" t="s">
        <v>19</v>
      </c>
      <c r="F1315" s="17" t="str">
        <f>+Tabela1[[#This Row],[WK]]&amp;Tabela1[[#This Row],[PK]]&amp;Tabela1[[#This Row],[GK]]</f>
        <v>160908</v>
      </c>
      <c r="G1315" s="2" t="s">
        <v>1253</v>
      </c>
      <c r="H1315" s="3">
        <v>842016296.02999997</v>
      </c>
      <c r="I1315" s="4">
        <v>1.125</v>
      </c>
      <c r="J1315" s="3">
        <v>947268333.02999997</v>
      </c>
      <c r="K1315" s="4">
        <v>7.0000000000000007E-2</v>
      </c>
      <c r="L1315" s="3">
        <v>66308783</v>
      </c>
      <c r="M1315" s="3"/>
      <c r="N1315" s="5"/>
      <c r="O1315" s="3">
        <v>135620243.94000003</v>
      </c>
      <c r="P1315" s="4">
        <v>1.125</v>
      </c>
      <c r="Q1315" s="3">
        <v>152572774.43000001</v>
      </c>
      <c r="R1315" s="4">
        <v>1.6E-2</v>
      </c>
      <c r="S1315" s="3">
        <v>2441164</v>
      </c>
      <c r="T1315" s="3"/>
      <c r="U1315" s="5"/>
      <c r="V1315" s="3">
        <v>40088627</v>
      </c>
      <c r="W1315" s="5"/>
      <c r="X1315" s="3">
        <v>50684993</v>
      </c>
      <c r="Y1315" s="3">
        <v>0</v>
      </c>
      <c r="Z1315" s="3">
        <v>1113842</v>
      </c>
      <c r="AA1315" s="3">
        <v>2701952</v>
      </c>
      <c r="AB1315" s="3">
        <v>41017592</v>
      </c>
      <c r="AC1315" s="3">
        <v>5851607</v>
      </c>
      <c r="AD1315" s="3">
        <v>10596365</v>
      </c>
      <c r="AE1315" s="3">
        <v>0</v>
      </c>
      <c r="AF1315" s="3">
        <v>66308783</v>
      </c>
      <c r="AG1315" s="3">
        <v>2441164</v>
      </c>
      <c r="AH1315" s="3">
        <v>10596365</v>
      </c>
      <c r="AI1315" s="3">
        <v>40088627</v>
      </c>
      <c r="AJ1315" s="3">
        <v>3072982</v>
      </c>
      <c r="AK1315" s="3">
        <v>3072982</v>
      </c>
      <c r="AL1315" s="3">
        <v>4010673</v>
      </c>
      <c r="AM1315" s="3">
        <v>-937691</v>
      </c>
      <c r="AN1315" s="3">
        <v>897595</v>
      </c>
      <c r="AO1315" s="3">
        <v>0</v>
      </c>
      <c r="AP1315" s="3">
        <v>-897595</v>
      </c>
      <c r="AQ1315" s="3">
        <v>0</v>
      </c>
      <c r="AR1315" s="3">
        <f>Tabela1[[#This Row],[Potrzeby finansowe 2027
w tym:]]+Tabela1[[#This Row],[Rozliczenie 2025 potrz. fin.]]</f>
        <v>50684993</v>
      </c>
      <c r="AS1315" s="3">
        <v>0</v>
      </c>
      <c r="AT1315" s="3">
        <v>0</v>
      </c>
      <c r="AU1315" s="3"/>
      <c r="AV1315" s="3"/>
      <c r="AW1315" s="3"/>
      <c r="AX1315" s="3"/>
      <c r="AY1315" s="3"/>
      <c r="AZ1315" s="3"/>
      <c r="BA1315" s="3">
        <v>1113842</v>
      </c>
      <c r="BB1315" s="3">
        <v>0</v>
      </c>
      <c r="BC1315" s="3">
        <v>0</v>
      </c>
      <c r="BD1315" s="3">
        <v>11159.62</v>
      </c>
      <c r="BE1315" s="3">
        <v>0</v>
      </c>
      <c r="BF1315" s="3">
        <v>0</v>
      </c>
      <c r="BG1315" s="3">
        <v>1943940</v>
      </c>
      <c r="BH1315" s="3">
        <v>18266</v>
      </c>
      <c r="BI1315" s="3">
        <v>758012</v>
      </c>
      <c r="BJ1315" s="3">
        <v>11648250.412499998</v>
      </c>
      <c r="BK1315" s="3">
        <v>8848243.2199999988</v>
      </c>
      <c r="BL1315" s="3">
        <v>443718.09</v>
      </c>
      <c r="BM1315" s="3">
        <v>10312592.59</v>
      </c>
      <c r="BN1315" s="53">
        <v>1.0882385309122111</v>
      </c>
      <c r="BO1315" s="54">
        <v>6.4406870000000005E-4</v>
      </c>
      <c r="BP1315" s="70">
        <v>16198</v>
      </c>
      <c r="BQ1315" s="71"/>
      <c r="BR1315" s="70"/>
      <c r="BS1315" s="72"/>
      <c r="BT1315" s="72"/>
      <c r="BU1315" s="70">
        <v>66308783</v>
      </c>
      <c r="BV1315" s="70">
        <v>2441164</v>
      </c>
      <c r="BW1315" s="74">
        <v>10596365</v>
      </c>
      <c r="BX1315" s="70">
        <v>79346312</v>
      </c>
    </row>
    <row r="1316" spans="1:76" x14ac:dyDescent="0.3">
      <c r="A1316" s="73" t="s">
        <v>10</v>
      </c>
      <c r="B1316" s="2" t="s">
        <v>113</v>
      </c>
      <c r="C1316" s="2" t="s">
        <v>56</v>
      </c>
      <c r="D1316" s="2" t="s">
        <v>56</v>
      </c>
      <c r="E1316" s="2" t="s">
        <v>15</v>
      </c>
      <c r="F1316" s="17" t="str">
        <f>+Tabela1[[#This Row],[WK]]&amp;Tabela1[[#This Row],[PK]]&amp;Tabela1[[#This Row],[GK]]</f>
        <v>160909</v>
      </c>
      <c r="G1316" s="2" t="s">
        <v>1254</v>
      </c>
      <c r="H1316" s="3">
        <v>302862099.83999997</v>
      </c>
      <c r="I1316" s="4">
        <v>1.125</v>
      </c>
      <c r="J1316" s="3">
        <v>340719862.31999999</v>
      </c>
      <c r="K1316" s="4">
        <v>7.0000000000000007E-2</v>
      </c>
      <c r="L1316" s="3">
        <v>23850390</v>
      </c>
      <c r="M1316" s="3"/>
      <c r="N1316" s="5"/>
      <c r="O1316" s="3">
        <v>10960012.92</v>
      </c>
      <c r="P1316" s="4">
        <v>1.125</v>
      </c>
      <c r="Q1316" s="3">
        <v>12330014.539999999</v>
      </c>
      <c r="R1316" s="4">
        <v>1.6E-2</v>
      </c>
      <c r="S1316" s="3">
        <v>197280</v>
      </c>
      <c r="T1316" s="3"/>
      <c r="U1316" s="5"/>
      <c r="V1316" s="3">
        <v>14305513</v>
      </c>
      <c r="W1316" s="5"/>
      <c r="X1316" s="3">
        <v>28715355</v>
      </c>
      <c r="Y1316" s="3">
        <v>3903981</v>
      </c>
      <c r="Z1316" s="3">
        <v>488784</v>
      </c>
      <c r="AA1316" s="3">
        <v>1411601</v>
      </c>
      <c r="AB1316" s="3">
        <v>17250040</v>
      </c>
      <c r="AC1316" s="3">
        <v>5660949</v>
      </c>
      <c r="AD1316" s="3">
        <v>14409842</v>
      </c>
      <c r="AE1316" s="3">
        <v>0</v>
      </c>
      <c r="AF1316" s="3">
        <v>23850390</v>
      </c>
      <c r="AG1316" s="3">
        <v>197280</v>
      </c>
      <c r="AH1316" s="3">
        <v>14409842</v>
      </c>
      <c r="AI1316" s="3">
        <v>14305513</v>
      </c>
      <c r="AJ1316" s="3">
        <v>1163989</v>
      </c>
      <c r="AK1316" s="3">
        <v>1163989</v>
      </c>
      <c r="AL1316" s="3">
        <v>1072836</v>
      </c>
      <c r="AM1316" s="3">
        <v>91153</v>
      </c>
      <c r="AN1316" s="3">
        <v>221566</v>
      </c>
      <c r="AO1316" s="3">
        <v>0</v>
      </c>
      <c r="AP1316" s="3">
        <v>-221566</v>
      </c>
      <c r="AQ1316" s="3">
        <v>0</v>
      </c>
      <c r="AR1316" s="3">
        <f>Tabela1[[#This Row],[Potrzeby finansowe 2027
w tym:]]+Tabela1[[#This Row],[Rozliczenie 2025 potrz. fin.]]</f>
        <v>28715355</v>
      </c>
      <c r="AS1316" s="3">
        <v>0</v>
      </c>
      <c r="AT1316" s="3">
        <v>0</v>
      </c>
      <c r="AU1316" s="3"/>
      <c r="AV1316" s="3"/>
      <c r="AW1316" s="3"/>
      <c r="AX1316" s="3"/>
      <c r="AY1316" s="3"/>
      <c r="AZ1316" s="3"/>
      <c r="BA1316" s="3">
        <v>488784</v>
      </c>
      <c r="BB1316" s="3">
        <v>0</v>
      </c>
      <c r="BC1316" s="3">
        <v>0</v>
      </c>
      <c r="BD1316" s="3">
        <v>0</v>
      </c>
      <c r="BE1316" s="3">
        <v>3515.32</v>
      </c>
      <c r="BF1316" s="3">
        <v>9418.4500000000007</v>
      </c>
      <c r="BG1316" s="3">
        <v>803715</v>
      </c>
      <c r="BH1316" s="3">
        <v>7552</v>
      </c>
      <c r="BI1316" s="3">
        <v>607886</v>
      </c>
      <c r="BJ1316" s="3">
        <v>9341293.0975000001</v>
      </c>
      <c r="BK1316" s="3">
        <v>5177503.6500000004</v>
      </c>
      <c r="BL1316" s="3">
        <v>4095702.57</v>
      </c>
      <c r="BM1316" s="3">
        <v>8463752.6500000004</v>
      </c>
      <c r="BN1316" s="53">
        <v>0.86500844035328239</v>
      </c>
      <c r="BO1316" s="54">
        <v>2.6812659999999997E-4</v>
      </c>
      <c r="BP1316" s="70">
        <v>6743</v>
      </c>
      <c r="BQ1316" s="71"/>
      <c r="BR1316" s="70"/>
      <c r="BS1316" s="72"/>
      <c r="BT1316" s="72"/>
      <c r="BU1316" s="70">
        <v>23850390</v>
      </c>
      <c r="BV1316" s="70">
        <v>197280</v>
      </c>
      <c r="BW1316" s="74">
        <v>14409842</v>
      </c>
      <c r="BX1316" s="70">
        <v>38457512</v>
      </c>
    </row>
    <row r="1317" spans="1:76" x14ac:dyDescent="0.3">
      <c r="A1317" s="73" t="s">
        <v>10</v>
      </c>
      <c r="B1317" s="2" t="s">
        <v>113</v>
      </c>
      <c r="C1317" s="2" t="s">
        <v>56</v>
      </c>
      <c r="D1317" s="2" t="s">
        <v>69</v>
      </c>
      <c r="E1317" s="2" t="s">
        <v>19</v>
      </c>
      <c r="F1317" s="17" t="str">
        <f>+Tabela1[[#This Row],[WK]]&amp;Tabela1[[#This Row],[PK]]&amp;Tabela1[[#This Row],[GK]]</f>
        <v>160910</v>
      </c>
      <c r="G1317" s="2" t="s">
        <v>1255</v>
      </c>
      <c r="H1317" s="3">
        <v>426083453.00999999</v>
      </c>
      <c r="I1317" s="4">
        <v>1.125</v>
      </c>
      <c r="J1317" s="3">
        <v>479343884.63999999</v>
      </c>
      <c r="K1317" s="4">
        <v>7.0000000000000007E-2</v>
      </c>
      <c r="L1317" s="3">
        <v>33554072</v>
      </c>
      <c r="M1317" s="3"/>
      <c r="N1317" s="5"/>
      <c r="O1317" s="3">
        <v>84504124.979999989</v>
      </c>
      <c r="P1317" s="4">
        <v>1.125</v>
      </c>
      <c r="Q1317" s="3">
        <v>95067140.599999994</v>
      </c>
      <c r="R1317" s="4">
        <v>1.6E-2</v>
      </c>
      <c r="S1317" s="3">
        <v>1521074</v>
      </c>
      <c r="T1317" s="3"/>
      <c r="U1317" s="5"/>
      <c r="V1317" s="3">
        <v>19005665</v>
      </c>
      <c r="W1317" s="5"/>
      <c r="X1317" s="3">
        <v>28321285</v>
      </c>
      <c r="Y1317" s="3">
        <v>0</v>
      </c>
      <c r="Z1317" s="3">
        <v>710609</v>
      </c>
      <c r="AA1317" s="3">
        <v>1183925</v>
      </c>
      <c r="AB1317" s="3">
        <v>24459581</v>
      </c>
      <c r="AC1317" s="3">
        <v>1967170</v>
      </c>
      <c r="AD1317" s="3">
        <v>9865915</v>
      </c>
      <c r="AE1317" s="3">
        <v>0</v>
      </c>
      <c r="AF1317" s="3">
        <v>33554072</v>
      </c>
      <c r="AG1317" s="3">
        <v>1521074</v>
      </c>
      <c r="AH1317" s="3">
        <v>9865915</v>
      </c>
      <c r="AI1317" s="3">
        <v>19005665</v>
      </c>
      <c r="AJ1317" s="3">
        <v>1537841</v>
      </c>
      <c r="AK1317" s="3">
        <v>2088136</v>
      </c>
      <c r="AL1317" s="3">
        <v>1948264</v>
      </c>
      <c r="AM1317" s="3">
        <v>139872</v>
      </c>
      <c r="AN1317" s="3">
        <v>1156287</v>
      </c>
      <c r="AO1317" s="3">
        <v>0</v>
      </c>
      <c r="AP1317" s="3">
        <v>-605992</v>
      </c>
      <c r="AQ1317" s="3">
        <v>550295</v>
      </c>
      <c r="AR1317" s="3">
        <f>Tabela1[[#This Row],[Potrzeby finansowe 2027
w tym:]]+Tabela1[[#This Row],[Rozliczenie 2025 potrz. fin.]]</f>
        <v>28871580</v>
      </c>
      <c r="AS1317" s="3">
        <v>0</v>
      </c>
      <c r="AT1317" s="3">
        <v>0</v>
      </c>
      <c r="AU1317" s="3"/>
      <c r="AV1317" s="3"/>
      <c r="AW1317" s="3"/>
      <c r="AX1317" s="3"/>
      <c r="AY1317" s="3"/>
      <c r="AZ1317" s="3"/>
      <c r="BA1317" s="3">
        <v>710609</v>
      </c>
      <c r="BB1317" s="3">
        <v>0</v>
      </c>
      <c r="BC1317" s="3">
        <v>37.869999999999997</v>
      </c>
      <c r="BD1317" s="3">
        <v>6993.38</v>
      </c>
      <c r="BE1317" s="3">
        <v>0</v>
      </c>
      <c r="BF1317" s="3">
        <v>0</v>
      </c>
      <c r="BG1317" s="3">
        <v>963456</v>
      </c>
      <c r="BH1317" s="3">
        <v>9053</v>
      </c>
      <c r="BI1317" s="3">
        <v>220469</v>
      </c>
      <c r="BJ1317" s="3">
        <v>3387915.0300000003</v>
      </c>
      <c r="BK1317" s="3">
        <v>2060306.8400000003</v>
      </c>
      <c r="BL1317" s="3">
        <v>849802.81</v>
      </c>
      <c r="BM1317" s="3">
        <v>3610827.14</v>
      </c>
      <c r="BN1317" s="53">
        <v>1.0831649925855462</v>
      </c>
      <c r="BO1317" s="54">
        <v>3.5807180000000001E-4</v>
      </c>
      <c r="BP1317" s="70">
        <v>9005</v>
      </c>
      <c r="BQ1317" s="71"/>
      <c r="BR1317" s="70"/>
      <c r="BS1317" s="72"/>
      <c r="BT1317" s="72"/>
      <c r="BU1317" s="70">
        <v>33554072</v>
      </c>
      <c r="BV1317" s="70">
        <v>1521074</v>
      </c>
      <c r="BW1317" s="74">
        <v>9865915</v>
      </c>
      <c r="BX1317" s="70">
        <v>44941061</v>
      </c>
    </row>
    <row r="1318" spans="1:76" x14ac:dyDescent="0.3">
      <c r="A1318" s="73" t="s">
        <v>10</v>
      </c>
      <c r="B1318" s="2" t="s">
        <v>113</v>
      </c>
      <c r="C1318" s="2" t="s">
        <v>56</v>
      </c>
      <c r="D1318" s="2" t="s">
        <v>71</v>
      </c>
      <c r="E1318" s="2" t="s">
        <v>15</v>
      </c>
      <c r="F1318" s="17" t="str">
        <f>+Tabela1[[#This Row],[WK]]&amp;Tabela1[[#This Row],[PK]]&amp;Tabela1[[#This Row],[GK]]</f>
        <v>160911</v>
      </c>
      <c r="G1318" s="2" t="s">
        <v>1256</v>
      </c>
      <c r="H1318" s="3">
        <v>456623811.73000002</v>
      </c>
      <c r="I1318" s="4">
        <v>1.125</v>
      </c>
      <c r="J1318" s="3">
        <v>513701788.19999999</v>
      </c>
      <c r="K1318" s="4">
        <v>7.0000000000000007E-2</v>
      </c>
      <c r="L1318" s="3">
        <v>35959125</v>
      </c>
      <c r="M1318" s="3"/>
      <c r="N1318" s="5"/>
      <c r="O1318" s="3">
        <v>85892245.219999999</v>
      </c>
      <c r="P1318" s="4">
        <v>1.125</v>
      </c>
      <c r="Q1318" s="3">
        <v>96628775.870000005</v>
      </c>
      <c r="R1318" s="4">
        <v>1.6E-2</v>
      </c>
      <c r="S1318" s="3">
        <v>1546060</v>
      </c>
      <c r="T1318" s="3"/>
      <c r="U1318" s="5"/>
      <c r="V1318" s="3">
        <v>20927360</v>
      </c>
      <c r="W1318" s="5"/>
      <c r="X1318" s="3">
        <v>27897099</v>
      </c>
      <c r="Y1318" s="3">
        <v>0</v>
      </c>
      <c r="Z1318" s="3">
        <v>25240</v>
      </c>
      <c r="AA1318" s="3">
        <v>1392478</v>
      </c>
      <c r="AB1318" s="3">
        <v>24947130</v>
      </c>
      <c r="AC1318" s="3">
        <v>1532251</v>
      </c>
      <c r="AD1318" s="3">
        <v>6969739</v>
      </c>
      <c r="AE1318" s="3">
        <v>0</v>
      </c>
      <c r="AF1318" s="3">
        <v>35959125</v>
      </c>
      <c r="AG1318" s="3">
        <v>1546060</v>
      </c>
      <c r="AH1318" s="3">
        <v>6969739</v>
      </c>
      <c r="AI1318" s="3">
        <v>20927360</v>
      </c>
      <c r="AJ1318" s="3">
        <v>1829153</v>
      </c>
      <c r="AK1318" s="3">
        <v>1829153</v>
      </c>
      <c r="AL1318" s="3">
        <v>1901248</v>
      </c>
      <c r="AM1318" s="3">
        <v>-72095</v>
      </c>
      <c r="AN1318" s="3">
        <v>331350</v>
      </c>
      <c r="AO1318" s="3">
        <v>0</v>
      </c>
      <c r="AP1318" s="3">
        <v>-331350</v>
      </c>
      <c r="AQ1318" s="3">
        <v>0</v>
      </c>
      <c r="AR1318" s="3">
        <f>Tabela1[[#This Row],[Potrzeby finansowe 2027
w tym:]]+Tabela1[[#This Row],[Rozliczenie 2025 potrz. fin.]]</f>
        <v>27897099</v>
      </c>
      <c r="AS1318" s="3">
        <v>0</v>
      </c>
      <c r="AT1318" s="3">
        <v>0</v>
      </c>
      <c r="AU1318" s="3"/>
      <c r="AV1318" s="3"/>
      <c r="AW1318" s="3"/>
      <c r="AX1318" s="3"/>
      <c r="AY1318" s="3"/>
      <c r="AZ1318" s="3"/>
      <c r="BA1318" s="3">
        <v>25240</v>
      </c>
      <c r="BB1318" s="3">
        <v>0</v>
      </c>
      <c r="BC1318" s="3">
        <v>0</v>
      </c>
      <c r="BD1318" s="3">
        <v>252.88</v>
      </c>
      <c r="BE1318" s="3">
        <v>0</v>
      </c>
      <c r="BF1318" s="3">
        <v>0</v>
      </c>
      <c r="BG1318" s="3">
        <v>994639</v>
      </c>
      <c r="BH1318" s="3">
        <v>9346</v>
      </c>
      <c r="BI1318" s="3">
        <v>397839</v>
      </c>
      <c r="BJ1318" s="3">
        <v>6113528.1700000009</v>
      </c>
      <c r="BK1318" s="3">
        <v>3850202.1500000004</v>
      </c>
      <c r="BL1318" s="3">
        <v>3233420.12</v>
      </c>
      <c r="BM1318" s="3">
        <v>2586463.84</v>
      </c>
      <c r="BN1318" s="53">
        <v>1.1419881928317619</v>
      </c>
      <c r="BO1318" s="54">
        <v>3.3673410000000003E-4</v>
      </c>
      <c r="BP1318" s="70">
        <v>8468</v>
      </c>
      <c r="BQ1318" s="71"/>
      <c r="BR1318" s="70"/>
      <c r="BS1318" s="72"/>
      <c r="BT1318" s="72"/>
      <c r="BU1318" s="70">
        <v>35959125</v>
      </c>
      <c r="BV1318" s="70">
        <v>1546060</v>
      </c>
      <c r="BW1318" s="74">
        <v>6969739</v>
      </c>
      <c r="BX1318" s="70">
        <v>44474924</v>
      </c>
    </row>
    <row r="1319" spans="1:76" x14ac:dyDescent="0.3">
      <c r="A1319" s="73" t="s">
        <v>10</v>
      </c>
      <c r="B1319" s="2" t="s">
        <v>113</v>
      </c>
      <c r="C1319" s="2" t="s">
        <v>56</v>
      </c>
      <c r="D1319" s="2" t="s">
        <v>72</v>
      </c>
      <c r="E1319" s="2" t="s">
        <v>19</v>
      </c>
      <c r="F1319" s="17" t="str">
        <f>+Tabela1[[#This Row],[WK]]&amp;Tabela1[[#This Row],[PK]]&amp;Tabela1[[#This Row],[GK]]</f>
        <v>160912</v>
      </c>
      <c r="G1319" s="2" t="s">
        <v>1257</v>
      </c>
      <c r="H1319" s="3">
        <v>227352237.06999999</v>
      </c>
      <c r="I1319" s="4">
        <v>1.125</v>
      </c>
      <c r="J1319" s="3">
        <v>255771266.69999999</v>
      </c>
      <c r="K1319" s="4">
        <v>7.0000000000000007E-2</v>
      </c>
      <c r="L1319" s="3">
        <v>17903989</v>
      </c>
      <c r="M1319" s="3"/>
      <c r="N1319" s="5"/>
      <c r="O1319" s="3">
        <v>22117809.890000001</v>
      </c>
      <c r="P1319" s="4">
        <v>1.125</v>
      </c>
      <c r="Q1319" s="3">
        <v>24882536.129999999</v>
      </c>
      <c r="R1319" s="4">
        <v>1.6E-2</v>
      </c>
      <c r="S1319" s="3">
        <v>398121</v>
      </c>
      <c r="T1319" s="3"/>
      <c r="U1319" s="5"/>
      <c r="V1319" s="3">
        <v>11154600</v>
      </c>
      <c r="W1319" s="5"/>
      <c r="X1319" s="3">
        <v>11958951</v>
      </c>
      <c r="Y1319" s="3">
        <v>0</v>
      </c>
      <c r="Z1319" s="3">
        <v>819020</v>
      </c>
      <c r="AA1319" s="3">
        <v>800541</v>
      </c>
      <c r="AB1319" s="3">
        <v>9242553</v>
      </c>
      <c r="AC1319" s="3">
        <v>1096837</v>
      </c>
      <c r="AD1319" s="3">
        <v>968652</v>
      </c>
      <c r="AE1319" s="3">
        <v>0</v>
      </c>
      <c r="AF1319" s="3">
        <v>17903989</v>
      </c>
      <c r="AG1319" s="3">
        <v>398121</v>
      </c>
      <c r="AH1319" s="3">
        <v>968652</v>
      </c>
      <c r="AI1319" s="3">
        <v>11154600</v>
      </c>
      <c r="AJ1319" s="3">
        <v>544178</v>
      </c>
      <c r="AK1319" s="3">
        <v>455295</v>
      </c>
      <c r="AL1319" s="3">
        <v>477450</v>
      </c>
      <c r="AM1319" s="3">
        <v>-22155</v>
      </c>
      <c r="AN1319" s="3">
        <v>-88883</v>
      </c>
      <c r="AO1319" s="3">
        <v>0</v>
      </c>
      <c r="AP1319" s="3">
        <v>0</v>
      </c>
      <c r="AQ1319" s="3">
        <v>-88883</v>
      </c>
      <c r="AR1319" s="3">
        <f>Tabela1[[#This Row],[Potrzeby finansowe 2027
w tym:]]+Tabela1[[#This Row],[Rozliczenie 2025 potrz. fin.]]</f>
        <v>11870068</v>
      </c>
      <c r="AS1319" s="3">
        <v>0</v>
      </c>
      <c r="AT1319" s="3">
        <v>0</v>
      </c>
      <c r="AU1319" s="3"/>
      <c r="AV1319" s="3"/>
      <c r="AW1319" s="3"/>
      <c r="AX1319" s="3"/>
      <c r="AY1319" s="3"/>
      <c r="AZ1319" s="3"/>
      <c r="BA1319" s="3">
        <v>819020</v>
      </c>
      <c r="BB1319" s="3">
        <v>0</v>
      </c>
      <c r="BC1319" s="3">
        <v>38.5</v>
      </c>
      <c r="BD1319" s="3">
        <v>8077.44</v>
      </c>
      <c r="BE1319" s="3">
        <v>0.03</v>
      </c>
      <c r="BF1319" s="3">
        <v>0</v>
      </c>
      <c r="BG1319" s="3">
        <v>519031</v>
      </c>
      <c r="BH1319" s="3">
        <v>4877</v>
      </c>
      <c r="BI1319" s="3">
        <v>281510</v>
      </c>
      <c r="BJ1319" s="3">
        <v>4325921.085</v>
      </c>
      <c r="BK1319" s="3">
        <v>2958597.6</v>
      </c>
      <c r="BL1319" s="3">
        <v>1146551.6299999999</v>
      </c>
      <c r="BM1319" s="3">
        <v>3176190.68</v>
      </c>
      <c r="BN1319" s="53">
        <v>1.1848241515346523</v>
      </c>
      <c r="BO1319" s="54">
        <v>1.6446120000000001E-4</v>
      </c>
      <c r="BP1319" s="70">
        <v>4136</v>
      </c>
      <c r="BQ1319" s="71"/>
      <c r="BR1319" s="70"/>
      <c r="BS1319" s="72"/>
      <c r="BT1319" s="72"/>
      <c r="BU1319" s="70">
        <v>17903989</v>
      </c>
      <c r="BV1319" s="70">
        <v>398121</v>
      </c>
      <c r="BW1319" s="74">
        <v>968652</v>
      </c>
      <c r="BX1319" s="70">
        <v>19270762</v>
      </c>
    </row>
    <row r="1320" spans="1:76" x14ac:dyDescent="0.3">
      <c r="A1320" s="73" t="s">
        <v>10</v>
      </c>
      <c r="B1320" s="2" t="s">
        <v>113</v>
      </c>
      <c r="C1320" s="2" t="s">
        <v>56</v>
      </c>
      <c r="D1320" s="2" t="s">
        <v>74</v>
      </c>
      <c r="E1320" s="2" t="s">
        <v>15</v>
      </c>
      <c r="F1320" s="17" t="str">
        <f>+Tabela1[[#This Row],[WK]]&amp;Tabela1[[#This Row],[PK]]&amp;Tabela1[[#This Row],[GK]]</f>
        <v>160913</v>
      </c>
      <c r="G1320" s="2" t="s">
        <v>1258</v>
      </c>
      <c r="H1320" s="3">
        <v>452080231.77999997</v>
      </c>
      <c r="I1320" s="4">
        <v>1.125</v>
      </c>
      <c r="J1320" s="3">
        <v>508590260.75</v>
      </c>
      <c r="K1320" s="4">
        <v>7.0000000000000007E-2</v>
      </c>
      <c r="L1320" s="3">
        <v>35601318</v>
      </c>
      <c r="M1320" s="3"/>
      <c r="N1320" s="5"/>
      <c r="O1320" s="3">
        <v>56327255.470000006</v>
      </c>
      <c r="P1320" s="4">
        <v>1.125</v>
      </c>
      <c r="Q1320" s="3">
        <v>63368162.399999999</v>
      </c>
      <c r="R1320" s="4">
        <v>1.6E-2</v>
      </c>
      <c r="S1320" s="3">
        <v>1013891</v>
      </c>
      <c r="T1320" s="3"/>
      <c r="U1320" s="5"/>
      <c r="V1320" s="3">
        <v>18960188</v>
      </c>
      <c r="W1320" s="5"/>
      <c r="X1320" s="3">
        <v>31554525</v>
      </c>
      <c r="Y1320" s="3">
        <v>0</v>
      </c>
      <c r="Z1320" s="3">
        <v>1431771</v>
      </c>
      <c r="AA1320" s="3">
        <v>1626224</v>
      </c>
      <c r="AB1320" s="3">
        <v>25529794</v>
      </c>
      <c r="AC1320" s="3">
        <v>2966736</v>
      </c>
      <c r="AD1320" s="3">
        <v>12594337</v>
      </c>
      <c r="AE1320" s="3">
        <v>0</v>
      </c>
      <c r="AF1320" s="3">
        <v>35601318</v>
      </c>
      <c r="AG1320" s="3">
        <v>1013891</v>
      </c>
      <c r="AH1320" s="3">
        <v>12594337</v>
      </c>
      <c r="AI1320" s="3">
        <v>18960188</v>
      </c>
      <c r="AJ1320" s="3">
        <v>2450709</v>
      </c>
      <c r="AK1320" s="3">
        <v>2450709</v>
      </c>
      <c r="AL1320" s="3">
        <v>1451855</v>
      </c>
      <c r="AM1320" s="3">
        <v>998854</v>
      </c>
      <c r="AN1320" s="3">
        <v>1097084</v>
      </c>
      <c r="AO1320" s="3">
        <v>0</v>
      </c>
      <c r="AP1320" s="3">
        <v>-1097084</v>
      </c>
      <c r="AQ1320" s="3">
        <v>0</v>
      </c>
      <c r="AR1320" s="3">
        <f>Tabela1[[#This Row],[Potrzeby finansowe 2027
w tym:]]+Tabela1[[#This Row],[Rozliczenie 2025 potrz. fin.]]</f>
        <v>31554525</v>
      </c>
      <c r="AS1320" s="3">
        <v>0</v>
      </c>
      <c r="AT1320" s="3">
        <v>0</v>
      </c>
      <c r="AU1320" s="3"/>
      <c r="AV1320" s="3"/>
      <c r="AW1320" s="3"/>
      <c r="AX1320" s="3"/>
      <c r="AY1320" s="3"/>
      <c r="AZ1320" s="3"/>
      <c r="BA1320" s="3">
        <v>1431771</v>
      </c>
      <c r="BB1320" s="3">
        <v>0</v>
      </c>
      <c r="BC1320" s="3">
        <v>0</v>
      </c>
      <c r="BD1320" s="3">
        <v>14344.94</v>
      </c>
      <c r="BE1320" s="3">
        <v>0.06</v>
      </c>
      <c r="BF1320" s="3">
        <v>0</v>
      </c>
      <c r="BG1320" s="3">
        <v>1076478</v>
      </c>
      <c r="BH1320" s="3">
        <v>10115</v>
      </c>
      <c r="BI1320" s="3">
        <v>549746</v>
      </c>
      <c r="BJ1320" s="3">
        <v>8447852.1275000013</v>
      </c>
      <c r="BK1320" s="3">
        <v>5273614.6300000008</v>
      </c>
      <c r="BL1320" s="3">
        <v>2676128.9900000002</v>
      </c>
      <c r="BM1320" s="3">
        <v>7344692.0099999998</v>
      </c>
      <c r="BN1320" s="53">
        <v>1.0781660651166263</v>
      </c>
      <c r="BO1320" s="54">
        <v>3.4964669999999997E-4</v>
      </c>
      <c r="BP1320" s="70">
        <v>8793</v>
      </c>
      <c r="BQ1320" s="71"/>
      <c r="BR1320" s="70"/>
      <c r="BS1320" s="72"/>
      <c r="BT1320" s="72"/>
      <c r="BU1320" s="70">
        <v>35601318</v>
      </c>
      <c r="BV1320" s="70">
        <v>1013891</v>
      </c>
      <c r="BW1320" s="74">
        <v>12594337</v>
      </c>
      <c r="BX1320" s="70">
        <v>49209546</v>
      </c>
    </row>
    <row r="1321" spans="1:76" x14ac:dyDescent="0.3">
      <c r="A1321" s="73" t="s">
        <v>10</v>
      </c>
      <c r="B1321" s="2" t="s">
        <v>113</v>
      </c>
      <c r="C1321" s="2" t="s">
        <v>69</v>
      </c>
      <c r="D1321" s="2" t="s">
        <v>12</v>
      </c>
      <c r="E1321" s="2" t="s">
        <v>19</v>
      </c>
      <c r="F1321" s="17" t="str">
        <f>+Tabela1[[#This Row],[WK]]&amp;Tabela1[[#This Row],[PK]]&amp;Tabela1[[#This Row],[GK]]</f>
        <v>161001</v>
      </c>
      <c r="G1321" s="2" t="s">
        <v>717</v>
      </c>
      <c r="H1321" s="3">
        <v>301623493.37</v>
      </c>
      <c r="I1321" s="4">
        <v>1.125</v>
      </c>
      <c r="J1321" s="3">
        <v>339326430.04000002</v>
      </c>
      <c r="K1321" s="4">
        <v>7.0000000000000007E-2</v>
      </c>
      <c r="L1321" s="3">
        <v>23752850</v>
      </c>
      <c r="M1321" s="3"/>
      <c r="N1321" s="5"/>
      <c r="O1321" s="3">
        <v>19555942.780000001</v>
      </c>
      <c r="P1321" s="4">
        <v>1.125</v>
      </c>
      <c r="Q1321" s="3">
        <v>22000435.629999999</v>
      </c>
      <c r="R1321" s="4">
        <v>1.6E-2</v>
      </c>
      <c r="S1321" s="3">
        <v>352007</v>
      </c>
      <c r="T1321" s="3"/>
      <c r="U1321" s="5"/>
      <c r="V1321" s="3">
        <v>15826291</v>
      </c>
      <c r="W1321" s="5"/>
      <c r="X1321" s="3">
        <v>42386134</v>
      </c>
      <c r="Y1321" s="3">
        <v>17130732</v>
      </c>
      <c r="Z1321" s="3">
        <v>307663</v>
      </c>
      <c r="AA1321" s="3">
        <v>1767800</v>
      </c>
      <c r="AB1321" s="3">
        <v>21861652</v>
      </c>
      <c r="AC1321" s="3">
        <v>1318287</v>
      </c>
      <c r="AD1321" s="3">
        <v>26559843</v>
      </c>
      <c r="AE1321" s="3">
        <v>0</v>
      </c>
      <c r="AF1321" s="3">
        <v>23752850</v>
      </c>
      <c r="AG1321" s="3">
        <v>352007</v>
      </c>
      <c r="AH1321" s="3">
        <v>26559843</v>
      </c>
      <c r="AI1321" s="3">
        <v>15826291</v>
      </c>
      <c r="AJ1321" s="3">
        <v>3437477</v>
      </c>
      <c r="AK1321" s="3">
        <v>3437477</v>
      </c>
      <c r="AL1321" s="3">
        <v>1105335</v>
      </c>
      <c r="AM1321" s="3">
        <v>2332142</v>
      </c>
      <c r="AN1321" s="3">
        <v>124991</v>
      </c>
      <c r="AO1321" s="3">
        <v>0</v>
      </c>
      <c r="AP1321" s="3">
        <v>-124991</v>
      </c>
      <c r="AQ1321" s="3">
        <v>0</v>
      </c>
      <c r="AR1321" s="3">
        <f>Tabela1[[#This Row],[Potrzeby finansowe 2027
w tym:]]+Tabela1[[#This Row],[Rozliczenie 2025 potrz. fin.]]</f>
        <v>42386134</v>
      </c>
      <c r="AS1321" s="3">
        <v>0</v>
      </c>
      <c r="AT1321" s="3">
        <v>0</v>
      </c>
      <c r="AU1321" s="3"/>
      <c r="AV1321" s="3"/>
      <c r="AW1321" s="3"/>
      <c r="AX1321" s="3"/>
      <c r="AY1321" s="3"/>
      <c r="AZ1321" s="3"/>
      <c r="BA1321" s="3">
        <v>307663</v>
      </c>
      <c r="BB1321" s="3">
        <v>0</v>
      </c>
      <c r="BC1321" s="3">
        <v>3.91</v>
      </c>
      <c r="BD1321" s="3">
        <v>3069.45</v>
      </c>
      <c r="BE1321" s="3">
        <v>0</v>
      </c>
      <c r="BF1321" s="3">
        <v>0</v>
      </c>
      <c r="BG1321" s="3">
        <v>1028269</v>
      </c>
      <c r="BH1321" s="3">
        <v>9662</v>
      </c>
      <c r="BI1321" s="3">
        <v>739531</v>
      </c>
      <c r="BJ1321" s="3">
        <v>11364261.342500001</v>
      </c>
      <c r="BK1321" s="3">
        <v>6301907.4600000009</v>
      </c>
      <c r="BL1321" s="3">
        <v>4771391.54</v>
      </c>
      <c r="BM1321" s="3">
        <v>10706632.449999999</v>
      </c>
      <c r="BN1321" s="53">
        <v>0.64135679844809412</v>
      </c>
      <c r="BO1321" s="54">
        <v>3.9877700000000001E-4</v>
      </c>
      <c r="BP1321" s="70">
        <v>10028</v>
      </c>
      <c r="BQ1321" s="71"/>
      <c r="BR1321" s="70"/>
      <c r="BS1321" s="72"/>
      <c r="BT1321" s="72"/>
      <c r="BU1321" s="70">
        <v>23752850</v>
      </c>
      <c r="BV1321" s="70">
        <v>352007</v>
      </c>
      <c r="BW1321" s="74">
        <v>26559843</v>
      </c>
      <c r="BX1321" s="70">
        <v>50664700</v>
      </c>
    </row>
    <row r="1322" spans="1:76" x14ac:dyDescent="0.3">
      <c r="A1322" s="73" t="s">
        <v>10</v>
      </c>
      <c r="B1322" s="2" t="s">
        <v>113</v>
      </c>
      <c r="C1322" s="2" t="s">
        <v>69</v>
      </c>
      <c r="D1322" s="2" t="s">
        <v>11</v>
      </c>
      <c r="E1322" s="2" t="s">
        <v>19</v>
      </c>
      <c r="F1322" s="17" t="str">
        <f>+Tabela1[[#This Row],[WK]]&amp;Tabela1[[#This Row],[PK]]&amp;Tabela1[[#This Row],[GK]]</f>
        <v>161002</v>
      </c>
      <c r="G1322" s="2" t="s">
        <v>1259</v>
      </c>
      <c r="H1322" s="3">
        <v>482009933.24000001</v>
      </c>
      <c r="I1322" s="4">
        <v>1.125</v>
      </c>
      <c r="J1322" s="3">
        <v>542261174.89999998</v>
      </c>
      <c r="K1322" s="4">
        <v>7.0000000000000007E-2</v>
      </c>
      <c r="L1322" s="3">
        <v>37958282</v>
      </c>
      <c r="M1322" s="3"/>
      <c r="N1322" s="5"/>
      <c r="O1322" s="3">
        <v>52148498.339999996</v>
      </c>
      <c r="P1322" s="4">
        <v>1.125</v>
      </c>
      <c r="Q1322" s="3">
        <v>58667060.630000003</v>
      </c>
      <c r="R1322" s="4">
        <v>1.6E-2</v>
      </c>
      <c r="S1322" s="3">
        <v>938673</v>
      </c>
      <c r="T1322" s="3"/>
      <c r="U1322" s="5"/>
      <c r="V1322" s="3">
        <v>23678497</v>
      </c>
      <c r="W1322" s="5"/>
      <c r="X1322" s="3">
        <v>40658467</v>
      </c>
      <c r="Y1322" s="3">
        <v>5497762</v>
      </c>
      <c r="Z1322" s="3">
        <v>0</v>
      </c>
      <c r="AA1322" s="3">
        <v>1931728</v>
      </c>
      <c r="AB1322" s="3">
        <v>28596063</v>
      </c>
      <c r="AC1322" s="3">
        <v>4632914</v>
      </c>
      <c r="AD1322" s="3">
        <v>16979970</v>
      </c>
      <c r="AE1322" s="3">
        <v>0</v>
      </c>
      <c r="AF1322" s="3">
        <v>37958282</v>
      </c>
      <c r="AG1322" s="3">
        <v>938673</v>
      </c>
      <c r="AH1322" s="3">
        <v>16979970</v>
      </c>
      <c r="AI1322" s="3">
        <v>23678497</v>
      </c>
      <c r="AJ1322" s="3">
        <v>-40498</v>
      </c>
      <c r="AK1322" s="3">
        <v>-40498</v>
      </c>
      <c r="AL1322" s="3">
        <v>1337163</v>
      </c>
      <c r="AM1322" s="3">
        <v>-1377661</v>
      </c>
      <c r="AN1322" s="3">
        <v>-592686</v>
      </c>
      <c r="AO1322" s="3">
        <v>0</v>
      </c>
      <c r="AP1322" s="3">
        <v>592686</v>
      </c>
      <c r="AQ1322" s="3">
        <v>0</v>
      </c>
      <c r="AR1322" s="3">
        <f>Tabela1[[#This Row],[Potrzeby finansowe 2027
w tym:]]+Tabela1[[#This Row],[Rozliczenie 2025 potrz. fin.]]</f>
        <v>40658467</v>
      </c>
      <c r="AS1322" s="3">
        <v>0</v>
      </c>
      <c r="AT1322" s="3">
        <v>0</v>
      </c>
      <c r="AU1322" s="3"/>
      <c r="AV1322" s="3"/>
      <c r="AW1322" s="3"/>
      <c r="AX1322" s="3"/>
      <c r="AY1322" s="3"/>
      <c r="AZ1322" s="3"/>
      <c r="BA1322" s="3">
        <v>0</v>
      </c>
      <c r="BB1322" s="3">
        <v>0</v>
      </c>
      <c r="BC1322" s="3">
        <v>0</v>
      </c>
      <c r="BD1322" s="3">
        <v>0</v>
      </c>
      <c r="BE1322" s="3">
        <v>0</v>
      </c>
      <c r="BF1322" s="3">
        <v>0</v>
      </c>
      <c r="BG1322" s="3">
        <v>1312846</v>
      </c>
      <c r="BH1322" s="3">
        <v>12336</v>
      </c>
      <c r="BI1322" s="3">
        <v>618882</v>
      </c>
      <c r="BJ1322" s="3">
        <v>9510260.7425000016</v>
      </c>
      <c r="BK1322" s="3">
        <v>6892386.2800000012</v>
      </c>
      <c r="BL1322" s="3">
        <v>704110</v>
      </c>
      <c r="BM1322" s="3">
        <v>9063277.8499999996</v>
      </c>
      <c r="BN1322" s="53">
        <v>0.89548697574214497</v>
      </c>
      <c r="BO1322" s="54">
        <v>4.8772529999999999E-4</v>
      </c>
      <c r="BP1322" s="70">
        <v>12265</v>
      </c>
      <c r="BQ1322" s="71"/>
      <c r="BR1322" s="70"/>
      <c r="BS1322" s="72"/>
      <c r="BT1322" s="72"/>
      <c r="BU1322" s="70">
        <v>37958282</v>
      </c>
      <c r="BV1322" s="70">
        <v>938673</v>
      </c>
      <c r="BW1322" s="74">
        <v>16979970</v>
      </c>
      <c r="BX1322" s="70">
        <v>55876925</v>
      </c>
    </row>
    <row r="1323" spans="1:76" x14ac:dyDescent="0.3">
      <c r="A1323" s="73" t="s">
        <v>10</v>
      </c>
      <c r="B1323" s="2" t="s">
        <v>113</v>
      </c>
      <c r="C1323" s="2" t="s">
        <v>69</v>
      </c>
      <c r="D1323" s="2" t="s">
        <v>16</v>
      </c>
      <c r="E1323" s="2" t="s">
        <v>15</v>
      </c>
      <c r="F1323" s="17" t="str">
        <f>+Tabela1[[#This Row],[WK]]&amp;Tabela1[[#This Row],[PK]]&amp;Tabela1[[#This Row],[GK]]</f>
        <v>161003</v>
      </c>
      <c r="G1323" s="2" t="s">
        <v>554</v>
      </c>
      <c r="H1323" s="3">
        <v>172594256.62</v>
      </c>
      <c r="I1323" s="4">
        <v>1.125</v>
      </c>
      <c r="J1323" s="3">
        <v>194168538.69999999</v>
      </c>
      <c r="K1323" s="4">
        <v>7.0000000000000007E-2</v>
      </c>
      <c r="L1323" s="3">
        <v>13591798</v>
      </c>
      <c r="M1323" s="3"/>
      <c r="N1323" s="5"/>
      <c r="O1323" s="3">
        <v>10634042.9</v>
      </c>
      <c r="P1323" s="4">
        <v>1.125</v>
      </c>
      <c r="Q1323" s="3">
        <v>11963298.26</v>
      </c>
      <c r="R1323" s="4">
        <v>1.6E-2</v>
      </c>
      <c r="S1323" s="3">
        <v>191413</v>
      </c>
      <c r="T1323" s="3"/>
      <c r="U1323" s="5"/>
      <c r="V1323" s="3">
        <v>8962237</v>
      </c>
      <c r="W1323" s="5"/>
      <c r="X1323" s="3">
        <v>19063057</v>
      </c>
      <c r="Y1323" s="3">
        <v>954844</v>
      </c>
      <c r="Z1323" s="3">
        <v>33494</v>
      </c>
      <c r="AA1323" s="3">
        <v>785303</v>
      </c>
      <c r="AB1323" s="3">
        <v>13287768</v>
      </c>
      <c r="AC1323" s="3">
        <v>4001648</v>
      </c>
      <c r="AD1323" s="3">
        <v>10100820</v>
      </c>
      <c r="AE1323" s="3">
        <v>0</v>
      </c>
      <c r="AF1323" s="3">
        <v>13591798</v>
      </c>
      <c r="AG1323" s="3">
        <v>191413</v>
      </c>
      <c r="AH1323" s="3">
        <v>10100820</v>
      </c>
      <c r="AI1323" s="3">
        <v>8962237</v>
      </c>
      <c r="AJ1323" s="3">
        <v>929508</v>
      </c>
      <c r="AK1323" s="3">
        <v>929508</v>
      </c>
      <c r="AL1323" s="3">
        <v>676971</v>
      </c>
      <c r="AM1323" s="3">
        <v>252537</v>
      </c>
      <c r="AN1323" s="3">
        <v>-307746</v>
      </c>
      <c r="AO1323" s="3">
        <v>0</v>
      </c>
      <c r="AP1323" s="3">
        <v>307746</v>
      </c>
      <c r="AQ1323" s="3">
        <v>0</v>
      </c>
      <c r="AR1323" s="3">
        <f>Tabela1[[#This Row],[Potrzeby finansowe 2027
w tym:]]+Tabela1[[#This Row],[Rozliczenie 2025 potrz. fin.]]</f>
        <v>19063057</v>
      </c>
      <c r="AS1323" s="3">
        <v>0</v>
      </c>
      <c r="AT1323" s="3">
        <v>0</v>
      </c>
      <c r="AU1323" s="3"/>
      <c r="AV1323" s="3"/>
      <c r="AW1323" s="3"/>
      <c r="AX1323" s="3"/>
      <c r="AY1323" s="3"/>
      <c r="AZ1323" s="3"/>
      <c r="BA1323" s="3">
        <v>33494</v>
      </c>
      <c r="BB1323" s="3">
        <v>0</v>
      </c>
      <c r="BC1323" s="3">
        <v>0</v>
      </c>
      <c r="BD1323" s="3">
        <v>0</v>
      </c>
      <c r="BE1323" s="3">
        <v>656.85</v>
      </c>
      <c r="BF1323" s="3">
        <v>21.45</v>
      </c>
      <c r="BG1323" s="3">
        <v>433679</v>
      </c>
      <c r="BH1323" s="3">
        <v>4075</v>
      </c>
      <c r="BI1323" s="3">
        <v>351624</v>
      </c>
      <c r="BJ1323" s="3">
        <v>5403347.7674999991</v>
      </c>
      <c r="BK1323" s="3">
        <v>4037598.2899999991</v>
      </c>
      <c r="BL1323" s="3">
        <v>76504</v>
      </c>
      <c r="BM1323" s="3">
        <v>5309989.91</v>
      </c>
      <c r="BN1323" s="53">
        <v>0.942812642809845</v>
      </c>
      <c r="BO1323" s="54">
        <v>1.5479170000000001E-4</v>
      </c>
      <c r="BP1323" s="70">
        <v>3893</v>
      </c>
      <c r="BQ1323" s="71"/>
      <c r="BR1323" s="70"/>
      <c r="BS1323" s="72"/>
      <c r="BT1323" s="72"/>
      <c r="BU1323" s="70">
        <v>13591798</v>
      </c>
      <c r="BV1323" s="70">
        <v>191413</v>
      </c>
      <c r="BW1323" s="74">
        <v>10100820</v>
      </c>
      <c r="BX1323" s="70">
        <v>23884031</v>
      </c>
    </row>
    <row r="1324" spans="1:76" x14ac:dyDescent="0.3">
      <c r="A1324" s="73" t="s">
        <v>10</v>
      </c>
      <c r="B1324" s="2" t="s">
        <v>113</v>
      </c>
      <c r="C1324" s="2" t="s">
        <v>69</v>
      </c>
      <c r="D1324" s="2" t="s">
        <v>18</v>
      </c>
      <c r="E1324" s="2" t="s">
        <v>19</v>
      </c>
      <c r="F1324" s="17" t="str">
        <f>+Tabela1[[#This Row],[WK]]&amp;Tabela1[[#This Row],[PK]]&amp;Tabela1[[#This Row],[GK]]</f>
        <v>161004</v>
      </c>
      <c r="G1324" s="2" t="s">
        <v>1260</v>
      </c>
      <c r="H1324" s="3">
        <v>1083082616.29</v>
      </c>
      <c r="I1324" s="4">
        <v>1.125</v>
      </c>
      <c r="J1324" s="3">
        <v>1218467943.3299999</v>
      </c>
      <c r="K1324" s="4">
        <v>7.0000000000000007E-2</v>
      </c>
      <c r="L1324" s="3">
        <v>85292756</v>
      </c>
      <c r="M1324" s="3"/>
      <c r="N1324" s="5"/>
      <c r="O1324" s="3">
        <v>93136318.589999989</v>
      </c>
      <c r="P1324" s="4">
        <v>1.125</v>
      </c>
      <c r="Q1324" s="3">
        <v>104778358.41</v>
      </c>
      <c r="R1324" s="4">
        <v>1.6E-2</v>
      </c>
      <c r="S1324" s="3">
        <v>1676454</v>
      </c>
      <c r="T1324" s="3"/>
      <c r="U1324" s="5"/>
      <c r="V1324" s="3">
        <v>52349368</v>
      </c>
      <c r="W1324" s="5"/>
      <c r="X1324" s="3">
        <v>69444797</v>
      </c>
      <c r="Y1324" s="3">
        <v>21741273</v>
      </c>
      <c r="Z1324" s="3">
        <v>78734</v>
      </c>
      <c r="AA1324" s="3">
        <v>3644508</v>
      </c>
      <c r="AB1324" s="3">
        <v>41217383</v>
      </c>
      <c r="AC1324" s="3">
        <v>2762899</v>
      </c>
      <c r="AD1324" s="3">
        <v>17095430</v>
      </c>
      <c r="AE1324" s="3">
        <v>0</v>
      </c>
      <c r="AF1324" s="3">
        <v>85292756</v>
      </c>
      <c r="AG1324" s="3">
        <v>1676454</v>
      </c>
      <c r="AH1324" s="3">
        <v>17095430</v>
      </c>
      <c r="AI1324" s="3">
        <v>52349368</v>
      </c>
      <c r="AJ1324" s="3">
        <v>2236317</v>
      </c>
      <c r="AK1324" s="3">
        <v>2236317</v>
      </c>
      <c r="AL1324" s="3">
        <v>2758982</v>
      </c>
      <c r="AM1324" s="3">
        <v>-522665</v>
      </c>
      <c r="AN1324" s="3">
        <v>-487584</v>
      </c>
      <c r="AO1324" s="3">
        <v>0</v>
      </c>
      <c r="AP1324" s="3">
        <v>487584</v>
      </c>
      <c r="AQ1324" s="3">
        <v>0</v>
      </c>
      <c r="AR1324" s="3">
        <f>Tabela1[[#This Row],[Potrzeby finansowe 2027
w tym:]]+Tabela1[[#This Row],[Rozliczenie 2025 potrz. fin.]]</f>
        <v>69444797</v>
      </c>
      <c r="AS1324" s="3">
        <v>0</v>
      </c>
      <c r="AT1324" s="3">
        <v>0</v>
      </c>
      <c r="AU1324" s="3"/>
      <c r="AV1324" s="3"/>
      <c r="AW1324" s="3"/>
      <c r="AX1324" s="3"/>
      <c r="AY1324" s="3"/>
      <c r="AZ1324" s="3"/>
      <c r="BA1324" s="3">
        <v>78734</v>
      </c>
      <c r="BB1324" s="3">
        <v>0</v>
      </c>
      <c r="BC1324" s="3">
        <v>31.28</v>
      </c>
      <c r="BD1324" s="3">
        <v>0</v>
      </c>
      <c r="BE1324" s="3">
        <v>1223.02</v>
      </c>
      <c r="BF1324" s="3">
        <v>219.18</v>
      </c>
      <c r="BG1324" s="3">
        <v>2586209</v>
      </c>
      <c r="BH1324" s="3">
        <v>24301</v>
      </c>
      <c r="BI1324" s="3">
        <v>1058299</v>
      </c>
      <c r="BJ1324" s="3">
        <v>16262706.352499999</v>
      </c>
      <c r="BK1324" s="3">
        <v>9684719.4800000004</v>
      </c>
      <c r="BL1324" s="3">
        <v>1565926.72</v>
      </c>
      <c r="BM1324" s="3">
        <v>23180094.050000001</v>
      </c>
      <c r="BN1324" s="53">
        <v>0.80138030086828382</v>
      </c>
      <c r="BO1324" s="54">
        <v>1.0148917E-3</v>
      </c>
      <c r="BP1324" s="70">
        <v>25522</v>
      </c>
      <c r="BQ1324" s="71"/>
      <c r="BR1324" s="70"/>
      <c r="BS1324" s="72"/>
      <c r="BT1324" s="72"/>
      <c r="BU1324" s="70">
        <v>85292756</v>
      </c>
      <c r="BV1324" s="70">
        <v>1676454</v>
      </c>
      <c r="BW1324" s="74">
        <v>17095430</v>
      </c>
      <c r="BX1324" s="70">
        <v>104064640</v>
      </c>
    </row>
    <row r="1325" spans="1:76" x14ac:dyDescent="0.3">
      <c r="A1325" s="73" t="s">
        <v>10</v>
      </c>
      <c r="B1325" s="2" t="s">
        <v>113</v>
      </c>
      <c r="C1325" s="2" t="s">
        <v>71</v>
      </c>
      <c r="D1325" s="2" t="s">
        <v>12</v>
      </c>
      <c r="E1325" s="2" t="s">
        <v>15</v>
      </c>
      <c r="F1325" s="17" t="str">
        <f>+Tabela1[[#This Row],[WK]]&amp;Tabela1[[#This Row],[PK]]&amp;Tabela1[[#This Row],[GK]]</f>
        <v>161101</v>
      </c>
      <c r="G1325" s="2" t="s">
        <v>1261</v>
      </c>
      <c r="H1325" s="3">
        <v>212461048.80000001</v>
      </c>
      <c r="I1325" s="4">
        <v>1.125</v>
      </c>
      <c r="J1325" s="3">
        <v>239018679.90000001</v>
      </c>
      <c r="K1325" s="4">
        <v>7.0000000000000007E-2</v>
      </c>
      <c r="L1325" s="3">
        <v>16731308</v>
      </c>
      <c r="M1325" s="3"/>
      <c r="N1325" s="5"/>
      <c r="O1325" s="3">
        <v>20443314.010000002</v>
      </c>
      <c r="P1325" s="4">
        <v>1.125</v>
      </c>
      <c r="Q1325" s="3">
        <v>22998728.260000002</v>
      </c>
      <c r="R1325" s="4">
        <v>1.6E-2</v>
      </c>
      <c r="S1325" s="3">
        <v>367980</v>
      </c>
      <c r="T1325" s="3"/>
      <c r="U1325" s="5"/>
      <c r="V1325" s="3">
        <v>10409114</v>
      </c>
      <c r="W1325" s="5"/>
      <c r="X1325" s="3">
        <v>19595660</v>
      </c>
      <c r="Y1325" s="3">
        <v>1575158</v>
      </c>
      <c r="Z1325" s="3">
        <v>332781</v>
      </c>
      <c r="AA1325" s="3">
        <v>822425</v>
      </c>
      <c r="AB1325" s="3">
        <v>13536930</v>
      </c>
      <c r="AC1325" s="3">
        <v>3328366</v>
      </c>
      <c r="AD1325" s="3">
        <v>9186546</v>
      </c>
      <c r="AE1325" s="3">
        <v>0</v>
      </c>
      <c r="AF1325" s="3">
        <v>16731308</v>
      </c>
      <c r="AG1325" s="3">
        <v>367980</v>
      </c>
      <c r="AH1325" s="3">
        <v>9186546</v>
      </c>
      <c r="AI1325" s="3">
        <v>10409114</v>
      </c>
      <c r="AJ1325" s="3">
        <v>2175601</v>
      </c>
      <c r="AK1325" s="3">
        <v>2175601</v>
      </c>
      <c r="AL1325" s="3">
        <v>825069</v>
      </c>
      <c r="AM1325" s="3">
        <v>1350532</v>
      </c>
      <c r="AN1325" s="3">
        <v>423006</v>
      </c>
      <c r="AO1325" s="3">
        <v>0</v>
      </c>
      <c r="AP1325" s="3">
        <v>-423006</v>
      </c>
      <c r="AQ1325" s="3">
        <v>0</v>
      </c>
      <c r="AR1325" s="3">
        <f>Tabela1[[#This Row],[Potrzeby finansowe 2027
w tym:]]+Tabela1[[#This Row],[Rozliczenie 2025 potrz. fin.]]</f>
        <v>19595660</v>
      </c>
      <c r="AS1325" s="3">
        <v>0</v>
      </c>
      <c r="AT1325" s="3">
        <v>0</v>
      </c>
      <c r="AU1325" s="3"/>
      <c r="AV1325" s="3"/>
      <c r="AW1325" s="3"/>
      <c r="AX1325" s="3"/>
      <c r="AY1325" s="3"/>
      <c r="AZ1325" s="3"/>
      <c r="BA1325" s="3">
        <v>332781</v>
      </c>
      <c r="BB1325" s="3">
        <v>0</v>
      </c>
      <c r="BC1325" s="3">
        <v>0</v>
      </c>
      <c r="BD1325" s="3">
        <v>3109.99</v>
      </c>
      <c r="BE1325" s="3">
        <v>447.79</v>
      </c>
      <c r="BF1325" s="3">
        <v>0.78</v>
      </c>
      <c r="BG1325" s="3">
        <v>565643</v>
      </c>
      <c r="BH1325" s="3">
        <v>5315</v>
      </c>
      <c r="BI1325" s="3">
        <v>256782</v>
      </c>
      <c r="BJ1325" s="3">
        <v>3945924.0974999992</v>
      </c>
      <c r="BK1325" s="3">
        <v>1636636.7799999993</v>
      </c>
      <c r="BL1325" s="3">
        <v>184395.76</v>
      </c>
      <c r="BM1325" s="3">
        <v>8868357.75</v>
      </c>
      <c r="BN1325" s="53">
        <v>0.92741855758559266</v>
      </c>
      <c r="BO1325" s="54">
        <v>2.0118490000000001E-4</v>
      </c>
      <c r="BP1325" s="70">
        <v>5060</v>
      </c>
      <c r="BQ1325" s="71"/>
      <c r="BR1325" s="70"/>
      <c r="BS1325" s="72"/>
      <c r="BT1325" s="72"/>
      <c r="BU1325" s="70">
        <v>16731308</v>
      </c>
      <c r="BV1325" s="70">
        <v>367980</v>
      </c>
      <c r="BW1325" s="74">
        <v>9186546</v>
      </c>
      <c r="BX1325" s="70">
        <v>26285834</v>
      </c>
    </row>
    <row r="1326" spans="1:76" x14ac:dyDescent="0.3">
      <c r="A1326" s="73" t="s">
        <v>10</v>
      </c>
      <c r="B1326" s="2" t="s">
        <v>113</v>
      </c>
      <c r="C1326" s="2" t="s">
        <v>71</v>
      </c>
      <c r="D1326" s="2" t="s">
        <v>11</v>
      </c>
      <c r="E1326" s="2" t="s">
        <v>15</v>
      </c>
      <c r="F1326" s="17" t="str">
        <f>+Tabela1[[#This Row],[WK]]&amp;Tabela1[[#This Row],[PK]]&amp;Tabela1[[#This Row],[GK]]</f>
        <v>161102</v>
      </c>
      <c r="G1326" s="2" t="s">
        <v>1262</v>
      </c>
      <c r="H1326" s="3">
        <v>280187428.42000002</v>
      </c>
      <c r="I1326" s="4">
        <v>1.125</v>
      </c>
      <c r="J1326" s="3">
        <v>315210856.97000003</v>
      </c>
      <c r="K1326" s="4">
        <v>7.0000000000000007E-2</v>
      </c>
      <c r="L1326" s="3">
        <v>22064760</v>
      </c>
      <c r="M1326" s="3"/>
      <c r="N1326" s="5"/>
      <c r="O1326" s="3">
        <v>7687733.3399999999</v>
      </c>
      <c r="P1326" s="4">
        <v>1.125</v>
      </c>
      <c r="Q1326" s="3">
        <v>8648700.0099999998</v>
      </c>
      <c r="R1326" s="4">
        <v>1.6E-2</v>
      </c>
      <c r="S1326" s="3">
        <v>138379</v>
      </c>
      <c r="T1326" s="3"/>
      <c r="U1326" s="5"/>
      <c r="V1326" s="3">
        <v>13528574</v>
      </c>
      <c r="W1326" s="5"/>
      <c r="X1326" s="3">
        <v>28398264</v>
      </c>
      <c r="Y1326" s="3">
        <v>8158847</v>
      </c>
      <c r="Z1326" s="3">
        <v>810633</v>
      </c>
      <c r="AA1326" s="3">
        <v>1164228</v>
      </c>
      <c r="AB1326" s="3">
        <v>16376778</v>
      </c>
      <c r="AC1326" s="3">
        <v>1887778</v>
      </c>
      <c r="AD1326" s="3">
        <v>14869691</v>
      </c>
      <c r="AE1326" s="3">
        <v>0</v>
      </c>
      <c r="AF1326" s="3">
        <v>22064760</v>
      </c>
      <c r="AG1326" s="3">
        <v>138379</v>
      </c>
      <c r="AH1326" s="3">
        <v>14869691</v>
      </c>
      <c r="AI1326" s="3">
        <v>13528574</v>
      </c>
      <c r="AJ1326" s="3">
        <v>1942117</v>
      </c>
      <c r="AK1326" s="3">
        <v>1942117</v>
      </c>
      <c r="AL1326" s="3">
        <v>623886</v>
      </c>
      <c r="AM1326" s="3">
        <v>1318231</v>
      </c>
      <c r="AN1326" s="3">
        <v>508617</v>
      </c>
      <c r="AO1326" s="3">
        <v>0</v>
      </c>
      <c r="AP1326" s="3">
        <v>-508617</v>
      </c>
      <c r="AQ1326" s="3">
        <v>0</v>
      </c>
      <c r="AR1326" s="3">
        <f>Tabela1[[#This Row],[Potrzeby finansowe 2027
w tym:]]+Tabela1[[#This Row],[Rozliczenie 2025 potrz. fin.]]</f>
        <v>28398264</v>
      </c>
      <c r="AS1326" s="3">
        <v>0</v>
      </c>
      <c r="AT1326" s="3">
        <v>0</v>
      </c>
      <c r="AU1326" s="3"/>
      <c r="AV1326" s="3"/>
      <c r="AW1326" s="3"/>
      <c r="AX1326" s="3"/>
      <c r="AY1326" s="3"/>
      <c r="AZ1326" s="3"/>
      <c r="BA1326" s="3">
        <v>810633</v>
      </c>
      <c r="BB1326" s="3">
        <v>0</v>
      </c>
      <c r="BC1326" s="3">
        <v>0</v>
      </c>
      <c r="BD1326" s="3">
        <v>8121.75</v>
      </c>
      <c r="BE1326" s="3">
        <v>0.03</v>
      </c>
      <c r="BF1326" s="3">
        <v>0</v>
      </c>
      <c r="BG1326" s="3">
        <v>749439</v>
      </c>
      <c r="BH1326" s="3">
        <v>7042</v>
      </c>
      <c r="BI1326" s="3">
        <v>414789</v>
      </c>
      <c r="BJ1326" s="3">
        <v>6373990.6875</v>
      </c>
      <c r="BK1326" s="3">
        <v>3592015.04</v>
      </c>
      <c r="BL1326" s="3">
        <v>2627227.39</v>
      </c>
      <c r="BM1326" s="3">
        <v>5873447.8099999996</v>
      </c>
      <c r="BN1326" s="53">
        <v>0.74231275006295294</v>
      </c>
      <c r="BO1326" s="54">
        <v>2.7798010000000003E-4</v>
      </c>
      <c r="BP1326" s="70">
        <v>6991</v>
      </c>
      <c r="BQ1326" s="71"/>
      <c r="BR1326" s="70"/>
      <c r="BS1326" s="72"/>
      <c r="BT1326" s="72"/>
      <c r="BU1326" s="70">
        <v>22064760</v>
      </c>
      <c r="BV1326" s="70">
        <v>138379</v>
      </c>
      <c r="BW1326" s="74">
        <v>14869691</v>
      </c>
      <c r="BX1326" s="70">
        <v>37072830</v>
      </c>
    </row>
    <row r="1327" spans="1:76" x14ac:dyDescent="0.3">
      <c r="A1327" s="73" t="s">
        <v>10</v>
      </c>
      <c r="B1327" s="2" t="s">
        <v>113</v>
      </c>
      <c r="C1327" s="2" t="s">
        <v>71</v>
      </c>
      <c r="D1327" s="2" t="s">
        <v>16</v>
      </c>
      <c r="E1327" s="2" t="s">
        <v>19</v>
      </c>
      <c r="F1327" s="17" t="str">
        <f>+Tabela1[[#This Row],[WK]]&amp;Tabela1[[#This Row],[PK]]&amp;Tabela1[[#This Row],[GK]]</f>
        <v>161103</v>
      </c>
      <c r="G1327" s="2" t="s">
        <v>1263</v>
      </c>
      <c r="H1327" s="3">
        <v>223496217.68000001</v>
      </c>
      <c r="I1327" s="4">
        <v>1.125</v>
      </c>
      <c r="J1327" s="3">
        <v>251433244.88999999</v>
      </c>
      <c r="K1327" s="4">
        <v>7.0000000000000007E-2</v>
      </c>
      <c r="L1327" s="3">
        <v>17600327</v>
      </c>
      <c r="M1327" s="3"/>
      <c r="N1327" s="5"/>
      <c r="O1327" s="3">
        <v>43437230.969999999</v>
      </c>
      <c r="P1327" s="4">
        <v>1.125</v>
      </c>
      <c r="Q1327" s="3">
        <v>48866884.840000004</v>
      </c>
      <c r="R1327" s="4">
        <v>1.6E-2</v>
      </c>
      <c r="S1327" s="3">
        <v>781870</v>
      </c>
      <c r="T1327" s="3"/>
      <c r="U1327" s="5"/>
      <c r="V1327" s="3">
        <v>10431147</v>
      </c>
      <c r="W1327" s="5"/>
      <c r="X1327" s="3">
        <v>19465908</v>
      </c>
      <c r="Y1327" s="3">
        <v>2505172</v>
      </c>
      <c r="Z1327" s="3">
        <v>648720</v>
      </c>
      <c r="AA1327" s="3">
        <v>857253</v>
      </c>
      <c r="AB1327" s="3">
        <v>14598865</v>
      </c>
      <c r="AC1327" s="3">
        <v>855898</v>
      </c>
      <c r="AD1327" s="3">
        <v>9034760</v>
      </c>
      <c r="AE1327" s="3">
        <v>0</v>
      </c>
      <c r="AF1327" s="3">
        <v>17600327</v>
      </c>
      <c r="AG1327" s="3">
        <v>781870</v>
      </c>
      <c r="AH1327" s="3">
        <v>9034760</v>
      </c>
      <c r="AI1327" s="3">
        <v>10431147</v>
      </c>
      <c r="AJ1327" s="3">
        <v>167988</v>
      </c>
      <c r="AK1327" s="3">
        <v>167988</v>
      </c>
      <c r="AL1327" s="3">
        <v>886354</v>
      </c>
      <c r="AM1327" s="3">
        <v>-718366</v>
      </c>
      <c r="AN1327" s="3">
        <v>-108808</v>
      </c>
      <c r="AO1327" s="3">
        <v>0</v>
      </c>
      <c r="AP1327" s="3">
        <v>108808</v>
      </c>
      <c r="AQ1327" s="3">
        <v>0</v>
      </c>
      <c r="AR1327" s="3">
        <f>Tabela1[[#This Row],[Potrzeby finansowe 2027
w tym:]]+Tabela1[[#This Row],[Rozliczenie 2025 potrz. fin.]]</f>
        <v>19465908</v>
      </c>
      <c r="AS1327" s="3">
        <v>0</v>
      </c>
      <c r="AT1327" s="3">
        <v>0</v>
      </c>
      <c r="AU1327" s="3"/>
      <c r="AV1327" s="3"/>
      <c r="AW1327" s="3"/>
      <c r="AX1327" s="3"/>
      <c r="AY1327" s="3"/>
      <c r="AZ1327" s="3"/>
      <c r="BA1327" s="3">
        <v>648720</v>
      </c>
      <c r="BB1327" s="3">
        <v>0</v>
      </c>
      <c r="BC1327" s="3">
        <v>0</v>
      </c>
      <c r="BD1327" s="3">
        <v>6489.48</v>
      </c>
      <c r="BE1327" s="3">
        <v>20.13</v>
      </c>
      <c r="BF1327" s="3">
        <v>0</v>
      </c>
      <c r="BG1327" s="3">
        <v>594697</v>
      </c>
      <c r="BH1327" s="3">
        <v>5588</v>
      </c>
      <c r="BI1327" s="3">
        <v>262556</v>
      </c>
      <c r="BJ1327" s="3">
        <v>4034662.4074999997</v>
      </c>
      <c r="BK1327" s="3">
        <v>2000704.6399999997</v>
      </c>
      <c r="BL1327" s="3">
        <v>1405874.7</v>
      </c>
      <c r="BM1327" s="3">
        <v>5324081.67</v>
      </c>
      <c r="BN1327" s="53">
        <v>0.89567723342939476</v>
      </c>
      <c r="BO1327" s="54">
        <v>2.2264189999999999E-4</v>
      </c>
      <c r="BP1327" s="70">
        <v>5599</v>
      </c>
      <c r="BQ1327" s="71"/>
      <c r="BR1327" s="70"/>
      <c r="BS1327" s="72"/>
      <c r="BT1327" s="72"/>
      <c r="BU1327" s="70">
        <v>17600327</v>
      </c>
      <c r="BV1327" s="70">
        <v>781870</v>
      </c>
      <c r="BW1327" s="74">
        <v>9034760</v>
      </c>
      <c r="BX1327" s="70">
        <v>27416957</v>
      </c>
    </row>
    <row r="1328" spans="1:76" x14ac:dyDescent="0.3">
      <c r="A1328" s="73" t="s">
        <v>10</v>
      </c>
      <c r="B1328" s="2" t="s">
        <v>113</v>
      </c>
      <c r="C1328" s="2" t="s">
        <v>71</v>
      </c>
      <c r="D1328" s="2" t="s">
        <v>18</v>
      </c>
      <c r="E1328" s="2" t="s">
        <v>19</v>
      </c>
      <c r="F1328" s="17" t="str">
        <f>+Tabela1[[#This Row],[WK]]&amp;Tabela1[[#This Row],[PK]]&amp;Tabela1[[#This Row],[GK]]</f>
        <v>161104</v>
      </c>
      <c r="G1328" s="2" t="s">
        <v>1264</v>
      </c>
      <c r="H1328" s="3">
        <v>340169717.77999997</v>
      </c>
      <c r="I1328" s="4">
        <v>1.125</v>
      </c>
      <c r="J1328" s="3">
        <v>382690932.5</v>
      </c>
      <c r="K1328" s="4">
        <v>7.0000000000000007E-2</v>
      </c>
      <c r="L1328" s="3">
        <v>26788365</v>
      </c>
      <c r="M1328" s="3"/>
      <c r="N1328" s="5"/>
      <c r="O1328" s="3">
        <v>10019412.02</v>
      </c>
      <c r="P1328" s="4">
        <v>1.125</v>
      </c>
      <c r="Q1328" s="3">
        <v>11271838.52</v>
      </c>
      <c r="R1328" s="4">
        <v>1.6E-2</v>
      </c>
      <c r="S1328" s="3">
        <v>180349</v>
      </c>
      <c r="T1328" s="3"/>
      <c r="U1328" s="5"/>
      <c r="V1328" s="3">
        <v>14143994</v>
      </c>
      <c r="W1328" s="5"/>
      <c r="X1328" s="3">
        <v>23058593</v>
      </c>
      <c r="Y1328" s="3">
        <v>0</v>
      </c>
      <c r="Z1328" s="3">
        <v>193398</v>
      </c>
      <c r="AA1328" s="3">
        <v>1306352</v>
      </c>
      <c r="AB1328" s="3">
        <v>19557584</v>
      </c>
      <c r="AC1328" s="3">
        <v>2001259</v>
      </c>
      <c r="AD1328" s="3">
        <v>8914599</v>
      </c>
      <c r="AE1328" s="3">
        <v>0</v>
      </c>
      <c r="AF1328" s="3">
        <v>26788365</v>
      </c>
      <c r="AG1328" s="3">
        <v>180349</v>
      </c>
      <c r="AH1328" s="3">
        <v>8914599</v>
      </c>
      <c r="AI1328" s="3">
        <v>14143994</v>
      </c>
      <c r="AJ1328" s="3">
        <v>308291</v>
      </c>
      <c r="AK1328" s="3">
        <v>308291</v>
      </c>
      <c r="AL1328" s="3">
        <v>645722</v>
      </c>
      <c r="AM1328" s="3">
        <v>-337431</v>
      </c>
      <c r="AN1328" s="3">
        <v>578497</v>
      </c>
      <c r="AO1328" s="3">
        <v>0</v>
      </c>
      <c r="AP1328" s="3">
        <v>-578497</v>
      </c>
      <c r="AQ1328" s="3">
        <v>0</v>
      </c>
      <c r="AR1328" s="3">
        <f>Tabela1[[#This Row],[Potrzeby finansowe 2027
w tym:]]+Tabela1[[#This Row],[Rozliczenie 2025 potrz. fin.]]</f>
        <v>23058593</v>
      </c>
      <c r="AS1328" s="3">
        <v>0</v>
      </c>
      <c r="AT1328" s="3">
        <v>0</v>
      </c>
      <c r="AU1328" s="3"/>
      <c r="AV1328" s="3"/>
      <c r="AW1328" s="3"/>
      <c r="AX1328" s="3"/>
      <c r="AY1328" s="3"/>
      <c r="AZ1328" s="3"/>
      <c r="BA1328" s="3">
        <v>193398</v>
      </c>
      <c r="BB1328" s="3">
        <v>0</v>
      </c>
      <c r="BC1328" s="3">
        <v>54.34</v>
      </c>
      <c r="BD1328" s="3">
        <v>0</v>
      </c>
      <c r="BE1328" s="3">
        <v>2953.15</v>
      </c>
      <c r="BF1328" s="3">
        <v>839.86</v>
      </c>
      <c r="BG1328" s="3">
        <v>777640</v>
      </c>
      <c r="BH1328" s="3">
        <v>7307</v>
      </c>
      <c r="BI1328" s="3">
        <v>528712</v>
      </c>
      <c r="BJ1328" s="3">
        <v>8124624.2824999988</v>
      </c>
      <c r="BK1328" s="3">
        <v>5801251.5299999993</v>
      </c>
      <c r="BL1328" s="3">
        <v>2121342.25</v>
      </c>
      <c r="BM1328" s="3">
        <v>5050806.51</v>
      </c>
      <c r="BN1328" s="53">
        <v>1.043266836406368</v>
      </c>
      <c r="BO1328" s="54">
        <v>2.7826149999999998E-4</v>
      </c>
      <c r="BP1328" s="70">
        <v>6998</v>
      </c>
      <c r="BQ1328" s="71"/>
      <c r="BR1328" s="70"/>
      <c r="BS1328" s="72"/>
      <c r="BT1328" s="72"/>
      <c r="BU1328" s="70">
        <v>26788365</v>
      </c>
      <c r="BV1328" s="70">
        <v>180349</v>
      </c>
      <c r="BW1328" s="74">
        <v>8914599</v>
      </c>
      <c r="BX1328" s="70">
        <v>35883313</v>
      </c>
    </row>
    <row r="1329" spans="1:76" x14ac:dyDescent="0.3">
      <c r="A1329" s="73" t="s">
        <v>10</v>
      </c>
      <c r="B1329" s="2" t="s">
        <v>113</v>
      </c>
      <c r="C1329" s="2" t="s">
        <v>71</v>
      </c>
      <c r="D1329" s="2" t="s">
        <v>21</v>
      </c>
      <c r="E1329" s="2" t="s">
        <v>19</v>
      </c>
      <c r="F1329" s="17" t="str">
        <f>+Tabela1[[#This Row],[WK]]&amp;Tabela1[[#This Row],[PK]]&amp;Tabela1[[#This Row],[GK]]</f>
        <v>161105</v>
      </c>
      <c r="G1329" s="2" t="s">
        <v>1265</v>
      </c>
      <c r="H1329" s="3">
        <v>1401431734.1199999</v>
      </c>
      <c r="I1329" s="4">
        <v>1.125</v>
      </c>
      <c r="J1329" s="3">
        <v>1576610700.8900001</v>
      </c>
      <c r="K1329" s="4">
        <v>7.0000000000000007E-2</v>
      </c>
      <c r="L1329" s="3">
        <v>110362749</v>
      </c>
      <c r="M1329" s="3"/>
      <c r="N1329" s="5"/>
      <c r="O1329" s="3">
        <v>221180326.76999998</v>
      </c>
      <c r="P1329" s="4">
        <v>1.125</v>
      </c>
      <c r="Q1329" s="3">
        <v>248827867.62</v>
      </c>
      <c r="R1329" s="4">
        <v>1.6E-2</v>
      </c>
      <c r="S1329" s="3">
        <v>3981246</v>
      </c>
      <c r="T1329" s="3"/>
      <c r="U1329" s="5"/>
      <c r="V1329" s="3">
        <v>63176779</v>
      </c>
      <c r="W1329" s="5"/>
      <c r="X1329" s="3">
        <v>64297659</v>
      </c>
      <c r="Y1329" s="3">
        <v>0</v>
      </c>
      <c r="Z1329" s="3">
        <v>517323</v>
      </c>
      <c r="AA1329" s="3">
        <v>4550288</v>
      </c>
      <c r="AB1329" s="3">
        <v>59230048</v>
      </c>
      <c r="AC1329" s="3">
        <v>0</v>
      </c>
      <c r="AD1329" s="3">
        <v>1444827</v>
      </c>
      <c r="AE1329" s="3">
        <v>0</v>
      </c>
      <c r="AF1329" s="3">
        <v>110362749</v>
      </c>
      <c r="AG1329" s="3">
        <v>3981246</v>
      </c>
      <c r="AH1329" s="3">
        <v>1444827</v>
      </c>
      <c r="AI1329" s="3">
        <v>63176779</v>
      </c>
      <c r="AJ1329" s="3">
        <v>969711</v>
      </c>
      <c r="AK1329" s="3">
        <v>1293658</v>
      </c>
      <c r="AL1329" s="3">
        <v>4030837</v>
      </c>
      <c r="AM1329" s="3">
        <v>-2737179</v>
      </c>
      <c r="AN1329" s="3">
        <v>323947</v>
      </c>
      <c r="AO1329" s="3">
        <v>0</v>
      </c>
      <c r="AP1329" s="3">
        <v>0</v>
      </c>
      <c r="AQ1329" s="3">
        <v>323947</v>
      </c>
      <c r="AR1329" s="3">
        <f>Tabela1[[#This Row],[Potrzeby finansowe 2027
w tym:]]+Tabela1[[#This Row],[Rozliczenie 2025 potrz. fin.]]</f>
        <v>64621606</v>
      </c>
      <c r="AS1329" s="3">
        <v>0</v>
      </c>
      <c r="AT1329" s="3">
        <v>0</v>
      </c>
      <c r="AU1329" s="3"/>
      <c r="AV1329" s="3"/>
      <c r="AW1329" s="3"/>
      <c r="AX1329" s="3"/>
      <c r="AY1329" s="3"/>
      <c r="AZ1329" s="3"/>
      <c r="BA1329" s="3">
        <v>517323</v>
      </c>
      <c r="BB1329" s="3">
        <v>0</v>
      </c>
      <c r="BC1329" s="3">
        <v>45.02</v>
      </c>
      <c r="BD1329" s="3">
        <v>4889.6000000000004</v>
      </c>
      <c r="BE1329" s="3">
        <v>51.49</v>
      </c>
      <c r="BF1329" s="3">
        <v>353.01</v>
      </c>
      <c r="BG1329" s="3">
        <v>3027763</v>
      </c>
      <c r="BH1329" s="3">
        <v>28450</v>
      </c>
      <c r="BI1329" s="3">
        <v>1522525</v>
      </c>
      <c r="BJ1329" s="3">
        <v>23396395.305</v>
      </c>
      <c r="BK1329" s="3">
        <v>17580301.07</v>
      </c>
      <c r="BL1329" s="3">
        <v>2514801.2200000002</v>
      </c>
      <c r="BM1329" s="3">
        <v>18234774.5</v>
      </c>
      <c r="BN1329" s="53">
        <v>1.0405379442843419</v>
      </c>
      <c r="BO1329" s="54">
        <v>1.1627613000000001E-3</v>
      </c>
      <c r="BP1329" s="70">
        <v>29241</v>
      </c>
      <c r="BQ1329" s="71"/>
      <c r="BR1329" s="70"/>
      <c r="BS1329" s="72"/>
      <c r="BT1329" s="72"/>
      <c r="BU1329" s="70">
        <v>110362749</v>
      </c>
      <c r="BV1329" s="70">
        <v>3981246</v>
      </c>
      <c r="BW1329" s="74">
        <v>1444827</v>
      </c>
      <c r="BX1329" s="70">
        <v>115788822</v>
      </c>
    </row>
    <row r="1330" spans="1:76" x14ac:dyDescent="0.3">
      <c r="A1330" s="73" t="s">
        <v>10</v>
      </c>
      <c r="B1330" s="2" t="s">
        <v>113</v>
      </c>
      <c r="C1330" s="2" t="s">
        <v>71</v>
      </c>
      <c r="D1330" s="2" t="s">
        <v>23</v>
      </c>
      <c r="E1330" s="2" t="s">
        <v>19</v>
      </c>
      <c r="F1330" s="17" t="str">
        <f>+Tabela1[[#This Row],[WK]]&amp;Tabela1[[#This Row],[PK]]&amp;Tabela1[[#This Row],[GK]]</f>
        <v>161106</v>
      </c>
      <c r="G1330" s="2" t="s">
        <v>715</v>
      </c>
      <c r="H1330" s="3">
        <v>261458065.71000001</v>
      </c>
      <c r="I1330" s="4">
        <v>1.125</v>
      </c>
      <c r="J1330" s="3">
        <v>294140323.92000002</v>
      </c>
      <c r="K1330" s="4">
        <v>7.0000000000000007E-2</v>
      </c>
      <c r="L1330" s="3">
        <v>20589823</v>
      </c>
      <c r="M1330" s="3"/>
      <c r="N1330" s="5"/>
      <c r="O1330" s="3">
        <v>49617871.390000001</v>
      </c>
      <c r="P1330" s="4">
        <v>1.125</v>
      </c>
      <c r="Q1330" s="3">
        <v>55820105.310000002</v>
      </c>
      <c r="R1330" s="4">
        <v>1.6E-2</v>
      </c>
      <c r="S1330" s="3">
        <v>893122</v>
      </c>
      <c r="T1330" s="3"/>
      <c r="U1330" s="5"/>
      <c r="V1330" s="3">
        <v>11924676</v>
      </c>
      <c r="W1330" s="5"/>
      <c r="X1330" s="3">
        <v>20310768</v>
      </c>
      <c r="Y1330" s="3">
        <v>0</v>
      </c>
      <c r="Z1330" s="3">
        <v>87822</v>
      </c>
      <c r="AA1330" s="3">
        <v>1223551</v>
      </c>
      <c r="AB1330" s="3">
        <v>16740892</v>
      </c>
      <c r="AC1330" s="3">
        <v>2258503</v>
      </c>
      <c r="AD1330" s="3">
        <v>8386092</v>
      </c>
      <c r="AE1330" s="3">
        <v>50956</v>
      </c>
      <c r="AF1330" s="3">
        <v>20589823</v>
      </c>
      <c r="AG1330" s="3">
        <v>893122</v>
      </c>
      <c r="AH1330" s="3">
        <v>8335136</v>
      </c>
      <c r="AI1330" s="3">
        <v>11924676</v>
      </c>
      <c r="AJ1330" s="3">
        <v>407722</v>
      </c>
      <c r="AK1330" s="3">
        <v>407722</v>
      </c>
      <c r="AL1330" s="3">
        <v>757718</v>
      </c>
      <c r="AM1330" s="3">
        <v>-349996</v>
      </c>
      <c r="AN1330" s="3">
        <v>1022414</v>
      </c>
      <c r="AO1330" s="3">
        <v>0</v>
      </c>
      <c r="AP1330" s="3">
        <v>-1022414</v>
      </c>
      <c r="AQ1330" s="3">
        <v>0</v>
      </c>
      <c r="AR1330" s="3">
        <f>Tabela1[[#This Row],[Potrzeby finansowe 2027
w tym:]]+Tabela1[[#This Row],[Rozliczenie 2025 potrz. fin.]]</f>
        <v>20310768</v>
      </c>
      <c r="AS1330" s="3">
        <v>0</v>
      </c>
      <c r="AT1330" s="3">
        <v>0</v>
      </c>
      <c r="AU1330" s="3"/>
      <c r="AV1330" s="3"/>
      <c r="AW1330" s="3"/>
      <c r="AX1330" s="3"/>
      <c r="AY1330" s="3"/>
      <c r="AZ1330" s="3"/>
      <c r="BA1330" s="3">
        <v>87822</v>
      </c>
      <c r="BB1330" s="3">
        <v>0</v>
      </c>
      <c r="BC1330" s="3">
        <v>68.59</v>
      </c>
      <c r="BD1330" s="3">
        <v>0</v>
      </c>
      <c r="BE1330" s="3">
        <v>1271.6400000000001</v>
      </c>
      <c r="BF1330" s="3">
        <v>46.32</v>
      </c>
      <c r="BG1330" s="3">
        <v>673877</v>
      </c>
      <c r="BH1330" s="3">
        <v>6332</v>
      </c>
      <c r="BI1330" s="3">
        <v>549674</v>
      </c>
      <c r="BJ1330" s="3">
        <v>8446755.040000001</v>
      </c>
      <c r="BK1330" s="3">
        <v>5749773.2600000007</v>
      </c>
      <c r="BL1330" s="3">
        <v>2630379.66</v>
      </c>
      <c r="BM1330" s="3">
        <v>5527167.7999999998</v>
      </c>
      <c r="BN1330" s="53">
        <v>1.1867938781791221</v>
      </c>
      <c r="BO1330" s="54">
        <v>2.612437E-4</v>
      </c>
      <c r="BP1330" s="70">
        <v>6569</v>
      </c>
      <c r="BQ1330" s="71"/>
      <c r="BR1330" s="70"/>
      <c r="BS1330" s="72"/>
      <c r="BT1330" s="72"/>
      <c r="BU1330" s="70">
        <v>20589823</v>
      </c>
      <c r="BV1330" s="70">
        <v>893122</v>
      </c>
      <c r="BW1330" s="74">
        <v>8335136</v>
      </c>
      <c r="BX1330" s="70">
        <v>29818081</v>
      </c>
    </row>
    <row r="1331" spans="1:76" x14ac:dyDescent="0.3">
      <c r="A1331" s="73" t="s">
        <v>10</v>
      </c>
      <c r="B1331" s="2" t="s">
        <v>113</v>
      </c>
      <c r="C1331" s="2" t="s">
        <v>71</v>
      </c>
      <c r="D1331" s="2" t="s">
        <v>30</v>
      </c>
      <c r="E1331" s="2" t="s">
        <v>19</v>
      </c>
      <c r="F1331" s="17" t="str">
        <f>+Tabela1[[#This Row],[WK]]&amp;Tabela1[[#This Row],[PK]]&amp;Tabela1[[#This Row],[GK]]</f>
        <v>161107</v>
      </c>
      <c r="G1331" s="2" t="s">
        <v>1266</v>
      </c>
      <c r="H1331" s="3">
        <v>454683631.19999999</v>
      </c>
      <c r="I1331" s="4">
        <v>1.125</v>
      </c>
      <c r="J1331" s="3">
        <v>511519085.10000002</v>
      </c>
      <c r="K1331" s="4">
        <v>7.0000000000000007E-2</v>
      </c>
      <c r="L1331" s="3">
        <v>35806336</v>
      </c>
      <c r="M1331" s="3"/>
      <c r="N1331" s="5"/>
      <c r="O1331" s="3">
        <v>91417894.399999991</v>
      </c>
      <c r="P1331" s="4">
        <v>1.125</v>
      </c>
      <c r="Q1331" s="3">
        <v>102845131.2</v>
      </c>
      <c r="R1331" s="4">
        <v>1.6E-2</v>
      </c>
      <c r="S1331" s="3">
        <v>1645522</v>
      </c>
      <c r="T1331" s="3"/>
      <c r="U1331" s="5"/>
      <c r="V1331" s="3">
        <v>22362450</v>
      </c>
      <c r="W1331" s="5"/>
      <c r="X1331" s="3">
        <v>20506869</v>
      </c>
      <c r="Y1331" s="3">
        <v>175930</v>
      </c>
      <c r="Z1331" s="3">
        <v>677202</v>
      </c>
      <c r="AA1331" s="3">
        <v>1298643</v>
      </c>
      <c r="AB1331" s="3">
        <v>18355094</v>
      </c>
      <c r="AC1331" s="3">
        <v>0</v>
      </c>
      <c r="AD1331" s="3">
        <v>3277262</v>
      </c>
      <c r="AE1331" s="3">
        <v>0</v>
      </c>
      <c r="AF1331" s="3">
        <v>35806336</v>
      </c>
      <c r="AG1331" s="3">
        <v>1645522</v>
      </c>
      <c r="AH1331" s="3">
        <v>3277262</v>
      </c>
      <c r="AI1331" s="3">
        <v>22362450</v>
      </c>
      <c r="AJ1331" s="3">
        <v>1070501</v>
      </c>
      <c r="AK1331" s="3">
        <v>1465991</v>
      </c>
      <c r="AL1331" s="3">
        <v>1214749</v>
      </c>
      <c r="AM1331" s="3">
        <v>251242</v>
      </c>
      <c r="AN1331" s="3">
        <v>395490</v>
      </c>
      <c r="AO1331" s="3">
        <v>0</v>
      </c>
      <c r="AP1331" s="3">
        <v>0</v>
      </c>
      <c r="AQ1331" s="3">
        <v>395490</v>
      </c>
      <c r="AR1331" s="3">
        <f>Tabela1[[#This Row],[Potrzeby finansowe 2027
w tym:]]+Tabela1[[#This Row],[Rozliczenie 2025 potrz. fin.]]</f>
        <v>20902359</v>
      </c>
      <c r="AS1331" s="3">
        <v>0</v>
      </c>
      <c r="AT1331" s="3">
        <v>0</v>
      </c>
      <c r="AU1331" s="3"/>
      <c r="AV1331" s="3"/>
      <c r="AW1331" s="3"/>
      <c r="AX1331" s="3"/>
      <c r="AY1331" s="3"/>
      <c r="AZ1331" s="3"/>
      <c r="BA1331" s="3">
        <v>677202</v>
      </c>
      <c r="BB1331" s="3">
        <v>0</v>
      </c>
      <c r="BC1331" s="3">
        <v>0</v>
      </c>
      <c r="BD1331" s="3">
        <v>6710.06</v>
      </c>
      <c r="BE1331" s="3">
        <v>149.71</v>
      </c>
      <c r="BF1331" s="3">
        <v>0</v>
      </c>
      <c r="BG1331" s="3">
        <v>1092123</v>
      </c>
      <c r="BH1331" s="3">
        <v>10262</v>
      </c>
      <c r="BI1331" s="3">
        <v>206520</v>
      </c>
      <c r="BJ1331" s="3">
        <v>3173560.5200000005</v>
      </c>
      <c r="BK1331" s="3">
        <v>2265871.7200000002</v>
      </c>
      <c r="BL1331" s="3">
        <v>130664.07</v>
      </c>
      <c r="BM1331" s="3">
        <v>3369427.06</v>
      </c>
      <c r="BN1331" s="53">
        <v>0.99581433088050142</v>
      </c>
      <c r="BO1331" s="54">
        <v>3.8970280000000002E-4</v>
      </c>
      <c r="BP1331" s="70">
        <v>9800</v>
      </c>
      <c r="BQ1331" s="71"/>
      <c r="BR1331" s="70"/>
      <c r="BS1331" s="72"/>
      <c r="BT1331" s="72"/>
      <c r="BU1331" s="70">
        <v>35806336</v>
      </c>
      <c r="BV1331" s="70">
        <v>1645522</v>
      </c>
      <c r="BW1331" s="74">
        <v>3277262</v>
      </c>
      <c r="BX1331" s="70">
        <v>40729120</v>
      </c>
    </row>
    <row r="1332" spans="1:76" x14ac:dyDescent="0.3">
      <c r="A1332" s="73" t="s">
        <v>10</v>
      </c>
      <c r="B1332" s="2" t="s">
        <v>126</v>
      </c>
      <c r="C1332" s="2" t="s">
        <v>12</v>
      </c>
      <c r="D1332" s="2" t="s">
        <v>16</v>
      </c>
      <c r="E1332" s="2" t="s">
        <v>15</v>
      </c>
      <c r="F1332" s="17" t="str">
        <f>+Tabela1[[#This Row],[WK]]&amp;Tabela1[[#This Row],[PK]]&amp;Tabela1[[#This Row],[GK]]</f>
        <v>180103</v>
      </c>
      <c r="G1332" s="2" t="s">
        <v>1267</v>
      </c>
      <c r="H1332" s="3">
        <v>69937418.810000002</v>
      </c>
      <c r="I1332" s="4">
        <v>1.125</v>
      </c>
      <c r="J1332" s="3">
        <v>78679596.159999996</v>
      </c>
      <c r="K1332" s="4">
        <v>7.0000000000000007E-2</v>
      </c>
      <c r="L1332" s="3">
        <v>5507572</v>
      </c>
      <c r="M1332" s="3"/>
      <c r="N1332" s="5"/>
      <c r="O1332" s="3">
        <v>1931831.4500000002</v>
      </c>
      <c r="P1332" s="4">
        <v>1.125</v>
      </c>
      <c r="Q1332" s="3">
        <v>2173310.38</v>
      </c>
      <c r="R1332" s="4">
        <v>1.6E-2</v>
      </c>
      <c r="S1332" s="3">
        <v>34773</v>
      </c>
      <c r="T1332" s="3"/>
      <c r="U1332" s="5"/>
      <c r="V1332" s="3">
        <v>3493477</v>
      </c>
      <c r="W1332" s="5"/>
      <c r="X1332" s="3">
        <v>12164608</v>
      </c>
      <c r="Y1332" s="3">
        <v>3492069</v>
      </c>
      <c r="Z1332" s="3">
        <v>2002312</v>
      </c>
      <c r="AA1332" s="3">
        <v>620038</v>
      </c>
      <c r="AB1332" s="3">
        <v>6050189</v>
      </c>
      <c r="AC1332" s="3">
        <v>0</v>
      </c>
      <c r="AD1332" s="3">
        <v>8558496</v>
      </c>
      <c r="AE1332" s="3">
        <v>0</v>
      </c>
      <c r="AF1332" s="3">
        <v>5507572</v>
      </c>
      <c r="AG1332" s="3">
        <v>34773</v>
      </c>
      <c r="AH1332" s="3">
        <v>8558496</v>
      </c>
      <c r="AI1332" s="3">
        <v>3493477</v>
      </c>
      <c r="AJ1332" s="3">
        <v>1633840</v>
      </c>
      <c r="AK1332" s="3">
        <v>1521204</v>
      </c>
      <c r="AL1332" s="3">
        <v>185587</v>
      </c>
      <c r="AM1332" s="3">
        <v>1335617</v>
      </c>
      <c r="AN1332" s="3">
        <v>-112636</v>
      </c>
      <c r="AO1332" s="3">
        <v>0</v>
      </c>
      <c r="AP1332" s="3">
        <v>0</v>
      </c>
      <c r="AQ1332" s="3">
        <v>-112636</v>
      </c>
      <c r="AR1332" s="3">
        <f>Tabela1[[#This Row],[Potrzeby finansowe 2027
w tym:]]+Tabela1[[#This Row],[Rozliczenie 2025 potrz. fin.]]</f>
        <v>12051972</v>
      </c>
      <c r="AS1332" s="3">
        <v>0</v>
      </c>
      <c r="AT1332" s="3">
        <v>0</v>
      </c>
      <c r="AU1332" s="3"/>
      <c r="AV1332" s="3"/>
      <c r="AW1332" s="3"/>
      <c r="AX1332" s="3"/>
      <c r="AY1332" s="3"/>
      <c r="AZ1332" s="3"/>
      <c r="BA1332" s="3">
        <v>2002312</v>
      </c>
      <c r="BB1332" s="3">
        <v>147.25</v>
      </c>
      <c r="BC1332" s="3">
        <v>324.49</v>
      </c>
      <c r="BD1332" s="3">
        <v>17997.939999999999</v>
      </c>
      <c r="BE1332" s="3">
        <v>0</v>
      </c>
      <c r="BF1332" s="3">
        <v>0</v>
      </c>
      <c r="BG1332" s="3">
        <v>377782</v>
      </c>
      <c r="BH1332" s="3">
        <v>2327</v>
      </c>
      <c r="BI1332" s="3">
        <v>242256</v>
      </c>
      <c r="BJ1332" s="3">
        <v>3722717.5424999995</v>
      </c>
      <c r="BK1332" s="3">
        <v>1570874.2599999998</v>
      </c>
      <c r="BL1332" s="3">
        <v>1116369.1299999999</v>
      </c>
      <c r="BM1332" s="3">
        <v>6374634.8700000001</v>
      </c>
      <c r="BN1332" s="53">
        <v>0.68608600766626571</v>
      </c>
      <c r="BO1332" s="54">
        <v>9.4553200000000001E-5</v>
      </c>
      <c r="BP1332" s="70">
        <v>2378</v>
      </c>
      <c r="BQ1332" s="71"/>
      <c r="BR1332" s="70"/>
      <c r="BS1332" s="72"/>
      <c r="BT1332" s="72"/>
      <c r="BU1332" s="70">
        <v>5507572</v>
      </c>
      <c r="BV1332" s="70">
        <v>34773</v>
      </c>
      <c r="BW1332" s="74">
        <v>8558496</v>
      </c>
      <c r="BX1332" s="70">
        <v>14100841</v>
      </c>
    </row>
    <row r="1333" spans="1:76" x14ac:dyDescent="0.3">
      <c r="A1333" s="73" t="s">
        <v>10</v>
      </c>
      <c r="B1333" s="2" t="s">
        <v>126</v>
      </c>
      <c r="C1333" s="2" t="s">
        <v>12</v>
      </c>
      <c r="D1333" s="2" t="s">
        <v>21</v>
      </c>
      <c r="E1333" s="2" t="s">
        <v>15</v>
      </c>
      <c r="F1333" s="17" t="str">
        <f>+Tabela1[[#This Row],[WK]]&amp;Tabela1[[#This Row],[PK]]&amp;Tabela1[[#This Row],[GK]]</f>
        <v>180105</v>
      </c>
      <c r="G1333" s="2" t="s">
        <v>1268</v>
      </c>
      <c r="H1333" s="3">
        <v>78267891.75</v>
      </c>
      <c r="I1333" s="4">
        <v>1.125</v>
      </c>
      <c r="J1333" s="3">
        <v>88051378.219999999</v>
      </c>
      <c r="K1333" s="4">
        <v>7.0000000000000007E-2</v>
      </c>
      <c r="L1333" s="3">
        <v>6163596</v>
      </c>
      <c r="M1333" s="3"/>
      <c r="N1333" s="5"/>
      <c r="O1333" s="3">
        <v>2825089.46</v>
      </c>
      <c r="P1333" s="4">
        <v>1.125</v>
      </c>
      <c r="Q1333" s="3">
        <v>3178225.64</v>
      </c>
      <c r="R1333" s="4">
        <v>1.6E-2</v>
      </c>
      <c r="S1333" s="3">
        <v>50852</v>
      </c>
      <c r="T1333" s="3"/>
      <c r="U1333" s="5"/>
      <c r="V1333" s="3">
        <v>3672131</v>
      </c>
      <c r="W1333" s="5"/>
      <c r="X1333" s="3">
        <v>21283683</v>
      </c>
      <c r="Y1333" s="3">
        <v>0</v>
      </c>
      <c r="Z1333" s="3">
        <v>17819274</v>
      </c>
      <c r="AA1333" s="3">
        <v>575413</v>
      </c>
      <c r="AB1333" s="3">
        <v>2888996</v>
      </c>
      <c r="AC1333" s="3">
        <v>0</v>
      </c>
      <c r="AD1333" s="3">
        <v>17502646</v>
      </c>
      <c r="AE1333" s="3">
        <v>8058858</v>
      </c>
      <c r="AF1333" s="3">
        <v>6163596</v>
      </c>
      <c r="AG1333" s="3">
        <v>50852</v>
      </c>
      <c r="AH1333" s="3">
        <v>9443788</v>
      </c>
      <c r="AI1333" s="3">
        <v>3672131</v>
      </c>
      <c r="AJ1333" s="3">
        <v>281765</v>
      </c>
      <c r="AK1333" s="3">
        <v>172860</v>
      </c>
      <c r="AL1333" s="3">
        <v>38535</v>
      </c>
      <c r="AM1333" s="3">
        <v>134325</v>
      </c>
      <c r="AN1333" s="3">
        <v>-108905</v>
      </c>
      <c r="AO1333" s="3">
        <v>0</v>
      </c>
      <c r="AP1333" s="3">
        <v>0</v>
      </c>
      <c r="AQ1333" s="3">
        <v>-108905</v>
      </c>
      <c r="AR1333" s="3">
        <f>Tabela1[[#This Row],[Potrzeby finansowe 2027
w tym:]]+Tabela1[[#This Row],[Rozliczenie 2025 potrz. fin.]]</f>
        <v>21174778</v>
      </c>
      <c r="AS1333" s="3">
        <v>0</v>
      </c>
      <c r="AT1333" s="3">
        <v>0</v>
      </c>
      <c r="AU1333" s="3"/>
      <c r="AV1333" s="3"/>
      <c r="AW1333" s="3"/>
      <c r="AX1333" s="3"/>
      <c r="AY1333" s="3"/>
      <c r="AZ1333" s="3"/>
      <c r="BA1333" s="3">
        <v>17819274</v>
      </c>
      <c r="BB1333" s="3">
        <v>22950.57</v>
      </c>
      <c r="BC1333" s="3">
        <v>393.37</v>
      </c>
      <c r="BD1333" s="3">
        <v>24199.39</v>
      </c>
      <c r="BE1333" s="3">
        <v>35.049999999999997</v>
      </c>
      <c r="BF1333" s="3">
        <v>0</v>
      </c>
      <c r="BG1333" s="3">
        <v>377782</v>
      </c>
      <c r="BH1333" s="3">
        <v>1925</v>
      </c>
      <c r="BI1333" s="3">
        <v>197631</v>
      </c>
      <c r="BJ1333" s="3">
        <v>3036966.2350000003</v>
      </c>
      <c r="BK1333" s="3">
        <v>1751160</v>
      </c>
      <c r="BL1333" s="3">
        <v>296000</v>
      </c>
      <c r="BM1333" s="3">
        <v>4551224.9400000004</v>
      </c>
      <c r="BN1333" s="53">
        <v>1.1138375162045457</v>
      </c>
      <c r="BO1333" s="54">
        <v>7.6388800000000003E-5</v>
      </c>
      <c r="BP1333" s="70">
        <v>1921</v>
      </c>
      <c r="BQ1333" s="71"/>
      <c r="BR1333" s="70"/>
      <c r="BS1333" s="72"/>
      <c r="BT1333" s="72"/>
      <c r="BU1333" s="70">
        <v>6163596</v>
      </c>
      <c r="BV1333" s="70">
        <v>50852</v>
      </c>
      <c r="BW1333" s="74">
        <v>9443788</v>
      </c>
      <c r="BX1333" s="70">
        <v>15658236</v>
      </c>
    </row>
    <row r="1334" spans="1:76" x14ac:dyDescent="0.3">
      <c r="A1334" s="73" t="s">
        <v>10</v>
      </c>
      <c r="B1334" s="2" t="s">
        <v>126</v>
      </c>
      <c r="C1334" s="2" t="s">
        <v>12</v>
      </c>
      <c r="D1334" s="2" t="s">
        <v>54</v>
      </c>
      <c r="E1334" s="2" t="s">
        <v>19</v>
      </c>
      <c r="F1334" s="17" t="str">
        <f>+Tabela1[[#This Row],[WK]]&amp;Tabela1[[#This Row],[PK]]&amp;Tabela1[[#This Row],[GK]]</f>
        <v>180108</v>
      </c>
      <c r="G1334" s="2" t="s">
        <v>1269</v>
      </c>
      <c r="H1334" s="3">
        <v>644594786.67999995</v>
      </c>
      <c r="I1334" s="4">
        <v>1.125</v>
      </c>
      <c r="J1334" s="3">
        <v>725169135.01999998</v>
      </c>
      <c r="K1334" s="4">
        <v>7.0000000000000007E-2</v>
      </c>
      <c r="L1334" s="3">
        <v>50761839</v>
      </c>
      <c r="M1334" s="3"/>
      <c r="N1334" s="5"/>
      <c r="O1334" s="3">
        <v>126475682.11000001</v>
      </c>
      <c r="P1334" s="4">
        <v>1.125</v>
      </c>
      <c r="Q1334" s="3">
        <v>142285142.37</v>
      </c>
      <c r="R1334" s="4">
        <v>1.6E-2</v>
      </c>
      <c r="S1334" s="3">
        <v>2276562</v>
      </c>
      <c r="T1334" s="3"/>
      <c r="U1334" s="5"/>
      <c r="V1334" s="3">
        <v>32823160</v>
      </c>
      <c r="W1334" s="5"/>
      <c r="X1334" s="3">
        <v>54599806</v>
      </c>
      <c r="Y1334" s="3">
        <v>5993330</v>
      </c>
      <c r="Z1334" s="3">
        <v>5114823</v>
      </c>
      <c r="AA1334" s="3">
        <v>2555760</v>
      </c>
      <c r="AB1334" s="3">
        <v>33734705</v>
      </c>
      <c r="AC1334" s="3">
        <v>7201188</v>
      </c>
      <c r="AD1334" s="3">
        <v>21776646</v>
      </c>
      <c r="AE1334" s="3">
        <v>0</v>
      </c>
      <c r="AF1334" s="3">
        <v>50761839</v>
      </c>
      <c r="AG1334" s="3">
        <v>2276562</v>
      </c>
      <c r="AH1334" s="3">
        <v>21776646</v>
      </c>
      <c r="AI1334" s="3">
        <v>32823160</v>
      </c>
      <c r="AJ1334" s="3">
        <v>1503359</v>
      </c>
      <c r="AK1334" s="3">
        <v>1503359</v>
      </c>
      <c r="AL1334" s="3">
        <v>2112971</v>
      </c>
      <c r="AM1334" s="3">
        <v>-609612</v>
      </c>
      <c r="AN1334" s="3">
        <v>655123</v>
      </c>
      <c r="AO1334" s="3">
        <v>0</v>
      </c>
      <c r="AP1334" s="3">
        <v>-655123</v>
      </c>
      <c r="AQ1334" s="3">
        <v>0</v>
      </c>
      <c r="AR1334" s="3">
        <f>Tabela1[[#This Row],[Potrzeby finansowe 2027
w tym:]]+Tabela1[[#This Row],[Rozliczenie 2025 potrz. fin.]]</f>
        <v>54599806</v>
      </c>
      <c r="AS1334" s="3">
        <v>0</v>
      </c>
      <c r="AT1334" s="3">
        <v>0</v>
      </c>
      <c r="AU1334" s="3"/>
      <c r="AV1334" s="3"/>
      <c r="AW1334" s="3"/>
      <c r="AX1334" s="3"/>
      <c r="AY1334" s="3"/>
      <c r="AZ1334" s="3"/>
      <c r="BA1334" s="3">
        <v>5114823</v>
      </c>
      <c r="BB1334" s="3">
        <v>0.33</v>
      </c>
      <c r="BC1334" s="3">
        <v>1441.49</v>
      </c>
      <c r="BD1334" s="3">
        <v>46435.54</v>
      </c>
      <c r="BE1334" s="3">
        <v>5.77</v>
      </c>
      <c r="BF1334" s="3">
        <v>0</v>
      </c>
      <c r="BG1334" s="3">
        <v>1698846</v>
      </c>
      <c r="BH1334" s="3">
        <v>15963</v>
      </c>
      <c r="BI1334" s="3">
        <v>856914</v>
      </c>
      <c r="BJ1334" s="3">
        <v>13168060.645000001</v>
      </c>
      <c r="BK1334" s="3">
        <v>9303061.8600000013</v>
      </c>
      <c r="BL1334" s="3">
        <v>5769339.6799999997</v>
      </c>
      <c r="BM1334" s="3">
        <v>3921315.7799999993</v>
      </c>
      <c r="BN1334" s="53">
        <v>0.90407095492571554</v>
      </c>
      <c r="BO1334" s="54">
        <v>5.7921909999999999E-4</v>
      </c>
      <c r="BP1334" s="70">
        <v>14567</v>
      </c>
      <c r="BQ1334" s="71"/>
      <c r="BR1334" s="70"/>
      <c r="BS1334" s="72"/>
      <c r="BT1334" s="72"/>
      <c r="BU1334" s="70">
        <v>50761839</v>
      </c>
      <c r="BV1334" s="70">
        <v>2276562</v>
      </c>
      <c r="BW1334" s="74">
        <v>21776646</v>
      </c>
      <c r="BX1334" s="70">
        <v>74815047</v>
      </c>
    </row>
    <row r="1335" spans="1:76" x14ac:dyDescent="0.3">
      <c r="A1335" s="73" t="s">
        <v>10</v>
      </c>
      <c r="B1335" s="2" t="s">
        <v>126</v>
      </c>
      <c r="C1335" s="2" t="s">
        <v>11</v>
      </c>
      <c r="D1335" s="2" t="s">
        <v>12</v>
      </c>
      <c r="E1335" s="2" t="s">
        <v>19</v>
      </c>
      <c r="F1335" s="17" t="str">
        <f>+Tabela1[[#This Row],[WK]]&amp;Tabela1[[#This Row],[PK]]&amp;Tabela1[[#This Row],[GK]]</f>
        <v>180201</v>
      </c>
      <c r="G1335" s="2" t="s">
        <v>1270</v>
      </c>
      <c r="H1335" s="3">
        <v>1045412737.9400001</v>
      </c>
      <c r="I1335" s="4">
        <v>1.125</v>
      </c>
      <c r="J1335" s="3">
        <v>1176089330.1800001</v>
      </c>
      <c r="K1335" s="4">
        <v>7.0000000000000007E-2</v>
      </c>
      <c r="L1335" s="3">
        <v>82326253</v>
      </c>
      <c r="M1335" s="3"/>
      <c r="N1335" s="5"/>
      <c r="O1335" s="3">
        <v>140052073.39000002</v>
      </c>
      <c r="P1335" s="4">
        <v>1.125</v>
      </c>
      <c r="Q1335" s="3">
        <v>157558582.56</v>
      </c>
      <c r="R1335" s="4">
        <v>1.6E-2</v>
      </c>
      <c r="S1335" s="3">
        <v>2520937</v>
      </c>
      <c r="T1335" s="3"/>
      <c r="U1335" s="5"/>
      <c r="V1335" s="3">
        <v>54443973</v>
      </c>
      <c r="W1335" s="5"/>
      <c r="X1335" s="3">
        <v>96883492</v>
      </c>
      <c r="Y1335" s="3">
        <v>17935315</v>
      </c>
      <c r="Z1335" s="3">
        <v>307754</v>
      </c>
      <c r="AA1335" s="3">
        <v>3616001</v>
      </c>
      <c r="AB1335" s="3">
        <v>62354739</v>
      </c>
      <c r="AC1335" s="3">
        <v>12669683</v>
      </c>
      <c r="AD1335" s="3">
        <v>42439519</v>
      </c>
      <c r="AE1335" s="3">
        <v>0</v>
      </c>
      <c r="AF1335" s="3">
        <v>82326253</v>
      </c>
      <c r="AG1335" s="3">
        <v>2520937</v>
      </c>
      <c r="AH1335" s="3">
        <v>42439519</v>
      </c>
      <c r="AI1335" s="3">
        <v>54443973</v>
      </c>
      <c r="AJ1335" s="3">
        <v>3024861</v>
      </c>
      <c r="AK1335" s="3">
        <v>3024861</v>
      </c>
      <c r="AL1335" s="3">
        <v>4249553</v>
      </c>
      <c r="AM1335" s="3">
        <v>-1224692</v>
      </c>
      <c r="AN1335" s="3">
        <v>95009</v>
      </c>
      <c r="AO1335" s="3">
        <v>0</v>
      </c>
      <c r="AP1335" s="3">
        <v>-95009</v>
      </c>
      <c r="AQ1335" s="3">
        <v>0</v>
      </c>
      <c r="AR1335" s="3">
        <f>Tabela1[[#This Row],[Potrzeby finansowe 2027
w tym:]]+Tabela1[[#This Row],[Rozliczenie 2025 potrz. fin.]]</f>
        <v>96883492</v>
      </c>
      <c r="AS1335" s="3">
        <v>0</v>
      </c>
      <c r="AT1335" s="3">
        <v>0</v>
      </c>
      <c r="AU1335" s="3"/>
      <c r="AV1335" s="3"/>
      <c r="AW1335" s="3"/>
      <c r="AX1335" s="3"/>
      <c r="AY1335" s="3"/>
      <c r="AZ1335" s="3"/>
      <c r="BA1335" s="3">
        <v>307754</v>
      </c>
      <c r="BB1335" s="3">
        <v>0</v>
      </c>
      <c r="BC1335" s="3">
        <v>0</v>
      </c>
      <c r="BD1335" s="3">
        <v>3083.4</v>
      </c>
      <c r="BE1335" s="3">
        <v>0</v>
      </c>
      <c r="BF1335" s="3">
        <v>0</v>
      </c>
      <c r="BG1335" s="3">
        <v>2728392</v>
      </c>
      <c r="BH1335" s="3">
        <v>25637</v>
      </c>
      <c r="BI1335" s="3">
        <v>887609</v>
      </c>
      <c r="BJ1335" s="3">
        <v>13639748.447500002</v>
      </c>
      <c r="BK1335" s="3">
        <v>10180930.93</v>
      </c>
      <c r="BL1335" s="3">
        <v>3530664.99</v>
      </c>
      <c r="BM1335" s="3">
        <v>6773940.0899999999</v>
      </c>
      <c r="BN1335" s="53">
        <v>0.82428023838169062</v>
      </c>
      <c r="BO1335" s="54">
        <v>9.4633569999999999E-4</v>
      </c>
      <c r="BP1335" s="70">
        <v>23798</v>
      </c>
      <c r="BQ1335" s="71"/>
      <c r="BR1335" s="70"/>
      <c r="BS1335" s="72"/>
      <c r="BT1335" s="72"/>
      <c r="BU1335" s="70">
        <v>82326253</v>
      </c>
      <c r="BV1335" s="70">
        <v>2520937</v>
      </c>
      <c r="BW1335" s="74">
        <v>42439519</v>
      </c>
      <c r="BX1335" s="70">
        <v>127286709</v>
      </c>
    </row>
    <row r="1336" spans="1:76" x14ac:dyDescent="0.3">
      <c r="A1336" s="73" t="s">
        <v>10</v>
      </c>
      <c r="B1336" s="2" t="s">
        <v>126</v>
      </c>
      <c r="C1336" s="2" t="s">
        <v>11</v>
      </c>
      <c r="D1336" s="2" t="s">
        <v>11</v>
      </c>
      <c r="E1336" s="2" t="s">
        <v>15</v>
      </c>
      <c r="F1336" s="17" t="str">
        <f>+Tabela1[[#This Row],[WK]]&amp;Tabela1[[#This Row],[PK]]&amp;Tabela1[[#This Row],[GK]]</f>
        <v>180202</v>
      </c>
      <c r="G1336" s="2" t="s">
        <v>1271</v>
      </c>
      <c r="H1336" s="3">
        <v>205742095.30000001</v>
      </c>
      <c r="I1336" s="4">
        <v>1.125</v>
      </c>
      <c r="J1336" s="3">
        <v>231459857.21000001</v>
      </c>
      <c r="K1336" s="4">
        <v>7.0000000000000007E-2</v>
      </c>
      <c r="L1336" s="3">
        <v>16202190</v>
      </c>
      <c r="M1336" s="3"/>
      <c r="N1336" s="5"/>
      <c r="O1336" s="3">
        <v>2603147.1999999997</v>
      </c>
      <c r="P1336" s="4">
        <v>1.125</v>
      </c>
      <c r="Q1336" s="3">
        <v>2928540.6</v>
      </c>
      <c r="R1336" s="4">
        <v>1.6E-2</v>
      </c>
      <c r="S1336" s="3">
        <v>46857</v>
      </c>
      <c r="T1336" s="3"/>
      <c r="U1336" s="5"/>
      <c r="V1336" s="3">
        <v>11514397</v>
      </c>
      <c r="W1336" s="5"/>
      <c r="X1336" s="3">
        <v>31312635</v>
      </c>
      <c r="Y1336" s="3">
        <v>15127758</v>
      </c>
      <c r="Z1336" s="3">
        <v>50867</v>
      </c>
      <c r="AA1336" s="3">
        <v>1138047</v>
      </c>
      <c r="AB1336" s="3">
        <v>14995963</v>
      </c>
      <c r="AC1336" s="3">
        <v>0</v>
      </c>
      <c r="AD1336" s="3">
        <v>20452348</v>
      </c>
      <c r="AE1336" s="3">
        <v>0</v>
      </c>
      <c r="AF1336" s="3">
        <v>16202190</v>
      </c>
      <c r="AG1336" s="3">
        <v>46857</v>
      </c>
      <c r="AH1336" s="3">
        <v>20452348</v>
      </c>
      <c r="AI1336" s="3">
        <v>11514397</v>
      </c>
      <c r="AJ1336" s="3">
        <v>1778425</v>
      </c>
      <c r="AK1336" s="3">
        <v>2432536</v>
      </c>
      <c r="AL1336" s="3">
        <v>840096</v>
      </c>
      <c r="AM1336" s="3">
        <v>1592440</v>
      </c>
      <c r="AN1336" s="3">
        <v>654111</v>
      </c>
      <c r="AO1336" s="3">
        <v>0</v>
      </c>
      <c r="AP1336" s="3">
        <v>0</v>
      </c>
      <c r="AQ1336" s="3">
        <v>654111</v>
      </c>
      <c r="AR1336" s="3">
        <f>Tabela1[[#This Row],[Potrzeby finansowe 2027
w tym:]]+Tabela1[[#This Row],[Rozliczenie 2025 potrz. fin.]]</f>
        <v>31966746</v>
      </c>
      <c r="AS1336" s="3">
        <v>0</v>
      </c>
      <c r="AT1336" s="3">
        <v>0</v>
      </c>
      <c r="AU1336" s="3"/>
      <c r="AV1336" s="3"/>
      <c r="AW1336" s="3"/>
      <c r="AX1336" s="3"/>
      <c r="AY1336" s="3"/>
      <c r="AZ1336" s="3"/>
      <c r="BA1336" s="3">
        <v>50867</v>
      </c>
      <c r="BB1336" s="3">
        <v>0</v>
      </c>
      <c r="BC1336" s="3">
        <v>0.05</v>
      </c>
      <c r="BD1336" s="3">
        <v>490.57</v>
      </c>
      <c r="BE1336" s="3">
        <v>37.590000000000003</v>
      </c>
      <c r="BF1336" s="3">
        <v>0.32</v>
      </c>
      <c r="BG1336" s="3">
        <v>610554</v>
      </c>
      <c r="BH1336" s="3">
        <v>5737</v>
      </c>
      <c r="BI1336" s="3">
        <v>527493</v>
      </c>
      <c r="BJ1336" s="3">
        <v>8105896.7325000009</v>
      </c>
      <c r="BK1336" s="3">
        <v>6063856.330000001</v>
      </c>
      <c r="BL1336" s="3">
        <v>252779.11</v>
      </c>
      <c r="BM1336" s="3">
        <v>7662603.3899999997</v>
      </c>
      <c r="BN1336" s="53">
        <v>0.53682325620435911</v>
      </c>
      <c r="BO1336" s="54">
        <v>2.6513550000000001E-4</v>
      </c>
      <c r="BP1336" s="70">
        <v>6668</v>
      </c>
      <c r="BQ1336" s="71"/>
      <c r="BR1336" s="70"/>
      <c r="BS1336" s="72"/>
      <c r="BT1336" s="72"/>
      <c r="BU1336" s="70">
        <v>16202190</v>
      </c>
      <c r="BV1336" s="70">
        <v>46857</v>
      </c>
      <c r="BW1336" s="74">
        <v>20452348</v>
      </c>
      <c r="BX1336" s="70">
        <v>36701395</v>
      </c>
    </row>
    <row r="1337" spans="1:76" x14ac:dyDescent="0.3">
      <c r="A1337" s="73" t="s">
        <v>10</v>
      </c>
      <c r="B1337" s="2" t="s">
        <v>126</v>
      </c>
      <c r="C1337" s="2" t="s">
        <v>11</v>
      </c>
      <c r="D1337" s="2" t="s">
        <v>16</v>
      </c>
      <c r="E1337" s="2" t="s">
        <v>15</v>
      </c>
      <c r="F1337" s="17" t="str">
        <f>+Tabela1[[#This Row],[WK]]&amp;Tabela1[[#This Row],[PK]]&amp;Tabela1[[#This Row],[GK]]</f>
        <v>180203</v>
      </c>
      <c r="G1337" s="2" t="s">
        <v>1272</v>
      </c>
      <c r="H1337" s="3">
        <v>246777639.80000001</v>
      </c>
      <c r="I1337" s="4">
        <v>1.125</v>
      </c>
      <c r="J1337" s="3">
        <v>277624844.77999997</v>
      </c>
      <c r="K1337" s="4">
        <v>7.0000000000000007E-2</v>
      </c>
      <c r="L1337" s="3">
        <v>19433739</v>
      </c>
      <c r="M1337" s="3"/>
      <c r="N1337" s="5"/>
      <c r="O1337" s="3">
        <v>4884361.87</v>
      </c>
      <c r="P1337" s="4">
        <v>1.125</v>
      </c>
      <c r="Q1337" s="3">
        <v>5494907.0999999996</v>
      </c>
      <c r="R1337" s="4">
        <v>1.6E-2</v>
      </c>
      <c r="S1337" s="3">
        <v>87919</v>
      </c>
      <c r="T1337" s="3"/>
      <c r="U1337" s="5"/>
      <c r="V1337" s="3">
        <v>14259640</v>
      </c>
      <c r="W1337" s="5"/>
      <c r="X1337" s="3">
        <v>38421987</v>
      </c>
      <c r="Y1337" s="3">
        <v>11239196</v>
      </c>
      <c r="Z1337" s="3">
        <v>1111709</v>
      </c>
      <c r="AA1337" s="3">
        <v>1525830</v>
      </c>
      <c r="AB1337" s="3">
        <v>20825639</v>
      </c>
      <c r="AC1337" s="3">
        <v>3719613</v>
      </c>
      <c r="AD1337" s="3">
        <v>24162347</v>
      </c>
      <c r="AE1337" s="3">
        <v>0</v>
      </c>
      <c r="AF1337" s="3">
        <v>19433739</v>
      </c>
      <c r="AG1337" s="3">
        <v>87919</v>
      </c>
      <c r="AH1337" s="3">
        <v>24162347</v>
      </c>
      <c r="AI1337" s="3">
        <v>14259640</v>
      </c>
      <c r="AJ1337" s="3">
        <v>2709513</v>
      </c>
      <c r="AK1337" s="3">
        <v>2709513</v>
      </c>
      <c r="AL1337" s="3">
        <v>769695</v>
      </c>
      <c r="AM1337" s="3">
        <v>1939818</v>
      </c>
      <c r="AN1337" s="3">
        <v>-547776</v>
      </c>
      <c r="AO1337" s="3">
        <v>0</v>
      </c>
      <c r="AP1337" s="3">
        <v>547776</v>
      </c>
      <c r="AQ1337" s="3">
        <v>0</v>
      </c>
      <c r="AR1337" s="3">
        <f>Tabela1[[#This Row],[Potrzeby finansowe 2027
w tym:]]+Tabela1[[#This Row],[Rozliczenie 2025 potrz. fin.]]</f>
        <v>38421987</v>
      </c>
      <c r="AS1337" s="3">
        <v>0</v>
      </c>
      <c r="AT1337" s="3">
        <v>0</v>
      </c>
      <c r="AU1337" s="3"/>
      <c r="AV1337" s="3"/>
      <c r="AW1337" s="3"/>
      <c r="AX1337" s="3"/>
      <c r="AY1337" s="3"/>
      <c r="AZ1337" s="3"/>
      <c r="BA1337" s="3">
        <v>1111709</v>
      </c>
      <c r="BB1337" s="3">
        <v>0</v>
      </c>
      <c r="BC1337" s="3">
        <v>0</v>
      </c>
      <c r="BD1337" s="3">
        <v>11137.74</v>
      </c>
      <c r="BE1337" s="3">
        <v>1.03</v>
      </c>
      <c r="BF1337" s="3">
        <v>0</v>
      </c>
      <c r="BG1337" s="3">
        <v>787751</v>
      </c>
      <c r="BH1337" s="3">
        <v>7402</v>
      </c>
      <c r="BI1337" s="3">
        <v>738079</v>
      </c>
      <c r="BJ1337" s="3">
        <v>11341934.032500003</v>
      </c>
      <c r="BK1337" s="3">
        <v>5815875.8100000005</v>
      </c>
      <c r="BL1337" s="3">
        <v>5884271.4000000004</v>
      </c>
      <c r="BM1337" s="3">
        <v>10335690.09</v>
      </c>
      <c r="BN1337" s="53">
        <v>0.65965324603862985</v>
      </c>
      <c r="BO1337" s="54">
        <v>2.7755370000000001E-4</v>
      </c>
      <c r="BP1337" s="70">
        <v>6980</v>
      </c>
      <c r="BQ1337" s="71"/>
      <c r="BR1337" s="70"/>
      <c r="BS1337" s="72"/>
      <c r="BT1337" s="72"/>
      <c r="BU1337" s="70">
        <v>19433739</v>
      </c>
      <c r="BV1337" s="70">
        <v>87919</v>
      </c>
      <c r="BW1337" s="74">
        <v>24162347</v>
      </c>
      <c r="BX1337" s="70">
        <v>43684005</v>
      </c>
    </row>
    <row r="1338" spans="1:76" x14ac:dyDescent="0.3">
      <c r="A1338" s="73" t="s">
        <v>10</v>
      </c>
      <c r="B1338" s="2" t="s">
        <v>126</v>
      </c>
      <c r="C1338" s="2" t="s">
        <v>11</v>
      </c>
      <c r="D1338" s="2" t="s">
        <v>18</v>
      </c>
      <c r="E1338" s="2" t="s">
        <v>15</v>
      </c>
      <c r="F1338" s="17" t="str">
        <f>+Tabela1[[#This Row],[WK]]&amp;Tabela1[[#This Row],[PK]]&amp;Tabela1[[#This Row],[GK]]</f>
        <v>180204</v>
      </c>
      <c r="G1338" s="2" t="s">
        <v>1273</v>
      </c>
      <c r="H1338" s="3">
        <v>357621560.19</v>
      </c>
      <c r="I1338" s="4">
        <v>1.125</v>
      </c>
      <c r="J1338" s="3">
        <v>402324255.20999998</v>
      </c>
      <c r="K1338" s="4">
        <v>7.0000000000000007E-2</v>
      </c>
      <c r="L1338" s="3">
        <v>28162698</v>
      </c>
      <c r="M1338" s="3"/>
      <c r="N1338" s="5"/>
      <c r="O1338" s="3">
        <v>3098631.96</v>
      </c>
      <c r="P1338" s="4">
        <v>1.125</v>
      </c>
      <c r="Q1338" s="3">
        <v>3485960.96</v>
      </c>
      <c r="R1338" s="4">
        <v>1.6E-2</v>
      </c>
      <c r="S1338" s="3">
        <v>55775</v>
      </c>
      <c r="T1338" s="3"/>
      <c r="U1338" s="5"/>
      <c r="V1338" s="3">
        <v>19508421</v>
      </c>
      <c r="W1338" s="5"/>
      <c r="X1338" s="3">
        <v>37418789</v>
      </c>
      <c r="Y1338" s="3">
        <v>10406393</v>
      </c>
      <c r="Z1338" s="3">
        <v>346810</v>
      </c>
      <c r="AA1338" s="3">
        <v>1662241</v>
      </c>
      <c r="AB1338" s="3">
        <v>21828600</v>
      </c>
      <c r="AC1338" s="3">
        <v>3174745</v>
      </c>
      <c r="AD1338" s="3">
        <v>17910368</v>
      </c>
      <c r="AE1338" s="3">
        <v>0</v>
      </c>
      <c r="AF1338" s="3">
        <v>28162698</v>
      </c>
      <c r="AG1338" s="3">
        <v>55775</v>
      </c>
      <c r="AH1338" s="3">
        <v>17910368</v>
      </c>
      <c r="AI1338" s="3">
        <v>19508421</v>
      </c>
      <c r="AJ1338" s="3">
        <v>2383055</v>
      </c>
      <c r="AK1338" s="3">
        <v>2383055</v>
      </c>
      <c r="AL1338" s="3">
        <v>1391826</v>
      </c>
      <c r="AM1338" s="3">
        <v>991229</v>
      </c>
      <c r="AN1338" s="3">
        <v>-529660</v>
      </c>
      <c r="AO1338" s="3">
        <v>0</v>
      </c>
      <c r="AP1338" s="3">
        <v>529660</v>
      </c>
      <c r="AQ1338" s="3">
        <v>0</v>
      </c>
      <c r="AR1338" s="3">
        <f>Tabela1[[#This Row],[Potrzeby finansowe 2027
w tym:]]+Tabela1[[#This Row],[Rozliczenie 2025 potrz. fin.]]</f>
        <v>37418789</v>
      </c>
      <c r="AS1338" s="3">
        <v>0</v>
      </c>
      <c r="AT1338" s="3">
        <v>0</v>
      </c>
      <c r="AU1338" s="3"/>
      <c r="AV1338" s="3"/>
      <c r="AW1338" s="3"/>
      <c r="AX1338" s="3"/>
      <c r="AY1338" s="3"/>
      <c r="AZ1338" s="3"/>
      <c r="BA1338" s="3">
        <v>346810</v>
      </c>
      <c r="BB1338" s="3">
        <v>0</v>
      </c>
      <c r="BC1338" s="3">
        <v>73.349999999999994</v>
      </c>
      <c r="BD1338" s="3">
        <v>3211.07</v>
      </c>
      <c r="BE1338" s="3">
        <v>38.270000000000003</v>
      </c>
      <c r="BF1338" s="3">
        <v>0</v>
      </c>
      <c r="BG1338" s="3">
        <v>948132</v>
      </c>
      <c r="BH1338" s="3">
        <v>8909</v>
      </c>
      <c r="BI1338" s="3">
        <v>714109</v>
      </c>
      <c r="BJ1338" s="3">
        <v>10973599.720000001</v>
      </c>
      <c r="BK1338" s="3">
        <v>5267939.8600000013</v>
      </c>
      <c r="BL1338" s="3">
        <v>7140750.9199999999</v>
      </c>
      <c r="BM1338" s="3">
        <v>8541137.5999999996</v>
      </c>
      <c r="BN1338" s="53">
        <v>0.73917163295188537</v>
      </c>
      <c r="BO1338" s="54">
        <v>3.4951989999999999E-4</v>
      </c>
      <c r="BP1338" s="70">
        <v>8790</v>
      </c>
      <c r="BQ1338" s="71"/>
      <c r="BR1338" s="70"/>
      <c r="BS1338" s="72"/>
      <c r="BT1338" s="72"/>
      <c r="BU1338" s="70">
        <v>28162698</v>
      </c>
      <c r="BV1338" s="70">
        <v>55775</v>
      </c>
      <c r="BW1338" s="74">
        <v>17910368</v>
      </c>
      <c r="BX1338" s="70">
        <v>46128841</v>
      </c>
    </row>
    <row r="1339" spans="1:76" x14ac:dyDescent="0.3">
      <c r="A1339" s="73" t="s">
        <v>10</v>
      </c>
      <c r="B1339" s="2" t="s">
        <v>126</v>
      </c>
      <c r="C1339" s="2" t="s">
        <v>11</v>
      </c>
      <c r="D1339" s="2" t="s">
        <v>21</v>
      </c>
      <c r="E1339" s="2" t="s">
        <v>15</v>
      </c>
      <c r="F1339" s="17" t="str">
        <f>+Tabela1[[#This Row],[WK]]&amp;Tabela1[[#This Row],[PK]]&amp;Tabela1[[#This Row],[GK]]</f>
        <v>180205</v>
      </c>
      <c r="G1339" s="2" t="s">
        <v>1274</v>
      </c>
      <c r="H1339" s="3">
        <v>288960302.22000003</v>
      </c>
      <c r="I1339" s="4">
        <v>1.125</v>
      </c>
      <c r="J1339" s="3">
        <v>325080340</v>
      </c>
      <c r="K1339" s="4">
        <v>7.0000000000000007E-2</v>
      </c>
      <c r="L1339" s="3">
        <v>22755624</v>
      </c>
      <c r="M1339" s="3"/>
      <c r="N1339" s="5"/>
      <c r="O1339" s="3">
        <v>3694987.8099999996</v>
      </c>
      <c r="P1339" s="4">
        <v>1.125</v>
      </c>
      <c r="Q1339" s="3">
        <v>4156861.29</v>
      </c>
      <c r="R1339" s="4">
        <v>1.6E-2</v>
      </c>
      <c r="S1339" s="3">
        <v>66510</v>
      </c>
      <c r="T1339" s="3"/>
      <c r="U1339" s="5"/>
      <c r="V1339" s="3">
        <v>15721869</v>
      </c>
      <c r="W1339" s="5"/>
      <c r="X1339" s="3">
        <v>34349439</v>
      </c>
      <c r="Y1339" s="3">
        <v>14665716</v>
      </c>
      <c r="Z1339" s="3">
        <v>309681</v>
      </c>
      <c r="AA1339" s="3">
        <v>1479318</v>
      </c>
      <c r="AB1339" s="3">
        <v>17894724</v>
      </c>
      <c r="AC1339" s="3">
        <v>0</v>
      </c>
      <c r="AD1339" s="3">
        <v>18735775</v>
      </c>
      <c r="AE1339" s="3">
        <v>0</v>
      </c>
      <c r="AF1339" s="3">
        <v>22755624</v>
      </c>
      <c r="AG1339" s="3">
        <v>66510</v>
      </c>
      <c r="AH1339" s="3">
        <v>18735775</v>
      </c>
      <c r="AI1339" s="3">
        <v>15721869</v>
      </c>
      <c r="AJ1339" s="3">
        <v>1897733</v>
      </c>
      <c r="AK1339" s="3">
        <v>2005938</v>
      </c>
      <c r="AL1339" s="3">
        <v>968246</v>
      </c>
      <c r="AM1339" s="3">
        <v>1037692</v>
      </c>
      <c r="AN1339" s="3">
        <v>108205</v>
      </c>
      <c r="AO1339" s="3">
        <v>0</v>
      </c>
      <c r="AP1339" s="3">
        <v>0</v>
      </c>
      <c r="AQ1339" s="3">
        <v>108205</v>
      </c>
      <c r="AR1339" s="3">
        <f>Tabela1[[#This Row],[Potrzeby finansowe 2027
w tym:]]+Tabela1[[#This Row],[Rozliczenie 2025 potrz. fin.]]</f>
        <v>34457644</v>
      </c>
      <c r="AS1339" s="3">
        <v>0</v>
      </c>
      <c r="AT1339" s="3">
        <v>0</v>
      </c>
      <c r="AU1339" s="3"/>
      <c r="AV1339" s="3"/>
      <c r="AW1339" s="3"/>
      <c r="AX1339" s="3"/>
      <c r="AY1339" s="3"/>
      <c r="AZ1339" s="3"/>
      <c r="BA1339" s="3">
        <v>309681</v>
      </c>
      <c r="BB1339" s="3">
        <v>0</v>
      </c>
      <c r="BC1339" s="3">
        <v>26.97</v>
      </c>
      <c r="BD1339" s="3">
        <v>3012.81</v>
      </c>
      <c r="BE1339" s="3">
        <v>0</v>
      </c>
      <c r="BF1339" s="3">
        <v>0</v>
      </c>
      <c r="BG1339" s="3">
        <v>788815</v>
      </c>
      <c r="BH1339" s="3">
        <v>7412</v>
      </c>
      <c r="BI1339" s="3">
        <v>690503</v>
      </c>
      <c r="BJ1339" s="3">
        <v>10610855.077500001</v>
      </c>
      <c r="BK1339" s="3">
        <v>5308809.01</v>
      </c>
      <c r="BL1339" s="3">
        <v>5416936.1200000001</v>
      </c>
      <c r="BM1339" s="3">
        <v>10374312.029999999</v>
      </c>
      <c r="BN1339" s="53">
        <v>0.61775551887188385</v>
      </c>
      <c r="BO1339" s="54">
        <v>3.1785029999999999E-4</v>
      </c>
      <c r="BP1339" s="70">
        <v>7993</v>
      </c>
      <c r="BQ1339" s="71"/>
      <c r="BR1339" s="70"/>
      <c r="BS1339" s="72"/>
      <c r="BT1339" s="72"/>
      <c r="BU1339" s="70">
        <v>22755624</v>
      </c>
      <c r="BV1339" s="70">
        <v>66510</v>
      </c>
      <c r="BW1339" s="74">
        <v>18735775</v>
      </c>
      <c r="BX1339" s="70">
        <v>41557909</v>
      </c>
    </row>
    <row r="1340" spans="1:76" x14ac:dyDescent="0.3">
      <c r="A1340" s="73" t="s">
        <v>10</v>
      </c>
      <c r="B1340" s="2" t="s">
        <v>126</v>
      </c>
      <c r="C1340" s="2" t="s">
        <v>11</v>
      </c>
      <c r="D1340" s="2" t="s">
        <v>23</v>
      </c>
      <c r="E1340" s="2" t="s">
        <v>15</v>
      </c>
      <c r="F1340" s="17" t="str">
        <f>+Tabela1[[#This Row],[WK]]&amp;Tabela1[[#This Row],[PK]]&amp;Tabela1[[#This Row],[GK]]</f>
        <v>180206</v>
      </c>
      <c r="G1340" s="2" t="s">
        <v>1275</v>
      </c>
      <c r="H1340" s="3">
        <v>242056817.93000001</v>
      </c>
      <c r="I1340" s="4">
        <v>1.125</v>
      </c>
      <c r="J1340" s="3">
        <v>272313920.17000002</v>
      </c>
      <c r="K1340" s="4">
        <v>7.0000000000000007E-2</v>
      </c>
      <c r="L1340" s="3">
        <v>19061974</v>
      </c>
      <c r="M1340" s="3"/>
      <c r="N1340" s="5"/>
      <c r="O1340" s="3">
        <v>2377222.83</v>
      </c>
      <c r="P1340" s="4">
        <v>1.125</v>
      </c>
      <c r="Q1340" s="3">
        <v>2674375.6800000002</v>
      </c>
      <c r="R1340" s="4">
        <v>1.6E-2</v>
      </c>
      <c r="S1340" s="3">
        <v>42790</v>
      </c>
      <c r="T1340" s="3"/>
      <c r="U1340" s="5"/>
      <c r="V1340" s="3">
        <v>14103548</v>
      </c>
      <c r="W1340" s="5"/>
      <c r="X1340" s="3">
        <v>34063466</v>
      </c>
      <c r="Y1340" s="3">
        <v>11370906</v>
      </c>
      <c r="Z1340" s="3">
        <v>485152</v>
      </c>
      <c r="AA1340" s="3">
        <v>1589553</v>
      </c>
      <c r="AB1340" s="3">
        <v>17629736</v>
      </c>
      <c r="AC1340" s="3">
        <v>2988119</v>
      </c>
      <c r="AD1340" s="3">
        <v>19959918</v>
      </c>
      <c r="AE1340" s="3">
        <v>0</v>
      </c>
      <c r="AF1340" s="3">
        <v>19061974</v>
      </c>
      <c r="AG1340" s="3">
        <v>42790</v>
      </c>
      <c r="AH1340" s="3">
        <v>19959918</v>
      </c>
      <c r="AI1340" s="3">
        <v>14103548</v>
      </c>
      <c r="AJ1340" s="3">
        <v>-1422826</v>
      </c>
      <c r="AK1340" s="3">
        <v>-1422826</v>
      </c>
      <c r="AL1340" s="3">
        <v>1069756</v>
      </c>
      <c r="AM1340" s="3">
        <v>-2492582</v>
      </c>
      <c r="AN1340" s="3">
        <v>-843208</v>
      </c>
      <c r="AO1340" s="3">
        <v>0</v>
      </c>
      <c r="AP1340" s="3">
        <v>843208</v>
      </c>
      <c r="AQ1340" s="3">
        <v>0</v>
      </c>
      <c r="AR1340" s="3">
        <f>Tabela1[[#This Row],[Potrzeby finansowe 2027
w tym:]]+Tabela1[[#This Row],[Rozliczenie 2025 potrz. fin.]]</f>
        <v>34063466</v>
      </c>
      <c r="AS1340" s="3">
        <v>0</v>
      </c>
      <c r="AT1340" s="3">
        <v>0</v>
      </c>
      <c r="AU1340" s="3"/>
      <c r="AV1340" s="3"/>
      <c r="AW1340" s="3"/>
      <c r="AX1340" s="3"/>
      <c r="AY1340" s="3"/>
      <c r="AZ1340" s="3"/>
      <c r="BA1340" s="3">
        <v>485152</v>
      </c>
      <c r="BB1340" s="3">
        <v>0</v>
      </c>
      <c r="BC1340" s="3">
        <v>0.01</v>
      </c>
      <c r="BD1340" s="3">
        <v>4860.72</v>
      </c>
      <c r="BE1340" s="3">
        <v>0</v>
      </c>
      <c r="BF1340" s="3">
        <v>0.01</v>
      </c>
      <c r="BG1340" s="3">
        <v>778173</v>
      </c>
      <c r="BH1340" s="3">
        <v>7312</v>
      </c>
      <c r="BI1340" s="3">
        <v>811380</v>
      </c>
      <c r="BJ1340" s="3">
        <v>12468342.502499999</v>
      </c>
      <c r="BK1340" s="3">
        <v>9023245.6500000004</v>
      </c>
      <c r="BL1340" s="3">
        <v>2272685.36</v>
      </c>
      <c r="BM1340" s="3">
        <v>9235016.6899999995</v>
      </c>
      <c r="BN1340" s="53">
        <v>0.67072176678511153</v>
      </c>
      <c r="BO1340" s="54">
        <v>2.915277E-4</v>
      </c>
      <c r="BP1340" s="70">
        <v>7332</v>
      </c>
      <c r="BQ1340" s="71"/>
      <c r="BR1340" s="70"/>
      <c r="BS1340" s="72"/>
      <c r="BT1340" s="72"/>
      <c r="BU1340" s="70">
        <v>19061974</v>
      </c>
      <c r="BV1340" s="70">
        <v>42790</v>
      </c>
      <c r="BW1340" s="74">
        <v>19959918</v>
      </c>
      <c r="BX1340" s="70">
        <v>39064682</v>
      </c>
    </row>
    <row r="1341" spans="1:76" x14ac:dyDescent="0.3">
      <c r="A1341" s="73" t="s">
        <v>10</v>
      </c>
      <c r="B1341" s="2" t="s">
        <v>126</v>
      </c>
      <c r="C1341" s="2" t="s">
        <v>16</v>
      </c>
      <c r="D1341" s="2" t="s">
        <v>12</v>
      </c>
      <c r="E1341" s="2" t="s">
        <v>13</v>
      </c>
      <c r="F1341" s="17" t="str">
        <f>+Tabela1[[#This Row],[WK]]&amp;Tabela1[[#This Row],[PK]]&amp;Tabela1[[#This Row],[GK]]</f>
        <v>180301</v>
      </c>
      <c r="G1341" s="2" t="s">
        <v>1276</v>
      </c>
      <c r="H1341" s="3">
        <v>2188669884.7800002</v>
      </c>
      <c r="I1341" s="4">
        <v>1.125</v>
      </c>
      <c r="J1341" s="3">
        <v>2462253620.3800001</v>
      </c>
      <c r="K1341" s="4">
        <v>7.0000000000000007E-2</v>
      </c>
      <c r="L1341" s="3">
        <v>172357753</v>
      </c>
      <c r="M1341" s="3"/>
      <c r="N1341" s="5"/>
      <c r="O1341" s="3">
        <v>619617435.95000005</v>
      </c>
      <c r="P1341" s="4">
        <v>1.125</v>
      </c>
      <c r="Q1341" s="3">
        <v>697069615.44000006</v>
      </c>
      <c r="R1341" s="4">
        <v>1.6E-2</v>
      </c>
      <c r="S1341" s="3">
        <v>11153114</v>
      </c>
      <c r="T1341" s="3"/>
      <c r="U1341" s="5"/>
      <c r="V1341" s="3">
        <v>98879501</v>
      </c>
      <c r="W1341" s="5"/>
      <c r="X1341" s="3">
        <v>105287280</v>
      </c>
      <c r="Y1341" s="3">
        <v>0</v>
      </c>
      <c r="Z1341" s="3">
        <v>28342</v>
      </c>
      <c r="AA1341" s="3">
        <v>6111058</v>
      </c>
      <c r="AB1341" s="3">
        <v>99147880</v>
      </c>
      <c r="AC1341" s="3">
        <v>0</v>
      </c>
      <c r="AD1341" s="3">
        <v>4310740</v>
      </c>
      <c r="AE1341" s="3">
        <v>0</v>
      </c>
      <c r="AF1341" s="3">
        <v>172357753</v>
      </c>
      <c r="AG1341" s="3">
        <v>11153114</v>
      </c>
      <c r="AH1341" s="3">
        <v>4310740</v>
      </c>
      <c r="AI1341" s="3">
        <v>98879501</v>
      </c>
      <c r="AJ1341" s="3">
        <v>6371485</v>
      </c>
      <c r="AK1341" s="3">
        <v>4274446</v>
      </c>
      <c r="AL1341" s="3">
        <v>6119902</v>
      </c>
      <c r="AM1341" s="3">
        <v>-1845456</v>
      </c>
      <c r="AN1341" s="3">
        <v>-4538747</v>
      </c>
      <c r="AO1341" s="3">
        <v>0</v>
      </c>
      <c r="AP1341" s="3">
        <v>2441708</v>
      </c>
      <c r="AQ1341" s="3">
        <v>-2097039</v>
      </c>
      <c r="AR1341" s="3">
        <f>Tabela1[[#This Row],[Potrzeby finansowe 2027
w tym:]]+Tabela1[[#This Row],[Rozliczenie 2025 potrz. fin.]]</f>
        <v>103190241</v>
      </c>
      <c r="AS1341" s="3">
        <v>0</v>
      </c>
      <c r="AT1341" s="3">
        <v>0</v>
      </c>
      <c r="AU1341" s="3"/>
      <c r="AV1341" s="3"/>
      <c r="AW1341" s="3"/>
      <c r="AX1341" s="3"/>
      <c r="AY1341" s="3"/>
      <c r="AZ1341" s="3"/>
      <c r="BA1341" s="3">
        <v>28342</v>
      </c>
      <c r="BB1341" s="3">
        <v>0</v>
      </c>
      <c r="BC1341" s="3">
        <v>0</v>
      </c>
      <c r="BD1341" s="3">
        <v>0</v>
      </c>
      <c r="BE1341" s="3">
        <v>567.91999999999996</v>
      </c>
      <c r="BF1341" s="3">
        <v>0</v>
      </c>
      <c r="BG1341" s="3">
        <v>4493540</v>
      </c>
      <c r="BH1341" s="3">
        <v>42223</v>
      </c>
      <c r="BI1341" s="3">
        <v>1617518</v>
      </c>
      <c r="BJ1341" s="3">
        <v>24856131.315000001</v>
      </c>
      <c r="BK1341" s="3">
        <v>16285283.07</v>
      </c>
      <c r="BL1341" s="3">
        <v>4246156.3499999996</v>
      </c>
      <c r="BM1341" s="3">
        <v>25791080.280000001</v>
      </c>
      <c r="BN1341" s="53">
        <v>1.0473312628820308</v>
      </c>
      <c r="BO1341" s="54">
        <v>1.790778E-3</v>
      </c>
      <c r="BP1341" s="70">
        <v>45035</v>
      </c>
      <c r="BQ1341" s="71"/>
      <c r="BR1341" s="70"/>
      <c r="BS1341" s="72"/>
      <c r="BT1341" s="72"/>
      <c r="BU1341" s="70">
        <v>172357753</v>
      </c>
      <c r="BV1341" s="70">
        <v>11153114</v>
      </c>
      <c r="BW1341" s="74">
        <v>4310740</v>
      </c>
      <c r="BX1341" s="70">
        <v>187821607</v>
      </c>
    </row>
    <row r="1342" spans="1:76" x14ac:dyDescent="0.3">
      <c r="A1342" s="73" t="s">
        <v>10</v>
      </c>
      <c r="B1342" s="2" t="s">
        <v>126</v>
      </c>
      <c r="C1342" s="2" t="s">
        <v>16</v>
      </c>
      <c r="D1342" s="2" t="s">
        <v>11</v>
      </c>
      <c r="E1342" s="2" t="s">
        <v>19</v>
      </c>
      <c r="F1342" s="17" t="str">
        <f>+Tabela1[[#This Row],[WK]]&amp;Tabela1[[#This Row],[PK]]&amp;Tabela1[[#This Row],[GK]]</f>
        <v>180302</v>
      </c>
      <c r="G1342" s="2" t="s">
        <v>1277</v>
      </c>
      <c r="H1342" s="3">
        <v>403347343.18000001</v>
      </c>
      <c r="I1342" s="4">
        <v>1.125</v>
      </c>
      <c r="J1342" s="3">
        <v>453765761.07999998</v>
      </c>
      <c r="K1342" s="4">
        <v>7.0000000000000007E-2</v>
      </c>
      <c r="L1342" s="3">
        <v>31763603</v>
      </c>
      <c r="M1342" s="3"/>
      <c r="N1342" s="5"/>
      <c r="O1342" s="3">
        <v>37218590.019999996</v>
      </c>
      <c r="P1342" s="4">
        <v>1.125</v>
      </c>
      <c r="Q1342" s="3">
        <v>41870913.770000003</v>
      </c>
      <c r="R1342" s="4">
        <v>1.6E-2</v>
      </c>
      <c r="S1342" s="3">
        <v>669935</v>
      </c>
      <c r="T1342" s="3"/>
      <c r="U1342" s="5"/>
      <c r="V1342" s="3">
        <v>22797719</v>
      </c>
      <c r="W1342" s="5"/>
      <c r="X1342" s="3">
        <v>51896391</v>
      </c>
      <c r="Y1342" s="3">
        <v>19619800</v>
      </c>
      <c r="Z1342" s="3">
        <v>150094</v>
      </c>
      <c r="AA1342" s="3">
        <v>2337609</v>
      </c>
      <c r="AB1342" s="3">
        <v>28982644</v>
      </c>
      <c r="AC1342" s="3">
        <v>806244</v>
      </c>
      <c r="AD1342" s="3">
        <v>29170722</v>
      </c>
      <c r="AE1342" s="3">
        <v>0</v>
      </c>
      <c r="AF1342" s="3">
        <v>31763603</v>
      </c>
      <c r="AG1342" s="3">
        <v>669935</v>
      </c>
      <c r="AH1342" s="3">
        <v>29170722</v>
      </c>
      <c r="AI1342" s="3">
        <v>22797719</v>
      </c>
      <c r="AJ1342" s="3">
        <v>1645120</v>
      </c>
      <c r="AK1342" s="3">
        <v>1717170</v>
      </c>
      <c r="AL1342" s="3">
        <v>1933759</v>
      </c>
      <c r="AM1342" s="3">
        <v>-216589</v>
      </c>
      <c r="AN1342" s="3">
        <v>407411</v>
      </c>
      <c r="AO1342" s="3">
        <v>0</v>
      </c>
      <c r="AP1342" s="3">
        <v>-335361</v>
      </c>
      <c r="AQ1342" s="3">
        <v>72050</v>
      </c>
      <c r="AR1342" s="3">
        <f>Tabela1[[#This Row],[Potrzeby finansowe 2027
w tym:]]+Tabela1[[#This Row],[Rozliczenie 2025 potrz. fin.]]</f>
        <v>51968441</v>
      </c>
      <c r="AS1342" s="3">
        <v>0</v>
      </c>
      <c r="AT1342" s="3">
        <v>0</v>
      </c>
      <c r="AU1342" s="3"/>
      <c r="AV1342" s="3"/>
      <c r="AW1342" s="3"/>
      <c r="AX1342" s="3"/>
      <c r="AY1342" s="3"/>
      <c r="AZ1342" s="3"/>
      <c r="BA1342" s="3">
        <v>150094</v>
      </c>
      <c r="BB1342" s="3">
        <v>0</v>
      </c>
      <c r="BC1342" s="3">
        <v>37.39</v>
      </c>
      <c r="BD1342" s="3">
        <v>1268.8900000000001</v>
      </c>
      <c r="BE1342" s="3">
        <v>220.54</v>
      </c>
      <c r="BF1342" s="3">
        <v>0</v>
      </c>
      <c r="BG1342" s="3">
        <v>1335727</v>
      </c>
      <c r="BH1342" s="3">
        <v>12551</v>
      </c>
      <c r="BI1342" s="3">
        <v>1001882</v>
      </c>
      <c r="BJ1342" s="3">
        <v>15395759.844999999</v>
      </c>
      <c r="BK1342" s="3">
        <v>11293455.33</v>
      </c>
      <c r="BL1342" s="3">
        <v>3495482.15</v>
      </c>
      <c r="BM1342" s="3">
        <v>9418253.7599999998</v>
      </c>
      <c r="BN1342" s="53">
        <v>0.65966070712440428</v>
      </c>
      <c r="BO1342" s="54">
        <v>4.8454679999999998E-4</v>
      </c>
      <c r="BP1342" s="70">
        <v>12185</v>
      </c>
      <c r="BQ1342" s="71"/>
      <c r="BR1342" s="70"/>
      <c r="BS1342" s="72"/>
      <c r="BT1342" s="72"/>
      <c r="BU1342" s="70">
        <v>31763603</v>
      </c>
      <c r="BV1342" s="70">
        <v>669935</v>
      </c>
      <c r="BW1342" s="74">
        <v>29170722</v>
      </c>
      <c r="BX1342" s="70">
        <v>61604260</v>
      </c>
    </row>
    <row r="1343" spans="1:76" x14ac:dyDescent="0.3">
      <c r="A1343" s="73" t="s">
        <v>10</v>
      </c>
      <c r="B1343" s="2" t="s">
        <v>126</v>
      </c>
      <c r="C1343" s="2" t="s">
        <v>16</v>
      </c>
      <c r="D1343" s="2" t="s">
        <v>16</v>
      </c>
      <c r="E1343" s="2" t="s">
        <v>15</v>
      </c>
      <c r="F1343" s="17" t="str">
        <f>+Tabela1[[#This Row],[WK]]&amp;Tabela1[[#This Row],[PK]]&amp;Tabela1[[#This Row],[GK]]</f>
        <v>180303</v>
      </c>
      <c r="G1343" s="2" t="s">
        <v>1267</v>
      </c>
      <c r="H1343" s="3">
        <v>518734470.29000002</v>
      </c>
      <c r="I1343" s="4">
        <v>1.125</v>
      </c>
      <c r="J1343" s="3">
        <v>583576279.08000004</v>
      </c>
      <c r="K1343" s="4">
        <v>7.0000000000000007E-2</v>
      </c>
      <c r="L1343" s="3">
        <v>40850340</v>
      </c>
      <c r="M1343" s="3"/>
      <c r="N1343" s="5"/>
      <c r="O1343" s="3">
        <v>5574509.0200000005</v>
      </c>
      <c r="P1343" s="4">
        <v>1.125</v>
      </c>
      <c r="Q1343" s="3">
        <v>6271322.6500000004</v>
      </c>
      <c r="R1343" s="4">
        <v>1.6E-2</v>
      </c>
      <c r="S1343" s="3">
        <v>100341</v>
      </c>
      <c r="T1343" s="3"/>
      <c r="U1343" s="5"/>
      <c r="V1343" s="3">
        <v>23430810</v>
      </c>
      <c r="W1343" s="5"/>
      <c r="X1343" s="3">
        <v>48675191</v>
      </c>
      <c r="Y1343" s="3">
        <v>15087590</v>
      </c>
      <c r="Z1343" s="3">
        <v>9537</v>
      </c>
      <c r="AA1343" s="3">
        <v>2003005</v>
      </c>
      <c r="AB1343" s="3">
        <v>28602919</v>
      </c>
      <c r="AC1343" s="3">
        <v>2972140</v>
      </c>
      <c r="AD1343" s="3">
        <v>25244381</v>
      </c>
      <c r="AE1343" s="3">
        <v>0</v>
      </c>
      <c r="AF1343" s="3">
        <v>40850340</v>
      </c>
      <c r="AG1343" s="3">
        <v>100341</v>
      </c>
      <c r="AH1343" s="3">
        <v>25244381</v>
      </c>
      <c r="AI1343" s="3">
        <v>23430810</v>
      </c>
      <c r="AJ1343" s="3">
        <v>1300600</v>
      </c>
      <c r="AK1343" s="3">
        <v>1300600</v>
      </c>
      <c r="AL1343" s="3">
        <v>1999180</v>
      </c>
      <c r="AM1343" s="3">
        <v>-698580</v>
      </c>
      <c r="AN1343" s="3">
        <v>4762</v>
      </c>
      <c r="AO1343" s="3">
        <v>0</v>
      </c>
      <c r="AP1343" s="3">
        <v>-4762</v>
      </c>
      <c r="AQ1343" s="3">
        <v>0</v>
      </c>
      <c r="AR1343" s="3">
        <f>Tabela1[[#This Row],[Potrzeby finansowe 2027
w tym:]]+Tabela1[[#This Row],[Rozliczenie 2025 potrz. fin.]]</f>
        <v>48675191</v>
      </c>
      <c r="AS1343" s="3">
        <v>0</v>
      </c>
      <c r="AT1343" s="3">
        <v>0</v>
      </c>
      <c r="AU1343" s="3"/>
      <c r="AV1343" s="3"/>
      <c r="AW1343" s="3"/>
      <c r="AX1343" s="3"/>
      <c r="AY1343" s="3"/>
      <c r="AZ1343" s="3"/>
      <c r="BA1343" s="3">
        <v>9537</v>
      </c>
      <c r="BB1343" s="3">
        <v>0</v>
      </c>
      <c r="BC1343" s="3">
        <v>11.97</v>
      </c>
      <c r="BD1343" s="3">
        <v>0</v>
      </c>
      <c r="BE1343" s="3">
        <v>111.3</v>
      </c>
      <c r="BF1343" s="3">
        <v>0</v>
      </c>
      <c r="BG1343" s="3">
        <v>1422570</v>
      </c>
      <c r="BH1343" s="3">
        <v>13367</v>
      </c>
      <c r="BI1343" s="3">
        <v>580435</v>
      </c>
      <c r="BJ1343" s="3">
        <v>8919445.4375</v>
      </c>
      <c r="BK1343" s="3">
        <v>6043941.25</v>
      </c>
      <c r="BL1343" s="3">
        <v>504321.74</v>
      </c>
      <c r="BM1343" s="3">
        <v>10493373.27</v>
      </c>
      <c r="BN1343" s="53">
        <v>0.74438133609393509</v>
      </c>
      <c r="BO1343" s="54">
        <v>5.1901550000000001E-4</v>
      </c>
      <c r="BP1343" s="70">
        <v>13052</v>
      </c>
      <c r="BQ1343" s="71"/>
      <c r="BR1343" s="70"/>
      <c r="BS1343" s="72"/>
      <c r="BT1343" s="72"/>
      <c r="BU1343" s="70">
        <v>40850340</v>
      </c>
      <c r="BV1343" s="70">
        <v>100341</v>
      </c>
      <c r="BW1343" s="74">
        <v>25244381</v>
      </c>
      <c r="BX1343" s="70">
        <v>66195062</v>
      </c>
    </row>
    <row r="1344" spans="1:76" x14ac:dyDescent="0.3">
      <c r="A1344" s="73" t="s">
        <v>10</v>
      </c>
      <c r="B1344" s="2" t="s">
        <v>126</v>
      </c>
      <c r="C1344" s="2" t="s">
        <v>16</v>
      </c>
      <c r="D1344" s="2" t="s">
        <v>18</v>
      </c>
      <c r="E1344" s="2" t="s">
        <v>15</v>
      </c>
      <c r="F1344" s="17" t="str">
        <f>+Tabela1[[#This Row],[WK]]&amp;Tabela1[[#This Row],[PK]]&amp;Tabela1[[#This Row],[GK]]</f>
        <v>180304</v>
      </c>
      <c r="G1344" s="2" t="s">
        <v>1276</v>
      </c>
      <c r="H1344" s="3">
        <v>1159076337.73</v>
      </c>
      <c r="I1344" s="4">
        <v>1.125</v>
      </c>
      <c r="J1344" s="3">
        <v>1303960879.95</v>
      </c>
      <c r="K1344" s="4">
        <v>7.0000000000000007E-2</v>
      </c>
      <c r="L1344" s="3">
        <v>91277262</v>
      </c>
      <c r="M1344" s="3"/>
      <c r="N1344" s="5"/>
      <c r="O1344" s="3">
        <v>285271077.32999992</v>
      </c>
      <c r="P1344" s="4">
        <v>1.125</v>
      </c>
      <c r="Q1344" s="3">
        <v>320929962</v>
      </c>
      <c r="R1344" s="4">
        <v>1.6E-2</v>
      </c>
      <c r="S1344" s="3">
        <v>5134879</v>
      </c>
      <c r="T1344" s="3"/>
      <c r="U1344" s="5"/>
      <c r="V1344" s="3">
        <v>53390251</v>
      </c>
      <c r="W1344" s="5"/>
      <c r="X1344" s="3">
        <v>58357660</v>
      </c>
      <c r="Y1344" s="3">
        <v>0</v>
      </c>
      <c r="Z1344" s="3">
        <v>46556</v>
      </c>
      <c r="AA1344" s="3">
        <v>4331145</v>
      </c>
      <c r="AB1344" s="3">
        <v>52355363</v>
      </c>
      <c r="AC1344" s="3">
        <v>1624596</v>
      </c>
      <c r="AD1344" s="3">
        <v>4967410</v>
      </c>
      <c r="AE1344" s="3">
        <v>0</v>
      </c>
      <c r="AF1344" s="3">
        <v>91277262</v>
      </c>
      <c r="AG1344" s="3">
        <v>5134879</v>
      </c>
      <c r="AH1344" s="3">
        <v>4967410</v>
      </c>
      <c r="AI1344" s="3">
        <v>53390251</v>
      </c>
      <c r="AJ1344" s="3">
        <v>1377125</v>
      </c>
      <c r="AK1344" s="3">
        <v>1377125</v>
      </c>
      <c r="AL1344" s="3">
        <v>4005301</v>
      </c>
      <c r="AM1344" s="3">
        <v>-2628176</v>
      </c>
      <c r="AN1344" s="3">
        <v>161495</v>
      </c>
      <c r="AO1344" s="3">
        <v>0</v>
      </c>
      <c r="AP1344" s="3">
        <v>-161495</v>
      </c>
      <c r="AQ1344" s="3">
        <v>0</v>
      </c>
      <c r="AR1344" s="3">
        <f>Tabela1[[#This Row],[Potrzeby finansowe 2027
w tym:]]+Tabela1[[#This Row],[Rozliczenie 2025 potrz. fin.]]</f>
        <v>58357660</v>
      </c>
      <c r="AS1344" s="3">
        <v>0</v>
      </c>
      <c r="AT1344" s="3">
        <v>0</v>
      </c>
      <c r="AU1344" s="3"/>
      <c r="AV1344" s="3"/>
      <c r="AW1344" s="3"/>
      <c r="AX1344" s="3"/>
      <c r="AY1344" s="3"/>
      <c r="AZ1344" s="3"/>
      <c r="BA1344" s="3">
        <v>46556</v>
      </c>
      <c r="BB1344" s="3">
        <v>0</v>
      </c>
      <c r="BC1344" s="3">
        <v>0</v>
      </c>
      <c r="BD1344" s="3">
        <v>0</v>
      </c>
      <c r="BE1344" s="3">
        <v>932.9</v>
      </c>
      <c r="BF1344" s="3">
        <v>0</v>
      </c>
      <c r="BG1344" s="3">
        <v>2715408</v>
      </c>
      <c r="BH1344" s="3">
        <v>25515</v>
      </c>
      <c r="BI1344" s="3">
        <v>1615737</v>
      </c>
      <c r="BJ1344" s="3">
        <v>24828771.417499997</v>
      </c>
      <c r="BK1344" s="3">
        <v>19385180.719999999</v>
      </c>
      <c r="BL1344" s="3">
        <v>2052580.36</v>
      </c>
      <c r="BM1344" s="3">
        <v>17669202.07</v>
      </c>
      <c r="BN1344" s="53">
        <v>1.1373865681803346</v>
      </c>
      <c r="BO1344" s="54">
        <v>9.3092260000000003E-4</v>
      </c>
      <c r="BP1344" s="70">
        <v>23411</v>
      </c>
      <c r="BQ1344" s="71"/>
      <c r="BR1344" s="70"/>
      <c r="BS1344" s="72"/>
      <c r="BT1344" s="72"/>
      <c r="BU1344" s="70">
        <v>91277262</v>
      </c>
      <c r="BV1344" s="70">
        <v>5134879</v>
      </c>
      <c r="BW1344" s="74">
        <v>4967410</v>
      </c>
      <c r="BX1344" s="70">
        <v>101379551</v>
      </c>
    </row>
    <row r="1345" spans="1:76" x14ac:dyDescent="0.3">
      <c r="A1345" s="73" t="s">
        <v>10</v>
      </c>
      <c r="B1345" s="2" t="s">
        <v>126</v>
      </c>
      <c r="C1345" s="2" t="s">
        <v>16</v>
      </c>
      <c r="D1345" s="2" t="s">
        <v>21</v>
      </c>
      <c r="E1345" s="2" t="s">
        <v>15</v>
      </c>
      <c r="F1345" s="17" t="str">
        <f>+Tabela1[[#This Row],[WK]]&amp;Tabela1[[#This Row],[PK]]&amp;Tabela1[[#This Row],[GK]]</f>
        <v>180305</v>
      </c>
      <c r="G1345" s="2" t="s">
        <v>1278</v>
      </c>
      <c r="H1345" s="3">
        <v>158921365.86000001</v>
      </c>
      <c r="I1345" s="4">
        <v>1.125</v>
      </c>
      <c r="J1345" s="3">
        <v>178786536.59</v>
      </c>
      <c r="K1345" s="4">
        <v>7.0000000000000007E-2</v>
      </c>
      <c r="L1345" s="3">
        <v>12515058</v>
      </c>
      <c r="M1345" s="3"/>
      <c r="N1345" s="5"/>
      <c r="O1345" s="3">
        <v>8652618.6600000001</v>
      </c>
      <c r="P1345" s="4">
        <v>1.125</v>
      </c>
      <c r="Q1345" s="3">
        <v>9734195.9900000002</v>
      </c>
      <c r="R1345" s="4">
        <v>1.6E-2</v>
      </c>
      <c r="S1345" s="3">
        <v>155747</v>
      </c>
      <c r="T1345" s="3"/>
      <c r="U1345" s="5"/>
      <c r="V1345" s="3">
        <v>9312997</v>
      </c>
      <c r="W1345" s="5"/>
      <c r="X1345" s="3">
        <v>29057146</v>
      </c>
      <c r="Y1345" s="3">
        <v>13841200</v>
      </c>
      <c r="Z1345" s="3">
        <v>246706</v>
      </c>
      <c r="AA1345" s="3">
        <v>1058657</v>
      </c>
      <c r="AB1345" s="3">
        <v>13910583</v>
      </c>
      <c r="AC1345" s="3">
        <v>0</v>
      </c>
      <c r="AD1345" s="3">
        <v>19367886</v>
      </c>
      <c r="AE1345" s="3">
        <v>0</v>
      </c>
      <c r="AF1345" s="3">
        <v>12515058</v>
      </c>
      <c r="AG1345" s="3">
        <v>155747</v>
      </c>
      <c r="AH1345" s="3">
        <v>19367886</v>
      </c>
      <c r="AI1345" s="3">
        <v>9312997</v>
      </c>
      <c r="AJ1345" s="3">
        <v>1208031</v>
      </c>
      <c r="AK1345" s="3">
        <v>831767</v>
      </c>
      <c r="AL1345" s="3">
        <v>792456</v>
      </c>
      <c r="AM1345" s="3">
        <v>39311</v>
      </c>
      <c r="AN1345" s="3">
        <v>-376264</v>
      </c>
      <c r="AO1345" s="3">
        <v>0</v>
      </c>
      <c r="AP1345" s="3">
        <v>0</v>
      </c>
      <c r="AQ1345" s="3">
        <v>-376264</v>
      </c>
      <c r="AR1345" s="3">
        <f>Tabela1[[#This Row],[Potrzeby finansowe 2027
w tym:]]+Tabela1[[#This Row],[Rozliczenie 2025 potrz. fin.]]</f>
        <v>28680882</v>
      </c>
      <c r="AS1345" s="3">
        <v>0</v>
      </c>
      <c r="AT1345" s="3">
        <v>0</v>
      </c>
      <c r="AU1345" s="3"/>
      <c r="AV1345" s="3"/>
      <c r="AW1345" s="3"/>
      <c r="AX1345" s="3"/>
      <c r="AY1345" s="3"/>
      <c r="AZ1345" s="3"/>
      <c r="BA1345" s="3">
        <v>246706</v>
      </c>
      <c r="BB1345" s="3">
        <v>0</v>
      </c>
      <c r="BC1345" s="3">
        <v>0</v>
      </c>
      <c r="BD1345" s="3">
        <v>2453.25</v>
      </c>
      <c r="BE1345" s="3">
        <v>37.01</v>
      </c>
      <c r="BF1345" s="3">
        <v>0</v>
      </c>
      <c r="BG1345" s="3">
        <v>547659</v>
      </c>
      <c r="BH1345" s="3">
        <v>5146</v>
      </c>
      <c r="BI1345" s="3">
        <v>510998</v>
      </c>
      <c r="BJ1345" s="3">
        <v>7852416.7325000009</v>
      </c>
      <c r="BK1345" s="3">
        <v>5584754.0600000005</v>
      </c>
      <c r="BL1345" s="3">
        <v>219142.13</v>
      </c>
      <c r="BM1345" s="3">
        <v>8632366.4299999997</v>
      </c>
      <c r="BN1345" s="53">
        <v>0.51123173199779903</v>
      </c>
      <c r="BO1345" s="54">
        <v>2.287759E-4</v>
      </c>
      <c r="BP1345" s="70">
        <v>5753</v>
      </c>
      <c r="BQ1345" s="71"/>
      <c r="BR1345" s="70"/>
      <c r="BS1345" s="72"/>
      <c r="BT1345" s="72"/>
      <c r="BU1345" s="70">
        <v>12515058</v>
      </c>
      <c r="BV1345" s="70">
        <v>155747</v>
      </c>
      <c r="BW1345" s="74">
        <v>19367886</v>
      </c>
      <c r="BX1345" s="70">
        <v>32038691</v>
      </c>
    </row>
    <row r="1346" spans="1:76" x14ac:dyDescent="0.3">
      <c r="A1346" s="73" t="s">
        <v>10</v>
      </c>
      <c r="B1346" s="2" t="s">
        <v>126</v>
      </c>
      <c r="C1346" s="2" t="s">
        <v>16</v>
      </c>
      <c r="D1346" s="2" t="s">
        <v>23</v>
      </c>
      <c r="E1346" s="2" t="s">
        <v>19</v>
      </c>
      <c r="F1346" s="17" t="str">
        <f>+Tabela1[[#This Row],[WK]]&amp;Tabela1[[#This Row],[PK]]&amp;Tabela1[[#This Row],[GK]]</f>
        <v>180306</v>
      </c>
      <c r="G1346" s="2" t="s">
        <v>1279</v>
      </c>
      <c r="H1346" s="3">
        <v>728520444.98000002</v>
      </c>
      <c r="I1346" s="4">
        <v>1.125</v>
      </c>
      <c r="J1346" s="3">
        <v>819585500.60000002</v>
      </c>
      <c r="K1346" s="4">
        <v>7.0000000000000007E-2</v>
      </c>
      <c r="L1346" s="3">
        <v>57370985</v>
      </c>
      <c r="M1346" s="3"/>
      <c r="N1346" s="5"/>
      <c r="O1346" s="3">
        <v>55717263.080000006</v>
      </c>
      <c r="P1346" s="4">
        <v>1.125</v>
      </c>
      <c r="Q1346" s="3">
        <v>62681920.969999999</v>
      </c>
      <c r="R1346" s="4">
        <v>1.6E-2</v>
      </c>
      <c r="S1346" s="3">
        <v>1002911</v>
      </c>
      <c r="T1346" s="3"/>
      <c r="U1346" s="5"/>
      <c r="V1346" s="3">
        <v>36311118</v>
      </c>
      <c r="W1346" s="5"/>
      <c r="X1346" s="3">
        <v>54867342</v>
      </c>
      <c r="Y1346" s="3">
        <v>5295441</v>
      </c>
      <c r="Z1346" s="3">
        <v>2034</v>
      </c>
      <c r="AA1346" s="3">
        <v>2906067</v>
      </c>
      <c r="AB1346" s="3">
        <v>43440755</v>
      </c>
      <c r="AC1346" s="3">
        <v>3223045</v>
      </c>
      <c r="AD1346" s="3">
        <v>18556225</v>
      </c>
      <c r="AE1346" s="3">
        <v>0</v>
      </c>
      <c r="AF1346" s="3">
        <v>57370985</v>
      </c>
      <c r="AG1346" s="3">
        <v>1002911</v>
      </c>
      <c r="AH1346" s="3">
        <v>18556225</v>
      </c>
      <c r="AI1346" s="3">
        <v>36311118</v>
      </c>
      <c r="AJ1346" s="3">
        <v>-1483123</v>
      </c>
      <c r="AK1346" s="3">
        <v>-1483123</v>
      </c>
      <c r="AL1346" s="3">
        <v>1616723</v>
      </c>
      <c r="AM1346" s="3">
        <v>-3099846</v>
      </c>
      <c r="AN1346" s="3">
        <v>933548</v>
      </c>
      <c r="AO1346" s="3">
        <v>0</v>
      </c>
      <c r="AP1346" s="3">
        <v>-933548</v>
      </c>
      <c r="AQ1346" s="3">
        <v>0</v>
      </c>
      <c r="AR1346" s="3">
        <f>Tabela1[[#This Row],[Potrzeby finansowe 2027
w tym:]]+Tabela1[[#This Row],[Rozliczenie 2025 potrz. fin.]]</f>
        <v>54867342</v>
      </c>
      <c r="AS1346" s="3">
        <v>0</v>
      </c>
      <c r="AT1346" s="3">
        <v>0</v>
      </c>
      <c r="AU1346" s="3"/>
      <c r="AV1346" s="3"/>
      <c r="AW1346" s="3"/>
      <c r="AX1346" s="3"/>
      <c r="AY1346" s="3"/>
      <c r="AZ1346" s="3"/>
      <c r="BA1346" s="3">
        <v>2034</v>
      </c>
      <c r="BB1346" s="3">
        <v>0</v>
      </c>
      <c r="BC1346" s="3">
        <v>3.35</v>
      </c>
      <c r="BD1346" s="3">
        <v>0</v>
      </c>
      <c r="BE1346" s="3">
        <v>18.43</v>
      </c>
      <c r="BF1346" s="3">
        <v>0</v>
      </c>
      <c r="BG1346" s="3">
        <v>1936384</v>
      </c>
      <c r="BH1346" s="3">
        <v>18195</v>
      </c>
      <c r="BI1346" s="3">
        <v>969683</v>
      </c>
      <c r="BJ1346" s="3">
        <v>14900969.7675</v>
      </c>
      <c r="BK1346" s="3">
        <v>10966877.299999999</v>
      </c>
      <c r="BL1346" s="3">
        <v>2322672.85</v>
      </c>
      <c r="BM1346" s="3">
        <v>11091024.17</v>
      </c>
      <c r="BN1346" s="53">
        <v>0.92884922078285448</v>
      </c>
      <c r="BO1346" s="54">
        <v>6.9004359999999998E-4</v>
      </c>
      <c r="BP1346" s="70">
        <v>17353</v>
      </c>
      <c r="BQ1346" s="71"/>
      <c r="BR1346" s="70"/>
      <c r="BS1346" s="72"/>
      <c r="BT1346" s="72"/>
      <c r="BU1346" s="70">
        <v>57370985</v>
      </c>
      <c r="BV1346" s="70">
        <v>1002911</v>
      </c>
      <c r="BW1346" s="74">
        <v>18556225</v>
      </c>
      <c r="BX1346" s="70">
        <v>76930121</v>
      </c>
    </row>
    <row r="1347" spans="1:76" x14ac:dyDescent="0.3">
      <c r="A1347" s="73" t="s">
        <v>10</v>
      </c>
      <c r="B1347" s="2" t="s">
        <v>126</v>
      </c>
      <c r="C1347" s="2" t="s">
        <v>16</v>
      </c>
      <c r="D1347" s="2" t="s">
        <v>30</v>
      </c>
      <c r="E1347" s="2" t="s">
        <v>15</v>
      </c>
      <c r="F1347" s="17" t="str">
        <f>+Tabela1[[#This Row],[WK]]&amp;Tabela1[[#This Row],[PK]]&amp;Tabela1[[#This Row],[GK]]</f>
        <v>180307</v>
      </c>
      <c r="G1347" s="2" t="s">
        <v>1280</v>
      </c>
      <c r="H1347" s="3">
        <v>625176712.57000005</v>
      </c>
      <c r="I1347" s="4">
        <v>1.125</v>
      </c>
      <c r="J1347" s="3">
        <v>703323801.63999999</v>
      </c>
      <c r="K1347" s="4">
        <v>7.0000000000000007E-2</v>
      </c>
      <c r="L1347" s="3">
        <v>49232666</v>
      </c>
      <c r="M1347" s="3"/>
      <c r="N1347" s="5"/>
      <c r="O1347" s="3">
        <v>103183457.98999999</v>
      </c>
      <c r="P1347" s="4">
        <v>1.125</v>
      </c>
      <c r="Q1347" s="3">
        <v>116081390.23999999</v>
      </c>
      <c r="R1347" s="4">
        <v>1.6E-2</v>
      </c>
      <c r="S1347" s="3">
        <v>1857302</v>
      </c>
      <c r="T1347" s="3"/>
      <c r="U1347" s="5"/>
      <c r="V1347" s="3">
        <v>29898993</v>
      </c>
      <c r="W1347" s="5"/>
      <c r="X1347" s="3">
        <v>45833542</v>
      </c>
      <c r="Y1347" s="3">
        <v>6831806</v>
      </c>
      <c r="Z1347" s="3">
        <v>2037</v>
      </c>
      <c r="AA1347" s="3">
        <v>2436806</v>
      </c>
      <c r="AB1347" s="3">
        <v>32359876</v>
      </c>
      <c r="AC1347" s="3">
        <v>4203017</v>
      </c>
      <c r="AD1347" s="3">
        <v>15934549</v>
      </c>
      <c r="AE1347" s="3">
        <v>0</v>
      </c>
      <c r="AF1347" s="3">
        <v>49232666</v>
      </c>
      <c r="AG1347" s="3">
        <v>1857302</v>
      </c>
      <c r="AH1347" s="3">
        <v>15934549</v>
      </c>
      <c r="AI1347" s="3">
        <v>29898993</v>
      </c>
      <c r="AJ1347" s="3">
        <v>1093946</v>
      </c>
      <c r="AK1347" s="3">
        <v>1093946</v>
      </c>
      <c r="AL1347" s="3">
        <v>2911920</v>
      </c>
      <c r="AM1347" s="3">
        <v>-1817974</v>
      </c>
      <c r="AN1347" s="3">
        <v>361772</v>
      </c>
      <c r="AO1347" s="3">
        <v>0</v>
      </c>
      <c r="AP1347" s="3">
        <v>-361772</v>
      </c>
      <c r="AQ1347" s="3">
        <v>0</v>
      </c>
      <c r="AR1347" s="3">
        <f>Tabela1[[#This Row],[Potrzeby finansowe 2027
w tym:]]+Tabela1[[#This Row],[Rozliczenie 2025 potrz. fin.]]</f>
        <v>45833542</v>
      </c>
      <c r="AS1347" s="3">
        <v>0</v>
      </c>
      <c r="AT1347" s="3">
        <v>0</v>
      </c>
      <c r="AU1347" s="3"/>
      <c r="AV1347" s="3"/>
      <c r="AW1347" s="3"/>
      <c r="AX1347" s="3"/>
      <c r="AY1347" s="3"/>
      <c r="AZ1347" s="3"/>
      <c r="BA1347" s="3">
        <v>2037</v>
      </c>
      <c r="BB1347" s="3">
        <v>0</v>
      </c>
      <c r="BC1347" s="3">
        <v>0</v>
      </c>
      <c r="BD1347" s="3">
        <v>0</v>
      </c>
      <c r="BE1347" s="3">
        <v>40.81</v>
      </c>
      <c r="BF1347" s="3">
        <v>0</v>
      </c>
      <c r="BG1347" s="3">
        <v>1544532</v>
      </c>
      <c r="BH1347" s="3">
        <v>14513</v>
      </c>
      <c r="BI1347" s="3">
        <v>892274</v>
      </c>
      <c r="BJ1347" s="3">
        <v>13711428.25</v>
      </c>
      <c r="BK1347" s="3">
        <v>9812181.1899999995</v>
      </c>
      <c r="BL1347" s="3">
        <v>2752332.43</v>
      </c>
      <c r="BM1347" s="3">
        <v>10092323.380000001</v>
      </c>
      <c r="BN1347" s="53">
        <v>0.89065032688882051</v>
      </c>
      <c r="BO1347" s="54">
        <v>5.792239E-4</v>
      </c>
      <c r="BP1347" s="70">
        <v>14567</v>
      </c>
      <c r="BQ1347" s="71"/>
      <c r="BR1347" s="70"/>
      <c r="BS1347" s="72"/>
      <c r="BT1347" s="72"/>
      <c r="BU1347" s="70">
        <v>49232666</v>
      </c>
      <c r="BV1347" s="70">
        <v>1857302</v>
      </c>
      <c r="BW1347" s="74">
        <v>15934549</v>
      </c>
      <c r="BX1347" s="70">
        <v>67024517</v>
      </c>
    </row>
    <row r="1348" spans="1:76" x14ac:dyDescent="0.3">
      <c r="A1348" s="73" t="s">
        <v>10</v>
      </c>
      <c r="B1348" s="2" t="s">
        <v>126</v>
      </c>
      <c r="C1348" s="2" t="s">
        <v>18</v>
      </c>
      <c r="D1348" s="2" t="s">
        <v>12</v>
      </c>
      <c r="E1348" s="2" t="s">
        <v>13</v>
      </c>
      <c r="F1348" s="17" t="str">
        <f>+Tabela1[[#This Row],[WK]]&amp;Tabela1[[#This Row],[PK]]&amp;Tabela1[[#This Row],[GK]]</f>
        <v>180401</v>
      </c>
      <c r="G1348" s="2" t="s">
        <v>1281</v>
      </c>
      <c r="H1348" s="3">
        <v>1691299385.8699999</v>
      </c>
      <c r="I1348" s="4">
        <v>1.125</v>
      </c>
      <c r="J1348" s="3">
        <v>1902711809.0999999</v>
      </c>
      <c r="K1348" s="4">
        <v>7.0000000000000007E-2</v>
      </c>
      <c r="L1348" s="3">
        <v>133189827</v>
      </c>
      <c r="M1348" s="3"/>
      <c r="N1348" s="5"/>
      <c r="O1348" s="3">
        <v>462408580.07999998</v>
      </c>
      <c r="P1348" s="4">
        <v>1.125</v>
      </c>
      <c r="Q1348" s="3">
        <v>520209652.58999997</v>
      </c>
      <c r="R1348" s="4">
        <v>1.6E-2</v>
      </c>
      <c r="S1348" s="3">
        <v>8323354</v>
      </c>
      <c r="T1348" s="3"/>
      <c r="U1348" s="5"/>
      <c r="V1348" s="3">
        <v>79068449</v>
      </c>
      <c r="W1348" s="5"/>
      <c r="X1348" s="3">
        <v>99389498</v>
      </c>
      <c r="Y1348" s="3">
        <v>11635944</v>
      </c>
      <c r="Z1348" s="3">
        <v>3143</v>
      </c>
      <c r="AA1348" s="3">
        <v>5033995</v>
      </c>
      <c r="AB1348" s="3">
        <v>82716416</v>
      </c>
      <c r="AC1348" s="3">
        <v>0</v>
      </c>
      <c r="AD1348" s="3">
        <v>21406550</v>
      </c>
      <c r="AE1348" s="3">
        <v>0</v>
      </c>
      <c r="AF1348" s="3">
        <v>133189827</v>
      </c>
      <c r="AG1348" s="3">
        <v>8323354</v>
      </c>
      <c r="AH1348" s="3">
        <v>21406550</v>
      </c>
      <c r="AI1348" s="3">
        <v>79068449</v>
      </c>
      <c r="AJ1348" s="3">
        <v>11836526</v>
      </c>
      <c r="AK1348" s="3">
        <v>12922027</v>
      </c>
      <c r="AL1348" s="3">
        <v>2263674</v>
      </c>
      <c r="AM1348" s="3">
        <v>10658353</v>
      </c>
      <c r="AN1348" s="3">
        <v>1085501</v>
      </c>
      <c r="AO1348" s="3">
        <v>0</v>
      </c>
      <c r="AP1348" s="3">
        <v>0</v>
      </c>
      <c r="AQ1348" s="3">
        <v>1085501</v>
      </c>
      <c r="AR1348" s="3">
        <f>Tabela1[[#This Row],[Potrzeby finansowe 2027
w tym:]]+Tabela1[[#This Row],[Rozliczenie 2025 potrz. fin.]]</f>
        <v>100474999</v>
      </c>
      <c r="AS1348" s="3">
        <v>0</v>
      </c>
      <c r="AT1348" s="3">
        <v>0</v>
      </c>
      <c r="AU1348" s="3"/>
      <c r="AV1348" s="3"/>
      <c r="AW1348" s="3"/>
      <c r="AX1348" s="3"/>
      <c r="AY1348" s="3"/>
      <c r="AZ1348" s="3"/>
      <c r="BA1348" s="3">
        <v>3143</v>
      </c>
      <c r="BB1348" s="3">
        <v>0</v>
      </c>
      <c r="BC1348" s="3">
        <v>0</v>
      </c>
      <c r="BD1348" s="3">
        <v>0.01</v>
      </c>
      <c r="BE1348" s="3">
        <v>62.96</v>
      </c>
      <c r="BF1348" s="3">
        <v>0</v>
      </c>
      <c r="BG1348" s="3">
        <v>3693657</v>
      </c>
      <c r="BH1348" s="3">
        <v>34707</v>
      </c>
      <c r="BI1348" s="3">
        <v>1340338</v>
      </c>
      <c r="BJ1348" s="3">
        <v>20596764.982499998</v>
      </c>
      <c r="BK1348" s="3">
        <v>11037897.779999997</v>
      </c>
      <c r="BL1348" s="3">
        <v>10159634.380000001</v>
      </c>
      <c r="BM1348" s="3">
        <v>17916200.050000001</v>
      </c>
      <c r="BN1348" s="53">
        <v>0.92762373744439164</v>
      </c>
      <c r="BO1348" s="54">
        <v>1.4905477000000001E-3</v>
      </c>
      <c r="BP1348" s="70">
        <v>37485</v>
      </c>
      <c r="BQ1348" s="71"/>
      <c r="BR1348" s="70"/>
      <c r="BS1348" s="72"/>
      <c r="BT1348" s="72"/>
      <c r="BU1348" s="70">
        <v>133189827</v>
      </c>
      <c r="BV1348" s="70">
        <v>8323354</v>
      </c>
      <c r="BW1348" s="74">
        <v>21406550</v>
      </c>
      <c r="BX1348" s="70">
        <v>162919731</v>
      </c>
    </row>
    <row r="1349" spans="1:76" x14ac:dyDescent="0.3">
      <c r="A1349" s="73" t="s">
        <v>10</v>
      </c>
      <c r="B1349" s="2" t="s">
        <v>126</v>
      </c>
      <c r="C1349" s="2" t="s">
        <v>18</v>
      </c>
      <c r="D1349" s="2" t="s">
        <v>11</v>
      </c>
      <c r="E1349" s="2" t="s">
        <v>13</v>
      </c>
      <c r="F1349" s="17" t="str">
        <f>+Tabela1[[#This Row],[WK]]&amp;Tabela1[[#This Row],[PK]]&amp;Tabela1[[#This Row],[GK]]</f>
        <v>180402</v>
      </c>
      <c r="G1349" s="2" t="s">
        <v>1282</v>
      </c>
      <c r="H1349" s="3">
        <v>206689771.53</v>
      </c>
      <c r="I1349" s="4">
        <v>1.125</v>
      </c>
      <c r="J1349" s="3">
        <v>232525992.97</v>
      </c>
      <c r="K1349" s="4">
        <v>7.0000000000000007E-2</v>
      </c>
      <c r="L1349" s="3">
        <v>16276820</v>
      </c>
      <c r="M1349" s="3"/>
      <c r="N1349" s="5"/>
      <c r="O1349" s="3">
        <v>39592339.300000004</v>
      </c>
      <c r="P1349" s="4">
        <v>1.125</v>
      </c>
      <c r="Q1349" s="3">
        <v>44541381.710000001</v>
      </c>
      <c r="R1349" s="4">
        <v>1.6E-2</v>
      </c>
      <c r="S1349" s="3">
        <v>712662</v>
      </c>
      <c r="T1349" s="3"/>
      <c r="U1349" s="5"/>
      <c r="V1349" s="3">
        <v>11263170</v>
      </c>
      <c r="W1349" s="5"/>
      <c r="X1349" s="3">
        <v>15765317</v>
      </c>
      <c r="Y1349" s="3">
        <v>2063299</v>
      </c>
      <c r="Z1349" s="3">
        <v>1098</v>
      </c>
      <c r="AA1349" s="3">
        <v>955201</v>
      </c>
      <c r="AB1349" s="3">
        <v>12391047</v>
      </c>
      <c r="AC1349" s="3">
        <v>354672</v>
      </c>
      <c r="AD1349" s="3">
        <v>4502147</v>
      </c>
      <c r="AE1349" s="3">
        <v>0</v>
      </c>
      <c r="AF1349" s="3">
        <v>16276820</v>
      </c>
      <c r="AG1349" s="3">
        <v>712662</v>
      </c>
      <c r="AH1349" s="3">
        <v>4502147</v>
      </c>
      <c r="AI1349" s="3">
        <v>11263170</v>
      </c>
      <c r="AJ1349" s="3">
        <v>951555</v>
      </c>
      <c r="AK1349" s="3">
        <v>951555</v>
      </c>
      <c r="AL1349" s="3">
        <v>648793</v>
      </c>
      <c r="AM1349" s="3">
        <v>302762</v>
      </c>
      <c r="AN1349" s="3">
        <v>-496921</v>
      </c>
      <c r="AO1349" s="3">
        <v>0</v>
      </c>
      <c r="AP1349" s="3">
        <v>496921</v>
      </c>
      <c r="AQ1349" s="3">
        <v>0</v>
      </c>
      <c r="AR1349" s="3">
        <f>Tabela1[[#This Row],[Potrzeby finansowe 2027
w tym:]]+Tabela1[[#This Row],[Rozliczenie 2025 potrz. fin.]]</f>
        <v>15765317</v>
      </c>
      <c r="AS1349" s="3">
        <v>0</v>
      </c>
      <c r="AT1349" s="3">
        <v>0</v>
      </c>
      <c r="AU1349" s="3"/>
      <c r="AV1349" s="3"/>
      <c r="AW1349" s="3"/>
      <c r="AX1349" s="3"/>
      <c r="AY1349" s="3"/>
      <c r="AZ1349" s="3"/>
      <c r="BA1349" s="3">
        <v>1098</v>
      </c>
      <c r="BB1349" s="3">
        <v>0</v>
      </c>
      <c r="BC1349" s="3">
        <v>0</v>
      </c>
      <c r="BD1349" s="3">
        <v>0</v>
      </c>
      <c r="BE1349" s="3">
        <v>22.01</v>
      </c>
      <c r="BF1349" s="3">
        <v>0</v>
      </c>
      <c r="BG1349" s="3">
        <v>512325</v>
      </c>
      <c r="BH1349" s="3">
        <v>4814</v>
      </c>
      <c r="BI1349" s="3">
        <v>442876</v>
      </c>
      <c r="BJ1349" s="3">
        <v>6805596.2175000012</v>
      </c>
      <c r="BK1349" s="3">
        <v>3218773.1300000008</v>
      </c>
      <c r="BL1349" s="3">
        <v>4303509.25</v>
      </c>
      <c r="BM1349" s="3">
        <v>5740273.8499999996</v>
      </c>
      <c r="BN1349" s="53">
        <v>0.89676468668102927</v>
      </c>
      <c r="BO1349" s="54">
        <v>1.8531330000000001E-4</v>
      </c>
      <c r="BP1349" s="70">
        <v>4660</v>
      </c>
      <c r="BQ1349" s="71"/>
      <c r="BR1349" s="70"/>
      <c r="BS1349" s="72"/>
      <c r="BT1349" s="72"/>
      <c r="BU1349" s="70">
        <v>16276820</v>
      </c>
      <c r="BV1349" s="70">
        <v>712662</v>
      </c>
      <c r="BW1349" s="74">
        <v>4502147</v>
      </c>
      <c r="BX1349" s="70">
        <v>21491629</v>
      </c>
    </row>
    <row r="1350" spans="1:76" x14ac:dyDescent="0.3">
      <c r="A1350" s="73" t="s">
        <v>10</v>
      </c>
      <c r="B1350" s="2" t="s">
        <v>126</v>
      </c>
      <c r="C1350" s="2" t="s">
        <v>18</v>
      </c>
      <c r="D1350" s="2" t="s">
        <v>16</v>
      </c>
      <c r="E1350" s="2" t="s">
        <v>15</v>
      </c>
      <c r="F1350" s="17" t="str">
        <f>+Tabela1[[#This Row],[WK]]&amp;Tabela1[[#This Row],[PK]]&amp;Tabela1[[#This Row],[GK]]</f>
        <v>180403</v>
      </c>
      <c r="G1350" s="2" t="s">
        <v>1283</v>
      </c>
      <c r="H1350" s="3">
        <v>179268285.06</v>
      </c>
      <c r="I1350" s="4">
        <v>1.125</v>
      </c>
      <c r="J1350" s="3">
        <v>201676820.69</v>
      </c>
      <c r="K1350" s="4">
        <v>7.0000000000000007E-2</v>
      </c>
      <c r="L1350" s="3">
        <v>14117377</v>
      </c>
      <c r="M1350" s="3"/>
      <c r="N1350" s="5"/>
      <c r="O1350" s="3">
        <v>3165237.18</v>
      </c>
      <c r="P1350" s="4">
        <v>1.125</v>
      </c>
      <c r="Q1350" s="3">
        <v>3560891.83</v>
      </c>
      <c r="R1350" s="4">
        <v>1.6E-2</v>
      </c>
      <c r="S1350" s="3">
        <v>56974</v>
      </c>
      <c r="T1350" s="3"/>
      <c r="U1350" s="5"/>
      <c r="V1350" s="3">
        <v>9911528</v>
      </c>
      <c r="W1350" s="5"/>
      <c r="X1350" s="3">
        <v>23353756</v>
      </c>
      <c r="Y1350" s="3">
        <v>8791476</v>
      </c>
      <c r="Z1350" s="3">
        <v>0</v>
      </c>
      <c r="AA1350" s="3">
        <v>966352</v>
      </c>
      <c r="AB1350" s="3">
        <v>11888201</v>
      </c>
      <c r="AC1350" s="3">
        <v>1707727</v>
      </c>
      <c r="AD1350" s="3">
        <v>13442228</v>
      </c>
      <c r="AE1350" s="3">
        <v>0</v>
      </c>
      <c r="AF1350" s="3">
        <v>14117377</v>
      </c>
      <c r="AG1350" s="3">
        <v>56974</v>
      </c>
      <c r="AH1350" s="3">
        <v>13442228</v>
      </c>
      <c r="AI1350" s="3">
        <v>9911528</v>
      </c>
      <c r="AJ1350" s="3">
        <v>1699940</v>
      </c>
      <c r="AK1350" s="3">
        <v>1699940</v>
      </c>
      <c r="AL1350" s="3">
        <v>564898</v>
      </c>
      <c r="AM1350" s="3">
        <v>1135042</v>
      </c>
      <c r="AN1350" s="3">
        <v>-42173</v>
      </c>
      <c r="AO1350" s="3">
        <v>0</v>
      </c>
      <c r="AP1350" s="3">
        <v>42173</v>
      </c>
      <c r="AQ1350" s="3">
        <v>0</v>
      </c>
      <c r="AR1350" s="3">
        <f>Tabela1[[#This Row],[Potrzeby finansowe 2027
w tym:]]+Tabela1[[#This Row],[Rozliczenie 2025 potrz. fin.]]</f>
        <v>23353756</v>
      </c>
      <c r="AS1350" s="3">
        <v>0</v>
      </c>
      <c r="AT1350" s="3">
        <v>0</v>
      </c>
      <c r="AU1350" s="3"/>
      <c r="AV1350" s="3"/>
      <c r="AW1350" s="3"/>
      <c r="AX1350" s="3"/>
      <c r="AY1350" s="3"/>
      <c r="AZ1350" s="3"/>
      <c r="BA1350" s="3">
        <v>0</v>
      </c>
      <c r="BB1350" s="3">
        <v>0</v>
      </c>
      <c r="BC1350" s="3">
        <v>0</v>
      </c>
      <c r="BD1350" s="3">
        <v>0</v>
      </c>
      <c r="BE1350" s="3">
        <v>0</v>
      </c>
      <c r="BF1350" s="3">
        <v>0</v>
      </c>
      <c r="BG1350" s="3">
        <v>552767</v>
      </c>
      <c r="BH1350" s="3">
        <v>5194</v>
      </c>
      <c r="BI1350" s="3">
        <v>413585</v>
      </c>
      <c r="BJ1350" s="3">
        <v>6355485.9125000015</v>
      </c>
      <c r="BK1350" s="3">
        <v>3428065.2800000012</v>
      </c>
      <c r="BL1350" s="3">
        <v>92926.38</v>
      </c>
      <c r="BM1350" s="3">
        <v>11523829.77</v>
      </c>
      <c r="BN1350" s="53">
        <v>0.64440092144409322</v>
      </c>
      <c r="BO1350" s="54">
        <v>2.0658490000000001E-4</v>
      </c>
      <c r="BP1350" s="70">
        <v>5196</v>
      </c>
      <c r="BQ1350" s="71"/>
      <c r="BR1350" s="70"/>
      <c r="BS1350" s="72"/>
      <c r="BT1350" s="72"/>
      <c r="BU1350" s="70">
        <v>14117377</v>
      </c>
      <c r="BV1350" s="70">
        <v>56974</v>
      </c>
      <c r="BW1350" s="74">
        <v>13442228</v>
      </c>
      <c r="BX1350" s="70">
        <v>27616579</v>
      </c>
    </row>
    <row r="1351" spans="1:76" x14ac:dyDescent="0.3">
      <c r="A1351" s="73" t="s">
        <v>10</v>
      </c>
      <c r="B1351" s="2" t="s">
        <v>126</v>
      </c>
      <c r="C1351" s="2" t="s">
        <v>18</v>
      </c>
      <c r="D1351" s="2" t="s">
        <v>18</v>
      </c>
      <c r="E1351" s="2" t="s">
        <v>15</v>
      </c>
      <c r="F1351" s="17" t="str">
        <f>+Tabela1[[#This Row],[WK]]&amp;Tabela1[[#This Row],[PK]]&amp;Tabela1[[#This Row],[GK]]</f>
        <v>180404</v>
      </c>
      <c r="G1351" s="2" t="s">
        <v>1281</v>
      </c>
      <c r="H1351" s="3">
        <v>497501386.98000002</v>
      </c>
      <c r="I1351" s="4">
        <v>1.125</v>
      </c>
      <c r="J1351" s="3">
        <v>559689060.35000002</v>
      </c>
      <c r="K1351" s="4">
        <v>7.0000000000000007E-2</v>
      </c>
      <c r="L1351" s="3">
        <v>39178234</v>
      </c>
      <c r="M1351" s="3"/>
      <c r="N1351" s="5"/>
      <c r="O1351" s="3">
        <v>32413422.789999999</v>
      </c>
      <c r="P1351" s="4">
        <v>1.125</v>
      </c>
      <c r="Q1351" s="3">
        <v>36465100.640000001</v>
      </c>
      <c r="R1351" s="4">
        <v>1.6E-2</v>
      </c>
      <c r="S1351" s="3">
        <v>583442</v>
      </c>
      <c r="T1351" s="3"/>
      <c r="U1351" s="5"/>
      <c r="V1351" s="3">
        <v>25015933</v>
      </c>
      <c r="W1351" s="5"/>
      <c r="X1351" s="3">
        <v>43275753</v>
      </c>
      <c r="Y1351" s="3">
        <v>8884774</v>
      </c>
      <c r="Z1351" s="3">
        <v>135246</v>
      </c>
      <c r="AA1351" s="3">
        <v>2543648</v>
      </c>
      <c r="AB1351" s="3">
        <v>26179920</v>
      </c>
      <c r="AC1351" s="3">
        <v>5532165</v>
      </c>
      <c r="AD1351" s="3">
        <v>18259819</v>
      </c>
      <c r="AE1351" s="3">
        <v>0</v>
      </c>
      <c r="AF1351" s="3">
        <v>39178234</v>
      </c>
      <c r="AG1351" s="3">
        <v>583442</v>
      </c>
      <c r="AH1351" s="3">
        <v>18259819</v>
      </c>
      <c r="AI1351" s="3">
        <v>25015933</v>
      </c>
      <c r="AJ1351" s="3">
        <v>2116586</v>
      </c>
      <c r="AK1351" s="3">
        <v>2116586</v>
      </c>
      <c r="AL1351" s="3">
        <v>1398253</v>
      </c>
      <c r="AM1351" s="3">
        <v>718333</v>
      </c>
      <c r="AN1351" s="3">
        <v>-231833</v>
      </c>
      <c r="AO1351" s="3">
        <v>0</v>
      </c>
      <c r="AP1351" s="3">
        <v>231833</v>
      </c>
      <c r="AQ1351" s="3">
        <v>0</v>
      </c>
      <c r="AR1351" s="3">
        <f>Tabela1[[#This Row],[Potrzeby finansowe 2027
w tym:]]+Tabela1[[#This Row],[Rozliczenie 2025 potrz. fin.]]</f>
        <v>43275753</v>
      </c>
      <c r="AS1351" s="3">
        <v>0</v>
      </c>
      <c r="AT1351" s="3">
        <v>0</v>
      </c>
      <c r="AU1351" s="3"/>
      <c r="AV1351" s="3"/>
      <c r="AW1351" s="3"/>
      <c r="AX1351" s="3"/>
      <c r="AY1351" s="3"/>
      <c r="AZ1351" s="3"/>
      <c r="BA1351" s="3">
        <v>135246</v>
      </c>
      <c r="BB1351" s="3">
        <v>0</v>
      </c>
      <c r="BC1351" s="3">
        <v>0</v>
      </c>
      <c r="BD1351" s="3">
        <v>1315.64</v>
      </c>
      <c r="BE1351" s="3">
        <v>78.78</v>
      </c>
      <c r="BF1351" s="3">
        <v>0</v>
      </c>
      <c r="BG1351" s="3">
        <v>1387876</v>
      </c>
      <c r="BH1351" s="3">
        <v>13041</v>
      </c>
      <c r="BI1351" s="3">
        <v>1155772</v>
      </c>
      <c r="BJ1351" s="3">
        <v>17760562.055</v>
      </c>
      <c r="BK1351" s="3">
        <v>10602063.359999999</v>
      </c>
      <c r="BL1351" s="3">
        <v>9040626.2400000002</v>
      </c>
      <c r="BM1351" s="3">
        <v>10552742.300000001</v>
      </c>
      <c r="BN1351" s="53">
        <v>0.82279175176967623</v>
      </c>
      <c r="BO1351" s="54">
        <v>4.6483780000000001E-4</v>
      </c>
      <c r="BP1351" s="70">
        <v>11690</v>
      </c>
      <c r="BQ1351" s="71"/>
      <c r="BR1351" s="70"/>
      <c r="BS1351" s="72"/>
      <c r="BT1351" s="72"/>
      <c r="BU1351" s="70">
        <v>39178234</v>
      </c>
      <c r="BV1351" s="70">
        <v>583442</v>
      </c>
      <c r="BW1351" s="74">
        <v>18259819</v>
      </c>
      <c r="BX1351" s="70">
        <v>58021495</v>
      </c>
    </row>
    <row r="1352" spans="1:76" x14ac:dyDescent="0.3">
      <c r="A1352" s="73" t="s">
        <v>10</v>
      </c>
      <c r="B1352" s="2" t="s">
        <v>126</v>
      </c>
      <c r="C1352" s="2" t="s">
        <v>18</v>
      </c>
      <c r="D1352" s="2" t="s">
        <v>21</v>
      </c>
      <c r="E1352" s="2" t="s">
        <v>15</v>
      </c>
      <c r="F1352" s="17" t="str">
        <f>+Tabela1[[#This Row],[WK]]&amp;Tabela1[[#This Row],[PK]]&amp;Tabela1[[#This Row],[GK]]</f>
        <v>180405</v>
      </c>
      <c r="G1352" s="2" t="s">
        <v>1284</v>
      </c>
      <c r="H1352" s="3">
        <v>193435755.97</v>
      </c>
      <c r="I1352" s="4">
        <v>1.125</v>
      </c>
      <c r="J1352" s="3">
        <v>217615225.47</v>
      </c>
      <c r="K1352" s="4">
        <v>7.0000000000000007E-2</v>
      </c>
      <c r="L1352" s="3">
        <v>15233066</v>
      </c>
      <c r="M1352" s="3"/>
      <c r="N1352" s="5"/>
      <c r="O1352" s="3">
        <v>10372815.42</v>
      </c>
      <c r="P1352" s="4">
        <v>1.125</v>
      </c>
      <c r="Q1352" s="3">
        <v>11669417.35</v>
      </c>
      <c r="R1352" s="4">
        <v>1.6E-2</v>
      </c>
      <c r="S1352" s="3">
        <v>186711</v>
      </c>
      <c r="T1352" s="3"/>
      <c r="U1352" s="5"/>
      <c r="V1352" s="3">
        <v>11405600</v>
      </c>
      <c r="W1352" s="5"/>
      <c r="X1352" s="3">
        <v>27060636</v>
      </c>
      <c r="Y1352" s="3">
        <v>9253344</v>
      </c>
      <c r="Z1352" s="3">
        <v>31516</v>
      </c>
      <c r="AA1352" s="3">
        <v>1287751</v>
      </c>
      <c r="AB1352" s="3">
        <v>15412094</v>
      </c>
      <c r="AC1352" s="3">
        <v>1075931</v>
      </c>
      <c r="AD1352" s="3">
        <v>15655036</v>
      </c>
      <c r="AE1352" s="3">
        <v>0</v>
      </c>
      <c r="AF1352" s="3">
        <v>15233066</v>
      </c>
      <c r="AG1352" s="3">
        <v>186711</v>
      </c>
      <c r="AH1352" s="3">
        <v>15655036</v>
      </c>
      <c r="AI1352" s="3">
        <v>11405600</v>
      </c>
      <c r="AJ1352" s="3">
        <v>2032120</v>
      </c>
      <c r="AK1352" s="3">
        <v>2032120</v>
      </c>
      <c r="AL1352" s="3">
        <v>628651</v>
      </c>
      <c r="AM1352" s="3">
        <v>1403469</v>
      </c>
      <c r="AN1352" s="3">
        <v>-184013</v>
      </c>
      <c r="AO1352" s="3">
        <v>0</v>
      </c>
      <c r="AP1352" s="3">
        <v>184013</v>
      </c>
      <c r="AQ1352" s="3">
        <v>0</v>
      </c>
      <c r="AR1352" s="3">
        <f>Tabela1[[#This Row],[Potrzeby finansowe 2027
w tym:]]+Tabela1[[#This Row],[Rozliczenie 2025 potrz. fin.]]</f>
        <v>27060636</v>
      </c>
      <c r="AS1352" s="3">
        <v>0</v>
      </c>
      <c r="AT1352" s="3">
        <v>0</v>
      </c>
      <c r="AU1352" s="3"/>
      <c r="AV1352" s="3"/>
      <c r="AW1352" s="3"/>
      <c r="AX1352" s="3"/>
      <c r="AY1352" s="3"/>
      <c r="AZ1352" s="3"/>
      <c r="BA1352" s="3">
        <v>31516</v>
      </c>
      <c r="BB1352" s="3">
        <v>0</v>
      </c>
      <c r="BC1352" s="3">
        <v>0</v>
      </c>
      <c r="BD1352" s="3">
        <v>0</v>
      </c>
      <c r="BE1352" s="3">
        <v>631.51</v>
      </c>
      <c r="BF1352" s="3">
        <v>0</v>
      </c>
      <c r="BG1352" s="3">
        <v>680688</v>
      </c>
      <c r="BH1352" s="3">
        <v>6396</v>
      </c>
      <c r="BI1352" s="3">
        <v>607063</v>
      </c>
      <c r="BJ1352" s="3">
        <v>9328642.0299999993</v>
      </c>
      <c r="BK1352" s="3">
        <v>5501242.3999999985</v>
      </c>
      <c r="BL1352" s="3">
        <v>2584885.15</v>
      </c>
      <c r="BM1352" s="3">
        <v>10139828.220000001</v>
      </c>
      <c r="BN1352" s="53">
        <v>0.69219477164414356</v>
      </c>
      <c r="BO1352" s="54">
        <v>2.5630470000000003E-4</v>
      </c>
      <c r="BP1352" s="70">
        <v>6445</v>
      </c>
      <c r="BQ1352" s="71"/>
      <c r="BR1352" s="70"/>
      <c r="BS1352" s="72"/>
      <c r="BT1352" s="72"/>
      <c r="BU1352" s="70">
        <v>15233066</v>
      </c>
      <c r="BV1352" s="70">
        <v>186711</v>
      </c>
      <c r="BW1352" s="74">
        <v>15655036</v>
      </c>
      <c r="BX1352" s="70">
        <v>31074813</v>
      </c>
    </row>
    <row r="1353" spans="1:76" x14ac:dyDescent="0.3">
      <c r="A1353" s="73" t="s">
        <v>10</v>
      </c>
      <c r="B1353" s="2" t="s">
        <v>126</v>
      </c>
      <c r="C1353" s="2" t="s">
        <v>18</v>
      </c>
      <c r="D1353" s="2" t="s">
        <v>23</v>
      </c>
      <c r="E1353" s="2" t="s">
        <v>15</v>
      </c>
      <c r="F1353" s="17" t="str">
        <f>+Tabela1[[#This Row],[WK]]&amp;Tabela1[[#This Row],[PK]]&amp;Tabela1[[#This Row],[GK]]</f>
        <v>180406</v>
      </c>
      <c r="G1353" s="2" t="s">
        <v>1285</v>
      </c>
      <c r="H1353" s="3">
        <v>368333559.44</v>
      </c>
      <c r="I1353" s="4">
        <v>1.125</v>
      </c>
      <c r="J1353" s="3">
        <v>414375254.37</v>
      </c>
      <c r="K1353" s="4">
        <v>7.0000000000000007E-2</v>
      </c>
      <c r="L1353" s="3">
        <v>29006268</v>
      </c>
      <c r="M1353" s="3"/>
      <c r="N1353" s="5"/>
      <c r="O1353" s="3">
        <v>31890293.950000003</v>
      </c>
      <c r="P1353" s="4">
        <v>1.125</v>
      </c>
      <c r="Q1353" s="3">
        <v>35876580.689999998</v>
      </c>
      <c r="R1353" s="4">
        <v>1.6E-2</v>
      </c>
      <c r="S1353" s="3">
        <v>574025</v>
      </c>
      <c r="T1353" s="3"/>
      <c r="U1353" s="5"/>
      <c r="V1353" s="3">
        <v>17784956</v>
      </c>
      <c r="W1353" s="5"/>
      <c r="X1353" s="3">
        <v>19875801</v>
      </c>
      <c r="Y1353" s="3">
        <v>0</v>
      </c>
      <c r="Z1353" s="3">
        <v>0</v>
      </c>
      <c r="AA1353" s="3">
        <v>1110549</v>
      </c>
      <c r="AB1353" s="3">
        <v>12481850</v>
      </c>
      <c r="AC1353" s="3">
        <v>6283402</v>
      </c>
      <c r="AD1353" s="3">
        <v>4306165</v>
      </c>
      <c r="AE1353" s="3">
        <v>0</v>
      </c>
      <c r="AF1353" s="3">
        <v>29006268</v>
      </c>
      <c r="AG1353" s="3">
        <v>574025</v>
      </c>
      <c r="AH1353" s="3">
        <v>4306165</v>
      </c>
      <c r="AI1353" s="3">
        <v>17784956</v>
      </c>
      <c r="AJ1353" s="3">
        <v>580378</v>
      </c>
      <c r="AK1353" s="3">
        <v>-482573</v>
      </c>
      <c r="AL1353" s="3">
        <v>1472218</v>
      </c>
      <c r="AM1353" s="3">
        <v>-1954791</v>
      </c>
      <c r="AN1353" s="3">
        <v>-1062951</v>
      </c>
      <c r="AO1353" s="3">
        <v>0</v>
      </c>
      <c r="AP1353" s="3">
        <v>0</v>
      </c>
      <c r="AQ1353" s="3">
        <v>-1062951</v>
      </c>
      <c r="AR1353" s="3">
        <f>Tabela1[[#This Row],[Potrzeby finansowe 2027
w tym:]]+Tabela1[[#This Row],[Rozliczenie 2025 potrz. fin.]]</f>
        <v>18812850</v>
      </c>
      <c r="AS1353" s="3">
        <v>0</v>
      </c>
      <c r="AT1353" s="3">
        <v>0</v>
      </c>
      <c r="AU1353" s="3"/>
      <c r="AV1353" s="3"/>
      <c r="AW1353" s="3"/>
      <c r="AX1353" s="3"/>
      <c r="AY1353" s="3"/>
      <c r="AZ1353" s="3"/>
      <c r="BA1353" s="3">
        <v>0</v>
      </c>
      <c r="BB1353" s="3">
        <v>0</v>
      </c>
      <c r="BC1353" s="3">
        <v>0</v>
      </c>
      <c r="BD1353" s="3">
        <v>0</v>
      </c>
      <c r="BE1353" s="3">
        <v>0</v>
      </c>
      <c r="BF1353" s="3">
        <v>0</v>
      </c>
      <c r="BG1353" s="3">
        <v>889280</v>
      </c>
      <c r="BH1353" s="3">
        <v>8356</v>
      </c>
      <c r="BI1353" s="3">
        <v>221269</v>
      </c>
      <c r="BJ1353" s="3">
        <v>3400212.794999999</v>
      </c>
      <c r="BK1353" s="3">
        <v>1878547.4499999993</v>
      </c>
      <c r="BL1353" s="3">
        <v>184505.76</v>
      </c>
      <c r="BM1353" s="3">
        <v>5717649.8600000003</v>
      </c>
      <c r="BN1353" s="53">
        <v>1.0385663523684285</v>
      </c>
      <c r="BO1353" s="54">
        <v>2.6932369999999999E-4</v>
      </c>
      <c r="BP1353" s="70">
        <v>6773</v>
      </c>
      <c r="BQ1353" s="71"/>
      <c r="BR1353" s="70"/>
      <c r="BS1353" s="72"/>
      <c r="BT1353" s="72"/>
      <c r="BU1353" s="70">
        <v>29006268</v>
      </c>
      <c r="BV1353" s="70">
        <v>574025</v>
      </c>
      <c r="BW1353" s="74">
        <v>4306165</v>
      </c>
      <c r="BX1353" s="70">
        <v>33886458</v>
      </c>
    </row>
    <row r="1354" spans="1:76" x14ac:dyDescent="0.3">
      <c r="A1354" s="73" t="s">
        <v>10</v>
      </c>
      <c r="B1354" s="2" t="s">
        <v>126</v>
      </c>
      <c r="C1354" s="2" t="s">
        <v>18</v>
      </c>
      <c r="D1354" s="2" t="s">
        <v>30</v>
      </c>
      <c r="E1354" s="2" t="s">
        <v>19</v>
      </c>
      <c r="F1354" s="17" t="str">
        <f>+Tabela1[[#This Row],[WK]]&amp;Tabela1[[#This Row],[PK]]&amp;Tabela1[[#This Row],[GK]]</f>
        <v>180407</v>
      </c>
      <c r="G1354" s="2" t="s">
        <v>1286</v>
      </c>
      <c r="H1354" s="3">
        <v>309945330.73000002</v>
      </c>
      <c r="I1354" s="4">
        <v>1.125</v>
      </c>
      <c r="J1354" s="3">
        <v>348688497.06999999</v>
      </c>
      <c r="K1354" s="4">
        <v>7.0000000000000007E-2</v>
      </c>
      <c r="L1354" s="3">
        <v>24408195</v>
      </c>
      <c r="M1354" s="3"/>
      <c r="N1354" s="5"/>
      <c r="O1354" s="3">
        <v>146512459.45999998</v>
      </c>
      <c r="P1354" s="4">
        <v>1.125</v>
      </c>
      <c r="Q1354" s="3">
        <v>164826516.88999999</v>
      </c>
      <c r="R1354" s="4">
        <v>1.6E-2</v>
      </c>
      <c r="S1354" s="3">
        <v>2637224</v>
      </c>
      <c r="T1354" s="3"/>
      <c r="U1354" s="5"/>
      <c r="V1354" s="3">
        <v>18479428</v>
      </c>
      <c r="W1354" s="5"/>
      <c r="X1354" s="3">
        <v>44703810</v>
      </c>
      <c r="Y1354" s="3">
        <v>11701784</v>
      </c>
      <c r="Z1354" s="3">
        <v>523536</v>
      </c>
      <c r="AA1354" s="3">
        <v>1524547</v>
      </c>
      <c r="AB1354" s="3">
        <v>25941297</v>
      </c>
      <c r="AC1354" s="3">
        <v>5012646</v>
      </c>
      <c r="AD1354" s="3">
        <v>26224382</v>
      </c>
      <c r="AE1354" s="3">
        <v>0</v>
      </c>
      <c r="AF1354" s="3">
        <v>24408195</v>
      </c>
      <c r="AG1354" s="3">
        <v>2637224</v>
      </c>
      <c r="AH1354" s="3">
        <v>26224382</v>
      </c>
      <c r="AI1354" s="3">
        <v>18479428</v>
      </c>
      <c r="AJ1354" s="3">
        <v>1007808</v>
      </c>
      <c r="AK1354" s="3">
        <v>1007808</v>
      </c>
      <c r="AL1354" s="3">
        <v>1902969</v>
      </c>
      <c r="AM1354" s="3">
        <v>-895161</v>
      </c>
      <c r="AN1354" s="3">
        <v>201714</v>
      </c>
      <c r="AO1354" s="3">
        <v>0</v>
      </c>
      <c r="AP1354" s="3">
        <v>-201714</v>
      </c>
      <c r="AQ1354" s="3">
        <v>0</v>
      </c>
      <c r="AR1354" s="3">
        <f>Tabela1[[#This Row],[Potrzeby finansowe 2027
w tym:]]+Tabela1[[#This Row],[Rozliczenie 2025 potrz. fin.]]</f>
        <v>44703810</v>
      </c>
      <c r="AS1354" s="3">
        <v>0</v>
      </c>
      <c r="AT1354" s="3">
        <v>0</v>
      </c>
      <c r="AU1354" s="3"/>
      <c r="AV1354" s="3"/>
      <c r="AW1354" s="3"/>
      <c r="AX1354" s="3"/>
      <c r="AY1354" s="3"/>
      <c r="AZ1354" s="3"/>
      <c r="BA1354" s="3">
        <v>523536</v>
      </c>
      <c r="BB1354" s="3">
        <v>0</v>
      </c>
      <c r="BC1354" s="3">
        <v>0</v>
      </c>
      <c r="BD1354" s="3">
        <v>5245.33</v>
      </c>
      <c r="BE1354" s="3">
        <v>0</v>
      </c>
      <c r="BF1354" s="3">
        <v>0</v>
      </c>
      <c r="BG1354" s="3">
        <v>978250</v>
      </c>
      <c r="BH1354" s="3">
        <v>9192</v>
      </c>
      <c r="BI1354" s="3">
        <v>546297</v>
      </c>
      <c r="BJ1354" s="3">
        <v>8394850.0724999998</v>
      </c>
      <c r="BK1354" s="3">
        <v>4546791.67</v>
      </c>
      <c r="BL1354" s="3">
        <v>2559700.81</v>
      </c>
      <c r="BM1354" s="3">
        <v>10272831.99</v>
      </c>
      <c r="BN1354" s="53">
        <v>0.70974697592867209</v>
      </c>
      <c r="BO1354" s="54">
        <v>3.4679239999999998E-4</v>
      </c>
      <c r="BP1354" s="70">
        <v>8722</v>
      </c>
      <c r="BQ1354" s="71"/>
      <c r="BR1354" s="70"/>
      <c r="BS1354" s="72"/>
      <c r="BT1354" s="72"/>
      <c r="BU1354" s="70">
        <v>24408195</v>
      </c>
      <c r="BV1354" s="70">
        <v>2637224</v>
      </c>
      <c r="BW1354" s="74">
        <v>26224382</v>
      </c>
      <c r="BX1354" s="70">
        <v>53269801</v>
      </c>
    </row>
    <row r="1355" spans="1:76" x14ac:dyDescent="0.3">
      <c r="A1355" s="73" t="s">
        <v>10</v>
      </c>
      <c r="B1355" s="2" t="s">
        <v>126</v>
      </c>
      <c r="C1355" s="2" t="s">
        <v>18</v>
      </c>
      <c r="D1355" s="2" t="s">
        <v>54</v>
      </c>
      <c r="E1355" s="2" t="s">
        <v>15</v>
      </c>
      <c r="F1355" s="17" t="str">
        <f>+Tabela1[[#This Row],[WK]]&amp;Tabela1[[#This Row],[PK]]&amp;Tabela1[[#This Row],[GK]]</f>
        <v>180408</v>
      </c>
      <c r="G1355" s="2" t="s">
        <v>1282</v>
      </c>
      <c r="H1355" s="3">
        <v>376348531.80000001</v>
      </c>
      <c r="I1355" s="4">
        <v>1.125</v>
      </c>
      <c r="J1355" s="3">
        <v>423392098.27999997</v>
      </c>
      <c r="K1355" s="4">
        <v>7.0000000000000007E-2</v>
      </c>
      <c r="L1355" s="3">
        <v>29637447</v>
      </c>
      <c r="M1355" s="3"/>
      <c r="N1355" s="5"/>
      <c r="O1355" s="3">
        <v>31073285.910000004</v>
      </c>
      <c r="P1355" s="4">
        <v>1.125</v>
      </c>
      <c r="Q1355" s="3">
        <v>34957446.649999999</v>
      </c>
      <c r="R1355" s="4">
        <v>1.6E-2</v>
      </c>
      <c r="S1355" s="3">
        <v>559319</v>
      </c>
      <c r="T1355" s="3"/>
      <c r="U1355" s="5"/>
      <c r="V1355" s="3">
        <v>21903610</v>
      </c>
      <c r="W1355" s="5"/>
      <c r="X1355" s="3">
        <v>40664844</v>
      </c>
      <c r="Y1355" s="3">
        <v>5848605</v>
      </c>
      <c r="Z1355" s="3">
        <v>2201</v>
      </c>
      <c r="AA1355" s="3">
        <v>1821136</v>
      </c>
      <c r="AB1355" s="3">
        <v>26380278</v>
      </c>
      <c r="AC1355" s="3">
        <v>6612624</v>
      </c>
      <c r="AD1355" s="3">
        <v>18761234</v>
      </c>
      <c r="AE1355" s="3">
        <v>0</v>
      </c>
      <c r="AF1355" s="3">
        <v>29637447</v>
      </c>
      <c r="AG1355" s="3">
        <v>559319</v>
      </c>
      <c r="AH1355" s="3">
        <v>18761234</v>
      </c>
      <c r="AI1355" s="3">
        <v>21903610</v>
      </c>
      <c r="AJ1355" s="3">
        <v>-851250</v>
      </c>
      <c r="AK1355" s="3">
        <v>-851250</v>
      </c>
      <c r="AL1355" s="3">
        <v>1673635</v>
      </c>
      <c r="AM1355" s="3">
        <v>-2524885</v>
      </c>
      <c r="AN1355" s="3">
        <v>189364</v>
      </c>
      <c r="AO1355" s="3">
        <v>0</v>
      </c>
      <c r="AP1355" s="3">
        <v>-189364</v>
      </c>
      <c r="AQ1355" s="3">
        <v>0</v>
      </c>
      <c r="AR1355" s="3">
        <f>Tabela1[[#This Row],[Potrzeby finansowe 2027
w tym:]]+Tabela1[[#This Row],[Rozliczenie 2025 potrz. fin.]]</f>
        <v>40664844</v>
      </c>
      <c r="AS1355" s="3">
        <v>0</v>
      </c>
      <c r="AT1355" s="3">
        <v>0</v>
      </c>
      <c r="AU1355" s="3"/>
      <c r="AV1355" s="3"/>
      <c r="AW1355" s="3"/>
      <c r="AX1355" s="3"/>
      <c r="AY1355" s="3"/>
      <c r="AZ1355" s="3"/>
      <c r="BA1355" s="3">
        <v>2201</v>
      </c>
      <c r="BB1355" s="3">
        <v>0</v>
      </c>
      <c r="BC1355" s="3">
        <v>0</v>
      </c>
      <c r="BD1355" s="3">
        <v>0</v>
      </c>
      <c r="BE1355" s="3">
        <v>44.1</v>
      </c>
      <c r="BF1355" s="3">
        <v>0</v>
      </c>
      <c r="BG1355" s="3">
        <v>1144803</v>
      </c>
      <c r="BH1355" s="3">
        <v>10757</v>
      </c>
      <c r="BI1355" s="3">
        <v>676333</v>
      </c>
      <c r="BJ1355" s="3">
        <v>10393098.782500001</v>
      </c>
      <c r="BK1355" s="3">
        <v>8245428.2300000004</v>
      </c>
      <c r="BL1355" s="3">
        <v>98002.98</v>
      </c>
      <c r="BM1355" s="3">
        <v>8394676.25</v>
      </c>
      <c r="BN1355" s="53">
        <v>0.8602240191003796</v>
      </c>
      <c r="BO1355" s="54">
        <v>3.8795760000000001E-4</v>
      </c>
      <c r="BP1355" s="70">
        <v>9756</v>
      </c>
      <c r="BQ1355" s="71"/>
      <c r="BR1355" s="70"/>
      <c r="BS1355" s="72"/>
      <c r="BT1355" s="72"/>
      <c r="BU1355" s="70">
        <v>29637447</v>
      </c>
      <c r="BV1355" s="70">
        <v>559319</v>
      </c>
      <c r="BW1355" s="74">
        <v>18761234</v>
      </c>
      <c r="BX1355" s="70">
        <v>48958000</v>
      </c>
    </row>
    <row r="1356" spans="1:76" x14ac:dyDescent="0.3">
      <c r="A1356" s="73" t="s">
        <v>10</v>
      </c>
      <c r="B1356" s="2" t="s">
        <v>126</v>
      </c>
      <c r="C1356" s="2" t="s">
        <v>18</v>
      </c>
      <c r="D1356" s="2" t="s">
        <v>56</v>
      </c>
      <c r="E1356" s="2" t="s">
        <v>15</v>
      </c>
      <c r="F1356" s="17" t="str">
        <f>+Tabela1[[#This Row],[WK]]&amp;Tabela1[[#This Row],[PK]]&amp;Tabela1[[#This Row],[GK]]</f>
        <v>180409</v>
      </c>
      <c r="G1356" s="2" t="s">
        <v>1287</v>
      </c>
      <c r="H1356" s="3">
        <v>132755792.59999999</v>
      </c>
      <c r="I1356" s="4">
        <v>1.125</v>
      </c>
      <c r="J1356" s="3">
        <v>149350266.68000001</v>
      </c>
      <c r="K1356" s="4">
        <v>7.0000000000000007E-2</v>
      </c>
      <c r="L1356" s="3">
        <v>10454519</v>
      </c>
      <c r="M1356" s="3"/>
      <c r="N1356" s="5"/>
      <c r="O1356" s="3">
        <v>44160612.200000003</v>
      </c>
      <c r="P1356" s="4">
        <v>1.125</v>
      </c>
      <c r="Q1356" s="3">
        <v>49680688.729999997</v>
      </c>
      <c r="R1356" s="4">
        <v>1.6E-2</v>
      </c>
      <c r="S1356" s="3">
        <v>794891</v>
      </c>
      <c r="T1356" s="3"/>
      <c r="U1356" s="5"/>
      <c r="V1356" s="3">
        <v>8136512</v>
      </c>
      <c r="W1356" s="5"/>
      <c r="X1356" s="3">
        <v>19271483</v>
      </c>
      <c r="Y1356" s="3">
        <v>8072999</v>
      </c>
      <c r="Z1356" s="3">
        <v>172605</v>
      </c>
      <c r="AA1356" s="3">
        <v>689311</v>
      </c>
      <c r="AB1356" s="3">
        <v>10063076</v>
      </c>
      <c r="AC1356" s="3">
        <v>273492</v>
      </c>
      <c r="AD1356" s="3">
        <v>10640620</v>
      </c>
      <c r="AE1356" s="3">
        <v>0</v>
      </c>
      <c r="AF1356" s="3">
        <v>10454519</v>
      </c>
      <c r="AG1356" s="3">
        <v>794891</v>
      </c>
      <c r="AH1356" s="3">
        <v>10640620</v>
      </c>
      <c r="AI1356" s="3">
        <v>8136512</v>
      </c>
      <c r="AJ1356" s="3">
        <v>208861</v>
      </c>
      <c r="AK1356" s="3">
        <v>-285490</v>
      </c>
      <c r="AL1356" s="3">
        <v>760775</v>
      </c>
      <c r="AM1356" s="3">
        <v>-1046265</v>
      </c>
      <c r="AN1356" s="3">
        <v>-494351</v>
      </c>
      <c r="AO1356" s="3">
        <v>0</v>
      </c>
      <c r="AP1356" s="3">
        <v>0</v>
      </c>
      <c r="AQ1356" s="3">
        <v>-494351</v>
      </c>
      <c r="AR1356" s="3">
        <f>Tabela1[[#This Row],[Potrzeby finansowe 2027
w tym:]]+Tabela1[[#This Row],[Rozliczenie 2025 potrz. fin.]]</f>
        <v>18777132</v>
      </c>
      <c r="AS1356" s="3">
        <v>0</v>
      </c>
      <c r="AT1356" s="3">
        <v>0</v>
      </c>
      <c r="AU1356" s="3"/>
      <c r="AV1356" s="3"/>
      <c r="AW1356" s="3"/>
      <c r="AX1356" s="3"/>
      <c r="AY1356" s="3"/>
      <c r="AZ1356" s="3"/>
      <c r="BA1356" s="3">
        <v>172605</v>
      </c>
      <c r="BB1356" s="3">
        <v>0</v>
      </c>
      <c r="BC1356" s="3">
        <v>0</v>
      </c>
      <c r="BD1356" s="3">
        <v>1721.45</v>
      </c>
      <c r="BE1356" s="3">
        <v>15.78</v>
      </c>
      <c r="BF1356" s="3">
        <v>0</v>
      </c>
      <c r="BG1356" s="3">
        <v>433572</v>
      </c>
      <c r="BH1356" s="3">
        <v>4074</v>
      </c>
      <c r="BI1356" s="3">
        <v>255739</v>
      </c>
      <c r="BJ1356" s="3">
        <v>3929904.9650000008</v>
      </c>
      <c r="BK1356" s="3">
        <v>1776362.290000001</v>
      </c>
      <c r="BL1356" s="3">
        <v>89805.68</v>
      </c>
      <c r="BM1356" s="3">
        <v>8434559.3399999999</v>
      </c>
      <c r="BN1356" s="53">
        <v>0.63178795594228854</v>
      </c>
      <c r="BO1356" s="54">
        <v>1.8244379999999999E-4</v>
      </c>
      <c r="BP1356" s="70">
        <v>4588</v>
      </c>
      <c r="BQ1356" s="71"/>
      <c r="BR1356" s="70"/>
      <c r="BS1356" s="72"/>
      <c r="BT1356" s="72"/>
      <c r="BU1356" s="70">
        <v>10454519</v>
      </c>
      <c r="BV1356" s="70">
        <v>794891</v>
      </c>
      <c r="BW1356" s="74">
        <v>10640620</v>
      </c>
      <c r="BX1356" s="70">
        <v>21890030</v>
      </c>
    </row>
    <row r="1357" spans="1:76" x14ac:dyDescent="0.3">
      <c r="A1357" s="73" t="s">
        <v>10</v>
      </c>
      <c r="B1357" s="2" t="s">
        <v>126</v>
      </c>
      <c r="C1357" s="2" t="s">
        <v>18</v>
      </c>
      <c r="D1357" s="2" t="s">
        <v>69</v>
      </c>
      <c r="E1357" s="2" t="s">
        <v>15</v>
      </c>
      <c r="F1357" s="17" t="str">
        <f>+Tabela1[[#This Row],[WK]]&amp;Tabela1[[#This Row],[PK]]&amp;Tabela1[[#This Row],[GK]]</f>
        <v>180410</v>
      </c>
      <c r="G1357" s="2" t="s">
        <v>1288</v>
      </c>
      <c r="H1357" s="3">
        <v>211682308.37</v>
      </c>
      <c r="I1357" s="4">
        <v>1.125</v>
      </c>
      <c r="J1357" s="3">
        <v>238142596.91999999</v>
      </c>
      <c r="K1357" s="4">
        <v>7.0000000000000007E-2</v>
      </c>
      <c r="L1357" s="3">
        <v>16669982</v>
      </c>
      <c r="M1357" s="3"/>
      <c r="N1357" s="5"/>
      <c r="O1357" s="3">
        <v>18484159.500000004</v>
      </c>
      <c r="P1357" s="4">
        <v>1.125</v>
      </c>
      <c r="Q1357" s="3">
        <v>20794679.440000001</v>
      </c>
      <c r="R1357" s="4">
        <v>1.6E-2</v>
      </c>
      <c r="S1357" s="3">
        <v>332715</v>
      </c>
      <c r="T1357" s="3"/>
      <c r="U1357" s="5"/>
      <c r="V1357" s="3">
        <v>12516878</v>
      </c>
      <c r="W1357" s="5"/>
      <c r="X1357" s="3">
        <v>30891108</v>
      </c>
      <c r="Y1357" s="3">
        <v>12424340</v>
      </c>
      <c r="Z1357" s="3">
        <v>92491</v>
      </c>
      <c r="AA1357" s="3">
        <v>1053414</v>
      </c>
      <c r="AB1357" s="3">
        <v>17320863</v>
      </c>
      <c r="AC1357" s="3">
        <v>0</v>
      </c>
      <c r="AD1357" s="3">
        <v>18753801</v>
      </c>
      <c r="AE1357" s="3">
        <v>0</v>
      </c>
      <c r="AF1357" s="3">
        <v>16669982</v>
      </c>
      <c r="AG1357" s="3">
        <v>332715</v>
      </c>
      <c r="AH1357" s="3">
        <v>18753801</v>
      </c>
      <c r="AI1357" s="3">
        <v>12516878</v>
      </c>
      <c r="AJ1357" s="3">
        <v>1152743</v>
      </c>
      <c r="AK1357" s="3">
        <v>1532314</v>
      </c>
      <c r="AL1357" s="3">
        <v>1127950</v>
      </c>
      <c r="AM1357" s="3">
        <v>404364</v>
      </c>
      <c r="AN1357" s="3">
        <v>379571</v>
      </c>
      <c r="AO1357" s="3">
        <v>0</v>
      </c>
      <c r="AP1357" s="3">
        <v>0</v>
      </c>
      <c r="AQ1357" s="3">
        <v>379571</v>
      </c>
      <c r="AR1357" s="3">
        <f>Tabela1[[#This Row],[Potrzeby finansowe 2027
w tym:]]+Tabela1[[#This Row],[Rozliczenie 2025 potrz. fin.]]</f>
        <v>31270679</v>
      </c>
      <c r="AS1357" s="3">
        <v>0</v>
      </c>
      <c r="AT1357" s="3">
        <v>0</v>
      </c>
      <c r="AU1357" s="3"/>
      <c r="AV1357" s="3"/>
      <c r="AW1357" s="3"/>
      <c r="AX1357" s="3"/>
      <c r="AY1357" s="3"/>
      <c r="AZ1357" s="3"/>
      <c r="BA1357" s="3">
        <v>92491</v>
      </c>
      <c r="BB1357" s="3">
        <v>0</v>
      </c>
      <c r="BC1357" s="3">
        <v>0</v>
      </c>
      <c r="BD1357" s="3">
        <v>915.8</v>
      </c>
      <c r="BE1357" s="3">
        <v>21.74</v>
      </c>
      <c r="BF1357" s="3">
        <v>0</v>
      </c>
      <c r="BG1357" s="3">
        <v>645036</v>
      </c>
      <c r="BH1357" s="3">
        <v>6061</v>
      </c>
      <c r="BI1357" s="3">
        <v>408378</v>
      </c>
      <c r="BJ1357" s="3">
        <v>6275471.3050000006</v>
      </c>
      <c r="BK1357" s="3">
        <v>2957668.620000001</v>
      </c>
      <c r="BL1357" s="3">
        <v>2285890.86</v>
      </c>
      <c r="BM1357" s="3">
        <v>8699429.0199999996</v>
      </c>
      <c r="BN1357" s="53">
        <v>0.61161131473657704</v>
      </c>
      <c r="BO1357" s="54">
        <v>2.6453140000000001E-4</v>
      </c>
      <c r="BP1357" s="70">
        <v>6652</v>
      </c>
      <c r="BQ1357" s="71"/>
      <c r="BR1357" s="70"/>
      <c r="BS1357" s="72"/>
      <c r="BT1357" s="72"/>
      <c r="BU1357" s="70">
        <v>16669982</v>
      </c>
      <c r="BV1357" s="70">
        <v>332715</v>
      </c>
      <c r="BW1357" s="74">
        <v>18753801</v>
      </c>
      <c r="BX1357" s="70">
        <v>35756498</v>
      </c>
    </row>
    <row r="1358" spans="1:76" x14ac:dyDescent="0.3">
      <c r="A1358" s="73" t="s">
        <v>10</v>
      </c>
      <c r="B1358" s="2" t="s">
        <v>126</v>
      </c>
      <c r="C1358" s="2" t="s">
        <v>18</v>
      </c>
      <c r="D1358" s="2" t="s">
        <v>71</v>
      </c>
      <c r="E1358" s="2" t="s">
        <v>15</v>
      </c>
      <c r="F1358" s="17" t="str">
        <f>+Tabela1[[#This Row],[WK]]&amp;Tabela1[[#This Row],[PK]]&amp;Tabela1[[#This Row],[GK]]</f>
        <v>180411</v>
      </c>
      <c r="G1358" s="2" t="s">
        <v>1289</v>
      </c>
      <c r="H1358" s="3">
        <v>417435731.30000001</v>
      </c>
      <c r="I1358" s="4">
        <v>1.125</v>
      </c>
      <c r="J1358" s="3">
        <v>469615197.70999998</v>
      </c>
      <c r="K1358" s="4">
        <v>7.0000000000000007E-2</v>
      </c>
      <c r="L1358" s="3">
        <v>32873064</v>
      </c>
      <c r="M1358" s="3"/>
      <c r="N1358" s="5"/>
      <c r="O1358" s="3">
        <v>20306172.189999998</v>
      </c>
      <c r="P1358" s="4">
        <v>1.125</v>
      </c>
      <c r="Q1358" s="3">
        <v>22844443.710000001</v>
      </c>
      <c r="R1358" s="4">
        <v>1.6E-2</v>
      </c>
      <c r="S1358" s="3">
        <v>365511</v>
      </c>
      <c r="T1358" s="3"/>
      <c r="U1358" s="5"/>
      <c r="V1358" s="3">
        <v>23120522</v>
      </c>
      <c r="W1358" s="5"/>
      <c r="X1358" s="3">
        <v>50544434</v>
      </c>
      <c r="Y1358" s="3">
        <v>17298211</v>
      </c>
      <c r="Z1358" s="3">
        <v>1454818</v>
      </c>
      <c r="AA1358" s="3">
        <v>1926387</v>
      </c>
      <c r="AB1358" s="3">
        <v>29157797</v>
      </c>
      <c r="AC1358" s="3">
        <v>707221</v>
      </c>
      <c r="AD1358" s="3">
        <v>27773315</v>
      </c>
      <c r="AE1358" s="3">
        <v>0</v>
      </c>
      <c r="AF1358" s="3">
        <v>32873064</v>
      </c>
      <c r="AG1358" s="3">
        <v>365511</v>
      </c>
      <c r="AH1358" s="3">
        <v>27773315</v>
      </c>
      <c r="AI1358" s="3">
        <v>23120522</v>
      </c>
      <c r="AJ1358" s="3">
        <v>-3616317</v>
      </c>
      <c r="AK1358" s="3">
        <v>-3266914</v>
      </c>
      <c r="AL1358" s="3">
        <v>1539264</v>
      </c>
      <c r="AM1358" s="3">
        <v>-4806178</v>
      </c>
      <c r="AN1358" s="3">
        <v>712268</v>
      </c>
      <c r="AO1358" s="3">
        <v>0</v>
      </c>
      <c r="AP1358" s="3">
        <v>-362865</v>
      </c>
      <c r="AQ1358" s="3">
        <v>349403</v>
      </c>
      <c r="AR1358" s="3">
        <f>Tabela1[[#This Row],[Potrzeby finansowe 2027
w tym:]]+Tabela1[[#This Row],[Rozliczenie 2025 potrz. fin.]]</f>
        <v>50893837</v>
      </c>
      <c r="AS1358" s="3">
        <v>0</v>
      </c>
      <c r="AT1358" s="3">
        <v>0</v>
      </c>
      <c r="AU1358" s="3"/>
      <c r="AV1358" s="3"/>
      <c r="AW1358" s="3"/>
      <c r="AX1358" s="3"/>
      <c r="AY1358" s="3"/>
      <c r="AZ1358" s="3"/>
      <c r="BA1358" s="3">
        <v>1454818</v>
      </c>
      <c r="BB1358" s="3">
        <v>0</v>
      </c>
      <c r="BC1358" s="3">
        <v>0.18</v>
      </c>
      <c r="BD1358" s="3">
        <v>14527.8</v>
      </c>
      <c r="BE1358" s="3">
        <v>94.95</v>
      </c>
      <c r="BF1358" s="3">
        <v>0</v>
      </c>
      <c r="BG1358" s="3">
        <v>1254526</v>
      </c>
      <c r="BH1358" s="3">
        <v>11788</v>
      </c>
      <c r="BI1358" s="3">
        <v>671861</v>
      </c>
      <c r="BJ1358" s="3">
        <v>10324385.1775</v>
      </c>
      <c r="BK1358" s="3">
        <v>3917954.040000001</v>
      </c>
      <c r="BL1358" s="3">
        <v>6467379.0199999996</v>
      </c>
      <c r="BM1358" s="3">
        <v>12690966.51</v>
      </c>
      <c r="BN1358" s="53">
        <v>0.69316284752338586</v>
      </c>
      <c r="BO1358" s="54">
        <v>4.808465E-4</v>
      </c>
      <c r="BP1358" s="70">
        <v>12092</v>
      </c>
      <c r="BQ1358" s="71"/>
      <c r="BR1358" s="70"/>
      <c r="BS1358" s="72"/>
      <c r="BT1358" s="72"/>
      <c r="BU1358" s="70">
        <v>32873064</v>
      </c>
      <c r="BV1358" s="70">
        <v>365511</v>
      </c>
      <c r="BW1358" s="74">
        <v>27773315</v>
      </c>
      <c r="BX1358" s="70">
        <v>61011890</v>
      </c>
    </row>
    <row r="1359" spans="1:76" x14ac:dyDescent="0.3">
      <c r="A1359" s="73" t="s">
        <v>10</v>
      </c>
      <c r="B1359" s="2" t="s">
        <v>126</v>
      </c>
      <c r="C1359" s="2" t="s">
        <v>21</v>
      </c>
      <c r="D1359" s="2" t="s">
        <v>12</v>
      </c>
      <c r="E1359" s="2" t="s">
        <v>13</v>
      </c>
      <c r="F1359" s="17" t="str">
        <f>+Tabela1[[#This Row],[WK]]&amp;Tabela1[[#This Row],[PK]]&amp;Tabela1[[#This Row],[GK]]</f>
        <v>180501</v>
      </c>
      <c r="G1359" s="2" t="s">
        <v>1290</v>
      </c>
      <c r="H1359" s="3">
        <v>1519900228.54</v>
      </c>
      <c r="I1359" s="4">
        <v>1.125</v>
      </c>
      <c r="J1359" s="3">
        <v>1709887757.1099999</v>
      </c>
      <c r="K1359" s="4">
        <v>7.0000000000000007E-2</v>
      </c>
      <c r="L1359" s="3">
        <v>119692143</v>
      </c>
      <c r="M1359" s="3"/>
      <c r="N1359" s="5"/>
      <c r="O1359" s="3">
        <v>399614531.25999999</v>
      </c>
      <c r="P1359" s="4">
        <v>1.125</v>
      </c>
      <c r="Q1359" s="3">
        <v>449566347.67000002</v>
      </c>
      <c r="R1359" s="4">
        <v>1.6E-2</v>
      </c>
      <c r="S1359" s="3">
        <v>7193062</v>
      </c>
      <c r="T1359" s="3"/>
      <c r="U1359" s="5"/>
      <c r="V1359" s="3">
        <v>70092208</v>
      </c>
      <c r="W1359" s="5"/>
      <c r="X1359" s="3">
        <v>74663248</v>
      </c>
      <c r="Y1359" s="3">
        <v>557095</v>
      </c>
      <c r="Z1359" s="3">
        <v>14340</v>
      </c>
      <c r="AA1359" s="3">
        <v>5232482</v>
      </c>
      <c r="AB1359" s="3">
        <v>68859331</v>
      </c>
      <c r="AC1359" s="3">
        <v>0</v>
      </c>
      <c r="AD1359" s="3">
        <v>7651209</v>
      </c>
      <c r="AE1359" s="3">
        <v>0</v>
      </c>
      <c r="AF1359" s="3">
        <v>119692143</v>
      </c>
      <c r="AG1359" s="3">
        <v>7193062</v>
      </c>
      <c r="AH1359" s="3">
        <v>7651209</v>
      </c>
      <c r="AI1359" s="3">
        <v>70092208</v>
      </c>
      <c r="AJ1359" s="3">
        <v>3643212</v>
      </c>
      <c r="AK1359" s="3">
        <v>6723381</v>
      </c>
      <c r="AL1359" s="3">
        <v>2856207</v>
      </c>
      <c r="AM1359" s="3">
        <v>3867174</v>
      </c>
      <c r="AN1359" s="3">
        <v>3080169</v>
      </c>
      <c r="AO1359" s="3">
        <v>0</v>
      </c>
      <c r="AP1359" s="3">
        <v>0</v>
      </c>
      <c r="AQ1359" s="3">
        <v>3080169</v>
      </c>
      <c r="AR1359" s="3">
        <f>Tabela1[[#This Row],[Potrzeby finansowe 2027
w tym:]]+Tabela1[[#This Row],[Rozliczenie 2025 potrz. fin.]]</f>
        <v>77743417</v>
      </c>
      <c r="AS1359" s="3">
        <v>0</v>
      </c>
      <c r="AT1359" s="3">
        <v>0</v>
      </c>
      <c r="AU1359" s="3"/>
      <c r="AV1359" s="3"/>
      <c r="AW1359" s="3"/>
      <c r="AX1359" s="3"/>
      <c r="AY1359" s="3"/>
      <c r="AZ1359" s="3"/>
      <c r="BA1359" s="3">
        <v>14340</v>
      </c>
      <c r="BB1359" s="3">
        <v>0</v>
      </c>
      <c r="BC1359" s="3">
        <v>0</v>
      </c>
      <c r="BD1359" s="3">
        <v>0</v>
      </c>
      <c r="BE1359" s="3">
        <v>287.35000000000002</v>
      </c>
      <c r="BF1359" s="3">
        <v>0</v>
      </c>
      <c r="BG1359" s="3">
        <v>3410039</v>
      </c>
      <c r="BH1359" s="3">
        <v>32042</v>
      </c>
      <c r="BI1359" s="3">
        <v>1822443</v>
      </c>
      <c r="BJ1359" s="3">
        <v>28005193.065000001</v>
      </c>
      <c r="BK1359" s="3">
        <v>16183407.870000001</v>
      </c>
      <c r="BL1359" s="3">
        <v>13008579.26</v>
      </c>
      <c r="BM1359" s="3">
        <v>21269982.260000002</v>
      </c>
      <c r="BN1359" s="53">
        <v>0.99623774749820471</v>
      </c>
      <c r="BO1359" s="54">
        <v>1.3728798999999999E-3</v>
      </c>
      <c r="BP1359" s="70">
        <v>34525</v>
      </c>
      <c r="BQ1359" s="71"/>
      <c r="BR1359" s="70"/>
      <c r="BS1359" s="72"/>
      <c r="BT1359" s="72"/>
      <c r="BU1359" s="70">
        <v>119692143</v>
      </c>
      <c r="BV1359" s="70">
        <v>7193062</v>
      </c>
      <c r="BW1359" s="74">
        <v>7651209</v>
      </c>
      <c r="BX1359" s="70">
        <v>134536414</v>
      </c>
    </row>
    <row r="1360" spans="1:76" x14ac:dyDescent="0.3">
      <c r="A1360" s="73" t="s">
        <v>10</v>
      </c>
      <c r="B1360" s="2" t="s">
        <v>126</v>
      </c>
      <c r="C1360" s="2" t="s">
        <v>21</v>
      </c>
      <c r="D1360" s="2" t="s">
        <v>11</v>
      </c>
      <c r="E1360" s="2" t="s">
        <v>15</v>
      </c>
      <c r="F1360" s="17" t="str">
        <f>+Tabela1[[#This Row],[WK]]&amp;Tabela1[[#This Row],[PK]]&amp;Tabela1[[#This Row],[GK]]</f>
        <v>180502</v>
      </c>
      <c r="G1360" s="2" t="s">
        <v>1291</v>
      </c>
      <c r="H1360" s="3">
        <v>229608804.97</v>
      </c>
      <c r="I1360" s="4">
        <v>1.125</v>
      </c>
      <c r="J1360" s="3">
        <v>258309905.59</v>
      </c>
      <c r="K1360" s="4">
        <v>7.0000000000000007E-2</v>
      </c>
      <c r="L1360" s="3">
        <v>18081693</v>
      </c>
      <c r="M1360" s="3"/>
      <c r="N1360" s="5"/>
      <c r="O1360" s="3">
        <v>1733993.22</v>
      </c>
      <c r="P1360" s="4">
        <v>1.125</v>
      </c>
      <c r="Q1360" s="3">
        <v>1950742.37</v>
      </c>
      <c r="R1360" s="4">
        <v>1.6E-2</v>
      </c>
      <c r="S1360" s="3">
        <v>31212</v>
      </c>
      <c r="T1360" s="3"/>
      <c r="U1360" s="5"/>
      <c r="V1360" s="3">
        <v>13654053</v>
      </c>
      <c r="W1360" s="5"/>
      <c r="X1360" s="3">
        <v>29321846</v>
      </c>
      <c r="Y1360" s="3">
        <v>9933373</v>
      </c>
      <c r="Z1360" s="3">
        <v>16955</v>
      </c>
      <c r="AA1360" s="3">
        <v>1229267</v>
      </c>
      <c r="AB1360" s="3">
        <v>14974296</v>
      </c>
      <c r="AC1360" s="3">
        <v>3167955</v>
      </c>
      <c r="AD1360" s="3">
        <v>15667793</v>
      </c>
      <c r="AE1360" s="3">
        <v>0</v>
      </c>
      <c r="AF1360" s="3">
        <v>18081693</v>
      </c>
      <c r="AG1360" s="3">
        <v>31212</v>
      </c>
      <c r="AH1360" s="3">
        <v>15667793</v>
      </c>
      <c r="AI1360" s="3">
        <v>13654053</v>
      </c>
      <c r="AJ1360" s="3">
        <v>1110560</v>
      </c>
      <c r="AK1360" s="3">
        <v>1110560</v>
      </c>
      <c r="AL1360" s="3">
        <v>1312119</v>
      </c>
      <c r="AM1360" s="3">
        <v>-201559</v>
      </c>
      <c r="AN1360" s="3">
        <v>-75147</v>
      </c>
      <c r="AO1360" s="3">
        <v>0</v>
      </c>
      <c r="AP1360" s="3">
        <v>75147</v>
      </c>
      <c r="AQ1360" s="3">
        <v>0</v>
      </c>
      <c r="AR1360" s="3">
        <f>Tabela1[[#This Row],[Potrzeby finansowe 2027
w tym:]]+Tabela1[[#This Row],[Rozliczenie 2025 potrz. fin.]]</f>
        <v>29321846</v>
      </c>
      <c r="AS1360" s="3">
        <v>0</v>
      </c>
      <c r="AT1360" s="3">
        <v>0</v>
      </c>
      <c r="AU1360" s="3"/>
      <c r="AV1360" s="3"/>
      <c r="AW1360" s="3"/>
      <c r="AX1360" s="3"/>
      <c r="AY1360" s="3"/>
      <c r="AZ1360" s="3"/>
      <c r="BA1360" s="3">
        <v>16955</v>
      </c>
      <c r="BB1360" s="3">
        <v>0</v>
      </c>
      <c r="BC1360" s="3">
        <v>25.2</v>
      </c>
      <c r="BD1360" s="3">
        <v>0.12</v>
      </c>
      <c r="BE1360" s="3">
        <v>171.51</v>
      </c>
      <c r="BF1360" s="3">
        <v>0</v>
      </c>
      <c r="BG1360" s="3">
        <v>666321</v>
      </c>
      <c r="BH1360" s="3">
        <v>6261</v>
      </c>
      <c r="BI1360" s="3">
        <v>562946</v>
      </c>
      <c r="BJ1360" s="3">
        <v>8650705.1124999989</v>
      </c>
      <c r="BK1360" s="3">
        <v>5162667.7699999996</v>
      </c>
      <c r="BL1360" s="3">
        <v>2241453.9300000002</v>
      </c>
      <c r="BM1360" s="3">
        <v>9469241.5099999998</v>
      </c>
      <c r="BN1360" s="53">
        <v>0.65877283791723795</v>
      </c>
      <c r="BO1360" s="54">
        <v>2.4461200000000001E-4</v>
      </c>
      <c r="BP1360" s="70">
        <v>6151</v>
      </c>
      <c r="BQ1360" s="71"/>
      <c r="BR1360" s="70"/>
      <c r="BS1360" s="72"/>
      <c r="BT1360" s="72"/>
      <c r="BU1360" s="70">
        <v>18081693</v>
      </c>
      <c r="BV1360" s="70">
        <v>31212</v>
      </c>
      <c r="BW1360" s="74">
        <v>15667793</v>
      </c>
      <c r="BX1360" s="70">
        <v>33780698</v>
      </c>
    </row>
    <row r="1361" spans="1:76" x14ac:dyDescent="0.3">
      <c r="A1361" s="73" t="s">
        <v>10</v>
      </c>
      <c r="B1361" s="2" t="s">
        <v>126</v>
      </c>
      <c r="C1361" s="2" t="s">
        <v>21</v>
      </c>
      <c r="D1361" s="2" t="s">
        <v>16</v>
      </c>
      <c r="E1361" s="2" t="s">
        <v>15</v>
      </c>
      <c r="F1361" s="17" t="str">
        <f>+Tabela1[[#This Row],[WK]]&amp;Tabela1[[#This Row],[PK]]&amp;Tabela1[[#This Row],[GK]]</f>
        <v>180503</v>
      </c>
      <c r="G1361" s="2" t="s">
        <v>1292</v>
      </c>
      <c r="H1361" s="3">
        <v>294741131.41000003</v>
      </c>
      <c r="I1361" s="4">
        <v>1.125</v>
      </c>
      <c r="J1361" s="3">
        <v>331583772.83999997</v>
      </c>
      <c r="K1361" s="4">
        <v>7.0000000000000007E-2</v>
      </c>
      <c r="L1361" s="3">
        <v>23210864</v>
      </c>
      <c r="M1361" s="3"/>
      <c r="N1361" s="5"/>
      <c r="O1361" s="3">
        <v>22590456.879999999</v>
      </c>
      <c r="P1361" s="4">
        <v>1.125</v>
      </c>
      <c r="Q1361" s="3">
        <v>25414263.989999998</v>
      </c>
      <c r="R1361" s="4">
        <v>1.6E-2</v>
      </c>
      <c r="S1361" s="3">
        <v>406628</v>
      </c>
      <c r="T1361" s="3"/>
      <c r="U1361" s="5"/>
      <c r="V1361" s="3">
        <v>16999908</v>
      </c>
      <c r="W1361" s="5"/>
      <c r="X1361" s="3">
        <v>38636667</v>
      </c>
      <c r="Y1361" s="3">
        <v>14698537</v>
      </c>
      <c r="Z1361" s="3">
        <v>1191399</v>
      </c>
      <c r="AA1361" s="3">
        <v>1647175</v>
      </c>
      <c r="AB1361" s="3">
        <v>18324752</v>
      </c>
      <c r="AC1361" s="3">
        <v>2774804</v>
      </c>
      <c r="AD1361" s="3">
        <v>21636759</v>
      </c>
      <c r="AE1361" s="3">
        <v>0</v>
      </c>
      <c r="AF1361" s="3">
        <v>23210864</v>
      </c>
      <c r="AG1361" s="3">
        <v>406628</v>
      </c>
      <c r="AH1361" s="3">
        <v>21636759</v>
      </c>
      <c r="AI1361" s="3">
        <v>16999908</v>
      </c>
      <c r="AJ1361" s="3">
        <v>-1237238</v>
      </c>
      <c r="AK1361" s="3">
        <v>-1237238</v>
      </c>
      <c r="AL1361" s="3">
        <v>1435207</v>
      </c>
      <c r="AM1361" s="3">
        <v>-2672445</v>
      </c>
      <c r="AN1361" s="3">
        <v>51814</v>
      </c>
      <c r="AO1361" s="3">
        <v>0</v>
      </c>
      <c r="AP1361" s="3">
        <v>-51814</v>
      </c>
      <c r="AQ1361" s="3">
        <v>0</v>
      </c>
      <c r="AR1361" s="3">
        <f>Tabela1[[#This Row],[Potrzeby finansowe 2027
w tym:]]+Tabela1[[#This Row],[Rozliczenie 2025 potrz. fin.]]</f>
        <v>38636667</v>
      </c>
      <c r="AS1361" s="3">
        <v>0</v>
      </c>
      <c r="AT1361" s="3">
        <v>0</v>
      </c>
      <c r="AU1361" s="3"/>
      <c r="AV1361" s="3"/>
      <c r="AW1361" s="3"/>
      <c r="AX1361" s="3"/>
      <c r="AY1361" s="3"/>
      <c r="AZ1361" s="3"/>
      <c r="BA1361" s="3">
        <v>1191399</v>
      </c>
      <c r="BB1361" s="3">
        <v>1678.07</v>
      </c>
      <c r="BC1361" s="3">
        <v>0</v>
      </c>
      <c r="BD1361" s="3">
        <v>522.29999999999995</v>
      </c>
      <c r="BE1361" s="3">
        <v>454.48</v>
      </c>
      <c r="BF1361" s="3">
        <v>0</v>
      </c>
      <c r="BG1361" s="3">
        <v>925144</v>
      </c>
      <c r="BH1361" s="3">
        <v>8693</v>
      </c>
      <c r="BI1361" s="3">
        <v>722031</v>
      </c>
      <c r="BJ1361" s="3">
        <v>11095329.237499997</v>
      </c>
      <c r="BK1361" s="3">
        <v>7878411.6499999985</v>
      </c>
      <c r="BL1361" s="3">
        <v>1780778.31</v>
      </c>
      <c r="BM1361" s="3">
        <v>9306113.7300000004</v>
      </c>
      <c r="BN1361" s="53">
        <v>0.62883896178991461</v>
      </c>
      <c r="BO1361" s="54">
        <v>3.2921909999999999E-4</v>
      </c>
      <c r="BP1361" s="70">
        <v>8279</v>
      </c>
      <c r="BQ1361" s="71"/>
      <c r="BR1361" s="70"/>
      <c r="BS1361" s="72"/>
      <c r="BT1361" s="72"/>
      <c r="BU1361" s="70">
        <v>23210864</v>
      </c>
      <c r="BV1361" s="70">
        <v>406628</v>
      </c>
      <c r="BW1361" s="74">
        <v>21636759</v>
      </c>
      <c r="BX1361" s="70">
        <v>45254251</v>
      </c>
    </row>
    <row r="1362" spans="1:76" x14ac:dyDescent="0.3">
      <c r="A1362" s="73" t="s">
        <v>10</v>
      </c>
      <c r="B1362" s="2" t="s">
        <v>126</v>
      </c>
      <c r="C1362" s="2" t="s">
        <v>21</v>
      </c>
      <c r="D1362" s="2" t="s">
        <v>18</v>
      </c>
      <c r="E1362" s="2" t="s">
        <v>15</v>
      </c>
      <c r="F1362" s="17" t="str">
        <f>+Tabela1[[#This Row],[WK]]&amp;Tabela1[[#This Row],[PK]]&amp;Tabela1[[#This Row],[GK]]</f>
        <v>180504</v>
      </c>
      <c r="G1362" s="2" t="s">
        <v>1290</v>
      </c>
      <c r="H1362" s="3">
        <v>659366828.72000003</v>
      </c>
      <c r="I1362" s="4">
        <v>1.125</v>
      </c>
      <c r="J1362" s="3">
        <v>741787682.30999994</v>
      </c>
      <c r="K1362" s="4">
        <v>7.0000000000000007E-2</v>
      </c>
      <c r="L1362" s="3">
        <v>51925138</v>
      </c>
      <c r="M1362" s="3"/>
      <c r="N1362" s="5"/>
      <c r="O1362" s="3">
        <v>68232909.870000005</v>
      </c>
      <c r="P1362" s="4">
        <v>1.125</v>
      </c>
      <c r="Q1362" s="3">
        <v>76762023.599999994</v>
      </c>
      <c r="R1362" s="4">
        <v>1.6E-2</v>
      </c>
      <c r="S1362" s="3">
        <v>1228192</v>
      </c>
      <c r="T1362" s="3"/>
      <c r="U1362" s="5"/>
      <c r="V1362" s="3">
        <v>32500196</v>
      </c>
      <c r="W1362" s="5"/>
      <c r="X1362" s="3">
        <v>43714904</v>
      </c>
      <c r="Y1362" s="3">
        <v>4654167</v>
      </c>
      <c r="Z1362" s="3">
        <v>15907</v>
      </c>
      <c r="AA1362" s="3">
        <v>2670046</v>
      </c>
      <c r="AB1362" s="3">
        <v>23016503</v>
      </c>
      <c r="AC1362" s="3">
        <v>13358281</v>
      </c>
      <c r="AD1362" s="3">
        <v>14249911</v>
      </c>
      <c r="AE1362" s="3">
        <v>0</v>
      </c>
      <c r="AF1362" s="3">
        <v>51925138</v>
      </c>
      <c r="AG1362" s="3">
        <v>1228192</v>
      </c>
      <c r="AH1362" s="3">
        <v>14249911</v>
      </c>
      <c r="AI1362" s="3">
        <v>32500196</v>
      </c>
      <c r="AJ1362" s="3">
        <v>780827</v>
      </c>
      <c r="AK1362" s="3">
        <v>-332900</v>
      </c>
      <c r="AL1362" s="3">
        <v>2058794</v>
      </c>
      <c r="AM1362" s="3">
        <v>-2391694</v>
      </c>
      <c r="AN1362" s="3">
        <v>-1113727</v>
      </c>
      <c r="AO1362" s="3">
        <v>0</v>
      </c>
      <c r="AP1362" s="3">
        <v>0</v>
      </c>
      <c r="AQ1362" s="3">
        <v>-1113727</v>
      </c>
      <c r="AR1362" s="3">
        <f>Tabela1[[#This Row],[Potrzeby finansowe 2027
w tym:]]+Tabela1[[#This Row],[Rozliczenie 2025 potrz. fin.]]</f>
        <v>42601177</v>
      </c>
      <c r="AS1362" s="3">
        <v>0</v>
      </c>
      <c r="AT1362" s="3">
        <v>0</v>
      </c>
      <c r="AU1362" s="3"/>
      <c r="AV1362" s="3"/>
      <c r="AW1362" s="3"/>
      <c r="AX1362" s="3"/>
      <c r="AY1362" s="3"/>
      <c r="AZ1362" s="3"/>
      <c r="BA1362" s="3">
        <v>15907</v>
      </c>
      <c r="BB1362" s="3">
        <v>0</v>
      </c>
      <c r="BC1362" s="3">
        <v>0</v>
      </c>
      <c r="BD1362" s="3">
        <v>0</v>
      </c>
      <c r="BE1362" s="3">
        <v>318.75</v>
      </c>
      <c r="BF1362" s="3">
        <v>0</v>
      </c>
      <c r="BG1362" s="3">
        <v>1681286</v>
      </c>
      <c r="BH1362" s="3">
        <v>15798</v>
      </c>
      <c r="BI1362" s="3">
        <v>988760</v>
      </c>
      <c r="BJ1362" s="3">
        <v>15194114.200000001</v>
      </c>
      <c r="BK1362" s="3">
        <v>11362390.01</v>
      </c>
      <c r="BL1362" s="3">
        <v>2639717.83</v>
      </c>
      <c r="BM1362" s="3">
        <v>10047461.1</v>
      </c>
      <c r="BN1362" s="53">
        <v>0.91583335664922649</v>
      </c>
      <c r="BO1362" s="54">
        <v>5.1267800000000003E-4</v>
      </c>
      <c r="BP1362" s="70">
        <v>12893</v>
      </c>
      <c r="BQ1362" s="71"/>
      <c r="BR1362" s="70"/>
      <c r="BS1362" s="72"/>
      <c r="BT1362" s="72"/>
      <c r="BU1362" s="70">
        <v>51925138</v>
      </c>
      <c r="BV1362" s="70">
        <v>1228192</v>
      </c>
      <c r="BW1362" s="74">
        <v>14249911</v>
      </c>
      <c r="BX1362" s="70">
        <v>67403241</v>
      </c>
    </row>
    <row r="1363" spans="1:76" x14ac:dyDescent="0.3">
      <c r="A1363" s="73" t="s">
        <v>10</v>
      </c>
      <c r="B1363" s="2" t="s">
        <v>126</v>
      </c>
      <c r="C1363" s="2" t="s">
        <v>21</v>
      </c>
      <c r="D1363" s="2" t="s">
        <v>21</v>
      </c>
      <c r="E1363" s="2" t="s">
        <v>19</v>
      </c>
      <c r="F1363" s="17" t="str">
        <f>+Tabela1[[#This Row],[WK]]&amp;Tabela1[[#This Row],[PK]]&amp;Tabela1[[#This Row],[GK]]</f>
        <v>180505</v>
      </c>
      <c r="G1363" s="2" t="s">
        <v>1293</v>
      </c>
      <c r="H1363" s="3">
        <v>309572013.30000001</v>
      </c>
      <c r="I1363" s="4">
        <v>1.125</v>
      </c>
      <c r="J1363" s="3">
        <v>348268514.95999998</v>
      </c>
      <c r="K1363" s="4">
        <v>7.0000000000000007E-2</v>
      </c>
      <c r="L1363" s="3">
        <v>24378796</v>
      </c>
      <c r="M1363" s="3"/>
      <c r="N1363" s="5"/>
      <c r="O1363" s="3">
        <v>12076641.539999999</v>
      </c>
      <c r="P1363" s="4">
        <v>1.125</v>
      </c>
      <c r="Q1363" s="3">
        <v>13586221.73</v>
      </c>
      <c r="R1363" s="4">
        <v>1.6E-2</v>
      </c>
      <c r="S1363" s="3">
        <v>217380</v>
      </c>
      <c r="T1363" s="3"/>
      <c r="U1363" s="5"/>
      <c r="V1363" s="3">
        <v>17092440</v>
      </c>
      <c r="W1363" s="5"/>
      <c r="X1363" s="3">
        <v>36441032</v>
      </c>
      <c r="Y1363" s="3">
        <v>13765691</v>
      </c>
      <c r="Z1363" s="3">
        <v>22240</v>
      </c>
      <c r="AA1363" s="3">
        <v>1518488</v>
      </c>
      <c r="AB1363" s="3">
        <v>20445560</v>
      </c>
      <c r="AC1363" s="3">
        <v>689053</v>
      </c>
      <c r="AD1363" s="3">
        <v>20611660</v>
      </c>
      <c r="AE1363" s="3">
        <v>0</v>
      </c>
      <c r="AF1363" s="3">
        <v>24378796</v>
      </c>
      <c r="AG1363" s="3">
        <v>217380</v>
      </c>
      <c r="AH1363" s="3">
        <v>20611660</v>
      </c>
      <c r="AI1363" s="3">
        <v>17092440</v>
      </c>
      <c r="AJ1363" s="3">
        <v>1914029</v>
      </c>
      <c r="AK1363" s="3">
        <v>3177097</v>
      </c>
      <c r="AL1363" s="3">
        <v>1279013</v>
      </c>
      <c r="AM1363" s="3">
        <v>1898084</v>
      </c>
      <c r="AN1363" s="3">
        <v>1263068</v>
      </c>
      <c r="AO1363" s="3">
        <v>0</v>
      </c>
      <c r="AP1363" s="3">
        <v>0</v>
      </c>
      <c r="AQ1363" s="3">
        <v>1263068</v>
      </c>
      <c r="AR1363" s="3">
        <f>Tabela1[[#This Row],[Potrzeby finansowe 2027
w tym:]]+Tabela1[[#This Row],[Rozliczenie 2025 potrz. fin.]]</f>
        <v>37704100</v>
      </c>
      <c r="AS1363" s="3">
        <v>0</v>
      </c>
      <c r="AT1363" s="3">
        <v>0</v>
      </c>
      <c r="AU1363" s="3"/>
      <c r="AV1363" s="3"/>
      <c r="AW1363" s="3"/>
      <c r="AX1363" s="3"/>
      <c r="AY1363" s="3"/>
      <c r="AZ1363" s="3"/>
      <c r="BA1363" s="3">
        <v>22240</v>
      </c>
      <c r="BB1363" s="3">
        <v>0</v>
      </c>
      <c r="BC1363" s="3">
        <v>27.46</v>
      </c>
      <c r="BD1363" s="3">
        <v>0</v>
      </c>
      <c r="BE1363" s="3">
        <v>262.58999999999997</v>
      </c>
      <c r="BF1363" s="3">
        <v>0</v>
      </c>
      <c r="BG1363" s="3">
        <v>904711</v>
      </c>
      <c r="BH1363" s="3">
        <v>8501</v>
      </c>
      <c r="BI1363" s="3">
        <v>613777</v>
      </c>
      <c r="BJ1363" s="3">
        <v>9431818.9900000002</v>
      </c>
      <c r="BK1363" s="3">
        <v>5699008.6999999993</v>
      </c>
      <c r="BL1363" s="3">
        <v>3865194.62</v>
      </c>
      <c r="BM1363" s="3">
        <v>7200851.9199999999</v>
      </c>
      <c r="BN1363" s="53">
        <v>0.6584165710715052</v>
      </c>
      <c r="BO1363" s="54">
        <v>3.3857450000000002E-4</v>
      </c>
      <c r="BP1363" s="70">
        <v>8514</v>
      </c>
      <c r="BQ1363" s="71"/>
      <c r="BR1363" s="70"/>
      <c r="BS1363" s="72"/>
      <c r="BT1363" s="72"/>
      <c r="BU1363" s="70">
        <v>24378796</v>
      </c>
      <c r="BV1363" s="70">
        <v>217380</v>
      </c>
      <c r="BW1363" s="74">
        <v>20611660</v>
      </c>
      <c r="BX1363" s="70">
        <v>45207836</v>
      </c>
    </row>
    <row r="1364" spans="1:76" x14ac:dyDescent="0.3">
      <c r="A1364" s="73" t="s">
        <v>10</v>
      </c>
      <c r="B1364" s="2" t="s">
        <v>126</v>
      </c>
      <c r="C1364" s="2" t="s">
        <v>21</v>
      </c>
      <c r="D1364" s="2" t="s">
        <v>23</v>
      </c>
      <c r="E1364" s="2" t="s">
        <v>15</v>
      </c>
      <c r="F1364" s="17" t="str">
        <f>+Tabela1[[#This Row],[WK]]&amp;Tabela1[[#This Row],[PK]]&amp;Tabela1[[#This Row],[GK]]</f>
        <v>180506</v>
      </c>
      <c r="G1364" s="2" t="s">
        <v>1294</v>
      </c>
      <c r="H1364" s="3">
        <v>45035204.299999997</v>
      </c>
      <c r="I1364" s="4">
        <v>1.125</v>
      </c>
      <c r="J1364" s="3">
        <v>50664604.840000004</v>
      </c>
      <c r="K1364" s="4">
        <v>7.0000000000000007E-2</v>
      </c>
      <c r="L1364" s="3">
        <v>3546522</v>
      </c>
      <c r="M1364" s="3"/>
      <c r="N1364" s="5"/>
      <c r="O1364" s="3">
        <v>321531.36</v>
      </c>
      <c r="P1364" s="4">
        <v>1.125</v>
      </c>
      <c r="Q1364" s="3">
        <v>361722.78</v>
      </c>
      <c r="R1364" s="4">
        <v>1.6E-2</v>
      </c>
      <c r="S1364" s="3">
        <v>5788</v>
      </c>
      <c r="T1364" s="3"/>
      <c r="U1364" s="5"/>
      <c r="V1364" s="3">
        <v>2690640</v>
      </c>
      <c r="W1364" s="5"/>
      <c r="X1364" s="3">
        <v>16917774</v>
      </c>
      <c r="Y1364" s="3">
        <v>4077266</v>
      </c>
      <c r="Z1364" s="3">
        <v>8993910</v>
      </c>
      <c r="AA1364" s="3">
        <v>591911</v>
      </c>
      <c r="AB1364" s="3">
        <v>3254687</v>
      </c>
      <c r="AC1364" s="3">
        <v>0</v>
      </c>
      <c r="AD1364" s="3">
        <v>14152220</v>
      </c>
      <c r="AE1364" s="3">
        <v>3345121</v>
      </c>
      <c r="AF1364" s="3">
        <v>3546522</v>
      </c>
      <c r="AG1364" s="3">
        <v>5788</v>
      </c>
      <c r="AH1364" s="3">
        <v>10807099</v>
      </c>
      <c r="AI1364" s="3">
        <v>2690640</v>
      </c>
      <c r="AJ1364" s="3">
        <v>836307</v>
      </c>
      <c r="AK1364" s="3">
        <v>761393</v>
      </c>
      <c r="AL1364" s="3">
        <v>241890</v>
      </c>
      <c r="AM1364" s="3">
        <v>519503</v>
      </c>
      <c r="AN1364" s="3">
        <v>-74914</v>
      </c>
      <c r="AO1364" s="3">
        <v>0</v>
      </c>
      <c r="AP1364" s="3">
        <v>0</v>
      </c>
      <c r="AQ1364" s="3">
        <v>-74914</v>
      </c>
      <c r="AR1364" s="3">
        <f>Tabela1[[#This Row],[Potrzeby finansowe 2027
w tym:]]+Tabela1[[#This Row],[Rozliczenie 2025 potrz. fin.]]</f>
        <v>16842860</v>
      </c>
      <c r="AS1364" s="3">
        <v>0</v>
      </c>
      <c r="AT1364" s="3">
        <v>0</v>
      </c>
      <c r="AU1364" s="3"/>
      <c r="AV1364" s="3"/>
      <c r="AW1364" s="3"/>
      <c r="AX1364" s="3"/>
      <c r="AY1364" s="3"/>
      <c r="AZ1364" s="3"/>
      <c r="BA1364" s="3">
        <v>8993910</v>
      </c>
      <c r="BB1364" s="3">
        <v>12349.74</v>
      </c>
      <c r="BC1364" s="3">
        <v>0</v>
      </c>
      <c r="BD1364" s="3">
        <v>7534.17</v>
      </c>
      <c r="BE1364" s="3">
        <v>489.07</v>
      </c>
      <c r="BF1364" s="3">
        <v>0</v>
      </c>
      <c r="BG1364" s="3">
        <v>377782</v>
      </c>
      <c r="BH1364" s="3">
        <v>1651</v>
      </c>
      <c r="BI1364" s="3">
        <v>214129</v>
      </c>
      <c r="BJ1364" s="3">
        <v>3290481.2800000003</v>
      </c>
      <c r="BK1364" s="3">
        <v>1828636.8100000005</v>
      </c>
      <c r="BL1364" s="3">
        <v>369964.12</v>
      </c>
      <c r="BM1364" s="3">
        <v>5107449.6399999997</v>
      </c>
      <c r="BN1364" s="53">
        <v>0.53560150340878365</v>
      </c>
      <c r="BO1364" s="54">
        <v>7.1259400000000004E-5</v>
      </c>
      <c r="BP1364" s="70">
        <v>1792</v>
      </c>
      <c r="BQ1364" s="71"/>
      <c r="BR1364" s="70"/>
      <c r="BS1364" s="72"/>
      <c r="BT1364" s="72"/>
      <c r="BU1364" s="70">
        <v>3546522</v>
      </c>
      <c r="BV1364" s="70">
        <v>5788</v>
      </c>
      <c r="BW1364" s="74">
        <v>10807099</v>
      </c>
      <c r="BX1364" s="70">
        <v>14359409</v>
      </c>
    </row>
    <row r="1365" spans="1:76" x14ac:dyDescent="0.3">
      <c r="A1365" s="73" t="s">
        <v>10</v>
      </c>
      <c r="B1365" s="2" t="s">
        <v>126</v>
      </c>
      <c r="C1365" s="2" t="s">
        <v>21</v>
      </c>
      <c r="D1365" s="2" t="s">
        <v>30</v>
      </c>
      <c r="E1365" s="2" t="s">
        <v>15</v>
      </c>
      <c r="F1365" s="17" t="str">
        <f>+Tabela1[[#This Row],[WK]]&amp;Tabela1[[#This Row],[PK]]&amp;Tabela1[[#This Row],[GK]]</f>
        <v>180507</v>
      </c>
      <c r="G1365" s="2" t="s">
        <v>1295</v>
      </c>
      <c r="H1365" s="3">
        <v>272971874.25999999</v>
      </c>
      <c r="I1365" s="4">
        <v>1.125</v>
      </c>
      <c r="J1365" s="3">
        <v>307093358.54000002</v>
      </c>
      <c r="K1365" s="4">
        <v>7.0000000000000007E-2</v>
      </c>
      <c r="L1365" s="3">
        <v>21496535</v>
      </c>
      <c r="M1365" s="3"/>
      <c r="N1365" s="5"/>
      <c r="O1365" s="3">
        <v>3899875.39</v>
      </c>
      <c r="P1365" s="4">
        <v>1.125</v>
      </c>
      <c r="Q1365" s="3">
        <v>4387359.8099999996</v>
      </c>
      <c r="R1365" s="4">
        <v>1.6E-2</v>
      </c>
      <c r="S1365" s="3">
        <v>70198</v>
      </c>
      <c r="T1365" s="3"/>
      <c r="U1365" s="5"/>
      <c r="V1365" s="3">
        <v>15133310</v>
      </c>
      <c r="W1365" s="5"/>
      <c r="X1365" s="3">
        <v>37216456</v>
      </c>
      <c r="Y1365" s="3">
        <v>14522219</v>
      </c>
      <c r="Z1365" s="3">
        <v>1178002</v>
      </c>
      <c r="AA1365" s="3">
        <v>1483424</v>
      </c>
      <c r="AB1365" s="3">
        <v>18913472</v>
      </c>
      <c r="AC1365" s="3">
        <v>1119339</v>
      </c>
      <c r="AD1365" s="3">
        <v>22083147</v>
      </c>
      <c r="AE1365" s="3">
        <v>0</v>
      </c>
      <c r="AF1365" s="3">
        <v>21496535</v>
      </c>
      <c r="AG1365" s="3">
        <v>70198</v>
      </c>
      <c r="AH1365" s="3">
        <v>22083147</v>
      </c>
      <c r="AI1365" s="3">
        <v>15133310</v>
      </c>
      <c r="AJ1365" s="3">
        <v>1841938</v>
      </c>
      <c r="AK1365" s="3">
        <v>1841938</v>
      </c>
      <c r="AL1365" s="3">
        <v>1181590</v>
      </c>
      <c r="AM1365" s="3">
        <v>660348</v>
      </c>
      <c r="AN1365" s="3">
        <v>0</v>
      </c>
      <c r="AO1365" s="3">
        <v>0</v>
      </c>
      <c r="AP1365" s="3">
        <v>0</v>
      </c>
      <c r="AQ1365" s="3">
        <v>0</v>
      </c>
      <c r="AR1365" s="3">
        <f>Tabela1[[#This Row],[Potrzeby finansowe 2027
w tym:]]+Tabela1[[#This Row],[Rozliczenie 2025 potrz. fin.]]</f>
        <v>37216456</v>
      </c>
      <c r="AS1365" s="3">
        <v>0</v>
      </c>
      <c r="AT1365" s="3">
        <v>0</v>
      </c>
      <c r="AU1365" s="3"/>
      <c r="AV1365" s="3"/>
      <c r="AW1365" s="3"/>
      <c r="AX1365" s="3"/>
      <c r="AY1365" s="3"/>
      <c r="AZ1365" s="3"/>
      <c r="BA1365" s="3">
        <v>1178002</v>
      </c>
      <c r="BB1365" s="3">
        <v>1069.8499999999999</v>
      </c>
      <c r="BC1365" s="3">
        <v>159.68</v>
      </c>
      <c r="BD1365" s="3">
        <v>3906.07</v>
      </c>
      <c r="BE1365" s="3">
        <v>463.55</v>
      </c>
      <c r="BF1365" s="3">
        <v>0</v>
      </c>
      <c r="BG1365" s="3">
        <v>898964</v>
      </c>
      <c r="BH1365" s="3">
        <v>8447</v>
      </c>
      <c r="BI1365" s="3">
        <v>584460</v>
      </c>
      <c r="BJ1365" s="3">
        <v>8981305.2374999989</v>
      </c>
      <c r="BK1365" s="3">
        <v>5365316.1999999993</v>
      </c>
      <c r="BL1365" s="3">
        <v>3412506.7</v>
      </c>
      <c r="BM1365" s="3">
        <v>7638942.75</v>
      </c>
      <c r="BN1365" s="53">
        <v>0.62656892644302065</v>
      </c>
      <c r="BO1365" s="54">
        <v>3.2305570000000001E-4</v>
      </c>
      <c r="BP1365" s="70">
        <v>8124</v>
      </c>
      <c r="BQ1365" s="71"/>
      <c r="BR1365" s="70"/>
      <c r="BS1365" s="72"/>
      <c r="BT1365" s="72"/>
      <c r="BU1365" s="70">
        <v>21496535</v>
      </c>
      <c r="BV1365" s="70">
        <v>70198</v>
      </c>
      <c r="BW1365" s="74">
        <v>22083147</v>
      </c>
      <c r="BX1365" s="70">
        <v>43649880</v>
      </c>
    </row>
    <row r="1366" spans="1:76" x14ac:dyDescent="0.3">
      <c r="A1366" s="73" t="s">
        <v>10</v>
      </c>
      <c r="B1366" s="2" t="s">
        <v>126</v>
      </c>
      <c r="C1366" s="2" t="s">
        <v>21</v>
      </c>
      <c r="D1366" s="2" t="s">
        <v>54</v>
      </c>
      <c r="E1366" s="2" t="s">
        <v>15</v>
      </c>
      <c r="F1366" s="17" t="str">
        <f>+Tabela1[[#This Row],[WK]]&amp;Tabela1[[#This Row],[PK]]&amp;Tabela1[[#This Row],[GK]]</f>
        <v>180508</v>
      </c>
      <c r="G1366" s="2" t="s">
        <v>1296</v>
      </c>
      <c r="H1366" s="3">
        <v>157478929.00999999</v>
      </c>
      <c r="I1366" s="4">
        <v>1.125</v>
      </c>
      <c r="J1366" s="3">
        <v>177163795.13999999</v>
      </c>
      <c r="K1366" s="4">
        <v>7.0000000000000007E-2</v>
      </c>
      <c r="L1366" s="3">
        <v>12401466</v>
      </c>
      <c r="M1366" s="3"/>
      <c r="N1366" s="5"/>
      <c r="O1366" s="3">
        <v>851584.25</v>
      </c>
      <c r="P1366" s="4">
        <v>1.125</v>
      </c>
      <c r="Q1366" s="3">
        <v>958032.28</v>
      </c>
      <c r="R1366" s="4">
        <v>1.6E-2</v>
      </c>
      <c r="S1366" s="3">
        <v>15329</v>
      </c>
      <c r="T1366" s="3"/>
      <c r="U1366" s="5"/>
      <c r="V1366" s="3">
        <v>8957055</v>
      </c>
      <c r="W1366" s="5"/>
      <c r="X1366" s="3">
        <v>25538708</v>
      </c>
      <c r="Y1366" s="3">
        <v>12562400</v>
      </c>
      <c r="Z1366" s="3">
        <v>775398</v>
      </c>
      <c r="AA1366" s="3">
        <v>1098530</v>
      </c>
      <c r="AB1366" s="3">
        <v>11102380</v>
      </c>
      <c r="AC1366" s="3">
        <v>0</v>
      </c>
      <c r="AD1366" s="3">
        <v>15239826</v>
      </c>
      <c r="AE1366" s="3">
        <v>0</v>
      </c>
      <c r="AF1366" s="3">
        <v>12401466</v>
      </c>
      <c r="AG1366" s="3">
        <v>15329</v>
      </c>
      <c r="AH1366" s="3">
        <v>15239826</v>
      </c>
      <c r="AI1366" s="3">
        <v>8957055</v>
      </c>
      <c r="AJ1366" s="3">
        <v>1173983</v>
      </c>
      <c r="AK1366" s="3">
        <v>-167844</v>
      </c>
      <c r="AL1366" s="3">
        <v>802390</v>
      </c>
      <c r="AM1366" s="3">
        <v>-970234</v>
      </c>
      <c r="AN1366" s="3">
        <v>-1341827</v>
      </c>
      <c r="AO1366" s="3">
        <v>0</v>
      </c>
      <c r="AP1366" s="3">
        <v>0</v>
      </c>
      <c r="AQ1366" s="3">
        <v>-1341827</v>
      </c>
      <c r="AR1366" s="3">
        <f>Tabela1[[#This Row],[Potrzeby finansowe 2027
w tym:]]+Tabela1[[#This Row],[Rozliczenie 2025 potrz. fin.]]</f>
        <v>24196881</v>
      </c>
      <c r="AS1366" s="3">
        <v>0</v>
      </c>
      <c r="AT1366" s="3">
        <v>0</v>
      </c>
      <c r="AU1366" s="3"/>
      <c r="AV1366" s="3"/>
      <c r="AW1366" s="3"/>
      <c r="AX1366" s="3"/>
      <c r="AY1366" s="3"/>
      <c r="AZ1366" s="3"/>
      <c r="BA1366" s="3">
        <v>775398</v>
      </c>
      <c r="BB1366" s="3">
        <v>799.27</v>
      </c>
      <c r="BC1366" s="3">
        <v>0</v>
      </c>
      <c r="BD1366" s="3">
        <v>2315.8000000000002</v>
      </c>
      <c r="BE1366" s="3">
        <v>248.95</v>
      </c>
      <c r="BF1366" s="3">
        <v>0</v>
      </c>
      <c r="BG1366" s="3">
        <v>545530</v>
      </c>
      <c r="BH1366" s="3">
        <v>5126</v>
      </c>
      <c r="BI1366" s="3">
        <v>553000</v>
      </c>
      <c r="BJ1366" s="3">
        <v>8497856.9000000004</v>
      </c>
      <c r="BK1366" s="3">
        <v>5875061.7200000007</v>
      </c>
      <c r="BL1366" s="3">
        <v>1653067.81</v>
      </c>
      <c r="BM1366" s="3">
        <v>7185045.0999999996</v>
      </c>
      <c r="BN1366" s="53">
        <v>0.52830642679275908</v>
      </c>
      <c r="BO1366" s="54">
        <v>2.1583719999999999E-4</v>
      </c>
      <c r="BP1366" s="70">
        <v>5428</v>
      </c>
      <c r="BQ1366" s="71"/>
      <c r="BR1366" s="70"/>
      <c r="BS1366" s="72"/>
      <c r="BT1366" s="72"/>
      <c r="BU1366" s="70">
        <v>12401466</v>
      </c>
      <c r="BV1366" s="70">
        <v>15329</v>
      </c>
      <c r="BW1366" s="74">
        <v>15239826</v>
      </c>
      <c r="BX1366" s="70">
        <v>27656621</v>
      </c>
    </row>
    <row r="1367" spans="1:76" x14ac:dyDescent="0.3">
      <c r="A1367" s="73" t="s">
        <v>10</v>
      </c>
      <c r="B1367" s="2" t="s">
        <v>126</v>
      </c>
      <c r="C1367" s="2" t="s">
        <v>21</v>
      </c>
      <c r="D1367" s="2" t="s">
        <v>56</v>
      </c>
      <c r="E1367" s="2" t="s">
        <v>15</v>
      </c>
      <c r="F1367" s="17" t="str">
        <f>+Tabela1[[#This Row],[WK]]&amp;Tabela1[[#This Row],[PK]]&amp;Tabela1[[#This Row],[GK]]</f>
        <v>180509</v>
      </c>
      <c r="G1367" s="2" t="s">
        <v>1297</v>
      </c>
      <c r="H1367" s="3">
        <v>466492636.98000002</v>
      </c>
      <c r="I1367" s="4">
        <v>1.125</v>
      </c>
      <c r="J1367" s="3">
        <v>524804216.60000002</v>
      </c>
      <c r="K1367" s="4">
        <v>7.0000000000000007E-2</v>
      </c>
      <c r="L1367" s="3">
        <v>36736295</v>
      </c>
      <c r="M1367" s="3"/>
      <c r="N1367" s="5"/>
      <c r="O1367" s="3">
        <v>44315303.519999996</v>
      </c>
      <c r="P1367" s="4">
        <v>1.125</v>
      </c>
      <c r="Q1367" s="3">
        <v>49854716.460000001</v>
      </c>
      <c r="R1367" s="4">
        <v>1.6E-2</v>
      </c>
      <c r="S1367" s="3">
        <v>797675</v>
      </c>
      <c r="T1367" s="3"/>
      <c r="U1367" s="5"/>
      <c r="V1367" s="3">
        <v>25408966</v>
      </c>
      <c r="W1367" s="5"/>
      <c r="X1367" s="3">
        <v>44949807</v>
      </c>
      <c r="Y1367" s="3">
        <v>10023688</v>
      </c>
      <c r="Z1367" s="3">
        <v>29972</v>
      </c>
      <c r="AA1367" s="3">
        <v>2203666</v>
      </c>
      <c r="AB1367" s="3">
        <v>26106467</v>
      </c>
      <c r="AC1367" s="3">
        <v>6586014</v>
      </c>
      <c r="AD1367" s="3">
        <v>19540842</v>
      </c>
      <c r="AE1367" s="3">
        <v>0</v>
      </c>
      <c r="AF1367" s="3">
        <v>36736295</v>
      </c>
      <c r="AG1367" s="3">
        <v>797675</v>
      </c>
      <c r="AH1367" s="3">
        <v>19540842</v>
      </c>
      <c r="AI1367" s="3">
        <v>25408966</v>
      </c>
      <c r="AJ1367" s="3">
        <v>2140905</v>
      </c>
      <c r="AK1367" s="3">
        <v>2140905</v>
      </c>
      <c r="AL1367" s="3">
        <v>1458325</v>
      </c>
      <c r="AM1367" s="3">
        <v>682580</v>
      </c>
      <c r="AN1367" s="3">
        <v>-144792</v>
      </c>
      <c r="AO1367" s="3">
        <v>0</v>
      </c>
      <c r="AP1367" s="3">
        <v>144792</v>
      </c>
      <c r="AQ1367" s="3">
        <v>0</v>
      </c>
      <c r="AR1367" s="3">
        <f>Tabela1[[#This Row],[Potrzeby finansowe 2027
w tym:]]+Tabela1[[#This Row],[Rozliczenie 2025 potrz. fin.]]</f>
        <v>44949807</v>
      </c>
      <c r="AS1367" s="3">
        <v>0</v>
      </c>
      <c r="AT1367" s="3">
        <v>0</v>
      </c>
      <c r="AU1367" s="3"/>
      <c r="AV1367" s="3"/>
      <c r="AW1367" s="3"/>
      <c r="AX1367" s="3"/>
      <c r="AY1367" s="3"/>
      <c r="AZ1367" s="3"/>
      <c r="BA1367" s="3">
        <v>29972</v>
      </c>
      <c r="BB1367" s="3">
        <v>0</v>
      </c>
      <c r="BC1367" s="3">
        <v>59.16</v>
      </c>
      <c r="BD1367" s="3">
        <v>0</v>
      </c>
      <c r="BE1367" s="3">
        <v>206.18</v>
      </c>
      <c r="BF1367" s="3">
        <v>0</v>
      </c>
      <c r="BG1367" s="3">
        <v>1256335</v>
      </c>
      <c r="BH1367" s="3">
        <v>11805</v>
      </c>
      <c r="BI1367" s="3">
        <v>947331</v>
      </c>
      <c r="BJ1367" s="3">
        <v>14557477.139999997</v>
      </c>
      <c r="BK1367" s="3">
        <v>9698333.9099999983</v>
      </c>
      <c r="BL1367" s="3">
        <v>5286784.17</v>
      </c>
      <c r="BM1367" s="3">
        <v>8863004.5800000001</v>
      </c>
      <c r="BN1367" s="53">
        <v>0.78859386512222207</v>
      </c>
      <c r="BO1367" s="54">
        <v>4.3374080000000001E-4</v>
      </c>
      <c r="BP1367" s="70">
        <v>10908</v>
      </c>
      <c r="BQ1367" s="71"/>
      <c r="BR1367" s="70"/>
      <c r="BS1367" s="72"/>
      <c r="BT1367" s="72"/>
      <c r="BU1367" s="70">
        <v>36736295</v>
      </c>
      <c r="BV1367" s="70">
        <v>797675</v>
      </c>
      <c r="BW1367" s="74">
        <v>19540842</v>
      </c>
      <c r="BX1367" s="70">
        <v>57074812</v>
      </c>
    </row>
    <row r="1368" spans="1:76" x14ac:dyDescent="0.3">
      <c r="A1368" s="73" t="s">
        <v>10</v>
      </c>
      <c r="B1368" s="2" t="s">
        <v>126</v>
      </c>
      <c r="C1368" s="2" t="s">
        <v>21</v>
      </c>
      <c r="D1368" s="2" t="s">
        <v>71</v>
      </c>
      <c r="E1368" s="2" t="s">
        <v>15</v>
      </c>
      <c r="F1368" s="17" t="str">
        <f>+Tabela1[[#This Row],[WK]]&amp;Tabela1[[#This Row],[PK]]&amp;Tabela1[[#This Row],[GK]]</f>
        <v>180511</v>
      </c>
      <c r="G1368" s="2" t="s">
        <v>1298</v>
      </c>
      <c r="H1368" s="3">
        <v>338544096.00999999</v>
      </c>
      <c r="I1368" s="4">
        <v>1.125</v>
      </c>
      <c r="J1368" s="3">
        <v>380862108.00999999</v>
      </c>
      <c r="K1368" s="4">
        <v>7.0000000000000007E-2</v>
      </c>
      <c r="L1368" s="3">
        <v>26660348</v>
      </c>
      <c r="M1368" s="3"/>
      <c r="N1368" s="5"/>
      <c r="O1368" s="3">
        <v>51644070.170000009</v>
      </c>
      <c r="P1368" s="4">
        <v>1.125</v>
      </c>
      <c r="Q1368" s="3">
        <v>58099578.939999998</v>
      </c>
      <c r="R1368" s="4">
        <v>1.6E-2</v>
      </c>
      <c r="S1368" s="3">
        <v>929593</v>
      </c>
      <c r="T1368" s="3"/>
      <c r="U1368" s="5"/>
      <c r="V1368" s="3">
        <v>19077854</v>
      </c>
      <c r="W1368" s="5"/>
      <c r="X1368" s="3">
        <v>40885627</v>
      </c>
      <c r="Y1368" s="3">
        <v>14286261</v>
      </c>
      <c r="Z1368" s="3">
        <v>7149</v>
      </c>
      <c r="AA1368" s="3">
        <v>1776654</v>
      </c>
      <c r="AB1368" s="3">
        <v>24815563</v>
      </c>
      <c r="AC1368" s="3">
        <v>0</v>
      </c>
      <c r="AD1368" s="3">
        <v>21530828</v>
      </c>
      <c r="AE1368" s="3">
        <v>0</v>
      </c>
      <c r="AF1368" s="3">
        <v>26660348</v>
      </c>
      <c r="AG1368" s="3">
        <v>929593</v>
      </c>
      <c r="AH1368" s="3">
        <v>21530828</v>
      </c>
      <c r="AI1368" s="3">
        <v>19077854</v>
      </c>
      <c r="AJ1368" s="3">
        <v>486185</v>
      </c>
      <c r="AK1368" s="3">
        <v>209240</v>
      </c>
      <c r="AL1368" s="3">
        <v>1464263</v>
      </c>
      <c r="AM1368" s="3">
        <v>-1255023</v>
      </c>
      <c r="AN1368" s="3">
        <v>-276945</v>
      </c>
      <c r="AO1368" s="3">
        <v>0</v>
      </c>
      <c r="AP1368" s="3">
        <v>0</v>
      </c>
      <c r="AQ1368" s="3">
        <v>-276945</v>
      </c>
      <c r="AR1368" s="3">
        <f>Tabela1[[#This Row],[Potrzeby finansowe 2027
w tym:]]+Tabela1[[#This Row],[Rozliczenie 2025 potrz. fin.]]</f>
        <v>40608682</v>
      </c>
      <c r="AS1368" s="3">
        <v>0</v>
      </c>
      <c r="AT1368" s="3">
        <v>0</v>
      </c>
      <c r="AU1368" s="3"/>
      <c r="AV1368" s="3"/>
      <c r="AW1368" s="3"/>
      <c r="AX1368" s="3"/>
      <c r="AY1368" s="3"/>
      <c r="AZ1368" s="3"/>
      <c r="BA1368" s="3">
        <v>7149</v>
      </c>
      <c r="BB1368" s="3">
        <v>0</v>
      </c>
      <c r="BC1368" s="3">
        <v>0</v>
      </c>
      <c r="BD1368" s="3">
        <v>0</v>
      </c>
      <c r="BE1368" s="3">
        <v>143.25</v>
      </c>
      <c r="BF1368" s="3">
        <v>0</v>
      </c>
      <c r="BG1368" s="3">
        <v>944619</v>
      </c>
      <c r="BH1368" s="3">
        <v>8876</v>
      </c>
      <c r="BI1368" s="3">
        <v>832035</v>
      </c>
      <c r="BJ1368" s="3">
        <v>12785744.737499999</v>
      </c>
      <c r="BK1368" s="3">
        <v>8815714.6499999985</v>
      </c>
      <c r="BL1368" s="3">
        <v>4174331.98</v>
      </c>
      <c r="BM1368" s="3">
        <v>7531456.3900000006</v>
      </c>
      <c r="BN1368" s="53">
        <v>0.67069565298490064</v>
      </c>
      <c r="BO1368" s="54">
        <v>3.6627799999999999E-4</v>
      </c>
      <c r="BP1368" s="70">
        <v>9211</v>
      </c>
      <c r="BQ1368" s="71"/>
      <c r="BR1368" s="70"/>
      <c r="BS1368" s="72"/>
      <c r="BT1368" s="72"/>
      <c r="BU1368" s="70">
        <v>26660348</v>
      </c>
      <c r="BV1368" s="70">
        <v>929593</v>
      </c>
      <c r="BW1368" s="74">
        <v>21530828</v>
      </c>
      <c r="BX1368" s="70">
        <v>49120769</v>
      </c>
    </row>
    <row r="1369" spans="1:76" x14ac:dyDescent="0.3">
      <c r="A1369" s="73" t="s">
        <v>10</v>
      </c>
      <c r="B1369" s="2" t="s">
        <v>126</v>
      </c>
      <c r="C1369" s="2" t="s">
        <v>23</v>
      </c>
      <c r="D1369" s="2" t="s">
        <v>12</v>
      </c>
      <c r="E1369" s="2" t="s">
        <v>15</v>
      </c>
      <c r="F1369" s="17" t="str">
        <f>+Tabela1[[#This Row],[WK]]&amp;Tabela1[[#This Row],[PK]]&amp;Tabela1[[#This Row],[GK]]</f>
        <v>180601</v>
      </c>
      <c r="G1369" s="2" t="s">
        <v>1299</v>
      </c>
      <c r="H1369" s="3">
        <v>271682866.94999999</v>
      </c>
      <c r="I1369" s="4">
        <v>1.125</v>
      </c>
      <c r="J1369" s="3">
        <v>305643225.31999999</v>
      </c>
      <c r="K1369" s="4">
        <v>7.0000000000000007E-2</v>
      </c>
      <c r="L1369" s="3">
        <v>21395026</v>
      </c>
      <c r="M1369" s="3"/>
      <c r="N1369" s="5"/>
      <c r="O1369" s="3">
        <v>4953950.459999999</v>
      </c>
      <c r="P1369" s="4">
        <v>1.125</v>
      </c>
      <c r="Q1369" s="3">
        <v>5573194.2699999996</v>
      </c>
      <c r="R1369" s="4">
        <v>1.6E-2</v>
      </c>
      <c r="S1369" s="3">
        <v>89171</v>
      </c>
      <c r="T1369" s="3"/>
      <c r="U1369" s="5"/>
      <c r="V1369" s="3">
        <v>13440629</v>
      </c>
      <c r="W1369" s="5"/>
      <c r="X1369" s="3">
        <v>36951754</v>
      </c>
      <c r="Y1369" s="3">
        <v>14978293</v>
      </c>
      <c r="Z1369" s="3">
        <v>1115763</v>
      </c>
      <c r="AA1369" s="3">
        <v>1386860</v>
      </c>
      <c r="AB1369" s="3">
        <v>18725497</v>
      </c>
      <c r="AC1369" s="3">
        <v>745341</v>
      </c>
      <c r="AD1369" s="3">
        <v>23511125</v>
      </c>
      <c r="AE1369" s="3">
        <v>0</v>
      </c>
      <c r="AF1369" s="3">
        <v>21395026</v>
      </c>
      <c r="AG1369" s="3">
        <v>89171</v>
      </c>
      <c r="AH1369" s="3">
        <v>23511125</v>
      </c>
      <c r="AI1369" s="3">
        <v>13440629</v>
      </c>
      <c r="AJ1369" s="3">
        <v>3082235</v>
      </c>
      <c r="AK1369" s="3">
        <v>3082235</v>
      </c>
      <c r="AL1369" s="3">
        <v>1061779</v>
      </c>
      <c r="AM1369" s="3">
        <v>2020456</v>
      </c>
      <c r="AN1369" s="3">
        <v>72322</v>
      </c>
      <c r="AO1369" s="3">
        <v>0</v>
      </c>
      <c r="AP1369" s="3">
        <v>-72322</v>
      </c>
      <c r="AQ1369" s="3">
        <v>0</v>
      </c>
      <c r="AR1369" s="3">
        <f>Tabela1[[#This Row],[Potrzeby finansowe 2027
w tym:]]+Tabela1[[#This Row],[Rozliczenie 2025 potrz. fin.]]</f>
        <v>36951754</v>
      </c>
      <c r="AS1369" s="3">
        <v>0</v>
      </c>
      <c r="AT1369" s="3">
        <v>0</v>
      </c>
      <c r="AU1369" s="3"/>
      <c r="AV1369" s="3"/>
      <c r="AW1369" s="3"/>
      <c r="AX1369" s="3"/>
      <c r="AY1369" s="3"/>
      <c r="AZ1369" s="3"/>
      <c r="BA1369" s="3">
        <v>1115763</v>
      </c>
      <c r="BB1369" s="3">
        <v>0</v>
      </c>
      <c r="BC1369" s="3">
        <v>24.17</v>
      </c>
      <c r="BD1369" s="3">
        <v>10175.82</v>
      </c>
      <c r="BE1369" s="3">
        <v>1844.97</v>
      </c>
      <c r="BF1369" s="3">
        <v>0</v>
      </c>
      <c r="BG1369" s="3">
        <v>841814</v>
      </c>
      <c r="BH1369" s="3">
        <v>7910</v>
      </c>
      <c r="BI1369" s="3">
        <v>545046</v>
      </c>
      <c r="BJ1369" s="3">
        <v>8375631.3949999996</v>
      </c>
      <c r="BK1369" s="3">
        <v>3990957.1799999997</v>
      </c>
      <c r="BL1369" s="3">
        <v>3656341.67</v>
      </c>
      <c r="BM1369" s="3">
        <v>10226013.52</v>
      </c>
      <c r="BN1369" s="53">
        <v>0.60940842916165383</v>
      </c>
      <c r="BO1369" s="54">
        <v>3.1689450000000003E-4</v>
      </c>
      <c r="BP1369" s="70">
        <v>7969</v>
      </c>
      <c r="BQ1369" s="71"/>
      <c r="BR1369" s="70"/>
      <c r="BS1369" s="72"/>
      <c r="BT1369" s="72"/>
      <c r="BU1369" s="70">
        <v>21395026</v>
      </c>
      <c r="BV1369" s="70">
        <v>89171</v>
      </c>
      <c r="BW1369" s="74">
        <v>23511125</v>
      </c>
      <c r="BX1369" s="70">
        <v>44995322</v>
      </c>
    </row>
    <row r="1370" spans="1:76" x14ac:dyDescent="0.3">
      <c r="A1370" s="73" t="s">
        <v>10</v>
      </c>
      <c r="B1370" s="2" t="s">
        <v>126</v>
      </c>
      <c r="C1370" s="2" t="s">
        <v>23</v>
      </c>
      <c r="D1370" s="2" t="s">
        <v>11</v>
      </c>
      <c r="E1370" s="2" t="s">
        <v>19</v>
      </c>
      <c r="F1370" s="17" t="str">
        <f>+Tabela1[[#This Row],[WK]]&amp;Tabela1[[#This Row],[PK]]&amp;Tabela1[[#This Row],[GK]]</f>
        <v>180602</v>
      </c>
      <c r="G1370" s="2" t="s">
        <v>1300</v>
      </c>
      <c r="H1370" s="3">
        <v>956669860.03999996</v>
      </c>
      <c r="I1370" s="4">
        <v>1.125</v>
      </c>
      <c r="J1370" s="3">
        <v>1076253592.55</v>
      </c>
      <c r="K1370" s="4">
        <v>7.0000000000000007E-2</v>
      </c>
      <c r="L1370" s="3">
        <v>75337751</v>
      </c>
      <c r="M1370" s="3"/>
      <c r="N1370" s="5"/>
      <c r="O1370" s="3">
        <v>207063421.03</v>
      </c>
      <c r="P1370" s="4">
        <v>1.125</v>
      </c>
      <c r="Q1370" s="3">
        <v>232946348.66</v>
      </c>
      <c r="R1370" s="4">
        <v>1.6E-2</v>
      </c>
      <c r="S1370" s="3">
        <v>3727142</v>
      </c>
      <c r="T1370" s="3"/>
      <c r="U1370" s="5"/>
      <c r="V1370" s="3">
        <v>45324107</v>
      </c>
      <c r="W1370" s="5"/>
      <c r="X1370" s="3">
        <v>68786028</v>
      </c>
      <c r="Y1370" s="3">
        <v>10562893</v>
      </c>
      <c r="Z1370" s="3">
        <v>855219</v>
      </c>
      <c r="AA1370" s="3">
        <v>3492505</v>
      </c>
      <c r="AB1370" s="3">
        <v>51107850</v>
      </c>
      <c r="AC1370" s="3">
        <v>2767561</v>
      </c>
      <c r="AD1370" s="3">
        <v>23461921</v>
      </c>
      <c r="AE1370" s="3">
        <v>0</v>
      </c>
      <c r="AF1370" s="3">
        <v>75337751</v>
      </c>
      <c r="AG1370" s="3">
        <v>3727142</v>
      </c>
      <c r="AH1370" s="3">
        <v>23461921</v>
      </c>
      <c r="AI1370" s="3">
        <v>45324107</v>
      </c>
      <c r="AJ1370" s="3">
        <v>2649663</v>
      </c>
      <c r="AK1370" s="3">
        <v>2649663</v>
      </c>
      <c r="AL1370" s="3">
        <v>2622861</v>
      </c>
      <c r="AM1370" s="3">
        <v>26802</v>
      </c>
      <c r="AN1370" s="3">
        <v>-1880493</v>
      </c>
      <c r="AO1370" s="3">
        <v>0</v>
      </c>
      <c r="AP1370" s="3">
        <v>1880493</v>
      </c>
      <c r="AQ1370" s="3">
        <v>0</v>
      </c>
      <c r="AR1370" s="3">
        <f>Tabela1[[#This Row],[Potrzeby finansowe 2027
w tym:]]+Tabela1[[#This Row],[Rozliczenie 2025 potrz. fin.]]</f>
        <v>68786028</v>
      </c>
      <c r="AS1370" s="3">
        <v>0</v>
      </c>
      <c r="AT1370" s="3">
        <v>0</v>
      </c>
      <c r="AU1370" s="3"/>
      <c r="AV1370" s="3"/>
      <c r="AW1370" s="3"/>
      <c r="AX1370" s="3"/>
      <c r="AY1370" s="3"/>
      <c r="AZ1370" s="3"/>
      <c r="BA1370" s="3">
        <v>855219</v>
      </c>
      <c r="BB1370" s="3">
        <v>0</v>
      </c>
      <c r="BC1370" s="3">
        <v>281.27999999999997</v>
      </c>
      <c r="BD1370" s="3">
        <v>5215.13</v>
      </c>
      <c r="BE1370" s="3">
        <v>4831.49</v>
      </c>
      <c r="BF1370" s="3">
        <v>0</v>
      </c>
      <c r="BG1370" s="3">
        <v>2554176</v>
      </c>
      <c r="BH1370" s="3">
        <v>24000</v>
      </c>
      <c r="BI1370" s="3">
        <v>938329</v>
      </c>
      <c r="BJ1370" s="3">
        <v>14419153.004999999</v>
      </c>
      <c r="BK1370" s="3">
        <v>9213643.5899999999</v>
      </c>
      <c r="BL1370" s="3">
        <v>1586272.25</v>
      </c>
      <c r="BM1370" s="3">
        <v>17649493.16</v>
      </c>
      <c r="BN1370" s="53">
        <v>0.8928737304496237</v>
      </c>
      <c r="BO1370" s="54">
        <v>9.1419799999999996E-4</v>
      </c>
      <c r="BP1370" s="70">
        <v>22990</v>
      </c>
      <c r="BQ1370" s="71"/>
      <c r="BR1370" s="70"/>
      <c r="BS1370" s="72"/>
      <c r="BT1370" s="72"/>
      <c r="BU1370" s="70">
        <v>75337751</v>
      </c>
      <c r="BV1370" s="70">
        <v>3727142</v>
      </c>
      <c r="BW1370" s="74">
        <v>23461921</v>
      </c>
      <c r="BX1370" s="70">
        <v>102526814</v>
      </c>
    </row>
    <row r="1371" spans="1:76" x14ac:dyDescent="0.3">
      <c r="A1371" s="73" t="s">
        <v>10</v>
      </c>
      <c r="B1371" s="2" t="s">
        <v>126</v>
      </c>
      <c r="C1371" s="2" t="s">
        <v>23</v>
      </c>
      <c r="D1371" s="2" t="s">
        <v>16</v>
      </c>
      <c r="E1371" s="2" t="s">
        <v>15</v>
      </c>
      <c r="F1371" s="17" t="str">
        <f>+Tabela1[[#This Row],[WK]]&amp;Tabela1[[#This Row],[PK]]&amp;Tabela1[[#This Row],[GK]]</f>
        <v>180603</v>
      </c>
      <c r="G1371" s="2" t="s">
        <v>1301</v>
      </c>
      <c r="H1371" s="3">
        <v>302672095.5</v>
      </c>
      <c r="I1371" s="4">
        <v>1.125</v>
      </c>
      <c r="J1371" s="3">
        <v>340506107.44</v>
      </c>
      <c r="K1371" s="4">
        <v>7.0000000000000007E-2</v>
      </c>
      <c r="L1371" s="3">
        <v>23835428</v>
      </c>
      <c r="M1371" s="3"/>
      <c r="N1371" s="5"/>
      <c r="O1371" s="3">
        <v>4681220.99</v>
      </c>
      <c r="P1371" s="4">
        <v>1.125</v>
      </c>
      <c r="Q1371" s="3">
        <v>5266373.6100000003</v>
      </c>
      <c r="R1371" s="4">
        <v>1.6E-2</v>
      </c>
      <c r="S1371" s="3">
        <v>84262</v>
      </c>
      <c r="T1371" s="3"/>
      <c r="U1371" s="5"/>
      <c r="V1371" s="3">
        <v>17511829</v>
      </c>
      <c r="W1371" s="5"/>
      <c r="X1371" s="3">
        <v>44893086</v>
      </c>
      <c r="Y1371" s="3">
        <v>16398202</v>
      </c>
      <c r="Z1371" s="3">
        <v>782880</v>
      </c>
      <c r="AA1371" s="3">
        <v>1765010</v>
      </c>
      <c r="AB1371" s="3">
        <v>21029438</v>
      </c>
      <c r="AC1371" s="3">
        <v>4917556</v>
      </c>
      <c r="AD1371" s="3">
        <v>27381257</v>
      </c>
      <c r="AE1371" s="3">
        <v>0</v>
      </c>
      <c r="AF1371" s="3">
        <v>23835428</v>
      </c>
      <c r="AG1371" s="3">
        <v>84262</v>
      </c>
      <c r="AH1371" s="3">
        <v>27381257</v>
      </c>
      <c r="AI1371" s="3">
        <v>17511829</v>
      </c>
      <c r="AJ1371" s="3">
        <v>750170</v>
      </c>
      <c r="AK1371" s="3">
        <v>750170</v>
      </c>
      <c r="AL1371" s="3">
        <v>1473325</v>
      </c>
      <c r="AM1371" s="3">
        <v>-723155</v>
      </c>
      <c r="AN1371" s="3">
        <v>-275494</v>
      </c>
      <c r="AO1371" s="3">
        <v>0</v>
      </c>
      <c r="AP1371" s="3">
        <v>275494</v>
      </c>
      <c r="AQ1371" s="3">
        <v>0</v>
      </c>
      <c r="AR1371" s="3">
        <f>Tabela1[[#This Row],[Potrzeby finansowe 2027
w tym:]]+Tabela1[[#This Row],[Rozliczenie 2025 potrz. fin.]]</f>
        <v>44893086</v>
      </c>
      <c r="AS1371" s="3">
        <v>0</v>
      </c>
      <c r="AT1371" s="3">
        <v>0</v>
      </c>
      <c r="AU1371" s="3"/>
      <c r="AV1371" s="3"/>
      <c r="AW1371" s="3"/>
      <c r="AX1371" s="3"/>
      <c r="AY1371" s="3"/>
      <c r="AZ1371" s="3"/>
      <c r="BA1371" s="3">
        <v>782880</v>
      </c>
      <c r="BB1371" s="3">
        <v>0</v>
      </c>
      <c r="BC1371" s="3">
        <v>35.78</v>
      </c>
      <c r="BD1371" s="3">
        <v>0.28999999999999998</v>
      </c>
      <c r="BE1371" s="3">
        <v>15448.29</v>
      </c>
      <c r="BF1371" s="3">
        <v>0</v>
      </c>
      <c r="BG1371" s="3">
        <v>1010071</v>
      </c>
      <c r="BH1371" s="3">
        <v>9491</v>
      </c>
      <c r="BI1371" s="3">
        <v>754939</v>
      </c>
      <c r="BJ1371" s="3">
        <v>11601030.210000001</v>
      </c>
      <c r="BK1371" s="3">
        <v>9044311.1300000027</v>
      </c>
      <c r="BL1371" s="3">
        <v>1017657.97</v>
      </c>
      <c r="BM1371" s="3">
        <v>8191560.379999999</v>
      </c>
      <c r="BN1371" s="53">
        <v>0.6109510086455332</v>
      </c>
      <c r="BO1371" s="54">
        <v>3.4843100000000001E-4</v>
      </c>
      <c r="BP1371" s="70">
        <v>8763</v>
      </c>
      <c r="BQ1371" s="71"/>
      <c r="BR1371" s="70"/>
      <c r="BS1371" s="72"/>
      <c r="BT1371" s="72"/>
      <c r="BU1371" s="70">
        <v>23835428</v>
      </c>
      <c r="BV1371" s="70">
        <v>84262</v>
      </c>
      <c r="BW1371" s="74">
        <v>27381257</v>
      </c>
      <c r="BX1371" s="70">
        <v>51300947</v>
      </c>
    </row>
    <row r="1372" spans="1:76" x14ac:dyDescent="0.3">
      <c r="A1372" s="73" t="s">
        <v>10</v>
      </c>
      <c r="B1372" s="2" t="s">
        <v>126</v>
      </c>
      <c r="C1372" s="2" t="s">
        <v>23</v>
      </c>
      <c r="D1372" s="2" t="s">
        <v>18</v>
      </c>
      <c r="E1372" s="2" t="s">
        <v>15</v>
      </c>
      <c r="F1372" s="17" t="str">
        <f>+Tabela1[[#This Row],[WK]]&amp;Tabela1[[#This Row],[PK]]&amp;Tabela1[[#This Row],[GK]]</f>
        <v>180604</v>
      </c>
      <c r="G1372" s="2" t="s">
        <v>1302</v>
      </c>
      <c r="H1372" s="3">
        <v>197616580.30000001</v>
      </c>
      <c r="I1372" s="4">
        <v>1.125</v>
      </c>
      <c r="J1372" s="3">
        <v>222318652.84</v>
      </c>
      <c r="K1372" s="4">
        <v>7.0000000000000007E-2</v>
      </c>
      <c r="L1372" s="3">
        <v>15562306</v>
      </c>
      <c r="M1372" s="3"/>
      <c r="N1372" s="5"/>
      <c r="O1372" s="3">
        <v>8567496.0899999999</v>
      </c>
      <c r="P1372" s="4">
        <v>1.125</v>
      </c>
      <c r="Q1372" s="3">
        <v>9638433.0999999996</v>
      </c>
      <c r="R1372" s="4">
        <v>1.6E-2</v>
      </c>
      <c r="S1372" s="3">
        <v>154215</v>
      </c>
      <c r="T1372" s="3"/>
      <c r="U1372" s="5"/>
      <c r="V1372" s="3">
        <v>10714886</v>
      </c>
      <c r="W1372" s="5"/>
      <c r="X1372" s="3">
        <v>32487928</v>
      </c>
      <c r="Y1372" s="3">
        <v>13232559</v>
      </c>
      <c r="Z1372" s="3">
        <v>946621</v>
      </c>
      <c r="AA1372" s="3">
        <v>978635</v>
      </c>
      <c r="AB1372" s="3">
        <v>17330113</v>
      </c>
      <c r="AC1372" s="3">
        <v>0</v>
      </c>
      <c r="AD1372" s="3">
        <v>21846665</v>
      </c>
      <c r="AE1372" s="3">
        <v>0</v>
      </c>
      <c r="AF1372" s="3">
        <v>15562306</v>
      </c>
      <c r="AG1372" s="3">
        <v>154215</v>
      </c>
      <c r="AH1372" s="3">
        <v>21846665</v>
      </c>
      <c r="AI1372" s="3">
        <v>10714886</v>
      </c>
      <c r="AJ1372" s="3">
        <v>428062</v>
      </c>
      <c r="AK1372" s="3">
        <v>501685</v>
      </c>
      <c r="AL1372" s="3">
        <v>682820</v>
      </c>
      <c r="AM1372" s="3">
        <v>-181135</v>
      </c>
      <c r="AN1372" s="3">
        <v>73623</v>
      </c>
      <c r="AO1372" s="3">
        <v>0</v>
      </c>
      <c r="AP1372" s="3">
        <v>0</v>
      </c>
      <c r="AQ1372" s="3">
        <v>73623</v>
      </c>
      <c r="AR1372" s="3">
        <f>Tabela1[[#This Row],[Potrzeby finansowe 2027
w tym:]]+Tabela1[[#This Row],[Rozliczenie 2025 potrz. fin.]]</f>
        <v>32561551</v>
      </c>
      <c r="AS1372" s="3">
        <v>0</v>
      </c>
      <c r="AT1372" s="3">
        <v>0</v>
      </c>
      <c r="AU1372" s="3"/>
      <c r="AV1372" s="3"/>
      <c r="AW1372" s="3"/>
      <c r="AX1372" s="3"/>
      <c r="AY1372" s="3"/>
      <c r="AZ1372" s="3"/>
      <c r="BA1372" s="3">
        <v>946621</v>
      </c>
      <c r="BB1372" s="3">
        <v>0</v>
      </c>
      <c r="BC1372" s="3">
        <v>0</v>
      </c>
      <c r="BD1372" s="3">
        <v>9484.23</v>
      </c>
      <c r="BE1372" s="3">
        <v>0</v>
      </c>
      <c r="BF1372" s="3">
        <v>0</v>
      </c>
      <c r="BG1372" s="3">
        <v>661638</v>
      </c>
      <c r="BH1372" s="3">
        <v>6217</v>
      </c>
      <c r="BI1372" s="3">
        <v>316997</v>
      </c>
      <c r="BJ1372" s="3">
        <v>4871238.7424999997</v>
      </c>
      <c r="BK1372" s="3">
        <v>2653820.58</v>
      </c>
      <c r="BL1372" s="3">
        <v>1123840.3999999999</v>
      </c>
      <c r="BM1372" s="3">
        <v>6621991.8499999996</v>
      </c>
      <c r="BN1372" s="53">
        <v>0.5728864142954404</v>
      </c>
      <c r="BO1372" s="54">
        <v>2.5354099999999998E-4</v>
      </c>
      <c r="BP1372" s="70">
        <v>6376</v>
      </c>
      <c r="BQ1372" s="71"/>
      <c r="BR1372" s="70"/>
      <c r="BS1372" s="72"/>
      <c r="BT1372" s="72"/>
      <c r="BU1372" s="70">
        <v>15562306</v>
      </c>
      <c r="BV1372" s="70">
        <v>154215</v>
      </c>
      <c r="BW1372" s="74">
        <v>21846665</v>
      </c>
      <c r="BX1372" s="70">
        <v>37563186</v>
      </c>
    </row>
    <row r="1373" spans="1:76" x14ac:dyDescent="0.3">
      <c r="A1373" s="73" t="s">
        <v>10</v>
      </c>
      <c r="B1373" s="2" t="s">
        <v>126</v>
      </c>
      <c r="C1373" s="2" t="s">
        <v>23</v>
      </c>
      <c r="D1373" s="2" t="s">
        <v>21</v>
      </c>
      <c r="E1373" s="2" t="s">
        <v>15</v>
      </c>
      <c r="F1373" s="17" t="str">
        <f>+Tabela1[[#This Row],[WK]]&amp;Tabela1[[#This Row],[PK]]&amp;Tabela1[[#This Row],[GK]]</f>
        <v>180605</v>
      </c>
      <c r="G1373" s="2" t="s">
        <v>1303</v>
      </c>
      <c r="H1373" s="3">
        <v>254093452.83000001</v>
      </c>
      <c r="I1373" s="4">
        <v>1.125</v>
      </c>
      <c r="J1373" s="3">
        <v>285855134.43000001</v>
      </c>
      <c r="K1373" s="4">
        <v>7.0000000000000007E-2</v>
      </c>
      <c r="L1373" s="3">
        <v>20009859</v>
      </c>
      <c r="M1373" s="3"/>
      <c r="N1373" s="5"/>
      <c r="O1373" s="3">
        <v>9439265.8399999999</v>
      </c>
      <c r="P1373" s="4">
        <v>1.125</v>
      </c>
      <c r="Q1373" s="3">
        <v>10619174.07</v>
      </c>
      <c r="R1373" s="4">
        <v>1.6E-2</v>
      </c>
      <c r="S1373" s="3">
        <v>169907</v>
      </c>
      <c r="T1373" s="3"/>
      <c r="U1373" s="5"/>
      <c r="V1373" s="3">
        <v>12086620</v>
      </c>
      <c r="W1373" s="5"/>
      <c r="X1373" s="3">
        <v>25820957</v>
      </c>
      <c r="Y1373" s="3">
        <v>9688228</v>
      </c>
      <c r="Z1373" s="3">
        <v>725124</v>
      </c>
      <c r="AA1373" s="3">
        <v>1199051</v>
      </c>
      <c r="AB1373" s="3">
        <v>14208554</v>
      </c>
      <c r="AC1373" s="3">
        <v>0</v>
      </c>
      <c r="AD1373" s="3">
        <v>13796092</v>
      </c>
      <c r="AE1373" s="3">
        <v>0</v>
      </c>
      <c r="AF1373" s="3">
        <v>20009859</v>
      </c>
      <c r="AG1373" s="3">
        <v>169907</v>
      </c>
      <c r="AH1373" s="3">
        <v>13796092</v>
      </c>
      <c r="AI1373" s="3">
        <v>12086620</v>
      </c>
      <c r="AJ1373" s="3">
        <v>1630987</v>
      </c>
      <c r="AK1373" s="3">
        <v>1692742</v>
      </c>
      <c r="AL1373" s="3">
        <v>-34332</v>
      </c>
      <c r="AM1373" s="3">
        <v>1727074</v>
      </c>
      <c r="AN1373" s="3">
        <v>61755</v>
      </c>
      <c r="AO1373" s="3">
        <v>0</v>
      </c>
      <c r="AP1373" s="3">
        <v>0</v>
      </c>
      <c r="AQ1373" s="3">
        <v>61755</v>
      </c>
      <c r="AR1373" s="3">
        <f>Tabela1[[#This Row],[Potrzeby finansowe 2027
w tym:]]+Tabela1[[#This Row],[Rozliczenie 2025 potrz. fin.]]</f>
        <v>25882712</v>
      </c>
      <c r="AS1373" s="3">
        <v>0</v>
      </c>
      <c r="AT1373" s="3">
        <v>0</v>
      </c>
      <c r="AU1373" s="3"/>
      <c r="AV1373" s="3"/>
      <c r="AW1373" s="3"/>
      <c r="AX1373" s="3"/>
      <c r="AY1373" s="3"/>
      <c r="AZ1373" s="3"/>
      <c r="BA1373" s="3">
        <v>725124</v>
      </c>
      <c r="BB1373" s="3">
        <v>0</v>
      </c>
      <c r="BC1373" s="3">
        <v>0</v>
      </c>
      <c r="BD1373" s="3">
        <v>4879.97</v>
      </c>
      <c r="BE1373" s="3">
        <v>4770.1499999999996</v>
      </c>
      <c r="BF1373" s="3">
        <v>0</v>
      </c>
      <c r="BG1373" s="3">
        <v>726131</v>
      </c>
      <c r="BH1373" s="3">
        <v>6823</v>
      </c>
      <c r="BI1373" s="3">
        <v>472920</v>
      </c>
      <c r="BJ1373" s="3">
        <v>7267283.2374999998</v>
      </c>
      <c r="BK1373" s="3">
        <v>5497735.9100000001</v>
      </c>
      <c r="BL1373" s="3">
        <v>98558.19</v>
      </c>
      <c r="BM1373" s="3">
        <v>6881072.9299999997</v>
      </c>
      <c r="BN1373" s="53">
        <v>0.69203995411432251</v>
      </c>
      <c r="BO1373" s="54">
        <v>2.6813740000000003E-4</v>
      </c>
      <c r="BP1373" s="70">
        <v>6744</v>
      </c>
      <c r="BQ1373" s="71"/>
      <c r="BR1373" s="70"/>
      <c r="BS1373" s="72"/>
      <c r="BT1373" s="72"/>
      <c r="BU1373" s="70">
        <v>20009859</v>
      </c>
      <c r="BV1373" s="70">
        <v>169907</v>
      </c>
      <c r="BW1373" s="74">
        <v>13796092</v>
      </c>
      <c r="BX1373" s="70">
        <v>33975858</v>
      </c>
    </row>
    <row r="1374" spans="1:76" x14ac:dyDescent="0.3">
      <c r="A1374" s="73" t="s">
        <v>10</v>
      </c>
      <c r="B1374" s="2" t="s">
        <v>126</v>
      </c>
      <c r="C1374" s="2" t="s">
        <v>23</v>
      </c>
      <c r="D1374" s="2" t="s">
        <v>23</v>
      </c>
      <c r="E1374" s="2" t="s">
        <v>15</v>
      </c>
      <c r="F1374" s="17" t="str">
        <f>+Tabela1[[#This Row],[WK]]&amp;Tabela1[[#This Row],[PK]]&amp;Tabela1[[#This Row],[GK]]</f>
        <v>180606</v>
      </c>
      <c r="G1374" s="2" t="s">
        <v>1304</v>
      </c>
      <c r="H1374" s="3">
        <v>170554664.22</v>
      </c>
      <c r="I1374" s="4">
        <v>1.125</v>
      </c>
      <c r="J1374" s="3">
        <v>191873997.25</v>
      </c>
      <c r="K1374" s="4">
        <v>7.0000000000000007E-2</v>
      </c>
      <c r="L1374" s="3">
        <v>13431180</v>
      </c>
      <c r="M1374" s="3"/>
      <c r="N1374" s="5"/>
      <c r="O1374" s="3">
        <v>1525654.77</v>
      </c>
      <c r="P1374" s="4">
        <v>1.125</v>
      </c>
      <c r="Q1374" s="3">
        <v>1716361.62</v>
      </c>
      <c r="R1374" s="4">
        <v>1.6E-2</v>
      </c>
      <c r="S1374" s="3">
        <v>27462</v>
      </c>
      <c r="T1374" s="3"/>
      <c r="U1374" s="5"/>
      <c r="V1374" s="3">
        <v>10095477</v>
      </c>
      <c r="W1374" s="5"/>
      <c r="X1374" s="3">
        <v>39554707</v>
      </c>
      <c r="Y1374" s="3">
        <v>19174936</v>
      </c>
      <c r="Z1374" s="3">
        <v>1005694</v>
      </c>
      <c r="AA1374" s="3">
        <v>1152361</v>
      </c>
      <c r="AB1374" s="3">
        <v>18221716</v>
      </c>
      <c r="AC1374" s="3">
        <v>0</v>
      </c>
      <c r="AD1374" s="3">
        <v>29869399</v>
      </c>
      <c r="AE1374" s="3">
        <v>0</v>
      </c>
      <c r="AF1374" s="3">
        <v>13431180</v>
      </c>
      <c r="AG1374" s="3">
        <v>27462</v>
      </c>
      <c r="AH1374" s="3">
        <v>29869399</v>
      </c>
      <c r="AI1374" s="3">
        <v>10095477</v>
      </c>
      <c r="AJ1374" s="3">
        <v>4116258</v>
      </c>
      <c r="AK1374" s="3">
        <v>4526427</v>
      </c>
      <c r="AL1374" s="3">
        <v>815452</v>
      </c>
      <c r="AM1374" s="3">
        <v>3710975</v>
      </c>
      <c r="AN1374" s="3">
        <v>410169</v>
      </c>
      <c r="AO1374" s="3">
        <v>0</v>
      </c>
      <c r="AP1374" s="3">
        <v>0</v>
      </c>
      <c r="AQ1374" s="3">
        <v>410169</v>
      </c>
      <c r="AR1374" s="3">
        <f>Tabela1[[#This Row],[Potrzeby finansowe 2027
w tym:]]+Tabela1[[#This Row],[Rozliczenie 2025 potrz. fin.]]</f>
        <v>39964876</v>
      </c>
      <c r="AS1374" s="3">
        <v>0</v>
      </c>
      <c r="AT1374" s="3">
        <v>0</v>
      </c>
      <c r="AU1374" s="3"/>
      <c r="AV1374" s="3"/>
      <c r="AW1374" s="3"/>
      <c r="AX1374" s="3"/>
      <c r="AY1374" s="3"/>
      <c r="AZ1374" s="3"/>
      <c r="BA1374" s="3">
        <v>1005694</v>
      </c>
      <c r="BB1374" s="3">
        <v>0</v>
      </c>
      <c r="BC1374" s="3">
        <v>0</v>
      </c>
      <c r="BD1374" s="3">
        <v>8068.29</v>
      </c>
      <c r="BE1374" s="3">
        <v>4015.59</v>
      </c>
      <c r="BF1374" s="3">
        <v>0</v>
      </c>
      <c r="BG1374" s="3">
        <v>664405</v>
      </c>
      <c r="BH1374" s="3">
        <v>6243</v>
      </c>
      <c r="BI1374" s="3">
        <v>487956</v>
      </c>
      <c r="BJ1374" s="3">
        <v>7498338.0774999997</v>
      </c>
      <c r="BK1374" s="3">
        <v>5041298.2799999993</v>
      </c>
      <c r="BL1374" s="3">
        <v>595138.22</v>
      </c>
      <c r="BM1374" s="3">
        <v>8637882.75</v>
      </c>
      <c r="BN1374" s="53">
        <v>0.4136127509955887</v>
      </c>
      <c r="BO1374" s="54">
        <v>2.6031120000000001E-4</v>
      </c>
      <c r="BP1374" s="70">
        <v>6546</v>
      </c>
      <c r="BQ1374" s="71"/>
      <c r="BR1374" s="70"/>
      <c r="BS1374" s="72"/>
      <c r="BT1374" s="72"/>
      <c r="BU1374" s="70">
        <v>13431180</v>
      </c>
      <c r="BV1374" s="70">
        <v>27462</v>
      </c>
      <c r="BW1374" s="74">
        <v>29869399</v>
      </c>
      <c r="BX1374" s="70">
        <v>43328041</v>
      </c>
    </row>
    <row r="1375" spans="1:76" x14ac:dyDescent="0.3">
      <c r="A1375" s="73" t="s">
        <v>10</v>
      </c>
      <c r="B1375" s="2" t="s">
        <v>126</v>
      </c>
      <c r="C1375" s="2" t="s">
        <v>30</v>
      </c>
      <c r="D1375" s="2" t="s">
        <v>12</v>
      </c>
      <c r="E1375" s="2" t="s">
        <v>15</v>
      </c>
      <c r="F1375" s="17" t="str">
        <f>+Tabela1[[#This Row],[WK]]&amp;Tabela1[[#This Row],[PK]]&amp;Tabela1[[#This Row],[GK]]</f>
        <v>180701</v>
      </c>
      <c r="G1375" s="2" t="s">
        <v>1305</v>
      </c>
      <c r="H1375" s="3">
        <v>526696627.72000003</v>
      </c>
      <c r="I1375" s="4">
        <v>1.125</v>
      </c>
      <c r="J1375" s="3">
        <v>592533706.19000006</v>
      </c>
      <c r="K1375" s="4">
        <v>7.0000000000000007E-2</v>
      </c>
      <c r="L1375" s="3">
        <v>41477359</v>
      </c>
      <c r="M1375" s="3"/>
      <c r="N1375" s="5"/>
      <c r="O1375" s="3">
        <v>8897859.9400000013</v>
      </c>
      <c r="P1375" s="4">
        <v>1.125</v>
      </c>
      <c r="Q1375" s="3">
        <v>10010092.43</v>
      </c>
      <c r="R1375" s="4">
        <v>1.6E-2</v>
      </c>
      <c r="S1375" s="3">
        <v>160161</v>
      </c>
      <c r="T1375" s="3"/>
      <c r="U1375" s="5"/>
      <c r="V1375" s="3">
        <v>28631220</v>
      </c>
      <c r="W1375" s="5"/>
      <c r="X1375" s="3">
        <v>53623988</v>
      </c>
      <c r="Y1375" s="3">
        <v>10785644</v>
      </c>
      <c r="Z1375" s="3">
        <v>8572</v>
      </c>
      <c r="AA1375" s="3">
        <v>2176908</v>
      </c>
      <c r="AB1375" s="3">
        <v>32710875</v>
      </c>
      <c r="AC1375" s="3">
        <v>7941989</v>
      </c>
      <c r="AD1375" s="3">
        <v>24992769</v>
      </c>
      <c r="AE1375" s="3">
        <v>0</v>
      </c>
      <c r="AF1375" s="3">
        <v>41477359</v>
      </c>
      <c r="AG1375" s="3">
        <v>160161</v>
      </c>
      <c r="AH1375" s="3">
        <v>24992769</v>
      </c>
      <c r="AI1375" s="3">
        <v>28631220</v>
      </c>
      <c r="AJ1375" s="3">
        <v>-1706332</v>
      </c>
      <c r="AK1375" s="3">
        <v>-1706332</v>
      </c>
      <c r="AL1375" s="3">
        <v>2342919</v>
      </c>
      <c r="AM1375" s="3">
        <v>-4049251</v>
      </c>
      <c r="AN1375" s="3">
        <v>-1159468</v>
      </c>
      <c r="AO1375" s="3">
        <v>0</v>
      </c>
      <c r="AP1375" s="3">
        <v>1159468</v>
      </c>
      <c r="AQ1375" s="3">
        <v>0</v>
      </c>
      <c r="AR1375" s="3">
        <f>Tabela1[[#This Row],[Potrzeby finansowe 2027
w tym:]]+Tabela1[[#This Row],[Rozliczenie 2025 potrz. fin.]]</f>
        <v>53623988</v>
      </c>
      <c r="AS1375" s="3">
        <v>0</v>
      </c>
      <c r="AT1375" s="3">
        <v>0</v>
      </c>
      <c r="AU1375" s="3"/>
      <c r="AV1375" s="3"/>
      <c r="AW1375" s="3"/>
      <c r="AX1375" s="3"/>
      <c r="AY1375" s="3"/>
      <c r="AZ1375" s="3"/>
      <c r="BA1375" s="3">
        <v>8572</v>
      </c>
      <c r="BB1375" s="3">
        <v>0</v>
      </c>
      <c r="BC1375" s="3">
        <v>0</v>
      </c>
      <c r="BD1375" s="3">
        <v>0</v>
      </c>
      <c r="BE1375" s="3">
        <v>171.77</v>
      </c>
      <c r="BF1375" s="3">
        <v>0</v>
      </c>
      <c r="BG1375" s="3">
        <v>1428318</v>
      </c>
      <c r="BH1375" s="3">
        <v>13421</v>
      </c>
      <c r="BI1375" s="3">
        <v>748590</v>
      </c>
      <c r="BJ1375" s="3">
        <v>11503467.932500001</v>
      </c>
      <c r="BK1375" s="3">
        <v>8957898.0400000028</v>
      </c>
      <c r="BL1375" s="3">
        <v>1160721.22</v>
      </c>
      <c r="BM1375" s="3">
        <v>7860837.129999999</v>
      </c>
      <c r="BN1375" s="53">
        <v>0.79537972263413637</v>
      </c>
      <c r="BO1375" s="54">
        <v>4.8598659999999998E-4</v>
      </c>
      <c r="BP1375" s="70">
        <v>12221</v>
      </c>
      <c r="BQ1375" s="71"/>
      <c r="BR1375" s="70"/>
      <c r="BS1375" s="72"/>
      <c r="BT1375" s="72"/>
      <c r="BU1375" s="70">
        <v>41477359</v>
      </c>
      <c r="BV1375" s="70">
        <v>160161</v>
      </c>
      <c r="BW1375" s="74">
        <v>24992769</v>
      </c>
      <c r="BX1375" s="70">
        <v>66630289</v>
      </c>
    </row>
    <row r="1376" spans="1:76" x14ac:dyDescent="0.3">
      <c r="A1376" s="73" t="s">
        <v>10</v>
      </c>
      <c r="B1376" s="2" t="s">
        <v>126</v>
      </c>
      <c r="C1376" s="2" t="s">
        <v>30</v>
      </c>
      <c r="D1376" s="2" t="s">
        <v>11</v>
      </c>
      <c r="E1376" s="2" t="s">
        <v>19</v>
      </c>
      <c r="F1376" s="17" t="str">
        <f>+Tabela1[[#This Row],[WK]]&amp;Tabela1[[#This Row],[PK]]&amp;Tabela1[[#This Row],[GK]]</f>
        <v>180702</v>
      </c>
      <c r="G1376" s="2" t="s">
        <v>1306</v>
      </c>
      <c r="H1376" s="3">
        <v>510146470.16000003</v>
      </c>
      <c r="I1376" s="4">
        <v>1.125</v>
      </c>
      <c r="J1376" s="3">
        <v>573914778.92999995</v>
      </c>
      <c r="K1376" s="4">
        <v>7.0000000000000007E-2</v>
      </c>
      <c r="L1376" s="3">
        <v>40174035</v>
      </c>
      <c r="M1376" s="3"/>
      <c r="N1376" s="5"/>
      <c r="O1376" s="3">
        <v>59156712.299999997</v>
      </c>
      <c r="P1376" s="4">
        <v>1.125</v>
      </c>
      <c r="Q1376" s="3">
        <v>66551301.340000004</v>
      </c>
      <c r="R1376" s="4">
        <v>1.6E-2</v>
      </c>
      <c r="S1376" s="3">
        <v>1064821</v>
      </c>
      <c r="T1376" s="3"/>
      <c r="U1376" s="5"/>
      <c r="V1376" s="3">
        <v>28816802</v>
      </c>
      <c r="W1376" s="5"/>
      <c r="X1376" s="3">
        <v>59228753</v>
      </c>
      <c r="Y1376" s="3">
        <v>16562406</v>
      </c>
      <c r="Z1376" s="3">
        <v>2494556</v>
      </c>
      <c r="AA1376" s="3">
        <v>2264372</v>
      </c>
      <c r="AB1376" s="3">
        <v>32512894</v>
      </c>
      <c r="AC1376" s="3">
        <v>5394525</v>
      </c>
      <c r="AD1376" s="3">
        <v>30411950</v>
      </c>
      <c r="AE1376" s="3">
        <v>0</v>
      </c>
      <c r="AF1376" s="3">
        <v>40174035</v>
      </c>
      <c r="AG1376" s="3">
        <v>1064821</v>
      </c>
      <c r="AH1376" s="3">
        <v>30411950</v>
      </c>
      <c r="AI1376" s="3">
        <v>28816802</v>
      </c>
      <c r="AJ1376" s="3">
        <v>2415957</v>
      </c>
      <c r="AK1376" s="3">
        <v>2415957</v>
      </c>
      <c r="AL1376" s="3">
        <v>1972464</v>
      </c>
      <c r="AM1376" s="3">
        <v>443493</v>
      </c>
      <c r="AN1376" s="3">
        <v>-1307565</v>
      </c>
      <c r="AO1376" s="3">
        <v>0</v>
      </c>
      <c r="AP1376" s="3">
        <v>1307565</v>
      </c>
      <c r="AQ1376" s="3">
        <v>0</v>
      </c>
      <c r="AR1376" s="3">
        <f>Tabela1[[#This Row],[Potrzeby finansowe 2027
w tym:]]+Tabela1[[#This Row],[Rozliczenie 2025 potrz. fin.]]</f>
        <v>59228753</v>
      </c>
      <c r="AS1376" s="3">
        <v>0</v>
      </c>
      <c r="AT1376" s="3">
        <v>0</v>
      </c>
      <c r="AU1376" s="3"/>
      <c r="AV1376" s="3"/>
      <c r="AW1376" s="3"/>
      <c r="AX1376" s="3"/>
      <c r="AY1376" s="3"/>
      <c r="AZ1376" s="3"/>
      <c r="BA1376" s="3">
        <v>2494556</v>
      </c>
      <c r="BB1376" s="3">
        <v>876.66</v>
      </c>
      <c r="BC1376" s="3">
        <v>120.11</v>
      </c>
      <c r="BD1376" s="3">
        <v>18697.36</v>
      </c>
      <c r="BE1376" s="3">
        <v>101.84</v>
      </c>
      <c r="BF1376" s="3">
        <v>0</v>
      </c>
      <c r="BG1376" s="3">
        <v>1448005</v>
      </c>
      <c r="BH1376" s="3">
        <v>13606</v>
      </c>
      <c r="BI1376" s="3">
        <v>816367</v>
      </c>
      <c r="BJ1376" s="3">
        <v>12544984.112499999</v>
      </c>
      <c r="BK1376" s="3">
        <v>9782741.6699999981</v>
      </c>
      <c r="BL1376" s="3">
        <v>574779.68999999994</v>
      </c>
      <c r="BM1376" s="3">
        <v>9899410.3900000006</v>
      </c>
      <c r="BN1376" s="53">
        <v>0.73774470029751082</v>
      </c>
      <c r="BO1376" s="54">
        <v>5.5272239999999999E-4</v>
      </c>
      <c r="BP1376" s="70">
        <v>13900</v>
      </c>
      <c r="BQ1376" s="71"/>
      <c r="BR1376" s="70"/>
      <c r="BS1376" s="72"/>
      <c r="BT1376" s="72"/>
      <c r="BU1376" s="70">
        <v>40174035</v>
      </c>
      <c r="BV1376" s="70">
        <v>1064821</v>
      </c>
      <c r="BW1376" s="74">
        <v>30411950</v>
      </c>
      <c r="BX1376" s="70">
        <v>71650806</v>
      </c>
    </row>
    <row r="1377" spans="1:76" x14ac:dyDescent="0.3">
      <c r="A1377" s="73" t="s">
        <v>10</v>
      </c>
      <c r="B1377" s="2" t="s">
        <v>126</v>
      </c>
      <c r="C1377" s="2" t="s">
        <v>30</v>
      </c>
      <c r="D1377" s="2" t="s">
        <v>16</v>
      </c>
      <c r="E1377" s="2" t="s">
        <v>19</v>
      </c>
      <c r="F1377" s="17" t="str">
        <f>+Tabela1[[#This Row],[WK]]&amp;Tabela1[[#This Row],[PK]]&amp;Tabela1[[#This Row],[GK]]</f>
        <v>180703</v>
      </c>
      <c r="G1377" s="2" t="s">
        <v>1307</v>
      </c>
      <c r="H1377" s="3">
        <v>398355938.35000002</v>
      </c>
      <c r="I1377" s="4">
        <v>1.125</v>
      </c>
      <c r="J1377" s="3">
        <v>448150430.63999999</v>
      </c>
      <c r="K1377" s="4">
        <v>7.0000000000000007E-2</v>
      </c>
      <c r="L1377" s="3">
        <v>31370530</v>
      </c>
      <c r="M1377" s="3"/>
      <c r="N1377" s="5"/>
      <c r="O1377" s="3">
        <v>10923928.84</v>
      </c>
      <c r="P1377" s="4">
        <v>1.125</v>
      </c>
      <c r="Q1377" s="3">
        <v>12289419.949999999</v>
      </c>
      <c r="R1377" s="4">
        <v>1.6E-2</v>
      </c>
      <c r="S1377" s="3">
        <v>196631</v>
      </c>
      <c r="T1377" s="3"/>
      <c r="U1377" s="5"/>
      <c r="V1377" s="3">
        <v>21696037</v>
      </c>
      <c r="W1377" s="5"/>
      <c r="X1377" s="3">
        <v>40286828</v>
      </c>
      <c r="Y1377" s="3">
        <v>6613187</v>
      </c>
      <c r="Z1377" s="3">
        <v>385738</v>
      </c>
      <c r="AA1377" s="3">
        <v>1629686</v>
      </c>
      <c r="AB1377" s="3">
        <v>22726117</v>
      </c>
      <c r="AC1377" s="3">
        <v>8932100</v>
      </c>
      <c r="AD1377" s="3">
        <v>18590791</v>
      </c>
      <c r="AE1377" s="3">
        <v>0</v>
      </c>
      <c r="AF1377" s="3">
        <v>31370530</v>
      </c>
      <c r="AG1377" s="3">
        <v>196631</v>
      </c>
      <c r="AH1377" s="3">
        <v>18590791</v>
      </c>
      <c r="AI1377" s="3">
        <v>21696037</v>
      </c>
      <c r="AJ1377" s="3">
        <v>2181068</v>
      </c>
      <c r="AK1377" s="3">
        <v>2181068</v>
      </c>
      <c r="AL1377" s="3">
        <v>1547925</v>
      </c>
      <c r="AM1377" s="3">
        <v>633143</v>
      </c>
      <c r="AN1377" s="3">
        <v>-1731786</v>
      </c>
      <c r="AO1377" s="3">
        <v>0</v>
      </c>
      <c r="AP1377" s="3">
        <v>1731786</v>
      </c>
      <c r="AQ1377" s="3">
        <v>0</v>
      </c>
      <c r="AR1377" s="3">
        <f>Tabela1[[#This Row],[Potrzeby finansowe 2027
w tym:]]+Tabela1[[#This Row],[Rozliczenie 2025 potrz. fin.]]</f>
        <v>40286828</v>
      </c>
      <c r="AS1377" s="3">
        <v>0</v>
      </c>
      <c r="AT1377" s="3">
        <v>0</v>
      </c>
      <c r="AU1377" s="3"/>
      <c r="AV1377" s="3"/>
      <c r="AW1377" s="3"/>
      <c r="AX1377" s="3"/>
      <c r="AY1377" s="3"/>
      <c r="AZ1377" s="3"/>
      <c r="BA1377" s="3">
        <v>385738</v>
      </c>
      <c r="BB1377" s="3">
        <v>0</v>
      </c>
      <c r="BC1377" s="3">
        <v>0</v>
      </c>
      <c r="BD1377" s="3">
        <v>3864.72</v>
      </c>
      <c r="BE1377" s="3">
        <v>0</v>
      </c>
      <c r="BF1377" s="3">
        <v>0</v>
      </c>
      <c r="BG1377" s="3">
        <v>1070838</v>
      </c>
      <c r="BH1377" s="3">
        <v>10062</v>
      </c>
      <c r="BI1377" s="3">
        <v>558848</v>
      </c>
      <c r="BJ1377" s="3">
        <v>8587720.6749999989</v>
      </c>
      <c r="BK1377" s="3">
        <v>5482805.6099999994</v>
      </c>
      <c r="BL1377" s="3">
        <v>396057.78</v>
      </c>
      <c r="BM1377" s="3">
        <v>11627544.699999999</v>
      </c>
      <c r="BN1377" s="53">
        <v>0.82494054447273446</v>
      </c>
      <c r="BO1377" s="54">
        <v>3.5021020000000001E-4</v>
      </c>
      <c r="BP1377" s="70">
        <v>8808</v>
      </c>
      <c r="BQ1377" s="71"/>
      <c r="BR1377" s="70"/>
      <c r="BS1377" s="72"/>
      <c r="BT1377" s="72"/>
      <c r="BU1377" s="70">
        <v>31370530</v>
      </c>
      <c r="BV1377" s="70">
        <v>196631</v>
      </c>
      <c r="BW1377" s="74">
        <v>18590791</v>
      </c>
      <c r="BX1377" s="70">
        <v>50157952</v>
      </c>
    </row>
    <row r="1378" spans="1:76" x14ac:dyDescent="0.3">
      <c r="A1378" s="73" t="s">
        <v>10</v>
      </c>
      <c r="B1378" s="2" t="s">
        <v>126</v>
      </c>
      <c r="C1378" s="2" t="s">
        <v>30</v>
      </c>
      <c r="D1378" s="2" t="s">
        <v>18</v>
      </c>
      <c r="E1378" s="2" t="s">
        <v>19</v>
      </c>
      <c r="F1378" s="17" t="str">
        <f>+Tabela1[[#This Row],[WK]]&amp;Tabela1[[#This Row],[PK]]&amp;Tabela1[[#This Row],[GK]]</f>
        <v>180704</v>
      </c>
      <c r="G1378" s="2" t="s">
        <v>1308</v>
      </c>
      <c r="H1378" s="3">
        <v>670440921.86000001</v>
      </c>
      <c r="I1378" s="4">
        <v>1.125</v>
      </c>
      <c r="J1378" s="3">
        <v>754246037.09000003</v>
      </c>
      <c r="K1378" s="4">
        <v>7.0000000000000007E-2</v>
      </c>
      <c r="L1378" s="3">
        <v>52797223</v>
      </c>
      <c r="M1378" s="3"/>
      <c r="N1378" s="5"/>
      <c r="O1378" s="3">
        <v>94462015.789999992</v>
      </c>
      <c r="P1378" s="4">
        <v>1.125</v>
      </c>
      <c r="Q1378" s="3">
        <v>106269767.76000001</v>
      </c>
      <c r="R1378" s="4">
        <v>1.6E-2</v>
      </c>
      <c r="S1378" s="3">
        <v>1700316</v>
      </c>
      <c r="T1378" s="3"/>
      <c r="U1378" s="5"/>
      <c r="V1378" s="3">
        <v>34924260</v>
      </c>
      <c r="W1378" s="5"/>
      <c r="X1378" s="3">
        <v>31558190</v>
      </c>
      <c r="Y1378" s="3">
        <v>0</v>
      </c>
      <c r="Z1378" s="3">
        <v>9711</v>
      </c>
      <c r="AA1378" s="3">
        <v>2836292</v>
      </c>
      <c r="AB1378" s="3">
        <v>24862154</v>
      </c>
      <c r="AC1378" s="3">
        <v>3850033</v>
      </c>
      <c r="AD1378" s="3">
        <v>2341992</v>
      </c>
      <c r="AE1378" s="3">
        <v>0</v>
      </c>
      <c r="AF1378" s="3">
        <v>52797223</v>
      </c>
      <c r="AG1378" s="3">
        <v>1700316</v>
      </c>
      <c r="AH1378" s="3">
        <v>2341992</v>
      </c>
      <c r="AI1378" s="3">
        <v>34924260</v>
      </c>
      <c r="AJ1378" s="3">
        <v>708412</v>
      </c>
      <c r="AK1378" s="3">
        <v>282476</v>
      </c>
      <c r="AL1378" s="3">
        <v>1644520</v>
      </c>
      <c r="AM1378" s="3">
        <v>-1362044</v>
      </c>
      <c r="AN1378" s="3">
        <v>-425936</v>
      </c>
      <c r="AO1378" s="3">
        <v>0</v>
      </c>
      <c r="AP1378" s="3">
        <v>0</v>
      </c>
      <c r="AQ1378" s="3">
        <v>-425936</v>
      </c>
      <c r="AR1378" s="3">
        <f>Tabela1[[#This Row],[Potrzeby finansowe 2027
w tym:]]+Tabela1[[#This Row],[Rozliczenie 2025 potrz. fin.]]</f>
        <v>31132254</v>
      </c>
      <c r="AS1378" s="3">
        <v>0</v>
      </c>
      <c r="AT1378" s="3">
        <v>0</v>
      </c>
      <c r="AU1378" s="3"/>
      <c r="AV1378" s="3"/>
      <c r="AW1378" s="3"/>
      <c r="AX1378" s="3"/>
      <c r="AY1378" s="3"/>
      <c r="AZ1378" s="3"/>
      <c r="BA1378" s="3">
        <v>9711</v>
      </c>
      <c r="BB1378" s="3">
        <v>0</v>
      </c>
      <c r="BC1378" s="3">
        <v>0</v>
      </c>
      <c r="BD1378" s="3">
        <v>0.81</v>
      </c>
      <c r="BE1378" s="3">
        <v>192.96</v>
      </c>
      <c r="BF1378" s="3">
        <v>0</v>
      </c>
      <c r="BG1378" s="3">
        <v>1570817</v>
      </c>
      <c r="BH1378" s="3">
        <v>14760</v>
      </c>
      <c r="BI1378" s="3">
        <v>1265475</v>
      </c>
      <c r="BJ1378" s="3">
        <v>19446353.802500002</v>
      </c>
      <c r="BK1378" s="3">
        <v>13684998.140000001</v>
      </c>
      <c r="BL1378" s="3">
        <v>4877244.12</v>
      </c>
      <c r="BM1378" s="3">
        <v>13290934.41</v>
      </c>
      <c r="BN1378" s="53">
        <v>1.0377120580472474</v>
      </c>
      <c r="BO1378" s="54">
        <v>5.3730239999999995E-4</v>
      </c>
      <c r="BP1378" s="70">
        <v>13512</v>
      </c>
      <c r="BQ1378" s="71"/>
      <c r="BR1378" s="70"/>
      <c r="BS1378" s="72"/>
      <c r="BT1378" s="72"/>
      <c r="BU1378" s="70">
        <v>52797223</v>
      </c>
      <c r="BV1378" s="70">
        <v>1700316</v>
      </c>
      <c r="BW1378" s="74">
        <v>2341992</v>
      </c>
      <c r="BX1378" s="70">
        <v>56839531</v>
      </c>
    </row>
    <row r="1379" spans="1:76" x14ac:dyDescent="0.3">
      <c r="A1379" s="73" t="s">
        <v>10</v>
      </c>
      <c r="B1379" s="2" t="s">
        <v>126</v>
      </c>
      <c r="C1379" s="2" t="s">
        <v>30</v>
      </c>
      <c r="D1379" s="2" t="s">
        <v>21</v>
      </c>
      <c r="E1379" s="2" t="s">
        <v>15</v>
      </c>
      <c r="F1379" s="17" t="str">
        <f>+Tabela1[[#This Row],[WK]]&amp;Tabela1[[#This Row],[PK]]&amp;Tabela1[[#This Row],[GK]]</f>
        <v>180705</v>
      </c>
      <c r="G1379" s="2" t="s">
        <v>1309</v>
      </c>
      <c r="H1379" s="3">
        <v>465194590.12</v>
      </c>
      <c r="I1379" s="4">
        <v>1.125</v>
      </c>
      <c r="J1379" s="3">
        <v>523343913.88999999</v>
      </c>
      <c r="K1379" s="4">
        <v>7.0000000000000007E-2</v>
      </c>
      <c r="L1379" s="3">
        <v>36634074</v>
      </c>
      <c r="M1379" s="3"/>
      <c r="N1379" s="5"/>
      <c r="O1379" s="3">
        <v>61397851.019999996</v>
      </c>
      <c r="P1379" s="4">
        <v>1.125</v>
      </c>
      <c r="Q1379" s="3">
        <v>69072582.400000006</v>
      </c>
      <c r="R1379" s="4">
        <v>1.6E-2</v>
      </c>
      <c r="S1379" s="3">
        <v>1105161</v>
      </c>
      <c r="T1379" s="3"/>
      <c r="U1379" s="5"/>
      <c r="V1379" s="3">
        <v>24500769</v>
      </c>
      <c r="W1379" s="5"/>
      <c r="X1379" s="3">
        <v>40552674</v>
      </c>
      <c r="Y1379" s="3">
        <v>5531583</v>
      </c>
      <c r="Z1379" s="3">
        <v>724786</v>
      </c>
      <c r="AA1379" s="3">
        <v>1894357</v>
      </c>
      <c r="AB1379" s="3">
        <v>26085881</v>
      </c>
      <c r="AC1379" s="3">
        <v>6316067</v>
      </c>
      <c r="AD1379" s="3">
        <v>16051905</v>
      </c>
      <c r="AE1379" s="3">
        <v>0</v>
      </c>
      <c r="AF1379" s="3">
        <v>36634074</v>
      </c>
      <c r="AG1379" s="3">
        <v>1105161</v>
      </c>
      <c r="AH1379" s="3">
        <v>16051905</v>
      </c>
      <c r="AI1379" s="3">
        <v>24500769</v>
      </c>
      <c r="AJ1379" s="3">
        <v>281354</v>
      </c>
      <c r="AK1379" s="3">
        <v>281354</v>
      </c>
      <c r="AL1379" s="3">
        <v>1948683</v>
      </c>
      <c r="AM1379" s="3">
        <v>-1667329</v>
      </c>
      <c r="AN1379" s="3">
        <v>-202673</v>
      </c>
      <c r="AO1379" s="3">
        <v>0</v>
      </c>
      <c r="AP1379" s="3">
        <v>202673</v>
      </c>
      <c r="AQ1379" s="3">
        <v>0</v>
      </c>
      <c r="AR1379" s="3">
        <f>Tabela1[[#This Row],[Potrzeby finansowe 2027
w tym:]]+Tabela1[[#This Row],[Rozliczenie 2025 potrz. fin.]]</f>
        <v>40552674</v>
      </c>
      <c r="AS1379" s="3">
        <v>0</v>
      </c>
      <c r="AT1379" s="3">
        <v>0</v>
      </c>
      <c r="AU1379" s="3"/>
      <c r="AV1379" s="3"/>
      <c r="AW1379" s="3"/>
      <c r="AX1379" s="3"/>
      <c r="AY1379" s="3"/>
      <c r="AZ1379" s="3"/>
      <c r="BA1379" s="3">
        <v>724786</v>
      </c>
      <c r="BB1379" s="3">
        <v>0</v>
      </c>
      <c r="BC1379" s="3">
        <v>13.28</v>
      </c>
      <c r="BD1379" s="3">
        <v>7206.82</v>
      </c>
      <c r="BE1379" s="3">
        <v>21.15</v>
      </c>
      <c r="BF1379" s="3">
        <v>0</v>
      </c>
      <c r="BG1379" s="3">
        <v>1172793</v>
      </c>
      <c r="BH1379" s="3">
        <v>11020</v>
      </c>
      <c r="BI1379" s="3">
        <v>721564</v>
      </c>
      <c r="BJ1379" s="3">
        <v>11088156.789999999</v>
      </c>
      <c r="BK1379" s="3">
        <v>7586085.5199999996</v>
      </c>
      <c r="BL1379" s="3">
        <v>2562392.4300000002</v>
      </c>
      <c r="BM1379" s="3">
        <v>8883500.2200000007</v>
      </c>
      <c r="BN1379" s="53">
        <v>0.87240424162726293</v>
      </c>
      <c r="BO1379" s="54">
        <v>4.0196170000000002E-4</v>
      </c>
      <c r="BP1379" s="70">
        <v>10108</v>
      </c>
      <c r="BQ1379" s="71"/>
      <c r="BR1379" s="70"/>
      <c r="BS1379" s="72"/>
      <c r="BT1379" s="72"/>
      <c r="BU1379" s="70">
        <v>36634074</v>
      </c>
      <c r="BV1379" s="70">
        <v>1105161</v>
      </c>
      <c r="BW1379" s="74">
        <v>16051905</v>
      </c>
      <c r="BX1379" s="70">
        <v>53791140</v>
      </c>
    </row>
    <row r="1380" spans="1:76" x14ac:dyDescent="0.3">
      <c r="A1380" s="73" t="s">
        <v>10</v>
      </c>
      <c r="B1380" s="2" t="s">
        <v>126</v>
      </c>
      <c r="C1380" s="2" t="s">
        <v>30</v>
      </c>
      <c r="D1380" s="2" t="s">
        <v>23</v>
      </c>
      <c r="E1380" s="2" t="s">
        <v>15</v>
      </c>
      <c r="F1380" s="17" t="str">
        <f>+Tabela1[[#This Row],[WK]]&amp;Tabela1[[#This Row],[PK]]&amp;Tabela1[[#This Row],[GK]]</f>
        <v>180706</v>
      </c>
      <c r="G1380" s="2" t="s">
        <v>1310</v>
      </c>
      <c r="H1380" s="3">
        <v>251203087.66999999</v>
      </c>
      <c r="I1380" s="4">
        <v>1.125</v>
      </c>
      <c r="J1380" s="3">
        <v>282603473.63</v>
      </c>
      <c r="K1380" s="4">
        <v>7.0000000000000007E-2</v>
      </c>
      <c r="L1380" s="3">
        <v>19782243</v>
      </c>
      <c r="M1380" s="3"/>
      <c r="N1380" s="5"/>
      <c r="O1380" s="3">
        <v>3795671.76</v>
      </c>
      <c r="P1380" s="4">
        <v>1.125</v>
      </c>
      <c r="Q1380" s="3">
        <v>4270130.7300000004</v>
      </c>
      <c r="R1380" s="4">
        <v>1.6E-2</v>
      </c>
      <c r="S1380" s="3">
        <v>68322</v>
      </c>
      <c r="T1380" s="3"/>
      <c r="U1380" s="5"/>
      <c r="V1380" s="3">
        <v>11372921</v>
      </c>
      <c r="W1380" s="5"/>
      <c r="X1380" s="3">
        <v>14684827</v>
      </c>
      <c r="Y1380" s="3">
        <v>0</v>
      </c>
      <c r="Z1380" s="3">
        <v>1709</v>
      </c>
      <c r="AA1380" s="3">
        <v>901571</v>
      </c>
      <c r="AB1380" s="3">
        <v>10833948</v>
      </c>
      <c r="AC1380" s="3">
        <v>2947599</v>
      </c>
      <c r="AD1380" s="3">
        <v>3311906</v>
      </c>
      <c r="AE1380" s="3">
        <v>0</v>
      </c>
      <c r="AF1380" s="3">
        <v>19782243</v>
      </c>
      <c r="AG1380" s="3">
        <v>68322</v>
      </c>
      <c r="AH1380" s="3">
        <v>3311906</v>
      </c>
      <c r="AI1380" s="3">
        <v>11372921</v>
      </c>
      <c r="AJ1380" s="3">
        <v>352257</v>
      </c>
      <c r="AK1380" s="3">
        <v>352257</v>
      </c>
      <c r="AL1380" s="3">
        <v>503832</v>
      </c>
      <c r="AM1380" s="3">
        <v>-151575</v>
      </c>
      <c r="AN1380" s="3">
        <v>-361757</v>
      </c>
      <c r="AO1380" s="3">
        <v>0</v>
      </c>
      <c r="AP1380" s="3">
        <v>361757</v>
      </c>
      <c r="AQ1380" s="3">
        <v>0</v>
      </c>
      <c r="AR1380" s="3">
        <f>Tabela1[[#This Row],[Potrzeby finansowe 2027
w tym:]]+Tabela1[[#This Row],[Rozliczenie 2025 potrz. fin.]]</f>
        <v>14684827</v>
      </c>
      <c r="AS1380" s="3">
        <v>0</v>
      </c>
      <c r="AT1380" s="3">
        <v>0</v>
      </c>
      <c r="AU1380" s="3"/>
      <c r="AV1380" s="3"/>
      <c r="AW1380" s="3"/>
      <c r="AX1380" s="3"/>
      <c r="AY1380" s="3"/>
      <c r="AZ1380" s="3"/>
      <c r="BA1380" s="3">
        <v>1709</v>
      </c>
      <c r="BB1380" s="3">
        <v>0</v>
      </c>
      <c r="BC1380" s="3">
        <v>0</v>
      </c>
      <c r="BD1380" s="3">
        <v>0</v>
      </c>
      <c r="BE1380" s="3">
        <v>34.25</v>
      </c>
      <c r="BF1380" s="3">
        <v>0</v>
      </c>
      <c r="BG1380" s="3">
        <v>560749</v>
      </c>
      <c r="BH1380" s="3">
        <v>5269</v>
      </c>
      <c r="BI1380" s="3">
        <v>340822</v>
      </c>
      <c r="BJ1380" s="3">
        <v>5237358.0425000004</v>
      </c>
      <c r="BK1380" s="3">
        <v>3003341.6400000006</v>
      </c>
      <c r="BL1380" s="3">
        <v>736949.55</v>
      </c>
      <c r="BM1380" s="3">
        <v>7462166.5099999998</v>
      </c>
      <c r="BN1380" s="53">
        <v>1.030301334601718</v>
      </c>
      <c r="BO1380" s="54">
        <v>1.7766909999999999E-4</v>
      </c>
      <c r="BP1380" s="70">
        <v>4468</v>
      </c>
      <c r="BQ1380" s="71"/>
      <c r="BR1380" s="70"/>
      <c r="BS1380" s="72"/>
      <c r="BT1380" s="72"/>
      <c r="BU1380" s="70">
        <v>19782243</v>
      </c>
      <c r="BV1380" s="70">
        <v>68322</v>
      </c>
      <c r="BW1380" s="74">
        <v>3311906</v>
      </c>
      <c r="BX1380" s="70">
        <v>23162471</v>
      </c>
    </row>
    <row r="1381" spans="1:76" x14ac:dyDescent="0.3">
      <c r="A1381" s="73" t="s">
        <v>10</v>
      </c>
      <c r="B1381" s="2" t="s">
        <v>126</v>
      </c>
      <c r="C1381" s="2" t="s">
        <v>30</v>
      </c>
      <c r="D1381" s="2" t="s">
        <v>30</v>
      </c>
      <c r="E1381" s="2" t="s">
        <v>15</v>
      </c>
      <c r="F1381" s="17" t="str">
        <f>+Tabela1[[#This Row],[WK]]&amp;Tabela1[[#This Row],[PK]]&amp;Tabela1[[#This Row],[GK]]</f>
        <v>180707</v>
      </c>
      <c r="G1381" s="2" t="s">
        <v>1311</v>
      </c>
      <c r="H1381" s="3">
        <v>559050430.98000002</v>
      </c>
      <c r="I1381" s="4">
        <v>1.125</v>
      </c>
      <c r="J1381" s="3">
        <v>628931734.85000002</v>
      </c>
      <c r="K1381" s="4">
        <v>7.0000000000000007E-2</v>
      </c>
      <c r="L1381" s="3">
        <v>44025221</v>
      </c>
      <c r="M1381" s="3"/>
      <c r="N1381" s="5"/>
      <c r="O1381" s="3">
        <v>18330250.079999998</v>
      </c>
      <c r="P1381" s="4">
        <v>1.125</v>
      </c>
      <c r="Q1381" s="3">
        <v>20621531.34</v>
      </c>
      <c r="R1381" s="4">
        <v>1.6E-2</v>
      </c>
      <c r="S1381" s="3">
        <v>329945</v>
      </c>
      <c r="T1381" s="3"/>
      <c r="U1381" s="5"/>
      <c r="V1381" s="3">
        <v>30070221</v>
      </c>
      <c r="W1381" s="5"/>
      <c r="X1381" s="3">
        <v>48607155</v>
      </c>
      <c r="Y1381" s="3">
        <v>7886086</v>
      </c>
      <c r="Z1381" s="3">
        <v>52119</v>
      </c>
      <c r="AA1381" s="3">
        <v>2148538</v>
      </c>
      <c r="AB1381" s="3">
        <v>29343086</v>
      </c>
      <c r="AC1381" s="3">
        <v>9177326</v>
      </c>
      <c r="AD1381" s="3">
        <v>18536934</v>
      </c>
      <c r="AE1381" s="3">
        <v>0</v>
      </c>
      <c r="AF1381" s="3">
        <v>44025221</v>
      </c>
      <c r="AG1381" s="3">
        <v>329945</v>
      </c>
      <c r="AH1381" s="3">
        <v>18536934</v>
      </c>
      <c r="AI1381" s="3">
        <v>30070221</v>
      </c>
      <c r="AJ1381" s="3">
        <v>1986434</v>
      </c>
      <c r="AK1381" s="3">
        <v>1986434</v>
      </c>
      <c r="AL1381" s="3">
        <v>1755987</v>
      </c>
      <c r="AM1381" s="3">
        <v>230447</v>
      </c>
      <c r="AN1381" s="3">
        <v>781857</v>
      </c>
      <c r="AO1381" s="3">
        <v>0</v>
      </c>
      <c r="AP1381" s="3">
        <v>-781857</v>
      </c>
      <c r="AQ1381" s="3">
        <v>0</v>
      </c>
      <c r="AR1381" s="3">
        <f>Tabela1[[#This Row],[Potrzeby finansowe 2027
w tym:]]+Tabela1[[#This Row],[Rozliczenie 2025 potrz. fin.]]</f>
        <v>48607155</v>
      </c>
      <c r="AS1381" s="3">
        <v>0</v>
      </c>
      <c r="AT1381" s="3">
        <v>0</v>
      </c>
      <c r="AU1381" s="3"/>
      <c r="AV1381" s="3"/>
      <c r="AW1381" s="3"/>
      <c r="AX1381" s="3"/>
      <c r="AY1381" s="3"/>
      <c r="AZ1381" s="3"/>
      <c r="BA1381" s="3">
        <v>52119</v>
      </c>
      <c r="BB1381" s="3">
        <v>0</v>
      </c>
      <c r="BC1381" s="3">
        <v>0</v>
      </c>
      <c r="BD1381" s="3">
        <v>498.05</v>
      </c>
      <c r="BE1381" s="3">
        <v>48.26</v>
      </c>
      <c r="BF1381" s="3">
        <v>0</v>
      </c>
      <c r="BG1381" s="3">
        <v>1399583</v>
      </c>
      <c r="BH1381" s="3">
        <v>13151</v>
      </c>
      <c r="BI1381" s="3">
        <v>748955</v>
      </c>
      <c r="BJ1381" s="3">
        <v>11509077.172499999</v>
      </c>
      <c r="BK1381" s="3">
        <v>8002798.5399999991</v>
      </c>
      <c r="BL1381" s="3">
        <v>1493535.23</v>
      </c>
      <c r="BM1381" s="3">
        <v>11038044.07</v>
      </c>
      <c r="BN1381" s="53">
        <v>0.84687613664978589</v>
      </c>
      <c r="BO1381" s="54">
        <v>4.7749659999999998E-4</v>
      </c>
      <c r="BP1381" s="70">
        <v>12008</v>
      </c>
      <c r="BQ1381" s="71"/>
      <c r="BR1381" s="70"/>
      <c r="BS1381" s="72"/>
      <c r="BT1381" s="72"/>
      <c r="BU1381" s="70">
        <v>44025221</v>
      </c>
      <c r="BV1381" s="70">
        <v>329945</v>
      </c>
      <c r="BW1381" s="74">
        <v>18536934</v>
      </c>
      <c r="BX1381" s="70">
        <v>62892100</v>
      </c>
    </row>
    <row r="1382" spans="1:76" x14ac:dyDescent="0.3">
      <c r="A1382" s="73" t="s">
        <v>10</v>
      </c>
      <c r="B1382" s="2" t="s">
        <v>126</v>
      </c>
      <c r="C1382" s="2" t="s">
        <v>30</v>
      </c>
      <c r="D1382" s="2" t="s">
        <v>54</v>
      </c>
      <c r="E1382" s="2" t="s">
        <v>19</v>
      </c>
      <c r="F1382" s="17" t="str">
        <f>+Tabela1[[#This Row],[WK]]&amp;Tabela1[[#This Row],[PK]]&amp;Tabela1[[#This Row],[GK]]</f>
        <v>180708</v>
      </c>
      <c r="G1382" s="2" t="s">
        <v>1312</v>
      </c>
      <c r="H1382" s="3">
        <v>623750338.65999997</v>
      </c>
      <c r="I1382" s="4">
        <v>1.125</v>
      </c>
      <c r="J1382" s="3">
        <v>701719130.99000001</v>
      </c>
      <c r="K1382" s="4">
        <v>7.0000000000000007E-2</v>
      </c>
      <c r="L1382" s="3">
        <v>49120339</v>
      </c>
      <c r="M1382" s="3"/>
      <c r="N1382" s="5"/>
      <c r="O1382" s="3">
        <v>41181343.359999999</v>
      </c>
      <c r="P1382" s="4">
        <v>1.125</v>
      </c>
      <c r="Q1382" s="3">
        <v>46329011.280000001</v>
      </c>
      <c r="R1382" s="4">
        <v>1.6E-2</v>
      </c>
      <c r="S1382" s="3">
        <v>741264</v>
      </c>
      <c r="T1382" s="3"/>
      <c r="U1382" s="5"/>
      <c r="V1382" s="3">
        <v>34255455</v>
      </c>
      <c r="W1382" s="5"/>
      <c r="X1382" s="3">
        <v>76091586</v>
      </c>
      <c r="Y1382" s="3">
        <v>12960099</v>
      </c>
      <c r="Z1382" s="3">
        <v>1155349</v>
      </c>
      <c r="AA1382" s="3">
        <v>2407142</v>
      </c>
      <c r="AB1382" s="3">
        <v>54390088</v>
      </c>
      <c r="AC1382" s="3">
        <v>5178908</v>
      </c>
      <c r="AD1382" s="3">
        <v>41836132</v>
      </c>
      <c r="AE1382" s="3">
        <v>0</v>
      </c>
      <c r="AF1382" s="3">
        <v>49120339</v>
      </c>
      <c r="AG1382" s="3">
        <v>741264</v>
      </c>
      <c r="AH1382" s="3">
        <v>41836132</v>
      </c>
      <c r="AI1382" s="3">
        <v>34255455</v>
      </c>
      <c r="AJ1382" s="3">
        <v>1714023</v>
      </c>
      <c r="AK1382" s="3">
        <v>1714023</v>
      </c>
      <c r="AL1382" s="3">
        <v>2594551</v>
      </c>
      <c r="AM1382" s="3">
        <v>-880528</v>
      </c>
      <c r="AN1382" s="3">
        <v>-1782110</v>
      </c>
      <c r="AO1382" s="3">
        <v>0</v>
      </c>
      <c r="AP1382" s="3">
        <v>1782110</v>
      </c>
      <c r="AQ1382" s="3">
        <v>0</v>
      </c>
      <c r="AR1382" s="3">
        <f>Tabela1[[#This Row],[Potrzeby finansowe 2027
w tym:]]+Tabela1[[#This Row],[Rozliczenie 2025 potrz. fin.]]</f>
        <v>76091586</v>
      </c>
      <c r="AS1382" s="3">
        <v>0</v>
      </c>
      <c r="AT1382" s="3">
        <v>0</v>
      </c>
      <c r="AU1382" s="3"/>
      <c r="AV1382" s="3"/>
      <c r="AW1382" s="3"/>
      <c r="AX1382" s="3"/>
      <c r="AY1382" s="3"/>
      <c r="AZ1382" s="3"/>
      <c r="BA1382" s="3">
        <v>1155349</v>
      </c>
      <c r="BB1382" s="3">
        <v>0</v>
      </c>
      <c r="BC1382" s="3">
        <v>0</v>
      </c>
      <c r="BD1382" s="3">
        <v>11544.59</v>
      </c>
      <c r="BE1382" s="3">
        <v>61.78</v>
      </c>
      <c r="BF1382" s="3">
        <v>0</v>
      </c>
      <c r="BG1382" s="3">
        <v>1586142</v>
      </c>
      <c r="BH1382" s="3">
        <v>14904</v>
      </c>
      <c r="BI1382" s="3">
        <v>821000</v>
      </c>
      <c r="BJ1382" s="3">
        <v>12616169.9725</v>
      </c>
      <c r="BK1382" s="3">
        <v>9094977.879999999</v>
      </c>
      <c r="BL1382" s="3">
        <v>1217546.46</v>
      </c>
      <c r="BM1382" s="3">
        <v>11649675.449999999</v>
      </c>
      <c r="BN1382" s="53">
        <v>0.79494324911632774</v>
      </c>
      <c r="BO1382" s="54">
        <v>5.8238620000000002E-4</v>
      </c>
      <c r="BP1382" s="70">
        <v>14646</v>
      </c>
      <c r="BQ1382" s="71"/>
      <c r="BR1382" s="70"/>
      <c r="BS1382" s="72"/>
      <c r="BT1382" s="72"/>
      <c r="BU1382" s="70">
        <v>49120339</v>
      </c>
      <c r="BV1382" s="70">
        <v>741264</v>
      </c>
      <c r="BW1382" s="74">
        <v>41836132</v>
      </c>
      <c r="BX1382" s="70">
        <v>91697735</v>
      </c>
    </row>
    <row r="1383" spans="1:76" x14ac:dyDescent="0.3">
      <c r="A1383" s="73" t="s">
        <v>10</v>
      </c>
      <c r="B1383" s="2" t="s">
        <v>126</v>
      </c>
      <c r="C1383" s="2" t="s">
        <v>30</v>
      </c>
      <c r="D1383" s="2" t="s">
        <v>56</v>
      </c>
      <c r="E1383" s="2" t="s">
        <v>15</v>
      </c>
      <c r="F1383" s="17" t="str">
        <f>+Tabela1[[#This Row],[WK]]&amp;Tabela1[[#This Row],[PK]]&amp;Tabela1[[#This Row],[GK]]</f>
        <v>180709</v>
      </c>
      <c r="G1383" s="2" t="s">
        <v>1313</v>
      </c>
      <c r="H1383" s="3">
        <v>370664168.02999997</v>
      </c>
      <c r="I1383" s="4">
        <v>1.125</v>
      </c>
      <c r="J1383" s="3">
        <v>416997189.02999997</v>
      </c>
      <c r="K1383" s="4">
        <v>7.0000000000000007E-2</v>
      </c>
      <c r="L1383" s="3">
        <v>29189803</v>
      </c>
      <c r="M1383" s="3"/>
      <c r="N1383" s="5"/>
      <c r="O1383" s="3">
        <v>5688054.0800000001</v>
      </c>
      <c r="P1383" s="4">
        <v>1.125</v>
      </c>
      <c r="Q1383" s="3">
        <v>6399060.8399999999</v>
      </c>
      <c r="R1383" s="4">
        <v>1.6E-2</v>
      </c>
      <c r="S1383" s="3">
        <v>102385</v>
      </c>
      <c r="T1383" s="3"/>
      <c r="U1383" s="5"/>
      <c r="V1383" s="3">
        <v>19366087</v>
      </c>
      <c r="W1383" s="5"/>
      <c r="X1383" s="3">
        <v>38423468</v>
      </c>
      <c r="Y1383" s="3">
        <v>5669161</v>
      </c>
      <c r="Z1383" s="3">
        <v>623727</v>
      </c>
      <c r="AA1383" s="3">
        <v>1930590</v>
      </c>
      <c r="AB1383" s="3">
        <v>23824525</v>
      </c>
      <c r="AC1383" s="3">
        <v>6375465</v>
      </c>
      <c r="AD1383" s="3">
        <v>19057381</v>
      </c>
      <c r="AE1383" s="3">
        <v>0</v>
      </c>
      <c r="AF1383" s="3">
        <v>29189803</v>
      </c>
      <c r="AG1383" s="3">
        <v>102385</v>
      </c>
      <c r="AH1383" s="3">
        <v>19057381</v>
      </c>
      <c r="AI1383" s="3">
        <v>19366087</v>
      </c>
      <c r="AJ1383" s="3">
        <v>3004308</v>
      </c>
      <c r="AK1383" s="3">
        <v>3004308</v>
      </c>
      <c r="AL1383" s="3">
        <v>1348143</v>
      </c>
      <c r="AM1383" s="3">
        <v>1656165</v>
      </c>
      <c r="AN1383" s="3">
        <v>812148</v>
      </c>
      <c r="AO1383" s="3">
        <v>0</v>
      </c>
      <c r="AP1383" s="3">
        <v>-812148</v>
      </c>
      <c r="AQ1383" s="3">
        <v>0</v>
      </c>
      <c r="AR1383" s="3">
        <f>Tabela1[[#This Row],[Potrzeby finansowe 2027
w tym:]]+Tabela1[[#This Row],[Rozliczenie 2025 potrz. fin.]]</f>
        <v>38423468</v>
      </c>
      <c r="AS1383" s="3">
        <v>0</v>
      </c>
      <c r="AT1383" s="3">
        <v>0</v>
      </c>
      <c r="AU1383" s="3"/>
      <c r="AV1383" s="3"/>
      <c r="AW1383" s="3"/>
      <c r="AX1383" s="3"/>
      <c r="AY1383" s="3"/>
      <c r="AZ1383" s="3"/>
      <c r="BA1383" s="3">
        <v>623727</v>
      </c>
      <c r="BB1383" s="3">
        <v>0</v>
      </c>
      <c r="BC1383" s="3">
        <v>0.02</v>
      </c>
      <c r="BD1383" s="3">
        <v>6238.34</v>
      </c>
      <c r="BE1383" s="3">
        <v>21.48</v>
      </c>
      <c r="BF1383" s="3">
        <v>0</v>
      </c>
      <c r="BG1383" s="3">
        <v>970693</v>
      </c>
      <c r="BH1383" s="3">
        <v>9121</v>
      </c>
      <c r="BI1383" s="3">
        <v>959897</v>
      </c>
      <c r="BJ1383" s="3">
        <v>14750586.692500001</v>
      </c>
      <c r="BK1383" s="3">
        <v>6789737.0999999996</v>
      </c>
      <c r="BL1383" s="3">
        <v>10372568.439999999</v>
      </c>
      <c r="BM1383" s="3">
        <v>11098261.49</v>
      </c>
      <c r="BN1383" s="53">
        <v>0.83888158324240136</v>
      </c>
      <c r="BO1383" s="54">
        <v>3.2624759999999998E-4</v>
      </c>
      <c r="BP1383" s="70">
        <v>8204</v>
      </c>
      <c r="BQ1383" s="71"/>
      <c r="BR1383" s="70"/>
      <c r="BS1383" s="72"/>
      <c r="BT1383" s="72"/>
      <c r="BU1383" s="70">
        <v>29189803</v>
      </c>
      <c r="BV1383" s="70">
        <v>102385</v>
      </c>
      <c r="BW1383" s="74">
        <v>19057381</v>
      </c>
      <c r="BX1383" s="70">
        <v>48349569</v>
      </c>
    </row>
    <row r="1384" spans="1:76" x14ac:dyDescent="0.3">
      <c r="A1384" s="73" t="s">
        <v>10</v>
      </c>
      <c r="B1384" s="2" t="s">
        <v>126</v>
      </c>
      <c r="C1384" s="2" t="s">
        <v>30</v>
      </c>
      <c r="D1384" s="2" t="s">
        <v>69</v>
      </c>
      <c r="E1384" s="2" t="s">
        <v>15</v>
      </c>
      <c r="F1384" s="17" t="str">
        <f>+Tabela1[[#This Row],[WK]]&amp;Tabela1[[#This Row],[PK]]&amp;Tabela1[[#This Row],[GK]]</f>
        <v>180710</v>
      </c>
      <c r="G1384" s="2" t="s">
        <v>2849</v>
      </c>
      <c r="H1384" s="3">
        <v>55323329.159999996</v>
      </c>
      <c r="I1384" s="4">
        <v>1.125</v>
      </c>
      <c r="J1384" s="3">
        <v>62238745.310000002</v>
      </c>
      <c r="K1384" s="4">
        <v>7.0000000000000007E-2</v>
      </c>
      <c r="L1384" s="3">
        <v>4356712</v>
      </c>
      <c r="M1384" s="3"/>
      <c r="N1384" s="5"/>
      <c r="O1384" s="3">
        <v>709791.66</v>
      </c>
      <c r="P1384" s="4">
        <v>1.125</v>
      </c>
      <c r="Q1384" s="3">
        <v>798515.62</v>
      </c>
      <c r="R1384" s="4">
        <v>1.6E-2</v>
      </c>
      <c r="S1384" s="3">
        <v>12776</v>
      </c>
      <c r="T1384" s="3"/>
      <c r="U1384" s="5"/>
      <c r="V1384" s="3">
        <v>3261563</v>
      </c>
      <c r="W1384" s="5"/>
      <c r="X1384" s="3">
        <v>11103091</v>
      </c>
      <c r="Y1384" s="3">
        <v>3164043</v>
      </c>
      <c r="Z1384" s="3">
        <v>2074763</v>
      </c>
      <c r="AA1384" s="3">
        <v>598906</v>
      </c>
      <c r="AB1384" s="3">
        <v>4211249</v>
      </c>
      <c r="AC1384" s="3">
        <v>1054130</v>
      </c>
      <c r="AD1384" s="3">
        <v>7849170</v>
      </c>
      <c r="AE1384" s="3">
        <v>165974</v>
      </c>
      <c r="AF1384" s="3">
        <v>4356712</v>
      </c>
      <c r="AG1384" s="3">
        <v>12776</v>
      </c>
      <c r="AH1384" s="3">
        <v>7683196</v>
      </c>
      <c r="AI1384" s="3">
        <v>3261563</v>
      </c>
      <c r="AJ1384" s="3">
        <v>-186898</v>
      </c>
      <c r="AK1384" s="3">
        <v>-179256</v>
      </c>
      <c r="AL1384" s="3">
        <v>208582</v>
      </c>
      <c r="AM1384" s="3">
        <v>-387838</v>
      </c>
      <c r="AN1384" s="3">
        <v>167933</v>
      </c>
      <c r="AO1384" s="3">
        <v>0</v>
      </c>
      <c r="AP1384" s="3">
        <v>-160291</v>
      </c>
      <c r="AQ1384" s="3">
        <v>7642</v>
      </c>
      <c r="AR1384" s="3">
        <f>Tabela1[[#This Row],[Potrzeby finansowe 2027
w tym:]]+Tabela1[[#This Row],[Rozliczenie 2025 potrz. fin.]]</f>
        <v>11110733</v>
      </c>
      <c r="AS1384" s="3">
        <v>0</v>
      </c>
      <c r="AT1384" s="3">
        <v>0</v>
      </c>
      <c r="AU1384" s="3"/>
      <c r="AV1384" s="3"/>
      <c r="AW1384" s="3"/>
      <c r="AX1384" s="3"/>
      <c r="AY1384" s="3"/>
      <c r="AZ1384" s="3"/>
      <c r="BA1384" s="3">
        <v>2074763</v>
      </c>
      <c r="BB1384" s="3">
        <v>0</v>
      </c>
      <c r="BC1384" s="3">
        <v>1800.46</v>
      </c>
      <c r="BD1384" s="3">
        <v>14785.55</v>
      </c>
      <c r="BE1384" s="3">
        <v>0.08</v>
      </c>
      <c r="BF1384" s="3">
        <v>0</v>
      </c>
      <c r="BG1384" s="3">
        <v>377782</v>
      </c>
      <c r="BH1384" s="3">
        <v>2004</v>
      </c>
      <c r="BI1384" s="3">
        <v>221124</v>
      </c>
      <c r="BJ1384" s="3">
        <v>3397978.7374999998</v>
      </c>
      <c r="BK1384" s="3">
        <v>1354179.2999999998</v>
      </c>
      <c r="BL1384" s="3">
        <v>853790.77</v>
      </c>
      <c r="BM1384" s="3">
        <v>6467616.21</v>
      </c>
      <c r="BN1384" s="53">
        <v>0.62712850787610874</v>
      </c>
      <c r="BO1384" s="54">
        <v>7.0500399999999993E-5</v>
      </c>
      <c r="BP1384" s="70">
        <v>1773</v>
      </c>
      <c r="BQ1384" s="71"/>
      <c r="BR1384" s="70"/>
      <c r="BS1384" s="72"/>
      <c r="BT1384" s="72"/>
      <c r="BU1384" s="70">
        <v>4356712</v>
      </c>
      <c r="BV1384" s="70">
        <v>12776</v>
      </c>
      <c r="BW1384" s="74">
        <v>7683196</v>
      </c>
      <c r="BX1384" s="70">
        <v>12052684</v>
      </c>
    </row>
    <row r="1385" spans="1:76" x14ac:dyDescent="0.3">
      <c r="A1385" s="73" t="s">
        <v>10</v>
      </c>
      <c r="B1385" s="2" t="s">
        <v>126</v>
      </c>
      <c r="C1385" s="2" t="s">
        <v>54</v>
      </c>
      <c r="D1385" s="2" t="s">
        <v>12</v>
      </c>
      <c r="E1385" s="2" t="s">
        <v>13</v>
      </c>
      <c r="F1385" s="17" t="str">
        <f>+Tabela1[[#This Row],[WK]]&amp;Tabela1[[#This Row],[PK]]&amp;Tabela1[[#This Row],[GK]]</f>
        <v>180801</v>
      </c>
      <c r="G1385" s="2" t="s">
        <v>1315</v>
      </c>
      <c r="H1385" s="3">
        <v>585790700.40999997</v>
      </c>
      <c r="I1385" s="4">
        <v>1.125</v>
      </c>
      <c r="J1385" s="3">
        <v>659014537.96000004</v>
      </c>
      <c r="K1385" s="4">
        <v>7.0000000000000007E-2</v>
      </c>
      <c r="L1385" s="3">
        <v>46131018</v>
      </c>
      <c r="M1385" s="3"/>
      <c r="N1385" s="5"/>
      <c r="O1385" s="3">
        <v>132817453.40000001</v>
      </c>
      <c r="P1385" s="4">
        <v>1.125</v>
      </c>
      <c r="Q1385" s="3">
        <v>149419635.08000001</v>
      </c>
      <c r="R1385" s="4">
        <v>1.6E-2</v>
      </c>
      <c r="S1385" s="3">
        <v>2390714</v>
      </c>
      <c r="T1385" s="3"/>
      <c r="U1385" s="5"/>
      <c r="V1385" s="3">
        <v>27030685</v>
      </c>
      <c r="W1385" s="5"/>
      <c r="X1385" s="3">
        <v>20365861</v>
      </c>
      <c r="Y1385" s="3">
        <v>1903835</v>
      </c>
      <c r="Z1385" s="3">
        <v>15241</v>
      </c>
      <c r="AA1385" s="3">
        <v>1974036</v>
      </c>
      <c r="AB1385" s="3">
        <v>16472749</v>
      </c>
      <c r="AC1385" s="3">
        <v>0</v>
      </c>
      <c r="AD1385" s="3">
        <v>0</v>
      </c>
      <c r="AE1385" s="3">
        <v>0</v>
      </c>
      <c r="AF1385" s="3">
        <v>46131018</v>
      </c>
      <c r="AG1385" s="3">
        <v>2390714</v>
      </c>
      <c r="AH1385" s="3">
        <v>0</v>
      </c>
      <c r="AI1385" s="3">
        <v>27030685</v>
      </c>
      <c r="AJ1385" s="3">
        <v>-1120152</v>
      </c>
      <c r="AK1385" s="3">
        <v>-1157694</v>
      </c>
      <c r="AL1385" s="3">
        <v>1607009</v>
      </c>
      <c r="AM1385" s="3">
        <v>-2764703</v>
      </c>
      <c r="AN1385" s="3">
        <v>-37542</v>
      </c>
      <c r="AO1385" s="3">
        <v>0</v>
      </c>
      <c r="AP1385" s="3">
        <v>0</v>
      </c>
      <c r="AQ1385" s="3">
        <v>-37542</v>
      </c>
      <c r="AR1385" s="3">
        <f>Tabela1[[#This Row],[Potrzeby finansowe 2027
w tym:]]+Tabela1[[#This Row],[Rozliczenie 2025 potrz. fin.]]</f>
        <v>20328319</v>
      </c>
      <c r="AS1385" s="3">
        <v>0</v>
      </c>
      <c r="AT1385" s="3">
        <v>0</v>
      </c>
      <c r="AU1385" s="3"/>
      <c r="AV1385" s="3"/>
      <c r="AW1385" s="3"/>
      <c r="AX1385" s="3"/>
      <c r="AY1385" s="3"/>
      <c r="AZ1385" s="3"/>
      <c r="BA1385" s="3">
        <v>15241</v>
      </c>
      <c r="BB1385" s="3">
        <v>0</v>
      </c>
      <c r="BC1385" s="3">
        <v>40.369999999999997</v>
      </c>
      <c r="BD1385" s="3">
        <v>0.04</v>
      </c>
      <c r="BE1385" s="3">
        <v>36.19</v>
      </c>
      <c r="BF1385" s="3">
        <v>0</v>
      </c>
      <c r="BG1385" s="3">
        <v>1319125</v>
      </c>
      <c r="BH1385" s="3">
        <v>12395</v>
      </c>
      <c r="BI1385" s="3">
        <v>654911</v>
      </c>
      <c r="BJ1385" s="3">
        <v>10063911.669999998</v>
      </c>
      <c r="BK1385" s="3">
        <v>6336847.1699999981</v>
      </c>
      <c r="BL1385" s="3">
        <v>101453.27</v>
      </c>
      <c r="BM1385" s="3">
        <v>14705351.460000001</v>
      </c>
      <c r="BN1385" s="53">
        <v>0.96437145015528403</v>
      </c>
      <c r="BO1385" s="54">
        <v>4.9540469999999998E-4</v>
      </c>
      <c r="BP1385" s="70">
        <v>12459</v>
      </c>
      <c r="BQ1385" s="71"/>
      <c r="BR1385" s="70"/>
      <c r="BS1385" s="72"/>
      <c r="BT1385" s="72"/>
      <c r="BU1385" s="70">
        <v>46131018</v>
      </c>
      <c r="BV1385" s="70">
        <v>2390714</v>
      </c>
      <c r="BW1385" s="74">
        <v>0</v>
      </c>
      <c r="BX1385" s="70">
        <v>48521732</v>
      </c>
    </row>
    <row r="1386" spans="1:76" x14ac:dyDescent="0.3">
      <c r="A1386" s="73" t="s">
        <v>10</v>
      </c>
      <c r="B1386" s="2" t="s">
        <v>126</v>
      </c>
      <c r="C1386" s="2" t="s">
        <v>54</v>
      </c>
      <c r="D1386" s="2" t="s">
        <v>11</v>
      </c>
      <c r="E1386" s="2" t="s">
        <v>15</v>
      </c>
      <c r="F1386" s="17" t="str">
        <f>+Tabela1[[#This Row],[WK]]&amp;Tabela1[[#This Row],[PK]]&amp;Tabela1[[#This Row],[GK]]</f>
        <v>180802</v>
      </c>
      <c r="G1386" s="2" t="s">
        <v>1316</v>
      </c>
      <c r="H1386" s="3">
        <v>281738775.91000003</v>
      </c>
      <c r="I1386" s="4">
        <v>1.125</v>
      </c>
      <c r="J1386" s="3">
        <v>316956122.89999998</v>
      </c>
      <c r="K1386" s="4">
        <v>7.0000000000000007E-2</v>
      </c>
      <c r="L1386" s="3">
        <v>22186929</v>
      </c>
      <c r="M1386" s="3"/>
      <c r="N1386" s="5"/>
      <c r="O1386" s="3">
        <v>4989704.8900000006</v>
      </c>
      <c r="P1386" s="4">
        <v>1.125</v>
      </c>
      <c r="Q1386" s="3">
        <v>5613418</v>
      </c>
      <c r="R1386" s="4">
        <v>1.6E-2</v>
      </c>
      <c r="S1386" s="3">
        <v>89815</v>
      </c>
      <c r="T1386" s="3"/>
      <c r="U1386" s="5"/>
      <c r="V1386" s="3">
        <v>15138336</v>
      </c>
      <c r="W1386" s="5"/>
      <c r="X1386" s="3">
        <v>29286115</v>
      </c>
      <c r="Y1386" s="3">
        <v>10525306</v>
      </c>
      <c r="Z1386" s="3">
        <v>390823</v>
      </c>
      <c r="AA1386" s="3">
        <v>1491891</v>
      </c>
      <c r="AB1386" s="3">
        <v>16191734</v>
      </c>
      <c r="AC1386" s="3">
        <v>686361</v>
      </c>
      <c r="AD1386" s="3">
        <v>14147779</v>
      </c>
      <c r="AE1386" s="3">
        <v>0</v>
      </c>
      <c r="AF1386" s="3">
        <v>22186929</v>
      </c>
      <c r="AG1386" s="3">
        <v>89815</v>
      </c>
      <c r="AH1386" s="3">
        <v>14147779</v>
      </c>
      <c r="AI1386" s="3">
        <v>15138336</v>
      </c>
      <c r="AJ1386" s="3">
        <v>1026542</v>
      </c>
      <c r="AK1386" s="3">
        <v>1026542</v>
      </c>
      <c r="AL1386" s="3">
        <v>859667</v>
      </c>
      <c r="AM1386" s="3">
        <v>166875</v>
      </c>
      <c r="AN1386" s="3">
        <v>-227402</v>
      </c>
      <c r="AO1386" s="3">
        <v>0</v>
      </c>
      <c r="AP1386" s="3">
        <v>227402</v>
      </c>
      <c r="AQ1386" s="3">
        <v>0</v>
      </c>
      <c r="AR1386" s="3">
        <f>Tabela1[[#This Row],[Potrzeby finansowe 2027
w tym:]]+Tabela1[[#This Row],[Rozliczenie 2025 potrz. fin.]]</f>
        <v>29286115</v>
      </c>
      <c r="AS1386" s="3">
        <v>0</v>
      </c>
      <c r="AT1386" s="3">
        <v>0</v>
      </c>
      <c r="AU1386" s="3"/>
      <c r="AV1386" s="3"/>
      <c r="AW1386" s="3"/>
      <c r="AX1386" s="3"/>
      <c r="AY1386" s="3"/>
      <c r="AZ1386" s="3"/>
      <c r="BA1386" s="3">
        <v>390823</v>
      </c>
      <c r="BB1386" s="3">
        <v>0</v>
      </c>
      <c r="BC1386" s="3">
        <v>2.56</v>
      </c>
      <c r="BD1386" s="3">
        <v>3907.14</v>
      </c>
      <c r="BE1386" s="3">
        <v>0</v>
      </c>
      <c r="BF1386" s="3">
        <v>0</v>
      </c>
      <c r="BG1386" s="3">
        <v>814782</v>
      </c>
      <c r="BH1386" s="3">
        <v>7656</v>
      </c>
      <c r="BI1386" s="3">
        <v>677109</v>
      </c>
      <c r="BJ1386" s="3">
        <v>10405018.502500001</v>
      </c>
      <c r="BK1386" s="3">
        <v>5294318.1500000004</v>
      </c>
      <c r="BL1386" s="3">
        <v>4429174.46</v>
      </c>
      <c r="BM1386" s="3">
        <v>11584452.49</v>
      </c>
      <c r="BN1386" s="53">
        <v>0.69256223011853801</v>
      </c>
      <c r="BO1386" s="54">
        <v>2.9190260000000001E-4</v>
      </c>
      <c r="BP1386" s="70">
        <v>7341</v>
      </c>
      <c r="BQ1386" s="71"/>
      <c r="BR1386" s="70"/>
      <c r="BS1386" s="72"/>
      <c r="BT1386" s="72"/>
      <c r="BU1386" s="70">
        <v>22186929</v>
      </c>
      <c r="BV1386" s="70">
        <v>89815</v>
      </c>
      <c r="BW1386" s="74">
        <v>14147779</v>
      </c>
      <c r="BX1386" s="70">
        <v>36424523</v>
      </c>
    </row>
    <row r="1387" spans="1:76" x14ac:dyDescent="0.3">
      <c r="A1387" s="73" t="s">
        <v>10</v>
      </c>
      <c r="B1387" s="2" t="s">
        <v>126</v>
      </c>
      <c r="C1387" s="2" t="s">
        <v>54</v>
      </c>
      <c r="D1387" s="2" t="s">
        <v>16</v>
      </c>
      <c r="E1387" s="2" t="s">
        <v>15</v>
      </c>
      <c r="F1387" s="17" t="str">
        <f>+Tabela1[[#This Row],[WK]]&amp;Tabela1[[#This Row],[PK]]&amp;Tabela1[[#This Row],[GK]]</f>
        <v>180803</v>
      </c>
      <c r="G1387" s="2" t="s">
        <v>1317</v>
      </c>
      <c r="H1387" s="3">
        <v>156954443.03999999</v>
      </c>
      <c r="I1387" s="4">
        <v>1.125</v>
      </c>
      <c r="J1387" s="3">
        <v>176573748.41999999</v>
      </c>
      <c r="K1387" s="4">
        <v>7.0000000000000007E-2</v>
      </c>
      <c r="L1387" s="3">
        <v>12360162</v>
      </c>
      <c r="M1387" s="3"/>
      <c r="N1387" s="5"/>
      <c r="O1387" s="3">
        <v>2094460.17</v>
      </c>
      <c r="P1387" s="4">
        <v>1.125</v>
      </c>
      <c r="Q1387" s="3">
        <v>2356267.69</v>
      </c>
      <c r="R1387" s="4">
        <v>1.6E-2</v>
      </c>
      <c r="S1387" s="3">
        <v>37700</v>
      </c>
      <c r="T1387" s="3"/>
      <c r="U1387" s="5"/>
      <c r="V1387" s="3">
        <v>9100868</v>
      </c>
      <c r="W1387" s="5"/>
      <c r="X1387" s="3">
        <v>26489591</v>
      </c>
      <c r="Y1387" s="3">
        <v>11855391</v>
      </c>
      <c r="Z1387" s="3">
        <v>1289239</v>
      </c>
      <c r="AA1387" s="3">
        <v>1387615</v>
      </c>
      <c r="AB1387" s="3">
        <v>11899986</v>
      </c>
      <c r="AC1387" s="3">
        <v>57360</v>
      </c>
      <c r="AD1387" s="3">
        <v>17388724</v>
      </c>
      <c r="AE1387" s="3">
        <v>0</v>
      </c>
      <c r="AF1387" s="3">
        <v>12360162</v>
      </c>
      <c r="AG1387" s="3">
        <v>37700</v>
      </c>
      <c r="AH1387" s="3">
        <v>17388724</v>
      </c>
      <c r="AI1387" s="3">
        <v>9100868</v>
      </c>
      <c r="AJ1387" s="3">
        <v>2039599</v>
      </c>
      <c r="AK1387" s="3">
        <v>2039599</v>
      </c>
      <c r="AL1387" s="3">
        <v>540108</v>
      </c>
      <c r="AM1387" s="3">
        <v>1499491</v>
      </c>
      <c r="AN1387" s="3">
        <v>-348159</v>
      </c>
      <c r="AO1387" s="3">
        <v>0</v>
      </c>
      <c r="AP1387" s="3">
        <v>348159</v>
      </c>
      <c r="AQ1387" s="3">
        <v>0</v>
      </c>
      <c r="AR1387" s="3">
        <f>Tabela1[[#This Row],[Potrzeby finansowe 2027
w tym:]]+Tabela1[[#This Row],[Rozliczenie 2025 potrz. fin.]]</f>
        <v>26489591</v>
      </c>
      <c r="AS1387" s="3">
        <v>0</v>
      </c>
      <c r="AT1387" s="3">
        <v>0</v>
      </c>
      <c r="AU1387" s="3"/>
      <c r="AV1387" s="3"/>
      <c r="AW1387" s="3"/>
      <c r="AX1387" s="3"/>
      <c r="AY1387" s="3"/>
      <c r="AZ1387" s="3"/>
      <c r="BA1387" s="3">
        <v>1289239</v>
      </c>
      <c r="BB1387" s="3">
        <v>0</v>
      </c>
      <c r="BC1387" s="3">
        <v>155.06</v>
      </c>
      <c r="BD1387" s="3">
        <v>12174.58</v>
      </c>
      <c r="BE1387" s="3">
        <v>450.97</v>
      </c>
      <c r="BF1387" s="3">
        <v>0</v>
      </c>
      <c r="BG1387" s="3">
        <v>575647</v>
      </c>
      <c r="BH1387" s="3">
        <v>5409</v>
      </c>
      <c r="BI1387" s="3">
        <v>811968</v>
      </c>
      <c r="BJ1387" s="3">
        <v>12477386.652499998</v>
      </c>
      <c r="BK1387" s="3">
        <v>8016594.3199999984</v>
      </c>
      <c r="BL1387" s="3">
        <v>3978809.42</v>
      </c>
      <c r="BM1387" s="3">
        <v>9885550.4900000002</v>
      </c>
      <c r="BN1387" s="53">
        <v>0.56412523432472517</v>
      </c>
      <c r="BO1387" s="54">
        <v>2.221042E-4</v>
      </c>
      <c r="BP1387" s="70">
        <v>5586</v>
      </c>
      <c r="BQ1387" s="71"/>
      <c r="BR1387" s="70"/>
      <c r="BS1387" s="72"/>
      <c r="BT1387" s="72"/>
      <c r="BU1387" s="70">
        <v>12360162</v>
      </c>
      <c r="BV1387" s="70">
        <v>37700</v>
      </c>
      <c r="BW1387" s="74">
        <v>17388724</v>
      </c>
      <c r="BX1387" s="70">
        <v>29786586</v>
      </c>
    </row>
    <row r="1388" spans="1:76" x14ac:dyDescent="0.3">
      <c r="A1388" s="73" t="s">
        <v>10</v>
      </c>
      <c r="B1388" s="2" t="s">
        <v>126</v>
      </c>
      <c r="C1388" s="2" t="s">
        <v>54</v>
      </c>
      <c r="D1388" s="2" t="s">
        <v>18</v>
      </c>
      <c r="E1388" s="2" t="s">
        <v>15</v>
      </c>
      <c r="F1388" s="17" t="str">
        <f>+Tabela1[[#This Row],[WK]]&amp;Tabela1[[#This Row],[PK]]&amp;Tabela1[[#This Row],[GK]]</f>
        <v>180804</v>
      </c>
      <c r="G1388" s="2" t="s">
        <v>1315</v>
      </c>
      <c r="H1388" s="3">
        <v>681185387.83000004</v>
      </c>
      <c r="I1388" s="4">
        <v>1.125</v>
      </c>
      <c r="J1388" s="3">
        <v>766333561.30999994</v>
      </c>
      <c r="K1388" s="4">
        <v>7.0000000000000007E-2</v>
      </c>
      <c r="L1388" s="3">
        <v>53643349</v>
      </c>
      <c r="M1388" s="3"/>
      <c r="N1388" s="5"/>
      <c r="O1388" s="3">
        <v>98379682.149999991</v>
      </c>
      <c r="P1388" s="4">
        <v>1.125</v>
      </c>
      <c r="Q1388" s="3">
        <v>110677142.42</v>
      </c>
      <c r="R1388" s="4">
        <v>1.6E-2</v>
      </c>
      <c r="S1388" s="3">
        <v>1770834</v>
      </c>
      <c r="T1388" s="3"/>
      <c r="U1388" s="5"/>
      <c r="V1388" s="3">
        <v>37582796</v>
      </c>
      <c r="W1388" s="5"/>
      <c r="X1388" s="3">
        <v>78742109</v>
      </c>
      <c r="Y1388" s="3">
        <v>26748153</v>
      </c>
      <c r="Z1388" s="3">
        <v>907802</v>
      </c>
      <c r="AA1388" s="3">
        <v>3483215</v>
      </c>
      <c r="AB1388" s="3">
        <v>45462746</v>
      </c>
      <c r="AC1388" s="3">
        <v>2140193</v>
      </c>
      <c r="AD1388" s="3">
        <v>41617957</v>
      </c>
      <c r="AE1388" s="3">
        <v>0</v>
      </c>
      <c r="AF1388" s="3">
        <v>53643349</v>
      </c>
      <c r="AG1388" s="3">
        <v>1770834</v>
      </c>
      <c r="AH1388" s="3">
        <v>41617957</v>
      </c>
      <c r="AI1388" s="3">
        <v>37582796</v>
      </c>
      <c r="AJ1388" s="3">
        <v>5376412</v>
      </c>
      <c r="AK1388" s="3">
        <v>5835056</v>
      </c>
      <c r="AL1388" s="3">
        <v>3218571</v>
      </c>
      <c r="AM1388" s="3">
        <v>2616485</v>
      </c>
      <c r="AN1388" s="3">
        <v>1343730</v>
      </c>
      <c r="AO1388" s="3">
        <v>0</v>
      </c>
      <c r="AP1388" s="3">
        <v>-885086</v>
      </c>
      <c r="AQ1388" s="3">
        <v>458644</v>
      </c>
      <c r="AR1388" s="3">
        <f>Tabela1[[#This Row],[Potrzeby finansowe 2027
w tym:]]+Tabela1[[#This Row],[Rozliczenie 2025 potrz. fin.]]</f>
        <v>79200753</v>
      </c>
      <c r="AS1388" s="3">
        <v>0</v>
      </c>
      <c r="AT1388" s="3">
        <v>0</v>
      </c>
      <c r="AU1388" s="3"/>
      <c r="AV1388" s="3"/>
      <c r="AW1388" s="3"/>
      <c r="AX1388" s="3"/>
      <c r="AY1388" s="3"/>
      <c r="AZ1388" s="3"/>
      <c r="BA1388" s="3">
        <v>907802</v>
      </c>
      <c r="BB1388" s="3">
        <v>0</v>
      </c>
      <c r="BC1388" s="3">
        <v>9.9</v>
      </c>
      <c r="BD1388" s="3">
        <v>8776.8799999999992</v>
      </c>
      <c r="BE1388" s="3">
        <v>570.85</v>
      </c>
      <c r="BF1388" s="3">
        <v>0</v>
      </c>
      <c r="BG1388" s="3">
        <v>2094849</v>
      </c>
      <c r="BH1388" s="3">
        <v>19684</v>
      </c>
      <c r="BI1388" s="3">
        <v>1388366</v>
      </c>
      <c r="BJ1388" s="3">
        <v>21334803.677500002</v>
      </c>
      <c r="BK1388" s="3">
        <v>14905899.540000001</v>
      </c>
      <c r="BL1388" s="3">
        <v>5606202.6799999997</v>
      </c>
      <c r="BM1388" s="3">
        <v>14503211.189999999</v>
      </c>
      <c r="BN1388" s="53">
        <v>0.71282280853921276</v>
      </c>
      <c r="BO1388" s="54">
        <v>8.0261549999999997E-4</v>
      </c>
      <c r="BP1388" s="70">
        <v>20185</v>
      </c>
      <c r="BQ1388" s="71"/>
      <c r="BR1388" s="70"/>
      <c r="BS1388" s="72"/>
      <c r="BT1388" s="72"/>
      <c r="BU1388" s="70">
        <v>53643349</v>
      </c>
      <c r="BV1388" s="70">
        <v>1770834</v>
      </c>
      <c r="BW1388" s="74">
        <v>41617957</v>
      </c>
      <c r="BX1388" s="70">
        <v>97032140</v>
      </c>
    </row>
    <row r="1389" spans="1:76" x14ac:dyDescent="0.3">
      <c r="A1389" s="73" t="s">
        <v>10</v>
      </c>
      <c r="B1389" s="2" t="s">
        <v>126</v>
      </c>
      <c r="C1389" s="2" t="s">
        <v>54</v>
      </c>
      <c r="D1389" s="2" t="s">
        <v>21</v>
      </c>
      <c r="E1389" s="2" t="s">
        <v>19</v>
      </c>
      <c r="F1389" s="17" t="str">
        <f>+Tabela1[[#This Row],[WK]]&amp;Tabela1[[#This Row],[PK]]&amp;Tabela1[[#This Row],[GK]]</f>
        <v>180805</v>
      </c>
      <c r="G1389" s="2" t="s">
        <v>1318</v>
      </c>
      <c r="H1389" s="3">
        <v>689673611.26999998</v>
      </c>
      <c r="I1389" s="4">
        <v>1.125</v>
      </c>
      <c r="J1389" s="3">
        <v>775882812.67999995</v>
      </c>
      <c r="K1389" s="4">
        <v>7.0000000000000007E-2</v>
      </c>
      <c r="L1389" s="3">
        <v>54311797</v>
      </c>
      <c r="M1389" s="3"/>
      <c r="N1389" s="5"/>
      <c r="O1389" s="3">
        <v>75800176.120000005</v>
      </c>
      <c r="P1389" s="4">
        <v>1.125</v>
      </c>
      <c r="Q1389" s="3">
        <v>85275198.140000001</v>
      </c>
      <c r="R1389" s="4">
        <v>1.6E-2</v>
      </c>
      <c r="S1389" s="3">
        <v>1364403</v>
      </c>
      <c r="T1389" s="3"/>
      <c r="U1389" s="5"/>
      <c r="V1389" s="3">
        <v>37893788</v>
      </c>
      <c r="W1389" s="5"/>
      <c r="X1389" s="3">
        <v>77607068</v>
      </c>
      <c r="Y1389" s="3">
        <v>25761469</v>
      </c>
      <c r="Z1389" s="3">
        <v>79319</v>
      </c>
      <c r="AA1389" s="3">
        <v>3615036</v>
      </c>
      <c r="AB1389" s="3">
        <v>46362784</v>
      </c>
      <c r="AC1389" s="3">
        <v>1788460</v>
      </c>
      <c r="AD1389" s="3">
        <v>39713281</v>
      </c>
      <c r="AE1389" s="3">
        <v>0</v>
      </c>
      <c r="AF1389" s="3">
        <v>54311797</v>
      </c>
      <c r="AG1389" s="3">
        <v>1364403</v>
      </c>
      <c r="AH1389" s="3">
        <v>39713281</v>
      </c>
      <c r="AI1389" s="3">
        <v>37893788</v>
      </c>
      <c r="AJ1389" s="3">
        <v>3268911</v>
      </c>
      <c r="AK1389" s="3">
        <v>3268911</v>
      </c>
      <c r="AL1389" s="3">
        <v>3445239</v>
      </c>
      <c r="AM1389" s="3">
        <v>-176328</v>
      </c>
      <c r="AN1389" s="3">
        <v>-376891</v>
      </c>
      <c r="AO1389" s="3">
        <v>0</v>
      </c>
      <c r="AP1389" s="3">
        <v>376891</v>
      </c>
      <c r="AQ1389" s="3">
        <v>0</v>
      </c>
      <c r="AR1389" s="3">
        <f>Tabela1[[#This Row],[Potrzeby finansowe 2027
w tym:]]+Tabela1[[#This Row],[Rozliczenie 2025 potrz. fin.]]</f>
        <v>77607068</v>
      </c>
      <c r="AS1389" s="3">
        <v>0</v>
      </c>
      <c r="AT1389" s="3">
        <v>0</v>
      </c>
      <c r="AU1389" s="3"/>
      <c r="AV1389" s="3"/>
      <c r="AW1389" s="3"/>
      <c r="AX1389" s="3"/>
      <c r="AY1389" s="3"/>
      <c r="AZ1389" s="3"/>
      <c r="BA1389" s="3">
        <v>79319</v>
      </c>
      <c r="BB1389" s="3">
        <v>0</v>
      </c>
      <c r="BC1389" s="3">
        <v>0.1</v>
      </c>
      <c r="BD1389" s="3">
        <v>616.09</v>
      </c>
      <c r="BE1389" s="3">
        <v>356.55</v>
      </c>
      <c r="BF1389" s="3">
        <v>0</v>
      </c>
      <c r="BG1389" s="3">
        <v>2201167</v>
      </c>
      <c r="BH1389" s="3">
        <v>20683</v>
      </c>
      <c r="BI1389" s="3">
        <v>1413869</v>
      </c>
      <c r="BJ1389" s="3">
        <v>21726694.259999998</v>
      </c>
      <c r="BK1389" s="3">
        <v>11030295.139999997</v>
      </c>
      <c r="BL1389" s="3">
        <v>9791630.6799999997</v>
      </c>
      <c r="BM1389" s="3">
        <v>23202335.120000001</v>
      </c>
      <c r="BN1389" s="53">
        <v>0.7172994600039172</v>
      </c>
      <c r="BO1389" s="54">
        <v>7.8729720000000002E-4</v>
      </c>
      <c r="BP1389" s="70">
        <v>19799</v>
      </c>
      <c r="BQ1389" s="71"/>
      <c r="BR1389" s="70"/>
      <c r="BS1389" s="72"/>
      <c r="BT1389" s="72"/>
      <c r="BU1389" s="70">
        <v>54311797</v>
      </c>
      <c r="BV1389" s="70">
        <v>1364403</v>
      </c>
      <c r="BW1389" s="74">
        <v>39713281</v>
      </c>
      <c r="BX1389" s="70">
        <v>95389481</v>
      </c>
    </row>
    <row r="1390" spans="1:76" x14ac:dyDescent="0.3">
      <c r="A1390" s="73" t="s">
        <v>10</v>
      </c>
      <c r="B1390" s="2" t="s">
        <v>126</v>
      </c>
      <c r="C1390" s="2" t="s">
        <v>56</v>
      </c>
      <c r="D1390" s="2" t="s">
        <v>12</v>
      </c>
      <c r="E1390" s="2" t="s">
        <v>13</v>
      </c>
      <c r="F1390" s="17" t="str">
        <f>+Tabela1[[#This Row],[WK]]&amp;Tabela1[[#This Row],[PK]]&amp;Tabela1[[#This Row],[GK]]</f>
        <v>180901</v>
      </c>
      <c r="G1390" s="2" t="s">
        <v>1319</v>
      </c>
      <c r="H1390" s="3">
        <v>531697699.76999998</v>
      </c>
      <c r="I1390" s="4">
        <v>1.125</v>
      </c>
      <c r="J1390" s="3">
        <v>598159912.24000001</v>
      </c>
      <c r="K1390" s="4">
        <v>7.0000000000000007E-2</v>
      </c>
      <c r="L1390" s="3">
        <v>41871194</v>
      </c>
      <c r="M1390" s="3"/>
      <c r="N1390" s="5"/>
      <c r="O1390" s="3">
        <v>62549641.910000004</v>
      </c>
      <c r="P1390" s="4">
        <v>1.125</v>
      </c>
      <c r="Q1390" s="3">
        <v>70368347.150000006</v>
      </c>
      <c r="R1390" s="4">
        <v>1.6E-2</v>
      </c>
      <c r="S1390" s="3">
        <v>1125894</v>
      </c>
      <c r="T1390" s="3"/>
      <c r="U1390" s="5"/>
      <c r="V1390" s="3">
        <v>26899333</v>
      </c>
      <c r="W1390" s="5"/>
      <c r="X1390" s="3">
        <v>35556843</v>
      </c>
      <c r="Y1390" s="3">
        <v>7549978</v>
      </c>
      <c r="Z1390" s="3">
        <v>0</v>
      </c>
      <c r="AA1390" s="3">
        <v>1649779</v>
      </c>
      <c r="AB1390" s="3">
        <v>23678096</v>
      </c>
      <c r="AC1390" s="3">
        <v>2678990</v>
      </c>
      <c r="AD1390" s="3">
        <v>8657509</v>
      </c>
      <c r="AE1390" s="3">
        <v>0</v>
      </c>
      <c r="AF1390" s="3">
        <v>41871194</v>
      </c>
      <c r="AG1390" s="3">
        <v>1125894</v>
      </c>
      <c r="AH1390" s="3">
        <v>8657509</v>
      </c>
      <c r="AI1390" s="3">
        <v>26899333</v>
      </c>
      <c r="AJ1390" s="3">
        <v>2867696</v>
      </c>
      <c r="AK1390" s="3">
        <v>2867696</v>
      </c>
      <c r="AL1390" s="3">
        <v>1940681</v>
      </c>
      <c r="AM1390" s="3">
        <v>927015</v>
      </c>
      <c r="AN1390" s="3">
        <v>16158</v>
      </c>
      <c r="AO1390" s="3">
        <v>0</v>
      </c>
      <c r="AP1390" s="3">
        <v>-16158</v>
      </c>
      <c r="AQ1390" s="3">
        <v>0</v>
      </c>
      <c r="AR1390" s="3">
        <f>Tabela1[[#This Row],[Potrzeby finansowe 2027
w tym:]]+Tabela1[[#This Row],[Rozliczenie 2025 potrz. fin.]]</f>
        <v>35556843</v>
      </c>
      <c r="AS1390" s="3">
        <v>0</v>
      </c>
      <c r="AT1390" s="3">
        <v>0</v>
      </c>
      <c r="AU1390" s="3"/>
      <c r="AV1390" s="3"/>
      <c r="AW1390" s="3"/>
      <c r="AX1390" s="3"/>
      <c r="AY1390" s="3"/>
      <c r="AZ1390" s="3"/>
      <c r="BA1390" s="3">
        <v>0</v>
      </c>
      <c r="BB1390" s="3">
        <v>0</v>
      </c>
      <c r="BC1390" s="3">
        <v>0</v>
      </c>
      <c r="BD1390" s="3">
        <v>0</v>
      </c>
      <c r="BE1390" s="3">
        <v>0</v>
      </c>
      <c r="BF1390" s="3">
        <v>0</v>
      </c>
      <c r="BG1390" s="3">
        <v>1183968</v>
      </c>
      <c r="BH1390" s="3">
        <v>11125</v>
      </c>
      <c r="BI1390" s="3">
        <v>465811</v>
      </c>
      <c r="BJ1390" s="3">
        <v>7158046.9974999996</v>
      </c>
      <c r="BK1390" s="3">
        <v>4964306.3</v>
      </c>
      <c r="BL1390" s="3">
        <v>1067408.4099999999</v>
      </c>
      <c r="BM1390" s="3">
        <v>6640145.9699999997</v>
      </c>
      <c r="BN1390" s="53">
        <v>0.85182283651828439</v>
      </c>
      <c r="BO1390" s="54">
        <v>4.7240789999999997E-4</v>
      </c>
      <c r="BP1390" s="70">
        <v>11880</v>
      </c>
      <c r="BQ1390" s="71"/>
      <c r="BR1390" s="70"/>
      <c r="BS1390" s="72"/>
      <c r="BT1390" s="72"/>
      <c r="BU1390" s="70">
        <v>41871194</v>
      </c>
      <c r="BV1390" s="70">
        <v>1125894</v>
      </c>
      <c r="BW1390" s="74">
        <v>8657509</v>
      </c>
      <c r="BX1390" s="70">
        <v>51654597</v>
      </c>
    </row>
    <row r="1391" spans="1:76" x14ac:dyDescent="0.3">
      <c r="A1391" s="73" t="s">
        <v>10</v>
      </c>
      <c r="B1391" s="2" t="s">
        <v>126</v>
      </c>
      <c r="C1391" s="2" t="s">
        <v>56</v>
      </c>
      <c r="D1391" s="2" t="s">
        <v>11</v>
      </c>
      <c r="E1391" s="2" t="s">
        <v>19</v>
      </c>
      <c r="F1391" s="17" t="str">
        <f>+Tabela1[[#This Row],[WK]]&amp;Tabela1[[#This Row],[PK]]&amp;Tabela1[[#This Row],[GK]]</f>
        <v>180902</v>
      </c>
      <c r="G1391" s="2" t="s">
        <v>1320</v>
      </c>
      <c r="H1391" s="3">
        <v>203530712.69999999</v>
      </c>
      <c r="I1391" s="4">
        <v>1.125</v>
      </c>
      <c r="J1391" s="3">
        <v>228972051.78999999</v>
      </c>
      <c r="K1391" s="4">
        <v>7.0000000000000007E-2</v>
      </c>
      <c r="L1391" s="3">
        <v>16028044</v>
      </c>
      <c r="M1391" s="3"/>
      <c r="N1391" s="5"/>
      <c r="O1391" s="3">
        <v>4850274.76</v>
      </c>
      <c r="P1391" s="4">
        <v>1.125</v>
      </c>
      <c r="Q1391" s="3">
        <v>5456559.1100000003</v>
      </c>
      <c r="R1391" s="4">
        <v>1.6E-2</v>
      </c>
      <c r="S1391" s="3">
        <v>87305</v>
      </c>
      <c r="T1391" s="3"/>
      <c r="U1391" s="5"/>
      <c r="V1391" s="3">
        <v>11737666</v>
      </c>
      <c r="W1391" s="5"/>
      <c r="X1391" s="3">
        <v>26248556</v>
      </c>
      <c r="Y1391" s="3">
        <v>7347525</v>
      </c>
      <c r="Z1391" s="3">
        <v>1456264</v>
      </c>
      <c r="AA1391" s="3">
        <v>1311669</v>
      </c>
      <c r="AB1391" s="3">
        <v>12265033</v>
      </c>
      <c r="AC1391" s="3">
        <v>3868065</v>
      </c>
      <c r="AD1391" s="3">
        <v>14510890</v>
      </c>
      <c r="AE1391" s="3">
        <v>0</v>
      </c>
      <c r="AF1391" s="3">
        <v>16028044</v>
      </c>
      <c r="AG1391" s="3">
        <v>87305</v>
      </c>
      <c r="AH1391" s="3">
        <v>14510890</v>
      </c>
      <c r="AI1391" s="3">
        <v>11737666</v>
      </c>
      <c r="AJ1391" s="3">
        <v>226889</v>
      </c>
      <c r="AK1391" s="3">
        <v>226889</v>
      </c>
      <c r="AL1391" s="3">
        <v>722951</v>
      </c>
      <c r="AM1391" s="3">
        <v>-496062</v>
      </c>
      <c r="AN1391" s="3">
        <v>-638179</v>
      </c>
      <c r="AO1391" s="3">
        <v>0</v>
      </c>
      <c r="AP1391" s="3">
        <v>638179</v>
      </c>
      <c r="AQ1391" s="3">
        <v>0</v>
      </c>
      <c r="AR1391" s="3">
        <f>Tabela1[[#This Row],[Potrzeby finansowe 2027
w tym:]]+Tabela1[[#This Row],[Rozliczenie 2025 potrz. fin.]]</f>
        <v>26248556</v>
      </c>
      <c r="AS1391" s="3">
        <v>0</v>
      </c>
      <c r="AT1391" s="3">
        <v>0</v>
      </c>
      <c r="AU1391" s="3"/>
      <c r="AV1391" s="3"/>
      <c r="AW1391" s="3"/>
      <c r="AX1391" s="3"/>
      <c r="AY1391" s="3"/>
      <c r="AZ1391" s="3"/>
      <c r="BA1391" s="3">
        <v>1456264</v>
      </c>
      <c r="BB1391" s="3">
        <v>0</v>
      </c>
      <c r="BC1391" s="3">
        <v>67.17</v>
      </c>
      <c r="BD1391" s="3">
        <v>14366.41</v>
      </c>
      <c r="BE1391" s="3">
        <v>0.11</v>
      </c>
      <c r="BF1391" s="3">
        <v>0</v>
      </c>
      <c r="BG1391" s="3">
        <v>697503</v>
      </c>
      <c r="BH1391" s="3">
        <v>6554</v>
      </c>
      <c r="BI1391" s="3">
        <v>614166</v>
      </c>
      <c r="BJ1391" s="3">
        <v>9437782.2750000022</v>
      </c>
      <c r="BK1391" s="3">
        <v>4136849.1300000008</v>
      </c>
      <c r="BL1391" s="3">
        <v>6140346.2800000003</v>
      </c>
      <c r="BM1391" s="3">
        <v>8923040.0199999996</v>
      </c>
      <c r="BN1391" s="53">
        <v>0.73031718940898882</v>
      </c>
      <c r="BO1391" s="54">
        <v>2.3729569999999999E-4</v>
      </c>
      <c r="BP1391" s="70">
        <v>5967</v>
      </c>
      <c r="BQ1391" s="71"/>
      <c r="BR1391" s="70"/>
      <c r="BS1391" s="72"/>
      <c r="BT1391" s="72"/>
      <c r="BU1391" s="70">
        <v>16028044</v>
      </c>
      <c r="BV1391" s="70">
        <v>87305</v>
      </c>
      <c r="BW1391" s="74">
        <v>14510890</v>
      </c>
      <c r="BX1391" s="70">
        <v>30626239</v>
      </c>
    </row>
    <row r="1392" spans="1:76" x14ac:dyDescent="0.3">
      <c r="A1392" s="73" t="s">
        <v>10</v>
      </c>
      <c r="B1392" s="2" t="s">
        <v>126</v>
      </c>
      <c r="C1392" s="2" t="s">
        <v>56</v>
      </c>
      <c r="D1392" s="2" t="s">
        <v>16</v>
      </c>
      <c r="E1392" s="2" t="s">
        <v>15</v>
      </c>
      <c r="F1392" s="17" t="str">
        <f>+Tabela1[[#This Row],[WK]]&amp;Tabela1[[#This Row],[PK]]&amp;Tabela1[[#This Row],[GK]]</f>
        <v>180903</v>
      </c>
      <c r="G1392" s="2" t="s">
        <v>1321</v>
      </c>
      <c r="H1392" s="3">
        <v>141677174.33000001</v>
      </c>
      <c r="I1392" s="4">
        <v>1.125</v>
      </c>
      <c r="J1392" s="3">
        <v>159386821.12</v>
      </c>
      <c r="K1392" s="4">
        <v>7.0000000000000007E-2</v>
      </c>
      <c r="L1392" s="3">
        <v>11157077</v>
      </c>
      <c r="M1392" s="3"/>
      <c r="N1392" s="5"/>
      <c r="O1392" s="3">
        <v>4816046.79</v>
      </c>
      <c r="P1392" s="4">
        <v>1.125</v>
      </c>
      <c r="Q1392" s="3">
        <v>5418052.6399999997</v>
      </c>
      <c r="R1392" s="4">
        <v>1.6E-2</v>
      </c>
      <c r="S1392" s="3">
        <v>86689</v>
      </c>
      <c r="T1392" s="3"/>
      <c r="U1392" s="5"/>
      <c r="V1392" s="3">
        <v>8316943</v>
      </c>
      <c r="W1392" s="5"/>
      <c r="X1392" s="3">
        <v>17617693</v>
      </c>
      <c r="Y1392" s="3">
        <v>4266940</v>
      </c>
      <c r="Z1392" s="3">
        <v>2031078</v>
      </c>
      <c r="AA1392" s="3">
        <v>1029665</v>
      </c>
      <c r="AB1392" s="3">
        <v>6963319</v>
      </c>
      <c r="AC1392" s="3">
        <v>3326691</v>
      </c>
      <c r="AD1392" s="3">
        <v>9300750</v>
      </c>
      <c r="AE1392" s="3">
        <v>0</v>
      </c>
      <c r="AF1392" s="3">
        <v>11157077</v>
      </c>
      <c r="AG1392" s="3">
        <v>86689</v>
      </c>
      <c r="AH1392" s="3">
        <v>9300750</v>
      </c>
      <c r="AI1392" s="3">
        <v>8316943</v>
      </c>
      <c r="AJ1392" s="3">
        <v>1183355</v>
      </c>
      <c r="AK1392" s="3">
        <v>1183355</v>
      </c>
      <c r="AL1392" s="3">
        <v>502805</v>
      </c>
      <c r="AM1392" s="3">
        <v>680550</v>
      </c>
      <c r="AN1392" s="3">
        <v>-547972</v>
      </c>
      <c r="AO1392" s="3">
        <v>0</v>
      </c>
      <c r="AP1392" s="3">
        <v>547972</v>
      </c>
      <c r="AQ1392" s="3">
        <v>0</v>
      </c>
      <c r="AR1392" s="3">
        <f>Tabela1[[#This Row],[Potrzeby finansowe 2027
w tym:]]+Tabela1[[#This Row],[Rozliczenie 2025 potrz. fin.]]</f>
        <v>17617693</v>
      </c>
      <c r="AS1392" s="3">
        <v>0</v>
      </c>
      <c r="AT1392" s="3">
        <v>0</v>
      </c>
      <c r="AU1392" s="3"/>
      <c r="AV1392" s="3"/>
      <c r="AW1392" s="3"/>
      <c r="AX1392" s="3"/>
      <c r="AY1392" s="3"/>
      <c r="AZ1392" s="3"/>
      <c r="BA1392" s="3">
        <v>2031078</v>
      </c>
      <c r="BB1392" s="3">
        <v>0</v>
      </c>
      <c r="BC1392" s="3">
        <v>7.28</v>
      </c>
      <c r="BD1392" s="3">
        <v>20324.82</v>
      </c>
      <c r="BE1392" s="3">
        <v>0.71</v>
      </c>
      <c r="BF1392" s="3">
        <v>0</v>
      </c>
      <c r="BG1392" s="3">
        <v>434210</v>
      </c>
      <c r="BH1392" s="3">
        <v>4080</v>
      </c>
      <c r="BI1392" s="3">
        <v>595455</v>
      </c>
      <c r="BJ1392" s="3">
        <v>9150262.8049999978</v>
      </c>
      <c r="BK1392" s="3">
        <v>5130033.1799999978</v>
      </c>
      <c r="BL1392" s="3">
        <v>1787897.3</v>
      </c>
      <c r="BM1392" s="3">
        <v>12505123.9</v>
      </c>
      <c r="BN1392" s="53">
        <v>0.75455266127603227</v>
      </c>
      <c r="BO1392" s="54">
        <v>1.5403739999999999E-4</v>
      </c>
      <c r="BP1392" s="70">
        <v>3874</v>
      </c>
      <c r="BQ1392" s="71"/>
      <c r="BR1392" s="70"/>
      <c r="BS1392" s="72"/>
      <c r="BT1392" s="72"/>
      <c r="BU1392" s="70">
        <v>11157077</v>
      </c>
      <c r="BV1392" s="70">
        <v>86689</v>
      </c>
      <c r="BW1392" s="74">
        <v>9300750</v>
      </c>
      <c r="BX1392" s="70">
        <v>20544516</v>
      </c>
    </row>
    <row r="1393" spans="1:76" x14ac:dyDescent="0.3">
      <c r="A1393" s="73" t="s">
        <v>10</v>
      </c>
      <c r="B1393" s="2" t="s">
        <v>126</v>
      </c>
      <c r="C1393" s="2" t="s">
        <v>56</v>
      </c>
      <c r="D1393" s="2" t="s">
        <v>18</v>
      </c>
      <c r="E1393" s="2" t="s">
        <v>15</v>
      </c>
      <c r="F1393" s="17" t="str">
        <f>+Tabela1[[#This Row],[WK]]&amp;Tabela1[[#This Row],[PK]]&amp;Tabela1[[#This Row],[GK]]</f>
        <v>180904</v>
      </c>
      <c r="G1393" s="2" t="s">
        <v>1319</v>
      </c>
      <c r="H1393" s="3">
        <v>289950134.55000001</v>
      </c>
      <c r="I1393" s="4">
        <v>1.125</v>
      </c>
      <c r="J1393" s="3">
        <v>326193901.37</v>
      </c>
      <c r="K1393" s="4">
        <v>7.0000000000000007E-2</v>
      </c>
      <c r="L1393" s="3">
        <v>22833573</v>
      </c>
      <c r="M1393" s="3"/>
      <c r="N1393" s="5"/>
      <c r="O1393" s="3">
        <v>64401568.249999993</v>
      </c>
      <c r="P1393" s="4">
        <v>1.125</v>
      </c>
      <c r="Q1393" s="3">
        <v>72451764.280000001</v>
      </c>
      <c r="R1393" s="4">
        <v>1.6E-2</v>
      </c>
      <c r="S1393" s="3">
        <v>1159228</v>
      </c>
      <c r="T1393" s="3"/>
      <c r="U1393" s="5"/>
      <c r="V1393" s="3">
        <v>16608395</v>
      </c>
      <c r="W1393" s="5"/>
      <c r="X1393" s="3">
        <v>38102388</v>
      </c>
      <c r="Y1393" s="3">
        <v>12112947</v>
      </c>
      <c r="Z1393" s="3">
        <v>92589</v>
      </c>
      <c r="AA1393" s="3">
        <v>1691608</v>
      </c>
      <c r="AB1393" s="3">
        <v>19735490</v>
      </c>
      <c r="AC1393" s="3">
        <v>4469754</v>
      </c>
      <c r="AD1393" s="3">
        <v>21493993</v>
      </c>
      <c r="AE1393" s="3">
        <v>0</v>
      </c>
      <c r="AF1393" s="3">
        <v>22833573</v>
      </c>
      <c r="AG1393" s="3">
        <v>1159228</v>
      </c>
      <c r="AH1393" s="3">
        <v>21493993</v>
      </c>
      <c r="AI1393" s="3">
        <v>16608395</v>
      </c>
      <c r="AJ1393" s="3">
        <v>-304184</v>
      </c>
      <c r="AK1393" s="3">
        <v>-304184</v>
      </c>
      <c r="AL1393" s="3">
        <v>1510143</v>
      </c>
      <c r="AM1393" s="3">
        <v>-1814327</v>
      </c>
      <c r="AN1393" s="3">
        <v>-955881</v>
      </c>
      <c r="AO1393" s="3">
        <v>0</v>
      </c>
      <c r="AP1393" s="3">
        <v>955881</v>
      </c>
      <c r="AQ1393" s="3">
        <v>0</v>
      </c>
      <c r="AR1393" s="3">
        <f>Tabela1[[#This Row],[Potrzeby finansowe 2027
w tym:]]+Tabela1[[#This Row],[Rozliczenie 2025 potrz. fin.]]</f>
        <v>38102388</v>
      </c>
      <c r="AS1393" s="3">
        <v>0</v>
      </c>
      <c r="AT1393" s="3">
        <v>0</v>
      </c>
      <c r="AU1393" s="3"/>
      <c r="AV1393" s="3"/>
      <c r="AW1393" s="3"/>
      <c r="AX1393" s="3"/>
      <c r="AY1393" s="3"/>
      <c r="AZ1393" s="3"/>
      <c r="BA1393" s="3">
        <v>92589</v>
      </c>
      <c r="BB1393" s="3">
        <v>0</v>
      </c>
      <c r="BC1393" s="3">
        <v>8.19</v>
      </c>
      <c r="BD1393" s="3">
        <v>499.21</v>
      </c>
      <c r="BE1393" s="3">
        <v>802.28</v>
      </c>
      <c r="BF1393" s="3">
        <v>0</v>
      </c>
      <c r="BG1393" s="3">
        <v>941214</v>
      </c>
      <c r="BH1393" s="3">
        <v>8844</v>
      </c>
      <c r="BI1393" s="3">
        <v>750394</v>
      </c>
      <c r="BJ1393" s="3">
        <v>11531185.342500001</v>
      </c>
      <c r="BK1393" s="3">
        <v>6453835.290000001</v>
      </c>
      <c r="BL1393" s="3">
        <v>3006954.62</v>
      </c>
      <c r="BM1393" s="3">
        <v>14295490.970000001</v>
      </c>
      <c r="BN1393" s="53">
        <v>0.69897876388461433</v>
      </c>
      <c r="BO1393" s="54">
        <v>3.4419780000000003E-4</v>
      </c>
      <c r="BP1393" s="70">
        <v>8656</v>
      </c>
      <c r="BQ1393" s="71"/>
      <c r="BR1393" s="70"/>
      <c r="BS1393" s="72"/>
      <c r="BT1393" s="72"/>
      <c r="BU1393" s="70">
        <v>22833573</v>
      </c>
      <c r="BV1393" s="70">
        <v>1159228</v>
      </c>
      <c r="BW1393" s="74">
        <v>21493993</v>
      </c>
      <c r="BX1393" s="70">
        <v>45486794</v>
      </c>
    </row>
    <row r="1394" spans="1:76" x14ac:dyDescent="0.3">
      <c r="A1394" s="73" t="s">
        <v>10</v>
      </c>
      <c r="B1394" s="2" t="s">
        <v>126</v>
      </c>
      <c r="C1394" s="2" t="s">
        <v>56</v>
      </c>
      <c r="D1394" s="2" t="s">
        <v>21</v>
      </c>
      <c r="E1394" s="2" t="s">
        <v>19</v>
      </c>
      <c r="F1394" s="17" t="str">
        <f>+Tabela1[[#This Row],[WK]]&amp;Tabela1[[#This Row],[PK]]&amp;Tabela1[[#This Row],[GK]]</f>
        <v>180905</v>
      </c>
      <c r="G1394" s="2" t="s">
        <v>1322</v>
      </c>
      <c r="H1394" s="3">
        <v>227765291.55000001</v>
      </c>
      <c r="I1394" s="4">
        <v>1.125</v>
      </c>
      <c r="J1394" s="3">
        <v>256235952.99000001</v>
      </c>
      <c r="K1394" s="4">
        <v>7.0000000000000007E-2</v>
      </c>
      <c r="L1394" s="3">
        <v>17936517</v>
      </c>
      <c r="M1394" s="3"/>
      <c r="N1394" s="5"/>
      <c r="O1394" s="3">
        <v>7025836.2299999995</v>
      </c>
      <c r="P1394" s="4">
        <v>1.125</v>
      </c>
      <c r="Q1394" s="3">
        <v>7904065.7599999998</v>
      </c>
      <c r="R1394" s="4">
        <v>1.6E-2</v>
      </c>
      <c r="S1394" s="3">
        <v>126465</v>
      </c>
      <c r="T1394" s="3"/>
      <c r="U1394" s="5"/>
      <c r="V1394" s="3">
        <v>12836498</v>
      </c>
      <c r="W1394" s="5"/>
      <c r="X1394" s="3">
        <v>31727544</v>
      </c>
      <c r="Y1394" s="3">
        <v>12876755</v>
      </c>
      <c r="Z1394" s="3">
        <v>2100924</v>
      </c>
      <c r="AA1394" s="3">
        <v>1347255</v>
      </c>
      <c r="AB1394" s="3">
        <v>14589436</v>
      </c>
      <c r="AC1394" s="3">
        <v>813174</v>
      </c>
      <c r="AD1394" s="3">
        <v>18891046</v>
      </c>
      <c r="AE1394" s="3">
        <v>0</v>
      </c>
      <c r="AF1394" s="3">
        <v>17936517</v>
      </c>
      <c r="AG1394" s="3">
        <v>126465</v>
      </c>
      <c r="AH1394" s="3">
        <v>18891046</v>
      </c>
      <c r="AI1394" s="3">
        <v>12836498</v>
      </c>
      <c r="AJ1394" s="3">
        <v>1658636</v>
      </c>
      <c r="AK1394" s="3">
        <v>1658636</v>
      </c>
      <c r="AL1394" s="3">
        <v>1258900</v>
      </c>
      <c r="AM1394" s="3">
        <v>399736</v>
      </c>
      <c r="AN1394" s="3">
        <v>-1175952</v>
      </c>
      <c r="AO1394" s="3">
        <v>0</v>
      </c>
      <c r="AP1394" s="3">
        <v>1175952</v>
      </c>
      <c r="AQ1394" s="3">
        <v>0</v>
      </c>
      <c r="AR1394" s="3">
        <f>Tabela1[[#This Row],[Potrzeby finansowe 2027
w tym:]]+Tabela1[[#This Row],[Rozliczenie 2025 potrz. fin.]]</f>
        <v>31727544</v>
      </c>
      <c r="AS1394" s="3">
        <v>0</v>
      </c>
      <c r="AT1394" s="3">
        <v>0</v>
      </c>
      <c r="AU1394" s="3"/>
      <c r="AV1394" s="3"/>
      <c r="AW1394" s="3"/>
      <c r="AX1394" s="3"/>
      <c r="AY1394" s="3"/>
      <c r="AZ1394" s="3"/>
      <c r="BA1394" s="3">
        <v>2100924</v>
      </c>
      <c r="BB1394" s="3">
        <v>0</v>
      </c>
      <c r="BC1394" s="3">
        <v>294.86</v>
      </c>
      <c r="BD1394" s="3">
        <v>20066.02</v>
      </c>
      <c r="BE1394" s="3">
        <v>0.7</v>
      </c>
      <c r="BF1394" s="3">
        <v>0</v>
      </c>
      <c r="BG1394" s="3">
        <v>785516</v>
      </c>
      <c r="BH1394" s="3">
        <v>7381</v>
      </c>
      <c r="BI1394" s="3">
        <v>561739</v>
      </c>
      <c r="BJ1394" s="3">
        <v>8632154.4725000001</v>
      </c>
      <c r="BK1394" s="3">
        <v>4696183.6100000013</v>
      </c>
      <c r="BL1394" s="3">
        <v>5030593.59</v>
      </c>
      <c r="BM1394" s="3">
        <v>5682696.2699999996</v>
      </c>
      <c r="BN1394" s="53">
        <v>0.61930928998442503</v>
      </c>
      <c r="BO1394" s="54">
        <v>2.8033749999999998E-4</v>
      </c>
      <c r="BP1394" s="70">
        <v>7050</v>
      </c>
      <c r="BQ1394" s="71"/>
      <c r="BR1394" s="70"/>
      <c r="BS1394" s="72"/>
      <c r="BT1394" s="72"/>
      <c r="BU1394" s="70">
        <v>17936517</v>
      </c>
      <c r="BV1394" s="70">
        <v>126465</v>
      </c>
      <c r="BW1394" s="74">
        <v>18891046</v>
      </c>
      <c r="BX1394" s="70">
        <v>36954028</v>
      </c>
    </row>
    <row r="1395" spans="1:76" x14ac:dyDescent="0.3">
      <c r="A1395" s="73" t="s">
        <v>10</v>
      </c>
      <c r="B1395" s="2" t="s">
        <v>126</v>
      </c>
      <c r="C1395" s="2" t="s">
        <v>56</v>
      </c>
      <c r="D1395" s="2" t="s">
        <v>23</v>
      </c>
      <c r="E1395" s="2" t="s">
        <v>19</v>
      </c>
      <c r="F1395" s="17" t="str">
        <f>+Tabela1[[#This Row],[WK]]&amp;Tabela1[[#This Row],[PK]]&amp;Tabela1[[#This Row],[GK]]</f>
        <v>180906</v>
      </c>
      <c r="G1395" s="2" t="s">
        <v>1323</v>
      </c>
      <c r="H1395" s="3">
        <v>210349901.80000001</v>
      </c>
      <c r="I1395" s="4">
        <v>1.125</v>
      </c>
      <c r="J1395" s="3">
        <v>236643639.53</v>
      </c>
      <c r="K1395" s="4">
        <v>7.0000000000000007E-2</v>
      </c>
      <c r="L1395" s="3">
        <v>16565055</v>
      </c>
      <c r="M1395" s="3"/>
      <c r="N1395" s="5"/>
      <c r="O1395" s="3">
        <v>5934421.4000000004</v>
      </c>
      <c r="P1395" s="4">
        <v>1.125</v>
      </c>
      <c r="Q1395" s="3">
        <v>6676224.0800000001</v>
      </c>
      <c r="R1395" s="4">
        <v>1.6E-2</v>
      </c>
      <c r="S1395" s="3">
        <v>106820</v>
      </c>
      <c r="T1395" s="3"/>
      <c r="U1395" s="5"/>
      <c r="V1395" s="3">
        <v>10067273</v>
      </c>
      <c r="W1395" s="5"/>
      <c r="X1395" s="3">
        <v>27383156</v>
      </c>
      <c r="Y1395" s="3">
        <v>10656833</v>
      </c>
      <c r="Z1395" s="3">
        <v>263424</v>
      </c>
      <c r="AA1395" s="3">
        <v>983112</v>
      </c>
      <c r="AB1395" s="3">
        <v>13749160</v>
      </c>
      <c r="AC1395" s="3">
        <v>1730627</v>
      </c>
      <c r="AD1395" s="3">
        <v>17315884</v>
      </c>
      <c r="AE1395" s="3">
        <v>0</v>
      </c>
      <c r="AF1395" s="3">
        <v>16565055</v>
      </c>
      <c r="AG1395" s="3">
        <v>106820</v>
      </c>
      <c r="AH1395" s="3">
        <v>17315884</v>
      </c>
      <c r="AI1395" s="3">
        <v>10067273</v>
      </c>
      <c r="AJ1395" s="3">
        <v>1870728</v>
      </c>
      <c r="AK1395" s="3">
        <v>1870728</v>
      </c>
      <c r="AL1395" s="3">
        <v>373713</v>
      </c>
      <c r="AM1395" s="3">
        <v>1497015</v>
      </c>
      <c r="AN1395" s="3">
        <v>-556067</v>
      </c>
      <c r="AO1395" s="3">
        <v>0</v>
      </c>
      <c r="AP1395" s="3">
        <v>556067</v>
      </c>
      <c r="AQ1395" s="3">
        <v>0</v>
      </c>
      <c r="AR1395" s="3">
        <f>Tabela1[[#This Row],[Potrzeby finansowe 2027
w tym:]]+Tabela1[[#This Row],[Rozliczenie 2025 potrz. fin.]]</f>
        <v>27383156</v>
      </c>
      <c r="AS1395" s="3">
        <v>0</v>
      </c>
      <c r="AT1395" s="3">
        <v>0</v>
      </c>
      <c r="AU1395" s="3"/>
      <c r="AV1395" s="3"/>
      <c r="AW1395" s="3"/>
      <c r="AX1395" s="3"/>
      <c r="AY1395" s="3"/>
      <c r="AZ1395" s="3"/>
      <c r="BA1395" s="3">
        <v>263424</v>
      </c>
      <c r="BB1395" s="3">
        <v>0</v>
      </c>
      <c r="BC1395" s="3">
        <v>0</v>
      </c>
      <c r="BD1395" s="3">
        <v>2580.5700000000002</v>
      </c>
      <c r="BE1395" s="3">
        <v>117.36</v>
      </c>
      <c r="BF1395" s="3">
        <v>0</v>
      </c>
      <c r="BG1395" s="3">
        <v>631413</v>
      </c>
      <c r="BH1395" s="3">
        <v>5933</v>
      </c>
      <c r="BI1395" s="3">
        <v>351699</v>
      </c>
      <c r="BJ1395" s="3">
        <v>5404509.0724999998</v>
      </c>
      <c r="BK1395" s="3">
        <v>3427771.5599999996</v>
      </c>
      <c r="BL1395" s="3">
        <v>1625835.67</v>
      </c>
      <c r="BM1395" s="3">
        <v>4655278.71</v>
      </c>
      <c r="BN1395" s="53">
        <v>0.64950430411385629</v>
      </c>
      <c r="BO1395" s="54">
        <v>2.545661E-4</v>
      </c>
      <c r="BP1395" s="70">
        <v>6402</v>
      </c>
      <c r="BQ1395" s="71"/>
      <c r="BR1395" s="70"/>
      <c r="BS1395" s="72"/>
      <c r="BT1395" s="72"/>
      <c r="BU1395" s="70">
        <v>16565055</v>
      </c>
      <c r="BV1395" s="70">
        <v>106820</v>
      </c>
      <c r="BW1395" s="74">
        <v>17315884</v>
      </c>
      <c r="BX1395" s="70">
        <v>33987759</v>
      </c>
    </row>
    <row r="1396" spans="1:76" x14ac:dyDescent="0.3">
      <c r="A1396" s="73" t="s">
        <v>10</v>
      </c>
      <c r="B1396" s="2" t="s">
        <v>126</v>
      </c>
      <c r="C1396" s="2" t="s">
        <v>56</v>
      </c>
      <c r="D1396" s="2" t="s">
        <v>30</v>
      </c>
      <c r="E1396" s="2" t="s">
        <v>15</v>
      </c>
      <c r="F1396" s="17" t="str">
        <f>+Tabela1[[#This Row],[WK]]&amp;Tabela1[[#This Row],[PK]]&amp;Tabela1[[#This Row],[GK]]</f>
        <v>180907</v>
      </c>
      <c r="G1396" s="2" t="s">
        <v>1324</v>
      </c>
      <c r="H1396" s="3">
        <v>94390938.519999996</v>
      </c>
      <c r="I1396" s="4">
        <v>1.125</v>
      </c>
      <c r="J1396" s="3">
        <v>106189805.84</v>
      </c>
      <c r="K1396" s="4">
        <v>7.0000000000000007E-2</v>
      </c>
      <c r="L1396" s="3">
        <v>7433286</v>
      </c>
      <c r="M1396" s="3"/>
      <c r="N1396" s="5"/>
      <c r="O1396" s="3">
        <v>2113565.0799999996</v>
      </c>
      <c r="P1396" s="4">
        <v>1.125</v>
      </c>
      <c r="Q1396" s="3">
        <v>2377760.7200000002</v>
      </c>
      <c r="R1396" s="4">
        <v>1.6E-2</v>
      </c>
      <c r="S1396" s="3">
        <v>38044</v>
      </c>
      <c r="T1396" s="3"/>
      <c r="U1396" s="5"/>
      <c r="V1396" s="3">
        <v>5305576</v>
      </c>
      <c r="W1396" s="5"/>
      <c r="X1396" s="3">
        <v>15508182</v>
      </c>
      <c r="Y1396" s="3">
        <v>4695183</v>
      </c>
      <c r="Z1396" s="3">
        <v>416663</v>
      </c>
      <c r="AA1396" s="3">
        <v>848957</v>
      </c>
      <c r="AB1396" s="3">
        <v>7292065</v>
      </c>
      <c r="AC1396" s="3">
        <v>2255314</v>
      </c>
      <c r="AD1396" s="3">
        <v>10202606</v>
      </c>
      <c r="AE1396" s="3">
        <v>0</v>
      </c>
      <c r="AF1396" s="3">
        <v>7433286</v>
      </c>
      <c r="AG1396" s="3">
        <v>38044</v>
      </c>
      <c r="AH1396" s="3">
        <v>10202606</v>
      </c>
      <c r="AI1396" s="3">
        <v>5305576</v>
      </c>
      <c r="AJ1396" s="3">
        <v>-30175</v>
      </c>
      <c r="AK1396" s="3">
        <v>-30175</v>
      </c>
      <c r="AL1396" s="3">
        <v>512125</v>
      </c>
      <c r="AM1396" s="3">
        <v>-542300</v>
      </c>
      <c r="AN1396" s="3">
        <v>-324781</v>
      </c>
      <c r="AO1396" s="3">
        <v>0</v>
      </c>
      <c r="AP1396" s="3">
        <v>324781</v>
      </c>
      <c r="AQ1396" s="3">
        <v>0</v>
      </c>
      <c r="AR1396" s="3">
        <f>Tabela1[[#This Row],[Potrzeby finansowe 2027
w tym:]]+Tabela1[[#This Row],[Rozliczenie 2025 potrz. fin.]]</f>
        <v>15508182</v>
      </c>
      <c r="AS1396" s="3">
        <v>0</v>
      </c>
      <c r="AT1396" s="3">
        <v>0</v>
      </c>
      <c r="AU1396" s="3"/>
      <c r="AV1396" s="3"/>
      <c r="AW1396" s="3"/>
      <c r="AX1396" s="3"/>
      <c r="AY1396" s="3"/>
      <c r="AZ1396" s="3"/>
      <c r="BA1396" s="3">
        <v>416663</v>
      </c>
      <c r="BB1396" s="3">
        <v>0</v>
      </c>
      <c r="BC1396" s="3">
        <v>0</v>
      </c>
      <c r="BD1396" s="3">
        <v>4135.68</v>
      </c>
      <c r="BE1396" s="3">
        <v>77.760000000000005</v>
      </c>
      <c r="BF1396" s="3">
        <v>0</v>
      </c>
      <c r="BG1396" s="3">
        <v>409627</v>
      </c>
      <c r="BH1396" s="3">
        <v>3849</v>
      </c>
      <c r="BI1396" s="3">
        <v>439330</v>
      </c>
      <c r="BJ1396" s="3">
        <v>6751114.6875000009</v>
      </c>
      <c r="BK1396" s="3">
        <v>4193382.4600000009</v>
      </c>
      <c r="BL1396" s="3">
        <v>64006.33</v>
      </c>
      <c r="BM1396" s="3">
        <v>10102916.25</v>
      </c>
      <c r="BN1396" s="53">
        <v>0.7020378090521624</v>
      </c>
      <c r="BO1396" s="54">
        <v>1.3498660000000001E-4</v>
      </c>
      <c r="BP1396" s="70">
        <v>3395</v>
      </c>
      <c r="BQ1396" s="71"/>
      <c r="BR1396" s="70"/>
      <c r="BS1396" s="72"/>
      <c r="BT1396" s="72"/>
      <c r="BU1396" s="70">
        <v>7433286</v>
      </c>
      <c r="BV1396" s="70">
        <v>38044</v>
      </c>
      <c r="BW1396" s="74">
        <v>10202606</v>
      </c>
      <c r="BX1396" s="70">
        <v>17673936</v>
      </c>
    </row>
    <row r="1397" spans="1:76" x14ac:dyDescent="0.3">
      <c r="A1397" s="73" t="s">
        <v>10</v>
      </c>
      <c r="B1397" s="2" t="s">
        <v>126</v>
      </c>
      <c r="C1397" s="2" t="s">
        <v>56</v>
      </c>
      <c r="D1397" s="2" t="s">
        <v>54</v>
      </c>
      <c r="E1397" s="2" t="s">
        <v>15</v>
      </c>
      <c r="F1397" s="17" t="str">
        <f>+Tabela1[[#This Row],[WK]]&amp;Tabela1[[#This Row],[PK]]&amp;Tabela1[[#This Row],[GK]]</f>
        <v>180908</v>
      </c>
      <c r="G1397" s="2" t="s">
        <v>1325</v>
      </c>
      <c r="H1397" s="3">
        <v>109554986.36</v>
      </c>
      <c r="I1397" s="4">
        <v>1.125</v>
      </c>
      <c r="J1397" s="3">
        <v>123249359.66</v>
      </c>
      <c r="K1397" s="4">
        <v>7.0000000000000007E-2</v>
      </c>
      <c r="L1397" s="3">
        <v>8627455</v>
      </c>
      <c r="M1397" s="3"/>
      <c r="N1397" s="5"/>
      <c r="O1397" s="3">
        <v>616776.86</v>
      </c>
      <c r="P1397" s="4">
        <v>1.125</v>
      </c>
      <c r="Q1397" s="3">
        <v>693873.97</v>
      </c>
      <c r="R1397" s="4">
        <v>1.6E-2</v>
      </c>
      <c r="S1397" s="3">
        <v>11102</v>
      </c>
      <c r="T1397" s="3"/>
      <c r="U1397" s="5"/>
      <c r="V1397" s="3">
        <v>6315481</v>
      </c>
      <c r="W1397" s="5"/>
      <c r="X1397" s="3">
        <v>18796211</v>
      </c>
      <c r="Y1397" s="3">
        <v>5374713</v>
      </c>
      <c r="Z1397" s="3">
        <v>86209</v>
      </c>
      <c r="AA1397" s="3">
        <v>920617</v>
      </c>
      <c r="AB1397" s="3">
        <v>9797132</v>
      </c>
      <c r="AC1397" s="3">
        <v>2617540</v>
      </c>
      <c r="AD1397" s="3">
        <v>12480730</v>
      </c>
      <c r="AE1397" s="3">
        <v>0</v>
      </c>
      <c r="AF1397" s="3">
        <v>8627455</v>
      </c>
      <c r="AG1397" s="3">
        <v>11102</v>
      </c>
      <c r="AH1397" s="3">
        <v>12480730</v>
      </c>
      <c r="AI1397" s="3">
        <v>6315481</v>
      </c>
      <c r="AJ1397" s="3">
        <v>1183279</v>
      </c>
      <c r="AK1397" s="3">
        <v>1183279</v>
      </c>
      <c r="AL1397" s="3">
        <v>574498</v>
      </c>
      <c r="AM1397" s="3">
        <v>608781</v>
      </c>
      <c r="AN1397" s="3">
        <v>-696254</v>
      </c>
      <c r="AO1397" s="3">
        <v>0</v>
      </c>
      <c r="AP1397" s="3">
        <v>696254</v>
      </c>
      <c r="AQ1397" s="3">
        <v>0</v>
      </c>
      <c r="AR1397" s="3">
        <f>Tabela1[[#This Row],[Potrzeby finansowe 2027
w tym:]]+Tabela1[[#This Row],[Rozliczenie 2025 potrz. fin.]]</f>
        <v>18796211</v>
      </c>
      <c r="AS1397" s="3">
        <v>0</v>
      </c>
      <c r="AT1397" s="3">
        <v>0</v>
      </c>
      <c r="AU1397" s="3"/>
      <c r="AV1397" s="3"/>
      <c r="AW1397" s="3"/>
      <c r="AX1397" s="3"/>
      <c r="AY1397" s="3"/>
      <c r="AZ1397" s="3"/>
      <c r="BA1397" s="3">
        <v>86209</v>
      </c>
      <c r="BB1397" s="3">
        <v>0</v>
      </c>
      <c r="BC1397" s="3">
        <v>12.42</v>
      </c>
      <c r="BD1397" s="3">
        <v>0</v>
      </c>
      <c r="BE1397" s="3">
        <v>1644.67</v>
      </c>
      <c r="BF1397" s="3">
        <v>0</v>
      </c>
      <c r="BG1397" s="3">
        <v>385255</v>
      </c>
      <c r="BH1397" s="3">
        <v>3620</v>
      </c>
      <c r="BI1397" s="3">
        <v>535362</v>
      </c>
      <c r="BJ1397" s="3">
        <v>8226813.9925000006</v>
      </c>
      <c r="BK1397" s="3">
        <v>5153103.8900000006</v>
      </c>
      <c r="BL1397" s="3">
        <v>1437750.33</v>
      </c>
      <c r="BM1397" s="3">
        <v>9419339.75</v>
      </c>
      <c r="BN1397" s="53">
        <v>0.66037883663020058</v>
      </c>
      <c r="BO1397" s="54">
        <v>1.3304650000000001E-4</v>
      </c>
      <c r="BP1397" s="70">
        <v>3346</v>
      </c>
      <c r="BQ1397" s="71"/>
      <c r="BR1397" s="70"/>
      <c r="BS1397" s="72"/>
      <c r="BT1397" s="72"/>
      <c r="BU1397" s="70">
        <v>8627455</v>
      </c>
      <c r="BV1397" s="70">
        <v>11102</v>
      </c>
      <c r="BW1397" s="74">
        <v>12480730</v>
      </c>
      <c r="BX1397" s="70">
        <v>21119287</v>
      </c>
    </row>
    <row r="1398" spans="1:76" x14ac:dyDescent="0.3">
      <c r="A1398" s="73" t="s">
        <v>10</v>
      </c>
      <c r="B1398" s="2" t="s">
        <v>126</v>
      </c>
      <c r="C1398" s="2" t="s">
        <v>69</v>
      </c>
      <c r="D1398" s="2" t="s">
        <v>12</v>
      </c>
      <c r="E1398" s="2" t="s">
        <v>13</v>
      </c>
      <c r="F1398" s="17" t="str">
        <f>+Tabela1[[#This Row],[WK]]&amp;Tabela1[[#This Row],[PK]]&amp;Tabela1[[#This Row],[GK]]</f>
        <v>181001</v>
      </c>
      <c r="G1398" s="2" t="s">
        <v>1326</v>
      </c>
      <c r="H1398" s="3">
        <v>943003965.25999999</v>
      </c>
      <c r="I1398" s="4">
        <v>1.125</v>
      </c>
      <c r="J1398" s="3">
        <v>1060879460.92</v>
      </c>
      <c r="K1398" s="4">
        <v>7.0000000000000007E-2</v>
      </c>
      <c r="L1398" s="3">
        <v>74261562</v>
      </c>
      <c r="M1398" s="3"/>
      <c r="N1398" s="5"/>
      <c r="O1398" s="3">
        <v>235664074.07999998</v>
      </c>
      <c r="P1398" s="4">
        <v>1.125</v>
      </c>
      <c r="Q1398" s="3">
        <v>265122083.34</v>
      </c>
      <c r="R1398" s="4">
        <v>1.6E-2</v>
      </c>
      <c r="S1398" s="3">
        <v>4241953</v>
      </c>
      <c r="T1398" s="3"/>
      <c r="U1398" s="5"/>
      <c r="V1398" s="3">
        <v>42194716</v>
      </c>
      <c r="W1398" s="5"/>
      <c r="X1398" s="3">
        <v>53575552</v>
      </c>
      <c r="Y1398" s="3">
        <v>0</v>
      </c>
      <c r="Z1398" s="3">
        <v>0</v>
      </c>
      <c r="AA1398" s="3">
        <v>2613917</v>
      </c>
      <c r="AB1398" s="3">
        <v>50961635</v>
      </c>
      <c r="AC1398" s="3">
        <v>0</v>
      </c>
      <c r="AD1398" s="3">
        <v>13356648</v>
      </c>
      <c r="AE1398" s="3">
        <v>0</v>
      </c>
      <c r="AF1398" s="3">
        <v>74261562</v>
      </c>
      <c r="AG1398" s="3">
        <v>4241953</v>
      </c>
      <c r="AH1398" s="3">
        <v>13356648</v>
      </c>
      <c r="AI1398" s="3">
        <v>42194716</v>
      </c>
      <c r="AJ1398" s="3">
        <v>4008986</v>
      </c>
      <c r="AK1398" s="3">
        <v>5984799</v>
      </c>
      <c r="AL1398" s="3">
        <v>2884820</v>
      </c>
      <c r="AM1398" s="3">
        <v>3099979</v>
      </c>
      <c r="AN1398" s="3">
        <v>1975813</v>
      </c>
      <c r="AO1398" s="3">
        <v>0</v>
      </c>
      <c r="AP1398" s="3">
        <v>0</v>
      </c>
      <c r="AQ1398" s="3">
        <v>1975813</v>
      </c>
      <c r="AR1398" s="3">
        <f>Tabela1[[#This Row],[Potrzeby finansowe 2027
w tym:]]+Tabela1[[#This Row],[Rozliczenie 2025 potrz. fin.]]</f>
        <v>55551365</v>
      </c>
      <c r="AS1398" s="3">
        <v>0</v>
      </c>
      <c r="AT1398" s="3">
        <v>0</v>
      </c>
      <c r="AU1398" s="3"/>
      <c r="AV1398" s="3"/>
      <c r="AW1398" s="3"/>
      <c r="AX1398" s="3"/>
      <c r="AY1398" s="3"/>
      <c r="AZ1398" s="3"/>
      <c r="BA1398" s="3">
        <v>0</v>
      </c>
      <c r="BB1398" s="3">
        <v>0</v>
      </c>
      <c r="BC1398" s="3">
        <v>0</v>
      </c>
      <c r="BD1398" s="3">
        <v>0</v>
      </c>
      <c r="BE1398" s="3">
        <v>0</v>
      </c>
      <c r="BF1398" s="3">
        <v>0</v>
      </c>
      <c r="BG1398" s="3">
        <v>1895305</v>
      </c>
      <c r="BH1398" s="3">
        <v>17809</v>
      </c>
      <c r="BI1398" s="3">
        <v>718612</v>
      </c>
      <c r="BJ1398" s="3">
        <v>11042794.272499999</v>
      </c>
      <c r="BK1398" s="3">
        <v>7047123.5199999996</v>
      </c>
      <c r="BL1398" s="3">
        <v>1216890.53</v>
      </c>
      <c r="BM1398" s="3">
        <v>13548901.949999999</v>
      </c>
      <c r="BN1398" s="53">
        <v>1.0348208873096258</v>
      </c>
      <c r="BO1398" s="54">
        <v>7.452785E-4</v>
      </c>
      <c r="BP1398" s="70">
        <v>18743</v>
      </c>
      <c r="BQ1398" s="71"/>
      <c r="BR1398" s="70"/>
      <c r="BS1398" s="72"/>
      <c r="BT1398" s="72"/>
      <c r="BU1398" s="70">
        <v>74261562</v>
      </c>
      <c r="BV1398" s="70">
        <v>4241953</v>
      </c>
      <c r="BW1398" s="74">
        <v>13356648</v>
      </c>
      <c r="BX1398" s="70">
        <v>91860163</v>
      </c>
    </row>
    <row r="1399" spans="1:76" x14ac:dyDescent="0.3">
      <c r="A1399" s="73" t="s">
        <v>10</v>
      </c>
      <c r="B1399" s="2" t="s">
        <v>126</v>
      </c>
      <c r="C1399" s="2" t="s">
        <v>69</v>
      </c>
      <c r="D1399" s="2" t="s">
        <v>11</v>
      </c>
      <c r="E1399" s="2" t="s">
        <v>15</v>
      </c>
      <c r="F1399" s="17" t="str">
        <f>+Tabela1[[#This Row],[WK]]&amp;Tabela1[[#This Row],[PK]]&amp;Tabela1[[#This Row],[GK]]</f>
        <v>181002</v>
      </c>
      <c r="G1399" s="2" t="s">
        <v>909</v>
      </c>
      <c r="H1399" s="3">
        <v>364156139.18000001</v>
      </c>
      <c r="I1399" s="4">
        <v>1.125</v>
      </c>
      <c r="J1399" s="3">
        <v>409675656.57999998</v>
      </c>
      <c r="K1399" s="4">
        <v>7.0000000000000007E-2</v>
      </c>
      <c r="L1399" s="3">
        <v>28677296</v>
      </c>
      <c r="M1399" s="3"/>
      <c r="N1399" s="5"/>
      <c r="O1399" s="3">
        <v>35090094.929999992</v>
      </c>
      <c r="P1399" s="4">
        <v>1.125</v>
      </c>
      <c r="Q1399" s="3">
        <v>39476356.799999997</v>
      </c>
      <c r="R1399" s="4">
        <v>1.6E-2</v>
      </c>
      <c r="S1399" s="3">
        <v>631622</v>
      </c>
      <c r="T1399" s="3"/>
      <c r="U1399" s="5"/>
      <c r="V1399" s="3">
        <v>19013490</v>
      </c>
      <c r="W1399" s="5"/>
      <c r="X1399" s="3">
        <v>32242670</v>
      </c>
      <c r="Y1399" s="3">
        <v>4680210</v>
      </c>
      <c r="Z1399" s="3">
        <v>126375</v>
      </c>
      <c r="AA1399" s="3">
        <v>1645571</v>
      </c>
      <c r="AB1399" s="3">
        <v>20807708</v>
      </c>
      <c r="AC1399" s="3">
        <v>4982806</v>
      </c>
      <c r="AD1399" s="3">
        <v>13229180</v>
      </c>
      <c r="AE1399" s="3">
        <v>0</v>
      </c>
      <c r="AF1399" s="3">
        <v>28677296</v>
      </c>
      <c r="AG1399" s="3">
        <v>631622</v>
      </c>
      <c r="AH1399" s="3">
        <v>13229180</v>
      </c>
      <c r="AI1399" s="3">
        <v>19013490</v>
      </c>
      <c r="AJ1399" s="3">
        <v>2083346</v>
      </c>
      <c r="AK1399" s="3">
        <v>2083346</v>
      </c>
      <c r="AL1399" s="3">
        <v>1169777</v>
      </c>
      <c r="AM1399" s="3">
        <v>913569</v>
      </c>
      <c r="AN1399" s="3">
        <v>-420000</v>
      </c>
      <c r="AO1399" s="3">
        <v>0</v>
      </c>
      <c r="AP1399" s="3">
        <v>420000</v>
      </c>
      <c r="AQ1399" s="3">
        <v>0</v>
      </c>
      <c r="AR1399" s="3">
        <f>Tabela1[[#This Row],[Potrzeby finansowe 2027
w tym:]]+Tabela1[[#This Row],[Rozliczenie 2025 potrz. fin.]]</f>
        <v>32242670</v>
      </c>
      <c r="AS1399" s="3">
        <v>0</v>
      </c>
      <c r="AT1399" s="3">
        <v>0</v>
      </c>
      <c r="AU1399" s="3"/>
      <c r="AV1399" s="3"/>
      <c r="AW1399" s="3"/>
      <c r="AX1399" s="3"/>
      <c r="AY1399" s="3"/>
      <c r="AZ1399" s="3"/>
      <c r="BA1399" s="3">
        <v>126375</v>
      </c>
      <c r="BB1399" s="3">
        <v>0</v>
      </c>
      <c r="BC1399" s="3">
        <v>0</v>
      </c>
      <c r="BD1399" s="3">
        <v>1266.1600000000001</v>
      </c>
      <c r="BE1399" s="3">
        <v>0</v>
      </c>
      <c r="BF1399" s="3">
        <v>0</v>
      </c>
      <c r="BG1399" s="3">
        <v>925784</v>
      </c>
      <c r="BH1399" s="3">
        <v>8699</v>
      </c>
      <c r="BI1399" s="3">
        <v>719787</v>
      </c>
      <c r="BJ1399" s="3">
        <v>11060856.1675</v>
      </c>
      <c r="BK1399" s="3">
        <v>8353561.5000000019</v>
      </c>
      <c r="BL1399" s="3">
        <v>575796.32999999996</v>
      </c>
      <c r="BM1399" s="3">
        <v>9677586.0099999998</v>
      </c>
      <c r="BN1399" s="53">
        <v>0.86537962937056423</v>
      </c>
      <c r="BO1399" s="54">
        <v>3.2232840000000001E-4</v>
      </c>
      <c r="BP1399" s="70">
        <v>8106</v>
      </c>
      <c r="BQ1399" s="71"/>
      <c r="BR1399" s="70"/>
      <c r="BS1399" s="72"/>
      <c r="BT1399" s="72"/>
      <c r="BU1399" s="70">
        <v>28677296</v>
      </c>
      <c r="BV1399" s="70">
        <v>631622</v>
      </c>
      <c r="BW1399" s="74">
        <v>13229180</v>
      </c>
      <c r="BX1399" s="70">
        <v>42538098</v>
      </c>
    </row>
    <row r="1400" spans="1:76" x14ac:dyDescent="0.3">
      <c r="A1400" s="73" t="s">
        <v>10</v>
      </c>
      <c r="B1400" s="2" t="s">
        <v>126</v>
      </c>
      <c r="C1400" s="2" t="s">
        <v>69</v>
      </c>
      <c r="D1400" s="2" t="s">
        <v>16</v>
      </c>
      <c r="E1400" s="2" t="s">
        <v>15</v>
      </c>
      <c r="F1400" s="17" t="str">
        <f>+Tabela1[[#This Row],[WK]]&amp;Tabela1[[#This Row],[PK]]&amp;Tabela1[[#This Row],[GK]]</f>
        <v>181003</v>
      </c>
      <c r="G1400" s="2" t="s">
        <v>1267</v>
      </c>
      <c r="H1400" s="3">
        <v>524894007.82999998</v>
      </c>
      <c r="I1400" s="4">
        <v>1.125</v>
      </c>
      <c r="J1400" s="3">
        <v>590505758.80999994</v>
      </c>
      <c r="K1400" s="4">
        <v>7.0000000000000007E-2</v>
      </c>
      <c r="L1400" s="3">
        <v>41335403</v>
      </c>
      <c r="M1400" s="3"/>
      <c r="N1400" s="5"/>
      <c r="O1400" s="3">
        <v>94787629.110000014</v>
      </c>
      <c r="P1400" s="4">
        <v>1.125</v>
      </c>
      <c r="Q1400" s="3">
        <v>106636082.75</v>
      </c>
      <c r="R1400" s="4">
        <v>1.6E-2</v>
      </c>
      <c r="S1400" s="3">
        <v>1706177</v>
      </c>
      <c r="T1400" s="3"/>
      <c r="U1400" s="5"/>
      <c r="V1400" s="3">
        <v>25644195</v>
      </c>
      <c r="W1400" s="5"/>
      <c r="X1400" s="3">
        <v>41590058</v>
      </c>
      <c r="Y1400" s="3">
        <v>8773358</v>
      </c>
      <c r="Z1400" s="3">
        <v>0</v>
      </c>
      <c r="AA1400" s="3">
        <v>1824465</v>
      </c>
      <c r="AB1400" s="3">
        <v>30992235</v>
      </c>
      <c r="AC1400" s="3">
        <v>0</v>
      </c>
      <c r="AD1400" s="3">
        <v>17250463</v>
      </c>
      <c r="AE1400" s="3">
        <v>0</v>
      </c>
      <c r="AF1400" s="3">
        <v>41335403</v>
      </c>
      <c r="AG1400" s="3">
        <v>1706177</v>
      </c>
      <c r="AH1400" s="3">
        <v>17250463</v>
      </c>
      <c r="AI1400" s="3">
        <v>25644195</v>
      </c>
      <c r="AJ1400" s="3">
        <v>1024330</v>
      </c>
      <c r="AK1400" s="3">
        <v>2328929</v>
      </c>
      <c r="AL1400" s="3">
        <v>2231725</v>
      </c>
      <c r="AM1400" s="3">
        <v>97204</v>
      </c>
      <c r="AN1400" s="3">
        <v>1304599</v>
      </c>
      <c r="AO1400" s="3">
        <v>0</v>
      </c>
      <c r="AP1400" s="3">
        <v>0</v>
      </c>
      <c r="AQ1400" s="3">
        <v>1304599</v>
      </c>
      <c r="AR1400" s="3">
        <f>Tabela1[[#This Row],[Potrzeby finansowe 2027
w tym:]]+Tabela1[[#This Row],[Rozliczenie 2025 potrz. fin.]]</f>
        <v>42894657</v>
      </c>
      <c r="AS1400" s="3">
        <v>0</v>
      </c>
      <c r="AT1400" s="3">
        <v>0</v>
      </c>
      <c r="AU1400" s="3"/>
      <c r="AV1400" s="3"/>
      <c r="AW1400" s="3"/>
      <c r="AX1400" s="3"/>
      <c r="AY1400" s="3"/>
      <c r="AZ1400" s="3"/>
      <c r="BA1400" s="3">
        <v>0</v>
      </c>
      <c r="BB1400" s="3">
        <v>0</v>
      </c>
      <c r="BC1400" s="3">
        <v>0</v>
      </c>
      <c r="BD1400" s="3">
        <v>0</v>
      </c>
      <c r="BE1400" s="3">
        <v>0</v>
      </c>
      <c r="BF1400" s="3">
        <v>0</v>
      </c>
      <c r="BG1400" s="3">
        <v>1286347</v>
      </c>
      <c r="BH1400" s="3">
        <v>12087</v>
      </c>
      <c r="BI1400" s="3">
        <v>538118</v>
      </c>
      <c r="BJ1400" s="3">
        <v>8269168.1099999994</v>
      </c>
      <c r="BK1400" s="3">
        <v>5526897.129999999</v>
      </c>
      <c r="BL1400" s="3">
        <v>1126151.3899999999</v>
      </c>
      <c r="BM1400" s="3">
        <v>8716781.1400000006</v>
      </c>
      <c r="BN1400" s="53">
        <v>0.83552409464387312</v>
      </c>
      <c r="BO1400" s="54">
        <v>4.9454659999999999E-4</v>
      </c>
      <c r="BP1400" s="70">
        <v>12437</v>
      </c>
      <c r="BQ1400" s="71"/>
      <c r="BR1400" s="70"/>
      <c r="BS1400" s="72"/>
      <c r="BT1400" s="72"/>
      <c r="BU1400" s="70">
        <v>41335403</v>
      </c>
      <c r="BV1400" s="70">
        <v>1706177</v>
      </c>
      <c r="BW1400" s="74">
        <v>17250463</v>
      </c>
      <c r="BX1400" s="70">
        <v>60292043</v>
      </c>
    </row>
    <row r="1401" spans="1:76" x14ac:dyDescent="0.3">
      <c r="A1401" s="73" t="s">
        <v>10</v>
      </c>
      <c r="B1401" s="2" t="s">
        <v>126</v>
      </c>
      <c r="C1401" s="2" t="s">
        <v>69</v>
      </c>
      <c r="D1401" s="2" t="s">
        <v>18</v>
      </c>
      <c r="E1401" s="2" t="s">
        <v>15</v>
      </c>
      <c r="F1401" s="17" t="str">
        <f>+Tabela1[[#This Row],[WK]]&amp;Tabela1[[#This Row],[PK]]&amp;Tabela1[[#This Row],[GK]]</f>
        <v>181004</v>
      </c>
      <c r="G1401" s="2" t="s">
        <v>1326</v>
      </c>
      <c r="H1401" s="3">
        <v>968668091.69000006</v>
      </c>
      <c r="I1401" s="4">
        <v>1.125</v>
      </c>
      <c r="J1401" s="3">
        <v>1089751603.1500001</v>
      </c>
      <c r="K1401" s="4">
        <v>7.0000000000000007E-2</v>
      </c>
      <c r="L1401" s="3">
        <v>76282612</v>
      </c>
      <c r="M1401" s="3"/>
      <c r="N1401" s="5"/>
      <c r="O1401" s="3">
        <v>112336468.02</v>
      </c>
      <c r="P1401" s="4">
        <v>1.125</v>
      </c>
      <c r="Q1401" s="3">
        <v>126378526.52</v>
      </c>
      <c r="R1401" s="4">
        <v>1.6E-2</v>
      </c>
      <c r="S1401" s="3">
        <v>2022056</v>
      </c>
      <c r="T1401" s="3"/>
      <c r="U1401" s="5"/>
      <c r="V1401" s="3">
        <v>50513856</v>
      </c>
      <c r="W1401" s="5"/>
      <c r="X1401" s="3">
        <v>81192801</v>
      </c>
      <c r="Y1401" s="3">
        <v>10053994</v>
      </c>
      <c r="Z1401" s="3">
        <v>6768</v>
      </c>
      <c r="AA1401" s="3">
        <v>3531687</v>
      </c>
      <c r="AB1401" s="3">
        <v>58179915</v>
      </c>
      <c r="AC1401" s="3">
        <v>9420437</v>
      </c>
      <c r="AD1401" s="3">
        <v>30678945</v>
      </c>
      <c r="AE1401" s="3">
        <v>0</v>
      </c>
      <c r="AF1401" s="3">
        <v>76282612</v>
      </c>
      <c r="AG1401" s="3">
        <v>2022056</v>
      </c>
      <c r="AH1401" s="3">
        <v>30678945</v>
      </c>
      <c r="AI1401" s="3">
        <v>50513856</v>
      </c>
      <c r="AJ1401" s="3">
        <v>2520352</v>
      </c>
      <c r="AK1401" s="3">
        <v>2520352</v>
      </c>
      <c r="AL1401" s="3">
        <v>3446782</v>
      </c>
      <c r="AM1401" s="3">
        <v>-926430</v>
      </c>
      <c r="AN1401" s="3">
        <v>-889745</v>
      </c>
      <c r="AO1401" s="3">
        <v>0</v>
      </c>
      <c r="AP1401" s="3">
        <v>889745</v>
      </c>
      <c r="AQ1401" s="3">
        <v>0</v>
      </c>
      <c r="AR1401" s="3">
        <f>Tabela1[[#This Row],[Potrzeby finansowe 2027
w tym:]]+Tabela1[[#This Row],[Rozliczenie 2025 potrz. fin.]]</f>
        <v>81192801</v>
      </c>
      <c r="AS1401" s="3">
        <v>0</v>
      </c>
      <c r="AT1401" s="3">
        <v>0</v>
      </c>
      <c r="AU1401" s="3"/>
      <c r="AV1401" s="3"/>
      <c r="AW1401" s="3"/>
      <c r="AX1401" s="3"/>
      <c r="AY1401" s="3"/>
      <c r="AZ1401" s="3"/>
      <c r="BA1401" s="3">
        <v>6768</v>
      </c>
      <c r="BB1401" s="3">
        <v>0</v>
      </c>
      <c r="BC1401" s="3">
        <v>0</v>
      </c>
      <c r="BD1401" s="3">
        <v>0</v>
      </c>
      <c r="BE1401" s="3">
        <v>11.23</v>
      </c>
      <c r="BF1401" s="3">
        <v>186.57</v>
      </c>
      <c r="BG1401" s="3">
        <v>2312806</v>
      </c>
      <c r="BH1401" s="3">
        <v>21732</v>
      </c>
      <c r="BI1401" s="3">
        <v>1218881</v>
      </c>
      <c r="BJ1401" s="3">
        <v>18730344.645000003</v>
      </c>
      <c r="BK1401" s="3">
        <v>14617213.720000003</v>
      </c>
      <c r="BL1401" s="3">
        <v>2443017.58</v>
      </c>
      <c r="BM1401" s="3">
        <v>11566488.539999999</v>
      </c>
      <c r="BN1401" s="53">
        <v>0.88227898864982324</v>
      </c>
      <c r="BO1401" s="54">
        <v>7.9185530000000005E-4</v>
      </c>
      <c r="BP1401" s="70">
        <v>19913</v>
      </c>
      <c r="BQ1401" s="71"/>
      <c r="BR1401" s="70"/>
      <c r="BS1401" s="72"/>
      <c r="BT1401" s="72"/>
      <c r="BU1401" s="70">
        <v>76282612</v>
      </c>
      <c r="BV1401" s="70">
        <v>2022056</v>
      </c>
      <c r="BW1401" s="74">
        <v>30678945</v>
      </c>
      <c r="BX1401" s="70">
        <v>108983613</v>
      </c>
    </row>
    <row r="1402" spans="1:76" x14ac:dyDescent="0.3">
      <c r="A1402" s="73" t="s">
        <v>10</v>
      </c>
      <c r="B1402" s="2" t="s">
        <v>126</v>
      </c>
      <c r="C1402" s="2" t="s">
        <v>69</v>
      </c>
      <c r="D1402" s="2" t="s">
        <v>21</v>
      </c>
      <c r="E1402" s="2" t="s">
        <v>15</v>
      </c>
      <c r="F1402" s="17" t="str">
        <f>+Tabela1[[#This Row],[WK]]&amp;Tabela1[[#This Row],[PK]]&amp;Tabela1[[#This Row],[GK]]</f>
        <v>181005</v>
      </c>
      <c r="G1402" s="2" t="s">
        <v>1327</v>
      </c>
      <c r="H1402" s="3">
        <v>251608597.02000001</v>
      </c>
      <c r="I1402" s="4">
        <v>1.125</v>
      </c>
      <c r="J1402" s="3">
        <v>283059671.64999998</v>
      </c>
      <c r="K1402" s="4">
        <v>7.0000000000000007E-2</v>
      </c>
      <c r="L1402" s="3">
        <v>19814177</v>
      </c>
      <c r="M1402" s="3"/>
      <c r="N1402" s="5"/>
      <c r="O1402" s="3">
        <v>57030300.140000001</v>
      </c>
      <c r="P1402" s="4">
        <v>1.125</v>
      </c>
      <c r="Q1402" s="3">
        <v>64159087.659999996</v>
      </c>
      <c r="R1402" s="4">
        <v>1.6E-2</v>
      </c>
      <c r="S1402" s="3">
        <v>1026545</v>
      </c>
      <c r="T1402" s="3"/>
      <c r="U1402" s="5"/>
      <c r="V1402" s="3">
        <v>13637369</v>
      </c>
      <c r="W1402" s="5"/>
      <c r="X1402" s="3">
        <v>24965417</v>
      </c>
      <c r="Y1402" s="3">
        <v>4817513</v>
      </c>
      <c r="Z1402" s="3">
        <v>134149</v>
      </c>
      <c r="AA1402" s="3">
        <v>1226153</v>
      </c>
      <c r="AB1402" s="3">
        <v>16885315</v>
      </c>
      <c r="AC1402" s="3">
        <v>1902287</v>
      </c>
      <c r="AD1402" s="3">
        <v>11713260</v>
      </c>
      <c r="AE1402" s="3">
        <v>0</v>
      </c>
      <c r="AF1402" s="3">
        <v>19814177</v>
      </c>
      <c r="AG1402" s="3">
        <v>1026545</v>
      </c>
      <c r="AH1402" s="3">
        <v>11713260</v>
      </c>
      <c r="AI1402" s="3">
        <v>13637369</v>
      </c>
      <c r="AJ1402" s="3">
        <v>263392</v>
      </c>
      <c r="AK1402" s="3">
        <v>648605</v>
      </c>
      <c r="AL1402" s="3">
        <v>1383685</v>
      </c>
      <c r="AM1402" s="3">
        <v>-735080</v>
      </c>
      <c r="AN1402" s="3">
        <v>385213</v>
      </c>
      <c r="AO1402" s="3">
        <v>0</v>
      </c>
      <c r="AP1402" s="3">
        <v>0</v>
      </c>
      <c r="AQ1402" s="3">
        <v>385213</v>
      </c>
      <c r="AR1402" s="3">
        <f>Tabela1[[#This Row],[Potrzeby finansowe 2027
w tym:]]+Tabela1[[#This Row],[Rozliczenie 2025 potrz. fin.]]</f>
        <v>25350630</v>
      </c>
      <c r="AS1402" s="3">
        <v>0</v>
      </c>
      <c r="AT1402" s="3">
        <v>0</v>
      </c>
      <c r="AU1402" s="3"/>
      <c r="AV1402" s="3"/>
      <c r="AW1402" s="3"/>
      <c r="AX1402" s="3"/>
      <c r="AY1402" s="3"/>
      <c r="AZ1402" s="3"/>
      <c r="BA1402" s="3">
        <v>134149</v>
      </c>
      <c r="BB1402" s="3">
        <v>0</v>
      </c>
      <c r="BC1402" s="3">
        <v>0</v>
      </c>
      <c r="BD1402" s="3">
        <v>0.02</v>
      </c>
      <c r="BE1402" s="3">
        <v>1421.41</v>
      </c>
      <c r="BF1402" s="3">
        <v>1899.97</v>
      </c>
      <c r="BG1402" s="3">
        <v>668024</v>
      </c>
      <c r="BH1402" s="3">
        <v>6277</v>
      </c>
      <c r="BI1402" s="3">
        <v>558129</v>
      </c>
      <c r="BJ1402" s="3">
        <v>8576681.6775000002</v>
      </c>
      <c r="BK1402" s="3">
        <v>4008388.2700000014</v>
      </c>
      <c r="BL1402" s="3">
        <v>3088118.38</v>
      </c>
      <c r="BM1402" s="3">
        <v>12096936.869999999</v>
      </c>
      <c r="BN1402" s="53">
        <v>0.82313869225819103</v>
      </c>
      <c r="BO1402" s="54">
        <v>2.5256239999999999E-4</v>
      </c>
      <c r="BP1402" s="70">
        <v>6351</v>
      </c>
      <c r="BQ1402" s="71"/>
      <c r="BR1402" s="70"/>
      <c r="BS1402" s="72"/>
      <c r="BT1402" s="72"/>
      <c r="BU1402" s="70">
        <v>19814177</v>
      </c>
      <c r="BV1402" s="70">
        <v>1026545</v>
      </c>
      <c r="BW1402" s="74">
        <v>11713260</v>
      </c>
      <c r="BX1402" s="70">
        <v>32553982</v>
      </c>
    </row>
    <row r="1403" spans="1:76" x14ac:dyDescent="0.3">
      <c r="A1403" s="73" t="s">
        <v>10</v>
      </c>
      <c r="B1403" s="2" t="s">
        <v>126</v>
      </c>
      <c r="C1403" s="2" t="s">
        <v>69</v>
      </c>
      <c r="D1403" s="2" t="s">
        <v>23</v>
      </c>
      <c r="E1403" s="2" t="s">
        <v>15</v>
      </c>
      <c r="F1403" s="17" t="str">
        <f>+Tabela1[[#This Row],[WK]]&amp;Tabela1[[#This Row],[PK]]&amp;Tabela1[[#This Row],[GK]]</f>
        <v>181006</v>
      </c>
      <c r="G1403" s="2" t="s">
        <v>1328</v>
      </c>
      <c r="H1403" s="3">
        <v>279501462.91000003</v>
      </c>
      <c r="I1403" s="4">
        <v>1.125</v>
      </c>
      <c r="J1403" s="3">
        <v>314439145.76999998</v>
      </c>
      <c r="K1403" s="4">
        <v>7.0000000000000007E-2</v>
      </c>
      <c r="L1403" s="3">
        <v>22010740</v>
      </c>
      <c r="M1403" s="3"/>
      <c r="N1403" s="5"/>
      <c r="O1403" s="3">
        <v>87142964.469999999</v>
      </c>
      <c r="P1403" s="4">
        <v>1.125</v>
      </c>
      <c r="Q1403" s="3">
        <v>98035835.030000001</v>
      </c>
      <c r="R1403" s="4">
        <v>1.6E-2</v>
      </c>
      <c r="S1403" s="3">
        <v>1568573</v>
      </c>
      <c r="T1403" s="3"/>
      <c r="U1403" s="5"/>
      <c r="V1403" s="3">
        <v>15260814</v>
      </c>
      <c r="W1403" s="5"/>
      <c r="X1403" s="3">
        <v>31428825</v>
      </c>
      <c r="Y1403" s="3">
        <v>12358767</v>
      </c>
      <c r="Z1403" s="3">
        <v>287246</v>
      </c>
      <c r="AA1403" s="3">
        <v>1202115</v>
      </c>
      <c r="AB1403" s="3">
        <v>17580697</v>
      </c>
      <c r="AC1403" s="3">
        <v>0</v>
      </c>
      <c r="AD1403" s="3">
        <v>15735886</v>
      </c>
      <c r="AE1403" s="3">
        <v>0</v>
      </c>
      <c r="AF1403" s="3">
        <v>22010740</v>
      </c>
      <c r="AG1403" s="3">
        <v>1568573</v>
      </c>
      <c r="AH1403" s="3">
        <v>15735886</v>
      </c>
      <c r="AI1403" s="3">
        <v>15260814</v>
      </c>
      <c r="AJ1403" s="3">
        <v>2662507</v>
      </c>
      <c r="AK1403" s="3">
        <v>2230382</v>
      </c>
      <c r="AL1403" s="3">
        <v>891573</v>
      </c>
      <c r="AM1403" s="3">
        <v>1338809</v>
      </c>
      <c r="AN1403" s="3">
        <v>-432125</v>
      </c>
      <c r="AO1403" s="3">
        <v>0</v>
      </c>
      <c r="AP1403" s="3">
        <v>0</v>
      </c>
      <c r="AQ1403" s="3">
        <v>-432125</v>
      </c>
      <c r="AR1403" s="3">
        <f>Tabela1[[#This Row],[Potrzeby finansowe 2027
w tym:]]+Tabela1[[#This Row],[Rozliczenie 2025 potrz. fin.]]</f>
        <v>30996700</v>
      </c>
      <c r="AS1403" s="3">
        <v>0</v>
      </c>
      <c r="AT1403" s="3">
        <v>0</v>
      </c>
      <c r="AU1403" s="3"/>
      <c r="AV1403" s="3"/>
      <c r="AW1403" s="3"/>
      <c r="AX1403" s="3"/>
      <c r="AY1403" s="3"/>
      <c r="AZ1403" s="3"/>
      <c r="BA1403" s="3">
        <v>287246</v>
      </c>
      <c r="BB1403" s="3">
        <v>0</v>
      </c>
      <c r="BC1403" s="3">
        <v>15.64</v>
      </c>
      <c r="BD1403" s="3">
        <v>2825.79</v>
      </c>
      <c r="BE1403" s="3">
        <v>0.01</v>
      </c>
      <c r="BF1403" s="3">
        <v>0</v>
      </c>
      <c r="BG1403" s="3">
        <v>766572</v>
      </c>
      <c r="BH1403" s="3">
        <v>7203</v>
      </c>
      <c r="BI1403" s="3">
        <v>435543</v>
      </c>
      <c r="BJ1403" s="3">
        <v>6692919.2200000007</v>
      </c>
      <c r="BK1403" s="3">
        <v>2951264.3800000008</v>
      </c>
      <c r="BL1403" s="3">
        <v>3010445.47</v>
      </c>
      <c r="BM1403" s="3">
        <v>8945728.4199999999</v>
      </c>
      <c r="BN1403" s="53">
        <v>0.68315939677121518</v>
      </c>
      <c r="BO1403" s="54">
        <v>3.3113439999999999E-4</v>
      </c>
      <c r="BP1403" s="70">
        <v>8327</v>
      </c>
      <c r="BQ1403" s="71"/>
      <c r="BR1403" s="70"/>
      <c r="BS1403" s="72"/>
      <c r="BT1403" s="72"/>
      <c r="BU1403" s="70">
        <v>22010740</v>
      </c>
      <c r="BV1403" s="70">
        <v>1568573</v>
      </c>
      <c r="BW1403" s="74">
        <v>15735886</v>
      </c>
      <c r="BX1403" s="70">
        <v>39315199</v>
      </c>
    </row>
    <row r="1404" spans="1:76" x14ac:dyDescent="0.3">
      <c r="A1404" s="73" t="s">
        <v>10</v>
      </c>
      <c r="B1404" s="2" t="s">
        <v>126</v>
      </c>
      <c r="C1404" s="2" t="s">
        <v>69</v>
      </c>
      <c r="D1404" s="2" t="s">
        <v>30</v>
      </c>
      <c r="E1404" s="2" t="s">
        <v>15</v>
      </c>
      <c r="F1404" s="17" t="str">
        <f>+Tabela1[[#This Row],[WK]]&amp;Tabela1[[#This Row],[PK]]&amp;Tabela1[[#This Row],[GK]]</f>
        <v>181007</v>
      </c>
      <c r="G1404" s="2" t="s">
        <v>1329</v>
      </c>
      <c r="H1404" s="3">
        <v>275245288.5</v>
      </c>
      <c r="I1404" s="4">
        <v>1.125</v>
      </c>
      <c r="J1404" s="3">
        <v>309650949.56</v>
      </c>
      <c r="K1404" s="4">
        <v>7.0000000000000007E-2</v>
      </c>
      <c r="L1404" s="3">
        <v>21675566</v>
      </c>
      <c r="M1404" s="3"/>
      <c r="N1404" s="5"/>
      <c r="O1404" s="3">
        <v>31507383.239999998</v>
      </c>
      <c r="P1404" s="4">
        <v>1.125</v>
      </c>
      <c r="Q1404" s="3">
        <v>35445806.149999999</v>
      </c>
      <c r="R1404" s="4">
        <v>1.6E-2</v>
      </c>
      <c r="S1404" s="3">
        <v>567133</v>
      </c>
      <c r="T1404" s="3"/>
      <c r="U1404" s="5"/>
      <c r="V1404" s="3">
        <v>15352492</v>
      </c>
      <c r="W1404" s="5"/>
      <c r="X1404" s="3">
        <v>26887567</v>
      </c>
      <c r="Y1404" s="3">
        <v>6114396</v>
      </c>
      <c r="Z1404" s="3">
        <v>112419</v>
      </c>
      <c r="AA1404" s="3">
        <v>1142771</v>
      </c>
      <c r="AB1404" s="3">
        <v>18265778</v>
      </c>
      <c r="AC1404" s="3">
        <v>1252203</v>
      </c>
      <c r="AD1404" s="3">
        <v>11535075</v>
      </c>
      <c r="AE1404" s="3">
        <v>0</v>
      </c>
      <c r="AF1404" s="3">
        <v>21675566</v>
      </c>
      <c r="AG1404" s="3">
        <v>567133</v>
      </c>
      <c r="AH1404" s="3">
        <v>11535075</v>
      </c>
      <c r="AI1404" s="3">
        <v>15352492</v>
      </c>
      <c r="AJ1404" s="3">
        <v>1292285</v>
      </c>
      <c r="AK1404" s="3">
        <v>1292285</v>
      </c>
      <c r="AL1404" s="3">
        <v>1145093</v>
      </c>
      <c r="AM1404" s="3">
        <v>147192</v>
      </c>
      <c r="AN1404" s="3">
        <v>-171001</v>
      </c>
      <c r="AO1404" s="3">
        <v>0</v>
      </c>
      <c r="AP1404" s="3">
        <v>171001</v>
      </c>
      <c r="AQ1404" s="3">
        <v>0</v>
      </c>
      <c r="AR1404" s="3">
        <f>Tabela1[[#This Row],[Potrzeby finansowe 2027
w tym:]]+Tabela1[[#This Row],[Rozliczenie 2025 potrz. fin.]]</f>
        <v>26887567</v>
      </c>
      <c r="AS1404" s="3">
        <v>0</v>
      </c>
      <c r="AT1404" s="3">
        <v>0</v>
      </c>
      <c r="AU1404" s="3"/>
      <c r="AV1404" s="3"/>
      <c r="AW1404" s="3"/>
      <c r="AX1404" s="3"/>
      <c r="AY1404" s="3"/>
      <c r="AZ1404" s="3"/>
      <c r="BA1404" s="3">
        <v>112419</v>
      </c>
      <c r="BB1404" s="3">
        <v>0</v>
      </c>
      <c r="BC1404" s="3">
        <v>0</v>
      </c>
      <c r="BD1404" s="3">
        <v>1126.33</v>
      </c>
      <c r="BE1404" s="3">
        <v>0</v>
      </c>
      <c r="BF1404" s="3">
        <v>0</v>
      </c>
      <c r="BG1404" s="3">
        <v>722619</v>
      </c>
      <c r="BH1404" s="3">
        <v>6790</v>
      </c>
      <c r="BI1404" s="3">
        <v>420152</v>
      </c>
      <c r="BJ1404" s="3">
        <v>6456406.8399999999</v>
      </c>
      <c r="BK1404" s="3">
        <v>4047958.67</v>
      </c>
      <c r="BL1404" s="3">
        <v>451655.7</v>
      </c>
      <c r="BM1404" s="3">
        <v>8730481.2799999993</v>
      </c>
      <c r="BN1404" s="53">
        <v>0.79492459640189139</v>
      </c>
      <c r="BO1404" s="54">
        <v>2.7470529999999997E-4</v>
      </c>
      <c r="BP1404" s="70">
        <v>6909</v>
      </c>
      <c r="BQ1404" s="71"/>
      <c r="BR1404" s="70"/>
      <c r="BS1404" s="72"/>
      <c r="BT1404" s="72"/>
      <c r="BU1404" s="70">
        <v>21675566</v>
      </c>
      <c r="BV1404" s="70">
        <v>567133</v>
      </c>
      <c r="BW1404" s="74">
        <v>11535075</v>
      </c>
      <c r="BX1404" s="70">
        <v>33777774</v>
      </c>
    </row>
    <row r="1405" spans="1:76" x14ac:dyDescent="0.3">
      <c r="A1405" s="73" t="s">
        <v>10</v>
      </c>
      <c r="B1405" s="2" t="s">
        <v>126</v>
      </c>
      <c r="C1405" s="2" t="s">
        <v>71</v>
      </c>
      <c r="D1405" s="2" t="s">
        <v>12</v>
      </c>
      <c r="E1405" s="2" t="s">
        <v>13</v>
      </c>
      <c r="F1405" s="17" t="str">
        <f>+Tabela1[[#This Row],[WK]]&amp;Tabela1[[#This Row],[PK]]&amp;Tabela1[[#This Row],[GK]]</f>
        <v>181101</v>
      </c>
      <c r="G1405" s="2" t="s">
        <v>1330</v>
      </c>
      <c r="H1405" s="3">
        <v>3018750065.2199998</v>
      </c>
      <c r="I1405" s="4">
        <v>1.125</v>
      </c>
      <c r="J1405" s="3">
        <v>3396093823.3699999</v>
      </c>
      <c r="K1405" s="4">
        <v>7.0000000000000007E-2</v>
      </c>
      <c r="L1405" s="3">
        <v>237726568</v>
      </c>
      <c r="M1405" s="3"/>
      <c r="N1405" s="5"/>
      <c r="O1405" s="3">
        <v>1134024195.22</v>
      </c>
      <c r="P1405" s="4">
        <v>1.125</v>
      </c>
      <c r="Q1405" s="3">
        <v>1275777219.6199999</v>
      </c>
      <c r="R1405" s="4">
        <v>1.6E-2</v>
      </c>
      <c r="S1405" s="3">
        <v>20412436</v>
      </c>
      <c r="T1405" s="3"/>
      <c r="U1405" s="5"/>
      <c r="V1405" s="3">
        <v>131871230</v>
      </c>
      <c r="W1405" s="5"/>
      <c r="X1405" s="3">
        <v>132377944</v>
      </c>
      <c r="Y1405" s="3">
        <v>0</v>
      </c>
      <c r="Z1405" s="3">
        <v>12674</v>
      </c>
      <c r="AA1405" s="3">
        <v>8961590</v>
      </c>
      <c r="AB1405" s="3">
        <v>123403680</v>
      </c>
      <c r="AC1405" s="3">
        <v>0</v>
      </c>
      <c r="AD1405" s="3">
        <v>0</v>
      </c>
      <c r="AE1405" s="3">
        <v>0</v>
      </c>
      <c r="AF1405" s="3">
        <v>237726568</v>
      </c>
      <c r="AG1405" s="3">
        <v>20412436</v>
      </c>
      <c r="AH1405" s="3">
        <v>0</v>
      </c>
      <c r="AI1405" s="3">
        <v>131871230</v>
      </c>
      <c r="AJ1405" s="3">
        <v>4402277</v>
      </c>
      <c r="AK1405" s="3">
        <v>1069634</v>
      </c>
      <c r="AL1405" s="3">
        <v>4463556</v>
      </c>
      <c r="AM1405" s="3">
        <v>-3393922</v>
      </c>
      <c r="AN1405" s="3">
        <v>-3332643</v>
      </c>
      <c r="AO1405" s="3">
        <v>0</v>
      </c>
      <c r="AP1405" s="3">
        <v>0</v>
      </c>
      <c r="AQ1405" s="3">
        <v>-3332643</v>
      </c>
      <c r="AR1405" s="3">
        <f>Tabela1[[#This Row],[Potrzeby finansowe 2027
w tym:]]+Tabela1[[#This Row],[Rozliczenie 2025 potrz. fin.]]</f>
        <v>129045301</v>
      </c>
      <c r="AS1405" s="3">
        <v>0</v>
      </c>
      <c r="AT1405" s="3">
        <v>0</v>
      </c>
      <c r="AU1405" s="3"/>
      <c r="AV1405" s="3"/>
      <c r="AW1405" s="3"/>
      <c r="AX1405" s="3"/>
      <c r="AY1405" s="3"/>
      <c r="AZ1405" s="3"/>
      <c r="BA1405" s="3">
        <v>12674</v>
      </c>
      <c r="BB1405" s="3">
        <v>0</v>
      </c>
      <c r="BC1405" s="3">
        <v>0</v>
      </c>
      <c r="BD1405" s="3">
        <v>113.58</v>
      </c>
      <c r="BE1405" s="3">
        <v>26.81</v>
      </c>
      <c r="BF1405" s="3">
        <v>0</v>
      </c>
      <c r="BG1405" s="3">
        <v>5963149</v>
      </c>
      <c r="BH1405" s="3">
        <v>56032</v>
      </c>
      <c r="BI1405" s="3">
        <v>2998441</v>
      </c>
      <c r="BJ1405" s="3">
        <v>46076565.210000001</v>
      </c>
      <c r="BK1405" s="3">
        <v>35540218.100000001</v>
      </c>
      <c r="BL1405" s="3">
        <v>12849782.060000001</v>
      </c>
      <c r="BM1405" s="3">
        <v>16445824.32</v>
      </c>
      <c r="BN1405" s="53">
        <v>1.2542532852093302</v>
      </c>
      <c r="BO1405" s="54">
        <v>2.1512167999999999E-3</v>
      </c>
      <c r="BP1405" s="70">
        <v>54099</v>
      </c>
      <c r="BQ1405" s="71"/>
      <c r="BR1405" s="70"/>
      <c r="BS1405" s="72"/>
      <c r="BT1405" s="72"/>
      <c r="BU1405" s="70">
        <v>237726568</v>
      </c>
      <c r="BV1405" s="70">
        <v>20412436</v>
      </c>
      <c r="BW1405" s="74">
        <v>0</v>
      </c>
      <c r="BX1405" s="70">
        <v>258139004</v>
      </c>
    </row>
    <row r="1406" spans="1:76" x14ac:dyDescent="0.3">
      <c r="A1406" s="73" t="s">
        <v>10</v>
      </c>
      <c r="B1406" s="2" t="s">
        <v>126</v>
      </c>
      <c r="C1406" s="2" t="s">
        <v>71</v>
      </c>
      <c r="D1406" s="2" t="s">
        <v>11</v>
      </c>
      <c r="E1406" s="2" t="s">
        <v>15</v>
      </c>
      <c r="F1406" s="17" t="str">
        <f>+Tabela1[[#This Row],[WK]]&amp;Tabela1[[#This Row],[PK]]&amp;Tabela1[[#This Row],[GK]]</f>
        <v>181102</v>
      </c>
      <c r="G1406" s="2" t="s">
        <v>1331</v>
      </c>
      <c r="H1406" s="3">
        <v>209480976.56999999</v>
      </c>
      <c r="I1406" s="4">
        <v>1.125</v>
      </c>
      <c r="J1406" s="3">
        <v>235666098.63999999</v>
      </c>
      <c r="K1406" s="4">
        <v>7.0000000000000007E-2</v>
      </c>
      <c r="L1406" s="3">
        <v>16496627</v>
      </c>
      <c r="M1406" s="3"/>
      <c r="N1406" s="5"/>
      <c r="O1406" s="3">
        <v>5917893.2999999998</v>
      </c>
      <c r="P1406" s="4">
        <v>1.125</v>
      </c>
      <c r="Q1406" s="3">
        <v>6657629.96</v>
      </c>
      <c r="R1406" s="4">
        <v>1.6E-2</v>
      </c>
      <c r="S1406" s="3">
        <v>106522</v>
      </c>
      <c r="T1406" s="3"/>
      <c r="U1406" s="5"/>
      <c r="V1406" s="3">
        <v>10613818</v>
      </c>
      <c r="W1406" s="5"/>
      <c r="X1406" s="3">
        <v>20423112</v>
      </c>
      <c r="Y1406" s="3">
        <v>4219185</v>
      </c>
      <c r="Z1406" s="3">
        <v>0</v>
      </c>
      <c r="AA1406" s="3">
        <v>964928</v>
      </c>
      <c r="AB1406" s="3">
        <v>12163453</v>
      </c>
      <c r="AC1406" s="3">
        <v>3075546</v>
      </c>
      <c r="AD1406" s="3">
        <v>9809294</v>
      </c>
      <c r="AE1406" s="3">
        <v>0</v>
      </c>
      <c r="AF1406" s="3">
        <v>16496627</v>
      </c>
      <c r="AG1406" s="3">
        <v>106522</v>
      </c>
      <c r="AH1406" s="3">
        <v>9809294</v>
      </c>
      <c r="AI1406" s="3">
        <v>10613818</v>
      </c>
      <c r="AJ1406" s="3">
        <v>1758969</v>
      </c>
      <c r="AK1406" s="3">
        <v>1758969</v>
      </c>
      <c r="AL1406" s="3">
        <v>590364</v>
      </c>
      <c r="AM1406" s="3">
        <v>1168605</v>
      </c>
      <c r="AN1406" s="3">
        <v>-336029</v>
      </c>
      <c r="AO1406" s="3">
        <v>0</v>
      </c>
      <c r="AP1406" s="3">
        <v>336029</v>
      </c>
      <c r="AQ1406" s="3">
        <v>0</v>
      </c>
      <c r="AR1406" s="3">
        <f>Tabela1[[#This Row],[Potrzeby finansowe 2027
w tym:]]+Tabela1[[#This Row],[Rozliczenie 2025 potrz. fin.]]</f>
        <v>20423112</v>
      </c>
      <c r="AS1406" s="3">
        <v>0</v>
      </c>
      <c r="AT1406" s="3">
        <v>0</v>
      </c>
      <c r="AU1406" s="3"/>
      <c r="AV1406" s="3"/>
      <c r="AW1406" s="3"/>
      <c r="AX1406" s="3"/>
      <c r="AY1406" s="3"/>
      <c r="AZ1406" s="3"/>
      <c r="BA1406" s="3">
        <v>0</v>
      </c>
      <c r="BB1406" s="3">
        <v>0</v>
      </c>
      <c r="BC1406" s="3">
        <v>0</v>
      </c>
      <c r="BD1406" s="3">
        <v>0</v>
      </c>
      <c r="BE1406" s="3">
        <v>0</v>
      </c>
      <c r="BF1406" s="3">
        <v>0</v>
      </c>
      <c r="BG1406" s="3">
        <v>548191</v>
      </c>
      <c r="BH1406" s="3">
        <v>5151</v>
      </c>
      <c r="BI1406" s="3">
        <v>416737</v>
      </c>
      <c r="BJ1406" s="3">
        <v>6403927.6924999999</v>
      </c>
      <c r="BK1406" s="3">
        <v>2778012.67</v>
      </c>
      <c r="BL1406" s="3">
        <v>3730250.41</v>
      </c>
      <c r="BM1406" s="3">
        <v>7043159.2699999996</v>
      </c>
      <c r="BN1406" s="53">
        <v>0.80041782080337243</v>
      </c>
      <c r="BO1406" s="54">
        <v>1.9596699999999999E-4</v>
      </c>
      <c r="BP1406" s="70">
        <v>4929</v>
      </c>
      <c r="BQ1406" s="71"/>
      <c r="BR1406" s="70"/>
      <c r="BS1406" s="72"/>
      <c r="BT1406" s="72"/>
      <c r="BU1406" s="70">
        <v>16496627</v>
      </c>
      <c r="BV1406" s="70">
        <v>106522</v>
      </c>
      <c r="BW1406" s="74">
        <v>9809294</v>
      </c>
      <c r="BX1406" s="70">
        <v>26412443</v>
      </c>
    </row>
    <row r="1407" spans="1:76" x14ac:dyDescent="0.3">
      <c r="A1407" s="73" t="s">
        <v>10</v>
      </c>
      <c r="B1407" s="2" t="s">
        <v>126</v>
      </c>
      <c r="C1407" s="2" t="s">
        <v>71</v>
      </c>
      <c r="D1407" s="2" t="s">
        <v>16</v>
      </c>
      <c r="E1407" s="2" t="s">
        <v>15</v>
      </c>
      <c r="F1407" s="17" t="str">
        <f>+Tabela1[[#This Row],[WK]]&amp;Tabela1[[#This Row],[PK]]&amp;Tabela1[[#This Row],[GK]]</f>
        <v>181103</v>
      </c>
      <c r="G1407" s="2" t="s">
        <v>1332</v>
      </c>
      <c r="H1407" s="3">
        <v>270672417.91000003</v>
      </c>
      <c r="I1407" s="4">
        <v>1.125</v>
      </c>
      <c r="J1407" s="3">
        <v>304506470.14999998</v>
      </c>
      <c r="K1407" s="4">
        <v>7.0000000000000007E-2</v>
      </c>
      <c r="L1407" s="3">
        <v>21315453</v>
      </c>
      <c r="M1407" s="3"/>
      <c r="N1407" s="5"/>
      <c r="O1407" s="3">
        <v>3295607.88</v>
      </c>
      <c r="P1407" s="4">
        <v>1.125</v>
      </c>
      <c r="Q1407" s="3">
        <v>3707558.87</v>
      </c>
      <c r="R1407" s="4">
        <v>1.6E-2</v>
      </c>
      <c r="S1407" s="3">
        <v>59321</v>
      </c>
      <c r="T1407" s="3"/>
      <c r="U1407" s="5"/>
      <c r="V1407" s="3">
        <v>14459437</v>
      </c>
      <c r="W1407" s="5"/>
      <c r="X1407" s="3">
        <v>29064380</v>
      </c>
      <c r="Y1407" s="3">
        <v>7693057</v>
      </c>
      <c r="Z1407" s="3">
        <v>0</v>
      </c>
      <c r="AA1407" s="3">
        <v>1297550</v>
      </c>
      <c r="AB1407" s="3">
        <v>17641679</v>
      </c>
      <c r="AC1407" s="3">
        <v>2432094</v>
      </c>
      <c r="AD1407" s="3">
        <v>14604943</v>
      </c>
      <c r="AE1407" s="3">
        <v>0</v>
      </c>
      <c r="AF1407" s="3">
        <v>21315453</v>
      </c>
      <c r="AG1407" s="3">
        <v>59321</v>
      </c>
      <c r="AH1407" s="3">
        <v>14604943</v>
      </c>
      <c r="AI1407" s="3">
        <v>14459437</v>
      </c>
      <c r="AJ1407" s="3">
        <v>1278165</v>
      </c>
      <c r="AK1407" s="3">
        <v>1278165</v>
      </c>
      <c r="AL1407" s="3">
        <v>918865</v>
      </c>
      <c r="AM1407" s="3">
        <v>359300</v>
      </c>
      <c r="AN1407" s="3">
        <v>-331264</v>
      </c>
      <c r="AO1407" s="3">
        <v>0</v>
      </c>
      <c r="AP1407" s="3">
        <v>331264</v>
      </c>
      <c r="AQ1407" s="3">
        <v>0</v>
      </c>
      <c r="AR1407" s="3">
        <f>Tabela1[[#This Row],[Potrzeby finansowe 2027
w tym:]]+Tabela1[[#This Row],[Rozliczenie 2025 potrz. fin.]]</f>
        <v>29064380</v>
      </c>
      <c r="AS1407" s="3">
        <v>0</v>
      </c>
      <c r="AT1407" s="3">
        <v>0</v>
      </c>
      <c r="AU1407" s="3"/>
      <c r="AV1407" s="3"/>
      <c r="AW1407" s="3"/>
      <c r="AX1407" s="3"/>
      <c r="AY1407" s="3"/>
      <c r="AZ1407" s="3"/>
      <c r="BA1407" s="3">
        <v>0</v>
      </c>
      <c r="BB1407" s="3">
        <v>0</v>
      </c>
      <c r="BC1407" s="3">
        <v>0</v>
      </c>
      <c r="BD1407" s="3">
        <v>0</v>
      </c>
      <c r="BE1407" s="3">
        <v>0</v>
      </c>
      <c r="BF1407" s="3">
        <v>0</v>
      </c>
      <c r="BG1407" s="3">
        <v>749651</v>
      </c>
      <c r="BH1407" s="3">
        <v>7044</v>
      </c>
      <c r="BI1407" s="3">
        <v>547899</v>
      </c>
      <c r="BJ1407" s="3">
        <v>8419470.6524999999</v>
      </c>
      <c r="BK1407" s="3">
        <v>4509256.1500000004</v>
      </c>
      <c r="BL1407" s="3">
        <v>2125995.33</v>
      </c>
      <c r="BM1407" s="3">
        <v>11388867.35</v>
      </c>
      <c r="BN1407" s="53">
        <v>0.75284407263367004</v>
      </c>
      <c r="BO1407" s="54">
        <v>2.754516E-4</v>
      </c>
      <c r="BP1407" s="70">
        <v>6927</v>
      </c>
      <c r="BQ1407" s="71"/>
      <c r="BR1407" s="70"/>
      <c r="BS1407" s="72"/>
      <c r="BT1407" s="72"/>
      <c r="BU1407" s="70">
        <v>21315453</v>
      </c>
      <c r="BV1407" s="70">
        <v>59321</v>
      </c>
      <c r="BW1407" s="74">
        <v>14604943</v>
      </c>
      <c r="BX1407" s="70">
        <v>35979717</v>
      </c>
    </row>
    <row r="1408" spans="1:76" x14ac:dyDescent="0.3">
      <c r="A1408" s="73" t="s">
        <v>10</v>
      </c>
      <c r="B1408" s="2" t="s">
        <v>126</v>
      </c>
      <c r="C1408" s="2" t="s">
        <v>71</v>
      </c>
      <c r="D1408" s="2" t="s">
        <v>18</v>
      </c>
      <c r="E1408" s="2" t="s">
        <v>15</v>
      </c>
      <c r="F1408" s="17" t="str">
        <f>+Tabela1[[#This Row],[WK]]&amp;Tabela1[[#This Row],[PK]]&amp;Tabela1[[#This Row],[GK]]</f>
        <v>181104</v>
      </c>
      <c r="G1408" s="2" t="s">
        <v>1333</v>
      </c>
      <c r="H1408" s="3">
        <v>94523312.709999993</v>
      </c>
      <c r="I1408" s="4">
        <v>1.125</v>
      </c>
      <c r="J1408" s="3">
        <v>106338726.8</v>
      </c>
      <c r="K1408" s="4">
        <v>7.0000000000000007E-2</v>
      </c>
      <c r="L1408" s="3">
        <v>7443711</v>
      </c>
      <c r="M1408" s="3"/>
      <c r="N1408" s="5"/>
      <c r="O1408" s="3">
        <v>4234341.99</v>
      </c>
      <c r="P1408" s="4">
        <v>1.125</v>
      </c>
      <c r="Q1408" s="3">
        <v>4763634.74</v>
      </c>
      <c r="R1408" s="4">
        <v>1.6E-2</v>
      </c>
      <c r="S1408" s="3">
        <v>76218</v>
      </c>
      <c r="T1408" s="3"/>
      <c r="U1408" s="5"/>
      <c r="V1408" s="3">
        <v>5524075</v>
      </c>
      <c r="W1408" s="5"/>
      <c r="X1408" s="3">
        <v>10070370</v>
      </c>
      <c r="Y1408" s="3">
        <v>1732958</v>
      </c>
      <c r="Z1408" s="3">
        <v>3242</v>
      </c>
      <c r="AA1408" s="3">
        <v>655409</v>
      </c>
      <c r="AB1408" s="3">
        <v>4382208</v>
      </c>
      <c r="AC1408" s="3">
        <v>3296553</v>
      </c>
      <c r="AD1408" s="3">
        <v>4546295</v>
      </c>
      <c r="AE1408" s="3">
        <v>0</v>
      </c>
      <c r="AF1408" s="3">
        <v>7443711</v>
      </c>
      <c r="AG1408" s="3">
        <v>76218</v>
      </c>
      <c r="AH1408" s="3">
        <v>4546295</v>
      </c>
      <c r="AI1408" s="3">
        <v>5524075</v>
      </c>
      <c r="AJ1408" s="3">
        <v>-16716</v>
      </c>
      <c r="AK1408" s="3">
        <v>-16716</v>
      </c>
      <c r="AL1408" s="3">
        <v>467119</v>
      </c>
      <c r="AM1408" s="3">
        <v>-483835</v>
      </c>
      <c r="AN1408" s="3">
        <v>-14621</v>
      </c>
      <c r="AO1408" s="3">
        <v>0</v>
      </c>
      <c r="AP1408" s="3">
        <v>14621</v>
      </c>
      <c r="AQ1408" s="3">
        <v>0</v>
      </c>
      <c r="AR1408" s="3">
        <f>Tabela1[[#This Row],[Potrzeby finansowe 2027
w tym:]]+Tabela1[[#This Row],[Rozliczenie 2025 potrz. fin.]]</f>
        <v>10070370</v>
      </c>
      <c r="AS1408" s="3">
        <v>0</v>
      </c>
      <c r="AT1408" s="3">
        <v>0</v>
      </c>
      <c r="AU1408" s="3"/>
      <c r="AV1408" s="3"/>
      <c r="AW1408" s="3"/>
      <c r="AX1408" s="3"/>
      <c r="AY1408" s="3"/>
      <c r="AZ1408" s="3"/>
      <c r="BA1408" s="3">
        <v>3242</v>
      </c>
      <c r="BB1408" s="3">
        <v>0</v>
      </c>
      <c r="BC1408" s="3">
        <v>0</v>
      </c>
      <c r="BD1408" s="3">
        <v>0</v>
      </c>
      <c r="BE1408" s="3">
        <v>64.959999999999994</v>
      </c>
      <c r="BF1408" s="3">
        <v>0</v>
      </c>
      <c r="BG1408" s="3">
        <v>377782</v>
      </c>
      <c r="BH1408" s="3">
        <v>2716</v>
      </c>
      <c r="BI1408" s="3">
        <v>277627</v>
      </c>
      <c r="BJ1408" s="3">
        <v>4266255.4075000007</v>
      </c>
      <c r="BK1408" s="3">
        <v>2099064.0700000003</v>
      </c>
      <c r="BL1408" s="3">
        <v>0</v>
      </c>
      <c r="BM1408" s="3">
        <v>8668765.3499999996</v>
      </c>
      <c r="BN1408" s="53">
        <v>0.82378780672057306</v>
      </c>
      <c r="BO1408" s="54">
        <v>9.1183300000000005E-5</v>
      </c>
      <c r="BP1408" s="70">
        <v>2293</v>
      </c>
      <c r="BQ1408" s="71"/>
      <c r="BR1408" s="70"/>
      <c r="BS1408" s="72"/>
      <c r="BT1408" s="72"/>
      <c r="BU1408" s="70">
        <v>7443711</v>
      </c>
      <c r="BV1408" s="70">
        <v>76218</v>
      </c>
      <c r="BW1408" s="74">
        <v>4546295</v>
      </c>
      <c r="BX1408" s="70">
        <v>12066224</v>
      </c>
    </row>
    <row r="1409" spans="1:76" x14ac:dyDescent="0.3">
      <c r="A1409" s="73" t="s">
        <v>10</v>
      </c>
      <c r="B1409" s="2" t="s">
        <v>126</v>
      </c>
      <c r="C1409" s="2" t="s">
        <v>71</v>
      </c>
      <c r="D1409" s="2" t="s">
        <v>21</v>
      </c>
      <c r="E1409" s="2" t="s">
        <v>15</v>
      </c>
      <c r="F1409" s="17" t="str">
        <f>+Tabela1[[#This Row],[WK]]&amp;Tabela1[[#This Row],[PK]]&amp;Tabela1[[#This Row],[GK]]</f>
        <v>181105</v>
      </c>
      <c r="G1409" s="2" t="s">
        <v>1330</v>
      </c>
      <c r="H1409" s="3">
        <v>693263159.79999995</v>
      </c>
      <c r="I1409" s="4">
        <v>1.125</v>
      </c>
      <c r="J1409" s="3">
        <v>779921054.77999997</v>
      </c>
      <c r="K1409" s="4">
        <v>7.0000000000000007E-2</v>
      </c>
      <c r="L1409" s="3">
        <v>54594474</v>
      </c>
      <c r="M1409" s="3"/>
      <c r="N1409" s="5"/>
      <c r="O1409" s="3">
        <v>40291619.57</v>
      </c>
      <c r="P1409" s="4">
        <v>1.125</v>
      </c>
      <c r="Q1409" s="3">
        <v>45328072.020000003</v>
      </c>
      <c r="R1409" s="4">
        <v>1.6E-2</v>
      </c>
      <c r="S1409" s="3">
        <v>725249</v>
      </c>
      <c r="T1409" s="3"/>
      <c r="U1409" s="5"/>
      <c r="V1409" s="3">
        <v>31355307</v>
      </c>
      <c r="W1409" s="5"/>
      <c r="X1409" s="3">
        <v>41606450</v>
      </c>
      <c r="Y1409" s="3">
        <v>943331</v>
      </c>
      <c r="Z1409" s="3">
        <v>431543</v>
      </c>
      <c r="AA1409" s="3">
        <v>2126107</v>
      </c>
      <c r="AB1409" s="3">
        <v>29635563</v>
      </c>
      <c r="AC1409" s="3">
        <v>8469906</v>
      </c>
      <c r="AD1409" s="3">
        <v>10251143</v>
      </c>
      <c r="AE1409" s="3">
        <v>0</v>
      </c>
      <c r="AF1409" s="3">
        <v>54594474</v>
      </c>
      <c r="AG1409" s="3">
        <v>725249</v>
      </c>
      <c r="AH1409" s="3">
        <v>10251143</v>
      </c>
      <c r="AI1409" s="3">
        <v>31355307</v>
      </c>
      <c r="AJ1409" s="3">
        <v>1902917</v>
      </c>
      <c r="AK1409" s="3">
        <v>1902917</v>
      </c>
      <c r="AL1409" s="3">
        <v>2457535</v>
      </c>
      <c r="AM1409" s="3">
        <v>-554618</v>
      </c>
      <c r="AN1409" s="3">
        <v>-421243</v>
      </c>
      <c r="AO1409" s="3">
        <v>0</v>
      </c>
      <c r="AP1409" s="3">
        <v>421243</v>
      </c>
      <c r="AQ1409" s="3">
        <v>0</v>
      </c>
      <c r="AR1409" s="3">
        <f>Tabela1[[#This Row],[Potrzeby finansowe 2027
w tym:]]+Tabela1[[#This Row],[Rozliczenie 2025 potrz. fin.]]</f>
        <v>41606450</v>
      </c>
      <c r="AS1409" s="3">
        <v>0</v>
      </c>
      <c r="AT1409" s="3">
        <v>0</v>
      </c>
      <c r="AU1409" s="3"/>
      <c r="AV1409" s="3"/>
      <c r="AW1409" s="3"/>
      <c r="AX1409" s="3"/>
      <c r="AY1409" s="3"/>
      <c r="AZ1409" s="3"/>
      <c r="BA1409" s="3">
        <v>431543</v>
      </c>
      <c r="BB1409" s="3">
        <v>0</v>
      </c>
      <c r="BC1409" s="3">
        <v>20.440000000000001</v>
      </c>
      <c r="BD1409" s="3">
        <v>3932.43</v>
      </c>
      <c r="BE1409" s="3">
        <v>646.16</v>
      </c>
      <c r="BF1409" s="3">
        <v>0</v>
      </c>
      <c r="BG1409" s="3">
        <v>1456519</v>
      </c>
      <c r="BH1409" s="3">
        <v>13686</v>
      </c>
      <c r="BI1409" s="3">
        <v>669588</v>
      </c>
      <c r="BJ1409" s="3">
        <v>10289447.995000001</v>
      </c>
      <c r="BK1409" s="3">
        <v>6877187.8399999999</v>
      </c>
      <c r="BL1409" s="3">
        <v>1841307.31</v>
      </c>
      <c r="BM1409" s="3">
        <v>9966426</v>
      </c>
      <c r="BN1409" s="53">
        <v>0.9825895563451873</v>
      </c>
      <c r="BO1409" s="54">
        <v>5.0234520000000003E-4</v>
      </c>
      <c r="BP1409" s="70">
        <v>12633</v>
      </c>
      <c r="BQ1409" s="71"/>
      <c r="BR1409" s="70"/>
      <c r="BS1409" s="72"/>
      <c r="BT1409" s="72"/>
      <c r="BU1409" s="70">
        <v>54594474</v>
      </c>
      <c r="BV1409" s="70">
        <v>725249</v>
      </c>
      <c r="BW1409" s="74">
        <v>10251143</v>
      </c>
      <c r="BX1409" s="70">
        <v>65570866</v>
      </c>
    </row>
    <row r="1410" spans="1:76" x14ac:dyDescent="0.3">
      <c r="A1410" s="73" t="s">
        <v>10</v>
      </c>
      <c r="B1410" s="2" t="s">
        <v>126</v>
      </c>
      <c r="C1410" s="2" t="s">
        <v>71</v>
      </c>
      <c r="D1410" s="2" t="s">
        <v>23</v>
      </c>
      <c r="E1410" s="2" t="s">
        <v>15</v>
      </c>
      <c r="F1410" s="17" t="str">
        <f>+Tabela1[[#This Row],[WK]]&amp;Tabela1[[#This Row],[PK]]&amp;Tabela1[[#This Row],[GK]]</f>
        <v>181106</v>
      </c>
      <c r="G1410" s="2" t="s">
        <v>1334</v>
      </c>
      <c r="H1410" s="3">
        <v>196679967.56999999</v>
      </c>
      <c r="I1410" s="4">
        <v>1.125</v>
      </c>
      <c r="J1410" s="3">
        <v>221264963.52000001</v>
      </c>
      <c r="K1410" s="4">
        <v>7.0000000000000007E-2</v>
      </c>
      <c r="L1410" s="3">
        <v>15488547</v>
      </c>
      <c r="M1410" s="3"/>
      <c r="N1410" s="5"/>
      <c r="O1410" s="3">
        <v>2252353.6999999997</v>
      </c>
      <c r="P1410" s="4">
        <v>1.125</v>
      </c>
      <c r="Q1410" s="3">
        <v>2533897.91</v>
      </c>
      <c r="R1410" s="4">
        <v>1.6E-2</v>
      </c>
      <c r="S1410" s="3">
        <v>40542</v>
      </c>
      <c r="T1410" s="3"/>
      <c r="U1410" s="5"/>
      <c r="V1410" s="3">
        <v>10213407</v>
      </c>
      <c r="W1410" s="5"/>
      <c r="X1410" s="3">
        <v>18592067</v>
      </c>
      <c r="Y1410" s="3">
        <v>4023544</v>
      </c>
      <c r="Z1410" s="3">
        <v>73801</v>
      </c>
      <c r="AA1410" s="3">
        <v>1017838</v>
      </c>
      <c r="AB1410" s="3">
        <v>10150024</v>
      </c>
      <c r="AC1410" s="3">
        <v>3326860</v>
      </c>
      <c r="AD1410" s="3">
        <v>8378660</v>
      </c>
      <c r="AE1410" s="3">
        <v>0</v>
      </c>
      <c r="AF1410" s="3">
        <v>15488547</v>
      </c>
      <c r="AG1410" s="3">
        <v>40542</v>
      </c>
      <c r="AH1410" s="3">
        <v>8378660</v>
      </c>
      <c r="AI1410" s="3">
        <v>10213407</v>
      </c>
      <c r="AJ1410" s="3">
        <v>178775</v>
      </c>
      <c r="AK1410" s="3">
        <v>178775</v>
      </c>
      <c r="AL1410" s="3">
        <v>855822</v>
      </c>
      <c r="AM1410" s="3">
        <v>-677047</v>
      </c>
      <c r="AN1410" s="3">
        <v>-135379</v>
      </c>
      <c r="AO1410" s="3">
        <v>0</v>
      </c>
      <c r="AP1410" s="3">
        <v>135379</v>
      </c>
      <c r="AQ1410" s="3">
        <v>0</v>
      </c>
      <c r="AR1410" s="3">
        <f>Tabela1[[#This Row],[Potrzeby finansowe 2027
w tym:]]+Tabela1[[#This Row],[Rozliczenie 2025 potrz. fin.]]</f>
        <v>18592067</v>
      </c>
      <c r="AS1410" s="3">
        <v>0</v>
      </c>
      <c r="AT1410" s="3">
        <v>0</v>
      </c>
      <c r="AU1410" s="3"/>
      <c r="AV1410" s="3"/>
      <c r="AW1410" s="3"/>
      <c r="AX1410" s="3"/>
      <c r="AY1410" s="3"/>
      <c r="AZ1410" s="3"/>
      <c r="BA1410" s="3">
        <v>73801</v>
      </c>
      <c r="BB1410" s="3">
        <v>0</v>
      </c>
      <c r="BC1410" s="3">
        <v>0</v>
      </c>
      <c r="BD1410" s="3">
        <v>0.03</v>
      </c>
      <c r="BE1410" s="3">
        <v>1478.76</v>
      </c>
      <c r="BF1410" s="3">
        <v>0</v>
      </c>
      <c r="BG1410" s="3">
        <v>538506</v>
      </c>
      <c r="BH1410" s="3">
        <v>5060</v>
      </c>
      <c r="BI1410" s="3">
        <v>479332</v>
      </c>
      <c r="BJ1410" s="3">
        <v>7365812.1799999997</v>
      </c>
      <c r="BK1410" s="3">
        <v>4452548.08</v>
      </c>
      <c r="BL1410" s="3">
        <v>1847420.24</v>
      </c>
      <c r="BM1410" s="3">
        <v>7958215.9199999999</v>
      </c>
      <c r="BN1410" s="53">
        <v>0.80324557231191074</v>
      </c>
      <c r="BO1410" s="54">
        <v>1.895636E-4</v>
      </c>
      <c r="BP1410" s="70">
        <v>4768</v>
      </c>
      <c r="BQ1410" s="71"/>
      <c r="BR1410" s="70"/>
      <c r="BS1410" s="72"/>
      <c r="BT1410" s="72"/>
      <c r="BU1410" s="70">
        <v>15488547</v>
      </c>
      <c r="BV1410" s="70">
        <v>40542</v>
      </c>
      <c r="BW1410" s="74">
        <v>8378660</v>
      </c>
      <c r="BX1410" s="70">
        <v>23907749</v>
      </c>
    </row>
    <row r="1411" spans="1:76" x14ac:dyDescent="0.3">
      <c r="A1411" s="73" t="s">
        <v>10</v>
      </c>
      <c r="B1411" s="2" t="s">
        <v>126</v>
      </c>
      <c r="C1411" s="2" t="s">
        <v>71</v>
      </c>
      <c r="D1411" s="2" t="s">
        <v>30</v>
      </c>
      <c r="E1411" s="2" t="s">
        <v>19</v>
      </c>
      <c r="F1411" s="17" t="str">
        <f>+Tabela1[[#This Row],[WK]]&amp;Tabela1[[#This Row],[PK]]&amp;Tabela1[[#This Row],[GK]]</f>
        <v>181107</v>
      </c>
      <c r="G1411" s="2" t="s">
        <v>1335</v>
      </c>
      <c r="H1411" s="3">
        <v>471151573.10000002</v>
      </c>
      <c r="I1411" s="4">
        <v>1.125</v>
      </c>
      <c r="J1411" s="3">
        <v>530045519.74000001</v>
      </c>
      <c r="K1411" s="4">
        <v>7.0000000000000007E-2</v>
      </c>
      <c r="L1411" s="3">
        <v>37103186</v>
      </c>
      <c r="M1411" s="3"/>
      <c r="N1411" s="5"/>
      <c r="O1411" s="3">
        <v>22014611.339999996</v>
      </c>
      <c r="P1411" s="4">
        <v>1.125</v>
      </c>
      <c r="Q1411" s="3">
        <v>24766437.760000002</v>
      </c>
      <c r="R1411" s="4">
        <v>1.6E-2</v>
      </c>
      <c r="S1411" s="3">
        <v>396263</v>
      </c>
      <c r="T1411" s="3"/>
      <c r="U1411" s="5"/>
      <c r="V1411" s="3">
        <v>25606618</v>
      </c>
      <c r="W1411" s="5"/>
      <c r="X1411" s="3">
        <v>48795671</v>
      </c>
      <c r="Y1411" s="3">
        <v>9779005</v>
      </c>
      <c r="Z1411" s="3">
        <v>495906</v>
      </c>
      <c r="AA1411" s="3">
        <v>1882723</v>
      </c>
      <c r="AB1411" s="3">
        <v>32232493</v>
      </c>
      <c r="AC1411" s="3">
        <v>4405544</v>
      </c>
      <c r="AD1411" s="3">
        <v>23189053</v>
      </c>
      <c r="AE1411" s="3">
        <v>0</v>
      </c>
      <c r="AF1411" s="3">
        <v>37103186</v>
      </c>
      <c r="AG1411" s="3">
        <v>396263</v>
      </c>
      <c r="AH1411" s="3">
        <v>23189053</v>
      </c>
      <c r="AI1411" s="3">
        <v>25606618</v>
      </c>
      <c r="AJ1411" s="3">
        <v>861830</v>
      </c>
      <c r="AK1411" s="3">
        <v>861830</v>
      </c>
      <c r="AL1411" s="3">
        <v>1949123</v>
      </c>
      <c r="AM1411" s="3">
        <v>-1087293</v>
      </c>
      <c r="AN1411" s="3">
        <v>-895316</v>
      </c>
      <c r="AO1411" s="3">
        <v>0</v>
      </c>
      <c r="AP1411" s="3">
        <v>895316</v>
      </c>
      <c r="AQ1411" s="3">
        <v>0</v>
      </c>
      <c r="AR1411" s="3">
        <f>Tabela1[[#This Row],[Potrzeby finansowe 2027
w tym:]]+Tabela1[[#This Row],[Rozliczenie 2025 potrz. fin.]]</f>
        <v>48795671</v>
      </c>
      <c r="AS1411" s="3">
        <v>0</v>
      </c>
      <c r="AT1411" s="3">
        <v>0</v>
      </c>
      <c r="AU1411" s="3"/>
      <c r="AV1411" s="3"/>
      <c r="AW1411" s="3"/>
      <c r="AX1411" s="3"/>
      <c r="AY1411" s="3"/>
      <c r="AZ1411" s="3"/>
      <c r="BA1411" s="3">
        <v>495906</v>
      </c>
      <c r="BB1411" s="3">
        <v>0</v>
      </c>
      <c r="BC1411" s="3">
        <v>46.54</v>
      </c>
      <c r="BD1411" s="3">
        <v>4758.41</v>
      </c>
      <c r="BE1411" s="3">
        <v>109.91</v>
      </c>
      <c r="BF1411" s="3">
        <v>0</v>
      </c>
      <c r="BG1411" s="3">
        <v>1282836</v>
      </c>
      <c r="BH1411" s="3">
        <v>12054</v>
      </c>
      <c r="BI1411" s="3">
        <v>599887</v>
      </c>
      <c r="BJ1411" s="3">
        <v>9218366.2625000011</v>
      </c>
      <c r="BK1411" s="3">
        <v>4320682.32</v>
      </c>
      <c r="BL1411" s="3">
        <v>4642840.21</v>
      </c>
      <c r="BM1411" s="3">
        <v>10305055.35</v>
      </c>
      <c r="BN1411" s="53">
        <v>0.79870736688956667</v>
      </c>
      <c r="BO1411" s="54">
        <v>4.496867E-4</v>
      </c>
      <c r="BP1411" s="70">
        <v>11309</v>
      </c>
      <c r="BQ1411" s="71"/>
      <c r="BR1411" s="70"/>
      <c r="BS1411" s="72"/>
      <c r="BT1411" s="72"/>
      <c r="BU1411" s="70">
        <v>37103186</v>
      </c>
      <c r="BV1411" s="70">
        <v>396263</v>
      </c>
      <c r="BW1411" s="74">
        <v>23189053</v>
      </c>
      <c r="BX1411" s="70">
        <v>60688502</v>
      </c>
    </row>
    <row r="1412" spans="1:76" x14ac:dyDescent="0.3">
      <c r="A1412" s="73" t="s">
        <v>10</v>
      </c>
      <c r="B1412" s="2" t="s">
        <v>126</v>
      </c>
      <c r="C1412" s="2" t="s">
        <v>71</v>
      </c>
      <c r="D1412" s="2" t="s">
        <v>54</v>
      </c>
      <c r="E1412" s="2" t="s">
        <v>19</v>
      </c>
      <c r="F1412" s="17" t="str">
        <f>+Tabela1[[#This Row],[WK]]&amp;Tabela1[[#This Row],[PK]]&amp;Tabela1[[#This Row],[GK]]</f>
        <v>181108</v>
      </c>
      <c r="G1412" s="2" t="s">
        <v>1336</v>
      </c>
      <c r="H1412" s="3">
        <v>512920230.14999998</v>
      </c>
      <c r="I1412" s="4">
        <v>1.125</v>
      </c>
      <c r="J1412" s="3">
        <v>577035258.91999996</v>
      </c>
      <c r="K1412" s="4">
        <v>7.0000000000000007E-2</v>
      </c>
      <c r="L1412" s="3">
        <v>40392468</v>
      </c>
      <c r="M1412" s="3"/>
      <c r="N1412" s="5"/>
      <c r="O1412" s="3">
        <v>40584334.039999999</v>
      </c>
      <c r="P1412" s="4">
        <v>1.125</v>
      </c>
      <c r="Q1412" s="3">
        <v>45657375.799999997</v>
      </c>
      <c r="R1412" s="4">
        <v>1.6E-2</v>
      </c>
      <c r="S1412" s="3">
        <v>730518</v>
      </c>
      <c r="T1412" s="3"/>
      <c r="U1412" s="5"/>
      <c r="V1412" s="3">
        <v>25419833</v>
      </c>
      <c r="W1412" s="5"/>
      <c r="X1412" s="3">
        <v>74365403</v>
      </c>
      <c r="Y1412" s="3">
        <v>24868793</v>
      </c>
      <c r="Z1412" s="3">
        <v>0</v>
      </c>
      <c r="AA1412" s="3">
        <v>2398660</v>
      </c>
      <c r="AB1412" s="3">
        <v>47097950</v>
      </c>
      <c r="AC1412" s="3">
        <v>0</v>
      </c>
      <c r="AD1412" s="3">
        <v>47730587</v>
      </c>
      <c r="AE1412" s="3">
        <v>0</v>
      </c>
      <c r="AF1412" s="3">
        <v>40392468</v>
      </c>
      <c r="AG1412" s="3">
        <v>730518</v>
      </c>
      <c r="AH1412" s="3">
        <v>47730587</v>
      </c>
      <c r="AI1412" s="3">
        <v>25419833</v>
      </c>
      <c r="AJ1412" s="3">
        <v>5421793</v>
      </c>
      <c r="AK1412" s="3">
        <v>4206810</v>
      </c>
      <c r="AL1412" s="3">
        <v>1774438</v>
      </c>
      <c r="AM1412" s="3">
        <v>2432372</v>
      </c>
      <c r="AN1412" s="3">
        <v>-1214983</v>
      </c>
      <c r="AO1412" s="3">
        <v>0</v>
      </c>
      <c r="AP1412" s="3">
        <v>0</v>
      </c>
      <c r="AQ1412" s="3">
        <v>-1214983</v>
      </c>
      <c r="AR1412" s="3">
        <f>Tabela1[[#This Row],[Potrzeby finansowe 2027
w tym:]]+Tabela1[[#This Row],[Rozliczenie 2025 potrz. fin.]]</f>
        <v>73150420</v>
      </c>
      <c r="AS1412" s="3">
        <v>0</v>
      </c>
      <c r="AT1412" s="3">
        <v>0</v>
      </c>
      <c r="AU1412" s="3"/>
      <c r="AV1412" s="3"/>
      <c r="AW1412" s="3"/>
      <c r="AX1412" s="3"/>
      <c r="AY1412" s="3"/>
      <c r="AZ1412" s="3"/>
      <c r="BA1412" s="3">
        <v>0</v>
      </c>
      <c r="BB1412" s="3">
        <v>0</v>
      </c>
      <c r="BC1412" s="3">
        <v>0</v>
      </c>
      <c r="BD1412" s="3">
        <v>0</v>
      </c>
      <c r="BE1412" s="3">
        <v>0</v>
      </c>
      <c r="BF1412" s="3">
        <v>0</v>
      </c>
      <c r="BG1412" s="3">
        <v>1514626</v>
      </c>
      <c r="BH1412" s="3">
        <v>14232</v>
      </c>
      <c r="BI1412" s="3">
        <v>884034</v>
      </c>
      <c r="BJ1412" s="3">
        <v>13584804.715</v>
      </c>
      <c r="BK1412" s="3">
        <v>8201551.9500000011</v>
      </c>
      <c r="BL1412" s="3">
        <v>4597842.72</v>
      </c>
      <c r="BM1412" s="3">
        <v>12337325.619999999</v>
      </c>
      <c r="BN1412" s="53">
        <v>0.65905822444811279</v>
      </c>
      <c r="BO1412" s="54">
        <v>6.1294870000000001E-4</v>
      </c>
      <c r="BP1412" s="70">
        <v>15414</v>
      </c>
      <c r="BQ1412" s="71"/>
      <c r="BR1412" s="70"/>
      <c r="BS1412" s="72"/>
      <c r="BT1412" s="72"/>
      <c r="BU1412" s="70">
        <v>40392468</v>
      </c>
      <c r="BV1412" s="70">
        <v>730518</v>
      </c>
      <c r="BW1412" s="74">
        <v>47730587</v>
      </c>
      <c r="BX1412" s="70">
        <v>88853573</v>
      </c>
    </row>
    <row r="1413" spans="1:76" x14ac:dyDescent="0.3">
      <c r="A1413" s="73" t="s">
        <v>10</v>
      </c>
      <c r="B1413" s="2" t="s">
        <v>126</v>
      </c>
      <c r="C1413" s="2" t="s">
        <v>71</v>
      </c>
      <c r="D1413" s="2" t="s">
        <v>56</v>
      </c>
      <c r="E1413" s="2" t="s">
        <v>15</v>
      </c>
      <c r="F1413" s="17" t="str">
        <f>+Tabela1[[#This Row],[WK]]&amp;Tabela1[[#This Row],[PK]]&amp;Tabela1[[#This Row],[GK]]</f>
        <v>181109</v>
      </c>
      <c r="G1413" s="2" t="s">
        <v>1337</v>
      </c>
      <c r="H1413" s="3">
        <v>365964921.83999997</v>
      </c>
      <c r="I1413" s="4">
        <v>1.125</v>
      </c>
      <c r="J1413" s="3">
        <v>411710537.06999999</v>
      </c>
      <c r="K1413" s="4">
        <v>7.0000000000000007E-2</v>
      </c>
      <c r="L1413" s="3">
        <v>28819738</v>
      </c>
      <c r="M1413" s="3"/>
      <c r="N1413" s="5"/>
      <c r="O1413" s="3">
        <v>33109163.460000001</v>
      </c>
      <c r="P1413" s="4">
        <v>1.125</v>
      </c>
      <c r="Q1413" s="3">
        <v>37247808.890000001</v>
      </c>
      <c r="R1413" s="4">
        <v>1.6E-2</v>
      </c>
      <c r="S1413" s="3">
        <v>595965</v>
      </c>
      <c r="T1413" s="3"/>
      <c r="U1413" s="5"/>
      <c r="V1413" s="3">
        <v>18206440</v>
      </c>
      <c r="W1413" s="5"/>
      <c r="X1413" s="3">
        <v>28537424</v>
      </c>
      <c r="Y1413" s="3">
        <v>4161693</v>
      </c>
      <c r="Z1413" s="3">
        <v>405188</v>
      </c>
      <c r="AA1413" s="3">
        <v>1509957</v>
      </c>
      <c r="AB1413" s="3">
        <v>17836172</v>
      </c>
      <c r="AC1413" s="3">
        <v>4624414</v>
      </c>
      <c r="AD1413" s="3">
        <v>10330984</v>
      </c>
      <c r="AE1413" s="3">
        <v>0</v>
      </c>
      <c r="AF1413" s="3">
        <v>28819738</v>
      </c>
      <c r="AG1413" s="3">
        <v>595965</v>
      </c>
      <c r="AH1413" s="3">
        <v>10330984</v>
      </c>
      <c r="AI1413" s="3">
        <v>18206440</v>
      </c>
      <c r="AJ1413" s="3">
        <v>566826</v>
      </c>
      <c r="AK1413" s="3">
        <v>566826</v>
      </c>
      <c r="AL1413" s="3">
        <v>1348687</v>
      </c>
      <c r="AM1413" s="3">
        <v>-781861</v>
      </c>
      <c r="AN1413" s="3">
        <v>-153770</v>
      </c>
      <c r="AO1413" s="3">
        <v>0</v>
      </c>
      <c r="AP1413" s="3">
        <v>153770</v>
      </c>
      <c r="AQ1413" s="3">
        <v>0</v>
      </c>
      <c r="AR1413" s="3">
        <f>Tabela1[[#This Row],[Potrzeby finansowe 2027
w tym:]]+Tabela1[[#This Row],[Rozliczenie 2025 potrz. fin.]]</f>
        <v>28537424</v>
      </c>
      <c r="AS1413" s="3">
        <v>0</v>
      </c>
      <c r="AT1413" s="3">
        <v>0</v>
      </c>
      <c r="AU1413" s="3"/>
      <c r="AV1413" s="3"/>
      <c r="AW1413" s="3"/>
      <c r="AX1413" s="3"/>
      <c r="AY1413" s="3"/>
      <c r="AZ1413" s="3"/>
      <c r="BA1413" s="3">
        <v>405188</v>
      </c>
      <c r="BB1413" s="3">
        <v>0</v>
      </c>
      <c r="BC1413" s="3">
        <v>60.17</v>
      </c>
      <c r="BD1413" s="3">
        <v>2654.41</v>
      </c>
      <c r="BE1413" s="3">
        <v>2409.23</v>
      </c>
      <c r="BF1413" s="3">
        <v>0</v>
      </c>
      <c r="BG1413" s="3">
        <v>877892</v>
      </c>
      <c r="BH1413" s="3">
        <v>8249</v>
      </c>
      <c r="BI1413" s="3">
        <v>632065</v>
      </c>
      <c r="BJ1413" s="3">
        <v>9712833.2575000003</v>
      </c>
      <c r="BK1413" s="3">
        <v>5417396.2699999996</v>
      </c>
      <c r="BL1413" s="3">
        <v>1628823.7</v>
      </c>
      <c r="BM1413" s="3">
        <v>13924100.550000001</v>
      </c>
      <c r="BN1413" s="53">
        <v>0.87570950262536973</v>
      </c>
      <c r="BO1413" s="54">
        <v>3.1043729999999999E-4</v>
      </c>
      <c r="BP1413" s="70">
        <v>7807</v>
      </c>
      <c r="BQ1413" s="71"/>
      <c r="BR1413" s="70"/>
      <c r="BS1413" s="72"/>
      <c r="BT1413" s="72"/>
      <c r="BU1413" s="70">
        <v>28819738</v>
      </c>
      <c r="BV1413" s="70">
        <v>595965</v>
      </c>
      <c r="BW1413" s="74">
        <v>10330984</v>
      </c>
      <c r="BX1413" s="70">
        <v>39746687</v>
      </c>
    </row>
    <row r="1414" spans="1:76" x14ac:dyDescent="0.3">
      <c r="A1414" s="73" t="s">
        <v>10</v>
      </c>
      <c r="B1414" s="2" t="s">
        <v>126</v>
      </c>
      <c r="C1414" s="2" t="s">
        <v>71</v>
      </c>
      <c r="D1414" s="2" t="s">
        <v>69</v>
      </c>
      <c r="E1414" s="2" t="s">
        <v>15</v>
      </c>
      <c r="F1414" s="17" t="str">
        <f>+Tabela1[[#This Row],[WK]]&amp;Tabela1[[#This Row],[PK]]&amp;Tabela1[[#This Row],[GK]]</f>
        <v>181110</v>
      </c>
      <c r="G1414" s="2" t="s">
        <v>1338</v>
      </c>
      <c r="H1414" s="3">
        <v>294217979.61000001</v>
      </c>
      <c r="I1414" s="4">
        <v>1.125</v>
      </c>
      <c r="J1414" s="3">
        <v>330995227.06</v>
      </c>
      <c r="K1414" s="4">
        <v>7.0000000000000007E-2</v>
      </c>
      <c r="L1414" s="3">
        <v>23169666</v>
      </c>
      <c r="M1414" s="3"/>
      <c r="N1414" s="5"/>
      <c r="O1414" s="3">
        <v>61876840.009999998</v>
      </c>
      <c r="P1414" s="4">
        <v>1.125</v>
      </c>
      <c r="Q1414" s="3">
        <v>69611445.010000005</v>
      </c>
      <c r="R1414" s="4">
        <v>1.6E-2</v>
      </c>
      <c r="S1414" s="3">
        <v>1113783</v>
      </c>
      <c r="T1414" s="3"/>
      <c r="U1414" s="5"/>
      <c r="V1414" s="3">
        <v>15215624</v>
      </c>
      <c r="W1414" s="5"/>
      <c r="X1414" s="3">
        <v>29246403</v>
      </c>
      <c r="Y1414" s="3">
        <v>7636970</v>
      </c>
      <c r="Z1414" s="3">
        <v>0</v>
      </c>
      <c r="AA1414" s="3">
        <v>1450804</v>
      </c>
      <c r="AB1414" s="3">
        <v>18353204</v>
      </c>
      <c r="AC1414" s="3">
        <v>1805425</v>
      </c>
      <c r="AD1414" s="3">
        <v>14030778</v>
      </c>
      <c r="AE1414" s="3">
        <v>0</v>
      </c>
      <c r="AF1414" s="3">
        <v>23169666</v>
      </c>
      <c r="AG1414" s="3">
        <v>1113783</v>
      </c>
      <c r="AH1414" s="3">
        <v>14030778</v>
      </c>
      <c r="AI1414" s="3">
        <v>15215624</v>
      </c>
      <c r="AJ1414" s="3">
        <v>1755571</v>
      </c>
      <c r="AK1414" s="3">
        <v>1755571</v>
      </c>
      <c r="AL1414" s="3">
        <v>1286222</v>
      </c>
      <c r="AM1414" s="3">
        <v>469349</v>
      </c>
      <c r="AN1414" s="3">
        <v>180705</v>
      </c>
      <c r="AO1414" s="3">
        <v>0</v>
      </c>
      <c r="AP1414" s="3">
        <v>-180705</v>
      </c>
      <c r="AQ1414" s="3">
        <v>0</v>
      </c>
      <c r="AR1414" s="3">
        <f>Tabela1[[#This Row],[Potrzeby finansowe 2027
w tym:]]+Tabela1[[#This Row],[Rozliczenie 2025 potrz. fin.]]</f>
        <v>29246403</v>
      </c>
      <c r="AS1414" s="3">
        <v>0</v>
      </c>
      <c r="AT1414" s="3">
        <v>0</v>
      </c>
      <c r="AU1414" s="3"/>
      <c r="AV1414" s="3"/>
      <c r="AW1414" s="3"/>
      <c r="AX1414" s="3"/>
      <c r="AY1414" s="3"/>
      <c r="AZ1414" s="3"/>
      <c r="BA1414" s="3">
        <v>0</v>
      </c>
      <c r="BB1414" s="3">
        <v>0</v>
      </c>
      <c r="BC1414" s="3">
        <v>0</v>
      </c>
      <c r="BD1414" s="3">
        <v>0</v>
      </c>
      <c r="BE1414" s="3">
        <v>0</v>
      </c>
      <c r="BF1414" s="3">
        <v>0</v>
      </c>
      <c r="BG1414" s="3">
        <v>814143</v>
      </c>
      <c r="BH1414" s="3">
        <v>7650</v>
      </c>
      <c r="BI1414" s="3">
        <v>636661</v>
      </c>
      <c r="BJ1414" s="3">
        <v>9783470.6400000006</v>
      </c>
      <c r="BK1414" s="3">
        <v>5131612.4200000009</v>
      </c>
      <c r="BL1414" s="3">
        <v>5292315.33</v>
      </c>
      <c r="BM1414" s="3">
        <v>8022802.2199999997</v>
      </c>
      <c r="BN1414" s="53">
        <v>0.76986280928532136</v>
      </c>
      <c r="BO1414" s="54">
        <v>2.9790669999999998E-4</v>
      </c>
      <c r="BP1414" s="70">
        <v>7492</v>
      </c>
      <c r="BQ1414" s="71"/>
      <c r="BR1414" s="70"/>
      <c r="BS1414" s="72"/>
      <c r="BT1414" s="72"/>
      <c r="BU1414" s="70">
        <v>23169666</v>
      </c>
      <c r="BV1414" s="70">
        <v>1113783</v>
      </c>
      <c r="BW1414" s="74">
        <v>14030778</v>
      </c>
      <c r="BX1414" s="70">
        <v>38314227</v>
      </c>
    </row>
    <row r="1415" spans="1:76" x14ac:dyDescent="0.3">
      <c r="A1415" s="73" t="s">
        <v>10</v>
      </c>
      <c r="B1415" s="2" t="s">
        <v>126</v>
      </c>
      <c r="C1415" s="2" t="s">
        <v>72</v>
      </c>
      <c r="D1415" s="2" t="s">
        <v>12</v>
      </c>
      <c r="E1415" s="2" t="s">
        <v>15</v>
      </c>
      <c r="F1415" s="17" t="str">
        <f>+Tabela1[[#This Row],[WK]]&amp;Tabela1[[#This Row],[PK]]&amp;Tabela1[[#This Row],[GK]]</f>
        <v>181201</v>
      </c>
      <c r="G1415" s="2" t="s">
        <v>1339</v>
      </c>
      <c r="H1415" s="3">
        <v>174958438.77000001</v>
      </c>
      <c r="I1415" s="4">
        <v>1.125</v>
      </c>
      <c r="J1415" s="3">
        <v>196828243.62</v>
      </c>
      <c r="K1415" s="4">
        <v>7.0000000000000007E-2</v>
      </c>
      <c r="L1415" s="3">
        <v>13777977</v>
      </c>
      <c r="M1415" s="3"/>
      <c r="N1415" s="5"/>
      <c r="O1415" s="3">
        <v>4087719.55</v>
      </c>
      <c r="P1415" s="4">
        <v>1.125</v>
      </c>
      <c r="Q1415" s="3">
        <v>4598684.49</v>
      </c>
      <c r="R1415" s="4">
        <v>1.6E-2</v>
      </c>
      <c r="S1415" s="3">
        <v>73579</v>
      </c>
      <c r="T1415" s="3"/>
      <c r="U1415" s="5"/>
      <c r="V1415" s="3">
        <v>9937085</v>
      </c>
      <c r="W1415" s="5"/>
      <c r="X1415" s="3">
        <v>28694252</v>
      </c>
      <c r="Y1415" s="3">
        <v>11445014</v>
      </c>
      <c r="Z1415" s="3">
        <v>103525</v>
      </c>
      <c r="AA1415" s="3">
        <v>1268794</v>
      </c>
      <c r="AB1415" s="3">
        <v>13106730</v>
      </c>
      <c r="AC1415" s="3">
        <v>2770189</v>
      </c>
      <c r="AD1415" s="3">
        <v>18757166</v>
      </c>
      <c r="AE1415" s="3">
        <v>0</v>
      </c>
      <c r="AF1415" s="3">
        <v>13777977</v>
      </c>
      <c r="AG1415" s="3">
        <v>73579</v>
      </c>
      <c r="AH1415" s="3">
        <v>18757166</v>
      </c>
      <c r="AI1415" s="3">
        <v>9937085</v>
      </c>
      <c r="AJ1415" s="3">
        <v>1445679</v>
      </c>
      <c r="AK1415" s="3">
        <v>1445679</v>
      </c>
      <c r="AL1415" s="3">
        <v>98768</v>
      </c>
      <c r="AM1415" s="3">
        <v>1346911</v>
      </c>
      <c r="AN1415" s="3">
        <v>-278021</v>
      </c>
      <c r="AO1415" s="3">
        <v>0</v>
      </c>
      <c r="AP1415" s="3">
        <v>278021</v>
      </c>
      <c r="AQ1415" s="3">
        <v>0</v>
      </c>
      <c r="AR1415" s="3">
        <f>Tabela1[[#This Row],[Potrzeby finansowe 2027
w tym:]]+Tabela1[[#This Row],[Rozliczenie 2025 potrz. fin.]]</f>
        <v>28694252</v>
      </c>
      <c r="AS1415" s="3">
        <v>0</v>
      </c>
      <c r="AT1415" s="3">
        <v>0</v>
      </c>
      <c r="AU1415" s="3"/>
      <c r="AV1415" s="3"/>
      <c r="AW1415" s="3"/>
      <c r="AX1415" s="3"/>
      <c r="AY1415" s="3"/>
      <c r="AZ1415" s="3"/>
      <c r="BA1415" s="3">
        <v>103525</v>
      </c>
      <c r="BB1415" s="3">
        <v>0</v>
      </c>
      <c r="BC1415" s="3">
        <v>0</v>
      </c>
      <c r="BD1415" s="3">
        <v>0</v>
      </c>
      <c r="BE1415" s="3">
        <v>2074.4499999999998</v>
      </c>
      <c r="BF1415" s="3">
        <v>0</v>
      </c>
      <c r="BG1415" s="3">
        <v>595230</v>
      </c>
      <c r="BH1415" s="3">
        <v>5593</v>
      </c>
      <c r="BI1415" s="3">
        <v>673564</v>
      </c>
      <c r="BJ1415" s="3">
        <v>10350548.567499999</v>
      </c>
      <c r="BK1415" s="3">
        <v>4493441.7299999986</v>
      </c>
      <c r="BL1415" s="3">
        <v>6236205.2699999996</v>
      </c>
      <c r="BM1415" s="3">
        <v>10956016.810000001</v>
      </c>
      <c r="BN1415" s="53">
        <v>0.58289173031905472</v>
      </c>
      <c r="BO1415" s="54">
        <v>2.2511459999999999E-4</v>
      </c>
      <c r="BP1415" s="70">
        <v>5661</v>
      </c>
      <c r="BQ1415" s="71"/>
      <c r="BR1415" s="70"/>
      <c r="BS1415" s="72"/>
      <c r="BT1415" s="72"/>
      <c r="BU1415" s="70">
        <v>13777977</v>
      </c>
      <c r="BV1415" s="70">
        <v>73579</v>
      </c>
      <c r="BW1415" s="74">
        <v>18757166</v>
      </c>
      <c r="BX1415" s="70">
        <v>32608722</v>
      </c>
    </row>
    <row r="1416" spans="1:76" x14ac:dyDescent="0.3">
      <c r="A1416" s="73" t="s">
        <v>10</v>
      </c>
      <c r="B1416" s="2" t="s">
        <v>126</v>
      </c>
      <c r="C1416" s="2" t="s">
        <v>72</v>
      </c>
      <c r="D1416" s="2" t="s">
        <v>11</v>
      </c>
      <c r="E1416" s="2" t="s">
        <v>15</v>
      </c>
      <c r="F1416" s="17" t="str">
        <f>+Tabela1[[#This Row],[WK]]&amp;Tabela1[[#This Row],[PK]]&amp;Tabela1[[#This Row],[GK]]</f>
        <v>181202</v>
      </c>
      <c r="G1416" s="2" t="s">
        <v>1340</v>
      </c>
      <c r="H1416" s="3">
        <v>155892086.09</v>
      </c>
      <c r="I1416" s="4">
        <v>1.125</v>
      </c>
      <c r="J1416" s="3">
        <v>175378596.84999999</v>
      </c>
      <c r="K1416" s="4">
        <v>7.0000000000000007E-2</v>
      </c>
      <c r="L1416" s="3">
        <v>12276502</v>
      </c>
      <c r="M1416" s="3"/>
      <c r="N1416" s="5"/>
      <c r="O1416" s="3">
        <v>1387634.29</v>
      </c>
      <c r="P1416" s="4">
        <v>1.125</v>
      </c>
      <c r="Q1416" s="3">
        <v>1561088.58</v>
      </c>
      <c r="R1416" s="4">
        <v>1.6E-2</v>
      </c>
      <c r="S1416" s="3">
        <v>24977</v>
      </c>
      <c r="T1416" s="3"/>
      <c r="U1416" s="5"/>
      <c r="V1416" s="3">
        <v>8439212</v>
      </c>
      <c r="W1416" s="5"/>
      <c r="X1416" s="3">
        <v>20947312</v>
      </c>
      <c r="Y1416" s="3">
        <v>7308305</v>
      </c>
      <c r="Z1416" s="3">
        <v>71670</v>
      </c>
      <c r="AA1416" s="3">
        <v>1015912</v>
      </c>
      <c r="AB1416" s="3">
        <v>9465142</v>
      </c>
      <c r="AC1416" s="3">
        <v>3086283</v>
      </c>
      <c r="AD1416" s="3">
        <v>12508100</v>
      </c>
      <c r="AE1416" s="3">
        <v>0</v>
      </c>
      <c r="AF1416" s="3">
        <v>12276502</v>
      </c>
      <c r="AG1416" s="3">
        <v>24977</v>
      </c>
      <c r="AH1416" s="3">
        <v>12508100</v>
      </c>
      <c r="AI1416" s="3">
        <v>8439212</v>
      </c>
      <c r="AJ1416" s="3">
        <v>855808</v>
      </c>
      <c r="AK1416" s="3">
        <v>855808</v>
      </c>
      <c r="AL1416" s="3">
        <v>503923</v>
      </c>
      <c r="AM1416" s="3">
        <v>351885</v>
      </c>
      <c r="AN1416" s="3">
        <v>-172200</v>
      </c>
      <c r="AO1416" s="3">
        <v>0</v>
      </c>
      <c r="AP1416" s="3">
        <v>172200</v>
      </c>
      <c r="AQ1416" s="3">
        <v>0</v>
      </c>
      <c r="AR1416" s="3">
        <f>Tabela1[[#This Row],[Potrzeby finansowe 2027
w tym:]]+Tabela1[[#This Row],[Rozliczenie 2025 potrz. fin.]]</f>
        <v>20947312</v>
      </c>
      <c r="AS1416" s="3">
        <v>0</v>
      </c>
      <c r="AT1416" s="3">
        <v>0</v>
      </c>
      <c r="AU1416" s="3"/>
      <c r="AV1416" s="3"/>
      <c r="AW1416" s="3"/>
      <c r="AX1416" s="3"/>
      <c r="AY1416" s="3"/>
      <c r="AZ1416" s="3"/>
      <c r="BA1416" s="3">
        <v>71670</v>
      </c>
      <c r="BB1416" s="3">
        <v>0</v>
      </c>
      <c r="BC1416" s="3">
        <v>0</v>
      </c>
      <c r="BD1416" s="3">
        <v>0.08</v>
      </c>
      <c r="BE1416" s="3">
        <v>1435.96</v>
      </c>
      <c r="BF1416" s="3">
        <v>0</v>
      </c>
      <c r="BG1416" s="3">
        <v>531695</v>
      </c>
      <c r="BH1416" s="3">
        <v>4996</v>
      </c>
      <c r="BI1416" s="3">
        <v>484217</v>
      </c>
      <c r="BJ1416" s="3">
        <v>7440889.9625000004</v>
      </c>
      <c r="BK1416" s="3">
        <v>5089703.6000000006</v>
      </c>
      <c r="BL1416" s="3">
        <v>705595.66</v>
      </c>
      <c r="BM1416" s="3">
        <v>7993554.1299999999</v>
      </c>
      <c r="BN1416" s="53">
        <v>0.65693181500237818</v>
      </c>
      <c r="BO1416" s="54">
        <v>1.7887560000000001E-4</v>
      </c>
      <c r="BP1416" s="70">
        <v>4498</v>
      </c>
      <c r="BQ1416" s="71"/>
      <c r="BR1416" s="70"/>
      <c r="BS1416" s="72"/>
      <c r="BT1416" s="72"/>
      <c r="BU1416" s="70">
        <v>12276502</v>
      </c>
      <c r="BV1416" s="70">
        <v>24977</v>
      </c>
      <c r="BW1416" s="74">
        <v>12508100</v>
      </c>
      <c r="BX1416" s="70">
        <v>24809579</v>
      </c>
    </row>
    <row r="1417" spans="1:76" x14ac:dyDescent="0.3">
      <c r="A1417" s="73" t="s">
        <v>10</v>
      </c>
      <c r="B1417" s="2" t="s">
        <v>126</v>
      </c>
      <c r="C1417" s="2" t="s">
        <v>72</v>
      </c>
      <c r="D1417" s="2" t="s">
        <v>16</v>
      </c>
      <c r="E1417" s="2" t="s">
        <v>15</v>
      </c>
      <c r="F1417" s="17" t="str">
        <f>+Tabela1[[#This Row],[WK]]&amp;Tabela1[[#This Row],[PK]]&amp;Tabela1[[#This Row],[GK]]</f>
        <v>181203</v>
      </c>
      <c r="G1417" s="2" t="s">
        <v>1341</v>
      </c>
      <c r="H1417" s="3">
        <v>292565085.54000002</v>
      </c>
      <c r="I1417" s="4">
        <v>1.125</v>
      </c>
      <c r="J1417" s="3">
        <v>329135721.23000002</v>
      </c>
      <c r="K1417" s="4">
        <v>7.0000000000000007E-2</v>
      </c>
      <c r="L1417" s="3">
        <v>23039500</v>
      </c>
      <c r="M1417" s="3"/>
      <c r="N1417" s="5"/>
      <c r="O1417" s="3">
        <v>6997038.9199999999</v>
      </c>
      <c r="P1417" s="4">
        <v>1.125</v>
      </c>
      <c r="Q1417" s="3">
        <v>7871668.79</v>
      </c>
      <c r="R1417" s="4">
        <v>1.6E-2</v>
      </c>
      <c r="S1417" s="3">
        <v>125947</v>
      </c>
      <c r="T1417" s="3"/>
      <c r="U1417" s="5"/>
      <c r="V1417" s="3">
        <v>16093000</v>
      </c>
      <c r="W1417" s="5"/>
      <c r="X1417" s="3">
        <v>58833703</v>
      </c>
      <c r="Y1417" s="3">
        <v>26208160</v>
      </c>
      <c r="Z1417" s="3">
        <v>344321</v>
      </c>
      <c r="AA1417" s="3">
        <v>1898958</v>
      </c>
      <c r="AB1417" s="3">
        <v>30382264</v>
      </c>
      <c r="AC1417" s="3">
        <v>0</v>
      </c>
      <c r="AD1417" s="3">
        <v>43267816</v>
      </c>
      <c r="AE1417" s="3">
        <v>0</v>
      </c>
      <c r="AF1417" s="3">
        <v>23039500</v>
      </c>
      <c r="AG1417" s="3">
        <v>125947</v>
      </c>
      <c r="AH1417" s="3">
        <v>43267816</v>
      </c>
      <c r="AI1417" s="3">
        <v>16093000</v>
      </c>
      <c r="AJ1417" s="3">
        <v>2608378</v>
      </c>
      <c r="AK1417" s="3">
        <v>3135491</v>
      </c>
      <c r="AL1417" s="3">
        <v>1485425</v>
      </c>
      <c r="AM1417" s="3">
        <v>1650066</v>
      </c>
      <c r="AN1417" s="3">
        <v>527113</v>
      </c>
      <c r="AO1417" s="3">
        <v>0</v>
      </c>
      <c r="AP1417" s="3">
        <v>0</v>
      </c>
      <c r="AQ1417" s="3">
        <v>527113</v>
      </c>
      <c r="AR1417" s="3">
        <f>Tabela1[[#This Row],[Potrzeby finansowe 2027
w tym:]]+Tabela1[[#This Row],[Rozliczenie 2025 potrz. fin.]]</f>
        <v>59360816</v>
      </c>
      <c r="AS1417" s="3">
        <v>0</v>
      </c>
      <c r="AT1417" s="3">
        <v>0</v>
      </c>
      <c r="AU1417" s="3"/>
      <c r="AV1417" s="3"/>
      <c r="AW1417" s="3"/>
      <c r="AX1417" s="3"/>
      <c r="AY1417" s="3"/>
      <c r="AZ1417" s="3"/>
      <c r="BA1417" s="3">
        <v>344321</v>
      </c>
      <c r="BB1417" s="3">
        <v>0</v>
      </c>
      <c r="BC1417" s="3">
        <v>0</v>
      </c>
      <c r="BD1417" s="3">
        <v>0.5</v>
      </c>
      <c r="BE1417" s="3">
        <v>6898.52</v>
      </c>
      <c r="BF1417" s="3">
        <v>0</v>
      </c>
      <c r="BG1417" s="3">
        <v>1040508</v>
      </c>
      <c r="BH1417" s="3">
        <v>9777</v>
      </c>
      <c r="BI1417" s="3">
        <v>858450</v>
      </c>
      <c r="BJ1417" s="3">
        <v>13191670.4175</v>
      </c>
      <c r="BK1417" s="3">
        <v>7495303.1100000013</v>
      </c>
      <c r="BL1417" s="3">
        <v>4702890.43</v>
      </c>
      <c r="BM1417" s="3">
        <v>13379688.369999999</v>
      </c>
      <c r="BN1417" s="53">
        <v>0.49530977495500034</v>
      </c>
      <c r="BO1417" s="54">
        <v>4.18315E-4</v>
      </c>
      <c r="BP1417" s="70">
        <v>10520</v>
      </c>
      <c r="BQ1417" s="71"/>
      <c r="BR1417" s="70"/>
      <c r="BS1417" s="72"/>
      <c r="BT1417" s="72"/>
      <c r="BU1417" s="70">
        <v>23039500</v>
      </c>
      <c r="BV1417" s="70">
        <v>125947</v>
      </c>
      <c r="BW1417" s="74">
        <v>43267816</v>
      </c>
      <c r="BX1417" s="70">
        <v>66433263</v>
      </c>
    </row>
    <row r="1418" spans="1:76" x14ac:dyDescent="0.3">
      <c r="A1418" s="73" t="s">
        <v>10</v>
      </c>
      <c r="B1418" s="2" t="s">
        <v>126</v>
      </c>
      <c r="C1418" s="2" t="s">
        <v>72</v>
      </c>
      <c r="D1418" s="2" t="s">
        <v>18</v>
      </c>
      <c r="E1418" s="2" t="s">
        <v>15</v>
      </c>
      <c r="F1418" s="17" t="str">
        <f>+Tabela1[[#This Row],[WK]]&amp;Tabela1[[#This Row],[PK]]&amp;Tabela1[[#This Row],[GK]]</f>
        <v>181204</v>
      </c>
      <c r="G1418" s="2" t="s">
        <v>1342</v>
      </c>
      <c r="H1418" s="3">
        <v>125146587.52</v>
      </c>
      <c r="I1418" s="4">
        <v>1.125</v>
      </c>
      <c r="J1418" s="3">
        <v>140789910.96000001</v>
      </c>
      <c r="K1418" s="4">
        <v>7.0000000000000007E-2</v>
      </c>
      <c r="L1418" s="3">
        <v>9855294</v>
      </c>
      <c r="M1418" s="3"/>
      <c r="N1418" s="5"/>
      <c r="O1418" s="3">
        <v>4894688.7</v>
      </c>
      <c r="P1418" s="4">
        <v>1.125</v>
      </c>
      <c r="Q1418" s="3">
        <v>5506524.79</v>
      </c>
      <c r="R1418" s="4">
        <v>1.6E-2</v>
      </c>
      <c r="S1418" s="3">
        <v>88104</v>
      </c>
      <c r="T1418" s="3"/>
      <c r="U1418" s="5"/>
      <c r="V1418" s="3">
        <v>7055247</v>
      </c>
      <c r="W1418" s="5"/>
      <c r="X1418" s="3">
        <v>16097721</v>
      </c>
      <c r="Y1418" s="3">
        <v>4350327</v>
      </c>
      <c r="Z1418" s="3">
        <v>43408</v>
      </c>
      <c r="AA1418" s="3">
        <v>830318</v>
      </c>
      <c r="AB1418" s="3">
        <v>6821398</v>
      </c>
      <c r="AC1418" s="3">
        <v>4052270</v>
      </c>
      <c r="AD1418" s="3">
        <v>9042474</v>
      </c>
      <c r="AE1418" s="3">
        <v>0</v>
      </c>
      <c r="AF1418" s="3">
        <v>9855294</v>
      </c>
      <c r="AG1418" s="3">
        <v>88104</v>
      </c>
      <c r="AH1418" s="3">
        <v>9042474</v>
      </c>
      <c r="AI1418" s="3">
        <v>7055247</v>
      </c>
      <c r="AJ1418" s="3">
        <v>1483630</v>
      </c>
      <c r="AK1418" s="3">
        <v>1483630</v>
      </c>
      <c r="AL1418" s="3">
        <v>391752</v>
      </c>
      <c r="AM1418" s="3">
        <v>1091878</v>
      </c>
      <c r="AN1418" s="3">
        <v>112349</v>
      </c>
      <c r="AO1418" s="3">
        <v>0</v>
      </c>
      <c r="AP1418" s="3">
        <v>-112349</v>
      </c>
      <c r="AQ1418" s="3">
        <v>0</v>
      </c>
      <c r="AR1418" s="3">
        <f>Tabela1[[#This Row],[Potrzeby finansowe 2027
w tym:]]+Tabela1[[#This Row],[Rozliczenie 2025 potrz. fin.]]</f>
        <v>16097721</v>
      </c>
      <c r="AS1418" s="3">
        <v>0</v>
      </c>
      <c r="AT1418" s="3">
        <v>0</v>
      </c>
      <c r="AU1418" s="3"/>
      <c r="AV1418" s="3"/>
      <c r="AW1418" s="3"/>
      <c r="AX1418" s="3"/>
      <c r="AY1418" s="3"/>
      <c r="AZ1418" s="3"/>
      <c r="BA1418" s="3">
        <v>43408</v>
      </c>
      <c r="BB1418" s="3">
        <v>0</v>
      </c>
      <c r="BC1418" s="3">
        <v>0</v>
      </c>
      <c r="BD1418" s="3">
        <v>0.2</v>
      </c>
      <c r="BE1418" s="3">
        <v>869.41</v>
      </c>
      <c r="BF1418" s="3">
        <v>0</v>
      </c>
      <c r="BG1418" s="3">
        <v>430805</v>
      </c>
      <c r="BH1418" s="3">
        <v>4048</v>
      </c>
      <c r="BI1418" s="3">
        <v>399513</v>
      </c>
      <c r="BJ1418" s="3">
        <v>6139259.9625000004</v>
      </c>
      <c r="BK1418" s="3">
        <v>2311487.3800000008</v>
      </c>
      <c r="BL1418" s="3">
        <v>1415891.99</v>
      </c>
      <c r="BM1418" s="3">
        <v>12479306.35</v>
      </c>
      <c r="BN1418" s="53">
        <v>0.73798718558518239</v>
      </c>
      <c r="BO1418" s="54">
        <v>1.4532980000000001E-4</v>
      </c>
      <c r="BP1418" s="70">
        <v>3655</v>
      </c>
      <c r="BQ1418" s="71"/>
      <c r="BR1418" s="70"/>
      <c r="BS1418" s="72"/>
      <c r="BT1418" s="72"/>
      <c r="BU1418" s="70">
        <v>9855294</v>
      </c>
      <c r="BV1418" s="70">
        <v>88104</v>
      </c>
      <c r="BW1418" s="74">
        <v>9042474</v>
      </c>
      <c r="BX1418" s="70">
        <v>18985872</v>
      </c>
    </row>
    <row r="1419" spans="1:76" x14ac:dyDescent="0.3">
      <c r="A1419" s="73" t="s">
        <v>10</v>
      </c>
      <c r="B1419" s="2" t="s">
        <v>126</v>
      </c>
      <c r="C1419" s="2" t="s">
        <v>72</v>
      </c>
      <c r="D1419" s="2" t="s">
        <v>21</v>
      </c>
      <c r="E1419" s="2" t="s">
        <v>19</v>
      </c>
      <c r="F1419" s="17" t="str">
        <f>+Tabela1[[#This Row],[WK]]&amp;Tabela1[[#This Row],[PK]]&amp;Tabela1[[#This Row],[GK]]</f>
        <v>181205</v>
      </c>
      <c r="G1419" s="2" t="s">
        <v>1343</v>
      </c>
      <c r="H1419" s="3">
        <v>922301916.27999997</v>
      </c>
      <c r="I1419" s="4">
        <v>1.125</v>
      </c>
      <c r="J1419" s="3">
        <v>1037589655.8200001</v>
      </c>
      <c r="K1419" s="4">
        <v>7.0000000000000007E-2</v>
      </c>
      <c r="L1419" s="3">
        <v>72631276</v>
      </c>
      <c r="M1419" s="3"/>
      <c r="N1419" s="5"/>
      <c r="O1419" s="3">
        <v>141997454.43000001</v>
      </c>
      <c r="P1419" s="4">
        <v>1.125</v>
      </c>
      <c r="Q1419" s="3">
        <v>159747136.22999999</v>
      </c>
      <c r="R1419" s="4">
        <v>1.6E-2</v>
      </c>
      <c r="S1419" s="3">
        <v>2555954</v>
      </c>
      <c r="T1419" s="3"/>
      <c r="U1419" s="5"/>
      <c r="V1419" s="3">
        <v>42884351</v>
      </c>
      <c r="W1419" s="5"/>
      <c r="X1419" s="3">
        <v>54219469</v>
      </c>
      <c r="Y1419" s="3">
        <v>0</v>
      </c>
      <c r="Z1419" s="3">
        <v>141756</v>
      </c>
      <c r="AA1419" s="3">
        <v>3802366</v>
      </c>
      <c r="AB1419" s="3">
        <v>39116493</v>
      </c>
      <c r="AC1419" s="3">
        <v>11158854</v>
      </c>
      <c r="AD1419" s="3">
        <v>11586611</v>
      </c>
      <c r="AE1419" s="3">
        <v>0</v>
      </c>
      <c r="AF1419" s="3">
        <v>72631276</v>
      </c>
      <c r="AG1419" s="3">
        <v>2555954</v>
      </c>
      <c r="AH1419" s="3">
        <v>11586611</v>
      </c>
      <c r="AI1419" s="3">
        <v>42884351</v>
      </c>
      <c r="AJ1419" s="3">
        <v>2117303</v>
      </c>
      <c r="AK1419" s="3">
        <v>2117303</v>
      </c>
      <c r="AL1419" s="3">
        <v>2253805</v>
      </c>
      <c r="AM1419" s="3">
        <v>-136502</v>
      </c>
      <c r="AN1419" s="3">
        <v>485237</v>
      </c>
      <c r="AO1419" s="3">
        <v>0</v>
      </c>
      <c r="AP1419" s="3">
        <v>-485237</v>
      </c>
      <c r="AQ1419" s="3">
        <v>0</v>
      </c>
      <c r="AR1419" s="3">
        <f>Tabela1[[#This Row],[Potrzeby finansowe 2027
w tym:]]+Tabela1[[#This Row],[Rozliczenie 2025 potrz. fin.]]</f>
        <v>54219469</v>
      </c>
      <c r="AS1419" s="3">
        <v>0</v>
      </c>
      <c r="AT1419" s="3">
        <v>0</v>
      </c>
      <c r="AU1419" s="3"/>
      <c r="AV1419" s="3"/>
      <c r="AW1419" s="3"/>
      <c r="AX1419" s="3"/>
      <c r="AY1419" s="3"/>
      <c r="AZ1419" s="3"/>
      <c r="BA1419" s="3">
        <v>141756</v>
      </c>
      <c r="BB1419" s="3">
        <v>0</v>
      </c>
      <c r="BC1419" s="3">
        <v>0</v>
      </c>
      <c r="BD1419" s="3">
        <v>0</v>
      </c>
      <c r="BE1419" s="3">
        <v>2840.52</v>
      </c>
      <c r="BF1419" s="3">
        <v>0</v>
      </c>
      <c r="BG1419" s="3">
        <v>2222665</v>
      </c>
      <c r="BH1419" s="3">
        <v>20885</v>
      </c>
      <c r="BI1419" s="3">
        <v>1579701</v>
      </c>
      <c r="BJ1419" s="3">
        <v>24275009.907500003</v>
      </c>
      <c r="BK1419" s="3">
        <v>12368513.550000001</v>
      </c>
      <c r="BL1419" s="3">
        <v>11283322.210000001</v>
      </c>
      <c r="BM1419" s="3">
        <v>25059341.010000002</v>
      </c>
      <c r="BN1419" s="53">
        <v>1.0141947156860003</v>
      </c>
      <c r="BO1419" s="54">
        <v>7.3155020000000004E-4</v>
      </c>
      <c r="BP1419" s="70">
        <v>18398</v>
      </c>
      <c r="BQ1419" s="71"/>
      <c r="BR1419" s="70"/>
      <c r="BS1419" s="72"/>
      <c r="BT1419" s="72"/>
      <c r="BU1419" s="70">
        <v>72631276</v>
      </c>
      <c r="BV1419" s="70">
        <v>2555954</v>
      </c>
      <c r="BW1419" s="74">
        <v>11586611</v>
      </c>
      <c r="BX1419" s="70">
        <v>86773841</v>
      </c>
    </row>
    <row r="1420" spans="1:76" x14ac:dyDescent="0.3">
      <c r="A1420" s="73" t="s">
        <v>10</v>
      </c>
      <c r="B1420" s="2" t="s">
        <v>126</v>
      </c>
      <c r="C1420" s="2" t="s">
        <v>72</v>
      </c>
      <c r="D1420" s="2" t="s">
        <v>23</v>
      </c>
      <c r="E1420" s="2" t="s">
        <v>19</v>
      </c>
      <c r="F1420" s="17" t="str">
        <f>+Tabela1[[#This Row],[WK]]&amp;Tabela1[[#This Row],[PK]]&amp;Tabela1[[#This Row],[GK]]</f>
        <v>181206</v>
      </c>
      <c r="G1420" s="2" t="s">
        <v>1344</v>
      </c>
      <c r="H1420" s="3">
        <v>340432051.32999998</v>
      </c>
      <c r="I1420" s="4">
        <v>1.125</v>
      </c>
      <c r="J1420" s="3">
        <v>382986057.75</v>
      </c>
      <c r="K1420" s="4">
        <v>7.0000000000000007E-2</v>
      </c>
      <c r="L1420" s="3">
        <v>26809024</v>
      </c>
      <c r="M1420" s="3"/>
      <c r="N1420" s="5"/>
      <c r="O1420" s="3">
        <v>22633940.59</v>
      </c>
      <c r="P1420" s="4">
        <v>1.125</v>
      </c>
      <c r="Q1420" s="3">
        <v>25463183.16</v>
      </c>
      <c r="R1420" s="4">
        <v>1.6E-2</v>
      </c>
      <c r="S1420" s="3">
        <v>407411</v>
      </c>
      <c r="T1420" s="3"/>
      <c r="U1420" s="5"/>
      <c r="V1420" s="3">
        <v>17769185</v>
      </c>
      <c r="W1420" s="5"/>
      <c r="X1420" s="3">
        <v>32945536</v>
      </c>
      <c r="Y1420" s="3">
        <v>14681047</v>
      </c>
      <c r="Z1420" s="3">
        <v>62845</v>
      </c>
      <c r="AA1420" s="3">
        <v>1977456</v>
      </c>
      <c r="AB1420" s="3">
        <v>15669950</v>
      </c>
      <c r="AC1420" s="3">
        <v>554238</v>
      </c>
      <c r="AD1420" s="3">
        <v>14602956</v>
      </c>
      <c r="AE1420" s="3">
        <v>0</v>
      </c>
      <c r="AF1420" s="3">
        <v>26809024</v>
      </c>
      <c r="AG1420" s="3">
        <v>407411</v>
      </c>
      <c r="AH1420" s="3">
        <v>14602956</v>
      </c>
      <c r="AI1420" s="3">
        <v>17769185</v>
      </c>
      <c r="AJ1420" s="3">
        <v>-1746213</v>
      </c>
      <c r="AK1420" s="3">
        <v>-2319608</v>
      </c>
      <c r="AL1420" s="3">
        <v>1073237</v>
      </c>
      <c r="AM1420" s="3">
        <v>-3392845</v>
      </c>
      <c r="AN1420" s="3">
        <v>-849341</v>
      </c>
      <c r="AO1420" s="3">
        <v>0</v>
      </c>
      <c r="AP1420" s="3">
        <v>275946</v>
      </c>
      <c r="AQ1420" s="3">
        <v>-573395</v>
      </c>
      <c r="AR1420" s="3">
        <f>Tabela1[[#This Row],[Potrzeby finansowe 2027
w tym:]]+Tabela1[[#This Row],[Rozliczenie 2025 potrz. fin.]]</f>
        <v>32372141</v>
      </c>
      <c r="AS1420" s="3">
        <v>0</v>
      </c>
      <c r="AT1420" s="3">
        <v>0</v>
      </c>
      <c r="AU1420" s="3"/>
      <c r="AV1420" s="3"/>
      <c r="AW1420" s="3"/>
      <c r="AX1420" s="3"/>
      <c r="AY1420" s="3"/>
      <c r="AZ1420" s="3"/>
      <c r="BA1420" s="3">
        <v>62845</v>
      </c>
      <c r="BB1420" s="3">
        <v>0</v>
      </c>
      <c r="BC1420" s="3">
        <v>0</v>
      </c>
      <c r="BD1420" s="3">
        <v>0</v>
      </c>
      <c r="BE1420" s="3">
        <v>1259.29</v>
      </c>
      <c r="BF1420" s="3">
        <v>0</v>
      </c>
      <c r="BG1420" s="3">
        <v>1027844</v>
      </c>
      <c r="BH1420" s="3">
        <v>9658</v>
      </c>
      <c r="BI1420" s="3">
        <v>949612</v>
      </c>
      <c r="BJ1420" s="3">
        <v>14592530.3475</v>
      </c>
      <c r="BK1420" s="3">
        <v>8881838.5300000012</v>
      </c>
      <c r="BL1420" s="3">
        <v>6656644.5099999998</v>
      </c>
      <c r="BM1420" s="3">
        <v>9529478.25</v>
      </c>
      <c r="BN1420" s="53">
        <v>0.68133702657079176</v>
      </c>
      <c r="BO1420" s="54">
        <v>3.9078810000000002E-4</v>
      </c>
      <c r="BP1420" s="70">
        <v>9827</v>
      </c>
      <c r="BQ1420" s="71"/>
      <c r="BR1420" s="70"/>
      <c r="BS1420" s="72"/>
      <c r="BT1420" s="72"/>
      <c r="BU1420" s="70">
        <v>26809024</v>
      </c>
      <c r="BV1420" s="70">
        <v>407411</v>
      </c>
      <c r="BW1420" s="74">
        <v>14602956</v>
      </c>
      <c r="BX1420" s="70">
        <v>41819391</v>
      </c>
    </row>
    <row r="1421" spans="1:76" x14ac:dyDescent="0.3">
      <c r="A1421" s="73" t="s">
        <v>10</v>
      </c>
      <c r="B1421" s="2" t="s">
        <v>126</v>
      </c>
      <c r="C1421" s="2" t="s">
        <v>72</v>
      </c>
      <c r="D1421" s="2" t="s">
        <v>30</v>
      </c>
      <c r="E1421" s="2" t="s">
        <v>19</v>
      </c>
      <c r="F1421" s="17" t="str">
        <f>+Tabela1[[#This Row],[WK]]&amp;Tabela1[[#This Row],[PK]]&amp;Tabela1[[#This Row],[GK]]</f>
        <v>181207</v>
      </c>
      <c r="G1421" s="2" t="s">
        <v>1345</v>
      </c>
      <c r="H1421" s="3">
        <v>263658637.13999999</v>
      </c>
      <c r="I1421" s="4">
        <v>1.125</v>
      </c>
      <c r="J1421" s="3">
        <v>296615966.77999997</v>
      </c>
      <c r="K1421" s="4">
        <v>7.0000000000000007E-2</v>
      </c>
      <c r="L1421" s="3">
        <v>20763118</v>
      </c>
      <c r="M1421" s="3"/>
      <c r="N1421" s="5"/>
      <c r="O1421" s="3">
        <v>3779819.3</v>
      </c>
      <c r="P1421" s="4">
        <v>1.125</v>
      </c>
      <c r="Q1421" s="3">
        <v>4252296.71</v>
      </c>
      <c r="R1421" s="4">
        <v>1.6E-2</v>
      </c>
      <c r="S1421" s="3">
        <v>68037</v>
      </c>
      <c r="T1421" s="3"/>
      <c r="U1421" s="5"/>
      <c r="V1421" s="3">
        <v>14997720</v>
      </c>
      <c r="W1421" s="5"/>
      <c r="X1421" s="3">
        <v>31683951</v>
      </c>
      <c r="Y1421" s="3">
        <v>7742097</v>
      </c>
      <c r="Z1421" s="3">
        <v>79590</v>
      </c>
      <c r="AA1421" s="3">
        <v>1652217</v>
      </c>
      <c r="AB1421" s="3">
        <v>14362824</v>
      </c>
      <c r="AC1421" s="3">
        <v>7847223</v>
      </c>
      <c r="AD1421" s="3">
        <v>16686231</v>
      </c>
      <c r="AE1421" s="3">
        <v>0</v>
      </c>
      <c r="AF1421" s="3">
        <v>20763118</v>
      </c>
      <c r="AG1421" s="3">
        <v>68037</v>
      </c>
      <c r="AH1421" s="3">
        <v>16686231</v>
      </c>
      <c r="AI1421" s="3">
        <v>14997720</v>
      </c>
      <c r="AJ1421" s="3">
        <v>1140171</v>
      </c>
      <c r="AK1421" s="3">
        <v>1140171</v>
      </c>
      <c r="AL1421" s="3">
        <v>1151421</v>
      </c>
      <c r="AM1421" s="3">
        <v>-11250</v>
      </c>
      <c r="AN1421" s="3">
        <v>-330006</v>
      </c>
      <c r="AO1421" s="3">
        <v>0</v>
      </c>
      <c r="AP1421" s="3">
        <v>330006</v>
      </c>
      <c r="AQ1421" s="3">
        <v>0</v>
      </c>
      <c r="AR1421" s="3">
        <f>Tabela1[[#This Row],[Potrzeby finansowe 2027
w tym:]]+Tabela1[[#This Row],[Rozliczenie 2025 potrz. fin.]]</f>
        <v>31683951</v>
      </c>
      <c r="AS1421" s="3">
        <v>0</v>
      </c>
      <c r="AT1421" s="3">
        <v>0</v>
      </c>
      <c r="AU1421" s="3"/>
      <c r="AV1421" s="3"/>
      <c r="AW1421" s="3"/>
      <c r="AX1421" s="3"/>
      <c r="AY1421" s="3"/>
      <c r="AZ1421" s="3"/>
      <c r="BA1421" s="3">
        <v>79590</v>
      </c>
      <c r="BB1421" s="3">
        <v>0</v>
      </c>
      <c r="BC1421" s="3">
        <v>0</v>
      </c>
      <c r="BD1421" s="3">
        <v>0</v>
      </c>
      <c r="BE1421" s="3">
        <v>1594.84</v>
      </c>
      <c r="BF1421" s="3">
        <v>0</v>
      </c>
      <c r="BG1421" s="3">
        <v>818826</v>
      </c>
      <c r="BH1421" s="3">
        <v>7694</v>
      </c>
      <c r="BI1421" s="3">
        <v>833391</v>
      </c>
      <c r="BJ1421" s="3">
        <v>12806586.717499997</v>
      </c>
      <c r="BK1421" s="3">
        <v>5357139.0599999987</v>
      </c>
      <c r="BL1421" s="3">
        <v>5414355.8600000003</v>
      </c>
      <c r="BM1421" s="3">
        <v>18969078.91</v>
      </c>
      <c r="BN1421" s="53">
        <v>0.74287233149604104</v>
      </c>
      <c r="BO1421" s="54">
        <v>2.644937E-4</v>
      </c>
      <c r="BP1421" s="70">
        <v>6651</v>
      </c>
      <c r="BQ1421" s="71"/>
      <c r="BR1421" s="70"/>
      <c r="BS1421" s="72"/>
      <c r="BT1421" s="72"/>
      <c r="BU1421" s="70">
        <v>20763118</v>
      </c>
      <c r="BV1421" s="70">
        <v>68037</v>
      </c>
      <c r="BW1421" s="74">
        <v>16686231</v>
      </c>
      <c r="BX1421" s="70">
        <v>37517386</v>
      </c>
    </row>
    <row r="1422" spans="1:76" x14ac:dyDescent="0.3">
      <c r="A1422" s="73" t="s">
        <v>10</v>
      </c>
      <c r="B1422" s="2" t="s">
        <v>126</v>
      </c>
      <c r="C1422" s="2" t="s">
        <v>74</v>
      </c>
      <c r="D1422" s="2" t="s">
        <v>12</v>
      </c>
      <c r="E1422" s="2" t="s">
        <v>15</v>
      </c>
      <c r="F1422" s="17" t="str">
        <f>+Tabela1[[#This Row],[WK]]&amp;Tabela1[[#This Row],[PK]]&amp;Tabela1[[#This Row],[GK]]</f>
        <v>181301</v>
      </c>
      <c r="G1422" s="2" t="s">
        <v>1346</v>
      </c>
      <c r="H1422" s="3">
        <v>175826026.37</v>
      </c>
      <c r="I1422" s="4">
        <v>1.125</v>
      </c>
      <c r="J1422" s="3">
        <v>197804279.66999999</v>
      </c>
      <c r="K1422" s="4">
        <v>7.0000000000000007E-2</v>
      </c>
      <c r="L1422" s="3">
        <v>13846300</v>
      </c>
      <c r="M1422" s="3"/>
      <c r="N1422" s="5"/>
      <c r="O1422" s="3">
        <v>7271705.9199999999</v>
      </c>
      <c r="P1422" s="4">
        <v>1.125</v>
      </c>
      <c r="Q1422" s="3">
        <v>8180669.1600000001</v>
      </c>
      <c r="R1422" s="4">
        <v>1.6E-2</v>
      </c>
      <c r="S1422" s="3">
        <v>130891</v>
      </c>
      <c r="T1422" s="3"/>
      <c r="U1422" s="5"/>
      <c r="V1422" s="3">
        <v>9542815</v>
      </c>
      <c r="W1422" s="5"/>
      <c r="X1422" s="3">
        <v>28813473</v>
      </c>
      <c r="Y1422" s="3">
        <v>14127095</v>
      </c>
      <c r="Z1422" s="3">
        <v>2611925</v>
      </c>
      <c r="AA1422" s="3">
        <v>1263135</v>
      </c>
      <c r="AB1422" s="3">
        <v>10811318</v>
      </c>
      <c r="AC1422" s="3">
        <v>0</v>
      </c>
      <c r="AD1422" s="3">
        <v>18840847</v>
      </c>
      <c r="AE1422" s="3">
        <v>0</v>
      </c>
      <c r="AF1422" s="3">
        <v>13846300</v>
      </c>
      <c r="AG1422" s="3">
        <v>130891</v>
      </c>
      <c r="AH1422" s="3">
        <v>18840847</v>
      </c>
      <c r="AI1422" s="3">
        <v>9542815</v>
      </c>
      <c r="AJ1422" s="3">
        <v>1951236</v>
      </c>
      <c r="AK1422" s="3">
        <v>1521424</v>
      </c>
      <c r="AL1422" s="3">
        <v>394270</v>
      </c>
      <c r="AM1422" s="3">
        <v>1127154</v>
      </c>
      <c r="AN1422" s="3">
        <v>-429812</v>
      </c>
      <c r="AO1422" s="3">
        <v>0</v>
      </c>
      <c r="AP1422" s="3">
        <v>0</v>
      </c>
      <c r="AQ1422" s="3">
        <v>-429812</v>
      </c>
      <c r="AR1422" s="3">
        <f>Tabela1[[#This Row],[Potrzeby finansowe 2027
w tym:]]+Tabela1[[#This Row],[Rozliczenie 2025 potrz. fin.]]</f>
        <v>28383661</v>
      </c>
      <c r="AS1422" s="3">
        <v>0</v>
      </c>
      <c r="AT1422" s="3">
        <v>0</v>
      </c>
      <c r="AU1422" s="3"/>
      <c r="AV1422" s="3"/>
      <c r="AW1422" s="3"/>
      <c r="AX1422" s="3"/>
      <c r="AY1422" s="3"/>
      <c r="AZ1422" s="3"/>
      <c r="BA1422" s="3">
        <v>2611925</v>
      </c>
      <c r="BB1422" s="3">
        <v>0</v>
      </c>
      <c r="BC1422" s="3">
        <v>327.20999999999998</v>
      </c>
      <c r="BD1422" s="3">
        <v>25078.27</v>
      </c>
      <c r="BE1422" s="3">
        <v>0</v>
      </c>
      <c r="BF1422" s="3">
        <v>0</v>
      </c>
      <c r="BG1422" s="3">
        <v>610767</v>
      </c>
      <c r="BH1422" s="3">
        <v>5739</v>
      </c>
      <c r="BI1422" s="3">
        <v>652368</v>
      </c>
      <c r="BJ1422" s="3">
        <v>10024837.59</v>
      </c>
      <c r="BK1422" s="3">
        <v>6509648.9900000002</v>
      </c>
      <c r="BL1422" s="3">
        <v>1814985.58</v>
      </c>
      <c r="BM1422" s="3">
        <v>10430783.24</v>
      </c>
      <c r="BN1422" s="53">
        <v>0.57105658300924245</v>
      </c>
      <c r="BO1422" s="54">
        <v>2.6936579999999998E-4</v>
      </c>
      <c r="BP1422" s="70">
        <v>6775</v>
      </c>
      <c r="BQ1422" s="71"/>
      <c r="BR1422" s="70"/>
      <c r="BS1422" s="72"/>
      <c r="BT1422" s="72"/>
      <c r="BU1422" s="70">
        <v>13846300</v>
      </c>
      <c r="BV1422" s="70">
        <v>130891</v>
      </c>
      <c r="BW1422" s="74">
        <v>18840847</v>
      </c>
      <c r="BX1422" s="70">
        <v>32818038</v>
      </c>
    </row>
    <row r="1423" spans="1:76" x14ac:dyDescent="0.3">
      <c r="A1423" s="73" t="s">
        <v>10</v>
      </c>
      <c r="B1423" s="2" t="s">
        <v>126</v>
      </c>
      <c r="C1423" s="2" t="s">
        <v>74</v>
      </c>
      <c r="D1423" s="2" t="s">
        <v>11</v>
      </c>
      <c r="E1423" s="2" t="s">
        <v>15</v>
      </c>
      <c r="F1423" s="17" t="str">
        <f>+Tabela1[[#This Row],[WK]]&amp;Tabela1[[#This Row],[PK]]&amp;Tabela1[[#This Row],[GK]]</f>
        <v>181302</v>
      </c>
      <c r="G1423" s="2" t="s">
        <v>1347</v>
      </c>
      <c r="H1423" s="3">
        <v>279471765</v>
      </c>
      <c r="I1423" s="4">
        <v>1.125</v>
      </c>
      <c r="J1423" s="3">
        <v>314405735.63</v>
      </c>
      <c r="K1423" s="4">
        <v>7.0000000000000007E-2</v>
      </c>
      <c r="L1423" s="3">
        <v>22008401</v>
      </c>
      <c r="M1423" s="3"/>
      <c r="N1423" s="5"/>
      <c r="O1423" s="3">
        <v>7577050.5700000003</v>
      </c>
      <c r="P1423" s="4">
        <v>1.125</v>
      </c>
      <c r="Q1423" s="3">
        <v>8524181.8900000006</v>
      </c>
      <c r="R1423" s="4">
        <v>1.6E-2</v>
      </c>
      <c r="S1423" s="3">
        <v>136387</v>
      </c>
      <c r="T1423" s="3"/>
      <c r="U1423" s="5"/>
      <c r="V1423" s="3">
        <v>16288566</v>
      </c>
      <c r="W1423" s="5"/>
      <c r="X1423" s="3">
        <v>52398394</v>
      </c>
      <c r="Y1423" s="3">
        <v>20304294</v>
      </c>
      <c r="Z1423" s="3">
        <v>1553209</v>
      </c>
      <c r="AA1423" s="3">
        <v>1496037</v>
      </c>
      <c r="AB1423" s="3">
        <v>29044854</v>
      </c>
      <c r="AC1423" s="3">
        <v>0</v>
      </c>
      <c r="AD1423" s="3">
        <v>38087965</v>
      </c>
      <c r="AE1423" s="3">
        <v>0</v>
      </c>
      <c r="AF1423" s="3">
        <v>22008401</v>
      </c>
      <c r="AG1423" s="3">
        <v>136387</v>
      </c>
      <c r="AH1423" s="3">
        <v>38087965</v>
      </c>
      <c r="AI1423" s="3">
        <v>16288566</v>
      </c>
      <c r="AJ1423" s="3">
        <v>6210948</v>
      </c>
      <c r="AK1423" s="3">
        <v>8189085</v>
      </c>
      <c r="AL1423" s="3">
        <v>1098072</v>
      </c>
      <c r="AM1423" s="3">
        <v>7091013</v>
      </c>
      <c r="AN1423" s="3">
        <v>1978137</v>
      </c>
      <c r="AO1423" s="3">
        <v>0</v>
      </c>
      <c r="AP1423" s="3">
        <v>0</v>
      </c>
      <c r="AQ1423" s="3">
        <v>1978137</v>
      </c>
      <c r="AR1423" s="3">
        <f>Tabela1[[#This Row],[Potrzeby finansowe 2027
w tym:]]+Tabela1[[#This Row],[Rozliczenie 2025 potrz. fin.]]</f>
        <v>54376531</v>
      </c>
      <c r="AS1423" s="3">
        <v>0</v>
      </c>
      <c r="AT1423" s="3">
        <v>0</v>
      </c>
      <c r="AU1423" s="3"/>
      <c r="AV1423" s="3"/>
      <c r="AW1423" s="3"/>
      <c r="AX1423" s="3"/>
      <c r="AY1423" s="3"/>
      <c r="AZ1423" s="3"/>
      <c r="BA1423" s="3">
        <v>1553209</v>
      </c>
      <c r="BB1423" s="3">
        <v>0</v>
      </c>
      <c r="BC1423" s="3">
        <v>58.89</v>
      </c>
      <c r="BD1423" s="3">
        <v>15365.36</v>
      </c>
      <c r="BE1423" s="3">
        <v>0</v>
      </c>
      <c r="BF1423" s="3">
        <v>0</v>
      </c>
      <c r="BG1423" s="3">
        <v>905244</v>
      </c>
      <c r="BH1423" s="3">
        <v>8506</v>
      </c>
      <c r="BI1423" s="3">
        <v>590793</v>
      </c>
      <c r="BJ1423" s="3">
        <v>9078621.3475000001</v>
      </c>
      <c r="BK1423" s="3">
        <v>3159405.25</v>
      </c>
      <c r="BL1423" s="3">
        <v>6952333.79</v>
      </c>
      <c r="BM1423" s="3">
        <v>9772196.8100000005</v>
      </c>
      <c r="BN1423" s="53">
        <v>0.55901439056918767</v>
      </c>
      <c r="BO1423" s="54">
        <v>3.755605E-4</v>
      </c>
      <c r="BP1423" s="70">
        <v>9445</v>
      </c>
      <c r="BQ1423" s="71"/>
      <c r="BR1423" s="70"/>
      <c r="BS1423" s="72"/>
      <c r="BT1423" s="72"/>
      <c r="BU1423" s="70">
        <v>22008401</v>
      </c>
      <c r="BV1423" s="70">
        <v>136387</v>
      </c>
      <c r="BW1423" s="74">
        <v>38087965</v>
      </c>
      <c r="BX1423" s="70">
        <v>60232753</v>
      </c>
    </row>
    <row r="1424" spans="1:76" x14ac:dyDescent="0.3">
      <c r="A1424" s="73" t="s">
        <v>10</v>
      </c>
      <c r="B1424" s="2" t="s">
        <v>126</v>
      </c>
      <c r="C1424" s="2" t="s">
        <v>74</v>
      </c>
      <c r="D1424" s="2" t="s">
        <v>16</v>
      </c>
      <c r="E1424" s="2" t="s">
        <v>15</v>
      </c>
      <c r="F1424" s="17" t="str">
        <f>+Tabela1[[#This Row],[WK]]&amp;Tabela1[[#This Row],[PK]]&amp;Tabela1[[#This Row],[GK]]</f>
        <v>181303</v>
      </c>
      <c r="G1424" s="2" t="s">
        <v>1348</v>
      </c>
      <c r="H1424" s="3">
        <v>168111328.80000001</v>
      </c>
      <c r="I1424" s="4">
        <v>1.125</v>
      </c>
      <c r="J1424" s="3">
        <v>189125244.90000001</v>
      </c>
      <c r="K1424" s="4">
        <v>7.0000000000000007E-2</v>
      </c>
      <c r="L1424" s="3">
        <v>13238767</v>
      </c>
      <c r="M1424" s="3"/>
      <c r="N1424" s="5"/>
      <c r="O1424" s="3">
        <v>7670363.04</v>
      </c>
      <c r="P1424" s="4">
        <v>1.125</v>
      </c>
      <c r="Q1424" s="3">
        <v>8629158.4199999999</v>
      </c>
      <c r="R1424" s="4">
        <v>1.6E-2</v>
      </c>
      <c r="S1424" s="3">
        <v>138067</v>
      </c>
      <c r="T1424" s="3"/>
      <c r="U1424" s="5"/>
      <c r="V1424" s="3">
        <v>9810127</v>
      </c>
      <c r="W1424" s="5"/>
      <c r="X1424" s="3">
        <v>20240276</v>
      </c>
      <c r="Y1424" s="3">
        <v>7691265</v>
      </c>
      <c r="Z1424" s="3">
        <v>1582452</v>
      </c>
      <c r="AA1424" s="3">
        <v>1227305</v>
      </c>
      <c r="AB1424" s="3">
        <v>9739254</v>
      </c>
      <c r="AC1424" s="3">
        <v>0</v>
      </c>
      <c r="AD1424" s="3">
        <v>9826700</v>
      </c>
      <c r="AE1424" s="3">
        <v>0</v>
      </c>
      <c r="AF1424" s="3">
        <v>13238767</v>
      </c>
      <c r="AG1424" s="3">
        <v>138067</v>
      </c>
      <c r="AH1424" s="3">
        <v>9826700</v>
      </c>
      <c r="AI1424" s="3">
        <v>9810127</v>
      </c>
      <c r="AJ1424" s="3">
        <v>-375997</v>
      </c>
      <c r="AK1424" s="3">
        <v>-979446</v>
      </c>
      <c r="AL1424" s="3">
        <v>725389</v>
      </c>
      <c r="AM1424" s="3">
        <v>-1704835</v>
      </c>
      <c r="AN1424" s="3">
        <v>-603449</v>
      </c>
      <c r="AO1424" s="3">
        <v>0</v>
      </c>
      <c r="AP1424" s="3">
        <v>0</v>
      </c>
      <c r="AQ1424" s="3">
        <v>-603449</v>
      </c>
      <c r="AR1424" s="3">
        <f>Tabela1[[#This Row],[Potrzeby finansowe 2027
w tym:]]+Tabela1[[#This Row],[Rozliczenie 2025 potrz. fin.]]</f>
        <v>19636827</v>
      </c>
      <c r="AS1424" s="3">
        <v>0</v>
      </c>
      <c r="AT1424" s="3">
        <v>0</v>
      </c>
      <c r="AU1424" s="3"/>
      <c r="AV1424" s="3"/>
      <c r="AW1424" s="3"/>
      <c r="AX1424" s="3"/>
      <c r="AY1424" s="3"/>
      <c r="AZ1424" s="3"/>
      <c r="BA1424" s="3">
        <v>1582452</v>
      </c>
      <c r="BB1424" s="3">
        <v>0</v>
      </c>
      <c r="BC1424" s="3">
        <v>508.98</v>
      </c>
      <c r="BD1424" s="3">
        <v>14158.03</v>
      </c>
      <c r="BE1424" s="3">
        <v>0.02</v>
      </c>
      <c r="BF1424" s="3">
        <v>0</v>
      </c>
      <c r="BG1424" s="3">
        <v>539996</v>
      </c>
      <c r="BH1424" s="3">
        <v>5074</v>
      </c>
      <c r="BI1424" s="3">
        <v>687309</v>
      </c>
      <c r="BJ1424" s="3">
        <v>10561771.934999999</v>
      </c>
      <c r="BK1424" s="3">
        <v>6713566.7499999981</v>
      </c>
      <c r="BL1424" s="3">
        <v>1586059.76</v>
      </c>
      <c r="BM1424" s="3">
        <v>12220701.220000001</v>
      </c>
      <c r="BN1424" s="53">
        <v>0.67880958376467737</v>
      </c>
      <c r="BO1424" s="54">
        <v>2.0284900000000001E-4</v>
      </c>
      <c r="BP1424" s="70">
        <v>5102</v>
      </c>
      <c r="BQ1424" s="71"/>
      <c r="BR1424" s="70"/>
      <c r="BS1424" s="72"/>
      <c r="BT1424" s="72"/>
      <c r="BU1424" s="70">
        <v>13238767</v>
      </c>
      <c r="BV1424" s="70">
        <v>138067</v>
      </c>
      <c r="BW1424" s="74">
        <v>9826700</v>
      </c>
      <c r="BX1424" s="70">
        <v>23203534</v>
      </c>
    </row>
    <row r="1425" spans="1:76" x14ac:dyDescent="0.3">
      <c r="A1425" s="73" t="s">
        <v>10</v>
      </c>
      <c r="B1425" s="2" t="s">
        <v>126</v>
      </c>
      <c r="C1425" s="2" t="s">
        <v>74</v>
      </c>
      <c r="D1425" s="2" t="s">
        <v>18</v>
      </c>
      <c r="E1425" s="2" t="s">
        <v>15</v>
      </c>
      <c r="F1425" s="17" t="str">
        <f>+Tabela1[[#This Row],[WK]]&amp;Tabela1[[#This Row],[PK]]&amp;Tabela1[[#This Row],[GK]]</f>
        <v>181304</v>
      </c>
      <c r="G1425" s="2" t="s">
        <v>1349</v>
      </c>
      <c r="H1425" s="3">
        <v>206644717.08000001</v>
      </c>
      <c r="I1425" s="4">
        <v>1.125</v>
      </c>
      <c r="J1425" s="3">
        <v>232475306.72</v>
      </c>
      <c r="K1425" s="4">
        <v>7.0000000000000007E-2</v>
      </c>
      <c r="L1425" s="3">
        <v>16273271</v>
      </c>
      <c r="M1425" s="3"/>
      <c r="N1425" s="5"/>
      <c r="O1425" s="3">
        <v>6875287.2199999997</v>
      </c>
      <c r="P1425" s="4">
        <v>1.125</v>
      </c>
      <c r="Q1425" s="3">
        <v>7734698.1200000001</v>
      </c>
      <c r="R1425" s="4">
        <v>1.6E-2</v>
      </c>
      <c r="S1425" s="3">
        <v>123755</v>
      </c>
      <c r="T1425" s="3"/>
      <c r="U1425" s="5"/>
      <c r="V1425" s="3">
        <v>9448222</v>
      </c>
      <c r="W1425" s="5"/>
      <c r="X1425" s="3">
        <v>16720150</v>
      </c>
      <c r="Y1425" s="3">
        <v>2507380</v>
      </c>
      <c r="Z1425" s="3">
        <v>1267656</v>
      </c>
      <c r="AA1425" s="3">
        <v>924566</v>
      </c>
      <c r="AB1425" s="3">
        <v>8017044</v>
      </c>
      <c r="AC1425" s="3">
        <v>4003504</v>
      </c>
      <c r="AD1425" s="3">
        <v>7271928</v>
      </c>
      <c r="AE1425" s="3">
        <v>0</v>
      </c>
      <c r="AF1425" s="3">
        <v>16273271</v>
      </c>
      <c r="AG1425" s="3">
        <v>123755</v>
      </c>
      <c r="AH1425" s="3">
        <v>7271928</v>
      </c>
      <c r="AI1425" s="3">
        <v>9448222</v>
      </c>
      <c r="AJ1425" s="3">
        <v>450195</v>
      </c>
      <c r="AK1425" s="3">
        <v>450195</v>
      </c>
      <c r="AL1425" s="3">
        <v>497112</v>
      </c>
      <c r="AM1425" s="3">
        <v>-46917</v>
      </c>
      <c r="AN1425" s="3">
        <v>-158879</v>
      </c>
      <c r="AO1425" s="3">
        <v>0</v>
      </c>
      <c r="AP1425" s="3">
        <v>158879</v>
      </c>
      <c r="AQ1425" s="3">
        <v>0</v>
      </c>
      <c r="AR1425" s="3">
        <f>Tabela1[[#This Row],[Potrzeby finansowe 2027
w tym:]]+Tabela1[[#This Row],[Rozliczenie 2025 potrz. fin.]]</f>
        <v>16720150</v>
      </c>
      <c r="AS1425" s="3">
        <v>0</v>
      </c>
      <c r="AT1425" s="3">
        <v>0</v>
      </c>
      <c r="AU1425" s="3"/>
      <c r="AV1425" s="3"/>
      <c r="AW1425" s="3"/>
      <c r="AX1425" s="3"/>
      <c r="AY1425" s="3"/>
      <c r="AZ1425" s="3"/>
      <c r="BA1425" s="3">
        <v>1267656</v>
      </c>
      <c r="BB1425" s="3">
        <v>0</v>
      </c>
      <c r="BC1425" s="3">
        <v>111.8</v>
      </c>
      <c r="BD1425" s="3">
        <v>12328.02</v>
      </c>
      <c r="BE1425" s="3">
        <v>0</v>
      </c>
      <c r="BF1425" s="3">
        <v>0</v>
      </c>
      <c r="BG1425" s="3">
        <v>538400</v>
      </c>
      <c r="BH1425" s="3">
        <v>5059</v>
      </c>
      <c r="BI1425" s="3">
        <v>386166</v>
      </c>
      <c r="BJ1425" s="3">
        <v>5934144.6325000003</v>
      </c>
      <c r="BK1425" s="3">
        <v>3714855.63</v>
      </c>
      <c r="BL1425" s="3">
        <v>1969317.49</v>
      </c>
      <c r="BM1425" s="3">
        <v>4938521.03</v>
      </c>
      <c r="BN1425" s="53">
        <v>0.86779329061861732</v>
      </c>
      <c r="BO1425" s="54">
        <v>1.758361E-4</v>
      </c>
      <c r="BP1425" s="70">
        <v>4422</v>
      </c>
      <c r="BQ1425" s="71"/>
      <c r="BR1425" s="70"/>
      <c r="BS1425" s="72"/>
      <c r="BT1425" s="72"/>
      <c r="BU1425" s="70">
        <v>16273271</v>
      </c>
      <c r="BV1425" s="70">
        <v>123755</v>
      </c>
      <c r="BW1425" s="74">
        <v>7271928</v>
      </c>
      <c r="BX1425" s="70">
        <v>23668954</v>
      </c>
    </row>
    <row r="1426" spans="1:76" x14ac:dyDescent="0.3">
      <c r="A1426" s="73" t="s">
        <v>10</v>
      </c>
      <c r="B1426" s="2" t="s">
        <v>126</v>
      </c>
      <c r="C1426" s="2" t="s">
        <v>74</v>
      </c>
      <c r="D1426" s="2" t="s">
        <v>21</v>
      </c>
      <c r="E1426" s="2" t="s">
        <v>15</v>
      </c>
      <c r="F1426" s="17" t="str">
        <f>+Tabela1[[#This Row],[WK]]&amp;Tabela1[[#This Row],[PK]]&amp;Tabela1[[#This Row],[GK]]</f>
        <v>181305</v>
      </c>
      <c r="G1426" s="2" t="s">
        <v>1350</v>
      </c>
      <c r="H1426" s="3">
        <v>145624951.15000001</v>
      </c>
      <c r="I1426" s="4">
        <v>1.125</v>
      </c>
      <c r="J1426" s="3">
        <v>163828070.03999999</v>
      </c>
      <c r="K1426" s="4">
        <v>7.0000000000000007E-2</v>
      </c>
      <c r="L1426" s="3">
        <v>11467965</v>
      </c>
      <c r="M1426" s="3"/>
      <c r="N1426" s="5"/>
      <c r="O1426" s="3">
        <v>1097058.03</v>
      </c>
      <c r="P1426" s="4">
        <v>1.125</v>
      </c>
      <c r="Q1426" s="3">
        <v>1234190.28</v>
      </c>
      <c r="R1426" s="4">
        <v>1.6E-2</v>
      </c>
      <c r="S1426" s="3">
        <v>19747</v>
      </c>
      <c r="T1426" s="3"/>
      <c r="U1426" s="5"/>
      <c r="V1426" s="3">
        <v>8826761</v>
      </c>
      <c r="W1426" s="5"/>
      <c r="X1426" s="3">
        <v>26215500</v>
      </c>
      <c r="Y1426" s="3">
        <v>11364935</v>
      </c>
      <c r="Z1426" s="3">
        <v>948962</v>
      </c>
      <c r="AA1426" s="3">
        <v>929198</v>
      </c>
      <c r="AB1426" s="3">
        <v>12972405</v>
      </c>
      <c r="AC1426" s="3">
        <v>0</v>
      </c>
      <c r="AD1426" s="3">
        <v>17547136</v>
      </c>
      <c r="AE1426" s="3">
        <v>0</v>
      </c>
      <c r="AF1426" s="3">
        <v>11467965</v>
      </c>
      <c r="AG1426" s="3">
        <v>19747</v>
      </c>
      <c r="AH1426" s="3">
        <v>17547136</v>
      </c>
      <c r="AI1426" s="3">
        <v>8826761</v>
      </c>
      <c r="AJ1426" s="3">
        <v>969150</v>
      </c>
      <c r="AK1426" s="3">
        <v>1127548</v>
      </c>
      <c r="AL1426" s="3">
        <v>557358</v>
      </c>
      <c r="AM1426" s="3">
        <v>570190</v>
      </c>
      <c r="AN1426" s="3">
        <v>158398</v>
      </c>
      <c r="AO1426" s="3">
        <v>0</v>
      </c>
      <c r="AP1426" s="3">
        <v>0</v>
      </c>
      <c r="AQ1426" s="3">
        <v>158398</v>
      </c>
      <c r="AR1426" s="3">
        <f>Tabela1[[#This Row],[Potrzeby finansowe 2027
w tym:]]+Tabela1[[#This Row],[Rozliczenie 2025 potrz. fin.]]</f>
        <v>26373898</v>
      </c>
      <c r="AS1426" s="3">
        <v>0</v>
      </c>
      <c r="AT1426" s="3">
        <v>0</v>
      </c>
      <c r="AU1426" s="3"/>
      <c r="AV1426" s="3"/>
      <c r="AW1426" s="3"/>
      <c r="AX1426" s="3"/>
      <c r="AY1426" s="3"/>
      <c r="AZ1426" s="3"/>
      <c r="BA1426" s="3">
        <v>948962</v>
      </c>
      <c r="BB1426" s="3">
        <v>0</v>
      </c>
      <c r="BC1426" s="3">
        <v>3.55</v>
      </c>
      <c r="BD1426" s="3">
        <v>9495.85</v>
      </c>
      <c r="BE1426" s="3">
        <v>0</v>
      </c>
      <c r="BF1426" s="3">
        <v>0</v>
      </c>
      <c r="BG1426" s="3">
        <v>471032</v>
      </c>
      <c r="BH1426" s="3">
        <v>4426</v>
      </c>
      <c r="BI1426" s="3">
        <v>458166</v>
      </c>
      <c r="BJ1426" s="3">
        <v>7040567.4675000003</v>
      </c>
      <c r="BK1426" s="3">
        <v>4937548.3000000007</v>
      </c>
      <c r="BL1426" s="3">
        <v>752717.62</v>
      </c>
      <c r="BM1426" s="3">
        <v>6906641.4299999997</v>
      </c>
      <c r="BN1426" s="53">
        <v>0.53947380692575286</v>
      </c>
      <c r="BO1426" s="54">
        <v>2.0045499999999999E-4</v>
      </c>
      <c r="BP1426" s="70">
        <v>5041</v>
      </c>
      <c r="BQ1426" s="71"/>
      <c r="BR1426" s="70"/>
      <c r="BS1426" s="72"/>
      <c r="BT1426" s="72"/>
      <c r="BU1426" s="70">
        <v>11467965</v>
      </c>
      <c r="BV1426" s="70">
        <v>19747</v>
      </c>
      <c r="BW1426" s="74">
        <v>17547136</v>
      </c>
      <c r="BX1426" s="70">
        <v>29034848</v>
      </c>
    </row>
    <row r="1427" spans="1:76" x14ac:dyDescent="0.3">
      <c r="A1427" s="73" t="s">
        <v>10</v>
      </c>
      <c r="B1427" s="2" t="s">
        <v>126</v>
      </c>
      <c r="C1427" s="2" t="s">
        <v>74</v>
      </c>
      <c r="D1427" s="2" t="s">
        <v>23</v>
      </c>
      <c r="E1427" s="2" t="s">
        <v>15</v>
      </c>
      <c r="F1427" s="17" t="str">
        <f>+Tabela1[[#This Row],[WK]]&amp;Tabela1[[#This Row],[PK]]&amp;Tabela1[[#This Row],[GK]]</f>
        <v>181306</v>
      </c>
      <c r="G1427" s="2" t="s">
        <v>1351</v>
      </c>
      <c r="H1427" s="3">
        <v>242763412.74000001</v>
      </c>
      <c r="I1427" s="4">
        <v>1.125</v>
      </c>
      <c r="J1427" s="3">
        <v>273108839.32999998</v>
      </c>
      <c r="K1427" s="4">
        <v>7.0000000000000007E-2</v>
      </c>
      <c r="L1427" s="3">
        <v>19117619</v>
      </c>
      <c r="M1427" s="3"/>
      <c r="N1427" s="5"/>
      <c r="O1427" s="3">
        <v>6474479.9799999995</v>
      </c>
      <c r="P1427" s="4">
        <v>1.125</v>
      </c>
      <c r="Q1427" s="3">
        <v>7283789.9800000004</v>
      </c>
      <c r="R1427" s="4">
        <v>1.6E-2</v>
      </c>
      <c r="S1427" s="3">
        <v>116541</v>
      </c>
      <c r="T1427" s="3"/>
      <c r="U1427" s="5"/>
      <c r="V1427" s="3">
        <v>13627500</v>
      </c>
      <c r="W1427" s="5"/>
      <c r="X1427" s="3">
        <v>21730811</v>
      </c>
      <c r="Y1427" s="3">
        <v>4415698</v>
      </c>
      <c r="Z1427" s="3">
        <v>4146</v>
      </c>
      <c r="AA1427" s="3">
        <v>1105160</v>
      </c>
      <c r="AB1427" s="3">
        <v>11857981</v>
      </c>
      <c r="AC1427" s="3">
        <v>4347826</v>
      </c>
      <c r="AD1427" s="3">
        <v>8103311</v>
      </c>
      <c r="AE1427" s="3">
        <v>0</v>
      </c>
      <c r="AF1427" s="3">
        <v>19117619</v>
      </c>
      <c r="AG1427" s="3">
        <v>116541</v>
      </c>
      <c r="AH1427" s="3">
        <v>8103311</v>
      </c>
      <c r="AI1427" s="3">
        <v>13627500</v>
      </c>
      <c r="AJ1427" s="3">
        <v>1075251</v>
      </c>
      <c r="AK1427" s="3">
        <v>1075251</v>
      </c>
      <c r="AL1427" s="3">
        <v>1195955</v>
      </c>
      <c r="AM1427" s="3">
        <v>-120704</v>
      </c>
      <c r="AN1427" s="3">
        <v>331735</v>
      </c>
      <c r="AO1427" s="3">
        <v>0</v>
      </c>
      <c r="AP1427" s="3">
        <v>-331735</v>
      </c>
      <c r="AQ1427" s="3">
        <v>0</v>
      </c>
      <c r="AR1427" s="3">
        <f>Tabela1[[#This Row],[Potrzeby finansowe 2027
w tym:]]+Tabela1[[#This Row],[Rozliczenie 2025 potrz. fin.]]</f>
        <v>21730811</v>
      </c>
      <c r="AS1427" s="3">
        <v>0</v>
      </c>
      <c r="AT1427" s="3">
        <v>0</v>
      </c>
      <c r="AU1427" s="3"/>
      <c r="AV1427" s="3"/>
      <c r="AW1427" s="3"/>
      <c r="AX1427" s="3"/>
      <c r="AY1427" s="3"/>
      <c r="AZ1427" s="3"/>
      <c r="BA1427" s="3">
        <v>4146</v>
      </c>
      <c r="BB1427" s="3">
        <v>0</v>
      </c>
      <c r="BC1427" s="3">
        <v>1.91</v>
      </c>
      <c r="BD1427" s="3">
        <v>0</v>
      </c>
      <c r="BE1427" s="3">
        <v>70.34</v>
      </c>
      <c r="BF1427" s="3">
        <v>0</v>
      </c>
      <c r="BG1427" s="3">
        <v>661638</v>
      </c>
      <c r="BH1427" s="3">
        <v>6217</v>
      </c>
      <c r="BI1427" s="3">
        <v>443522</v>
      </c>
      <c r="BJ1427" s="3">
        <v>6815528.7824999997</v>
      </c>
      <c r="BK1427" s="3">
        <v>3579144.34</v>
      </c>
      <c r="BL1427" s="3">
        <v>1173281.01</v>
      </c>
      <c r="BM1427" s="3">
        <v>10598975.75</v>
      </c>
      <c r="BN1427" s="53">
        <v>0.8291187525064585</v>
      </c>
      <c r="BO1427" s="54">
        <v>2.395907E-4</v>
      </c>
      <c r="BP1427" s="70">
        <v>6025</v>
      </c>
      <c r="BQ1427" s="71"/>
      <c r="BR1427" s="70"/>
      <c r="BS1427" s="72"/>
      <c r="BT1427" s="72"/>
      <c r="BU1427" s="70">
        <v>19117619</v>
      </c>
      <c r="BV1427" s="70">
        <v>116541</v>
      </c>
      <c r="BW1427" s="74">
        <v>8103311</v>
      </c>
      <c r="BX1427" s="70">
        <v>27337471</v>
      </c>
    </row>
    <row r="1428" spans="1:76" x14ac:dyDescent="0.3">
      <c r="A1428" s="73" t="s">
        <v>10</v>
      </c>
      <c r="B1428" s="2" t="s">
        <v>126</v>
      </c>
      <c r="C1428" s="2" t="s">
        <v>74</v>
      </c>
      <c r="D1428" s="2" t="s">
        <v>30</v>
      </c>
      <c r="E1428" s="2" t="s">
        <v>15</v>
      </c>
      <c r="F1428" s="17" t="str">
        <f>+Tabela1[[#This Row],[WK]]&amp;Tabela1[[#This Row],[PK]]&amp;Tabela1[[#This Row],[GK]]</f>
        <v>181307</v>
      </c>
      <c r="G1428" s="2" t="s">
        <v>1352</v>
      </c>
      <c r="H1428" s="3">
        <v>325580845.30000001</v>
      </c>
      <c r="I1428" s="4">
        <v>1.125</v>
      </c>
      <c r="J1428" s="3">
        <v>366278450.95999998</v>
      </c>
      <c r="K1428" s="4">
        <v>7.0000000000000007E-2</v>
      </c>
      <c r="L1428" s="3">
        <v>25639492</v>
      </c>
      <c r="M1428" s="3"/>
      <c r="N1428" s="5"/>
      <c r="O1428" s="3">
        <v>19897150.740000002</v>
      </c>
      <c r="P1428" s="4">
        <v>1.125</v>
      </c>
      <c r="Q1428" s="3">
        <v>22384294.579999998</v>
      </c>
      <c r="R1428" s="4">
        <v>1.6E-2</v>
      </c>
      <c r="S1428" s="3">
        <v>358149</v>
      </c>
      <c r="T1428" s="3"/>
      <c r="U1428" s="5"/>
      <c r="V1428" s="3">
        <v>17824676</v>
      </c>
      <c r="W1428" s="5"/>
      <c r="X1428" s="3">
        <v>42778310</v>
      </c>
      <c r="Y1428" s="3">
        <v>14066483</v>
      </c>
      <c r="Z1428" s="3">
        <v>1159</v>
      </c>
      <c r="AA1428" s="3">
        <v>1833225</v>
      </c>
      <c r="AB1428" s="3">
        <v>26877443</v>
      </c>
      <c r="AC1428" s="3">
        <v>0</v>
      </c>
      <c r="AD1428" s="3">
        <v>24213670</v>
      </c>
      <c r="AE1428" s="3">
        <v>0</v>
      </c>
      <c r="AF1428" s="3">
        <v>25639492</v>
      </c>
      <c r="AG1428" s="3">
        <v>358149</v>
      </c>
      <c r="AH1428" s="3">
        <v>24213670</v>
      </c>
      <c r="AI1428" s="3">
        <v>17824676</v>
      </c>
      <c r="AJ1428" s="3">
        <v>-1841965</v>
      </c>
      <c r="AK1428" s="3">
        <v>-2581929</v>
      </c>
      <c r="AL1428" s="3">
        <v>1605896</v>
      </c>
      <c r="AM1428" s="3">
        <v>-4187825</v>
      </c>
      <c r="AN1428" s="3">
        <v>-739964</v>
      </c>
      <c r="AO1428" s="3">
        <v>0</v>
      </c>
      <c r="AP1428" s="3">
        <v>0</v>
      </c>
      <c r="AQ1428" s="3">
        <v>-739964</v>
      </c>
      <c r="AR1428" s="3">
        <f>Tabela1[[#This Row],[Potrzeby finansowe 2027
w tym:]]+Tabela1[[#This Row],[Rozliczenie 2025 potrz. fin.]]</f>
        <v>42038346</v>
      </c>
      <c r="AS1428" s="3">
        <v>0</v>
      </c>
      <c r="AT1428" s="3">
        <v>0</v>
      </c>
      <c r="AU1428" s="3"/>
      <c r="AV1428" s="3"/>
      <c r="AW1428" s="3"/>
      <c r="AX1428" s="3"/>
      <c r="AY1428" s="3"/>
      <c r="AZ1428" s="3"/>
      <c r="BA1428" s="3">
        <v>1159</v>
      </c>
      <c r="BB1428" s="3">
        <v>0</v>
      </c>
      <c r="BC1428" s="3">
        <v>0</v>
      </c>
      <c r="BD1428" s="3">
        <v>0</v>
      </c>
      <c r="BE1428" s="3">
        <v>23.23</v>
      </c>
      <c r="BF1428" s="3">
        <v>0</v>
      </c>
      <c r="BG1428" s="3">
        <v>904392</v>
      </c>
      <c r="BH1428" s="3">
        <v>8498</v>
      </c>
      <c r="BI1428" s="3">
        <v>928833</v>
      </c>
      <c r="BJ1428" s="3">
        <v>14273230.869999999</v>
      </c>
      <c r="BK1428" s="3">
        <v>8148873.7400000002</v>
      </c>
      <c r="BL1428" s="3">
        <v>7229164.9699999997</v>
      </c>
      <c r="BM1428" s="3">
        <v>10039098.58</v>
      </c>
      <c r="BN1428" s="53">
        <v>0.67965082118575315</v>
      </c>
      <c r="BO1428" s="54">
        <v>3.721671E-4</v>
      </c>
      <c r="BP1428" s="70">
        <v>9359</v>
      </c>
      <c r="BQ1428" s="71"/>
      <c r="BR1428" s="70"/>
      <c r="BS1428" s="72"/>
      <c r="BT1428" s="72"/>
      <c r="BU1428" s="70">
        <v>25639492</v>
      </c>
      <c r="BV1428" s="70">
        <v>358149</v>
      </c>
      <c r="BW1428" s="74">
        <v>24213670</v>
      </c>
      <c r="BX1428" s="70">
        <v>50211311</v>
      </c>
    </row>
    <row r="1429" spans="1:76" x14ac:dyDescent="0.3">
      <c r="A1429" s="73" t="s">
        <v>10</v>
      </c>
      <c r="B1429" s="2" t="s">
        <v>126</v>
      </c>
      <c r="C1429" s="2" t="s">
        <v>74</v>
      </c>
      <c r="D1429" s="2" t="s">
        <v>54</v>
      </c>
      <c r="E1429" s="2" t="s">
        <v>15</v>
      </c>
      <c r="F1429" s="17" t="str">
        <f>+Tabela1[[#This Row],[WK]]&amp;Tabela1[[#This Row],[PK]]&amp;Tabela1[[#This Row],[GK]]</f>
        <v>181308</v>
      </c>
      <c r="G1429" s="2" t="s">
        <v>1353</v>
      </c>
      <c r="H1429" s="3">
        <v>488569010.38</v>
      </c>
      <c r="I1429" s="4">
        <v>1.125</v>
      </c>
      <c r="J1429" s="3">
        <v>549640136.67999995</v>
      </c>
      <c r="K1429" s="4">
        <v>7.0000000000000007E-2</v>
      </c>
      <c r="L1429" s="3">
        <v>38474810</v>
      </c>
      <c r="M1429" s="3"/>
      <c r="N1429" s="5"/>
      <c r="O1429" s="3">
        <v>9984302.0999999996</v>
      </c>
      <c r="P1429" s="4">
        <v>1.125</v>
      </c>
      <c r="Q1429" s="3">
        <v>11232339.859999999</v>
      </c>
      <c r="R1429" s="4">
        <v>1.6E-2</v>
      </c>
      <c r="S1429" s="3">
        <v>179717</v>
      </c>
      <c r="T1429" s="3"/>
      <c r="U1429" s="5"/>
      <c r="V1429" s="3">
        <v>22584102</v>
      </c>
      <c r="W1429" s="5"/>
      <c r="X1429" s="3">
        <v>35188752</v>
      </c>
      <c r="Y1429" s="3">
        <v>0</v>
      </c>
      <c r="Z1429" s="3">
        <v>703743</v>
      </c>
      <c r="AA1429" s="3">
        <v>2014926</v>
      </c>
      <c r="AB1429" s="3">
        <v>22810085</v>
      </c>
      <c r="AC1429" s="3">
        <v>9659998</v>
      </c>
      <c r="AD1429" s="3">
        <v>12604650</v>
      </c>
      <c r="AE1429" s="3">
        <v>0</v>
      </c>
      <c r="AF1429" s="3">
        <v>38474810</v>
      </c>
      <c r="AG1429" s="3">
        <v>179717</v>
      </c>
      <c r="AH1429" s="3">
        <v>12604650</v>
      </c>
      <c r="AI1429" s="3">
        <v>22584102</v>
      </c>
      <c r="AJ1429" s="3">
        <v>1231545</v>
      </c>
      <c r="AK1429" s="3">
        <v>1231545</v>
      </c>
      <c r="AL1429" s="3">
        <v>1757436</v>
      </c>
      <c r="AM1429" s="3">
        <v>-525891</v>
      </c>
      <c r="AN1429" s="3">
        <v>-368271</v>
      </c>
      <c r="AO1429" s="3">
        <v>0</v>
      </c>
      <c r="AP1429" s="3">
        <v>368271</v>
      </c>
      <c r="AQ1429" s="3">
        <v>0</v>
      </c>
      <c r="AR1429" s="3">
        <f>Tabela1[[#This Row],[Potrzeby finansowe 2027
w tym:]]+Tabela1[[#This Row],[Rozliczenie 2025 potrz. fin.]]</f>
        <v>35188752</v>
      </c>
      <c r="AS1429" s="3">
        <v>0</v>
      </c>
      <c r="AT1429" s="3">
        <v>0</v>
      </c>
      <c r="AU1429" s="3"/>
      <c r="AV1429" s="3"/>
      <c r="AW1429" s="3"/>
      <c r="AX1429" s="3"/>
      <c r="AY1429" s="3"/>
      <c r="AZ1429" s="3"/>
      <c r="BA1429" s="3">
        <v>703743</v>
      </c>
      <c r="BB1429" s="3">
        <v>0</v>
      </c>
      <c r="BC1429" s="3">
        <v>22.81</v>
      </c>
      <c r="BD1429" s="3">
        <v>6968.97</v>
      </c>
      <c r="BE1429" s="3">
        <v>11.65</v>
      </c>
      <c r="BF1429" s="3">
        <v>0</v>
      </c>
      <c r="BG1429" s="3">
        <v>1130755</v>
      </c>
      <c r="BH1429" s="3">
        <v>10625</v>
      </c>
      <c r="BI1429" s="3">
        <v>884171</v>
      </c>
      <c r="BJ1429" s="3">
        <v>13586914.667500002</v>
      </c>
      <c r="BK1429" s="3">
        <v>7828951.5000000019</v>
      </c>
      <c r="BL1429" s="3">
        <v>6047438.0700000003</v>
      </c>
      <c r="BM1429" s="3">
        <v>10936976.529999999</v>
      </c>
      <c r="BN1429" s="53">
        <v>1.0130139988621845</v>
      </c>
      <c r="BO1429" s="54">
        <v>3.6470140000000002E-4</v>
      </c>
      <c r="BP1429" s="70">
        <v>9172</v>
      </c>
      <c r="BQ1429" s="71"/>
      <c r="BR1429" s="70"/>
      <c r="BS1429" s="72"/>
      <c r="BT1429" s="72"/>
      <c r="BU1429" s="70">
        <v>38474810</v>
      </c>
      <c r="BV1429" s="70">
        <v>179717</v>
      </c>
      <c r="BW1429" s="74">
        <v>12604650</v>
      </c>
      <c r="BX1429" s="70">
        <v>51259177</v>
      </c>
    </row>
    <row r="1430" spans="1:76" x14ac:dyDescent="0.3">
      <c r="A1430" s="73" t="s">
        <v>10</v>
      </c>
      <c r="B1430" s="2" t="s">
        <v>126</v>
      </c>
      <c r="C1430" s="2" t="s">
        <v>74</v>
      </c>
      <c r="D1430" s="2" t="s">
        <v>56</v>
      </c>
      <c r="E1430" s="2" t="s">
        <v>15</v>
      </c>
      <c r="F1430" s="17" t="str">
        <f>+Tabela1[[#This Row],[WK]]&amp;Tabela1[[#This Row],[PK]]&amp;Tabela1[[#This Row],[GK]]</f>
        <v>181309</v>
      </c>
      <c r="G1430" s="2" t="s">
        <v>1354</v>
      </c>
      <c r="H1430" s="3">
        <v>114931011.14</v>
      </c>
      <c r="I1430" s="4">
        <v>1.125</v>
      </c>
      <c r="J1430" s="3">
        <v>129297387.53</v>
      </c>
      <c r="K1430" s="4">
        <v>7.0000000000000007E-2</v>
      </c>
      <c r="L1430" s="3">
        <v>9050817</v>
      </c>
      <c r="M1430" s="3"/>
      <c r="N1430" s="5"/>
      <c r="O1430" s="3">
        <v>3836764.5500000003</v>
      </c>
      <c r="P1430" s="4">
        <v>1.125</v>
      </c>
      <c r="Q1430" s="3">
        <v>4316360.12</v>
      </c>
      <c r="R1430" s="4">
        <v>1.6E-2</v>
      </c>
      <c r="S1430" s="3">
        <v>69062</v>
      </c>
      <c r="T1430" s="3"/>
      <c r="U1430" s="5"/>
      <c r="V1430" s="3">
        <v>7055117</v>
      </c>
      <c r="W1430" s="5"/>
      <c r="X1430" s="3">
        <v>14873824</v>
      </c>
      <c r="Y1430" s="3">
        <v>4914539</v>
      </c>
      <c r="Z1430" s="3">
        <v>71207</v>
      </c>
      <c r="AA1430" s="3">
        <v>899652</v>
      </c>
      <c r="AB1430" s="3">
        <v>6437145</v>
      </c>
      <c r="AC1430" s="3">
        <v>2551281</v>
      </c>
      <c r="AD1430" s="3">
        <v>7818707</v>
      </c>
      <c r="AE1430" s="3">
        <v>0</v>
      </c>
      <c r="AF1430" s="3">
        <v>9050817</v>
      </c>
      <c r="AG1430" s="3">
        <v>69062</v>
      </c>
      <c r="AH1430" s="3">
        <v>7818707</v>
      </c>
      <c r="AI1430" s="3">
        <v>7055117</v>
      </c>
      <c r="AJ1430" s="3">
        <v>480146</v>
      </c>
      <c r="AK1430" s="3">
        <v>480146</v>
      </c>
      <c r="AL1430" s="3">
        <v>486579</v>
      </c>
      <c r="AM1430" s="3">
        <v>-6433</v>
      </c>
      <c r="AN1430" s="3">
        <v>-266933</v>
      </c>
      <c r="AO1430" s="3">
        <v>0</v>
      </c>
      <c r="AP1430" s="3">
        <v>266933</v>
      </c>
      <c r="AQ1430" s="3">
        <v>0</v>
      </c>
      <c r="AR1430" s="3">
        <f>Tabela1[[#This Row],[Potrzeby finansowe 2027
w tym:]]+Tabela1[[#This Row],[Rozliczenie 2025 potrz. fin.]]</f>
        <v>14873824</v>
      </c>
      <c r="AS1430" s="3">
        <v>0</v>
      </c>
      <c r="AT1430" s="3">
        <v>0</v>
      </c>
      <c r="AU1430" s="3"/>
      <c r="AV1430" s="3"/>
      <c r="AW1430" s="3"/>
      <c r="AX1430" s="3"/>
      <c r="AY1430" s="3"/>
      <c r="AZ1430" s="3"/>
      <c r="BA1430" s="3">
        <v>71207</v>
      </c>
      <c r="BB1430" s="3">
        <v>0</v>
      </c>
      <c r="BC1430" s="3">
        <v>211.37</v>
      </c>
      <c r="BD1430" s="3">
        <v>0</v>
      </c>
      <c r="BE1430" s="3">
        <v>17.72</v>
      </c>
      <c r="BF1430" s="3">
        <v>0</v>
      </c>
      <c r="BG1430" s="3">
        <v>384085</v>
      </c>
      <c r="BH1430" s="3">
        <v>3609</v>
      </c>
      <c r="BI1430" s="3">
        <v>515567</v>
      </c>
      <c r="BJ1430" s="3">
        <v>7922636.2350000013</v>
      </c>
      <c r="BK1430" s="3">
        <v>1945786.290000001</v>
      </c>
      <c r="BL1430" s="3">
        <v>6763893.71</v>
      </c>
      <c r="BM1430" s="3">
        <v>10379612.359999999</v>
      </c>
      <c r="BN1430" s="53">
        <v>0.68085951708122328</v>
      </c>
      <c r="BO1430" s="54">
        <v>1.3059249999999999E-4</v>
      </c>
      <c r="BP1430" s="70">
        <v>3284</v>
      </c>
      <c r="BQ1430" s="71"/>
      <c r="BR1430" s="70"/>
      <c r="BS1430" s="72"/>
      <c r="BT1430" s="72"/>
      <c r="BU1430" s="70">
        <v>9050817</v>
      </c>
      <c r="BV1430" s="70">
        <v>69062</v>
      </c>
      <c r="BW1430" s="74">
        <v>7818707</v>
      </c>
      <c r="BX1430" s="70">
        <v>16938586</v>
      </c>
    </row>
    <row r="1431" spans="1:76" x14ac:dyDescent="0.3">
      <c r="A1431" s="73" t="s">
        <v>10</v>
      </c>
      <c r="B1431" s="2" t="s">
        <v>126</v>
      </c>
      <c r="C1431" s="2" t="s">
        <v>74</v>
      </c>
      <c r="D1431" s="2" t="s">
        <v>69</v>
      </c>
      <c r="E1431" s="2" t="s">
        <v>15</v>
      </c>
      <c r="F1431" s="17" t="str">
        <f>+Tabela1[[#This Row],[WK]]&amp;Tabela1[[#This Row],[PK]]&amp;Tabela1[[#This Row],[GK]]</f>
        <v>181310</v>
      </c>
      <c r="G1431" s="2" t="s">
        <v>1355</v>
      </c>
      <c r="H1431" s="3">
        <v>540805830</v>
      </c>
      <c r="I1431" s="4">
        <v>1.125</v>
      </c>
      <c r="J1431" s="3">
        <v>608406558.75</v>
      </c>
      <c r="K1431" s="4">
        <v>7.0000000000000007E-2</v>
      </c>
      <c r="L1431" s="3">
        <v>42588459</v>
      </c>
      <c r="M1431" s="3"/>
      <c r="N1431" s="5"/>
      <c r="O1431" s="3">
        <v>152919160.39000002</v>
      </c>
      <c r="P1431" s="4">
        <v>1.125</v>
      </c>
      <c r="Q1431" s="3">
        <v>172034055.44</v>
      </c>
      <c r="R1431" s="4">
        <v>1.6E-2</v>
      </c>
      <c r="S1431" s="3">
        <v>2752545</v>
      </c>
      <c r="T1431" s="3"/>
      <c r="U1431" s="5"/>
      <c r="V1431" s="3">
        <v>28309651</v>
      </c>
      <c r="W1431" s="5"/>
      <c r="X1431" s="3">
        <v>42389840</v>
      </c>
      <c r="Y1431" s="3">
        <v>4820432</v>
      </c>
      <c r="Z1431" s="3">
        <v>99016</v>
      </c>
      <c r="AA1431" s="3">
        <v>2154198</v>
      </c>
      <c r="AB1431" s="3">
        <v>32415821</v>
      </c>
      <c r="AC1431" s="3">
        <v>2900373</v>
      </c>
      <c r="AD1431" s="3">
        <v>14080189</v>
      </c>
      <c r="AE1431" s="3">
        <v>0</v>
      </c>
      <c r="AF1431" s="3">
        <v>42588459</v>
      </c>
      <c r="AG1431" s="3">
        <v>2752545</v>
      </c>
      <c r="AH1431" s="3">
        <v>14080189</v>
      </c>
      <c r="AI1431" s="3">
        <v>28309651</v>
      </c>
      <c r="AJ1431" s="3">
        <v>2321662</v>
      </c>
      <c r="AK1431" s="3">
        <v>2321662</v>
      </c>
      <c r="AL1431" s="3">
        <v>2314016</v>
      </c>
      <c r="AM1431" s="3">
        <v>7646</v>
      </c>
      <c r="AN1431" s="3">
        <v>227474</v>
      </c>
      <c r="AO1431" s="3">
        <v>0</v>
      </c>
      <c r="AP1431" s="3">
        <v>-227474</v>
      </c>
      <c r="AQ1431" s="3">
        <v>0</v>
      </c>
      <c r="AR1431" s="3">
        <f>Tabela1[[#This Row],[Potrzeby finansowe 2027
w tym:]]+Tabela1[[#This Row],[Rozliczenie 2025 potrz. fin.]]</f>
        <v>42389840</v>
      </c>
      <c r="AS1431" s="3">
        <v>0</v>
      </c>
      <c r="AT1431" s="3">
        <v>0</v>
      </c>
      <c r="AU1431" s="3"/>
      <c r="AV1431" s="3"/>
      <c r="AW1431" s="3"/>
      <c r="AX1431" s="3"/>
      <c r="AY1431" s="3"/>
      <c r="AZ1431" s="3"/>
      <c r="BA1431" s="3">
        <v>99016</v>
      </c>
      <c r="BB1431" s="3">
        <v>0</v>
      </c>
      <c r="BC1431" s="3">
        <v>0</v>
      </c>
      <c r="BD1431" s="3">
        <v>953.45</v>
      </c>
      <c r="BE1431" s="3">
        <v>77.180000000000007</v>
      </c>
      <c r="BF1431" s="3">
        <v>0</v>
      </c>
      <c r="BG1431" s="3">
        <v>1320509</v>
      </c>
      <c r="BH1431" s="3">
        <v>12408</v>
      </c>
      <c r="BI1431" s="3">
        <v>833689</v>
      </c>
      <c r="BJ1431" s="3">
        <v>12811162.222499998</v>
      </c>
      <c r="BK1431" s="3">
        <v>8714404.2999999989</v>
      </c>
      <c r="BL1431" s="3">
        <v>3429670</v>
      </c>
      <c r="BM1431" s="3">
        <v>9527691.6899999995</v>
      </c>
      <c r="BN1431" s="53">
        <v>0.90748813221044</v>
      </c>
      <c r="BO1431" s="54">
        <v>4.8311010000000001E-4</v>
      </c>
      <c r="BP1431" s="70">
        <v>12149</v>
      </c>
      <c r="BQ1431" s="71"/>
      <c r="BR1431" s="70"/>
      <c r="BS1431" s="72"/>
      <c r="BT1431" s="72"/>
      <c r="BU1431" s="70">
        <v>42588459</v>
      </c>
      <c r="BV1431" s="70">
        <v>2752545</v>
      </c>
      <c r="BW1431" s="74">
        <v>14080189</v>
      </c>
      <c r="BX1431" s="70">
        <v>59421193</v>
      </c>
    </row>
    <row r="1432" spans="1:76" x14ac:dyDescent="0.3">
      <c r="A1432" s="73" t="s">
        <v>10</v>
      </c>
      <c r="B1432" s="2" t="s">
        <v>126</v>
      </c>
      <c r="C1432" s="2" t="s">
        <v>76</v>
      </c>
      <c r="D1432" s="2" t="s">
        <v>12</v>
      </c>
      <c r="E1432" s="2" t="s">
        <v>13</v>
      </c>
      <c r="F1432" s="17" t="str">
        <f>+Tabela1[[#This Row],[WK]]&amp;Tabela1[[#This Row],[PK]]&amp;Tabela1[[#This Row],[GK]]</f>
        <v>181401</v>
      </c>
      <c r="G1432" s="2" t="s">
        <v>1356</v>
      </c>
      <c r="H1432" s="3">
        <v>728845415.80999994</v>
      </c>
      <c r="I1432" s="4">
        <v>1.125</v>
      </c>
      <c r="J1432" s="3">
        <v>819951092.78999996</v>
      </c>
      <c r="K1432" s="4">
        <v>7.0000000000000007E-2</v>
      </c>
      <c r="L1432" s="3">
        <v>57396576</v>
      </c>
      <c r="M1432" s="3"/>
      <c r="N1432" s="5"/>
      <c r="O1432" s="3">
        <v>152520548.41</v>
      </c>
      <c r="P1432" s="4">
        <v>1.125</v>
      </c>
      <c r="Q1432" s="3">
        <v>171585616.96000001</v>
      </c>
      <c r="R1432" s="4">
        <v>1.6E-2</v>
      </c>
      <c r="S1432" s="3">
        <v>2745370</v>
      </c>
      <c r="T1432" s="3"/>
      <c r="U1432" s="5"/>
      <c r="V1432" s="3">
        <v>34427042</v>
      </c>
      <c r="W1432" s="5"/>
      <c r="X1432" s="3">
        <v>39659967</v>
      </c>
      <c r="Y1432" s="3">
        <v>0</v>
      </c>
      <c r="Z1432" s="3">
        <v>0</v>
      </c>
      <c r="AA1432" s="3">
        <v>1826219</v>
      </c>
      <c r="AB1432" s="3">
        <v>35402699</v>
      </c>
      <c r="AC1432" s="3">
        <v>2431049</v>
      </c>
      <c r="AD1432" s="3">
        <v>5232925</v>
      </c>
      <c r="AE1432" s="3">
        <v>0</v>
      </c>
      <c r="AF1432" s="3">
        <v>57396576</v>
      </c>
      <c r="AG1432" s="3">
        <v>2745370</v>
      </c>
      <c r="AH1432" s="3">
        <v>5232925</v>
      </c>
      <c r="AI1432" s="3">
        <v>34427042</v>
      </c>
      <c r="AJ1432" s="3">
        <v>2181361</v>
      </c>
      <c r="AK1432" s="3">
        <v>2181361</v>
      </c>
      <c r="AL1432" s="3">
        <v>1883026</v>
      </c>
      <c r="AM1432" s="3">
        <v>298335</v>
      </c>
      <c r="AN1432" s="3">
        <v>-1129465</v>
      </c>
      <c r="AO1432" s="3">
        <v>0</v>
      </c>
      <c r="AP1432" s="3">
        <v>1129465</v>
      </c>
      <c r="AQ1432" s="3">
        <v>0</v>
      </c>
      <c r="AR1432" s="3">
        <f>Tabela1[[#This Row],[Potrzeby finansowe 2027
w tym:]]+Tabela1[[#This Row],[Rozliczenie 2025 potrz. fin.]]</f>
        <v>39659967</v>
      </c>
      <c r="AS1432" s="3">
        <v>0</v>
      </c>
      <c r="AT1432" s="3">
        <v>0</v>
      </c>
      <c r="AU1432" s="3"/>
      <c r="AV1432" s="3"/>
      <c r="AW1432" s="3"/>
      <c r="AX1432" s="3"/>
      <c r="AY1432" s="3"/>
      <c r="AZ1432" s="3"/>
      <c r="BA1432" s="3">
        <v>0</v>
      </c>
      <c r="BB1432" s="3">
        <v>0</v>
      </c>
      <c r="BC1432" s="3">
        <v>0</v>
      </c>
      <c r="BD1432" s="3">
        <v>0</v>
      </c>
      <c r="BE1432" s="3">
        <v>0</v>
      </c>
      <c r="BF1432" s="3">
        <v>0</v>
      </c>
      <c r="BG1432" s="3">
        <v>1527609</v>
      </c>
      <c r="BH1432" s="3">
        <v>14354</v>
      </c>
      <c r="BI1432" s="3">
        <v>298610</v>
      </c>
      <c r="BJ1432" s="3">
        <v>4588685.7749999994</v>
      </c>
      <c r="BK1432" s="3">
        <v>2932817.1999999993</v>
      </c>
      <c r="BL1432" s="3">
        <v>482813.2</v>
      </c>
      <c r="BM1432" s="3">
        <v>5657847.9000000004</v>
      </c>
      <c r="BN1432" s="53">
        <v>1.0191880473405894</v>
      </c>
      <c r="BO1432" s="54">
        <v>5.8252200000000003E-4</v>
      </c>
      <c r="BP1432" s="70">
        <v>14650</v>
      </c>
      <c r="BQ1432" s="71"/>
      <c r="BR1432" s="70"/>
      <c r="BS1432" s="72"/>
      <c r="BT1432" s="72"/>
      <c r="BU1432" s="70">
        <v>57396576</v>
      </c>
      <c r="BV1432" s="70">
        <v>2745370</v>
      </c>
      <c r="BW1432" s="74">
        <v>5232925</v>
      </c>
      <c r="BX1432" s="70">
        <v>65374871</v>
      </c>
    </row>
    <row r="1433" spans="1:76" x14ac:dyDescent="0.3">
      <c r="A1433" s="73" t="s">
        <v>10</v>
      </c>
      <c r="B1433" s="2" t="s">
        <v>126</v>
      </c>
      <c r="C1433" s="2" t="s">
        <v>76</v>
      </c>
      <c r="D1433" s="2" t="s">
        <v>11</v>
      </c>
      <c r="E1433" s="2" t="s">
        <v>15</v>
      </c>
      <c r="F1433" s="17" t="str">
        <f>+Tabela1[[#This Row],[WK]]&amp;Tabela1[[#This Row],[PK]]&amp;Tabela1[[#This Row],[GK]]</f>
        <v>181402</v>
      </c>
      <c r="G1433" s="2" t="s">
        <v>1357</v>
      </c>
      <c r="H1433" s="3">
        <v>114141492.95999999</v>
      </c>
      <c r="I1433" s="4">
        <v>1.125</v>
      </c>
      <c r="J1433" s="3">
        <v>128409179.58</v>
      </c>
      <c r="K1433" s="4">
        <v>7.0000000000000007E-2</v>
      </c>
      <c r="L1433" s="3">
        <v>8988643</v>
      </c>
      <c r="M1433" s="3"/>
      <c r="N1433" s="5"/>
      <c r="O1433" s="3">
        <v>2005011.18</v>
      </c>
      <c r="P1433" s="4">
        <v>1.125</v>
      </c>
      <c r="Q1433" s="3">
        <v>2255637.58</v>
      </c>
      <c r="R1433" s="4">
        <v>1.6E-2</v>
      </c>
      <c r="S1433" s="3">
        <v>36090</v>
      </c>
      <c r="T1433" s="3"/>
      <c r="U1433" s="5"/>
      <c r="V1433" s="3">
        <v>5366763</v>
      </c>
      <c r="W1433" s="5"/>
      <c r="X1433" s="3">
        <v>18306593</v>
      </c>
      <c r="Y1433" s="3">
        <v>9106916</v>
      </c>
      <c r="Z1433" s="3">
        <v>1349168</v>
      </c>
      <c r="AA1433" s="3">
        <v>966276</v>
      </c>
      <c r="AB1433" s="3">
        <v>6884233</v>
      </c>
      <c r="AC1433" s="3">
        <v>0</v>
      </c>
      <c r="AD1433" s="3">
        <v>12775979</v>
      </c>
      <c r="AE1433" s="3">
        <v>0</v>
      </c>
      <c r="AF1433" s="3">
        <v>8988643</v>
      </c>
      <c r="AG1433" s="3">
        <v>36090</v>
      </c>
      <c r="AH1433" s="3">
        <v>12775979</v>
      </c>
      <c r="AI1433" s="3">
        <v>5366763</v>
      </c>
      <c r="AJ1433" s="3">
        <v>-493024</v>
      </c>
      <c r="AK1433" s="3">
        <v>-656876</v>
      </c>
      <c r="AL1433" s="3">
        <v>510475</v>
      </c>
      <c r="AM1433" s="3">
        <v>-1167351</v>
      </c>
      <c r="AN1433" s="3">
        <v>-163852</v>
      </c>
      <c r="AO1433" s="3">
        <v>0</v>
      </c>
      <c r="AP1433" s="3">
        <v>0</v>
      </c>
      <c r="AQ1433" s="3">
        <v>-163852</v>
      </c>
      <c r="AR1433" s="3">
        <f>Tabela1[[#This Row],[Potrzeby finansowe 2027
w tym:]]+Tabela1[[#This Row],[Rozliczenie 2025 potrz. fin.]]</f>
        <v>18142741</v>
      </c>
      <c r="AS1433" s="3">
        <v>0</v>
      </c>
      <c r="AT1433" s="3">
        <v>0</v>
      </c>
      <c r="AU1433" s="3"/>
      <c r="AV1433" s="3"/>
      <c r="AW1433" s="3"/>
      <c r="AX1433" s="3"/>
      <c r="AY1433" s="3"/>
      <c r="AZ1433" s="3"/>
      <c r="BA1433" s="3">
        <v>1349168</v>
      </c>
      <c r="BB1433" s="3">
        <v>0</v>
      </c>
      <c r="BC1433" s="3">
        <v>37.299999999999997</v>
      </c>
      <c r="BD1433" s="3">
        <v>13393.03</v>
      </c>
      <c r="BE1433" s="3">
        <v>0</v>
      </c>
      <c r="BF1433" s="3">
        <v>0</v>
      </c>
      <c r="BG1433" s="3">
        <v>418992</v>
      </c>
      <c r="BH1433" s="3">
        <v>3937</v>
      </c>
      <c r="BI1433" s="3">
        <v>547284</v>
      </c>
      <c r="BJ1433" s="3">
        <v>8410018.9899999984</v>
      </c>
      <c r="BK1433" s="3">
        <v>4403330.1099999994</v>
      </c>
      <c r="BL1433" s="3">
        <v>3130481.38</v>
      </c>
      <c r="BM1433" s="3">
        <v>9765792.7599999998</v>
      </c>
      <c r="BN1433" s="53">
        <v>0.56486388181640135</v>
      </c>
      <c r="BO1433" s="54">
        <v>1.7093880000000001E-4</v>
      </c>
      <c r="BP1433" s="70">
        <v>4299</v>
      </c>
      <c r="BQ1433" s="71"/>
      <c r="BR1433" s="70"/>
      <c r="BS1433" s="72"/>
      <c r="BT1433" s="72"/>
      <c r="BU1433" s="70">
        <v>8988643</v>
      </c>
      <c r="BV1433" s="70">
        <v>36090</v>
      </c>
      <c r="BW1433" s="74">
        <v>12775979</v>
      </c>
      <c r="BX1433" s="70">
        <v>21800712</v>
      </c>
    </row>
    <row r="1434" spans="1:76" x14ac:dyDescent="0.3">
      <c r="A1434" s="73" t="s">
        <v>10</v>
      </c>
      <c r="B1434" s="2" t="s">
        <v>126</v>
      </c>
      <c r="C1434" s="2" t="s">
        <v>76</v>
      </c>
      <c r="D1434" s="2" t="s">
        <v>16</v>
      </c>
      <c r="E1434" s="2" t="s">
        <v>15</v>
      </c>
      <c r="F1434" s="17" t="str">
        <f>+Tabela1[[#This Row],[WK]]&amp;Tabela1[[#This Row],[PK]]&amp;Tabela1[[#This Row],[GK]]</f>
        <v>181403</v>
      </c>
      <c r="G1434" s="2" t="s">
        <v>1358</v>
      </c>
      <c r="H1434" s="3">
        <v>158182052.83000001</v>
      </c>
      <c r="I1434" s="4">
        <v>1.125</v>
      </c>
      <c r="J1434" s="3">
        <v>177954809.43000001</v>
      </c>
      <c r="K1434" s="4">
        <v>7.0000000000000007E-2</v>
      </c>
      <c r="L1434" s="3">
        <v>12456837</v>
      </c>
      <c r="M1434" s="3"/>
      <c r="N1434" s="5"/>
      <c r="O1434" s="3">
        <v>5281944.54</v>
      </c>
      <c r="P1434" s="4">
        <v>1.125</v>
      </c>
      <c r="Q1434" s="3">
        <v>5942187.6100000003</v>
      </c>
      <c r="R1434" s="4">
        <v>1.6E-2</v>
      </c>
      <c r="S1434" s="3">
        <v>95075</v>
      </c>
      <c r="T1434" s="3"/>
      <c r="U1434" s="5"/>
      <c r="V1434" s="3">
        <v>9097099</v>
      </c>
      <c r="W1434" s="5"/>
      <c r="X1434" s="3">
        <v>17983085</v>
      </c>
      <c r="Y1434" s="3">
        <v>5606179</v>
      </c>
      <c r="Z1434" s="3">
        <v>0</v>
      </c>
      <c r="AA1434" s="3">
        <v>892479</v>
      </c>
      <c r="AB1434" s="3">
        <v>9990324</v>
      </c>
      <c r="AC1434" s="3">
        <v>1494103</v>
      </c>
      <c r="AD1434" s="3">
        <v>8885985</v>
      </c>
      <c r="AE1434" s="3">
        <v>0</v>
      </c>
      <c r="AF1434" s="3">
        <v>12456837</v>
      </c>
      <c r="AG1434" s="3">
        <v>95075</v>
      </c>
      <c r="AH1434" s="3">
        <v>8885985</v>
      </c>
      <c r="AI1434" s="3">
        <v>9097099</v>
      </c>
      <c r="AJ1434" s="3">
        <v>1313300</v>
      </c>
      <c r="AK1434" s="3">
        <v>1313300</v>
      </c>
      <c r="AL1434" s="3">
        <v>439376</v>
      </c>
      <c r="AM1434" s="3">
        <v>873924</v>
      </c>
      <c r="AN1434" s="3">
        <v>-1082113</v>
      </c>
      <c r="AO1434" s="3">
        <v>0</v>
      </c>
      <c r="AP1434" s="3">
        <v>1082113</v>
      </c>
      <c r="AQ1434" s="3">
        <v>0</v>
      </c>
      <c r="AR1434" s="3">
        <f>Tabela1[[#This Row],[Potrzeby finansowe 2027
w tym:]]+Tabela1[[#This Row],[Rozliczenie 2025 potrz. fin.]]</f>
        <v>17983085</v>
      </c>
      <c r="AS1434" s="3">
        <v>0</v>
      </c>
      <c r="AT1434" s="3">
        <v>0</v>
      </c>
      <c r="AU1434" s="3"/>
      <c r="AV1434" s="3"/>
      <c r="AW1434" s="3"/>
      <c r="AX1434" s="3"/>
      <c r="AY1434" s="3"/>
      <c r="AZ1434" s="3"/>
      <c r="BA1434" s="3">
        <v>0</v>
      </c>
      <c r="BB1434" s="3">
        <v>0</v>
      </c>
      <c r="BC1434" s="3">
        <v>0</v>
      </c>
      <c r="BD1434" s="3">
        <v>0</v>
      </c>
      <c r="BE1434" s="3">
        <v>0</v>
      </c>
      <c r="BF1434" s="3">
        <v>0</v>
      </c>
      <c r="BG1434" s="3">
        <v>475396</v>
      </c>
      <c r="BH1434" s="3">
        <v>4467</v>
      </c>
      <c r="BI1434" s="3">
        <v>417083</v>
      </c>
      <c r="BJ1434" s="3">
        <v>6409239.7675000001</v>
      </c>
      <c r="BK1434" s="3">
        <v>2948786.4399999995</v>
      </c>
      <c r="BL1434" s="3">
        <v>1334197.2</v>
      </c>
      <c r="BM1434" s="3">
        <v>11173418.91</v>
      </c>
      <c r="BN1434" s="53">
        <v>0.71504621210001584</v>
      </c>
      <c r="BO1434" s="54">
        <v>1.6975989999999999E-4</v>
      </c>
      <c r="BP1434" s="70">
        <v>4269</v>
      </c>
      <c r="BQ1434" s="71"/>
      <c r="BR1434" s="70"/>
      <c r="BS1434" s="72"/>
      <c r="BT1434" s="72"/>
      <c r="BU1434" s="70">
        <v>12456837</v>
      </c>
      <c r="BV1434" s="70">
        <v>95075</v>
      </c>
      <c r="BW1434" s="74">
        <v>8885985</v>
      </c>
      <c r="BX1434" s="70">
        <v>21437897</v>
      </c>
    </row>
    <row r="1435" spans="1:76" x14ac:dyDescent="0.3">
      <c r="A1435" s="73" t="s">
        <v>10</v>
      </c>
      <c r="B1435" s="2" t="s">
        <v>126</v>
      </c>
      <c r="C1435" s="2" t="s">
        <v>76</v>
      </c>
      <c r="D1435" s="2" t="s">
        <v>18</v>
      </c>
      <c r="E1435" s="2" t="s">
        <v>15</v>
      </c>
      <c r="F1435" s="17" t="str">
        <f>+Tabela1[[#This Row],[WK]]&amp;Tabela1[[#This Row],[PK]]&amp;Tabela1[[#This Row],[GK]]</f>
        <v>181404</v>
      </c>
      <c r="G1435" s="2" t="s">
        <v>1359</v>
      </c>
      <c r="H1435" s="3">
        <v>146155461</v>
      </c>
      <c r="I1435" s="4">
        <v>1.125</v>
      </c>
      <c r="J1435" s="3">
        <v>164424893.63</v>
      </c>
      <c r="K1435" s="4">
        <v>7.0000000000000007E-2</v>
      </c>
      <c r="L1435" s="3">
        <v>11509743</v>
      </c>
      <c r="M1435" s="3"/>
      <c r="N1435" s="5"/>
      <c r="O1435" s="3">
        <v>1886332.6700000002</v>
      </c>
      <c r="P1435" s="4">
        <v>1.125</v>
      </c>
      <c r="Q1435" s="3">
        <v>2122124.25</v>
      </c>
      <c r="R1435" s="4">
        <v>1.6E-2</v>
      </c>
      <c r="S1435" s="3">
        <v>33954</v>
      </c>
      <c r="T1435" s="3"/>
      <c r="U1435" s="5"/>
      <c r="V1435" s="3">
        <v>8345005</v>
      </c>
      <c r="W1435" s="5"/>
      <c r="X1435" s="3">
        <v>24295325</v>
      </c>
      <c r="Y1435" s="3">
        <v>11225538</v>
      </c>
      <c r="Z1435" s="3">
        <v>274428</v>
      </c>
      <c r="AA1435" s="3">
        <v>1020256</v>
      </c>
      <c r="AB1435" s="3">
        <v>11775103</v>
      </c>
      <c r="AC1435" s="3">
        <v>0</v>
      </c>
      <c r="AD1435" s="3">
        <v>16700734</v>
      </c>
      <c r="AE1435" s="3">
        <v>0</v>
      </c>
      <c r="AF1435" s="3">
        <v>11509743</v>
      </c>
      <c r="AG1435" s="3">
        <v>33954</v>
      </c>
      <c r="AH1435" s="3">
        <v>16700734</v>
      </c>
      <c r="AI1435" s="3">
        <v>8345005</v>
      </c>
      <c r="AJ1435" s="3">
        <v>840341</v>
      </c>
      <c r="AK1435" s="3">
        <v>1590755</v>
      </c>
      <c r="AL1435" s="3">
        <v>652449</v>
      </c>
      <c r="AM1435" s="3">
        <v>938306</v>
      </c>
      <c r="AN1435" s="3">
        <v>750414</v>
      </c>
      <c r="AO1435" s="3">
        <v>0</v>
      </c>
      <c r="AP1435" s="3">
        <v>0</v>
      </c>
      <c r="AQ1435" s="3">
        <v>750414</v>
      </c>
      <c r="AR1435" s="3">
        <f>Tabela1[[#This Row],[Potrzeby finansowe 2027
w tym:]]+Tabela1[[#This Row],[Rozliczenie 2025 potrz. fin.]]</f>
        <v>25045739</v>
      </c>
      <c r="AS1435" s="3">
        <v>0</v>
      </c>
      <c r="AT1435" s="3">
        <v>0</v>
      </c>
      <c r="AU1435" s="3"/>
      <c r="AV1435" s="3"/>
      <c r="AW1435" s="3"/>
      <c r="AX1435" s="3"/>
      <c r="AY1435" s="3"/>
      <c r="AZ1435" s="3"/>
      <c r="BA1435" s="3">
        <v>274428</v>
      </c>
      <c r="BB1435" s="3">
        <v>0</v>
      </c>
      <c r="BC1435" s="3">
        <v>0</v>
      </c>
      <c r="BD1435" s="3">
        <v>2625.79</v>
      </c>
      <c r="BE1435" s="3">
        <v>247.33</v>
      </c>
      <c r="BF1435" s="3">
        <v>0.14000000000000001</v>
      </c>
      <c r="BG1435" s="3">
        <v>441766</v>
      </c>
      <c r="BH1435" s="3">
        <v>4151</v>
      </c>
      <c r="BI1435" s="3">
        <v>578490</v>
      </c>
      <c r="BJ1435" s="3">
        <v>8889568.8849999998</v>
      </c>
      <c r="BK1435" s="3">
        <v>4279779.04</v>
      </c>
      <c r="BL1435" s="3">
        <v>5414887.6200000001</v>
      </c>
      <c r="BM1435" s="3">
        <v>7609384.1399999997</v>
      </c>
      <c r="BN1435" s="53">
        <v>0.54139317124124486</v>
      </c>
      <c r="BO1435" s="54">
        <v>1.9890589999999999E-4</v>
      </c>
      <c r="BP1435" s="70">
        <v>5002</v>
      </c>
      <c r="BQ1435" s="71"/>
      <c r="BR1435" s="70"/>
      <c r="BS1435" s="72"/>
      <c r="BT1435" s="72"/>
      <c r="BU1435" s="70">
        <v>11509743</v>
      </c>
      <c r="BV1435" s="70">
        <v>33954</v>
      </c>
      <c r="BW1435" s="74">
        <v>16700734</v>
      </c>
      <c r="BX1435" s="70">
        <v>28244431</v>
      </c>
    </row>
    <row r="1436" spans="1:76" x14ac:dyDescent="0.3">
      <c r="A1436" s="73" t="s">
        <v>10</v>
      </c>
      <c r="B1436" s="2" t="s">
        <v>126</v>
      </c>
      <c r="C1436" s="2" t="s">
        <v>76</v>
      </c>
      <c r="D1436" s="2" t="s">
        <v>21</v>
      </c>
      <c r="E1436" s="2" t="s">
        <v>19</v>
      </c>
      <c r="F1436" s="17" t="str">
        <f>+Tabela1[[#This Row],[WK]]&amp;Tabela1[[#This Row],[PK]]&amp;Tabela1[[#This Row],[GK]]</f>
        <v>181405</v>
      </c>
      <c r="G1436" s="2" t="s">
        <v>1360</v>
      </c>
      <c r="H1436" s="3">
        <v>459988070.38</v>
      </c>
      <c r="I1436" s="4">
        <v>1.125</v>
      </c>
      <c r="J1436" s="3">
        <v>517486579.18000001</v>
      </c>
      <c r="K1436" s="4">
        <v>7.0000000000000007E-2</v>
      </c>
      <c r="L1436" s="3">
        <v>36224061</v>
      </c>
      <c r="M1436" s="3"/>
      <c r="N1436" s="5"/>
      <c r="O1436" s="3">
        <v>59614832.130000003</v>
      </c>
      <c r="P1436" s="4">
        <v>1.125</v>
      </c>
      <c r="Q1436" s="3">
        <v>67066686.149999999</v>
      </c>
      <c r="R1436" s="4">
        <v>1.6E-2</v>
      </c>
      <c r="S1436" s="3">
        <v>1073067</v>
      </c>
      <c r="T1436" s="3"/>
      <c r="U1436" s="5"/>
      <c r="V1436" s="3">
        <v>24946397</v>
      </c>
      <c r="W1436" s="5"/>
      <c r="X1436" s="3">
        <v>53276178</v>
      </c>
      <c r="Y1436" s="3">
        <v>11322985</v>
      </c>
      <c r="Z1436" s="3">
        <v>44581</v>
      </c>
      <c r="AA1436" s="3">
        <v>1910747</v>
      </c>
      <c r="AB1436" s="3">
        <v>34912757</v>
      </c>
      <c r="AC1436" s="3">
        <v>5085108</v>
      </c>
      <c r="AD1436" s="3">
        <v>28329781</v>
      </c>
      <c r="AE1436" s="3">
        <v>0</v>
      </c>
      <c r="AF1436" s="3">
        <v>36224061</v>
      </c>
      <c r="AG1436" s="3">
        <v>1073067</v>
      </c>
      <c r="AH1436" s="3">
        <v>28329781</v>
      </c>
      <c r="AI1436" s="3">
        <v>24946397</v>
      </c>
      <c r="AJ1436" s="3">
        <v>6182304</v>
      </c>
      <c r="AK1436" s="3">
        <v>6182304</v>
      </c>
      <c r="AL1436" s="3">
        <v>1853348</v>
      </c>
      <c r="AM1436" s="3">
        <v>4328956</v>
      </c>
      <c r="AN1436" s="3">
        <v>119250</v>
      </c>
      <c r="AO1436" s="3">
        <v>0</v>
      </c>
      <c r="AP1436" s="3">
        <v>-119250</v>
      </c>
      <c r="AQ1436" s="3">
        <v>0</v>
      </c>
      <c r="AR1436" s="3">
        <f>Tabela1[[#This Row],[Potrzeby finansowe 2027
w tym:]]+Tabela1[[#This Row],[Rozliczenie 2025 potrz. fin.]]</f>
        <v>53276178</v>
      </c>
      <c r="AS1436" s="3">
        <v>0</v>
      </c>
      <c r="AT1436" s="3">
        <v>0</v>
      </c>
      <c r="AU1436" s="3"/>
      <c r="AV1436" s="3"/>
      <c r="AW1436" s="3"/>
      <c r="AX1436" s="3"/>
      <c r="AY1436" s="3"/>
      <c r="AZ1436" s="3"/>
      <c r="BA1436" s="3">
        <v>44581</v>
      </c>
      <c r="BB1436" s="3">
        <v>0</v>
      </c>
      <c r="BC1436" s="3">
        <v>72.02</v>
      </c>
      <c r="BD1436" s="3">
        <v>0.02</v>
      </c>
      <c r="BE1436" s="3">
        <v>413.14</v>
      </c>
      <c r="BF1436" s="3">
        <v>0.01</v>
      </c>
      <c r="BG1436" s="3">
        <v>1221748</v>
      </c>
      <c r="BH1436" s="3">
        <v>11480</v>
      </c>
      <c r="BI1436" s="3">
        <v>688999</v>
      </c>
      <c r="BJ1436" s="3">
        <v>10587732.8475</v>
      </c>
      <c r="BK1436" s="3">
        <v>6277938.1299999999</v>
      </c>
      <c r="BL1436" s="3">
        <v>5148794.29</v>
      </c>
      <c r="BM1436" s="3">
        <v>6941590.29</v>
      </c>
      <c r="BN1436" s="53">
        <v>0.77627934305139756</v>
      </c>
      <c r="BO1436" s="54">
        <v>4.5711340000000001E-4</v>
      </c>
      <c r="BP1436" s="70">
        <v>11496</v>
      </c>
      <c r="BQ1436" s="71"/>
      <c r="BR1436" s="70"/>
      <c r="BS1436" s="72"/>
      <c r="BT1436" s="72"/>
      <c r="BU1436" s="70">
        <v>36224061</v>
      </c>
      <c r="BV1436" s="70">
        <v>1073067</v>
      </c>
      <c r="BW1436" s="74">
        <v>28329781</v>
      </c>
      <c r="BX1436" s="70">
        <v>65626909</v>
      </c>
    </row>
    <row r="1437" spans="1:76" x14ac:dyDescent="0.3">
      <c r="A1437" s="73" t="s">
        <v>10</v>
      </c>
      <c r="B1437" s="2" t="s">
        <v>126</v>
      </c>
      <c r="C1437" s="2" t="s">
        <v>76</v>
      </c>
      <c r="D1437" s="2" t="s">
        <v>23</v>
      </c>
      <c r="E1437" s="2" t="s">
        <v>15</v>
      </c>
      <c r="F1437" s="17" t="str">
        <f>+Tabela1[[#This Row],[WK]]&amp;Tabela1[[#This Row],[PK]]&amp;Tabela1[[#This Row],[GK]]</f>
        <v>181406</v>
      </c>
      <c r="G1437" s="2" t="s">
        <v>1356</v>
      </c>
      <c r="H1437" s="3">
        <v>599009555.77999997</v>
      </c>
      <c r="I1437" s="4">
        <v>1.125</v>
      </c>
      <c r="J1437" s="3">
        <v>673885750.25</v>
      </c>
      <c r="K1437" s="4">
        <v>7.0000000000000007E-2</v>
      </c>
      <c r="L1437" s="3">
        <v>47172003</v>
      </c>
      <c r="M1437" s="3"/>
      <c r="N1437" s="5"/>
      <c r="O1437" s="3">
        <v>9145395.8100000005</v>
      </c>
      <c r="P1437" s="4">
        <v>1.125</v>
      </c>
      <c r="Q1437" s="3">
        <v>10288570.289999999</v>
      </c>
      <c r="R1437" s="4">
        <v>1.6E-2</v>
      </c>
      <c r="S1437" s="3">
        <v>164617</v>
      </c>
      <c r="T1437" s="3"/>
      <c r="U1437" s="5"/>
      <c r="V1437" s="3">
        <v>31424822</v>
      </c>
      <c r="W1437" s="5"/>
      <c r="X1437" s="3">
        <v>56594291</v>
      </c>
      <c r="Y1437" s="3">
        <v>9969347</v>
      </c>
      <c r="Z1437" s="3">
        <v>24098</v>
      </c>
      <c r="AA1437" s="3">
        <v>3020123</v>
      </c>
      <c r="AB1437" s="3">
        <v>35887281</v>
      </c>
      <c r="AC1437" s="3">
        <v>7693442</v>
      </c>
      <c r="AD1437" s="3">
        <v>25169469</v>
      </c>
      <c r="AE1437" s="3">
        <v>0</v>
      </c>
      <c r="AF1437" s="3">
        <v>47172003</v>
      </c>
      <c r="AG1437" s="3">
        <v>164617</v>
      </c>
      <c r="AH1437" s="3">
        <v>25169469</v>
      </c>
      <c r="AI1437" s="3">
        <v>31424822</v>
      </c>
      <c r="AJ1437" s="3">
        <v>4780327</v>
      </c>
      <c r="AK1437" s="3">
        <v>4780327</v>
      </c>
      <c r="AL1437" s="3">
        <v>2106350</v>
      </c>
      <c r="AM1437" s="3">
        <v>2673977</v>
      </c>
      <c r="AN1437" s="3">
        <v>656628</v>
      </c>
      <c r="AO1437" s="3">
        <v>0</v>
      </c>
      <c r="AP1437" s="3">
        <v>-656628</v>
      </c>
      <c r="AQ1437" s="3">
        <v>0</v>
      </c>
      <c r="AR1437" s="3">
        <f>Tabela1[[#This Row],[Potrzeby finansowe 2027
w tym:]]+Tabela1[[#This Row],[Rozliczenie 2025 potrz. fin.]]</f>
        <v>56594291</v>
      </c>
      <c r="AS1437" s="3">
        <v>0</v>
      </c>
      <c r="AT1437" s="3">
        <v>0</v>
      </c>
      <c r="AU1437" s="3"/>
      <c r="AV1437" s="3"/>
      <c r="AW1437" s="3"/>
      <c r="AX1437" s="3"/>
      <c r="AY1437" s="3"/>
      <c r="AZ1437" s="3"/>
      <c r="BA1437" s="3">
        <v>24098</v>
      </c>
      <c r="BB1437" s="3">
        <v>0</v>
      </c>
      <c r="BC1437" s="3">
        <v>0</v>
      </c>
      <c r="BD1437" s="3">
        <v>0</v>
      </c>
      <c r="BE1437" s="3">
        <v>482.87</v>
      </c>
      <c r="BF1437" s="3">
        <v>0</v>
      </c>
      <c r="BG1437" s="3">
        <v>1533570</v>
      </c>
      <c r="BH1437" s="3">
        <v>14410</v>
      </c>
      <c r="BI1437" s="3">
        <v>1486553</v>
      </c>
      <c r="BJ1437" s="3">
        <v>22843625.007500004</v>
      </c>
      <c r="BK1437" s="3">
        <v>17771113.810000002</v>
      </c>
      <c r="BL1437" s="3">
        <v>3437692.38</v>
      </c>
      <c r="BM1437" s="3">
        <v>13414660.029999997</v>
      </c>
      <c r="BN1437" s="53">
        <v>0.82562323382110181</v>
      </c>
      <c r="BO1437" s="54">
        <v>5.3005789999999999E-4</v>
      </c>
      <c r="BP1437" s="70">
        <v>13330</v>
      </c>
      <c r="BQ1437" s="71"/>
      <c r="BR1437" s="70"/>
      <c r="BS1437" s="72"/>
      <c r="BT1437" s="72"/>
      <c r="BU1437" s="70">
        <v>47172003</v>
      </c>
      <c r="BV1437" s="70">
        <v>164617</v>
      </c>
      <c r="BW1437" s="74">
        <v>25169469</v>
      </c>
      <c r="BX1437" s="70">
        <v>72506089</v>
      </c>
    </row>
    <row r="1438" spans="1:76" x14ac:dyDescent="0.3">
      <c r="A1438" s="73" t="s">
        <v>10</v>
      </c>
      <c r="B1438" s="2" t="s">
        <v>126</v>
      </c>
      <c r="C1438" s="2" t="s">
        <v>76</v>
      </c>
      <c r="D1438" s="2" t="s">
        <v>30</v>
      </c>
      <c r="E1438" s="2" t="s">
        <v>19</v>
      </c>
      <c r="F1438" s="17" t="str">
        <f>+Tabela1[[#This Row],[WK]]&amp;Tabela1[[#This Row],[PK]]&amp;Tabela1[[#This Row],[GK]]</f>
        <v>181407</v>
      </c>
      <c r="G1438" s="2" t="s">
        <v>1361</v>
      </c>
      <c r="H1438" s="3">
        <v>224709273.33000001</v>
      </c>
      <c r="I1438" s="4">
        <v>1.125</v>
      </c>
      <c r="J1438" s="3">
        <v>252797932.5</v>
      </c>
      <c r="K1438" s="4">
        <v>7.0000000000000007E-2</v>
      </c>
      <c r="L1438" s="3">
        <v>17695855</v>
      </c>
      <c r="M1438" s="3"/>
      <c r="N1438" s="5"/>
      <c r="O1438" s="3">
        <v>21003740.309999999</v>
      </c>
      <c r="P1438" s="4">
        <v>1.125</v>
      </c>
      <c r="Q1438" s="3">
        <v>23629207.850000001</v>
      </c>
      <c r="R1438" s="4">
        <v>1.6E-2</v>
      </c>
      <c r="S1438" s="3">
        <v>378067</v>
      </c>
      <c r="T1438" s="3"/>
      <c r="U1438" s="5"/>
      <c r="V1438" s="3">
        <v>11581360</v>
      </c>
      <c r="W1438" s="5"/>
      <c r="X1438" s="3">
        <v>30151733</v>
      </c>
      <c r="Y1438" s="3">
        <v>11802257</v>
      </c>
      <c r="Z1438" s="3">
        <v>1272996</v>
      </c>
      <c r="AA1438" s="3">
        <v>1091496</v>
      </c>
      <c r="AB1438" s="3">
        <v>15595875</v>
      </c>
      <c r="AC1438" s="3">
        <v>389109</v>
      </c>
      <c r="AD1438" s="3">
        <v>18825619</v>
      </c>
      <c r="AE1438" s="3">
        <v>0</v>
      </c>
      <c r="AF1438" s="3">
        <v>17695855</v>
      </c>
      <c r="AG1438" s="3">
        <v>378067</v>
      </c>
      <c r="AH1438" s="3">
        <v>18825619</v>
      </c>
      <c r="AI1438" s="3">
        <v>11581360</v>
      </c>
      <c r="AJ1438" s="3">
        <v>2936025</v>
      </c>
      <c r="AK1438" s="3">
        <v>3191271</v>
      </c>
      <c r="AL1438" s="3">
        <v>800481</v>
      </c>
      <c r="AM1438" s="3">
        <v>2390790</v>
      </c>
      <c r="AN1438" s="3">
        <v>255246</v>
      </c>
      <c r="AO1438" s="3">
        <v>0</v>
      </c>
      <c r="AP1438" s="3">
        <v>0</v>
      </c>
      <c r="AQ1438" s="3">
        <v>255246</v>
      </c>
      <c r="AR1438" s="3">
        <f>Tabela1[[#This Row],[Potrzeby finansowe 2027
w tym:]]+Tabela1[[#This Row],[Rozliczenie 2025 potrz. fin.]]</f>
        <v>30406979</v>
      </c>
      <c r="AS1438" s="3">
        <v>0</v>
      </c>
      <c r="AT1438" s="3">
        <v>0</v>
      </c>
      <c r="AU1438" s="3"/>
      <c r="AV1438" s="3"/>
      <c r="AW1438" s="3"/>
      <c r="AX1438" s="3"/>
      <c r="AY1438" s="3"/>
      <c r="AZ1438" s="3"/>
      <c r="BA1438" s="3">
        <v>1272996</v>
      </c>
      <c r="BB1438" s="3">
        <v>0</v>
      </c>
      <c r="BC1438" s="3">
        <v>4.4800000000000004</v>
      </c>
      <c r="BD1438" s="3">
        <v>12738.69</v>
      </c>
      <c r="BE1438" s="3">
        <v>1.1399999999999999</v>
      </c>
      <c r="BF1438" s="3">
        <v>0</v>
      </c>
      <c r="BG1438" s="3">
        <v>711551</v>
      </c>
      <c r="BH1438" s="3">
        <v>6686</v>
      </c>
      <c r="BI1438" s="3">
        <v>379945</v>
      </c>
      <c r="BJ1438" s="3">
        <v>5838554.9725000001</v>
      </c>
      <c r="BK1438" s="3">
        <v>4689980.2</v>
      </c>
      <c r="BL1438" s="3">
        <v>965426.27</v>
      </c>
      <c r="BM1438" s="3">
        <v>2663446.5499999998</v>
      </c>
      <c r="BN1438" s="53">
        <v>0.65115506934146594</v>
      </c>
      <c r="BO1438" s="54">
        <v>2.8343550000000002E-4</v>
      </c>
      <c r="BP1438" s="70">
        <v>7128</v>
      </c>
      <c r="BQ1438" s="71"/>
      <c r="BR1438" s="70"/>
      <c r="BS1438" s="72"/>
      <c r="BT1438" s="72"/>
      <c r="BU1438" s="70">
        <v>17695855</v>
      </c>
      <c r="BV1438" s="70">
        <v>378067</v>
      </c>
      <c r="BW1438" s="74">
        <v>18825619</v>
      </c>
      <c r="BX1438" s="70">
        <v>36899541</v>
      </c>
    </row>
    <row r="1439" spans="1:76" x14ac:dyDescent="0.3">
      <c r="A1439" s="73" t="s">
        <v>10</v>
      </c>
      <c r="B1439" s="2" t="s">
        <v>126</v>
      </c>
      <c r="C1439" s="2" t="s">
        <v>76</v>
      </c>
      <c r="D1439" s="2" t="s">
        <v>54</v>
      </c>
      <c r="E1439" s="2" t="s">
        <v>15</v>
      </c>
      <c r="F1439" s="17" t="str">
        <f>+Tabela1[[#This Row],[WK]]&amp;Tabela1[[#This Row],[PK]]&amp;Tabela1[[#This Row],[GK]]</f>
        <v>181408</v>
      </c>
      <c r="G1439" s="2" t="s">
        <v>1362</v>
      </c>
      <c r="H1439" s="3">
        <v>316137817.41000003</v>
      </c>
      <c r="I1439" s="4">
        <v>1.125</v>
      </c>
      <c r="J1439" s="3">
        <v>355655044.58999997</v>
      </c>
      <c r="K1439" s="4">
        <v>7.0000000000000007E-2</v>
      </c>
      <c r="L1439" s="3">
        <v>24895853</v>
      </c>
      <c r="M1439" s="3"/>
      <c r="N1439" s="5"/>
      <c r="O1439" s="3">
        <v>35517966.520000003</v>
      </c>
      <c r="P1439" s="4">
        <v>1.125</v>
      </c>
      <c r="Q1439" s="3">
        <v>39957712.340000004</v>
      </c>
      <c r="R1439" s="4">
        <v>1.6E-2</v>
      </c>
      <c r="S1439" s="3">
        <v>639323</v>
      </c>
      <c r="T1439" s="3"/>
      <c r="U1439" s="5"/>
      <c r="V1439" s="3">
        <v>15437945</v>
      </c>
      <c r="W1439" s="5"/>
      <c r="X1439" s="3">
        <v>28981274</v>
      </c>
      <c r="Y1439" s="3">
        <v>8285425</v>
      </c>
      <c r="Z1439" s="3">
        <v>255373</v>
      </c>
      <c r="AA1439" s="3">
        <v>1593021</v>
      </c>
      <c r="AB1439" s="3">
        <v>18847455</v>
      </c>
      <c r="AC1439" s="3">
        <v>0</v>
      </c>
      <c r="AD1439" s="3">
        <v>13349953</v>
      </c>
      <c r="AE1439" s="3">
        <v>0</v>
      </c>
      <c r="AF1439" s="3">
        <v>24895853</v>
      </c>
      <c r="AG1439" s="3">
        <v>639323</v>
      </c>
      <c r="AH1439" s="3">
        <v>13349953</v>
      </c>
      <c r="AI1439" s="3">
        <v>15437945</v>
      </c>
      <c r="AJ1439" s="3">
        <v>1116134</v>
      </c>
      <c r="AK1439" s="3">
        <v>922759</v>
      </c>
      <c r="AL1439" s="3">
        <v>769475</v>
      </c>
      <c r="AM1439" s="3">
        <v>153284</v>
      </c>
      <c r="AN1439" s="3">
        <v>-193375</v>
      </c>
      <c r="AO1439" s="3">
        <v>0</v>
      </c>
      <c r="AP1439" s="3">
        <v>0</v>
      </c>
      <c r="AQ1439" s="3">
        <v>-193375</v>
      </c>
      <c r="AR1439" s="3">
        <f>Tabela1[[#This Row],[Potrzeby finansowe 2027
w tym:]]+Tabela1[[#This Row],[Rozliczenie 2025 potrz. fin.]]</f>
        <v>28787899</v>
      </c>
      <c r="AS1439" s="3">
        <v>0</v>
      </c>
      <c r="AT1439" s="3">
        <v>0</v>
      </c>
      <c r="AU1439" s="3"/>
      <c r="AV1439" s="3"/>
      <c r="AW1439" s="3"/>
      <c r="AX1439" s="3"/>
      <c r="AY1439" s="3"/>
      <c r="AZ1439" s="3"/>
      <c r="BA1439" s="3">
        <v>255373</v>
      </c>
      <c r="BB1439" s="3">
        <v>0</v>
      </c>
      <c r="BC1439" s="3">
        <v>0</v>
      </c>
      <c r="BD1439" s="3">
        <v>2530.4699999999998</v>
      </c>
      <c r="BE1439" s="3">
        <v>56.25</v>
      </c>
      <c r="BF1439" s="3">
        <v>0</v>
      </c>
      <c r="BG1439" s="3">
        <v>905562</v>
      </c>
      <c r="BH1439" s="3">
        <v>8509</v>
      </c>
      <c r="BI1439" s="3">
        <v>687459</v>
      </c>
      <c r="BJ1439" s="3">
        <v>10564077.34</v>
      </c>
      <c r="BK1439" s="3">
        <v>7551284.8600000003</v>
      </c>
      <c r="BL1439" s="3">
        <v>2302697.2799999998</v>
      </c>
      <c r="BM1439" s="3">
        <v>7445775.3600000003</v>
      </c>
      <c r="BN1439" s="53">
        <v>0.77592867201999571</v>
      </c>
      <c r="BO1439" s="54">
        <v>3.3386750000000001E-4</v>
      </c>
      <c r="BP1439" s="70">
        <v>8396</v>
      </c>
      <c r="BQ1439" s="71"/>
      <c r="BR1439" s="70"/>
      <c r="BS1439" s="72"/>
      <c r="BT1439" s="72"/>
      <c r="BU1439" s="70">
        <v>24895853</v>
      </c>
      <c r="BV1439" s="70">
        <v>639323</v>
      </c>
      <c r="BW1439" s="74">
        <v>13349953</v>
      </c>
      <c r="BX1439" s="70">
        <v>38885129</v>
      </c>
    </row>
    <row r="1440" spans="1:76" x14ac:dyDescent="0.3">
      <c r="A1440" s="73" t="s">
        <v>10</v>
      </c>
      <c r="B1440" s="2" t="s">
        <v>126</v>
      </c>
      <c r="C1440" s="2" t="s">
        <v>76</v>
      </c>
      <c r="D1440" s="2" t="s">
        <v>56</v>
      </c>
      <c r="E1440" s="2" t="s">
        <v>15</v>
      </c>
      <c r="F1440" s="17" t="str">
        <f>+Tabela1[[#This Row],[WK]]&amp;Tabela1[[#This Row],[PK]]&amp;Tabela1[[#This Row],[GK]]</f>
        <v>181409</v>
      </c>
      <c r="G1440" s="2" t="s">
        <v>1363</v>
      </c>
      <c r="H1440" s="3">
        <v>256147392.28</v>
      </c>
      <c r="I1440" s="4">
        <v>1.125</v>
      </c>
      <c r="J1440" s="3">
        <v>288165816.31999999</v>
      </c>
      <c r="K1440" s="4">
        <v>7.0000000000000007E-2</v>
      </c>
      <c r="L1440" s="3">
        <v>20171607</v>
      </c>
      <c r="M1440" s="3"/>
      <c r="N1440" s="5"/>
      <c r="O1440" s="3">
        <v>7703371.8499999996</v>
      </c>
      <c r="P1440" s="4">
        <v>1.125</v>
      </c>
      <c r="Q1440" s="3">
        <v>8666293.3300000001</v>
      </c>
      <c r="R1440" s="4">
        <v>1.6E-2</v>
      </c>
      <c r="S1440" s="3">
        <v>138661</v>
      </c>
      <c r="T1440" s="3"/>
      <c r="U1440" s="5"/>
      <c r="V1440" s="3">
        <v>14721315</v>
      </c>
      <c r="W1440" s="5"/>
      <c r="X1440" s="3">
        <v>41558190</v>
      </c>
      <c r="Y1440" s="3">
        <v>9583748</v>
      </c>
      <c r="Z1440" s="3">
        <v>0</v>
      </c>
      <c r="AA1440" s="3">
        <v>1286813</v>
      </c>
      <c r="AB1440" s="3">
        <v>28061161</v>
      </c>
      <c r="AC1440" s="3">
        <v>2626468</v>
      </c>
      <c r="AD1440" s="3">
        <v>26836876</v>
      </c>
      <c r="AE1440" s="3">
        <v>0</v>
      </c>
      <c r="AF1440" s="3">
        <v>20171607</v>
      </c>
      <c r="AG1440" s="3">
        <v>138661</v>
      </c>
      <c r="AH1440" s="3">
        <v>26836876</v>
      </c>
      <c r="AI1440" s="3">
        <v>14721315</v>
      </c>
      <c r="AJ1440" s="3">
        <v>2376476</v>
      </c>
      <c r="AK1440" s="3">
        <v>2376476</v>
      </c>
      <c r="AL1440" s="3">
        <v>1106378</v>
      </c>
      <c r="AM1440" s="3">
        <v>1270098</v>
      </c>
      <c r="AN1440" s="3">
        <v>72579</v>
      </c>
      <c r="AO1440" s="3">
        <v>0</v>
      </c>
      <c r="AP1440" s="3">
        <v>-72579</v>
      </c>
      <c r="AQ1440" s="3">
        <v>0</v>
      </c>
      <c r="AR1440" s="3">
        <f>Tabela1[[#This Row],[Potrzeby finansowe 2027
w tym:]]+Tabela1[[#This Row],[Rozliczenie 2025 potrz. fin.]]</f>
        <v>41558190</v>
      </c>
      <c r="AS1440" s="3">
        <v>0</v>
      </c>
      <c r="AT1440" s="3">
        <v>0</v>
      </c>
      <c r="AU1440" s="3"/>
      <c r="AV1440" s="3"/>
      <c r="AW1440" s="3"/>
      <c r="AX1440" s="3"/>
      <c r="AY1440" s="3"/>
      <c r="AZ1440" s="3"/>
      <c r="BA1440" s="3">
        <v>0</v>
      </c>
      <c r="BB1440" s="3">
        <v>0</v>
      </c>
      <c r="BC1440" s="3">
        <v>0</v>
      </c>
      <c r="BD1440" s="3">
        <v>0</v>
      </c>
      <c r="BE1440" s="3">
        <v>0</v>
      </c>
      <c r="BF1440" s="3">
        <v>0</v>
      </c>
      <c r="BG1440" s="3">
        <v>730281</v>
      </c>
      <c r="BH1440" s="3">
        <v>6862</v>
      </c>
      <c r="BI1440" s="3">
        <v>556532</v>
      </c>
      <c r="BJ1440" s="3">
        <v>8552143.5449999999</v>
      </c>
      <c r="BK1440" s="3">
        <v>4771348.1499999994</v>
      </c>
      <c r="BL1440" s="3">
        <v>3512586.85</v>
      </c>
      <c r="BM1440" s="3">
        <v>8098007.8799999999</v>
      </c>
      <c r="BN1440" s="53">
        <v>0.69776820271770057</v>
      </c>
      <c r="BO1440" s="54">
        <v>2.7105450000000002E-4</v>
      </c>
      <c r="BP1440" s="70">
        <v>6817</v>
      </c>
      <c r="BQ1440" s="71"/>
      <c r="BR1440" s="70"/>
      <c r="BS1440" s="72"/>
      <c r="BT1440" s="72"/>
      <c r="BU1440" s="70">
        <v>20171607</v>
      </c>
      <c r="BV1440" s="70">
        <v>138661</v>
      </c>
      <c r="BW1440" s="74">
        <v>26836876</v>
      </c>
      <c r="BX1440" s="70">
        <v>47147144</v>
      </c>
    </row>
    <row r="1441" spans="1:76" x14ac:dyDescent="0.3">
      <c r="A1441" s="73" t="s">
        <v>10</v>
      </c>
      <c r="B1441" s="2" t="s">
        <v>126</v>
      </c>
      <c r="C1441" s="2" t="s">
        <v>109</v>
      </c>
      <c r="D1441" s="2" t="s">
        <v>12</v>
      </c>
      <c r="E1441" s="2" t="s">
        <v>15</v>
      </c>
      <c r="F1441" s="17" t="str">
        <f>+Tabela1[[#This Row],[WK]]&amp;Tabela1[[#This Row],[PK]]&amp;Tabela1[[#This Row],[GK]]</f>
        <v>181501</v>
      </c>
      <c r="G1441" s="2" t="s">
        <v>1364</v>
      </c>
      <c r="H1441" s="3">
        <v>295495197.54000002</v>
      </c>
      <c r="I1441" s="4">
        <v>1.125</v>
      </c>
      <c r="J1441" s="3">
        <v>332432097.23000002</v>
      </c>
      <c r="K1441" s="4">
        <v>7.0000000000000007E-2</v>
      </c>
      <c r="L1441" s="3">
        <v>23270247</v>
      </c>
      <c r="M1441" s="3"/>
      <c r="N1441" s="5"/>
      <c r="O1441" s="3">
        <v>15748477.1</v>
      </c>
      <c r="P1441" s="4">
        <v>1.125</v>
      </c>
      <c r="Q1441" s="3">
        <v>17717036.739999998</v>
      </c>
      <c r="R1441" s="4">
        <v>1.6E-2</v>
      </c>
      <c r="S1441" s="3">
        <v>283473</v>
      </c>
      <c r="T1441" s="3"/>
      <c r="U1441" s="5"/>
      <c r="V1441" s="3">
        <v>14791979</v>
      </c>
      <c r="W1441" s="5"/>
      <c r="X1441" s="3">
        <v>30870924</v>
      </c>
      <c r="Y1441" s="3">
        <v>8376270</v>
      </c>
      <c r="Z1441" s="3">
        <v>254606</v>
      </c>
      <c r="AA1441" s="3">
        <v>1509845</v>
      </c>
      <c r="AB1441" s="3">
        <v>18692709</v>
      </c>
      <c r="AC1441" s="3">
        <v>2037494</v>
      </c>
      <c r="AD1441" s="3">
        <v>16078945</v>
      </c>
      <c r="AE1441" s="3">
        <v>0</v>
      </c>
      <c r="AF1441" s="3">
        <v>23270247</v>
      </c>
      <c r="AG1441" s="3">
        <v>283473</v>
      </c>
      <c r="AH1441" s="3">
        <v>16078945</v>
      </c>
      <c r="AI1441" s="3">
        <v>14791979</v>
      </c>
      <c r="AJ1441" s="3">
        <v>1648034</v>
      </c>
      <c r="AK1441" s="3">
        <v>1648034</v>
      </c>
      <c r="AL1441" s="3">
        <v>929531</v>
      </c>
      <c r="AM1441" s="3">
        <v>718503</v>
      </c>
      <c r="AN1441" s="3">
        <v>369031</v>
      </c>
      <c r="AO1441" s="3">
        <v>0</v>
      </c>
      <c r="AP1441" s="3">
        <v>-369031</v>
      </c>
      <c r="AQ1441" s="3">
        <v>0</v>
      </c>
      <c r="AR1441" s="3">
        <f>Tabela1[[#This Row],[Potrzeby finansowe 2027
w tym:]]+Tabela1[[#This Row],[Rozliczenie 2025 potrz. fin.]]</f>
        <v>30870924</v>
      </c>
      <c r="AS1441" s="3">
        <v>0</v>
      </c>
      <c r="AT1441" s="3">
        <v>0</v>
      </c>
      <c r="AU1441" s="3"/>
      <c r="AV1441" s="3"/>
      <c r="AW1441" s="3"/>
      <c r="AX1441" s="3"/>
      <c r="AY1441" s="3"/>
      <c r="AZ1441" s="3"/>
      <c r="BA1441" s="3">
        <v>254606</v>
      </c>
      <c r="BB1441" s="3">
        <v>0</v>
      </c>
      <c r="BC1441" s="3">
        <v>0</v>
      </c>
      <c r="BD1441" s="3">
        <v>2550.91</v>
      </c>
      <c r="BE1441" s="3">
        <v>0</v>
      </c>
      <c r="BF1441" s="3">
        <v>0</v>
      </c>
      <c r="BG1441" s="3">
        <v>826276</v>
      </c>
      <c r="BH1441" s="3">
        <v>7764</v>
      </c>
      <c r="BI1441" s="3">
        <v>683569</v>
      </c>
      <c r="BJ1441" s="3">
        <v>10504293.099999998</v>
      </c>
      <c r="BK1441" s="3">
        <v>6008282.8299999982</v>
      </c>
      <c r="BL1441" s="3">
        <v>2685458.88</v>
      </c>
      <c r="BM1441" s="3">
        <v>12613123.32</v>
      </c>
      <c r="BN1441" s="53">
        <v>0.74678940152765738</v>
      </c>
      <c r="BO1441" s="54">
        <v>2.913692E-4</v>
      </c>
      <c r="BP1441" s="70">
        <v>7328</v>
      </c>
      <c r="BQ1441" s="71"/>
      <c r="BR1441" s="70"/>
      <c r="BS1441" s="72"/>
      <c r="BT1441" s="72"/>
      <c r="BU1441" s="70">
        <v>23270247</v>
      </c>
      <c r="BV1441" s="70">
        <v>283473</v>
      </c>
      <c r="BW1441" s="74">
        <v>16078945</v>
      </c>
      <c r="BX1441" s="70">
        <v>39632665</v>
      </c>
    </row>
    <row r="1442" spans="1:76" x14ac:dyDescent="0.3">
      <c r="A1442" s="73" t="s">
        <v>10</v>
      </c>
      <c r="B1442" s="2" t="s">
        <v>126</v>
      </c>
      <c r="C1442" s="2" t="s">
        <v>109</v>
      </c>
      <c r="D1442" s="2" t="s">
        <v>11</v>
      </c>
      <c r="E1442" s="2" t="s">
        <v>15</v>
      </c>
      <c r="F1442" s="17" t="str">
        <f>+Tabela1[[#This Row],[WK]]&amp;Tabela1[[#This Row],[PK]]&amp;Tabela1[[#This Row],[GK]]</f>
        <v>181502</v>
      </c>
      <c r="G1442" s="2" t="s">
        <v>1365</v>
      </c>
      <c r="H1442" s="3">
        <v>279231642.17000002</v>
      </c>
      <c r="I1442" s="4">
        <v>1.125</v>
      </c>
      <c r="J1442" s="3">
        <v>314135597.44</v>
      </c>
      <c r="K1442" s="4">
        <v>7.0000000000000007E-2</v>
      </c>
      <c r="L1442" s="3">
        <v>21989492</v>
      </c>
      <c r="M1442" s="3"/>
      <c r="N1442" s="5"/>
      <c r="O1442" s="3">
        <v>15293006.83</v>
      </c>
      <c r="P1442" s="4">
        <v>1.125</v>
      </c>
      <c r="Q1442" s="3">
        <v>17204632.68</v>
      </c>
      <c r="R1442" s="4">
        <v>1.6E-2</v>
      </c>
      <c r="S1442" s="3">
        <v>275274</v>
      </c>
      <c r="T1442" s="3"/>
      <c r="U1442" s="5"/>
      <c r="V1442" s="3">
        <v>15229923</v>
      </c>
      <c r="W1442" s="5"/>
      <c r="X1442" s="3">
        <v>31461081</v>
      </c>
      <c r="Y1442" s="3">
        <v>8245407</v>
      </c>
      <c r="Z1442" s="3">
        <v>605930</v>
      </c>
      <c r="AA1442" s="3">
        <v>1668760</v>
      </c>
      <c r="AB1442" s="3">
        <v>20369204</v>
      </c>
      <c r="AC1442" s="3">
        <v>571780</v>
      </c>
      <c r="AD1442" s="3">
        <v>16231158</v>
      </c>
      <c r="AE1442" s="3">
        <v>0</v>
      </c>
      <c r="AF1442" s="3">
        <v>21989492</v>
      </c>
      <c r="AG1442" s="3">
        <v>275274</v>
      </c>
      <c r="AH1442" s="3">
        <v>16231158</v>
      </c>
      <c r="AI1442" s="3">
        <v>15229923</v>
      </c>
      <c r="AJ1442" s="3">
        <v>265145</v>
      </c>
      <c r="AK1442" s="3">
        <v>265145</v>
      </c>
      <c r="AL1442" s="3">
        <v>949947</v>
      </c>
      <c r="AM1442" s="3">
        <v>-684802</v>
      </c>
      <c r="AN1442" s="3">
        <v>207858</v>
      </c>
      <c r="AO1442" s="3">
        <v>0</v>
      </c>
      <c r="AP1442" s="3">
        <v>-207858</v>
      </c>
      <c r="AQ1442" s="3">
        <v>0</v>
      </c>
      <c r="AR1442" s="3">
        <f>Tabela1[[#This Row],[Potrzeby finansowe 2027
w tym:]]+Tabela1[[#This Row],[Rozliczenie 2025 potrz. fin.]]</f>
        <v>31461081</v>
      </c>
      <c r="AS1442" s="3">
        <v>0</v>
      </c>
      <c r="AT1442" s="3">
        <v>0</v>
      </c>
      <c r="AU1442" s="3"/>
      <c r="AV1442" s="3"/>
      <c r="AW1442" s="3"/>
      <c r="AX1442" s="3"/>
      <c r="AY1442" s="3"/>
      <c r="AZ1442" s="3"/>
      <c r="BA1442" s="3">
        <v>605930</v>
      </c>
      <c r="BB1442" s="3">
        <v>0</v>
      </c>
      <c r="BC1442" s="3">
        <v>0</v>
      </c>
      <c r="BD1442" s="3">
        <v>6060.47</v>
      </c>
      <c r="BE1442" s="3">
        <v>20.72</v>
      </c>
      <c r="BF1442" s="3">
        <v>0</v>
      </c>
      <c r="BG1442" s="3">
        <v>799989</v>
      </c>
      <c r="BH1442" s="3">
        <v>7517</v>
      </c>
      <c r="BI1442" s="3">
        <v>868771</v>
      </c>
      <c r="BJ1442" s="3">
        <v>13350265.190000001</v>
      </c>
      <c r="BK1442" s="3">
        <v>9973215.3000000007</v>
      </c>
      <c r="BL1442" s="3">
        <v>2402257.12</v>
      </c>
      <c r="BM1442" s="3">
        <v>8703685.3200000003</v>
      </c>
      <c r="BN1442" s="53">
        <v>0.76474823498689659</v>
      </c>
      <c r="BO1442" s="54">
        <v>3.132446E-4</v>
      </c>
      <c r="BP1442" s="70">
        <v>7877</v>
      </c>
      <c r="BQ1442" s="71"/>
      <c r="BR1442" s="70"/>
      <c r="BS1442" s="72"/>
      <c r="BT1442" s="72"/>
      <c r="BU1442" s="70">
        <v>21989492</v>
      </c>
      <c r="BV1442" s="70">
        <v>275274</v>
      </c>
      <c r="BW1442" s="74">
        <v>16231158</v>
      </c>
      <c r="BX1442" s="70">
        <v>38495924</v>
      </c>
    </row>
    <row r="1443" spans="1:76" x14ac:dyDescent="0.3">
      <c r="A1443" s="73" t="s">
        <v>10</v>
      </c>
      <c r="B1443" s="2" t="s">
        <v>126</v>
      </c>
      <c r="C1443" s="2" t="s">
        <v>109</v>
      </c>
      <c r="D1443" s="2" t="s">
        <v>16</v>
      </c>
      <c r="E1443" s="2" t="s">
        <v>19</v>
      </c>
      <c r="F1443" s="17" t="str">
        <f>+Tabela1[[#This Row],[WK]]&amp;Tabela1[[#This Row],[PK]]&amp;Tabela1[[#This Row],[GK]]</f>
        <v>181503</v>
      </c>
      <c r="G1443" s="2" t="s">
        <v>1366</v>
      </c>
      <c r="H1443" s="3">
        <v>1159806430.1600001</v>
      </c>
      <c r="I1443" s="4">
        <v>1.125</v>
      </c>
      <c r="J1443" s="3">
        <v>1304782233.9300001</v>
      </c>
      <c r="K1443" s="4">
        <v>7.0000000000000007E-2</v>
      </c>
      <c r="L1443" s="3">
        <v>91334756</v>
      </c>
      <c r="M1443" s="3"/>
      <c r="N1443" s="5"/>
      <c r="O1443" s="3">
        <v>144061345.59999999</v>
      </c>
      <c r="P1443" s="4">
        <v>1.125</v>
      </c>
      <c r="Q1443" s="3">
        <v>162069013.80000001</v>
      </c>
      <c r="R1443" s="4">
        <v>1.6E-2</v>
      </c>
      <c r="S1443" s="3">
        <v>2593104</v>
      </c>
      <c r="T1443" s="3"/>
      <c r="U1443" s="5"/>
      <c r="V1443" s="3">
        <v>57253960</v>
      </c>
      <c r="W1443" s="5"/>
      <c r="X1443" s="3">
        <v>84512070</v>
      </c>
      <c r="Y1443" s="3">
        <v>12853945</v>
      </c>
      <c r="Z1443" s="3">
        <v>1245</v>
      </c>
      <c r="AA1443" s="3">
        <v>3981387</v>
      </c>
      <c r="AB1443" s="3">
        <v>61535762</v>
      </c>
      <c r="AC1443" s="3">
        <v>6139731</v>
      </c>
      <c r="AD1443" s="3">
        <v>27258110</v>
      </c>
      <c r="AE1443" s="3">
        <v>0</v>
      </c>
      <c r="AF1443" s="3">
        <v>91334756</v>
      </c>
      <c r="AG1443" s="3">
        <v>2593104</v>
      </c>
      <c r="AH1443" s="3">
        <v>27258110</v>
      </c>
      <c r="AI1443" s="3">
        <v>57253960</v>
      </c>
      <c r="AJ1443" s="3">
        <v>6401752</v>
      </c>
      <c r="AK1443" s="3">
        <v>6401752</v>
      </c>
      <c r="AL1443" s="3">
        <v>3073735</v>
      </c>
      <c r="AM1443" s="3">
        <v>3328017</v>
      </c>
      <c r="AN1443" s="3">
        <v>635460</v>
      </c>
      <c r="AO1443" s="3">
        <v>0</v>
      </c>
      <c r="AP1443" s="3">
        <v>-635460</v>
      </c>
      <c r="AQ1443" s="3">
        <v>0</v>
      </c>
      <c r="AR1443" s="3">
        <f>Tabela1[[#This Row],[Potrzeby finansowe 2027
w tym:]]+Tabela1[[#This Row],[Rozliczenie 2025 potrz. fin.]]</f>
        <v>84512070</v>
      </c>
      <c r="AS1443" s="3">
        <v>0</v>
      </c>
      <c r="AT1443" s="3">
        <v>0</v>
      </c>
      <c r="AU1443" s="3"/>
      <c r="AV1443" s="3"/>
      <c r="AW1443" s="3"/>
      <c r="AX1443" s="3"/>
      <c r="AY1443" s="3"/>
      <c r="AZ1443" s="3"/>
      <c r="BA1443" s="3">
        <v>1245</v>
      </c>
      <c r="BB1443" s="3">
        <v>0</v>
      </c>
      <c r="BC1443" s="3">
        <v>2.59</v>
      </c>
      <c r="BD1443" s="3">
        <v>0</v>
      </c>
      <c r="BE1443" s="3">
        <v>7.68</v>
      </c>
      <c r="BF1443" s="3">
        <v>0</v>
      </c>
      <c r="BG1443" s="3">
        <v>2898139</v>
      </c>
      <c r="BH1443" s="3">
        <v>27232</v>
      </c>
      <c r="BI1443" s="3">
        <v>1083248</v>
      </c>
      <c r="BJ1443" s="3">
        <v>16646091.429999998</v>
      </c>
      <c r="BK1443" s="3">
        <v>10921129.169999998</v>
      </c>
      <c r="BL1443" s="3">
        <v>5400293.4500000002</v>
      </c>
      <c r="BM1443" s="3">
        <v>12099262.140000001</v>
      </c>
      <c r="BN1443" s="53">
        <v>0.8883877526277012</v>
      </c>
      <c r="BO1443" s="54">
        <v>1.0677376E-3</v>
      </c>
      <c r="BP1443" s="70">
        <v>26852</v>
      </c>
      <c r="BQ1443" s="71"/>
      <c r="BR1443" s="70"/>
      <c r="BS1443" s="72"/>
      <c r="BT1443" s="72"/>
      <c r="BU1443" s="70">
        <v>91334756</v>
      </c>
      <c r="BV1443" s="70">
        <v>2593104</v>
      </c>
      <c r="BW1443" s="74">
        <v>27258110</v>
      </c>
      <c r="BX1443" s="70">
        <v>121185970</v>
      </c>
    </row>
    <row r="1444" spans="1:76" x14ac:dyDescent="0.3">
      <c r="A1444" s="73" t="s">
        <v>10</v>
      </c>
      <c r="B1444" s="2" t="s">
        <v>126</v>
      </c>
      <c r="C1444" s="2" t="s">
        <v>109</v>
      </c>
      <c r="D1444" s="2" t="s">
        <v>18</v>
      </c>
      <c r="E1444" s="2" t="s">
        <v>19</v>
      </c>
      <c r="F1444" s="17" t="str">
        <f>+Tabela1[[#This Row],[WK]]&amp;Tabela1[[#This Row],[PK]]&amp;Tabela1[[#This Row],[GK]]</f>
        <v>181504</v>
      </c>
      <c r="G1444" s="2" t="s">
        <v>1367</v>
      </c>
      <c r="H1444" s="3">
        <v>974058857.10000002</v>
      </c>
      <c r="I1444" s="4">
        <v>1.125</v>
      </c>
      <c r="J1444" s="3">
        <v>1095816214.24</v>
      </c>
      <c r="K1444" s="4">
        <v>7.0000000000000007E-2</v>
      </c>
      <c r="L1444" s="3">
        <v>76707135</v>
      </c>
      <c r="M1444" s="3"/>
      <c r="N1444" s="5"/>
      <c r="O1444" s="3">
        <v>185583790.11000001</v>
      </c>
      <c r="P1444" s="4">
        <v>1.125</v>
      </c>
      <c r="Q1444" s="3">
        <v>208781763.87</v>
      </c>
      <c r="R1444" s="4">
        <v>1.6E-2</v>
      </c>
      <c r="S1444" s="3">
        <v>3340508</v>
      </c>
      <c r="T1444" s="3"/>
      <c r="U1444" s="5"/>
      <c r="V1444" s="3">
        <v>50171309</v>
      </c>
      <c r="W1444" s="5"/>
      <c r="X1444" s="3">
        <v>83130410</v>
      </c>
      <c r="Y1444" s="3">
        <v>18262658</v>
      </c>
      <c r="Z1444" s="3">
        <v>819377</v>
      </c>
      <c r="AA1444" s="3">
        <v>4046595</v>
      </c>
      <c r="AB1444" s="3">
        <v>57751841</v>
      </c>
      <c r="AC1444" s="3">
        <v>2249939</v>
      </c>
      <c r="AD1444" s="3">
        <v>32959101</v>
      </c>
      <c r="AE1444" s="3">
        <v>0</v>
      </c>
      <c r="AF1444" s="3">
        <v>76707135</v>
      </c>
      <c r="AG1444" s="3">
        <v>3340508</v>
      </c>
      <c r="AH1444" s="3">
        <v>32959101</v>
      </c>
      <c r="AI1444" s="3">
        <v>50171309</v>
      </c>
      <c r="AJ1444" s="3">
        <v>3760399</v>
      </c>
      <c r="AK1444" s="3">
        <v>3760399</v>
      </c>
      <c r="AL1444" s="3">
        <v>3757947</v>
      </c>
      <c r="AM1444" s="3">
        <v>2452</v>
      </c>
      <c r="AN1444" s="3">
        <v>-423170</v>
      </c>
      <c r="AO1444" s="3">
        <v>0</v>
      </c>
      <c r="AP1444" s="3">
        <v>423170</v>
      </c>
      <c r="AQ1444" s="3">
        <v>0</v>
      </c>
      <c r="AR1444" s="3">
        <f>Tabela1[[#This Row],[Potrzeby finansowe 2027
w tym:]]+Tabela1[[#This Row],[Rozliczenie 2025 potrz. fin.]]</f>
        <v>83130410</v>
      </c>
      <c r="AS1444" s="3">
        <v>0</v>
      </c>
      <c r="AT1444" s="3">
        <v>0</v>
      </c>
      <c r="AU1444" s="3"/>
      <c r="AV1444" s="3"/>
      <c r="AW1444" s="3"/>
      <c r="AX1444" s="3"/>
      <c r="AY1444" s="3"/>
      <c r="AZ1444" s="3"/>
      <c r="BA1444" s="3">
        <v>819377</v>
      </c>
      <c r="BB1444" s="3">
        <v>0</v>
      </c>
      <c r="BC1444" s="3">
        <v>101.29</v>
      </c>
      <c r="BD1444" s="3">
        <v>7871.73</v>
      </c>
      <c r="BE1444" s="3">
        <v>0</v>
      </c>
      <c r="BF1444" s="3">
        <v>0</v>
      </c>
      <c r="BG1444" s="3">
        <v>2537468</v>
      </c>
      <c r="BH1444" s="3">
        <v>23843</v>
      </c>
      <c r="BI1444" s="3">
        <v>1509127</v>
      </c>
      <c r="BJ1444" s="3">
        <v>23190512.447499998</v>
      </c>
      <c r="BK1444" s="3">
        <v>15485361.299999997</v>
      </c>
      <c r="BL1444" s="3">
        <v>5029839.99</v>
      </c>
      <c r="BM1444" s="3">
        <v>20760924.609999999</v>
      </c>
      <c r="BN1444" s="53">
        <v>0.81974762877367735</v>
      </c>
      <c r="BO1444" s="54">
        <v>9.393588E-4</v>
      </c>
      <c r="BP1444" s="70">
        <v>23623</v>
      </c>
      <c r="BQ1444" s="71"/>
      <c r="BR1444" s="70"/>
      <c r="BS1444" s="72"/>
      <c r="BT1444" s="72"/>
      <c r="BU1444" s="70">
        <v>76707135</v>
      </c>
      <c r="BV1444" s="70">
        <v>3340508</v>
      </c>
      <c r="BW1444" s="74">
        <v>32959101</v>
      </c>
      <c r="BX1444" s="70">
        <v>113006744</v>
      </c>
    </row>
    <row r="1445" spans="1:76" x14ac:dyDescent="0.3">
      <c r="A1445" s="73" t="s">
        <v>10</v>
      </c>
      <c r="B1445" s="2" t="s">
        <v>126</v>
      </c>
      <c r="C1445" s="2" t="s">
        <v>109</v>
      </c>
      <c r="D1445" s="2" t="s">
        <v>21</v>
      </c>
      <c r="E1445" s="2" t="s">
        <v>15</v>
      </c>
      <c r="F1445" s="17" t="str">
        <f>+Tabela1[[#This Row],[WK]]&amp;Tabela1[[#This Row],[PK]]&amp;Tabela1[[#This Row],[GK]]</f>
        <v>181505</v>
      </c>
      <c r="G1445" s="2" t="s">
        <v>1368</v>
      </c>
      <c r="H1445" s="3">
        <v>244457488.09</v>
      </c>
      <c r="I1445" s="4">
        <v>1.125</v>
      </c>
      <c r="J1445" s="3">
        <v>275014674.10000002</v>
      </c>
      <c r="K1445" s="4">
        <v>7.0000000000000007E-2</v>
      </c>
      <c r="L1445" s="3">
        <v>19251027</v>
      </c>
      <c r="M1445" s="3"/>
      <c r="N1445" s="5"/>
      <c r="O1445" s="3">
        <v>11359742.25</v>
      </c>
      <c r="P1445" s="4">
        <v>1.125</v>
      </c>
      <c r="Q1445" s="3">
        <v>12779710.029999999</v>
      </c>
      <c r="R1445" s="4">
        <v>1.6E-2</v>
      </c>
      <c r="S1445" s="3">
        <v>204475</v>
      </c>
      <c r="T1445" s="3"/>
      <c r="U1445" s="5"/>
      <c r="V1445" s="3">
        <v>14175469</v>
      </c>
      <c r="W1445" s="5"/>
      <c r="X1445" s="3">
        <v>33800932</v>
      </c>
      <c r="Y1445" s="3">
        <v>13965645</v>
      </c>
      <c r="Z1445" s="3">
        <v>147865</v>
      </c>
      <c r="AA1445" s="3">
        <v>1573869</v>
      </c>
      <c r="AB1445" s="3">
        <v>16371664</v>
      </c>
      <c r="AC1445" s="3">
        <v>1741889</v>
      </c>
      <c r="AD1445" s="3">
        <v>19625463</v>
      </c>
      <c r="AE1445" s="3">
        <v>0</v>
      </c>
      <c r="AF1445" s="3">
        <v>19251027</v>
      </c>
      <c r="AG1445" s="3">
        <v>204475</v>
      </c>
      <c r="AH1445" s="3">
        <v>19625463</v>
      </c>
      <c r="AI1445" s="3">
        <v>14175469</v>
      </c>
      <c r="AJ1445" s="3">
        <v>885086</v>
      </c>
      <c r="AK1445" s="3">
        <v>885086</v>
      </c>
      <c r="AL1445" s="3">
        <v>942385</v>
      </c>
      <c r="AM1445" s="3">
        <v>-57299</v>
      </c>
      <c r="AN1445" s="3">
        <v>225770</v>
      </c>
      <c r="AO1445" s="3">
        <v>0</v>
      </c>
      <c r="AP1445" s="3">
        <v>-225770</v>
      </c>
      <c r="AQ1445" s="3">
        <v>0</v>
      </c>
      <c r="AR1445" s="3">
        <f>Tabela1[[#This Row],[Potrzeby finansowe 2027
w tym:]]+Tabela1[[#This Row],[Rozliczenie 2025 potrz. fin.]]</f>
        <v>33800932</v>
      </c>
      <c r="AS1445" s="3">
        <v>0</v>
      </c>
      <c r="AT1445" s="3">
        <v>0</v>
      </c>
      <c r="AU1445" s="3"/>
      <c r="AV1445" s="3"/>
      <c r="AW1445" s="3"/>
      <c r="AX1445" s="3"/>
      <c r="AY1445" s="3"/>
      <c r="AZ1445" s="3"/>
      <c r="BA1445" s="3">
        <v>147865</v>
      </c>
      <c r="BB1445" s="3">
        <v>0</v>
      </c>
      <c r="BC1445" s="3">
        <v>0</v>
      </c>
      <c r="BD1445" s="3">
        <v>1479.92</v>
      </c>
      <c r="BE1445" s="3">
        <v>3.09</v>
      </c>
      <c r="BF1445" s="3">
        <v>0</v>
      </c>
      <c r="BG1445" s="3">
        <v>817442</v>
      </c>
      <c r="BH1445" s="3">
        <v>7681</v>
      </c>
      <c r="BI1445" s="3">
        <v>756427</v>
      </c>
      <c r="BJ1445" s="3">
        <v>11623897.234999999</v>
      </c>
      <c r="BK1445" s="3">
        <v>4873949.2699999996</v>
      </c>
      <c r="BL1445" s="3">
        <v>6860718.3600000003</v>
      </c>
      <c r="BM1445" s="3">
        <v>13278355.140000001</v>
      </c>
      <c r="BN1445" s="53">
        <v>0.60778564300569837</v>
      </c>
      <c r="BO1445" s="54">
        <v>2.9409830000000001E-4</v>
      </c>
      <c r="BP1445" s="70">
        <v>7396</v>
      </c>
      <c r="BQ1445" s="71"/>
      <c r="BR1445" s="70"/>
      <c r="BS1445" s="72"/>
      <c r="BT1445" s="72"/>
      <c r="BU1445" s="70">
        <v>19251027</v>
      </c>
      <c r="BV1445" s="70">
        <v>204475</v>
      </c>
      <c r="BW1445" s="74">
        <v>19625463</v>
      </c>
      <c r="BX1445" s="70">
        <v>39080965</v>
      </c>
    </row>
    <row r="1446" spans="1:76" x14ac:dyDescent="0.3">
      <c r="A1446" s="73" t="s">
        <v>10</v>
      </c>
      <c r="B1446" s="2" t="s">
        <v>126</v>
      </c>
      <c r="C1446" s="2" t="s">
        <v>113</v>
      </c>
      <c r="D1446" s="2" t="s">
        <v>12</v>
      </c>
      <c r="E1446" s="2" t="s">
        <v>13</v>
      </c>
      <c r="F1446" s="17" t="str">
        <f>+Tabela1[[#This Row],[WK]]&amp;Tabela1[[#This Row],[PK]]&amp;Tabela1[[#This Row],[GK]]</f>
        <v>181601</v>
      </c>
      <c r="G1446" s="2" t="s">
        <v>1369</v>
      </c>
      <c r="H1446" s="3">
        <v>228234495.03999999</v>
      </c>
      <c r="I1446" s="4">
        <v>1.125</v>
      </c>
      <c r="J1446" s="3">
        <v>256763806.91999999</v>
      </c>
      <c r="K1446" s="4">
        <v>7.0000000000000007E-2</v>
      </c>
      <c r="L1446" s="3">
        <v>17973466</v>
      </c>
      <c r="M1446" s="3"/>
      <c r="N1446" s="5"/>
      <c r="O1446" s="3">
        <v>26346303.940000001</v>
      </c>
      <c r="P1446" s="4">
        <v>1.125</v>
      </c>
      <c r="Q1446" s="3">
        <v>29639591.93</v>
      </c>
      <c r="R1446" s="4">
        <v>1.6E-2</v>
      </c>
      <c r="S1446" s="3">
        <v>474233</v>
      </c>
      <c r="T1446" s="3"/>
      <c r="U1446" s="5"/>
      <c r="V1446" s="3">
        <v>12627118</v>
      </c>
      <c r="W1446" s="5"/>
      <c r="X1446" s="3">
        <v>23404801</v>
      </c>
      <c r="Y1446" s="3">
        <v>6466416</v>
      </c>
      <c r="Z1446" s="3">
        <v>101978</v>
      </c>
      <c r="AA1446" s="3">
        <v>1139485</v>
      </c>
      <c r="AB1446" s="3">
        <v>13577786</v>
      </c>
      <c r="AC1446" s="3">
        <v>2119136</v>
      </c>
      <c r="AD1446" s="3">
        <v>10777682</v>
      </c>
      <c r="AE1446" s="3">
        <v>0</v>
      </c>
      <c r="AF1446" s="3">
        <v>17973466</v>
      </c>
      <c r="AG1446" s="3">
        <v>474233</v>
      </c>
      <c r="AH1446" s="3">
        <v>10777682</v>
      </c>
      <c r="AI1446" s="3">
        <v>12627118</v>
      </c>
      <c r="AJ1446" s="3">
        <v>1197939</v>
      </c>
      <c r="AK1446" s="3">
        <v>1197939</v>
      </c>
      <c r="AL1446" s="3">
        <v>868676</v>
      </c>
      <c r="AM1446" s="3">
        <v>329263</v>
      </c>
      <c r="AN1446" s="3">
        <v>776177</v>
      </c>
      <c r="AO1446" s="3">
        <v>0</v>
      </c>
      <c r="AP1446" s="3">
        <v>-776177</v>
      </c>
      <c r="AQ1446" s="3">
        <v>0</v>
      </c>
      <c r="AR1446" s="3">
        <f>Tabela1[[#This Row],[Potrzeby finansowe 2027
w tym:]]+Tabela1[[#This Row],[Rozliczenie 2025 potrz. fin.]]</f>
        <v>23404801</v>
      </c>
      <c r="AS1446" s="3">
        <v>0</v>
      </c>
      <c r="AT1446" s="3">
        <v>0</v>
      </c>
      <c r="AU1446" s="3"/>
      <c r="AV1446" s="3"/>
      <c r="AW1446" s="3"/>
      <c r="AX1446" s="3"/>
      <c r="AY1446" s="3"/>
      <c r="AZ1446" s="3"/>
      <c r="BA1446" s="3">
        <v>101978</v>
      </c>
      <c r="BB1446" s="3">
        <v>0</v>
      </c>
      <c r="BC1446" s="3">
        <v>0</v>
      </c>
      <c r="BD1446" s="3">
        <v>1019.27</v>
      </c>
      <c r="BE1446" s="3">
        <v>4.91</v>
      </c>
      <c r="BF1446" s="3">
        <v>0</v>
      </c>
      <c r="BG1446" s="3">
        <v>630563</v>
      </c>
      <c r="BH1446" s="3">
        <v>5925</v>
      </c>
      <c r="BI1446" s="3">
        <v>508922</v>
      </c>
      <c r="BJ1446" s="3">
        <v>7820521.0899999999</v>
      </c>
      <c r="BK1446" s="3">
        <v>3069033.99</v>
      </c>
      <c r="BL1446" s="3">
        <v>4638498.9000000004</v>
      </c>
      <c r="BM1446" s="3">
        <v>9728950.5999999996</v>
      </c>
      <c r="BN1446" s="53">
        <v>0.75649627412029141</v>
      </c>
      <c r="BO1446" s="54">
        <v>2.3568999999999999E-4</v>
      </c>
      <c r="BP1446" s="70">
        <v>5927</v>
      </c>
      <c r="BQ1446" s="71"/>
      <c r="BR1446" s="70"/>
      <c r="BS1446" s="72"/>
      <c r="BT1446" s="72"/>
      <c r="BU1446" s="70">
        <v>17973466</v>
      </c>
      <c r="BV1446" s="70">
        <v>474233</v>
      </c>
      <c r="BW1446" s="74">
        <v>10777682</v>
      </c>
      <c r="BX1446" s="70">
        <v>29225381</v>
      </c>
    </row>
    <row r="1447" spans="1:76" x14ac:dyDescent="0.3">
      <c r="A1447" s="73" t="s">
        <v>10</v>
      </c>
      <c r="B1447" s="2" t="s">
        <v>126</v>
      </c>
      <c r="C1447" s="2" t="s">
        <v>113</v>
      </c>
      <c r="D1447" s="2" t="s">
        <v>11</v>
      </c>
      <c r="E1447" s="2" t="s">
        <v>19</v>
      </c>
      <c r="F1447" s="17" t="str">
        <f>+Tabela1[[#This Row],[WK]]&amp;Tabela1[[#This Row],[PK]]&amp;Tabela1[[#This Row],[GK]]</f>
        <v>181602</v>
      </c>
      <c r="G1447" s="2" t="s">
        <v>1370</v>
      </c>
      <c r="H1447" s="3">
        <v>415825782.88999999</v>
      </c>
      <c r="I1447" s="4">
        <v>1.125</v>
      </c>
      <c r="J1447" s="3">
        <v>467804005.75</v>
      </c>
      <c r="K1447" s="4">
        <v>7.0000000000000007E-2</v>
      </c>
      <c r="L1447" s="3">
        <v>32746280</v>
      </c>
      <c r="M1447" s="3"/>
      <c r="N1447" s="5"/>
      <c r="O1447" s="3">
        <v>13618194.689999999</v>
      </c>
      <c r="P1447" s="4">
        <v>1.125</v>
      </c>
      <c r="Q1447" s="3">
        <v>15320469.029999999</v>
      </c>
      <c r="R1447" s="4">
        <v>1.6E-2</v>
      </c>
      <c r="S1447" s="3">
        <v>245128</v>
      </c>
      <c r="T1447" s="3"/>
      <c r="U1447" s="5"/>
      <c r="V1447" s="3">
        <v>23218426</v>
      </c>
      <c r="W1447" s="5"/>
      <c r="X1447" s="3">
        <v>52574829</v>
      </c>
      <c r="Y1447" s="3">
        <v>13929797</v>
      </c>
      <c r="Z1447" s="3">
        <v>413518</v>
      </c>
      <c r="AA1447" s="3">
        <v>2090502</v>
      </c>
      <c r="AB1447" s="3">
        <v>31141669</v>
      </c>
      <c r="AC1447" s="3">
        <v>4999343</v>
      </c>
      <c r="AD1447" s="3">
        <v>29356404</v>
      </c>
      <c r="AE1447" s="3">
        <v>0</v>
      </c>
      <c r="AF1447" s="3">
        <v>32746280</v>
      </c>
      <c r="AG1447" s="3">
        <v>245128</v>
      </c>
      <c r="AH1447" s="3">
        <v>29356404</v>
      </c>
      <c r="AI1447" s="3">
        <v>23218426</v>
      </c>
      <c r="AJ1447" s="3">
        <v>4090951</v>
      </c>
      <c r="AK1447" s="3">
        <v>4090951</v>
      </c>
      <c r="AL1447" s="3">
        <v>1514993</v>
      </c>
      <c r="AM1447" s="3">
        <v>2575958</v>
      </c>
      <c r="AN1447" s="3">
        <v>325781</v>
      </c>
      <c r="AO1447" s="3">
        <v>0</v>
      </c>
      <c r="AP1447" s="3">
        <v>-325781</v>
      </c>
      <c r="AQ1447" s="3">
        <v>0</v>
      </c>
      <c r="AR1447" s="3">
        <f>Tabela1[[#This Row],[Potrzeby finansowe 2027
w tym:]]+Tabela1[[#This Row],[Rozliczenie 2025 potrz. fin.]]</f>
        <v>52574829</v>
      </c>
      <c r="AS1447" s="3">
        <v>0</v>
      </c>
      <c r="AT1447" s="3">
        <v>0</v>
      </c>
      <c r="AU1447" s="3"/>
      <c r="AV1447" s="3"/>
      <c r="AW1447" s="3"/>
      <c r="AX1447" s="3"/>
      <c r="AY1447" s="3"/>
      <c r="AZ1447" s="3"/>
      <c r="BA1447" s="3">
        <v>413518</v>
      </c>
      <c r="BB1447" s="3">
        <v>0</v>
      </c>
      <c r="BC1447" s="3">
        <v>629.04</v>
      </c>
      <c r="BD1447" s="3">
        <v>0.05</v>
      </c>
      <c r="BE1447" s="3">
        <v>0</v>
      </c>
      <c r="BF1447" s="3">
        <v>6138.6</v>
      </c>
      <c r="BG1447" s="3">
        <v>1138205</v>
      </c>
      <c r="BH1447" s="3">
        <v>10695</v>
      </c>
      <c r="BI1447" s="3">
        <v>952297</v>
      </c>
      <c r="BJ1447" s="3">
        <v>14633787.872500002</v>
      </c>
      <c r="BK1447" s="3">
        <v>10074333.310000002</v>
      </c>
      <c r="BL1447" s="3">
        <v>3742484.32</v>
      </c>
      <c r="BM1447" s="3">
        <v>10752849.609999999</v>
      </c>
      <c r="BN1447" s="53">
        <v>0.71150219635712486</v>
      </c>
      <c r="BO1447" s="54">
        <v>4.1580019999999998E-4</v>
      </c>
      <c r="BP1447" s="70">
        <v>10456</v>
      </c>
      <c r="BQ1447" s="71"/>
      <c r="BR1447" s="70"/>
      <c r="BS1447" s="72"/>
      <c r="BT1447" s="72"/>
      <c r="BU1447" s="70">
        <v>32746280</v>
      </c>
      <c r="BV1447" s="70">
        <v>245128</v>
      </c>
      <c r="BW1447" s="74">
        <v>29356404</v>
      </c>
      <c r="BX1447" s="70">
        <v>62347812</v>
      </c>
    </row>
    <row r="1448" spans="1:76" x14ac:dyDescent="0.3">
      <c r="A1448" s="73" t="s">
        <v>10</v>
      </c>
      <c r="B1448" s="2" t="s">
        <v>126</v>
      </c>
      <c r="C1448" s="2" t="s">
        <v>113</v>
      </c>
      <c r="D1448" s="2" t="s">
        <v>16</v>
      </c>
      <c r="E1448" s="2" t="s">
        <v>19</v>
      </c>
      <c r="F1448" s="17" t="str">
        <f>+Tabela1[[#This Row],[WK]]&amp;Tabela1[[#This Row],[PK]]&amp;Tabela1[[#This Row],[GK]]</f>
        <v>181603</v>
      </c>
      <c r="G1448" s="2" t="s">
        <v>1371</v>
      </c>
      <c r="H1448" s="3">
        <v>1078800392.97</v>
      </c>
      <c r="I1448" s="4">
        <v>1.125</v>
      </c>
      <c r="J1448" s="3">
        <v>1213650442.0899999</v>
      </c>
      <c r="K1448" s="4">
        <v>7.0000000000000007E-2</v>
      </c>
      <c r="L1448" s="3">
        <v>84955531</v>
      </c>
      <c r="M1448" s="3"/>
      <c r="N1448" s="5"/>
      <c r="O1448" s="3">
        <v>77001392.069999993</v>
      </c>
      <c r="P1448" s="4">
        <v>1.125</v>
      </c>
      <c r="Q1448" s="3">
        <v>86626566.079999998</v>
      </c>
      <c r="R1448" s="4">
        <v>1.6E-2</v>
      </c>
      <c r="S1448" s="3">
        <v>1386025</v>
      </c>
      <c r="T1448" s="3"/>
      <c r="U1448" s="5"/>
      <c r="V1448" s="3">
        <v>50367707</v>
      </c>
      <c r="W1448" s="5"/>
      <c r="X1448" s="3">
        <v>73039933</v>
      </c>
      <c r="Y1448" s="3">
        <v>8790892</v>
      </c>
      <c r="Z1448" s="3">
        <v>189603</v>
      </c>
      <c r="AA1448" s="3">
        <v>3766683</v>
      </c>
      <c r="AB1448" s="3">
        <v>56565065</v>
      </c>
      <c r="AC1448" s="3">
        <v>3727690</v>
      </c>
      <c r="AD1448" s="3">
        <v>22672226</v>
      </c>
      <c r="AE1448" s="3">
        <v>0</v>
      </c>
      <c r="AF1448" s="3">
        <v>84955531</v>
      </c>
      <c r="AG1448" s="3">
        <v>1386025</v>
      </c>
      <c r="AH1448" s="3">
        <v>22672226</v>
      </c>
      <c r="AI1448" s="3">
        <v>50367707</v>
      </c>
      <c r="AJ1448" s="3">
        <v>3113830</v>
      </c>
      <c r="AK1448" s="3">
        <v>3113830</v>
      </c>
      <c r="AL1448" s="3">
        <v>3854788</v>
      </c>
      <c r="AM1448" s="3">
        <v>-740958</v>
      </c>
      <c r="AN1448" s="3">
        <v>978225</v>
      </c>
      <c r="AO1448" s="3">
        <v>0</v>
      </c>
      <c r="AP1448" s="3">
        <v>-978225</v>
      </c>
      <c r="AQ1448" s="3">
        <v>0</v>
      </c>
      <c r="AR1448" s="3">
        <f>Tabela1[[#This Row],[Potrzeby finansowe 2027
w tym:]]+Tabela1[[#This Row],[Rozliczenie 2025 potrz. fin.]]</f>
        <v>73039933</v>
      </c>
      <c r="AS1448" s="3">
        <v>0</v>
      </c>
      <c r="AT1448" s="3">
        <v>0</v>
      </c>
      <c r="AU1448" s="3"/>
      <c r="AV1448" s="3"/>
      <c r="AW1448" s="3"/>
      <c r="AX1448" s="3"/>
      <c r="AY1448" s="3"/>
      <c r="AZ1448" s="3"/>
      <c r="BA1448" s="3">
        <v>189603</v>
      </c>
      <c r="BB1448" s="3">
        <v>0</v>
      </c>
      <c r="BC1448" s="3">
        <v>0</v>
      </c>
      <c r="BD1448" s="3">
        <v>1887.81</v>
      </c>
      <c r="BE1448" s="3">
        <v>23.65</v>
      </c>
      <c r="BF1448" s="3">
        <v>0</v>
      </c>
      <c r="BG1448" s="3">
        <v>2381982</v>
      </c>
      <c r="BH1448" s="3">
        <v>22382</v>
      </c>
      <c r="BI1448" s="3">
        <v>1384701</v>
      </c>
      <c r="BJ1448" s="3">
        <v>21278481.835000001</v>
      </c>
      <c r="BK1448" s="3">
        <v>10221480.210000001</v>
      </c>
      <c r="BL1448" s="3">
        <v>3541476.01</v>
      </c>
      <c r="BM1448" s="3">
        <v>37145054.479999997</v>
      </c>
      <c r="BN1448" s="53">
        <v>0.90601270249853127</v>
      </c>
      <c r="BO1448" s="54">
        <v>8.6718699999999995E-4</v>
      </c>
      <c r="BP1448" s="70">
        <v>21808</v>
      </c>
      <c r="BQ1448" s="71"/>
      <c r="BR1448" s="70"/>
      <c r="BS1448" s="72"/>
      <c r="BT1448" s="72"/>
      <c r="BU1448" s="70">
        <v>84955531</v>
      </c>
      <c r="BV1448" s="70">
        <v>1386025</v>
      </c>
      <c r="BW1448" s="74">
        <v>22672226</v>
      </c>
      <c r="BX1448" s="70">
        <v>109013782</v>
      </c>
    </row>
    <row r="1449" spans="1:76" x14ac:dyDescent="0.3">
      <c r="A1449" s="73" t="s">
        <v>10</v>
      </c>
      <c r="B1449" s="2" t="s">
        <v>126</v>
      </c>
      <c r="C1449" s="2" t="s">
        <v>113</v>
      </c>
      <c r="D1449" s="2" t="s">
        <v>18</v>
      </c>
      <c r="E1449" s="2" t="s">
        <v>15</v>
      </c>
      <c r="F1449" s="17" t="str">
        <f>+Tabela1[[#This Row],[WK]]&amp;Tabela1[[#This Row],[PK]]&amp;Tabela1[[#This Row],[GK]]</f>
        <v>181604</v>
      </c>
      <c r="G1449" s="2" t="s">
        <v>1372</v>
      </c>
      <c r="H1449" s="3">
        <v>316904089.92000002</v>
      </c>
      <c r="I1449" s="4">
        <v>1.125</v>
      </c>
      <c r="J1449" s="3">
        <v>356517101.16000003</v>
      </c>
      <c r="K1449" s="4">
        <v>7.0000000000000007E-2</v>
      </c>
      <c r="L1449" s="3">
        <v>24956197</v>
      </c>
      <c r="M1449" s="3"/>
      <c r="N1449" s="5"/>
      <c r="O1449" s="3">
        <v>10395104.580000002</v>
      </c>
      <c r="P1449" s="4">
        <v>1.125</v>
      </c>
      <c r="Q1449" s="3">
        <v>11694492.65</v>
      </c>
      <c r="R1449" s="4">
        <v>1.6E-2</v>
      </c>
      <c r="S1449" s="3">
        <v>187112</v>
      </c>
      <c r="T1449" s="3"/>
      <c r="U1449" s="5"/>
      <c r="V1449" s="3">
        <v>15676065</v>
      </c>
      <c r="W1449" s="5"/>
      <c r="X1449" s="3">
        <v>29113770</v>
      </c>
      <c r="Y1449" s="3">
        <v>5489812</v>
      </c>
      <c r="Z1449" s="3">
        <v>100190</v>
      </c>
      <c r="AA1449" s="3">
        <v>1441620</v>
      </c>
      <c r="AB1449" s="3">
        <v>18589169</v>
      </c>
      <c r="AC1449" s="3">
        <v>3492979</v>
      </c>
      <c r="AD1449" s="3">
        <v>13437705</v>
      </c>
      <c r="AE1449" s="3">
        <v>0</v>
      </c>
      <c r="AF1449" s="3">
        <v>24956197</v>
      </c>
      <c r="AG1449" s="3">
        <v>187112</v>
      </c>
      <c r="AH1449" s="3">
        <v>13437705</v>
      </c>
      <c r="AI1449" s="3">
        <v>15676065</v>
      </c>
      <c r="AJ1449" s="3">
        <v>1295376</v>
      </c>
      <c r="AK1449" s="3">
        <v>1295376</v>
      </c>
      <c r="AL1449" s="3">
        <v>1015707</v>
      </c>
      <c r="AM1449" s="3">
        <v>279669</v>
      </c>
      <c r="AN1449" s="3">
        <v>-744578</v>
      </c>
      <c r="AO1449" s="3">
        <v>0</v>
      </c>
      <c r="AP1449" s="3">
        <v>744578</v>
      </c>
      <c r="AQ1449" s="3">
        <v>0</v>
      </c>
      <c r="AR1449" s="3">
        <f>Tabela1[[#This Row],[Potrzeby finansowe 2027
w tym:]]+Tabela1[[#This Row],[Rozliczenie 2025 potrz. fin.]]</f>
        <v>29113770</v>
      </c>
      <c r="AS1449" s="3">
        <v>0</v>
      </c>
      <c r="AT1449" s="3">
        <v>0</v>
      </c>
      <c r="AU1449" s="3"/>
      <c r="AV1449" s="3"/>
      <c r="AW1449" s="3"/>
      <c r="AX1449" s="3"/>
      <c r="AY1449" s="3"/>
      <c r="AZ1449" s="3"/>
      <c r="BA1449" s="3">
        <v>100190</v>
      </c>
      <c r="BB1449" s="3">
        <v>0</v>
      </c>
      <c r="BC1449" s="3">
        <v>0</v>
      </c>
      <c r="BD1449" s="3">
        <v>0</v>
      </c>
      <c r="BE1449" s="3">
        <v>280.44</v>
      </c>
      <c r="BF1449" s="3">
        <v>2590.7600000000002</v>
      </c>
      <c r="BG1449" s="3">
        <v>786368</v>
      </c>
      <c r="BH1449" s="3">
        <v>7389</v>
      </c>
      <c r="BI1449" s="3">
        <v>655252</v>
      </c>
      <c r="BJ1449" s="3">
        <v>10069145.422499999</v>
      </c>
      <c r="BK1449" s="3">
        <v>4503957.09</v>
      </c>
      <c r="BL1449" s="3">
        <v>6763072.1699999999</v>
      </c>
      <c r="BM1449" s="3">
        <v>8734608.9900000002</v>
      </c>
      <c r="BN1449" s="53">
        <v>0.81425067382930905</v>
      </c>
      <c r="BO1449" s="54">
        <v>2.740183E-4</v>
      </c>
      <c r="BP1449" s="70">
        <v>6891</v>
      </c>
      <c r="BQ1449" s="71"/>
      <c r="BR1449" s="70"/>
      <c r="BS1449" s="72"/>
      <c r="BT1449" s="72"/>
      <c r="BU1449" s="70">
        <v>24956197</v>
      </c>
      <c r="BV1449" s="70">
        <v>187112</v>
      </c>
      <c r="BW1449" s="74">
        <v>13437705</v>
      </c>
      <c r="BX1449" s="70">
        <v>38581014</v>
      </c>
    </row>
    <row r="1450" spans="1:76" x14ac:dyDescent="0.3">
      <c r="A1450" s="73" t="s">
        <v>10</v>
      </c>
      <c r="B1450" s="2" t="s">
        <v>126</v>
      </c>
      <c r="C1450" s="2" t="s">
        <v>113</v>
      </c>
      <c r="D1450" s="2" t="s">
        <v>21</v>
      </c>
      <c r="E1450" s="2" t="s">
        <v>15</v>
      </c>
      <c r="F1450" s="17" t="str">
        <f>+Tabela1[[#This Row],[WK]]&amp;Tabela1[[#This Row],[PK]]&amp;Tabela1[[#This Row],[GK]]</f>
        <v>181605</v>
      </c>
      <c r="G1450" s="2" t="s">
        <v>1369</v>
      </c>
      <c r="H1450" s="3">
        <v>210241052.88999999</v>
      </c>
      <c r="I1450" s="4">
        <v>1.125</v>
      </c>
      <c r="J1450" s="3">
        <v>236521184.5</v>
      </c>
      <c r="K1450" s="4">
        <v>7.0000000000000007E-2</v>
      </c>
      <c r="L1450" s="3">
        <v>16556483</v>
      </c>
      <c r="M1450" s="3"/>
      <c r="N1450" s="5"/>
      <c r="O1450" s="3">
        <v>3346484.81</v>
      </c>
      <c r="P1450" s="4">
        <v>1.125</v>
      </c>
      <c r="Q1450" s="3">
        <v>3764795.41</v>
      </c>
      <c r="R1450" s="4">
        <v>1.6E-2</v>
      </c>
      <c r="S1450" s="3">
        <v>60237</v>
      </c>
      <c r="T1450" s="3"/>
      <c r="U1450" s="5"/>
      <c r="V1450" s="3">
        <v>12579687</v>
      </c>
      <c r="W1450" s="5"/>
      <c r="X1450" s="3">
        <v>32975234</v>
      </c>
      <c r="Y1450" s="3">
        <v>14330824</v>
      </c>
      <c r="Z1450" s="3">
        <v>1187687</v>
      </c>
      <c r="AA1450" s="3">
        <v>1124015</v>
      </c>
      <c r="AB1450" s="3">
        <v>16332708</v>
      </c>
      <c r="AC1450" s="3">
        <v>0</v>
      </c>
      <c r="AD1450" s="3">
        <v>20475884</v>
      </c>
      <c r="AE1450" s="3">
        <v>0</v>
      </c>
      <c r="AF1450" s="3">
        <v>16556483</v>
      </c>
      <c r="AG1450" s="3">
        <v>60237</v>
      </c>
      <c r="AH1450" s="3">
        <v>20475884</v>
      </c>
      <c r="AI1450" s="3">
        <v>12579687</v>
      </c>
      <c r="AJ1450" s="3">
        <v>876268</v>
      </c>
      <c r="AK1450" s="3">
        <v>956605</v>
      </c>
      <c r="AL1450" s="3">
        <v>963657</v>
      </c>
      <c r="AM1450" s="3">
        <v>-7052</v>
      </c>
      <c r="AN1450" s="3">
        <v>80337</v>
      </c>
      <c r="AO1450" s="3">
        <v>0</v>
      </c>
      <c r="AP1450" s="3">
        <v>0</v>
      </c>
      <c r="AQ1450" s="3">
        <v>80337</v>
      </c>
      <c r="AR1450" s="3">
        <f>Tabela1[[#This Row],[Potrzeby finansowe 2027
w tym:]]+Tabela1[[#This Row],[Rozliczenie 2025 potrz. fin.]]</f>
        <v>33055571</v>
      </c>
      <c r="AS1450" s="3">
        <v>0</v>
      </c>
      <c r="AT1450" s="3">
        <v>0</v>
      </c>
      <c r="AU1450" s="3"/>
      <c r="AV1450" s="3"/>
      <c r="AW1450" s="3"/>
      <c r="AX1450" s="3"/>
      <c r="AY1450" s="3"/>
      <c r="AZ1450" s="3"/>
      <c r="BA1450" s="3">
        <v>1187687</v>
      </c>
      <c r="BB1450" s="3">
        <v>0</v>
      </c>
      <c r="BC1450" s="3">
        <v>0.03</v>
      </c>
      <c r="BD1450" s="3">
        <v>11899.31</v>
      </c>
      <c r="BE1450" s="3">
        <v>0</v>
      </c>
      <c r="BF1450" s="3">
        <v>0.22</v>
      </c>
      <c r="BG1450" s="3">
        <v>693565</v>
      </c>
      <c r="BH1450" s="3">
        <v>6517</v>
      </c>
      <c r="BI1450" s="3">
        <v>430450</v>
      </c>
      <c r="BJ1450" s="3">
        <v>6614658.1950000003</v>
      </c>
      <c r="BK1450" s="3">
        <v>2544439.7599999998</v>
      </c>
      <c r="BL1450" s="3">
        <v>3662267.99</v>
      </c>
      <c r="BM1450" s="3">
        <v>8956337.7599999998</v>
      </c>
      <c r="BN1450" s="53">
        <v>0.57107337045223516</v>
      </c>
      <c r="BO1450" s="54">
        <v>2.7330090000000001E-4</v>
      </c>
      <c r="BP1450" s="70">
        <v>6873</v>
      </c>
      <c r="BQ1450" s="71"/>
      <c r="BR1450" s="70"/>
      <c r="BS1450" s="72"/>
      <c r="BT1450" s="72"/>
      <c r="BU1450" s="70">
        <v>16556483</v>
      </c>
      <c r="BV1450" s="70">
        <v>60237</v>
      </c>
      <c r="BW1450" s="74">
        <v>20475884</v>
      </c>
      <c r="BX1450" s="70">
        <v>37092604</v>
      </c>
    </row>
    <row r="1451" spans="1:76" x14ac:dyDescent="0.3">
      <c r="A1451" s="73" t="s">
        <v>10</v>
      </c>
      <c r="B1451" s="2" t="s">
        <v>126</v>
      </c>
      <c r="C1451" s="2" t="s">
        <v>113</v>
      </c>
      <c r="D1451" s="2" t="s">
        <v>23</v>
      </c>
      <c r="E1451" s="2" t="s">
        <v>19</v>
      </c>
      <c r="F1451" s="17" t="str">
        <f>+Tabela1[[#This Row],[WK]]&amp;Tabela1[[#This Row],[PK]]&amp;Tabela1[[#This Row],[GK]]</f>
        <v>181606</v>
      </c>
      <c r="G1451" s="2" t="s">
        <v>1373</v>
      </c>
      <c r="H1451" s="3">
        <v>972056377.85000002</v>
      </c>
      <c r="I1451" s="4">
        <v>1.125</v>
      </c>
      <c r="J1451" s="3">
        <v>1093563425.0799999</v>
      </c>
      <c r="K1451" s="4">
        <v>7.0000000000000007E-2</v>
      </c>
      <c r="L1451" s="3">
        <v>76549440</v>
      </c>
      <c r="M1451" s="3"/>
      <c r="N1451" s="5"/>
      <c r="O1451" s="3">
        <v>365432338.01999998</v>
      </c>
      <c r="P1451" s="4">
        <v>1.125</v>
      </c>
      <c r="Q1451" s="3">
        <v>411111380.26999998</v>
      </c>
      <c r="R1451" s="4">
        <v>1.6E-2</v>
      </c>
      <c r="S1451" s="3">
        <v>6577782</v>
      </c>
      <c r="T1451" s="3"/>
      <c r="U1451" s="5"/>
      <c r="V1451" s="3">
        <v>44737884</v>
      </c>
      <c r="W1451" s="5"/>
      <c r="X1451" s="3">
        <v>51979459</v>
      </c>
      <c r="Y1451" s="3">
        <v>0</v>
      </c>
      <c r="Z1451" s="3">
        <v>563412</v>
      </c>
      <c r="AA1451" s="3">
        <v>3644003</v>
      </c>
      <c r="AB1451" s="3">
        <v>47772044</v>
      </c>
      <c r="AC1451" s="3">
        <v>0</v>
      </c>
      <c r="AD1451" s="3">
        <v>8869544</v>
      </c>
      <c r="AE1451" s="3">
        <v>0</v>
      </c>
      <c r="AF1451" s="3">
        <v>76549440</v>
      </c>
      <c r="AG1451" s="3">
        <v>6577782</v>
      </c>
      <c r="AH1451" s="3">
        <v>8869544</v>
      </c>
      <c r="AI1451" s="3">
        <v>44737884</v>
      </c>
      <c r="AJ1451" s="3">
        <v>2842661</v>
      </c>
      <c r="AK1451" s="3">
        <v>4470630</v>
      </c>
      <c r="AL1451" s="3">
        <v>2912151</v>
      </c>
      <c r="AM1451" s="3">
        <v>1558479</v>
      </c>
      <c r="AN1451" s="3">
        <v>1627969</v>
      </c>
      <c r="AO1451" s="3">
        <v>0</v>
      </c>
      <c r="AP1451" s="3">
        <v>0</v>
      </c>
      <c r="AQ1451" s="3">
        <v>1627969</v>
      </c>
      <c r="AR1451" s="3">
        <f>Tabela1[[#This Row],[Potrzeby finansowe 2027
w tym:]]+Tabela1[[#This Row],[Rozliczenie 2025 potrz. fin.]]</f>
        <v>53607428</v>
      </c>
      <c r="AS1451" s="3">
        <v>0</v>
      </c>
      <c r="AT1451" s="3">
        <v>0</v>
      </c>
      <c r="AU1451" s="3"/>
      <c r="AV1451" s="3"/>
      <c r="AW1451" s="3"/>
      <c r="AX1451" s="3"/>
      <c r="AY1451" s="3"/>
      <c r="AZ1451" s="3"/>
      <c r="BA1451" s="3">
        <v>563412</v>
      </c>
      <c r="BB1451" s="3">
        <v>0</v>
      </c>
      <c r="BC1451" s="3">
        <v>323.51</v>
      </c>
      <c r="BD1451" s="3">
        <v>3926.78</v>
      </c>
      <c r="BE1451" s="3">
        <v>1279.3900000000001</v>
      </c>
      <c r="BF1451" s="3">
        <v>0</v>
      </c>
      <c r="BG1451" s="3">
        <v>2178606</v>
      </c>
      <c r="BH1451" s="3">
        <v>20471</v>
      </c>
      <c r="BI1451" s="3">
        <v>1465397</v>
      </c>
      <c r="BJ1451" s="3">
        <v>22518525.182499997</v>
      </c>
      <c r="BK1451" s="3">
        <v>15698539.399999999</v>
      </c>
      <c r="BL1451" s="3">
        <v>5503411.1200000001</v>
      </c>
      <c r="BM1451" s="3">
        <v>16273120.890000001</v>
      </c>
      <c r="BN1451" s="53">
        <v>1.0556559693349374</v>
      </c>
      <c r="BO1451" s="54">
        <v>8.2905510000000002E-4</v>
      </c>
      <c r="BP1451" s="70">
        <v>20849</v>
      </c>
      <c r="BQ1451" s="71"/>
      <c r="BR1451" s="70"/>
      <c r="BS1451" s="72"/>
      <c r="BT1451" s="72"/>
      <c r="BU1451" s="70">
        <v>76549440</v>
      </c>
      <c r="BV1451" s="70">
        <v>6577782</v>
      </c>
      <c r="BW1451" s="74">
        <v>8869544</v>
      </c>
      <c r="BX1451" s="70">
        <v>91996766</v>
      </c>
    </row>
    <row r="1452" spans="1:76" x14ac:dyDescent="0.3">
      <c r="A1452" s="73" t="s">
        <v>10</v>
      </c>
      <c r="B1452" s="2" t="s">
        <v>126</v>
      </c>
      <c r="C1452" s="2" t="s">
        <v>113</v>
      </c>
      <c r="D1452" s="2" t="s">
        <v>30</v>
      </c>
      <c r="E1452" s="2" t="s">
        <v>15</v>
      </c>
      <c r="F1452" s="17" t="str">
        <f>+Tabela1[[#This Row],[WK]]&amp;Tabela1[[#This Row],[PK]]&amp;Tabela1[[#This Row],[GK]]</f>
        <v>181607</v>
      </c>
      <c r="G1452" s="2" t="s">
        <v>1374</v>
      </c>
      <c r="H1452" s="3">
        <v>253552964.58000001</v>
      </c>
      <c r="I1452" s="4">
        <v>1.125</v>
      </c>
      <c r="J1452" s="3">
        <v>285247085.14999998</v>
      </c>
      <c r="K1452" s="4">
        <v>7.0000000000000007E-2</v>
      </c>
      <c r="L1452" s="3">
        <v>19967296</v>
      </c>
      <c r="M1452" s="3"/>
      <c r="N1452" s="5"/>
      <c r="O1452" s="3">
        <v>2997440.9499999997</v>
      </c>
      <c r="P1452" s="4">
        <v>1.125</v>
      </c>
      <c r="Q1452" s="3">
        <v>3372121.07</v>
      </c>
      <c r="R1452" s="4">
        <v>1.6E-2</v>
      </c>
      <c r="S1452" s="3">
        <v>53954</v>
      </c>
      <c r="T1452" s="3"/>
      <c r="U1452" s="5"/>
      <c r="V1452" s="3">
        <v>14674634</v>
      </c>
      <c r="W1452" s="5"/>
      <c r="X1452" s="3">
        <v>33308207</v>
      </c>
      <c r="Y1452" s="3">
        <v>14164027</v>
      </c>
      <c r="Z1452" s="3">
        <v>167203</v>
      </c>
      <c r="AA1452" s="3">
        <v>1251658</v>
      </c>
      <c r="AB1452" s="3">
        <v>17725319</v>
      </c>
      <c r="AC1452" s="3">
        <v>0</v>
      </c>
      <c r="AD1452" s="3">
        <v>18270383</v>
      </c>
      <c r="AE1452" s="3">
        <v>0</v>
      </c>
      <c r="AF1452" s="3">
        <v>19967296</v>
      </c>
      <c r="AG1452" s="3">
        <v>53954</v>
      </c>
      <c r="AH1452" s="3">
        <v>18270383</v>
      </c>
      <c r="AI1452" s="3">
        <v>14674634</v>
      </c>
      <c r="AJ1452" s="3">
        <v>1417290</v>
      </c>
      <c r="AK1452" s="3">
        <v>1054099</v>
      </c>
      <c r="AL1452" s="3">
        <v>1078392</v>
      </c>
      <c r="AM1452" s="3">
        <v>-24293</v>
      </c>
      <c r="AN1452" s="3">
        <v>-363191</v>
      </c>
      <c r="AO1452" s="3">
        <v>0</v>
      </c>
      <c r="AP1452" s="3">
        <v>0</v>
      </c>
      <c r="AQ1452" s="3">
        <v>-363191</v>
      </c>
      <c r="AR1452" s="3">
        <f>Tabela1[[#This Row],[Potrzeby finansowe 2027
w tym:]]+Tabela1[[#This Row],[Rozliczenie 2025 potrz. fin.]]</f>
        <v>32945016</v>
      </c>
      <c r="AS1452" s="3">
        <v>0</v>
      </c>
      <c r="AT1452" s="3">
        <v>0</v>
      </c>
      <c r="AU1452" s="3"/>
      <c r="AV1452" s="3"/>
      <c r="AW1452" s="3"/>
      <c r="AX1452" s="3"/>
      <c r="AY1452" s="3"/>
      <c r="AZ1452" s="3"/>
      <c r="BA1452" s="3">
        <v>167203</v>
      </c>
      <c r="BB1452" s="3">
        <v>0</v>
      </c>
      <c r="BC1452" s="3">
        <v>0</v>
      </c>
      <c r="BD1452" s="3">
        <v>0.31</v>
      </c>
      <c r="BE1452" s="3">
        <v>310.81</v>
      </c>
      <c r="BF1452" s="3">
        <v>4558.4799999999996</v>
      </c>
      <c r="BG1452" s="3">
        <v>737625</v>
      </c>
      <c r="BH1452" s="3">
        <v>6931</v>
      </c>
      <c r="BI1452" s="3">
        <v>514033</v>
      </c>
      <c r="BJ1452" s="3">
        <v>7899067.75</v>
      </c>
      <c r="BK1452" s="3">
        <v>5230013.3000000007</v>
      </c>
      <c r="BL1452" s="3">
        <v>1687231.36</v>
      </c>
      <c r="BM1452" s="3">
        <v>7301755.0800000001</v>
      </c>
      <c r="BN1452" s="53">
        <v>0.60263749382128839</v>
      </c>
      <c r="BO1452" s="54">
        <v>2.9397720000000002E-4</v>
      </c>
      <c r="BP1452" s="70">
        <v>7393</v>
      </c>
      <c r="BQ1452" s="71"/>
      <c r="BR1452" s="70"/>
      <c r="BS1452" s="72"/>
      <c r="BT1452" s="72"/>
      <c r="BU1452" s="70">
        <v>19967296</v>
      </c>
      <c r="BV1452" s="70">
        <v>53954</v>
      </c>
      <c r="BW1452" s="74">
        <v>18270383</v>
      </c>
      <c r="BX1452" s="70">
        <v>38291633</v>
      </c>
    </row>
    <row r="1453" spans="1:76" x14ac:dyDescent="0.3">
      <c r="A1453" s="73" t="s">
        <v>10</v>
      </c>
      <c r="B1453" s="2" t="s">
        <v>126</v>
      </c>
      <c r="C1453" s="2" t="s">
        <v>113</v>
      </c>
      <c r="D1453" s="2" t="s">
        <v>54</v>
      </c>
      <c r="E1453" s="2" t="s">
        <v>15</v>
      </c>
      <c r="F1453" s="17" t="str">
        <f>+Tabela1[[#This Row],[WK]]&amp;Tabela1[[#This Row],[PK]]&amp;Tabela1[[#This Row],[GK]]</f>
        <v>181608</v>
      </c>
      <c r="G1453" s="2" t="s">
        <v>354</v>
      </c>
      <c r="H1453" s="3">
        <v>208034010.81999999</v>
      </c>
      <c r="I1453" s="4">
        <v>1.125</v>
      </c>
      <c r="J1453" s="3">
        <v>234038262.16999999</v>
      </c>
      <c r="K1453" s="4">
        <v>7.0000000000000007E-2</v>
      </c>
      <c r="L1453" s="3">
        <v>16382678</v>
      </c>
      <c r="M1453" s="3"/>
      <c r="N1453" s="5"/>
      <c r="O1453" s="3">
        <v>3022656.05</v>
      </c>
      <c r="P1453" s="4">
        <v>1.125</v>
      </c>
      <c r="Q1453" s="3">
        <v>3400488.06</v>
      </c>
      <c r="R1453" s="4">
        <v>1.6E-2</v>
      </c>
      <c r="S1453" s="3">
        <v>54408</v>
      </c>
      <c r="T1453" s="3"/>
      <c r="U1453" s="5"/>
      <c r="V1453" s="3">
        <v>10068012</v>
      </c>
      <c r="W1453" s="5"/>
      <c r="X1453" s="3">
        <v>42870516</v>
      </c>
      <c r="Y1453" s="3">
        <v>17864960</v>
      </c>
      <c r="Z1453" s="3">
        <v>280373</v>
      </c>
      <c r="AA1453" s="3">
        <v>1166972</v>
      </c>
      <c r="AB1453" s="3">
        <v>23558211</v>
      </c>
      <c r="AC1453" s="3">
        <v>0</v>
      </c>
      <c r="AD1453" s="3">
        <v>33710117</v>
      </c>
      <c r="AE1453" s="3">
        <v>0</v>
      </c>
      <c r="AF1453" s="3">
        <v>16382678</v>
      </c>
      <c r="AG1453" s="3">
        <v>54408</v>
      </c>
      <c r="AH1453" s="3">
        <v>33710117</v>
      </c>
      <c r="AI1453" s="3">
        <v>10068012</v>
      </c>
      <c r="AJ1453" s="3">
        <v>2414313</v>
      </c>
      <c r="AK1453" s="3">
        <v>3321926</v>
      </c>
      <c r="AL1453" s="3">
        <v>610266</v>
      </c>
      <c r="AM1453" s="3">
        <v>2711660</v>
      </c>
      <c r="AN1453" s="3">
        <v>907613</v>
      </c>
      <c r="AO1453" s="3">
        <v>0</v>
      </c>
      <c r="AP1453" s="3">
        <v>0</v>
      </c>
      <c r="AQ1453" s="3">
        <v>907613</v>
      </c>
      <c r="AR1453" s="3">
        <f>Tabela1[[#This Row],[Potrzeby finansowe 2027
w tym:]]+Tabela1[[#This Row],[Rozliczenie 2025 potrz. fin.]]</f>
        <v>43778129</v>
      </c>
      <c r="AS1453" s="3">
        <v>0</v>
      </c>
      <c r="AT1453" s="3">
        <v>0</v>
      </c>
      <c r="AU1453" s="3"/>
      <c r="AV1453" s="3"/>
      <c r="AW1453" s="3"/>
      <c r="AX1453" s="3"/>
      <c r="AY1453" s="3"/>
      <c r="AZ1453" s="3"/>
      <c r="BA1453" s="3">
        <v>280373</v>
      </c>
      <c r="BB1453" s="3">
        <v>0</v>
      </c>
      <c r="BC1453" s="3">
        <v>0</v>
      </c>
      <c r="BD1453" s="3">
        <v>1872.02</v>
      </c>
      <c r="BE1453" s="3">
        <v>1874.09</v>
      </c>
      <c r="BF1453" s="3">
        <v>0</v>
      </c>
      <c r="BG1453" s="3">
        <v>724854</v>
      </c>
      <c r="BH1453" s="3">
        <v>6811</v>
      </c>
      <c r="BI1453" s="3">
        <v>442118</v>
      </c>
      <c r="BJ1453" s="3">
        <v>6793953.2449999992</v>
      </c>
      <c r="BK1453" s="3">
        <v>4047781.8999999985</v>
      </c>
      <c r="BL1453" s="3">
        <v>1041234.5</v>
      </c>
      <c r="BM1453" s="3">
        <v>8902216.3800000008</v>
      </c>
      <c r="BN1453" s="53">
        <v>0.51921882431940913</v>
      </c>
      <c r="BO1453" s="54">
        <v>3.0060329999999998E-4</v>
      </c>
      <c r="BP1453" s="70">
        <v>7560</v>
      </c>
      <c r="BQ1453" s="71"/>
      <c r="BR1453" s="70"/>
      <c r="BS1453" s="72"/>
      <c r="BT1453" s="72"/>
      <c r="BU1453" s="70">
        <v>16382678</v>
      </c>
      <c r="BV1453" s="70">
        <v>54408</v>
      </c>
      <c r="BW1453" s="74">
        <v>33710117</v>
      </c>
      <c r="BX1453" s="70">
        <v>50147203</v>
      </c>
    </row>
    <row r="1454" spans="1:76" x14ac:dyDescent="0.3">
      <c r="A1454" s="73" t="s">
        <v>10</v>
      </c>
      <c r="B1454" s="2" t="s">
        <v>126</v>
      </c>
      <c r="C1454" s="2" t="s">
        <v>113</v>
      </c>
      <c r="D1454" s="2" t="s">
        <v>56</v>
      </c>
      <c r="E1454" s="2" t="s">
        <v>15</v>
      </c>
      <c r="F1454" s="17" t="str">
        <f>+Tabela1[[#This Row],[WK]]&amp;Tabela1[[#This Row],[PK]]&amp;Tabela1[[#This Row],[GK]]</f>
        <v>181609</v>
      </c>
      <c r="G1454" s="2" t="s">
        <v>1079</v>
      </c>
      <c r="H1454" s="3">
        <v>682575496.12</v>
      </c>
      <c r="I1454" s="4">
        <v>1.125</v>
      </c>
      <c r="J1454" s="3">
        <v>767897433.13999999</v>
      </c>
      <c r="K1454" s="4">
        <v>7.0000000000000007E-2</v>
      </c>
      <c r="L1454" s="3">
        <v>53752820</v>
      </c>
      <c r="M1454" s="3"/>
      <c r="N1454" s="5"/>
      <c r="O1454" s="3">
        <v>129409177.12</v>
      </c>
      <c r="P1454" s="4">
        <v>1.125</v>
      </c>
      <c r="Q1454" s="3">
        <v>145585324.25999999</v>
      </c>
      <c r="R1454" s="4">
        <v>1.6E-2</v>
      </c>
      <c r="S1454" s="3">
        <v>2329365</v>
      </c>
      <c r="T1454" s="3"/>
      <c r="U1454" s="5"/>
      <c r="V1454" s="3">
        <v>30269085</v>
      </c>
      <c r="W1454" s="5"/>
      <c r="X1454" s="3">
        <v>40743234</v>
      </c>
      <c r="Y1454" s="3">
        <v>2052390</v>
      </c>
      <c r="Z1454" s="3">
        <v>0</v>
      </c>
      <c r="AA1454" s="3">
        <v>2820421</v>
      </c>
      <c r="AB1454" s="3">
        <v>32844005</v>
      </c>
      <c r="AC1454" s="3">
        <v>3026418</v>
      </c>
      <c r="AD1454" s="3">
        <v>10474149</v>
      </c>
      <c r="AE1454" s="3">
        <v>0</v>
      </c>
      <c r="AF1454" s="3">
        <v>53752820</v>
      </c>
      <c r="AG1454" s="3">
        <v>2329365</v>
      </c>
      <c r="AH1454" s="3">
        <v>10474149</v>
      </c>
      <c r="AI1454" s="3">
        <v>30269085</v>
      </c>
      <c r="AJ1454" s="3">
        <v>3078309</v>
      </c>
      <c r="AK1454" s="3">
        <v>3078309</v>
      </c>
      <c r="AL1454" s="3">
        <v>3100138</v>
      </c>
      <c r="AM1454" s="3">
        <v>-21829</v>
      </c>
      <c r="AN1454" s="3">
        <v>841573</v>
      </c>
      <c r="AO1454" s="3">
        <v>0</v>
      </c>
      <c r="AP1454" s="3">
        <v>-841573</v>
      </c>
      <c r="AQ1454" s="3">
        <v>0</v>
      </c>
      <c r="AR1454" s="3">
        <f>Tabela1[[#This Row],[Potrzeby finansowe 2027
w tym:]]+Tabela1[[#This Row],[Rozliczenie 2025 potrz. fin.]]</f>
        <v>40743234</v>
      </c>
      <c r="AS1454" s="3">
        <v>0</v>
      </c>
      <c r="AT1454" s="3">
        <v>0</v>
      </c>
      <c r="AU1454" s="3"/>
      <c r="AV1454" s="3"/>
      <c r="AW1454" s="3"/>
      <c r="AX1454" s="3"/>
      <c r="AY1454" s="3"/>
      <c r="AZ1454" s="3"/>
      <c r="BA1454" s="3">
        <v>0</v>
      </c>
      <c r="BB1454" s="3">
        <v>0</v>
      </c>
      <c r="BC1454" s="3">
        <v>0</v>
      </c>
      <c r="BD1454" s="3">
        <v>0</v>
      </c>
      <c r="BE1454" s="3">
        <v>0</v>
      </c>
      <c r="BF1454" s="3">
        <v>0</v>
      </c>
      <c r="BG1454" s="3">
        <v>1425444</v>
      </c>
      <c r="BH1454" s="3">
        <v>13394</v>
      </c>
      <c r="BI1454" s="3">
        <v>1394977</v>
      </c>
      <c r="BJ1454" s="3">
        <v>21436386.275000002</v>
      </c>
      <c r="BK1454" s="3">
        <v>12323881.270000001</v>
      </c>
      <c r="BL1454" s="3">
        <v>12000947.470000001</v>
      </c>
      <c r="BM1454" s="3">
        <v>12448125.08</v>
      </c>
      <c r="BN1454" s="53">
        <v>0.96362347630638956</v>
      </c>
      <c r="BO1454" s="54">
        <v>5.2309250000000002E-4</v>
      </c>
      <c r="BP1454" s="70">
        <v>13155</v>
      </c>
      <c r="BQ1454" s="71"/>
      <c r="BR1454" s="70"/>
      <c r="BS1454" s="72"/>
      <c r="BT1454" s="72"/>
      <c r="BU1454" s="70">
        <v>53752820</v>
      </c>
      <c r="BV1454" s="70">
        <v>2329365</v>
      </c>
      <c r="BW1454" s="74">
        <v>10474149</v>
      </c>
      <c r="BX1454" s="70">
        <v>66556334</v>
      </c>
    </row>
    <row r="1455" spans="1:76" x14ac:dyDescent="0.3">
      <c r="A1455" s="73" t="s">
        <v>10</v>
      </c>
      <c r="B1455" s="2" t="s">
        <v>126</v>
      </c>
      <c r="C1455" s="2" t="s">
        <v>113</v>
      </c>
      <c r="D1455" s="2" t="s">
        <v>69</v>
      </c>
      <c r="E1455" s="2" t="s">
        <v>15</v>
      </c>
      <c r="F1455" s="17" t="str">
        <f>+Tabela1[[#This Row],[WK]]&amp;Tabela1[[#This Row],[PK]]&amp;Tabela1[[#This Row],[GK]]</f>
        <v>181610</v>
      </c>
      <c r="G1455" s="2" t="s">
        <v>1375</v>
      </c>
      <c r="H1455" s="3">
        <v>284489295.72000003</v>
      </c>
      <c r="I1455" s="4">
        <v>1.125</v>
      </c>
      <c r="J1455" s="3">
        <v>320050457.69</v>
      </c>
      <c r="K1455" s="4">
        <v>7.0000000000000007E-2</v>
      </c>
      <c r="L1455" s="3">
        <v>22403532</v>
      </c>
      <c r="M1455" s="3"/>
      <c r="N1455" s="5"/>
      <c r="O1455" s="3">
        <v>9641818.9000000004</v>
      </c>
      <c r="P1455" s="4">
        <v>1.125</v>
      </c>
      <c r="Q1455" s="3">
        <v>10847046.26</v>
      </c>
      <c r="R1455" s="4">
        <v>1.6E-2</v>
      </c>
      <c r="S1455" s="3">
        <v>173553</v>
      </c>
      <c r="T1455" s="3"/>
      <c r="U1455" s="5"/>
      <c r="V1455" s="3">
        <v>15581392</v>
      </c>
      <c r="W1455" s="5"/>
      <c r="X1455" s="3">
        <v>26622114</v>
      </c>
      <c r="Y1455" s="3">
        <v>5426085</v>
      </c>
      <c r="Z1455" s="3">
        <v>47328</v>
      </c>
      <c r="AA1455" s="3">
        <v>1289382</v>
      </c>
      <c r="AB1455" s="3">
        <v>16642720</v>
      </c>
      <c r="AC1455" s="3">
        <v>3216599</v>
      </c>
      <c r="AD1455" s="3">
        <v>11040723</v>
      </c>
      <c r="AE1455" s="3">
        <v>0</v>
      </c>
      <c r="AF1455" s="3">
        <v>22403532</v>
      </c>
      <c r="AG1455" s="3">
        <v>173553</v>
      </c>
      <c r="AH1455" s="3">
        <v>11040723</v>
      </c>
      <c r="AI1455" s="3">
        <v>15581392</v>
      </c>
      <c r="AJ1455" s="3">
        <v>913377</v>
      </c>
      <c r="AK1455" s="3">
        <v>913377</v>
      </c>
      <c r="AL1455" s="3">
        <v>917419</v>
      </c>
      <c r="AM1455" s="3">
        <v>-4042</v>
      </c>
      <c r="AN1455" s="3">
        <v>329536</v>
      </c>
      <c r="AO1455" s="3">
        <v>0</v>
      </c>
      <c r="AP1455" s="3">
        <v>-329536</v>
      </c>
      <c r="AQ1455" s="3">
        <v>0</v>
      </c>
      <c r="AR1455" s="3">
        <f>Tabela1[[#This Row],[Potrzeby finansowe 2027
w tym:]]+Tabela1[[#This Row],[Rozliczenie 2025 potrz. fin.]]</f>
        <v>26622114</v>
      </c>
      <c r="AS1455" s="3">
        <v>0</v>
      </c>
      <c r="AT1455" s="3">
        <v>0</v>
      </c>
      <c r="AU1455" s="3"/>
      <c r="AV1455" s="3"/>
      <c r="AW1455" s="3"/>
      <c r="AX1455" s="3"/>
      <c r="AY1455" s="3"/>
      <c r="AZ1455" s="3"/>
      <c r="BA1455" s="3">
        <v>47328</v>
      </c>
      <c r="BB1455" s="3">
        <v>0</v>
      </c>
      <c r="BC1455" s="3">
        <v>0</v>
      </c>
      <c r="BD1455" s="3">
        <v>0</v>
      </c>
      <c r="BE1455" s="3">
        <v>51.47</v>
      </c>
      <c r="BF1455" s="3">
        <v>1345.35</v>
      </c>
      <c r="BG1455" s="3">
        <v>692075</v>
      </c>
      <c r="BH1455" s="3">
        <v>6503</v>
      </c>
      <c r="BI1455" s="3">
        <v>597307</v>
      </c>
      <c r="BJ1455" s="3">
        <v>9178719.2874999996</v>
      </c>
      <c r="BK1455" s="3">
        <v>5601338.4100000001</v>
      </c>
      <c r="BL1455" s="3">
        <v>3175364.26</v>
      </c>
      <c r="BM1455" s="3">
        <v>7958794.9900000002</v>
      </c>
      <c r="BN1455" s="53">
        <v>0.80287624856607265</v>
      </c>
      <c r="BO1455" s="54">
        <v>2.552071E-4</v>
      </c>
      <c r="BP1455" s="70">
        <v>6418</v>
      </c>
      <c r="BQ1455" s="71"/>
      <c r="BR1455" s="70"/>
      <c r="BS1455" s="72"/>
      <c r="BT1455" s="72"/>
      <c r="BU1455" s="70">
        <v>22403532</v>
      </c>
      <c r="BV1455" s="70">
        <v>173553</v>
      </c>
      <c r="BW1455" s="74">
        <v>11040723</v>
      </c>
      <c r="BX1455" s="70">
        <v>33617808</v>
      </c>
    </row>
    <row r="1456" spans="1:76" x14ac:dyDescent="0.3">
      <c r="A1456" s="73" t="s">
        <v>10</v>
      </c>
      <c r="B1456" s="2" t="s">
        <v>126</v>
      </c>
      <c r="C1456" s="2" t="s">
        <v>113</v>
      </c>
      <c r="D1456" s="2" t="s">
        <v>71</v>
      </c>
      <c r="E1456" s="2" t="s">
        <v>19</v>
      </c>
      <c r="F1456" s="17" t="str">
        <f>+Tabela1[[#This Row],[WK]]&amp;Tabela1[[#This Row],[PK]]&amp;Tabela1[[#This Row],[GK]]</f>
        <v>181611</v>
      </c>
      <c r="G1456" s="2" t="s">
        <v>1376</v>
      </c>
      <c r="H1456" s="3">
        <v>662959511.05999994</v>
      </c>
      <c r="I1456" s="4">
        <v>1.125</v>
      </c>
      <c r="J1456" s="3">
        <v>745829449.94000006</v>
      </c>
      <c r="K1456" s="4">
        <v>7.0000000000000007E-2</v>
      </c>
      <c r="L1456" s="3">
        <v>52208061</v>
      </c>
      <c r="M1456" s="3"/>
      <c r="N1456" s="5"/>
      <c r="O1456" s="3">
        <v>66111844.219999999</v>
      </c>
      <c r="P1456" s="4">
        <v>1.125</v>
      </c>
      <c r="Q1456" s="3">
        <v>74375824.75</v>
      </c>
      <c r="R1456" s="4">
        <v>1.6E-2</v>
      </c>
      <c r="S1456" s="3">
        <v>1190013</v>
      </c>
      <c r="T1456" s="3"/>
      <c r="U1456" s="5"/>
      <c r="V1456" s="3">
        <v>32020989</v>
      </c>
      <c r="W1456" s="5"/>
      <c r="X1456" s="3">
        <v>84014138</v>
      </c>
      <c r="Y1456" s="3">
        <v>29279330</v>
      </c>
      <c r="Z1456" s="3">
        <v>466967</v>
      </c>
      <c r="AA1456" s="3">
        <v>3246150</v>
      </c>
      <c r="AB1456" s="3">
        <v>51021691</v>
      </c>
      <c r="AC1456" s="3">
        <v>0</v>
      </c>
      <c r="AD1456" s="3">
        <v>52759617</v>
      </c>
      <c r="AE1456" s="3">
        <v>0</v>
      </c>
      <c r="AF1456" s="3">
        <v>52208061</v>
      </c>
      <c r="AG1456" s="3">
        <v>1190013</v>
      </c>
      <c r="AH1456" s="3">
        <v>52759617</v>
      </c>
      <c r="AI1456" s="3">
        <v>32020989</v>
      </c>
      <c r="AJ1456" s="3">
        <v>5446147</v>
      </c>
      <c r="AK1456" s="3">
        <v>6212616</v>
      </c>
      <c r="AL1456" s="3">
        <v>1309144</v>
      </c>
      <c r="AM1456" s="3">
        <v>4903472</v>
      </c>
      <c r="AN1456" s="3">
        <v>766469</v>
      </c>
      <c r="AO1456" s="3">
        <v>0</v>
      </c>
      <c r="AP1456" s="3">
        <v>0</v>
      </c>
      <c r="AQ1456" s="3">
        <v>766469</v>
      </c>
      <c r="AR1456" s="3">
        <f>Tabela1[[#This Row],[Potrzeby finansowe 2027
w tym:]]+Tabela1[[#This Row],[Rozliczenie 2025 potrz. fin.]]</f>
        <v>84780607</v>
      </c>
      <c r="AS1456" s="3">
        <v>0</v>
      </c>
      <c r="AT1456" s="3">
        <v>0</v>
      </c>
      <c r="AU1456" s="3"/>
      <c r="AV1456" s="3"/>
      <c r="AW1456" s="3"/>
      <c r="AX1456" s="3"/>
      <c r="AY1456" s="3"/>
      <c r="AZ1456" s="3"/>
      <c r="BA1456" s="3">
        <v>466967</v>
      </c>
      <c r="BB1456" s="3">
        <v>0</v>
      </c>
      <c r="BC1456" s="3">
        <v>0</v>
      </c>
      <c r="BD1456" s="3">
        <v>4631.79</v>
      </c>
      <c r="BE1456" s="3">
        <v>93.54</v>
      </c>
      <c r="BF1456" s="3">
        <v>0</v>
      </c>
      <c r="BG1456" s="3">
        <v>1849649</v>
      </c>
      <c r="BH1456" s="3">
        <v>17380</v>
      </c>
      <c r="BI1456" s="3">
        <v>1396501</v>
      </c>
      <c r="BJ1456" s="3">
        <v>21459802.547499999</v>
      </c>
      <c r="BK1456" s="3">
        <v>16810702.449999999</v>
      </c>
      <c r="BL1456" s="3">
        <v>2722798.75</v>
      </c>
      <c r="BM1456" s="3">
        <v>13150802.890000001</v>
      </c>
      <c r="BN1456" s="53">
        <v>0.6693451964597148</v>
      </c>
      <c r="BO1456" s="54">
        <v>7.4715519999999996E-4</v>
      </c>
      <c r="BP1456" s="70">
        <v>18790</v>
      </c>
      <c r="BQ1456" s="71"/>
      <c r="BR1456" s="70"/>
      <c r="BS1456" s="72"/>
      <c r="BT1456" s="72"/>
      <c r="BU1456" s="70">
        <v>52208061</v>
      </c>
      <c r="BV1456" s="70">
        <v>1190013</v>
      </c>
      <c r="BW1456" s="74">
        <v>52759617</v>
      </c>
      <c r="BX1456" s="70">
        <v>106157691</v>
      </c>
    </row>
    <row r="1457" spans="1:76" x14ac:dyDescent="0.3">
      <c r="A1457" s="73" t="s">
        <v>10</v>
      </c>
      <c r="B1457" s="2" t="s">
        <v>126</v>
      </c>
      <c r="C1457" s="2" t="s">
        <v>113</v>
      </c>
      <c r="D1457" s="2" t="s">
        <v>72</v>
      </c>
      <c r="E1457" s="2" t="s">
        <v>15</v>
      </c>
      <c r="F1457" s="17" t="str">
        <f>+Tabela1[[#This Row],[WK]]&amp;Tabela1[[#This Row],[PK]]&amp;Tabela1[[#This Row],[GK]]</f>
        <v>181612</v>
      </c>
      <c r="G1457" s="2" t="s">
        <v>1377</v>
      </c>
      <c r="H1457" s="3">
        <v>785801752.80999994</v>
      </c>
      <c r="I1457" s="4">
        <v>1.125</v>
      </c>
      <c r="J1457" s="3">
        <v>884026971.90999997</v>
      </c>
      <c r="K1457" s="4">
        <v>7.0000000000000007E-2</v>
      </c>
      <c r="L1457" s="3">
        <v>61881888</v>
      </c>
      <c r="M1457" s="3"/>
      <c r="N1457" s="5"/>
      <c r="O1457" s="3">
        <v>59765634.559999995</v>
      </c>
      <c r="P1457" s="4">
        <v>1.125</v>
      </c>
      <c r="Q1457" s="3">
        <v>67236338.879999995</v>
      </c>
      <c r="R1457" s="4">
        <v>1.6E-2</v>
      </c>
      <c r="S1457" s="3">
        <v>1075781</v>
      </c>
      <c r="T1457" s="3"/>
      <c r="U1457" s="5"/>
      <c r="V1457" s="3">
        <v>39022518</v>
      </c>
      <c r="W1457" s="5"/>
      <c r="X1457" s="3">
        <v>57987007</v>
      </c>
      <c r="Y1457" s="3">
        <v>9539828</v>
      </c>
      <c r="Z1457" s="3">
        <v>330225</v>
      </c>
      <c r="AA1457" s="3">
        <v>2664830</v>
      </c>
      <c r="AB1457" s="3">
        <v>42168998</v>
      </c>
      <c r="AC1457" s="3">
        <v>3283126</v>
      </c>
      <c r="AD1457" s="3">
        <v>18964489</v>
      </c>
      <c r="AE1457" s="3">
        <v>0</v>
      </c>
      <c r="AF1457" s="3">
        <v>61881888</v>
      </c>
      <c r="AG1457" s="3">
        <v>1075781</v>
      </c>
      <c r="AH1457" s="3">
        <v>18964489</v>
      </c>
      <c r="AI1457" s="3">
        <v>39022518</v>
      </c>
      <c r="AJ1457" s="3">
        <v>3779349</v>
      </c>
      <c r="AK1457" s="3">
        <v>3779349</v>
      </c>
      <c r="AL1457" s="3">
        <v>2644209</v>
      </c>
      <c r="AM1457" s="3">
        <v>1135140</v>
      </c>
      <c r="AN1457" s="3">
        <v>2077091</v>
      </c>
      <c r="AO1457" s="3">
        <v>0</v>
      </c>
      <c r="AP1457" s="3">
        <v>-2077091</v>
      </c>
      <c r="AQ1457" s="3">
        <v>0</v>
      </c>
      <c r="AR1457" s="3">
        <f>Tabela1[[#This Row],[Potrzeby finansowe 2027
w tym:]]+Tabela1[[#This Row],[Rozliczenie 2025 potrz. fin.]]</f>
        <v>57987007</v>
      </c>
      <c r="AS1457" s="3">
        <v>0</v>
      </c>
      <c r="AT1457" s="3">
        <v>0</v>
      </c>
      <c r="AU1457" s="3"/>
      <c r="AV1457" s="3"/>
      <c r="AW1457" s="3"/>
      <c r="AX1457" s="3"/>
      <c r="AY1457" s="3"/>
      <c r="AZ1457" s="3"/>
      <c r="BA1457" s="3">
        <v>330225</v>
      </c>
      <c r="BB1457" s="3">
        <v>0</v>
      </c>
      <c r="BC1457" s="3">
        <v>75.959999999999994</v>
      </c>
      <c r="BD1457" s="3">
        <v>2998.67</v>
      </c>
      <c r="BE1457" s="3">
        <v>113.33</v>
      </c>
      <c r="BF1457" s="3">
        <v>0</v>
      </c>
      <c r="BG1457" s="3">
        <v>1787498</v>
      </c>
      <c r="BH1457" s="3">
        <v>16796</v>
      </c>
      <c r="BI1457" s="3">
        <v>877332</v>
      </c>
      <c r="BJ1457" s="3">
        <v>13481814.8825</v>
      </c>
      <c r="BK1457" s="3">
        <v>9753136.5700000003</v>
      </c>
      <c r="BL1457" s="3">
        <v>3839576.69</v>
      </c>
      <c r="BM1457" s="3">
        <v>7235559.870000001</v>
      </c>
      <c r="BN1457" s="53">
        <v>0.86722997864264206</v>
      </c>
      <c r="BO1457" s="54">
        <v>6.6616750000000001E-4</v>
      </c>
      <c r="BP1457" s="70">
        <v>16753</v>
      </c>
      <c r="BQ1457" s="71"/>
      <c r="BR1457" s="70"/>
      <c r="BS1457" s="72"/>
      <c r="BT1457" s="72"/>
      <c r="BU1457" s="70">
        <v>61881888</v>
      </c>
      <c r="BV1457" s="70">
        <v>1075781</v>
      </c>
      <c r="BW1457" s="74">
        <v>18964489</v>
      </c>
      <c r="BX1457" s="70">
        <v>81922158</v>
      </c>
    </row>
    <row r="1458" spans="1:76" x14ac:dyDescent="0.3">
      <c r="A1458" s="73" t="s">
        <v>10</v>
      </c>
      <c r="B1458" s="2" t="s">
        <v>126</v>
      </c>
      <c r="C1458" s="2" t="s">
        <v>113</v>
      </c>
      <c r="D1458" s="2" t="s">
        <v>74</v>
      </c>
      <c r="E1458" s="2" t="s">
        <v>15</v>
      </c>
      <c r="F1458" s="17" t="str">
        <f>+Tabela1[[#This Row],[WK]]&amp;Tabela1[[#This Row],[PK]]&amp;Tabela1[[#This Row],[GK]]</f>
        <v>181613</v>
      </c>
      <c r="G1458" s="2" t="s">
        <v>1378</v>
      </c>
      <c r="H1458" s="3">
        <v>1229336447.6199999</v>
      </c>
      <c r="I1458" s="4">
        <v>1.125</v>
      </c>
      <c r="J1458" s="3">
        <v>1383003503.5699999</v>
      </c>
      <c r="K1458" s="4">
        <v>7.0000000000000007E-2</v>
      </c>
      <c r="L1458" s="3">
        <v>96810245</v>
      </c>
      <c r="M1458" s="3"/>
      <c r="N1458" s="5"/>
      <c r="O1458" s="3">
        <v>1009592648.29</v>
      </c>
      <c r="P1458" s="4">
        <v>1.125</v>
      </c>
      <c r="Q1458" s="3">
        <v>1135791729.3299999</v>
      </c>
      <c r="R1458" s="4">
        <v>1.6E-2</v>
      </c>
      <c r="S1458" s="3">
        <v>18172668</v>
      </c>
      <c r="T1458" s="3"/>
      <c r="U1458" s="5"/>
      <c r="V1458" s="3">
        <v>63125983</v>
      </c>
      <c r="W1458" s="5"/>
      <c r="X1458" s="3">
        <v>71336803</v>
      </c>
      <c r="Y1458" s="3">
        <v>0</v>
      </c>
      <c r="Z1458" s="3">
        <v>40889</v>
      </c>
      <c r="AA1458" s="3">
        <v>5202441</v>
      </c>
      <c r="AB1458" s="3">
        <v>66093473</v>
      </c>
      <c r="AC1458" s="3">
        <v>0</v>
      </c>
      <c r="AD1458" s="3">
        <v>12069775</v>
      </c>
      <c r="AE1458" s="3">
        <v>0</v>
      </c>
      <c r="AF1458" s="3">
        <v>96810245</v>
      </c>
      <c r="AG1458" s="3">
        <v>18172668</v>
      </c>
      <c r="AH1458" s="3">
        <v>12069775</v>
      </c>
      <c r="AI1458" s="3">
        <v>63125983</v>
      </c>
      <c r="AJ1458" s="3">
        <v>2499388</v>
      </c>
      <c r="AK1458" s="3">
        <v>6358344</v>
      </c>
      <c r="AL1458" s="3">
        <v>2224181</v>
      </c>
      <c r="AM1458" s="3">
        <v>4134163</v>
      </c>
      <c r="AN1458" s="3">
        <v>3858956</v>
      </c>
      <c r="AO1458" s="3">
        <v>0</v>
      </c>
      <c r="AP1458" s="3">
        <v>0</v>
      </c>
      <c r="AQ1458" s="3">
        <v>3858956</v>
      </c>
      <c r="AR1458" s="3">
        <f>Tabela1[[#This Row],[Potrzeby finansowe 2027
w tym:]]+Tabela1[[#This Row],[Rozliczenie 2025 potrz. fin.]]</f>
        <v>75195759</v>
      </c>
      <c r="AS1458" s="3">
        <v>0</v>
      </c>
      <c r="AT1458" s="3">
        <v>0</v>
      </c>
      <c r="AU1458" s="3"/>
      <c r="AV1458" s="3"/>
      <c r="AW1458" s="3"/>
      <c r="AX1458" s="3"/>
      <c r="AY1458" s="3"/>
      <c r="AZ1458" s="3"/>
      <c r="BA1458" s="3">
        <v>40889</v>
      </c>
      <c r="BB1458" s="3">
        <v>0</v>
      </c>
      <c r="BC1458" s="3">
        <v>118.83</v>
      </c>
      <c r="BD1458" s="3">
        <v>0</v>
      </c>
      <c r="BE1458" s="3">
        <v>27.14</v>
      </c>
      <c r="BF1458" s="3">
        <v>0</v>
      </c>
      <c r="BG1458" s="3">
        <v>2646764</v>
      </c>
      <c r="BH1458" s="3">
        <v>24870</v>
      </c>
      <c r="BI1458" s="3">
        <v>2555677</v>
      </c>
      <c r="BJ1458" s="3">
        <v>39272685.414999999</v>
      </c>
      <c r="BK1458" s="3">
        <v>34241736.369999997</v>
      </c>
      <c r="BL1458" s="3">
        <v>4117485.43</v>
      </c>
      <c r="BM1458" s="3">
        <v>11888825.32</v>
      </c>
      <c r="BN1458" s="53">
        <v>1.2441099390988875</v>
      </c>
      <c r="BO1458" s="54">
        <v>1.0180973E-3</v>
      </c>
      <c r="BP1458" s="70">
        <v>25603</v>
      </c>
      <c r="BQ1458" s="71"/>
      <c r="BR1458" s="70"/>
      <c r="BS1458" s="72"/>
      <c r="BT1458" s="72"/>
      <c r="BU1458" s="70">
        <v>96810245</v>
      </c>
      <c r="BV1458" s="70">
        <v>18172668</v>
      </c>
      <c r="BW1458" s="74">
        <v>12069775</v>
      </c>
      <c r="BX1458" s="70">
        <v>127052688</v>
      </c>
    </row>
    <row r="1459" spans="1:76" x14ac:dyDescent="0.3">
      <c r="A1459" s="73" t="s">
        <v>10</v>
      </c>
      <c r="B1459" s="2" t="s">
        <v>126</v>
      </c>
      <c r="C1459" s="2" t="s">
        <v>113</v>
      </c>
      <c r="D1459" s="2" t="s">
        <v>76</v>
      </c>
      <c r="E1459" s="2" t="s">
        <v>19</v>
      </c>
      <c r="F1459" s="17" t="str">
        <f>+Tabela1[[#This Row],[WK]]&amp;Tabela1[[#This Row],[PK]]&amp;Tabela1[[#This Row],[GK]]</f>
        <v>181614</v>
      </c>
      <c r="G1459" s="2" t="s">
        <v>1379</v>
      </c>
      <c r="H1459" s="3">
        <v>544591850.10000002</v>
      </c>
      <c r="I1459" s="4">
        <v>1.125</v>
      </c>
      <c r="J1459" s="3">
        <v>612665831.36000001</v>
      </c>
      <c r="K1459" s="4">
        <v>7.0000000000000007E-2</v>
      </c>
      <c r="L1459" s="3">
        <v>42886608</v>
      </c>
      <c r="M1459" s="3"/>
      <c r="N1459" s="5"/>
      <c r="O1459" s="3">
        <v>35185838.490000002</v>
      </c>
      <c r="P1459" s="4">
        <v>1.125</v>
      </c>
      <c r="Q1459" s="3">
        <v>39584068.299999997</v>
      </c>
      <c r="R1459" s="4">
        <v>1.6E-2</v>
      </c>
      <c r="S1459" s="3">
        <v>633345</v>
      </c>
      <c r="T1459" s="3"/>
      <c r="U1459" s="5"/>
      <c r="V1459" s="3">
        <v>25286666</v>
      </c>
      <c r="W1459" s="5"/>
      <c r="X1459" s="3">
        <v>37301795</v>
      </c>
      <c r="Y1459" s="3">
        <v>4249142</v>
      </c>
      <c r="Z1459" s="3">
        <v>31315</v>
      </c>
      <c r="AA1459" s="3">
        <v>1697055</v>
      </c>
      <c r="AB1459" s="3">
        <v>27542158</v>
      </c>
      <c r="AC1459" s="3">
        <v>3782125</v>
      </c>
      <c r="AD1459" s="3">
        <v>12015129</v>
      </c>
      <c r="AE1459" s="3">
        <v>0</v>
      </c>
      <c r="AF1459" s="3">
        <v>42886608</v>
      </c>
      <c r="AG1459" s="3">
        <v>633345</v>
      </c>
      <c r="AH1459" s="3">
        <v>12015129</v>
      </c>
      <c r="AI1459" s="3">
        <v>25286666</v>
      </c>
      <c r="AJ1459" s="3">
        <v>1957227</v>
      </c>
      <c r="AK1459" s="3">
        <v>1957227</v>
      </c>
      <c r="AL1459" s="3">
        <v>1616291</v>
      </c>
      <c r="AM1459" s="3">
        <v>340936</v>
      </c>
      <c r="AN1459" s="3">
        <v>289468</v>
      </c>
      <c r="AO1459" s="3">
        <v>0</v>
      </c>
      <c r="AP1459" s="3">
        <v>-289468</v>
      </c>
      <c r="AQ1459" s="3">
        <v>0</v>
      </c>
      <c r="AR1459" s="3">
        <f>Tabela1[[#This Row],[Potrzeby finansowe 2027
w tym:]]+Tabela1[[#This Row],[Rozliczenie 2025 potrz. fin.]]</f>
        <v>37301795</v>
      </c>
      <c r="AS1459" s="3">
        <v>0</v>
      </c>
      <c r="AT1459" s="3">
        <v>0</v>
      </c>
      <c r="AU1459" s="3"/>
      <c r="AV1459" s="3"/>
      <c r="AW1459" s="3"/>
      <c r="AX1459" s="3"/>
      <c r="AY1459" s="3"/>
      <c r="AZ1459" s="3"/>
      <c r="BA1459" s="3">
        <v>31315</v>
      </c>
      <c r="BB1459" s="3">
        <v>0</v>
      </c>
      <c r="BC1459" s="3">
        <v>0</v>
      </c>
      <c r="BD1459" s="3">
        <v>0</v>
      </c>
      <c r="BE1459" s="3">
        <v>0</v>
      </c>
      <c r="BF1459" s="3">
        <v>941.23</v>
      </c>
      <c r="BG1459" s="3">
        <v>1244735</v>
      </c>
      <c r="BH1459" s="3">
        <v>11696</v>
      </c>
      <c r="BI1459" s="3">
        <v>452320</v>
      </c>
      <c r="BJ1459" s="3">
        <v>6950721.5999999996</v>
      </c>
      <c r="BK1459" s="3">
        <v>4199569.1499999985</v>
      </c>
      <c r="BL1459" s="3">
        <v>954381.46</v>
      </c>
      <c r="BM1459" s="3">
        <v>9095846.8800000008</v>
      </c>
      <c r="BN1459" s="53">
        <v>0.9096630387137089</v>
      </c>
      <c r="BO1459" s="54">
        <v>4.3607340000000001E-4</v>
      </c>
      <c r="BP1459" s="70">
        <v>10967</v>
      </c>
      <c r="BQ1459" s="71"/>
      <c r="BR1459" s="70"/>
      <c r="BS1459" s="72"/>
      <c r="BT1459" s="72"/>
      <c r="BU1459" s="70">
        <v>42886608</v>
      </c>
      <c r="BV1459" s="70">
        <v>633345</v>
      </c>
      <c r="BW1459" s="74">
        <v>12015129</v>
      </c>
      <c r="BX1459" s="70">
        <v>55535082</v>
      </c>
    </row>
    <row r="1460" spans="1:76" x14ac:dyDescent="0.3">
      <c r="A1460" s="73" t="s">
        <v>10</v>
      </c>
      <c r="B1460" s="2" t="s">
        <v>126</v>
      </c>
      <c r="C1460" s="2" t="s">
        <v>120</v>
      </c>
      <c r="D1460" s="2" t="s">
        <v>12</v>
      </c>
      <c r="E1460" s="2" t="s">
        <v>13</v>
      </c>
      <c r="F1460" s="17" t="str">
        <f>+Tabela1[[#This Row],[WK]]&amp;Tabela1[[#This Row],[PK]]&amp;Tabela1[[#This Row],[GK]]</f>
        <v>181701</v>
      </c>
      <c r="G1460" s="2" t="s">
        <v>1380</v>
      </c>
      <c r="H1460" s="3">
        <v>1570277044.0599999</v>
      </c>
      <c r="I1460" s="4">
        <v>1.125</v>
      </c>
      <c r="J1460" s="3">
        <v>1766561674.5699999</v>
      </c>
      <c r="K1460" s="4">
        <v>7.0000000000000007E-2</v>
      </c>
      <c r="L1460" s="3">
        <v>123659317</v>
      </c>
      <c r="M1460" s="3"/>
      <c r="N1460" s="5"/>
      <c r="O1460" s="3">
        <v>824915426.22000003</v>
      </c>
      <c r="P1460" s="4">
        <v>1.125</v>
      </c>
      <c r="Q1460" s="3">
        <v>928029854.5</v>
      </c>
      <c r="R1460" s="4">
        <v>1.6E-2</v>
      </c>
      <c r="S1460" s="3">
        <v>14848478</v>
      </c>
      <c r="T1460" s="3"/>
      <c r="U1460" s="5"/>
      <c r="V1460" s="3">
        <v>77134975</v>
      </c>
      <c r="W1460" s="5"/>
      <c r="X1460" s="3">
        <v>83345150</v>
      </c>
      <c r="Y1460" s="3">
        <v>0</v>
      </c>
      <c r="Z1460" s="3">
        <v>127515</v>
      </c>
      <c r="AA1460" s="3">
        <v>5527488</v>
      </c>
      <c r="AB1460" s="3">
        <v>77690147</v>
      </c>
      <c r="AC1460" s="3">
        <v>0</v>
      </c>
      <c r="AD1460" s="3">
        <v>9750494</v>
      </c>
      <c r="AE1460" s="3">
        <v>0</v>
      </c>
      <c r="AF1460" s="3">
        <v>123659317</v>
      </c>
      <c r="AG1460" s="3">
        <v>14848478</v>
      </c>
      <c r="AH1460" s="3">
        <v>9750494</v>
      </c>
      <c r="AI1460" s="3">
        <v>77134975</v>
      </c>
      <c r="AJ1460" s="3">
        <v>3513591</v>
      </c>
      <c r="AK1460" s="3">
        <v>3513591</v>
      </c>
      <c r="AL1460" s="3">
        <v>5362655</v>
      </c>
      <c r="AM1460" s="3">
        <v>-1849064</v>
      </c>
      <c r="AN1460" s="3">
        <v>-1266162</v>
      </c>
      <c r="AO1460" s="3">
        <v>0</v>
      </c>
      <c r="AP1460" s="3">
        <v>1266162</v>
      </c>
      <c r="AQ1460" s="3">
        <v>0</v>
      </c>
      <c r="AR1460" s="3">
        <f>Tabela1[[#This Row],[Potrzeby finansowe 2027
w tym:]]+Tabela1[[#This Row],[Rozliczenie 2025 potrz. fin.]]</f>
        <v>83345150</v>
      </c>
      <c r="AS1460" s="3">
        <v>0</v>
      </c>
      <c r="AT1460" s="3">
        <v>0</v>
      </c>
      <c r="AU1460" s="3"/>
      <c r="AV1460" s="3"/>
      <c r="AW1460" s="3"/>
      <c r="AX1460" s="3"/>
      <c r="AY1460" s="3"/>
      <c r="AZ1460" s="3"/>
      <c r="BA1460" s="3">
        <v>127515</v>
      </c>
      <c r="BB1460" s="3">
        <v>0</v>
      </c>
      <c r="BC1460" s="3">
        <v>0.03</v>
      </c>
      <c r="BD1460" s="3">
        <v>1117.01</v>
      </c>
      <c r="BE1460" s="3">
        <v>320.94</v>
      </c>
      <c r="BF1460" s="3">
        <v>0</v>
      </c>
      <c r="BG1460" s="3">
        <v>3563926</v>
      </c>
      <c r="BH1460" s="3">
        <v>33488</v>
      </c>
      <c r="BI1460" s="3">
        <v>1963562</v>
      </c>
      <c r="BJ1460" s="3">
        <v>30173748.800000001</v>
      </c>
      <c r="BK1460" s="3">
        <v>17157771.670000002</v>
      </c>
      <c r="BL1460" s="3">
        <v>3627941.15</v>
      </c>
      <c r="BM1460" s="3">
        <v>44808026.219999999</v>
      </c>
      <c r="BN1460" s="53">
        <v>1.0158361545563919</v>
      </c>
      <c r="BO1460" s="54">
        <v>1.3324802000000001E-3</v>
      </c>
      <c r="BP1460" s="70">
        <v>33510</v>
      </c>
      <c r="BQ1460" s="71"/>
      <c r="BR1460" s="70"/>
      <c r="BS1460" s="72"/>
      <c r="BT1460" s="72"/>
      <c r="BU1460" s="70">
        <v>123659317</v>
      </c>
      <c r="BV1460" s="70">
        <v>14848478</v>
      </c>
      <c r="BW1460" s="74">
        <v>9750494</v>
      </c>
      <c r="BX1460" s="70">
        <v>148258289</v>
      </c>
    </row>
    <row r="1461" spans="1:76" x14ac:dyDescent="0.3">
      <c r="A1461" s="73" t="s">
        <v>10</v>
      </c>
      <c r="B1461" s="2" t="s">
        <v>126</v>
      </c>
      <c r="C1461" s="2" t="s">
        <v>120</v>
      </c>
      <c r="D1461" s="2" t="s">
        <v>11</v>
      </c>
      <c r="E1461" s="2" t="s">
        <v>15</v>
      </c>
      <c r="F1461" s="17" t="str">
        <f>+Tabela1[[#This Row],[WK]]&amp;Tabela1[[#This Row],[PK]]&amp;Tabela1[[#This Row],[GK]]</f>
        <v>181702</v>
      </c>
      <c r="G1461" s="2" t="s">
        <v>1381</v>
      </c>
      <c r="H1461" s="3">
        <v>147606346.63999999</v>
      </c>
      <c r="I1461" s="4">
        <v>1.125</v>
      </c>
      <c r="J1461" s="3">
        <v>166057139.97</v>
      </c>
      <c r="K1461" s="4">
        <v>7.0000000000000007E-2</v>
      </c>
      <c r="L1461" s="3">
        <v>11624000</v>
      </c>
      <c r="M1461" s="3"/>
      <c r="N1461" s="5"/>
      <c r="O1461" s="3">
        <v>5037791.6100000003</v>
      </c>
      <c r="P1461" s="4">
        <v>1.125</v>
      </c>
      <c r="Q1461" s="3">
        <v>5667515.5599999996</v>
      </c>
      <c r="R1461" s="4">
        <v>1.6E-2</v>
      </c>
      <c r="S1461" s="3">
        <v>90680</v>
      </c>
      <c r="T1461" s="3"/>
      <c r="U1461" s="5"/>
      <c r="V1461" s="3">
        <v>8320306</v>
      </c>
      <c r="W1461" s="5"/>
      <c r="X1461" s="3">
        <v>19559557</v>
      </c>
      <c r="Y1461" s="3">
        <v>7878009</v>
      </c>
      <c r="Z1461" s="3">
        <v>85146</v>
      </c>
      <c r="AA1461" s="3">
        <v>868632</v>
      </c>
      <c r="AB1461" s="3">
        <v>10374491</v>
      </c>
      <c r="AC1461" s="3">
        <v>353279</v>
      </c>
      <c r="AD1461" s="3">
        <v>11052706</v>
      </c>
      <c r="AE1461" s="3">
        <v>0</v>
      </c>
      <c r="AF1461" s="3">
        <v>11624000</v>
      </c>
      <c r="AG1461" s="3">
        <v>90680</v>
      </c>
      <c r="AH1461" s="3">
        <v>11052706</v>
      </c>
      <c r="AI1461" s="3">
        <v>8320306</v>
      </c>
      <c r="AJ1461" s="3">
        <v>-317459</v>
      </c>
      <c r="AK1461" s="3">
        <v>-504003</v>
      </c>
      <c r="AL1461" s="3">
        <v>562406</v>
      </c>
      <c r="AM1461" s="3">
        <v>-1066409</v>
      </c>
      <c r="AN1461" s="3">
        <v>-196966</v>
      </c>
      <c r="AO1461" s="3">
        <v>0</v>
      </c>
      <c r="AP1461" s="3">
        <v>10422</v>
      </c>
      <c r="AQ1461" s="3">
        <v>-186544</v>
      </c>
      <c r="AR1461" s="3">
        <f>Tabela1[[#This Row],[Potrzeby finansowe 2027
w tym:]]+Tabela1[[#This Row],[Rozliczenie 2025 potrz. fin.]]</f>
        <v>19373013</v>
      </c>
      <c r="AS1461" s="3">
        <v>0</v>
      </c>
      <c r="AT1461" s="3">
        <v>0</v>
      </c>
      <c r="AU1461" s="3"/>
      <c r="AV1461" s="3"/>
      <c r="AW1461" s="3"/>
      <c r="AX1461" s="3"/>
      <c r="AY1461" s="3"/>
      <c r="AZ1461" s="3"/>
      <c r="BA1461" s="3">
        <v>85146</v>
      </c>
      <c r="BB1461" s="3">
        <v>0</v>
      </c>
      <c r="BC1461" s="3">
        <v>0</v>
      </c>
      <c r="BD1461" s="3">
        <v>779.17</v>
      </c>
      <c r="BE1461" s="3">
        <v>147.83000000000001</v>
      </c>
      <c r="BF1461" s="3">
        <v>0</v>
      </c>
      <c r="BG1461" s="3">
        <v>459539</v>
      </c>
      <c r="BH1461" s="3">
        <v>4318</v>
      </c>
      <c r="BI1461" s="3">
        <v>409093</v>
      </c>
      <c r="BJ1461" s="3">
        <v>6286464.5950000007</v>
      </c>
      <c r="BK1461" s="3">
        <v>3076325.1000000015</v>
      </c>
      <c r="BL1461" s="3">
        <v>1401118.68</v>
      </c>
      <c r="BM1461" s="3">
        <v>10038320.619999999</v>
      </c>
      <c r="BN1461" s="53">
        <v>0.61762681514227358</v>
      </c>
      <c r="BO1461" s="54">
        <v>1.7068030000000001E-4</v>
      </c>
      <c r="BP1461" s="70">
        <v>4292</v>
      </c>
      <c r="BQ1461" s="71"/>
      <c r="BR1461" s="70"/>
      <c r="BS1461" s="72"/>
      <c r="BT1461" s="72"/>
      <c r="BU1461" s="70">
        <v>11624000</v>
      </c>
      <c r="BV1461" s="70">
        <v>90680</v>
      </c>
      <c r="BW1461" s="74">
        <v>11052706</v>
      </c>
      <c r="BX1461" s="70">
        <v>22767386</v>
      </c>
    </row>
    <row r="1462" spans="1:76" x14ac:dyDescent="0.3">
      <c r="A1462" s="73" t="s">
        <v>10</v>
      </c>
      <c r="B1462" s="2" t="s">
        <v>126</v>
      </c>
      <c r="C1462" s="2" t="s">
        <v>120</v>
      </c>
      <c r="D1462" s="2" t="s">
        <v>16</v>
      </c>
      <c r="E1462" s="2" t="s">
        <v>15</v>
      </c>
      <c r="F1462" s="17" t="str">
        <f>+Tabela1[[#This Row],[WK]]&amp;Tabela1[[#This Row],[PK]]&amp;Tabela1[[#This Row],[GK]]</f>
        <v>181703</v>
      </c>
      <c r="G1462" s="2" t="s">
        <v>1382</v>
      </c>
      <c r="H1462" s="3">
        <v>173047281.31</v>
      </c>
      <c r="I1462" s="4">
        <v>1.125</v>
      </c>
      <c r="J1462" s="3">
        <v>194678191.47</v>
      </c>
      <c r="K1462" s="4">
        <v>7.0000000000000007E-2</v>
      </c>
      <c r="L1462" s="3">
        <v>13627473</v>
      </c>
      <c r="M1462" s="3"/>
      <c r="N1462" s="5"/>
      <c r="O1462" s="3">
        <v>1492611.44</v>
      </c>
      <c r="P1462" s="4">
        <v>1.125</v>
      </c>
      <c r="Q1462" s="3">
        <v>1679187.87</v>
      </c>
      <c r="R1462" s="4">
        <v>1.6E-2</v>
      </c>
      <c r="S1462" s="3">
        <v>26867</v>
      </c>
      <c r="T1462" s="3"/>
      <c r="U1462" s="5"/>
      <c r="V1462" s="3">
        <v>9493030</v>
      </c>
      <c r="W1462" s="5"/>
      <c r="X1462" s="3">
        <v>22747930</v>
      </c>
      <c r="Y1462" s="3">
        <v>2581226</v>
      </c>
      <c r="Z1462" s="3">
        <v>1176995</v>
      </c>
      <c r="AA1462" s="3">
        <v>1251207</v>
      </c>
      <c r="AB1462" s="3">
        <v>15173096</v>
      </c>
      <c r="AC1462" s="3">
        <v>2565406</v>
      </c>
      <c r="AD1462" s="3">
        <v>13254900</v>
      </c>
      <c r="AE1462" s="3">
        <v>0</v>
      </c>
      <c r="AF1462" s="3">
        <v>13627473</v>
      </c>
      <c r="AG1462" s="3">
        <v>26867</v>
      </c>
      <c r="AH1462" s="3">
        <v>13254900</v>
      </c>
      <c r="AI1462" s="3">
        <v>9493030</v>
      </c>
      <c r="AJ1462" s="3">
        <v>404748</v>
      </c>
      <c r="AK1462" s="3">
        <v>404748</v>
      </c>
      <c r="AL1462" s="3">
        <v>546218</v>
      </c>
      <c r="AM1462" s="3">
        <v>-141470</v>
      </c>
      <c r="AN1462" s="3">
        <v>409191</v>
      </c>
      <c r="AO1462" s="3">
        <v>0</v>
      </c>
      <c r="AP1462" s="3">
        <v>-409191</v>
      </c>
      <c r="AQ1462" s="3">
        <v>0</v>
      </c>
      <c r="AR1462" s="3">
        <f>Tabela1[[#This Row],[Potrzeby finansowe 2027
w tym:]]+Tabela1[[#This Row],[Rozliczenie 2025 potrz. fin.]]</f>
        <v>22747930</v>
      </c>
      <c r="AS1462" s="3">
        <v>0</v>
      </c>
      <c r="AT1462" s="3">
        <v>0</v>
      </c>
      <c r="AU1462" s="3"/>
      <c r="AV1462" s="3"/>
      <c r="AW1462" s="3"/>
      <c r="AX1462" s="3"/>
      <c r="AY1462" s="3"/>
      <c r="AZ1462" s="3"/>
      <c r="BA1462" s="3">
        <v>1176995</v>
      </c>
      <c r="BB1462" s="3">
        <v>0</v>
      </c>
      <c r="BC1462" s="3">
        <v>0</v>
      </c>
      <c r="BD1462" s="3">
        <v>11792.36</v>
      </c>
      <c r="BE1462" s="3">
        <v>0</v>
      </c>
      <c r="BF1462" s="3">
        <v>0</v>
      </c>
      <c r="BG1462" s="3">
        <v>559153</v>
      </c>
      <c r="BH1462" s="3">
        <v>5254</v>
      </c>
      <c r="BI1462" s="3">
        <v>692054</v>
      </c>
      <c r="BJ1462" s="3">
        <v>10634683.815000001</v>
      </c>
      <c r="BK1462" s="3">
        <v>6085963.3200000003</v>
      </c>
      <c r="BL1462" s="3">
        <v>3565890.23</v>
      </c>
      <c r="BM1462" s="3">
        <v>11063101.52</v>
      </c>
      <c r="BN1462" s="53">
        <v>0.88004066291747107</v>
      </c>
      <c r="BO1462" s="54">
        <v>1.9950250000000001E-4</v>
      </c>
      <c r="BP1462" s="70">
        <v>5017</v>
      </c>
      <c r="BQ1462" s="71"/>
      <c r="BR1462" s="70"/>
      <c r="BS1462" s="72"/>
      <c r="BT1462" s="72"/>
      <c r="BU1462" s="70">
        <v>13627473</v>
      </c>
      <c r="BV1462" s="70">
        <v>26867</v>
      </c>
      <c r="BW1462" s="74">
        <v>13254900</v>
      </c>
      <c r="BX1462" s="70">
        <v>26909240</v>
      </c>
    </row>
    <row r="1463" spans="1:76" x14ac:dyDescent="0.3">
      <c r="A1463" s="73" t="s">
        <v>10</v>
      </c>
      <c r="B1463" s="2" t="s">
        <v>126</v>
      </c>
      <c r="C1463" s="2" t="s">
        <v>120</v>
      </c>
      <c r="D1463" s="2" t="s">
        <v>18</v>
      </c>
      <c r="E1463" s="2" t="s">
        <v>15</v>
      </c>
      <c r="F1463" s="17" t="str">
        <f>+Tabela1[[#This Row],[WK]]&amp;Tabela1[[#This Row],[PK]]&amp;Tabela1[[#This Row],[GK]]</f>
        <v>181704</v>
      </c>
      <c r="G1463" s="2" t="s">
        <v>1383</v>
      </c>
      <c r="H1463" s="3">
        <v>137224665</v>
      </c>
      <c r="I1463" s="4">
        <v>1.125</v>
      </c>
      <c r="J1463" s="3">
        <v>154377748.13</v>
      </c>
      <c r="K1463" s="4">
        <v>7.0000000000000007E-2</v>
      </c>
      <c r="L1463" s="3">
        <v>10806442</v>
      </c>
      <c r="M1463" s="3"/>
      <c r="N1463" s="5"/>
      <c r="O1463" s="3">
        <v>2886723.45</v>
      </c>
      <c r="P1463" s="4">
        <v>1.125</v>
      </c>
      <c r="Q1463" s="3">
        <v>3247563.88</v>
      </c>
      <c r="R1463" s="4">
        <v>1.6E-2</v>
      </c>
      <c r="S1463" s="3">
        <v>51961</v>
      </c>
      <c r="T1463" s="3"/>
      <c r="U1463" s="5"/>
      <c r="V1463" s="3">
        <v>7644869</v>
      </c>
      <c r="W1463" s="5"/>
      <c r="X1463" s="3">
        <v>15590048</v>
      </c>
      <c r="Y1463" s="3">
        <v>0</v>
      </c>
      <c r="Z1463" s="3">
        <v>4203132</v>
      </c>
      <c r="AA1463" s="3">
        <v>934448</v>
      </c>
      <c r="AB1463" s="3">
        <v>8616495</v>
      </c>
      <c r="AC1463" s="3">
        <v>1835973</v>
      </c>
      <c r="AD1463" s="3">
        <v>7961387</v>
      </c>
      <c r="AE1463" s="3">
        <v>2436285</v>
      </c>
      <c r="AF1463" s="3">
        <v>10806442</v>
      </c>
      <c r="AG1463" s="3">
        <v>51961</v>
      </c>
      <c r="AH1463" s="3">
        <v>5525102</v>
      </c>
      <c r="AI1463" s="3">
        <v>7644869</v>
      </c>
      <c r="AJ1463" s="3">
        <v>796866</v>
      </c>
      <c r="AK1463" s="3">
        <v>813074</v>
      </c>
      <c r="AL1463" s="3">
        <v>503121</v>
      </c>
      <c r="AM1463" s="3">
        <v>309953</v>
      </c>
      <c r="AN1463" s="3">
        <v>-392194</v>
      </c>
      <c r="AO1463" s="3">
        <v>0</v>
      </c>
      <c r="AP1463" s="3">
        <v>408402</v>
      </c>
      <c r="AQ1463" s="3">
        <v>16208</v>
      </c>
      <c r="AR1463" s="3">
        <f>Tabela1[[#This Row],[Potrzeby finansowe 2027
w tym:]]+Tabela1[[#This Row],[Rozliczenie 2025 potrz. fin.]]</f>
        <v>15606256</v>
      </c>
      <c r="AS1463" s="3">
        <v>0</v>
      </c>
      <c r="AT1463" s="3">
        <v>0</v>
      </c>
      <c r="AU1463" s="3"/>
      <c r="AV1463" s="3"/>
      <c r="AW1463" s="3"/>
      <c r="AX1463" s="3"/>
      <c r="AY1463" s="3"/>
      <c r="AZ1463" s="3"/>
      <c r="BA1463" s="3">
        <v>4203132</v>
      </c>
      <c r="BB1463" s="3">
        <v>0</v>
      </c>
      <c r="BC1463" s="3">
        <v>1436.07</v>
      </c>
      <c r="BD1463" s="3">
        <v>37323.57</v>
      </c>
      <c r="BE1463" s="3">
        <v>1.73</v>
      </c>
      <c r="BF1463" s="3">
        <v>0</v>
      </c>
      <c r="BG1463" s="3">
        <v>426016</v>
      </c>
      <c r="BH1463" s="3">
        <v>4003</v>
      </c>
      <c r="BI1463" s="3">
        <v>508432</v>
      </c>
      <c r="BJ1463" s="3">
        <v>7812994.7599999998</v>
      </c>
      <c r="BK1463" s="3">
        <v>4685294</v>
      </c>
      <c r="BL1463" s="3">
        <v>1622369.71</v>
      </c>
      <c r="BM1463" s="3">
        <v>9266063.6199999992</v>
      </c>
      <c r="BN1463" s="53">
        <v>1.2388442778135289</v>
      </c>
      <c r="BO1463" s="54">
        <v>1.466238E-4</v>
      </c>
      <c r="BP1463" s="70">
        <v>3687</v>
      </c>
      <c r="BQ1463" s="71"/>
      <c r="BR1463" s="70"/>
      <c r="BS1463" s="72"/>
      <c r="BT1463" s="72"/>
      <c r="BU1463" s="70">
        <v>10806442</v>
      </c>
      <c r="BV1463" s="70">
        <v>51961</v>
      </c>
      <c r="BW1463" s="74">
        <v>5525102</v>
      </c>
      <c r="BX1463" s="70">
        <v>16383505</v>
      </c>
    </row>
    <row r="1464" spans="1:76" x14ac:dyDescent="0.3">
      <c r="A1464" s="73" t="s">
        <v>10</v>
      </c>
      <c r="B1464" s="2" t="s">
        <v>126</v>
      </c>
      <c r="C1464" s="2" t="s">
        <v>120</v>
      </c>
      <c r="D1464" s="2" t="s">
        <v>21</v>
      </c>
      <c r="E1464" s="2" t="s">
        <v>15</v>
      </c>
      <c r="F1464" s="17" t="str">
        <f>+Tabela1[[#This Row],[WK]]&amp;Tabela1[[#This Row],[PK]]&amp;Tabela1[[#This Row],[GK]]</f>
        <v>181705</v>
      </c>
      <c r="G1464" s="2" t="s">
        <v>1380</v>
      </c>
      <c r="H1464" s="3">
        <v>674804634.03999996</v>
      </c>
      <c r="I1464" s="4">
        <v>1.125</v>
      </c>
      <c r="J1464" s="3">
        <v>759155213.29999995</v>
      </c>
      <c r="K1464" s="4">
        <v>7.0000000000000007E-2</v>
      </c>
      <c r="L1464" s="3">
        <v>53140865</v>
      </c>
      <c r="M1464" s="3"/>
      <c r="N1464" s="5"/>
      <c r="O1464" s="3">
        <v>76178077.100000009</v>
      </c>
      <c r="P1464" s="4">
        <v>1.125</v>
      </c>
      <c r="Q1464" s="3">
        <v>85700336.739999995</v>
      </c>
      <c r="R1464" s="4">
        <v>1.6E-2</v>
      </c>
      <c r="S1464" s="3">
        <v>1371205</v>
      </c>
      <c r="T1464" s="3"/>
      <c r="U1464" s="5"/>
      <c r="V1464" s="3">
        <v>36765035</v>
      </c>
      <c r="W1464" s="5"/>
      <c r="X1464" s="3">
        <v>55937132</v>
      </c>
      <c r="Y1464" s="3">
        <v>6714685</v>
      </c>
      <c r="Z1464" s="3">
        <v>1626147</v>
      </c>
      <c r="AA1464" s="3">
        <v>3403350</v>
      </c>
      <c r="AB1464" s="3">
        <v>31175965</v>
      </c>
      <c r="AC1464" s="3">
        <v>13016985</v>
      </c>
      <c r="AD1464" s="3">
        <v>19172097</v>
      </c>
      <c r="AE1464" s="3">
        <v>0</v>
      </c>
      <c r="AF1464" s="3">
        <v>53140865</v>
      </c>
      <c r="AG1464" s="3">
        <v>1371205</v>
      </c>
      <c r="AH1464" s="3">
        <v>19172097</v>
      </c>
      <c r="AI1464" s="3">
        <v>36765035</v>
      </c>
      <c r="AJ1464" s="3">
        <v>2102601</v>
      </c>
      <c r="AK1464" s="3">
        <v>2102601</v>
      </c>
      <c r="AL1464" s="3">
        <v>2909698</v>
      </c>
      <c r="AM1464" s="3">
        <v>-807097</v>
      </c>
      <c r="AN1464" s="3">
        <v>-609181</v>
      </c>
      <c r="AO1464" s="3">
        <v>0</v>
      </c>
      <c r="AP1464" s="3">
        <v>609181</v>
      </c>
      <c r="AQ1464" s="3">
        <v>0</v>
      </c>
      <c r="AR1464" s="3">
        <f>Tabela1[[#This Row],[Potrzeby finansowe 2027
w tym:]]+Tabela1[[#This Row],[Rozliczenie 2025 potrz. fin.]]</f>
        <v>55937132</v>
      </c>
      <c r="AS1464" s="3">
        <v>0</v>
      </c>
      <c r="AT1464" s="3">
        <v>0</v>
      </c>
      <c r="AU1464" s="3"/>
      <c r="AV1464" s="3"/>
      <c r="AW1464" s="3"/>
      <c r="AX1464" s="3"/>
      <c r="AY1464" s="3"/>
      <c r="AZ1464" s="3"/>
      <c r="BA1464" s="3">
        <v>1626147</v>
      </c>
      <c r="BB1464" s="3">
        <v>0</v>
      </c>
      <c r="BC1464" s="3">
        <v>191.99</v>
      </c>
      <c r="BD1464" s="3">
        <v>15620.87</v>
      </c>
      <c r="BE1464" s="3">
        <v>63.17</v>
      </c>
      <c r="BF1464" s="3">
        <v>0</v>
      </c>
      <c r="BG1464" s="3">
        <v>1915844</v>
      </c>
      <c r="BH1464" s="3">
        <v>18002</v>
      </c>
      <c r="BI1464" s="3">
        <v>1487506</v>
      </c>
      <c r="BJ1464" s="3">
        <v>22858264.127500001</v>
      </c>
      <c r="BK1464" s="3">
        <v>17569316.560000002</v>
      </c>
      <c r="BL1464" s="3">
        <v>4743165.66</v>
      </c>
      <c r="BM1464" s="3">
        <v>11669458.949999999</v>
      </c>
      <c r="BN1464" s="53">
        <v>0.90250412691306914</v>
      </c>
      <c r="BO1464" s="54">
        <v>6.38537E-4</v>
      </c>
      <c r="BP1464" s="70">
        <v>16058</v>
      </c>
      <c r="BQ1464" s="71"/>
      <c r="BR1464" s="70"/>
      <c r="BS1464" s="72"/>
      <c r="BT1464" s="72"/>
      <c r="BU1464" s="70">
        <v>53140865</v>
      </c>
      <c r="BV1464" s="70">
        <v>1371205</v>
      </c>
      <c r="BW1464" s="74">
        <v>19172097</v>
      </c>
      <c r="BX1464" s="70">
        <v>73684167</v>
      </c>
    </row>
    <row r="1465" spans="1:76" x14ac:dyDescent="0.3">
      <c r="A1465" s="73" t="s">
        <v>10</v>
      </c>
      <c r="B1465" s="2" t="s">
        <v>126</v>
      </c>
      <c r="C1465" s="2" t="s">
        <v>120</v>
      </c>
      <c r="D1465" s="2" t="s">
        <v>23</v>
      </c>
      <c r="E1465" s="2" t="s">
        <v>15</v>
      </c>
      <c r="F1465" s="17" t="str">
        <f>+Tabela1[[#This Row],[WK]]&amp;Tabela1[[#This Row],[PK]]&amp;Tabela1[[#This Row],[GK]]</f>
        <v>181706</v>
      </c>
      <c r="G1465" s="2" t="s">
        <v>1384</v>
      </c>
      <c r="H1465" s="3">
        <v>54884654.93</v>
      </c>
      <c r="I1465" s="4">
        <v>1.125</v>
      </c>
      <c r="J1465" s="3">
        <v>61745236.799999997</v>
      </c>
      <c r="K1465" s="4">
        <v>7.0000000000000007E-2</v>
      </c>
      <c r="L1465" s="3">
        <v>4322167</v>
      </c>
      <c r="M1465" s="3"/>
      <c r="N1465" s="5"/>
      <c r="O1465" s="3">
        <v>304864.51</v>
      </c>
      <c r="P1465" s="4">
        <v>1.125</v>
      </c>
      <c r="Q1465" s="3">
        <v>342972.57</v>
      </c>
      <c r="R1465" s="4">
        <v>1.6E-2</v>
      </c>
      <c r="S1465" s="3">
        <v>5488</v>
      </c>
      <c r="T1465" s="3"/>
      <c r="U1465" s="5"/>
      <c r="V1465" s="3">
        <v>3073504</v>
      </c>
      <c r="W1465" s="5"/>
      <c r="X1465" s="3">
        <v>9680099</v>
      </c>
      <c r="Y1465" s="3">
        <v>3080197</v>
      </c>
      <c r="Z1465" s="3">
        <v>691221</v>
      </c>
      <c r="AA1465" s="3">
        <v>566533</v>
      </c>
      <c r="AB1465" s="3">
        <v>5226202</v>
      </c>
      <c r="AC1465" s="3">
        <v>115946</v>
      </c>
      <c r="AD1465" s="3">
        <v>6510399</v>
      </c>
      <c r="AE1465" s="3">
        <v>0</v>
      </c>
      <c r="AF1465" s="3">
        <v>4322167</v>
      </c>
      <c r="AG1465" s="3">
        <v>5488</v>
      </c>
      <c r="AH1465" s="3">
        <v>6510399</v>
      </c>
      <c r="AI1465" s="3">
        <v>3073504</v>
      </c>
      <c r="AJ1465" s="3">
        <v>143699</v>
      </c>
      <c r="AK1465" s="3">
        <v>47503</v>
      </c>
      <c r="AL1465" s="3">
        <v>309842</v>
      </c>
      <c r="AM1465" s="3">
        <v>-262339</v>
      </c>
      <c r="AN1465" s="3">
        <v>-96196</v>
      </c>
      <c r="AO1465" s="3">
        <v>0</v>
      </c>
      <c r="AP1465" s="3">
        <v>0</v>
      </c>
      <c r="AQ1465" s="3">
        <v>-96196</v>
      </c>
      <c r="AR1465" s="3">
        <f>Tabela1[[#This Row],[Potrzeby finansowe 2027
w tym:]]+Tabela1[[#This Row],[Rozliczenie 2025 potrz. fin.]]</f>
        <v>9583903</v>
      </c>
      <c r="AS1465" s="3">
        <v>0</v>
      </c>
      <c r="AT1465" s="3">
        <v>0</v>
      </c>
      <c r="AU1465" s="3"/>
      <c r="AV1465" s="3"/>
      <c r="AW1465" s="3"/>
      <c r="AX1465" s="3"/>
      <c r="AY1465" s="3"/>
      <c r="AZ1465" s="3"/>
      <c r="BA1465" s="3">
        <v>691221</v>
      </c>
      <c r="BB1465" s="3">
        <v>0</v>
      </c>
      <c r="BC1465" s="3">
        <v>0</v>
      </c>
      <c r="BD1465" s="3">
        <v>6925.37</v>
      </c>
      <c r="BE1465" s="3">
        <v>0</v>
      </c>
      <c r="BF1465" s="3">
        <v>0</v>
      </c>
      <c r="BG1465" s="3">
        <v>377782</v>
      </c>
      <c r="BH1465" s="3">
        <v>1920</v>
      </c>
      <c r="BI1465" s="3">
        <v>188751</v>
      </c>
      <c r="BJ1465" s="3">
        <v>2900503.0999999996</v>
      </c>
      <c r="BK1465" s="3">
        <v>1679475.9699999997</v>
      </c>
      <c r="BL1465" s="3">
        <v>299836.45</v>
      </c>
      <c r="BM1465" s="3">
        <v>4284435.62</v>
      </c>
      <c r="BN1465" s="53">
        <v>0.64774908368540329</v>
      </c>
      <c r="BO1465" s="54">
        <v>7.3174800000000003E-5</v>
      </c>
      <c r="BP1465" s="70">
        <v>1840</v>
      </c>
      <c r="BQ1465" s="71"/>
      <c r="BR1465" s="70"/>
      <c r="BS1465" s="72"/>
      <c r="BT1465" s="72"/>
      <c r="BU1465" s="70">
        <v>4322167</v>
      </c>
      <c r="BV1465" s="70">
        <v>5488</v>
      </c>
      <c r="BW1465" s="74">
        <v>6510399</v>
      </c>
      <c r="BX1465" s="70">
        <v>10838054</v>
      </c>
    </row>
    <row r="1466" spans="1:76" x14ac:dyDescent="0.3">
      <c r="A1466" s="73" t="s">
        <v>10</v>
      </c>
      <c r="B1466" s="2" t="s">
        <v>126</v>
      </c>
      <c r="C1466" s="2" t="s">
        <v>120</v>
      </c>
      <c r="D1466" s="2" t="s">
        <v>30</v>
      </c>
      <c r="E1466" s="2" t="s">
        <v>19</v>
      </c>
      <c r="F1466" s="17" t="str">
        <f>+Tabela1[[#This Row],[WK]]&amp;Tabela1[[#This Row],[PK]]&amp;Tabela1[[#This Row],[GK]]</f>
        <v>181707</v>
      </c>
      <c r="G1466" s="2" t="s">
        <v>1385</v>
      </c>
      <c r="H1466" s="3">
        <v>501676552.63</v>
      </c>
      <c r="I1466" s="4">
        <v>1.125</v>
      </c>
      <c r="J1466" s="3">
        <v>564386121.71000004</v>
      </c>
      <c r="K1466" s="4">
        <v>7.0000000000000007E-2</v>
      </c>
      <c r="L1466" s="3">
        <v>39507029</v>
      </c>
      <c r="M1466" s="3"/>
      <c r="N1466" s="5"/>
      <c r="O1466" s="3">
        <v>24703610.190000001</v>
      </c>
      <c r="P1466" s="4">
        <v>1.125</v>
      </c>
      <c r="Q1466" s="3">
        <v>27791561.460000001</v>
      </c>
      <c r="R1466" s="4">
        <v>1.6E-2</v>
      </c>
      <c r="S1466" s="3">
        <v>444665</v>
      </c>
      <c r="T1466" s="3"/>
      <c r="U1466" s="5"/>
      <c r="V1466" s="3">
        <v>24204126</v>
      </c>
      <c r="W1466" s="5"/>
      <c r="X1466" s="3">
        <v>45868470</v>
      </c>
      <c r="Y1466" s="3">
        <v>6425268</v>
      </c>
      <c r="Z1466" s="3">
        <v>1393198</v>
      </c>
      <c r="AA1466" s="3">
        <v>2093427</v>
      </c>
      <c r="AB1466" s="3">
        <v>29717102</v>
      </c>
      <c r="AC1466" s="3">
        <v>6239475</v>
      </c>
      <c r="AD1466" s="3">
        <v>21664344</v>
      </c>
      <c r="AE1466" s="3">
        <v>0</v>
      </c>
      <c r="AF1466" s="3">
        <v>39507029</v>
      </c>
      <c r="AG1466" s="3">
        <v>444665</v>
      </c>
      <c r="AH1466" s="3">
        <v>21664344</v>
      </c>
      <c r="AI1466" s="3">
        <v>24204126</v>
      </c>
      <c r="AJ1466" s="3">
        <v>1023773</v>
      </c>
      <c r="AK1466" s="3">
        <v>1023773</v>
      </c>
      <c r="AL1466" s="3">
        <v>1385229</v>
      </c>
      <c r="AM1466" s="3">
        <v>-361456</v>
      </c>
      <c r="AN1466" s="3">
        <v>-675626</v>
      </c>
      <c r="AO1466" s="3">
        <v>0</v>
      </c>
      <c r="AP1466" s="3">
        <v>675626</v>
      </c>
      <c r="AQ1466" s="3">
        <v>0</v>
      </c>
      <c r="AR1466" s="3">
        <f>Tabela1[[#This Row],[Potrzeby finansowe 2027
w tym:]]+Tabela1[[#This Row],[Rozliczenie 2025 potrz. fin.]]</f>
        <v>45868470</v>
      </c>
      <c r="AS1466" s="3">
        <v>0</v>
      </c>
      <c r="AT1466" s="3">
        <v>0</v>
      </c>
      <c r="AU1466" s="3"/>
      <c r="AV1466" s="3"/>
      <c r="AW1466" s="3"/>
      <c r="AX1466" s="3"/>
      <c r="AY1466" s="3"/>
      <c r="AZ1466" s="3"/>
      <c r="BA1466" s="3">
        <v>1393198</v>
      </c>
      <c r="BB1466" s="3">
        <v>0</v>
      </c>
      <c r="BC1466" s="3">
        <v>89.91</v>
      </c>
      <c r="BD1466" s="3">
        <v>13563.22</v>
      </c>
      <c r="BE1466" s="3">
        <v>191.17</v>
      </c>
      <c r="BF1466" s="3">
        <v>0</v>
      </c>
      <c r="BG1466" s="3">
        <v>1332642</v>
      </c>
      <c r="BH1466" s="3">
        <v>12522</v>
      </c>
      <c r="BI1466" s="3">
        <v>760785</v>
      </c>
      <c r="BJ1466" s="3">
        <v>11690854.5</v>
      </c>
      <c r="BK1466" s="3">
        <v>7757593.5500000007</v>
      </c>
      <c r="BL1466" s="3">
        <v>2713702.56</v>
      </c>
      <c r="BM1466" s="3">
        <v>10305638.68</v>
      </c>
      <c r="BN1466" s="53">
        <v>0.86531434487003722</v>
      </c>
      <c r="BO1466" s="54">
        <v>4.4230469999999999E-4</v>
      </c>
      <c r="BP1466" s="70">
        <v>11123</v>
      </c>
      <c r="BQ1466" s="71"/>
      <c r="BR1466" s="70"/>
      <c r="BS1466" s="72"/>
      <c r="BT1466" s="72"/>
      <c r="BU1466" s="70">
        <v>39507029</v>
      </c>
      <c r="BV1466" s="70">
        <v>444665</v>
      </c>
      <c r="BW1466" s="74">
        <v>21664344</v>
      </c>
      <c r="BX1466" s="70">
        <v>61616038</v>
      </c>
    </row>
    <row r="1467" spans="1:76" x14ac:dyDescent="0.3">
      <c r="A1467" s="73" t="s">
        <v>10</v>
      </c>
      <c r="B1467" s="2" t="s">
        <v>126</v>
      </c>
      <c r="C1467" s="2" t="s">
        <v>120</v>
      </c>
      <c r="D1467" s="2" t="s">
        <v>54</v>
      </c>
      <c r="E1467" s="2" t="s">
        <v>15</v>
      </c>
      <c r="F1467" s="17" t="str">
        <f>+Tabela1[[#This Row],[WK]]&amp;Tabela1[[#This Row],[PK]]&amp;Tabela1[[#This Row],[GK]]</f>
        <v>181708</v>
      </c>
      <c r="G1467" s="2" t="s">
        <v>1386</v>
      </c>
      <c r="H1467" s="3">
        <v>330365354.95999998</v>
      </c>
      <c r="I1467" s="4">
        <v>1.125</v>
      </c>
      <c r="J1467" s="3">
        <v>371661024.32999998</v>
      </c>
      <c r="K1467" s="4">
        <v>7.0000000000000007E-2</v>
      </c>
      <c r="L1467" s="3">
        <v>26016272</v>
      </c>
      <c r="M1467" s="3"/>
      <c r="N1467" s="5"/>
      <c r="O1467" s="3">
        <v>1431802.31</v>
      </c>
      <c r="P1467" s="4">
        <v>1.125</v>
      </c>
      <c r="Q1467" s="3">
        <v>1610777.6000000001</v>
      </c>
      <c r="R1467" s="4">
        <v>1.6E-2</v>
      </c>
      <c r="S1467" s="3">
        <v>25772</v>
      </c>
      <c r="T1467" s="3"/>
      <c r="U1467" s="5"/>
      <c r="V1467" s="3">
        <v>17552599</v>
      </c>
      <c r="W1467" s="5"/>
      <c r="X1467" s="3">
        <v>43010633</v>
      </c>
      <c r="Y1467" s="3">
        <v>13535671</v>
      </c>
      <c r="Z1467" s="3">
        <v>553062</v>
      </c>
      <c r="AA1467" s="3">
        <v>1669816</v>
      </c>
      <c r="AB1467" s="3">
        <v>23312677</v>
      </c>
      <c r="AC1467" s="3">
        <v>3939407</v>
      </c>
      <c r="AD1467" s="3">
        <v>25458034</v>
      </c>
      <c r="AE1467" s="3">
        <v>0</v>
      </c>
      <c r="AF1467" s="3">
        <v>26016272</v>
      </c>
      <c r="AG1467" s="3">
        <v>25772</v>
      </c>
      <c r="AH1467" s="3">
        <v>25458034</v>
      </c>
      <c r="AI1467" s="3">
        <v>17552599</v>
      </c>
      <c r="AJ1467" s="3">
        <v>2730779</v>
      </c>
      <c r="AK1467" s="3">
        <v>2730779</v>
      </c>
      <c r="AL1467" s="3">
        <v>1008574</v>
      </c>
      <c r="AM1467" s="3">
        <v>1722205</v>
      </c>
      <c r="AN1467" s="3">
        <v>-509992</v>
      </c>
      <c r="AO1467" s="3">
        <v>0</v>
      </c>
      <c r="AP1467" s="3">
        <v>509992</v>
      </c>
      <c r="AQ1467" s="3">
        <v>0</v>
      </c>
      <c r="AR1467" s="3">
        <f>Tabela1[[#This Row],[Potrzeby finansowe 2027
w tym:]]+Tabela1[[#This Row],[Rozliczenie 2025 potrz. fin.]]</f>
        <v>43010633</v>
      </c>
      <c r="AS1467" s="3">
        <v>0</v>
      </c>
      <c r="AT1467" s="3">
        <v>0</v>
      </c>
      <c r="AU1467" s="3"/>
      <c r="AV1467" s="3"/>
      <c r="AW1467" s="3"/>
      <c r="AX1467" s="3"/>
      <c r="AY1467" s="3"/>
      <c r="AZ1467" s="3"/>
      <c r="BA1467" s="3">
        <v>553062</v>
      </c>
      <c r="BB1467" s="3">
        <v>0</v>
      </c>
      <c r="BC1467" s="3">
        <v>41.44</v>
      </c>
      <c r="BD1467" s="3">
        <v>5315.75</v>
      </c>
      <c r="BE1467" s="3">
        <v>174.53</v>
      </c>
      <c r="BF1467" s="3">
        <v>0</v>
      </c>
      <c r="BG1467" s="3">
        <v>941959</v>
      </c>
      <c r="BH1467" s="3">
        <v>8851</v>
      </c>
      <c r="BI1467" s="3">
        <v>727857</v>
      </c>
      <c r="BJ1467" s="3">
        <v>11184853.8025</v>
      </c>
      <c r="BK1467" s="3">
        <v>7339007.4000000004</v>
      </c>
      <c r="BL1467" s="3">
        <v>2671469.9</v>
      </c>
      <c r="BM1467" s="3">
        <v>10040445.810000001</v>
      </c>
      <c r="BN1467" s="53">
        <v>0.67266911017225794</v>
      </c>
      <c r="BO1467" s="54">
        <v>3.4939809999999998E-4</v>
      </c>
      <c r="BP1467" s="70">
        <v>8787</v>
      </c>
      <c r="BQ1467" s="71"/>
      <c r="BR1467" s="70"/>
      <c r="BS1467" s="72"/>
      <c r="BT1467" s="72"/>
      <c r="BU1467" s="70">
        <v>26016272</v>
      </c>
      <c r="BV1467" s="70">
        <v>25772</v>
      </c>
      <c r="BW1467" s="74">
        <v>25458034</v>
      </c>
      <c r="BX1467" s="70">
        <v>51500078</v>
      </c>
    </row>
    <row r="1468" spans="1:76" x14ac:dyDescent="0.3">
      <c r="A1468" s="73" t="s">
        <v>10</v>
      </c>
      <c r="B1468" s="2" t="s">
        <v>126</v>
      </c>
      <c r="C1468" s="2" t="s">
        <v>126</v>
      </c>
      <c r="D1468" s="2" t="s">
        <v>12</v>
      </c>
      <c r="E1468" s="2" t="s">
        <v>13</v>
      </c>
      <c r="F1468" s="17" t="str">
        <f>+Tabela1[[#This Row],[WK]]&amp;Tabela1[[#This Row],[PK]]&amp;Tabela1[[#This Row],[GK]]</f>
        <v>181801</v>
      </c>
      <c r="G1468" s="2" t="s">
        <v>1387</v>
      </c>
      <c r="H1468" s="3">
        <v>2621852484.7199998</v>
      </c>
      <c r="I1468" s="4">
        <v>1.125</v>
      </c>
      <c r="J1468" s="3">
        <v>2949584045.3099999</v>
      </c>
      <c r="K1468" s="4">
        <v>7.0000000000000007E-2</v>
      </c>
      <c r="L1468" s="3">
        <v>206470883</v>
      </c>
      <c r="M1468" s="3"/>
      <c r="N1468" s="5"/>
      <c r="O1468" s="3">
        <v>1078658760.05</v>
      </c>
      <c r="P1468" s="4">
        <v>1.125</v>
      </c>
      <c r="Q1468" s="3">
        <v>1213491105.0599999</v>
      </c>
      <c r="R1468" s="4">
        <v>1.6E-2</v>
      </c>
      <c r="S1468" s="3">
        <v>19415858</v>
      </c>
      <c r="T1468" s="3"/>
      <c r="U1468" s="5"/>
      <c r="V1468" s="3">
        <v>126593682</v>
      </c>
      <c r="W1468" s="5"/>
      <c r="X1468" s="3">
        <v>142117842</v>
      </c>
      <c r="Y1468" s="3">
        <v>0</v>
      </c>
      <c r="Z1468" s="3">
        <v>35450</v>
      </c>
      <c r="AA1468" s="3">
        <v>14948212</v>
      </c>
      <c r="AB1468" s="3">
        <v>127134180</v>
      </c>
      <c r="AC1468" s="3">
        <v>0</v>
      </c>
      <c r="AD1468" s="3">
        <v>18663766</v>
      </c>
      <c r="AE1468" s="3">
        <v>0</v>
      </c>
      <c r="AF1468" s="3">
        <v>206470883</v>
      </c>
      <c r="AG1468" s="3">
        <v>19415858</v>
      </c>
      <c r="AH1468" s="3">
        <v>18663766</v>
      </c>
      <c r="AI1468" s="3">
        <v>126593682</v>
      </c>
      <c r="AJ1468" s="3">
        <v>9934876</v>
      </c>
      <c r="AK1468" s="3">
        <v>11886904</v>
      </c>
      <c r="AL1468" s="3">
        <v>5953359</v>
      </c>
      <c r="AM1468" s="3">
        <v>5933545</v>
      </c>
      <c r="AN1468" s="3">
        <v>1952028</v>
      </c>
      <c r="AO1468" s="3">
        <v>0</v>
      </c>
      <c r="AP1468" s="3">
        <v>0</v>
      </c>
      <c r="AQ1468" s="3">
        <v>1952028</v>
      </c>
      <c r="AR1468" s="3">
        <f>Tabela1[[#This Row],[Potrzeby finansowe 2027
w tym:]]+Tabela1[[#This Row],[Rozliczenie 2025 potrz. fin.]]</f>
        <v>144069870</v>
      </c>
      <c r="AS1468" s="3">
        <v>0</v>
      </c>
      <c r="AT1468" s="3">
        <v>0</v>
      </c>
      <c r="AU1468" s="3"/>
      <c r="AV1468" s="3"/>
      <c r="AW1468" s="3"/>
      <c r="AX1468" s="3"/>
      <c r="AY1468" s="3"/>
      <c r="AZ1468" s="3"/>
      <c r="BA1468" s="3">
        <v>35450</v>
      </c>
      <c r="BB1468" s="3">
        <v>0</v>
      </c>
      <c r="BC1468" s="3">
        <v>42.13</v>
      </c>
      <c r="BD1468" s="3">
        <v>0</v>
      </c>
      <c r="BE1468" s="3">
        <v>429.48</v>
      </c>
      <c r="BF1468" s="3">
        <v>0</v>
      </c>
      <c r="BG1468" s="3">
        <v>5697940</v>
      </c>
      <c r="BH1468" s="3">
        <v>53540</v>
      </c>
      <c r="BI1468" s="3">
        <v>9250272</v>
      </c>
      <c r="BJ1468" s="3">
        <v>142147442.69999999</v>
      </c>
      <c r="BK1468" s="3">
        <v>114739220.03</v>
      </c>
      <c r="BL1468" s="3">
        <v>19336436.280000001</v>
      </c>
      <c r="BM1468" s="3">
        <v>70960018.120000005</v>
      </c>
      <c r="BN1468" s="53">
        <v>1.1614261865457971</v>
      </c>
      <c r="BO1468" s="54">
        <v>2.1201943999999999E-3</v>
      </c>
      <c r="BP1468" s="70">
        <v>53319</v>
      </c>
      <c r="BQ1468" s="71"/>
      <c r="BR1468" s="70"/>
      <c r="BS1468" s="72"/>
      <c r="BT1468" s="72"/>
      <c r="BU1468" s="70">
        <v>206470883</v>
      </c>
      <c r="BV1468" s="70">
        <v>19415858</v>
      </c>
      <c r="BW1468" s="74">
        <v>18663766</v>
      </c>
      <c r="BX1468" s="70">
        <v>244550507</v>
      </c>
    </row>
    <row r="1469" spans="1:76" x14ac:dyDescent="0.3">
      <c r="A1469" s="73" t="s">
        <v>10</v>
      </c>
      <c r="B1469" s="2" t="s">
        <v>126</v>
      </c>
      <c r="C1469" s="2" t="s">
        <v>126</v>
      </c>
      <c r="D1469" s="2" t="s">
        <v>11</v>
      </c>
      <c r="E1469" s="2" t="s">
        <v>15</v>
      </c>
      <c r="F1469" s="17" t="str">
        <f>+Tabela1[[#This Row],[WK]]&amp;Tabela1[[#This Row],[PK]]&amp;Tabela1[[#This Row],[GK]]</f>
        <v>181802</v>
      </c>
      <c r="G1469" s="2" t="s">
        <v>1388</v>
      </c>
      <c r="H1469" s="3">
        <v>256549977.53999999</v>
      </c>
      <c r="I1469" s="4">
        <v>1.125</v>
      </c>
      <c r="J1469" s="3">
        <v>288618724.73000002</v>
      </c>
      <c r="K1469" s="4">
        <v>7.0000000000000007E-2</v>
      </c>
      <c r="L1469" s="3">
        <v>20203311</v>
      </c>
      <c r="M1469" s="3"/>
      <c r="N1469" s="5"/>
      <c r="O1469" s="3">
        <v>1537032.76</v>
      </c>
      <c r="P1469" s="4">
        <v>1.125</v>
      </c>
      <c r="Q1469" s="3">
        <v>1729161.86</v>
      </c>
      <c r="R1469" s="4">
        <v>1.6E-2</v>
      </c>
      <c r="S1469" s="3">
        <v>27667</v>
      </c>
      <c r="T1469" s="3"/>
      <c r="U1469" s="5"/>
      <c r="V1469" s="3">
        <v>13990746</v>
      </c>
      <c r="W1469" s="5"/>
      <c r="X1469" s="3">
        <v>35325819</v>
      </c>
      <c r="Y1469" s="3">
        <v>14169714</v>
      </c>
      <c r="Z1469" s="3">
        <v>866177</v>
      </c>
      <c r="AA1469" s="3">
        <v>1325683</v>
      </c>
      <c r="AB1469" s="3">
        <v>16509570</v>
      </c>
      <c r="AC1469" s="3">
        <v>2454675</v>
      </c>
      <c r="AD1469" s="3">
        <v>21335073</v>
      </c>
      <c r="AE1469" s="3">
        <v>0</v>
      </c>
      <c r="AF1469" s="3">
        <v>20203311</v>
      </c>
      <c r="AG1469" s="3">
        <v>27667</v>
      </c>
      <c r="AH1469" s="3">
        <v>21335073</v>
      </c>
      <c r="AI1469" s="3">
        <v>13990746</v>
      </c>
      <c r="AJ1469" s="3">
        <v>2130594</v>
      </c>
      <c r="AK1469" s="3">
        <v>2130594</v>
      </c>
      <c r="AL1469" s="3">
        <v>1044712</v>
      </c>
      <c r="AM1469" s="3">
        <v>1085882</v>
      </c>
      <c r="AN1469" s="3">
        <v>1179566</v>
      </c>
      <c r="AO1469" s="3">
        <v>0</v>
      </c>
      <c r="AP1469" s="3">
        <v>-1179566</v>
      </c>
      <c r="AQ1469" s="3">
        <v>0</v>
      </c>
      <c r="AR1469" s="3">
        <f>Tabela1[[#This Row],[Potrzeby finansowe 2027
w tym:]]+Tabela1[[#This Row],[Rozliczenie 2025 potrz. fin.]]</f>
        <v>35325819</v>
      </c>
      <c r="AS1469" s="3">
        <v>0</v>
      </c>
      <c r="AT1469" s="3">
        <v>0</v>
      </c>
      <c r="AU1469" s="3"/>
      <c r="AV1469" s="3"/>
      <c r="AW1469" s="3"/>
      <c r="AX1469" s="3"/>
      <c r="AY1469" s="3"/>
      <c r="AZ1469" s="3"/>
      <c r="BA1469" s="3">
        <v>866177</v>
      </c>
      <c r="BB1469" s="3">
        <v>0</v>
      </c>
      <c r="BC1469" s="3">
        <v>0</v>
      </c>
      <c r="BD1469" s="3">
        <v>0.08</v>
      </c>
      <c r="BE1469" s="3">
        <v>17356.36</v>
      </c>
      <c r="BF1469" s="3">
        <v>0</v>
      </c>
      <c r="BG1469" s="3">
        <v>811910</v>
      </c>
      <c r="BH1469" s="3">
        <v>7629</v>
      </c>
      <c r="BI1469" s="3">
        <v>513773</v>
      </c>
      <c r="BJ1469" s="3">
        <v>7895061.5300000012</v>
      </c>
      <c r="BK1469" s="3">
        <v>3937376.040000001</v>
      </c>
      <c r="BL1469" s="3">
        <v>4138235.35</v>
      </c>
      <c r="BM1469" s="3">
        <v>7554271.2599999998</v>
      </c>
      <c r="BN1469" s="53">
        <v>0.60254236497766345</v>
      </c>
      <c r="BO1469" s="54">
        <v>2.9400360000000003E-4</v>
      </c>
      <c r="BP1469" s="70">
        <v>7394</v>
      </c>
      <c r="BQ1469" s="71"/>
      <c r="BR1469" s="70"/>
      <c r="BS1469" s="72"/>
      <c r="BT1469" s="72"/>
      <c r="BU1469" s="70">
        <v>20203311</v>
      </c>
      <c r="BV1469" s="70">
        <v>27667</v>
      </c>
      <c r="BW1469" s="74">
        <v>21335073</v>
      </c>
      <c r="BX1469" s="70">
        <v>41566051</v>
      </c>
    </row>
    <row r="1470" spans="1:76" x14ac:dyDescent="0.3">
      <c r="A1470" s="73" t="s">
        <v>10</v>
      </c>
      <c r="B1470" s="2" t="s">
        <v>126</v>
      </c>
      <c r="C1470" s="2" t="s">
        <v>126</v>
      </c>
      <c r="D1470" s="2" t="s">
        <v>16</v>
      </c>
      <c r="E1470" s="2" t="s">
        <v>15</v>
      </c>
      <c r="F1470" s="17" t="str">
        <f>+Tabela1[[#This Row],[WK]]&amp;Tabela1[[#This Row],[PK]]&amp;Tabela1[[#This Row],[GK]]</f>
        <v>181803</v>
      </c>
      <c r="G1470" s="2" t="s">
        <v>1389</v>
      </c>
      <c r="H1470" s="3">
        <v>546011240.26999998</v>
      </c>
      <c r="I1470" s="4">
        <v>1.125</v>
      </c>
      <c r="J1470" s="3">
        <v>614262645.29999995</v>
      </c>
      <c r="K1470" s="4">
        <v>7.0000000000000007E-2</v>
      </c>
      <c r="L1470" s="3">
        <v>42998385</v>
      </c>
      <c r="M1470" s="3"/>
      <c r="N1470" s="5"/>
      <c r="O1470" s="3">
        <v>7484800.9699999997</v>
      </c>
      <c r="P1470" s="4">
        <v>1.125</v>
      </c>
      <c r="Q1470" s="3">
        <v>8420401.0899999999</v>
      </c>
      <c r="R1470" s="4">
        <v>1.6E-2</v>
      </c>
      <c r="S1470" s="3">
        <v>134726</v>
      </c>
      <c r="T1470" s="3"/>
      <c r="U1470" s="5"/>
      <c r="V1470" s="3">
        <v>23199692</v>
      </c>
      <c r="W1470" s="5"/>
      <c r="X1470" s="3">
        <v>39287048</v>
      </c>
      <c r="Y1470" s="3">
        <v>1604623</v>
      </c>
      <c r="Z1470" s="3">
        <v>610422</v>
      </c>
      <c r="AA1470" s="3">
        <v>2639872</v>
      </c>
      <c r="AB1470" s="3">
        <v>25532535</v>
      </c>
      <c r="AC1470" s="3">
        <v>8899596</v>
      </c>
      <c r="AD1470" s="3">
        <v>16087357</v>
      </c>
      <c r="AE1470" s="3">
        <v>0</v>
      </c>
      <c r="AF1470" s="3">
        <v>42998385</v>
      </c>
      <c r="AG1470" s="3">
        <v>134726</v>
      </c>
      <c r="AH1470" s="3">
        <v>16087357</v>
      </c>
      <c r="AI1470" s="3">
        <v>23199692</v>
      </c>
      <c r="AJ1470" s="3">
        <v>1685752</v>
      </c>
      <c r="AK1470" s="3">
        <v>1685752</v>
      </c>
      <c r="AL1470" s="3">
        <v>2029544</v>
      </c>
      <c r="AM1470" s="3">
        <v>-343792</v>
      </c>
      <c r="AN1470" s="3">
        <v>686132</v>
      </c>
      <c r="AO1470" s="3">
        <v>0</v>
      </c>
      <c r="AP1470" s="3">
        <v>-686132</v>
      </c>
      <c r="AQ1470" s="3">
        <v>0</v>
      </c>
      <c r="AR1470" s="3">
        <f>Tabela1[[#This Row],[Potrzeby finansowe 2027
w tym:]]+Tabela1[[#This Row],[Rozliczenie 2025 potrz. fin.]]</f>
        <v>39287048</v>
      </c>
      <c r="AS1470" s="3">
        <v>0</v>
      </c>
      <c r="AT1470" s="3">
        <v>0</v>
      </c>
      <c r="AU1470" s="3"/>
      <c r="AV1470" s="3"/>
      <c r="AW1470" s="3"/>
      <c r="AX1470" s="3"/>
      <c r="AY1470" s="3"/>
      <c r="AZ1470" s="3"/>
      <c r="BA1470" s="3">
        <v>610422</v>
      </c>
      <c r="BB1470" s="3">
        <v>0</v>
      </c>
      <c r="BC1470" s="3">
        <v>127.9</v>
      </c>
      <c r="BD1470" s="3">
        <v>5426.11</v>
      </c>
      <c r="BE1470" s="3">
        <v>526.79999999999995</v>
      </c>
      <c r="BF1470" s="3">
        <v>0</v>
      </c>
      <c r="BG1470" s="3">
        <v>1289540</v>
      </c>
      <c r="BH1470" s="3">
        <v>12117</v>
      </c>
      <c r="BI1470" s="3">
        <v>1350332</v>
      </c>
      <c r="BJ1470" s="3">
        <v>20750331.895000003</v>
      </c>
      <c r="BK1470" s="3">
        <v>13674036.210000001</v>
      </c>
      <c r="BL1470" s="3">
        <v>8030175.7000000002</v>
      </c>
      <c r="BM1470" s="3">
        <v>12244831.34</v>
      </c>
      <c r="BN1470" s="53">
        <v>0.9638379825224066</v>
      </c>
      <c r="BO1470" s="54">
        <v>4.1141870000000001E-4</v>
      </c>
      <c r="BP1470" s="70">
        <v>10346</v>
      </c>
      <c r="BQ1470" s="71"/>
      <c r="BR1470" s="70"/>
      <c r="BS1470" s="72"/>
      <c r="BT1470" s="72"/>
      <c r="BU1470" s="70">
        <v>42998385</v>
      </c>
      <c r="BV1470" s="70">
        <v>134726</v>
      </c>
      <c r="BW1470" s="74">
        <v>16087357</v>
      </c>
      <c r="BX1470" s="70">
        <v>59220468</v>
      </c>
    </row>
    <row r="1471" spans="1:76" x14ac:dyDescent="0.3">
      <c r="A1471" s="73" t="s">
        <v>10</v>
      </c>
      <c r="B1471" s="2" t="s">
        <v>126</v>
      </c>
      <c r="C1471" s="2" t="s">
        <v>126</v>
      </c>
      <c r="D1471" s="2" t="s">
        <v>18</v>
      </c>
      <c r="E1471" s="2" t="s">
        <v>15</v>
      </c>
      <c r="F1471" s="17" t="str">
        <f>+Tabela1[[#This Row],[WK]]&amp;Tabela1[[#This Row],[PK]]&amp;Tabela1[[#This Row],[GK]]</f>
        <v>181804</v>
      </c>
      <c r="G1471" s="2" t="s">
        <v>1390</v>
      </c>
      <c r="H1471" s="3">
        <v>263511374.83000001</v>
      </c>
      <c r="I1471" s="4">
        <v>1.125</v>
      </c>
      <c r="J1471" s="3">
        <v>296450296.68000001</v>
      </c>
      <c r="K1471" s="4">
        <v>7.0000000000000007E-2</v>
      </c>
      <c r="L1471" s="3">
        <v>20751521</v>
      </c>
      <c r="M1471" s="3"/>
      <c r="N1471" s="5"/>
      <c r="O1471" s="3">
        <v>8853618.3100000005</v>
      </c>
      <c r="P1471" s="4">
        <v>1.125</v>
      </c>
      <c r="Q1471" s="3">
        <v>9960320.5999999996</v>
      </c>
      <c r="R1471" s="4">
        <v>1.6E-2</v>
      </c>
      <c r="S1471" s="3">
        <v>159365</v>
      </c>
      <c r="T1471" s="3"/>
      <c r="U1471" s="5"/>
      <c r="V1471" s="3">
        <v>13597646</v>
      </c>
      <c r="W1471" s="5"/>
      <c r="X1471" s="3">
        <v>33093993</v>
      </c>
      <c r="Y1471" s="3">
        <v>10774215</v>
      </c>
      <c r="Z1471" s="3">
        <v>513448</v>
      </c>
      <c r="AA1471" s="3">
        <v>1312952</v>
      </c>
      <c r="AB1471" s="3">
        <v>18458742</v>
      </c>
      <c r="AC1471" s="3">
        <v>2034636</v>
      </c>
      <c r="AD1471" s="3">
        <v>19496348</v>
      </c>
      <c r="AE1471" s="3">
        <v>0</v>
      </c>
      <c r="AF1471" s="3">
        <v>20751521</v>
      </c>
      <c r="AG1471" s="3">
        <v>159365</v>
      </c>
      <c r="AH1471" s="3">
        <v>19496348</v>
      </c>
      <c r="AI1471" s="3">
        <v>13597646</v>
      </c>
      <c r="AJ1471" s="3">
        <v>-59078</v>
      </c>
      <c r="AK1471" s="3">
        <v>-59078</v>
      </c>
      <c r="AL1471" s="3">
        <v>984839</v>
      </c>
      <c r="AM1471" s="3">
        <v>-1043917</v>
      </c>
      <c r="AN1471" s="3">
        <v>462009</v>
      </c>
      <c r="AO1471" s="3">
        <v>0</v>
      </c>
      <c r="AP1471" s="3">
        <v>-462009</v>
      </c>
      <c r="AQ1471" s="3">
        <v>0</v>
      </c>
      <c r="AR1471" s="3">
        <f>Tabela1[[#This Row],[Potrzeby finansowe 2027
w tym:]]+Tabela1[[#This Row],[Rozliczenie 2025 potrz. fin.]]</f>
        <v>33093993</v>
      </c>
      <c r="AS1471" s="3">
        <v>0</v>
      </c>
      <c r="AT1471" s="3">
        <v>0</v>
      </c>
      <c r="AU1471" s="3"/>
      <c r="AV1471" s="3"/>
      <c r="AW1471" s="3"/>
      <c r="AX1471" s="3"/>
      <c r="AY1471" s="3"/>
      <c r="AZ1471" s="3"/>
      <c r="BA1471" s="3">
        <v>513448</v>
      </c>
      <c r="BB1471" s="3">
        <v>0</v>
      </c>
      <c r="BC1471" s="3">
        <v>267.45999999999998</v>
      </c>
      <c r="BD1471" s="3">
        <v>117.74</v>
      </c>
      <c r="BE1471" s="3">
        <v>8269.9599999999991</v>
      </c>
      <c r="BF1471" s="3">
        <v>0</v>
      </c>
      <c r="BG1471" s="3">
        <v>762529</v>
      </c>
      <c r="BH1471" s="3">
        <v>7165</v>
      </c>
      <c r="BI1471" s="3">
        <v>550423</v>
      </c>
      <c r="BJ1471" s="3">
        <v>8458259.5</v>
      </c>
      <c r="BK1471" s="3">
        <v>5412226.9199999999</v>
      </c>
      <c r="BL1471" s="3">
        <v>1774554.45</v>
      </c>
      <c r="BM1471" s="3">
        <v>8635021.4199999999</v>
      </c>
      <c r="BN1471" s="53">
        <v>0.67864917042052553</v>
      </c>
      <c r="BO1471" s="54">
        <v>2.840176E-4</v>
      </c>
      <c r="BP1471" s="70">
        <v>7143</v>
      </c>
      <c r="BQ1471" s="71"/>
      <c r="BR1471" s="70"/>
      <c r="BS1471" s="72"/>
      <c r="BT1471" s="72"/>
      <c r="BU1471" s="70">
        <v>20751521</v>
      </c>
      <c r="BV1471" s="70">
        <v>159365</v>
      </c>
      <c r="BW1471" s="74">
        <v>19496348</v>
      </c>
      <c r="BX1471" s="70">
        <v>40407234</v>
      </c>
    </row>
    <row r="1472" spans="1:76" x14ac:dyDescent="0.3">
      <c r="A1472" s="73" t="s">
        <v>10</v>
      </c>
      <c r="B1472" s="2" t="s">
        <v>126</v>
      </c>
      <c r="C1472" s="2" t="s">
        <v>126</v>
      </c>
      <c r="D1472" s="2" t="s">
        <v>21</v>
      </c>
      <c r="E1472" s="2" t="s">
        <v>19</v>
      </c>
      <c r="F1472" s="17" t="str">
        <f>+Tabela1[[#This Row],[WK]]&amp;Tabela1[[#This Row],[PK]]&amp;Tabela1[[#This Row],[GK]]</f>
        <v>181805</v>
      </c>
      <c r="G1472" s="2" t="s">
        <v>1391</v>
      </c>
      <c r="H1472" s="3">
        <v>306574185.74000001</v>
      </c>
      <c r="I1472" s="4">
        <v>1.125</v>
      </c>
      <c r="J1472" s="3">
        <v>344895958.95999998</v>
      </c>
      <c r="K1472" s="4">
        <v>7.0000000000000007E-2</v>
      </c>
      <c r="L1472" s="3">
        <v>24142717</v>
      </c>
      <c r="M1472" s="3"/>
      <c r="N1472" s="5"/>
      <c r="O1472" s="3">
        <v>11168224.58</v>
      </c>
      <c r="P1472" s="4">
        <v>1.125</v>
      </c>
      <c r="Q1472" s="3">
        <v>12564252.65</v>
      </c>
      <c r="R1472" s="4">
        <v>1.6E-2</v>
      </c>
      <c r="S1472" s="3">
        <v>201028</v>
      </c>
      <c r="T1472" s="3"/>
      <c r="U1472" s="5"/>
      <c r="V1472" s="3">
        <v>15677233</v>
      </c>
      <c r="W1472" s="5"/>
      <c r="X1472" s="3">
        <v>31121770</v>
      </c>
      <c r="Y1472" s="3">
        <v>6687979</v>
      </c>
      <c r="Z1472" s="3">
        <v>979339</v>
      </c>
      <c r="AA1472" s="3">
        <v>1572916</v>
      </c>
      <c r="AB1472" s="3">
        <v>18136951</v>
      </c>
      <c r="AC1472" s="3">
        <v>3744585</v>
      </c>
      <c r="AD1472" s="3">
        <v>15444537</v>
      </c>
      <c r="AE1472" s="3">
        <v>0</v>
      </c>
      <c r="AF1472" s="3">
        <v>24142717</v>
      </c>
      <c r="AG1472" s="3">
        <v>201028</v>
      </c>
      <c r="AH1472" s="3">
        <v>15444537</v>
      </c>
      <c r="AI1472" s="3">
        <v>15677233</v>
      </c>
      <c r="AJ1472" s="3">
        <v>2744310</v>
      </c>
      <c r="AK1472" s="3">
        <v>2744310</v>
      </c>
      <c r="AL1472" s="3">
        <v>908349</v>
      </c>
      <c r="AM1472" s="3">
        <v>1835961</v>
      </c>
      <c r="AN1472" s="3">
        <v>144512</v>
      </c>
      <c r="AO1472" s="3">
        <v>0</v>
      </c>
      <c r="AP1472" s="3">
        <v>-144512</v>
      </c>
      <c r="AQ1472" s="3">
        <v>0</v>
      </c>
      <c r="AR1472" s="3">
        <f>Tabela1[[#This Row],[Potrzeby finansowe 2027
w tym:]]+Tabela1[[#This Row],[Rozliczenie 2025 potrz. fin.]]</f>
        <v>31121770</v>
      </c>
      <c r="AS1472" s="3">
        <v>0</v>
      </c>
      <c r="AT1472" s="3">
        <v>0</v>
      </c>
      <c r="AU1472" s="3"/>
      <c r="AV1472" s="3"/>
      <c r="AW1472" s="3"/>
      <c r="AX1472" s="3"/>
      <c r="AY1472" s="3"/>
      <c r="AZ1472" s="3"/>
      <c r="BA1472" s="3">
        <v>979339</v>
      </c>
      <c r="BB1472" s="3">
        <v>0</v>
      </c>
      <c r="BC1472" s="3">
        <v>478.35</v>
      </c>
      <c r="BD1472" s="3">
        <v>3398.84</v>
      </c>
      <c r="BE1472" s="3">
        <v>9637.39</v>
      </c>
      <c r="BF1472" s="3">
        <v>0</v>
      </c>
      <c r="BG1472" s="3">
        <v>839791</v>
      </c>
      <c r="BH1472" s="3">
        <v>7891</v>
      </c>
      <c r="BI1472" s="3">
        <v>733125</v>
      </c>
      <c r="BJ1472" s="3">
        <v>11265812.440000001</v>
      </c>
      <c r="BK1472" s="3">
        <v>7680582.6300000008</v>
      </c>
      <c r="BL1472" s="3">
        <v>819179.51</v>
      </c>
      <c r="BM1472" s="3">
        <v>12702560.220000001</v>
      </c>
      <c r="BN1472" s="53">
        <v>0.79830260298629963</v>
      </c>
      <c r="BO1472" s="54">
        <v>3.0680239999999998E-4</v>
      </c>
      <c r="BP1472" s="70">
        <v>7715</v>
      </c>
      <c r="BQ1472" s="71"/>
      <c r="BR1472" s="70"/>
      <c r="BS1472" s="72"/>
      <c r="BT1472" s="72"/>
      <c r="BU1472" s="70">
        <v>24142717</v>
      </c>
      <c r="BV1472" s="70">
        <v>201028</v>
      </c>
      <c r="BW1472" s="74">
        <v>15444537</v>
      </c>
      <c r="BX1472" s="70">
        <v>39788282</v>
      </c>
    </row>
    <row r="1473" spans="1:76" x14ac:dyDescent="0.3">
      <c r="A1473" s="73" t="s">
        <v>10</v>
      </c>
      <c r="B1473" s="2" t="s">
        <v>126</v>
      </c>
      <c r="C1473" s="2" t="s">
        <v>126</v>
      </c>
      <c r="D1473" s="2" t="s">
        <v>23</v>
      </c>
      <c r="E1473" s="2" t="s">
        <v>15</v>
      </c>
      <c r="F1473" s="17" t="str">
        <f>+Tabela1[[#This Row],[WK]]&amp;Tabela1[[#This Row],[PK]]&amp;Tabela1[[#This Row],[GK]]</f>
        <v>181806</v>
      </c>
      <c r="G1473" s="2" t="s">
        <v>1392</v>
      </c>
      <c r="H1473" s="3">
        <v>490268007.94</v>
      </c>
      <c r="I1473" s="4">
        <v>1.125</v>
      </c>
      <c r="J1473" s="3">
        <v>551551508.92999995</v>
      </c>
      <c r="K1473" s="4">
        <v>7.0000000000000007E-2</v>
      </c>
      <c r="L1473" s="3">
        <v>38608606</v>
      </c>
      <c r="M1473" s="3"/>
      <c r="N1473" s="5"/>
      <c r="O1473" s="3">
        <v>5559858.9500000002</v>
      </c>
      <c r="P1473" s="4">
        <v>1.125</v>
      </c>
      <c r="Q1473" s="3">
        <v>6254841.3200000003</v>
      </c>
      <c r="R1473" s="4">
        <v>1.6E-2</v>
      </c>
      <c r="S1473" s="3">
        <v>100077</v>
      </c>
      <c r="T1473" s="3"/>
      <c r="U1473" s="5"/>
      <c r="V1473" s="3">
        <v>23277451</v>
      </c>
      <c r="W1473" s="5"/>
      <c r="X1473" s="3">
        <v>36655102</v>
      </c>
      <c r="Y1473" s="3">
        <v>4178308</v>
      </c>
      <c r="Z1473" s="3">
        <v>110156</v>
      </c>
      <c r="AA1473" s="3">
        <v>1854728</v>
      </c>
      <c r="AB1473" s="3">
        <v>26159498</v>
      </c>
      <c r="AC1473" s="3">
        <v>4352412</v>
      </c>
      <c r="AD1473" s="3">
        <v>13377650</v>
      </c>
      <c r="AE1473" s="3">
        <v>0</v>
      </c>
      <c r="AF1473" s="3">
        <v>38608606</v>
      </c>
      <c r="AG1473" s="3">
        <v>100077</v>
      </c>
      <c r="AH1473" s="3">
        <v>13377650</v>
      </c>
      <c r="AI1473" s="3">
        <v>23277451</v>
      </c>
      <c r="AJ1473" s="3">
        <v>2360420</v>
      </c>
      <c r="AK1473" s="3">
        <v>2360420</v>
      </c>
      <c r="AL1473" s="3">
        <v>1620987</v>
      </c>
      <c r="AM1473" s="3">
        <v>739433</v>
      </c>
      <c r="AN1473" s="3">
        <v>1461834</v>
      </c>
      <c r="AO1473" s="3">
        <v>0</v>
      </c>
      <c r="AP1473" s="3">
        <v>-1461834</v>
      </c>
      <c r="AQ1473" s="3">
        <v>0</v>
      </c>
      <c r="AR1473" s="3">
        <f>Tabela1[[#This Row],[Potrzeby finansowe 2027
w tym:]]+Tabela1[[#This Row],[Rozliczenie 2025 potrz. fin.]]</f>
        <v>36655102</v>
      </c>
      <c r="AS1473" s="3">
        <v>0</v>
      </c>
      <c r="AT1473" s="3">
        <v>0</v>
      </c>
      <c r="AU1473" s="3"/>
      <c r="AV1473" s="3"/>
      <c r="AW1473" s="3"/>
      <c r="AX1473" s="3"/>
      <c r="AY1473" s="3"/>
      <c r="AZ1473" s="3"/>
      <c r="BA1473" s="3">
        <v>110156</v>
      </c>
      <c r="BB1473" s="3">
        <v>0</v>
      </c>
      <c r="BC1473" s="3">
        <v>0</v>
      </c>
      <c r="BD1473" s="3">
        <v>0</v>
      </c>
      <c r="BE1473" s="3">
        <v>2207.31</v>
      </c>
      <c r="BF1473" s="3">
        <v>0</v>
      </c>
      <c r="BG1473" s="3">
        <v>1159277</v>
      </c>
      <c r="BH1473" s="3">
        <v>10893</v>
      </c>
      <c r="BI1473" s="3">
        <v>695451</v>
      </c>
      <c r="BJ1473" s="3">
        <v>10686891.98</v>
      </c>
      <c r="BK1473" s="3">
        <v>5654606.870000001</v>
      </c>
      <c r="BL1473" s="3">
        <v>4384377.47</v>
      </c>
      <c r="BM1473" s="3">
        <v>11360385.5</v>
      </c>
      <c r="BN1473" s="53">
        <v>0.90661331990337901</v>
      </c>
      <c r="BO1473" s="54">
        <v>4.1484030000000003E-4</v>
      </c>
      <c r="BP1473" s="70">
        <v>10432</v>
      </c>
      <c r="BQ1473" s="71"/>
      <c r="BR1473" s="70"/>
      <c r="BS1473" s="72"/>
      <c r="BT1473" s="72"/>
      <c r="BU1473" s="70">
        <v>38608606</v>
      </c>
      <c r="BV1473" s="70">
        <v>100077</v>
      </c>
      <c r="BW1473" s="74">
        <v>13377650</v>
      </c>
      <c r="BX1473" s="70">
        <v>52086333</v>
      </c>
    </row>
    <row r="1474" spans="1:76" x14ac:dyDescent="0.3">
      <c r="A1474" s="73" t="s">
        <v>10</v>
      </c>
      <c r="B1474" s="2" t="s">
        <v>126</v>
      </c>
      <c r="C1474" s="2" t="s">
        <v>132</v>
      </c>
      <c r="D1474" s="2" t="s">
        <v>12</v>
      </c>
      <c r="E1474" s="2" t="s">
        <v>15</v>
      </c>
      <c r="F1474" s="17" t="str">
        <f>+Tabela1[[#This Row],[WK]]&amp;Tabela1[[#This Row],[PK]]&amp;Tabela1[[#This Row],[GK]]</f>
        <v>181901</v>
      </c>
      <c r="G1474" s="2" t="s">
        <v>1393</v>
      </c>
      <c r="H1474" s="3">
        <v>517914304.81999999</v>
      </c>
      <c r="I1474" s="4">
        <v>1.125</v>
      </c>
      <c r="J1474" s="3">
        <v>582653592.91999996</v>
      </c>
      <c r="K1474" s="4">
        <v>7.0000000000000007E-2</v>
      </c>
      <c r="L1474" s="3">
        <v>40785752</v>
      </c>
      <c r="M1474" s="3"/>
      <c r="N1474" s="5"/>
      <c r="O1474" s="3">
        <v>49502117.630000003</v>
      </c>
      <c r="P1474" s="4">
        <v>1.125</v>
      </c>
      <c r="Q1474" s="3">
        <v>55689882.329999998</v>
      </c>
      <c r="R1474" s="4">
        <v>1.6E-2</v>
      </c>
      <c r="S1474" s="3">
        <v>891038</v>
      </c>
      <c r="T1474" s="3"/>
      <c r="U1474" s="5"/>
      <c r="V1474" s="3">
        <v>25549833</v>
      </c>
      <c r="W1474" s="5"/>
      <c r="X1474" s="3">
        <v>49092974</v>
      </c>
      <c r="Y1474" s="3">
        <v>8392090</v>
      </c>
      <c r="Z1474" s="3">
        <v>552703</v>
      </c>
      <c r="AA1474" s="3">
        <v>1926369</v>
      </c>
      <c r="AB1474" s="3">
        <v>35537686</v>
      </c>
      <c r="AC1474" s="3">
        <v>2684126</v>
      </c>
      <c r="AD1474" s="3">
        <v>23543141</v>
      </c>
      <c r="AE1474" s="3">
        <v>0</v>
      </c>
      <c r="AF1474" s="3">
        <v>40785752</v>
      </c>
      <c r="AG1474" s="3">
        <v>891038</v>
      </c>
      <c r="AH1474" s="3">
        <v>23543141</v>
      </c>
      <c r="AI1474" s="3">
        <v>25549833</v>
      </c>
      <c r="AJ1474" s="3">
        <v>1242780</v>
      </c>
      <c r="AK1474" s="3">
        <v>1242780</v>
      </c>
      <c r="AL1474" s="3">
        <v>2234512</v>
      </c>
      <c r="AM1474" s="3">
        <v>-991732</v>
      </c>
      <c r="AN1474" s="3">
        <v>-289676</v>
      </c>
      <c r="AO1474" s="3">
        <v>0</v>
      </c>
      <c r="AP1474" s="3">
        <v>289676</v>
      </c>
      <c r="AQ1474" s="3">
        <v>0</v>
      </c>
      <c r="AR1474" s="3">
        <f>Tabela1[[#This Row],[Potrzeby finansowe 2027
w tym:]]+Tabela1[[#This Row],[Rozliczenie 2025 potrz. fin.]]</f>
        <v>49092974</v>
      </c>
      <c r="AS1474" s="3">
        <v>0</v>
      </c>
      <c r="AT1474" s="3">
        <v>0</v>
      </c>
      <c r="AU1474" s="3"/>
      <c r="AV1474" s="3"/>
      <c r="AW1474" s="3"/>
      <c r="AX1474" s="3"/>
      <c r="AY1474" s="3"/>
      <c r="AZ1474" s="3"/>
      <c r="BA1474" s="3">
        <v>552703</v>
      </c>
      <c r="BB1474" s="3">
        <v>0</v>
      </c>
      <c r="BC1474" s="3">
        <v>87.89</v>
      </c>
      <c r="BD1474" s="3">
        <v>5212.95</v>
      </c>
      <c r="BE1474" s="3">
        <v>63.27</v>
      </c>
      <c r="BF1474" s="3">
        <v>0</v>
      </c>
      <c r="BG1474" s="3">
        <v>1217810</v>
      </c>
      <c r="BH1474" s="3">
        <v>11443</v>
      </c>
      <c r="BI1474" s="3">
        <v>708559</v>
      </c>
      <c r="BJ1474" s="3">
        <v>10888317.314999999</v>
      </c>
      <c r="BK1474" s="3">
        <v>6717194.3600000003</v>
      </c>
      <c r="BL1474" s="3">
        <v>4513301.4400000004</v>
      </c>
      <c r="BM1474" s="3">
        <v>7657888.9400000004</v>
      </c>
      <c r="BN1474" s="53">
        <v>0.82468500228495767</v>
      </c>
      <c r="BO1474" s="54">
        <v>4.4380930000000003E-4</v>
      </c>
      <c r="BP1474" s="70">
        <v>11161</v>
      </c>
      <c r="BQ1474" s="71"/>
      <c r="BR1474" s="70"/>
      <c r="BS1474" s="72"/>
      <c r="BT1474" s="72"/>
      <c r="BU1474" s="70">
        <v>40785752</v>
      </c>
      <c r="BV1474" s="70">
        <v>891038</v>
      </c>
      <c r="BW1474" s="74">
        <v>23543141</v>
      </c>
      <c r="BX1474" s="70">
        <v>65219931</v>
      </c>
    </row>
    <row r="1475" spans="1:76" x14ac:dyDescent="0.3">
      <c r="A1475" s="73" t="s">
        <v>10</v>
      </c>
      <c r="B1475" s="2" t="s">
        <v>126</v>
      </c>
      <c r="C1475" s="2" t="s">
        <v>132</v>
      </c>
      <c r="D1475" s="2" t="s">
        <v>11</v>
      </c>
      <c r="E1475" s="2" t="s">
        <v>15</v>
      </c>
      <c r="F1475" s="17" t="str">
        <f>+Tabela1[[#This Row],[WK]]&amp;Tabela1[[#This Row],[PK]]&amp;Tabela1[[#This Row],[GK]]</f>
        <v>181902</v>
      </c>
      <c r="G1475" s="2" t="s">
        <v>1394</v>
      </c>
      <c r="H1475" s="3">
        <v>366667816.63999999</v>
      </c>
      <c r="I1475" s="4">
        <v>1.125</v>
      </c>
      <c r="J1475" s="3">
        <v>412501293.72000003</v>
      </c>
      <c r="K1475" s="4">
        <v>7.0000000000000007E-2</v>
      </c>
      <c r="L1475" s="3">
        <v>28875091</v>
      </c>
      <c r="M1475" s="3"/>
      <c r="N1475" s="5"/>
      <c r="O1475" s="3">
        <v>6275998.8000000007</v>
      </c>
      <c r="P1475" s="4">
        <v>1.125</v>
      </c>
      <c r="Q1475" s="3">
        <v>7060498.6500000004</v>
      </c>
      <c r="R1475" s="4">
        <v>1.6E-2</v>
      </c>
      <c r="S1475" s="3">
        <v>112968</v>
      </c>
      <c r="T1475" s="3"/>
      <c r="U1475" s="5"/>
      <c r="V1475" s="3">
        <v>19702493</v>
      </c>
      <c r="W1475" s="5"/>
      <c r="X1475" s="3">
        <v>43718140</v>
      </c>
      <c r="Y1475" s="3">
        <v>18483067</v>
      </c>
      <c r="Z1475" s="3">
        <v>470461</v>
      </c>
      <c r="AA1475" s="3">
        <v>1677328</v>
      </c>
      <c r="AB1475" s="3">
        <v>22828251</v>
      </c>
      <c r="AC1475" s="3">
        <v>259033</v>
      </c>
      <c r="AD1475" s="3">
        <v>24496579</v>
      </c>
      <c r="AE1475" s="3">
        <v>0</v>
      </c>
      <c r="AF1475" s="3">
        <v>28875091</v>
      </c>
      <c r="AG1475" s="3">
        <v>112968</v>
      </c>
      <c r="AH1475" s="3">
        <v>24496579</v>
      </c>
      <c r="AI1475" s="3">
        <v>19702493</v>
      </c>
      <c r="AJ1475" s="3">
        <v>3175412</v>
      </c>
      <c r="AK1475" s="3">
        <v>3656344</v>
      </c>
      <c r="AL1475" s="3">
        <v>1314976</v>
      </c>
      <c r="AM1475" s="3">
        <v>2341368</v>
      </c>
      <c r="AN1475" s="3">
        <v>480932</v>
      </c>
      <c r="AO1475" s="3">
        <v>0</v>
      </c>
      <c r="AP1475" s="3">
        <v>0</v>
      </c>
      <c r="AQ1475" s="3">
        <v>480932</v>
      </c>
      <c r="AR1475" s="3">
        <f>Tabela1[[#This Row],[Potrzeby finansowe 2027
w tym:]]+Tabela1[[#This Row],[Rozliczenie 2025 potrz. fin.]]</f>
        <v>44199072</v>
      </c>
      <c r="AS1475" s="3">
        <v>0</v>
      </c>
      <c r="AT1475" s="3">
        <v>0</v>
      </c>
      <c r="AU1475" s="3"/>
      <c r="AV1475" s="3"/>
      <c r="AW1475" s="3"/>
      <c r="AX1475" s="3"/>
      <c r="AY1475" s="3"/>
      <c r="AZ1475" s="3"/>
      <c r="BA1475" s="3">
        <v>470461</v>
      </c>
      <c r="BB1475" s="3">
        <v>0</v>
      </c>
      <c r="BC1475" s="3">
        <v>103.51</v>
      </c>
      <c r="BD1475" s="3">
        <v>4360.49</v>
      </c>
      <c r="BE1475" s="3">
        <v>16.09</v>
      </c>
      <c r="BF1475" s="3">
        <v>0</v>
      </c>
      <c r="BG1475" s="3">
        <v>1056366</v>
      </c>
      <c r="BH1475" s="3">
        <v>9926</v>
      </c>
      <c r="BI1475" s="3">
        <v>620962</v>
      </c>
      <c r="BJ1475" s="3">
        <v>9542224.3100000005</v>
      </c>
      <c r="BK1475" s="3">
        <v>5384487.8799999999</v>
      </c>
      <c r="BL1475" s="3">
        <v>4515166.51</v>
      </c>
      <c r="BM1475" s="3">
        <v>7600612.7000000002</v>
      </c>
      <c r="BN1475" s="53">
        <v>0.63380058382996196</v>
      </c>
      <c r="BO1475" s="54">
        <v>4.2026090000000003E-4</v>
      </c>
      <c r="BP1475" s="70">
        <v>10569</v>
      </c>
      <c r="BQ1475" s="71"/>
      <c r="BR1475" s="70"/>
      <c r="BS1475" s="72"/>
      <c r="BT1475" s="72"/>
      <c r="BU1475" s="70">
        <v>28875091</v>
      </c>
      <c r="BV1475" s="70">
        <v>112968</v>
      </c>
      <c r="BW1475" s="74">
        <v>24496579</v>
      </c>
      <c r="BX1475" s="70">
        <v>53484638</v>
      </c>
    </row>
    <row r="1476" spans="1:76" x14ac:dyDescent="0.3">
      <c r="A1476" s="73" t="s">
        <v>10</v>
      </c>
      <c r="B1476" s="2" t="s">
        <v>126</v>
      </c>
      <c r="C1476" s="2" t="s">
        <v>132</v>
      </c>
      <c r="D1476" s="2" t="s">
        <v>16</v>
      </c>
      <c r="E1476" s="2" t="s">
        <v>15</v>
      </c>
      <c r="F1476" s="17" t="str">
        <f>+Tabela1[[#This Row],[WK]]&amp;Tabela1[[#This Row],[PK]]&amp;Tabela1[[#This Row],[GK]]</f>
        <v>181903</v>
      </c>
      <c r="G1476" s="2" t="s">
        <v>1395</v>
      </c>
      <c r="H1476" s="3">
        <v>391836117.05000001</v>
      </c>
      <c r="I1476" s="4">
        <v>1.125</v>
      </c>
      <c r="J1476" s="3">
        <v>440815631.68000001</v>
      </c>
      <c r="K1476" s="4">
        <v>7.0000000000000007E-2</v>
      </c>
      <c r="L1476" s="3">
        <v>30857094</v>
      </c>
      <c r="M1476" s="3"/>
      <c r="N1476" s="5"/>
      <c r="O1476" s="3">
        <v>6876179.6099999994</v>
      </c>
      <c r="P1476" s="4">
        <v>1.125</v>
      </c>
      <c r="Q1476" s="3">
        <v>7735702.0599999996</v>
      </c>
      <c r="R1476" s="4">
        <v>1.6E-2</v>
      </c>
      <c r="S1476" s="3">
        <v>123771</v>
      </c>
      <c r="T1476" s="3"/>
      <c r="U1476" s="5"/>
      <c r="V1476" s="3">
        <v>22009547</v>
      </c>
      <c r="W1476" s="5"/>
      <c r="X1476" s="3">
        <v>47054652</v>
      </c>
      <c r="Y1476" s="3">
        <v>10668249</v>
      </c>
      <c r="Z1476" s="3">
        <v>252843</v>
      </c>
      <c r="AA1476" s="3">
        <v>1800493</v>
      </c>
      <c r="AB1476" s="3">
        <v>27532640</v>
      </c>
      <c r="AC1476" s="3">
        <v>6800427</v>
      </c>
      <c r="AD1476" s="3">
        <v>25045105</v>
      </c>
      <c r="AE1476" s="3">
        <v>0</v>
      </c>
      <c r="AF1476" s="3">
        <v>30857094</v>
      </c>
      <c r="AG1476" s="3">
        <v>123771</v>
      </c>
      <c r="AH1476" s="3">
        <v>25045105</v>
      </c>
      <c r="AI1476" s="3">
        <v>22009547</v>
      </c>
      <c r="AJ1476" s="3">
        <v>2802345</v>
      </c>
      <c r="AK1476" s="3">
        <v>2802345</v>
      </c>
      <c r="AL1476" s="3">
        <v>1453279</v>
      </c>
      <c r="AM1476" s="3">
        <v>1349066</v>
      </c>
      <c r="AN1476" s="3">
        <v>-575336</v>
      </c>
      <c r="AO1476" s="3">
        <v>0</v>
      </c>
      <c r="AP1476" s="3">
        <v>575336</v>
      </c>
      <c r="AQ1476" s="3">
        <v>0</v>
      </c>
      <c r="AR1476" s="3">
        <f>Tabela1[[#This Row],[Potrzeby finansowe 2027
w tym:]]+Tabela1[[#This Row],[Rozliczenie 2025 potrz. fin.]]</f>
        <v>47054652</v>
      </c>
      <c r="AS1476" s="3">
        <v>0</v>
      </c>
      <c r="AT1476" s="3">
        <v>0</v>
      </c>
      <c r="AU1476" s="3"/>
      <c r="AV1476" s="3"/>
      <c r="AW1476" s="3"/>
      <c r="AX1476" s="3"/>
      <c r="AY1476" s="3"/>
      <c r="AZ1476" s="3"/>
      <c r="BA1476" s="3">
        <v>252843</v>
      </c>
      <c r="BB1476" s="3">
        <v>0</v>
      </c>
      <c r="BC1476" s="3">
        <v>0.09</v>
      </c>
      <c r="BD1476" s="3">
        <v>1041.05</v>
      </c>
      <c r="BE1476" s="3">
        <v>146.16</v>
      </c>
      <c r="BF1476" s="3">
        <v>4256.43</v>
      </c>
      <c r="BG1476" s="3">
        <v>1081694</v>
      </c>
      <c r="BH1476" s="3">
        <v>10164</v>
      </c>
      <c r="BI1476" s="3">
        <v>718799</v>
      </c>
      <c r="BJ1476" s="3">
        <v>11045674.547499999</v>
      </c>
      <c r="BK1476" s="3">
        <v>9158810.6699999999</v>
      </c>
      <c r="BL1476" s="3">
        <v>304652.03999999998</v>
      </c>
      <c r="BM1476" s="3">
        <v>6938151.4299999997</v>
      </c>
      <c r="BN1476" s="53">
        <v>0.75035766579931551</v>
      </c>
      <c r="BO1476" s="54">
        <v>3.774448E-4</v>
      </c>
      <c r="BP1476" s="70">
        <v>9492</v>
      </c>
      <c r="BQ1476" s="71"/>
      <c r="BR1476" s="70"/>
      <c r="BS1476" s="72"/>
      <c r="BT1476" s="72"/>
      <c r="BU1476" s="70">
        <v>30857094</v>
      </c>
      <c r="BV1476" s="70">
        <v>123771</v>
      </c>
      <c r="BW1476" s="74">
        <v>25045105</v>
      </c>
      <c r="BX1476" s="70">
        <v>56025970</v>
      </c>
    </row>
    <row r="1477" spans="1:76" x14ac:dyDescent="0.3">
      <c r="A1477" s="73" t="s">
        <v>10</v>
      </c>
      <c r="B1477" s="2" t="s">
        <v>126</v>
      </c>
      <c r="C1477" s="2" t="s">
        <v>132</v>
      </c>
      <c r="D1477" s="2" t="s">
        <v>18</v>
      </c>
      <c r="E1477" s="2" t="s">
        <v>19</v>
      </c>
      <c r="F1477" s="17" t="str">
        <f>+Tabela1[[#This Row],[WK]]&amp;Tabela1[[#This Row],[PK]]&amp;Tabela1[[#This Row],[GK]]</f>
        <v>181904</v>
      </c>
      <c r="G1477" s="2" t="s">
        <v>1396</v>
      </c>
      <c r="H1477" s="3">
        <v>794033920.34000003</v>
      </c>
      <c r="I1477" s="4">
        <v>1.125</v>
      </c>
      <c r="J1477" s="3">
        <v>893288160.38</v>
      </c>
      <c r="K1477" s="4">
        <v>7.0000000000000007E-2</v>
      </c>
      <c r="L1477" s="3">
        <v>62530171</v>
      </c>
      <c r="M1477" s="3"/>
      <c r="N1477" s="5"/>
      <c r="O1477" s="3">
        <v>73293346.180000022</v>
      </c>
      <c r="P1477" s="4">
        <v>1.125</v>
      </c>
      <c r="Q1477" s="3">
        <v>82455014.450000003</v>
      </c>
      <c r="R1477" s="4">
        <v>1.6E-2</v>
      </c>
      <c r="S1477" s="3">
        <v>1319280</v>
      </c>
      <c r="T1477" s="3"/>
      <c r="U1477" s="5"/>
      <c r="V1477" s="3">
        <v>41127101</v>
      </c>
      <c r="W1477" s="5"/>
      <c r="X1477" s="3">
        <v>66335086</v>
      </c>
      <c r="Y1477" s="3">
        <v>14304348</v>
      </c>
      <c r="Z1477" s="3">
        <v>651396</v>
      </c>
      <c r="AA1477" s="3">
        <v>3151425</v>
      </c>
      <c r="AB1477" s="3">
        <v>42312800</v>
      </c>
      <c r="AC1477" s="3">
        <v>5915117</v>
      </c>
      <c r="AD1477" s="3">
        <v>25207985</v>
      </c>
      <c r="AE1477" s="3">
        <v>0</v>
      </c>
      <c r="AF1477" s="3">
        <v>62530171</v>
      </c>
      <c r="AG1477" s="3">
        <v>1319280</v>
      </c>
      <c r="AH1477" s="3">
        <v>25207985</v>
      </c>
      <c r="AI1477" s="3">
        <v>41127101</v>
      </c>
      <c r="AJ1477" s="3">
        <v>1602345</v>
      </c>
      <c r="AK1477" s="3">
        <v>1602345</v>
      </c>
      <c r="AL1477" s="3">
        <v>2708809</v>
      </c>
      <c r="AM1477" s="3">
        <v>-1106464</v>
      </c>
      <c r="AN1477" s="3">
        <v>1573124</v>
      </c>
      <c r="AO1477" s="3">
        <v>0</v>
      </c>
      <c r="AP1477" s="3">
        <v>-1573124</v>
      </c>
      <c r="AQ1477" s="3">
        <v>0</v>
      </c>
      <c r="AR1477" s="3">
        <f>Tabela1[[#This Row],[Potrzeby finansowe 2027
w tym:]]+Tabela1[[#This Row],[Rozliczenie 2025 potrz. fin.]]</f>
        <v>66335086</v>
      </c>
      <c r="AS1477" s="3">
        <v>0</v>
      </c>
      <c r="AT1477" s="3">
        <v>0</v>
      </c>
      <c r="AU1477" s="3"/>
      <c r="AV1477" s="3"/>
      <c r="AW1477" s="3"/>
      <c r="AX1477" s="3"/>
      <c r="AY1477" s="3"/>
      <c r="AZ1477" s="3"/>
      <c r="BA1477" s="3">
        <v>651396</v>
      </c>
      <c r="BB1477" s="3">
        <v>0</v>
      </c>
      <c r="BC1477" s="3">
        <v>0</v>
      </c>
      <c r="BD1477" s="3">
        <v>6453.24</v>
      </c>
      <c r="BE1477" s="3">
        <v>146.25</v>
      </c>
      <c r="BF1477" s="3">
        <v>0</v>
      </c>
      <c r="BG1477" s="3">
        <v>2066115</v>
      </c>
      <c r="BH1477" s="3">
        <v>19414</v>
      </c>
      <c r="BI1477" s="3">
        <v>1085310</v>
      </c>
      <c r="BJ1477" s="3">
        <v>16677792.314999998</v>
      </c>
      <c r="BK1477" s="3">
        <v>10687987.839999998</v>
      </c>
      <c r="BL1477" s="3">
        <v>6466220.3399999999</v>
      </c>
      <c r="BM1477" s="3">
        <v>11026777.220000001</v>
      </c>
      <c r="BN1477" s="53">
        <v>0.81513294722214458</v>
      </c>
      <c r="BO1477" s="54">
        <v>7.1742110000000002E-4</v>
      </c>
      <c r="BP1477" s="70">
        <v>18041</v>
      </c>
      <c r="BQ1477" s="71"/>
      <c r="BR1477" s="70"/>
      <c r="BS1477" s="72"/>
      <c r="BT1477" s="72"/>
      <c r="BU1477" s="70">
        <v>62530171</v>
      </c>
      <c r="BV1477" s="70">
        <v>1319280</v>
      </c>
      <c r="BW1477" s="74">
        <v>25207985</v>
      </c>
      <c r="BX1477" s="70">
        <v>89057436</v>
      </c>
    </row>
    <row r="1478" spans="1:76" x14ac:dyDescent="0.3">
      <c r="A1478" s="73" t="s">
        <v>10</v>
      </c>
      <c r="B1478" s="2" t="s">
        <v>126</v>
      </c>
      <c r="C1478" s="2" t="s">
        <v>132</v>
      </c>
      <c r="D1478" s="2" t="s">
        <v>21</v>
      </c>
      <c r="E1478" s="2" t="s">
        <v>15</v>
      </c>
      <c r="F1478" s="17" t="str">
        <f>+Tabela1[[#This Row],[WK]]&amp;Tabela1[[#This Row],[PK]]&amp;Tabela1[[#This Row],[GK]]</f>
        <v>181905</v>
      </c>
      <c r="G1478" s="2" t="s">
        <v>820</v>
      </c>
      <c r="H1478" s="3">
        <v>275006042.39999998</v>
      </c>
      <c r="I1478" s="4">
        <v>1.125</v>
      </c>
      <c r="J1478" s="3">
        <v>309381797.69999999</v>
      </c>
      <c r="K1478" s="4">
        <v>7.0000000000000007E-2</v>
      </c>
      <c r="L1478" s="3">
        <v>21656726</v>
      </c>
      <c r="M1478" s="3"/>
      <c r="N1478" s="5"/>
      <c r="O1478" s="3">
        <v>3888997.69</v>
      </c>
      <c r="P1478" s="4">
        <v>1.125</v>
      </c>
      <c r="Q1478" s="3">
        <v>4375122.4000000004</v>
      </c>
      <c r="R1478" s="4">
        <v>1.6E-2</v>
      </c>
      <c r="S1478" s="3">
        <v>70002</v>
      </c>
      <c r="T1478" s="3"/>
      <c r="U1478" s="5"/>
      <c r="V1478" s="3">
        <v>15379894</v>
      </c>
      <c r="W1478" s="5"/>
      <c r="X1478" s="3">
        <v>31773320</v>
      </c>
      <c r="Y1478" s="3">
        <v>13514075</v>
      </c>
      <c r="Z1478" s="3">
        <v>239008</v>
      </c>
      <c r="AA1478" s="3">
        <v>1391210</v>
      </c>
      <c r="AB1478" s="3">
        <v>16629027</v>
      </c>
      <c r="AC1478" s="3">
        <v>0</v>
      </c>
      <c r="AD1478" s="3">
        <v>16444699</v>
      </c>
      <c r="AE1478" s="3">
        <v>0</v>
      </c>
      <c r="AF1478" s="3">
        <v>21656726</v>
      </c>
      <c r="AG1478" s="3">
        <v>70002</v>
      </c>
      <c r="AH1478" s="3">
        <v>16444699</v>
      </c>
      <c r="AI1478" s="3">
        <v>15379894</v>
      </c>
      <c r="AJ1478" s="3">
        <v>610503</v>
      </c>
      <c r="AK1478" s="3">
        <v>661776</v>
      </c>
      <c r="AL1478" s="3">
        <v>1037161</v>
      </c>
      <c r="AM1478" s="3">
        <v>-375385</v>
      </c>
      <c r="AN1478" s="3">
        <v>51273</v>
      </c>
      <c r="AO1478" s="3">
        <v>0</v>
      </c>
      <c r="AP1478" s="3">
        <v>0</v>
      </c>
      <c r="AQ1478" s="3">
        <v>51273</v>
      </c>
      <c r="AR1478" s="3">
        <f>Tabela1[[#This Row],[Potrzeby finansowe 2027
w tym:]]+Tabela1[[#This Row],[Rozliczenie 2025 potrz. fin.]]</f>
        <v>31824593</v>
      </c>
      <c r="AS1478" s="3">
        <v>0</v>
      </c>
      <c r="AT1478" s="3">
        <v>0</v>
      </c>
      <c r="AU1478" s="3"/>
      <c r="AV1478" s="3"/>
      <c r="AW1478" s="3"/>
      <c r="AX1478" s="3"/>
      <c r="AY1478" s="3"/>
      <c r="AZ1478" s="3"/>
      <c r="BA1478" s="3">
        <v>239008</v>
      </c>
      <c r="BB1478" s="3">
        <v>0</v>
      </c>
      <c r="BC1478" s="3">
        <v>196.5</v>
      </c>
      <c r="BD1478" s="3">
        <v>1719.32</v>
      </c>
      <c r="BE1478" s="3">
        <v>40.61</v>
      </c>
      <c r="BF1478" s="3">
        <v>0</v>
      </c>
      <c r="BG1478" s="3">
        <v>793072</v>
      </c>
      <c r="BH1478" s="3">
        <v>7452</v>
      </c>
      <c r="BI1478" s="3">
        <v>598138</v>
      </c>
      <c r="BJ1478" s="3">
        <v>9191487.4574999996</v>
      </c>
      <c r="BK1478" s="3">
        <v>5900762.8900000006</v>
      </c>
      <c r="BL1478" s="3">
        <v>2017958.24</v>
      </c>
      <c r="BM1478" s="3">
        <v>9126981.7899999991</v>
      </c>
      <c r="BN1478" s="53">
        <v>0.63653693703776248</v>
      </c>
      <c r="BO1478" s="54">
        <v>3.0987270000000001E-4</v>
      </c>
      <c r="BP1478" s="70">
        <v>7793</v>
      </c>
      <c r="BQ1478" s="71"/>
      <c r="BR1478" s="70"/>
      <c r="BS1478" s="72"/>
      <c r="BT1478" s="72"/>
      <c r="BU1478" s="70">
        <v>21656726</v>
      </c>
      <c r="BV1478" s="70">
        <v>70002</v>
      </c>
      <c r="BW1478" s="74">
        <v>16444699</v>
      </c>
      <c r="BX1478" s="70">
        <v>38171427</v>
      </c>
    </row>
    <row r="1479" spans="1:76" x14ac:dyDescent="0.3">
      <c r="A1479" s="73" t="s">
        <v>10</v>
      </c>
      <c r="B1479" s="2" t="s">
        <v>126</v>
      </c>
      <c r="C1479" s="2" t="s">
        <v>140</v>
      </c>
      <c r="D1479" s="2" t="s">
        <v>12</v>
      </c>
      <c r="E1479" s="2" t="s">
        <v>19</v>
      </c>
      <c r="F1479" s="17" t="str">
        <f>+Tabela1[[#This Row],[WK]]&amp;Tabela1[[#This Row],[PK]]&amp;Tabela1[[#This Row],[GK]]</f>
        <v>182001</v>
      </c>
      <c r="G1479" s="2" t="s">
        <v>1397</v>
      </c>
      <c r="H1479" s="3">
        <v>440206679.18000001</v>
      </c>
      <c r="I1479" s="4">
        <v>1.125</v>
      </c>
      <c r="J1479" s="3">
        <v>495232514.07999998</v>
      </c>
      <c r="K1479" s="4">
        <v>7.0000000000000007E-2</v>
      </c>
      <c r="L1479" s="3">
        <v>34666276</v>
      </c>
      <c r="M1479" s="3"/>
      <c r="N1479" s="5"/>
      <c r="O1479" s="3">
        <v>21716314.389999997</v>
      </c>
      <c r="P1479" s="4">
        <v>1.125</v>
      </c>
      <c r="Q1479" s="3">
        <v>24430853.690000001</v>
      </c>
      <c r="R1479" s="4">
        <v>1.6E-2</v>
      </c>
      <c r="S1479" s="3">
        <v>390894</v>
      </c>
      <c r="T1479" s="3"/>
      <c r="U1479" s="5"/>
      <c r="V1479" s="3">
        <v>23062110</v>
      </c>
      <c r="W1479" s="5"/>
      <c r="X1479" s="3">
        <v>39218108</v>
      </c>
      <c r="Y1479" s="3">
        <v>6229744</v>
      </c>
      <c r="Z1479" s="3">
        <v>181070</v>
      </c>
      <c r="AA1479" s="3">
        <v>2261936</v>
      </c>
      <c r="AB1479" s="3">
        <v>23406410</v>
      </c>
      <c r="AC1479" s="3">
        <v>7138948</v>
      </c>
      <c r="AD1479" s="3">
        <v>16155998</v>
      </c>
      <c r="AE1479" s="3">
        <v>0</v>
      </c>
      <c r="AF1479" s="3">
        <v>34666276</v>
      </c>
      <c r="AG1479" s="3">
        <v>390894</v>
      </c>
      <c r="AH1479" s="3">
        <v>16155998</v>
      </c>
      <c r="AI1479" s="3">
        <v>23062110</v>
      </c>
      <c r="AJ1479" s="3">
        <v>463246</v>
      </c>
      <c r="AK1479" s="3">
        <v>463246</v>
      </c>
      <c r="AL1479" s="3">
        <v>1559821</v>
      </c>
      <c r="AM1479" s="3">
        <v>-1096575</v>
      </c>
      <c r="AN1479" s="3">
        <v>-662036</v>
      </c>
      <c r="AO1479" s="3">
        <v>0</v>
      </c>
      <c r="AP1479" s="3">
        <v>662036</v>
      </c>
      <c r="AQ1479" s="3">
        <v>0</v>
      </c>
      <c r="AR1479" s="3">
        <f>Tabela1[[#This Row],[Potrzeby finansowe 2027
w tym:]]+Tabela1[[#This Row],[Rozliczenie 2025 potrz. fin.]]</f>
        <v>39218108</v>
      </c>
      <c r="AS1479" s="3">
        <v>0</v>
      </c>
      <c r="AT1479" s="3">
        <v>0</v>
      </c>
      <c r="AU1479" s="3"/>
      <c r="AV1479" s="3"/>
      <c r="AW1479" s="3"/>
      <c r="AX1479" s="3"/>
      <c r="AY1479" s="3"/>
      <c r="AZ1479" s="3"/>
      <c r="BA1479" s="3">
        <v>181070</v>
      </c>
      <c r="BB1479" s="3">
        <v>0</v>
      </c>
      <c r="BC1479" s="3">
        <v>0</v>
      </c>
      <c r="BD1479" s="3">
        <v>0.01</v>
      </c>
      <c r="BE1479" s="3">
        <v>3628.27</v>
      </c>
      <c r="BF1479" s="3">
        <v>0</v>
      </c>
      <c r="BG1479" s="3">
        <v>1184606</v>
      </c>
      <c r="BH1479" s="3">
        <v>11131</v>
      </c>
      <c r="BI1479" s="3">
        <v>1077330</v>
      </c>
      <c r="BJ1479" s="3">
        <v>16555158.1</v>
      </c>
      <c r="BK1479" s="3">
        <v>9022503.0600000005</v>
      </c>
      <c r="BL1479" s="3">
        <v>10772469.289999999</v>
      </c>
      <c r="BM1479" s="3">
        <v>8585681.5800000001</v>
      </c>
      <c r="BN1479" s="53">
        <v>0.85316210141480853</v>
      </c>
      <c r="BO1479" s="54">
        <v>3.9333720000000002E-4</v>
      </c>
      <c r="BP1479" s="70">
        <v>9892</v>
      </c>
      <c r="BQ1479" s="71"/>
      <c r="BR1479" s="70"/>
      <c r="BS1479" s="72"/>
      <c r="BT1479" s="72"/>
      <c r="BU1479" s="70">
        <v>34666276</v>
      </c>
      <c r="BV1479" s="70">
        <v>390894</v>
      </c>
      <c r="BW1479" s="74">
        <v>16155998</v>
      </c>
      <c r="BX1479" s="70">
        <v>51213168</v>
      </c>
    </row>
    <row r="1480" spans="1:76" x14ac:dyDescent="0.3">
      <c r="A1480" s="73" t="s">
        <v>10</v>
      </c>
      <c r="B1480" s="2" t="s">
        <v>126</v>
      </c>
      <c r="C1480" s="2" t="s">
        <v>140</v>
      </c>
      <c r="D1480" s="2" t="s">
        <v>11</v>
      </c>
      <c r="E1480" s="2" t="s">
        <v>15</v>
      </c>
      <c r="F1480" s="17" t="str">
        <f>+Tabela1[[#This Row],[WK]]&amp;Tabela1[[#This Row],[PK]]&amp;Tabela1[[#This Row],[GK]]</f>
        <v>182002</v>
      </c>
      <c r="G1480" s="2" t="s">
        <v>1398</v>
      </c>
      <c r="H1480" s="3">
        <v>547726151.13999999</v>
      </c>
      <c r="I1480" s="4">
        <v>1.125</v>
      </c>
      <c r="J1480" s="3">
        <v>616191920.02999997</v>
      </c>
      <c r="K1480" s="4">
        <v>7.0000000000000007E-2</v>
      </c>
      <c r="L1480" s="3">
        <v>43133434</v>
      </c>
      <c r="M1480" s="3"/>
      <c r="N1480" s="5"/>
      <c r="O1480" s="3">
        <v>63342455.270000003</v>
      </c>
      <c r="P1480" s="4">
        <v>1.125</v>
      </c>
      <c r="Q1480" s="3">
        <v>71260262.180000007</v>
      </c>
      <c r="R1480" s="4">
        <v>1.6E-2</v>
      </c>
      <c r="S1480" s="3">
        <v>1140164</v>
      </c>
      <c r="T1480" s="3"/>
      <c r="U1480" s="5"/>
      <c r="V1480" s="3">
        <v>28080156</v>
      </c>
      <c r="W1480" s="5"/>
      <c r="X1480" s="3">
        <v>47751000</v>
      </c>
      <c r="Y1480" s="3">
        <v>2896022</v>
      </c>
      <c r="Z1480" s="3">
        <v>34040</v>
      </c>
      <c r="AA1480" s="3">
        <v>1886963</v>
      </c>
      <c r="AB1480" s="3">
        <v>33736031</v>
      </c>
      <c r="AC1480" s="3">
        <v>9197944</v>
      </c>
      <c r="AD1480" s="3">
        <v>19670844</v>
      </c>
      <c r="AE1480" s="3">
        <v>0</v>
      </c>
      <c r="AF1480" s="3">
        <v>43133434</v>
      </c>
      <c r="AG1480" s="3">
        <v>1140164</v>
      </c>
      <c r="AH1480" s="3">
        <v>19670844</v>
      </c>
      <c r="AI1480" s="3">
        <v>28080156</v>
      </c>
      <c r="AJ1480" s="3">
        <v>4999576</v>
      </c>
      <c r="AK1480" s="3">
        <v>4999576</v>
      </c>
      <c r="AL1480" s="3">
        <v>1441275</v>
      </c>
      <c r="AM1480" s="3">
        <v>3558301</v>
      </c>
      <c r="AN1480" s="3">
        <v>-332726</v>
      </c>
      <c r="AO1480" s="3">
        <v>0</v>
      </c>
      <c r="AP1480" s="3">
        <v>332726</v>
      </c>
      <c r="AQ1480" s="3">
        <v>0</v>
      </c>
      <c r="AR1480" s="3">
        <f>Tabela1[[#This Row],[Potrzeby finansowe 2027
w tym:]]+Tabela1[[#This Row],[Rozliczenie 2025 potrz. fin.]]</f>
        <v>47751000</v>
      </c>
      <c r="AS1480" s="3">
        <v>0</v>
      </c>
      <c r="AT1480" s="3">
        <v>0</v>
      </c>
      <c r="AU1480" s="3"/>
      <c r="AV1480" s="3"/>
      <c r="AW1480" s="3"/>
      <c r="AX1480" s="3"/>
      <c r="AY1480" s="3"/>
      <c r="AZ1480" s="3"/>
      <c r="BA1480" s="3">
        <v>34040</v>
      </c>
      <c r="BB1480" s="3">
        <v>0</v>
      </c>
      <c r="BC1480" s="3">
        <v>0</v>
      </c>
      <c r="BD1480" s="3">
        <v>0</v>
      </c>
      <c r="BE1480" s="3">
        <v>682.1</v>
      </c>
      <c r="BF1480" s="3">
        <v>0</v>
      </c>
      <c r="BG1480" s="3">
        <v>1320296</v>
      </c>
      <c r="BH1480" s="3">
        <v>12406</v>
      </c>
      <c r="BI1480" s="3">
        <v>566667</v>
      </c>
      <c r="BJ1480" s="3">
        <v>8707876.7149999999</v>
      </c>
      <c r="BK1480" s="3">
        <v>5505320.1300000008</v>
      </c>
      <c r="BL1480" s="3">
        <v>2094550.32</v>
      </c>
      <c r="BM1480" s="3">
        <v>8621125.6999999993</v>
      </c>
      <c r="BN1480" s="53">
        <v>0.94276228048086708</v>
      </c>
      <c r="BO1480" s="54">
        <v>4.6911210000000002E-4</v>
      </c>
      <c r="BP1480" s="70">
        <v>11797</v>
      </c>
      <c r="BQ1480" s="71"/>
      <c r="BR1480" s="70"/>
      <c r="BS1480" s="72"/>
      <c r="BT1480" s="72"/>
      <c r="BU1480" s="70">
        <v>43133434</v>
      </c>
      <c r="BV1480" s="70">
        <v>1140164</v>
      </c>
      <c r="BW1480" s="74">
        <v>19670844</v>
      </c>
      <c r="BX1480" s="70">
        <v>63944442</v>
      </c>
    </row>
    <row r="1481" spans="1:76" x14ac:dyDescent="0.3">
      <c r="A1481" s="73" t="s">
        <v>10</v>
      </c>
      <c r="B1481" s="2" t="s">
        <v>126</v>
      </c>
      <c r="C1481" s="2" t="s">
        <v>140</v>
      </c>
      <c r="D1481" s="2" t="s">
        <v>16</v>
      </c>
      <c r="E1481" s="2" t="s">
        <v>15</v>
      </c>
      <c r="F1481" s="17" t="str">
        <f>+Tabela1[[#This Row],[WK]]&amp;Tabela1[[#This Row],[PK]]&amp;Tabela1[[#This Row],[GK]]</f>
        <v>182003</v>
      </c>
      <c r="G1481" s="2" t="s">
        <v>1399</v>
      </c>
      <c r="H1481" s="3">
        <v>422776984.26999998</v>
      </c>
      <c r="I1481" s="4">
        <v>1.125</v>
      </c>
      <c r="J1481" s="3">
        <v>475624107.30000001</v>
      </c>
      <c r="K1481" s="4">
        <v>7.0000000000000007E-2</v>
      </c>
      <c r="L1481" s="3">
        <v>33293688</v>
      </c>
      <c r="M1481" s="3"/>
      <c r="N1481" s="5"/>
      <c r="O1481" s="3">
        <v>24519176.740000002</v>
      </c>
      <c r="P1481" s="4">
        <v>1.125</v>
      </c>
      <c r="Q1481" s="3">
        <v>27584073.829999998</v>
      </c>
      <c r="R1481" s="4">
        <v>1.6E-2</v>
      </c>
      <c r="S1481" s="3">
        <v>441345</v>
      </c>
      <c r="T1481" s="3"/>
      <c r="U1481" s="5"/>
      <c r="V1481" s="3">
        <v>23449634</v>
      </c>
      <c r="W1481" s="5"/>
      <c r="X1481" s="3">
        <v>36704984</v>
      </c>
      <c r="Y1481" s="3">
        <v>4407645</v>
      </c>
      <c r="Z1481" s="3">
        <v>928314</v>
      </c>
      <c r="AA1481" s="3">
        <v>1690154</v>
      </c>
      <c r="AB1481" s="3">
        <v>25888553</v>
      </c>
      <c r="AC1481" s="3">
        <v>3790318</v>
      </c>
      <c r="AD1481" s="3">
        <v>13255350</v>
      </c>
      <c r="AE1481" s="3">
        <v>0</v>
      </c>
      <c r="AF1481" s="3">
        <v>33293688</v>
      </c>
      <c r="AG1481" s="3">
        <v>441345</v>
      </c>
      <c r="AH1481" s="3">
        <v>13255350</v>
      </c>
      <c r="AI1481" s="3">
        <v>23449634</v>
      </c>
      <c r="AJ1481" s="3">
        <v>-1804434</v>
      </c>
      <c r="AK1481" s="3">
        <v>-1804434</v>
      </c>
      <c r="AL1481" s="3">
        <v>1876489</v>
      </c>
      <c r="AM1481" s="3">
        <v>-3680923</v>
      </c>
      <c r="AN1481" s="3">
        <v>589149</v>
      </c>
      <c r="AO1481" s="3">
        <v>0</v>
      </c>
      <c r="AP1481" s="3">
        <v>-589149</v>
      </c>
      <c r="AQ1481" s="3">
        <v>0</v>
      </c>
      <c r="AR1481" s="3">
        <f>Tabela1[[#This Row],[Potrzeby finansowe 2027
w tym:]]+Tabela1[[#This Row],[Rozliczenie 2025 potrz. fin.]]</f>
        <v>36704984</v>
      </c>
      <c r="AS1481" s="3">
        <v>0</v>
      </c>
      <c r="AT1481" s="3">
        <v>0</v>
      </c>
      <c r="AU1481" s="3"/>
      <c r="AV1481" s="3"/>
      <c r="AW1481" s="3"/>
      <c r="AX1481" s="3"/>
      <c r="AY1481" s="3"/>
      <c r="AZ1481" s="3"/>
      <c r="BA1481" s="3">
        <v>928314</v>
      </c>
      <c r="BB1481" s="3">
        <v>0</v>
      </c>
      <c r="BC1481" s="3">
        <v>0</v>
      </c>
      <c r="BD1481" s="3">
        <v>0</v>
      </c>
      <c r="BE1481" s="3">
        <v>18601.62</v>
      </c>
      <c r="BF1481" s="3">
        <v>0</v>
      </c>
      <c r="BG1481" s="3">
        <v>1055833</v>
      </c>
      <c r="BH1481" s="3">
        <v>9921</v>
      </c>
      <c r="BI1481" s="3">
        <v>634321</v>
      </c>
      <c r="BJ1481" s="3">
        <v>9747512.897499999</v>
      </c>
      <c r="BK1481" s="3">
        <v>5172432.0399999991</v>
      </c>
      <c r="BL1481" s="3">
        <v>3758095.94</v>
      </c>
      <c r="BM1481" s="3">
        <v>10784131.550000001</v>
      </c>
      <c r="BN1481" s="53">
        <v>0.89851058075226409</v>
      </c>
      <c r="BO1481" s="54">
        <v>4.0267679999999998E-4</v>
      </c>
      <c r="BP1481" s="70">
        <v>10126</v>
      </c>
      <c r="BQ1481" s="71"/>
      <c r="BR1481" s="70"/>
      <c r="BS1481" s="72"/>
      <c r="BT1481" s="72"/>
      <c r="BU1481" s="70">
        <v>33293688</v>
      </c>
      <c r="BV1481" s="70">
        <v>441345</v>
      </c>
      <c r="BW1481" s="74">
        <v>13255350</v>
      </c>
      <c r="BX1481" s="70">
        <v>46990383</v>
      </c>
    </row>
    <row r="1482" spans="1:76" x14ac:dyDescent="0.3">
      <c r="A1482" s="73" t="s">
        <v>10</v>
      </c>
      <c r="B1482" s="2" t="s">
        <v>126</v>
      </c>
      <c r="C1482" s="2" t="s">
        <v>140</v>
      </c>
      <c r="D1482" s="2" t="s">
        <v>18</v>
      </c>
      <c r="E1482" s="2" t="s">
        <v>19</v>
      </c>
      <c r="F1482" s="17" t="str">
        <f>+Tabela1[[#This Row],[WK]]&amp;Tabela1[[#This Row],[PK]]&amp;Tabela1[[#This Row],[GK]]</f>
        <v>182004</v>
      </c>
      <c r="G1482" s="2" t="s">
        <v>1400</v>
      </c>
      <c r="H1482" s="3">
        <v>719694251.34000003</v>
      </c>
      <c r="I1482" s="4">
        <v>1.125</v>
      </c>
      <c r="J1482" s="3">
        <v>809656032.75999999</v>
      </c>
      <c r="K1482" s="4">
        <v>7.0000000000000007E-2</v>
      </c>
      <c r="L1482" s="3">
        <v>56675922</v>
      </c>
      <c r="M1482" s="3"/>
      <c r="N1482" s="5"/>
      <c r="O1482" s="3">
        <v>467514961.97999996</v>
      </c>
      <c r="P1482" s="4">
        <v>1.125</v>
      </c>
      <c r="Q1482" s="3">
        <v>525954332.23000002</v>
      </c>
      <c r="R1482" s="4">
        <v>1.6E-2</v>
      </c>
      <c r="S1482" s="3">
        <v>8415269</v>
      </c>
      <c r="T1482" s="3"/>
      <c r="U1482" s="5"/>
      <c r="V1482" s="3">
        <v>40927151</v>
      </c>
      <c r="W1482" s="5"/>
      <c r="X1482" s="3">
        <v>31825730</v>
      </c>
      <c r="Y1482" s="3">
        <v>0</v>
      </c>
      <c r="Z1482" s="3">
        <v>257085</v>
      </c>
      <c r="AA1482" s="3">
        <v>2868964</v>
      </c>
      <c r="AB1482" s="3">
        <v>28699681</v>
      </c>
      <c r="AC1482" s="3">
        <v>0</v>
      </c>
      <c r="AD1482" s="3">
        <v>228546</v>
      </c>
      <c r="AE1482" s="3">
        <v>0</v>
      </c>
      <c r="AF1482" s="3">
        <v>56675922</v>
      </c>
      <c r="AG1482" s="3">
        <v>8415269</v>
      </c>
      <c r="AH1482" s="3">
        <v>228546</v>
      </c>
      <c r="AI1482" s="3">
        <v>40927151</v>
      </c>
      <c r="AJ1482" s="3">
        <v>992529</v>
      </c>
      <c r="AK1482" s="3">
        <v>3837384</v>
      </c>
      <c r="AL1482" s="3">
        <v>4988480</v>
      </c>
      <c r="AM1482" s="3">
        <v>-1151096</v>
      </c>
      <c r="AN1482" s="3">
        <v>2844855</v>
      </c>
      <c r="AO1482" s="3">
        <v>0</v>
      </c>
      <c r="AP1482" s="3">
        <v>0</v>
      </c>
      <c r="AQ1482" s="3">
        <v>2844855</v>
      </c>
      <c r="AR1482" s="3">
        <f>Tabela1[[#This Row],[Potrzeby finansowe 2027
w tym:]]+Tabela1[[#This Row],[Rozliczenie 2025 potrz. fin.]]</f>
        <v>34670585</v>
      </c>
      <c r="AS1482" s="3">
        <v>0</v>
      </c>
      <c r="AT1482" s="3">
        <v>0</v>
      </c>
      <c r="AU1482" s="3"/>
      <c r="AV1482" s="3"/>
      <c r="AW1482" s="3"/>
      <c r="AX1482" s="3"/>
      <c r="AY1482" s="3"/>
      <c r="AZ1482" s="3"/>
      <c r="BA1482" s="3">
        <v>257085</v>
      </c>
      <c r="BB1482" s="3">
        <v>0</v>
      </c>
      <c r="BC1482" s="3">
        <v>0</v>
      </c>
      <c r="BD1482" s="3">
        <v>0</v>
      </c>
      <c r="BE1482" s="3">
        <v>5151.4799999999996</v>
      </c>
      <c r="BF1482" s="3">
        <v>0</v>
      </c>
      <c r="BG1482" s="3">
        <v>1771534</v>
      </c>
      <c r="BH1482" s="3">
        <v>16646</v>
      </c>
      <c r="BI1482" s="3">
        <v>1097430</v>
      </c>
      <c r="BJ1482" s="3">
        <v>16864035.695</v>
      </c>
      <c r="BK1482" s="3">
        <v>12058518.460000001</v>
      </c>
      <c r="BL1482" s="3">
        <v>1427233.15</v>
      </c>
      <c r="BM1482" s="3">
        <v>16367602.640000001</v>
      </c>
      <c r="BN1482" s="53">
        <v>1.0876640273075739</v>
      </c>
      <c r="BO1482" s="54">
        <v>6.4322010000000005E-4</v>
      </c>
      <c r="BP1482" s="70">
        <v>16175</v>
      </c>
      <c r="BQ1482" s="71"/>
      <c r="BR1482" s="70"/>
      <c r="BS1482" s="72"/>
      <c r="BT1482" s="72"/>
      <c r="BU1482" s="70">
        <v>56675922</v>
      </c>
      <c r="BV1482" s="70">
        <v>8415269</v>
      </c>
      <c r="BW1482" s="74">
        <v>228546</v>
      </c>
      <c r="BX1482" s="70">
        <v>65319737</v>
      </c>
    </row>
    <row r="1483" spans="1:76" x14ac:dyDescent="0.3">
      <c r="A1483" s="73" t="s">
        <v>10</v>
      </c>
      <c r="B1483" s="2" t="s">
        <v>126</v>
      </c>
      <c r="C1483" s="2" t="s">
        <v>147</v>
      </c>
      <c r="D1483" s="2" t="s">
        <v>12</v>
      </c>
      <c r="E1483" s="2" t="s">
        <v>15</v>
      </c>
      <c r="F1483" s="17" t="str">
        <f>+Tabela1[[#This Row],[WK]]&amp;Tabela1[[#This Row],[PK]]&amp;Tabela1[[#This Row],[GK]]</f>
        <v>182101</v>
      </c>
      <c r="G1483" s="2" t="s">
        <v>1401</v>
      </c>
      <c r="H1483" s="3">
        <v>102969286.56</v>
      </c>
      <c r="I1483" s="4">
        <v>1.125</v>
      </c>
      <c r="J1483" s="3">
        <v>115840447.38</v>
      </c>
      <c r="K1483" s="4">
        <v>7.0000000000000007E-2</v>
      </c>
      <c r="L1483" s="3">
        <v>8108831</v>
      </c>
      <c r="M1483" s="3"/>
      <c r="N1483" s="5"/>
      <c r="O1483" s="3">
        <v>2555232.92</v>
      </c>
      <c r="P1483" s="4">
        <v>1.125</v>
      </c>
      <c r="Q1483" s="3">
        <v>2874637.04</v>
      </c>
      <c r="R1483" s="4">
        <v>1.6E-2</v>
      </c>
      <c r="S1483" s="3">
        <v>45994</v>
      </c>
      <c r="T1483" s="3"/>
      <c r="U1483" s="5"/>
      <c r="V1483" s="3">
        <v>5405931</v>
      </c>
      <c r="W1483" s="5"/>
      <c r="X1483" s="3">
        <v>12621882</v>
      </c>
      <c r="Y1483" s="3">
        <v>3252221</v>
      </c>
      <c r="Z1483" s="3">
        <v>1586371</v>
      </c>
      <c r="AA1483" s="3">
        <v>648462</v>
      </c>
      <c r="AB1483" s="3">
        <v>6746449</v>
      </c>
      <c r="AC1483" s="3">
        <v>388379</v>
      </c>
      <c r="AD1483" s="3">
        <v>7215951</v>
      </c>
      <c r="AE1483" s="3">
        <v>0</v>
      </c>
      <c r="AF1483" s="3">
        <v>8108831</v>
      </c>
      <c r="AG1483" s="3">
        <v>45994</v>
      </c>
      <c r="AH1483" s="3">
        <v>7215951</v>
      </c>
      <c r="AI1483" s="3">
        <v>5405931</v>
      </c>
      <c r="AJ1483" s="3">
        <v>-294180</v>
      </c>
      <c r="AK1483" s="3">
        <v>-294180</v>
      </c>
      <c r="AL1483" s="3">
        <v>290540</v>
      </c>
      <c r="AM1483" s="3">
        <v>-584720</v>
      </c>
      <c r="AN1483" s="3">
        <v>-255276</v>
      </c>
      <c r="AO1483" s="3">
        <v>0</v>
      </c>
      <c r="AP1483" s="3">
        <v>255276</v>
      </c>
      <c r="AQ1483" s="3">
        <v>0</v>
      </c>
      <c r="AR1483" s="3">
        <f>Tabela1[[#This Row],[Potrzeby finansowe 2027
w tym:]]+Tabela1[[#This Row],[Rozliczenie 2025 potrz. fin.]]</f>
        <v>12621882</v>
      </c>
      <c r="AS1483" s="3">
        <v>0</v>
      </c>
      <c r="AT1483" s="3">
        <v>0</v>
      </c>
      <c r="AU1483" s="3"/>
      <c r="AV1483" s="3"/>
      <c r="AW1483" s="3"/>
      <c r="AX1483" s="3"/>
      <c r="AY1483" s="3"/>
      <c r="AZ1483" s="3"/>
      <c r="BA1483" s="3">
        <v>1586371</v>
      </c>
      <c r="BB1483" s="3">
        <v>0</v>
      </c>
      <c r="BC1483" s="3">
        <v>32.31</v>
      </c>
      <c r="BD1483" s="3">
        <v>15786.21</v>
      </c>
      <c r="BE1483" s="3">
        <v>0</v>
      </c>
      <c r="BF1483" s="3">
        <v>0</v>
      </c>
      <c r="BG1483" s="3">
        <v>377782</v>
      </c>
      <c r="BH1483" s="3">
        <v>2998</v>
      </c>
      <c r="BI1483" s="3">
        <v>270680</v>
      </c>
      <c r="BJ1483" s="3">
        <v>4159498.3649999998</v>
      </c>
      <c r="BK1483" s="3">
        <v>1607017.9299999997</v>
      </c>
      <c r="BL1483" s="3">
        <v>706043.33</v>
      </c>
      <c r="BM1483" s="3">
        <v>8797835.0800000001</v>
      </c>
      <c r="BN1483" s="53">
        <v>0.75415349318709612</v>
      </c>
      <c r="BO1483" s="54">
        <v>1.171767E-4</v>
      </c>
      <c r="BP1483" s="70">
        <v>2947</v>
      </c>
      <c r="BQ1483" s="71"/>
      <c r="BR1483" s="70"/>
      <c r="BS1483" s="72"/>
      <c r="BT1483" s="72"/>
      <c r="BU1483" s="70">
        <v>8108831</v>
      </c>
      <c r="BV1483" s="70">
        <v>45994</v>
      </c>
      <c r="BW1483" s="74">
        <v>7215951</v>
      </c>
      <c r="BX1483" s="70">
        <v>15370776</v>
      </c>
    </row>
    <row r="1484" spans="1:76" x14ac:dyDescent="0.3">
      <c r="A1484" s="73" t="s">
        <v>10</v>
      </c>
      <c r="B1484" s="2" t="s">
        <v>126</v>
      </c>
      <c r="C1484" s="2" t="s">
        <v>147</v>
      </c>
      <c r="D1484" s="2" t="s">
        <v>11</v>
      </c>
      <c r="E1484" s="2" t="s">
        <v>15</v>
      </c>
      <c r="F1484" s="17" t="str">
        <f>+Tabela1[[#This Row],[WK]]&amp;Tabela1[[#This Row],[PK]]&amp;Tabela1[[#This Row],[GK]]</f>
        <v>182102</v>
      </c>
      <c r="G1484" s="2" t="s">
        <v>1402</v>
      </c>
      <c r="H1484" s="3">
        <v>70049627.049999997</v>
      </c>
      <c r="I1484" s="4">
        <v>1.125</v>
      </c>
      <c r="J1484" s="3">
        <v>78805830.430000007</v>
      </c>
      <c r="K1484" s="4">
        <v>7.0000000000000007E-2</v>
      </c>
      <c r="L1484" s="3">
        <v>5516408</v>
      </c>
      <c r="M1484" s="3"/>
      <c r="N1484" s="5"/>
      <c r="O1484" s="3">
        <v>2327711.38</v>
      </c>
      <c r="P1484" s="4">
        <v>1.125</v>
      </c>
      <c r="Q1484" s="3">
        <v>2618675.2999999998</v>
      </c>
      <c r="R1484" s="4">
        <v>1.6E-2</v>
      </c>
      <c r="S1484" s="3">
        <v>41899</v>
      </c>
      <c r="T1484" s="3"/>
      <c r="U1484" s="5"/>
      <c r="V1484" s="3">
        <v>3120670</v>
      </c>
      <c r="W1484" s="5"/>
      <c r="X1484" s="3">
        <v>11669509</v>
      </c>
      <c r="Y1484" s="3">
        <v>0</v>
      </c>
      <c r="Z1484" s="3">
        <v>6442665</v>
      </c>
      <c r="AA1484" s="3">
        <v>709081</v>
      </c>
      <c r="AB1484" s="3">
        <v>4149946</v>
      </c>
      <c r="AC1484" s="3">
        <v>367817</v>
      </c>
      <c r="AD1484" s="3">
        <v>8548839</v>
      </c>
      <c r="AE1484" s="3">
        <v>3694763</v>
      </c>
      <c r="AF1484" s="3">
        <v>5516408</v>
      </c>
      <c r="AG1484" s="3">
        <v>41899</v>
      </c>
      <c r="AH1484" s="3">
        <v>4854076</v>
      </c>
      <c r="AI1484" s="3">
        <v>3120670</v>
      </c>
      <c r="AJ1484" s="3">
        <v>225145</v>
      </c>
      <c r="AK1484" s="3">
        <v>225145</v>
      </c>
      <c r="AL1484" s="3">
        <v>137510</v>
      </c>
      <c r="AM1484" s="3">
        <v>87635</v>
      </c>
      <c r="AN1484" s="3">
        <v>0</v>
      </c>
      <c r="AO1484" s="3">
        <v>0</v>
      </c>
      <c r="AP1484" s="3">
        <v>0</v>
      </c>
      <c r="AQ1484" s="3">
        <v>0</v>
      </c>
      <c r="AR1484" s="3">
        <f>Tabela1[[#This Row],[Potrzeby finansowe 2027
w tym:]]+Tabela1[[#This Row],[Rozliczenie 2025 potrz. fin.]]</f>
        <v>11669509</v>
      </c>
      <c r="AS1484" s="3">
        <v>0</v>
      </c>
      <c r="AT1484" s="3">
        <v>0</v>
      </c>
      <c r="AU1484" s="3"/>
      <c r="AV1484" s="3"/>
      <c r="AW1484" s="3"/>
      <c r="AX1484" s="3"/>
      <c r="AY1484" s="3"/>
      <c r="AZ1484" s="3"/>
      <c r="BA1484" s="3">
        <v>6442665</v>
      </c>
      <c r="BB1484" s="3">
        <v>6091.37</v>
      </c>
      <c r="BC1484" s="3">
        <v>559.48</v>
      </c>
      <c r="BD1484" s="3">
        <v>22072.21</v>
      </c>
      <c r="BE1484" s="3">
        <v>6.04</v>
      </c>
      <c r="BF1484" s="3">
        <v>0</v>
      </c>
      <c r="BG1484" s="3">
        <v>377782</v>
      </c>
      <c r="BH1484" s="3">
        <v>1669</v>
      </c>
      <c r="BI1484" s="3">
        <v>331299</v>
      </c>
      <c r="BJ1484" s="3">
        <v>5091024.4324999992</v>
      </c>
      <c r="BK1484" s="3">
        <v>2237973.6099999994</v>
      </c>
      <c r="BL1484" s="3">
        <v>2903113.05</v>
      </c>
      <c r="BM1484" s="3">
        <v>5605977.1900000004</v>
      </c>
      <c r="BN1484" s="53">
        <v>1.3574345056564356</v>
      </c>
      <c r="BO1484" s="54">
        <v>6.1571199999999998E-5</v>
      </c>
      <c r="BP1484" s="70">
        <v>1549</v>
      </c>
      <c r="BQ1484" s="71"/>
      <c r="BR1484" s="70"/>
      <c r="BS1484" s="72"/>
      <c r="BT1484" s="72"/>
      <c r="BU1484" s="70">
        <v>5516408</v>
      </c>
      <c r="BV1484" s="70">
        <v>41899</v>
      </c>
      <c r="BW1484" s="74">
        <v>4854076</v>
      </c>
      <c r="BX1484" s="70">
        <v>10412383</v>
      </c>
    </row>
    <row r="1485" spans="1:76" x14ac:dyDescent="0.3">
      <c r="A1485" s="73" t="s">
        <v>10</v>
      </c>
      <c r="B1485" s="2" t="s">
        <v>126</v>
      </c>
      <c r="C1485" s="2" t="s">
        <v>147</v>
      </c>
      <c r="D1485" s="2" t="s">
        <v>16</v>
      </c>
      <c r="E1485" s="2" t="s">
        <v>19</v>
      </c>
      <c r="F1485" s="17" t="str">
        <f>+Tabela1[[#This Row],[WK]]&amp;Tabela1[[#This Row],[PK]]&amp;Tabela1[[#This Row],[GK]]</f>
        <v>182103</v>
      </c>
      <c r="G1485" s="2" t="s">
        <v>1403</v>
      </c>
      <c r="H1485" s="3">
        <v>421410696.70999998</v>
      </c>
      <c r="I1485" s="4">
        <v>1.125</v>
      </c>
      <c r="J1485" s="3">
        <v>474087033.80000001</v>
      </c>
      <c r="K1485" s="4">
        <v>7.0000000000000007E-2</v>
      </c>
      <c r="L1485" s="3">
        <v>33186092</v>
      </c>
      <c r="M1485" s="3"/>
      <c r="N1485" s="5"/>
      <c r="O1485" s="3">
        <v>23845153.41</v>
      </c>
      <c r="P1485" s="4">
        <v>1.125</v>
      </c>
      <c r="Q1485" s="3">
        <v>26825797.59</v>
      </c>
      <c r="R1485" s="4">
        <v>1.6E-2</v>
      </c>
      <c r="S1485" s="3">
        <v>429213</v>
      </c>
      <c r="T1485" s="3"/>
      <c r="U1485" s="5"/>
      <c r="V1485" s="3">
        <v>21495323</v>
      </c>
      <c r="W1485" s="5"/>
      <c r="X1485" s="3">
        <v>37820903</v>
      </c>
      <c r="Y1485" s="3">
        <v>13408577</v>
      </c>
      <c r="Z1485" s="3">
        <v>1078000</v>
      </c>
      <c r="AA1485" s="3">
        <v>1826429</v>
      </c>
      <c r="AB1485" s="3">
        <v>21491151</v>
      </c>
      <c r="AC1485" s="3">
        <v>16746</v>
      </c>
      <c r="AD1485" s="3">
        <v>17059772</v>
      </c>
      <c r="AE1485" s="3">
        <v>0</v>
      </c>
      <c r="AF1485" s="3">
        <v>33186092</v>
      </c>
      <c r="AG1485" s="3">
        <v>429213</v>
      </c>
      <c r="AH1485" s="3">
        <v>17059772</v>
      </c>
      <c r="AI1485" s="3">
        <v>21495323</v>
      </c>
      <c r="AJ1485" s="3">
        <v>5204786</v>
      </c>
      <c r="AK1485" s="3">
        <v>5938978</v>
      </c>
      <c r="AL1485" s="3">
        <v>1128388</v>
      </c>
      <c r="AM1485" s="3">
        <v>4810590</v>
      </c>
      <c r="AN1485" s="3">
        <v>734192</v>
      </c>
      <c r="AO1485" s="3">
        <v>0</v>
      </c>
      <c r="AP1485" s="3">
        <v>0</v>
      </c>
      <c r="AQ1485" s="3">
        <v>734192</v>
      </c>
      <c r="AR1485" s="3">
        <f>Tabela1[[#This Row],[Potrzeby finansowe 2027
w tym:]]+Tabela1[[#This Row],[Rozliczenie 2025 potrz. fin.]]</f>
        <v>38555095</v>
      </c>
      <c r="AS1485" s="3">
        <v>0</v>
      </c>
      <c r="AT1485" s="3">
        <v>0</v>
      </c>
      <c r="AU1485" s="3"/>
      <c r="AV1485" s="3"/>
      <c r="AW1485" s="3"/>
      <c r="AX1485" s="3"/>
      <c r="AY1485" s="3"/>
      <c r="AZ1485" s="3"/>
      <c r="BA1485" s="3">
        <v>1078000</v>
      </c>
      <c r="BB1485" s="3">
        <v>0</v>
      </c>
      <c r="BC1485" s="3">
        <v>405.3</v>
      </c>
      <c r="BD1485" s="3">
        <v>9200.83</v>
      </c>
      <c r="BE1485" s="3">
        <v>497.39</v>
      </c>
      <c r="BF1485" s="3">
        <v>0</v>
      </c>
      <c r="BG1485" s="3">
        <v>1129159</v>
      </c>
      <c r="BH1485" s="3">
        <v>10610</v>
      </c>
      <c r="BI1485" s="3">
        <v>697270</v>
      </c>
      <c r="BJ1485" s="3">
        <v>10714836.445</v>
      </c>
      <c r="BK1485" s="3">
        <v>7709282.0500000007</v>
      </c>
      <c r="BL1485" s="3">
        <v>3079348.62</v>
      </c>
      <c r="BM1485" s="3">
        <v>5863520.3399999999</v>
      </c>
      <c r="BN1485" s="53">
        <v>0.72831202260708994</v>
      </c>
      <c r="BO1485" s="54">
        <v>4.2922639999999997E-4</v>
      </c>
      <c r="BP1485" s="70">
        <v>10795</v>
      </c>
      <c r="BQ1485" s="71"/>
      <c r="BR1485" s="70"/>
      <c r="BS1485" s="72"/>
      <c r="BT1485" s="72"/>
      <c r="BU1485" s="70">
        <v>33186092</v>
      </c>
      <c r="BV1485" s="70">
        <v>429213</v>
      </c>
      <c r="BW1485" s="74">
        <v>17059772</v>
      </c>
      <c r="BX1485" s="70">
        <v>50675077</v>
      </c>
    </row>
    <row r="1486" spans="1:76" x14ac:dyDescent="0.3">
      <c r="A1486" s="73" t="s">
        <v>10</v>
      </c>
      <c r="B1486" s="2" t="s">
        <v>126</v>
      </c>
      <c r="C1486" s="2" t="s">
        <v>147</v>
      </c>
      <c r="D1486" s="2" t="s">
        <v>18</v>
      </c>
      <c r="E1486" s="2" t="s">
        <v>15</v>
      </c>
      <c r="F1486" s="17" t="str">
        <f>+Tabela1[[#This Row],[WK]]&amp;Tabela1[[#This Row],[PK]]&amp;Tabela1[[#This Row],[GK]]</f>
        <v>182104</v>
      </c>
      <c r="G1486" s="2" t="s">
        <v>1404</v>
      </c>
      <c r="H1486" s="3">
        <v>163153404.37</v>
      </c>
      <c r="I1486" s="4">
        <v>1.125</v>
      </c>
      <c r="J1486" s="3">
        <v>183547579.91999999</v>
      </c>
      <c r="K1486" s="4">
        <v>7.0000000000000007E-2</v>
      </c>
      <c r="L1486" s="3">
        <v>12848331</v>
      </c>
      <c r="M1486" s="3"/>
      <c r="N1486" s="5"/>
      <c r="O1486" s="3">
        <v>3914059.77</v>
      </c>
      <c r="P1486" s="4">
        <v>1.125</v>
      </c>
      <c r="Q1486" s="3">
        <v>4403317.24</v>
      </c>
      <c r="R1486" s="4">
        <v>1.6E-2</v>
      </c>
      <c r="S1486" s="3">
        <v>70453</v>
      </c>
      <c r="T1486" s="3"/>
      <c r="U1486" s="5"/>
      <c r="V1486" s="3">
        <v>8700052</v>
      </c>
      <c r="W1486" s="5"/>
      <c r="X1486" s="3">
        <v>18350576</v>
      </c>
      <c r="Y1486" s="3">
        <v>3266618</v>
      </c>
      <c r="Z1486" s="3">
        <v>964851</v>
      </c>
      <c r="AA1486" s="3">
        <v>1125563</v>
      </c>
      <c r="AB1486" s="3">
        <v>9327294</v>
      </c>
      <c r="AC1486" s="3">
        <v>3666250</v>
      </c>
      <c r="AD1486" s="3">
        <v>9650524</v>
      </c>
      <c r="AE1486" s="3">
        <v>0</v>
      </c>
      <c r="AF1486" s="3">
        <v>12848331</v>
      </c>
      <c r="AG1486" s="3">
        <v>70453</v>
      </c>
      <c r="AH1486" s="3">
        <v>9650524</v>
      </c>
      <c r="AI1486" s="3">
        <v>8700052</v>
      </c>
      <c r="AJ1486" s="3">
        <v>378409</v>
      </c>
      <c r="AK1486" s="3">
        <v>378409</v>
      </c>
      <c r="AL1486" s="3">
        <v>652373</v>
      </c>
      <c r="AM1486" s="3">
        <v>-273964</v>
      </c>
      <c r="AN1486" s="3">
        <v>-231203</v>
      </c>
      <c r="AO1486" s="3">
        <v>0</v>
      </c>
      <c r="AP1486" s="3">
        <v>231203</v>
      </c>
      <c r="AQ1486" s="3">
        <v>0</v>
      </c>
      <c r="AR1486" s="3">
        <f>Tabela1[[#This Row],[Potrzeby finansowe 2027
w tym:]]+Tabela1[[#This Row],[Rozliczenie 2025 potrz. fin.]]</f>
        <v>18350576</v>
      </c>
      <c r="AS1486" s="3">
        <v>0</v>
      </c>
      <c r="AT1486" s="3">
        <v>0</v>
      </c>
      <c r="AU1486" s="3"/>
      <c r="AV1486" s="3"/>
      <c r="AW1486" s="3"/>
      <c r="AX1486" s="3"/>
      <c r="AY1486" s="3"/>
      <c r="AZ1486" s="3"/>
      <c r="BA1486" s="3">
        <v>964851</v>
      </c>
      <c r="BB1486" s="3">
        <v>0</v>
      </c>
      <c r="BC1486" s="3">
        <v>133.07</v>
      </c>
      <c r="BD1486" s="3">
        <v>9223.2999999999993</v>
      </c>
      <c r="BE1486" s="3">
        <v>0.02</v>
      </c>
      <c r="BF1486" s="3">
        <v>0</v>
      </c>
      <c r="BG1486" s="3">
        <v>488167</v>
      </c>
      <c r="BH1486" s="3">
        <v>4587</v>
      </c>
      <c r="BI1486" s="3">
        <v>637396</v>
      </c>
      <c r="BJ1486" s="3">
        <v>9794762.5874999985</v>
      </c>
      <c r="BK1486" s="3">
        <v>6159115.1199999992</v>
      </c>
      <c r="BL1486" s="3">
        <v>1730610.09</v>
      </c>
      <c r="BM1486" s="3">
        <v>11081369.689999999</v>
      </c>
      <c r="BN1486" s="53">
        <v>0.80868097329863931</v>
      </c>
      <c r="BO1486" s="54">
        <v>1.583108E-4</v>
      </c>
      <c r="BP1486" s="70">
        <v>3981</v>
      </c>
      <c r="BQ1486" s="71"/>
      <c r="BR1486" s="70"/>
      <c r="BS1486" s="72"/>
      <c r="BT1486" s="72"/>
      <c r="BU1486" s="70">
        <v>12848331</v>
      </c>
      <c r="BV1486" s="70">
        <v>70453</v>
      </c>
      <c r="BW1486" s="74">
        <v>9650524</v>
      </c>
      <c r="BX1486" s="70">
        <v>22569308</v>
      </c>
    </row>
    <row r="1487" spans="1:76" x14ac:dyDescent="0.3">
      <c r="A1487" s="73" t="s">
        <v>10</v>
      </c>
      <c r="B1487" s="2" t="s">
        <v>126</v>
      </c>
      <c r="C1487" s="2" t="s">
        <v>147</v>
      </c>
      <c r="D1487" s="2" t="s">
        <v>21</v>
      </c>
      <c r="E1487" s="2" t="s">
        <v>15</v>
      </c>
      <c r="F1487" s="17" t="str">
        <f>+Tabela1[[#This Row],[WK]]&amp;Tabela1[[#This Row],[PK]]&amp;Tabela1[[#This Row],[GK]]</f>
        <v>182105</v>
      </c>
      <c r="G1487" s="2" t="s">
        <v>1405</v>
      </c>
      <c r="H1487" s="3">
        <v>200787400.78</v>
      </c>
      <c r="I1487" s="4">
        <v>1.125</v>
      </c>
      <c r="J1487" s="3">
        <v>225885825.88</v>
      </c>
      <c r="K1487" s="4">
        <v>7.0000000000000007E-2</v>
      </c>
      <c r="L1487" s="3">
        <v>15812008</v>
      </c>
      <c r="M1487" s="3"/>
      <c r="N1487" s="5"/>
      <c r="O1487" s="3">
        <v>157831940.47</v>
      </c>
      <c r="P1487" s="4">
        <v>1.125</v>
      </c>
      <c r="Q1487" s="3">
        <v>177560933.03</v>
      </c>
      <c r="R1487" s="4">
        <v>1.6E-2</v>
      </c>
      <c r="S1487" s="3">
        <v>2840975</v>
      </c>
      <c r="T1487" s="3"/>
      <c r="U1487" s="5"/>
      <c r="V1487" s="3">
        <v>11703901</v>
      </c>
      <c r="W1487" s="5"/>
      <c r="X1487" s="3">
        <v>17686281</v>
      </c>
      <c r="Y1487" s="3">
        <v>0</v>
      </c>
      <c r="Z1487" s="3">
        <v>1927217</v>
      </c>
      <c r="AA1487" s="3">
        <v>1509952</v>
      </c>
      <c r="AB1487" s="3">
        <v>11594478</v>
      </c>
      <c r="AC1487" s="3">
        <v>2654634</v>
      </c>
      <c r="AD1487" s="3">
        <v>6007159</v>
      </c>
      <c r="AE1487" s="3">
        <v>1697584</v>
      </c>
      <c r="AF1487" s="3">
        <v>15812008</v>
      </c>
      <c r="AG1487" s="3">
        <v>2840975</v>
      </c>
      <c r="AH1487" s="3">
        <v>4309575</v>
      </c>
      <c r="AI1487" s="3">
        <v>11703901</v>
      </c>
      <c r="AJ1487" s="3">
        <v>1836041</v>
      </c>
      <c r="AK1487" s="3">
        <v>1860820</v>
      </c>
      <c r="AL1487" s="3">
        <v>1128489</v>
      </c>
      <c r="AM1487" s="3">
        <v>732331</v>
      </c>
      <c r="AN1487" s="3">
        <v>144522</v>
      </c>
      <c r="AO1487" s="3">
        <v>0</v>
      </c>
      <c r="AP1487" s="3">
        <v>-119743</v>
      </c>
      <c r="AQ1487" s="3">
        <v>24779</v>
      </c>
      <c r="AR1487" s="3">
        <f>Tabela1[[#This Row],[Potrzeby finansowe 2027
w tym:]]+Tabela1[[#This Row],[Rozliczenie 2025 potrz. fin.]]</f>
        <v>17711060</v>
      </c>
      <c r="AS1487" s="3">
        <v>0</v>
      </c>
      <c r="AT1487" s="3">
        <v>0</v>
      </c>
      <c r="AU1487" s="3"/>
      <c r="AV1487" s="3"/>
      <c r="AW1487" s="3"/>
      <c r="AX1487" s="3"/>
      <c r="AY1487" s="3"/>
      <c r="AZ1487" s="3"/>
      <c r="BA1487" s="3">
        <v>1927217</v>
      </c>
      <c r="BB1487" s="3">
        <v>0</v>
      </c>
      <c r="BC1487" s="3">
        <v>366.82</v>
      </c>
      <c r="BD1487" s="3">
        <v>18086.12</v>
      </c>
      <c r="BE1487" s="3">
        <v>0</v>
      </c>
      <c r="BF1487" s="3">
        <v>0</v>
      </c>
      <c r="BG1487" s="3">
        <v>547339</v>
      </c>
      <c r="BH1487" s="3">
        <v>5143</v>
      </c>
      <c r="BI1487" s="3">
        <v>962613</v>
      </c>
      <c r="BJ1487" s="3">
        <v>14792321.6625</v>
      </c>
      <c r="BK1487" s="3">
        <v>5177479.9000000004</v>
      </c>
      <c r="BL1487" s="3">
        <v>13637248.109999999</v>
      </c>
      <c r="BM1487" s="3">
        <v>11184870.83</v>
      </c>
      <c r="BN1487" s="53">
        <v>1.256972850974138</v>
      </c>
      <c r="BO1487" s="54">
        <v>2.2555740000000001E-4</v>
      </c>
      <c r="BP1487" s="70">
        <v>5672</v>
      </c>
      <c r="BQ1487" s="71"/>
      <c r="BR1487" s="70"/>
      <c r="BS1487" s="72"/>
      <c r="BT1487" s="72"/>
      <c r="BU1487" s="70">
        <v>15812008</v>
      </c>
      <c r="BV1487" s="70">
        <v>2840975</v>
      </c>
      <c r="BW1487" s="74">
        <v>4309575</v>
      </c>
      <c r="BX1487" s="70">
        <v>22962558</v>
      </c>
    </row>
    <row r="1488" spans="1:76" x14ac:dyDescent="0.3">
      <c r="A1488" s="73" t="s">
        <v>10</v>
      </c>
      <c r="B1488" s="2" t="s">
        <v>140</v>
      </c>
      <c r="C1488" s="2" t="s">
        <v>12</v>
      </c>
      <c r="D1488" s="2" t="s">
        <v>12</v>
      </c>
      <c r="E1488" s="2" t="s">
        <v>13</v>
      </c>
      <c r="F1488" s="17" t="str">
        <f>+Tabela1[[#This Row],[WK]]&amp;Tabela1[[#This Row],[PK]]&amp;Tabela1[[#This Row],[GK]]</f>
        <v>200101</v>
      </c>
      <c r="G1488" s="2" t="s">
        <v>1406</v>
      </c>
      <c r="H1488" s="3">
        <v>1372178308.25</v>
      </c>
      <c r="I1488" s="4">
        <v>1.125</v>
      </c>
      <c r="J1488" s="3">
        <v>1543700596.78</v>
      </c>
      <c r="K1488" s="4">
        <v>7.0000000000000007E-2</v>
      </c>
      <c r="L1488" s="3">
        <v>108059042</v>
      </c>
      <c r="M1488" s="3"/>
      <c r="N1488" s="5"/>
      <c r="O1488" s="3">
        <v>218159404.93000001</v>
      </c>
      <c r="P1488" s="4">
        <v>1.125</v>
      </c>
      <c r="Q1488" s="3">
        <v>245429330.55000001</v>
      </c>
      <c r="R1488" s="4">
        <v>1.6E-2</v>
      </c>
      <c r="S1488" s="3">
        <v>3926869</v>
      </c>
      <c r="T1488" s="3"/>
      <c r="U1488" s="5"/>
      <c r="V1488" s="3">
        <v>53802729</v>
      </c>
      <c r="W1488" s="5"/>
      <c r="X1488" s="3">
        <v>79483256</v>
      </c>
      <c r="Y1488" s="3">
        <v>9094579</v>
      </c>
      <c r="Z1488" s="3">
        <v>633764</v>
      </c>
      <c r="AA1488" s="3">
        <v>5514047</v>
      </c>
      <c r="AB1488" s="3">
        <v>64240866</v>
      </c>
      <c r="AC1488" s="3">
        <v>0</v>
      </c>
      <c r="AD1488" s="3">
        <v>28548585</v>
      </c>
      <c r="AE1488" s="3">
        <v>0</v>
      </c>
      <c r="AF1488" s="3">
        <v>108059042</v>
      </c>
      <c r="AG1488" s="3">
        <v>3926869</v>
      </c>
      <c r="AH1488" s="3">
        <v>28548585</v>
      </c>
      <c r="AI1488" s="3">
        <v>53802729</v>
      </c>
      <c r="AJ1488" s="3">
        <v>6471773</v>
      </c>
      <c r="AK1488" s="3">
        <v>9339831</v>
      </c>
      <c r="AL1488" s="3">
        <v>971488</v>
      </c>
      <c r="AM1488" s="3">
        <v>8368343</v>
      </c>
      <c r="AN1488" s="3">
        <v>2868058</v>
      </c>
      <c r="AO1488" s="3">
        <v>0</v>
      </c>
      <c r="AP1488" s="3">
        <v>0</v>
      </c>
      <c r="AQ1488" s="3">
        <v>2868058</v>
      </c>
      <c r="AR1488" s="3">
        <f>Tabela1[[#This Row],[Potrzeby finansowe 2027
w tym:]]+Tabela1[[#This Row],[Rozliczenie 2025 potrz. fin.]]</f>
        <v>82351314</v>
      </c>
      <c r="AS1488" s="3">
        <v>0</v>
      </c>
      <c r="AT1488" s="3">
        <v>0</v>
      </c>
      <c r="AU1488" s="3"/>
      <c r="AV1488" s="3"/>
      <c r="AW1488" s="3"/>
      <c r="AX1488" s="3"/>
      <c r="AY1488" s="3"/>
      <c r="AZ1488" s="3"/>
      <c r="BA1488" s="3">
        <v>633764</v>
      </c>
      <c r="BB1488" s="3">
        <v>0</v>
      </c>
      <c r="BC1488" s="3">
        <v>51.69</v>
      </c>
      <c r="BD1488" s="3">
        <v>6177.18</v>
      </c>
      <c r="BE1488" s="3">
        <v>0.45</v>
      </c>
      <c r="BF1488" s="3">
        <v>0</v>
      </c>
      <c r="BG1488" s="3">
        <v>3035000</v>
      </c>
      <c r="BH1488" s="3">
        <v>28518</v>
      </c>
      <c r="BI1488" s="3">
        <v>2479047</v>
      </c>
      <c r="BJ1488" s="3">
        <v>38095119.732500002</v>
      </c>
      <c r="BK1488" s="3">
        <v>27054686.329999998</v>
      </c>
      <c r="BL1488" s="3">
        <v>5067233.6399999997</v>
      </c>
      <c r="BM1488" s="3">
        <v>34027266.329999998</v>
      </c>
      <c r="BN1488" s="53">
        <v>0.92900963412700643</v>
      </c>
      <c r="BO1488" s="54">
        <v>1.1877628E-3</v>
      </c>
      <c r="BP1488" s="70">
        <v>29870</v>
      </c>
      <c r="BQ1488" s="71"/>
      <c r="BR1488" s="70"/>
      <c r="BS1488" s="72"/>
      <c r="BT1488" s="72"/>
      <c r="BU1488" s="70">
        <v>108059042</v>
      </c>
      <c r="BV1488" s="70">
        <v>3926869</v>
      </c>
      <c r="BW1488" s="74">
        <v>28548585</v>
      </c>
      <c r="BX1488" s="70">
        <v>140534496</v>
      </c>
    </row>
    <row r="1489" spans="1:76" x14ac:dyDescent="0.3">
      <c r="A1489" s="73" t="s">
        <v>10</v>
      </c>
      <c r="B1489" s="2" t="s">
        <v>140</v>
      </c>
      <c r="C1489" s="2" t="s">
        <v>12</v>
      </c>
      <c r="D1489" s="2" t="s">
        <v>11</v>
      </c>
      <c r="E1489" s="2" t="s">
        <v>15</v>
      </c>
      <c r="F1489" s="17" t="str">
        <f>+Tabela1[[#This Row],[WK]]&amp;Tabela1[[#This Row],[PK]]&amp;Tabela1[[#This Row],[GK]]</f>
        <v>200102</v>
      </c>
      <c r="G1489" s="2" t="s">
        <v>1406</v>
      </c>
      <c r="H1489" s="3">
        <v>198392215.80000001</v>
      </c>
      <c r="I1489" s="4">
        <v>1.125</v>
      </c>
      <c r="J1489" s="3">
        <v>223191242.78</v>
      </c>
      <c r="K1489" s="4">
        <v>7.0000000000000007E-2</v>
      </c>
      <c r="L1489" s="3">
        <v>15623387</v>
      </c>
      <c r="M1489" s="3"/>
      <c r="N1489" s="5"/>
      <c r="O1489" s="3">
        <v>348975.81</v>
      </c>
      <c r="P1489" s="4">
        <v>1.125</v>
      </c>
      <c r="Q1489" s="3">
        <v>392597.79</v>
      </c>
      <c r="R1489" s="4">
        <v>1.6E-2</v>
      </c>
      <c r="S1489" s="3">
        <v>6282</v>
      </c>
      <c r="T1489" s="3"/>
      <c r="U1489" s="5"/>
      <c r="V1489" s="3">
        <v>9881776</v>
      </c>
      <c r="W1489" s="5"/>
      <c r="X1489" s="3">
        <v>32223265</v>
      </c>
      <c r="Y1489" s="3">
        <v>10864802</v>
      </c>
      <c r="Z1489" s="3">
        <v>1601252</v>
      </c>
      <c r="AA1489" s="3">
        <v>1032010</v>
      </c>
      <c r="AB1489" s="3">
        <v>18725201</v>
      </c>
      <c r="AC1489" s="3">
        <v>0</v>
      </c>
      <c r="AD1489" s="3">
        <v>23169315</v>
      </c>
      <c r="AE1489" s="3">
        <v>0</v>
      </c>
      <c r="AF1489" s="3">
        <v>15623387</v>
      </c>
      <c r="AG1489" s="3">
        <v>6282</v>
      </c>
      <c r="AH1489" s="3">
        <v>23169315</v>
      </c>
      <c r="AI1489" s="3">
        <v>9881776</v>
      </c>
      <c r="AJ1489" s="3">
        <v>612529</v>
      </c>
      <c r="AK1489" s="3">
        <v>1440355</v>
      </c>
      <c r="AL1489" s="3">
        <v>1035998</v>
      </c>
      <c r="AM1489" s="3">
        <v>404357</v>
      </c>
      <c r="AN1489" s="3">
        <v>827826</v>
      </c>
      <c r="AO1489" s="3">
        <v>0</v>
      </c>
      <c r="AP1489" s="3">
        <v>0</v>
      </c>
      <c r="AQ1489" s="3">
        <v>827826</v>
      </c>
      <c r="AR1489" s="3">
        <f>Tabela1[[#This Row],[Potrzeby finansowe 2027
w tym:]]+Tabela1[[#This Row],[Rozliczenie 2025 potrz. fin.]]</f>
        <v>33051091</v>
      </c>
      <c r="AS1489" s="3">
        <v>0</v>
      </c>
      <c r="AT1489" s="3">
        <v>0</v>
      </c>
      <c r="AU1489" s="3"/>
      <c r="AV1489" s="3"/>
      <c r="AW1489" s="3"/>
      <c r="AX1489" s="3"/>
      <c r="AY1489" s="3"/>
      <c r="AZ1489" s="3"/>
      <c r="BA1489" s="3">
        <v>1601252</v>
      </c>
      <c r="BB1489" s="3">
        <v>0</v>
      </c>
      <c r="BC1489" s="3">
        <v>362.2</v>
      </c>
      <c r="BD1489" s="3">
        <v>13999.86</v>
      </c>
      <c r="BE1489" s="3">
        <v>1671.62</v>
      </c>
      <c r="BF1489" s="3">
        <v>0</v>
      </c>
      <c r="BG1489" s="3">
        <v>675687</v>
      </c>
      <c r="BH1489" s="3">
        <v>6349</v>
      </c>
      <c r="BI1489" s="3">
        <v>356323</v>
      </c>
      <c r="BJ1489" s="3">
        <v>5475553.6224999996</v>
      </c>
      <c r="BK1489" s="3">
        <v>3831619.2699999996</v>
      </c>
      <c r="BL1489" s="3">
        <v>5773.33</v>
      </c>
      <c r="BM1489" s="3">
        <v>6564190.75</v>
      </c>
      <c r="BN1489" s="53">
        <v>0.64294974026095153</v>
      </c>
      <c r="BO1489" s="54">
        <v>2.541806E-4</v>
      </c>
      <c r="BP1489" s="70">
        <v>6392</v>
      </c>
      <c r="BQ1489" s="71"/>
      <c r="BR1489" s="70"/>
      <c r="BS1489" s="72"/>
      <c r="BT1489" s="72"/>
      <c r="BU1489" s="70">
        <v>15623387</v>
      </c>
      <c r="BV1489" s="70">
        <v>6282</v>
      </c>
      <c r="BW1489" s="74">
        <v>23169315</v>
      </c>
      <c r="BX1489" s="70">
        <v>38798984</v>
      </c>
    </row>
    <row r="1490" spans="1:76" x14ac:dyDescent="0.3">
      <c r="A1490" s="73" t="s">
        <v>10</v>
      </c>
      <c r="B1490" s="2" t="s">
        <v>140</v>
      </c>
      <c r="C1490" s="2" t="s">
        <v>12</v>
      </c>
      <c r="D1490" s="2" t="s">
        <v>16</v>
      </c>
      <c r="E1490" s="2" t="s">
        <v>15</v>
      </c>
      <c r="F1490" s="17" t="str">
        <f>+Tabela1[[#This Row],[WK]]&amp;Tabela1[[#This Row],[PK]]&amp;Tabela1[[#This Row],[GK]]</f>
        <v>200103</v>
      </c>
      <c r="G1490" s="2" t="s">
        <v>1407</v>
      </c>
      <c r="H1490" s="3">
        <v>120608506.52</v>
      </c>
      <c r="I1490" s="4">
        <v>1.125</v>
      </c>
      <c r="J1490" s="3">
        <v>135684569.84</v>
      </c>
      <c r="K1490" s="4">
        <v>7.0000000000000007E-2</v>
      </c>
      <c r="L1490" s="3">
        <v>9497920</v>
      </c>
      <c r="M1490" s="3"/>
      <c r="N1490" s="5"/>
      <c r="O1490" s="3">
        <v>8839675.2699999996</v>
      </c>
      <c r="P1490" s="4">
        <v>1.125</v>
      </c>
      <c r="Q1490" s="3">
        <v>9944634.6799999997</v>
      </c>
      <c r="R1490" s="4">
        <v>1.6E-2</v>
      </c>
      <c r="S1490" s="3">
        <v>159114</v>
      </c>
      <c r="T1490" s="3"/>
      <c r="U1490" s="5"/>
      <c r="V1490" s="3">
        <v>6540479</v>
      </c>
      <c r="W1490" s="5"/>
      <c r="X1490" s="3">
        <v>27441839</v>
      </c>
      <c r="Y1490" s="3">
        <v>13834375</v>
      </c>
      <c r="Z1490" s="3">
        <v>885359</v>
      </c>
      <c r="AA1490" s="3">
        <v>980476</v>
      </c>
      <c r="AB1490" s="3">
        <v>11741629</v>
      </c>
      <c r="AC1490" s="3">
        <v>0</v>
      </c>
      <c r="AD1490" s="3">
        <v>20887930</v>
      </c>
      <c r="AE1490" s="3">
        <v>0</v>
      </c>
      <c r="AF1490" s="3">
        <v>9497920</v>
      </c>
      <c r="AG1490" s="3">
        <v>159114</v>
      </c>
      <c r="AH1490" s="3">
        <v>20887930</v>
      </c>
      <c r="AI1490" s="3">
        <v>6540479</v>
      </c>
      <c r="AJ1490" s="3">
        <v>706703</v>
      </c>
      <c r="AK1490" s="3">
        <v>693272</v>
      </c>
      <c r="AL1490" s="3">
        <v>454770</v>
      </c>
      <c r="AM1490" s="3">
        <v>238502</v>
      </c>
      <c r="AN1490" s="3">
        <v>-13431</v>
      </c>
      <c r="AO1490" s="3">
        <v>0</v>
      </c>
      <c r="AP1490" s="3">
        <v>0</v>
      </c>
      <c r="AQ1490" s="3">
        <v>-13431</v>
      </c>
      <c r="AR1490" s="3">
        <f>Tabela1[[#This Row],[Potrzeby finansowe 2027
w tym:]]+Tabela1[[#This Row],[Rozliczenie 2025 potrz. fin.]]</f>
        <v>27428408</v>
      </c>
      <c r="AS1490" s="3">
        <v>0</v>
      </c>
      <c r="AT1490" s="3">
        <v>0</v>
      </c>
      <c r="AU1490" s="3"/>
      <c r="AV1490" s="3"/>
      <c r="AW1490" s="3"/>
      <c r="AX1490" s="3"/>
      <c r="AY1490" s="3"/>
      <c r="AZ1490" s="3"/>
      <c r="BA1490" s="3">
        <v>885359</v>
      </c>
      <c r="BB1490" s="3">
        <v>275.39999999999998</v>
      </c>
      <c r="BC1490" s="3">
        <v>0</v>
      </c>
      <c r="BD1490" s="3">
        <v>7030.53</v>
      </c>
      <c r="BE1490" s="3">
        <v>7.83</v>
      </c>
      <c r="BF1490" s="3">
        <v>0</v>
      </c>
      <c r="BG1490" s="3">
        <v>522436</v>
      </c>
      <c r="BH1490" s="3">
        <v>4909</v>
      </c>
      <c r="BI1490" s="3">
        <v>458040</v>
      </c>
      <c r="BJ1490" s="3">
        <v>7038622.3449999988</v>
      </c>
      <c r="BK1490" s="3">
        <v>4201811.2499999991</v>
      </c>
      <c r="BL1490" s="3">
        <v>1485560.26</v>
      </c>
      <c r="BM1490" s="3">
        <v>8376123.8600000003</v>
      </c>
      <c r="BN1490" s="53">
        <v>0.4781157027876482</v>
      </c>
      <c r="BO1490" s="54">
        <v>2.1293160000000001E-4</v>
      </c>
      <c r="BP1490" s="70">
        <v>5355</v>
      </c>
      <c r="BQ1490" s="71"/>
      <c r="BR1490" s="70"/>
      <c r="BS1490" s="72"/>
      <c r="BT1490" s="72"/>
      <c r="BU1490" s="70">
        <v>9497920</v>
      </c>
      <c r="BV1490" s="70">
        <v>159114</v>
      </c>
      <c r="BW1490" s="74">
        <v>20887930</v>
      </c>
      <c r="BX1490" s="70">
        <v>30544964</v>
      </c>
    </row>
    <row r="1491" spans="1:76" x14ac:dyDescent="0.3">
      <c r="A1491" s="73" t="s">
        <v>10</v>
      </c>
      <c r="B1491" s="2" t="s">
        <v>140</v>
      </c>
      <c r="C1491" s="2" t="s">
        <v>12</v>
      </c>
      <c r="D1491" s="2" t="s">
        <v>18</v>
      </c>
      <c r="E1491" s="2" t="s">
        <v>19</v>
      </c>
      <c r="F1491" s="17" t="str">
        <f>+Tabela1[[#This Row],[WK]]&amp;Tabela1[[#This Row],[PK]]&amp;Tabela1[[#This Row],[GK]]</f>
        <v>200104</v>
      </c>
      <c r="G1491" s="2" t="s">
        <v>1408</v>
      </c>
      <c r="H1491" s="3">
        <v>128952552.8</v>
      </c>
      <c r="I1491" s="4">
        <v>1.125</v>
      </c>
      <c r="J1491" s="3">
        <v>145071621.90000001</v>
      </c>
      <c r="K1491" s="4">
        <v>7.0000000000000007E-2</v>
      </c>
      <c r="L1491" s="3">
        <v>10155014</v>
      </c>
      <c r="M1491" s="3"/>
      <c r="N1491" s="5"/>
      <c r="O1491" s="3">
        <v>2998090.4</v>
      </c>
      <c r="P1491" s="4">
        <v>1.125</v>
      </c>
      <c r="Q1491" s="3">
        <v>3372851.7</v>
      </c>
      <c r="R1491" s="4">
        <v>1.6E-2</v>
      </c>
      <c r="S1491" s="3">
        <v>53966</v>
      </c>
      <c r="T1491" s="3"/>
      <c r="U1491" s="5"/>
      <c r="V1491" s="3">
        <v>6920880</v>
      </c>
      <c r="W1491" s="5"/>
      <c r="X1491" s="3">
        <v>16533886</v>
      </c>
      <c r="Y1491" s="3">
        <v>6704652</v>
      </c>
      <c r="Z1491" s="3">
        <v>2109407</v>
      </c>
      <c r="AA1491" s="3">
        <v>1039747</v>
      </c>
      <c r="AB1491" s="3">
        <v>6320586</v>
      </c>
      <c r="AC1491" s="3">
        <v>359494</v>
      </c>
      <c r="AD1491" s="3">
        <v>9613006</v>
      </c>
      <c r="AE1491" s="3">
        <v>0</v>
      </c>
      <c r="AF1491" s="3">
        <v>10155014</v>
      </c>
      <c r="AG1491" s="3">
        <v>53966</v>
      </c>
      <c r="AH1491" s="3">
        <v>9613006</v>
      </c>
      <c r="AI1491" s="3">
        <v>6920880</v>
      </c>
      <c r="AJ1491" s="3">
        <v>355864</v>
      </c>
      <c r="AK1491" s="3">
        <v>355864</v>
      </c>
      <c r="AL1491" s="3">
        <v>537934</v>
      </c>
      <c r="AM1491" s="3">
        <v>-182070</v>
      </c>
      <c r="AN1491" s="3">
        <v>0</v>
      </c>
      <c r="AO1491" s="3">
        <v>0</v>
      </c>
      <c r="AP1491" s="3">
        <v>0</v>
      </c>
      <c r="AQ1491" s="3">
        <v>0</v>
      </c>
      <c r="AR1491" s="3">
        <f>Tabela1[[#This Row],[Potrzeby finansowe 2027
w tym:]]+Tabela1[[#This Row],[Rozliczenie 2025 potrz. fin.]]</f>
        <v>16533886</v>
      </c>
      <c r="AS1491" s="3">
        <v>0</v>
      </c>
      <c r="AT1491" s="3">
        <v>0</v>
      </c>
      <c r="AU1491" s="3"/>
      <c r="AV1491" s="3"/>
      <c r="AW1491" s="3"/>
      <c r="AX1491" s="3"/>
      <c r="AY1491" s="3"/>
      <c r="AZ1491" s="3"/>
      <c r="BA1491" s="3">
        <v>2109407</v>
      </c>
      <c r="BB1491" s="3">
        <v>1759.96</v>
      </c>
      <c r="BC1491" s="3">
        <v>0</v>
      </c>
      <c r="BD1491" s="3">
        <v>9254.9699999999993</v>
      </c>
      <c r="BE1491" s="3">
        <v>292.38</v>
      </c>
      <c r="BF1491" s="3">
        <v>0</v>
      </c>
      <c r="BG1491" s="3">
        <v>448151</v>
      </c>
      <c r="BH1491" s="3">
        <v>4211</v>
      </c>
      <c r="BI1491" s="3">
        <v>591596</v>
      </c>
      <c r="BJ1491" s="3">
        <v>9090952.8625000007</v>
      </c>
      <c r="BK1491" s="3">
        <v>3904511.66</v>
      </c>
      <c r="BL1491" s="3">
        <v>3098043.1</v>
      </c>
      <c r="BM1491" s="3">
        <v>14549678.609999999</v>
      </c>
      <c r="BN1491" s="53">
        <v>0.64983072661649088</v>
      </c>
      <c r="BO1491" s="54">
        <v>1.6033820000000001E-4</v>
      </c>
      <c r="BP1491" s="70">
        <v>4032</v>
      </c>
      <c r="BQ1491" s="71"/>
      <c r="BR1491" s="70"/>
      <c r="BS1491" s="72"/>
      <c r="BT1491" s="72"/>
      <c r="BU1491" s="70">
        <v>10155014</v>
      </c>
      <c r="BV1491" s="70">
        <v>53966</v>
      </c>
      <c r="BW1491" s="74">
        <v>9613006</v>
      </c>
      <c r="BX1491" s="70">
        <v>19821986</v>
      </c>
    </row>
    <row r="1492" spans="1:76" x14ac:dyDescent="0.3">
      <c r="A1492" s="73" t="s">
        <v>10</v>
      </c>
      <c r="B1492" s="2" t="s">
        <v>140</v>
      </c>
      <c r="C1492" s="2" t="s">
        <v>12</v>
      </c>
      <c r="D1492" s="2" t="s">
        <v>21</v>
      </c>
      <c r="E1492" s="2" t="s">
        <v>15</v>
      </c>
      <c r="F1492" s="17" t="str">
        <f>+Tabela1[[#This Row],[WK]]&amp;Tabela1[[#This Row],[PK]]&amp;Tabela1[[#This Row],[GK]]</f>
        <v>200105</v>
      </c>
      <c r="G1492" s="2" t="s">
        <v>1409</v>
      </c>
      <c r="H1492" s="3">
        <v>102902691.56</v>
      </c>
      <c r="I1492" s="4">
        <v>1.125</v>
      </c>
      <c r="J1492" s="3">
        <v>115765528.01000001</v>
      </c>
      <c r="K1492" s="4">
        <v>7.0000000000000007E-2</v>
      </c>
      <c r="L1492" s="3">
        <v>8103587</v>
      </c>
      <c r="M1492" s="3"/>
      <c r="N1492" s="5"/>
      <c r="O1492" s="3">
        <v>2121792.8099999996</v>
      </c>
      <c r="P1492" s="4">
        <v>1.125</v>
      </c>
      <c r="Q1492" s="3">
        <v>2387016.91</v>
      </c>
      <c r="R1492" s="4">
        <v>1.6E-2</v>
      </c>
      <c r="S1492" s="3">
        <v>38192</v>
      </c>
      <c r="T1492" s="3"/>
      <c r="U1492" s="5"/>
      <c r="V1492" s="3">
        <v>4708395</v>
      </c>
      <c r="W1492" s="5"/>
      <c r="X1492" s="3">
        <v>12755360</v>
      </c>
      <c r="Y1492" s="3">
        <v>2660223</v>
      </c>
      <c r="Z1492" s="3">
        <v>3107792</v>
      </c>
      <c r="AA1492" s="3">
        <v>724005</v>
      </c>
      <c r="AB1492" s="3">
        <v>6263340</v>
      </c>
      <c r="AC1492" s="3">
        <v>0</v>
      </c>
      <c r="AD1492" s="3">
        <v>8092733</v>
      </c>
      <c r="AE1492" s="3">
        <v>0</v>
      </c>
      <c r="AF1492" s="3">
        <v>8103587</v>
      </c>
      <c r="AG1492" s="3">
        <v>38192</v>
      </c>
      <c r="AH1492" s="3">
        <v>8092733</v>
      </c>
      <c r="AI1492" s="3">
        <v>4708395</v>
      </c>
      <c r="AJ1492" s="3">
        <v>1587172</v>
      </c>
      <c r="AK1492" s="3">
        <v>1632940</v>
      </c>
      <c r="AL1492" s="3">
        <v>312913</v>
      </c>
      <c r="AM1492" s="3">
        <v>1320027</v>
      </c>
      <c r="AN1492" s="3">
        <v>45768</v>
      </c>
      <c r="AO1492" s="3">
        <v>0</v>
      </c>
      <c r="AP1492" s="3">
        <v>0</v>
      </c>
      <c r="AQ1492" s="3">
        <v>45768</v>
      </c>
      <c r="AR1492" s="3">
        <f>Tabela1[[#This Row],[Potrzeby finansowe 2027
w tym:]]+Tabela1[[#This Row],[Rozliczenie 2025 potrz. fin.]]</f>
        <v>12801128</v>
      </c>
      <c r="AS1492" s="3">
        <v>0</v>
      </c>
      <c r="AT1492" s="3">
        <v>0</v>
      </c>
      <c r="AU1492" s="3"/>
      <c r="AV1492" s="3"/>
      <c r="AW1492" s="3"/>
      <c r="AX1492" s="3"/>
      <c r="AY1492" s="3"/>
      <c r="AZ1492" s="3"/>
      <c r="BA1492" s="3">
        <v>3107792</v>
      </c>
      <c r="BB1492" s="3">
        <v>1915.79</v>
      </c>
      <c r="BC1492" s="3">
        <v>882.63</v>
      </c>
      <c r="BD1492" s="3">
        <v>14395.81</v>
      </c>
      <c r="BE1492" s="3">
        <v>2054.4699999999998</v>
      </c>
      <c r="BF1492" s="3">
        <v>0</v>
      </c>
      <c r="BG1492" s="3">
        <v>377782</v>
      </c>
      <c r="BH1492" s="3">
        <v>2830</v>
      </c>
      <c r="BI1492" s="3">
        <v>346223</v>
      </c>
      <c r="BJ1492" s="3">
        <v>5320352.7774999999</v>
      </c>
      <c r="BK1492" s="3">
        <v>2082416.0600000005</v>
      </c>
      <c r="BL1492" s="3">
        <v>2062097.42</v>
      </c>
      <c r="BM1492" s="3">
        <v>8827552.0299999993</v>
      </c>
      <c r="BN1492" s="53">
        <v>0.77896906447310754</v>
      </c>
      <c r="BO1492" s="54">
        <v>1.0902710000000001E-4</v>
      </c>
      <c r="BP1492" s="70">
        <v>2741</v>
      </c>
      <c r="BQ1492" s="71"/>
      <c r="BR1492" s="70"/>
      <c r="BS1492" s="72"/>
      <c r="BT1492" s="72"/>
      <c r="BU1492" s="70">
        <v>8103587</v>
      </c>
      <c r="BV1492" s="70">
        <v>38192</v>
      </c>
      <c r="BW1492" s="74">
        <v>8092733</v>
      </c>
      <c r="BX1492" s="70">
        <v>16234512</v>
      </c>
    </row>
    <row r="1493" spans="1:76" x14ac:dyDescent="0.3">
      <c r="A1493" s="73" t="s">
        <v>10</v>
      </c>
      <c r="B1493" s="2" t="s">
        <v>140</v>
      </c>
      <c r="C1493" s="2" t="s">
        <v>12</v>
      </c>
      <c r="D1493" s="2" t="s">
        <v>23</v>
      </c>
      <c r="E1493" s="2" t="s">
        <v>15</v>
      </c>
      <c r="F1493" s="17" t="str">
        <f>+Tabela1[[#This Row],[WK]]&amp;Tabela1[[#This Row],[PK]]&amp;Tabela1[[#This Row],[GK]]</f>
        <v>200106</v>
      </c>
      <c r="G1493" s="2" t="s">
        <v>1410</v>
      </c>
      <c r="H1493" s="3">
        <v>93025689.599999994</v>
      </c>
      <c r="I1493" s="4">
        <v>1.125</v>
      </c>
      <c r="J1493" s="3">
        <v>104653900.8</v>
      </c>
      <c r="K1493" s="4">
        <v>7.0000000000000007E-2</v>
      </c>
      <c r="L1493" s="3">
        <v>7325773</v>
      </c>
      <c r="M1493" s="3"/>
      <c r="N1493" s="5"/>
      <c r="O1493" s="3">
        <v>1928996.9</v>
      </c>
      <c r="P1493" s="4">
        <v>1.125</v>
      </c>
      <c r="Q1493" s="3">
        <v>2170121.5099999998</v>
      </c>
      <c r="R1493" s="4">
        <v>1.6E-2</v>
      </c>
      <c r="S1493" s="3">
        <v>34722</v>
      </c>
      <c r="T1493" s="3"/>
      <c r="U1493" s="5"/>
      <c r="V1493" s="3">
        <v>4508845</v>
      </c>
      <c r="W1493" s="5"/>
      <c r="X1493" s="3">
        <v>8206148</v>
      </c>
      <c r="Y1493" s="3">
        <v>314034</v>
      </c>
      <c r="Z1493" s="3">
        <v>3453976</v>
      </c>
      <c r="AA1493" s="3">
        <v>751710</v>
      </c>
      <c r="AB1493" s="3">
        <v>3686428</v>
      </c>
      <c r="AC1493" s="3">
        <v>0</v>
      </c>
      <c r="AD1493" s="3">
        <v>2886662</v>
      </c>
      <c r="AE1493" s="3">
        <v>0</v>
      </c>
      <c r="AF1493" s="3">
        <v>7325773</v>
      </c>
      <c r="AG1493" s="3">
        <v>34722</v>
      </c>
      <c r="AH1493" s="3">
        <v>2886662</v>
      </c>
      <c r="AI1493" s="3">
        <v>4508845</v>
      </c>
      <c r="AJ1493" s="3">
        <v>479057</v>
      </c>
      <c r="AK1493" s="3">
        <v>-331585</v>
      </c>
      <c r="AL1493" s="3">
        <v>330037</v>
      </c>
      <c r="AM1493" s="3">
        <v>-661622</v>
      </c>
      <c r="AN1493" s="3">
        <v>-810642</v>
      </c>
      <c r="AO1493" s="3">
        <v>0</v>
      </c>
      <c r="AP1493" s="3">
        <v>0</v>
      </c>
      <c r="AQ1493" s="3">
        <v>-810642</v>
      </c>
      <c r="AR1493" s="3">
        <f>Tabela1[[#This Row],[Potrzeby finansowe 2027
w tym:]]+Tabela1[[#This Row],[Rozliczenie 2025 potrz. fin.]]</f>
        <v>7395506</v>
      </c>
      <c r="AS1493" s="3">
        <v>0</v>
      </c>
      <c r="AT1493" s="3">
        <v>0</v>
      </c>
      <c r="AU1493" s="3"/>
      <c r="AV1493" s="3"/>
      <c r="AW1493" s="3"/>
      <c r="AX1493" s="3"/>
      <c r="AY1493" s="3"/>
      <c r="AZ1493" s="3"/>
      <c r="BA1493" s="3">
        <v>3453976</v>
      </c>
      <c r="BB1493" s="3">
        <v>0</v>
      </c>
      <c r="BC1493" s="3">
        <v>1721.24</v>
      </c>
      <c r="BD1493" s="3">
        <v>22166.639999999999</v>
      </c>
      <c r="BE1493" s="3">
        <v>13402.8</v>
      </c>
      <c r="BF1493" s="3">
        <v>0</v>
      </c>
      <c r="BG1493" s="3">
        <v>377782</v>
      </c>
      <c r="BH1493" s="3">
        <v>2293</v>
      </c>
      <c r="BI1493" s="3">
        <v>373928</v>
      </c>
      <c r="BJ1493" s="3">
        <v>5746094.8950000005</v>
      </c>
      <c r="BK1493" s="3">
        <v>3562133.6900000004</v>
      </c>
      <c r="BL1493" s="3">
        <v>1555050.59</v>
      </c>
      <c r="BM1493" s="3">
        <v>5625743.6399999997</v>
      </c>
      <c r="BN1493" s="53">
        <v>0.96737080663663588</v>
      </c>
      <c r="BO1493" s="54">
        <v>8.9254300000000004E-5</v>
      </c>
      <c r="BP1493" s="70">
        <v>2244</v>
      </c>
      <c r="BQ1493" s="71"/>
      <c r="BR1493" s="70"/>
      <c r="BS1493" s="72"/>
      <c r="BT1493" s="72"/>
      <c r="BU1493" s="70">
        <v>7325773</v>
      </c>
      <c r="BV1493" s="70">
        <v>34722</v>
      </c>
      <c r="BW1493" s="74">
        <v>2886662</v>
      </c>
      <c r="BX1493" s="70">
        <v>10247157</v>
      </c>
    </row>
    <row r="1494" spans="1:76" x14ac:dyDescent="0.3">
      <c r="A1494" s="73" t="s">
        <v>10</v>
      </c>
      <c r="B1494" s="2" t="s">
        <v>140</v>
      </c>
      <c r="C1494" s="2" t="s">
        <v>12</v>
      </c>
      <c r="D1494" s="2" t="s">
        <v>30</v>
      </c>
      <c r="E1494" s="2" t="s">
        <v>15</v>
      </c>
      <c r="F1494" s="17" t="str">
        <f>+Tabela1[[#This Row],[WK]]&amp;Tabela1[[#This Row],[PK]]&amp;Tabela1[[#This Row],[GK]]</f>
        <v>200107</v>
      </c>
      <c r="G1494" s="2" t="s">
        <v>1411</v>
      </c>
      <c r="H1494" s="3">
        <v>119361702.45</v>
      </c>
      <c r="I1494" s="4">
        <v>1.125</v>
      </c>
      <c r="J1494" s="3">
        <v>134281915.25999999</v>
      </c>
      <c r="K1494" s="4">
        <v>7.0000000000000007E-2</v>
      </c>
      <c r="L1494" s="3">
        <v>9399734</v>
      </c>
      <c r="M1494" s="3"/>
      <c r="N1494" s="5"/>
      <c r="O1494" s="3">
        <v>1928973.51</v>
      </c>
      <c r="P1494" s="4">
        <v>1.125</v>
      </c>
      <c r="Q1494" s="3">
        <v>2170095.2000000002</v>
      </c>
      <c r="R1494" s="4">
        <v>1.6E-2</v>
      </c>
      <c r="S1494" s="3">
        <v>34722</v>
      </c>
      <c r="T1494" s="3"/>
      <c r="U1494" s="5"/>
      <c r="V1494" s="3">
        <v>6410948</v>
      </c>
      <c r="W1494" s="5"/>
      <c r="X1494" s="3">
        <v>22173510</v>
      </c>
      <c r="Y1494" s="3">
        <v>6821239</v>
      </c>
      <c r="Z1494" s="3">
        <v>6658965</v>
      </c>
      <c r="AA1494" s="3">
        <v>980561</v>
      </c>
      <c r="AB1494" s="3">
        <v>7712745</v>
      </c>
      <c r="AC1494" s="3">
        <v>0</v>
      </c>
      <c r="AD1494" s="3">
        <v>16434625</v>
      </c>
      <c r="AE1494" s="3">
        <v>973853</v>
      </c>
      <c r="AF1494" s="3">
        <v>9399734</v>
      </c>
      <c r="AG1494" s="3">
        <v>34722</v>
      </c>
      <c r="AH1494" s="3">
        <v>15460772</v>
      </c>
      <c r="AI1494" s="3">
        <v>6410948</v>
      </c>
      <c r="AJ1494" s="3">
        <v>751766</v>
      </c>
      <c r="AK1494" s="3">
        <v>1423829</v>
      </c>
      <c r="AL1494" s="3">
        <v>478592</v>
      </c>
      <c r="AM1494" s="3">
        <v>945237</v>
      </c>
      <c r="AN1494" s="3">
        <v>672063</v>
      </c>
      <c r="AO1494" s="3">
        <v>0</v>
      </c>
      <c r="AP1494" s="3">
        <v>0</v>
      </c>
      <c r="AQ1494" s="3">
        <v>672063</v>
      </c>
      <c r="AR1494" s="3">
        <f>Tabela1[[#This Row],[Potrzeby finansowe 2027
w tym:]]+Tabela1[[#This Row],[Rozliczenie 2025 potrz. fin.]]</f>
        <v>22845573</v>
      </c>
      <c r="AS1494" s="3">
        <v>0</v>
      </c>
      <c r="AT1494" s="3">
        <v>0</v>
      </c>
      <c r="AU1494" s="3"/>
      <c r="AV1494" s="3"/>
      <c r="AW1494" s="3"/>
      <c r="AX1494" s="3"/>
      <c r="AY1494" s="3"/>
      <c r="AZ1494" s="3"/>
      <c r="BA1494" s="3">
        <v>6658965</v>
      </c>
      <c r="BB1494" s="3">
        <v>5623.58</v>
      </c>
      <c r="BC1494" s="3">
        <v>1515.67</v>
      </c>
      <c r="BD1494" s="3">
        <v>19194.650000000001</v>
      </c>
      <c r="BE1494" s="3">
        <v>9957.99</v>
      </c>
      <c r="BF1494" s="3">
        <v>0</v>
      </c>
      <c r="BG1494" s="3">
        <v>465711</v>
      </c>
      <c r="BH1494" s="3">
        <v>4376</v>
      </c>
      <c r="BI1494" s="3">
        <v>514850</v>
      </c>
      <c r="BJ1494" s="3">
        <v>7911625.1074999999</v>
      </c>
      <c r="BK1494" s="3">
        <v>2145131.75</v>
      </c>
      <c r="BL1494" s="3">
        <v>4940826.68</v>
      </c>
      <c r="BM1494" s="3">
        <v>13184320.07</v>
      </c>
      <c r="BN1494" s="53">
        <v>0.64087555841563848</v>
      </c>
      <c r="BO1494" s="54">
        <v>1.585356E-4</v>
      </c>
      <c r="BP1494" s="70">
        <v>3987</v>
      </c>
      <c r="BQ1494" s="71"/>
      <c r="BR1494" s="70"/>
      <c r="BS1494" s="72"/>
      <c r="BT1494" s="72"/>
      <c r="BU1494" s="70">
        <v>9399734</v>
      </c>
      <c r="BV1494" s="70">
        <v>34722</v>
      </c>
      <c r="BW1494" s="74">
        <v>15460772</v>
      </c>
      <c r="BX1494" s="70">
        <v>24895228</v>
      </c>
    </row>
    <row r="1495" spans="1:76" x14ac:dyDescent="0.3">
      <c r="A1495" s="73" t="s">
        <v>10</v>
      </c>
      <c r="B1495" s="2" t="s">
        <v>140</v>
      </c>
      <c r="C1495" s="2" t="s">
        <v>11</v>
      </c>
      <c r="D1495" s="2" t="s">
        <v>12</v>
      </c>
      <c r="E1495" s="2" t="s">
        <v>19</v>
      </c>
      <c r="F1495" s="17" t="str">
        <f>+Tabela1[[#This Row],[WK]]&amp;Tabela1[[#This Row],[PK]]&amp;Tabela1[[#This Row],[GK]]</f>
        <v>200201</v>
      </c>
      <c r="G1495" s="2" t="s">
        <v>1412</v>
      </c>
      <c r="H1495" s="3">
        <v>974885396.13</v>
      </c>
      <c r="I1495" s="4">
        <v>1.125</v>
      </c>
      <c r="J1495" s="3">
        <v>1096746070.6500001</v>
      </c>
      <c r="K1495" s="4">
        <v>7.0000000000000007E-2</v>
      </c>
      <c r="L1495" s="3">
        <v>76772225</v>
      </c>
      <c r="M1495" s="3"/>
      <c r="N1495" s="5"/>
      <c r="O1495" s="3">
        <v>184842666.66000003</v>
      </c>
      <c r="P1495" s="4">
        <v>1.125</v>
      </c>
      <c r="Q1495" s="3">
        <v>207947999.99000001</v>
      </c>
      <c r="R1495" s="4">
        <v>1.6E-2</v>
      </c>
      <c r="S1495" s="3">
        <v>3327168</v>
      </c>
      <c r="T1495" s="3"/>
      <c r="U1495" s="5"/>
      <c r="V1495" s="3">
        <v>37469032</v>
      </c>
      <c r="W1495" s="5"/>
      <c r="X1495" s="3">
        <v>28368227</v>
      </c>
      <c r="Y1495" s="3">
        <v>0</v>
      </c>
      <c r="Z1495" s="3">
        <v>1564149</v>
      </c>
      <c r="AA1495" s="3">
        <v>3353149</v>
      </c>
      <c r="AB1495" s="3">
        <v>23450929</v>
      </c>
      <c r="AC1495" s="3">
        <v>0</v>
      </c>
      <c r="AD1495" s="3">
        <v>745660</v>
      </c>
      <c r="AE1495" s="3">
        <v>7257664</v>
      </c>
      <c r="AF1495" s="3">
        <v>70260221</v>
      </c>
      <c r="AG1495" s="3">
        <v>3327168</v>
      </c>
      <c r="AH1495" s="3">
        <v>0</v>
      </c>
      <c r="AI1495" s="3">
        <v>37469032</v>
      </c>
      <c r="AJ1495" s="3">
        <v>1789847</v>
      </c>
      <c r="AK1495" s="3">
        <v>3650882</v>
      </c>
      <c r="AL1495" s="3">
        <v>3935386</v>
      </c>
      <c r="AM1495" s="3">
        <v>-284504</v>
      </c>
      <c r="AN1495" s="3">
        <v>1861035</v>
      </c>
      <c r="AO1495" s="3">
        <v>0</v>
      </c>
      <c r="AP1495" s="3">
        <v>0</v>
      </c>
      <c r="AQ1495" s="3">
        <v>1861035</v>
      </c>
      <c r="AR1495" s="3">
        <f>Tabela1[[#This Row],[Potrzeby finansowe 2027
w tym:]]+Tabela1[[#This Row],[Rozliczenie 2025 potrz. fin.]]</f>
        <v>30229262</v>
      </c>
      <c r="AS1495" s="3">
        <v>0</v>
      </c>
      <c r="AT1495" s="3">
        <v>0</v>
      </c>
      <c r="AU1495" s="3"/>
      <c r="AV1495" s="3"/>
      <c r="AW1495" s="3"/>
      <c r="AX1495" s="3"/>
      <c r="AY1495" s="3"/>
      <c r="AZ1495" s="3"/>
      <c r="BA1495" s="3">
        <v>1564149</v>
      </c>
      <c r="BB1495" s="3">
        <v>1642.97</v>
      </c>
      <c r="BC1495" s="3">
        <v>0</v>
      </c>
      <c r="BD1495" s="3">
        <v>1574.98</v>
      </c>
      <c r="BE1495" s="3">
        <v>6286.31</v>
      </c>
      <c r="BF1495" s="3">
        <v>0</v>
      </c>
      <c r="BG1495" s="3">
        <v>2028228</v>
      </c>
      <c r="BH1495" s="3">
        <v>19058</v>
      </c>
      <c r="BI1495" s="3">
        <v>1324921</v>
      </c>
      <c r="BJ1495" s="3">
        <v>20359840.3675</v>
      </c>
      <c r="BK1495" s="3">
        <v>15378224.48</v>
      </c>
      <c r="BL1495" s="3">
        <v>3615650.15</v>
      </c>
      <c r="BM1495" s="3">
        <v>12695163.25</v>
      </c>
      <c r="BN1495" s="53">
        <v>1.4413847775197486</v>
      </c>
      <c r="BO1495" s="54">
        <v>5.6839949999999998E-4</v>
      </c>
      <c r="BP1495" s="70">
        <v>14294</v>
      </c>
      <c r="BQ1495" s="71"/>
      <c r="BR1495" s="70"/>
      <c r="BS1495" s="72"/>
      <c r="BT1495" s="72"/>
      <c r="BU1495" s="70">
        <v>70260221</v>
      </c>
      <c r="BV1495" s="70">
        <v>3327168</v>
      </c>
      <c r="BW1495" s="74">
        <v>0</v>
      </c>
      <c r="BX1495" s="70">
        <v>73587389</v>
      </c>
    </row>
    <row r="1496" spans="1:76" x14ac:dyDescent="0.3">
      <c r="A1496" s="73" t="s">
        <v>10</v>
      </c>
      <c r="B1496" s="2" t="s">
        <v>140</v>
      </c>
      <c r="C1496" s="2" t="s">
        <v>11</v>
      </c>
      <c r="D1496" s="2" t="s">
        <v>11</v>
      </c>
      <c r="E1496" s="2" t="s">
        <v>19</v>
      </c>
      <c r="F1496" s="17" t="str">
        <f>+Tabela1[[#This Row],[WK]]&amp;Tabela1[[#This Row],[PK]]&amp;Tabela1[[#This Row],[GK]]</f>
        <v>200202</v>
      </c>
      <c r="G1496" s="2" t="s">
        <v>1413</v>
      </c>
      <c r="H1496" s="3">
        <v>411653658.25</v>
      </c>
      <c r="I1496" s="4">
        <v>1.125</v>
      </c>
      <c r="J1496" s="3">
        <v>463110365.52999997</v>
      </c>
      <c r="K1496" s="4">
        <v>7.0000000000000007E-2</v>
      </c>
      <c r="L1496" s="3">
        <v>32417726</v>
      </c>
      <c r="M1496" s="3"/>
      <c r="N1496" s="5"/>
      <c r="O1496" s="3">
        <v>28115385.759999998</v>
      </c>
      <c r="P1496" s="4">
        <v>1.125</v>
      </c>
      <c r="Q1496" s="3">
        <v>31629808.98</v>
      </c>
      <c r="R1496" s="4">
        <v>1.6E-2</v>
      </c>
      <c r="S1496" s="3">
        <v>506077</v>
      </c>
      <c r="T1496" s="3"/>
      <c r="U1496" s="5"/>
      <c r="V1496" s="3">
        <v>21107330</v>
      </c>
      <c r="W1496" s="5"/>
      <c r="X1496" s="3">
        <v>30306625</v>
      </c>
      <c r="Y1496" s="3">
        <v>2777331</v>
      </c>
      <c r="Z1496" s="3">
        <v>2023662</v>
      </c>
      <c r="AA1496" s="3">
        <v>2041437</v>
      </c>
      <c r="AB1496" s="3">
        <v>16243622</v>
      </c>
      <c r="AC1496" s="3">
        <v>7220573</v>
      </c>
      <c r="AD1496" s="3">
        <v>9199295</v>
      </c>
      <c r="AE1496" s="3">
        <v>0</v>
      </c>
      <c r="AF1496" s="3">
        <v>32417726</v>
      </c>
      <c r="AG1496" s="3">
        <v>506077</v>
      </c>
      <c r="AH1496" s="3">
        <v>9199295</v>
      </c>
      <c r="AI1496" s="3">
        <v>21107330</v>
      </c>
      <c r="AJ1496" s="3">
        <v>-1695902</v>
      </c>
      <c r="AK1496" s="3">
        <v>-1695902</v>
      </c>
      <c r="AL1496" s="3">
        <v>1219270</v>
      </c>
      <c r="AM1496" s="3">
        <v>-2915172</v>
      </c>
      <c r="AN1496" s="3">
        <v>-657560</v>
      </c>
      <c r="AO1496" s="3">
        <v>0</v>
      </c>
      <c r="AP1496" s="3">
        <v>657560</v>
      </c>
      <c r="AQ1496" s="3">
        <v>0</v>
      </c>
      <c r="AR1496" s="3">
        <f>Tabela1[[#This Row],[Potrzeby finansowe 2027
w tym:]]+Tabela1[[#This Row],[Rozliczenie 2025 potrz. fin.]]</f>
        <v>30306625</v>
      </c>
      <c r="AS1496" s="3">
        <v>0</v>
      </c>
      <c r="AT1496" s="3">
        <v>0</v>
      </c>
      <c r="AU1496" s="3"/>
      <c r="AV1496" s="3"/>
      <c r="AW1496" s="3"/>
      <c r="AX1496" s="3"/>
      <c r="AY1496" s="3"/>
      <c r="AZ1496" s="3"/>
      <c r="BA1496" s="3">
        <v>2023662</v>
      </c>
      <c r="BB1496" s="3">
        <v>0</v>
      </c>
      <c r="BC1496" s="3">
        <v>1330.05</v>
      </c>
      <c r="BD1496" s="3">
        <v>14122.11</v>
      </c>
      <c r="BE1496" s="3">
        <v>3439.06</v>
      </c>
      <c r="BF1496" s="3">
        <v>0</v>
      </c>
      <c r="BG1496" s="3">
        <v>1110960</v>
      </c>
      <c r="BH1496" s="3">
        <v>10439</v>
      </c>
      <c r="BI1496" s="3">
        <v>930477</v>
      </c>
      <c r="BJ1496" s="3">
        <v>14298496.019999998</v>
      </c>
      <c r="BK1496" s="3">
        <v>11527802.979999999</v>
      </c>
      <c r="BL1496" s="3">
        <v>677023.47</v>
      </c>
      <c r="BM1496" s="3">
        <v>9728725.2200000007</v>
      </c>
      <c r="BN1496" s="53">
        <v>0.93026496180856721</v>
      </c>
      <c r="BO1496" s="54">
        <v>3.6924910000000002E-4</v>
      </c>
      <c r="BP1496" s="70">
        <v>9286</v>
      </c>
      <c r="BQ1496" s="71"/>
      <c r="BR1496" s="70"/>
      <c r="BS1496" s="72"/>
      <c r="BT1496" s="72"/>
      <c r="BU1496" s="70">
        <v>32417726</v>
      </c>
      <c r="BV1496" s="70">
        <v>506077</v>
      </c>
      <c r="BW1496" s="74">
        <v>9199295</v>
      </c>
      <c r="BX1496" s="70">
        <v>42123098</v>
      </c>
    </row>
    <row r="1497" spans="1:76" x14ac:dyDescent="0.3">
      <c r="A1497" s="73" t="s">
        <v>10</v>
      </c>
      <c r="B1497" s="2" t="s">
        <v>140</v>
      </c>
      <c r="C1497" s="2" t="s">
        <v>11</v>
      </c>
      <c r="D1497" s="2" t="s">
        <v>16</v>
      </c>
      <c r="E1497" s="2" t="s">
        <v>15</v>
      </c>
      <c r="F1497" s="17" t="str">
        <f>+Tabela1[[#This Row],[WK]]&amp;Tabela1[[#This Row],[PK]]&amp;Tabela1[[#This Row],[GK]]</f>
        <v>200203</v>
      </c>
      <c r="G1497" s="2" t="s">
        <v>1414</v>
      </c>
      <c r="H1497" s="3">
        <v>502275279.30000001</v>
      </c>
      <c r="I1497" s="4">
        <v>1.125</v>
      </c>
      <c r="J1497" s="3">
        <v>565059689.21000004</v>
      </c>
      <c r="K1497" s="4">
        <v>7.0000000000000007E-2</v>
      </c>
      <c r="L1497" s="3">
        <v>39554178</v>
      </c>
      <c r="M1497" s="3"/>
      <c r="N1497" s="5"/>
      <c r="O1497" s="3">
        <v>37268949.100000001</v>
      </c>
      <c r="P1497" s="4">
        <v>1.125</v>
      </c>
      <c r="Q1497" s="3">
        <v>41927567.740000002</v>
      </c>
      <c r="R1497" s="4">
        <v>1.6E-2</v>
      </c>
      <c r="S1497" s="3">
        <v>670841</v>
      </c>
      <c r="T1497" s="3"/>
      <c r="U1497" s="5"/>
      <c r="V1497" s="3">
        <v>21243397</v>
      </c>
      <c r="W1497" s="5"/>
      <c r="X1497" s="3">
        <v>38737512</v>
      </c>
      <c r="Y1497" s="3">
        <v>2412761</v>
      </c>
      <c r="Z1497" s="3">
        <v>744325</v>
      </c>
      <c r="AA1497" s="3">
        <v>2161365</v>
      </c>
      <c r="AB1497" s="3">
        <v>27517494</v>
      </c>
      <c r="AC1497" s="3">
        <v>5901567</v>
      </c>
      <c r="AD1497" s="3">
        <v>17494115</v>
      </c>
      <c r="AE1497" s="3">
        <v>0</v>
      </c>
      <c r="AF1497" s="3">
        <v>39554178</v>
      </c>
      <c r="AG1497" s="3">
        <v>670841</v>
      </c>
      <c r="AH1497" s="3">
        <v>17494115</v>
      </c>
      <c r="AI1497" s="3">
        <v>21243397</v>
      </c>
      <c r="AJ1497" s="3">
        <v>2147777</v>
      </c>
      <c r="AK1497" s="3">
        <v>2147777</v>
      </c>
      <c r="AL1497" s="3">
        <v>1577844</v>
      </c>
      <c r="AM1497" s="3">
        <v>569933</v>
      </c>
      <c r="AN1497" s="3">
        <v>218124</v>
      </c>
      <c r="AO1497" s="3">
        <v>0</v>
      </c>
      <c r="AP1497" s="3">
        <v>-218124</v>
      </c>
      <c r="AQ1497" s="3">
        <v>0</v>
      </c>
      <c r="AR1497" s="3">
        <f>Tabela1[[#This Row],[Potrzeby finansowe 2027
w tym:]]+Tabela1[[#This Row],[Rozliczenie 2025 potrz. fin.]]</f>
        <v>38737512</v>
      </c>
      <c r="AS1497" s="3">
        <v>0</v>
      </c>
      <c r="AT1497" s="3">
        <v>0</v>
      </c>
      <c r="AU1497" s="3"/>
      <c r="AV1497" s="3"/>
      <c r="AW1497" s="3"/>
      <c r="AX1497" s="3"/>
      <c r="AY1497" s="3"/>
      <c r="AZ1497" s="3"/>
      <c r="BA1497" s="3">
        <v>744325</v>
      </c>
      <c r="BB1497" s="3">
        <v>0</v>
      </c>
      <c r="BC1497" s="3">
        <v>159.61000000000001</v>
      </c>
      <c r="BD1497" s="3">
        <v>5003.9399999999996</v>
      </c>
      <c r="BE1497" s="3">
        <v>3842.89</v>
      </c>
      <c r="BF1497" s="3">
        <v>0</v>
      </c>
      <c r="BG1497" s="3">
        <v>1146080</v>
      </c>
      <c r="BH1497" s="3">
        <v>10769</v>
      </c>
      <c r="BI1497" s="3">
        <v>1015285</v>
      </c>
      <c r="BJ1497" s="3">
        <v>15601720.25</v>
      </c>
      <c r="BK1497" s="3">
        <v>10097847.140000001</v>
      </c>
      <c r="BL1497" s="3">
        <v>5770510.0599999996</v>
      </c>
      <c r="BM1497" s="3">
        <v>10474472.32</v>
      </c>
      <c r="BN1497" s="53">
        <v>0.94416309933503084</v>
      </c>
      <c r="BO1497" s="54">
        <v>4.0063700000000002E-4</v>
      </c>
      <c r="BP1497" s="70">
        <v>10075</v>
      </c>
      <c r="BQ1497" s="71"/>
      <c r="BR1497" s="70"/>
      <c r="BS1497" s="72"/>
      <c r="BT1497" s="72"/>
      <c r="BU1497" s="70">
        <v>39554178</v>
      </c>
      <c r="BV1497" s="70">
        <v>670841</v>
      </c>
      <c r="BW1497" s="74">
        <v>17494115</v>
      </c>
      <c r="BX1497" s="70">
        <v>57719134</v>
      </c>
    </row>
    <row r="1498" spans="1:76" x14ac:dyDescent="0.3">
      <c r="A1498" s="73" t="s">
        <v>10</v>
      </c>
      <c r="B1498" s="2" t="s">
        <v>140</v>
      </c>
      <c r="C1498" s="2" t="s">
        <v>11</v>
      </c>
      <c r="D1498" s="2" t="s">
        <v>18</v>
      </c>
      <c r="E1498" s="2" t="s">
        <v>15</v>
      </c>
      <c r="F1498" s="17" t="str">
        <f>+Tabela1[[#This Row],[WK]]&amp;Tabela1[[#This Row],[PK]]&amp;Tabela1[[#This Row],[GK]]</f>
        <v>200204</v>
      </c>
      <c r="G1498" s="2" t="s">
        <v>1415</v>
      </c>
      <c r="H1498" s="3">
        <v>204859089.38</v>
      </c>
      <c r="I1498" s="4">
        <v>1.125</v>
      </c>
      <c r="J1498" s="3">
        <v>230466475.55000001</v>
      </c>
      <c r="K1498" s="4">
        <v>7.0000000000000007E-2</v>
      </c>
      <c r="L1498" s="3">
        <v>16132653</v>
      </c>
      <c r="M1498" s="3"/>
      <c r="N1498" s="5"/>
      <c r="O1498" s="3">
        <v>12690630.52</v>
      </c>
      <c r="P1498" s="4">
        <v>1.125</v>
      </c>
      <c r="Q1498" s="3">
        <v>14276959.34</v>
      </c>
      <c r="R1498" s="4">
        <v>1.6E-2</v>
      </c>
      <c r="S1498" s="3">
        <v>228431</v>
      </c>
      <c r="T1498" s="3"/>
      <c r="U1498" s="5"/>
      <c r="V1498" s="3">
        <v>9918712</v>
      </c>
      <c r="W1498" s="5"/>
      <c r="X1498" s="3">
        <v>14299043</v>
      </c>
      <c r="Y1498" s="3">
        <v>0</v>
      </c>
      <c r="Z1498" s="3">
        <v>3006248</v>
      </c>
      <c r="AA1498" s="3">
        <v>856600</v>
      </c>
      <c r="AB1498" s="3">
        <v>10436195</v>
      </c>
      <c r="AC1498" s="3">
        <v>0</v>
      </c>
      <c r="AD1498" s="3">
        <v>4871849</v>
      </c>
      <c r="AE1498" s="3">
        <v>976272</v>
      </c>
      <c r="AF1498" s="3">
        <v>16132653</v>
      </c>
      <c r="AG1498" s="3">
        <v>228431</v>
      </c>
      <c r="AH1498" s="3">
        <v>3895577</v>
      </c>
      <c r="AI1498" s="3">
        <v>9918712</v>
      </c>
      <c r="AJ1498" s="3">
        <v>-127604</v>
      </c>
      <c r="AK1498" s="3">
        <v>363914</v>
      </c>
      <c r="AL1498" s="3">
        <v>679096</v>
      </c>
      <c r="AM1498" s="3">
        <v>-315182</v>
      </c>
      <c r="AN1498" s="3">
        <v>491518</v>
      </c>
      <c r="AO1498" s="3">
        <v>0</v>
      </c>
      <c r="AP1498" s="3">
        <v>0</v>
      </c>
      <c r="AQ1498" s="3">
        <v>491518</v>
      </c>
      <c r="AR1498" s="3">
        <f>Tabela1[[#This Row],[Potrzeby finansowe 2027
w tym:]]+Tabela1[[#This Row],[Rozliczenie 2025 potrz. fin.]]</f>
        <v>14790561</v>
      </c>
      <c r="AS1498" s="3">
        <v>0</v>
      </c>
      <c r="AT1498" s="3">
        <v>0</v>
      </c>
      <c r="AU1498" s="3"/>
      <c r="AV1498" s="3"/>
      <c r="AW1498" s="3"/>
      <c r="AX1498" s="3"/>
      <c r="AY1498" s="3"/>
      <c r="AZ1498" s="3"/>
      <c r="BA1498" s="3">
        <v>3006248</v>
      </c>
      <c r="BB1498" s="3">
        <v>0</v>
      </c>
      <c r="BC1498" s="3">
        <v>1155.96</v>
      </c>
      <c r="BD1498" s="3">
        <v>14136.29</v>
      </c>
      <c r="BE1498" s="3">
        <v>23771.1</v>
      </c>
      <c r="BF1498" s="3">
        <v>734</v>
      </c>
      <c r="BG1498" s="3">
        <v>506260</v>
      </c>
      <c r="BH1498" s="3">
        <v>4757</v>
      </c>
      <c r="BI1498" s="3">
        <v>350340</v>
      </c>
      <c r="BJ1498" s="3">
        <v>5383615.3450000007</v>
      </c>
      <c r="BK1498" s="3">
        <v>2948727.4000000004</v>
      </c>
      <c r="BL1498" s="3">
        <v>980423.56</v>
      </c>
      <c r="BM1498" s="3">
        <v>7778704.6600000001</v>
      </c>
      <c r="BN1498" s="53">
        <v>1.2252408531751584</v>
      </c>
      <c r="BO1498" s="54">
        <v>1.9821030000000001E-4</v>
      </c>
      <c r="BP1498" s="70">
        <v>4985</v>
      </c>
      <c r="BQ1498" s="71"/>
      <c r="BR1498" s="70"/>
      <c r="BS1498" s="72"/>
      <c r="BT1498" s="72"/>
      <c r="BU1498" s="70">
        <v>16132653</v>
      </c>
      <c r="BV1498" s="70">
        <v>228431</v>
      </c>
      <c r="BW1498" s="74">
        <v>3895577</v>
      </c>
      <c r="BX1498" s="70">
        <v>20256661</v>
      </c>
    </row>
    <row r="1499" spans="1:76" x14ac:dyDescent="0.3">
      <c r="A1499" s="73" t="s">
        <v>10</v>
      </c>
      <c r="B1499" s="2" t="s">
        <v>140</v>
      </c>
      <c r="C1499" s="2" t="s">
        <v>11</v>
      </c>
      <c r="D1499" s="2" t="s">
        <v>21</v>
      </c>
      <c r="E1499" s="2" t="s">
        <v>15</v>
      </c>
      <c r="F1499" s="17" t="str">
        <f>+Tabela1[[#This Row],[WK]]&amp;Tabela1[[#This Row],[PK]]&amp;Tabela1[[#This Row],[GK]]</f>
        <v>200205</v>
      </c>
      <c r="G1499" s="2" t="s">
        <v>1416</v>
      </c>
      <c r="H1499" s="3">
        <v>1010700890.66</v>
      </c>
      <c r="I1499" s="4">
        <v>1.125</v>
      </c>
      <c r="J1499" s="3">
        <v>1137038501.99</v>
      </c>
      <c r="K1499" s="4">
        <v>7.0000000000000007E-2</v>
      </c>
      <c r="L1499" s="3">
        <v>79592695</v>
      </c>
      <c r="M1499" s="3"/>
      <c r="N1499" s="5"/>
      <c r="O1499" s="3">
        <v>148298051.10000002</v>
      </c>
      <c r="P1499" s="4">
        <v>1.125</v>
      </c>
      <c r="Q1499" s="3">
        <v>166835307.49000001</v>
      </c>
      <c r="R1499" s="4">
        <v>1.6E-2</v>
      </c>
      <c r="S1499" s="3">
        <v>2669365</v>
      </c>
      <c r="T1499" s="3"/>
      <c r="U1499" s="5"/>
      <c r="V1499" s="3">
        <v>37558301</v>
      </c>
      <c r="W1499" s="5"/>
      <c r="X1499" s="3">
        <v>45185275</v>
      </c>
      <c r="Y1499" s="3">
        <v>0</v>
      </c>
      <c r="Z1499" s="3">
        <v>173453</v>
      </c>
      <c r="AA1499" s="3">
        <v>3795324</v>
      </c>
      <c r="AB1499" s="3">
        <v>40125840</v>
      </c>
      <c r="AC1499" s="3">
        <v>1090658</v>
      </c>
      <c r="AD1499" s="3">
        <v>8725630</v>
      </c>
      <c r="AE1499" s="3">
        <v>0</v>
      </c>
      <c r="AF1499" s="3">
        <v>79592695</v>
      </c>
      <c r="AG1499" s="3">
        <v>2669365</v>
      </c>
      <c r="AH1499" s="3">
        <v>8725630</v>
      </c>
      <c r="AI1499" s="3">
        <v>37558301</v>
      </c>
      <c r="AJ1499" s="3">
        <v>1610349</v>
      </c>
      <c r="AK1499" s="3">
        <v>2709005</v>
      </c>
      <c r="AL1499" s="3">
        <v>2778774</v>
      </c>
      <c r="AM1499" s="3">
        <v>-69769</v>
      </c>
      <c r="AN1499" s="3">
        <v>1464624</v>
      </c>
      <c r="AO1499" s="3">
        <v>0</v>
      </c>
      <c r="AP1499" s="3">
        <v>-365968</v>
      </c>
      <c r="AQ1499" s="3">
        <v>1098656</v>
      </c>
      <c r="AR1499" s="3">
        <f>Tabela1[[#This Row],[Potrzeby finansowe 2027
w tym:]]+Tabela1[[#This Row],[Rozliczenie 2025 potrz. fin.]]</f>
        <v>46283931</v>
      </c>
      <c r="AS1499" s="3">
        <v>0</v>
      </c>
      <c r="AT1499" s="3">
        <v>0</v>
      </c>
      <c r="AU1499" s="3"/>
      <c r="AV1499" s="3"/>
      <c r="AW1499" s="3"/>
      <c r="AX1499" s="3"/>
      <c r="AY1499" s="3"/>
      <c r="AZ1499" s="3"/>
      <c r="BA1499" s="3">
        <v>173453</v>
      </c>
      <c r="BB1499" s="3">
        <v>0</v>
      </c>
      <c r="BC1499" s="3">
        <v>0</v>
      </c>
      <c r="BD1499" s="3">
        <v>1737.83</v>
      </c>
      <c r="BE1499" s="3">
        <v>0</v>
      </c>
      <c r="BF1499" s="3">
        <v>0</v>
      </c>
      <c r="BG1499" s="3">
        <v>2018969</v>
      </c>
      <c r="BH1499" s="3">
        <v>18971</v>
      </c>
      <c r="BI1499" s="3">
        <v>1776355</v>
      </c>
      <c r="BJ1499" s="3">
        <v>27296970.449999999</v>
      </c>
      <c r="BK1499" s="3">
        <v>21844729.969999999</v>
      </c>
      <c r="BL1499" s="3">
        <v>6557052.1799999997</v>
      </c>
      <c r="BM1499" s="3">
        <v>8694857.5600000024</v>
      </c>
      <c r="BN1499" s="53">
        <v>1.2824449978083061</v>
      </c>
      <c r="BO1499" s="54">
        <v>6.5747150000000003E-4</v>
      </c>
      <c r="BP1499" s="70">
        <v>16535</v>
      </c>
      <c r="BQ1499" s="71"/>
      <c r="BR1499" s="70"/>
      <c r="BS1499" s="72"/>
      <c r="BT1499" s="72"/>
      <c r="BU1499" s="70">
        <v>79592695</v>
      </c>
      <c r="BV1499" s="70">
        <v>2669365</v>
      </c>
      <c r="BW1499" s="74">
        <v>8725630</v>
      </c>
      <c r="BX1499" s="70">
        <v>90987690</v>
      </c>
    </row>
    <row r="1500" spans="1:76" x14ac:dyDescent="0.3">
      <c r="A1500" s="73" t="s">
        <v>10</v>
      </c>
      <c r="B1500" s="2" t="s">
        <v>140</v>
      </c>
      <c r="C1500" s="2" t="s">
        <v>11</v>
      </c>
      <c r="D1500" s="2" t="s">
        <v>23</v>
      </c>
      <c r="E1500" s="2" t="s">
        <v>19</v>
      </c>
      <c r="F1500" s="17" t="str">
        <f>+Tabela1[[#This Row],[WK]]&amp;Tabela1[[#This Row],[PK]]&amp;Tabela1[[#This Row],[GK]]</f>
        <v>200206</v>
      </c>
      <c r="G1500" s="2" t="s">
        <v>1417</v>
      </c>
      <c r="H1500" s="3">
        <v>821307182.38999999</v>
      </c>
      <c r="I1500" s="4">
        <v>1.125</v>
      </c>
      <c r="J1500" s="3">
        <v>923970580.19000006</v>
      </c>
      <c r="K1500" s="4">
        <v>7.0000000000000007E-2</v>
      </c>
      <c r="L1500" s="3">
        <v>64677941</v>
      </c>
      <c r="M1500" s="3"/>
      <c r="N1500" s="5"/>
      <c r="O1500" s="3">
        <v>75847046.539999992</v>
      </c>
      <c r="P1500" s="4">
        <v>1.125</v>
      </c>
      <c r="Q1500" s="3">
        <v>85327927.359999999</v>
      </c>
      <c r="R1500" s="4">
        <v>1.6E-2</v>
      </c>
      <c r="S1500" s="3">
        <v>1365247</v>
      </c>
      <c r="T1500" s="3"/>
      <c r="U1500" s="5"/>
      <c r="V1500" s="3">
        <v>40266591</v>
      </c>
      <c r="W1500" s="5"/>
      <c r="X1500" s="3">
        <v>66990210</v>
      </c>
      <c r="Y1500" s="3">
        <v>20913300</v>
      </c>
      <c r="Z1500" s="3">
        <v>1840069</v>
      </c>
      <c r="AA1500" s="3">
        <v>3221479</v>
      </c>
      <c r="AB1500" s="3">
        <v>41015362</v>
      </c>
      <c r="AC1500" s="3">
        <v>0</v>
      </c>
      <c r="AD1500" s="3">
        <v>28155745</v>
      </c>
      <c r="AE1500" s="3">
        <v>0</v>
      </c>
      <c r="AF1500" s="3">
        <v>64677941</v>
      </c>
      <c r="AG1500" s="3">
        <v>1365247</v>
      </c>
      <c r="AH1500" s="3">
        <v>28155745</v>
      </c>
      <c r="AI1500" s="3">
        <v>40266591</v>
      </c>
      <c r="AJ1500" s="3">
        <v>-435524</v>
      </c>
      <c r="AK1500" s="3">
        <v>996601</v>
      </c>
      <c r="AL1500" s="3">
        <v>2371846</v>
      </c>
      <c r="AM1500" s="3">
        <v>-1375245</v>
      </c>
      <c r="AN1500" s="3">
        <v>1432125</v>
      </c>
      <c r="AO1500" s="3">
        <v>0</v>
      </c>
      <c r="AP1500" s="3">
        <v>0</v>
      </c>
      <c r="AQ1500" s="3">
        <v>1432125</v>
      </c>
      <c r="AR1500" s="3">
        <f>Tabela1[[#This Row],[Potrzeby finansowe 2027
w tym:]]+Tabela1[[#This Row],[Rozliczenie 2025 potrz. fin.]]</f>
        <v>68422335</v>
      </c>
      <c r="AS1500" s="3">
        <v>0</v>
      </c>
      <c r="AT1500" s="3">
        <v>0</v>
      </c>
      <c r="AU1500" s="3"/>
      <c r="AV1500" s="3"/>
      <c r="AW1500" s="3"/>
      <c r="AX1500" s="3"/>
      <c r="AY1500" s="3"/>
      <c r="AZ1500" s="3"/>
      <c r="BA1500" s="3">
        <v>1840069</v>
      </c>
      <c r="BB1500" s="3">
        <v>2443.9499999999998</v>
      </c>
      <c r="BC1500" s="3">
        <v>0</v>
      </c>
      <c r="BD1500" s="3">
        <v>0</v>
      </c>
      <c r="BE1500" s="3">
        <v>4285.4399999999996</v>
      </c>
      <c r="BF1500" s="3">
        <v>0</v>
      </c>
      <c r="BG1500" s="3">
        <v>2109642</v>
      </c>
      <c r="BH1500" s="3">
        <v>19823</v>
      </c>
      <c r="BI1500" s="3">
        <v>1111837</v>
      </c>
      <c r="BJ1500" s="3">
        <v>17085421.3325</v>
      </c>
      <c r="BK1500" s="3">
        <v>9558082.7899999991</v>
      </c>
      <c r="BL1500" s="3">
        <v>7285716.0300000003</v>
      </c>
      <c r="BM1500" s="3">
        <v>15537922.109999999</v>
      </c>
      <c r="BN1500" s="53">
        <v>0.77472743721030013</v>
      </c>
      <c r="BO1500" s="54">
        <v>8.3723369999999997E-4</v>
      </c>
      <c r="BP1500" s="70">
        <v>21055</v>
      </c>
      <c r="BQ1500" s="71"/>
      <c r="BR1500" s="70"/>
      <c r="BS1500" s="72"/>
      <c r="BT1500" s="72"/>
      <c r="BU1500" s="70">
        <v>64677941</v>
      </c>
      <c r="BV1500" s="70">
        <v>1365247</v>
      </c>
      <c r="BW1500" s="74">
        <v>28155745</v>
      </c>
      <c r="BX1500" s="70">
        <v>94198933</v>
      </c>
    </row>
    <row r="1501" spans="1:76" x14ac:dyDescent="0.3">
      <c r="A1501" s="73" t="s">
        <v>10</v>
      </c>
      <c r="B1501" s="2" t="s">
        <v>140</v>
      </c>
      <c r="C1501" s="2" t="s">
        <v>11</v>
      </c>
      <c r="D1501" s="2" t="s">
        <v>30</v>
      </c>
      <c r="E1501" s="2" t="s">
        <v>19</v>
      </c>
      <c r="F1501" s="17" t="str">
        <f>+Tabela1[[#This Row],[WK]]&amp;Tabela1[[#This Row],[PK]]&amp;Tabela1[[#This Row],[GK]]</f>
        <v>200207</v>
      </c>
      <c r="G1501" s="2" t="s">
        <v>1418</v>
      </c>
      <c r="H1501" s="3">
        <v>239630206.81999999</v>
      </c>
      <c r="I1501" s="4">
        <v>1.125</v>
      </c>
      <c r="J1501" s="3">
        <v>269583982.67000002</v>
      </c>
      <c r="K1501" s="4">
        <v>7.0000000000000007E-2</v>
      </c>
      <c r="L1501" s="3">
        <v>18870879</v>
      </c>
      <c r="M1501" s="3"/>
      <c r="N1501" s="5"/>
      <c r="O1501" s="3">
        <v>22735193.140000001</v>
      </c>
      <c r="P1501" s="4">
        <v>1.125</v>
      </c>
      <c r="Q1501" s="3">
        <v>25577092.280000001</v>
      </c>
      <c r="R1501" s="4">
        <v>1.6E-2</v>
      </c>
      <c r="S1501" s="3">
        <v>409233</v>
      </c>
      <c r="T1501" s="3"/>
      <c r="U1501" s="5"/>
      <c r="V1501" s="3">
        <v>11851554</v>
      </c>
      <c r="W1501" s="5"/>
      <c r="X1501" s="3">
        <v>16422330</v>
      </c>
      <c r="Y1501" s="3">
        <v>0</v>
      </c>
      <c r="Z1501" s="3">
        <v>1843931</v>
      </c>
      <c r="AA1501" s="3">
        <v>1207333</v>
      </c>
      <c r="AB1501" s="3">
        <v>10789931</v>
      </c>
      <c r="AC1501" s="3">
        <v>2581135</v>
      </c>
      <c r="AD1501" s="3">
        <v>4595074</v>
      </c>
      <c r="AE1501" s="3">
        <v>2036595</v>
      </c>
      <c r="AF1501" s="3">
        <v>18870879</v>
      </c>
      <c r="AG1501" s="3">
        <v>409233</v>
      </c>
      <c r="AH1501" s="3">
        <v>2558479</v>
      </c>
      <c r="AI1501" s="3">
        <v>11851554</v>
      </c>
      <c r="AJ1501" s="3">
        <v>-510245</v>
      </c>
      <c r="AK1501" s="3">
        <v>-485947</v>
      </c>
      <c r="AL1501" s="3">
        <v>485928</v>
      </c>
      <c r="AM1501" s="3">
        <v>-971875</v>
      </c>
      <c r="AN1501" s="3">
        <v>-353312</v>
      </c>
      <c r="AO1501" s="3">
        <v>0</v>
      </c>
      <c r="AP1501" s="3">
        <v>377610</v>
      </c>
      <c r="AQ1501" s="3">
        <v>24298</v>
      </c>
      <c r="AR1501" s="3">
        <f>Tabela1[[#This Row],[Potrzeby finansowe 2027
w tym:]]+Tabela1[[#This Row],[Rozliczenie 2025 potrz. fin.]]</f>
        <v>16446628</v>
      </c>
      <c r="AS1501" s="3">
        <v>0</v>
      </c>
      <c r="AT1501" s="3">
        <v>0</v>
      </c>
      <c r="AU1501" s="3"/>
      <c r="AV1501" s="3"/>
      <c r="AW1501" s="3"/>
      <c r="AX1501" s="3"/>
      <c r="AY1501" s="3"/>
      <c r="AZ1501" s="3"/>
      <c r="BA1501" s="3">
        <v>1843931</v>
      </c>
      <c r="BB1501" s="3">
        <v>0</v>
      </c>
      <c r="BC1501" s="3">
        <v>222.91</v>
      </c>
      <c r="BD1501" s="3">
        <v>13325.83</v>
      </c>
      <c r="BE1501" s="3">
        <v>8811.09</v>
      </c>
      <c r="BF1501" s="3">
        <v>0</v>
      </c>
      <c r="BG1501" s="3">
        <v>605872</v>
      </c>
      <c r="BH1501" s="3">
        <v>5693</v>
      </c>
      <c r="BI1501" s="3">
        <v>601461</v>
      </c>
      <c r="BJ1501" s="3">
        <v>9242547.1300000008</v>
      </c>
      <c r="BK1501" s="3">
        <v>4429802.24</v>
      </c>
      <c r="BL1501" s="3">
        <v>6142723.1600000001</v>
      </c>
      <c r="BM1501" s="3">
        <v>6965533.2400000002</v>
      </c>
      <c r="BN1501" s="53">
        <v>1.2909002732622665</v>
      </c>
      <c r="BO1501" s="54">
        <v>2.2459429999999999E-4</v>
      </c>
      <c r="BP1501" s="70">
        <v>5648</v>
      </c>
      <c r="BQ1501" s="71"/>
      <c r="BR1501" s="70"/>
      <c r="BS1501" s="72"/>
      <c r="BT1501" s="72"/>
      <c r="BU1501" s="70">
        <v>18870879</v>
      </c>
      <c r="BV1501" s="70">
        <v>409233</v>
      </c>
      <c r="BW1501" s="74">
        <v>2558479</v>
      </c>
      <c r="BX1501" s="70">
        <v>21838591</v>
      </c>
    </row>
    <row r="1502" spans="1:76" x14ac:dyDescent="0.3">
      <c r="A1502" s="73" t="s">
        <v>10</v>
      </c>
      <c r="B1502" s="2" t="s">
        <v>140</v>
      </c>
      <c r="C1502" s="2" t="s">
        <v>11</v>
      </c>
      <c r="D1502" s="2" t="s">
        <v>54</v>
      </c>
      <c r="E1502" s="2" t="s">
        <v>15</v>
      </c>
      <c r="F1502" s="17" t="str">
        <f>+Tabela1[[#This Row],[WK]]&amp;Tabela1[[#This Row],[PK]]&amp;Tabela1[[#This Row],[GK]]</f>
        <v>200208</v>
      </c>
      <c r="G1502" s="2" t="s">
        <v>637</v>
      </c>
      <c r="H1502" s="3">
        <v>79215924.430000007</v>
      </c>
      <c r="I1502" s="4">
        <v>1.125</v>
      </c>
      <c r="J1502" s="3">
        <v>89117914.980000004</v>
      </c>
      <c r="K1502" s="4">
        <v>7.0000000000000007E-2</v>
      </c>
      <c r="L1502" s="3">
        <v>6238254</v>
      </c>
      <c r="M1502" s="3"/>
      <c r="N1502" s="5"/>
      <c r="O1502" s="3">
        <v>2294136.0099999998</v>
      </c>
      <c r="P1502" s="4">
        <v>1.125</v>
      </c>
      <c r="Q1502" s="3">
        <v>2580903.0099999998</v>
      </c>
      <c r="R1502" s="4">
        <v>1.6E-2</v>
      </c>
      <c r="S1502" s="3">
        <v>41294</v>
      </c>
      <c r="T1502" s="3"/>
      <c r="U1502" s="5"/>
      <c r="V1502" s="3">
        <v>3997486</v>
      </c>
      <c r="W1502" s="5"/>
      <c r="X1502" s="3">
        <v>11417974</v>
      </c>
      <c r="Y1502" s="3">
        <v>5755309</v>
      </c>
      <c r="Z1502" s="3">
        <v>71987</v>
      </c>
      <c r="AA1502" s="3">
        <v>684931</v>
      </c>
      <c r="AB1502" s="3">
        <v>4905747</v>
      </c>
      <c r="AC1502" s="3">
        <v>0</v>
      </c>
      <c r="AD1502" s="3">
        <v>7769133</v>
      </c>
      <c r="AE1502" s="3">
        <v>0</v>
      </c>
      <c r="AF1502" s="3">
        <v>6238254</v>
      </c>
      <c r="AG1502" s="3">
        <v>41294</v>
      </c>
      <c r="AH1502" s="3">
        <v>7769133</v>
      </c>
      <c r="AI1502" s="3">
        <v>3997486</v>
      </c>
      <c r="AJ1502" s="3">
        <v>453229</v>
      </c>
      <c r="AK1502" s="3">
        <v>801874</v>
      </c>
      <c r="AL1502" s="3">
        <v>129173</v>
      </c>
      <c r="AM1502" s="3">
        <v>672701</v>
      </c>
      <c r="AN1502" s="3">
        <v>348645</v>
      </c>
      <c r="AO1502" s="3">
        <v>0</v>
      </c>
      <c r="AP1502" s="3">
        <v>0</v>
      </c>
      <c r="AQ1502" s="3">
        <v>348645</v>
      </c>
      <c r="AR1502" s="3">
        <f>Tabela1[[#This Row],[Potrzeby finansowe 2027
w tym:]]+Tabela1[[#This Row],[Rozliczenie 2025 potrz. fin.]]</f>
        <v>11766619</v>
      </c>
      <c r="AS1502" s="3">
        <v>0</v>
      </c>
      <c r="AT1502" s="3">
        <v>0</v>
      </c>
      <c r="AU1502" s="3"/>
      <c r="AV1502" s="3"/>
      <c r="AW1502" s="3"/>
      <c r="AX1502" s="3"/>
      <c r="AY1502" s="3"/>
      <c r="AZ1502" s="3"/>
      <c r="BA1502" s="3">
        <v>71987</v>
      </c>
      <c r="BB1502" s="3">
        <v>0</v>
      </c>
      <c r="BC1502" s="3">
        <v>0</v>
      </c>
      <c r="BD1502" s="3">
        <v>0</v>
      </c>
      <c r="BE1502" s="3">
        <v>1442.49</v>
      </c>
      <c r="BF1502" s="3">
        <v>0</v>
      </c>
      <c r="BG1502" s="3">
        <v>377782</v>
      </c>
      <c r="BH1502" s="3">
        <v>3000</v>
      </c>
      <c r="BI1502" s="3">
        <v>307149</v>
      </c>
      <c r="BJ1502" s="3">
        <v>4719909.0649999995</v>
      </c>
      <c r="BK1502" s="3">
        <v>3004069.58</v>
      </c>
      <c r="BL1502" s="3">
        <v>503548.13</v>
      </c>
      <c r="BM1502" s="3">
        <v>5856261.6799999997</v>
      </c>
      <c r="BN1502" s="53">
        <v>0.61325461887841237</v>
      </c>
      <c r="BO1502" s="54">
        <v>1.2309690000000001E-4</v>
      </c>
      <c r="BP1502" s="70">
        <v>3096</v>
      </c>
      <c r="BQ1502" s="71"/>
      <c r="BR1502" s="70"/>
      <c r="BS1502" s="72"/>
      <c r="BT1502" s="72"/>
      <c r="BU1502" s="70">
        <v>6238254</v>
      </c>
      <c r="BV1502" s="70">
        <v>41294</v>
      </c>
      <c r="BW1502" s="74">
        <v>7769133</v>
      </c>
      <c r="BX1502" s="70">
        <v>14048681</v>
      </c>
    </row>
    <row r="1503" spans="1:76" x14ac:dyDescent="0.3">
      <c r="A1503" s="73" t="s">
        <v>10</v>
      </c>
      <c r="B1503" s="2" t="s">
        <v>140</v>
      </c>
      <c r="C1503" s="2" t="s">
        <v>11</v>
      </c>
      <c r="D1503" s="2" t="s">
        <v>56</v>
      </c>
      <c r="E1503" s="2" t="s">
        <v>19</v>
      </c>
      <c r="F1503" s="17" t="str">
        <f>+Tabela1[[#This Row],[WK]]&amp;Tabela1[[#This Row],[PK]]&amp;Tabela1[[#This Row],[GK]]</f>
        <v>200209</v>
      </c>
      <c r="G1503" s="2" t="s">
        <v>1419</v>
      </c>
      <c r="H1503" s="3">
        <v>381017049.26999998</v>
      </c>
      <c r="I1503" s="4">
        <v>1.125</v>
      </c>
      <c r="J1503" s="3">
        <v>428644180.43000001</v>
      </c>
      <c r="K1503" s="4">
        <v>7.0000000000000007E-2</v>
      </c>
      <c r="L1503" s="3">
        <v>30005093</v>
      </c>
      <c r="M1503" s="3"/>
      <c r="N1503" s="5"/>
      <c r="O1503" s="3">
        <v>24084173.239999998</v>
      </c>
      <c r="P1503" s="4">
        <v>1.125</v>
      </c>
      <c r="Q1503" s="3">
        <v>27094694.899999999</v>
      </c>
      <c r="R1503" s="4">
        <v>1.6E-2</v>
      </c>
      <c r="S1503" s="3">
        <v>433515</v>
      </c>
      <c r="T1503" s="3"/>
      <c r="U1503" s="5"/>
      <c r="V1503" s="3">
        <v>12996796</v>
      </c>
      <c r="W1503" s="5"/>
      <c r="X1503" s="3">
        <v>18933462</v>
      </c>
      <c r="Y1503" s="3">
        <v>51079</v>
      </c>
      <c r="Z1503" s="3">
        <v>1214525</v>
      </c>
      <c r="AA1503" s="3">
        <v>1350837</v>
      </c>
      <c r="AB1503" s="3">
        <v>15102797</v>
      </c>
      <c r="AC1503" s="3">
        <v>1214224</v>
      </c>
      <c r="AD1503" s="3">
        <v>6179881</v>
      </c>
      <c r="AE1503" s="3">
        <v>0</v>
      </c>
      <c r="AF1503" s="3">
        <v>30005093</v>
      </c>
      <c r="AG1503" s="3">
        <v>433515</v>
      </c>
      <c r="AH1503" s="3">
        <v>6179881</v>
      </c>
      <c r="AI1503" s="3">
        <v>12996796</v>
      </c>
      <c r="AJ1503" s="3">
        <v>265734</v>
      </c>
      <c r="AK1503" s="3">
        <v>508948</v>
      </c>
      <c r="AL1503" s="3">
        <v>-2053815</v>
      </c>
      <c r="AM1503" s="3">
        <v>2562763</v>
      </c>
      <c r="AN1503" s="3">
        <v>2343786</v>
      </c>
      <c r="AO1503" s="3">
        <v>0</v>
      </c>
      <c r="AP1503" s="3">
        <v>-2100572</v>
      </c>
      <c r="AQ1503" s="3">
        <v>243214</v>
      </c>
      <c r="AR1503" s="3">
        <f>Tabela1[[#This Row],[Potrzeby finansowe 2027
w tym:]]+Tabela1[[#This Row],[Rozliczenie 2025 potrz. fin.]]</f>
        <v>19176676</v>
      </c>
      <c r="AS1503" s="3">
        <v>0</v>
      </c>
      <c r="AT1503" s="3">
        <v>0</v>
      </c>
      <c r="AU1503" s="3"/>
      <c r="AV1503" s="3"/>
      <c r="AW1503" s="3"/>
      <c r="AX1503" s="3"/>
      <c r="AY1503" s="3"/>
      <c r="AZ1503" s="3"/>
      <c r="BA1503" s="3">
        <v>1214525</v>
      </c>
      <c r="BB1503" s="3">
        <v>0</v>
      </c>
      <c r="BC1503" s="3">
        <v>748.6</v>
      </c>
      <c r="BD1503" s="3">
        <v>9381.2999999999993</v>
      </c>
      <c r="BE1503" s="3">
        <v>583.48</v>
      </c>
      <c r="BF1503" s="3">
        <v>0</v>
      </c>
      <c r="BG1503" s="3">
        <v>871400</v>
      </c>
      <c r="BH1503" s="3">
        <v>8188</v>
      </c>
      <c r="BI1503" s="3">
        <v>479437</v>
      </c>
      <c r="BJ1503" s="3">
        <v>7367430.1224999987</v>
      </c>
      <c r="BK1503" s="3">
        <v>5169256.7899999991</v>
      </c>
      <c r="BL1503" s="3">
        <v>523380.25</v>
      </c>
      <c r="BM1503" s="3">
        <v>7745932.8300000001</v>
      </c>
      <c r="BN1503" s="53">
        <v>0.99837721384404465</v>
      </c>
      <c r="BO1503" s="54">
        <v>6.7859599999999995E-4</v>
      </c>
      <c r="BP1503" s="70">
        <v>7339</v>
      </c>
      <c r="BQ1503" s="71"/>
      <c r="BR1503" s="70"/>
      <c r="BS1503" s="72"/>
      <c r="BT1503" s="72"/>
      <c r="BU1503" s="70">
        <v>30005093</v>
      </c>
      <c r="BV1503" s="70">
        <v>433515</v>
      </c>
      <c r="BW1503" s="74">
        <v>6179881</v>
      </c>
      <c r="BX1503" s="70">
        <v>36618489</v>
      </c>
    </row>
    <row r="1504" spans="1:76" x14ac:dyDescent="0.3">
      <c r="A1504" s="73" t="s">
        <v>10</v>
      </c>
      <c r="B1504" s="2" t="s">
        <v>140</v>
      </c>
      <c r="C1504" s="2" t="s">
        <v>11</v>
      </c>
      <c r="D1504" s="2" t="s">
        <v>69</v>
      </c>
      <c r="E1504" s="2" t="s">
        <v>19</v>
      </c>
      <c r="F1504" s="17" t="str">
        <f>+Tabela1[[#This Row],[WK]]&amp;Tabela1[[#This Row],[PK]]&amp;Tabela1[[#This Row],[GK]]</f>
        <v>200210</v>
      </c>
      <c r="G1504" s="2" t="s">
        <v>1420</v>
      </c>
      <c r="H1504" s="3">
        <v>61191134.630000003</v>
      </c>
      <c r="I1504" s="4">
        <v>1.125</v>
      </c>
      <c r="J1504" s="3">
        <v>68840026.459999993</v>
      </c>
      <c r="K1504" s="4">
        <v>7.0000000000000007E-2</v>
      </c>
      <c r="L1504" s="3">
        <v>4818802</v>
      </c>
      <c r="M1504" s="3"/>
      <c r="N1504" s="5"/>
      <c r="O1504" s="3">
        <v>1959463</v>
      </c>
      <c r="P1504" s="4">
        <v>1.125</v>
      </c>
      <c r="Q1504" s="3">
        <v>2204395.88</v>
      </c>
      <c r="R1504" s="4">
        <v>1.6E-2</v>
      </c>
      <c r="S1504" s="3">
        <v>35270</v>
      </c>
      <c r="T1504" s="3"/>
      <c r="U1504" s="5"/>
      <c r="V1504" s="3">
        <v>3442172</v>
      </c>
      <c r="W1504" s="5"/>
      <c r="X1504" s="3">
        <v>6314061</v>
      </c>
      <c r="Y1504" s="3">
        <v>691848</v>
      </c>
      <c r="Z1504" s="3">
        <v>605533</v>
      </c>
      <c r="AA1504" s="3">
        <v>547865</v>
      </c>
      <c r="AB1504" s="3">
        <v>3592417</v>
      </c>
      <c r="AC1504" s="3">
        <v>876398</v>
      </c>
      <c r="AD1504" s="3">
        <v>2871889</v>
      </c>
      <c r="AE1504" s="3">
        <v>0</v>
      </c>
      <c r="AF1504" s="3">
        <v>4818802</v>
      </c>
      <c r="AG1504" s="3">
        <v>35270</v>
      </c>
      <c r="AH1504" s="3">
        <v>2871889</v>
      </c>
      <c r="AI1504" s="3">
        <v>3442172</v>
      </c>
      <c r="AJ1504" s="3">
        <v>351388</v>
      </c>
      <c r="AK1504" s="3">
        <v>351388</v>
      </c>
      <c r="AL1504" s="3">
        <v>252314</v>
      </c>
      <c r="AM1504" s="3">
        <v>99074</v>
      </c>
      <c r="AN1504" s="3">
        <v>47636</v>
      </c>
      <c r="AO1504" s="3">
        <v>0</v>
      </c>
      <c r="AP1504" s="3">
        <v>-47636</v>
      </c>
      <c r="AQ1504" s="3">
        <v>0</v>
      </c>
      <c r="AR1504" s="3">
        <f>Tabela1[[#This Row],[Potrzeby finansowe 2027
w tym:]]+Tabela1[[#This Row],[Rozliczenie 2025 potrz. fin.]]</f>
        <v>6314061</v>
      </c>
      <c r="AS1504" s="3">
        <v>0</v>
      </c>
      <c r="AT1504" s="3">
        <v>0</v>
      </c>
      <c r="AU1504" s="3"/>
      <c r="AV1504" s="3"/>
      <c r="AW1504" s="3"/>
      <c r="AX1504" s="3"/>
      <c r="AY1504" s="3"/>
      <c r="AZ1504" s="3"/>
      <c r="BA1504" s="3">
        <v>605533</v>
      </c>
      <c r="BB1504" s="3">
        <v>439.97</v>
      </c>
      <c r="BC1504" s="3">
        <v>0</v>
      </c>
      <c r="BD1504" s="3">
        <v>2523.16</v>
      </c>
      <c r="BE1504" s="3">
        <v>1221.1199999999999</v>
      </c>
      <c r="BF1504" s="3">
        <v>0</v>
      </c>
      <c r="BG1504" s="3">
        <v>377782</v>
      </c>
      <c r="BH1504" s="3">
        <v>1883</v>
      </c>
      <c r="BI1504" s="3">
        <v>170083</v>
      </c>
      <c r="BJ1504" s="3">
        <v>2613633.83</v>
      </c>
      <c r="BK1504" s="3">
        <v>1144560.6299999999</v>
      </c>
      <c r="BL1504" s="3">
        <v>57686.59</v>
      </c>
      <c r="BM1504" s="3">
        <v>5760919.6200000001</v>
      </c>
      <c r="BN1504" s="53">
        <v>0.91415088180707493</v>
      </c>
      <c r="BO1504" s="54">
        <v>7.4702499999999998E-5</v>
      </c>
      <c r="BP1504" s="70">
        <v>1879</v>
      </c>
      <c r="BQ1504" s="71"/>
      <c r="BR1504" s="70"/>
      <c r="BS1504" s="72"/>
      <c r="BT1504" s="72"/>
      <c r="BU1504" s="70">
        <v>4818802</v>
      </c>
      <c r="BV1504" s="70">
        <v>35270</v>
      </c>
      <c r="BW1504" s="74">
        <v>2871889</v>
      </c>
      <c r="BX1504" s="70">
        <v>7725961</v>
      </c>
    </row>
    <row r="1505" spans="1:76" x14ac:dyDescent="0.3">
      <c r="A1505" s="73" t="s">
        <v>10</v>
      </c>
      <c r="B1505" s="2" t="s">
        <v>140</v>
      </c>
      <c r="C1505" s="2" t="s">
        <v>11</v>
      </c>
      <c r="D1505" s="2" t="s">
        <v>71</v>
      </c>
      <c r="E1505" s="2" t="s">
        <v>15</v>
      </c>
      <c r="F1505" s="17" t="str">
        <f>+Tabela1[[#This Row],[WK]]&amp;Tabela1[[#This Row],[PK]]&amp;Tabela1[[#This Row],[GK]]</f>
        <v>200211</v>
      </c>
      <c r="G1505" s="2" t="s">
        <v>1421</v>
      </c>
      <c r="H1505" s="3">
        <v>357699442</v>
      </c>
      <c r="I1505" s="4">
        <v>1.125</v>
      </c>
      <c r="J1505" s="3">
        <v>402411872.25</v>
      </c>
      <c r="K1505" s="4">
        <v>7.0000000000000007E-2</v>
      </c>
      <c r="L1505" s="3">
        <v>28168831</v>
      </c>
      <c r="M1505" s="3"/>
      <c r="N1505" s="5"/>
      <c r="O1505" s="3">
        <v>17911841.670000002</v>
      </c>
      <c r="P1505" s="4">
        <v>1.125</v>
      </c>
      <c r="Q1505" s="3">
        <v>20150821.879999999</v>
      </c>
      <c r="R1505" s="4">
        <v>1.6E-2</v>
      </c>
      <c r="S1505" s="3">
        <v>322413</v>
      </c>
      <c r="T1505" s="3"/>
      <c r="U1505" s="5"/>
      <c r="V1505" s="3">
        <v>13232066</v>
      </c>
      <c r="W1505" s="5"/>
      <c r="X1505" s="3">
        <v>23753088</v>
      </c>
      <c r="Y1505" s="3">
        <v>0</v>
      </c>
      <c r="Z1505" s="3">
        <v>934563</v>
      </c>
      <c r="AA1505" s="3">
        <v>1774216</v>
      </c>
      <c r="AB1505" s="3">
        <v>19345198</v>
      </c>
      <c r="AC1505" s="3">
        <v>1699111</v>
      </c>
      <c r="AD1505" s="3">
        <v>11350318</v>
      </c>
      <c r="AE1505" s="3">
        <v>0</v>
      </c>
      <c r="AF1505" s="3">
        <v>28168831</v>
      </c>
      <c r="AG1505" s="3">
        <v>322413</v>
      </c>
      <c r="AH1505" s="3">
        <v>11350318</v>
      </c>
      <c r="AI1505" s="3">
        <v>13232066</v>
      </c>
      <c r="AJ1505" s="3">
        <v>1606243</v>
      </c>
      <c r="AK1505" s="3">
        <v>2435539</v>
      </c>
      <c r="AL1505" s="3">
        <v>816458</v>
      </c>
      <c r="AM1505" s="3">
        <v>1619081</v>
      </c>
      <c r="AN1505" s="3">
        <v>1943379</v>
      </c>
      <c r="AO1505" s="3">
        <v>0</v>
      </c>
      <c r="AP1505" s="3">
        <v>-1114083</v>
      </c>
      <c r="AQ1505" s="3">
        <v>829296</v>
      </c>
      <c r="AR1505" s="3">
        <f>Tabela1[[#This Row],[Potrzeby finansowe 2027
w tym:]]+Tabela1[[#This Row],[Rozliczenie 2025 potrz. fin.]]</f>
        <v>24582384</v>
      </c>
      <c r="AS1505" s="3">
        <v>0</v>
      </c>
      <c r="AT1505" s="3">
        <v>0</v>
      </c>
      <c r="AU1505" s="3"/>
      <c r="AV1505" s="3"/>
      <c r="AW1505" s="3"/>
      <c r="AX1505" s="3"/>
      <c r="AY1505" s="3"/>
      <c r="AZ1505" s="3"/>
      <c r="BA1505" s="3">
        <v>934563</v>
      </c>
      <c r="BB1505" s="3">
        <v>1158.5</v>
      </c>
      <c r="BC1505" s="3">
        <v>0</v>
      </c>
      <c r="BD1505" s="3">
        <v>0</v>
      </c>
      <c r="BE1505" s="3">
        <v>3280.17</v>
      </c>
      <c r="BF1505" s="3">
        <v>0</v>
      </c>
      <c r="BG1505" s="3">
        <v>769020</v>
      </c>
      <c r="BH1505" s="3">
        <v>7226</v>
      </c>
      <c r="BI1505" s="3">
        <v>1005196</v>
      </c>
      <c r="BJ1505" s="3">
        <v>15446681.457499998</v>
      </c>
      <c r="BK1505" s="3">
        <v>9650763.339999998</v>
      </c>
      <c r="BL1505" s="3">
        <v>4811857.49</v>
      </c>
      <c r="BM1505" s="3">
        <v>13559957.49</v>
      </c>
      <c r="BN1505" s="53">
        <v>1.0166400865485949</v>
      </c>
      <c r="BO1505" s="54">
        <v>2.7397689999999998E-4</v>
      </c>
      <c r="BP1505" s="70">
        <v>6890</v>
      </c>
      <c r="BQ1505" s="71"/>
      <c r="BR1505" s="70"/>
      <c r="BS1505" s="72"/>
      <c r="BT1505" s="72"/>
      <c r="BU1505" s="70">
        <v>28168831</v>
      </c>
      <c r="BV1505" s="70">
        <v>322413</v>
      </c>
      <c r="BW1505" s="74">
        <v>11350318</v>
      </c>
      <c r="BX1505" s="70">
        <v>39841562</v>
      </c>
    </row>
    <row r="1506" spans="1:76" x14ac:dyDescent="0.3">
      <c r="A1506" s="73" t="s">
        <v>10</v>
      </c>
      <c r="B1506" s="2" t="s">
        <v>140</v>
      </c>
      <c r="C1506" s="2" t="s">
        <v>11</v>
      </c>
      <c r="D1506" s="2" t="s">
        <v>72</v>
      </c>
      <c r="E1506" s="2" t="s">
        <v>19</v>
      </c>
      <c r="F1506" s="17" t="str">
        <f>+Tabela1[[#This Row],[WK]]&amp;Tabela1[[#This Row],[PK]]&amp;Tabela1[[#This Row],[GK]]</f>
        <v>200212</v>
      </c>
      <c r="G1506" s="2" t="s">
        <v>1422</v>
      </c>
      <c r="H1506" s="3">
        <v>185141563.38</v>
      </c>
      <c r="I1506" s="4">
        <v>1.125</v>
      </c>
      <c r="J1506" s="3">
        <v>208284258.80000001</v>
      </c>
      <c r="K1506" s="4">
        <v>7.0000000000000007E-2</v>
      </c>
      <c r="L1506" s="3">
        <v>14579898</v>
      </c>
      <c r="M1506" s="3"/>
      <c r="N1506" s="5"/>
      <c r="O1506" s="3">
        <v>10342601.609999999</v>
      </c>
      <c r="P1506" s="4">
        <v>1.125</v>
      </c>
      <c r="Q1506" s="3">
        <v>11635426.810000001</v>
      </c>
      <c r="R1506" s="4">
        <v>1.6E-2</v>
      </c>
      <c r="S1506" s="3">
        <v>186167</v>
      </c>
      <c r="T1506" s="3"/>
      <c r="U1506" s="5"/>
      <c r="V1506" s="3">
        <v>8911363</v>
      </c>
      <c r="W1506" s="5"/>
      <c r="X1506" s="3">
        <v>20532269</v>
      </c>
      <c r="Y1506" s="3">
        <v>7456563</v>
      </c>
      <c r="Z1506" s="3">
        <v>726917</v>
      </c>
      <c r="AA1506" s="3">
        <v>1024210</v>
      </c>
      <c r="AB1506" s="3">
        <v>11324579</v>
      </c>
      <c r="AC1506" s="3">
        <v>0</v>
      </c>
      <c r="AD1506" s="3">
        <v>11153809</v>
      </c>
      <c r="AE1506" s="3">
        <v>0</v>
      </c>
      <c r="AF1506" s="3">
        <v>14579898</v>
      </c>
      <c r="AG1506" s="3">
        <v>186167</v>
      </c>
      <c r="AH1506" s="3">
        <v>11153809</v>
      </c>
      <c r="AI1506" s="3">
        <v>8911363</v>
      </c>
      <c r="AJ1506" s="3">
        <v>370718</v>
      </c>
      <c r="AK1506" s="3">
        <v>-96380</v>
      </c>
      <c r="AL1506" s="3">
        <v>813623</v>
      </c>
      <c r="AM1506" s="3">
        <v>-910003</v>
      </c>
      <c r="AN1506" s="3">
        <v>-467098</v>
      </c>
      <c r="AO1506" s="3">
        <v>0</v>
      </c>
      <c r="AP1506" s="3">
        <v>0</v>
      </c>
      <c r="AQ1506" s="3">
        <v>-467098</v>
      </c>
      <c r="AR1506" s="3">
        <f>Tabela1[[#This Row],[Potrzeby finansowe 2027
w tym:]]+Tabela1[[#This Row],[Rozliczenie 2025 potrz. fin.]]</f>
        <v>20065171</v>
      </c>
      <c r="AS1506" s="3">
        <v>0</v>
      </c>
      <c r="AT1506" s="3">
        <v>0</v>
      </c>
      <c r="AU1506" s="3"/>
      <c r="AV1506" s="3"/>
      <c r="AW1506" s="3"/>
      <c r="AX1506" s="3"/>
      <c r="AY1506" s="3"/>
      <c r="AZ1506" s="3"/>
      <c r="BA1506" s="3">
        <v>726917</v>
      </c>
      <c r="BB1506" s="3">
        <v>159.19</v>
      </c>
      <c r="BC1506" s="3">
        <v>62.4</v>
      </c>
      <c r="BD1506" s="3">
        <v>3126.25</v>
      </c>
      <c r="BE1506" s="3">
        <v>5774.98</v>
      </c>
      <c r="BF1506" s="3">
        <v>0</v>
      </c>
      <c r="BG1506" s="3">
        <v>595336</v>
      </c>
      <c r="BH1506" s="3">
        <v>5594</v>
      </c>
      <c r="BI1506" s="3">
        <v>428874</v>
      </c>
      <c r="BJ1506" s="3">
        <v>6590435.5150000006</v>
      </c>
      <c r="BK1506" s="3">
        <v>2951196.58</v>
      </c>
      <c r="BL1506" s="3">
        <v>2396110.9300000002</v>
      </c>
      <c r="BM1506" s="3">
        <v>9764733.8800000008</v>
      </c>
      <c r="BN1506" s="53">
        <v>0.71051919830633359</v>
      </c>
      <c r="BO1506" s="54">
        <v>2.216942E-4</v>
      </c>
      <c r="BP1506" s="70">
        <v>5575</v>
      </c>
      <c r="BQ1506" s="71"/>
      <c r="BR1506" s="70"/>
      <c r="BS1506" s="72"/>
      <c r="BT1506" s="72"/>
      <c r="BU1506" s="70">
        <v>14579898</v>
      </c>
      <c r="BV1506" s="70">
        <v>186167</v>
      </c>
      <c r="BW1506" s="74">
        <v>11153809</v>
      </c>
      <c r="BX1506" s="70">
        <v>25919874</v>
      </c>
    </row>
    <row r="1507" spans="1:76" x14ac:dyDescent="0.3">
      <c r="A1507" s="73" t="s">
        <v>10</v>
      </c>
      <c r="B1507" s="2" t="s">
        <v>140</v>
      </c>
      <c r="C1507" s="2" t="s">
        <v>11</v>
      </c>
      <c r="D1507" s="2" t="s">
        <v>74</v>
      </c>
      <c r="E1507" s="2" t="s">
        <v>19</v>
      </c>
      <c r="F1507" s="17" t="str">
        <f>+Tabela1[[#This Row],[WK]]&amp;Tabela1[[#This Row],[PK]]&amp;Tabela1[[#This Row],[GK]]</f>
        <v>200213</v>
      </c>
      <c r="G1507" s="2" t="s">
        <v>1423</v>
      </c>
      <c r="H1507" s="3">
        <v>1155874736.9300001</v>
      </c>
      <c r="I1507" s="4">
        <v>1.125</v>
      </c>
      <c r="J1507" s="3">
        <v>1300359079.05</v>
      </c>
      <c r="K1507" s="4">
        <v>7.0000000000000007E-2</v>
      </c>
      <c r="L1507" s="3">
        <v>91025136</v>
      </c>
      <c r="M1507" s="3"/>
      <c r="N1507" s="5"/>
      <c r="O1507" s="3">
        <v>54208853.270000003</v>
      </c>
      <c r="P1507" s="4">
        <v>1.125</v>
      </c>
      <c r="Q1507" s="3">
        <v>60984959.93</v>
      </c>
      <c r="R1507" s="4">
        <v>1.6E-2</v>
      </c>
      <c r="S1507" s="3">
        <v>975759</v>
      </c>
      <c r="T1507" s="3"/>
      <c r="U1507" s="5"/>
      <c r="V1507" s="3">
        <v>41178091</v>
      </c>
      <c r="W1507" s="5"/>
      <c r="X1507" s="3">
        <v>41023920</v>
      </c>
      <c r="Y1507" s="3">
        <v>0</v>
      </c>
      <c r="Z1507" s="3">
        <v>687339</v>
      </c>
      <c r="AA1507" s="3">
        <v>3103138</v>
      </c>
      <c r="AB1507" s="3">
        <v>37072458</v>
      </c>
      <c r="AC1507" s="3">
        <v>160985</v>
      </c>
      <c r="AD1507" s="3">
        <v>1513496</v>
      </c>
      <c r="AE1507" s="3">
        <v>0</v>
      </c>
      <c r="AF1507" s="3">
        <v>91025136</v>
      </c>
      <c r="AG1507" s="3">
        <v>975759</v>
      </c>
      <c r="AH1507" s="3">
        <v>1513496</v>
      </c>
      <c r="AI1507" s="3">
        <v>41178091</v>
      </c>
      <c r="AJ1507" s="3">
        <v>2409630</v>
      </c>
      <c r="AK1507" s="3">
        <v>4016679</v>
      </c>
      <c r="AL1507" s="3">
        <v>3657660</v>
      </c>
      <c r="AM1507" s="3">
        <v>359019</v>
      </c>
      <c r="AN1507" s="3">
        <v>1607049</v>
      </c>
      <c r="AO1507" s="3">
        <v>0</v>
      </c>
      <c r="AP1507" s="3">
        <v>0</v>
      </c>
      <c r="AQ1507" s="3">
        <v>1607049</v>
      </c>
      <c r="AR1507" s="3">
        <f>Tabela1[[#This Row],[Potrzeby finansowe 2027
w tym:]]+Tabela1[[#This Row],[Rozliczenie 2025 potrz. fin.]]</f>
        <v>42630969</v>
      </c>
      <c r="AS1507" s="3">
        <v>0</v>
      </c>
      <c r="AT1507" s="3">
        <v>0</v>
      </c>
      <c r="AU1507" s="3"/>
      <c r="AV1507" s="3"/>
      <c r="AW1507" s="3"/>
      <c r="AX1507" s="3"/>
      <c r="AY1507" s="3"/>
      <c r="AZ1507" s="3"/>
      <c r="BA1507" s="3">
        <v>687339</v>
      </c>
      <c r="BB1507" s="3">
        <v>0</v>
      </c>
      <c r="BC1507" s="3">
        <v>151.09</v>
      </c>
      <c r="BD1507" s="3">
        <v>3766.73</v>
      </c>
      <c r="BE1507" s="3">
        <v>5232.2299999999996</v>
      </c>
      <c r="BF1507" s="3">
        <v>0</v>
      </c>
      <c r="BG1507" s="3">
        <v>2308336</v>
      </c>
      <c r="BH1507" s="3">
        <v>21690</v>
      </c>
      <c r="BI1507" s="3">
        <v>794802</v>
      </c>
      <c r="BJ1507" s="3">
        <v>12213602.512499999</v>
      </c>
      <c r="BK1507" s="3">
        <v>5139335.7199999988</v>
      </c>
      <c r="BL1507" s="3">
        <v>6056759.4800000004</v>
      </c>
      <c r="BM1507" s="3">
        <v>16183548.210000001</v>
      </c>
      <c r="BN1507" s="53">
        <v>1.0841181462932394</v>
      </c>
      <c r="BO1507" s="54">
        <v>7.8417530000000001E-4</v>
      </c>
      <c r="BP1507" s="70">
        <v>19720</v>
      </c>
      <c r="BQ1507" s="71"/>
      <c r="BR1507" s="70"/>
      <c r="BS1507" s="72"/>
      <c r="BT1507" s="72"/>
      <c r="BU1507" s="70">
        <v>91025136</v>
      </c>
      <c r="BV1507" s="70">
        <v>975759</v>
      </c>
      <c r="BW1507" s="74">
        <v>1513496</v>
      </c>
      <c r="BX1507" s="70">
        <v>93514391</v>
      </c>
    </row>
    <row r="1508" spans="1:76" x14ac:dyDescent="0.3">
      <c r="A1508" s="73" t="s">
        <v>10</v>
      </c>
      <c r="B1508" s="2" t="s">
        <v>140</v>
      </c>
      <c r="C1508" s="2" t="s">
        <v>11</v>
      </c>
      <c r="D1508" s="2" t="s">
        <v>76</v>
      </c>
      <c r="E1508" s="2" t="s">
        <v>19</v>
      </c>
      <c r="F1508" s="17" t="str">
        <f>+Tabela1[[#This Row],[WK]]&amp;Tabela1[[#This Row],[PK]]&amp;Tabela1[[#This Row],[GK]]</f>
        <v>200214</v>
      </c>
      <c r="G1508" s="2" t="s">
        <v>1424</v>
      </c>
      <c r="H1508" s="3">
        <v>435112433.19999999</v>
      </c>
      <c r="I1508" s="4">
        <v>1.125</v>
      </c>
      <c r="J1508" s="3">
        <v>489501487.35000002</v>
      </c>
      <c r="K1508" s="4">
        <v>7.0000000000000007E-2</v>
      </c>
      <c r="L1508" s="3">
        <v>34265104</v>
      </c>
      <c r="M1508" s="3"/>
      <c r="N1508" s="5"/>
      <c r="O1508" s="3">
        <v>29134454.07</v>
      </c>
      <c r="P1508" s="4">
        <v>1.125</v>
      </c>
      <c r="Q1508" s="3">
        <v>32776260.829999998</v>
      </c>
      <c r="R1508" s="4">
        <v>1.6E-2</v>
      </c>
      <c r="S1508" s="3">
        <v>524420</v>
      </c>
      <c r="T1508" s="3"/>
      <c r="U1508" s="5"/>
      <c r="V1508" s="3">
        <v>20388757</v>
      </c>
      <c r="W1508" s="5"/>
      <c r="X1508" s="3">
        <v>29649866</v>
      </c>
      <c r="Y1508" s="3">
        <v>0</v>
      </c>
      <c r="Z1508" s="3">
        <v>583183</v>
      </c>
      <c r="AA1508" s="3">
        <v>1977617</v>
      </c>
      <c r="AB1508" s="3">
        <v>17651821</v>
      </c>
      <c r="AC1508" s="3">
        <v>9437245</v>
      </c>
      <c r="AD1508" s="3">
        <v>9261108</v>
      </c>
      <c r="AE1508" s="3">
        <v>0</v>
      </c>
      <c r="AF1508" s="3">
        <v>34265104</v>
      </c>
      <c r="AG1508" s="3">
        <v>524420</v>
      </c>
      <c r="AH1508" s="3">
        <v>9261108</v>
      </c>
      <c r="AI1508" s="3">
        <v>20388757</v>
      </c>
      <c r="AJ1508" s="3">
        <v>963687</v>
      </c>
      <c r="AK1508" s="3">
        <v>963687</v>
      </c>
      <c r="AL1508" s="3">
        <v>2336760</v>
      </c>
      <c r="AM1508" s="3">
        <v>-1373073</v>
      </c>
      <c r="AN1508" s="3">
        <v>331742</v>
      </c>
      <c r="AO1508" s="3">
        <v>0</v>
      </c>
      <c r="AP1508" s="3">
        <v>-331742</v>
      </c>
      <c r="AQ1508" s="3">
        <v>0</v>
      </c>
      <c r="AR1508" s="3">
        <f>Tabela1[[#This Row],[Potrzeby finansowe 2027
w tym:]]+Tabela1[[#This Row],[Rozliczenie 2025 potrz. fin.]]</f>
        <v>29649866</v>
      </c>
      <c r="AS1508" s="3">
        <v>0</v>
      </c>
      <c r="AT1508" s="3">
        <v>0</v>
      </c>
      <c r="AU1508" s="3"/>
      <c r="AV1508" s="3"/>
      <c r="AW1508" s="3"/>
      <c r="AX1508" s="3"/>
      <c r="AY1508" s="3"/>
      <c r="AZ1508" s="3"/>
      <c r="BA1508" s="3">
        <v>583183</v>
      </c>
      <c r="BB1508" s="3">
        <v>0</v>
      </c>
      <c r="BC1508" s="3">
        <v>0</v>
      </c>
      <c r="BD1508" s="3">
        <v>3450.17</v>
      </c>
      <c r="BE1508" s="3">
        <v>4785.5200000000004</v>
      </c>
      <c r="BF1508" s="3">
        <v>0</v>
      </c>
      <c r="BG1508" s="3">
        <v>1100850</v>
      </c>
      <c r="BH1508" s="3">
        <v>10344</v>
      </c>
      <c r="BI1508" s="3">
        <v>876767</v>
      </c>
      <c r="BJ1508" s="3">
        <v>13473144.612499999</v>
      </c>
      <c r="BK1508" s="3">
        <v>8422596.7899999991</v>
      </c>
      <c r="BL1508" s="3">
        <v>6532608</v>
      </c>
      <c r="BM1508" s="3">
        <v>7136975.290000001</v>
      </c>
      <c r="BN1508" s="53">
        <v>1.137744700297511</v>
      </c>
      <c r="BO1508" s="54">
        <v>3.3014809999999998E-4</v>
      </c>
      <c r="BP1508" s="70">
        <v>8302</v>
      </c>
      <c r="BQ1508" s="71"/>
      <c r="BR1508" s="70"/>
      <c r="BS1508" s="72"/>
      <c r="BT1508" s="72"/>
      <c r="BU1508" s="70">
        <v>34265104</v>
      </c>
      <c r="BV1508" s="70">
        <v>524420</v>
      </c>
      <c r="BW1508" s="74">
        <v>9261108</v>
      </c>
      <c r="BX1508" s="70">
        <v>44050632</v>
      </c>
    </row>
    <row r="1509" spans="1:76" x14ac:dyDescent="0.3">
      <c r="A1509" s="73" t="s">
        <v>10</v>
      </c>
      <c r="B1509" s="2" t="s">
        <v>140</v>
      </c>
      <c r="C1509" s="2" t="s">
        <v>11</v>
      </c>
      <c r="D1509" s="2" t="s">
        <v>109</v>
      </c>
      <c r="E1509" s="2" t="s">
        <v>15</v>
      </c>
      <c r="F1509" s="17" t="str">
        <f>+Tabela1[[#This Row],[WK]]&amp;Tabela1[[#This Row],[PK]]&amp;Tabela1[[#This Row],[GK]]</f>
        <v>200215</v>
      </c>
      <c r="G1509" s="2" t="s">
        <v>1425</v>
      </c>
      <c r="H1509" s="3">
        <v>48092191.869999997</v>
      </c>
      <c r="I1509" s="4">
        <v>1.125</v>
      </c>
      <c r="J1509" s="3">
        <v>54103715.850000001</v>
      </c>
      <c r="K1509" s="4">
        <v>7.0000000000000007E-2</v>
      </c>
      <c r="L1509" s="3">
        <v>3787260</v>
      </c>
      <c r="M1509" s="3"/>
      <c r="N1509" s="5"/>
      <c r="O1509" s="3">
        <v>2570788.98</v>
      </c>
      <c r="P1509" s="4">
        <v>1.125</v>
      </c>
      <c r="Q1509" s="3">
        <v>2892137.6</v>
      </c>
      <c r="R1509" s="4">
        <v>1.6E-2</v>
      </c>
      <c r="S1509" s="3">
        <v>46274</v>
      </c>
      <c r="T1509" s="3"/>
      <c r="U1509" s="5"/>
      <c r="V1509" s="3">
        <v>2517115</v>
      </c>
      <c r="W1509" s="5"/>
      <c r="X1509" s="3">
        <v>14480255</v>
      </c>
      <c r="Y1509" s="3">
        <v>7508546</v>
      </c>
      <c r="Z1509" s="3">
        <v>214808</v>
      </c>
      <c r="AA1509" s="3">
        <v>527763</v>
      </c>
      <c r="AB1509" s="3">
        <v>6229138</v>
      </c>
      <c r="AC1509" s="3">
        <v>0</v>
      </c>
      <c r="AD1509" s="3">
        <v>11948178</v>
      </c>
      <c r="AE1509" s="3">
        <v>0</v>
      </c>
      <c r="AF1509" s="3">
        <v>3787260</v>
      </c>
      <c r="AG1509" s="3">
        <v>46274</v>
      </c>
      <c r="AH1509" s="3">
        <v>11948178</v>
      </c>
      <c r="AI1509" s="3">
        <v>2517115</v>
      </c>
      <c r="AJ1509" s="3">
        <v>1131396</v>
      </c>
      <c r="AK1509" s="3">
        <v>1116434</v>
      </c>
      <c r="AL1509" s="3">
        <v>190149</v>
      </c>
      <c r="AM1509" s="3">
        <v>926285</v>
      </c>
      <c r="AN1509" s="3">
        <v>-14962</v>
      </c>
      <c r="AO1509" s="3">
        <v>0</v>
      </c>
      <c r="AP1509" s="3">
        <v>0</v>
      </c>
      <c r="AQ1509" s="3">
        <v>-14962</v>
      </c>
      <c r="AR1509" s="3">
        <f>Tabela1[[#This Row],[Potrzeby finansowe 2027
w tym:]]+Tabela1[[#This Row],[Rozliczenie 2025 potrz. fin.]]</f>
        <v>14465293</v>
      </c>
      <c r="AS1509" s="3">
        <v>0</v>
      </c>
      <c r="AT1509" s="3">
        <v>0</v>
      </c>
      <c r="AU1509" s="3"/>
      <c r="AV1509" s="3"/>
      <c r="AW1509" s="3"/>
      <c r="AX1509" s="3"/>
      <c r="AY1509" s="3"/>
      <c r="AZ1509" s="3"/>
      <c r="BA1509" s="3">
        <v>214808</v>
      </c>
      <c r="BB1509" s="3">
        <v>0</v>
      </c>
      <c r="BC1509" s="3">
        <v>0</v>
      </c>
      <c r="BD1509" s="3">
        <v>0</v>
      </c>
      <c r="BE1509" s="3">
        <v>4304.34</v>
      </c>
      <c r="BF1509" s="3">
        <v>0</v>
      </c>
      <c r="BG1509" s="3">
        <v>377782</v>
      </c>
      <c r="BH1509" s="3">
        <v>2399</v>
      </c>
      <c r="BI1509" s="3">
        <v>149981</v>
      </c>
      <c r="BJ1509" s="3">
        <v>2304736.4625000004</v>
      </c>
      <c r="BK1509" s="3">
        <v>1656451.4100000001</v>
      </c>
      <c r="BL1509" s="3">
        <v>49789.52</v>
      </c>
      <c r="BM1509" s="3">
        <v>2493561.17</v>
      </c>
      <c r="BN1509" s="53">
        <v>0.40729694188746818</v>
      </c>
      <c r="BO1509" s="54">
        <v>1.007938E-4</v>
      </c>
      <c r="BP1509" s="70">
        <v>2534</v>
      </c>
      <c r="BQ1509" s="71"/>
      <c r="BR1509" s="70"/>
      <c r="BS1509" s="72"/>
      <c r="BT1509" s="72"/>
      <c r="BU1509" s="70">
        <v>3787260</v>
      </c>
      <c r="BV1509" s="70">
        <v>46274</v>
      </c>
      <c r="BW1509" s="74">
        <v>11948178</v>
      </c>
      <c r="BX1509" s="70">
        <v>15781712</v>
      </c>
    </row>
    <row r="1510" spans="1:76" x14ac:dyDescent="0.3">
      <c r="A1510" s="73" t="s">
        <v>10</v>
      </c>
      <c r="B1510" s="2" t="s">
        <v>140</v>
      </c>
      <c r="C1510" s="2" t="s">
        <v>11</v>
      </c>
      <c r="D1510" s="2" t="s">
        <v>113</v>
      </c>
      <c r="E1510" s="2" t="s">
        <v>19</v>
      </c>
      <c r="F1510" s="17" t="str">
        <f>+Tabela1[[#This Row],[WK]]&amp;Tabela1[[#This Row],[PK]]&amp;Tabela1[[#This Row],[GK]]</f>
        <v>200216</v>
      </c>
      <c r="G1510" s="2" t="s">
        <v>2850</v>
      </c>
      <c r="H1510" s="3">
        <v>726723723.19000006</v>
      </c>
      <c r="I1510" s="4">
        <v>1.125</v>
      </c>
      <c r="J1510" s="3">
        <v>817564188.59000003</v>
      </c>
      <c r="K1510" s="4">
        <v>1.07</v>
      </c>
      <c r="L1510" s="3">
        <v>57229493</v>
      </c>
      <c r="M1510" s="3"/>
      <c r="N1510" s="5"/>
      <c r="O1510" s="3">
        <v>93098819.520000011</v>
      </c>
      <c r="P1510" s="4">
        <v>1.125</v>
      </c>
      <c r="Q1510" s="3">
        <v>104736171.95999999</v>
      </c>
      <c r="R1510" s="4">
        <v>1.016</v>
      </c>
      <c r="S1510" s="3">
        <v>1675779</v>
      </c>
      <c r="T1510" s="3"/>
      <c r="U1510" s="5"/>
      <c r="V1510" s="3">
        <v>25151604</v>
      </c>
      <c r="W1510" s="5"/>
      <c r="X1510" s="3">
        <v>26573379</v>
      </c>
      <c r="Y1510" s="3">
        <v>0</v>
      </c>
      <c r="Z1510" s="3">
        <v>350227</v>
      </c>
      <c r="AA1510" s="3">
        <v>1730178</v>
      </c>
      <c r="AB1510" s="3">
        <v>22883421</v>
      </c>
      <c r="AC1510" s="3">
        <v>1609553</v>
      </c>
      <c r="AD1510" s="3">
        <v>1421774</v>
      </c>
      <c r="AE1510" s="3">
        <v>2481037</v>
      </c>
      <c r="AF1510" s="3">
        <v>56170230</v>
      </c>
      <c r="AG1510" s="3">
        <v>1675779</v>
      </c>
      <c r="AH1510" s="3">
        <v>0</v>
      </c>
      <c r="AI1510" s="3">
        <v>25151604</v>
      </c>
      <c r="AJ1510" s="3">
        <v>1827785</v>
      </c>
      <c r="AK1510" s="3">
        <v>1827785</v>
      </c>
      <c r="AL1510" s="3">
        <v>5200795</v>
      </c>
      <c r="AM1510" s="3">
        <v>-3373010</v>
      </c>
      <c r="AN1510" s="3">
        <v>0</v>
      </c>
      <c r="AO1510" s="3">
        <v>0</v>
      </c>
      <c r="AP1510" s="3">
        <v>0</v>
      </c>
      <c r="AQ1510" s="3">
        <v>0</v>
      </c>
      <c r="AR1510" s="3">
        <f>Tabela1[[#This Row],[Potrzeby finansowe 2027
w tym:]]+Tabela1[[#This Row],[Rozliczenie 2025 potrz. fin.]]</f>
        <v>26573379</v>
      </c>
      <c r="AS1510" s="3">
        <v>0</v>
      </c>
      <c r="AT1510" s="3">
        <v>0</v>
      </c>
      <c r="AU1510" s="3"/>
      <c r="AV1510" s="3"/>
      <c r="AW1510" s="3"/>
      <c r="AX1510" s="3"/>
      <c r="AY1510" s="3"/>
      <c r="AZ1510" s="3"/>
      <c r="BA1510" s="3">
        <v>350227</v>
      </c>
      <c r="BB1510" s="3">
        <v>0</v>
      </c>
      <c r="BC1510" s="3">
        <v>131.96</v>
      </c>
      <c r="BD1510" s="3">
        <v>2380.88</v>
      </c>
      <c r="BE1510" s="3">
        <v>1376.39</v>
      </c>
      <c r="BF1510" s="3">
        <v>0</v>
      </c>
      <c r="BG1510" s="3">
        <v>1154914</v>
      </c>
      <c r="BH1510" s="3">
        <v>10852</v>
      </c>
      <c r="BI1510" s="3">
        <v>575264</v>
      </c>
      <c r="BJ1510" s="3">
        <v>8839990.9749999996</v>
      </c>
      <c r="BK1510" s="3">
        <v>7082227.5899999999</v>
      </c>
      <c r="BL1510" s="3">
        <v>618128.26</v>
      </c>
      <c r="BM1510" s="3">
        <v>5794797.0199999996</v>
      </c>
      <c r="BN1510" s="53">
        <v>1.4518079143467353</v>
      </c>
      <c r="BO1510" s="54">
        <v>0</v>
      </c>
      <c r="BP1510" s="70">
        <v>9727</v>
      </c>
      <c r="BQ1510" s="71"/>
      <c r="BR1510" s="70"/>
      <c r="BS1510" s="72"/>
      <c r="BT1510" s="72"/>
      <c r="BU1510" s="70">
        <v>56170230</v>
      </c>
      <c r="BV1510" s="70">
        <v>1675779</v>
      </c>
      <c r="BW1510" s="74">
        <v>0</v>
      </c>
      <c r="BX1510" s="70">
        <v>57846009</v>
      </c>
    </row>
    <row r="1511" spans="1:76" x14ac:dyDescent="0.3">
      <c r="A1511" s="73" t="s">
        <v>10</v>
      </c>
      <c r="B1511" s="2" t="s">
        <v>140</v>
      </c>
      <c r="C1511" s="2" t="s">
        <v>16</v>
      </c>
      <c r="D1511" s="2" t="s">
        <v>12</v>
      </c>
      <c r="E1511" s="2" t="s">
        <v>13</v>
      </c>
      <c r="F1511" s="17" t="str">
        <f>+Tabela1[[#This Row],[WK]]&amp;Tabela1[[#This Row],[PK]]&amp;Tabela1[[#This Row],[GK]]</f>
        <v>200301</v>
      </c>
      <c r="G1511" s="2" t="s">
        <v>1426</v>
      </c>
      <c r="H1511" s="3">
        <v>1222747159.1700001</v>
      </c>
      <c r="I1511" s="4">
        <v>1.125</v>
      </c>
      <c r="J1511" s="3">
        <v>1375590554.0699999</v>
      </c>
      <c r="K1511" s="4">
        <v>7.0000000000000007E-2</v>
      </c>
      <c r="L1511" s="3">
        <v>96291339</v>
      </c>
      <c r="M1511" s="3"/>
      <c r="N1511" s="5"/>
      <c r="O1511" s="3">
        <v>248240385.48000002</v>
      </c>
      <c r="P1511" s="4">
        <v>1.125</v>
      </c>
      <c r="Q1511" s="3">
        <v>279270433.67000002</v>
      </c>
      <c r="R1511" s="4">
        <v>1.6E-2</v>
      </c>
      <c r="S1511" s="3">
        <v>4468327</v>
      </c>
      <c r="T1511" s="3"/>
      <c r="U1511" s="5"/>
      <c r="V1511" s="3">
        <v>56110176</v>
      </c>
      <c r="W1511" s="5"/>
      <c r="X1511" s="3">
        <v>66180848</v>
      </c>
      <c r="Y1511" s="3">
        <v>15642396</v>
      </c>
      <c r="Z1511" s="3">
        <v>0</v>
      </c>
      <c r="AA1511" s="3">
        <v>3326066</v>
      </c>
      <c r="AB1511" s="3">
        <v>47212386</v>
      </c>
      <c r="AC1511" s="3">
        <v>0</v>
      </c>
      <c r="AD1511" s="3">
        <v>11051890</v>
      </c>
      <c r="AE1511" s="3">
        <v>0</v>
      </c>
      <c r="AF1511" s="3">
        <v>96291339</v>
      </c>
      <c r="AG1511" s="3">
        <v>4468327</v>
      </c>
      <c r="AH1511" s="3">
        <v>11051890</v>
      </c>
      <c r="AI1511" s="3">
        <v>56110176</v>
      </c>
      <c r="AJ1511" s="3">
        <v>2976697</v>
      </c>
      <c r="AK1511" s="3">
        <v>2142123</v>
      </c>
      <c r="AL1511" s="3">
        <v>2200084</v>
      </c>
      <c r="AM1511" s="3">
        <v>-57961</v>
      </c>
      <c r="AN1511" s="3">
        <v>-834574</v>
      </c>
      <c r="AO1511" s="3">
        <v>0</v>
      </c>
      <c r="AP1511" s="3">
        <v>0</v>
      </c>
      <c r="AQ1511" s="3">
        <v>-834574</v>
      </c>
      <c r="AR1511" s="3">
        <f>Tabela1[[#This Row],[Potrzeby finansowe 2027
w tym:]]+Tabela1[[#This Row],[Rozliczenie 2025 potrz. fin.]]</f>
        <v>65346274</v>
      </c>
      <c r="AS1511" s="3">
        <v>0</v>
      </c>
      <c r="AT1511" s="3">
        <v>0</v>
      </c>
      <c r="AU1511" s="3"/>
      <c r="AV1511" s="3"/>
      <c r="AW1511" s="3"/>
      <c r="AX1511" s="3"/>
      <c r="AY1511" s="3"/>
      <c r="AZ1511" s="3"/>
      <c r="BA1511" s="3">
        <v>0</v>
      </c>
      <c r="BB1511" s="3">
        <v>0</v>
      </c>
      <c r="BC1511" s="3">
        <v>0</v>
      </c>
      <c r="BD1511" s="3">
        <v>0</v>
      </c>
      <c r="BE1511" s="3">
        <v>0</v>
      </c>
      <c r="BF1511" s="3">
        <v>0</v>
      </c>
      <c r="BG1511" s="3">
        <v>2473400</v>
      </c>
      <c r="BH1511" s="3">
        <v>23241</v>
      </c>
      <c r="BI1511" s="3">
        <v>852666</v>
      </c>
      <c r="BJ1511" s="3">
        <v>13102778.172499999</v>
      </c>
      <c r="BK1511" s="3">
        <v>7821212.1899999995</v>
      </c>
      <c r="BL1511" s="3">
        <v>5702495.29</v>
      </c>
      <c r="BM1511" s="3">
        <v>9721273.3499999996</v>
      </c>
      <c r="BN1511" s="53">
        <v>0.87135222853305727</v>
      </c>
      <c r="BO1511" s="54">
        <v>1.1273154E-3</v>
      </c>
      <c r="BP1511" s="70">
        <v>28350</v>
      </c>
      <c r="BQ1511" s="71"/>
      <c r="BR1511" s="70"/>
      <c r="BS1511" s="72"/>
      <c r="BT1511" s="72"/>
      <c r="BU1511" s="70">
        <v>96291339</v>
      </c>
      <c r="BV1511" s="70">
        <v>4468327</v>
      </c>
      <c r="BW1511" s="74">
        <v>11051890</v>
      </c>
      <c r="BX1511" s="70">
        <v>111811556</v>
      </c>
    </row>
    <row r="1512" spans="1:76" x14ac:dyDescent="0.3">
      <c r="A1512" s="73" t="s">
        <v>10</v>
      </c>
      <c r="B1512" s="2" t="s">
        <v>140</v>
      </c>
      <c r="C1512" s="2" t="s">
        <v>16</v>
      </c>
      <c r="D1512" s="2" t="s">
        <v>11</v>
      </c>
      <c r="E1512" s="2" t="s">
        <v>13</v>
      </c>
      <c r="F1512" s="17" t="str">
        <f>+Tabela1[[#This Row],[WK]]&amp;Tabela1[[#This Row],[PK]]&amp;Tabela1[[#This Row],[GK]]</f>
        <v>200302</v>
      </c>
      <c r="G1512" s="2" t="s">
        <v>1427</v>
      </c>
      <c r="H1512" s="3">
        <v>151058021.72999999</v>
      </c>
      <c r="I1512" s="4">
        <v>1.125</v>
      </c>
      <c r="J1512" s="3">
        <v>169940274.44999999</v>
      </c>
      <c r="K1512" s="4">
        <v>7.0000000000000007E-2</v>
      </c>
      <c r="L1512" s="3">
        <v>11895819</v>
      </c>
      <c r="M1512" s="3"/>
      <c r="N1512" s="5"/>
      <c r="O1512" s="3">
        <v>42009383.389999993</v>
      </c>
      <c r="P1512" s="4">
        <v>1.125</v>
      </c>
      <c r="Q1512" s="3">
        <v>47260556.310000002</v>
      </c>
      <c r="R1512" s="4">
        <v>1.6E-2</v>
      </c>
      <c r="S1512" s="3">
        <v>756169</v>
      </c>
      <c r="T1512" s="3"/>
      <c r="U1512" s="5"/>
      <c r="V1512" s="3">
        <v>4993670</v>
      </c>
      <c r="W1512" s="5"/>
      <c r="X1512" s="3">
        <v>10696256</v>
      </c>
      <c r="Y1512" s="3">
        <v>1648734</v>
      </c>
      <c r="Z1512" s="3">
        <v>0</v>
      </c>
      <c r="AA1512" s="3">
        <v>713461</v>
      </c>
      <c r="AB1512" s="3">
        <v>7757651</v>
      </c>
      <c r="AC1512" s="3">
        <v>576410</v>
      </c>
      <c r="AD1512" s="3">
        <v>5702586</v>
      </c>
      <c r="AE1512" s="3">
        <v>0</v>
      </c>
      <c r="AF1512" s="3">
        <v>11895819</v>
      </c>
      <c r="AG1512" s="3">
        <v>756169</v>
      </c>
      <c r="AH1512" s="3">
        <v>5702586</v>
      </c>
      <c r="AI1512" s="3">
        <v>4993670</v>
      </c>
      <c r="AJ1512" s="3">
        <v>897063</v>
      </c>
      <c r="AK1512" s="3">
        <v>897063</v>
      </c>
      <c r="AL1512" s="3">
        <v>109625</v>
      </c>
      <c r="AM1512" s="3">
        <v>787438</v>
      </c>
      <c r="AN1512" s="3">
        <v>-219720</v>
      </c>
      <c r="AO1512" s="3">
        <v>0</v>
      </c>
      <c r="AP1512" s="3">
        <v>219720</v>
      </c>
      <c r="AQ1512" s="3">
        <v>0</v>
      </c>
      <c r="AR1512" s="3">
        <f>Tabela1[[#This Row],[Potrzeby finansowe 2027
w tym:]]+Tabela1[[#This Row],[Rozliczenie 2025 potrz. fin.]]</f>
        <v>10696256</v>
      </c>
      <c r="AS1512" s="3">
        <v>0</v>
      </c>
      <c r="AT1512" s="3">
        <v>0</v>
      </c>
      <c r="AU1512" s="3"/>
      <c r="AV1512" s="3"/>
      <c r="AW1512" s="3"/>
      <c r="AX1512" s="3"/>
      <c r="AY1512" s="3"/>
      <c r="AZ1512" s="3"/>
      <c r="BA1512" s="3">
        <v>0</v>
      </c>
      <c r="BB1512" s="3">
        <v>0</v>
      </c>
      <c r="BC1512" s="3">
        <v>0</v>
      </c>
      <c r="BD1512" s="3">
        <v>0</v>
      </c>
      <c r="BE1512" s="3">
        <v>0</v>
      </c>
      <c r="BF1512" s="3">
        <v>0</v>
      </c>
      <c r="BG1512" s="3">
        <v>377782</v>
      </c>
      <c r="BH1512" s="3">
        <v>3407</v>
      </c>
      <c r="BI1512" s="3">
        <v>335679</v>
      </c>
      <c r="BJ1512" s="3">
        <v>5158323.0049999999</v>
      </c>
      <c r="BK1512" s="3">
        <v>2522155.42</v>
      </c>
      <c r="BL1512" s="3">
        <v>686440.17</v>
      </c>
      <c r="BM1512" s="3">
        <v>9171790</v>
      </c>
      <c r="BN1512" s="53">
        <v>0.90059035841190793</v>
      </c>
      <c r="BO1512" s="54">
        <v>1.5376880000000001E-4</v>
      </c>
      <c r="BP1512" s="70">
        <v>3867</v>
      </c>
      <c r="BQ1512" s="71"/>
      <c r="BR1512" s="70"/>
      <c r="BS1512" s="72"/>
      <c r="BT1512" s="72"/>
      <c r="BU1512" s="70">
        <v>11895819</v>
      </c>
      <c r="BV1512" s="70">
        <v>756169</v>
      </c>
      <c r="BW1512" s="74">
        <v>5702586</v>
      </c>
      <c r="BX1512" s="70">
        <v>18354574</v>
      </c>
    </row>
    <row r="1513" spans="1:76" x14ac:dyDescent="0.3">
      <c r="A1513" s="73" t="s">
        <v>10</v>
      </c>
      <c r="B1513" s="2" t="s">
        <v>140</v>
      </c>
      <c r="C1513" s="2" t="s">
        <v>16</v>
      </c>
      <c r="D1513" s="2" t="s">
        <v>16</v>
      </c>
      <c r="E1513" s="2" t="s">
        <v>15</v>
      </c>
      <c r="F1513" s="17" t="str">
        <f>+Tabela1[[#This Row],[WK]]&amp;Tabela1[[#This Row],[PK]]&amp;Tabela1[[#This Row],[GK]]</f>
        <v>200303</v>
      </c>
      <c r="G1513" s="2" t="s">
        <v>1426</v>
      </c>
      <c r="H1513" s="3">
        <v>237085910.5</v>
      </c>
      <c r="I1513" s="4">
        <v>1.125</v>
      </c>
      <c r="J1513" s="3">
        <v>266721649.31</v>
      </c>
      <c r="K1513" s="4">
        <v>7.0000000000000007E-2</v>
      </c>
      <c r="L1513" s="3">
        <v>18670515</v>
      </c>
      <c r="M1513" s="3"/>
      <c r="N1513" s="5"/>
      <c r="O1513" s="3">
        <v>6518873.6399999997</v>
      </c>
      <c r="P1513" s="4">
        <v>1.125</v>
      </c>
      <c r="Q1513" s="3">
        <v>7333732.8499999996</v>
      </c>
      <c r="R1513" s="4">
        <v>1.6E-2</v>
      </c>
      <c r="S1513" s="3">
        <v>117340</v>
      </c>
      <c r="T1513" s="3"/>
      <c r="U1513" s="5"/>
      <c r="V1513" s="3">
        <v>11612461</v>
      </c>
      <c r="W1513" s="5"/>
      <c r="X1513" s="3">
        <v>14812114</v>
      </c>
      <c r="Y1513" s="3">
        <v>421716</v>
      </c>
      <c r="Z1513" s="3">
        <v>356533</v>
      </c>
      <c r="AA1513" s="3">
        <v>1136436</v>
      </c>
      <c r="AB1513" s="3">
        <v>8998475</v>
      </c>
      <c r="AC1513" s="3">
        <v>3898954</v>
      </c>
      <c r="AD1513" s="3">
        <v>3199653</v>
      </c>
      <c r="AE1513" s="3">
        <v>0</v>
      </c>
      <c r="AF1513" s="3">
        <v>18670515</v>
      </c>
      <c r="AG1513" s="3">
        <v>117340</v>
      </c>
      <c r="AH1513" s="3">
        <v>3199653</v>
      </c>
      <c r="AI1513" s="3">
        <v>11612461</v>
      </c>
      <c r="AJ1513" s="3">
        <v>-1379895</v>
      </c>
      <c r="AK1513" s="3">
        <v>-1379895</v>
      </c>
      <c r="AL1513" s="3">
        <v>774622</v>
      </c>
      <c r="AM1513" s="3">
        <v>-2154517</v>
      </c>
      <c r="AN1513" s="3">
        <v>-255178</v>
      </c>
      <c r="AO1513" s="3">
        <v>0</v>
      </c>
      <c r="AP1513" s="3">
        <v>255178</v>
      </c>
      <c r="AQ1513" s="3">
        <v>0</v>
      </c>
      <c r="AR1513" s="3">
        <f>Tabela1[[#This Row],[Potrzeby finansowe 2027
w tym:]]+Tabela1[[#This Row],[Rozliczenie 2025 potrz. fin.]]</f>
        <v>14812114</v>
      </c>
      <c r="AS1513" s="3">
        <v>0</v>
      </c>
      <c r="AT1513" s="3">
        <v>0</v>
      </c>
      <c r="AU1513" s="3"/>
      <c r="AV1513" s="3"/>
      <c r="AW1513" s="3"/>
      <c r="AX1513" s="3"/>
      <c r="AY1513" s="3"/>
      <c r="AZ1513" s="3"/>
      <c r="BA1513" s="3">
        <v>356533</v>
      </c>
      <c r="BB1513" s="3">
        <v>0</v>
      </c>
      <c r="BC1513" s="3">
        <v>0</v>
      </c>
      <c r="BD1513" s="3">
        <v>3443.62</v>
      </c>
      <c r="BE1513" s="3">
        <v>257</v>
      </c>
      <c r="BF1513" s="3">
        <v>0</v>
      </c>
      <c r="BG1513" s="3">
        <v>663447</v>
      </c>
      <c r="BH1513" s="3">
        <v>6234</v>
      </c>
      <c r="BI1513" s="3">
        <v>472989</v>
      </c>
      <c r="BJ1513" s="3">
        <v>7268350.7149999999</v>
      </c>
      <c r="BK1513" s="3">
        <v>4647356.07</v>
      </c>
      <c r="BL1513" s="3">
        <v>131426.07</v>
      </c>
      <c r="BM1513" s="3">
        <v>10221126.439999999</v>
      </c>
      <c r="BN1513" s="53">
        <v>0.98337670089439766</v>
      </c>
      <c r="BO1513" s="54">
        <v>2.3520710000000001E-4</v>
      </c>
      <c r="BP1513" s="70">
        <v>5915</v>
      </c>
      <c r="BQ1513" s="71"/>
      <c r="BR1513" s="70"/>
      <c r="BS1513" s="72"/>
      <c r="BT1513" s="72"/>
      <c r="BU1513" s="70">
        <v>18670515</v>
      </c>
      <c r="BV1513" s="70">
        <v>117340</v>
      </c>
      <c r="BW1513" s="74">
        <v>3199653</v>
      </c>
      <c r="BX1513" s="70">
        <v>21987508</v>
      </c>
    </row>
    <row r="1514" spans="1:76" x14ac:dyDescent="0.3">
      <c r="A1514" s="73" t="s">
        <v>10</v>
      </c>
      <c r="B1514" s="2" t="s">
        <v>140</v>
      </c>
      <c r="C1514" s="2" t="s">
        <v>16</v>
      </c>
      <c r="D1514" s="2" t="s">
        <v>18</v>
      </c>
      <c r="E1514" s="2" t="s">
        <v>15</v>
      </c>
      <c r="F1514" s="17" t="str">
        <f>+Tabela1[[#This Row],[WK]]&amp;Tabela1[[#This Row],[PK]]&amp;Tabela1[[#This Row],[GK]]</f>
        <v>200304</v>
      </c>
      <c r="G1514" s="2" t="s">
        <v>1428</v>
      </c>
      <c r="H1514" s="3">
        <v>90644859.390000001</v>
      </c>
      <c r="I1514" s="4">
        <v>1.125</v>
      </c>
      <c r="J1514" s="3">
        <v>101975466.81</v>
      </c>
      <c r="K1514" s="4">
        <v>7.0000000000000007E-2</v>
      </c>
      <c r="L1514" s="3">
        <v>7138283</v>
      </c>
      <c r="M1514" s="3"/>
      <c r="N1514" s="5"/>
      <c r="O1514" s="3">
        <v>9521914.6600000001</v>
      </c>
      <c r="P1514" s="4">
        <v>1.125</v>
      </c>
      <c r="Q1514" s="3">
        <v>10712153.99</v>
      </c>
      <c r="R1514" s="4">
        <v>1.6E-2</v>
      </c>
      <c r="S1514" s="3">
        <v>171394</v>
      </c>
      <c r="T1514" s="3"/>
      <c r="U1514" s="5"/>
      <c r="V1514" s="3">
        <v>4669993</v>
      </c>
      <c r="W1514" s="5"/>
      <c r="X1514" s="3">
        <v>15091024</v>
      </c>
      <c r="Y1514" s="3">
        <v>7762101</v>
      </c>
      <c r="Z1514" s="3">
        <v>147222</v>
      </c>
      <c r="AA1514" s="3">
        <v>757809</v>
      </c>
      <c r="AB1514" s="3">
        <v>6423892</v>
      </c>
      <c r="AC1514" s="3">
        <v>0</v>
      </c>
      <c r="AD1514" s="3">
        <v>10586349</v>
      </c>
      <c r="AE1514" s="3">
        <v>0</v>
      </c>
      <c r="AF1514" s="3">
        <v>7138283</v>
      </c>
      <c r="AG1514" s="3">
        <v>171394</v>
      </c>
      <c r="AH1514" s="3">
        <v>10586349</v>
      </c>
      <c r="AI1514" s="3">
        <v>4669993</v>
      </c>
      <c r="AJ1514" s="3">
        <v>-495869</v>
      </c>
      <c r="AK1514" s="3">
        <v>-330551</v>
      </c>
      <c r="AL1514" s="3">
        <v>337717</v>
      </c>
      <c r="AM1514" s="3">
        <v>-668268</v>
      </c>
      <c r="AN1514" s="3">
        <v>165318</v>
      </c>
      <c r="AO1514" s="3">
        <v>0</v>
      </c>
      <c r="AP1514" s="3">
        <v>0</v>
      </c>
      <c r="AQ1514" s="3">
        <v>165318</v>
      </c>
      <c r="AR1514" s="3">
        <f>Tabela1[[#This Row],[Potrzeby finansowe 2027
w tym:]]+Tabela1[[#This Row],[Rozliczenie 2025 potrz. fin.]]</f>
        <v>15256342</v>
      </c>
      <c r="AS1514" s="3">
        <v>0</v>
      </c>
      <c r="AT1514" s="3">
        <v>0</v>
      </c>
      <c r="AU1514" s="3"/>
      <c r="AV1514" s="3"/>
      <c r="AW1514" s="3"/>
      <c r="AX1514" s="3"/>
      <c r="AY1514" s="3"/>
      <c r="AZ1514" s="3"/>
      <c r="BA1514" s="3">
        <v>147222</v>
      </c>
      <c r="BB1514" s="3">
        <v>0</v>
      </c>
      <c r="BC1514" s="3">
        <v>0</v>
      </c>
      <c r="BD1514" s="3">
        <v>0</v>
      </c>
      <c r="BE1514" s="3">
        <v>2950.05</v>
      </c>
      <c r="BF1514" s="3">
        <v>0</v>
      </c>
      <c r="BG1514" s="3">
        <v>391854</v>
      </c>
      <c r="BH1514" s="3">
        <v>3682</v>
      </c>
      <c r="BI1514" s="3">
        <v>365955</v>
      </c>
      <c r="BJ1514" s="3">
        <v>5623569.9874999998</v>
      </c>
      <c r="BK1514" s="3">
        <v>2232737.42</v>
      </c>
      <c r="BL1514" s="3">
        <v>3844970.53</v>
      </c>
      <c r="BM1514" s="3">
        <v>5873389.21</v>
      </c>
      <c r="BN1514" s="53">
        <v>0.57006052805834573</v>
      </c>
      <c r="BO1514" s="54">
        <v>1.4765150000000001E-4</v>
      </c>
      <c r="BP1514" s="70">
        <v>3713</v>
      </c>
      <c r="BQ1514" s="71"/>
      <c r="BR1514" s="70"/>
      <c r="BS1514" s="72"/>
      <c r="BT1514" s="72"/>
      <c r="BU1514" s="70">
        <v>7138283</v>
      </c>
      <c r="BV1514" s="70">
        <v>171394</v>
      </c>
      <c r="BW1514" s="74">
        <v>10586349</v>
      </c>
      <c r="BX1514" s="70">
        <v>17896026</v>
      </c>
    </row>
    <row r="1515" spans="1:76" x14ac:dyDescent="0.3">
      <c r="A1515" s="73" t="s">
        <v>10</v>
      </c>
      <c r="B1515" s="2" t="s">
        <v>140</v>
      </c>
      <c r="C1515" s="2" t="s">
        <v>16</v>
      </c>
      <c r="D1515" s="2" t="s">
        <v>21</v>
      </c>
      <c r="E1515" s="2" t="s">
        <v>15</v>
      </c>
      <c r="F1515" s="17" t="str">
        <f>+Tabela1[[#This Row],[WK]]&amp;Tabela1[[#This Row],[PK]]&amp;Tabela1[[#This Row],[GK]]</f>
        <v>200305</v>
      </c>
      <c r="G1515" s="2" t="s">
        <v>1427</v>
      </c>
      <c r="H1515" s="3">
        <v>127831909.83</v>
      </c>
      <c r="I1515" s="4">
        <v>1.125</v>
      </c>
      <c r="J1515" s="3">
        <v>143810898.56</v>
      </c>
      <c r="K1515" s="4">
        <v>7.0000000000000007E-2</v>
      </c>
      <c r="L1515" s="3">
        <v>10066763</v>
      </c>
      <c r="M1515" s="3"/>
      <c r="N1515" s="5"/>
      <c r="O1515" s="3">
        <v>18293619.039999999</v>
      </c>
      <c r="P1515" s="4">
        <v>1.125</v>
      </c>
      <c r="Q1515" s="3">
        <v>20580321.420000002</v>
      </c>
      <c r="R1515" s="4">
        <v>1.6E-2</v>
      </c>
      <c r="S1515" s="3">
        <v>329285</v>
      </c>
      <c r="T1515" s="3"/>
      <c r="U1515" s="5"/>
      <c r="V1515" s="3">
        <v>7284547</v>
      </c>
      <c r="W1515" s="5"/>
      <c r="X1515" s="3">
        <v>20296120</v>
      </c>
      <c r="Y1515" s="3">
        <v>11585323</v>
      </c>
      <c r="Z1515" s="3">
        <v>0</v>
      </c>
      <c r="AA1515" s="3">
        <v>1044260</v>
      </c>
      <c r="AB1515" s="3">
        <v>7666537</v>
      </c>
      <c r="AC1515" s="3">
        <v>0</v>
      </c>
      <c r="AD1515" s="3">
        <v>12754876</v>
      </c>
      <c r="AE1515" s="3">
        <v>0</v>
      </c>
      <c r="AF1515" s="3">
        <v>10066763</v>
      </c>
      <c r="AG1515" s="3">
        <v>329285</v>
      </c>
      <c r="AH1515" s="3">
        <v>12754876</v>
      </c>
      <c r="AI1515" s="3">
        <v>7284547</v>
      </c>
      <c r="AJ1515" s="3">
        <v>321441</v>
      </c>
      <c r="AK1515" s="3">
        <v>64744</v>
      </c>
      <c r="AL1515" s="3">
        <v>656094</v>
      </c>
      <c r="AM1515" s="3">
        <v>-591350</v>
      </c>
      <c r="AN1515" s="3">
        <v>-256697</v>
      </c>
      <c r="AO1515" s="3">
        <v>0</v>
      </c>
      <c r="AP1515" s="3">
        <v>0</v>
      </c>
      <c r="AQ1515" s="3">
        <v>-256697</v>
      </c>
      <c r="AR1515" s="3">
        <f>Tabela1[[#This Row],[Potrzeby finansowe 2027
w tym:]]+Tabela1[[#This Row],[Rozliczenie 2025 potrz. fin.]]</f>
        <v>20039423</v>
      </c>
      <c r="AS1515" s="3">
        <v>0</v>
      </c>
      <c r="AT1515" s="3">
        <v>0</v>
      </c>
      <c r="AU1515" s="3"/>
      <c r="AV1515" s="3"/>
      <c r="AW1515" s="3"/>
      <c r="AX1515" s="3"/>
      <c r="AY1515" s="3"/>
      <c r="AZ1515" s="3"/>
      <c r="BA1515" s="3">
        <v>0</v>
      </c>
      <c r="BB1515" s="3">
        <v>0</v>
      </c>
      <c r="BC1515" s="3">
        <v>0</v>
      </c>
      <c r="BD1515" s="3">
        <v>0</v>
      </c>
      <c r="BE1515" s="3">
        <v>0</v>
      </c>
      <c r="BF1515" s="3">
        <v>0</v>
      </c>
      <c r="BG1515" s="3">
        <v>524351</v>
      </c>
      <c r="BH1515" s="3">
        <v>4927</v>
      </c>
      <c r="BI1515" s="3">
        <v>519909</v>
      </c>
      <c r="BJ1515" s="3">
        <v>7989354.4225000013</v>
      </c>
      <c r="BK1515" s="3">
        <v>4430631.6500000004</v>
      </c>
      <c r="BL1515" s="3">
        <v>3040426.21</v>
      </c>
      <c r="BM1515" s="3">
        <v>8154038.6699999999</v>
      </c>
      <c r="BN1515" s="53">
        <v>0.54169161467222526</v>
      </c>
      <c r="BO1515" s="54">
        <v>2.054158E-4</v>
      </c>
      <c r="BP1515" s="70">
        <v>5166</v>
      </c>
      <c r="BQ1515" s="71"/>
      <c r="BR1515" s="70"/>
      <c r="BS1515" s="72"/>
      <c r="BT1515" s="72"/>
      <c r="BU1515" s="70">
        <v>10066763</v>
      </c>
      <c r="BV1515" s="70">
        <v>329285</v>
      </c>
      <c r="BW1515" s="74">
        <v>12754876</v>
      </c>
      <c r="BX1515" s="70">
        <v>23150924</v>
      </c>
    </row>
    <row r="1516" spans="1:76" x14ac:dyDescent="0.3">
      <c r="A1516" s="73" t="s">
        <v>10</v>
      </c>
      <c r="B1516" s="2" t="s">
        <v>140</v>
      </c>
      <c r="C1516" s="2" t="s">
        <v>16</v>
      </c>
      <c r="D1516" s="2" t="s">
        <v>23</v>
      </c>
      <c r="E1516" s="2" t="s">
        <v>15</v>
      </c>
      <c r="F1516" s="17" t="str">
        <f>+Tabela1[[#This Row],[WK]]&amp;Tabela1[[#This Row],[PK]]&amp;Tabela1[[#This Row],[GK]]</f>
        <v>200306</v>
      </c>
      <c r="G1516" s="2" t="s">
        <v>1429</v>
      </c>
      <c r="H1516" s="3">
        <v>82747626.920000002</v>
      </c>
      <c r="I1516" s="4">
        <v>1.125</v>
      </c>
      <c r="J1516" s="3">
        <v>93091080.290000007</v>
      </c>
      <c r="K1516" s="4">
        <v>7.0000000000000007E-2</v>
      </c>
      <c r="L1516" s="3">
        <v>6516376</v>
      </c>
      <c r="M1516" s="3"/>
      <c r="N1516" s="5"/>
      <c r="O1516" s="3">
        <v>6001356.1200000001</v>
      </c>
      <c r="P1516" s="4">
        <v>1.125</v>
      </c>
      <c r="Q1516" s="3">
        <v>6751525.6399999997</v>
      </c>
      <c r="R1516" s="4">
        <v>1.6E-2</v>
      </c>
      <c r="S1516" s="3">
        <v>108024</v>
      </c>
      <c r="T1516" s="3"/>
      <c r="U1516" s="5"/>
      <c r="V1516" s="3">
        <v>4179595</v>
      </c>
      <c r="W1516" s="5"/>
      <c r="X1516" s="3">
        <v>6899524</v>
      </c>
      <c r="Y1516" s="3">
        <v>0</v>
      </c>
      <c r="Z1516" s="3">
        <v>84536</v>
      </c>
      <c r="AA1516" s="3">
        <v>783751</v>
      </c>
      <c r="AB1516" s="3">
        <v>3892605</v>
      </c>
      <c r="AC1516" s="3">
        <v>2138632</v>
      </c>
      <c r="AD1516" s="3">
        <v>2712691</v>
      </c>
      <c r="AE1516" s="3">
        <v>1250297</v>
      </c>
      <c r="AF1516" s="3">
        <v>6516376</v>
      </c>
      <c r="AG1516" s="3">
        <v>108024</v>
      </c>
      <c r="AH1516" s="3">
        <v>1462394</v>
      </c>
      <c r="AI1516" s="3">
        <v>4179595</v>
      </c>
      <c r="AJ1516" s="3">
        <v>230524</v>
      </c>
      <c r="AK1516" s="3">
        <v>223286</v>
      </c>
      <c r="AL1516" s="3">
        <v>182907</v>
      </c>
      <c r="AM1516" s="3">
        <v>40379</v>
      </c>
      <c r="AN1516" s="3">
        <v>-44865</v>
      </c>
      <c r="AO1516" s="3">
        <v>0</v>
      </c>
      <c r="AP1516" s="3">
        <v>37627</v>
      </c>
      <c r="AQ1516" s="3">
        <v>-7238</v>
      </c>
      <c r="AR1516" s="3">
        <f>Tabela1[[#This Row],[Potrzeby finansowe 2027
w tym:]]+Tabela1[[#This Row],[Rozliczenie 2025 potrz. fin.]]</f>
        <v>6892286</v>
      </c>
      <c r="AS1516" s="3">
        <v>0</v>
      </c>
      <c r="AT1516" s="3">
        <v>0</v>
      </c>
      <c r="AU1516" s="3"/>
      <c r="AV1516" s="3"/>
      <c r="AW1516" s="3"/>
      <c r="AX1516" s="3"/>
      <c r="AY1516" s="3"/>
      <c r="AZ1516" s="3"/>
      <c r="BA1516" s="3">
        <v>84536</v>
      </c>
      <c r="BB1516" s="3">
        <v>0</v>
      </c>
      <c r="BC1516" s="3">
        <v>0</v>
      </c>
      <c r="BD1516" s="3">
        <v>0</v>
      </c>
      <c r="BE1516" s="3">
        <v>1693.93</v>
      </c>
      <c r="BF1516" s="3">
        <v>0</v>
      </c>
      <c r="BG1516" s="3">
        <v>377782</v>
      </c>
      <c r="BH1516" s="3">
        <v>2355</v>
      </c>
      <c r="BI1516" s="3">
        <v>405969</v>
      </c>
      <c r="BJ1516" s="3">
        <v>6238457.5625</v>
      </c>
      <c r="BK1516" s="3">
        <v>3767458.1399999997</v>
      </c>
      <c r="BL1516" s="3">
        <v>1194727.5</v>
      </c>
      <c r="BM1516" s="3">
        <v>7494542.6900000004</v>
      </c>
      <c r="BN1516" s="53">
        <v>1.2680842729638233</v>
      </c>
      <c r="BO1516" s="54">
        <v>9.2986799999999995E-5</v>
      </c>
      <c r="BP1516" s="70">
        <v>2338</v>
      </c>
      <c r="BQ1516" s="71"/>
      <c r="BR1516" s="70"/>
      <c r="BS1516" s="72"/>
      <c r="BT1516" s="72"/>
      <c r="BU1516" s="70">
        <v>6516376</v>
      </c>
      <c r="BV1516" s="70">
        <v>108024</v>
      </c>
      <c r="BW1516" s="74">
        <v>1462394</v>
      </c>
      <c r="BX1516" s="70">
        <v>8086794</v>
      </c>
    </row>
    <row r="1517" spans="1:76" x14ac:dyDescent="0.3">
      <c r="A1517" s="73" t="s">
        <v>10</v>
      </c>
      <c r="B1517" s="2" t="s">
        <v>140</v>
      </c>
      <c r="C1517" s="2" t="s">
        <v>16</v>
      </c>
      <c r="D1517" s="2" t="s">
        <v>30</v>
      </c>
      <c r="E1517" s="2" t="s">
        <v>15</v>
      </c>
      <c r="F1517" s="17" t="str">
        <f>+Tabela1[[#This Row],[WK]]&amp;Tabela1[[#This Row],[PK]]&amp;Tabela1[[#This Row],[GK]]</f>
        <v>200307</v>
      </c>
      <c r="G1517" s="2" t="s">
        <v>1430</v>
      </c>
      <c r="H1517" s="3">
        <v>52472094.909999996</v>
      </c>
      <c r="I1517" s="4">
        <v>1.125</v>
      </c>
      <c r="J1517" s="3">
        <v>59031106.770000003</v>
      </c>
      <c r="K1517" s="4">
        <v>7.0000000000000007E-2</v>
      </c>
      <c r="L1517" s="3">
        <v>4132177</v>
      </c>
      <c r="M1517" s="3"/>
      <c r="N1517" s="5"/>
      <c r="O1517" s="3">
        <v>3994117.3400000003</v>
      </c>
      <c r="P1517" s="4">
        <v>1.125</v>
      </c>
      <c r="Q1517" s="3">
        <v>4493382.01</v>
      </c>
      <c r="R1517" s="4">
        <v>1.6E-2</v>
      </c>
      <c r="S1517" s="3">
        <v>71894</v>
      </c>
      <c r="T1517" s="3"/>
      <c r="U1517" s="5"/>
      <c r="V1517" s="3">
        <v>2882916</v>
      </c>
      <c r="W1517" s="5"/>
      <c r="X1517" s="3">
        <v>7837822</v>
      </c>
      <c r="Y1517" s="3">
        <v>3573116</v>
      </c>
      <c r="Z1517" s="3">
        <v>0</v>
      </c>
      <c r="AA1517" s="3">
        <v>707714</v>
      </c>
      <c r="AB1517" s="3">
        <v>3188855</v>
      </c>
      <c r="AC1517" s="3">
        <v>368137</v>
      </c>
      <c r="AD1517" s="3">
        <v>4954906</v>
      </c>
      <c r="AE1517" s="3">
        <v>0</v>
      </c>
      <c r="AF1517" s="3">
        <v>4132177</v>
      </c>
      <c r="AG1517" s="3">
        <v>71894</v>
      </c>
      <c r="AH1517" s="3">
        <v>4954906</v>
      </c>
      <c r="AI1517" s="3">
        <v>2882916</v>
      </c>
      <c r="AJ1517" s="3">
        <v>211067</v>
      </c>
      <c r="AK1517" s="3">
        <v>211067</v>
      </c>
      <c r="AL1517" s="3">
        <v>25894</v>
      </c>
      <c r="AM1517" s="3">
        <v>185173</v>
      </c>
      <c r="AN1517" s="3">
        <v>-144573</v>
      </c>
      <c r="AO1517" s="3">
        <v>0</v>
      </c>
      <c r="AP1517" s="3">
        <v>144573</v>
      </c>
      <c r="AQ1517" s="3">
        <v>0</v>
      </c>
      <c r="AR1517" s="3">
        <f>Tabela1[[#This Row],[Potrzeby finansowe 2027
w tym:]]+Tabela1[[#This Row],[Rozliczenie 2025 potrz. fin.]]</f>
        <v>7837822</v>
      </c>
      <c r="AS1517" s="3">
        <v>0</v>
      </c>
      <c r="AT1517" s="3">
        <v>0</v>
      </c>
      <c r="AU1517" s="3"/>
      <c r="AV1517" s="3"/>
      <c r="AW1517" s="3"/>
      <c r="AX1517" s="3"/>
      <c r="AY1517" s="3"/>
      <c r="AZ1517" s="3"/>
      <c r="BA1517" s="3">
        <v>0</v>
      </c>
      <c r="BB1517" s="3">
        <v>0</v>
      </c>
      <c r="BC1517" s="3">
        <v>0</v>
      </c>
      <c r="BD1517" s="3">
        <v>0</v>
      </c>
      <c r="BE1517" s="3">
        <v>0</v>
      </c>
      <c r="BF1517" s="3">
        <v>0</v>
      </c>
      <c r="BG1517" s="3">
        <v>377782</v>
      </c>
      <c r="BH1517" s="3">
        <v>1619</v>
      </c>
      <c r="BI1517" s="3">
        <v>329932</v>
      </c>
      <c r="BJ1517" s="3">
        <v>5070012.4175000004</v>
      </c>
      <c r="BK1517" s="3">
        <v>2126674.4900000002</v>
      </c>
      <c r="BL1517" s="3">
        <v>386777.74</v>
      </c>
      <c r="BM1517" s="3">
        <v>10999796.23</v>
      </c>
      <c r="BN1517" s="53">
        <v>0.5836676832396035</v>
      </c>
      <c r="BO1517" s="54">
        <v>7.0426199999999993E-5</v>
      </c>
      <c r="BP1517" s="70">
        <v>1771</v>
      </c>
      <c r="BQ1517" s="71"/>
      <c r="BR1517" s="70"/>
      <c r="BS1517" s="72"/>
      <c r="BT1517" s="72"/>
      <c r="BU1517" s="70">
        <v>4132177</v>
      </c>
      <c r="BV1517" s="70">
        <v>71894</v>
      </c>
      <c r="BW1517" s="74">
        <v>4954906</v>
      </c>
      <c r="BX1517" s="70">
        <v>9158977</v>
      </c>
    </row>
    <row r="1518" spans="1:76" x14ac:dyDescent="0.3">
      <c r="A1518" s="73" t="s">
        <v>10</v>
      </c>
      <c r="B1518" s="2" t="s">
        <v>140</v>
      </c>
      <c r="C1518" s="2" t="s">
        <v>16</v>
      </c>
      <c r="D1518" s="2" t="s">
        <v>54</v>
      </c>
      <c r="E1518" s="2" t="s">
        <v>15</v>
      </c>
      <c r="F1518" s="17" t="str">
        <f>+Tabela1[[#This Row],[WK]]&amp;Tabela1[[#This Row],[PK]]&amp;Tabela1[[#This Row],[GK]]</f>
        <v>200308</v>
      </c>
      <c r="G1518" s="2" t="s">
        <v>1431</v>
      </c>
      <c r="H1518" s="3">
        <v>104476825.41</v>
      </c>
      <c r="I1518" s="4">
        <v>1.125</v>
      </c>
      <c r="J1518" s="3">
        <v>117536428.59</v>
      </c>
      <c r="K1518" s="4">
        <v>7.0000000000000007E-2</v>
      </c>
      <c r="L1518" s="3">
        <v>8227550</v>
      </c>
      <c r="M1518" s="3"/>
      <c r="N1518" s="5"/>
      <c r="O1518" s="3">
        <v>5033153.6000000006</v>
      </c>
      <c r="P1518" s="4">
        <v>1.125</v>
      </c>
      <c r="Q1518" s="3">
        <v>5662297.7999999998</v>
      </c>
      <c r="R1518" s="4">
        <v>1.6E-2</v>
      </c>
      <c r="S1518" s="3">
        <v>90597</v>
      </c>
      <c r="T1518" s="3"/>
      <c r="U1518" s="5"/>
      <c r="V1518" s="3">
        <v>4704282</v>
      </c>
      <c r="W1518" s="5"/>
      <c r="X1518" s="3">
        <v>27836312</v>
      </c>
      <c r="Y1518" s="3">
        <v>12151087</v>
      </c>
      <c r="Z1518" s="3">
        <v>213338</v>
      </c>
      <c r="AA1518" s="3">
        <v>856332</v>
      </c>
      <c r="AB1518" s="3">
        <v>14615555</v>
      </c>
      <c r="AC1518" s="3">
        <v>0</v>
      </c>
      <c r="AD1518" s="3">
        <v>23367841</v>
      </c>
      <c r="AE1518" s="3">
        <v>0</v>
      </c>
      <c r="AF1518" s="3">
        <v>8227550</v>
      </c>
      <c r="AG1518" s="3">
        <v>90597</v>
      </c>
      <c r="AH1518" s="3">
        <v>23367841</v>
      </c>
      <c r="AI1518" s="3">
        <v>4704282</v>
      </c>
      <c r="AJ1518" s="3">
        <v>2111161</v>
      </c>
      <c r="AK1518" s="3">
        <v>2346972</v>
      </c>
      <c r="AL1518" s="3">
        <v>240447</v>
      </c>
      <c r="AM1518" s="3">
        <v>2106525</v>
      </c>
      <c r="AN1518" s="3">
        <v>235811</v>
      </c>
      <c r="AO1518" s="3">
        <v>0</v>
      </c>
      <c r="AP1518" s="3">
        <v>0</v>
      </c>
      <c r="AQ1518" s="3">
        <v>235811</v>
      </c>
      <c r="AR1518" s="3">
        <f>Tabela1[[#This Row],[Potrzeby finansowe 2027
w tym:]]+Tabela1[[#This Row],[Rozliczenie 2025 potrz. fin.]]</f>
        <v>28072123</v>
      </c>
      <c r="AS1518" s="3">
        <v>0</v>
      </c>
      <c r="AT1518" s="3">
        <v>0</v>
      </c>
      <c r="AU1518" s="3"/>
      <c r="AV1518" s="3"/>
      <c r="AW1518" s="3"/>
      <c r="AX1518" s="3"/>
      <c r="AY1518" s="3"/>
      <c r="AZ1518" s="3"/>
      <c r="BA1518" s="3">
        <v>213338</v>
      </c>
      <c r="BB1518" s="3">
        <v>0</v>
      </c>
      <c r="BC1518" s="3">
        <v>92.12</v>
      </c>
      <c r="BD1518" s="3">
        <v>1036.5999999999999</v>
      </c>
      <c r="BE1518" s="3">
        <v>1587.54</v>
      </c>
      <c r="BF1518" s="3">
        <v>0</v>
      </c>
      <c r="BG1518" s="3">
        <v>403667</v>
      </c>
      <c r="BH1518" s="3">
        <v>3793</v>
      </c>
      <c r="BI1518" s="3">
        <v>452665</v>
      </c>
      <c r="BJ1518" s="3">
        <v>6956032.2324999999</v>
      </c>
      <c r="BK1518" s="3">
        <v>2833350.33</v>
      </c>
      <c r="BL1518" s="3">
        <v>3910906.75</v>
      </c>
      <c r="BM1518" s="3">
        <v>8668914.1099999994</v>
      </c>
      <c r="BN1518" s="53">
        <v>0.47673540191936431</v>
      </c>
      <c r="BO1518" s="54">
        <v>1.8652769999999999E-4</v>
      </c>
      <c r="BP1518" s="70">
        <v>4690</v>
      </c>
      <c r="BQ1518" s="71"/>
      <c r="BR1518" s="70"/>
      <c r="BS1518" s="72"/>
      <c r="BT1518" s="72"/>
      <c r="BU1518" s="70">
        <v>8227550</v>
      </c>
      <c r="BV1518" s="70">
        <v>90597</v>
      </c>
      <c r="BW1518" s="74">
        <v>23367841</v>
      </c>
      <c r="BX1518" s="70">
        <v>31685988</v>
      </c>
    </row>
    <row r="1519" spans="1:76" x14ac:dyDescent="0.3">
      <c r="A1519" s="73" t="s">
        <v>10</v>
      </c>
      <c r="B1519" s="2" t="s">
        <v>140</v>
      </c>
      <c r="C1519" s="2" t="s">
        <v>18</v>
      </c>
      <c r="D1519" s="2" t="s">
        <v>12</v>
      </c>
      <c r="E1519" s="2" t="s">
        <v>13</v>
      </c>
      <c r="F1519" s="17" t="str">
        <f>+Tabela1[[#This Row],[WK]]&amp;Tabela1[[#This Row],[PK]]&amp;Tabela1[[#This Row],[GK]]</f>
        <v>200401</v>
      </c>
      <c r="G1519" s="2" t="s">
        <v>1432</v>
      </c>
      <c r="H1519" s="3">
        <v>899937780.84000003</v>
      </c>
      <c r="I1519" s="4">
        <v>1.125</v>
      </c>
      <c r="J1519" s="3">
        <v>1012430003.45</v>
      </c>
      <c r="K1519" s="4">
        <v>7.0000000000000007E-2</v>
      </c>
      <c r="L1519" s="3">
        <v>70870100</v>
      </c>
      <c r="M1519" s="3"/>
      <c r="N1519" s="5"/>
      <c r="O1519" s="3">
        <v>124342352.06</v>
      </c>
      <c r="P1519" s="4">
        <v>1.125</v>
      </c>
      <c r="Q1519" s="3">
        <v>139885146.06999999</v>
      </c>
      <c r="R1519" s="4">
        <v>1.6E-2</v>
      </c>
      <c r="S1519" s="3">
        <v>2238162</v>
      </c>
      <c r="T1519" s="3"/>
      <c r="U1519" s="5"/>
      <c r="V1519" s="3">
        <v>40611200</v>
      </c>
      <c r="W1519" s="5"/>
      <c r="X1519" s="3">
        <v>50540531</v>
      </c>
      <c r="Y1519" s="3">
        <v>9552826</v>
      </c>
      <c r="Z1519" s="3">
        <v>0</v>
      </c>
      <c r="AA1519" s="3">
        <v>3098919</v>
      </c>
      <c r="AB1519" s="3">
        <v>37888786</v>
      </c>
      <c r="AC1519" s="3">
        <v>0</v>
      </c>
      <c r="AD1519" s="3">
        <v>11772345</v>
      </c>
      <c r="AE1519" s="3">
        <v>0</v>
      </c>
      <c r="AF1519" s="3">
        <v>70870100</v>
      </c>
      <c r="AG1519" s="3">
        <v>2238162</v>
      </c>
      <c r="AH1519" s="3">
        <v>11772345</v>
      </c>
      <c r="AI1519" s="3">
        <v>40611200</v>
      </c>
      <c r="AJ1519" s="3">
        <v>3598834</v>
      </c>
      <c r="AK1519" s="3">
        <v>5441849</v>
      </c>
      <c r="AL1519" s="3">
        <v>1561987</v>
      </c>
      <c r="AM1519" s="3">
        <v>3879862</v>
      </c>
      <c r="AN1519" s="3">
        <v>1843015</v>
      </c>
      <c r="AO1519" s="3">
        <v>0</v>
      </c>
      <c r="AP1519" s="3">
        <v>0</v>
      </c>
      <c r="AQ1519" s="3">
        <v>1843015</v>
      </c>
      <c r="AR1519" s="3">
        <f>Tabela1[[#This Row],[Potrzeby finansowe 2027
w tym:]]+Tabela1[[#This Row],[Rozliczenie 2025 potrz. fin.]]</f>
        <v>52383546</v>
      </c>
      <c r="AS1519" s="3">
        <v>0</v>
      </c>
      <c r="AT1519" s="3">
        <v>0</v>
      </c>
      <c r="AU1519" s="3"/>
      <c r="AV1519" s="3"/>
      <c r="AW1519" s="3"/>
      <c r="AX1519" s="3"/>
      <c r="AY1519" s="3"/>
      <c r="AZ1519" s="3"/>
      <c r="BA1519" s="3">
        <v>0</v>
      </c>
      <c r="BB1519" s="3">
        <v>0</v>
      </c>
      <c r="BC1519" s="3">
        <v>0</v>
      </c>
      <c r="BD1519" s="3">
        <v>0</v>
      </c>
      <c r="BE1519" s="3">
        <v>0</v>
      </c>
      <c r="BF1519" s="3">
        <v>0</v>
      </c>
      <c r="BG1519" s="3">
        <v>2187120</v>
      </c>
      <c r="BH1519" s="3">
        <v>20551</v>
      </c>
      <c r="BI1519" s="3">
        <v>911799</v>
      </c>
      <c r="BJ1519" s="3">
        <v>14011461.057500001</v>
      </c>
      <c r="BK1519" s="3">
        <v>9105302.6700000018</v>
      </c>
      <c r="BL1519" s="3">
        <v>494305.23</v>
      </c>
      <c r="BM1519" s="3">
        <v>18636023.09</v>
      </c>
      <c r="BN1519" s="53">
        <v>0.8959290450742845</v>
      </c>
      <c r="BO1519" s="54">
        <v>8.5102789999999995E-4</v>
      </c>
      <c r="BP1519" s="70">
        <v>21402</v>
      </c>
      <c r="BQ1519" s="71"/>
      <c r="BR1519" s="70"/>
      <c r="BS1519" s="72"/>
      <c r="BT1519" s="72"/>
      <c r="BU1519" s="70">
        <v>70870100</v>
      </c>
      <c r="BV1519" s="70">
        <v>2238162</v>
      </c>
      <c r="BW1519" s="74">
        <v>11772345</v>
      </c>
      <c r="BX1519" s="70">
        <v>84880607</v>
      </c>
    </row>
    <row r="1520" spans="1:76" x14ac:dyDescent="0.3">
      <c r="A1520" s="73" t="s">
        <v>10</v>
      </c>
      <c r="B1520" s="2" t="s">
        <v>140</v>
      </c>
      <c r="C1520" s="2" t="s">
        <v>18</v>
      </c>
      <c r="D1520" s="2" t="s">
        <v>11</v>
      </c>
      <c r="E1520" s="2" t="s">
        <v>15</v>
      </c>
      <c r="F1520" s="17" t="str">
        <f>+Tabela1[[#This Row],[WK]]&amp;Tabela1[[#This Row],[PK]]&amp;Tabela1[[#This Row],[GK]]</f>
        <v>200402</v>
      </c>
      <c r="G1520" s="2" t="s">
        <v>1432</v>
      </c>
      <c r="H1520" s="3">
        <v>155977096.13999999</v>
      </c>
      <c r="I1520" s="4">
        <v>1.125</v>
      </c>
      <c r="J1520" s="3">
        <v>175474233.16</v>
      </c>
      <c r="K1520" s="4">
        <v>7.0000000000000007E-2</v>
      </c>
      <c r="L1520" s="3">
        <v>12283196</v>
      </c>
      <c r="M1520" s="3"/>
      <c r="N1520" s="5"/>
      <c r="O1520" s="3">
        <v>3136172.75</v>
      </c>
      <c r="P1520" s="4">
        <v>1.125</v>
      </c>
      <c r="Q1520" s="3">
        <v>3528194.34</v>
      </c>
      <c r="R1520" s="4">
        <v>1.6E-2</v>
      </c>
      <c r="S1520" s="3">
        <v>56451</v>
      </c>
      <c r="T1520" s="3"/>
      <c r="U1520" s="5"/>
      <c r="V1520" s="3">
        <v>7251081</v>
      </c>
      <c r="W1520" s="5"/>
      <c r="X1520" s="3">
        <v>19232788</v>
      </c>
      <c r="Y1520" s="3">
        <v>5468908</v>
      </c>
      <c r="Z1520" s="3">
        <v>1336774</v>
      </c>
      <c r="AA1520" s="3">
        <v>1262143</v>
      </c>
      <c r="AB1520" s="3">
        <v>11164963</v>
      </c>
      <c r="AC1520" s="3">
        <v>0</v>
      </c>
      <c r="AD1520" s="3">
        <v>11836700</v>
      </c>
      <c r="AE1520" s="3">
        <v>0</v>
      </c>
      <c r="AF1520" s="3">
        <v>12283196</v>
      </c>
      <c r="AG1520" s="3">
        <v>56451</v>
      </c>
      <c r="AH1520" s="3">
        <v>11836700</v>
      </c>
      <c r="AI1520" s="3">
        <v>7251081</v>
      </c>
      <c r="AJ1520" s="3">
        <v>1242498</v>
      </c>
      <c r="AK1520" s="3">
        <v>1097491</v>
      </c>
      <c r="AL1520" s="3">
        <v>566309</v>
      </c>
      <c r="AM1520" s="3">
        <v>531182</v>
      </c>
      <c r="AN1520" s="3">
        <v>-145007</v>
      </c>
      <c r="AO1520" s="3">
        <v>0</v>
      </c>
      <c r="AP1520" s="3">
        <v>0</v>
      </c>
      <c r="AQ1520" s="3">
        <v>-145007</v>
      </c>
      <c r="AR1520" s="3">
        <f>Tabela1[[#This Row],[Potrzeby finansowe 2027
w tym:]]+Tabela1[[#This Row],[Rozliczenie 2025 potrz. fin.]]</f>
        <v>19087781</v>
      </c>
      <c r="AS1520" s="3">
        <v>0</v>
      </c>
      <c r="AT1520" s="3">
        <v>0</v>
      </c>
      <c r="AU1520" s="3"/>
      <c r="AV1520" s="3"/>
      <c r="AW1520" s="3"/>
      <c r="AX1520" s="3"/>
      <c r="AY1520" s="3"/>
      <c r="AZ1520" s="3"/>
      <c r="BA1520" s="3">
        <v>1336774</v>
      </c>
      <c r="BB1520" s="3">
        <v>968.02</v>
      </c>
      <c r="BC1520" s="3">
        <v>0</v>
      </c>
      <c r="BD1520" s="3">
        <v>0</v>
      </c>
      <c r="BE1520" s="3">
        <v>13879.45</v>
      </c>
      <c r="BF1520" s="3">
        <v>0</v>
      </c>
      <c r="BG1520" s="3">
        <v>570539</v>
      </c>
      <c r="BH1520" s="3">
        <v>5361</v>
      </c>
      <c r="BI1520" s="3">
        <v>691604</v>
      </c>
      <c r="BJ1520" s="3">
        <v>10627769.059999999</v>
      </c>
      <c r="BK1520" s="3">
        <v>7512631.0699999984</v>
      </c>
      <c r="BL1520" s="3">
        <v>1381956.02</v>
      </c>
      <c r="BM1520" s="3">
        <v>9696639.9199999999</v>
      </c>
      <c r="BN1520" s="53">
        <v>0.76896934426382413</v>
      </c>
      <c r="BO1520" s="54">
        <v>2.123223E-4</v>
      </c>
      <c r="BP1520" s="70">
        <v>5340</v>
      </c>
      <c r="BQ1520" s="71"/>
      <c r="BR1520" s="70"/>
      <c r="BS1520" s="72"/>
      <c r="BT1520" s="72"/>
      <c r="BU1520" s="70">
        <v>12283196</v>
      </c>
      <c r="BV1520" s="70">
        <v>56451</v>
      </c>
      <c r="BW1520" s="74">
        <v>11836700</v>
      </c>
      <c r="BX1520" s="70">
        <v>24176347</v>
      </c>
    </row>
    <row r="1521" spans="1:76" x14ac:dyDescent="0.3">
      <c r="A1521" s="73" t="s">
        <v>10</v>
      </c>
      <c r="B1521" s="2" t="s">
        <v>140</v>
      </c>
      <c r="C1521" s="2" t="s">
        <v>18</v>
      </c>
      <c r="D1521" s="2" t="s">
        <v>16</v>
      </c>
      <c r="E1521" s="2" t="s">
        <v>15</v>
      </c>
      <c r="F1521" s="17" t="str">
        <f>+Tabela1[[#This Row],[WK]]&amp;Tabela1[[#This Row],[PK]]&amp;Tabela1[[#This Row],[GK]]</f>
        <v>200403</v>
      </c>
      <c r="G1521" s="2" t="s">
        <v>1433</v>
      </c>
      <c r="H1521" s="3">
        <v>91865449.810000002</v>
      </c>
      <c r="I1521" s="4">
        <v>1.125</v>
      </c>
      <c r="J1521" s="3">
        <v>103348631.04000001</v>
      </c>
      <c r="K1521" s="4">
        <v>7.0000000000000007E-2</v>
      </c>
      <c r="L1521" s="3">
        <v>7234404</v>
      </c>
      <c r="M1521" s="3"/>
      <c r="N1521" s="5"/>
      <c r="O1521" s="3">
        <v>2661878.69</v>
      </c>
      <c r="P1521" s="4">
        <v>1.125</v>
      </c>
      <c r="Q1521" s="3">
        <v>2994613.53</v>
      </c>
      <c r="R1521" s="4">
        <v>1.6E-2</v>
      </c>
      <c r="S1521" s="3">
        <v>47914</v>
      </c>
      <c r="T1521" s="3"/>
      <c r="U1521" s="5"/>
      <c r="V1521" s="3">
        <v>4943646</v>
      </c>
      <c r="W1521" s="5"/>
      <c r="X1521" s="3">
        <v>31549863</v>
      </c>
      <c r="Y1521" s="3">
        <v>17426651</v>
      </c>
      <c r="Z1521" s="3">
        <v>3017533</v>
      </c>
      <c r="AA1521" s="3">
        <v>958751</v>
      </c>
      <c r="AB1521" s="3">
        <v>10146928</v>
      </c>
      <c r="AC1521" s="3">
        <v>0</v>
      </c>
      <c r="AD1521" s="3">
        <v>26638004</v>
      </c>
      <c r="AE1521" s="3">
        <v>0</v>
      </c>
      <c r="AF1521" s="3">
        <v>7234404</v>
      </c>
      <c r="AG1521" s="3">
        <v>47914</v>
      </c>
      <c r="AH1521" s="3">
        <v>26638004</v>
      </c>
      <c r="AI1521" s="3">
        <v>4943646</v>
      </c>
      <c r="AJ1521" s="3">
        <v>1594903</v>
      </c>
      <c r="AK1521" s="3">
        <v>1626690</v>
      </c>
      <c r="AL1521" s="3">
        <v>583959</v>
      </c>
      <c r="AM1521" s="3">
        <v>1042731</v>
      </c>
      <c r="AN1521" s="3">
        <v>31787</v>
      </c>
      <c r="AO1521" s="3">
        <v>0</v>
      </c>
      <c r="AP1521" s="3">
        <v>0</v>
      </c>
      <c r="AQ1521" s="3">
        <v>31787</v>
      </c>
      <c r="AR1521" s="3">
        <f>Tabela1[[#This Row],[Potrzeby finansowe 2027
w tym:]]+Tabela1[[#This Row],[Rozliczenie 2025 potrz. fin.]]</f>
        <v>31581650</v>
      </c>
      <c r="AS1521" s="3">
        <v>0</v>
      </c>
      <c r="AT1521" s="3">
        <v>0</v>
      </c>
      <c r="AU1521" s="3"/>
      <c r="AV1521" s="3"/>
      <c r="AW1521" s="3"/>
      <c r="AX1521" s="3"/>
      <c r="AY1521" s="3"/>
      <c r="AZ1521" s="3"/>
      <c r="BA1521" s="3">
        <v>3017533</v>
      </c>
      <c r="BB1521" s="3">
        <v>4222.99</v>
      </c>
      <c r="BC1521" s="3">
        <v>0</v>
      </c>
      <c r="BD1521" s="3">
        <v>0</v>
      </c>
      <c r="BE1521" s="3">
        <v>4159.0200000000004</v>
      </c>
      <c r="BF1521" s="3">
        <v>0</v>
      </c>
      <c r="BG1521" s="3">
        <v>446767</v>
      </c>
      <c r="BH1521" s="3">
        <v>4198</v>
      </c>
      <c r="BI1521" s="3">
        <v>511984</v>
      </c>
      <c r="BJ1521" s="3">
        <v>7867576.6799999997</v>
      </c>
      <c r="BK1521" s="3">
        <v>4680697.2299999986</v>
      </c>
      <c r="BL1521" s="3">
        <v>1504774.96</v>
      </c>
      <c r="BM1521" s="3">
        <v>9737967.8800000008</v>
      </c>
      <c r="BN1521" s="53">
        <v>0.34049411040541677</v>
      </c>
      <c r="BO1521" s="54">
        <v>2.135478E-4</v>
      </c>
      <c r="BP1521" s="70">
        <v>5247</v>
      </c>
      <c r="BQ1521" s="71"/>
      <c r="BR1521" s="70"/>
      <c r="BS1521" s="72"/>
      <c r="BT1521" s="72"/>
      <c r="BU1521" s="70">
        <v>7234404</v>
      </c>
      <c r="BV1521" s="70">
        <v>47914</v>
      </c>
      <c r="BW1521" s="74">
        <v>26638004</v>
      </c>
      <c r="BX1521" s="70">
        <v>33920322</v>
      </c>
    </row>
    <row r="1522" spans="1:76" x14ac:dyDescent="0.3">
      <c r="A1522" s="73" t="s">
        <v>10</v>
      </c>
      <c r="B1522" s="2" t="s">
        <v>140</v>
      </c>
      <c r="C1522" s="2" t="s">
        <v>18</v>
      </c>
      <c r="D1522" s="2" t="s">
        <v>18</v>
      </c>
      <c r="E1522" s="2" t="s">
        <v>19</v>
      </c>
      <c r="F1522" s="17" t="str">
        <f>+Tabela1[[#This Row],[WK]]&amp;Tabela1[[#This Row],[PK]]&amp;Tabela1[[#This Row],[GK]]</f>
        <v>200404</v>
      </c>
      <c r="G1522" s="2" t="s">
        <v>1434</v>
      </c>
      <c r="H1522" s="3">
        <v>140050753.5</v>
      </c>
      <c r="I1522" s="4">
        <v>1.125</v>
      </c>
      <c r="J1522" s="3">
        <v>157557097.69</v>
      </c>
      <c r="K1522" s="4">
        <v>7.0000000000000007E-2</v>
      </c>
      <c r="L1522" s="3">
        <v>11028997</v>
      </c>
      <c r="M1522" s="3"/>
      <c r="N1522" s="5"/>
      <c r="O1522" s="3">
        <v>5731832.7799999993</v>
      </c>
      <c r="P1522" s="4">
        <v>1.125</v>
      </c>
      <c r="Q1522" s="3">
        <v>6448311.8799999999</v>
      </c>
      <c r="R1522" s="4">
        <v>1.6E-2</v>
      </c>
      <c r="S1522" s="3">
        <v>103173</v>
      </c>
      <c r="T1522" s="3"/>
      <c r="U1522" s="5"/>
      <c r="V1522" s="3">
        <v>6975961</v>
      </c>
      <c r="W1522" s="5"/>
      <c r="X1522" s="3">
        <v>19796986</v>
      </c>
      <c r="Y1522" s="3">
        <v>9992313</v>
      </c>
      <c r="Z1522" s="3">
        <v>2234119</v>
      </c>
      <c r="AA1522" s="3">
        <v>1020757</v>
      </c>
      <c r="AB1522" s="3">
        <v>6549797</v>
      </c>
      <c r="AC1522" s="3">
        <v>0</v>
      </c>
      <c r="AD1522" s="3">
        <v>12552858</v>
      </c>
      <c r="AE1522" s="3">
        <v>0</v>
      </c>
      <c r="AF1522" s="3">
        <v>11028997</v>
      </c>
      <c r="AG1522" s="3">
        <v>103173</v>
      </c>
      <c r="AH1522" s="3">
        <v>12552858</v>
      </c>
      <c r="AI1522" s="3">
        <v>6975961</v>
      </c>
      <c r="AJ1522" s="3">
        <v>4085629</v>
      </c>
      <c r="AK1522" s="3">
        <v>3817462</v>
      </c>
      <c r="AL1522" s="3">
        <v>542855</v>
      </c>
      <c r="AM1522" s="3">
        <v>3274607</v>
      </c>
      <c r="AN1522" s="3">
        <v>-268167</v>
      </c>
      <c r="AO1522" s="3">
        <v>0</v>
      </c>
      <c r="AP1522" s="3">
        <v>0</v>
      </c>
      <c r="AQ1522" s="3">
        <v>-268167</v>
      </c>
      <c r="AR1522" s="3">
        <f>Tabela1[[#This Row],[Potrzeby finansowe 2027
w tym:]]+Tabela1[[#This Row],[Rozliczenie 2025 potrz. fin.]]</f>
        <v>19528819</v>
      </c>
      <c r="AS1522" s="3">
        <v>0</v>
      </c>
      <c r="AT1522" s="3">
        <v>0</v>
      </c>
      <c r="AU1522" s="3"/>
      <c r="AV1522" s="3"/>
      <c r="AW1522" s="3"/>
      <c r="AX1522" s="3"/>
      <c r="AY1522" s="3"/>
      <c r="AZ1522" s="3"/>
      <c r="BA1522" s="3">
        <v>2234119</v>
      </c>
      <c r="BB1522" s="3">
        <v>1482.61</v>
      </c>
      <c r="BC1522" s="3">
        <v>11.47</v>
      </c>
      <c r="BD1522" s="3">
        <v>10936.35</v>
      </c>
      <c r="BE1522" s="3">
        <v>3050.13</v>
      </c>
      <c r="BF1522" s="3">
        <v>0</v>
      </c>
      <c r="BG1522" s="3">
        <v>474439</v>
      </c>
      <c r="BH1522" s="3">
        <v>4458</v>
      </c>
      <c r="BI1522" s="3">
        <v>546318</v>
      </c>
      <c r="BJ1522" s="3">
        <v>8395178.1449999996</v>
      </c>
      <c r="BK1522" s="3">
        <v>2593331.6399999997</v>
      </c>
      <c r="BL1522" s="3">
        <v>7779676.8600000003</v>
      </c>
      <c r="BM1522" s="3">
        <v>7648032.2999999998</v>
      </c>
      <c r="BN1522" s="53">
        <v>0.580476203799558</v>
      </c>
      <c r="BO1522" s="54">
        <v>1.9528540000000001E-4</v>
      </c>
      <c r="BP1522" s="70">
        <v>4911</v>
      </c>
      <c r="BQ1522" s="71"/>
      <c r="BR1522" s="70"/>
      <c r="BS1522" s="72"/>
      <c r="BT1522" s="72"/>
      <c r="BU1522" s="70">
        <v>11028997</v>
      </c>
      <c r="BV1522" s="70">
        <v>103173</v>
      </c>
      <c r="BW1522" s="74">
        <v>12552858</v>
      </c>
      <c r="BX1522" s="70">
        <v>23685028</v>
      </c>
    </row>
    <row r="1523" spans="1:76" x14ac:dyDescent="0.3">
      <c r="A1523" s="73" t="s">
        <v>10</v>
      </c>
      <c r="B1523" s="2" t="s">
        <v>140</v>
      </c>
      <c r="C1523" s="2" t="s">
        <v>18</v>
      </c>
      <c r="D1523" s="2" t="s">
        <v>21</v>
      </c>
      <c r="E1523" s="2" t="s">
        <v>19</v>
      </c>
      <c r="F1523" s="17" t="str">
        <f>+Tabela1[[#This Row],[WK]]&amp;Tabela1[[#This Row],[PK]]&amp;Tabela1[[#This Row],[GK]]</f>
        <v>200405</v>
      </c>
      <c r="G1523" s="2" t="s">
        <v>1435</v>
      </c>
      <c r="H1523" s="3">
        <v>186995286.38999999</v>
      </c>
      <c r="I1523" s="4">
        <v>1.125</v>
      </c>
      <c r="J1523" s="3">
        <v>210369697.19</v>
      </c>
      <c r="K1523" s="4">
        <v>7.0000000000000007E-2</v>
      </c>
      <c r="L1523" s="3">
        <v>14725879</v>
      </c>
      <c r="M1523" s="3"/>
      <c r="N1523" s="5"/>
      <c r="O1523" s="3">
        <v>12704157.360000001</v>
      </c>
      <c r="P1523" s="4">
        <v>1.125</v>
      </c>
      <c r="Q1523" s="3">
        <v>14292177.029999999</v>
      </c>
      <c r="R1523" s="4">
        <v>1.6E-2</v>
      </c>
      <c r="S1523" s="3">
        <v>228675</v>
      </c>
      <c r="T1523" s="3"/>
      <c r="U1523" s="5"/>
      <c r="V1523" s="3">
        <v>9284009</v>
      </c>
      <c r="W1523" s="5"/>
      <c r="X1523" s="3">
        <v>16333554</v>
      </c>
      <c r="Y1523" s="3">
        <v>3963337</v>
      </c>
      <c r="Z1523" s="3">
        <v>0</v>
      </c>
      <c r="AA1523" s="3">
        <v>1281688</v>
      </c>
      <c r="AB1523" s="3">
        <v>9435770</v>
      </c>
      <c r="AC1523" s="3">
        <v>1652759</v>
      </c>
      <c r="AD1523" s="3">
        <v>7049545</v>
      </c>
      <c r="AE1523" s="3">
        <v>0</v>
      </c>
      <c r="AF1523" s="3">
        <v>14725879</v>
      </c>
      <c r="AG1523" s="3">
        <v>228675</v>
      </c>
      <c r="AH1523" s="3">
        <v>7049545</v>
      </c>
      <c r="AI1523" s="3">
        <v>9284009</v>
      </c>
      <c r="AJ1523" s="3">
        <v>-511924</v>
      </c>
      <c r="AK1523" s="3">
        <v>-511924</v>
      </c>
      <c r="AL1523" s="3">
        <v>910875</v>
      </c>
      <c r="AM1523" s="3">
        <v>-1422799</v>
      </c>
      <c r="AN1523" s="3">
        <v>-441276</v>
      </c>
      <c r="AO1523" s="3">
        <v>0</v>
      </c>
      <c r="AP1523" s="3">
        <v>441276</v>
      </c>
      <c r="AQ1523" s="3">
        <v>0</v>
      </c>
      <c r="AR1523" s="3">
        <f>Tabela1[[#This Row],[Potrzeby finansowe 2027
w tym:]]+Tabela1[[#This Row],[Rozliczenie 2025 potrz. fin.]]</f>
        <v>16333554</v>
      </c>
      <c r="AS1523" s="3">
        <v>0</v>
      </c>
      <c r="AT1523" s="3">
        <v>0</v>
      </c>
      <c r="AU1523" s="3"/>
      <c r="AV1523" s="3"/>
      <c r="AW1523" s="3"/>
      <c r="AX1523" s="3"/>
      <c r="AY1523" s="3"/>
      <c r="AZ1523" s="3"/>
      <c r="BA1523" s="3">
        <v>0</v>
      </c>
      <c r="BB1523" s="3">
        <v>0</v>
      </c>
      <c r="BC1523" s="3">
        <v>0</v>
      </c>
      <c r="BD1523" s="3">
        <v>0</v>
      </c>
      <c r="BE1523" s="3">
        <v>0</v>
      </c>
      <c r="BF1523" s="3">
        <v>0</v>
      </c>
      <c r="BG1523" s="3">
        <v>592143</v>
      </c>
      <c r="BH1523" s="3">
        <v>5564</v>
      </c>
      <c r="BI1523" s="3">
        <v>689545</v>
      </c>
      <c r="BJ1523" s="3">
        <v>10596134.515000001</v>
      </c>
      <c r="BK1523" s="3">
        <v>5456748.4500000002</v>
      </c>
      <c r="BL1523" s="3">
        <v>6527893.8499999996</v>
      </c>
      <c r="BM1523" s="3">
        <v>7501756.5599999996</v>
      </c>
      <c r="BN1523" s="53">
        <v>0.8286505693741083</v>
      </c>
      <c r="BO1523" s="54">
        <v>2.144553E-4</v>
      </c>
      <c r="BP1523" s="70">
        <v>5393</v>
      </c>
      <c r="BQ1523" s="71"/>
      <c r="BR1523" s="70"/>
      <c r="BS1523" s="72"/>
      <c r="BT1523" s="72"/>
      <c r="BU1523" s="70">
        <v>14725879</v>
      </c>
      <c r="BV1523" s="70">
        <v>228675</v>
      </c>
      <c r="BW1523" s="74">
        <v>7049545</v>
      </c>
      <c r="BX1523" s="70">
        <v>22004099</v>
      </c>
    </row>
    <row r="1524" spans="1:76" x14ac:dyDescent="0.3">
      <c r="A1524" s="73" t="s">
        <v>10</v>
      </c>
      <c r="B1524" s="2" t="s">
        <v>140</v>
      </c>
      <c r="C1524" s="2" t="s">
        <v>18</v>
      </c>
      <c r="D1524" s="2" t="s">
        <v>23</v>
      </c>
      <c r="E1524" s="2" t="s">
        <v>15</v>
      </c>
      <c r="F1524" s="17" t="str">
        <f>+Tabela1[[#This Row],[WK]]&amp;Tabela1[[#This Row],[PK]]&amp;Tabela1[[#This Row],[GK]]</f>
        <v>200406</v>
      </c>
      <c r="G1524" s="2" t="s">
        <v>40</v>
      </c>
      <c r="H1524" s="3">
        <v>74526315.299999997</v>
      </c>
      <c r="I1524" s="4">
        <v>1.125</v>
      </c>
      <c r="J1524" s="3">
        <v>83842104.709999993</v>
      </c>
      <c r="K1524" s="4">
        <v>7.0000000000000007E-2</v>
      </c>
      <c r="L1524" s="3">
        <v>5868947</v>
      </c>
      <c r="M1524" s="3"/>
      <c r="N1524" s="5"/>
      <c r="O1524" s="3">
        <v>1223770.8999999999</v>
      </c>
      <c r="P1524" s="4">
        <v>1.125</v>
      </c>
      <c r="Q1524" s="3">
        <v>1376742.26</v>
      </c>
      <c r="R1524" s="4">
        <v>1.6E-2</v>
      </c>
      <c r="S1524" s="3">
        <v>22028</v>
      </c>
      <c r="T1524" s="3"/>
      <c r="U1524" s="5"/>
      <c r="V1524" s="3">
        <v>4366078</v>
      </c>
      <c r="W1524" s="5"/>
      <c r="X1524" s="3">
        <v>15708040</v>
      </c>
      <c r="Y1524" s="3">
        <v>8564086</v>
      </c>
      <c r="Z1524" s="3">
        <v>61300</v>
      </c>
      <c r="AA1524" s="3">
        <v>874486</v>
      </c>
      <c r="AB1524" s="3">
        <v>6208168</v>
      </c>
      <c r="AC1524" s="3">
        <v>0</v>
      </c>
      <c r="AD1524" s="3">
        <v>10895676</v>
      </c>
      <c r="AE1524" s="3">
        <v>0</v>
      </c>
      <c r="AF1524" s="3">
        <v>5868947</v>
      </c>
      <c r="AG1524" s="3">
        <v>22028</v>
      </c>
      <c r="AH1524" s="3">
        <v>10895676</v>
      </c>
      <c r="AI1524" s="3">
        <v>4366078</v>
      </c>
      <c r="AJ1524" s="3">
        <v>542830</v>
      </c>
      <c r="AK1524" s="3">
        <v>96544</v>
      </c>
      <c r="AL1524" s="3">
        <v>329658</v>
      </c>
      <c r="AM1524" s="3">
        <v>-233114</v>
      </c>
      <c r="AN1524" s="3">
        <v>-446286</v>
      </c>
      <c r="AO1524" s="3">
        <v>0</v>
      </c>
      <c r="AP1524" s="3">
        <v>0</v>
      </c>
      <c r="AQ1524" s="3">
        <v>-446286</v>
      </c>
      <c r="AR1524" s="3">
        <f>Tabela1[[#This Row],[Potrzeby finansowe 2027
w tym:]]+Tabela1[[#This Row],[Rozliczenie 2025 potrz. fin.]]</f>
        <v>15261754</v>
      </c>
      <c r="AS1524" s="3">
        <v>0</v>
      </c>
      <c r="AT1524" s="3">
        <v>0</v>
      </c>
      <c r="AU1524" s="3"/>
      <c r="AV1524" s="3"/>
      <c r="AW1524" s="3"/>
      <c r="AX1524" s="3"/>
      <c r="AY1524" s="3"/>
      <c r="AZ1524" s="3"/>
      <c r="BA1524" s="3">
        <v>61300</v>
      </c>
      <c r="BB1524" s="3">
        <v>0</v>
      </c>
      <c r="BC1524" s="3">
        <v>184.25</v>
      </c>
      <c r="BD1524" s="3">
        <v>0</v>
      </c>
      <c r="BE1524" s="3">
        <v>0</v>
      </c>
      <c r="BF1524" s="3">
        <v>0</v>
      </c>
      <c r="BG1524" s="3">
        <v>377782</v>
      </c>
      <c r="BH1524" s="3">
        <v>3212</v>
      </c>
      <c r="BI1524" s="3">
        <v>496704</v>
      </c>
      <c r="BJ1524" s="3">
        <v>7632763.7525000004</v>
      </c>
      <c r="BK1524" s="3">
        <v>3765227.24</v>
      </c>
      <c r="BL1524" s="3">
        <v>3218259.3</v>
      </c>
      <c r="BM1524" s="3">
        <v>9033627.4499999993</v>
      </c>
      <c r="BN1524" s="53">
        <v>0.52767596504481318</v>
      </c>
      <c r="BO1524" s="54">
        <v>1.4691589999999999E-4</v>
      </c>
      <c r="BP1524" s="70">
        <v>3695</v>
      </c>
      <c r="BQ1524" s="71"/>
      <c r="BR1524" s="70"/>
      <c r="BS1524" s="72"/>
      <c r="BT1524" s="72"/>
      <c r="BU1524" s="70">
        <v>5868947</v>
      </c>
      <c r="BV1524" s="70">
        <v>22028</v>
      </c>
      <c r="BW1524" s="74">
        <v>10895676</v>
      </c>
      <c r="BX1524" s="70">
        <v>16786651</v>
      </c>
    </row>
    <row r="1525" spans="1:76" x14ac:dyDescent="0.3">
      <c r="A1525" s="73" t="s">
        <v>10</v>
      </c>
      <c r="B1525" s="2" t="s">
        <v>140</v>
      </c>
      <c r="C1525" s="2" t="s">
        <v>21</v>
      </c>
      <c r="D1525" s="2" t="s">
        <v>12</v>
      </c>
      <c r="E1525" s="2" t="s">
        <v>13</v>
      </c>
      <c r="F1525" s="17" t="str">
        <f>+Tabela1[[#This Row],[WK]]&amp;Tabela1[[#This Row],[PK]]&amp;Tabela1[[#This Row],[GK]]</f>
        <v>200501</v>
      </c>
      <c r="G1525" s="2" t="s">
        <v>1436</v>
      </c>
      <c r="H1525" s="3">
        <v>942955569.36000001</v>
      </c>
      <c r="I1525" s="4">
        <v>1.125</v>
      </c>
      <c r="J1525" s="3">
        <v>1060825015.53</v>
      </c>
      <c r="K1525" s="4">
        <v>7.0000000000000007E-2</v>
      </c>
      <c r="L1525" s="3">
        <v>74257751</v>
      </c>
      <c r="M1525" s="3"/>
      <c r="N1525" s="5"/>
      <c r="O1525" s="3">
        <v>67844105.969999999</v>
      </c>
      <c r="P1525" s="4">
        <v>1.125</v>
      </c>
      <c r="Q1525" s="3">
        <v>76324619.219999999</v>
      </c>
      <c r="R1525" s="4">
        <v>1.6E-2</v>
      </c>
      <c r="S1525" s="3">
        <v>1221194</v>
      </c>
      <c r="T1525" s="3"/>
      <c r="U1525" s="5"/>
      <c r="V1525" s="3">
        <v>45351449</v>
      </c>
      <c r="W1525" s="5"/>
      <c r="X1525" s="3">
        <v>52434060</v>
      </c>
      <c r="Y1525" s="3">
        <v>14946032</v>
      </c>
      <c r="Z1525" s="3">
        <v>337</v>
      </c>
      <c r="AA1525" s="3">
        <v>2655586</v>
      </c>
      <c r="AB1525" s="3">
        <v>34832105</v>
      </c>
      <c r="AC1525" s="3">
        <v>0</v>
      </c>
      <c r="AD1525" s="3">
        <v>6123282</v>
      </c>
      <c r="AE1525" s="3">
        <v>0</v>
      </c>
      <c r="AF1525" s="3">
        <v>74257751</v>
      </c>
      <c r="AG1525" s="3">
        <v>1221194</v>
      </c>
      <c r="AH1525" s="3">
        <v>6123282</v>
      </c>
      <c r="AI1525" s="3">
        <v>45351449</v>
      </c>
      <c r="AJ1525" s="3">
        <v>-428095</v>
      </c>
      <c r="AK1525" s="3">
        <v>-1387424</v>
      </c>
      <c r="AL1525" s="3">
        <v>3152370</v>
      </c>
      <c r="AM1525" s="3">
        <v>-4539794</v>
      </c>
      <c r="AN1525" s="3">
        <v>-959329</v>
      </c>
      <c r="AO1525" s="3">
        <v>0</v>
      </c>
      <c r="AP1525" s="3">
        <v>0</v>
      </c>
      <c r="AQ1525" s="3">
        <v>-959329</v>
      </c>
      <c r="AR1525" s="3">
        <f>Tabela1[[#This Row],[Potrzeby finansowe 2027
w tym:]]+Tabela1[[#This Row],[Rozliczenie 2025 potrz. fin.]]</f>
        <v>51474731</v>
      </c>
      <c r="AS1525" s="3">
        <v>0</v>
      </c>
      <c r="AT1525" s="3">
        <v>0</v>
      </c>
      <c r="AU1525" s="3"/>
      <c r="AV1525" s="3"/>
      <c r="AW1525" s="3"/>
      <c r="AX1525" s="3"/>
      <c r="AY1525" s="3"/>
      <c r="AZ1525" s="3"/>
      <c r="BA1525" s="3">
        <v>337</v>
      </c>
      <c r="BB1525" s="3">
        <v>0</v>
      </c>
      <c r="BC1525" s="3">
        <v>0.01</v>
      </c>
      <c r="BD1525" s="3">
        <v>0.01</v>
      </c>
      <c r="BE1525" s="3">
        <v>6.67</v>
      </c>
      <c r="BF1525" s="3">
        <v>0</v>
      </c>
      <c r="BG1525" s="3">
        <v>1963735</v>
      </c>
      <c r="BH1525" s="3">
        <v>18452</v>
      </c>
      <c r="BI1525" s="3">
        <v>691851</v>
      </c>
      <c r="BJ1525" s="3">
        <v>10631570.617499998</v>
      </c>
      <c r="BK1525" s="3">
        <v>5936635.8199999984</v>
      </c>
      <c r="BL1525" s="3">
        <v>3700322.68</v>
      </c>
      <c r="BM1525" s="3">
        <v>11379093.83</v>
      </c>
      <c r="BN1525" s="53">
        <v>0.83948406591869296</v>
      </c>
      <c r="BO1525" s="54">
        <v>8.633022E-4</v>
      </c>
      <c r="BP1525" s="70">
        <v>21710</v>
      </c>
      <c r="BQ1525" s="71"/>
      <c r="BR1525" s="70"/>
      <c r="BS1525" s="72"/>
      <c r="BT1525" s="72"/>
      <c r="BU1525" s="70">
        <v>74257751</v>
      </c>
      <c r="BV1525" s="70">
        <v>1221194</v>
      </c>
      <c r="BW1525" s="74">
        <v>6123282</v>
      </c>
      <c r="BX1525" s="70">
        <v>81602227</v>
      </c>
    </row>
    <row r="1526" spans="1:76" x14ac:dyDescent="0.3">
      <c r="A1526" s="73" t="s">
        <v>10</v>
      </c>
      <c r="B1526" s="2" t="s">
        <v>140</v>
      </c>
      <c r="C1526" s="2" t="s">
        <v>21</v>
      </c>
      <c r="D1526" s="2" t="s">
        <v>11</v>
      </c>
      <c r="E1526" s="2" t="s">
        <v>15</v>
      </c>
      <c r="F1526" s="17" t="str">
        <f>+Tabela1[[#This Row],[WK]]&amp;Tabela1[[#This Row],[PK]]&amp;Tabela1[[#This Row],[GK]]</f>
        <v>200502</v>
      </c>
      <c r="G1526" s="2" t="s">
        <v>1437</v>
      </c>
      <c r="H1526" s="3">
        <v>94229225.879999995</v>
      </c>
      <c r="I1526" s="4">
        <v>1.125</v>
      </c>
      <c r="J1526" s="3">
        <v>106007879.12</v>
      </c>
      <c r="K1526" s="4">
        <v>7.0000000000000007E-2</v>
      </c>
      <c r="L1526" s="3">
        <v>7420552</v>
      </c>
      <c r="M1526" s="3"/>
      <c r="N1526" s="5"/>
      <c r="O1526" s="3">
        <v>5545049.6600000001</v>
      </c>
      <c r="P1526" s="4">
        <v>1.125</v>
      </c>
      <c r="Q1526" s="3">
        <v>6238180.8700000001</v>
      </c>
      <c r="R1526" s="4">
        <v>1.6E-2</v>
      </c>
      <c r="S1526" s="3">
        <v>99811</v>
      </c>
      <c r="T1526" s="3"/>
      <c r="U1526" s="5"/>
      <c r="V1526" s="3">
        <v>4948016</v>
      </c>
      <c r="W1526" s="5"/>
      <c r="X1526" s="3">
        <v>9937431</v>
      </c>
      <c r="Y1526" s="3">
        <v>0</v>
      </c>
      <c r="Z1526" s="3">
        <v>6461093</v>
      </c>
      <c r="AA1526" s="3">
        <v>742339</v>
      </c>
      <c r="AB1526" s="3">
        <v>2733999</v>
      </c>
      <c r="AC1526" s="3">
        <v>0</v>
      </c>
      <c r="AD1526" s="3">
        <v>5107347</v>
      </c>
      <c r="AE1526" s="3">
        <v>1445340</v>
      </c>
      <c r="AF1526" s="3">
        <v>7420552</v>
      </c>
      <c r="AG1526" s="3">
        <v>99811</v>
      </c>
      <c r="AH1526" s="3">
        <v>3662007</v>
      </c>
      <c r="AI1526" s="3">
        <v>4948016</v>
      </c>
      <c r="AJ1526" s="3">
        <v>-22543</v>
      </c>
      <c r="AK1526" s="3">
        <v>95389</v>
      </c>
      <c r="AL1526" s="3">
        <v>244057</v>
      </c>
      <c r="AM1526" s="3">
        <v>-148668</v>
      </c>
      <c r="AN1526" s="3">
        <v>117932</v>
      </c>
      <c r="AO1526" s="3">
        <v>0</v>
      </c>
      <c r="AP1526" s="3">
        <v>0</v>
      </c>
      <c r="AQ1526" s="3">
        <v>117932</v>
      </c>
      <c r="AR1526" s="3">
        <f>Tabela1[[#This Row],[Potrzeby finansowe 2027
w tym:]]+Tabela1[[#This Row],[Rozliczenie 2025 potrz. fin.]]</f>
        <v>10055363</v>
      </c>
      <c r="AS1526" s="3">
        <v>0</v>
      </c>
      <c r="AT1526" s="3">
        <v>0</v>
      </c>
      <c r="AU1526" s="3"/>
      <c r="AV1526" s="3"/>
      <c r="AW1526" s="3"/>
      <c r="AX1526" s="3"/>
      <c r="AY1526" s="3"/>
      <c r="AZ1526" s="3"/>
      <c r="BA1526" s="3">
        <v>6461093</v>
      </c>
      <c r="BB1526" s="3">
        <v>6062.54</v>
      </c>
      <c r="BC1526" s="3">
        <v>4305</v>
      </c>
      <c r="BD1526" s="3">
        <v>9966.08</v>
      </c>
      <c r="BE1526" s="3">
        <v>1.82</v>
      </c>
      <c r="BF1526" s="3">
        <v>0</v>
      </c>
      <c r="BG1526" s="3">
        <v>377782</v>
      </c>
      <c r="BH1526" s="3">
        <v>1939</v>
      </c>
      <c r="BI1526" s="3">
        <v>364557</v>
      </c>
      <c r="BJ1526" s="3">
        <v>5602084.5525000002</v>
      </c>
      <c r="BK1526" s="3">
        <v>2405435.66</v>
      </c>
      <c r="BL1526" s="3">
        <v>53011.77</v>
      </c>
      <c r="BM1526" s="3">
        <v>12680572.029999999</v>
      </c>
      <c r="BN1526" s="53">
        <v>1.0213088609719931</v>
      </c>
      <c r="BO1526" s="54">
        <v>8.5430499999999995E-5</v>
      </c>
      <c r="BP1526" s="70">
        <v>2148</v>
      </c>
      <c r="BQ1526" s="71"/>
      <c r="BR1526" s="70"/>
      <c r="BS1526" s="72"/>
      <c r="BT1526" s="72"/>
      <c r="BU1526" s="70">
        <v>7420552</v>
      </c>
      <c r="BV1526" s="70">
        <v>99811</v>
      </c>
      <c r="BW1526" s="74">
        <v>3662007</v>
      </c>
      <c r="BX1526" s="70">
        <v>11182370</v>
      </c>
    </row>
    <row r="1527" spans="1:76" x14ac:dyDescent="0.3">
      <c r="A1527" s="73" t="s">
        <v>10</v>
      </c>
      <c r="B1527" s="2" t="s">
        <v>140</v>
      </c>
      <c r="C1527" s="2" t="s">
        <v>21</v>
      </c>
      <c r="D1527" s="2" t="s">
        <v>16</v>
      </c>
      <c r="E1527" s="2" t="s">
        <v>15</v>
      </c>
      <c r="F1527" s="17" t="str">
        <f>+Tabela1[[#This Row],[WK]]&amp;Tabela1[[#This Row],[PK]]&amp;Tabela1[[#This Row],[GK]]</f>
        <v>200503</v>
      </c>
      <c r="G1527" s="2" t="s">
        <v>1438</v>
      </c>
      <c r="H1527" s="3">
        <v>121343197.65000001</v>
      </c>
      <c r="I1527" s="4">
        <v>1.125</v>
      </c>
      <c r="J1527" s="3">
        <v>136511097.36000001</v>
      </c>
      <c r="K1527" s="4">
        <v>7.0000000000000007E-2</v>
      </c>
      <c r="L1527" s="3">
        <v>9555777</v>
      </c>
      <c r="M1527" s="3"/>
      <c r="N1527" s="5"/>
      <c r="O1527" s="3">
        <v>3771676.25</v>
      </c>
      <c r="P1527" s="4">
        <v>1.125</v>
      </c>
      <c r="Q1527" s="3">
        <v>4243135.78</v>
      </c>
      <c r="R1527" s="4">
        <v>1.6E-2</v>
      </c>
      <c r="S1527" s="3">
        <v>67890</v>
      </c>
      <c r="T1527" s="3"/>
      <c r="U1527" s="5"/>
      <c r="V1527" s="3">
        <v>6526350</v>
      </c>
      <c r="W1527" s="5"/>
      <c r="X1527" s="3">
        <v>8595752</v>
      </c>
      <c r="Y1527" s="3">
        <v>1791206</v>
      </c>
      <c r="Z1527" s="3">
        <v>40399</v>
      </c>
      <c r="AA1527" s="3">
        <v>717622</v>
      </c>
      <c r="AB1527" s="3">
        <v>4271947</v>
      </c>
      <c r="AC1527" s="3">
        <v>1774578</v>
      </c>
      <c r="AD1527" s="3">
        <v>2069402</v>
      </c>
      <c r="AE1527" s="3">
        <v>0</v>
      </c>
      <c r="AF1527" s="3">
        <v>9555777</v>
      </c>
      <c r="AG1527" s="3">
        <v>67890</v>
      </c>
      <c r="AH1527" s="3">
        <v>2069402</v>
      </c>
      <c r="AI1527" s="3">
        <v>6526350</v>
      </c>
      <c r="AJ1527" s="3">
        <v>172664</v>
      </c>
      <c r="AK1527" s="3">
        <v>172664</v>
      </c>
      <c r="AL1527" s="3">
        <v>166665</v>
      </c>
      <c r="AM1527" s="3">
        <v>5999</v>
      </c>
      <c r="AN1527" s="3">
        <v>-188549</v>
      </c>
      <c r="AO1527" s="3">
        <v>0</v>
      </c>
      <c r="AP1527" s="3">
        <v>188549</v>
      </c>
      <c r="AQ1527" s="3">
        <v>0</v>
      </c>
      <c r="AR1527" s="3">
        <f>Tabela1[[#This Row],[Potrzeby finansowe 2027
w tym:]]+Tabela1[[#This Row],[Rozliczenie 2025 potrz. fin.]]</f>
        <v>8595752</v>
      </c>
      <c r="AS1527" s="3">
        <v>0</v>
      </c>
      <c r="AT1527" s="3">
        <v>0</v>
      </c>
      <c r="AU1527" s="3"/>
      <c r="AV1527" s="3"/>
      <c r="AW1527" s="3"/>
      <c r="AX1527" s="3"/>
      <c r="AY1527" s="3"/>
      <c r="AZ1527" s="3"/>
      <c r="BA1527" s="3">
        <v>40399</v>
      </c>
      <c r="BB1527" s="3">
        <v>0</v>
      </c>
      <c r="BC1527" s="3">
        <v>0</v>
      </c>
      <c r="BD1527" s="3">
        <v>404.76</v>
      </c>
      <c r="BE1527" s="3">
        <v>0</v>
      </c>
      <c r="BF1527" s="3">
        <v>0</v>
      </c>
      <c r="BG1527" s="3">
        <v>377782</v>
      </c>
      <c r="BH1527" s="3">
        <v>2567</v>
      </c>
      <c r="BI1527" s="3">
        <v>339840</v>
      </c>
      <c r="BJ1527" s="3">
        <v>5222272.419999999</v>
      </c>
      <c r="BK1527" s="3">
        <v>2372766.7199999988</v>
      </c>
      <c r="BL1527" s="3">
        <v>2461862.9500000002</v>
      </c>
      <c r="BM1527" s="3">
        <v>6474296.9000000004</v>
      </c>
      <c r="BN1527" s="53">
        <v>0.84696380440763641</v>
      </c>
      <c r="BO1527" s="54">
        <v>1.085346E-4</v>
      </c>
      <c r="BP1527" s="70">
        <v>2729</v>
      </c>
      <c r="BQ1527" s="71"/>
      <c r="BR1527" s="70"/>
      <c r="BS1527" s="72"/>
      <c r="BT1527" s="72"/>
      <c r="BU1527" s="70">
        <v>9555777</v>
      </c>
      <c r="BV1527" s="70">
        <v>67890</v>
      </c>
      <c r="BW1527" s="74">
        <v>2069402</v>
      </c>
      <c r="BX1527" s="70">
        <v>11693069</v>
      </c>
    </row>
    <row r="1528" spans="1:76" x14ac:dyDescent="0.3">
      <c r="A1528" s="73" t="s">
        <v>10</v>
      </c>
      <c r="B1528" s="2" t="s">
        <v>140</v>
      </c>
      <c r="C1528" s="2" t="s">
        <v>21</v>
      </c>
      <c r="D1528" s="2" t="s">
        <v>18</v>
      </c>
      <c r="E1528" s="2" t="s">
        <v>15</v>
      </c>
      <c r="F1528" s="17" t="str">
        <f>+Tabela1[[#This Row],[WK]]&amp;Tabela1[[#This Row],[PK]]&amp;Tabela1[[#This Row],[GK]]</f>
        <v>200504</v>
      </c>
      <c r="G1528" s="2" t="s">
        <v>1439</v>
      </c>
      <c r="H1528" s="3">
        <v>64904438.75</v>
      </c>
      <c r="I1528" s="4">
        <v>1.125</v>
      </c>
      <c r="J1528" s="3">
        <v>73017493.590000004</v>
      </c>
      <c r="K1528" s="4">
        <v>7.0000000000000007E-2</v>
      </c>
      <c r="L1528" s="3">
        <v>5111225</v>
      </c>
      <c r="M1528" s="3"/>
      <c r="N1528" s="5"/>
      <c r="O1528" s="3">
        <v>184435.87</v>
      </c>
      <c r="P1528" s="4">
        <v>1.125</v>
      </c>
      <c r="Q1528" s="3">
        <v>207490.35</v>
      </c>
      <c r="R1528" s="4">
        <v>1.6E-2</v>
      </c>
      <c r="S1528" s="3">
        <v>3320</v>
      </c>
      <c r="T1528" s="3"/>
      <c r="U1528" s="5"/>
      <c r="V1528" s="3">
        <v>3439386</v>
      </c>
      <c r="W1528" s="5"/>
      <c r="X1528" s="3">
        <v>6160976</v>
      </c>
      <c r="Y1528" s="3">
        <v>128318</v>
      </c>
      <c r="Z1528" s="3">
        <v>24928</v>
      </c>
      <c r="AA1528" s="3">
        <v>720392</v>
      </c>
      <c r="AB1528" s="3">
        <v>2939689</v>
      </c>
      <c r="AC1528" s="3">
        <v>2347649</v>
      </c>
      <c r="AD1528" s="3">
        <v>2721590</v>
      </c>
      <c r="AE1528" s="3">
        <v>0</v>
      </c>
      <c r="AF1528" s="3">
        <v>5111225</v>
      </c>
      <c r="AG1528" s="3">
        <v>3320</v>
      </c>
      <c r="AH1528" s="3">
        <v>2721590</v>
      </c>
      <c r="AI1528" s="3">
        <v>3439386</v>
      </c>
      <c r="AJ1528" s="3">
        <v>-105743</v>
      </c>
      <c r="AK1528" s="3">
        <v>-105743</v>
      </c>
      <c r="AL1528" s="3">
        <v>200603</v>
      </c>
      <c r="AM1528" s="3">
        <v>-306346</v>
      </c>
      <c r="AN1528" s="3">
        <v>69676</v>
      </c>
      <c r="AO1528" s="3">
        <v>0</v>
      </c>
      <c r="AP1528" s="3">
        <v>-69676</v>
      </c>
      <c r="AQ1528" s="3">
        <v>0</v>
      </c>
      <c r="AR1528" s="3">
        <f>Tabela1[[#This Row],[Potrzeby finansowe 2027
w tym:]]+Tabela1[[#This Row],[Rozliczenie 2025 potrz. fin.]]</f>
        <v>6160976</v>
      </c>
      <c r="AS1528" s="3">
        <v>0</v>
      </c>
      <c r="AT1528" s="3">
        <v>0</v>
      </c>
      <c r="AU1528" s="3"/>
      <c r="AV1528" s="3"/>
      <c r="AW1528" s="3"/>
      <c r="AX1528" s="3"/>
      <c r="AY1528" s="3"/>
      <c r="AZ1528" s="3"/>
      <c r="BA1528" s="3">
        <v>24928</v>
      </c>
      <c r="BB1528" s="3">
        <v>0</v>
      </c>
      <c r="BC1528" s="3">
        <v>0</v>
      </c>
      <c r="BD1528" s="3">
        <v>52.41</v>
      </c>
      <c r="BE1528" s="3">
        <v>394.69</v>
      </c>
      <c r="BF1528" s="3">
        <v>0</v>
      </c>
      <c r="BG1528" s="3">
        <v>377782</v>
      </c>
      <c r="BH1528" s="3">
        <v>1696</v>
      </c>
      <c r="BI1528" s="3">
        <v>342610</v>
      </c>
      <c r="BJ1528" s="3">
        <v>5264837.8325000014</v>
      </c>
      <c r="BK1528" s="3">
        <v>1471275.3500000015</v>
      </c>
      <c r="BL1528" s="3">
        <v>1998125.32</v>
      </c>
      <c r="BM1528" s="3">
        <v>11177999.289999999</v>
      </c>
      <c r="BN1528" s="53">
        <v>0.98064780877237157</v>
      </c>
      <c r="BO1528" s="54">
        <v>6.1482299999999999E-5</v>
      </c>
      <c r="BP1528" s="70">
        <v>1546</v>
      </c>
      <c r="BQ1528" s="71"/>
      <c r="BR1528" s="70"/>
      <c r="BS1528" s="72"/>
      <c r="BT1528" s="72"/>
      <c r="BU1528" s="70">
        <v>5111225</v>
      </c>
      <c r="BV1528" s="70">
        <v>3320</v>
      </c>
      <c r="BW1528" s="74">
        <v>2721590</v>
      </c>
      <c r="BX1528" s="70">
        <v>7836135</v>
      </c>
    </row>
    <row r="1529" spans="1:76" x14ac:dyDescent="0.3">
      <c r="A1529" s="73" t="s">
        <v>10</v>
      </c>
      <c r="B1529" s="2" t="s">
        <v>140</v>
      </c>
      <c r="C1529" s="2" t="s">
        <v>21</v>
      </c>
      <c r="D1529" s="2" t="s">
        <v>21</v>
      </c>
      <c r="E1529" s="2" t="s">
        <v>15</v>
      </c>
      <c r="F1529" s="17" t="str">
        <f>+Tabela1[[#This Row],[WK]]&amp;Tabela1[[#This Row],[PK]]&amp;Tabela1[[#This Row],[GK]]</f>
        <v>200505</v>
      </c>
      <c r="G1529" s="2" t="s">
        <v>1440</v>
      </c>
      <c r="H1529" s="3">
        <v>47797198.789999999</v>
      </c>
      <c r="I1529" s="4">
        <v>1.125</v>
      </c>
      <c r="J1529" s="3">
        <v>53771848.640000001</v>
      </c>
      <c r="K1529" s="4">
        <v>7.0000000000000007E-2</v>
      </c>
      <c r="L1529" s="3">
        <v>3764029</v>
      </c>
      <c r="M1529" s="3"/>
      <c r="N1529" s="5"/>
      <c r="O1529" s="3">
        <v>201164.97</v>
      </c>
      <c r="P1529" s="4">
        <v>1.125</v>
      </c>
      <c r="Q1529" s="3">
        <v>226310.59</v>
      </c>
      <c r="R1529" s="4">
        <v>1.6E-2</v>
      </c>
      <c r="S1529" s="3">
        <v>3621</v>
      </c>
      <c r="T1529" s="3"/>
      <c r="U1529" s="5"/>
      <c r="V1529" s="3">
        <v>2411819</v>
      </c>
      <c r="W1529" s="5"/>
      <c r="X1529" s="3">
        <v>5452618</v>
      </c>
      <c r="Y1529" s="3">
        <v>1170893</v>
      </c>
      <c r="Z1529" s="3">
        <v>1077174</v>
      </c>
      <c r="AA1529" s="3">
        <v>767709</v>
      </c>
      <c r="AB1529" s="3">
        <v>1588202</v>
      </c>
      <c r="AC1529" s="3">
        <v>848640</v>
      </c>
      <c r="AD1529" s="3">
        <v>3040799</v>
      </c>
      <c r="AE1529" s="3">
        <v>0</v>
      </c>
      <c r="AF1529" s="3">
        <v>3764029</v>
      </c>
      <c r="AG1529" s="3">
        <v>3621</v>
      </c>
      <c r="AH1529" s="3">
        <v>3040799</v>
      </c>
      <c r="AI1529" s="3">
        <v>2411819</v>
      </c>
      <c r="AJ1529" s="3">
        <v>-6776</v>
      </c>
      <c r="AK1529" s="3">
        <v>-6776</v>
      </c>
      <c r="AL1529" s="3">
        <v>-18451</v>
      </c>
      <c r="AM1529" s="3">
        <v>11675</v>
      </c>
      <c r="AN1529" s="3">
        <v>110443</v>
      </c>
      <c r="AO1529" s="3">
        <v>0</v>
      </c>
      <c r="AP1529" s="3">
        <v>-110443</v>
      </c>
      <c r="AQ1529" s="3">
        <v>0</v>
      </c>
      <c r="AR1529" s="3">
        <f>Tabela1[[#This Row],[Potrzeby finansowe 2027
w tym:]]+Tabela1[[#This Row],[Rozliczenie 2025 potrz. fin.]]</f>
        <v>5452618</v>
      </c>
      <c r="AS1529" s="3">
        <v>0</v>
      </c>
      <c r="AT1529" s="3">
        <v>0</v>
      </c>
      <c r="AU1529" s="3"/>
      <c r="AV1529" s="3"/>
      <c r="AW1529" s="3"/>
      <c r="AX1529" s="3"/>
      <c r="AY1529" s="3"/>
      <c r="AZ1529" s="3"/>
      <c r="BA1529" s="3">
        <v>1077174</v>
      </c>
      <c r="BB1529" s="3">
        <v>0</v>
      </c>
      <c r="BC1529" s="3">
        <v>154.84</v>
      </c>
      <c r="BD1529" s="3">
        <v>10275.58</v>
      </c>
      <c r="BE1529" s="3">
        <v>1.06</v>
      </c>
      <c r="BF1529" s="3">
        <v>0</v>
      </c>
      <c r="BG1529" s="3">
        <v>377782</v>
      </c>
      <c r="BH1529" s="3">
        <v>1261</v>
      </c>
      <c r="BI1529" s="3">
        <v>389927</v>
      </c>
      <c r="BJ1529" s="3">
        <v>5991946.084999999</v>
      </c>
      <c r="BK1529" s="3">
        <v>1373106.8599999994</v>
      </c>
      <c r="BL1529" s="3">
        <v>770198.3</v>
      </c>
      <c r="BM1529" s="3">
        <v>16934960.300000001</v>
      </c>
      <c r="BN1529" s="53">
        <v>0.79504210850283996</v>
      </c>
      <c r="BO1529" s="54">
        <v>5.2632E-5</v>
      </c>
      <c r="BP1529" s="70">
        <v>1324</v>
      </c>
      <c r="BQ1529" s="71"/>
      <c r="BR1529" s="70"/>
      <c r="BS1529" s="72"/>
      <c r="BT1529" s="72"/>
      <c r="BU1529" s="70">
        <v>3764029</v>
      </c>
      <c r="BV1529" s="70">
        <v>3621</v>
      </c>
      <c r="BW1529" s="74">
        <v>3040799</v>
      </c>
      <c r="BX1529" s="70">
        <v>6808449</v>
      </c>
    </row>
    <row r="1530" spans="1:76" x14ac:dyDescent="0.3">
      <c r="A1530" s="73" t="s">
        <v>10</v>
      </c>
      <c r="B1530" s="2" t="s">
        <v>140</v>
      </c>
      <c r="C1530" s="2" t="s">
        <v>21</v>
      </c>
      <c r="D1530" s="2" t="s">
        <v>23</v>
      </c>
      <c r="E1530" s="2" t="s">
        <v>15</v>
      </c>
      <c r="F1530" s="17" t="str">
        <f>+Tabela1[[#This Row],[WK]]&amp;Tabela1[[#This Row],[PK]]&amp;Tabela1[[#This Row],[GK]]</f>
        <v>200506</v>
      </c>
      <c r="G1530" s="2" t="s">
        <v>1436</v>
      </c>
      <c r="H1530" s="3">
        <v>153942922.38999999</v>
      </c>
      <c r="I1530" s="4">
        <v>1.125</v>
      </c>
      <c r="J1530" s="3">
        <v>173185787.69</v>
      </c>
      <c r="K1530" s="4">
        <v>7.0000000000000007E-2</v>
      </c>
      <c r="L1530" s="3">
        <v>12123005</v>
      </c>
      <c r="M1530" s="3"/>
      <c r="N1530" s="5"/>
      <c r="O1530" s="3">
        <v>2901193.97</v>
      </c>
      <c r="P1530" s="4">
        <v>1.125</v>
      </c>
      <c r="Q1530" s="3">
        <v>3263843.22</v>
      </c>
      <c r="R1530" s="4">
        <v>1.6E-2</v>
      </c>
      <c r="S1530" s="3">
        <v>52221</v>
      </c>
      <c r="T1530" s="3"/>
      <c r="U1530" s="5"/>
      <c r="V1530" s="3">
        <v>7276040</v>
      </c>
      <c r="W1530" s="5"/>
      <c r="X1530" s="3">
        <v>10889160</v>
      </c>
      <c r="Y1530" s="3">
        <v>278420</v>
      </c>
      <c r="Z1530" s="3">
        <v>3286335</v>
      </c>
      <c r="AA1530" s="3">
        <v>754737</v>
      </c>
      <c r="AB1530" s="3">
        <v>6569668</v>
      </c>
      <c r="AC1530" s="3">
        <v>0</v>
      </c>
      <c r="AD1530" s="3">
        <v>3739238</v>
      </c>
      <c r="AE1530" s="3">
        <v>0</v>
      </c>
      <c r="AF1530" s="3">
        <v>12123005</v>
      </c>
      <c r="AG1530" s="3">
        <v>52221</v>
      </c>
      <c r="AH1530" s="3">
        <v>3739238</v>
      </c>
      <c r="AI1530" s="3">
        <v>7276040</v>
      </c>
      <c r="AJ1530" s="3">
        <v>1199064</v>
      </c>
      <c r="AK1530" s="3">
        <v>1325181</v>
      </c>
      <c r="AL1530" s="3">
        <v>513219</v>
      </c>
      <c r="AM1530" s="3">
        <v>811962</v>
      </c>
      <c r="AN1530" s="3">
        <v>126117</v>
      </c>
      <c r="AO1530" s="3">
        <v>0</v>
      </c>
      <c r="AP1530" s="3">
        <v>0</v>
      </c>
      <c r="AQ1530" s="3">
        <v>126117</v>
      </c>
      <c r="AR1530" s="3">
        <f>Tabela1[[#This Row],[Potrzeby finansowe 2027
w tym:]]+Tabela1[[#This Row],[Rozliczenie 2025 potrz. fin.]]</f>
        <v>11015277</v>
      </c>
      <c r="AS1530" s="3">
        <v>0</v>
      </c>
      <c r="AT1530" s="3">
        <v>0</v>
      </c>
      <c r="AU1530" s="3"/>
      <c r="AV1530" s="3"/>
      <c r="AW1530" s="3"/>
      <c r="AX1530" s="3"/>
      <c r="AY1530" s="3"/>
      <c r="AZ1530" s="3"/>
      <c r="BA1530" s="3">
        <v>3286335</v>
      </c>
      <c r="BB1530" s="3">
        <v>0</v>
      </c>
      <c r="BC1530" s="3">
        <v>5706.94</v>
      </c>
      <c r="BD1530" s="3">
        <v>13900.14</v>
      </c>
      <c r="BE1530" s="3">
        <v>5.27</v>
      </c>
      <c r="BF1530" s="3">
        <v>0</v>
      </c>
      <c r="BG1530" s="3">
        <v>379508</v>
      </c>
      <c r="BH1530" s="3">
        <v>3566</v>
      </c>
      <c r="BI1530" s="3">
        <v>375229</v>
      </c>
      <c r="BJ1530" s="3">
        <v>5766079.0374999996</v>
      </c>
      <c r="BK1530" s="3">
        <v>2494139.75</v>
      </c>
      <c r="BL1530" s="3">
        <v>1710690.31</v>
      </c>
      <c r="BM1530" s="3">
        <v>9666376.5299999993</v>
      </c>
      <c r="BN1530" s="53">
        <v>0.98120552493401614</v>
      </c>
      <c r="BO1530" s="54">
        <v>1.3733469999999999E-4</v>
      </c>
      <c r="BP1530" s="70">
        <v>3454</v>
      </c>
      <c r="BQ1530" s="71"/>
      <c r="BR1530" s="70"/>
      <c r="BS1530" s="72"/>
      <c r="BT1530" s="72"/>
      <c r="BU1530" s="70">
        <v>12123005</v>
      </c>
      <c r="BV1530" s="70">
        <v>52221</v>
      </c>
      <c r="BW1530" s="74">
        <v>3739238</v>
      </c>
      <c r="BX1530" s="70">
        <v>15914464</v>
      </c>
    </row>
    <row r="1531" spans="1:76" x14ac:dyDescent="0.3">
      <c r="A1531" s="73" t="s">
        <v>10</v>
      </c>
      <c r="B1531" s="2" t="s">
        <v>140</v>
      </c>
      <c r="C1531" s="2" t="s">
        <v>21</v>
      </c>
      <c r="D1531" s="2" t="s">
        <v>30</v>
      </c>
      <c r="E1531" s="2" t="s">
        <v>19</v>
      </c>
      <c r="F1531" s="17" t="str">
        <f>+Tabela1[[#This Row],[WK]]&amp;Tabela1[[#This Row],[PK]]&amp;Tabela1[[#This Row],[GK]]</f>
        <v>200507</v>
      </c>
      <c r="G1531" s="2" t="s">
        <v>1441</v>
      </c>
      <c r="H1531" s="3">
        <v>79646307.469999999</v>
      </c>
      <c r="I1531" s="4">
        <v>1.125</v>
      </c>
      <c r="J1531" s="3">
        <v>89602095.900000006</v>
      </c>
      <c r="K1531" s="4">
        <v>7.0000000000000007E-2</v>
      </c>
      <c r="L1531" s="3">
        <v>6272147</v>
      </c>
      <c r="M1531" s="3"/>
      <c r="N1531" s="5"/>
      <c r="O1531" s="3">
        <v>1799114.19</v>
      </c>
      <c r="P1531" s="4">
        <v>1.125</v>
      </c>
      <c r="Q1531" s="3">
        <v>2024003.46</v>
      </c>
      <c r="R1531" s="4">
        <v>1.6E-2</v>
      </c>
      <c r="S1531" s="3">
        <v>32384</v>
      </c>
      <c r="T1531" s="3"/>
      <c r="U1531" s="5"/>
      <c r="V1531" s="3">
        <v>4580226</v>
      </c>
      <c r="W1531" s="5"/>
      <c r="X1531" s="3">
        <v>6244629</v>
      </c>
      <c r="Y1531" s="3">
        <v>882298</v>
      </c>
      <c r="Z1531" s="3">
        <v>472967</v>
      </c>
      <c r="AA1531" s="3">
        <v>589496</v>
      </c>
      <c r="AB1531" s="3">
        <v>3293484</v>
      </c>
      <c r="AC1531" s="3">
        <v>1006384</v>
      </c>
      <c r="AD1531" s="3">
        <v>1664402</v>
      </c>
      <c r="AE1531" s="3">
        <v>0</v>
      </c>
      <c r="AF1531" s="3">
        <v>6272147</v>
      </c>
      <c r="AG1531" s="3">
        <v>32384</v>
      </c>
      <c r="AH1531" s="3">
        <v>1664402</v>
      </c>
      <c r="AI1531" s="3">
        <v>4580226</v>
      </c>
      <c r="AJ1531" s="3">
        <v>-226987</v>
      </c>
      <c r="AK1531" s="3">
        <v>-226987</v>
      </c>
      <c r="AL1531" s="3">
        <v>283776</v>
      </c>
      <c r="AM1531" s="3">
        <v>-510763</v>
      </c>
      <c r="AN1531" s="3">
        <v>-336764</v>
      </c>
      <c r="AO1531" s="3">
        <v>0</v>
      </c>
      <c r="AP1531" s="3">
        <v>336764</v>
      </c>
      <c r="AQ1531" s="3">
        <v>0</v>
      </c>
      <c r="AR1531" s="3">
        <f>Tabela1[[#This Row],[Potrzeby finansowe 2027
w tym:]]+Tabela1[[#This Row],[Rozliczenie 2025 potrz. fin.]]</f>
        <v>6244629</v>
      </c>
      <c r="AS1531" s="3">
        <v>0</v>
      </c>
      <c r="AT1531" s="3">
        <v>0</v>
      </c>
      <c r="AU1531" s="3"/>
      <c r="AV1531" s="3"/>
      <c r="AW1531" s="3"/>
      <c r="AX1531" s="3"/>
      <c r="AY1531" s="3"/>
      <c r="AZ1531" s="3"/>
      <c r="BA1531" s="3">
        <v>472967</v>
      </c>
      <c r="BB1531" s="3">
        <v>0</v>
      </c>
      <c r="BC1531" s="3">
        <v>227.13</v>
      </c>
      <c r="BD1531" s="3">
        <v>2828.51</v>
      </c>
      <c r="BE1531" s="3">
        <v>2306.13</v>
      </c>
      <c r="BF1531" s="3">
        <v>0</v>
      </c>
      <c r="BG1531" s="3">
        <v>377782</v>
      </c>
      <c r="BH1531" s="3">
        <v>2025</v>
      </c>
      <c r="BI1531" s="3">
        <v>211714</v>
      </c>
      <c r="BJ1531" s="3">
        <v>3253377.2800000007</v>
      </c>
      <c r="BK1531" s="3">
        <v>1089816.2200000007</v>
      </c>
      <c r="BL1531" s="3">
        <v>50</v>
      </c>
      <c r="BM1531" s="3">
        <v>8654144.2400000002</v>
      </c>
      <c r="BN1531" s="53">
        <v>0.89368698879904496</v>
      </c>
      <c r="BO1531" s="54">
        <v>7.6950499999999994E-5</v>
      </c>
      <c r="BP1531" s="70">
        <v>1935</v>
      </c>
      <c r="BQ1531" s="71"/>
      <c r="BR1531" s="70"/>
      <c r="BS1531" s="72"/>
      <c r="BT1531" s="72"/>
      <c r="BU1531" s="70">
        <v>6272147</v>
      </c>
      <c r="BV1531" s="70">
        <v>32384</v>
      </c>
      <c r="BW1531" s="74">
        <v>1664402</v>
      </c>
      <c r="BX1531" s="70">
        <v>7968933</v>
      </c>
    </row>
    <row r="1532" spans="1:76" x14ac:dyDescent="0.3">
      <c r="A1532" s="73" t="s">
        <v>10</v>
      </c>
      <c r="B1532" s="2" t="s">
        <v>140</v>
      </c>
      <c r="C1532" s="2" t="s">
        <v>21</v>
      </c>
      <c r="D1532" s="2" t="s">
        <v>54</v>
      </c>
      <c r="E1532" s="2" t="s">
        <v>15</v>
      </c>
      <c r="F1532" s="17" t="str">
        <f>+Tabela1[[#This Row],[WK]]&amp;Tabela1[[#This Row],[PK]]&amp;Tabela1[[#This Row],[GK]]</f>
        <v>200508</v>
      </c>
      <c r="G1532" s="2" t="s">
        <v>1442</v>
      </c>
      <c r="H1532" s="3">
        <v>131122300.16</v>
      </c>
      <c r="I1532" s="4">
        <v>1.125</v>
      </c>
      <c r="J1532" s="3">
        <v>147512587.68000001</v>
      </c>
      <c r="K1532" s="4">
        <v>7.0000000000000007E-2</v>
      </c>
      <c r="L1532" s="3">
        <v>10325881</v>
      </c>
      <c r="M1532" s="3"/>
      <c r="N1532" s="5"/>
      <c r="O1532" s="3">
        <v>22636341.010000002</v>
      </c>
      <c r="P1532" s="4">
        <v>1.125</v>
      </c>
      <c r="Q1532" s="3">
        <v>25465883.640000001</v>
      </c>
      <c r="R1532" s="4">
        <v>1.6E-2</v>
      </c>
      <c r="S1532" s="3">
        <v>407454</v>
      </c>
      <c r="T1532" s="3"/>
      <c r="U1532" s="5"/>
      <c r="V1532" s="3">
        <v>6053014</v>
      </c>
      <c r="W1532" s="5"/>
      <c r="X1532" s="3">
        <v>8594667</v>
      </c>
      <c r="Y1532" s="3">
        <v>0</v>
      </c>
      <c r="Z1532" s="3">
        <v>1226723</v>
      </c>
      <c r="AA1532" s="3">
        <v>738917</v>
      </c>
      <c r="AB1532" s="3">
        <v>5257453</v>
      </c>
      <c r="AC1532" s="3">
        <v>1371574</v>
      </c>
      <c r="AD1532" s="3">
        <v>2754968</v>
      </c>
      <c r="AE1532" s="3">
        <v>25798</v>
      </c>
      <c r="AF1532" s="3">
        <v>10325881</v>
      </c>
      <c r="AG1532" s="3">
        <v>407454</v>
      </c>
      <c r="AH1532" s="3">
        <v>2729170</v>
      </c>
      <c r="AI1532" s="3">
        <v>6053014</v>
      </c>
      <c r="AJ1532" s="3">
        <v>-108586</v>
      </c>
      <c r="AK1532" s="3">
        <v>-93620</v>
      </c>
      <c r="AL1532" s="3">
        <v>760657</v>
      </c>
      <c r="AM1532" s="3">
        <v>-854277</v>
      </c>
      <c r="AN1532" s="3">
        <v>0</v>
      </c>
      <c r="AO1532" s="3">
        <v>0</v>
      </c>
      <c r="AP1532" s="3">
        <v>14966</v>
      </c>
      <c r="AQ1532" s="3">
        <v>14966</v>
      </c>
      <c r="AR1532" s="3">
        <f>Tabela1[[#This Row],[Potrzeby finansowe 2027
w tym:]]+Tabela1[[#This Row],[Rozliczenie 2025 potrz. fin.]]</f>
        <v>8609633</v>
      </c>
      <c r="AS1532" s="3">
        <v>0</v>
      </c>
      <c r="AT1532" s="3">
        <v>0</v>
      </c>
      <c r="AU1532" s="3"/>
      <c r="AV1532" s="3"/>
      <c r="AW1532" s="3"/>
      <c r="AX1532" s="3"/>
      <c r="AY1532" s="3"/>
      <c r="AZ1532" s="3"/>
      <c r="BA1532" s="3">
        <v>1226723</v>
      </c>
      <c r="BB1532" s="3">
        <v>0</v>
      </c>
      <c r="BC1532" s="3">
        <v>0</v>
      </c>
      <c r="BD1532" s="3">
        <v>11516.44</v>
      </c>
      <c r="BE1532" s="3">
        <v>1548.29</v>
      </c>
      <c r="BF1532" s="3">
        <v>0</v>
      </c>
      <c r="BG1532" s="3">
        <v>377782</v>
      </c>
      <c r="BH1532" s="3">
        <v>3103</v>
      </c>
      <c r="BI1532" s="3">
        <v>361135</v>
      </c>
      <c r="BJ1532" s="3">
        <v>5549506.8674999997</v>
      </c>
      <c r="BK1532" s="3">
        <v>2897522.3499999996</v>
      </c>
      <c r="BL1532" s="3">
        <v>2052747.24</v>
      </c>
      <c r="BM1532" s="3">
        <v>6502443.5899999999</v>
      </c>
      <c r="BN1532" s="53">
        <v>1.0922096938156927</v>
      </c>
      <c r="BO1532" s="54">
        <v>1.3548729999999999E-4</v>
      </c>
      <c r="BP1532" s="70">
        <v>3407</v>
      </c>
      <c r="BQ1532" s="71"/>
      <c r="BR1532" s="70"/>
      <c r="BS1532" s="72"/>
      <c r="BT1532" s="72"/>
      <c r="BU1532" s="70">
        <v>10325881</v>
      </c>
      <c r="BV1532" s="70">
        <v>407454</v>
      </c>
      <c r="BW1532" s="74">
        <v>2729170</v>
      </c>
      <c r="BX1532" s="70">
        <v>13462505</v>
      </c>
    </row>
    <row r="1533" spans="1:76" x14ac:dyDescent="0.3">
      <c r="A1533" s="73" t="s">
        <v>10</v>
      </c>
      <c r="B1533" s="2" t="s">
        <v>140</v>
      </c>
      <c r="C1533" s="2" t="s">
        <v>21</v>
      </c>
      <c r="D1533" s="2" t="s">
        <v>56</v>
      </c>
      <c r="E1533" s="2" t="s">
        <v>15</v>
      </c>
      <c r="F1533" s="17" t="str">
        <f>+Tabela1[[#This Row],[WK]]&amp;Tabela1[[#This Row],[PK]]&amp;Tabela1[[#This Row],[GK]]</f>
        <v>200509</v>
      </c>
      <c r="G1533" s="2" t="s">
        <v>1443</v>
      </c>
      <c r="H1533" s="3">
        <v>135524621.40000001</v>
      </c>
      <c r="I1533" s="4">
        <v>1.125</v>
      </c>
      <c r="J1533" s="3">
        <v>152465199.08000001</v>
      </c>
      <c r="K1533" s="4">
        <v>7.0000000000000007E-2</v>
      </c>
      <c r="L1533" s="3">
        <v>10672564</v>
      </c>
      <c r="M1533" s="3"/>
      <c r="N1533" s="5"/>
      <c r="O1533" s="3">
        <v>21420003.559999999</v>
      </c>
      <c r="P1533" s="4">
        <v>1.125</v>
      </c>
      <c r="Q1533" s="3">
        <v>24097504.010000002</v>
      </c>
      <c r="R1533" s="4">
        <v>1.6E-2</v>
      </c>
      <c r="S1533" s="3">
        <v>385560</v>
      </c>
      <c r="T1533" s="3"/>
      <c r="U1533" s="5"/>
      <c r="V1533" s="3">
        <v>7145232</v>
      </c>
      <c r="W1533" s="5"/>
      <c r="X1533" s="3">
        <v>12103764</v>
      </c>
      <c r="Y1533" s="3">
        <v>0</v>
      </c>
      <c r="Z1533" s="3">
        <v>6371908</v>
      </c>
      <c r="AA1533" s="3">
        <v>919625</v>
      </c>
      <c r="AB1533" s="3">
        <v>4735361</v>
      </c>
      <c r="AC1533" s="3">
        <v>76870</v>
      </c>
      <c r="AD1533" s="3">
        <v>4750236</v>
      </c>
      <c r="AE1533" s="3">
        <v>3357797</v>
      </c>
      <c r="AF1533" s="3">
        <v>10672564</v>
      </c>
      <c r="AG1533" s="3">
        <v>385560</v>
      </c>
      <c r="AH1533" s="3">
        <v>1392439</v>
      </c>
      <c r="AI1533" s="3">
        <v>7145232</v>
      </c>
      <c r="AJ1533" s="3">
        <v>55249</v>
      </c>
      <c r="AK1533" s="3">
        <v>-153047</v>
      </c>
      <c r="AL1533" s="3">
        <v>399828</v>
      </c>
      <c r="AM1533" s="3">
        <v>-552875</v>
      </c>
      <c r="AN1533" s="3">
        <v>-208296</v>
      </c>
      <c r="AO1533" s="3">
        <v>0</v>
      </c>
      <c r="AP1533" s="3">
        <v>0</v>
      </c>
      <c r="AQ1533" s="3">
        <v>-208296</v>
      </c>
      <c r="AR1533" s="3">
        <f>Tabela1[[#This Row],[Potrzeby finansowe 2027
w tym:]]+Tabela1[[#This Row],[Rozliczenie 2025 potrz. fin.]]</f>
        <v>11895468</v>
      </c>
      <c r="AS1533" s="3">
        <v>0</v>
      </c>
      <c r="AT1533" s="3">
        <v>0</v>
      </c>
      <c r="AU1533" s="3"/>
      <c r="AV1533" s="3"/>
      <c r="AW1533" s="3"/>
      <c r="AX1533" s="3"/>
      <c r="AY1533" s="3"/>
      <c r="AZ1533" s="3"/>
      <c r="BA1533" s="3">
        <v>6371908</v>
      </c>
      <c r="BB1533" s="3">
        <v>4466.29</v>
      </c>
      <c r="BC1533" s="3">
        <v>1968.86</v>
      </c>
      <c r="BD1533" s="3">
        <v>27502.1</v>
      </c>
      <c r="BE1533" s="3">
        <v>0.28000000000000003</v>
      </c>
      <c r="BF1533" s="3">
        <v>0</v>
      </c>
      <c r="BG1533" s="3">
        <v>377782</v>
      </c>
      <c r="BH1533" s="3">
        <v>3012</v>
      </c>
      <c r="BI1533" s="3">
        <v>541843</v>
      </c>
      <c r="BJ1533" s="3">
        <v>8326409.0999999996</v>
      </c>
      <c r="BK1533" s="3">
        <v>3079767.6399999987</v>
      </c>
      <c r="BL1533" s="3">
        <v>3074634.05</v>
      </c>
      <c r="BM1533" s="3">
        <v>14837297.74</v>
      </c>
      <c r="BN1533" s="53">
        <v>1.4323923038900237</v>
      </c>
      <c r="BO1533" s="54">
        <v>1.085958E-4</v>
      </c>
      <c r="BP1533" s="70">
        <v>2731</v>
      </c>
      <c r="BQ1533" s="71"/>
      <c r="BR1533" s="70"/>
      <c r="BS1533" s="72"/>
      <c r="BT1533" s="72"/>
      <c r="BU1533" s="70">
        <v>10672564</v>
      </c>
      <c r="BV1533" s="70">
        <v>385560</v>
      </c>
      <c r="BW1533" s="74">
        <v>1392439</v>
      </c>
      <c r="BX1533" s="70">
        <v>12450563</v>
      </c>
    </row>
    <row r="1534" spans="1:76" x14ac:dyDescent="0.3">
      <c r="A1534" s="73" t="s">
        <v>10</v>
      </c>
      <c r="B1534" s="2" t="s">
        <v>140</v>
      </c>
      <c r="C1534" s="2" t="s">
        <v>23</v>
      </c>
      <c r="D1534" s="2" t="s">
        <v>12</v>
      </c>
      <c r="E1534" s="2" t="s">
        <v>13</v>
      </c>
      <c r="F1534" s="17" t="str">
        <f>+Tabela1[[#This Row],[WK]]&amp;Tabela1[[#This Row],[PK]]&amp;Tabela1[[#This Row],[GK]]</f>
        <v>200601</v>
      </c>
      <c r="G1534" s="2" t="s">
        <v>1444</v>
      </c>
      <c r="H1534" s="3">
        <v>444317929.30000001</v>
      </c>
      <c r="I1534" s="4">
        <v>1.125</v>
      </c>
      <c r="J1534" s="3">
        <v>499857670.45999998</v>
      </c>
      <c r="K1534" s="4">
        <v>7.0000000000000007E-2</v>
      </c>
      <c r="L1534" s="3">
        <v>34990037</v>
      </c>
      <c r="M1534" s="3"/>
      <c r="N1534" s="5"/>
      <c r="O1534" s="3">
        <v>57051852.020000003</v>
      </c>
      <c r="P1534" s="4">
        <v>1.125</v>
      </c>
      <c r="Q1534" s="3">
        <v>64183333.520000003</v>
      </c>
      <c r="R1534" s="4">
        <v>1.6E-2</v>
      </c>
      <c r="S1534" s="3">
        <v>1026933</v>
      </c>
      <c r="T1534" s="3"/>
      <c r="U1534" s="5"/>
      <c r="V1534" s="3">
        <v>20613748</v>
      </c>
      <c r="W1534" s="5"/>
      <c r="X1534" s="3">
        <v>30599755</v>
      </c>
      <c r="Y1534" s="3">
        <v>4150673</v>
      </c>
      <c r="Z1534" s="3">
        <v>0</v>
      </c>
      <c r="AA1534" s="3">
        <v>1457395</v>
      </c>
      <c r="AB1534" s="3">
        <v>21338949</v>
      </c>
      <c r="AC1534" s="3">
        <v>3652738</v>
      </c>
      <c r="AD1534" s="3">
        <v>9986007</v>
      </c>
      <c r="AE1534" s="3">
        <v>0</v>
      </c>
      <c r="AF1534" s="3">
        <v>34990037</v>
      </c>
      <c r="AG1534" s="3">
        <v>1026933</v>
      </c>
      <c r="AH1534" s="3">
        <v>9986007</v>
      </c>
      <c r="AI1534" s="3">
        <v>20613748</v>
      </c>
      <c r="AJ1534" s="3">
        <v>3717976</v>
      </c>
      <c r="AK1534" s="3">
        <v>3717976</v>
      </c>
      <c r="AL1534" s="3">
        <v>1400010</v>
      </c>
      <c r="AM1534" s="3">
        <v>2317966</v>
      </c>
      <c r="AN1534" s="3">
        <v>1278976</v>
      </c>
      <c r="AO1534" s="3">
        <v>0</v>
      </c>
      <c r="AP1534" s="3">
        <v>-1278976</v>
      </c>
      <c r="AQ1534" s="3">
        <v>0</v>
      </c>
      <c r="AR1534" s="3">
        <f>Tabela1[[#This Row],[Potrzeby finansowe 2027
w tym:]]+Tabela1[[#This Row],[Rozliczenie 2025 potrz. fin.]]</f>
        <v>30599755</v>
      </c>
      <c r="AS1534" s="3">
        <v>0</v>
      </c>
      <c r="AT1534" s="3">
        <v>0</v>
      </c>
      <c r="AU1534" s="3"/>
      <c r="AV1534" s="3"/>
      <c r="AW1534" s="3"/>
      <c r="AX1534" s="3"/>
      <c r="AY1534" s="3"/>
      <c r="AZ1534" s="3"/>
      <c r="BA1534" s="3">
        <v>0</v>
      </c>
      <c r="BB1534" s="3">
        <v>0</v>
      </c>
      <c r="BC1534" s="3">
        <v>0</v>
      </c>
      <c r="BD1534" s="3">
        <v>0</v>
      </c>
      <c r="BE1534" s="3">
        <v>0</v>
      </c>
      <c r="BF1534" s="3">
        <v>0</v>
      </c>
      <c r="BG1534" s="3">
        <v>1030718</v>
      </c>
      <c r="BH1534" s="3">
        <v>9685</v>
      </c>
      <c r="BI1534" s="3">
        <v>426677</v>
      </c>
      <c r="BJ1534" s="3">
        <v>6556679.4225000003</v>
      </c>
      <c r="BK1534" s="3">
        <v>3014391.6500000004</v>
      </c>
      <c r="BL1534" s="3">
        <v>579801.31999999995</v>
      </c>
      <c r="BM1534" s="3">
        <v>13009548.449999999</v>
      </c>
      <c r="BN1534" s="53">
        <v>0.90110703860179264</v>
      </c>
      <c r="BO1534" s="54">
        <v>3.8914260000000002E-4</v>
      </c>
      <c r="BP1534" s="70">
        <v>9786</v>
      </c>
      <c r="BQ1534" s="71"/>
      <c r="BR1534" s="70"/>
      <c r="BS1534" s="72"/>
      <c r="BT1534" s="72"/>
      <c r="BU1534" s="70">
        <v>34990037</v>
      </c>
      <c r="BV1534" s="70">
        <v>1026933</v>
      </c>
      <c r="BW1534" s="74">
        <v>9986007</v>
      </c>
      <c r="BX1534" s="70">
        <v>46002977</v>
      </c>
    </row>
    <row r="1535" spans="1:76" x14ac:dyDescent="0.3">
      <c r="A1535" s="73" t="s">
        <v>10</v>
      </c>
      <c r="B1535" s="2" t="s">
        <v>140</v>
      </c>
      <c r="C1535" s="2" t="s">
        <v>23</v>
      </c>
      <c r="D1535" s="2" t="s">
        <v>11</v>
      </c>
      <c r="E1535" s="2" t="s">
        <v>15</v>
      </c>
      <c r="F1535" s="17" t="str">
        <f>+Tabela1[[#This Row],[WK]]&amp;Tabela1[[#This Row],[PK]]&amp;Tabela1[[#This Row],[GK]]</f>
        <v>200602</v>
      </c>
      <c r="G1535" s="2" t="s">
        <v>1445</v>
      </c>
      <c r="H1535" s="3">
        <v>68974730.629999995</v>
      </c>
      <c r="I1535" s="4">
        <v>1.125</v>
      </c>
      <c r="J1535" s="3">
        <v>77596571.959999993</v>
      </c>
      <c r="K1535" s="4">
        <v>7.0000000000000007E-2</v>
      </c>
      <c r="L1535" s="3">
        <v>5431760</v>
      </c>
      <c r="M1535" s="3"/>
      <c r="N1535" s="5"/>
      <c r="O1535" s="3">
        <v>1942251.28</v>
      </c>
      <c r="P1535" s="4">
        <v>1.125</v>
      </c>
      <c r="Q1535" s="3">
        <v>2185032.69</v>
      </c>
      <c r="R1535" s="4">
        <v>1.6E-2</v>
      </c>
      <c r="S1535" s="3">
        <v>34961</v>
      </c>
      <c r="T1535" s="3"/>
      <c r="U1535" s="5"/>
      <c r="V1535" s="3">
        <v>3381985</v>
      </c>
      <c r="W1535" s="5"/>
      <c r="X1535" s="3">
        <v>11530089</v>
      </c>
      <c r="Y1535" s="3">
        <v>5517690</v>
      </c>
      <c r="Z1535" s="3">
        <v>0</v>
      </c>
      <c r="AA1535" s="3">
        <v>711144</v>
      </c>
      <c r="AB1535" s="3">
        <v>5301255</v>
      </c>
      <c r="AC1535" s="3">
        <v>0</v>
      </c>
      <c r="AD1535" s="3">
        <v>8179172</v>
      </c>
      <c r="AE1535" s="3">
        <v>0</v>
      </c>
      <c r="AF1535" s="3">
        <v>5431760</v>
      </c>
      <c r="AG1535" s="3">
        <v>34961</v>
      </c>
      <c r="AH1535" s="3">
        <v>8179172</v>
      </c>
      <c r="AI1535" s="3">
        <v>3381985</v>
      </c>
      <c r="AJ1535" s="3">
        <v>138842</v>
      </c>
      <c r="AK1535" s="3">
        <v>169910</v>
      </c>
      <c r="AL1535" s="3">
        <v>322594</v>
      </c>
      <c r="AM1535" s="3">
        <v>-152684</v>
      </c>
      <c r="AN1535" s="3">
        <v>31068</v>
      </c>
      <c r="AO1535" s="3">
        <v>0</v>
      </c>
      <c r="AP1535" s="3">
        <v>0</v>
      </c>
      <c r="AQ1535" s="3">
        <v>31068</v>
      </c>
      <c r="AR1535" s="3">
        <f>Tabela1[[#This Row],[Potrzeby finansowe 2027
w tym:]]+Tabela1[[#This Row],[Rozliczenie 2025 potrz. fin.]]</f>
        <v>11561157</v>
      </c>
      <c r="AS1535" s="3">
        <v>0</v>
      </c>
      <c r="AT1535" s="3">
        <v>0</v>
      </c>
      <c r="AU1535" s="3"/>
      <c r="AV1535" s="3"/>
      <c r="AW1535" s="3"/>
      <c r="AX1535" s="3"/>
      <c r="AY1535" s="3"/>
      <c r="AZ1535" s="3"/>
      <c r="BA1535" s="3">
        <v>0</v>
      </c>
      <c r="BB1535" s="3">
        <v>0</v>
      </c>
      <c r="BC1535" s="3">
        <v>0</v>
      </c>
      <c r="BD1535" s="3">
        <v>0</v>
      </c>
      <c r="BE1535" s="3">
        <v>0</v>
      </c>
      <c r="BF1535" s="3">
        <v>0</v>
      </c>
      <c r="BG1535" s="3">
        <v>377782</v>
      </c>
      <c r="BH1535" s="3">
        <v>3135</v>
      </c>
      <c r="BI1535" s="3">
        <v>333362</v>
      </c>
      <c r="BJ1535" s="3">
        <v>5122722.42</v>
      </c>
      <c r="BK1535" s="3">
        <v>2243264.6500000004</v>
      </c>
      <c r="BL1535" s="3">
        <v>261643.33</v>
      </c>
      <c r="BM1535" s="3">
        <v>10994544.42</v>
      </c>
      <c r="BN1535" s="53">
        <v>0.62799958964028246</v>
      </c>
      <c r="BO1535" s="54">
        <v>1.2323680000000001E-4</v>
      </c>
      <c r="BP1535" s="70">
        <v>3100</v>
      </c>
      <c r="BQ1535" s="71"/>
      <c r="BR1535" s="70"/>
      <c r="BS1535" s="72"/>
      <c r="BT1535" s="72"/>
      <c r="BU1535" s="70">
        <v>5431760</v>
      </c>
      <c r="BV1535" s="70">
        <v>34961</v>
      </c>
      <c r="BW1535" s="74">
        <v>8179172</v>
      </c>
      <c r="BX1535" s="70">
        <v>13645893</v>
      </c>
    </row>
    <row r="1536" spans="1:76" x14ac:dyDescent="0.3">
      <c r="A1536" s="73" t="s">
        <v>10</v>
      </c>
      <c r="B1536" s="2" t="s">
        <v>140</v>
      </c>
      <c r="C1536" s="2" t="s">
        <v>23</v>
      </c>
      <c r="D1536" s="2" t="s">
        <v>16</v>
      </c>
      <c r="E1536" s="2" t="s">
        <v>15</v>
      </c>
      <c r="F1536" s="17" t="str">
        <f>+Tabela1[[#This Row],[WK]]&amp;Tabela1[[#This Row],[PK]]&amp;Tabela1[[#This Row],[GK]]</f>
        <v>200603</v>
      </c>
      <c r="G1536" s="2" t="s">
        <v>1444</v>
      </c>
      <c r="H1536" s="3">
        <v>223838903.78</v>
      </c>
      <c r="I1536" s="4">
        <v>1.125</v>
      </c>
      <c r="J1536" s="3">
        <v>251818766.75</v>
      </c>
      <c r="K1536" s="4">
        <v>7.0000000000000007E-2</v>
      </c>
      <c r="L1536" s="3">
        <v>17627314</v>
      </c>
      <c r="M1536" s="3"/>
      <c r="N1536" s="5"/>
      <c r="O1536" s="3">
        <v>330270.09999999998</v>
      </c>
      <c r="P1536" s="4">
        <v>1.125</v>
      </c>
      <c r="Q1536" s="3">
        <v>371553.86</v>
      </c>
      <c r="R1536" s="4">
        <v>1.6E-2</v>
      </c>
      <c r="S1536" s="3">
        <v>5945</v>
      </c>
      <c r="T1536" s="3"/>
      <c r="U1536" s="5"/>
      <c r="V1536" s="3">
        <v>9380420</v>
      </c>
      <c r="W1536" s="5"/>
      <c r="X1536" s="3">
        <v>31988573</v>
      </c>
      <c r="Y1536" s="3">
        <v>15331093</v>
      </c>
      <c r="Z1536" s="3">
        <v>267459</v>
      </c>
      <c r="AA1536" s="3">
        <v>1471162</v>
      </c>
      <c r="AB1536" s="3">
        <v>14918859</v>
      </c>
      <c r="AC1536" s="3">
        <v>0</v>
      </c>
      <c r="AD1536" s="3">
        <v>22153795</v>
      </c>
      <c r="AE1536" s="3">
        <v>0</v>
      </c>
      <c r="AF1536" s="3">
        <v>17627314</v>
      </c>
      <c r="AG1536" s="3">
        <v>5945</v>
      </c>
      <c r="AH1536" s="3">
        <v>22153795</v>
      </c>
      <c r="AI1536" s="3">
        <v>9380420</v>
      </c>
      <c r="AJ1536" s="3">
        <v>1687108</v>
      </c>
      <c r="AK1536" s="3">
        <v>1232750</v>
      </c>
      <c r="AL1536" s="3">
        <v>737424</v>
      </c>
      <c r="AM1536" s="3">
        <v>495326</v>
      </c>
      <c r="AN1536" s="3">
        <v>-454358</v>
      </c>
      <c r="AO1536" s="3">
        <v>0</v>
      </c>
      <c r="AP1536" s="3">
        <v>0</v>
      </c>
      <c r="AQ1536" s="3">
        <v>-454358</v>
      </c>
      <c r="AR1536" s="3">
        <f>Tabela1[[#This Row],[Potrzeby finansowe 2027
w tym:]]+Tabela1[[#This Row],[Rozliczenie 2025 potrz. fin.]]</f>
        <v>31534215</v>
      </c>
      <c r="AS1536" s="3">
        <v>0</v>
      </c>
      <c r="AT1536" s="3">
        <v>0</v>
      </c>
      <c r="AU1536" s="3"/>
      <c r="AV1536" s="3"/>
      <c r="AW1536" s="3"/>
      <c r="AX1536" s="3"/>
      <c r="AY1536" s="3"/>
      <c r="AZ1536" s="3"/>
      <c r="BA1536" s="3">
        <v>267459</v>
      </c>
      <c r="BB1536" s="3">
        <v>0</v>
      </c>
      <c r="BC1536" s="3">
        <v>0</v>
      </c>
      <c r="BD1536" s="3">
        <v>0</v>
      </c>
      <c r="BE1536" s="3">
        <v>2745.92</v>
      </c>
      <c r="BF1536" s="3">
        <v>3920.17</v>
      </c>
      <c r="BG1536" s="3">
        <v>826595</v>
      </c>
      <c r="BH1536" s="3">
        <v>7767</v>
      </c>
      <c r="BI1536" s="3">
        <v>644567</v>
      </c>
      <c r="BJ1536" s="3">
        <v>9904954.8199999984</v>
      </c>
      <c r="BK1536" s="3">
        <v>6211825.7999999989</v>
      </c>
      <c r="BL1536" s="3">
        <v>2031991.85</v>
      </c>
      <c r="BM1536" s="3">
        <v>10708532.380000001</v>
      </c>
      <c r="BN1536" s="53">
        <v>0.57475541628195448</v>
      </c>
      <c r="BO1536" s="54">
        <v>2.9517589999999999E-4</v>
      </c>
      <c r="BP1536" s="70">
        <v>7423</v>
      </c>
      <c r="BQ1536" s="71"/>
      <c r="BR1536" s="70"/>
      <c r="BS1536" s="72"/>
      <c r="BT1536" s="72"/>
      <c r="BU1536" s="70">
        <v>17627314</v>
      </c>
      <c r="BV1536" s="70">
        <v>5945</v>
      </c>
      <c r="BW1536" s="74">
        <v>22153795</v>
      </c>
      <c r="BX1536" s="70">
        <v>39787054</v>
      </c>
    </row>
    <row r="1537" spans="1:76" x14ac:dyDescent="0.3">
      <c r="A1537" s="73" t="s">
        <v>10</v>
      </c>
      <c r="B1537" s="2" t="s">
        <v>140</v>
      </c>
      <c r="C1537" s="2" t="s">
        <v>23</v>
      </c>
      <c r="D1537" s="2" t="s">
        <v>18</v>
      </c>
      <c r="E1537" s="2" t="s">
        <v>15</v>
      </c>
      <c r="F1537" s="17" t="str">
        <f>+Tabela1[[#This Row],[WK]]&amp;Tabela1[[#This Row],[PK]]&amp;Tabela1[[#This Row],[GK]]</f>
        <v>200604</v>
      </c>
      <c r="G1537" s="2" t="s">
        <v>1446</v>
      </c>
      <c r="H1537" s="3">
        <v>112872738.37</v>
      </c>
      <c r="I1537" s="4">
        <v>1.125</v>
      </c>
      <c r="J1537" s="3">
        <v>126981830.67</v>
      </c>
      <c r="K1537" s="4">
        <v>7.0000000000000007E-2</v>
      </c>
      <c r="L1537" s="3">
        <v>8888728</v>
      </c>
      <c r="M1537" s="3"/>
      <c r="N1537" s="5"/>
      <c r="O1537" s="3">
        <v>3800797.82</v>
      </c>
      <c r="P1537" s="4">
        <v>1.125</v>
      </c>
      <c r="Q1537" s="3">
        <v>4275897.55</v>
      </c>
      <c r="R1537" s="4">
        <v>1.6E-2</v>
      </c>
      <c r="S1537" s="3">
        <v>68414</v>
      </c>
      <c r="T1537" s="3"/>
      <c r="U1537" s="5"/>
      <c r="V1537" s="3">
        <v>6086055</v>
      </c>
      <c r="W1537" s="5"/>
      <c r="X1537" s="3">
        <v>20462971</v>
      </c>
      <c r="Y1537" s="3">
        <v>11177978</v>
      </c>
      <c r="Z1537" s="3">
        <v>70677</v>
      </c>
      <c r="AA1537" s="3">
        <v>850643</v>
      </c>
      <c r="AB1537" s="3">
        <v>8363673</v>
      </c>
      <c r="AC1537" s="3">
        <v>0</v>
      </c>
      <c r="AD1537" s="3">
        <v>13777409</v>
      </c>
      <c r="AE1537" s="3">
        <v>0</v>
      </c>
      <c r="AF1537" s="3">
        <v>8888728</v>
      </c>
      <c r="AG1537" s="3">
        <v>68414</v>
      </c>
      <c r="AH1537" s="3">
        <v>13777409</v>
      </c>
      <c r="AI1537" s="3">
        <v>6086055</v>
      </c>
      <c r="AJ1537" s="3">
        <v>763562</v>
      </c>
      <c r="AK1537" s="3">
        <v>164055</v>
      </c>
      <c r="AL1537" s="3">
        <v>636475</v>
      </c>
      <c r="AM1537" s="3">
        <v>-472420</v>
      </c>
      <c r="AN1537" s="3">
        <v>-599507</v>
      </c>
      <c r="AO1537" s="3">
        <v>0</v>
      </c>
      <c r="AP1537" s="3">
        <v>0</v>
      </c>
      <c r="AQ1537" s="3">
        <v>-599507</v>
      </c>
      <c r="AR1537" s="3">
        <f>Tabela1[[#This Row],[Potrzeby finansowe 2027
w tym:]]+Tabela1[[#This Row],[Rozliczenie 2025 potrz. fin.]]</f>
        <v>19863464</v>
      </c>
      <c r="AS1537" s="3">
        <v>0</v>
      </c>
      <c r="AT1537" s="3">
        <v>0</v>
      </c>
      <c r="AU1537" s="3"/>
      <c r="AV1537" s="3"/>
      <c r="AW1537" s="3"/>
      <c r="AX1537" s="3"/>
      <c r="AY1537" s="3"/>
      <c r="AZ1537" s="3"/>
      <c r="BA1537" s="3">
        <v>70677</v>
      </c>
      <c r="BB1537" s="3">
        <v>0</v>
      </c>
      <c r="BC1537" s="3">
        <v>0</v>
      </c>
      <c r="BD1537" s="3">
        <v>0</v>
      </c>
      <c r="BE1537" s="3">
        <v>565.04999999999995</v>
      </c>
      <c r="BF1537" s="3">
        <v>1276.76</v>
      </c>
      <c r="BG1537" s="3">
        <v>456239</v>
      </c>
      <c r="BH1537" s="3">
        <v>4287</v>
      </c>
      <c r="BI1537" s="3">
        <v>394404</v>
      </c>
      <c r="BJ1537" s="3">
        <v>6060738.9074999997</v>
      </c>
      <c r="BK1537" s="3">
        <v>3618232.37</v>
      </c>
      <c r="BL1537" s="3">
        <v>1820570.34</v>
      </c>
      <c r="BM1537" s="3">
        <v>6128885.4699999997</v>
      </c>
      <c r="BN1537" s="53">
        <v>0.5177004933642968</v>
      </c>
      <c r="BO1537" s="54">
        <v>1.8745369999999999E-4</v>
      </c>
      <c r="BP1537" s="70">
        <v>4714</v>
      </c>
      <c r="BQ1537" s="71"/>
      <c r="BR1537" s="70"/>
      <c r="BS1537" s="72"/>
      <c r="BT1537" s="72"/>
      <c r="BU1537" s="70">
        <v>8888728</v>
      </c>
      <c r="BV1537" s="70">
        <v>68414</v>
      </c>
      <c r="BW1537" s="74">
        <v>13777409</v>
      </c>
      <c r="BX1537" s="70">
        <v>22734551</v>
      </c>
    </row>
    <row r="1538" spans="1:76" x14ac:dyDescent="0.3">
      <c r="A1538" s="73" t="s">
        <v>10</v>
      </c>
      <c r="B1538" s="2" t="s">
        <v>140</v>
      </c>
      <c r="C1538" s="2" t="s">
        <v>23</v>
      </c>
      <c r="D1538" s="2" t="s">
        <v>21</v>
      </c>
      <c r="E1538" s="2" t="s">
        <v>19</v>
      </c>
      <c r="F1538" s="17" t="str">
        <f>+Tabela1[[#This Row],[WK]]&amp;Tabela1[[#This Row],[PK]]&amp;Tabela1[[#This Row],[GK]]</f>
        <v>200605</v>
      </c>
      <c r="G1538" s="2" t="s">
        <v>1447</v>
      </c>
      <c r="H1538" s="3">
        <v>132474937.55</v>
      </c>
      <c r="I1538" s="4">
        <v>1.125</v>
      </c>
      <c r="J1538" s="3">
        <v>149034304.74000001</v>
      </c>
      <c r="K1538" s="4">
        <v>7.0000000000000007E-2</v>
      </c>
      <c r="L1538" s="3">
        <v>10432401</v>
      </c>
      <c r="M1538" s="3"/>
      <c r="N1538" s="5"/>
      <c r="O1538" s="3">
        <v>6848458.2400000002</v>
      </c>
      <c r="P1538" s="4">
        <v>1.125</v>
      </c>
      <c r="Q1538" s="3">
        <v>7704515.5199999996</v>
      </c>
      <c r="R1538" s="4">
        <v>1.6E-2</v>
      </c>
      <c r="S1538" s="3">
        <v>123272</v>
      </c>
      <c r="T1538" s="3"/>
      <c r="U1538" s="5"/>
      <c r="V1538" s="3">
        <v>5575924</v>
      </c>
      <c r="W1538" s="5"/>
      <c r="X1538" s="3">
        <v>23406037</v>
      </c>
      <c r="Y1538" s="3">
        <v>13338742</v>
      </c>
      <c r="Z1538" s="3">
        <v>25861</v>
      </c>
      <c r="AA1538" s="3">
        <v>1263206</v>
      </c>
      <c r="AB1538" s="3">
        <v>8778228</v>
      </c>
      <c r="AC1538" s="3">
        <v>0</v>
      </c>
      <c r="AD1538" s="3">
        <v>17865212</v>
      </c>
      <c r="AE1538" s="3">
        <v>0</v>
      </c>
      <c r="AF1538" s="3">
        <v>10432401</v>
      </c>
      <c r="AG1538" s="3">
        <v>123272</v>
      </c>
      <c r="AH1538" s="3">
        <v>17865212</v>
      </c>
      <c r="AI1538" s="3">
        <v>5575924</v>
      </c>
      <c r="AJ1538" s="3">
        <v>2909149</v>
      </c>
      <c r="AK1538" s="3">
        <v>2944248</v>
      </c>
      <c r="AL1538" s="3">
        <v>158221</v>
      </c>
      <c r="AM1538" s="3">
        <v>2786027</v>
      </c>
      <c r="AN1538" s="3">
        <v>35099</v>
      </c>
      <c r="AO1538" s="3">
        <v>0</v>
      </c>
      <c r="AP1538" s="3">
        <v>0</v>
      </c>
      <c r="AQ1538" s="3">
        <v>35099</v>
      </c>
      <c r="AR1538" s="3">
        <f>Tabela1[[#This Row],[Potrzeby finansowe 2027
w tym:]]+Tabela1[[#This Row],[Rozliczenie 2025 potrz. fin.]]</f>
        <v>23441136</v>
      </c>
      <c r="AS1538" s="3">
        <v>0</v>
      </c>
      <c r="AT1538" s="3">
        <v>0</v>
      </c>
      <c r="AU1538" s="3"/>
      <c r="AV1538" s="3"/>
      <c r="AW1538" s="3"/>
      <c r="AX1538" s="3"/>
      <c r="AY1538" s="3"/>
      <c r="AZ1538" s="3"/>
      <c r="BA1538" s="3">
        <v>25861</v>
      </c>
      <c r="BB1538" s="3">
        <v>0</v>
      </c>
      <c r="BC1538" s="3">
        <v>71.89</v>
      </c>
      <c r="BD1538" s="3">
        <v>0</v>
      </c>
      <c r="BE1538" s="3">
        <v>38.93</v>
      </c>
      <c r="BF1538" s="3">
        <v>0</v>
      </c>
      <c r="BG1538" s="3">
        <v>578521</v>
      </c>
      <c r="BH1538" s="3">
        <v>5436</v>
      </c>
      <c r="BI1538" s="3">
        <v>684685</v>
      </c>
      <c r="BJ1538" s="3">
        <v>10521437.25</v>
      </c>
      <c r="BK1538" s="3">
        <v>5189534.3900000006</v>
      </c>
      <c r="BL1538" s="3">
        <v>4790526.47</v>
      </c>
      <c r="BM1538" s="3">
        <v>11746558.5</v>
      </c>
      <c r="BN1538" s="53">
        <v>0.53250142226947583</v>
      </c>
      <c r="BO1538" s="54">
        <v>2.3142050000000001E-4</v>
      </c>
      <c r="BP1538" s="70">
        <v>5820</v>
      </c>
      <c r="BQ1538" s="71"/>
      <c r="BR1538" s="70"/>
      <c r="BS1538" s="72"/>
      <c r="BT1538" s="72"/>
      <c r="BU1538" s="70">
        <v>10432401</v>
      </c>
      <c r="BV1538" s="70">
        <v>123272</v>
      </c>
      <c r="BW1538" s="74">
        <v>17865212</v>
      </c>
      <c r="BX1538" s="70">
        <v>28420885</v>
      </c>
    </row>
    <row r="1539" spans="1:76" x14ac:dyDescent="0.3">
      <c r="A1539" s="73" t="s">
        <v>10</v>
      </c>
      <c r="B1539" s="2" t="s">
        <v>140</v>
      </c>
      <c r="C1539" s="2" t="s">
        <v>23</v>
      </c>
      <c r="D1539" s="2" t="s">
        <v>23</v>
      </c>
      <c r="E1539" s="2" t="s">
        <v>15</v>
      </c>
      <c r="F1539" s="17" t="str">
        <f>+Tabela1[[#This Row],[WK]]&amp;Tabela1[[#This Row],[PK]]&amp;Tabela1[[#This Row],[GK]]</f>
        <v>200606</v>
      </c>
      <c r="G1539" s="2" t="s">
        <v>1448</v>
      </c>
      <c r="H1539" s="3">
        <v>110056102.04000001</v>
      </c>
      <c r="I1539" s="4">
        <v>1.125</v>
      </c>
      <c r="J1539" s="3">
        <v>123813114.8</v>
      </c>
      <c r="K1539" s="4">
        <v>7.0000000000000007E-2</v>
      </c>
      <c r="L1539" s="3">
        <v>8666918</v>
      </c>
      <c r="M1539" s="3"/>
      <c r="N1539" s="5"/>
      <c r="O1539" s="3">
        <v>2252250.8199999998</v>
      </c>
      <c r="P1539" s="4">
        <v>1.125</v>
      </c>
      <c r="Q1539" s="3">
        <v>2533782.17</v>
      </c>
      <c r="R1539" s="4">
        <v>1.6E-2</v>
      </c>
      <c r="S1539" s="3">
        <v>40541</v>
      </c>
      <c r="T1539" s="3"/>
      <c r="U1539" s="5"/>
      <c r="V1539" s="3">
        <v>5970695</v>
      </c>
      <c r="W1539" s="5"/>
      <c r="X1539" s="3">
        <v>30696614</v>
      </c>
      <c r="Y1539" s="3">
        <v>18588612</v>
      </c>
      <c r="Z1539" s="3">
        <v>545117</v>
      </c>
      <c r="AA1539" s="3">
        <v>889962</v>
      </c>
      <c r="AB1539" s="3">
        <v>10672923</v>
      </c>
      <c r="AC1539" s="3">
        <v>0</v>
      </c>
      <c r="AD1539" s="3">
        <v>23497809</v>
      </c>
      <c r="AE1539" s="3">
        <v>0</v>
      </c>
      <c r="AF1539" s="3">
        <v>8666918</v>
      </c>
      <c r="AG1539" s="3">
        <v>40541</v>
      </c>
      <c r="AH1539" s="3">
        <v>23497809</v>
      </c>
      <c r="AI1539" s="3">
        <v>5970695</v>
      </c>
      <c r="AJ1539" s="3">
        <v>482143</v>
      </c>
      <c r="AK1539" s="3">
        <v>-745967</v>
      </c>
      <c r="AL1539" s="3">
        <v>652697</v>
      </c>
      <c r="AM1539" s="3">
        <v>-1398664</v>
      </c>
      <c r="AN1539" s="3">
        <v>-1228110</v>
      </c>
      <c r="AO1539" s="3">
        <v>0</v>
      </c>
      <c r="AP1539" s="3">
        <v>0</v>
      </c>
      <c r="AQ1539" s="3">
        <v>-1228110</v>
      </c>
      <c r="AR1539" s="3">
        <f>Tabela1[[#This Row],[Potrzeby finansowe 2027
w tym:]]+Tabela1[[#This Row],[Rozliczenie 2025 potrz. fin.]]</f>
        <v>29468504</v>
      </c>
      <c r="AS1539" s="3">
        <v>0</v>
      </c>
      <c r="AT1539" s="3">
        <v>0</v>
      </c>
      <c r="AU1539" s="3"/>
      <c r="AV1539" s="3"/>
      <c r="AW1539" s="3"/>
      <c r="AX1539" s="3"/>
      <c r="AY1539" s="3"/>
      <c r="AZ1539" s="3"/>
      <c r="BA1539" s="3">
        <v>545117</v>
      </c>
      <c r="BB1539" s="3">
        <v>0</v>
      </c>
      <c r="BC1539" s="3">
        <v>125.92</v>
      </c>
      <c r="BD1539" s="3">
        <v>0</v>
      </c>
      <c r="BE1539" s="3">
        <v>3440.06</v>
      </c>
      <c r="BF1539" s="3">
        <v>9965.35</v>
      </c>
      <c r="BG1539" s="3">
        <v>503918</v>
      </c>
      <c r="BH1539" s="3">
        <v>4735</v>
      </c>
      <c r="BI1539" s="3">
        <v>386044</v>
      </c>
      <c r="BJ1539" s="3">
        <v>5932280.585</v>
      </c>
      <c r="BK1539" s="3">
        <v>2347590.5999999996</v>
      </c>
      <c r="BL1539" s="3">
        <v>2707712.73</v>
      </c>
      <c r="BM1539" s="3">
        <v>8923334.4800000004</v>
      </c>
      <c r="BN1539" s="53">
        <v>0.35709875679658287</v>
      </c>
      <c r="BO1539" s="54">
        <v>2.2868429999999999E-4</v>
      </c>
      <c r="BP1539" s="70">
        <v>5751</v>
      </c>
      <c r="BQ1539" s="71"/>
      <c r="BR1539" s="70"/>
      <c r="BS1539" s="72"/>
      <c r="BT1539" s="72"/>
      <c r="BU1539" s="70">
        <v>8666918</v>
      </c>
      <c r="BV1539" s="70">
        <v>40541</v>
      </c>
      <c r="BW1539" s="74">
        <v>23497809</v>
      </c>
      <c r="BX1539" s="70">
        <v>32205268</v>
      </c>
    </row>
    <row r="1540" spans="1:76" x14ac:dyDescent="0.3">
      <c r="A1540" s="73" t="s">
        <v>10</v>
      </c>
      <c r="B1540" s="2" t="s">
        <v>140</v>
      </c>
      <c r="C1540" s="2" t="s">
        <v>30</v>
      </c>
      <c r="D1540" s="2" t="s">
        <v>12</v>
      </c>
      <c r="E1540" s="2" t="s">
        <v>19</v>
      </c>
      <c r="F1540" s="17" t="str">
        <f>+Tabela1[[#This Row],[WK]]&amp;Tabela1[[#This Row],[PK]]&amp;Tabela1[[#This Row],[GK]]</f>
        <v>200701</v>
      </c>
      <c r="G1540" s="2" t="s">
        <v>1449</v>
      </c>
      <c r="H1540" s="3">
        <v>119520642.34</v>
      </c>
      <c r="I1540" s="4">
        <v>1.125</v>
      </c>
      <c r="J1540" s="3">
        <v>134460722.63</v>
      </c>
      <c r="K1540" s="4">
        <v>7.0000000000000007E-2</v>
      </c>
      <c r="L1540" s="3">
        <v>9412251</v>
      </c>
      <c r="M1540" s="3"/>
      <c r="N1540" s="5"/>
      <c r="O1540" s="3">
        <v>11523283.049999999</v>
      </c>
      <c r="P1540" s="4">
        <v>1.125</v>
      </c>
      <c r="Q1540" s="3">
        <v>12963693.43</v>
      </c>
      <c r="R1540" s="4">
        <v>1.6E-2</v>
      </c>
      <c r="S1540" s="3">
        <v>207419</v>
      </c>
      <c r="T1540" s="3"/>
      <c r="U1540" s="5"/>
      <c r="V1540" s="3">
        <v>6140601</v>
      </c>
      <c r="W1540" s="5"/>
      <c r="X1540" s="3">
        <v>19601045</v>
      </c>
      <c r="Y1540" s="3">
        <v>8930714</v>
      </c>
      <c r="Z1540" s="3">
        <v>260182</v>
      </c>
      <c r="AA1540" s="3">
        <v>902953</v>
      </c>
      <c r="AB1540" s="3">
        <v>8147083</v>
      </c>
      <c r="AC1540" s="3">
        <v>1360113</v>
      </c>
      <c r="AD1540" s="3">
        <v>13460444</v>
      </c>
      <c r="AE1540" s="3">
        <v>0</v>
      </c>
      <c r="AF1540" s="3">
        <v>9412251</v>
      </c>
      <c r="AG1540" s="3">
        <v>207419</v>
      </c>
      <c r="AH1540" s="3">
        <v>13460444</v>
      </c>
      <c r="AI1540" s="3">
        <v>6140601</v>
      </c>
      <c r="AJ1540" s="3">
        <v>226169</v>
      </c>
      <c r="AK1540" s="3">
        <v>226169</v>
      </c>
      <c r="AL1540" s="3">
        <v>349798</v>
      </c>
      <c r="AM1540" s="3">
        <v>-123629</v>
      </c>
      <c r="AN1540" s="3">
        <v>-415860</v>
      </c>
      <c r="AO1540" s="3">
        <v>0</v>
      </c>
      <c r="AP1540" s="3">
        <v>415860</v>
      </c>
      <c r="AQ1540" s="3">
        <v>0</v>
      </c>
      <c r="AR1540" s="3">
        <f>Tabela1[[#This Row],[Potrzeby finansowe 2027
w tym:]]+Tabela1[[#This Row],[Rozliczenie 2025 potrz. fin.]]</f>
        <v>19601045</v>
      </c>
      <c r="AS1540" s="3">
        <v>0</v>
      </c>
      <c r="AT1540" s="3">
        <v>0</v>
      </c>
      <c r="AU1540" s="3"/>
      <c r="AV1540" s="3"/>
      <c r="AW1540" s="3"/>
      <c r="AX1540" s="3"/>
      <c r="AY1540" s="3"/>
      <c r="AZ1540" s="3"/>
      <c r="BA1540" s="3">
        <v>260182</v>
      </c>
      <c r="BB1540" s="3">
        <v>345.89</v>
      </c>
      <c r="BC1540" s="3">
        <v>0</v>
      </c>
      <c r="BD1540" s="3">
        <v>0</v>
      </c>
      <c r="BE1540" s="3">
        <v>601.66999999999996</v>
      </c>
      <c r="BF1540" s="3">
        <v>0</v>
      </c>
      <c r="BG1540" s="3">
        <v>507536</v>
      </c>
      <c r="BH1540" s="3">
        <v>4769</v>
      </c>
      <c r="BI1540" s="3">
        <v>395417</v>
      </c>
      <c r="BJ1540" s="3">
        <v>6076314.6549999993</v>
      </c>
      <c r="BK1540" s="3">
        <v>2954582.8999999985</v>
      </c>
      <c r="BL1540" s="3">
        <v>1428196.28</v>
      </c>
      <c r="BM1540" s="3">
        <v>9630534.4600000009</v>
      </c>
      <c r="BN1540" s="53">
        <v>0.59532749503371485</v>
      </c>
      <c r="BO1540" s="54">
        <v>1.8167690000000001E-4</v>
      </c>
      <c r="BP1540" s="70">
        <v>4568</v>
      </c>
      <c r="BQ1540" s="71"/>
      <c r="BR1540" s="70"/>
      <c r="BS1540" s="72"/>
      <c r="BT1540" s="72"/>
      <c r="BU1540" s="70">
        <v>9412251</v>
      </c>
      <c r="BV1540" s="70">
        <v>207419</v>
      </c>
      <c r="BW1540" s="74">
        <v>13460444</v>
      </c>
      <c r="BX1540" s="70">
        <v>23080114</v>
      </c>
    </row>
    <row r="1541" spans="1:76" x14ac:dyDescent="0.3">
      <c r="A1541" s="73" t="s">
        <v>10</v>
      </c>
      <c r="B1541" s="2" t="s">
        <v>140</v>
      </c>
      <c r="C1541" s="2" t="s">
        <v>30</v>
      </c>
      <c r="D1541" s="2" t="s">
        <v>11</v>
      </c>
      <c r="E1541" s="2" t="s">
        <v>15</v>
      </c>
      <c r="F1541" s="17" t="str">
        <f>+Tabela1[[#This Row],[WK]]&amp;Tabela1[[#This Row],[PK]]&amp;Tabela1[[#This Row],[GK]]</f>
        <v>200702</v>
      </c>
      <c r="G1541" s="2" t="s">
        <v>1450</v>
      </c>
      <c r="H1541" s="3">
        <v>554883553.52999997</v>
      </c>
      <c r="I1541" s="4">
        <v>1.125</v>
      </c>
      <c r="J1541" s="3">
        <v>624243997.72000003</v>
      </c>
      <c r="K1541" s="4">
        <v>7.0000000000000007E-2</v>
      </c>
      <c r="L1541" s="3">
        <v>43697080</v>
      </c>
      <c r="M1541" s="3"/>
      <c r="N1541" s="5"/>
      <c r="O1541" s="3">
        <v>24793047.190000001</v>
      </c>
      <c r="P1541" s="4">
        <v>1.125</v>
      </c>
      <c r="Q1541" s="3">
        <v>27892178.09</v>
      </c>
      <c r="R1541" s="4">
        <v>1.6E-2</v>
      </c>
      <c r="S1541" s="3">
        <v>446275</v>
      </c>
      <c r="T1541" s="3"/>
      <c r="U1541" s="5"/>
      <c r="V1541" s="3">
        <v>20522554</v>
      </c>
      <c r="W1541" s="5"/>
      <c r="X1541" s="3">
        <v>34562095</v>
      </c>
      <c r="Y1541" s="3">
        <v>1007036</v>
      </c>
      <c r="Z1541" s="3">
        <v>391490</v>
      </c>
      <c r="AA1541" s="3">
        <v>2565466</v>
      </c>
      <c r="AB1541" s="3">
        <v>22888352</v>
      </c>
      <c r="AC1541" s="3">
        <v>7709751</v>
      </c>
      <c r="AD1541" s="3">
        <v>14039540</v>
      </c>
      <c r="AE1541" s="3">
        <v>0</v>
      </c>
      <c r="AF1541" s="3">
        <v>43697080</v>
      </c>
      <c r="AG1541" s="3">
        <v>446275</v>
      </c>
      <c r="AH1541" s="3">
        <v>14039540</v>
      </c>
      <c r="AI1541" s="3">
        <v>20522554</v>
      </c>
      <c r="AJ1541" s="3">
        <v>2051843</v>
      </c>
      <c r="AK1541" s="3">
        <v>2051843</v>
      </c>
      <c r="AL1541" s="3">
        <v>847080</v>
      </c>
      <c r="AM1541" s="3">
        <v>1204763</v>
      </c>
      <c r="AN1541" s="3">
        <v>476264</v>
      </c>
      <c r="AO1541" s="3">
        <v>0</v>
      </c>
      <c r="AP1541" s="3">
        <v>-476264</v>
      </c>
      <c r="AQ1541" s="3">
        <v>0</v>
      </c>
      <c r="AR1541" s="3">
        <f>Tabela1[[#This Row],[Potrzeby finansowe 2027
w tym:]]+Tabela1[[#This Row],[Rozliczenie 2025 potrz. fin.]]</f>
        <v>34562095</v>
      </c>
      <c r="AS1541" s="3">
        <v>0</v>
      </c>
      <c r="AT1541" s="3">
        <v>0</v>
      </c>
      <c r="AU1541" s="3"/>
      <c r="AV1541" s="3"/>
      <c r="AW1541" s="3"/>
      <c r="AX1541" s="3"/>
      <c r="AY1541" s="3"/>
      <c r="AZ1541" s="3"/>
      <c r="BA1541" s="3">
        <v>391490</v>
      </c>
      <c r="BB1541" s="3">
        <v>0</v>
      </c>
      <c r="BC1541" s="3">
        <v>217.02</v>
      </c>
      <c r="BD1541" s="3">
        <v>0</v>
      </c>
      <c r="BE1541" s="3">
        <v>6397.9</v>
      </c>
      <c r="BF1541" s="3">
        <v>0.01</v>
      </c>
      <c r="BG1541" s="3">
        <v>1314443</v>
      </c>
      <c r="BH1541" s="3">
        <v>12351</v>
      </c>
      <c r="BI1541" s="3">
        <v>1251023</v>
      </c>
      <c r="BJ1541" s="3">
        <v>19224270.727499999</v>
      </c>
      <c r="BK1541" s="3">
        <v>14509615.34</v>
      </c>
      <c r="BL1541" s="3">
        <v>1422798.81</v>
      </c>
      <c r="BM1541" s="3">
        <v>16013023.93</v>
      </c>
      <c r="BN1541" s="53">
        <v>0.97873963608554138</v>
      </c>
      <c r="BO1541" s="54">
        <v>4.3913479999999999E-4</v>
      </c>
      <c r="BP1541" s="70">
        <v>11044</v>
      </c>
      <c r="BQ1541" s="71"/>
      <c r="BR1541" s="70"/>
      <c r="BS1541" s="72"/>
      <c r="BT1541" s="72"/>
      <c r="BU1541" s="70">
        <v>43697080</v>
      </c>
      <c r="BV1541" s="70">
        <v>446275</v>
      </c>
      <c r="BW1541" s="74">
        <v>14039540</v>
      </c>
      <c r="BX1541" s="70">
        <v>58182895</v>
      </c>
    </row>
    <row r="1542" spans="1:76" x14ac:dyDescent="0.3">
      <c r="A1542" s="73" t="s">
        <v>10</v>
      </c>
      <c r="B1542" s="2" t="s">
        <v>140</v>
      </c>
      <c r="C1542" s="2" t="s">
        <v>30</v>
      </c>
      <c r="D1542" s="2" t="s">
        <v>16</v>
      </c>
      <c r="E1542" s="2" t="s">
        <v>15</v>
      </c>
      <c r="F1542" s="17" t="str">
        <f>+Tabela1[[#This Row],[WK]]&amp;Tabela1[[#This Row],[PK]]&amp;Tabela1[[#This Row],[GK]]</f>
        <v>200703</v>
      </c>
      <c r="G1542" s="2" t="s">
        <v>1451</v>
      </c>
      <c r="H1542" s="3">
        <v>124518985.67</v>
      </c>
      <c r="I1542" s="4">
        <v>1.125</v>
      </c>
      <c r="J1542" s="3">
        <v>140083858.88</v>
      </c>
      <c r="K1542" s="4">
        <v>7.0000000000000007E-2</v>
      </c>
      <c r="L1542" s="3">
        <v>9805870</v>
      </c>
      <c r="M1542" s="3"/>
      <c r="N1542" s="5"/>
      <c r="O1542" s="3">
        <v>19387712.330000002</v>
      </c>
      <c r="P1542" s="4">
        <v>1.125</v>
      </c>
      <c r="Q1542" s="3">
        <v>21811176.370000001</v>
      </c>
      <c r="R1542" s="4">
        <v>1.6E-2</v>
      </c>
      <c r="S1542" s="3">
        <v>348979</v>
      </c>
      <c r="T1542" s="3"/>
      <c r="U1542" s="5"/>
      <c r="V1542" s="3">
        <v>6141206</v>
      </c>
      <c r="W1542" s="5"/>
      <c r="X1542" s="3">
        <v>17135453</v>
      </c>
      <c r="Y1542" s="3">
        <v>6589267</v>
      </c>
      <c r="Z1542" s="3">
        <v>100006</v>
      </c>
      <c r="AA1542" s="3">
        <v>678875</v>
      </c>
      <c r="AB1542" s="3">
        <v>9767305</v>
      </c>
      <c r="AC1542" s="3">
        <v>0</v>
      </c>
      <c r="AD1542" s="3">
        <v>11002587</v>
      </c>
      <c r="AE1542" s="3">
        <v>0</v>
      </c>
      <c r="AF1542" s="3">
        <v>9805870</v>
      </c>
      <c r="AG1542" s="3">
        <v>348979</v>
      </c>
      <c r="AH1542" s="3">
        <v>11002587</v>
      </c>
      <c r="AI1542" s="3">
        <v>6141206</v>
      </c>
      <c r="AJ1542" s="3">
        <v>667203</v>
      </c>
      <c r="AK1542" s="3">
        <v>675543</v>
      </c>
      <c r="AL1542" s="3">
        <v>776643</v>
      </c>
      <c r="AM1542" s="3">
        <v>-101100</v>
      </c>
      <c r="AN1542" s="3">
        <v>8340</v>
      </c>
      <c r="AO1542" s="3">
        <v>0</v>
      </c>
      <c r="AP1542" s="3">
        <v>0</v>
      </c>
      <c r="AQ1542" s="3">
        <v>8340</v>
      </c>
      <c r="AR1542" s="3">
        <f>Tabela1[[#This Row],[Potrzeby finansowe 2027
w tym:]]+Tabela1[[#This Row],[Rozliczenie 2025 potrz. fin.]]</f>
        <v>17143793</v>
      </c>
      <c r="AS1542" s="3">
        <v>0</v>
      </c>
      <c r="AT1542" s="3">
        <v>0</v>
      </c>
      <c r="AU1542" s="3"/>
      <c r="AV1542" s="3"/>
      <c r="AW1542" s="3"/>
      <c r="AX1542" s="3"/>
      <c r="AY1542" s="3"/>
      <c r="AZ1542" s="3"/>
      <c r="BA1542" s="3">
        <v>100006</v>
      </c>
      <c r="BB1542" s="3">
        <v>0</v>
      </c>
      <c r="BC1542" s="3">
        <v>0</v>
      </c>
      <c r="BD1542" s="3">
        <v>0</v>
      </c>
      <c r="BE1542" s="3">
        <v>1306.1400000000001</v>
      </c>
      <c r="BF1542" s="3">
        <v>1046.67</v>
      </c>
      <c r="BG1542" s="3">
        <v>419205</v>
      </c>
      <c r="BH1542" s="3">
        <v>3939</v>
      </c>
      <c r="BI1542" s="3">
        <v>259670</v>
      </c>
      <c r="BJ1542" s="3">
        <v>3990303.1574999997</v>
      </c>
      <c r="BK1542" s="3">
        <v>2534260.6999999993</v>
      </c>
      <c r="BL1542" s="3">
        <v>738757.32</v>
      </c>
      <c r="BM1542" s="3">
        <v>4346655.1900000004</v>
      </c>
      <c r="BN1542" s="53">
        <v>0.67121233317478524</v>
      </c>
      <c r="BO1542" s="54">
        <v>1.6926549999999999E-4</v>
      </c>
      <c r="BP1542" s="70">
        <v>4256</v>
      </c>
      <c r="BQ1542" s="71"/>
      <c r="BR1542" s="70"/>
      <c r="BS1542" s="72"/>
      <c r="BT1542" s="72"/>
      <c r="BU1542" s="70">
        <v>9805870</v>
      </c>
      <c r="BV1542" s="70">
        <v>348979</v>
      </c>
      <c r="BW1542" s="74">
        <v>11002587</v>
      </c>
      <c r="BX1542" s="70">
        <v>21157436</v>
      </c>
    </row>
    <row r="1543" spans="1:76" x14ac:dyDescent="0.3">
      <c r="A1543" s="73" t="s">
        <v>10</v>
      </c>
      <c r="B1543" s="2" t="s">
        <v>140</v>
      </c>
      <c r="C1543" s="2" t="s">
        <v>30</v>
      </c>
      <c r="D1543" s="2" t="s">
        <v>18</v>
      </c>
      <c r="E1543" s="2" t="s">
        <v>19</v>
      </c>
      <c r="F1543" s="17" t="str">
        <f>+Tabela1[[#This Row],[WK]]&amp;Tabela1[[#This Row],[PK]]&amp;Tabela1[[#This Row],[GK]]</f>
        <v>200704</v>
      </c>
      <c r="G1543" s="2" t="s">
        <v>1452</v>
      </c>
      <c r="H1543" s="3">
        <v>127057849.52</v>
      </c>
      <c r="I1543" s="4">
        <v>1.125</v>
      </c>
      <c r="J1543" s="3">
        <v>142940080.71000001</v>
      </c>
      <c r="K1543" s="4">
        <v>7.0000000000000007E-2</v>
      </c>
      <c r="L1543" s="3">
        <v>10005806</v>
      </c>
      <c r="M1543" s="3"/>
      <c r="N1543" s="5"/>
      <c r="O1543" s="3">
        <v>4651347.51</v>
      </c>
      <c r="P1543" s="4">
        <v>1.125</v>
      </c>
      <c r="Q1543" s="3">
        <v>5232765.95</v>
      </c>
      <c r="R1543" s="4">
        <v>1.6E-2</v>
      </c>
      <c r="S1543" s="3">
        <v>83724</v>
      </c>
      <c r="T1543" s="3"/>
      <c r="U1543" s="5"/>
      <c r="V1543" s="3">
        <v>5896482</v>
      </c>
      <c r="W1543" s="5"/>
      <c r="X1543" s="3">
        <v>12024727</v>
      </c>
      <c r="Y1543" s="3">
        <v>3035855</v>
      </c>
      <c r="Z1543" s="3">
        <v>207706</v>
      </c>
      <c r="AA1543" s="3">
        <v>985306</v>
      </c>
      <c r="AB1543" s="3">
        <v>6616118</v>
      </c>
      <c r="AC1543" s="3">
        <v>1179742</v>
      </c>
      <c r="AD1543" s="3">
        <v>6128246</v>
      </c>
      <c r="AE1543" s="3">
        <v>0</v>
      </c>
      <c r="AF1543" s="3">
        <v>10005806</v>
      </c>
      <c r="AG1543" s="3">
        <v>83724</v>
      </c>
      <c r="AH1543" s="3">
        <v>6128246</v>
      </c>
      <c r="AI1543" s="3">
        <v>5896482</v>
      </c>
      <c r="AJ1543" s="3">
        <v>100965</v>
      </c>
      <c r="AK1543" s="3">
        <v>100965</v>
      </c>
      <c r="AL1543" s="3">
        <v>350288</v>
      </c>
      <c r="AM1543" s="3">
        <v>-249323</v>
      </c>
      <c r="AN1543" s="3">
        <v>214004</v>
      </c>
      <c r="AO1543" s="3">
        <v>0</v>
      </c>
      <c r="AP1543" s="3">
        <v>-214004</v>
      </c>
      <c r="AQ1543" s="3">
        <v>0</v>
      </c>
      <c r="AR1543" s="3">
        <f>Tabela1[[#This Row],[Potrzeby finansowe 2027
w tym:]]+Tabela1[[#This Row],[Rozliczenie 2025 potrz. fin.]]</f>
        <v>12024727</v>
      </c>
      <c r="AS1543" s="3">
        <v>0</v>
      </c>
      <c r="AT1543" s="3">
        <v>0</v>
      </c>
      <c r="AU1543" s="3"/>
      <c r="AV1543" s="3"/>
      <c r="AW1543" s="3"/>
      <c r="AX1543" s="3"/>
      <c r="AY1543" s="3"/>
      <c r="AZ1543" s="3"/>
      <c r="BA1543" s="3">
        <v>207706</v>
      </c>
      <c r="BB1543" s="3">
        <v>0</v>
      </c>
      <c r="BC1543" s="3">
        <v>0</v>
      </c>
      <c r="BD1543" s="3">
        <v>0</v>
      </c>
      <c r="BE1543" s="3">
        <v>2989.16</v>
      </c>
      <c r="BF1543" s="3">
        <v>1759.31</v>
      </c>
      <c r="BG1543" s="3">
        <v>408775</v>
      </c>
      <c r="BH1543" s="3">
        <v>3841</v>
      </c>
      <c r="BI1543" s="3">
        <v>576531</v>
      </c>
      <c r="BJ1543" s="3">
        <v>8859464.8399999999</v>
      </c>
      <c r="BK1543" s="3">
        <v>5785907.1600000001</v>
      </c>
      <c r="BL1543" s="3">
        <v>90559.77</v>
      </c>
      <c r="BM1543" s="3">
        <v>12113111.18</v>
      </c>
      <c r="BN1543" s="53">
        <v>0.80010258992939953</v>
      </c>
      <c r="BO1543" s="54">
        <v>1.4079819999999999E-4</v>
      </c>
      <c r="BP1543" s="70">
        <v>3541</v>
      </c>
      <c r="BQ1543" s="71"/>
      <c r="BR1543" s="70"/>
      <c r="BS1543" s="72"/>
      <c r="BT1543" s="72"/>
      <c r="BU1543" s="70">
        <v>10005806</v>
      </c>
      <c r="BV1543" s="70">
        <v>83724</v>
      </c>
      <c r="BW1543" s="74">
        <v>6128246</v>
      </c>
      <c r="BX1543" s="70">
        <v>16217776</v>
      </c>
    </row>
    <row r="1544" spans="1:76" x14ac:dyDescent="0.3">
      <c r="A1544" s="73" t="s">
        <v>10</v>
      </c>
      <c r="B1544" s="2" t="s">
        <v>140</v>
      </c>
      <c r="C1544" s="2" t="s">
        <v>30</v>
      </c>
      <c r="D1544" s="2" t="s">
        <v>21</v>
      </c>
      <c r="E1544" s="2" t="s">
        <v>15</v>
      </c>
      <c r="F1544" s="17" t="str">
        <f>+Tabela1[[#This Row],[WK]]&amp;Tabela1[[#This Row],[PK]]&amp;Tabela1[[#This Row],[GK]]</f>
        <v>200705</v>
      </c>
      <c r="G1544" s="2" t="s">
        <v>1453</v>
      </c>
      <c r="H1544" s="3">
        <v>394353999.88999999</v>
      </c>
      <c r="I1544" s="4">
        <v>1.125</v>
      </c>
      <c r="J1544" s="3">
        <v>443648249.88</v>
      </c>
      <c r="K1544" s="4">
        <v>7.0000000000000007E-2</v>
      </c>
      <c r="L1544" s="3">
        <v>31055377</v>
      </c>
      <c r="M1544" s="3"/>
      <c r="N1544" s="5"/>
      <c r="O1544" s="3">
        <v>124477873.72</v>
      </c>
      <c r="P1544" s="4">
        <v>1.125</v>
      </c>
      <c r="Q1544" s="3">
        <v>140037607.94</v>
      </c>
      <c r="R1544" s="4">
        <v>1.6E-2</v>
      </c>
      <c r="S1544" s="3">
        <v>2240602</v>
      </c>
      <c r="T1544" s="3"/>
      <c r="U1544" s="5"/>
      <c r="V1544" s="3">
        <v>19667682</v>
      </c>
      <c r="W1544" s="5"/>
      <c r="X1544" s="3">
        <v>37986390</v>
      </c>
      <c r="Y1544" s="3">
        <v>8329001</v>
      </c>
      <c r="Z1544" s="3">
        <v>229683</v>
      </c>
      <c r="AA1544" s="3">
        <v>1746285</v>
      </c>
      <c r="AB1544" s="3">
        <v>24827379</v>
      </c>
      <c r="AC1544" s="3">
        <v>2854042</v>
      </c>
      <c r="AD1544" s="3">
        <v>18318708</v>
      </c>
      <c r="AE1544" s="3">
        <v>0</v>
      </c>
      <c r="AF1544" s="3">
        <v>31055377</v>
      </c>
      <c r="AG1544" s="3">
        <v>2240602</v>
      </c>
      <c r="AH1544" s="3">
        <v>18318708</v>
      </c>
      <c r="AI1544" s="3">
        <v>19667682</v>
      </c>
      <c r="AJ1544" s="3">
        <v>1736115</v>
      </c>
      <c r="AK1544" s="3">
        <v>1736115</v>
      </c>
      <c r="AL1544" s="3">
        <v>2239555</v>
      </c>
      <c r="AM1544" s="3">
        <v>-503440</v>
      </c>
      <c r="AN1544" s="3">
        <v>589677</v>
      </c>
      <c r="AO1544" s="3">
        <v>0</v>
      </c>
      <c r="AP1544" s="3">
        <v>-589677</v>
      </c>
      <c r="AQ1544" s="3">
        <v>0</v>
      </c>
      <c r="AR1544" s="3">
        <f>Tabela1[[#This Row],[Potrzeby finansowe 2027
w tym:]]+Tabela1[[#This Row],[Rozliczenie 2025 potrz. fin.]]</f>
        <v>37986390</v>
      </c>
      <c r="AS1544" s="3">
        <v>0</v>
      </c>
      <c r="AT1544" s="3">
        <v>0</v>
      </c>
      <c r="AU1544" s="3"/>
      <c r="AV1544" s="3"/>
      <c r="AW1544" s="3"/>
      <c r="AX1544" s="3"/>
      <c r="AY1544" s="3"/>
      <c r="AZ1544" s="3"/>
      <c r="BA1544" s="3">
        <v>229683</v>
      </c>
      <c r="BB1544" s="3">
        <v>0</v>
      </c>
      <c r="BC1544" s="3">
        <v>69.78</v>
      </c>
      <c r="BD1544" s="3">
        <v>0</v>
      </c>
      <c r="BE1544" s="3">
        <v>3950.25</v>
      </c>
      <c r="BF1544" s="3">
        <v>280.42</v>
      </c>
      <c r="BG1544" s="3">
        <v>1075415</v>
      </c>
      <c r="BH1544" s="3">
        <v>10105</v>
      </c>
      <c r="BI1544" s="3">
        <v>670870</v>
      </c>
      <c r="BJ1544" s="3">
        <v>10309150.285</v>
      </c>
      <c r="BK1544" s="3">
        <v>5489025.6300000008</v>
      </c>
      <c r="BL1544" s="3">
        <v>3485517.42</v>
      </c>
      <c r="BM1544" s="3">
        <v>12309463.779999999</v>
      </c>
      <c r="BN1544" s="53">
        <v>0.81256819898715771</v>
      </c>
      <c r="BO1544" s="54">
        <v>4.1200280000000002E-4</v>
      </c>
      <c r="BP1544" s="70">
        <v>10361</v>
      </c>
      <c r="BQ1544" s="71"/>
      <c r="BR1544" s="70"/>
      <c r="BS1544" s="72"/>
      <c r="BT1544" s="72"/>
      <c r="BU1544" s="70">
        <v>31055377</v>
      </c>
      <c r="BV1544" s="70">
        <v>2240602</v>
      </c>
      <c r="BW1544" s="74">
        <v>18318708</v>
      </c>
      <c r="BX1544" s="70">
        <v>51614687</v>
      </c>
    </row>
    <row r="1545" spans="1:76" x14ac:dyDescent="0.3">
      <c r="A1545" s="73" t="s">
        <v>10</v>
      </c>
      <c r="B1545" s="2" t="s">
        <v>140</v>
      </c>
      <c r="C1545" s="2" t="s">
        <v>30</v>
      </c>
      <c r="D1545" s="2" t="s">
        <v>23</v>
      </c>
      <c r="E1545" s="2" t="s">
        <v>15</v>
      </c>
      <c r="F1545" s="17" t="str">
        <f>+Tabela1[[#This Row],[WK]]&amp;Tabela1[[#This Row],[PK]]&amp;Tabela1[[#This Row],[GK]]</f>
        <v>200706</v>
      </c>
      <c r="G1545" s="2" t="s">
        <v>1454</v>
      </c>
      <c r="H1545" s="3">
        <v>37115543.189999998</v>
      </c>
      <c r="I1545" s="4">
        <v>1.125</v>
      </c>
      <c r="J1545" s="3">
        <v>41754986.090000004</v>
      </c>
      <c r="K1545" s="4">
        <v>7.0000000000000007E-2</v>
      </c>
      <c r="L1545" s="3">
        <v>2922849</v>
      </c>
      <c r="M1545" s="3"/>
      <c r="N1545" s="5"/>
      <c r="O1545" s="3">
        <v>2414083.59</v>
      </c>
      <c r="P1545" s="4">
        <v>1.125</v>
      </c>
      <c r="Q1545" s="3">
        <v>2715844.04</v>
      </c>
      <c r="R1545" s="4">
        <v>1.6E-2</v>
      </c>
      <c r="S1545" s="3">
        <v>43454</v>
      </c>
      <c r="T1545" s="3"/>
      <c r="U1545" s="5"/>
      <c r="V1545" s="3">
        <v>2110793</v>
      </c>
      <c r="W1545" s="5"/>
      <c r="X1545" s="3">
        <v>12270422</v>
      </c>
      <c r="Y1545" s="3">
        <v>6761688</v>
      </c>
      <c r="Z1545" s="3">
        <v>0</v>
      </c>
      <c r="AA1545" s="3">
        <v>648103</v>
      </c>
      <c r="AB1545" s="3">
        <v>4860631</v>
      </c>
      <c r="AC1545" s="3">
        <v>0</v>
      </c>
      <c r="AD1545" s="3">
        <v>10187219</v>
      </c>
      <c r="AE1545" s="3">
        <v>0</v>
      </c>
      <c r="AF1545" s="3">
        <v>2922849</v>
      </c>
      <c r="AG1545" s="3">
        <v>43454</v>
      </c>
      <c r="AH1545" s="3">
        <v>10187219</v>
      </c>
      <c r="AI1545" s="3">
        <v>2110793</v>
      </c>
      <c r="AJ1545" s="3">
        <v>828374</v>
      </c>
      <c r="AK1545" s="3">
        <v>855964</v>
      </c>
      <c r="AL1545" s="3">
        <v>75547</v>
      </c>
      <c r="AM1545" s="3">
        <v>780417</v>
      </c>
      <c r="AN1545" s="3">
        <v>27590</v>
      </c>
      <c r="AO1545" s="3">
        <v>0</v>
      </c>
      <c r="AP1545" s="3">
        <v>0</v>
      </c>
      <c r="AQ1545" s="3">
        <v>27590</v>
      </c>
      <c r="AR1545" s="3">
        <f>Tabela1[[#This Row],[Potrzeby finansowe 2027
w tym:]]+Tabela1[[#This Row],[Rozliczenie 2025 potrz. fin.]]</f>
        <v>12298012</v>
      </c>
      <c r="AS1545" s="3">
        <v>0</v>
      </c>
      <c r="AT1545" s="3">
        <v>0</v>
      </c>
      <c r="AU1545" s="3"/>
      <c r="AV1545" s="3"/>
      <c r="AW1545" s="3"/>
      <c r="AX1545" s="3"/>
      <c r="AY1545" s="3"/>
      <c r="AZ1545" s="3"/>
      <c r="BA1545" s="3">
        <v>0</v>
      </c>
      <c r="BB1545" s="3">
        <v>0</v>
      </c>
      <c r="BC1545" s="3">
        <v>0</v>
      </c>
      <c r="BD1545" s="3">
        <v>0</v>
      </c>
      <c r="BE1545" s="3">
        <v>0</v>
      </c>
      <c r="BF1545" s="3">
        <v>0</v>
      </c>
      <c r="BG1545" s="3">
        <v>377782</v>
      </c>
      <c r="BH1545" s="3">
        <v>1883</v>
      </c>
      <c r="BI1545" s="3">
        <v>270321</v>
      </c>
      <c r="BJ1545" s="3">
        <v>4153976.6275000004</v>
      </c>
      <c r="BK1545" s="3">
        <v>1444324.1400000006</v>
      </c>
      <c r="BL1545" s="3">
        <v>1795434.76</v>
      </c>
      <c r="BM1545" s="3">
        <v>7247740.4299999997</v>
      </c>
      <c r="BN1545" s="53">
        <v>0.35740093077045038</v>
      </c>
      <c r="BO1545" s="54">
        <v>8.3221500000000003E-5</v>
      </c>
      <c r="BP1545" s="70">
        <v>2093</v>
      </c>
      <c r="BQ1545" s="71"/>
      <c r="BR1545" s="70"/>
      <c r="BS1545" s="72"/>
      <c r="BT1545" s="72"/>
      <c r="BU1545" s="70">
        <v>2922849</v>
      </c>
      <c r="BV1545" s="70">
        <v>43454</v>
      </c>
      <c r="BW1545" s="74">
        <v>10187219</v>
      </c>
      <c r="BX1545" s="70">
        <v>13153522</v>
      </c>
    </row>
    <row r="1546" spans="1:76" x14ac:dyDescent="0.3">
      <c r="A1546" s="73" t="s">
        <v>10</v>
      </c>
      <c r="B1546" s="2" t="s">
        <v>140</v>
      </c>
      <c r="C1546" s="2" t="s">
        <v>30</v>
      </c>
      <c r="D1546" s="2" t="s">
        <v>30</v>
      </c>
      <c r="E1546" s="2" t="s">
        <v>15</v>
      </c>
      <c r="F1546" s="17" t="str">
        <f>+Tabela1[[#This Row],[WK]]&amp;Tabela1[[#This Row],[PK]]&amp;Tabela1[[#This Row],[GK]]</f>
        <v>200707</v>
      </c>
      <c r="G1546" s="2" t="s">
        <v>1455</v>
      </c>
      <c r="H1546" s="3">
        <v>149714394.25</v>
      </c>
      <c r="I1546" s="4">
        <v>1.125</v>
      </c>
      <c r="J1546" s="3">
        <v>168428693.53</v>
      </c>
      <c r="K1546" s="4">
        <v>7.0000000000000007E-2</v>
      </c>
      <c r="L1546" s="3">
        <v>11790009</v>
      </c>
      <c r="M1546" s="3"/>
      <c r="N1546" s="5"/>
      <c r="O1546" s="3">
        <v>16209245.539999999</v>
      </c>
      <c r="P1546" s="4">
        <v>1.125</v>
      </c>
      <c r="Q1546" s="3">
        <v>18235401.23</v>
      </c>
      <c r="R1546" s="4">
        <v>1.6E-2</v>
      </c>
      <c r="S1546" s="3">
        <v>291766</v>
      </c>
      <c r="T1546" s="3"/>
      <c r="U1546" s="5"/>
      <c r="V1546" s="3">
        <v>8049787</v>
      </c>
      <c r="W1546" s="5"/>
      <c r="X1546" s="3">
        <v>17688996</v>
      </c>
      <c r="Y1546" s="3">
        <v>3980133</v>
      </c>
      <c r="Z1546" s="3">
        <v>2</v>
      </c>
      <c r="AA1546" s="3">
        <v>919465</v>
      </c>
      <c r="AB1546" s="3">
        <v>10980173</v>
      </c>
      <c r="AC1546" s="3">
        <v>1809223</v>
      </c>
      <c r="AD1546" s="3">
        <v>9639209</v>
      </c>
      <c r="AE1546" s="3">
        <v>0</v>
      </c>
      <c r="AF1546" s="3">
        <v>11790009</v>
      </c>
      <c r="AG1546" s="3">
        <v>291766</v>
      </c>
      <c r="AH1546" s="3">
        <v>9639209</v>
      </c>
      <c r="AI1546" s="3">
        <v>8049787</v>
      </c>
      <c r="AJ1546" s="3">
        <v>-1667732</v>
      </c>
      <c r="AK1546" s="3">
        <v>-1667732</v>
      </c>
      <c r="AL1546" s="3">
        <v>931328</v>
      </c>
      <c r="AM1546" s="3">
        <v>-2599060</v>
      </c>
      <c r="AN1546" s="3">
        <v>10972</v>
      </c>
      <c r="AO1546" s="3">
        <v>0</v>
      </c>
      <c r="AP1546" s="3">
        <v>-10972</v>
      </c>
      <c r="AQ1546" s="3">
        <v>0</v>
      </c>
      <c r="AR1546" s="3">
        <f>Tabela1[[#This Row],[Potrzeby finansowe 2027
w tym:]]+Tabela1[[#This Row],[Rozliczenie 2025 potrz. fin.]]</f>
        <v>17688996</v>
      </c>
      <c r="AS1546" s="3">
        <v>0</v>
      </c>
      <c r="AT1546" s="3">
        <v>0</v>
      </c>
      <c r="AU1546" s="3"/>
      <c r="AV1546" s="3"/>
      <c r="AW1546" s="3"/>
      <c r="AX1546" s="3"/>
      <c r="AY1546" s="3"/>
      <c r="AZ1546" s="3"/>
      <c r="BA1546" s="3">
        <v>2</v>
      </c>
      <c r="BB1546" s="3">
        <v>0</v>
      </c>
      <c r="BC1546" s="3">
        <v>0</v>
      </c>
      <c r="BD1546" s="3">
        <v>0</v>
      </c>
      <c r="BE1546" s="3">
        <v>0.05</v>
      </c>
      <c r="BF1546" s="3">
        <v>0</v>
      </c>
      <c r="BG1546" s="3">
        <v>524883</v>
      </c>
      <c r="BH1546" s="3">
        <v>4932</v>
      </c>
      <c r="BI1546" s="3">
        <v>394582</v>
      </c>
      <c r="BJ1546" s="3">
        <v>6063470.4974999996</v>
      </c>
      <c r="BK1546" s="3">
        <v>2429799.7999999998</v>
      </c>
      <c r="BL1546" s="3">
        <v>3197032.75</v>
      </c>
      <c r="BM1546" s="3">
        <v>8140617.29</v>
      </c>
      <c r="BN1546" s="53">
        <v>0.80072932113445816</v>
      </c>
      <c r="BO1546" s="54">
        <v>1.8520280000000001E-4</v>
      </c>
      <c r="BP1546" s="70">
        <v>4657</v>
      </c>
      <c r="BQ1546" s="71"/>
      <c r="BR1546" s="70"/>
      <c r="BS1546" s="72"/>
      <c r="BT1546" s="72"/>
      <c r="BU1546" s="70">
        <v>11790009</v>
      </c>
      <c r="BV1546" s="70">
        <v>291766</v>
      </c>
      <c r="BW1546" s="74">
        <v>9639209</v>
      </c>
      <c r="BX1546" s="70">
        <v>21720984</v>
      </c>
    </row>
    <row r="1547" spans="1:76" x14ac:dyDescent="0.3">
      <c r="A1547" s="73" t="s">
        <v>10</v>
      </c>
      <c r="B1547" s="2" t="s">
        <v>140</v>
      </c>
      <c r="C1547" s="2" t="s">
        <v>30</v>
      </c>
      <c r="D1547" s="2" t="s">
        <v>54</v>
      </c>
      <c r="E1547" s="2" t="s">
        <v>15</v>
      </c>
      <c r="F1547" s="17" t="str">
        <f>+Tabela1[[#This Row],[WK]]&amp;Tabela1[[#This Row],[PK]]&amp;Tabela1[[#This Row],[GK]]</f>
        <v>200708</v>
      </c>
      <c r="G1547" s="2" t="s">
        <v>1456</v>
      </c>
      <c r="H1547" s="3">
        <v>92760968.989999995</v>
      </c>
      <c r="I1547" s="4">
        <v>1.125</v>
      </c>
      <c r="J1547" s="3">
        <v>104356090.11</v>
      </c>
      <c r="K1547" s="4">
        <v>7.0000000000000007E-2</v>
      </c>
      <c r="L1547" s="3">
        <v>7304926</v>
      </c>
      <c r="M1547" s="3"/>
      <c r="N1547" s="5"/>
      <c r="O1547" s="3">
        <v>5111734.18</v>
      </c>
      <c r="P1547" s="4">
        <v>1.125</v>
      </c>
      <c r="Q1547" s="3">
        <v>5750700.9500000002</v>
      </c>
      <c r="R1547" s="4">
        <v>1.6E-2</v>
      </c>
      <c r="S1547" s="3">
        <v>92011</v>
      </c>
      <c r="T1547" s="3"/>
      <c r="U1547" s="5"/>
      <c r="V1547" s="3">
        <v>5206312</v>
      </c>
      <c r="W1547" s="5"/>
      <c r="X1547" s="3">
        <v>17206227</v>
      </c>
      <c r="Y1547" s="3">
        <v>8330144</v>
      </c>
      <c r="Z1547" s="3">
        <v>213097</v>
      </c>
      <c r="AA1547" s="3">
        <v>791868</v>
      </c>
      <c r="AB1547" s="3">
        <v>7871118</v>
      </c>
      <c r="AC1547" s="3">
        <v>0</v>
      </c>
      <c r="AD1547" s="3">
        <v>12020316</v>
      </c>
      <c r="AE1547" s="3">
        <v>0</v>
      </c>
      <c r="AF1547" s="3">
        <v>7304926</v>
      </c>
      <c r="AG1547" s="3">
        <v>92011</v>
      </c>
      <c r="AH1547" s="3">
        <v>12020316</v>
      </c>
      <c r="AI1547" s="3">
        <v>5206312</v>
      </c>
      <c r="AJ1547" s="3">
        <v>895664</v>
      </c>
      <c r="AK1547" s="3">
        <v>916066</v>
      </c>
      <c r="AL1547" s="3">
        <v>361841</v>
      </c>
      <c r="AM1547" s="3">
        <v>554225</v>
      </c>
      <c r="AN1547" s="3">
        <v>20402</v>
      </c>
      <c r="AO1547" s="3">
        <v>0</v>
      </c>
      <c r="AP1547" s="3">
        <v>0</v>
      </c>
      <c r="AQ1547" s="3">
        <v>20402</v>
      </c>
      <c r="AR1547" s="3">
        <f>Tabela1[[#This Row],[Potrzeby finansowe 2027
w tym:]]+Tabela1[[#This Row],[Rozliczenie 2025 potrz. fin.]]</f>
        <v>17226629</v>
      </c>
      <c r="AS1547" s="3">
        <v>0</v>
      </c>
      <c r="AT1547" s="3">
        <v>0</v>
      </c>
      <c r="AU1547" s="3"/>
      <c r="AV1547" s="3"/>
      <c r="AW1547" s="3"/>
      <c r="AX1547" s="3"/>
      <c r="AY1547" s="3"/>
      <c r="AZ1547" s="3"/>
      <c r="BA1547" s="3">
        <v>213097</v>
      </c>
      <c r="BB1547" s="3">
        <v>26.57</v>
      </c>
      <c r="BC1547" s="3">
        <v>0</v>
      </c>
      <c r="BD1547" s="3">
        <v>0</v>
      </c>
      <c r="BE1547" s="3">
        <v>3915.78</v>
      </c>
      <c r="BF1547" s="3">
        <v>0</v>
      </c>
      <c r="BG1547" s="3">
        <v>377782</v>
      </c>
      <c r="BH1547" s="3">
        <v>3540</v>
      </c>
      <c r="BI1547" s="3">
        <v>414086</v>
      </c>
      <c r="BJ1547" s="3">
        <v>6363187.5175000001</v>
      </c>
      <c r="BK1547" s="3">
        <v>3698144.0999999996</v>
      </c>
      <c r="BL1547" s="3">
        <v>1541464.34</v>
      </c>
      <c r="BM1547" s="3">
        <v>7577244.9900000002</v>
      </c>
      <c r="BN1547" s="53">
        <v>0.55132014586422695</v>
      </c>
      <c r="BO1547" s="54">
        <v>1.5118520000000001E-4</v>
      </c>
      <c r="BP1547" s="70">
        <v>3802</v>
      </c>
      <c r="BQ1547" s="71"/>
      <c r="BR1547" s="70"/>
      <c r="BS1547" s="72"/>
      <c r="BT1547" s="72"/>
      <c r="BU1547" s="70">
        <v>7304926</v>
      </c>
      <c r="BV1547" s="70">
        <v>92011</v>
      </c>
      <c r="BW1547" s="74">
        <v>12020316</v>
      </c>
      <c r="BX1547" s="70">
        <v>19417253</v>
      </c>
    </row>
    <row r="1548" spans="1:76" x14ac:dyDescent="0.3">
      <c r="A1548" s="73" t="s">
        <v>10</v>
      </c>
      <c r="B1548" s="2" t="s">
        <v>140</v>
      </c>
      <c r="C1548" s="2" t="s">
        <v>30</v>
      </c>
      <c r="D1548" s="2" t="s">
        <v>56</v>
      </c>
      <c r="E1548" s="2" t="s">
        <v>15</v>
      </c>
      <c r="F1548" s="17" t="str">
        <f>+Tabela1[[#This Row],[WK]]&amp;Tabela1[[#This Row],[PK]]&amp;Tabela1[[#This Row],[GK]]</f>
        <v>200709</v>
      </c>
      <c r="G1548" s="2" t="s">
        <v>1457</v>
      </c>
      <c r="H1548" s="3">
        <v>102697457.91</v>
      </c>
      <c r="I1548" s="4">
        <v>1.125</v>
      </c>
      <c r="J1548" s="3">
        <v>115534640.15000001</v>
      </c>
      <c r="K1548" s="4">
        <v>7.0000000000000007E-2</v>
      </c>
      <c r="L1548" s="3">
        <v>8087425</v>
      </c>
      <c r="M1548" s="3"/>
      <c r="N1548" s="5"/>
      <c r="O1548" s="3">
        <v>2914850.6999999997</v>
      </c>
      <c r="P1548" s="4">
        <v>1.125</v>
      </c>
      <c r="Q1548" s="3">
        <v>3279207.04</v>
      </c>
      <c r="R1548" s="4">
        <v>1.6E-2</v>
      </c>
      <c r="S1548" s="3">
        <v>52467</v>
      </c>
      <c r="T1548" s="3"/>
      <c r="U1548" s="5"/>
      <c r="V1548" s="3">
        <v>5487931</v>
      </c>
      <c r="W1548" s="5"/>
      <c r="X1548" s="3">
        <v>23810101</v>
      </c>
      <c r="Y1548" s="3">
        <v>14523939</v>
      </c>
      <c r="Z1548" s="3">
        <v>751017</v>
      </c>
      <c r="AA1548" s="3">
        <v>781193</v>
      </c>
      <c r="AB1548" s="3">
        <v>7753952</v>
      </c>
      <c r="AC1548" s="3">
        <v>0</v>
      </c>
      <c r="AD1548" s="3">
        <v>17948521</v>
      </c>
      <c r="AE1548" s="3">
        <v>0</v>
      </c>
      <c r="AF1548" s="3">
        <v>8087425</v>
      </c>
      <c r="AG1548" s="3">
        <v>52467</v>
      </c>
      <c r="AH1548" s="3">
        <v>17948521</v>
      </c>
      <c r="AI1548" s="3">
        <v>5487931</v>
      </c>
      <c r="AJ1548" s="3">
        <v>415602</v>
      </c>
      <c r="AK1548" s="3">
        <v>41952</v>
      </c>
      <c r="AL1548" s="3">
        <v>598724</v>
      </c>
      <c r="AM1548" s="3">
        <v>-556772</v>
      </c>
      <c r="AN1548" s="3">
        <v>-373650</v>
      </c>
      <c r="AO1548" s="3">
        <v>0</v>
      </c>
      <c r="AP1548" s="3">
        <v>0</v>
      </c>
      <c r="AQ1548" s="3">
        <v>-373650</v>
      </c>
      <c r="AR1548" s="3">
        <f>Tabela1[[#This Row],[Potrzeby finansowe 2027
w tym:]]+Tabela1[[#This Row],[Rozliczenie 2025 potrz. fin.]]</f>
        <v>23436451</v>
      </c>
      <c r="AS1548" s="3">
        <v>0</v>
      </c>
      <c r="AT1548" s="3">
        <v>0</v>
      </c>
      <c r="AU1548" s="3"/>
      <c r="AV1548" s="3"/>
      <c r="AW1548" s="3"/>
      <c r="AX1548" s="3"/>
      <c r="AY1548" s="3"/>
      <c r="AZ1548" s="3"/>
      <c r="BA1548" s="3">
        <v>751017</v>
      </c>
      <c r="BB1548" s="3">
        <v>0</v>
      </c>
      <c r="BC1548" s="3">
        <v>306.62</v>
      </c>
      <c r="BD1548" s="3">
        <v>0</v>
      </c>
      <c r="BE1548" s="3">
        <v>2498.8200000000002</v>
      </c>
      <c r="BF1548" s="3">
        <v>15758.97</v>
      </c>
      <c r="BG1548" s="3">
        <v>413883</v>
      </c>
      <c r="BH1548" s="3">
        <v>3889</v>
      </c>
      <c r="BI1548" s="3">
        <v>367310</v>
      </c>
      <c r="BJ1548" s="3">
        <v>5644389.4549999991</v>
      </c>
      <c r="BK1548" s="3">
        <v>3614510.3299999991</v>
      </c>
      <c r="BL1548" s="3">
        <v>784835.9</v>
      </c>
      <c r="BM1548" s="3">
        <v>6549844.7000000002</v>
      </c>
      <c r="BN1548" s="53">
        <v>0.40268412560737904</v>
      </c>
      <c r="BO1548" s="54">
        <v>1.9611109999999999E-4</v>
      </c>
      <c r="BP1548" s="70">
        <v>4861</v>
      </c>
      <c r="BQ1548" s="71"/>
      <c r="BR1548" s="70"/>
      <c r="BS1548" s="72"/>
      <c r="BT1548" s="72"/>
      <c r="BU1548" s="70">
        <v>8087425</v>
      </c>
      <c r="BV1548" s="70">
        <v>52467</v>
      </c>
      <c r="BW1548" s="74">
        <v>17948521</v>
      </c>
      <c r="BX1548" s="70">
        <v>26088413</v>
      </c>
    </row>
    <row r="1549" spans="1:76" x14ac:dyDescent="0.3">
      <c r="A1549" s="73" t="s">
        <v>10</v>
      </c>
      <c r="B1549" s="2" t="s">
        <v>140</v>
      </c>
      <c r="C1549" s="2" t="s">
        <v>54</v>
      </c>
      <c r="D1549" s="2" t="s">
        <v>12</v>
      </c>
      <c r="E1549" s="2" t="s">
        <v>19</v>
      </c>
      <c r="F1549" s="17" t="str">
        <f>+Tabela1[[#This Row],[WK]]&amp;Tabela1[[#This Row],[PK]]&amp;Tabela1[[#This Row],[GK]]</f>
        <v>200801</v>
      </c>
      <c r="G1549" s="2" t="s">
        <v>1458</v>
      </c>
      <c r="H1549" s="3">
        <v>130282960.76000001</v>
      </c>
      <c r="I1549" s="4">
        <v>1.125</v>
      </c>
      <c r="J1549" s="3">
        <v>146568330.86000001</v>
      </c>
      <c r="K1549" s="4">
        <v>7.0000000000000007E-2</v>
      </c>
      <c r="L1549" s="3">
        <v>10259783</v>
      </c>
      <c r="M1549" s="3"/>
      <c r="N1549" s="5"/>
      <c r="O1549" s="3">
        <v>3097992.8099999996</v>
      </c>
      <c r="P1549" s="4">
        <v>1.125</v>
      </c>
      <c r="Q1549" s="3">
        <v>3485241.91</v>
      </c>
      <c r="R1549" s="4">
        <v>1.6E-2</v>
      </c>
      <c r="S1549" s="3">
        <v>55764</v>
      </c>
      <c r="T1549" s="3"/>
      <c r="U1549" s="5"/>
      <c r="V1549" s="3">
        <v>7089842</v>
      </c>
      <c r="W1549" s="5"/>
      <c r="X1549" s="3">
        <v>29607705</v>
      </c>
      <c r="Y1549" s="3">
        <v>7151717</v>
      </c>
      <c r="Z1549" s="3">
        <v>15058226</v>
      </c>
      <c r="AA1549" s="3">
        <v>779390</v>
      </c>
      <c r="AB1549" s="3">
        <v>6618372</v>
      </c>
      <c r="AC1549" s="3">
        <v>0</v>
      </c>
      <c r="AD1549" s="3">
        <v>22512583</v>
      </c>
      <c r="AE1549" s="3">
        <v>4534678</v>
      </c>
      <c r="AF1549" s="3">
        <v>10259783</v>
      </c>
      <c r="AG1549" s="3">
        <v>55764</v>
      </c>
      <c r="AH1549" s="3">
        <v>17977905</v>
      </c>
      <c r="AI1549" s="3">
        <v>7089842</v>
      </c>
      <c r="AJ1549" s="3">
        <v>701394</v>
      </c>
      <c r="AK1549" s="3">
        <v>696113</v>
      </c>
      <c r="AL1549" s="3">
        <v>606724</v>
      </c>
      <c r="AM1549" s="3">
        <v>89389</v>
      </c>
      <c r="AN1549" s="3">
        <v>-5281</v>
      </c>
      <c r="AO1549" s="3">
        <v>0</v>
      </c>
      <c r="AP1549" s="3">
        <v>0</v>
      </c>
      <c r="AQ1549" s="3">
        <v>-5281</v>
      </c>
      <c r="AR1549" s="3">
        <f>Tabela1[[#This Row],[Potrzeby finansowe 2027
w tym:]]+Tabela1[[#This Row],[Rozliczenie 2025 potrz. fin.]]</f>
        <v>29602424</v>
      </c>
      <c r="AS1549" s="3">
        <v>0</v>
      </c>
      <c r="AT1549" s="3">
        <v>0</v>
      </c>
      <c r="AU1549" s="3"/>
      <c r="AV1549" s="3"/>
      <c r="AW1549" s="3"/>
      <c r="AX1549" s="3"/>
      <c r="AY1549" s="3"/>
      <c r="AZ1549" s="3"/>
      <c r="BA1549" s="3">
        <v>15058226</v>
      </c>
      <c r="BB1549" s="3">
        <v>22000.98</v>
      </c>
      <c r="BC1549" s="3">
        <v>0</v>
      </c>
      <c r="BD1549" s="3">
        <v>1201.53</v>
      </c>
      <c r="BE1549" s="3">
        <v>5988.37</v>
      </c>
      <c r="BF1549" s="3">
        <v>0</v>
      </c>
      <c r="BG1549" s="3">
        <v>473374</v>
      </c>
      <c r="BH1549" s="3">
        <v>4448</v>
      </c>
      <c r="BI1549" s="3">
        <v>306016</v>
      </c>
      <c r="BJ1549" s="3">
        <v>4702504.3299999991</v>
      </c>
      <c r="BK1549" s="3">
        <v>2154308.8699999992</v>
      </c>
      <c r="BL1549" s="3">
        <v>543780.80000000005</v>
      </c>
      <c r="BM1549" s="3">
        <v>9105220.2400000002</v>
      </c>
      <c r="BN1549" s="53">
        <v>0.64919093851132692</v>
      </c>
      <c r="BO1549" s="54">
        <v>1.7066769999999999E-4</v>
      </c>
      <c r="BP1549" s="70">
        <v>4292</v>
      </c>
      <c r="BQ1549" s="71"/>
      <c r="BR1549" s="70"/>
      <c r="BS1549" s="72"/>
      <c r="BT1549" s="72"/>
      <c r="BU1549" s="70">
        <v>10259783</v>
      </c>
      <c r="BV1549" s="70">
        <v>55764</v>
      </c>
      <c r="BW1549" s="74">
        <v>17977905</v>
      </c>
      <c r="BX1549" s="70">
        <v>28293452</v>
      </c>
    </row>
    <row r="1550" spans="1:76" x14ac:dyDescent="0.3">
      <c r="A1550" s="73" t="s">
        <v>10</v>
      </c>
      <c r="B1550" s="2" t="s">
        <v>140</v>
      </c>
      <c r="C1550" s="2" t="s">
        <v>54</v>
      </c>
      <c r="D1550" s="2" t="s">
        <v>11</v>
      </c>
      <c r="E1550" s="2" t="s">
        <v>15</v>
      </c>
      <c r="F1550" s="17" t="str">
        <f>+Tabela1[[#This Row],[WK]]&amp;Tabela1[[#This Row],[PK]]&amp;Tabela1[[#This Row],[GK]]</f>
        <v>200802</v>
      </c>
      <c r="G1550" s="2" t="s">
        <v>1459</v>
      </c>
      <c r="H1550" s="3">
        <v>63244986.189999998</v>
      </c>
      <c r="I1550" s="4">
        <v>1.125</v>
      </c>
      <c r="J1550" s="3">
        <v>71150609.459999993</v>
      </c>
      <c r="K1550" s="4">
        <v>7.0000000000000007E-2</v>
      </c>
      <c r="L1550" s="3">
        <v>4980543</v>
      </c>
      <c r="M1550" s="3"/>
      <c r="N1550" s="5"/>
      <c r="O1550" s="3">
        <v>2033901.73</v>
      </c>
      <c r="P1550" s="4">
        <v>1.125</v>
      </c>
      <c r="Q1550" s="3">
        <v>2288139.4500000002</v>
      </c>
      <c r="R1550" s="4">
        <v>1.6E-2</v>
      </c>
      <c r="S1550" s="3">
        <v>36610</v>
      </c>
      <c r="T1550" s="3"/>
      <c r="U1550" s="5"/>
      <c r="V1550" s="3">
        <v>2417223</v>
      </c>
      <c r="W1550" s="5"/>
      <c r="X1550" s="3">
        <v>11590308</v>
      </c>
      <c r="Y1550" s="3">
        <v>5929300</v>
      </c>
      <c r="Z1550" s="3">
        <v>468</v>
      </c>
      <c r="AA1550" s="3">
        <v>705053</v>
      </c>
      <c r="AB1550" s="3">
        <v>4193605</v>
      </c>
      <c r="AC1550" s="3">
        <v>761882</v>
      </c>
      <c r="AD1550" s="3">
        <v>9173085</v>
      </c>
      <c r="AE1550" s="3">
        <v>0</v>
      </c>
      <c r="AF1550" s="3">
        <v>4980543</v>
      </c>
      <c r="AG1550" s="3">
        <v>36610</v>
      </c>
      <c r="AH1550" s="3">
        <v>9173085</v>
      </c>
      <c r="AI1550" s="3">
        <v>2417223</v>
      </c>
      <c r="AJ1550" s="3">
        <v>-645817</v>
      </c>
      <c r="AK1550" s="3">
        <v>-645817</v>
      </c>
      <c r="AL1550" s="3">
        <v>135529</v>
      </c>
      <c r="AM1550" s="3">
        <v>-781346</v>
      </c>
      <c r="AN1550" s="3">
        <v>-178984</v>
      </c>
      <c r="AO1550" s="3">
        <v>0</v>
      </c>
      <c r="AP1550" s="3">
        <v>178984</v>
      </c>
      <c r="AQ1550" s="3">
        <v>0</v>
      </c>
      <c r="AR1550" s="3">
        <f>Tabela1[[#This Row],[Potrzeby finansowe 2027
w tym:]]+Tabela1[[#This Row],[Rozliczenie 2025 potrz. fin.]]</f>
        <v>11590308</v>
      </c>
      <c r="AS1550" s="3">
        <v>0</v>
      </c>
      <c r="AT1550" s="3">
        <v>0</v>
      </c>
      <c r="AU1550" s="3"/>
      <c r="AV1550" s="3"/>
      <c r="AW1550" s="3"/>
      <c r="AX1550" s="3"/>
      <c r="AY1550" s="3"/>
      <c r="AZ1550" s="3"/>
      <c r="BA1550" s="3">
        <v>468</v>
      </c>
      <c r="BB1550" s="3">
        <v>0</v>
      </c>
      <c r="BC1550" s="3">
        <v>0</v>
      </c>
      <c r="BD1550" s="3">
        <v>0.2</v>
      </c>
      <c r="BE1550" s="3">
        <v>8.98</v>
      </c>
      <c r="BF1550" s="3">
        <v>0</v>
      </c>
      <c r="BG1550" s="3">
        <v>377782</v>
      </c>
      <c r="BH1550" s="3">
        <v>2388</v>
      </c>
      <c r="BI1550" s="3">
        <v>327271</v>
      </c>
      <c r="BJ1550" s="3">
        <v>5029121.2974999994</v>
      </c>
      <c r="BK1550" s="3">
        <v>1928561.1799999997</v>
      </c>
      <c r="BL1550" s="3">
        <v>1769383.68</v>
      </c>
      <c r="BM1550" s="3">
        <v>8863473.1099999994</v>
      </c>
      <c r="BN1550" s="53">
        <v>0.51954711209348747</v>
      </c>
      <c r="BO1550" s="54">
        <v>9.9857899999999998E-5</v>
      </c>
      <c r="BP1550" s="70">
        <v>2511</v>
      </c>
      <c r="BQ1550" s="71"/>
      <c r="BR1550" s="70"/>
      <c r="BS1550" s="72"/>
      <c r="BT1550" s="72"/>
      <c r="BU1550" s="70">
        <v>4980543</v>
      </c>
      <c r="BV1550" s="70">
        <v>36610</v>
      </c>
      <c r="BW1550" s="74">
        <v>9173085</v>
      </c>
      <c r="BX1550" s="70">
        <v>14190238</v>
      </c>
    </row>
    <row r="1551" spans="1:76" x14ac:dyDescent="0.3">
      <c r="A1551" s="73" t="s">
        <v>10</v>
      </c>
      <c r="B1551" s="2" t="s">
        <v>140</v>
      </c>
      <c r="C1551" s="2" t="s">
        <v>54</v>
      </c>
      <c r="D1551" s="2" t="s">
        <v>16</v>
      </c>
      <c r="E1551" s="2" t="s">
        <v>15</v>
      </c>
      <c r="F1551" s="17" t="str">
        <f>+Tabela1[[#This Row],[WK]]&amp;Tabela1[[#This Row],[PK]]&amp;Tabela1[[#This Row],[GK]]</f>
        <v>200803</v>
      </c>
      <c r="G1551" s="2" t="s">
        <v>1460</v>
      </c>
      <c r="H1551" s="3">
        <v>99490479.75</v>
      </c>
      <c r="I1551" s="4">
        <v>1.125</v>
      </c>
      <c r="J1551" s="3">
        <v>111926789.72</v>
      </c>
      <c r="K1551" s="4">
        <v>7.0000000000000007E-2</v>
      </c>
      <c r="L1551" s="3">
        <v>7834875</v>
      </c>
      <c r="M1551" s="3"/>
      <c r="N1551" s="5"/>
      <c r="O1551" s="3">
        <v>3046043.8899999997</v>
      </c>
      <c r="P1551" s="4">
        <v>1.125</v>
      </c>
      <c r="Q1551" s="3">
        <v>3426799.38</v>
      </c>
      <c r="R1551" s="4">
        <v>1.6E-2</v>
      </c>
      <c r="S1551" s="3">
        <v>54829</v>
      </c>
      <c r="T1551" s="3"/>
      <c r="U1551" s="5"/>
      <c r="V1551" s="3">
        <v>4842504</v>
      </c>
      <c r="W1551" s="5"/>
      <c r="X1551" s="3">
        <v>18467598</v>
      </c>
      <c r="Y1551" s="3">
        <v>10025715</v>
      </c>
      <c r="Z1551" s="3">
        <v>912583</v>
      </c>
      <c r="AA1551" s="3">
        <v>861699</v>
      </c>
      <c r="AB1551" s="3">
        <v>6667601</v>
      </c>
      <c r="AC1551" s="3">
        <v>0</v>
      </c>
      <c r="AD1551" s="3">
        <v>13492689</v>
      </c>
      <c r="AE1551" s="3">
        <v>0</v>
      </c>
      <c r="AF1551" s="3">
        <v>7834875</v>
      </c>
      <c r="AG1551" s="3">
        <v>54829</v>
      </c>
      <c r="AH1551" s="3">
        <v>13492689</v>
      </c>
      <c r="AI1551" s="3">
        <v>4842504</v>
      </c>
      <c r="AJ1551" s="3">
        <v>1285166</v>
      </c>
      <c r="AK1551" s="3">
        <v>1152761</v>
      </c>
      <c r="AL1551" s="3">
        <v>259061</v>
      </c>
      <c r="AM1551" s="3">
        <v>893700</v>
      </c>
      <c r="AN1551" s="3">
        <v>-132405</v>
      </c>
      <c r="AO1551" s="3">
        <v>0</v>
      </c>
      <c r="AP1551" s="3">
        <v>0</v>
      </c>
      <c r="AQ1551" s="3">
        <v>-132405</v>
      </c>
      <c r="AR1551" s="3">
        <f>Tabela1[[#This Row],[Potrzeby finansowe 2027
w tym:]]+Tabela1[[#This Row],[Rozliczenie 2025 potrz. fin.]]</f>
        <v>18335193</v>
      </c>
      <c r="AS1551" s="3">
        <v>0</v>
      </c>
      <c r="AT1551" s="3">
        <v>0</v>
      </c>
      <c r="AU1551" s="3"/>
      <c r="AV1551" s="3"/>
      <c r="AW1551" s="3"/>
      <c r="AX1551" s="3"/>
      <c r="AY1551" s="3"/>
      <c r="AZ1551" s="3"/>
      <c r="BA1551" s="3">
        <v>912583</v>
      </c>
      <c r="BB1551" s="3">
        <v>1194.75</v>
      </c>
      <c r="BC1551" s="3">
        <v>0</v>
      </c>
      <c r="BD1551" s="3">
        <v>0.03</v>
      </c>
      <c r="BE1551" s="3">
        <v>2356.34</v>
      </c>
      <c r="BF1551" s="3">
        <v>0</v>
      </c>
      <c r="BG1551" s="3">
        <v>436232</v>
      </c>
      <c r="BH1551" s="3">
        <v>4099</v>
      </c>
      <c r="BI1551" s="3">
        <v>425467</v>
      </c>
      <c r="BJ1551" s="3">
        <v>6538085.0749999983</v>
      </c>
      <c r="BK1551" s="3">
        <v>2689212.7399999984</v>
      </c>
      <c r="BL1551" s="3">
        <v>2320144.44</v>
      </c>
      <c r="BM1551" s="3">
        <v>10755200.460000001</v>
      </c>
      <c r="BN1551" s="53">
        <v>0.51410798056387164</v>
      </c>
      <c r="BO1551" s="54">
        <v>1.667703E-4</v>
      </c>
      <c r="BP1551" s="70">
        <v>4194</v>
      </c>
      <c r="BQ1551" s="71"/>
      <c r="BR1551" s="70"/>
      <c r="BS1551" s="72"/>
      <c r="BT1551" s="72"/>
      <c r="BU1551" s="70">
        <v>7834875</v>
      </c>
      <c r="BV1551" s="70">
        <v>54829</v>
      </c>
      <c r="BW1551" s="74">
        <v>13492689</v>
      </c>
      <c r="BX1551" s="70">
        <v>21382393</v>
      </c>
    </row>
    <row r="1552" spans="1:76" x14ac:dyDescent="0.3">
      <c r="A1552" s="73" t="s">
        <v>10</v>
      </c>
      <c r="B1552" s="2" t="s">
        <v>140</v>
      </c>
      <c r="C1552" s="2" t="s">
        <v>54</v>
      </c>
      <c r="D1552" s="2" t="s">
        <v>18</v>
      </c>
      <c r="E1552" s="2" t="s">
        <v>19</v>
      </c>
      <c r="F1552" s="17" t="str">
        <f>+Tabela1[[#This Row],[WK]]&amp;Tabela1[[#This Row],[PK]]&amp;Tabela1[[#This Row],[GK]]</f>
        <v>200804</v>
      </c>
      <c r="G1552" s="2" t="s">
        <v>1461</v>
      </c>
      <c r="H1552" s="3">
        <v>143012902.46000001</v>
      </c>
      <c r="I1552" s="4">
        <v>1.125</v>
      </c>
      <c r="J1552" s="3">
        <v>160889515.27000001</v>
      </c>
      <c r="K1552" s="4">
        <v>7.0000000000000007E-2</v>
      </c>
      <c r="L1552" s="3">
        <v>11262266</v>
      </c>
      <c r="M1552" s="3"/>
      <c r="N1552" s="5"/>
      <c r="O1552" s="3">
        <v>5393256.8900000006</v>
      </c>
      <c r="P1552" s="4">
        <v>1.125</v>
      </c>
      <c r="Q1552" s="3">
        <v>6067414</v>
      </c>
      <c r="R1552" s="4">
        <v>1.6E-2</v>
      </c>
      <c r="S1552" s="3">
        <v>97079</v>
      </c>
      <c r="T1552" s="3"/>
      <c r="U1552" s="5"/>
      <c r="V1552" s="3">
        <v>7680052</v>
      </c>
      <c r="W1552" s="5"/>
      <c r="X1552" s="3">
        <v>20559716</v>
      </c>
      <c r="Y1552" s="3">
        <v>9237974</v>
      </c>
      <c r="Z1552" s="3">
        <v>347987</v>
      </c>
      <c r="AA1552" s="3">
        <v>703106</v>
      </c>
      <c r="AB1552" s="3">
        <v>10270649</v>
      </c>
      <c r="AC1552" s="3">
        <v>0</v>
      </c>
      <c r="AD1552" s="3">
        <v>13196528</v>
      </c>
      <c r="AE1552" s="3">
        <v>0</v>
      </c>
      <c r="AF1552" s="3">
        <v>11262266</v>
      </c>
      <c r="AG1552" s="3">
        <v>97079</v>
      </c>
      <c r="AH1552" s="3">
        <v>13196528</v>
      </c>
      <c r="AI1552" s="3">
        <v>7680052</v>
      </c>
      <c r="AJ1552" s="3">
        <v>887499</v>
      </c>
      <c r="AK1552" s="3">
        <v>1204364</v>
      </c>
      <c r="AL1552" s="3">
        <v>525124</v>
      </c>
      <c r="AM1552" s="3">
        <v>679240</v>
      </c>
      <c r="AN1552" s="3">
        <v>316865</v>
      </c>
      <c r="AO1552" s="3">
        <v>0</v>
      </c>
      <c r="AP1552" s="3">
        <v>0</v>
      </c>
      <c r="AQ1552" s="3">
        <v>316865</v>
      </c>
      <c r="AR1552" s="3">
        <f>Tabela1[[#This Row],[Potrzeby finansowe 2027
w tym:]]+Tabela1[[#This Row],[Rozliczenie 2025 potrz. fin.]]</f>
        <v>20876581</v>
      </c>
      <c r="AS1552" s="3">
        <v>0</v>
      </c>
      <c r="AT1552" s="3">
        <v>0</v>
      </c>
      <c r="AU1552" s="3"/>
      <c r="AV1552" s="3"/>
      <c r="AW1552" s="3"/>
      <c r="AX1552" s="3"/>
      <c r="AY1552" s="3"/>
      <c r="AZ1552" s="3"/>
      <c r="BA1552" s="3">
        <v>347987</v>
      </c>
      <c r="BB1552" s="3">
        <v>0</v>
      </c>
      <c r="BC1552" s="3">
        <v>129.49</v>
      </c>
      <c r="BD1552" s="3">
        <v>2527.13</v>
      </c>
      <c r="BE1552" s="3">
        <v>1055.47</v>
      </c>
      <c r="BF1552" s="3">
        <v>0</v>
      </c>
      <c r="BG1552" s="3">
        <v>468691</v>
      </c>
      <c r="BH1552" s="3">
        <v>4404</v>
      </c>
      <c r="BI1552" s="3">
        <v>234415</v>
      </c>
      <c r="BJ1552" s="3">
        <v>3602225.51</v>
      </c>
      <c r="BK1552" s="3">
        <v>1212181.5999999996</v>
      </c>
      <c r="BL1552" s="3">
        <v>282896.53000000003</v>
      </c>
      <c r="BM1552" s="3">
        <v>8994382.5800000001</v>
      </c>
      <c r="BN1552" s="53">
        <v>0.59133581414435332</v>
      </c>
      <c r="BO1552" s="54">
        <v>1.858955E-4</v>
      </c>
      <c r="BP1552" s="70">
        <v>4674</v>
      </c>
      <c r="BQ1552" s="71"/>
      <c r="BR1552" s="70"/>
      <c r="BS1552" s="72"/>
      <c r="BT1552" s="72"/>
      <c r="BU1552" s="70">
        <v>11262266</v>
      </c>
      <c r="BV1552" s="70">
        <v>97079</v>
      </c>
      <c r="BW1552" s="74">
        <v>13196528</v>
      </c>
      <c r="BX1552" s="70">
        <v>24555873</v>
      </c>
    </row>
    <row r="1553" spans="1:76" x14ac:dyDescent="0.3">
      <c r="A1553" s="73" t="s">
        <v>10</v>
      </c>
      <c r="B1553" s="2" t="s">
        <v>140</v>
      </c>
      <c r="C1553" s="2" t="s">
        <v>54</v>
      </c>
      <c r="D1553" s="2" t="s">
        <v>21</v>
      </c>
      <c r="E1553" s="2" t="s">
        <v>15</v>
      </c>
      <c r="F1553" s="17" t="str">
        <f>+Tabela1[[#This Row],[WK]]&amp;Tabela1[[#This Row],[PK]]&amp;Tabela1[[#This Row],[GK]]</f>
        <v>200805</v>
      </c>
      <c r="G1553" s="2" t="s">
        <v>1462</v>
      </c>
      <c r="H1553" s="3">
        <v>95481879.069999993</v>
      </c>
      <c r="I1553" s="4">
        <v>1.125</v>
      </c>
      <c r="J1553" s="3">
        <v>107417113.95</v>
      </c>
      <c r="K1553" s="4">
        <v>7.0000000000000007E-2</v>
      </c>
      <c r="L1553" s="3">
        <v>7519198</v>
      </c>
      <c r="M1553" s="3"/>
      <c r="N1553" s="5"/>
      <c r="O1553" s="3">
        <v>1948633.23</v>
      </c>
      <c r="P1553" s="4">
        <v>1.125</v>
      </c>
      <c r="Q1553" s="3">
        <v>2192212.38</v>
      </c>
      <c r="R1553" s="4">
        <v>1.6E-2</v>
      </c>
      <c r="S1553" s="3">
        <v>35075</v>
      </c>
      <c r="T1553" s="3"/>
      <c r="U1553" s="5"/>
      <c r="V1553" s="3">
        <v>5295210</v>
      </c>
      <c r="W1553" s="5"/>
      <c r="X1553" s="3">
        <v>18171643</v>
      </c>
      <c r="Y1553" s="3">
        <v>9911064</v>
      </c>
      <c r="Z1553" s="3">
        <v>68660</v>
      </c>
      <c r="AA1553" s="3">
        <v>677914</v>
      </c>
      <c r="AB1553" s="3">
        <v>7031437</v>
      </c>
      <c r="AC1553" s="3">
        <v>482568</v>
      </c>
      <c r="AD1553" s="3">
        <v>13048868</v>
      </c>
      <c r="AE1553" s="3">
        <v>0</v>
      </c>
      <c r="AF1553" s="3">
        <v>7519198</v>
      </c>
      <c r="AG1553" s="3">
        <v>35075</v>
      </c>
      <c r="AH1553" s="3">
        <v>13048868</v>
      </c>
      <c r="AI1553" s="3">
        <v>5295210</v>
      </c>
      <c r="AJ1553" s="3">
        <v>1624414</v>
      </c>
      <c r="AK1553" s="3">
        <v>1796849</v>
      </c>
      <c r="AL1553" s="3">
        <v>332776</v>
      </c>
      <c r="AM1553" s="3">
        <v>1464073</v>
      </c>
      <c r="AN1553" s="3">
        <v>364210</v>
      </c>
      <c r="AO1553" s="3">
        <v>0</v>
      </c>
      <c r="AP1553" s="3">
        <v>-191775</v>
      </c>
      <c r="AQ1553" s="3">
        <v>172435</v>
      </c>
      <c r="AR1553" s="3">
        <f>Tabela1[[#This Row],[Potrzeby finansowe 2027
w tym:]]+Tabela1[[#This Row],[Rozliczenie 2025 potrz. fin.]]</f>
        <v>18344078</v>
      </c>
      <c r="AS1553" s="3">
        <v>0</v>
      </c>
      <c r="AT1553" s="3">
        <v>0</v>
      </c>
      <c r="AU1553" s="3"/>
      <c r="AV1553" s="3"/>
      <c r="AW1553" s="3"/>
      <c r="AX1553" s="3"/>
      <c r="AY1553" s="3"/>
      <c r="AZ1553" s="3"/>
      <c r="BA1553" s="3">
        <v>68660</v>
      </c>
      <c r="BB1553" s="3">
        <v>0</v>
      </c>
      <c r="BC1553" s="3">
        <v>0</v>
      </c>
      <c r="BD1553" s="3">
        <v>687.87</v>
      </c>
      <c r="BE1553" s="3">
        <v>0.08</v>
      </c>
      <c r="BF1553" s="3">
        <v>0</v>
      </c>
      <c r="BG1553" s="3">
        <v>391002</v>
      </c>
      <c r="BH1553" s="3">
        <v>3674</v>
      </c>
      <c r="BI1553" s="3">
        <v>286912</v>
      </c>
      <c r="BJ1553" s="3">
        <v>4408931.7849999992</v>
      </c>
      <c r="BK1553" s="3">
        <v>1712016.1199999992</v>
      </c>
      <c r="BL1553" s="3">
        <v>606091.93000000005</v>
      </c>
      <c r="BM1553" s="3">
        <v>9575478.8000000007</v>
      </c>
      <c r="BN1553" s="53">
        <v>0.4791975602249518</v>
      </c>
      <c r="BO1553" s="54">
        <v>1.528813E-4</v>
      </c>
      <c r="BP1553" s="70">
        <v>3845</v>
      </c>
      <c r="BQ1553" s="71"/>
      <c r="BR1553" s="70"/>
      <c r="BS1553" s="72"/>
      <c r="BT1553" s="72"/>
      <c r="BU1553" s="70">
        <v>7519198</v>
      </c>
      <c r="BV1553" s="70">
        <v>35075</v>
      </c>
      <c r="BW1553" s="74">
        <v>13048868</v>
      </c>
      <c r="BX1553" s="70">
        <v>20603141</v>
      </c>
    </row>
    <row r="1554" spans="1:76" x14ac:dyDescent="0.3">
      <c r="A1554" s="73" t="s">
        <v>10</v>
      </c>
      <c r="B1554" s="2" t="s">
        <v>140</v>
      </c>
      <c r="C1554" s="2" t="s">
        <v>54</v>
      </c>
      <c r="D1554" s="2" t="s">
        <v>23</v>
      </c>
      <c r="E1554" s="2" t="s">
        <v>19</v>
      </c>
      <c r="F1554" s="17" t="str">
        <f>+Tabela1[[#This Row],[WK]]&amp;Tabela1[[#This Row],[PK]]&amp;Tabela1[[#This Row],[GK]]</f>
        <v>200806</v>
      </c>
      <c r="G1554" s="2" t="s">
        <v>1463</v>
      </c>
      <c r="H1554" s="3">
        <v>504244331.44999999</v>
      </c>
      <c r="I1554" s="4">
        <v>1.125</v>
      </c>
      <c r="J1554" s="3">
        <v>567274872.88</v>
      </c>
      <c r="K1554" s="4">
        <v>7.0000000000000007E-2</v>
      </c>
      <c r="L1554" s="3">
        <v>39709241</v>
      </c>
      <c r="M1554" s="3"/>
      <c r="N1554" s="5"/>
      <c r="O1554" s="3">
        <v>58967714.090000004</v>
      </c>
      <c r="P1554" s="4">
        <v>1.125</v>
      </c>
      <c r="Q1554" s="3">
        <v>66338678.350000001</v>
      </c>
      <c r="R1554" s="4">
        <v>1.6E-2</v>
      </c>
      <c r="S1554" s="3">
        <v>1061419</v>
      </c>
      <c r="T1554" s="3"/>
      <c r="U1554" s="5"/>
      <c r="V1554" s="3">
        <v>24344811</v>
      </c>
      <c r="W1554" s="5"/>
      <c r="X1554" s="3">
        <v>43939132</v>
      </c>
      <c r="Y1554" s="3">
        <v>12674321</v>
      </c>
      <c r="Z1554" s="3">
        <v>31579</v>
      </c>
      <c r="AA1554" s="3">
        <v>2095169</v>
      </c>
      <c r="AB1554" s="3">
        <v>23783853</v>
      </c>
      <c r="AC1554" s="3">
        <v>5354210</v>
      </c>
      <c r="AD1554" s="3">
        <v>19594321</v>
      </c>
      <c r="AE1554" s="3">
        <v>0</v>
      </c>
      <c r="AF1554" s="3">
        <v>39709241</v>
      </c>
      <c r="AG1554" s="3">
        <v>1061419</v>
      </c>
      <c r="AH1554" s="3">
        <v>19594321</v>
      </c>
      <c r="AI1554" s="3">
        <v>24344811</v>
      </c>
      <c r="AJ1554" s="3">
        <v>2582423</v>
      </c>
      <c r="AK1554" s="3">
        <v>2582423</v>
      </c>
      <c r="AL1554" s="3">
        <v>803723</v>
      </c>
      <c r="AM1554" s="3">
        <v>1778700</v>
      </c>
      <c r="AN1554" s="3">
        <v>-102421</v>
      </c>
      <c r="AO1554" s="3">
        <v>0</v>
      </c>
      <c r="AP1554" s="3">
        <v>102421</v>
      </c>
      <c r="AQ1554" s="3">
        <v>0</v>
      </c>
      <c r="AR1554" s="3">
        <f>Tabela1[[#This Row],[Potrzeby finansowe 2027
w tym:]]+Tabela1[[#This Row],[Rozliczenie 2025 potrz. fin.]]</f>
        <v>43939132</v>
      </c>
      <c r="AS1554" s="3">
        <v>0</v>
      </c>
      <c r="AT1554" s="3">
        <v>0</v>
      </c>
      <c r="AU1554" s="3"/>
      <c r="AV1554" s="3"/>
      <c r="AW1554" s="3"/>
      <c r="AX1554" s="3"/>
      <c r="AY1554" s="3"/>
      <c r="AZ1554" s="3"/>
      <c r="BA1554" s="3">
        <v>31579</v>
      </c>
      <c r="BB1554" s="3">
        <v>0.01</v>
      </c>
      <c r="BC1554" s="3">
        <v>0</v>
      </c>
      <c r="BD1554" s="3">
        <v>0</v>
      </c>
      <c r="BE1554" s="3">
        <v>632.65</v>
      </c>
      <c r="BF1554" s="3">
        <v>0</v>
      </c>
      <c r="BG1554" s="3">
        <v>1458222</v>
      </c>
      <c r="BH1554" s="3">
        <v>13702</v>
      </c>
      <c r="BI1554" s="3">
        <v>636947</v>
      </c>
      <c r="BJ1554" s="3">
        <v>9787863.3925000001</v>
      </c>
      <c r="BK1554" s="3">
        <v>5228462.7300000004</v>
      </c>
      <c r="BL1554" s="3">
        <v>3677856.04</v>
      </c>
      <c r="BM1554" s="3">
        <v>10881890.57</v>
      </c>
      <c r="BN1554" s="53">
        <v>0.78012366749671247</v>
      </c>
      <c r="BO1554" s="54">
        <v>5.2260100000000003E-4</v>
      </c>
      <c r="BP1554" s="70">
        <v>13143</v>
      </c>
      <c r="BQ1554" s="71"/>
      <c r="BR1554" s="70"/>
      <c r="BS1554" s="72"/>
      <c r="BT1554" s="72"/>
      <c r="BU1554" s="70">
        <v>39709241</v>
      </c>
      <c r="BV1554" s="70">
        <v>1061419</v>
      </c>
      <c r="BW1554" s="74">
        <v>19594321</v>
      </c>
      <c r="BX1554" s="70">
        <v>60364981</v>
      </c>
    </row>
    <row r="1555" spans="1:76" x14ac:dyDescent="0.3">
      <c r="A1555" s="73" t="s">
        <v>10</v>
      </c>
      <c r="B1555" s="2" t="s">
        <v>140</v>
      </c>
      <c r="C1555" s="2" t="s">
        <v>54</v>
      </c>
      <c r="D1555" s="2" t="s">
        <v>30</v>
      </c>
      <c r="E1555" s="2" t="s">
        <v>15</v>
      </c>
      <c r="F1555" s="17" t="str">
        <f>+Tabela1[[#This Row],[WK]]&amp;Tabela1[[#This Row],[PK]]&amp;Tabela1[[#This Row],[GK]]</f>
        <v>200807</v>
      </c>
      <c r="G1555" s="2" t="s">
        <v>1464</v>
      </c>
      <c r="H1555" s="3">
        <v>77698257.170000002</v>
      </c>
      <c r="I1555" s="4">
        <v>1.125</v>
      </c>
      <c r="J1555" s="3">
        <v>87410539.319999993</v>
      </c>
      <c r="K1555" s="4">
        <v>7.0000000000000007E-2</v>
      </c>
      <c r="L1555" s="3">
        <v>6118738</v>
      </c>
      <c r="M1555" s="3"/>
      <c r="N1555" s="5"/>
      <c r="O1555" s="3">
        <v>1601745.66</v>
      </c>
      <c r="P1555" s="4">
        <v>1.125</v>
      </c>
      <c r="Q1555" s="3">
        <v>1801963.87</v>
      </c>
      <c r="R1555" s="4">
        <v>1.6E-2</v>
      </c>
      <c r="S1555" s="3">
        <v>28831</v>
      </c>
      <c r="T1555" s="3"/>
      <c r="U1555" s="5"/>
      <c r="V1555" s="3">
        <v>4242836</v>
      </c>
      <c r="W1555" s="5"/>
      <c r="X1555" s="3">
        <v>28619161</v>
      </c>
      <c r="Y1555" s="3">
        <v>10622405</v>
      </c>
      <c r="Z1555" s="3">
        <v>11528986</v>
      </c>
      <c r="AA1555" s="3">
        <v>720781</v>
      </c>
      <c r="AB1555" s="3">
        <v>5746989</v>
      </c>
      <c r="AC1555" s="3">
        <v>0</v>
      </c>
      <c r="AD1555" s="3">
        <v>23698800</v>
      </c>
      <c r="AE1555" s="3">
        <v>3791442</v>
      </c>
      <c r="AF1555" s="3">
        <v>6118738</v>
      </c>
      <c r="AG1555" s="3">
        <v>28831</v>
      </c>
      <c r="AH1555" s="3">
        <v>19907358</v>
      </c>
      <c r="AI1555" s="3">
        <v>4242836</v>
      </c>
      <c r="AJ1555" s="3">
        <v>494812</v>
      </c>
      <c r="AK1555" s="3">
        <v>-182714</v>
      </c>
      <c r="AL1555" s="3">
        <v>437416</v>
      </c>
      <c r="AM1555" s="3">
        <v>-620130</v>
      </c>
      <c r="AN1555" s="3">
        <v>-677526</v>
      </c>
      <c r="AO1555" s="3">
        <v>0</v>
      </c>
      <c r="AP1555" s="3">
        <v>0</v>
      </c>
      <c r="AQ1555" s="3">
        <v>-677526</v>
      </c>
      <c r="AR1555" s="3">
        <f>Tabela1[[#This Row],[Potrzeby finansowe 2027
w tym:]]+Tabela1[[#This Row],[Rozliczenie 2025 potrz. fin.]]</f>
        <v>27941635</v>
      </c>
      <c r="AS1555" s="3">
        <v>0</v>
      </c>
      <c r="AT1555" s="3">
        <v>0</v>
      </c>
      <c r="AU1555" s="3"/>
      <c r="AV1555" s="3"/>
      <c r="AW1555" s="3"/>
      <c r="AX1555" s="3"/>
      <c r="AY1555" s="3"/>
      <c r="AZ1555" s="3"/>
      <c r="BA1555" s="3">
        <v>11528986</v>
      </c>
      <c r="BB1555" s="3">
        <v>16672.82</v>
      </c>
      <c r="BC1555" s="3">
        <v>0</v>
      </c>
      <c r="BD1555" s="3">
        <v>0</v>
      </c>
      <c r="BE1555" s="3">
        <v>8714.39</v>
      </c>
      <c r="BF1555" s="3">
        <v>0</v>
      </c>
      <c r="BG1555" s="3">
        <v>407924</v>
      </c>
      <c r="BH1555" s="3">
        <v>3833</v>
      </c>
      <c r="BI1555" s="3">
        <v>312857</v>
      </c>
      <c r="BJ1555" s="3">
        <v>4807620.3574999999</v>
      </c>
      <c r="BK1555" s="3">
        <v>1066358.8699999992</v>
      </c>
      <c r="BL1555" s="3">
        <v>3438586.64</v>
      </c>
      <c r="BM1555" s="3">
        <v>8087872.6699999999</v>
      </c>
      <c r="BN1555" s="53">
        <v>0.43582813388918423</v>
      </c>
      <c r="BO1555" s="54">
        <v>1.5029679999999999E-4</v>
      </c>
      <c r="BP1555" s="70">
        <v>3780</v>
      </c>
      <c r="BQ1555" s="71"/>
      <c r="BR1555" s="70"/>
      <c r="BS1555" s="72"/>
      <c r="BT1555" s="72"/>
      <c r="BU1555" s="70">
        <v>6118738</v>
      </c>
      <c r="BV1555" s="70">
        <v>28831</v>
      </c>
      <c r="BW1555" s="74">
        <v>19907358</v>
      </c>
      <c r="BX1555" s="70">
        <v>26054927</v>
      </c>
    </row>
    <row r="1556" spans="1:76" x14ac:dyDescent="0.3">
      <c r="A1556" s="73" t="s">
        <v>10</v>
      </c>
      <c r="B1556" s="2" t="s">
        <v>140</v>
      </c>
      <c r="C1556" s="2" t="s">
        <v>56</v>
      </c>
      <c r="D1556" s="2" t="s">
        <v>12</v>
      </c>
      <c r="E1556" s="2" t="s">
        <v>13</v>
      </c>
      <c r="F1556" s="17" t="str">
        <f>+Tabela1[[#This Row],[WK]]&amp;Tabela1[[#This Row],[PK]]&amp;Tabela1[[#This Row],[GK]]</f>
        <v>200901</v>
      </c>
      <c r="G1556" s="2" t="s">
        <v>1465</v>
      </c>
      <c r="H1556" s="3">
        <v>225111786.05000001</v>
      </c>
      <c r="I1556" s="4">
        <v>1.125</v>
      </c>
      <c r="J1556" s="3">
        <v>253250759.31</v>
      </c>
      <c r="K1556" s="4">
        <v>7.0000000000000007E-2</v>
      </c>
      <c r="L1556" s="3">
        <v>17727553</v>
      </c>
      <c r="M1556" s="3"/>
      <c r="N1556" s="5"/>
      <c r="O1556" s="3">
        <v>46560413.430000007</v>
      </c>
      <c r="P1556" s="4">
        <v>1.125</v>
      </c>
      <c r="Q1556" s="3">
        <v>52380465.109999999</v>
      </c>
      <c r="R1556" s="4">
        <v>1.6E-2</v>
      </c>
      <c r="S1556" s="3">
        <v>838087</v>
      </c>
      <c r="T1556" s="3"/>
      <c r="U1556" s="5"/>
      <c r="V1556" s="3">
        <v>11429387</v>
      </c>
      <c r="W1556" s="5"/>
      <c r="X1556" s="3">
        <v>20312660</v>
      </c>
      <c r="Y1556" s="3">
        <v>4723181</v>
      </c>
      <c r="Z1556" s="3">
        <v>9656</v>
      </c>
      <c r="AA1556" s="3">
        <v>696935</v>
      </c>
      <c r="AB1556" s="3">
        <v>14882888</v>
      </c>
      <c r="AC1556" s="3">
        <v>0</v>
      </c>
      <c r="AD1556" s="3">
        <v>9204017</v>
      </c>
      <c r="AE1556" s="3">
        <v>0</v>
      </c>
      <c r="AF1556" s="3">
        <v>17727553</v>
      </c>
      <c r="AG1556" s="3">
        <v>838087</v>
      </c>
      <c r="AH1556" s="3">
        <v>9204017</v>
      </c>
      <c r="AI1556" s="3">
        <v>11429387</v>
      </c>
      <c r="AJ1556" s="3">
        <v>-517954</v>
      </c>
      <c r="AK1556" s="3">
        <v>-197210</v>
      </c>
      <c r="AL1556" s="3">
        <v>620068</v>
      </c>
      <c r="AM1556" s="3">
        <v>-817278</v>
      </c>
      <c r="AN1556" s="3">
        <v>320744</v>
      </c>
      <c r="AO1556" s="3">
        <v>0</v>
      </c>
      <c r="AP1556" s="3">
        <v>0</v>
      </c>
      <c r="AQ1556" s="3">
        <v>320744</v>
      </c>
      <c r="AR1556" s="3">
        <f>Tabela1[[#This Row],[Potrzeby finansowe 2027
w tym:]]+Tabela1[[#This Row],[Rozliczenie 2025 potrz. fin.]]</f>
        <v>20633404</v>
      </c>
      <c r="AS1556" s="3">
        <v>0</v>
      </c>
      <c r="AT1556" s="3">
        <v>0</v>
      </c>
      <c r="AU1556" s="3"/>
      <c r="AV1556" s="3"/>
      <c r="AW1556" s="3"/>
      <c r="AX1556" s="3"/>
      <c r="AY1556" s="3"/>
      <c r="AZ1556" s="3"/>
      <c r="BA1556" s="3">
        <v>9656</v>
      </c>
      <c r="BB1556" s="3">
        <v>0</v>
      </c>
      <c r="BC1556" s="3">
        <v>0</v>
      </c>
      <c r="BD1556" s="3">
        <v>96.74</v>
      </c>
      <c r="BE1556" s="3">
        <v>0</v>
      </c>
      <c r="BF1556" s="3">
        <v>0</v>
      </c>
      <c r="BG1556" s="3">
        <v>504343</v>
      </c>
      <c r="BH1556" s="3">
        <v>4739</v>
      </c>
      <c r="BI1556" s="3">
        <v>192592</v>
      </c>
      <c r="BJ1556" s="3">
        <v>2959531.8075000001</v>
      </c>
      <c r="BK1556" s="3">
        <v>0</v>
      </c>
      <c r="BL1556" s="3">
        <v>372862.87</v>
      </c>
      <c r="BM1556" s="3">
        <v>11092401.49</v>
      </c>
      <c r="BN1556" s="53">
        <v>0.80871081764173736</v>
      </c>
      <c r="BO1556" s="54">
        <v>2.2893739999999999E-4</v>
      </c>
      <c r="BP1556" s="70">
        <v>5757</v>
      </c>
      <c r="BQ1556" s="71"/>
      <c r="BR1556" s="70"/>
      <c r="BS1556" s="72"/>
      <c r="BT1556" s="72"/>
      <c r="BU1556" s="70">
        <v>17727553</v>
      </c>
      <c r="BV1556" s="70">
        <v>838087</v>
      </c>
      <c r="BW1556" s="74">
        <v>9204017</v>
      </c>
      <c r="BX1556" s="70">
        <v>27769657</v>
      </c>
    </row>
    <row r="1557" spans="1:76" x14ac:dyDescent="0.3">
      <c r="A1557" s="73" t="s">
        <v>10</v>
      </c>
      <c r="B1557" s="2" t="s">
        <v>140</v>
      </c>
      <c r="C1557" s="2" t="s">
        <v>56</v>
      </c>
      <c r="D1557" s="2" t="s">
        <v>11</v>
      </c>
      <c r="E1557" s="2" t="s">
        <v>15</v>
      </c>
      <c r="F1557" s="17" t="str">
        <f>+Tabela1[[#This Row],[WK]]&amp;Tabela1[[#This Row],[PK]]&amp;Tabela1[[#This Row],[GK]]</f>
        <v>200902</v>
      </c>
      <c r="G1557" s="2" t="s">
        <v>1466</v>
      </c>
      <c r="H1557" s="3">
        <v>86491936.030000001</v>
      </c>
      <c r="I1557" s="4">
        <v>1.125</v>
      </c>
      <c r="J1557" s="3">
        <v>97303428.030000001</v>
      </c>
      <c r="K1557" s="4">
        <v>7.0000000000000007E-2</v>
      </c>
      <c r="L1557" s="3">
        <v>6811240</v>
      </c>
      <c r="M1557" s="3"/>
      <c r="N1557" s="5"/>
      <c r="O1557" s="3">
        <v>4499279.8899999997</v>
      </c>
      <c r="P1557" s="4">
        <v>1.125</v>
      </c>
      <c r="Q1557" s="3">
        <v>5061689.88</v>
      </c>
      <c r="R1557" s="4">
        <v>1.6E-2</v>
      </c>
      <c r="S1557" s="3">
        <v>80987</v>
      </c>
      <c r="T1557" s="3"/>
      <c r="U1557" s="5"/>
      <c r="V1557" s="3">
        <v>4026201</v>
      </c>
      <c r="W1557" s="5"/>
      <c r="X1557" s="3">
        <v>10309182</v>
      </c>
      <c r="Y1557" s="3">
        <v>1526692</v>
      </c>
      <c r="Z1557" s="3">
        <v>4700030</v>
      </c>
      <c r="AA1557" s="3">
        <v>1071654</v>
      </c>
      <c r="AB1557" s="3">
        <v>3010806</v>
      </c>
      <c r="AC1557" s="3">
        <v>0</v>
      </c>
      <c r="AD1557" s="3">
        <v>6257622</v>
      </c>
      <c r="AE1557" s="3">
        <v>678550</v>
      </c>
      <c r="AF1557" s="3">
        <v>6811240</v>
      </c>
      <c r="AG1557" s="3">
        <v>80987</v>
      </c>
      <c r="AH1557" s="3">
        <v>5579072</v>
      </c>
      <c r="AI1557" s="3">
        <v>4026201</v>
      </c>
      <c r="AJ1557" s="3">
        <v>662590</v>
      </c>
      <c r="AK1557" s="3">
        <v>637232</v>
      </c>
      <c r="AL1557" s="3">
        <v>208923</v>
      </c>
      <c r="AM1557" s="3">
        <v>428309</v>
      </c>
      <c r="AN1557" s="3">
        <v>-25358</v>
      </c>
      <c r="AO1557" s="3">
        <v>0</v>
      </c>
      <c r="AP1557" s="3">
        <v>0</v>
      </c>
      <c r="AQ1557" s="3">
        <v>-25358</v>
      </c>
      <c r="AR1557" s="3">
        <f>Tabela1[[#This Row],[Potrzeby finansowe 2027
w tym:]]+Tabela1[[#This Row],[Rozliczenie 2025 potrz. fin.]]</f>
        <v>10283824</v>
      </c>
      <c r="AS1557" s="3">
        <v>0</v>
      </c>
      <c r="AT1557" s="3">
        <v>0</v>
      </c>
      <c r="AU1557" s="3"/>
      <c r="AV1557" s="3"/>
      <c r="AW1557" s="3"/>
      <c r="AX1557" s="3"/>
      <c r="AY1557" s="3"/>
      <c r="AZ1557" s="3"/>
      <c r="BA1557" s="3">
        <v>4700030</v>
      </c>
      <c r="BB1557" s="3">
        <v>3771.5</v>
      </c>
      <c r="BC1557" s="3">
        <v>282.54000000000002</v>
      </c>
      <c r="BD1557" s="3">
        <v>14494.37</v>
      </c>
      <c r="BE1557" s="3">
        <v>13020.53</v>
      </c>
      <c r="BF1557" s="3">
        <v>0</v>
      </c>
      <c r="BG1557" s="3">
        <v>377782</v>
      </c>
      <c r="BH1557" s="3">
        <v>2368</v>
      </c>
      <c r="BI1557" s="3">
        <v>693872</v>
      </c>
      <c r="BJ1557" s="3">
        <v>10662622.322500002</v>
      </c>
      <c r="BK1557" s="3">
        <v>5814446.2100000009</v>
      </c>
      <c r="BL1557" s="3">
        <v>5459185.8899999997</v>
      </c>
      <c r="BM1557" s="3">
        <v>8474332.6699999999</v>
      </c>
      <c r="BN1557" s="53">
        <v>0.84583718045568579</v>
      </c>
      <c r="BO1557" s="54">
        <v>9.1841699999999999E-5</v>
      </c>
      <c r="BP1557" s="70">
        <v>2309</v>
      </c>
      <c r="BQ1557" s="71"/>
      <c r="BR1557" s="70"/>
      <c r="BS1557" s="72"/>
      <c r="BT1557" s="72"/>
      <c r="BU1557" s="70">
        <v>6811240</v>
      </c>
      <c r="BV1557" s="70">
        <v>80987</v>
      </c>
      <c r="BW1557" s="74">
        <v>5579072</v>
      </c>
      <c r="BX1557" s="70">
        <v>12471299</v>
      </c>
    </row>
    <row r="1558" spans="1:76" x14ac:dyDescent="0.3">
      <c r="A1558" s="73" t="s">
        <v>10</v>
      </c>
      <c r="B1558" s="2" t="s">
        <v>140</v>
      </c>
      <c r="C1558" s="2" t="s">
        <v>56</v>
      </c>
      <c r="D1558" s="2" t="s">
        <v>16</v>
      </c>
      <c r="E1558" s="2" t="s">
        <v>15</v>
      </c>
      <c r="F1558" s="17" t="str">
        <f>+Tabela1[[#This Row],[WK]]&amp;Tabela1[[#This Row],[PK]]&amp;Tabela1[[#This Row],[GK]]</f>
        <v>200903</v>
      </c>
      <c r="G1558" s="2" t="s">
        <v>1467</v>
      </c>
      <c r="H1558" s="3">
        <v>109287548.84</v>
      </c>
      <c r="I1558" s="4">
        <v>1.125</v>
      </c>
      <c r="J1558" s="3">
        <v>122948492.45</v>
      </c>
      <c r="K1558" s="4">
        <v>7.0000000000000007E-2</v>
      </c>
      <c r="L1558" s="3">
        <v>8606394</v>
      </c>
      <c r="M1558" s="3"/>
      <c r="N1558" s="5"/>
      <c r="O1558" s="3">
        <v>1506486.06</v>
      </c>
      <c r="P1558" s="4">
        <v>1.125</v>
      </c>
      <c r="Q1558" s="3">
        <v>1694796.82</v>
      </c>
      <c r="R1558" s="4">
        <v>1.6E-2</v>
      </c>
      <c r="S1558" s="3">
        <v>27117</v>
      </c>
      <c r="T1558" s="3"/>
      <c r="U1558" s="5"/>
      <c r="V1558" s="3">
        <v>5815399</v>
      </c>
      <c r="W1558" s="5"/>
      <c r="X1558" s="3">
        <v>12117141</v>
      </c>
      <c r="Y1558" s="3">
        <v>3387646</v>
      </c>
      <c r="Z1558" s="3">
        <v>2179666</v>
      </c>
      <c r="AA1558" s="3">
        <v>1133517</v>
      </c>
      <c r="AB1558" s="3">
        <v>4751907</v>
      </c>
      <c r="AC1558" s="3">
        <v>664405</v>
      </c>
      <c r="AD1558" s="3">
        <v>6301742</v>
      </c>
      <c r="AE1558" s="3">
        <v>0</v>
      </c>
      <c r="AF1558" s="3">
        <v>8606394</v>
      </c>
      <c r="AG1558" s="3">
        <v>27117</v>
      </c>
      <c r="AH1558" s="3">
        <v>6301742</v>
      </c>
      <c r="AI1558" s="3">
        <v>5815399</v>
      </c>
      <c r="AJ1558" s="3">
        <v>-1112690</v>
      </c>
      <c r="AK1558" s="3">
        <v>-1112690</v>
      </c>
      <c r="AL1558" s="3">
        <v>486986</v>
      </c>
      <c r="AM1558" s="3">
        <v>-1599676</v>
      </c>
      <c r="AN1558" s="3">
        <v>-153047</v>
      </c>
      <c r="AO1558" s="3">
        <v>0</v>
      </c>
      <c r="AP1558" s="3">
        <v>153047</v>
      </c>
      <c r="AQ1558" s="3">
        <v>0</v>
      </c>
      <c r="AR1558" s="3">
        <f>Tabela1[[#This Row],[Potrzeby finansowe 2027
w tym:]]+Tabela1[[#This Row],[Rozliczenie 2025 potrz. fin.]]</f>
        <v>12117141</v>
      </c>
      <c r="AS1558" s="3">
        <v>0</v>
      </c>
      <c r="AT1558" s="3">
        <v>0</v>
      </c>
      <c r="AU1558" s="3"/>
      <c r="AV1558" s="3"/>
      <c r="AW1558" s="3"/>
      <c r="AX1558" s="3"/>
      <c r="AY1558" s="3"/>
      <c r="AZ1558" s="3"/>
      <c r="BA1558" s="3">
        <v>2179666</v>
      </c>
      <c r="BB1558" s="3">
        <v>1425.47</v>
      </c>
      <c r="BC1558" s="3">
        <v>56.21</v>
      </c>
      <c r="BD1558" s="3">
        <v>11970.51</v>
      </c>
      <c r="BE1558" s="3">
        <v>354.29</v>
      </c>
      <c r="BF1558" s="3">
        <v>0</v>
      </c>
      <c r="BG1558" s="3">
        <v>377782</v>
      </c>
      <c r="BH1558" s="3">
        <v>3459</v>
      </c>
      <c r="BI1558" s="3">
        <v>755735</v>
      </c>
      <c r="BJ1558" s="3">
        <v>11613262.360000001</v>
      </c>
      <c r="BK1558" s="3">
        <v>6668577.540000001</v>
      </c>
      <c r="BL1558" s="3">
        <v>3026139.17</v>
      </c>
      <c r="BM1558" s="3">
        <v>13726460.939999999</v>
      </c>
      <c r="BN1558" s="53">
        <v>0.75034833944209733</v>
      </c>
      <c r="BO1558" s="54">
        <v>1.198367E-4</v>
      </c>
      <c r="BP1558" s="70">
        <v>3014</v>
      </c>
      <c r="BQ1558" s="71"/>
      <c r="BR1558" s="70"/>
      <c r="BS1558" s="72"/>
      <c r="BT1558" s="72"/>
      <c r="BU1558" s="70">
        <v>8606394</v>
      </c>
      <c r="BV1558" s="70">
        <v>27117</v>
      </c>
      <c r="BW1558" s="74">
        <v>6301742</v>
      </c>
      <c r="BX1558" s="70">
        <v>14935253</v>
      </c>
    </row>
    <row r="1559" spans="1:76" x14ac:dyDescent="0.3">
      <c r="A1559" s="73" t="s">
        <v>10</v>
      </c>
      <c r="B1559" s="2" t="s">
        <v>140</v>
      </c>
      <c r="C1559" s="2" t="s">
        <v>56</v>
      </c>
      <c r="D1559" s="2" t="s">
        <v>18</v>
      </c>
      <c r="E1559" s="2" t="s">
        <v>15</v>
      </c>
      <c r="F1559" s="17" t="str">
        <f>+Tabela1[[#This Row],[WK]]&amp;Tabela1[[#This Row],[PK]]&amp;Tabela1[[#This Row],[GK]]</f>
        <v>200904</v>
      </c>
      <c r="G1559" s="2" t="s">
        <v>1468</v>
      </c>
      <c r="H1559" s="3">
        <v>124416672.45</v>
      </c>
      <c r="I1559" s="4">
        <v>1.125</v>
      </c>
      <c r="J1559" s="3">
        <v>139968756.50999999</v>
      </c>
      <c r="K1559" s="4">
        <v>7.0000000000000007E-2</v>
      </c>
      <c r="L1559" s="3">
        <v>9797813</v>
      </c>
      <c r="M1559" s="3"/>
      <c r="N1559" s="5"/>
      <c r="O1559" s="3">
        <v>8398087.9700000007</v>
      </c>
      <c r="P1559" s="4">
        <v>1.125</v>
      </c>
      <c r="Q1559" s="3">
        <v>9447848.9700000007</v>
      </c>
      <c r="R1559" s="4">
        <v>1.6E-2</v>
      </c>
      <c r="S1559" s="3">
        <v>151166</v>
      </c>
      <c r="T1559" s="3"/>
      <c r="U1559" s="5"/>
      <c r="V1559" s="3">
        <v>5741938</v>
      </c>
      <c r="W1559" s="5"/>
      <c r="X1559" s="3">
        <v>16102148</v>
      </c>
      <c r="Y1559" s="3">
        <v>3812946</v>
      </c>
      <c r="Z1559" s="3">
        <v>400260</v>
      </c>
      <c r="AA1559" s="3">
        <v>880133</v>
      </c>
      <c r="AB1559" s="3">
        <v>9785665</v>
      </c>
      <c r="AC1559" s="3">
        <v>1223144</v>
      </c>
      <c r="AD1559" s="3">
        <v>10360209</v>
      </c>
      <c r="AE1559" s="3">
        <v>0</v>
      </c>
      <c r="AF1559" s="3">
        <v>9797813</v>
      </c>
      <c r="AG1559" s="3">
        <v>151166</v>
      </c>
      <c r="AH1559" s="3">
        <v>10360209</v>
      </c>
      <c r="AI1559" s="3">
        <v>5741938</v>
      </c>
      <c r="AJ1559" s="3">
        <v>49532</v>
      </c>
      <c r="AK1559" s="3">
        <v>49532</v>
      </c>
      <c r="AL1559" s="3">
        <v>312029</v>
      </c>
      <c r="AM1559" s="3">
        <v>-262497</v>
      </c>
      <c r="AN1559" s="3">
        <v>-306593</v>
      </c>
      <c r="AO1559" s="3">
        <v>0</v>
      </c>
      <c r="AP1559" s="3">
        <v>306593</v>
      </c>
      <c r="AQ1559" s="3">
        <v>0</v>
      </c>
      <c r="AR1559" s="3">
        <f>Tabela1[[#This Row],[Potrzeby finansowe 2027
w tym:]]+Tabela1[[#This Row],[Rozliczenie 2025 potrz. fin.]]</f>
        <v>16102148</v>
      </c>
      <c r="AS1559" s="3">
        <v>0</v>
      </c>
      <c r="AT1559" s="3">
        <v>0</v>
      </c>
      <c r="AU1559" s="3"/>
      <c r="AV1559" s="3"/>
      <c r="AW1559" s="3"/>
      <c r="AX1559" s="3"/>
      <c r="AY1559" s="3"/>
      <c r="AZ1559" s="3"/>
      <c r="BA1559" s="3">
        <v>400260</v>
      </c>
      <c r="BB1559" s="3">
        <v>0</v>
      </c>
      <c r="BC1559" s="3">
        <v>0.77</v>
      </c>
      <c r="BD1559" s="3">
        <v>4007.65</v>
      </c>
      <c r="BE1559" s="3">
        <v>0</v>
      </c>
      <c r="BF1559" s="3">
        <v>0</v>
      </c>
      <c r="BG1559" s="3">
        <v>412180</v>
      </c>
      <c r="BH1559" s="3">
        <v>3873</v>
      </c>
      <c r="BI1559" s="3">
        <v>467953</v>
      </c>
      <c r="BJ1559" s="3">
        <v>7190963.0374999996</v>
      </c>
      <c r="BK1559" s="3">
        <v>2973704.1499999994</v>
      </c>
      <c r="BL1559" s="3">
        <v>4370974.01</v>
      </c>
      <c r="BM1559" s="3">
        <v>8127087.5300000003</v>
      </c>
      <c r="BN1559" s="53">
        <v>0.7764117773238951</v>
      </c>
      <c r="BO1559" s="54">
        <v>1.5405719999999999E-4</v>
      </c>
      <c r="BP1559" s="70">
        <v>3874</v>
      </c>
      <c r="BQ1559" s="71"/>
      <c r="BR1559" s="70"/>
      <c r="BS1559" s="72"/>
      <c r="BT1559" s="72"/>
      <c r="BU1559" s="70">
        <v>9797813</v>
      </c>
      <c r="BV1559" s="70">
        <v>151166</v>
      </c>
      <c r="BW1559" s="74">
        <v>10360209</v>
      </c>
      <c r="BX1559" s="70">
        <v>20309188</v>
      </c>
    </row>
    <row r="1560" spans="1:76" x14ac:dyDescent="0.3">
      <c r="A1560" s="73" t="s">
        <v>10</v>
      </c>
      <c r="B1560" s="2" t="s">
        <v>140</v>
      </c>
      <c r="C1560" s="2" t="s">
        <v>56</v>
      </c>
      <c r="D1560" s="2" t="s">
        <v>21</v>
      </c>
      <c r="E1560" s="2" t="s">
        <v>15</v>
      </c>
      <c r="F1560" s="17" t="str">
        <f>+Tabela1[[#This Row],[WK]]&amp;Tabela1[[#This Row],[PK]]&amp;Tabela1[[#This Row],[GK]]</f>
        <v>200905</v>
      </c>
      <c r="G1560" s="2" t="s">
        <v>1465</v>
      </c>
      <c r="H1560" s="3">
        <v>124252699.66</v>
      </c>
      <c r="I1560" s="4">
        <v>1.125</v>
      </c>
      <c r="J1560" s="3">
        <v>139784287.12</v>
      </c>
      <c r="K1560" s="4">
        <v>7.0000000000000007E-2</v>
      </c>
      <c r="L1560" s="3">
        <v>9784900</v>
      </c>
      <c r="M1560" s="3"/>
      <c r="N1560" s="5"/>
      <c r="O1560" s="3">
        <v>6157355.0999999996</v>
      </c>
      <c r="P1560" s="4">
        <v>1.125</v>
      </c>
      <c r="Q1560" s="3">
        <v>6927024.4900000002</v>
      </c>
      <c r="R1560" s="4">
        <v>1.6E-2</v>
      </c>
      <c r="S1560" s="3">
        <v>110832</v>
      </c>
      <c r="T1560" s="3"/>
      <c r="U1560" s="5"/>
      <c r="V1560" s="3">
        <v>5470154</v>
      </c>
      <c r="W1560" s="5"/>
      <c r="X1560" s="3">
        <v>9456477</v>
      </c>
      <c r="Y1560" s="3">
        <v>1581294</v>
      </c>
      <c r="Z1560" s="3">
        <v>1589467</v>
      </c>
      <c r="AA1560" s="3">
        <v>888794</v>
      </c>
      <c r="AB1560" s="3">
        <v>4682238</v>
      </c>
      <c r="AC1560" s="3">
        <v>714684</v>
      </c>
      <c r="AD1560" s="3">
        <v>3986323</v>
      </c>
      <c r="AE1560" s="3">
        <v>0</v>
      </c>
      <c r="AF1560" s="3">
        <v>9784900</v>
      </c>
      <c r="AG1560" s="3">
        <v>110832</v>
      </c>
      <c r="AH1560" s="3">
        <v>3986323</v>
      </c>
      <c r="AI1560" s="3">
        <v>5470154</v>
      </c>
      <c r="AJ1560" s="3">
        <v>-1535313</v>
      </c>
      <c r="AK1560" s="3">
        <v>-1535313</v>
      </c>
      <c r="AL1560" s="3">
        <v>327629</v>
      </c>
      <c r="AM1560" s="3">
        <v>-1862942</v>
      </c>
      <c r="AN1560" s="3">
        <v>-36034</v>
      </c>
      <c r="AO1560" s="3">
        <v>0</v>
      </c>
      <c r="AP1560" s="3">
        <v>36034</v>
      </c>
      <c r="AQ1560" s="3">
        <v>0</v>
      </c>
      <c r="AR1560" s="3">
        <f>Tabela1[[#This Row],[Potrzeby finansowe 2027
w tym:]]+Tabela1[[#This Row],[Rozliczenie 2025 potrz. fin.]]</f>
        <v>9456477</v>
      </c>
      <c r="AS1560" s="3">
        <v>0</v>
      </c>
      <c r="AT1560" s="3">
        <v>0</v>
      </c>
      <c r="AU1560" s="3"/>
      <c r="AV1560" s="3"/>
      <c r="AW1560" s="3"/>
      <c r="AX1560" s="3"/>
      <c r="AY1560" s="3"/>
      <c r="AZ1560" s="3"/>
      <c r="BA1560" s="3">
        <v>1589467</v>
      </c>
      <c r="BB1560" s="3">
        <v>0</v>
      </c>
      <c r="BC1560" s="3">
        <v>475.24</v>
      </c>
      <c r="BD1560" s="3">
        <v>13977.9</v>
      </c>
      <c r="BE1560" s="3">
        <v>725.79</v>
      </c>
      <c r="BF1560" s="3">
        <v>0</v>
      </c>
      <c r="BG1560" s="3">
        <v>401326</v>
      </c>
      <c r="BH1560" s="3">
        <v>3771</v>
      </c>
      <c r="BI1560" s="3">
        <v>487468</v>
      </c>
      <c r="BJ1560" s="3">
        <v>7490844.620000001</v>
      </c>
      <c r="BK1560" s="3">
        <v>4992343.7100000009</v>
      </c>
      <c r="BL1560" s="3">
        <v>163896.79999999999</v>
      </c>
      <c r="BM1560" s="3">
        <v>9666210.0399999991</v>
      </c>
      <c r="BN1560" s="53">
        <v>0.88655605607005972</v>
      </c>
      <c r="BO1560" s="54">
        <v>1.2921739999999999E-4</v>
      </c>
      <c r="BP1560" s="70">
        <v>3250</v>
      </c>
      <c r="BQ1560" s="71"/>
      <c r="BR1560" s="70"/>
      <c r="BS1560" s="72"/>
      <c r="BT1560" s="72"/>
      <c r="BU1560" s="70">
        <v>9784900</v>
      </c>
      <c r="BV1560" s="70">
        <v>110832</v>
      </c>
      <c r="BW1560" s="74">
        <v>3986323</v>
      </c>
      <c r="BX1560" s="70">
        <v>13882055</v>
      </c>
    </row>
    <row r="1561" spans="1:76" x14ac:dyDescent="0.3">
      <c r="A1561" s="73" t="s">
        <v>10</v>
      </c>
      <c r="B1561" s="2" t="s">
        <v>140</v>
      </c>
      <c r="C1561" s="2" t="s">
        <v>69</v>
      </c>
      <c r="D1561" s="2" t="s">
        <v>12</v>
      </c>
      <c r="E1561" s="2" t="s">
        <v>13</v>
      </c>
      <c r="F1561" s="17" t="str">
        <f>+Tabela1[[#This Row],[WK]]&amp;Tabela1[[#This Row],[PK]]&amp;Tabela1[[#This Row],[GK]]</f>
        <v>201001</v>
      </c>
      <c r="G1561" s="2" t="s">
        <v>1469</v>
      </c>
      <c r="H1561" s="3">
        <v>660152753.37</v>
      </c>
      <c r="I1561" s="4">
        <v>1.125</v>
      </c>
      <c r="J1561" s="3">
        <v>742671847.53999996</v>
      </c>
      <c r="K1561" s="4">
        <v>7.0000000000000007E-2</v>
      </c>
      <c r="L1561" s="3">
        <v>51987029</v>
      </c>
      <c r="M1561" s="3"/>
      <c r="N1561" s="5"/>
      <c r="O1561" s="3">
        <v>78725930.63000001</v>
      </c>
      <c r="P1561" s="4">
        <v>1.125</v>
      </c>
      <c r="Q1561" s="3">
        <v>88566671.959999993</v>
      </c>
      <c r="R1561" s="4">
        <v>1.6E-2</v>
      </c>
      <c r="S1561" s="3">
        <v>1417067</v>
      </c>
      <c r="T1561" s="3"/>
      <c r="U1561" s="5"/>
      <c r="V1561" s="3">
        <v>29664462</v>
      </c>
      <c r="W1561" s="5"/>
      <c r="X1561" s="3">
        <v>33444463</v>
      </c>
      <c r="Y1561" s="3">
        <v>4766757</v>
      </c>
      <c r="Z1561" s="3">
        <v>24525</v>
      </c>
      <c r="AA1561" s="3">
        <v>1766772</v>
      </c>
      <c r="AB1561" s="3">
        <v>26886409</v>
      </c>
      <c r="AC1561" s="3">
        <v>0</v>
      </c>
      <c r="AD1561" s="3">
        <v>4805205</v>
      </c>
      <c r="AE1561" s="3">
        <v>0</v>
      </c>
      <c r="AF1561" s="3">
        <v>51987029</v>
      </c>
      <c r="AG1561" s="3">
        <v>1417067</v>
      </c>
      <c r="AH1561" s="3">
        <v>4805205</v>
      </c>
      <c r="AI1561" s="3">
        <v>29664462</v>
      </c>
      <c r="AJ1561" s="3">
        <v>-1562175</v>
      </c>
      <c r="AK1561" s="3">
        <v>-536970</v>
      </c>
      <c r="AL1561" s="3">
        <v>2833095</v>
      </c>
      <c r="AM1561" s="3">
        <v>-3370065</v>
      </c>
      <c r="AN1561" s="3">
        <v>1025205</v>
      </c>
      <c r="AO1561" s="3">
        <v>0</v>
      </c>
      <c r="AP1561" s="3">
        <v>0</v>
      </c>
      <c r="AQ1561" s="3">
        <v>1025205</v>
      </c>
      <c r="AR1561" s="3">
        <f>Tabela1[[#This Row],[Potrzeby finansowe 2027
w tym:]]+Tabela1[[#This Row],[Rozliczenie 2025 potrz. fin.]]</f>
        <v>34469668</v>
      </c>
      <c r="AS1561" s="3">
        <v>0</v>
      </c>
      <c r="AT1561" s="3">
        <v>0</v>
      </c>
      <c r="AU1561" s="3"/>
      <c r="AV1561" s="3"/>
      <c r="AW1561" s="3"/>
      <c r="AX1561" s="3"/>
      <c r="AY1561" s="3"/>
      <c r="AZ1561" s="3"/>
      <c r="BA1561" s="3">
        <v>24525</v>
      </c>
      <c r="BB1561" s="3">
        <v>0</v>
      </c>
      <c r="BC1561" s="3">
        <v>0</v>
      </c>
      <c r="BD1561" s="3">
        <v>245.4</v>
      </c>
      <c r="BE1561" s="3">
        <v>0.63</v>
      </c>
      <c r="BF1561" s="3">
        <v>0</v>
      </c>
      <c r="BG1561" s="3">
        <v>1401711</v>
      </c>
      <c r="BH1561" s="3">
        <v>13171</v>
      </c>
      <c r="BI1561" s="3">
        <v>365061</v>
      </c>
      <c r="BJ1561" s="3">
        <v>5609838.8100000005</v>
      </c>
      <c r="BK1561" s="3">
        <v>2728509.6400000006</v>
      </c>
      <c r="BL1561" s="3">
        <v>346871.01</v>
      </c>
      <c r="BM1561" s="3">
        <v>10831574.66</v>
      </c>
      <c r="BN1561" s="53">
        <v>0.92538354644059584</v>
      </c>
      <c r="BO1561" s="54">
        <v>5.9228410000000003E-4</v>
      </c>
      <c r="BP1561" s="70">
        <v>14895</v>
      </c>
      <c r="BQ1561" s="71"/>
      <c r="BR1561" s="70"/>
      <c r="BS1561" s="72"/>
      <c r="BT1561" s="72"/>
      <c r="BU1561" s="70">
        <v>51987029</v>
      </c>
      <c r="BV1561" s="70">
        <v>1417067</v>
      </c>
      <c r="BW1561" s="74">
        <v>4805205</v>
      </c>
      <c r="BX1561" s="70">
        <v>58209301</v>
      </c>
    </row>
    <row r="1562" spans="1:76" x14ac:dyDescent="0.3">
      <c r="A1562" s="73" t="s">
        <v>10</v>
      </c>
      <c r="B1562" s="2" t="s">
        <v>140</v>
      </c>
      <c r="C1562" s="2" t="s">
        <v>69</v>
      </c>
      <c r="D1562" s="2" t="s">
        <v>11</v>
      </c>
      <c r="E1562" s="2" t="s">
        <v>19</v>
      </c>
      <c r="F1562" s="17" t="str">
        <f>+Tabela1[[#This Row],[WK]]&amp;Tabela1[[#This Row],[PK]]&amp;Tabela1[[#This Row],[GK]]</f>
        <v>201002</v>
      </c>
      <c r="G1562" s="2" t="s">
        <v>1470</v>
      </c>
      <c r="H1562" s="3">
        <v>150206289.09999999</v>
      </c>
      <c r="I1562" s="4">
        <v>1.125</v>
      </c>
      <c r="J1562" s="3">
        <v>168982075.24000001</v>
      </c>
      <c r="K1562" s="4">
        <v>7.0000000000000007E-2</v>
      </c>
      <c r="L1562" s="3">
        <v>11828745</v>
      </c>
      <c r="M1562" s="3"/>
      <c r="N1562" s="5"/>
      <c r="O1562" s="3">
        <v>5609480.5799999991</v>
      </c>
      <c r="P1562" s="4">
        <v>1.125</v>
      </c>
      <c r="Q1562" s="3">
        <v>6310665.6500000004</v>
      </c>
      <c r="R1562" s="4">
        <v>1.6E-2</v>
      </c>
      <c r="S1562" s="3">
        <v>100971</v>
      </c>
      <c r="T1562" s="3"/>
      <c r="U1562" s="5"/>
      <c r="V1562" s="3">
        <v>8009176</v>
      </c>
      <c r="W1562" s="5"/>
      <c r="X1562" s="3">
        <v>22626707</v>
      </c>
      <c r="Y1562" s="3">
        <v>11613519</v>
      </c>
      <c r="Z1562" s="3">
        <v>725670</v>
      </c>
      <c r="AA1562" s="3">
        <v>1511811</v>
      </c>
      <c r="AB1562" s="3">
        <v>8775707</v>
      </c>
      <c r="AC1562" s="3">
        <v>0</v>
      </c>
      <c r="AD1562" s="3">
        <v>14651752</v>
      </c>
      <c r="AE1562" s="3">
        <v>0</v>
      </c>
      <c r="AF1562" s="3">
        <v>11828745</v>
      </c>
      <c r="AG1562" s="3">
        <v>100971</v>
      </c>
      <c r="AH1562" s="3">
        <v>14651752</v>
      </c>
      <c r="AI1562" s="3">
        <v>8009176</v>
      </c>
      <c r="AJ1562" s="3">
        <v>541270</v>
      </c>
      <c r="AK1562" s="3">
        <v>575491</v>
      </c>
      <c r="AL1562" s="3">
        <v>514555</v>
      </c>
      <c r="AM1562" s="3">
        <v>60936</v>
      </c>
      <c r="AN1562" s="3">
        <v>34221</v>
      </c>
      <c r="AO1562" s="3">
        <v>0</v>
      </c>
      <c r="AP1562" s="3">
        <v>0</v>
      </c>
      <c r="AQ1562" s="3">
        <v>34221</v>
      </c>
      <c r="AR1562" s="3">
        <f>Tabela1[[#This Row],[Potrzeby finansowe 2027
w tym:]]+Tabela1[[#This Row],[Rozliczenie 2025 potrz. fin.]]</f>
        <v>22660928</v>
      </c>
      <c r="AS1562" s="3">
        <v>0</v>
      </c>
      <c r="AT1562" s="3">
        <v>0</v>
      </c>
      <c r="AU1562" s="3"/>
      <c r="AV1562" s="3"/>
      <c r="AW1562" s="3"/>
      <c r="AX1562" s="3"/>
      <c r="AY1562" s="3"/>
      <c r="AZ1562" s="3"/>
      <c r="BA1562" s="3">
        <v>725670</v>
      </c>
      <c r="BB1562" s="3">
        <v>0</v>
      </c>
      <c r="BC1562" s="3">
        <v>0.2</v>
      </c>
      <c r="BD1562" s="3">
        <v>7265.94</v>
      </c>
      <c r="BE1562" s="3">
        <v>7.82</v>
      </c>
      <c r="BF1562" s="3">
        <v>0</v>
      </c>
      <c r="BG1562" s="3">
        <v>586821</v>
      </c>
      <c r="BH1562" s="3">
        <v>5514</v>
      </c>
      <c r="BI1562" s="3">
        <v>924990</v>
      </c>
      <c r="BJ1562" s="3">
        <v>14214167.449999999</v>
      </c>
      <c r="BK1562" s="3">
        <v>5972116.0699999984</v>
      </c>
      <c r="BL1562" s="3">
        <v>11182723.109999999</v>
      </c>
      <c r="BM1562" s="3">
        <v>10602759.300000001</v>
      </c>
      <c r="BN1562" s="53">
        <v>0.59775234791042964</v>
      </c>
      <c r="BO1562" s="54">
        <v>2.3780679999999999E-4</v>
      </c>
      <c r="BP1562" s="70">
        <v>5980</v>
      </c>
      <c r="BQ1562" s="71"/>
      <c r="BR1562" s="70"/>
      <c r="BS1562" s="72"/>
      <c r="BT1562" s="72"/>
      <c r="BU1562" s="70">
        <v>11828745</v>
      </c>
      <c r="BV1562" s="70">
        <v>100971</v>
      </c>
      <c r="BW1562" s="74">
        <v>14651752</v>
      </c>
      <c r="BX1562" s="70">
        <v>26581468</v>
      </c>
    </row>
    <row r="1563" spans="1:76" x14ac:dyDescent="0.3">
      <c r="A1563" s="73" t="s">
        <v>10</v>
      </c>
      <c r="B1563" s="2" t="s">
        <v>140</v>
      </c>
      <c r="C1563" s="2" t="s">
        <v>69</v>
      </c>
      <c r="D1563" s="2" t="s">
        <v>16</v>
      </c>
      <c r="E1563" s="2" t="s">
        <v>15</v>
      </c>
      <c r="F1563" s="17" t="str">
        <f>+Tabela1[[#This Row],[WK]]&amp;Tabela1[[#This Row],[PK]]&amp;Tabela1[[#This Row],[GK]]</f>
        <v>201003</v>
      </c>
      <c r="G1563" s="2" t="s">
        <v>1471</v>
      </c>
      <c r="H1563" s="3">
        <v>62642070.840000004</v>
      </c>
      <c r="I1563" s="4">
        <v>1.125</v>
      </c>
      <c r="J1563" s="3">
        <v>70472329.700000003</v>
      </c>
      <c r="K1563" s="4">
        <v>7.0000000000000007E-2</v>
      </c>
      <c r="L1563" s="3">
        <v>4933063</v>
      </c>
      <c r="M1563" s="3"/>
      <c r="N1563" s="5"/>
      <c r="O1563" s="3">
        <v>1093341.8700000001</v>
      </c>
      <c r="P1563" s="4">
        <v>1.125</v>
      </c>
      <c r="Q1563" s="3">
        <v>1230009.6000000001</v>
      </c>
      <c r="R1563" s="4">
        <v>1.6E-2</v>
      </c>
      <c r="S1563" s="3">
        <v>19680</v>
      </c>
      <c r="T1563" s="3"/>
      <c r="U1563" s="5"/>
      <c r="V1563" s="3">
        <v>1502160</v>
      </c>
      <c r="W1563" s="5"/>
      <c r="X1563" s="3">
        <v>8836265</v>
      </c>
      <c r="Y1563" s="3">
        <v>4126321</v>
      </c>
      <c r="Z1563" s="3">
        <v>0</v>
      </c>
      <c r="AA1563" s="3">
        <v>572343</v>
      </c>
      <c r="AB1563" s="3">
        <v>4137601</v>
      </c>
      <c r="AC1563" s="3">
        <v>0</v>
      </c>
      <c r="AD1563" s="3">
        <v>7533580</v>
      </c>
      <c r="AE1563" s="3">
        <v>0</v>
      </c>
      <c r="AF1563" s="3">
        <v>4933063</v>
      </c>
      <c r="AG1563" s="3">
        <v>19680</v>
      </c>
      <c r="AH1563" s="3">
        <v>7533580</v>
      </c>
      <c r="AI1563" s="3">
        <v>1502160</v>
      </c>
      <c r="AJ1563" s="3">
        <v>-307496</v>
      </c>
      <c r="AK1563" s="3">
        <v>-108021</v>
      </c>
      <c r="AL1563" s="3">
        <v>85886</v>
      </c>
      <c r="AM1563" s="3">
        <v>-193907</v>
      </c>
      <c r="AN1563" s="3">
        <v>199475</v>
      </c>
      <c r="AO1563" s="3">
        <v>0</v>
      </c>
      <c r="AP1563" s="3">
        <v>0</v>
      </c>
      <c r="AQ1563" s="3">
        <v>199475</v>
      </c>
      <c r="AR1563" s="3">
        <f>Tabela1[[#This Row],[Potrzeby finansowe 2027
w tym:]]+Tabela1[[#This Row],[Rozliczenie 2025 potrz. fin.]]</f>
        <v>9035740</v>
      </c>
      <c r="AS1563" s="3">
        <v>0</v>
      </c>
      <c r="AT1563" s="3">
        <v>0</v>
      </c>
      <c r="AU1563" s="3"/>
      <c r="AV1563" s="3"/>
      <c r="AW1563" s="3"/>
      <c r="AX1563" s="3"/>
      <c r="AY1563" s="3"/>
      <c r="AZ1563" s="3"/>
      <c r="BA1563" s="3">
        <v>0</v>
      </c>
      <c r="BB1563" s="3">
        <v>0</v>
      </c>
      <c r="BC1563" s="3">
        <v>0</v>
      </c>
      <c r="BD1563" s="3">
        <v>0</v>
      </c>
      <c r="BE1563" s="3">
        <v>0</v>
      </c>
      <c r="BF1563" s="3">
        <v>0</v>
      </c>
      <c r="BG1563" s="3">
        <v>377782</v>
      </c>
      <c r="BH1563" s="3">
        <v>2441</v>
      </c>
      <c r="BI1563" s="3">
        <v>194561</v>
      </c>
      <c r="BJ1563" s="3">
        <v>2989780.5625</v>
      </c>
      <c r="BK1563" s="3">
        <v>905329.41000000015</v>
      </c>
      <c r="BL1563" s="3">
        <v>500758.53</v>
      </c>
      <c r="BM1563" s="3">
        <v>7336287.5499999998</v>
      </c>
      <c r="BN1563" s="53">
        <v>0.63674398216800498</v>
      </c>
      <c r="BO1563" s="54">
        <v>9.4689200000000001E-5</v>
      </c>
      <c r="BP1563" s="70">
        <v>2381</v>
      </c>
      <c r="BQ1563" s="71"/>
      <c r="BR1563" s="70"/>
      <c r="BS1563" s="72"/>
      <c r="BT1563" s="72"/>
      <c r="BU1563" s="70">
        <v>4933063</v>
      </c>
      <c r="BV1563" s="70">
        <v>19680</v>
      </c>
      <c r="BW1563" s="74">
        <v>7533580</v>
      </c>
      <c r="BX1563" s="70">
        <v>12486323</v>
      </c>
    </row>
    <row r="1564" spans="1:76" x14ac:dyDescent="0.3">
      <c r="A1564" s="73" t="s">
        <v>10</v>
      </c>
      <c r="B1564" s="2" t="s">
        <v>140</v>
      </c>
      <c r="C1564" s="2" t="s">
        <v>69</v>
      </c>
      <c r="D1564" s="2" t="s">
        <v>18</v>
      </c>
      <c r="E1564" s="2" t="s">
        <v>15</v>
      </c>
      <c r="F1564" s="17" t="str">
        <f>+Tabela1[[#This Row],[WK]]&amp;Tabela1[[#This Row],[PK]]&amp;Tabela1[[#This Row],[GK]]</f>
        <v>201004</v>
      </c>
      <c r="G1564" s="2" t="s">
        <v>1472</v>
      </c>
      <c r="H1564" s="3">
        <v>94679430.25</v>
      </c>
      <c r="I1564" s="4">
        <v>1.125</v>
      </c>
      <c r="J1564" s="3">
        <v>106514359.03</v>
      </c>
      <c r="K1564" s="4">
        <v>7.0000000000000007E-2</v>
      </c>
      <c r="L1564" s="3">
        <v>7456005</v>
      </c>
      <c r="M1564" s="3"/>
      <c r="N1564" s="5"/>
      <c r="O1564" s="3">
        <v>12368893.879999999</v>
      </c>
      <c r="P1564" s="4">
        <v>1.125</v>
      </c>
      <c r="Q1564" s="3">
        <v>13915005.619999999</v>
      </c>
      <c r="R1564" s="4">
        <v>1.6E-2</v>
      </c>
      <c r="S1564" s="3">
        <v>222640</v>
      </c>
      <c r="T1564" s="3"/>
      <c r="U1564" s="5"/>
      <c r="V1564" s="3">
        <v>4538814</v>
      </c>
      <c r="W1564" s="5"/>
      <c r="X1564" s="3">
        <v>9462558</v>
      </c>
      <c r="Y1564" s="3">
        <v>3050720</v>
      </c>
      <c r="Z1564" s="3">
        <v>28799</v>
      </c>
      <c r="AA1564" s="3">
        <v>738028</v>
      </c>
      <c r="AB1564" s="3">
        <v>4578207</v>
      </c>
      <c r="AC1564" s="3">
        <v>1066804</v>
      </c>
      <c r="AD1564" s="3">
        <v>4923744</v>
      </c>
      <c r="AE1564" s="3">
        <v>0</v>
      </c>
      <c r="AF1564" s="3">
        <v>7456005</v>
      </c>
      <c r="AG1564" s="3">
        <v>222640</v>
      </c>
      <c r="AH1564" s="3">
        <v>4923744</v>
      </c>
      <c r="AI1564" s="3">
        <v>4538814</v>
      </c>
      <c r="AJ1564" s="3">
        <v>-470</v>
      </c>
      <c r="AK1564" s="3">
        <v>-470</v>
      </c>
      <c r="AL1564" s="3">
        <v>410557</v>
      </c>
      <c r="AM1564" s="3">
        <v>-411027</v>
      </c>
      <c r="AN1564" s="3">
        <v>-250298</v>
      </c>
      <c r="AO1564" s="3">
        <v>0</v>
      </c>
      <c r="AP1564" s="3">
        <v>250298</v>
      </c>
      <c r="AQ1564" s="3">
        <v>0</v>
      </c>
      <c r="AR1564" s="3">
        <f>Tabela1[[#This Row],[Potrzeby finansowe 2027
w tym:]]+Tabela1[[#This Row],[Rozliczenie 2025 potrz. fin.]]</f>
        <v>9462558</v>
      </c>
      <c r="AS1564" s="3">
        <v>0</v>
      </c>
      <c r="AT1564" s="3">
        <v>0</v>
      </c>
      <c r="AU1564" s="3"/>
      <c r="AV1564" s="3"/>
      <c r="AW1564" s="3"/>
      <c r="AX1564" s="3"/>
      <c r="AY1564" s="3"/>
      <c r="AZ1564" s="3"/>
      <c r="BA1564" s="3">
        <v>28799</v>
      </c>
      <c r="BB1564" s="3">
        <v>0</v>
      </c>
      <c r="BC1564" s="3">
        <v>86.56</v>
      </c>
      <c r="BD1564" s="3">
        <v>0</v>
      </c>
      <c r="BE1564" s="3">
        <v>0</v>
      </c>
      <c r="BF1564" s="3">
        <v>0</v>
      </c>
      <c r="BG1564" s="3">
        <v>389406</v>
      </c>
      <c r="BH1564" s="3">
        <v>3659</v>
      </c>
      <c r="BI1564" s="3">
        <v>348622</v>
      </c>
      <c r="BJ1564" s="3">
        <v>5357222.4725000001</v>
      </c>
      <c r="BK1564" s="3">
        <v>2553307.34</v>
      </c>
      <c r="BL1564" s="3">
        <v>2700620.2</v>
      </c>
      <c r="BM1564" s="3">
        <v>5814420.1299999999</v>
      </c>
      <c r="BN1564" s="53">
        <v>0.78839428107775389</v>
      </c>
      <c r="BO1564" s="54">
        <v>1.3183260000000001E-4</v>
      </c>
      <c r="BP1564" s="70">
        <v>3316</v>
      </c>
      <c r="BQ1564" s="71"/>
      <c r="BR1564" s="70"/>
      <c r="BS1564" s="72"/>
      <c r="BT1564" s="72"/>
      <c r="BU1564" s="70">
        <v>7456005</v>
      </c>
      <c r="BV1564" s="70">
        <v>222640</v>
      </c>
      <c r="BW1564" s="74">
        <v>4923744</v>
      </c>
      <c r="BX1564" s="70">
        <v>12602389</v>
      </c>
    </row>
    <row r="1565" spans="1:76" x14ac:dyDescent="0.3">
      <c r="A1565" s="73" t="s">
        <v>10</v>
      </c>
      <c r="B1565" s="2" t="s">
        <v>140</v>
      </c>
      <c r="C1565" s="2" t="s">
        <v>69</v>
      </c>
      <c r="D1565" s="2" t="s">
        <v>21</v>
      </c>
      <c r="E1565" s="2" t="s">
        <v>15</v>
      </c>
      <c r="F1565" s="17" t="str">
        <f>+Tabela1[[#This Row],[WK]]&amp;Tabela1[[#This Row],[PK]]&amp;Tabela1[[#This Row],[GK]]</f>
        <v>201005</v>
      </c>
      <c r="G1565" s="2" t="s">
        <v>1473</v>
      </c>
      <c r="H1565" s="3">
        <v>83219142.849999994</v>
      </c>
      <c r="I1565" s="4">
        <v>1.125</v>
      </c>
      <c r="J1565" s="3">
        <v>93621535.709999993</v>
      </c>
      <c r="K1565" s="4">
        <v>7.0000000000000007E-2</v>
      </c>
      <c r="L1565" s="3">
        <v>6553507</v>
      </c>
      <c r="M1565" s="3"/>
      <c r="N1565" s="5"/>
      <c r="O1565" s="3">
        <v>40475463.919999994</v>
      </c>
      <c r="P1565" s="4">
        <v>1.125</v>
      </c>
      <c r="Q1565" s="3">
        <v>45534896.909999996</v>
      </c>
      <c r="R1565" s="4">
        <v>1.6E-2</v>
      </c>
      <c r="S1565" s="3">
        <v>728558</v>
      </c>
      <c r="T1565" s="3"/>
      <c r="U1565" s="5"/>
      <c r="V1565" s="3">
        <v>4396735</v>
      </c>
      <c r="W1565" s="5"/>
      <c r="X1565" s="3">
        <v>8732444</v>
      </c>
      <c r="Y1565" s="3">
        <v>0</v>
      </c>
      <c r="Z1565" s="3">
        <v>1782866</v>
      </c>
      <c r="AA1565" s="3">
        <v>687896</v>
      </c>
      <c r="AB1565" s="3">
        <v>3049498</v>
      </c>
      <c r="AC1565" s="3">
        <v>3212184</v>
      </c>
      <c r="AD1565" s="3">
        <v>4344065</v>
      </c>
      <c r="AE1565" s="3">
        <v>6400067</v>
      </c>
      <c r="AF1565" s="3">
        <v>4497505</v>
      </c>
      <c r="AG1565" s="3">
        <v>728558</v>
      </c>
      <c r="AH1565" s="3">
        <v>0</v>
      </c>
      <c r="AI1565" s="3">
        <v>4396735</v>
      </c>
      <c r="AJ1565" s="3">
        <v>-90652</v>
      </c>
      <c r="AK1565" s="3">
        <v>-82296</v>
      </c>
      <c r="AL1565" s="3">
        <v>307321</v>
      </c>
      <c r="AM1565" s="3">
        <v>-389617</v>
      </c>
      <c r="AN1565" s="3">
        <v>-490271</v>
      </c>
      <c r="AO1565" s="3">
        <v>0</v>
      </c>
      <c r="AP1565" s="3">
        <v>498627</v>
      </c>
      <c r="AQ1565" s="3">
        <v>8356</v>
      </c>
      <c r="AR1565" s="3">
        <f>Tabela1[[#This Row],[Potrzeby finansowe 2027
w tym:]]+Tabela1[[#This Row],[Rozliczenie 2025 potrz. fin.]]</f>
        <v>8740800</v>
      </c>
      <c r="AS1565" s="3">
        <v>0</v>
      </c>
      <c r="AT1565" s="3">
        <v>0</v>
      </c>
      <c r="AU1565" s="3"/>
      <c r="AV1565" s="3"/>
      <c r="AW1565" s="3"/>
      <c r="AX1565" s="3"/>
      <c r="AY1565" s="3"/>
      <c r="AZ1565" s="3"/>
      <c r="BA1565" s="3">
        <v>1782866</v>
      </c>
      <c r="BB1565" s="3">
        <v>0</v>
      </c>
      <c r="BC1565" s="3">
        <v>36.86</v>
      </c>
      <c r="BD1565" s="3">
        <v>17739.73</v>
      </c>
      <c r="BE1565" s="3">
        <v>0.01</v>
      </c>
      <c r="BF1565" s="3">
        <v>0</v>
      </c>
      <c r="BG1565" s="3">
        <v>377782</v>
      </c>
      <c r="BH1565" s="3">
        <v>1965</v>
      </c>
      <c r="BI1565" s="3">
        <v>310114</v>
      </c>
      <c r="BJ1565" s="3">
        <v>4765474.4774999991</v>
      </c>
      <c r="BK1565" s="3">
        <v>1812879.1999999993</v>
      </c>
      <c r="BL1565" s="3">
        <v>1460401.7</v>
      </c>
      <c r="BM1565" s="3">
        <v>8889577.7100000009</v>
      </c>
      <c r="BN1565" s="53">
        <v>2.0759016255840632</v>
      </c>
      <c r="BO1565" s="54">
        <v>7.7715799999999999E-5</v>
      </c>
      <c r="BP1565" s="70">
        <v>1954</v>
      </c>
      <c r="BQ1565" s="71"/>
      <c r="BR1565" s="70"/>
      <c r="BS1565" s="72"/>
      <c r="BT1565" s="72"/>
      <c r="BU1565" s="70">
        <v>4497505</v>
      </c>
      <c r="BV1565" s="70">
        <v>728558</v>
      </c>
      <c r="BW1565" s="74">
        <v>0</v>
      </c>
      <c r="BX1565" s="70">
        <v>5226063</v>
      </c>
    </row>
    <row r="1566" spans="1:76" x14ac:dyDescent="0.3">
      <c r="A1566" s="73" t="s">
        <v>10</v>
      </c>
      <c r="B1566" s="2" t="s">
        <v>140</v>
      </c>
      <c r="C1566" s="2" t="s">
        <v>69</v>
      </c>
      <c r="D1566" s="2" t="s">
        <v>23</v>
      </c>
      <c r="E1566" s="2" t="s">
        <v>15</v>
      </c>
      <c r="F1566" s="17" t="str">
        <f>+Tabela1[[#This Row],[WK]]&amp;Tabela1[[#This Row],[PK]]&amp;Tabela1[[#This Row],[GK]]</f>
        <v>201006</v>
      </c>
      <c r="G1566" s="2" t="s">
        <v>1474</v>
      </c>
      <c r="H1566" s="3">
        <v>46985953.950000003</v>
      </c>
      <c r="I1566" s="4">
        <v>1.125</v>
      </c>
      <c r="J1566" s="3">
        <v>52859198.189999998</v>
      </c>
      <c r="K1566" s="4">
        <v>7.0000000000000007E-2</v>
      </c>
      <c r="L1566" s="3">
        <v>3700144</v>
      </c>
      <c r="M1566" s="3"/>
      <c r="N1566" s="5"/>
      <c r="O1566" s="3">
        <v>1201481.8700000001</v>
      </c>
      <c r="P1566" s="4">
        <v>1.125</v>
      </c>
      <c r="Q1566" s="3">
        <v>1351667.1</v>
      </c>
      <c r="R1566" s="4">
        <v>1.6E-2</v>
      </c>
      <c r="S1566" s="3">
        <v>21627</v>
      </c>
      <c r="T1566" s="3"/>
      <c r="U1566" s="5"/>
      <c r="V1566" s="3">
        <v>2414972</v>
      </c>
      <c r="W1566" s="5"/>
      <c r="X1566" s="3">
        <v>6102773</v>
      </c>
      <c r="Y1566" s="3">
        <v>1928826</v>
      </c>
      <c r="Z1566" s="3">
        <v>31</v>
      </c>
      <c r="AA1566" s="3">
        <v>690600</v>
      </c>
      <c r="AB1566" s="3">
        <v>1501291</v>
      </c>
      <c r="AC1566" s="3">
        <v>1982025</v>
      </c>
      <c r="AD1566" s="3">
        <v>3687801</v>
      </c>
      <c r="AE1566" s="3">
        <v>0</v>
      </c>
      <c r="AF1566" s="3">
        <v>3700144</v>
      </c>
      <c r="AG1566" s="3">
        <v>21627</v>
      </c>
      <c r="AH1566" s="3">
        <v>3687801</v>
      </c>
      <c r="AI1566" s="3">
        <v>2414972</v>
      </c>
      <c r="AJ1566" s="3">
        <v>1059845</v>
      </c>
      <c r="AK1566" s="3">
        <v>1059845</v>
      </c>
      <c r="AL1566" s="3">
        <v>-177376</v>
      </c>
      <c r="AM1566" s="3">
        <v>1237221</v>
      </c>
      <c r="AN1566" s="3">
        <v>-81572</v>
      </c>
      <c r="AO1566" s="3">
        <v>0</v>
      </c>
      <c r="AP1566" s="3">
        <v>81572</v>
      </c>
      <c r="AQ1566" s="3">
        <v>0</v>
      </c>
      <c r="AR1566" s="3">
        <f>Tabela1[[#This Row],[Potrzeby finansowe 2027
w tym:]]+Tabela1[[#This Row],[Rozliczenie 2025 potrz. fin.]]</f>
        <v>6102773</v>
      </c>
      <c r="AS1566" s="3">
        <v>0</v>
      </c>
      <c r="AT1566" s="3">
        <v>0</v>
      </c>
      <c r="AU1566" s="3"/>
      <c r="AV1566" s="3"/>
      <c r="AW1566" s="3"/>
      <c r="AX1566" s="3"/>
      <c r="AY1566" s="3"/>
      <c r="AZ1566" s="3"/>
      <c r="BA1566" s="3">
        <v>31</v>
      </c>
      <c r="BB1566" s="3">
        <v>0</v>
      </c>
      <c r="BC1566" s="3">
        <v>0</v>
      </c>
      <c r="BD1566" s="3">
        <v>0</v>
      </c>
      <c r="BE1566" s="3">
        <v>0.62</v>
      </c>
      <c r="BF1566" s="3">
        <v>0</v>
      </c>
      <c r="BG1566" s="3">
        <v>377782</v>
      </c>
      <c r="BH1566" s="3">
        <v>1546</v>
      </c>
      <c r="BI1566" s="3">
        <v>312818</v>
      </c>
      <c r="BJ1566" s="3">
        <v>4807017.4850000003</v>
      </c>
      <c r="BK1566" s="3">
        <v>1786589.5</v>
      </c>
      <c r="BL1566" s="3">
        <v>1628588.36</v>
      </c>
      <c r="BM1566" s="3">
        <v>8824535.2200000007</v>
      </c>
      <c r="BN1566" s="53">
        <v>0.72667991009391653</v>
      </c>
      <c r="BO1566" s="54">
        <v>6.1310100000000001E-5</v>
      </c>
      <c r="BP1566" s="70">
        <v>1542</v>
      </c>
      <c r="BQ1566" s="71"/>
      <c r="BR1566" s="70"/>
      <c r="BS1566" s="72"/>
      <c r="BT1566" s="72"/>
      <c r="BU1566" s="70">
        <v>3700144</v>
      </c>
      <c r="BV1566" s="70">
        <v>21627</v>
      </c>
      <c r="BW1566" s="74">
        <v>3687801</v>
      </c>
      <c r="BX1566" s="70">
        <v>7409572</v>
      </c>
    </row>
    <row r="1567" spans="1:76" x14ac:dyDescent="0.3">
      <c r="A1567" s="73" t="s">
        <v>10</v>
      </c>
      <c r="B1567" s="2" t="s">
        <v>140</v>
      </c>
      <c r="C1567" s="2" t="s">
        <v>69</v>
      </c>
      <c r="D1567" s="2" t="s">
        <v>30</v>
      </c>
      <c r="E1567" s="2" t="s">
        <v>15</v>
      </c>
      <c r="F1567" s="17" t="str">
        <f>+Tabela1[[#This Row],[WK]]&amp;Tabela1[[#This Row],[PK]]&amp;Tabela1[[#This Row],[GK]]</f>
        <v>201007</v>
      </c>
      <c r="G1567" s="2" t="s">
        <v>1475</v>
      </c>
      <c r="H1567" s="3">
        <v>107079212.75</v>
      </c>
      <c r="I1567" s="4">
        <v>1.125</v>
      </c>
      <c r="J1567" s="3">
        <v>120464114.34</v>
      </c>
      <c r="K1567" s="4">
        <v>7.0000000000000007E-2</v>
      </c>
      <c r="L1567" s="3">
        <v>8432488</v>
      </c>
      <c r="M1567" s="3"/>
      <c r="N1567" s="5"/>
      <c r="O1567" s="3">
        <v>3774797.98</v>
      </c>
      <c r="P1567" s="4">
        <v>1.125</v>
      </c>
      <c r="Q1567" s="3">
        <v>4246647.7300000004</v>
      </c>
      <c r="R1567" s="4">
        <v>1.6E-2</v>
      </c>
      <c r="S1567" s="3">
        <v>67946</v>
      </c>
      <c r="T1567" s="3"/>
      <c r="U1567" s="5"/>
      <c r="V1567" s="3">
        <v>6084440</v>
      </c>
      <c r="W1567" s="5"/>
      <c r="X1567" s="3">
        <v>11043456</v>
      </c>
      <c r="Y1567" s="3">
        <v>1932153</v>
      </c>
      <c r="Z1567" s="3">
        <v>194865</v>
      </c>
      <c r="AA1567" s="3">
        <v>705222</v>
      </c>
      <c r="AB1567" s="3">
        <v>3842886</v>
      </c>
      <c r="AC1567" s="3">
        <v>4368330</v>
      </c>
      <c r="AD1567" s="3">
        <v>4959016</v>
      </c>
      <c r="AE1567" s="3">
        <v>0</v>
      </c>
      <c r="AF1567" s="3">
        <v>8432488</v>
      </c>
      <c r="AG1567" s="3">
        <v>67946</v>
      </c>
      <c r="AH1567" s="3">
        <v>4959016</v>
      </c>
      <c r="AI1567" s="3">
        <v>6084440</v>
      </c>
      <c r="AJ1567" s="3">
        <v>-291915</v>
      </c>
      <c r="AK1567" s="3">
        <v>-291915</v>
      </c>
      <c r="AL1567" s="3">
        <v>464573</v>
      </c>
      <c r="AM1567" s="3">
        <v>-756488</v>
      </c>
      <c r="AN1567" s="3">
        <v>0</v>
      </c>
      <c r="AO1567" s="3">
        <v>0</v>
      </c>
      <c r="AP1567" s="3">
        <v>0</v>
      </c>
      <c r="AQ1567" s="3">
        <v>0</v>
      </c>
      <c r="AR1567" s="3">
        <f>Tabela1[[#This Row],[Potrzeby finansowe 2027
w tym:]]+Tabela1[[#This Row],[Rozliczenie 2025 potrz. fin.]]</f>
        <v>11043456</v>
      </c>
      <c r="AS1567" s="3">
        <v>0</v>
      </c>
      <c r="AT1567" s="3">
        <v>0</v>
      </c>
      <c r="AU1567" s="3"/>
      <c r="AV1567" s="3"/>
      <c r="AW1567" s="3"/>
      <c r="AX1567" s="3"/>
      <c r="AY1567" s="3"/>
      <c r="AZ1567" s="3"/>
      <c r="BA1567" s="3">
        <v>194865</v>
      </c>
      <c r="BB1567" s="3">
        <v>0</v>
      </c>
      <c r="BC1567" s="3">
        <v>125.99</v>
      </c>
      <c r="BD1567" s="3">
        <v>1532.39</v>
      </c>
      <c r="BE1567" s="3">
        <v>0</v>
      </c>
      <c r="BF1567" s="3">
        <v>0</v>
      </c>
      <c r="BG1567" s="3">
        <v>377782</v>
      </c>
      <c r="BH1567" s="3">
        <v>3324</v>
      </c>
      <c r="BI1567" s="3">
        <v>327440</v>
      </c>
      <c r="BJ1567" s="3">
        <v>5031711.0949999997</v>
      </c>
      <c r="BK1567" s="3">
        <v>2185978.8799999999</v>
      </c>
      <c r="BL1567" s="3">
        <v>1652527.11</v>
      </c>
      <c r="BM1567" s="3">
        <v>8077874.6399999997</v>
      </c>
      <c r="BN1567" s="53">
        <v>0.83736511755873277</v>
      </c>
      <c r="BO1567" s="54">
        <v>1.1014709999999999E-4</v>
      </c>
      <c r="BP1567" s="70">
        <v>2770</v>
      </c>
      <c r="BQ1567" s="71"/>
      <c r="BR1567" s="70"/>
      <c r="BS1567" s="72"/>
      <c r="BT1567" s="72"/>
      <c r="BU1567" s="70">
        <v>8432488</v>
      </c>
      <c r="BV1567" s="70">
        <v>67946</v>
      </c>
      <c r="BW1567" s="74">
        <v>4959016</v>
      </c>
      <c r="BX1567" s="70">
        <v>13459450</v>
      </c>
    </row>
    <row r="1568" spans="1:76" x14ac:dyDescent="0.3">
      <c r="A1568" s="73" t="s">
        <v>10</v>
      </c>
      <c r="B1568" s="2" t="s">
        <v>140</v>
      </c>
      <c r="C1568" s="2" t="s">
        <v>69</v>
      </c>
      <c r="D1568" s="2" t="s">
        <v>54</v>
      </c>
      <c r="E1568" s="2" t="s">
        <v>15</v>
      </c>
      <c r="F1568" s="17" t="str">
        <f>+Tabela1[[#This Row],[WK]]&amp;Tabela1[[#This Row],[PK]]&amp;Tabela1[[#This Row],[GK]]</f>
        <v>201008</v>
      </c>
      <c r="G1568" s="2" t="s">
        <v>1476</v>
      </c>
      <c r="H1568" s="3">
        <v>50629621.009999998</v>
      </c>
      <c r="I1568" s="4">
        <v>1.125</v>
      </c>
      <c r="J1568" s="3">
        <v>56958323.640000001</v>
      </c>
      <c r="K1568" s="4">
        <v>7.0000000000000007E-2</v>
      </c>
      <c r="L1568" s="3">
        <v>3987083</v>
      </c>
      <c r="M1568" s="3"/>
      <c r="N1568" s="5"/>
      <c r="O1568" s="3">
        <v>2681460.2999999998</v>
      </c>
      <c r="P1568" s="4">
        <v>1.125</v>
      </c>
      <c r="Q1568" s="3">
        <v>3016642.84</v>
      </c>
      <c r="R1568" s="4">
        <v>1.6E-2</v>
      </c>
      <c r="S1568" s="3">
        <v>48266</v>
      </c>
      <c r="T1568" s="3"/>
      <c r="U1568" s="5"/>
      <c r="V1568" s="3">
        <v>2872491</v>
      </c>
      <c r="W1568" s="5"/>
      <c r="X1568" s="3">
        <v>11615313</v>
      </c>
      <c r="Y1568" s="3">
        <v>5023167</v>
      </c>
      <c r="Z1568" s="3">
        <v>151510</v>
      </c>
      <c r="AA1568" s="3">
        <v>687882</v>
      </c>
      <c r="AB1568" s="3">
        <v>3969071</v>
      </c>
      <c r="AC1568" s="3">
        <v>1783683</v>
      </c>
      <c r="AD1568" s="3">
        <v>8742822</v>
      </c>
      <c r="AE1568" s="3">
        <v>0</v>
      </c>
      <c r="AF1568" s="3">
        <v>3987083</v>
      </c>
      <c r="AG1568" s="3">
        <v>48266</v>
      </c>
      <c r="AH1568" s="3">
        <v>8742822</v>
      </c>
      <c r="AI1568" s="3">
        <v>2872491</v>
      </c>
      <c r="AJ1568" s="3">
        <v>1037837</v>
      </c>
      <c r="AK1568" s="3">
        <v>1037837</v>
      </c>
      <c r="AL1568" s="3">
        <v>190941</v>
      </c>
      <c r="AM1568" s="3">
        <v>846896</v>
      </c>
      <c r="AN1568" s="3">
        <v>-126775</v>
      </c>
      <c r="AO1568" s="3">
        <v>0</v>
      </c>
      <c r="AP1568" s="3">
        <v>126775</v>
      </c>
      <c r="AQ1568" s="3">
        <v>0</v>
      </c>
      <c r="AR1568" s="3">
        <f>Tabela1[[#This Row],[Potrzeby finansowe 2027
w tym:]]+Tabela1[[#This Row],[Rozliczenie 2025 potrz. fin.]]</f>
        <v>11615313</v>
      </c>
      <c r="AS1568" s="3">
        <v>0</v>
      </c>
      <c r="AT1568" s="3">
        <v>0</v>
      </c>
      <c r="AU1568" s="3"/>
      <c r="AV1568" s="3"/>
      <c r="AW1568" s="3"/>
      <c r="AX1568" s="3"/>
      <c r="AY1568" s="3"/>
      <c r="AZ1568" s="3"/>
      <c r="BA1568" s="3">
        <v>151510</v>
      </c>
      <c r="BB1568" s="3">
        <v>0</v>
      </c>
      <c r="BC1568" s="3">
        <v>0</v>
      </c>
      <c r="BD1568" s="3">
        <v>0</v>
      </c>
      <c r="BE1568" s="3">
        <v>3023.22</v>
      </c>
      <c r="BF1568" s="3">
        <v>19.12</v>
      </c>
      <c r="BG1568" s="3">
        <v>377782</v>
      </c>
      <c r="BH1568" s="3">
        <v>2449</v>
      </c>
      <c r="BI1568" s="3">
        <v>310100</v>
      </c>
      <c r="BJ1568" s="3">
        <v>4765256.0875000004</v>
      </c>
      <c r="BK1568" s="3">
        <v>1890952.4900000002</v>
      </c>
      <c r="BL1568" s="3">
        <v>1537798.08</v>
      </c>
      <c r="BM1568" s="3">
        <v>8421618.2300000004</v>
      </c>
      <c r="BN1568" s="53">
        <v>0.54887290973018854</v>
      </c>
      <c r="BO1568" s="54">
        <v>9.0617800000000005E-5</v>
      </c>
      <c r="BP1568" s="70">
        <v>2279</v>
      </c>
      <c r="BQ1568" s="71"/>
      <c r="BR1568" s="70"/>
      <c r="BS1568" s="72"/>
      <c r="BT1568" s="72"/>
      <c r="BU1568" s="70">
        <v>3987083</v>
      </c>
      <c r="BV1568" s="70">
        <v>48266</v>
      </c>
      <c r="BW1568" s="74">
        <v>8742822</v>
      </c>
      <c r="BX1568" s="70">
        <v>12778171</v>
      </c>
    </row>
    <row r="1569" spans="1:76" x14ac:dyDescent="0.3">
      <c r="A1569" s="73" t="s">
        <v>10</v>
      </c>
      <c r="B1569" s="2" t="s">
        <v>140</v>
      </c>
      <c r="C1569" s="2" t="s">
        <v>69</v>
      </c>
      <c r="D1569" s="2" t="s">
        <v>56</v>
      </c>
      <c r="E1569" s="2" t="s">
        <v>15</v>
      </c>
      <c r="F1569" s="17" t="str">
        <f>+Tabela1[[#This Row],[WK]]&amp;Tabela1[[#This Row],[PK]]&amp;Tabela1[[#This Row],[GK]]</f>
        <v>201009</v>
      </c>
      <c r="G1569" s="2" t="s">
        <v>1469</v>
      </c>
      <c r="H1569" s="3">
        <v>179809718.00999999</v>
      </c>
      <c r="I1569" s="4">
        <v>1.125</v>
      </c>
      <c r="J1569" s="3">
        <v>202285932.75999999</v>
      </c>
      <c r="K1569" s="4">
        <v>7.0000000000000007E-2</v>
      </c>
      <c r="L1569" s="3">
        <v>14160015</v>
      </c>
      <c r="M1569" s="3"/>
      <c r="N1569" s="5"/>
      <c r="O1569" s="3">
        <v>7591316.8200000003</v>
      </c>
      <c r="P1569" s="4">
        <v>1.125</v>
      </c>
      <c r="Q1569" s="3">
        <v>8540231.4199999999</v>
      </c>
      <c r="R1569" s="4">
        <v>1.6E-2</v>
      </c>
      <c r="S1569" s="3">
        <v>136644</v>
      </c>
      <c r="T1569" s="3"/>
      <c r="U1569" s="5"/>
      <c r="V1569" s="3">
        <v>9665452</v>
      </c>
      <c r="W1569" s="5"/>
      <c r="X1569" s="3">
        <v>17597263</v>
      </c>
      <c r="Y1569" s="3">
        <v>446258</v>
      </c>
      <c r="Z1569" s="3">
        <v>327122</v>
      </c>
      <c r="AA1569" s="3">
        <v>1202651</v>
      </c>
      <c r="AB1569" s="3">
        <v>9664358</v>
      </c>
      <c r="AC1569" s="3">
        <v>5956874</v>
      </c>
      <c r="AD1569" s="3">
        <v>7931811</v>
      </c>
      <c r="AE1569" s="3">
        <v>0</v>
      </c>
      <c r="AF1569" s="3">
        <v>14160015</v>
      </c>
      <c r="AG1569" s="3">
        <v>136644</v>
      </c>
      <c r="AH1569" s="3">
        <v>7931811</v>
      </c>
      <c r="AI1569" s="3">
        <v>9665452</v>
      </c>
      <c r="AJ1569" s="3">
        <v>983906</v>
      </c>
      <c r="AK1569" s="3">
        <v>983906</v>
      </c>
      <c r="AL1569" s="3">
        <v>487662</v>
      </c>
      <c r="AM1569" s="3">
        <v>496244</v>
      </c>
      <c r="AN1569" s="3">
        <v>136397</v>
      </c>
      <c r="AO1569" s="3">
        <v>0</v>
      </c>
      <c r="AP1569" s="3">
        <v>-136397</v>
      </c>
      <c r="AQ1569" s="3">
        <v>0</v>
      </c>
      <c r="AR1569" s="3">
        <f>Tabela1[[#This Row],[Potrzeby finansowe 2027
w tym:]]+Tabela1[[#This Row],[Rozliczenie 2025 potrz. fin.]]</f>
        <v>17597263</v>
      </c>
      <c r="AS1569" s="3">
        <v>0</v>
      </c>
      <c r="AT1569" s="3">
        <v>0</v>
      </c>
      <c r="AU1569" s="3"/>
      <c r="AV1569" s="3"/>
      <c r="AW1569" s="3"/>
      <c r="AX1569" s="3"/>
      <c r="AY1569" s="3"/>
      <c r="AZ1569" s="3"/>
      <c r="BA1569" s="3">
        <v>327122</v>
      </c>
      <c r="BB1569" s="3">
        <v>0</v>
      </c>
      <c r="BC1569" s="3">
        <v>0</v>
      </c>
      <c r="BD1569" s="3">
        <v>3250.43</v>
      </c>
      <c r="BE1569" s="3">
        <v>54.04</v>
      </c>
      <c r="BF1569" s="3">
        <v>0</v>
      </c>
      <c r="BG1569" s="3">
        <v>596826</v>
      </c>
      <c r="BH1569" s="3">
        <v>5608</v>
      </c>
      <c r="BI1569" s="3">
        <v>605825</v>
      </c>
      <c r="BJ1569" s="3">
        <v>9309620.7424999997</v>
      </c>
      <c r="BK1569" s="3">
        <v>5104074.0299999993</v>
      </c>
      <c r="BL1569" s="3">
        <v>5455166.6299999999</v>
      </c>
      <c r="BM1569" s="3">
        <v>5911853.5899999999</v>
      </c>
      <c r="BN1569" s="53">
        <v>0.9782733182246347</v>
      </c>
      <c r="BO1569" s="54">
        <v>1.9042549999999999E-4</v>
      </c>
      <c r="BP1569" s="70">
        <v>4789</v>
      </c>
      <c r="BQ1569" s="71"/>
      <c r="BR1569" s="70"/>
      <c r="BS1569" s="72"/>
      <c r="BT1569" s="72"/>
      <c r="BU1569" s="70">
        <v>14160015</v>
      </c>
      <c r="BV1569" s="70">
        <v>136644</v>
      </c>
      <c r="BW1569" s="74">
        <v>7931811</v>
      </c>
      <c r="BX1569" s="70">
        <v>22228470</v>
      </c>
    </row>
    <row r="1570" spans="1:76" x14ac:dyDescent="0.3">
      <c r="A1570" s="73" t="s">
        <v>10</v>
      </c>
      <c r="B1570" s="2" t="s">
        <v>140</v>
      </c>
      <c r="C1570" s="2" t="s">
        <v>71</v>
      </c>
      <c r="D1570" s="2" t="s">
        <v>12</v>
      </c>
      <c r="E1570" s="2" t="s">
        <v>19</v>
      </c>
      <c r="F1570" s="17" t="str">
        <f>+Tabela1[[#This Row],[WK]]&amp;Tabela1[[#This Row],[PK]]&amp;Tabela1[[#This Row],[GK]]</f>
        <v>201101</v>
      </c>
      <c r="G1570" s="2" t="s">
        <v>1477</v>
      </c>
      <c r="H1570" s="3">
        <v>340397410.10000002</v>
      </c>
      <c r="I1570" s="4">
        <v>1.125</v>
      </c>
      <c r="J1570" s="3">
        <v>382947086.36000001</v>
      </c>
      <c r="K1570" s="4">
        <v>7.0000000000000007E-2</v>
      </c>
      <c r="L1570" s="3">
        <v>26806296</v>
      </c>
      <c r="M1570" s="3"/>
      <c r="N1570" s="5"/>
      <c r="O1570" s="3">
        <v>18225318.729999997</v>
      </c>
      <c r="P1570" s="4">
        <v>1.125</v>
      </c>
      <c r="Q1570" s="3">
        <v>20503483.57</v>
      </c>
      <c r="R1570" s="4">
        <v>1.6E-2</v>
      </c>
      <c r="S1570" s="3">
        <v>328056</v>
      </c>
      <c r="T1570" s="3"/>
      <c r="U1570" s="5"/>
      <c r="V1570" s="3">
        <v>17065440</v>
      </c>
      <c r="W1570" s="5"/>
      <c r="X1570" s="3">
        <v>38750691</v>
      </c>
      <c r="Y1570" s="3">
        <v>15281816</v>
      </c>
      <c r="Z1570" s="3">
        <v>1553300</v>
      </c>
      <c r="AA1570" s="3">
        <v>1607934</v>
      </c>
      <c r="AB1570" s="3">
        <v>19940811</v>
      </c>
      <c r="AC1570" s="3">
        <v>366830</v>
      </c>
      <c r="AD1570" s="3">
        <v>21544383</v>
      </c>
      <c r="AE1570" s="3">
        <v>0</v>
      </c>
      <c r="AF1570" s="3">
        <v>26806296</v>
      </c>
      <c r="AG1570" s="3">
        <v>328056</v>
      </c>
      <c r="AH1570" s="3">
        <v>21544383</v>
      </c>
      <c r="AI1570" s="3">
        <v>17065440</v>
      </c>
      <c r="AJ1570" s="3">
        <v>736631</v>
      </c>
      <c r="AK1570" s="3">
        <v>595763</v>
      </c>
      <c r="AL1570" s="3">
        <v>1034020</v>
      </c>
      <c r="AM1570" s="3">
        <v>-438257</v>
      </c>
      <c r="AN1570" s="3">
        <v>-140868</v>
      </c>
      <c r="AO1570" s="3">
        <v>0</v>
      </c>
      <c r="AP1570" s="3">
        <v>0</v>
      </c>
      <c r="AQ1570" s="3">
        <v>-140868</v>
      </c>
      <c r="AR1570" s="3">
        <f>Tabela1[[#This Row],[Potrzeby finansowe 2027
w tym:]]+Tabela1[[#This Row],[Rozliczenie 2025 potrz. fin.]]</f>
        <v>38609823</v>
      </c>
      <c r="AS1570" s="3">
        <v>0</v>
      </c>
      <c r="AT1570" s="3">
        <v>0</v>
      </c>
      <c r="AU1570" s="3"/>
      <c r="AV1570" s="3"/>
      <c r="AW1570" s="3"/>
      <c r="AX1570" s="3"/>
      <c r="AY1570" s="3"/>
      <c r="AZ1570" s="3"/>
      <c r="BA1570" s="3">
        <v>1553300</v>
      </c>
      <c r="BB1570" s="3">
        <v>1857.34</v>
      </c>
      <c r="BC1570" s="3">
        <v>5.65</v>
      </c>
      <c r="BD1570" s="3">
        <v>0</v>
      </c>
      <c r="BE1570" s="3">
        <v>6322.94</v>
      </c>
      <c r="BF1570" s="3">
        <v>0</v>
      </c>
      <c r="BG1570" s="3">
        <v>1044871</v>
      </c>
      <c r="BH1570" s="3">
        <v>9818</v>
      </c>
      <c r="BI1570" s="3">
        <v>563063</v>
      </c>
      <c r="BJ1570" s="3">
        <v>8652500.9725000001</v>
      </c>
      <c r="BK1570" s="3">
        <v>2605649.3200000003</v>
      </c>
      <c r="BL1570" s="3">
        <v>4207916.5</v>
      </c>
      <c r="BM1570" s="3">
        <v>15771573.609999999</v>
      </c>
      <c r="BN1570" s="53">
        <v>0.67186890872294192</v>
      </c>
      <c r="BO1570" s="54">
        <v>3.9339950000000001E-4</v>
      </c>
      <c r="BP1570" s="70">
        <v>9893</v>
      </c>
      <c r="BQ1570" s="71"/>
      <c r="BR1570" s="70"/>
      <c r="BS1570" s="72"/>
      <c r="BT1570" s="72"/>
      <c r="BU1570" s="70">
        <v>26806296</v>
      </c>
      <c r="BV1570" s="70">
        <v>328056</v>
      </c>
      <c r="BW1570" s="74">
        <v>21544383</v>
      </c>
      <c r="BX1570" s="70">
        <v>48678735</v>
      </c>
    </row>
    <row r="1571" spans="1:76" x14ac:dyDescent="0.3">
      <c r="A1571" s="73" t="s">
        <v>10</v>
      </c>
      <c r="B1571" s="2" t="s">
        <v>140</v>
      </c>
      <c r="C1571" s="2" t="s">
        <v>71</v>
      </c>
      <c r="D1571" s="2" t="s">
        <v>11</v>
      </c>
      <c r="E1571" s="2" t="s">
        <v>15</v>
      </c>
      <c r="F1571" s="17" t="str">
        <f>+Tabela1[[#This Row],[WK]]&amp;Tabela1[[#This Row],[PK]]&amp;Tabela1[[#This Row],[GK]]</f>
        <v>201102</v>
      </c>
      <c r="G1571" s="2" t="s">
        <v>1478</v>
      </c>
      <c r="H1571" s="3">
        <v>106559618.09999999</v>
      </c>
      <c r="I1571" s="4">
        <v>1.125</v>
      </c>
      <c r="J1571" s="3">
        <v>119879570.36</v>
      </c>
      <c r="K1571" s="4">
        <v>7.0000000000000007E-2</v>
      </c>
      <c r="L1571" s="3">
        <v>8391570</v>
      </c>
      <c r="M1571" s="3"/>
      <c r="N1571" s="5"/>
      <c r="O1571" s="3">
        <v>5362406.51</v>
      </c>
      <c r="P1571" s="4">
        <v>1.125</v>
      </c>
      <c r="Q1571" s="3">
        <v>6032707.3200000003</v>
      </c>
      <c r="R1571" s="4">
        <v>1.6E-2</v>
      </c>
      <c r="S1571" s="3">
        <v>96523</v>
      </c>
      <c r="T1571" s="3"/>
      <c r="U1571" s="5"/>
      <c r="V1571" s="3">
        <v>5431090</v>
      </c>
      <c r="W1571" s="5"/>
      <c r="X1571" s="3">
        <v>15880286</v>
      </c>
      <c r="Y1571" s="3">
        <v>6367986</v>
      </c>
      <c r="Z1571" s="3">
        <v>452516</v>
      </c>
      <c r="AA1571" s="3">
        <v>716177</v>
      </c>
      <c r="AB1571" s="3">
        <v>8343607</v>
      </c>
      <c r="AC1571" s="3">
        <v>0</v>
      </c>
      <c r="AD1571" s="3">
        <v>11170811</v>
      </c>
      <c r="AE1571" s="3">
        <v>0</v>
      </c>
      <c r="AF1571" s="3">
        <v>8391570</v>
      </c>
      <c r="AG1571" s="3">
        <v>96523</v>
      </c>
      <c r="AH1571" s="3">
        <v>11170811</v>
      </c>
      <c r="AI1571" s="3">
        <v>5431090</v>
      </c>
      <c r="AJ1571" s="3">
        <v>395091</v>
      </c>
      <c r="AK1571" s="3">
        <v>1116706</v>
      </c>
      <c r="AL1571" s="3">
        <v>659160</v>
      </c>
      <c r="AM1571" s="3">
        <v>457546</v>
      </c>
      <c r="AN1571" s="3">
        <v>721615</v>
      </c>
      <c r="AO1571" s="3">
        <v>0</v>
      </c>
      <c r="AP1571" s="3">
        <v>0</v>
      </c>
      <c r="AQ1571" s="3">
        <v>721615</v>
      </c>
      <c r="AR1571" s="3">
        <f>Tabela1[[#This Row],[Potrzeby finansowe 2027
w tym:]]+Tabela1[[#This Row],[Rozliczenie 2025 potrz. fin.]]</f>
        <v>16601901</v>
      </c>
      <c r="AS1571" s="3">
        <v>0</v>
      </c>
      <c r="AT1571" s="3">
        <v>0</v>
      </c>
      <c r="AU1571" s="3"/>
      <c r="AV1571" s="3"/>
      <c r="AW1571" s="3"/>
      <c r="AX1571" s="3"/>
      <c r="AY1571" s="3"/>
      <c r="AZ1571" s="3"/>
      <c r="BA1571" s="3">
        <v>452516</v>
      </c>
      <c r="BB1571" s="3">
        <v>0</v>
      </c>
      <c r="BC1571" s="3">
        <v>176.26</v>
      </c>
      <c r="BD1571" s="3">
        <v>1235.57</v>
      </c>
      <c r="BE1571" s="3">
        <v>5421.34</v>
      </c>
      <c r="BF1571" s="3">
        <v>0</v>
      </c>
      <c r="BG1571" s="3">
        <v>383020</v>
      </c>
      <c r="BH1571" s="3">
        <v>3599</v>
      </c>
      <c r="BI1571" s="3">
        <v>333157</v>
      </c>
      <c r="BJ1571" s="3">
        <v>5119568.3100000005</v>
      </c>
      <c r="BK1571" s="3">
        <v>3301400.8100000005</v>
      </c>
      <c r="BL1571" s="3">
        <v>76312.92</v>
      </c>
      <c r="BM1571" s="3">
        <v>7120044.1600000001</v>
      </c>
      <c r="BN1571" s="53">
        <v>0.63296121168032982</v>
      </c>
      <c r="BO1571" s="54">
        <v>1.444053E-4</v>
      </c>
      <c r="BP1571" s="70">
        <v>3632</v>
      </c>
      <c r="BQ1571" s="71"/>
      <c r="BR1571" s="70"/>
      <c r="BS1571" s="72"/>
      <c r="BT1571" s="72"/>
      <c r="BU1571" s="70">
        <v>8391570</v>
      </c>
      <c r="BV1571" s="70">
        <v>96523</v>
      </c>
      <c r="BW1571" s="74">
        <v>11170811</v>
      </c>
      <c r="BX1571" s="70">
        <v>19658904</v>
      </c>
    </row>
    <row r="1572" spans="1:76" x14ac:dyDescent="0.3">
      <c r="A1572" s="73" t="s">
        <v>10</v>
      </c>
      <c r="B1572" s="2" t="s">
        <v>140</v>
      </c>
      <c r="C1572" s="2" t="s">
        <v>71</v>
      </c>
      <c r="D1572" s="2" t="s">
        <v>16</v>
      </c>
      <c r="E1572" s="2" t="s">
        <v>15</v>
      </c>
      <c r="F1572" s="17" t="str">
        <f>+Tabela1[[#This Row],[WK]]&amp;Tabela1[[#This Row],[PK]]&amp;Tabela1[[#This Row],[GK]]</f>
        <v>201103</v>
      </c>
      <c r="G1572" s="2" t="s">
        <v>1479</v>
      </c>
      <c r="H1572" s="3">
        <v>85033242.549999997</v>
      </c>
      <c r="I1572" s="4">
        <v>1.125</v>
      </c>
      <c r="J1572" s="3">
        <v>95662397.870000005</v>
      </c>
      <c r="K1572" s="4">
        <v>7.0000000000000007E-2</v>
      </c>
      <c r="L1572" s="3">
        <v>6696368</v>
      </c>
      <c r="M1572" s="3"/>
      <c r="N1572" s="5"/>
      <c r="O1572" s="3">
        <v>4279162.92</v>
      </c>
      <c r="P1572" s="4">
        <v>1.125</v>
      </c>
      <c r="Q1572" s="3">
        <v>4814058.29</v>
      </c>
      <c r="R1572" s="4">
        <v>1.6E-2</v>
      </c>
      <c r="S1572" s="3">
        <v>77025</v>
      </c>
      <c r="T1572" s="3"/>
      <c r="U1572" s="5"/>
      <c r="V1572" s="3">
        <v>3878129</v>
      </c>
      <c r="W1572" s="5"/>
      <c r="X1572" s="3">
        <v>11229925</v>
      </c>
      <c r="Y1572" s="3">
        <v>4983310</v>
      </c>
      <c r="Z1572" s="3">
        <v>4212</v>
      </c>
      <c r="AA1572" s="3">
        <v>833594</v>
      </c>
      <c r="AB1572" s="3">
        <v>5404047</v>
      </c>
      <c r="AC1572" s="3">
        <v>4762</v>
      </c>
      <c r="AD1572" s="3">
        <v>7194435</v>
      </c>
      <c r="AE1572" s="3">
        <v>0</v>
      </c>
      <c r="AF1572" s="3">
        <v>6696368</v>
      </c>
      <c r="AG1572" s="3">
        <v>77025</v>
      </c>
      <c r="AH1572" s="3">
        <v>7194435</v>
      </c>
      <c r="AI1572" s="3">
        <v>3878129</v>
      </c>
      <c r="AJ1572" s="3">
        <v>-223557</v>
      </c>
      <c r="AK1572" s="3">
        <v>-380918</v>
      </c>
      <c r="AL1572" s="3">
        <v>271471</v>
      </c>
      <c r="AM1572" s="3">
        <v>-652389</v>
      </c>
      <c r="AN1572" s="3">
        <v>-157361</v>
      </c>
      <c r="AO1572" s="3">
        <v>0</v>
      </c>
      <c r="AP1572" s="3">
        <v>0</v>
      </c>
      <c r="AQ1572" s="3">
        <v>-157361</v>
      </c>
      <c r="AR1572" s="3">
        <f>Tabela1[[#This Row],[Potrzeby finansowe 2027
w tym:]]+Tabela1[[#This Row],[Rozliczenie 2025 potrz. fin.]]</f>
        <v>11072564</v>
      </c>
      <c r="AS1572" s="3">
        <v>0</v>
      </c>
      <c r="AT1572" s="3">
        <v>0</v>
      </c>
      <c r="AU1572" s="3"/>
      <c r="AV1572" s="3"/>
      <c r="AW1572" s="3"/>
      <c r="AX1572" s="3"/>
      <c r="AY1572" s="3"/>
      <c r="AZ1572" s="3"/>
      <c r="BA1572" s="3">
        <v>4212</v>
      </c>
      <c r="BB1572" s="3">
        <v>0</v>
      </c>
      <c r="BC1572" s="3">
        <v>0</v>
      </c>
      <c r="BD1572" s="3">
        <v>0</v>
      </c>
      <c r="BE1572" s="3">
        <v>84.41</v>
      </c>
      <c r="BF1572" s="3">
        <v>0</v>
      </c>
      <c r="BG1572" s="3">
        <v>377782</v>
      </c>
      <c r="BH1572" s="3">
        <v>3007</v>
      </c>
      <c r="BI1572" s="3">
        <v>455812</v>
      </c>
      <c r="BJ1572" s="3">
        <v>7004394.7200000016</v>
      </c>
      <c r="BK1572" s="3">
        <v>2957877.370000001</v>
      </c>
      <c r="BL1572" s="3">
        <v>4382473.53</v>
      </c>
      <c r="BM1572" s="3">
        <v>7421122.3399999999</v>
      </c>
      <c r="BN1572" s="53">
        <v>0.65352955988920292</v>
      </c>
      <c r="BO1572" s="54">
        <v>1.205724E-4</v>
      </c>
      <c r="BP1572" s="70">
        <v>3033</v>
      </c>
      <c r="BQ1572" s="71"/>
      <c r="BR1572" s="70"/>
      <c r="BS1572" s="72"/>
      <c r="BT1572" s="72"/>
      <c r="BU1572" s="70">
        <v>6696368</v>
      </c>
      <c r="BV1572" s="70">
        <v>77025</v>
      </c>
      <c r="BW1572" s="74">
        <v>7194435</v>
      </c>
      <c r="BX1572" s="70">
        <v>13967828</v>
      </c>
    </row>
    <row r="1573" spans="1:76" x14ac:dyDescent="0.3">
      <c r="A1573" s="73" t="s">
        <v>10</v>
      </c>
      <c r="B1573" s="2" t="s">
        <v>140</v>
      </c>
      <c r="C1573" s="2" t="s">
        <v>71</v>
      </c>
      <c r="D1573" s="2" t="s">
        <v>18</v>
      </c>
      <c r="E1573" s="2" t="s">
        <v>19</v>
      </c>
      <c r="F1573" s="17" t="str">
        <f>+Tabela1[[#This Row],[WK]]&amp;Tabela1[[#This Row],[PK]]&amp;Tabela1[[#This Row],[GK]]</f>
        <v>201104</v>
      </c>
      <c r="G1573" s="2" t="s">
        <v>1480</v>
      </c>
      <c r="H1573" s="3">
        <v>93864749.469999999</v>
      </c>
      <c r="I1573" s="4">
        <v>1.125</v>
      </c>
      <c r="J1573" s="3">
        <v>105597843.15000001</v>
      </c>
      <c r="K1573" s="4">
        <v>7.0000000000000007E-2</v>
      </c>
      <c r="L1573" s="3">
        <v>7391849</v>
      </c>
      <c r="M1573" s="3"/>
      <c r="N1573" s="5"/>
      <c r="O1573" s="3">
        <v>2976551.91</v>
      </c>
      <c r="P1573" s="4">
        <v>1.125</v>
      </c>
      <c r="Q1573" s="3">
        <v>3348620.9</v>
      </c>
      <c r="R1573" s="4">
        <v>1.6E-2</v>
      </c>
      <c r="S1573" s="3">
        <v>53578</v>
      </c>
      <c r="T1573" s="3"/>
      <c r="U1573" s="5"/>
      <c r="V1573" s="3">
        <v>5024312</v>
      </c>
      <c r="W1573" s="5"/>
      <c r="X1573" s="3">
        <v>8891083</v>
      </c>
      <c r="Y1573" s="3">
        <v>2248449</v>
      </c>
      <c r="Z1573" s="3">
        <v>816812</v>
      </c>
      <c r="AA1573" s="3">
        <v>677911</v>
      </c>
      <c r="AB1573" s="3">
        <v>4045590</v>
      </c>
      <c r="AC1573" s="3">
        <v>1102321</v>
      </c>
      <c r="AD1573" s="3">
        <v>3866771</v>
      </c>
      <c r="AE1573" s="3">
        <v>0</v>
      </c>
      <c r="AF1573" s="3">
        <v>7391849</v>
      </c>
      <c r="AG1573" s="3">
        <v>53578</v>
      </c>
      <c r="AH1573" s="3">
        <v>3866771</v>
      </c>
      <c r="AI1573" s="3">
        <v>5024312</v>
      </c>
      <c r="AJ1573" s="3">
        <v>743865</v>
      </c>
      <c r="AK1573" s="3">
        <v>743865</v>
      </c>
      <c r="AL1573" s="3">
        <v>101233</v>
      </c>
      <c r="AM1573" s="3">
        <v>642632</v>
      </c>
      <c r="AN1573" s="3">
        <v>-46756</v>
      </c>
      <c r="AO1573" s="3">
        <v>0</v>
      </c>
      <c r="AP1573" s="3">
        <v>46756</v>
      </c>
      <c r="AQ1573" s="3">
        <v>0</v>
      </c>
      <c r="AR1573" s="3">
        <f>Tabela1[[#This Row],[Potrzeby finansowe 2027
w tym:]]+Tabela1[[#This Row],[Rozliczenie 2025 potrz. fin.]]</f>
        <v>8891083</v>
      </c>
      <c r="AS1573" s="3">
        <v>0</v>
      </c>
      <c r="AT1573" s="3">
        <v>0</v>
      </c>
      <c r="AU1573" s="3"/>
      <c r="AV1573" s="3"/>
      <c r="AW1573" s="3"/>
      <c r="AX1573" s="3"/>
      <c r="AY1573" s="3"/>
      <c r="AZ1573" s="3"/>
      <c r="BA1573" s="3">
        <v>816812</v>
      </c>
      <c r="BB1573" s="3">
        <v>0</v>
      </c>
      <c r="BC1573" s="3">
        <v>334.7</v>
      </c>
      <c r="BD1573" s="3">
        <v>697.3</v>
      </c>
      <c r="BE1573" s="3">
        <v>11277.86</v>
      </c>
      <c r="BF1573" s="3">
        <v>2195.31</v>
      </c>
      <c r="BG1573" s="3">
        <v>377782</v>
      </c>
      <c r="BH1573" s="3">
        <v>2625</v>
      </c>
      <c r="BI1573" s="3">
        <v>300129</v>
      </c>
      <c r="BJ1573" s="3">
        <v>4612039.8850000016</v>
      </c>
      <c r="BK1573" s="3">
        <v>2223077.5300000012</v>
      </c>
      <c r="BL1573" s="3">
        <v>139754.91</v>
      </c>
      <c r="BM1573" s="3">
        <v>9276339.5999999996</v>
      </c>
      <c r="BN1573" s="53">
        <v>0.79330740606026695</v>
      </c>
      <c r="BO1573" s="54">
        <v>1.000644E-4</v>
      </c>
      <c r="BP1573" s="70">
        <v>2516</v>
      </c>
      <c r="BQ1573" s="71"/>
      <c r="BR1573" s="70"/>
      <c r="BS1573" s="72"/>
      <c r="BT1573" s="72"/>
      <c r="BU1573" s="70">
        <v>7391849</v>
      </c>
      <c r="BV1573" s="70">
        <v>53578</v>
      </c>
      <c r="BW1573" s="74">
        <v>3866771</v>
      </c>
      <c r="BX1573" s="70">
        <v>11312198</v>
      </c>
    </row>
    <row r="1574" spans="1:76" x14ac:dyDescent="0.3">
      <c r="A1574" s="73" t="s">
        <v>10</v>
      </c>
      <c r="B1574" s="2" t="s">
        <v>140</v>
      </c>
      <c r="C1574" s="2" t="s">
        <v>71</v>
      </c>
      <c r="D1574" s="2" t="s">
        <v>21</v>
      </c>
      <c r="E1574" s="2" t="s">
        <v>15</v>
      </c>
      <c r="F1574" s="17" t="str">
        <f>+Tabela1[[#This Row],[WK]]&amp;Tabela1[[#This Row],[PK]]&amp;Tabela1[[#This Row],[GK]]</f>
        <v>201105</v>
      </c>
      <c r="G1574" s="2" t="s">
        <v>1481</v>
      </c>
      <c r="H1574" s="3">
        <v>135295513.33000001</v>
      </c>
      <c r="I1574" s="4">
        <v>1.125</v>
      </c>
      <c r="J1574" s="3">
        <v>152207452.5</v>
      </c>
      <c r="K1574" s="4">
        <v>7.0000000000000007E-2</v>
      </c>
      <c r="L1574" s="3">
        <v>10654522</v>
      </c>
      <c r="M1574" s="3"/>
      <c r="N1574" s="5"/>
      <c r="O1574" s="3">
        <v>3973651.8899999997</v>
      </c>
      <c r="P1574" s="4">
        <v>1.125</v>
      </c>
      <c r="Q1574" s="3">
        <v>4470358.38</v>
      </c>
      <c r="R1574" s="4">
        <v>1.6E-2</v>
      </c>
      <c r="S1574" s="3">
        <v>71526</v>
      </c>
      <c r="T1574" s="3"/>
      <c r="U1574" s="5"/>
      <c r="V1574" s="3">
        <v>6577092</v>
      </c>
      <c r="W1574" s="5"/>
      <c r="X1574" s="3">
        <v>13722446</v>
      </c>
      <c r="Y1574" s="3">
        <v>3052444</v>
      </c>
      <c r="Z1574" s="3">
        <v>152628</v>
      </c>
      <c r="AA1574" s="3">
        <v>842434</v>
      </c>
      <c r="AB1574" s="3">
        <v>6131159</v>
      </c>
      <c r="AC1574" s="3">
        <v>3543781</v>
      </c>
      <c r="AD1574" s="3">
        <v>7145354</v>
      </c>
      <c r="AE1574" s="3">
        <v>0</v>
      </c>
      <c r="AF1574" s="3">
        <v>10654522</v>
      </c>
      <c r="AG1574" s="3">
        <v>71526</v>
      </c>
      <c r="AH1574" s="3">
        <v>7145354</v>
      </c>
      <c r="AI1574" s="3">
        <v>6577092</v>
      </c>
      <c r="AJ1574" s="3">
        <v>420819</v>
      </c>
      <c r="AK1574" s="3">
        <v>420819</v>
      </c>
      <c r="AL1574" s="3">
        <v>360285</v>
      </c>
      <c r="AM1574" s="3">
        <v>60534</v>
      </c>
      <c r="AN1574" s="3">
        <v>-65266</v>
      </c>
      <c r="AO1574" s="3">
        <v>0</v>
      </c>
      <c r="AP1574" s="3">
        <v>65266</v>
      </c>
      <c r="AQ1574" s="3">
        <v>0</v>
      </c>
      <c r="AR1574" s="3">
        <f>Tabela1[[#This Row],[Potrzeby finansowe 2027
w tym:]]+Tabela1[[#This Row],[Rozliczenie 2025 potrz. fin.]]</f>
        <v>13722446</v>
      </c>
      <c r="AS1574" s="3">
        <v>0</v>
      </c>
      <c r="AT1574" s="3">
        <v>0</v>
      </c>
      <c r="AU1574" s="3"/>
      <c r="AV1574" s="3"/>
      <c r="AW1574" s="3"/>
      <c r="AX1574" s="3"/>
      <c r="AY1574" s="3"/>
      <c r="AZ1574" s="3"/>
      <c r="BA1574" s="3">
        <v>152628</v>
      </c>
      <c r="BB1574" s="3">
        <v>0</v>
      </c>
      <c r="BC1574" s="3">
        <v>0</v>
      </c>
      <c r="BD1574" s="3">
        <v>0</v>
      </c>
      <c r="BE1574" s="3">
        <v>0</v>
      </c>
      <c r="BF1574" s="3">
        <v>4587.57</v>
      </c>
      <c r="BG1574" s="3">
        <v>377782</v>
      </c>
      <c r="BH1574" s="3">
        <v>3519</v>
      </c>
      <c r="BI1574" s="3">
        <v>464652</v>
      </c>
      <c r="BJ1574" s="3">
        <v>7140231.1399999987</v>
      </c>
      <c r="BK1574" s="3">
        <v>4005130.2299999986</v>
      </c>
      <c r="BL1574" s="3">
        <v>1146505.3400000001</v>
      </c>
      <c r="BM1574" s="3">
        <v>10247392.960000001</v>
      </c>
      <c r="BN1574" s="53">
        <v>0.78922432687016775</v>
      </c>
      <c r="BO1574" s="54">
        <v>1.3256020000000001E-4</v>
      </c>
      <c r="BP1574" s="70">
        <v>3334</v>
      </c>
      <c r="BQ1574" s="71"/>
      <c r="BR1574" s="70"/>
      <c r="BS1574" s="72"/>
      <c r="BT1574" s="72"/>
      <c r="BU1574" s="70">
        <v>10654522</v>
      </c>
      <c r="BV1574" s="70">
        <v>71526</v>
      </c>
      <c r="BW1574" s="74">
        <v>7145354</v>
      </c>
      <c r="BX1574" s="70">
        <v>17871402</v>
      </c>
    </row>
    <row r="1575" spans="1:76" x14ac:dyDescent="0.3">
      <c r="A1575" s="73" t="s">
        <v>10</v>
      </c>
      <c r="B1575" s="2" t="s">
        <v>140</v>
      </c>
      <c r="C1575" s="2" t="s">
        <v>71</v>
      </c>
      <c r="D1575" s="2" t="s">
        <v>23</v>
      </c>
      <c r="E1575" s="2" t="s">
        <v>15</v>
      </c>
      <c r="F1575" s="17" t="str">
        <f>+Tabela1[[#This Row],[WK]]&amp;Tabela1[[#This Row],[PK]]&amp;Tabela1[[#This Row],[GK]]</f>
        <v>201106</v>
      </c>
      <c r="G1575" s="2" t="s">
        <v>1482</v>
      </c>
      <c r="H1575" s="3">
        <v>50009407.210000001</v>
      </c>
      <c r="I1575" s="4">
        <v>1.125</v>
      </c>
      <c r="J1575" s="3">
        <v>56260583.109999999</v>
      </c>
      <c r="K1575" s="4">
        <v>7.0000000000000007E-2</v>
      </c>
      <c r="L1575" s="3">
        <v>3938241</v>
      </c>
      <c r="M1575" s="3"/>
      <c r="N1575" s="5"/>
      <c r="O1575" s="3">
        <v>407161.85000000003</v>
      </c>
      <c r="P1575" s="4">
        <v>1.125</v>
      </c>
      <c r="Q1575" s="3">
        <v>458057.08</v>
      </c>
      <c r="R1575" s="4">
        <v>1.6E-2</v>
      </c>
      <c r="S1575" s="3">
        <v>7329</v>
      </c>
      <c r="T1575" s="3"/>
      <c r="U1575" s="5"/>
      <c r="V1575" s="3">
        <v>2904948</v>
      </c>
      <c r="W1575" s="5"/>
      <c r="X1575" s="3">
        <v>12043916</v>
      </c>
      <c r="Y1575" s="3">
        <v>4780794</v>
      </c>
      <c r="Z1575" s="3">
        <v>187631</v>
      </c>
      <c r="AA1575" s="3">
        <v>713951</v>
      </c>
      <c r="AB1575" s="3">
        <v>4245852</v>
      </c>
      <c r="AC1575" s="3">
        <v>2115688</v>
      </c>
      <c r="AD1575" s="3">
        <v>9138968</v>
      </c>
      <c r="AE1575" s="3">
        <v>0</v>
      </c>
      <c r="AF1575" s="3">
        <v>3938241</v>
      </c>
      <c r="AG1575" s="3">
        <v>7329</v>
      </c>
      <c r="AH1575" s="3">
        <v>9138968</v>
      </c>
      <c r="AI1575" s="3">
        <v>2904948</v>
      </c>
      <c r="AJ1575" s="3">
        <v>390237</v>
      </c>
      <c r="AK1575" s="3">
        <v>390237</v>
      </c>
      <c r="AL1575" s="3">
        <v>195721</v>
      </c>
      <c r="AM1575" s="3">
        <v>194516</v>
      </c>
      <c r="AN1575" s="3">
        <v>-258409</v>
      </c>
      <c r="AO1575" s="3">
        <v>0</v>
      </c>
      <c r="AP1575" s="3">
        <v>258409</v>
      </c>
      <c r="AQ1575" s="3">
        <v>0</v>
      </c>
      <c r="AR1575" s="3">
        <f>Tabela1[[#This Row],[Potrzeby finansowe 2027
w tym:]]+Tabela1[[#This Row],[Rozliczenie 2025 potrz. fin.]]</f>
        <v>12043916</v>
      </c>
      <c r="AS1575" s="3">
        <v>0</v>
      </c>
      <c r="AT1575" s="3">
        <v>0</v>
      </c>
      <c r="AU1575" s="3"/>
      <c r="AV1575" s="3"/>
      <c r="AW1575" s="3"/>
      <c r="AX1575" s="3"/>
      <c r="AY1575" s="3"/>
      <c r="AZ1575" s="3"/>
      <c r="BA1575" s="3">
        <v>187631</v>
      </c>
      <c r="BB1575" s="3">
        <v>166.05</v>
      </c>
      <c r="BC1575" s="3">
        <v>0</v>
      </c>
      <c r="BD1575" s="3">
        <v>0</v>
      </c>
      <c r="BE1575" s="3">
        <v>1545.76</v>
      </c>
      <c r="BF1575" s="3">
        <v>0</v>
      </c>
      <c r="BG1575" s="3">
        <v>377782</v>
      </c>
      <c r="BH1575" s="3">
        <v>2095</v>
      </c>
      <c r="BI1575" s="3">
        <v>336169</v>
      </c>
      <c r="BJ1575" s="3">
        <v>5165854.8649999984</v>
      </c>
      <c r="BK1575" s="3">
        <v>2631696.8099999987</v>
      </c>
      <c r="BL1575" s="3">
        <v>484668</v>
      </c>
      <c r="BM1575" s="3">
        <v>9167296.2200000007</v>
      </c>
      <c r="BN1575" s="53">
        <v>0.51278363783889658</v>
      </c>
      <c r="BO1575" s="54">
        <v>7.9301999999999994E-5</v>
      </c>
      <c r="BP1575" s="70">
        <v>1994</v>
      </c>
      <c r="BQ1575" s="71"/>
      <c r="BR1575" s="70"/>
      <c r="BS1575" s="72"/>
      <c r="BT1575" s="72"/>
      <c r="BU1575" s="70">
        <v>3938241</v>
      </c>
      <c r="BV1575" s="70">
        <v>7329</v>
      </c>
      <c r="BW1575" s="74">
        <v>9138968</v>
      </c>
      <c r="BX1575" s="70">
        <v>13084538</v>
      </c>
    </row>
    <row r="1576" spans="1:76" x14ac:dyDescent="0.3">
      <c r="A1576" s="73" t="s">
        <v>10</v>
      </c>
      <c r="B1576" s="2" t="s">
        <v>140</v>
      </c>
      <c r="C1576" s="2" t="s">
        <v>71</v>
      </c>
      <c r="D1576" s="2" t="s">
        <v>30</v>
      </c>
      <c r="E1576" s="2" t="s">
        <v>15</v>
      </c>
      <c r="F1576" s="17" t="str">
        <f>+Tabela1[[#This Row],[WK]]&amp;Tabela1[[#This Row],[PK]]&amp;Tabela1[[#This Row],[GK]]</f>
        <v>201107</v>
      </c>
      <c r="G1576" s="2" t="s">
        <v>1483</v>
      </c>
      <c r="H1576" s="3">
        <v>87020893.629999995</v>
      </c>
      <c r="I1576" s="4">
        <v>1.125</v>
      </c>
      <c r="J1576" s="3">
        <v>97898505.329999998</v>
      </c>
      <c r="K1576" s="4">
        <v>7.0000000000000007E-2</v>
      </c>
      <c r="L1576" s="3">
        <v>6852895</v>
      </c>
      <c r="M1576" s="3"/>
      <c r="N1576" s="5"/>
      <c r="O1576" s="3">
        <v>11635614.189999999</v>
      </c>
      <c r="P1576" s="4">
        <v>1.125</v>
      </c>
      <c r="Q1576" s="3">
        <v>13090065.960000001</v>
      </c>
      <c r="R1576" s="4">
        <v>1.6E-2</v>
      </c>
      <c r="S1576" s="3">
        <v>209441</v>
      </c>
      <c r="T1576" s="3"/>
      <c r="U1576" s="5"/>
      <c r="V1576" s="3">
        <v>5069774</v>
      </c>
      <c r="W1576" s="5"/>
      <c r="X1576" s="3">
        <v>12718549</v>
      </c>
      <c r="Y1576" s="3">
        <v>5177934</v>
      </c>
      <c r="Z1576" s="3">
        <v>1676</v>
      </c>
      <c r="AA1576" s="3">
        <v>696523</v>
      </c>
      <c r="AB1576" s="3">
        <v>5653001</v>
      </c>
      <c r="AC1576" s="3">
        <v>1189415</v>
      </c>
      <c r="AD1576" s="3">
        <v>7648775</v>
      </c>
      <c r="AE1576" s="3">
        <v>0</v>
      </c>
      <c r="AF1576" s="3">
        <v>6852895</v>
      </c>
      <c r="AG1576" s="3">
        <v>209441</v>
      </c>
      <c r="AH1576" s="3">
        <v>7648775</v>
      </c>
      <c r="AI1576" s="3">
        <v>5069774</v>
      </c>
      <c r="AJ1576" s="3">
        <v>-45679</v>
      </c>
      <c r="AK1576" s="3">
        <v>-45679</v>
      </c>
      <c r="AL1576" s="3">
        <v>446746</v>
      </c>
      <c r="AM1576" s="3">
        <v>-492425</v>
      </c>
      <c r="AN1576" s="3">
        <v>144884</v>
      </c>
      <c r="AO1576" s="3">
        <v>0</v>
      </c>
      <c r="AP1576" s="3">
        <v>-144884</v>
      </c>
      <c r="AQ1576" s="3">
        <v>0</v>
      </c>
      <c r="AR1576" s="3">
        <f>Tabela1[[#This Row],[Potrzeby finansowe 2027
w tym:]]+Tabela1[[#This Row],[Rozliczenie 2025 potrz. fin.]]</f>
        <v>12718549</v>
      </c>
      <c r="AS1576" s="3">
        <v>0</v>
      </c>
      <c r="AT1576" s="3">
        <v>0</v>
      </c>
      <c r="AU1576" s="3"/>
      <c r="AV1576" s="3"/>
      <c r="AW1576" s="3"/>
      <c r="AX1576" s="3"/>
      <c r="AY1576" s="3"/>
      <c r="AZ1576" s="3"/>
      <c r="BA1576" s="3">
        <v>1676</v>
      </c>
      <c r="BB1576" s="3">
        <v>0</v>
      </c>
      <c r="BC1576" s="3">
        <v>0</v>
      </c>
      <c r="BD1576" s="3">
        <v>0</v>
      </c>
      <c r="BE1576" s="3">
        <v>33.590000000000003</v>
      </c>
      <c r="BF1576" s="3">
        <v>0</v>
      </c>
      <c r="BG1576" s="3">
        <v>377782</v>
      </c>
      <c r="BH1576" s="3">
        <v>2979</v>
      </c>
      <c r="BI1576" s="3">
        <v>318741</v>
      </c>
      <c r="BJ1576" s="3">
        <v>4898038.8874999993</v>
      </c>
      <c r="BK1576" s="3">
        <v>0</v>
      </c>
      <c r="BL1576" s="3">
        <v>5110170.26</v>
      </c>
      <c r="BM1576" s="3">
        <v>9371815.0299999993</v>
      </c>
      <c r="BN1576" s="53">
        <v>0.64323139624893921</v>
      </c>
      <c r="BO1576" s="54">
        <v>1.2123489999999999E-4</v>
      </c>
      <c r="BP1576" s="70">
        <v>3049</v>
      </c>
      <c r="BQ1576" s="71"/>
      <c r="BR1576" s="70"/>
      <c r="BS1576" s="72"/>
      <c r="BT1576" s="72"/>
      <c r="BU1576" s="70">
        <v>6852895</v>
      </c>
      <c r="BV1576" s="70">
        <v>209441</v>
      </c>
      <c r="BW1576" s="74">
        <v>7648775</v>
      </c>
      <c r="BX1576" s="70">
        <v>14711111</v>
      </c>
    </row>
    <row r="1577" spans="1:76" x14ac:dyDescent="0.3">
      <c r="A1577" s="73" t="s">
        <v>10</v>
      </c>
      <c r="B1577" s="2" t="s">
        <v>140</v>
      </c>
      <c r="C1577" s="2" t="s">
        <v>71</v>
      </c>
      <c r="D1577" s="2" t="s">
        <v>54</v>
      </c>
      <c r="E1577" s="2" t="s">
        <v>19</v>
      </c>
      <c r="F1577" s="17" t="str">
        <f>+Tabela1[[#This Row],[WK]]&amp;Tabela1[[#This Row],[PK]]&amp;Tabela1[[#This Row],[GK]]</f>
        <v>201108</v>
      </c>
      <c r="G1577" s="2" t="s">
        <v>1484</v>
      </c>
      <c r="H1577" s="3">
        <v>1051009503.76</v>
      </c>
      <c r="I1577" s="4">
        <v>1.125</v>
      </c>
      <c r="J1577" s="3">
        <v>1182385691.73</v>
      </c>
      <c r="K1577" s="4">
        <v>7.0000000000000007E-2</v>
      </c>
      <c r="L1577" s="3">
        <v>82766998</v>
      </c>
      <c r="M1577" s="3"/>
      <c r="N1577" s="5"/>
      <c r="O1577" s="3">
        <v>161482495.90000001</v>
      </c>
      <c r="P1577" s="4">
        <v>1.125</v>
      </c>
      <c r="Q1577" s="3">
        <v>181667807.88999999</v>
      </c>
      <c r="R1577" s="4">
        <v>1.6E-2</v>
      </c>
      <c r="S1577" s="3">
        <v>2906685</v>
      </c>
      <c r="T1577" s="3"/>
      <c r="U1577" s="5"/>
      <c r="V1577" s="3">
        <v>49564604</v>
      </c>
      <c r="W1577" s="5"/>
      <c r="X1577" s="3">
        <v>64286355</v>
      </c>
      <c r="Y1577" s="3">
        <v>8113110</v>
      </c>
      <c r="Z1577" s="3">
        <v>562677</v>
      </c>
      <c r="AA1577" s="3">
        <v>3726550</v>
      </c>
      <c r="AB1577" s="3">
        <v>51009962</v>
      </c>
      <c r="AC1577" s="3">
        <v>874056</v>
      </c>
      <c r="AD1577" s="3">
        <v>14744345</v>
      </c>
      <c r="AE1577" s="3">
        <v>0</v>
      </c>
      <c r="AF1577" s="3">
        <v>82766998</v>
      </c>
      <c r="AG1577" s="3">
        <v>2906685</v>
      </c>
      <c r="AH1577" s="3">
        <v>14744345</v>
      </c>
      <c r="AI1577" s="3">
        <v>49564604</v>
      </c>
      <c r="AJ1577" s="3">
        <v>819664</v>
      </c>
      <c r="AK1577" s="3">
        <v>842258</v>
      </c>
      <c r="AL1577" s="3">
        <v>3000235</v>
      </c>
      <c r="AM1577" s="3">
        <v>-2157977</v>
      </c>
      <c r="AN1577" s="3">
        <v>22594</v>
      </c>
      <c r="AO1577" s="3">
        <v>0</v>
      </c>
      <c r="AP1577" s="3">
        <v>0</v>
      </c>
      <c r="AQ1577" s="3">
        <v>22594</v>
      </c>
      <c r="AR1577" s="3">
        <f>Tabela1[[#This Row],[Potrzeby finansowe 2027
w tym:]]+Tabela1[[#This Row],[Rozliczenie 2025 potrz. fin.]]</f>
        <v>64308949</v>
      </c>
      <c r="AS1577" s="3">
        <v>0</v>
      </c>
      <c r="AT1577" s="3">
        <v>0</v>
      </c>
      <c r="AU1577" s="3"/>
      <c r="AV1577" s="3"/>
      <c r="AW1577" s="3"/>
      <c r="AX1577" s="3"/>
      <c r="AY1577" s="3"/>
      <c r="AZ1577" s="3"/>
      <c r="BA1577" s="3">
        <v>562677</v>
      </c>
      <c r="BB1577" s="3">
        <v>0</v>
      </c>
      <c r="BC1577" s="3">
        <v>159.68</v>
      </c>
      <c r="BD1577" s="3">
        <v>2891.74</v>
      </c>
      <c r="BE1577" s="3">
        <v>1389.11</v>
      </c>
      <c r="BF1577" s="3">
        <v>4556.76</v>
      </c>
      <c r="BG1577" s="3">
        <v>2492131</v>
      </c>
      <c r="BH1577" s="3">
        <v>23417</v>
      </c>
      <c r="BI1577" s="3">
        <v>1234419</v>
      </c>
      <c r="BJ1577" s="3">
        <v>18969113.712499999</v>
      </c>
      <c r="BK1577" s="3">
        <v>13112697.469999999</v>
      </c>
      <c r="BL1577" s="3">
        <v>4563579.46</v>
      </c>
      <c r="BM1577" s="3">
        <v>14298506.050000001</v>
      </c>
      <c r="BN1577" s="53">
        <v>0.92790166288949205</v>
      </c>
      <c r="BO1577" s="54">
        <v>1.0432902E-3</v>
      </c>
      <c r="BP1577" s="70">
        <v>26237</v>
      </c>
      <c r="BQ1577" s="71"/>
      <c r="BR1577" s="70"/>
      <c r="BS1577" s="72"/>
      <c r="BT1577" s="72"/>
      <c r="BU1577" s="70">
        <v>82766998</v>
      </c>
      <c r="BV1577" s="70">
        <v>2906685</v>
      </c>
      <c r="BW1577" s="74">
        <v>14744345</v>
      </c>
      <c r="BX1577" s="70">
        <v>100418028</v>
      </c>
    </row>
    <row r="1578" spans="1:76" x14ac:dyDescent="0.3">
      <c r="A1578" s="73" t="s">
        <v>10</v>
      </c>
      <c r="B1578" s="2" t="s">
        <v>140</v>
      </c>
      <c r="C1578" s="2" t="s">
        <v>71</v>
      </c>
      <c r="D1578" s="2" t="s">
        <v>56</v>
      </c>
      <c r="E1578" s="2" t="s">
        <v>19</v>
      </c>
      <c r="F1578" s="17" t="str">
        <f>+Tabela1[[#This Row],[WK]]&amp;Tabela1[[#This Row],[PK]]&amp;Tabela1[[#This Row],[GK]]</f>
        <v>201109</v>
      </c>
      <c r="G1578" s="2" t="s">
        <v>1485</v>
      </c>
      <c r="H1578" s="3">
        <v>152914199.16</v>
      </c>
      <c r="I1578" s="4">
        <v>1.125</v>
      </c>
      <c r="J1578" s="3">
        <v>172028474.06</v>
      </c>
      <c r="K1578" s="4">
        <v>7.0000000000000007E-2</v>
      </c>
      <c r="L1578" s="3">
        <v>12041993</v>
      </c>
      <c r="M1578" s="3"/>
      <c r="N1578" s="5"/>
      <c r="O1578" s="3">
        <v>4600877.41</v>
      </c>
      <c r="P1578" s="4">
        <v>1.125</v>
      </c>
      <c r="Q1578" s="3">
        <v>5175987.09</v>
      </c>
      <c r="R1578" s="4">
        <v>1.6E-2</v>
      </c>
      <c r="S1578" s="3">
        <v>82816</v>
      </c>
      <c r="T1578" s="3"/>
      <c r="U1578" s="5"/>
      <c r="V1578" s="3">
        <v>8294997</v>
      </c>
      <c r="W1578" s="5"/>
      <c r="X1578" s="3">
        <v>34834983</v>
      </c>
      <c r="Y1578" s="3">
        <v>18956804</v>
      </c>
      <c r="Z1578" s="3">
        <v>2310458</v>
      </c>
      <c r="AA1578" s="3">
        <v>1222658</v>
      </c>
      <c r="AB1578" s="3">
        <v>12345063</v>
      </c>
      <c r="AC1578" s="3">
        <v>0</v>
      </c>
      <c r="AD1578" s="3">
        <v>26953864</v>
      </c>
      <c r="AE1578" s="3">
        <v>0</v>
      </c>
      <c r="AF1578" s="3">
        <v>12041993</v>
      </c>
      <c r="AG1578" s="3">
        <v>82816</v>
      </c>
      <c r="AH1578" s="3">
        <v>26953864</v>
      </c>
      <c r="AI1578" s="3">
        <v>8294997</v>
      </c>
      <c r="AJ1578" s="3">
        <v>1651386</v>
      </c>
      <c r="AK1578" s="3">
        <v>2065264</v>
      </c>
      <c r="AL1578" s="3">
        <v>640506</v>
      </c>
      <c r="AM1578" s="3">
        <v>1424758</v>
      </c>
      <c r="AN1578" s="3">
        <v>413878</v>
      </c>
      <c r="AO1578" s="3">
        <v>0</v>
      </c>
      <c r="AP1578" s="3">
        <v>0</v>
      </c>
      <c r="AQ1578" s="3">
        <v>413878</v>
      </c>
      <c r="AR1578" s="3">
        <f>Tabela1[[#This Row],[Potrzeby finansowe 2027
w tym:]]+Tabela1[[#This Row],[Rozliczenie 2025 potrz. fin.]]</f>
        <v>35248861</v>
      </c>
      <c r="AS1578" s="3">
        <v>0</v>
      </c>
      <c r="AT1578" s="3">
        <v>0</v>
      </c>
      <c r="AU1578" s="3"/>
      <c r="AV1578" s="3"/>
      <c r="AW1578" s="3"/>
      <c r="AX1578" s="3"/>
      <c r="AY1578" s="3"/>
      <c r="AZ1578" s="3"/>
      <c r="BA1578" s="3">
        <v>2310458</v>
      </c>
      <c r="BB1578" s="3">
        <v>3138.52</v>
      </c>
      <c r="BC1578" s="3">
        <v>0</v>
      </c>
      <c r="BD1578" s="3">
        <v>0</v>
      </c>
      <c r="BE1578" s="3">
        <v>4450.1899999999996</v>
      </c>
      <c r="BF1578" s="3">
        <v>0</v>
      </c>
      <c r="BG1578" s="3">
        <v>650464</v>
      </c>
      <c r="BH1578" s="3">
        <v>6112</v>
      </c>
      <c r="BI1578" s="3">
        <v>572194</v>
      </c>
      <c r="BJ1578" s="3">
        <v>8792819.1574999988</v>
      </c>
      <c r="BK1578" s="3">
        <v>4069238.6399999987</v>
      </c>
      <c r="BL1578" s="3">
        <v>4156385.72</v>
      </c>
      <c r="BM1578" s="3">
        <v>10581550.630000001</v>
      </c>
      <c r="BN1578" s="53">
        <v>0.44597707581395785</v>
      </c>
      <c r="BO1578" s="54">
        <v>2.735355E-4</v>
      </c>
      <c r="BP1578" s="70">
        <v>6879</v>
      </c>
      <c r="BQ1578" s="71"/>
      <c r="BR1578" s="70"/>
      <c r="BS1578" s="72"/>
      <c r="BT1578" s="72"/>
      <c r="BU1578" s="70">
        <v>12041993</v>
      </c>
      <c r="BV1578" s="70">
        <v>82816</v>
      </c>
      <c r="BW1578" s="74">
        <v>26953864</v>
      </c>
      <c r="BX1578" s="70">
        <v>39078673</v>
      </c>
    </row>
    <row r="1579" spans="1:76" x14ac:dyDescent="0.3">
      <c r="A1579" s="73" t="s">
        <v>10</v>
      </c>
      <c r="B1579" s="2" t="s">
        <v>140</v>
      </c>
      <c r="C1579" s="2" t="s">
        <v>71</v>
      </c>
      <c r="D1579" s="2" t="s">
        <v>69</v>
      </c>
      <c r="E1579" s="2" t="s">
        <v>15</v>
      </c>
      <c r="F1579" s="17" t="str">
        <f>+Tabela1[[#This Row],[WK]]&amp;Tabela1[[#This Row],[PK]]&amp;Tabela1[[#This Row],[GK]]</f>
        <v>201110</v>
      </c>
      <c r="G1579" s="2" t="s">
        <v>1486</v>
      </c>
      <c r="H1579" s="3">
        <v>81489250.799999997</v>
      </c>
      <c r="I1579" s="4">
        <v>1.125</v>
      </c>
      <c r="J1579" s="3">
        <v>91675407.150000006</v>
      </c>
      <c r="K1579" s="4">
        <v>7.0000000000000007E-2</v>
      </c>
      <c r="L1579" s="3">
        <v>6417279</v>
      </c>
      <c r="M1579" s="3"/>
      <c r="N1579" s="5"/>
      <c r="O1579" s="3">
        <v>4313436.3400000008</v>
      </c>
      <c r="P1579" s="4">
        <v>1.125</v>
      </c>
      <c r="Q1579" s="3">
        <v>4852615.88</v>
      </c>
      <c r="R1579" s="4">
        <v>1.6E-2</v>
      </c>
      <c r="S1579" s="3">
        <v>77642</v>
      </c>
      <c r="T1579" s="3"/>
      <c r="U1579" s="5"/>
      <c r="V1579" s="3">
        <v>4381374</v>
      </c>
      <c r="W1579" s="5"/>
      <c r="X1579" s="3">
        <v>9221379</v>
      </c>
      <c r="Y1579" s="3">
        <v>2079537</v>
      </c>
      <c r="Z1579" s="3">
        <v>1955723</v>
      </c>
      <c r="AA1579" s="3">
        <v>681549</v>
      </c>
      <c r="AB1579" s="3">
        <v>4285110</v>
      </c>
      <c r="AC1579" s="3">
        <v>219460</v>
      </c>
      <c r="AD1579" s="3">
        <v>4592068</v>
      </c>
      <c r="AE1579" s="3">
        <v>0</v>
      </c>
      <c r="AF1579" s="3">
        <v>6417279</v>
      </c>
      <c r="AG1579" s="3">
        <v>77642</v>
      </c>
      <c r="AH1579" s="3">
        <v>4592068</v>
      </c>
      <c r="AI1579" s="3">
        <v>4381374</v>
      </c>
      <c r="AJ1579" s="3">
        <v>951964</v>
      </c>
      <c r="AK1579" s="3">
        <v>704027</v>
      </c>
      <c r="AL1579" s="3">
        <v>218856</v>
      </c>
      <c r="AM1579" s="3">
        <v>485171</v>
      </c>
      <c r="AN1579" s="3">
        <v>-293817</v>
      </c>
      <c r="AO1579" s="3">
        <v>0</v>
      </c>
      <c r="AP1579" s="3">
        <v>45880</v>
      </c>
      <c r="AQ1579" s="3">
        <v>-247937</v>
      </c>
      <c r="AR1579" s="3">
        <f>Tabela1[[#This Row],[Potrzeby finansowe 2027
w tym:]]+Tabela1[[#This Row],[Rozliczenie 2025 potrz. fin.]]</f>
        <v>8973442</v>
      </c>
      <c r="AS1579" s="3">
        <v>0</v>
      </c>
      <c r="AT1579" s="3">
        <v>0</v>
      </c>
      <c r="AU1579" s="3"/>
      <c r="AV1579" s="3"/>
      <c r="AW1579" s="3"/>
      <c r="AX1579" s="3"/>
      <c r="AY1579" s="3"/>
      <c r="AZ1579" s="3"/>
      <c r="BA1579" s="3">
        <v>1955723</v>
      </c>
      <c r="BB1579" s="3">
        <v>0</v>
      </c>
      <c r="BC1579" s="3">
        <v>1720.33</v>
      </c>
      <c r="BD1579" s="3">
        <v>11105</v>
      </c>
      <c r="BE1579" s="3">
        <v>798.38</v>
      </c>
      <c r="BF1579" s="3">
        <v>7067.52</v>
      </c>
      <c r="BG1579" s="3">
        <v>377782</v>
      </c>
      <c r="BH1579" s="3">
        <v>2656</v>
      </c>
      <c r="BI1579" s="3">
        <v>303767</v>
      </c>
      <c r="BJ1579" s="3">
        <v>4667933.352500001</v>
      </c>
      <c r="BK1579" s="3">
        <v>1516430.4300000006</v>
      </c>
      <c r="BL1579" s="3">
        <v>2555186.7000000002</v>
      </c>
      <c r="BM1579" s="3">
        <v>7495638.29</v>
      </c>
      <c r="BN1579" s="53">
        <v>0.79323652574540915</v>
      </c>
      <c r="BO1579" s="54">
        <v>9.2498599999999996E-5</v>
      </c>
      <c r="BP1579" s="70">
        <v>2326</v>
      </c>
      <c r="BQ1579" s="71"/>
      <c r="BR1579" s="70"/>
      <c r="BS1579" s="72"/>
      <c r="BT1579" s="72"/>
      <c r="BU1579" s="70">
        <v>6417279</v>
      </c>
      <c r="BV1579" s="70">
        <v>77642</v>
      </c>
      <c r="BW1579" s="74">
        <v>4592068</v>
      </c>
      <c r="BX1579" s="70">
        <v>11086989</v>
      </c>
    </row>
    <row r="1580" spans="1:76" x14ac:dyDescent="0.3">
      <c r="A1580" s="73" t="s">
        <v>10</v>
      </c>
      <c r="B1580" s="2" t="s">
        <v>140</v>
      </c>
      <c r="C1580" s="2" t="s">
        <v>72</v>
      </c>
      <c r="D1580" s="2" t="s">
        <v>12</v>
      </c>
      <c r="E1580" s="2" t="s">
        <v>15</v>
      </c>
      <c r="F1580" s="17" t="str">
        <f>+Tabela1[[#This Row],[WK]]&amp;Tabela1[[#This Row],[PK]]&amp;Tabela1[[#This Row],[GK]]</f>
        <v>201201</v>
      </c>
      <c r="G1580" s="2" t="s">
        <v>1487</v>
      </c>
      <c r="H1580" s="3">
        <v>96618476.950000003</v>
      </c>
      <c r="I1580" s="4">
        <v>1.125</v>
      </c>
      <c r="J1580" s="3">
        <v>108695786.56999999</v>
      </c>
      <c r="K1580" s="4">
        <v>7.0000000000000007E-2</v>
      </c>
      <c r="L1580" s="3">
        <v>7608705</v>
      </c>
      <c r="M1580" s="3"/>
      <c r="N1580" s="5"/>
      <c r="O1580" s="3">
        <v>2393852.7599999998</v>
      </c>
      <c r="P1580" s="4">
        <v>1.125</v>
      </c>
      <c r="Q1580" s="3">
        <v>2693084.36</v>
      </c>
      <c r="R1580" s="4">
        <v>1.6E-2</v>
      </c>
      <c r="S1580" s="3">
        <v>43089</v>
      </c>
      <c r="T1580" s="3"/>
      <c r="U1580" s="5"/>
      <c r="V1580" s="3">
        <v>4990090</v>
      </c>
      <c r="W1580" s="5"/>
      <c r="X1580" s="3">
        <v>10541545</v>
      </c>
      <c r="Y1580" s="3">
        <v>1461333</v>
      </c>
      <c r="Z1580" s="3">
        <v>342849</v>
      </c>
      <c r="AA1580" s="3">
        <v>796460</v>
      </c>
      <c r="AB1580" s="3">
        <v>5349123</v>
      </c>
      <c r="AC1580" s="3">
        <v>2591780</v>
      </c>
      <c r="AD1580" s="3">
        <v>5551455</v>
      </c>
      <c r="AE1580" s="3">
        <v>0</v>
      </c>
      <c r="AF1580" s="3">
        <v>7608705</v>
      </c>
      <c r="AG1580" s="3">
        <v>43089</v>
      </c>
      <c r="AH1580" s="3">
        <v>5551455</v>
      </c>
      <c r="AI1580" s="3">
        <v>4990090</v>
      </c>
      <c r="AJ1580" s="3">
        <v>853962</v>
      </c>
      <c r="AK1580" s="3">
        <v>853962</v>
      </c>
      <c r="AL1580" s="3">
        <v>155298</v>
      </c>
      <c r="AM1580" s="3">
        <v>698664</v>
      </c>
      <c r="AN1580" s="3">
        <v>-237406</v>
      </c>
      <c r="AO1580" s="3">
        <v>0</v>
      </c>
      <c r="AP1580" s="3">
        <v>237406</v>
      </c>
      <c r="AQ1580" s="3">
        <v>0</v>
      </c>
      <c r="AR1580" s="3">
        <f>Tabela1[[#This Row],[Potrzeby finansowe 2027
w tym:]]+Tabela1[[#This Row],[Rozliczenie 2025 potrz. fin.]]</f>
        <v>10541545</v>
      </c>
      <c r="AS1580" s="3">
        <v>0</v>
      </c>
      <c r="AT1580" s="3">
        <v>0</v>
      </c>
      <c r="AU1580" s="3"/>
      <c r="AV1580" s="3"/>
      <c r="AW1580" s="3"/>
      <c r="AX1580" s="3"/>
      <c r="AY1580" s="3"/>
      <c r="AZ1580" s="3"/>
      <c r="BA1580" s="3">
        <v>342849</v>
      </c>
      <c r="BB1580" s="3">
        <v>0</v>
      </c>
      <c r="BC1580" s="3">
        <v>3.39</v>
      </c>
      <c r="BD1580" s="3">
        <v>3326.69</v>
      </c>
      <c r="BE1580" s="3">
        <v>194.06</v>
      </c>
      <c r="BF1580" s="3">
        <v>0</v>
      </c>
      <c r="BG1580" s="3">
        <v>377782</v>
      </c>
      <c r="BH1580" s="3">
        <v>2969</v>
      </c>
      <c r="BI1580" s="3">
        <v>418678</v>
      </c>
      <c r="BJ1580" s="3">
        <v>6433755.9799999986</v>
      </c>
      <c r="BK1580" s="3">
        <v>4039121.8699999992</v>
      </c>
      <c r="BL1580" s="3">
        <v>467007.61</v>
      </c>
      <c r="BM1580" s="3">
        <v>8644521.2200000007</v>
      </c>
      <c r="BN1580" s="53">
        <v>0.88461803904013137</v>
      </c>
      <c r="BO1580" s="54">
        <v>1.1740230000000001E-4</v>
      </c>
      <c r="BP1580" s="70">
        <v>2953</v>
      </c>
      <c r="BQ1580" s="71"/>
      <c r="BR1580" s="70"/>
      <c r="BS1580" s="72"/>
      <c r="BT1580" s="72"/>
      <c r="BU1580" s="70">
        <v>7608705</v>
      </c>
      <c r="BV1580" s="70">
        <v>43089</v>
      </c>
      <c r="BW1580" s="74">
        <v>5551455</v>
      </c>
      <c r="BX1580" s="70">
        <v>13203249</v>
      </c>
    </row>
    <row r="1581" spans="1:76" x14ac:dyDescent="0.3">
      <c r="A1581" s="73" t="s">
        <v>10</v>
      </c>
      <c r="B1581" s="2" t="s">
        <v>140</v>
      </c>
      <c r="C1581" s="2" t="s">
        <v>72</v>
      </c>
      <c r="D1581" s="2" t="s">
        <v>11</v>
      </c>
      <c r="E1581" s="2" t="s">
        <v>15</v>
      </c>
      <c r="F1581" s="17" t="str">
        <f>+Tabela1[[#This Row],[WK]]&amp;Tabela1[[#This Row],[PK]]&amp;Tabela1[[#This Row],[GK]]</f>
        <v>201202</v>
      </c>
      <c r="G1581" s="2" t="s">
        <v>1488</v>
      </c>
      <c r="H1581" s="3">
        <v>123067478.38</v>
      </c>
      <c r="I1581" s="4">
        <v>1.125</v>
      </c>
      <c r="J1581" s="3">
        <v>138450913.18000001</v>
      </c>
      <c r="K1581" s="4">
        <v>7.0000000000000007E-2</v>
      </c>
      <c r="L1581" s="3">
        <v>9691564</v>
      </c>
      <c r="M1581" s="3"/>
      <c r="N1581" s="5"/>
      <c r="O1581" s="3">
        <v>5120492.5999999996</v>
      </c>
      <c r="P1581" s="4">
        <v>1.125</v>
      </c>
      <c r="Q1581" s="3">
        <v>5760554.1799999997</v>
      </c>
      <c r="R1581" s="4">
        <v>1.6E-2</v>
      </c>
      <c r="S1581" s="3">
        <v>92169</v>
      </c>
      <c r="T1581" s="3"/>
      <c r="U1581" s="5"/>
      <c r="V1581" s="3">
        <v>6533436</v>
      </c>
      <c r="W1581" s="5"/>
      <c r="X1581" s="3">
        <v>17624069</v>
      </c>
      <c r="Y1581" s="3">
        <v>5977403</v>
      </c>
      <c r="Z1581" s="3">
        <v>827389</v>
      </c>
      <c r="AA1581" s="3">
        <v>1024567</v>
      </c>
      <c r="AB1581" s="3">
        <v>7648325</v>
      </c>
      <c r="AC1581" s="3">
        <v>2146385</v>
      </c>
      <c r="AD1581" s="3">
        <v>11090633</v>
      </c>
      <c r="AE1581" s="3">
        <v>0</v>
      </c>
      <c r="AF1581" s="3">
        <v>9691564</v>
      </c>
      <c r="AG1581" s="3">
        <v>92169</v>
      </c>
      <c r="AH1581" s="3">
        <v>11090633</v>
      </c>
      <c r="AI1581" s="3">
        <v>6533436</v>
      </c>
      <c r="AJ1581" s="3">
        <v>1935123</v>
      </c>
      <c r="AK1581" s="3">
        <v>1935123</v>
      </c>
      <c r="AL1581" s="3">
        <v>215919</v>
      </c>
      <c r="AM1581" s="3">
        <v>1719204</v>
      </c>
      <c r="AN1581" s="3">
        <v>232565</v>
      </c>
      <c r="AO1581" s="3">
        <v>0</v>
      </c>
      <c r="AP1581" s="3">
        <v>-232565</v>
      </c>
      <c r="AQ1581" s="3">
        <v>0</v>
      </c>
      <c r="AR1581" s="3">
        <f>Tabela1[[#This Row],[Potrzeby finansowe 2027
w tym:]]+Tabela1[[#This Row],[Rozliczenie 2025 potrz. fin.]]</f>
        <v>17624069</v>
      </c>
      <c r="AS1581" s="3">
        <v>0</v>
      </c>
      <c r="AT1581" s="3">
        <v>0</v>
      </c>
      <c r="AU1581" s="3"/>
      <c r="AV1581" s="3"/>
      <c r="AW1581" s="3"/>
      <c r="AX1581" s="3"/>
      <c r="AY1581" s="3"/>
      <c r="AZ1581" s="3"/>
      <c r="BA1581" s="3">
        <v>827389</v>
      </c>
      <c r="BB1581" s="3">
        <v>0</v>
      </c>
      <c r="BC1581" s="3">
        <v>0</v>
      </c>
      <c r="BD1581" s="3">
        <v>8285.2199999999993</v>
      </c>
      <c r="BE1581" s="3">
        <v>8.84</v>
      </c>
      <c r="BF1581" s="3">
        <v>0</v>
      </c>
      <c r="BG1581" s="3">
        <v>425378</v>
      </c>
      <c r="BH1581" s="3">
        <v>3997</v>
      </c>
      <c r="BI1581" s="3">
        <v>599189</v>
      </c>
      <c r="BJ1581" s="3">
        <v>9207637.3925000001</v>
      </c>
      <c r="BK1581" s="3">
        <v>5346603.6400000006</v>
      </c>
      <c r="BL1581" s="3">
        <v>1948901.61</v>
      </c>
      <c r="BM1581" s="3">
        <v>11546331.789999999</v>
      </c>
      <c r="BN1581" s="53">
        <v>0.6747003907743675</v>
      </c>
      <c r="BO1581" s="54">
        <v>1.553828E-4</v>
      </c>
      <c r="BP1581" s="70">
        <v>3908</v>
      </c>
      <c r="BQ1581" s="71"/>
      <c r="BR1581" s="70"/>
      <c r="BS1581" s="72"/>
      <c r="BT1581" s="72"/>
      <c r="BU1581" s="70">
        <v>9691564</v>
      </c>
      <c r="BV1581" s="70">
        <v>92169</v>
      </c>
      <c r="BW1581" s="74">
        <v>11090633</v>
      </c>
      <c r="BX1581" s="70">
        <v>20874366</v>
      </c>
    </row>
    <row r="1582" spans="1:76" x14ac:dyDescent="0.3">
      <c r="A1582" s="73" t="s">
        <v>10</v>
      </c>
      <c r="B1582" s="2" t="s">
        <v>140</v>
      </c>
      <c r="C1582" s="2" t="s">
        <v>72</v>
      </c>
      <c r="D1582" s="2" t="s">
        <v>16</v>
      </c>
      <c r="E1582" s="2" t="s">
        <v>15</v>
      </c>
      <c r="F1582" s="17" t="str">
        <f>+Tabela1[[#This Row],[WK]]&amp;Tabela1[[#This Row],[PK]]&amp;Tabela1[[#This Row],[GK]]</f>
        <v>201203</v>
      </c>
      <c r="G1582" s="2" t="s">
        <v>1489</v>
      </c>
      <c r="H1582" s="3">
        <v>102969967.06</v>
      </c>
      <c r="I1582" s="4">
        <v>1.125</v>
      </c>
      <c r="J1582" s="3">
        <v>115841212.94</v>
      </c>
      <c r="K1582" s="4">
        <v>7.0000000000000007E-2</v>
      </c>
      <c r="L1582" s="3">
        <v>8108885</v>
      </c>
      <c r="M1582" s="3"/>
      <c r="N1582" s="5"/>
      <c r="O1582" s="3">
        <v>3975850.6799999997</v>
      </c>
      <c r="P1582" s="4">
        <v>1.125</v>
      </c>
      <c r="Q1582" s="3">
        <v>4472832.0199999996</v>
      </c>
      <c r="R1582" s="4">
        <v>1.6E-2</v>
      </c>
      <c r="S1582" s="3">
        <v>71565</v>
      </c>
      <c r="T1582" s="3"/>
      <c r="U1582" s="5"/>
      <c r="V1582" s="3">
        <v>4587838</v>
      </c>
      <c r="W1582" s="5"/>
      <c r="X1582" s="3">
        <v>12682697</v>
      </c>
      <c r="Y1582" s="3">
        <v>4141055</v>
      </c>
      <c r="Z1582" s="3">
        <v>1166066</v>
      </c>
      <c r="AA1582" s="3">
        <v>618550</v>
      </c>
      <c r="AB1582" s="3">
        <v>6193916</v>
      </c>
      <c r="AC1582" s="3">
        <v>563110</v>
      </c>
      <c r="AD1582" s="3">
        <v>8434140</v>
      </c>
      <c r="AE1582" s="3">
        <v>0</v>
      </c>
      <c r="AF1582" s="3">
        <v>8108885</v>
      </c>
      <c r="AG1582" s="3">
        <v>71565</v>
      </c>
      <c r="AH1582" s="3">
        <v>8434140</v>
      </c>
      <c r="AI1582" s="3">
        <v>4587838</v>
      </c>
      <c r="AJ1582" s="3">
        <v>30631</v>
      </c>
      <c r="AK1582" s="3">
        <v>369912</v>
      </c>
      <c r="AL1582" s="3">
        <v>278891</v>
      </c>
      <c r="AM1582" s="3">
        <v>91021</v>
      </c>
      <c r="AN1582" s="3">
        <v>487945</v>
      </c>
      <c r="AO1582" s="3">
        <v>0</v>
      </c>
      <c r="AP1582" s="3">
        <v>-148664</v>
      </c>
      <c r="AQ1582" s="3">
        <v>339281</v>
      </c>
      <c r="AR1582" s="3">
        <f>Tabela1[[#This Row],[Potrzeby finansowe 2027
w tym:]]+Tabela1[[#This Row],[Rozliczenie 2025 potrz. fin.]]</f>
        <v>13021978</v>
      </c>
      <c r="AS1582" s="3">
        <v>0</v>
      </c>
      <c r="AT1582" s="3">
        <v>0</v>
      </c>
      <c r="AU1582" s="3"/>
      <c r="AV1582" s="3"/>
      <c r="AW1582" s="3"/>
      <c r="AX1582" s="3"/>
      <c r="AY1582" s="3"/>
      <c r="AZ1582" s="3"/>
      <c r="BA1582" s="3">
        <v>1166066</v>
      </c>
      <c r="BB1582" s="3">
        <v>0</v>
      </c>
      <c r="BC1582" s="3">
        <v>83.46</v>
      </c>
      <c r="BD1582" s="3">
        <v>11369.81</v>
      </c>
      <c r="BE1582" s="3">
        <v>69.69</v>
      </c>
      <c r="BF1582" s="3">
        <v>0</v>
      </c>
      <c r="BG1582" s="3">
        <v>377782</v>
      </c>
      <c r="BH1582" s="3">
        <v>3104</v>
      </c>
      <c r="BI1582" s="3">
        <v>240768</v>
      </c>
      <c r="BJ1582" s="3">
        <v>3699848.3000000007</v>
      </c>
      <c r="BK1582" s="3">
        <v>1978998.5700000003</v>
      </c>
      <c r="BL1582" s="3">
        <v>79360.72</v>
      </c>
      <c r="BM1582" s="3">
        <v>6724677.4800000004</v>
      </c>
      <c r="BN1582" s="53">
        <v>0.70945785885490997</v>
      </c>
      <c r="BO1582" s="54">
        <v>1.2259599999999999E-4</v>
      </c>
      <c r="BP1582" s="70">
        <v>3083</v>
      </c>
      <c r="BQ1582" s="71"/>
      <c r="BR1582" s="70"/>
      <c r="BS1582" s="72"/>
      <c r="BT1582" s="72"/>
      <c r="BU1582" s="70">
        <v>8108885</v>
      </c>
      <c r="BV1582" s="70">
        <v>71565</v>
      </c>
      <c r="BW1582" s="74">
        <v>8434140</v>
      </c>
      <c r="BX1582" s="70">
        <v>16614590</v>
      </c>
    </row>
    <row r="1583" spans="1:76" x14ac:dyDescent="0.3">
      <c r="A1583" s="73" t="s">
        <v>10</v>
      </c>
      <c r="B1583" s="2" t="s">
        <v>140</v>
      </c>
      <c r="C1583" s="2" t="s">
        <v>72</v>
      </c>
      <c r="D1583" s="2" t="s">
        <v>18</v>
      </c>
      <c r="E1583" s="2" t="s">
        <v>15</v>
      </c>
      <c r="F1583" s="17" t="str">
        <f>+Tabela1[[#This Row],[WK]]&amp;Tabela1[[#This Row],[PK]]&amp;Tabela1[[#This Row],[GK]]</f>
        <v>201204</v>
      </c>
      <c r="G1583" s="2" t="s">
        <v>1490</v>
      </c>
      <c r="H1583" s="3">
        <v>73752325.590000004</v>
      </c>
      <c r="I1583" s="4">
        <v>1.125</v>
      </c>
      <c r="J1583" s="3">
        <v>82971366.290000007</v>
      </c>
      <c r="K1583" s="4">
        <v>7.0000000000000007E-2</v>
      </c>
      <c r="L1583" s="3">
        <v>5807996</v>
      </c>
      <c r="M1583" s="3"/>
      <c r="N1583" s="5"/>
      <c r="O1583" s="3">
        <v>1784120.01</v>
      </c>
      <c r="P1583" s="4">
        <v>1.125</v>
      </c>
      <c r="Q1583" s="3">
        <v>2007135.01</v>
      </c>
      <c r="R1583" s="4">
        <v>1.6E-2</v>
      </c>
      <c r="S1583" s="3">
        <v>32114</v>
      </c>
      <c r="T1583" s="3"/>
      <c r="U1583" s="5"/>
      <c r="V1583" s="3">
        <v>3871270</v>
      </c>
      <c r="W1583" s="5"/>
      <c r="X1583" s="3">
        <v>14172578</v>
      </c>
      <c r="Y1583" s="3">
        <v>6760021</v>
      </c>
      <c r="Z1583" s="3">
        <v>802584</v>
      </c>
      <c r="AA1583" s="3">
        <v>683576</v>
      </c>
      <c r="AB1583" s="3">
        <v>5926397</v>
      </c>
      <c r="AC1583" s="3">
        <v>0</v>
      </c>
      <c r="AD1583" s="3">
        <v>10456126</v>
      </c>
      <c r="AE1583" s="3">
        <v>0</v>
      </c>
      <c r="AF1583" s="3">
        <v>5807996</v>
      </c>
      <c r="AG1583" s="3">
        <v>32114</v>
      </c>
      <c r="AH1583" s="3">
        <v>10456126</v>
      </c>
      <c r="AI1583" s="3">
        <v>3871270</v>
      </c>
      <c r="AJ1583" s="3">
        <v>1522402</v>
      </c>
      <c r="AK1583" s="3">
        <v>1677220</v>
      </c>
      <c r="AL1583" s="3">
        <v>257945</v>
      </c>
      <c r="AM1583" s="3">
        <v>1419275</v>
      </c>
      <c r="AN1583" s="3">
        <v>154818</v>
      </c>
      <c r="AO1583" s="3">
        <v>0</v>
      </c>
      <c r="AP1583" s="3">
        <v>0</v>
      </c>
      <c r="AQ1583" s="3">
        <v>154818</v>
      </c>
      <c r="AR1583" s="3">
        <f>Tabela1[[#This Row],[Potrzeby finansowe 2027
w tym:]]+Tabela1[[#This Row],[Rozliczenie 2025 potrz. fin.]]</f>
        <v>14327396</v>
      </c>
      <c r="AS1583" s="3">
        <v>0</v>
      </c>
      <c r="AT1583" s="3">
        <v>0</v>
      </c>
      <c r="AU1583" s="3"/>
      <c r="AV1583" s="3"/>
      <c r="AW1583" s="3"/>
      <c r="AX1583" s="3"/>
      <c r="AY1583" s="3"/>
      <c r="AZ1583" s="3"/>
      <c r="BA1583" s="3">
        <v>802584</v>
      </c>
      <c r="BB1583" s="3">
        <v>0</v>
      </c>
      <c r="BC1583" s="3">
        <v>305.22000000000003</v>
      </c>
      <c r="BD1583" s="3">
        <v>7023.72</v>
      </c>
      <c r="BE1583" s="3">
        <v>0</v>
      </c>
      <c r="BF1583" s="3">
        <v>0</v>
      </c>
      <c r="BG1583" s="3">
        <v>377782</v>
      </c>
      <c r="BH1583" s="3">
        <v>2670</v>
      </c>
      <c r="BI1583" s="3">
        <v>305794</v>
      </c>
      <c r="BJ1583" s="3">
        <v>4699093.83</v>
      </c>
      <c r="BK1583" s="3">
        <v>2177420.42</v>
      </c>
      <c r="BL1583" s="3">
        <v>633523.76</v>
      </c>
      <c r="BM1583" s="3">
        <v>8819646.1199999992</v>
      </c>
      <c r="BN1583" s="53">
        <v>0.52654188000708801</v>
      </c>
      <c r="BO1583" s="54">
        <v>1.156567E-4</v>
      </c>
      <c r="BP1583" s="70">
        <v>2909</v>
      </c>
      <c r="BQ1583" s="71"/>
      <c r="BR1583" s="70"/>
      <c r="BS1583" s="72"/>
      <c r="BT1583" s="72"/>
      <c r="BU1583" s="70">
        <v>5807996</v>
      </c>
      <c r="BV1583" s="70">
        <v>32114</v>
      </c>
      <c r="BW1583" s="74">
        <v>10456126</v>
      </c>
      <c r="BX1583" s="70">
        <v>16296236</v>
      </c>
    </row>
    <row r="1584" spans="1:76" x14ac:dyDescent="0.3">
      <c r="A1584" s="73" t="s">
        <v>10</v>
      </c>
      <c r="B1584" s="2" t="s">
        <v>140</v>
      </c>
      <c r="C1584" s="2" t="s">
        <v>72</v>
      </c>
      <c r="D1584" s="2" t="s">
        <v>21</v>
      </c>
      <c r="E1584" s="2" t="s">
        <v>15</v>
      </c>
      <c r="F1584" s="17" t="str">
        <f>+Tabela1[[#This Row],[WK]]&amp;Tabela1[[#This Row],[PK]]&amp;Tabela1[[#This Row],[GK]]</f>
        <v>201205</v>
      </c>
      <c r="G1584" s="2" t="s">
        <v>1491</v>
      </c>
      <c r="H1584" s="3">
        <v>176487785.19</v>
      </c>
      <c r="I1584" s="4">
        <v>1.125</v>
      </c>
      <c r="J1584" s="3">
        <v>198548758.34</v>
      </c>
      <c r="K1584" s="4">
        <v>7.0000000000000007E-2</v>
      </c>
      <c r="L1584" s="3">
        <v>13898413</v>
      </c>
      <c r="M1584" s="3"/>
      <c r="N1584" s="5"/>
      <c r="O1584" s="3">
        <v>5705368.75</v>
      </c>
      <c r="P1584" s="4">
        <v>1.125</v>
      </c>
      <c r="Q1584" s="3">
        <v>6418539.8399999999</v>
      </c>
      <c r="R1584" s="4">
        <v>1.6E-2</v>
      </c>
      <c r="S1584" s="3">
        <v>102697</v>
      </c>
      <c r="T1584" s="3"/>
      <c r="U1584" s="5"/>
      <c r="V1584" s="3">
        <v>9364355</v>
      </c>
      <c r="W1584" s="5"/>
      <c r="X1584" s="3">
        <v>23652811</v>
      </c>
      <c r="Y1584" s="3">
        <v>7183139</v>
      </c>
      <c r="Z1584" s="3">
        <v>619223</v>
      </c>
      <c r="AA1584" s="3">
        <v>1073760</v>
      </c>
      <c r="AB1584" s="3">
        <v>11317461</v>
      </c>
      <c r="AC1584" s="3">
        <v>3459228</v>
      </c>
      <c r="AD1584" s="3">
        <v>14288456</v>
      </c>
      <c r="AE1584" s="3">
        <v>0</v>
      </c>
      <c r="AF1584" s="3">
        <v>13898413</v>
      </c>
      <c r="AG1584" s="3">
        <v>102697</v>
      </c>
      <c r="AH1584" s="3">
        <v>14288456</v>
      </c>
      <c r="AI1584" s="3">
        <v>9364355</v>
      </c>
      <c r="AJ1584" s="3">
        <v>281360</v>
      </c>
      <c r="AK1584" s="3">
        <v>281360</v>
      </c>
      <c r="AL1584" s="3">
        <v>642459</v>
      </c>
      <c r="AM1584" s="3">
        <v>-361099</v>
      </c>
      <c r="AN1584" s="3">
        <v>463783</v>
      </c>
      <c r="AO1584" s="3">
        <v>0</v>
      </c>
      <c r="AP1584" s="3">
        <v>-463783</v>
      </c>
      <c r="AQ1584" s="3">
        <v>0</v>
      </c>
      <c r="AR1584" s="3">
        <f>Tabela1[[#This Row],[Potrzeby finansowe 2027
w tym:]]+Tabela1[[#This Row],[Rozliczenie 2025 potrz. fin.]]</f>
        <v>23652811</v>
      </c>
      <c r="AS1584" s="3">
        <v>0</v>
      </c>
      <c r="AT1584" s="3">
        <v>0</v>
      </c>
      <c r="AU1584" s="3"/>
      <c r="AV1584" s="3"/>
      <c r="AW1584" s="3"/>
      <c r="AX1584" s="3"/>
      <c r="AY1584" s="3"/>
      <c r="AZ1584" s="3"/>
      <c r="BA1584" s="3">
        <v>619223</v>
      </c>
      <c r="BB1584" s="3">
        <v>0</v>
      </c>
      <c r="BC1584" s="3">
        <v>0</v>
      </c>
      <c r="BD1584" s="3">
        <v>6193.35</v>
      </c>
      <c r="BE1584" s="3">
        <v>21.33</v>
      </c>
      <c r="BF1584" s="3">
        <v>0</v>
      </c>
      <c r="BG1584" s="3">
        <v>594591</v>
      </c>
      <c r="BH1584" s="3">
        <v>5587</v>
      </c>
      <c r="BI1584" s="3">
        <v>479169</v>
      </c>
      <c r="BJ1584" s="3">
        <v>7363318.6400000006</v>
      </c>
      <c r="BK1584" s="3">
        <v>4075951.55</v>
      </c>
      <c r="BL1584" s="3">
        <v>2677021.2000000002</v>
      </c>
      <c r="BM1584" s="3">
        <v>7795425.96</v>
      </c>
      <c r="BN1584" s="53">
        <v>0.71035318914785073</v>
      </c>
      <c r="BO1584" s="54">
        <v>2.1341139999999999E-4</v>
      </c>
      <c r="BP1584" s="70">
        <v>5367</v>
      </c>
      <c r="BQ1584" s="71"/>
      <c r="BR1584" s="70"/>
      <c r="BS1584" s="72"/>
      <c r="BT1584" s="72"/>
      <c r="BU1584" s="70">
        <v>13898413</v>
      </c>
      <c r="BV1584" s="70">
        <v>102697</v>
      </c>
      <c r="BW1584" s="74">
        <v>14288456</v>
      </c>
      <c r="BX1584" s="70">
        <v>28289566</v>
      </c>
    </row>
    <row r="1585" spans="1:76" x14ac:dyDescent="0.3">
      <c r="A1585" s="73" t="s">
        <v>10</v>
      </c>
      <c r="B1585" s="2" t="s">
        <v>140</v>
      </c>
      <c r="C1585" s="2" t="s">
        <v>72</v>
      </c>
      <c r="D1585" s="2" t="s">
        <v>23</v>
      </c>
      <c r="E1585" s="2" t="s">
        <v>15</v>
      </c>
      <c r="F1585" s="17" t="str">
        <f>+Tabela1[[#This Row],[WK]]&amp;Tabela1[[#This Row],[PK]]&amp;Tabela1[[#This Row],[GK]]</f>
        <v>201206</v>
      </c>
      <c r="G1585" s="2" t="s">
        <v>1492</v>
      </c>
      <c r="H1585" s="3">
        <v>61021112.640000001</v>
      </c>
      <c r="I1585" s="4">
        <v>1.125</v>
      </c>
      <c r="J1585" s="3">
        <v>68648751.719999999</v>
      </c>
      <c r="K1585" s="4">
        <v>7.0000000000000007E-2</v>
      </c>
      <c r="L1585" s="3">
        <v>4805413</v>
      </c>
      <c r="M1585" s="3"/>
      <c r="N1585" s="5"/>
      <c r="O1585" s="3">
        <v>672703.83</v>
      </c>
      <c r="P1585" s="4">
        <v>1.125</v>
      </c>
      <c r="Q1585" s="3">
        <v>756791.81</v>
      </c>
      <c r="R1585" s="4">
        <v>1.6E-2</v>
      </c>
      <c r="S1585" s="3">
        <v>12109</v>
      </c>
      <c r="T1585" s="3"/>
      <c r="U1585" s="5"/>
      <c r="V1585" s="3">
        <v>3174538</v>
      </c>
      <c r="W1585" s="5"/>
      <c r="X1585" s="3">
        <v>9601018</v>
      </c>
      <c r="Y1585" s="3">
        <v>3483066</v>
      </c>
      <c r="Z1585" s="3">
        <v>760567</v>
      </c>
      <c r="AA1585" s="3">
        <v>582893</v>
      </c>
      <c r="AB1585" s="3">
        <v>3790232</v>
      </c>
      <c r="AC1585" s="3">
        <v>984260</v>
      </c>
      <c r="AD1585" s="3">
        <v>6426481</v>
      </c>
      <c r="AE1585" s="3">
        <v>0</v>
      </c>
      <c r="AF1585" s="3">
        <v>4805413</v>
      </c>
      <c r="AG1585" s="3">
        <v>12109</v>
      </c>
      <c r="AH1585" s="3">
        <v>6426481</v>
      </c>
      <c r="AI1585" s="3">
        <v>3174538</v>
      </c>
      <c r="AJ1585" s="3">
        <v>538381</v>
      </c>
      <c r="AK1585" s="3">
        <v>538381</v>
      </c>
      <c r="AL1585" s="3">
        <v>190375</v>
      </c>
      <c r="AM1585" s="3">
        <v>348006</v>
      </c>
      <c r="AN1585" s="3">
        <v>-624028</v>
      </c>
      <c r="AO1585" s="3">
        <v>0</v>
      </c>
      <c r="AP1585" s="3">
        <v>624028</v>
      </c>
      <c r="AQ1585" s="3">
        <v>0</v>
      </c>
      <c r="AR1585" s="3">
        <f>Tabela1[[#This Row],[Potrzeby finansowe 2027
w tym:]]+Tabela1[[#This Row],[Rozliczenie 2025 potrz. fin.]]</f>
        <v>9601018</v>
      </c>
      <c r="AS1585" s="3">
        <v>0</v>
      </c>
      <c r="AT1585" s="3">
        <v>0</v>
      </c>
      <c r="AU1585" s="3"/>
      <c r="AV1585" s="3"/>
      <c r="AW1585" s="3"/>
      <c r="AX1585" s="3"/>
      <c r="AY1585" s="3"/>
      <c r="AZ1585" s="3"/>
      <c r="BA1585" s="3">
        <v>760567</v>
      </c>
      <c r="BB1585" s="3">
        <v>0</v>
      </c>
      <c r="BC1585" s="3">
        <v>0</v>
      </c>
      <c r="BD1585" s="3">
        <v>7617.4</v>
      </c>
      <c r="BE1585" s="3">
        <v>5.49</v>
      </c>
      <c r="BF1585" s="3">
        <v>0</v>
      </c>
      <c r="BG1585" s="3">
        <v>377782</v>
      </c>
      <c r="BH1585" s="3">
        <v>2136</v>
      </c>
      <c r="BI1585" s="3">
        <v>205111</v>
      </c>
      <c r="BJ1585" s="3">
        <v>3151914.9749999996</v>
      </c>
      <c r="BK1585" s="3">
        <v>1869211.0899999999</v>
      </c>
      <c r="BL1585" s="3">
        <v>76933.27</v>
      </c>
      <c r="BM1585" s="3">
        <v>4976949</v>
      </c>
      <c r="BN1585" s="53">
        <v>0.634015090045979</v>
      </c>
      <c r="BO1585" s="54">
        <v>7.9237800000000002E-5</v>
      </c>
      <c r="BP1585" s="70">
        <v>1993</v>
      </c>
      <c r="BQ1585" s="71"/>
      <c r="BR1585" s="70"/>
      <c r="BS1585" s="72"/>
      <c r="BT1585" s="72"/>
      <c r="BU1585" s="70">
        <v>4805413</v>
      </c>
      <c r="BV1585" s="70">
        <v>12109</v>
      </c>
      <c r="BW1585" s="74">
        <v>6426481</v>
      </c>
      <c r="BX1585" s="70">
        <v>11244003</v>
      </c>
    </row>
    <row r="1586" spans="1:76" x14ac:dyDescent="0.3">
      <c r="A1586" s="73" t="s">
        <v>10</v>
      </c>
      <c r="B1586" s="2" t="s">
        <v>140</v>
      </c>
      <c r="C1586" s="2" t="s">
        <v>72</v>
      </c>
      <c r="D1586" s="2" t="s">
        <v>30</v>
      </c>
      <c r="E1586" s="2" t="s">
        <v>15</v>
      </c>
      <c r="F1586" s="17" t="str">
        <f>+Tabela1[[#This Row],[WK]]&amp;Tabela1[[#This Row],[PK]]&amp;Tabela1[[#This Row],[GK]]</f>
        <v>201207</v>
      </c>
      <c r="G1586" s="2" t="s">
        <v>1493</v>
      </c>
      <c r="H1586" s="3">
        <v>387901731.85000002</v>
      </c>
      <c r="I1586" s="4">
        <v>1.125</v>
      </c>
      <c r="J1586" s="3">
        <v>436389448.32999998</v>
      </c>
      <c r="K1586" s="4">
        <v>7.0000000000000007E-2</v>
      </c>
      <c r="L1586" s="3">
        <v>30547261</v>
      </c>
      <c r="M1586" s="3"/>
      <c r="N1586" s="5"/>
      <c r="O1586" s="3">
        <v>26384501.550000001</v>
      </c>
      <c r="P1586" s="4">
        <v>1.125</v>
      </c>
      <c r="Q1586" s="3">
        <v>29682564.239999998</v>
      </c>
      <c r="R1586" s="4">
        <v>1.6E-2</v>
      </c>
      <c r="S1586" s="3">
        <v>474921</v>
      </c>
      <c r="T1586" s="3"/>
      <c r="U1586" s="5"/>
      <c r="V1586" s="3">
        <v>15611997</v>
      </c>
      <c r="W1586" s="5"/>
      <c r="X1586" s="3">
        <v>31440416</v>
      </c>
      <c r="Y1586" s="3">
        <v>0</v>
      </c>
      <c r="Z1586" s="3">
        <v>6384054</v>
      </c>
      <c r="AA1586" s="3">
        <v>1940545</v>
      </c>
      <c r="AB1586" s="3">
        <v>13753066</v>
      </c>
      <c r="AC1586" s="3">
        <v>9362751</v>
      </c>
      <c r="AD1586" s="3">
        <v>15858116</v>
      </c>
      <c r="AE1586" s="3">
        <v>14373991</v>
      </c>
      <c r="AF1586" s="3">
        <v>30547261</v>
      </c>
      <c r="AG1586" s="3">
        <v>474921</v>
      </c>
      <c r="AH1586" s="3">
        <v>1484125</v>
      </c>
      <c r="AI1586" s="3">
        <v>15611997</v>
      </c>
      <c r="AJ1586" s="3">
        <v>2844343</v>
      </c>
      <c r="AK1586" s="3">
        <v>2874040</v>
      </c>
      <c r="AL1586" s="3">
        <v>1037165</v>
      </c>
      <c r="AM1586" s="3">
        <v>1836875</v>
      </c>
      <c r="AN1586" s="3">
        <v>-95603</v>
      </c>
      <c r="AO1586" s="3">
        <v>0</v>
      </c>
      <c r="AP1586" s="3">
        <v>125300</v>
      </c>
      <c r="AQ1586" s="3">
        <v>29697</v>
      </c>
      <c r="AR1586" s="3">
        <f>Tabela1[[#This Row],[Potrzeby finansowe 2027
w tym:]]+Tabela1[[#This Row],[Rozliczenie 2025 potrz. fin.]]</f>
        <v>31470113</v>
      </c>
      <c r="AS1586" s="3">
        <v>0</v>
      </c>
      <c r="AT1586" s="3">
        <v>0</v>
      </c>
      <c r="AU1586" s="3"/>
      <c r="AV1586" s="3"/>
      <c r="AW1586" s="3"/>
      <c r="AX1586" s="3"/>
      <c r="AY1586" s="3"/>
      <c r="AZ1586" s="3"/>
      <c r="BA1586" s="3">
        <v>6384054</v>
      </c>
      <c r="BB1586" s="3">
        <v>7985</v>
      </c>
      <c r="BC1586" s="3">
        <v>0</v>
      </c>
      <c r="BD1586" s="3">
        <v>10720.52</v>
      </c>
      <c r="BE1586" s="3">
        <v>16.420000000000002</v>
      </c>
      <c r="BF1586" s="3">
        <v>0</v>
      </c>
      <c r="BG1586" s="3">
        <v>875444</v>
      </c>
      <c r="BH1586" s="3">
        <v>8226</v>
      </c>
      <c r="BI1586" s="3">
        <v>1065101</v>
      </c>
      <c r="BJ1586" s="3">
        <v>16367242.7225</v>
      </c>
      <c r="BK1586" s="3">
        <v>11841556.810000001</v>
      </c>
      <c r="BL1586" s="3">
        <v>944383.09</v>
      </c>
      <c r="BM1586" s="3">
        <v>16213977.470000001</v>
      </c>
      <c r="BN1586" s="53">
        <v>1.7027260942148608</v>
      </c>
      <c r="BO1586" s="54">
        <v>2.6807339999999999E-4</v>
      </c>
      <c r="BP1586" s="70">
        <v>6742</v>
      </c>
      <c r="BQ1586" s="71"/>
      <c r="BR1586" s="70"/>
      <c r="BS1586" s="72"/>
      <c r="BT1586" s="72"/>
      <c r="BU1586" s="70">
        <v>30547261</v>
      </c>
      <c r="BV1586" s="70">
        <v>474921</v>
      </c>
      <c r="BW1586" s="74">
        <v>1484125</v>
      </c>
      <c r="BX1586" s="70">
        <v>32506307</v>
      </c>
    </row>
    <row r="1587" spans="1:76" x14ac:dyDescent="0.3">
      <c r="A1587" s="73" t="s">
        <v>10</v>
      </c>
      <c r="B1587" s="2" t="s">
        <v>140</v>
      </c>
      <c r="C1587" s="2" t="s">
        <v>72</v>
      </c>
      <c r="D1587" s="2" t="s">
        <v>54</v>
      </c>
      <c r="E1587" s="2" t="s">
        <v>15</v>
      </c>
      <c r="F1587" s="17" t="str">
        <f>+Tabela1[[#This Row],[WK]]&amp;Tabela1[[#This Row],[PK]]&amp;Tabela1[[#This Row],[GK]]</f>
        <v>201208</v>
      </c>
      <c r="G1587" s="2" t="s">
        <v>1494</v>
      </c>
      <c r="H1587" s="3">
        <v>117204090.54000001</v>
      </c>
      <c r="I1587" s="4">
        <v>1.125</v>
      </c>
      <c r="J1587" s="3">
        <v>131854601.86</v>
      </c>
      <c r="K1587" s="4">
        <v>7.0000000000000007E-2</v>
      </c>
      <c r="L1587" s="3">
        <v>9229822</v>
      </c>
      <c r="M1587" s="3"/>
      <c r="N1587" s="5"/>
      <c r="O1587" s="3">
        <v>4965396.0199999996</v>
      </c>
      <c r="P1587" s="4">
        <v>1.125</v>
      </c>
      <c r="Q1587" s="3">
        <v>5586070.5199999996</v>
      </c>
      <c r="R1587" s="4">
        <v>1.6E-2</v>
      </c>
      <c r="S1587" s="3">
        <v>89377</v>
      </c>
      <c r="T1587" s="3"/>
      <c r="U1587" s="5"/>
      <c r="V1587" s="3">
        <v>6020399</v>
      </c>
      <c r="W1587" s="5"/>
      <c r="X1587" s="3">
        <v>12744629</v>
      </c>
      <c r="Y1587" s="3">
        <v>2134525</v>
      </c>
      <c r="Z1587" s="3">
        <v>496706</v>
      </c>
      <c r="AA1587" s="3">
        <v>819423</v>
      </c>
      <c r="AB1587" s="3">
        <v>7176242</v>
      </c>
      <c r="AC1587" s="3">
        <v>2117733</v>
      </c>
      <c r="AD1587" s="3">
        <v>6724231</v>
      </c>
      <c r="AE1587" s="3">
        <v>0</v>
      </c>
      <c r="AF1587" s="3">
        <v>9229822</v>
      </c>
      <c r="AG1587" s="3">
        <v>89377</v>
      </c>
      <c r="AH1587" s="3">
        <v>6724231</v>
      </c>
      <c r="AI1587" s="3">
        <v>6020399</v>
      </c>
      <c r="AJ1587" s="3">
        <v>900692</v>
      </c>
      <c r="AK1587" s="3">
        <v>900692</v>
      </c>
      <c r="AL1587" s="3">
        <v>431322</v>
      </c>
      <c r="AM1587" s="3">
        <v>469370</v>
      </c>
      <c r="AN1587" s="3">
        <v>192711</v>
      </c>
      <c r="AO1587" s="3">
        <v>0</v>
      </c>
      <c r="AP1587" s="3">
        <v>-192711</v>
      </c>
      <c r="AQ1587" s="3">
        <v>0</v>
      </c>
      <c r="AR1587" s="3">
        <f>Tabela1[[#This Row],[Potrzeby finansowe 2027
w tym:]]+Tabela1[[#This Row],[Rozliczenie 2025 potrz. fin.]]</f>
        <v>12744629</v>
      </c>
      <c r="AS1587" s="3">
        <v>0</v>
      </c>
      <c r="AT1587" s="3">
        <v>0</v>
      </c>
      <c r="AU1587" s="3"/>
      <c r="AV1587" s="3"/>
      <c r="AW1587" s="3"/>
      <c r="AX1587" s="3"/>
      <c r="AY1587" s="3"/>
      <c r="AZ1587" s="3"/>
      <c r="BA1587" s="3">
        <v>496706</v>
      </c>
      <c r="BB1587" s="3">
        <v>0.01</v>
      </c>
      <c r="BC1587" s="3">
        <v>0</v>
      </c>
      <c r="BD1587" s="3">
        <v>4964.47</v>
      </c>
      <c r="BE1587" s="3">
        <v>23.96</v>
      </c>
      <c r="BF1587" s="3">
        <v>0</v>
      </c>
      <c r="BG1587" s="3">
        <v>410904</v>
      </c>
      <c r="BH1587" s="3">
        <v>3861</v>
      </c>
      <c r="BI1587" s="3">
        <v>408519</v>
      </c>
      <c r="BJ1587" s="3">
        <v>6277651.7400000002</v>
      </c>
      <c r="BK1587" s="3">
        <v>4093258.2799999993</v>
      </c>
      <c r="BL1587" s="3">
        <v>549000.30000000005</v>
      </c>
      <c r="BM1587" s="3">
        <v>7639573.2400000002</v>
      </c>
      <c r="BN1587" s="53">
        <v>0.85988640496908308</v>
      </c>
      <c r="BO1587" s="54">
        <v>1.41256E-4</v>
      </c>
      <c r="BP1587" s="70">
        <v>3552</v>
      </c>
      <c r="BQ1587" s="71"/>
      <c r="BR1587" s="70"/>
      <c r="BS1587" s="72"/>
      <c r="BT1587" s="72"/>
      <c r="BU1587" s="70">
        <v>9229822</v>
      </c>
      <c r="BV1587" s="70">
        <v>89377</v>
      </c>
      <c r="BW1587" s="74">
        <v>6724231</v>
      </c>
      <c r="BX1587" s="70">
        <v>16043430</v>
      </c>
    </row>
    <row r="1588" spans="1:76" x14ac:dyDescent="0.3">
      <c r="A1588" s="73" t="s">
        <v>10</v>
      </c>
      <c r="B1588" s="2" t="s">
        <v>140</v>
      </c>
      <c r="C1588" s="2" t="s">
        <v>72</v>
      </c>
      <c r="D1588" s="2" t="s">
        <v>56</v>
      </c>
      <c r="E1588" s="2" t="s">
        <v>15</v>
      </c>
      <c r="F1588" s="17" t="str">
        <f>+Tabela1[[#This Row],[WK]]&amp;Tabela1[[#This Row],[PK]]&amp;Tabela1[[#This Row],[GK]]</f>
        <v>201209</v>
      </c>
      <c r="G1588" s="2" t="s">
        <v>1495</v>
      </c>
      <c r="H1588" s="3">
        <v>54132011.490000002</v>
      </c>
      <c r="I1588" s="4">
        <v>1.125</v>
      </c>
      <c r="J1588" s="3">
        <v>60898512.93</v>
      </c>
      <c r="K1588" s="4">
        <v>7.0000000000000007E-2</v>
      </c>
      <c r="L1588" s="3">
        <v>4262896</v>
      </c>
      <c r="M1588" s="3"/>
      <c r="N1588" s="5"/>
      <c r="O1588" s="3">
        <v>1471680.15</v>
      </c>
      <c r="P1588" s="4">
        <v>1.125</v>
      </c>
      <c r="Q1588" s="3">
        <v>1655640.17</v>
      </c>
      <c r="R1588" s="4">
        <v>1.6E-2</v>
      </c>
      <c r="S1588" s="3">
        <v>26490</v>
      </c>
      <c r="T1588" s="3"/>
      <c r="U1588" s="5"/>
      <c r="V1588" s="3">
        <v>2847189</v>
      </c>
      <c r="W1588" s="5"/>
      <c r="X1588" s="3">
        <v>11007035</v>
      </c>
      <c r="Y1588" s="3">
        <v>5148738</v>
      </c>
      <c r="Z1588" s="3">
        <v>978127</v>
      </c>
      <c r="AA1588" s="3">
        <v>635239</v>
      </c>
      <c r="AB1588" s="3">
        <v>4244931</v>
      </c>
      <c r="AC1588" s="3">
        <v>0</v>
      </c>
      <c r="AD1588" s="3">
        <v>8471033</v>
      </c>
      <c r="AE1588" s="3">
        <v>0</v>
      </c>
      <c r="AF1588" s="3">
        <v>4262896</v>
      </c>
      <c r="AG1588" s="3">
        <v>26490</v>
      </c>
      <c r="AH1588" s="3">
        <v>8471033</v>
      </c>
      <c r="AI1588" s="3">
        <v>2847189</v>
      </c>
      <c r="AJ1588" s="3">
        <v>565755</v>
      </c>
      <c r="AK1588" s="3">
        <v>876941</v>
      </c>
      <c r="AL1588" s="3">
        <v>212274</v>
      </c>
      <c r="AM1588" s="3">
        <v>664667</v>
      </c>
      <c r="AN1588" s="3">
        <v>311186</v>
      </c>
      <c r="AO1588" s="3">
        <v>0</v>
      </c>
      <c r="AP1588" s="3">
        <v>0</v>
      </c>
      <c r="AQ1588" s="3">
        <v>311186</v>
      </c>
      <c r="AR1588" s="3">
        <f>Tabela1[[#This Row],[Potrzeby finansowe 2027
w tym:]]+Tabela1[[#This Row],[Rozliczenie 2025 potrz. fin.]]</f>
        <v>11318221</v>
      </c>
      <c r="AS1588" s="3">
        <v>0</v>
      </c>
      <c r="AT1588" s="3">
        <v>0</v>
      </c>
      <c r="AU1588" s="3"/>
      <c r="AV1588" s="3"/>
      <c r="AW1588" s="3"/>
      <c r="AX1588" s="3"/>
      <c r="AY1588" s="3"/>
      <c r="AZ1588" s="3"/>
      <c r="BA1588" s="3">
        <v>978127</v>
      </c>
      <c r="BB1588" s="3">
        <v>0</v>
      </c>
      <c r="BC1588" s="3">
        <v>0.02</v>
      </c>
      <c r="BD1588" s="3">
        <v>9795.2800000000007</v>
      </c>
      <c r="BE1588" s="3">
        <v>9.08</v>
      </c>
      <c r="BF1588" s="3">
        <v>0</v>
      </c>
      <c r="BG1588" s="3">
        <v>377782</v>
      </c>
      <c r="BH1588" s="3">
        <v>1896</v>
      </c>
      <c r="BI1588" s="3">
        <v>257457</v>
      </c>
      <c r="BJ1588" s="3">
        <v>3956293.6800000006</v>
      </c>
      <c r="BK1588" s="3">
        <v>1251294.540000001</v>
      </c>
      <c r="BL1588" s="3">
        <v>42425.26</v>
      </c>
      <c r="BM1588" s="3">
        <v>10735146.039999999</v>
      </c>
      <c r="BN1588" s="53">
        <v>0.50699010473499162</v>
      </c>
      <c r="BO1588" s="54">
        <v>8.4305099999999993E-5</v>
      </c>
      <c r="BP1588" s="70">
        <v>2120</v>
      </c>
      <c r="BQ1588" s="71"/>
      <c r="BR1588" s="70"/>
      <c r="BS1588" s="72"/>
      <c r="BT1588" s="72"/>
      <c r="BU1588" s="70">
        <v>4262896</v>
      </c>
      <c r="BV1588" s="70">
        <v>26490</v>
      </c>
      <c r="BW1588" s="74">
        <v>8471033</v>
      </c>
      <c r="BX1588" s="70">
        <v>12760419</v>
      </c>
    </row>
    <row r="1589" spans="1:76" x14ac:dyDescent="0.3">
      <c r="A1589" s="73" t="s">
        <v>10</v>
      </c>
      <c r="B1589" s="2" t="s">
        <v>140</v>
      </c>
      <c r="C1589" s="2" t="s">
        <v>74</v>
      </c>
      <c r="D1589" s="2" t="s">
        <v>12</v>
      </c>
      <c r="E1589" s="2" t="s">
        <v>13</v>
      </c>
      <c r="F1589" s="17" t="str">
        <f>+Tabela1[[#This Row],[WK]]&amp;Tabela1[[#This Row],[PK]]&amp;Tabela1[[#This Row],[GK]]</f>
        <v>201301</v>
      </c>
      <c r="G1589" s="2" t="s">
        <v>1496</v>
      </c>
      <c r="H1589" s="3">
        <v>542789284.52999997</v>
      </c>
      <c r="I1589" s="4">
        <v>1.125</v>
      </c>
      <c r="J1589" s="3">
        <v>610637945.10000002</v>
      </c>
      <c r="K1589" s="4">
        <v>7.0000000000000007E-2</v>
      </c>
      <c r="L1589" s="3">
        <v>42744656</v>
      </c>
      <c r="M1589" s="3"/>
      <c r="N1589" s="5"/>
      <c r="O1589" s="3">
        <v>113714931.5</v>
      </c>
      <c r="P1589" s="4">
        <v>1.125</v>
      </c>
      <c r="Q1589" s="3">
        <v>127929297.94</v>
      </c>
      <c r="R1589" s="4">
        <v>1.6E-2</v>
      </c>
      <c r="S1589" s="3">
        <v>2046869</v>
      </c>
      <c r="T1589" s="3"/>
      <c r="U1589" s="5"/>
      <c r="V1589" s="3">
        <v>20949827</v>
      </c>
      <c r="W1589" s="5"/>
      <c r="X1589" s="3">
        <v>28416157</v>
      </c>
      <c r="Y1589" s="3">
        <v>0</v>
      </c>
      <c r="Z1589" s="3">
        <v>0</v>
      </c>
      <c r="AA1589" s="3">
        <v>2453477</v>
      </c>
      <c r="AB1589" s="3">
        <v>25826074</v>
      </c>
      <c r="AC1589" s="3">
        <v>136606</v>
      </c>
      <c r="AD1589" s="3">
        <v>7317003</v>
      </c>
      <c r="AE1589" s="3">
        <v>0</v>
      </c>
      <c r="AF1589" s="3">
        <v>42744656</v>
      </c>
      <c r="AG1589" s="3">
        <v>2046869</v>
      </c>
      <c r="AH1589" s="3">
        <v>7317003</v>
      </c>
      <c r="AI1589" s="3">
        <v>20949827</v>
      </c>
      <c r="AJ1589" s="3">
        <v>912574</v>
      </c>
      <c r="AK1589" s="3">
        <v>763247</v>
      </c>
      <c r="AL1589" s="3">
        <v>1069116</v>
      </c>
      <c r="AM1589" s="3">
        <v>-305869</v>
      </c>
      <c r="AN1589" s="3">
        <v>-149327</v>
      </c>
      <c r="AO1589" s="3">
        <v>0</v>
      </c>
      <c r="AP1589" s="3">
        <v>0</v>
      </c>
      <c r="AQ1589" s="3">
        <v>-149327</v>
      </c>
      <c r="AR1589" s="3">
        <f>Tabela1[[#This Row],[Potrzeby finansowe 2027
w tym:]]+Tabela1[[#This Row],[Rozliczenie 2025 potrz. fin.]]</f>
        <v>28266830</v>
      </c>
      <c r="AS1589" s="3">
        <v>0</v>
      </c>
      <c r="AT1589" s="3">
        <v>0</v>
      </c>
      <c r="AU1589" s="3"/>
      <c r="AV1589" s="3"/>
      <c r="AW1589" s="3"/>
      <c r="AX1589" s="3"/>
      <c r="AY1589" s="3"/>
      <c r="AZ1589" s="3"/>
      <c r="BA1589" s="3">
        <v>0</v>
      </c>
      <c r="BB1589" s="3">
        <v>0</v>
      </c>
      <c r="BC1589" s="3">
        <v>0</v>
      </c>
      <c r="BD1589" s="3">
        <v>0</v>
      </c>
      <c r="BE1589" s="3">
        <v>0</v>
      </c>
      <c r="BF1589" s="3">
        <v>0</v>
      </c>
      <c r="BG1589" s="3">
        <v>948770</v>
      </c>
      <c r="BH1589" s="3">
        <v>8915</v>
      </c>
      <c r="BI1589" s="3">
        <v>1504707</v>
      </c>
      <c r="BJ1589" s="3">
        <v>23122587.725000001</v>
      </c>
      <c r="BK1589" s="3">
        <v>15932749.840000004</v>
      </c>
      <c r="BL1589" s="3">
        <v>4788124.32</v>
      </c>
      <c r="BM1589" s="3">
        <v>19183102.899999999</v>
      </c>
      <c r="BN1589" s="53">
        <v>1.0384898762392398</v>
      </c>
      <c r="BO1589" s="54">
        <v>4.4526219999999999E-4</v>
      </c>
      <c r="BP1589" s="70">
        <v>11143</v>
      </c>
      <c r="BQ1589" s="71"/>
      <c r="BR1589" s="70"/>
      <c r="BS1589" s="72"/>
      <c r="BT1589" s="72"/>
      <c r="BU1589" s="70">
        <v>42744656</v>
      </c>
      <c r="BV1589" s="70">
        <v>2046869</v>
      </c>
      <c r="BW1589" s="74">
        <v>7317003</v>
      </c>
      <c r="BX1589" s="70">
        <v>52108528</v>
      </c>
    </row>
    <row r="1590" spans="1:76" x14ac:dyDescent="0.3">
      <c r="A1590" s="73" t="s">
        <v>10</v>
      </c>
      <c r="B1590" s="2" t="s">
        <v>140</v>
      </c>
      <c r="C1590" s="2" t="s">
        <v>74</v>
      </c>
      <c r="D1590" s="2" t="s">
        <v>11</v>
      </c>
      <c r="E1590" s="2" t="s">
        <v>19</v>
      </c>
      <c r="F1590" s="17" t="str">
        <f>+Tabela1[[#This Row],[WK]]&amp;Tabela1[[#This Row],[PK]]&amp;Tabela1[[#This Row],[GK]]</f>
        <v>201302</v>
      </c>
      <c r="G1590" s="2" t="s">
        <v>1497</v>
      </c>
      <c r="H1590" s="3">
        <v>245234925.19999999</v>
      </c>
      <c r="I1590" s="4">
        <v>1.125</v>
      </c>
      <c r="J1590" s="3">
        <v>275889290.85000002</v>
      </c>
      <c r="K1590" s="4">
        <v>7.0000000000000007E-2</v>
      </c>
      <c r="L1590" s="3">
        <v>19312250</v>
      </c>
      <c r="M1590" s="3"/>
      <c r="N1590" s="5"/>
      <c r="O1590" s="3">
        <v>43765887.879999995</v>
      </c>
      <c r="P1590" s="4">
        <v>1.125</v>
      </c>
      <c r="Q1590" s="3">
        <v>49236623.869999997</v>
      </c>
      <c r="R1590" s="4">
        <v>1.6E-2</v>
      </c>
      <c r="S1590" s="3">
        <v>787786</v>
      </c>
      <c r="T1590" s="3"/>
      <c r="U1590" s="5"/>
      <c r="V1590" s="3">
        <v>12906109</v>
      </c>
      <c r="W1590" s="5"/>
      <c r="X1590" s="3">
        <v>28039307</v>
      </c>
      <c r="Y1590" s="3">
        <v>9800636</v>
      </c>
      <c r="Z1590" s="3">
        <v>90389</v>
      </c>
      <c r="AA1590" s="3">
        <v>1781390</v>
      </c>
      <c r="AB1590" s="3">
        <v>14042181</v>
      </c>
      <c r="AC1590" s="3">
        <v>2324711</v>
      </c>
      <c r="AD1590" s="3">
        <v>15133198</v>
      </c>
      <c r="AE1590" s="3">
        <v>0</v>
      </c>
      <c r="AF1590" s="3">
        <v>19312250</v>
      </c>
      <c r="AG1590" s="3">
        <v>787786</v>
      </c>
      <c r="AH1590" s="3">
        <v>15133198</v>
      </c>
      <c r="AI1590" s="3">
        <v>12906109</v>
      </c>
      <c r="AJ1590" s="3">
        <v>668325</v>
      </c>
      <c r="AK1590" s="3">
        <v>668325</v>
      </c>
      <c r="AL1590" s="3">
        <v>948647</v>
      </c>
      <c r="AM1590" s="3">
        <v>-280322</v>
      </c>
      <c r="AN1590" s="3">
        <v>536210</v>
      </c>
      <c r="AO1590" s="3">
        <v>0</v>
      </c>
      <c r="AP1590" s="3">
        <v>-536210</v>
      </c>
      <c r="AQ1590" s="3">
        <v>0</v>
      </c>
      <c r="AR1590" s="3">
        <f>Tabela1[[#This Row],[Potrzeby finansowe 2027
w tym:]]+Tabela1[[#This Row],[Rozliczenie 2025 potrz. fin.]]</f>
        <v>28039307</v>
      </c>
      <c r="AS1590" s="3">
        <v>0</v>
      </c>
      <c r="AT1590" s="3">
        <v>0</v>
      </c>
      <c r="AU1590" s="3"/>
      <c r="AV1590" s="3"/>
      <c r="AW1590" s="3"/>
      <c r="AX1590" s="3"/>
      <c r="AY1590" s="3"/>
      <c r="AZ1590" s="3"/>
      <c r="BA1590" s="3">
        <v>90389</v>
      </c>
      <c r="BB1590" s="3">
        <v>0</v>
      </c>
      <c r="BC1590" s="3">
        <v>0</v>
      </c>
      <c r="BD1590" s="3">
        <v>0</v>
      </c>
      <c r="BE1590" s="3">
        <v>1108.3800000000001</v>
      </c>
      <c r="BF1590" s="3">
        <v>1054.26</v>
      </c>
      <c r="BG1590" s="3">
        <v>830533</v>
      </c>
      <c r="BH1590" s="3">
        <v>7804</v>
      </c>
      <c r="BI1590" s="3">
        <v>950857</v>
      </c>
      <c r="BJ1590" s="3">
        <v>14611673.775</v>
      </c>
      <c r="BK1590" s="3">
        <v>10414402.130000001</v>
      </c>
      <c r="BL1590" s="3">
        <v>774038.16</v>
      </c>
      <c r="BM1590" s="3">
        <v>15241010.26</v>
      </c>
      <c r="BN1590" s="53">
        <v>0.71618962349495918</v>
      </c>
      <c r="BO1590" s="54">
        <v>2.9813149999999999E-4</v>
      </c>
      <c r="BP1590" s="70">
        <v>7498</v>
      </c>
      <c r="BQ1590" s="71"/>
      <c r="BR1590" s="70"/>
      <c r="BS1590" s="72"/>
      <c r="BT1590" s="72"/>
      <c r="BU1590" s="70">
        <v>19312250</v>
      </c>
      <c r="BV1590" s="70">
        <v>787786</v>
      </c>
      <c r="BW1590" s="74">
        <v>15133198</v>
      </c>
      <c r="BX1590" s="70">
        <v>35233234</v>
      </c>
    </row>
    <row r="1591" spans="1:76" x14ac:dyDescent="0.3">
      <c r="A1591" s="73" t="s">
        <v>10</v>
      </c>
      <c r="B1591" s="2" t="s">
        <v>140</v>
      </c>
      <c r="C1591" s="2" t="s">
        <v>74</v>
      </c>
      <c r="D1591" s="2" t="s">
        <v>16</v>
      </c>
      <c r="E1591" s="2" t="s">
        <v>19</v>
      </c>
      <c r="F1591" s="17" t="str">
        <f>+Tabela1[[#This Row],[WK]]&amp;Tabela1[[#This Row],[PK]]&amp;Tabela1[[#This Row],[GK]]</f>
        <v>201303</v>
      </c>
      <c r="G1591" s="2" t="s">
        <v>1498</v>
      </c>
      <c r="H1591" s="3">
        <v>227248973.34999999</v>
      </c>
      <c r="I1591" s="4">
        <v>1.125</v>
      </c>
      <c r="J1591" s="3">
        <v>255655095.02000001</v>
      </c>
      <c r="K1591" s="4">
        <v>7.0000000000000007E-2</v>
      </c>
      <c r="L1591" s="3">
        <v>17895857</v>
      </c>
      <c r="M1591" s="3"/>
      <c r="N1591" s="5"/>
      <c r="O1591" s="3">
        <v>51770189.130000003</v>
      </c>
      <c r="P1591" s="4">
        <v>1.125</v>
      </c>
      <c r="Q1591" s="3">
        <v>58241462.770000003</v>
      </c>
      <c r="R1591" s="4">
        <v>1.6E-2</v>
      </c>
      <c r="S1591" s="3">
        <v>931863</v>
      </c>
      <c r="T1591" s="3"/>
      <c r="U1591" s="5"/>
      <c r="V1591" s="3">
        <v>9613445</v>
      </c>
      <c r="W1591" s="5"/>
      <c r="X1591" s="3">
        <v>19840433</v>
      </c>
      <c r="Y1591" s="3">
        <v>3208317</v>
      </c>
      <c r="Z1591" s="3">
        <v>0</v>
      </c>
      <c r="AA1591" s="3">
        <v>1503770</v>
      </c>
      <c r="AB1591" s="3">
        <v>13874085</v>
      </c>
      <c r="AC1591" s="3">
        <v>1254261</v>
      </c>
      <c r="AD1591" s="3">
        <v>10226987</v>
      </c>
      <c r="AE1591" s="3">
        <v>0</v>
      </c>
      <c r="AF1591" s="3">
        <v>17895857</v>
      </c>
      <c r="AG1591" s="3">
        <v>931863</v>
      </c>
      <c r="AH1591" s="3">
        <v>10226987</v>
      </c>
      <c r="AI1591" s="3">
        <v>9613445</v>
      </c>
      <c r="AJ1591" s="3">
        <v>418057</v>
      </c>
      <c r="AK1591" s="3">
        <v>418057</v>
      </c>
      <c r="AL1591" s="3">
        <v>332926</v>
      </c>
      <c r="AM1591" s="3">
        <v>85131</v>
      </c>
      <c r="AN1591" s="3">
        <v>-232383</v>
      </c>
      <c r="AO1591" s="3">
        <v>0</v>
      </c>
      <c r="AP1591" s="3">
        <v>232383</v>
      </c>
      <c r="AQ1591" s="3">
        <v>0</v>
      </c>
      <c r="AR1591" s="3">
        <f>Tabela1[[#This Row],[Potrzeby finansowe 2027
w tym:]]+Tabela1[[#This Row],[Rozliczenie 2025 potrz. fin.]]</f>
        <v>19840433</v>
      </c>
      <c r="AS1591" s="3">
        <v>0</v>
      </c>
      <c r="AT1591" s="3">
        <v>0</v>
      </c>
      <c r="AU1591" s="3"/>
      <c r="AV1591" s="3"/>
      <c r="AW1591" s="3"/>
      <c r="AX1591" s="3"/>
      <c r="AY1591" s="3"/>
      <c r="AZ1591" s="3"/>
      <c r="BA1591" s="3">
        <v>0</v>
      </c>
      <c r="BB1591" s="3">
        <v>0</v>
      </c>
      <c r="BC1591" s="3">
        <v>0</v>
      </c>
      <c r="BD1591" s="3">
        <v>0</v>
      </c>
      <c r="BE1591" s="3">
        <v>0</v>
      </c>
      <c r="BF1591" s="3">
        <v>0</v>
      </c>
      <c r="BG1591" s="3">
        <v>625241</v>
      </c>
      <c r="BH1591" s="3">
        <v>5875</v>
      </c>
      <c r="BI1591" s="3">
        <v>878529</v>
      </c>
      <c r="BJ1591" s="3">
        <v>13500213.790000001</v>
      </c>
      <c r="BK1591" s="3">
        <v>9287736.2599999998</v>
      </c>
      <c r="BL1591" s="3">
        <v>1452983.94</v>
      </c>
      <c r="BM1591" s="3">
        <v>13943942.24</v>
      </c>
      <c r="BN1591" s="53">
        <v>0.87412961771261777</v>
      </c>
      <c r="BO1591" s="54">
        <v>2.3633789999999999E-4</v>
      </c>
      <c r="BP1591" s="70">
        <v>5943</v>
      </c>
      <c r="BQ1591" s="71"/>
      <c r="BR1591" s="70"/>
      <c r="BS1591" s="72"/>
      <c r="BT1591" s="72"/>
      <c r="BU1591" s="70">
        <v>17895857</v>
      </c>
      <c r="BV1591" s="70">
        <v>931863</v>
      </c>
      <c r="BW1591" s="74">
        <v>10226987</v>
      </c>
      <c r="BX1591" s="70">
        <v>29054707</v>
      </c>
    </row>
    <row r="1592" spans="1:76" x14ac:dyDescent="0.3">
      <c r="A1592" s="73" t="s">
        <v>10</v>
      </c>
      <c r="B1592" s="2" t="s">
        <v>140</v>
      </c>
      <c r="C1592" s="2" t="s">
        <v>74</v>
      </c>
      <c r="D1592" s="2" t="s">
        <v>18</v>
      </c>
      <c r="E1592" s="2" t="s">
        <v>15</v>
      </c>
      <c r="F1592" s="17" t="str">
        <f>+Tabela1[[#This Row],[WK]]&amp;Tabela1[[#This Row],[PK]]&amp;Tabela1[[#This Row],[GK]]</f>
        <v>201304</v>
      </c>
      <c r="G1592" s="2" t="s">
        <v>1499</v>
      </c>
      <c r="H1592" s="3">
        <v>125409159.81999999</v>
      </c>
      <c r="I1592" s="4">
        <v>1.125</v>
      </c>
      <c r="J1592" s="3">
        <v>141085304.80000001</v>
      </c>
      <c r="K1592" s="4">
        <v>7.0000000000000007E-2</v>
      </c>
      <c r="L1592" s="3">
        <v>9875971</v>
      </c>
      <c r="M1592" s="3"/>
      <c r="N1592" s="5"/>
      <c r="O1592" s="3">
        <v>2917024.7699999996</v>
      </c>
      <c r="P1592" s="4">
        <v>1.125</v>
      </c>
      <c r="Q1592" s="3">
        <v>3281652.87</v>
      </c>
      <c r="R1592" s="4">
        <v>1.6E-2</v>
      </c>
      <c r="S1592" s="3">
        <v>52506</v>
      </c>
      <c r="T1592" s="3"/>
      <c r="U1592" s="5"/>
      <c r="V1592" s="3">
        <v>4860277</v>
      </c>
      <c r="W1592" s="5"/>
      <c r="X1592" s="3">
        <v>17734590</v>
      </c>
      <c r="Y1592" s="3">
        <v>7916542</v>
      </c>
      <c r="Z1592" s="3">
        <v>0</v>
      </c>
      <c r="AA1592" s="3">
        <v>771874</v>
      </c>
      <c r="AB1592" s="3">
        <v>9046174</v>
      </c>
      <c r="AC1592" s="3">
        <v>0</v>
      </c>
      <c r="AD1592" s="3">
        <v>12599875</v>
      </c>
      <c r="AE1592" s="3">
        <v>0</v>
      </c>
      <c r="AF1592" s="3">
        <v>9875971</v>
      </c>
      <c r="AG1592" s="3">
        <v>52506</v>
      </c>
      <c r="AH1592" s="3">
        <v>12599875</v>
      </c>
      <c r="AI1592" s="3">
        <v>4860277</v>
      </c>
      <c r="AJ1592" s="3">
        <v>171320</v>
      </c>
      <c r="AK1592" s="3">
        <v>-103118</v>
      </c>
      <c r="AL1592" s="3">
        <v>679342</v>
      </c>
      <c r="AM1592" s="3">
        <v>-782460</v>
      </c>
      <c r="AN1592" s="3">
        <v>-274438</v>
      </c>
      <c r="AO1592" s="3">
        <v>0</v>
      </c>
      <c r="AP1592" s="3">
        <v>0</v>
      </c>
      <c r="AQ1592" s="3">
        <v>-274438</v>
      </c>
      <c r="AR1592" s="3">
        <f>Tabela1[[#This Row],[Potrzeby finansowe 2027
w tym:]]+Tabela1[[#This Row],[Rozliczenie 2025 potrz. fin.]]</f>
        <v>17460152</v>
      </c>
      <c r="AS1592" s="3">
        <v>0</v>
      </c>
      <c r="AT1592" s="3">
        <v>0</v>
      </c>
      <c r="AU1592" s="3"/>
      <c r="AV1592" s="3"/>
      <c r="AW1592" s="3"/>
      <c r="AX1592" s="3"/>
      <c r="AY1592" s="3"/>
      <c r="AZ1592" s="3"/>
      <c r="BA1592" s="3">
        <v>0</v>
      </c>
      <c r="BB1592" s="3">
        <v>0</v>
      </c>
      <c r="BC1592" s="3">
        <v>0</v>
      </c>
      <c r="BD1592" s="3">
        <v>0</v>
      </c>
      <c r="BE1592" s="3">
        <v>0</v>
      </c>
      <c r="BF1592" s="3">
        <v>0</v>
      </c>
      <c r="BG1592" s="3">
        <v>407604</v>
      </c>
      <c r="BH1592" s="3">
        <v>3830</v>
      </c>
      <c r="BI1592" s="3">
        <v>364270</v>
      </c>
      <c r="BJ1592" s="3">
        <v>5597683.8924999991</v>
      </c>
      <c r="BK1592" s="3">
        <v>1408833.4999999991</v>
      </c>
      <c r="BL1592" s="3">
        <v>4612461.5599999996</v>
      </c>
      <c r="BM1592" s="3">
        <v>7530478.4500000002</v>
      </c>
      <c r="BN1592" s="53">
        <v>0.62470178972795021</v>
      </c>
      <c r="BO1592" s="54">
        <v>1.7511999999999999E-4</v>
      </c>
      <c r="BP1592" s="70">
        <v>4404</v>
      </c>
      <c r="BQ1592" s="71"/>
      <c r="BR1592" s="70"/>
      <c r="BS1592" s="72"/>
      <c r="BT1592" s="72"/>
      <c r="BU1592" s="70">
        <v>9875971</v>
      </c>
      <c r="BV1592" s="70">
        <v>52506</v>
      </c>
      <c r="BW1592" s="74">
        <v>12599875</v>
      </c>
      <c r="BX1592" s="70">
        <v>22528352</v>
      </c>
    </row>
    <row r="1593" spans="1:76" x14ac:dyDescent="0.3">
      <c r="A1593" s="73" t="s">
        <v>10</v>
      </c>
      <c r="B1593" s="2" t="s">
        <v>140</v>
      </c>
      <c r="C1593" s="2" t="s">
        <v>74</v>
      </c>
      <c r="D1593" s="2" t="s">
        <v>21</v>
      </c>
      <c r="E1593" s="2" t="s">
        <v>15</v>
      </c>
      <c r="F1593" s="17" t="str">
        <f>+Tabela1[[#This Row],[WK]]&amp;Tabela1[[#This Row],[PK]]&amp;Tabela1[[#This Row],[GK]]</f>
        <v>201305</v>
      </c>
      <c r="G1593" s="2" t="s">
        <v>1500</v>
      </c>
      <c r="H1593" s="3">
        <v>62435074.039999999</v>
      </c>
      <c r="I1593" s="4">
        <v>1.125</v>
      </c>
      <c r="J1593" s="3">
        <v>70239458.299999997</v>
      </c>
      <c r="K1593" s="4">
        <v>7.0000000000000007E-2</v>
      </c>
      <c r="L1593" s="3">
        <v>4916762</v>
      </c>
      <c r="M1593" s="3"/>
      <c r="N1593" s="5"/>
      <c r="O1593" s="3">
        <v>1546316.07</v>
      </c>
      <c r="P1593" s="4">
        <v>1.125</v>
      </c>
      <c r="Q1593" s="3">
        <v>1739605.58</v>
      </c>
      <c r="R1593" s="4">
        <v>1.6E-2</v>
      </c>
      <c r="S1593" s="3">
        <v>27834</v>
      </c>
      <c r="T1593" s="3"/>
      <c r="U1593" s="5"/>
      <c r="V1593" s="3">
        <v>2928276</v>
      </c>
      <c r="W1593" s="5"/>
      <c r="X1593" s="3">
        <v>11361197</v>
      </c>
      <c r="Y1593" s="3">
        <v>5711612</v>
      </c>
      <c r="Z1593" s="3">
        <v>207297</v>
      </c>
      <c r="AA1593" s="3">
        <v>574390</v>
      </c>
      <c r="AB1593" s="3">
        <v>4290498</v>
      </c>
      <c r="AC1593" s="3">
        <v>577400</v>
      </c>
      <c r="AD1593" s="3">
        <v>8432921</v>
      </c>
      <c r="AE1593" s="3">
        <v>0</v>
      </c>
      <c r="AF1593" s="3">
        <v>4916762</v>
      </c>
      <c r="AG1593" s="3">
        <v>27834</v>
      </c>
      <c r="AH1593" s="3">
        <v>8432921</v>
      </c>
      <c r="AI1593" s="3">
        <v>2928276</v>
      </c>
      <c r="AJ1593" s="3">
        <v>49120</v>
      </c>
      <c r="AK1593" s="3">
        <v>49120</v>
      </c>
      <c r="AL1593" s="3">
        <v>283684</v>
      </c>
      <c r="AM1593" s="3">
        <v>-234564</v>
      </c>
      <c r="AN1593" s="3">
        <v>49990</v>
      </c>
      <c r="AO1593" s="3">
        <v>0</v>
      </c>
      <c r="AP1593" s="3">
        <v>-49990</v>
      </c>
      <c r="AQ1593" s="3">
        <v>0</v>
      </c>
      <c r="AR1593" s="3">
        <f>Tabela1[[#This Row],[Potrzeby finansowe 2027
w tym:]]+Tabela1[[#This Row],[Rozliczenie 2025 potrz. fin.]]</f>
        <v>11361197</v>
      </c>
      <c r="AS1593" s="3">
        <v>0</v>
      </c>
      <c r="AT1593" s="3">
        <v>0</v>
      </c>
      <c r="AU1593" s="3"/>
      <c r="AV1593" s="3"/>
      <c r="AW1593" s="3"/>
      <c r="AX1593" s="3"/>
      <c r="AY1593" s="3"/>
      <c r="AZ1593" s="3"/>
      <c r="BA1593" s="3">
        <v>207297</v>
      </c>
      <c r="BB1593" s="3">
        <v>296.07</v>
      </c>
      <c r="BC1593" s="3">
        <v>0</v>
      </c>
      <c r="BD1593" s="3">
        <v>0</v>
      </c>
      <c r="BE1593" s="3">
        <v>206.24</v>
      </c>
      <c r="BF1593" s="3">
        <v>0</v>
      </c>
      <c r="BG1593" s="3">
        <v>377782</v>
      </c>
      <c r="BH1593" s="3">
        <v>2840</v>
      </c>
      <c r="BI1593" s="3">
        <v>196608</v>
      </c>
      <c r="BJ1593" s="3">
        <v>3021249.6150000002</v>
      </c>
      <c r="BK1593" s="3">
        <v>1048995.5600000005</v>
      </c>
      <c r="BL1593" s="3">
        <v>500200</v>
      </c>
      <c r="BM1593" s="3">
        <v>6888616.2199999997</v>
      </c>
      <c r="BN1593" s="53">
        <v>0.54237057347770534</v>
      </c>
      <c r="BO1593" s="54">
        <v>1.01458E-4</v>
      </c>
      <c r="BP1593" s="70">
        <v>2551</v>
      </c>
      <c r="BQ1593" s="71"/>
      <c r="BR1593" s="70"/>
      <c r="BS1593" s="72"/>
      <c r="BT1593" s="72"/>
      <c r="BU1593" s="70">
        <v>4916762</v>
      </c>
      <c r="BV1593" s="70">
        <v>27834</v>
      </c>
      <c r="BW1593" s="74">
        <v>8432921</v>
      </c>
      <c r="BX1593" s="70">
        <v>13377517</v>
      </c>
    </row>
    <row r="1594" spans="1:76" x14ac:dyDescent="0.3">
      <c r="A1594" s="73" t="s">
        <v>10</v>
      </c>
      <c r="B1594" s="2" t="s">
        <v>140</v>
      </c>
      <c r="C1594" s="2" t="s">
        <v>74</v>
      </c>
      <c r="D1594" s="2" t="s">
        <v>23</v>
      </c>
      <c r="E1594" s="2" t="s">
        <v>15</v>
      </c>
      <c r="F1594" s="17" t="str">
        <f>+Tabela1[[#This Row],[WK]]&amp;Tabela1[[#This Row],[PK]]&amp;Tabela1[[#This Row],[GK]]</f>
        <v>201306</v>
      </c>
      <c r="G1594" s="2" t="s">
        <v>1501</v>
      </c>
      <c r="H1594" s="3">
        <v>83011594.810000002</v>
      </c>
      <c r="I1594" s="4">
        <v>1.125</v>
      </c>
      <c r="J1594" s="3">
        <v>93388044.159999996</v>
      </c>
      <c r="K1594" s="4">
        <v>7.0000000000000007E-2</v>
      </c>
      <c r="L1594" s="3">
        <v>6537163</v>
      </c>
      <c r="M1594" s="3"/>
      <c r="N1594" s="5"/>
      <c r="O1594" s="3">
        <v>8871939.0300000012</v>
      </c>
      <c r="P1594" s="4">
        <v>1.125</v>
      </c>
      <c r="Q1594" s="3">
        <v>9980931.4100000001</v>
      </c>
      <c r="R1594" s="4">
        <v>1.6E-2</v>
      </c>
      <c r="S1594" s="3">
        <v>159695</v>
      </c>
      <c r="T1594" s="3"/>
      <c r="U1594" s="5"/>
      <c r="V1594" s="3">
        <v>3757995</v>
      </c>
      <c r="W1594" s="5"/>
      <c r="X1594" s="3">
        <v>9999940</v>
      </c>
      <c r="Y1594" s="3">
        <v>3639772</v>
      </c>
      <c r="Z1594" s="3">
        <v>0</v>
      </c>
      <c r="AA1594" s="3">
        <v>641961</v>
      </c>
      <c r="AB1594" s="3">
        <v>5319032</v>
      </c>
      <c r="AC1594" s="3">
        <v>399175</v>
      </c>
      <c r="AD1594" s="3">
        <v>6241945</v>
      </c>
      <c r="AE1594" s="3">
        <v>0</v>
      </c>
      <c r="AF1594" s="3">
        <v>6537163</v>
      </c>
      <c r="AG1594" s="3">
        <v>159695</v>
      </c>
      <c r="AH1594" s="3">
        <v>6241945</v>
      </c>
      <c r="AI1594" s="3">
        <v>3757995</v>
      </c>
      <c r="AJ1594" s="3">
        <v>-1280990</v>
      </c>
      <c r="AK1594" s="3">
        <v>-1280990</v>
      </c>
      <c r="AL1594" s="3">
        <v>206285</v>
      </c>
      <c r="AM1594" s="3">
        <v>-1487275</v>
      </c>
      <c r="AN1594" s="3">
        <v>47172</v>
      </c>
      <c r="AO1594" s="3">
        <v>0</v>
      </c>
      <c r="AP1594" s="3">
        <v>-47172</v>
      </c>
      <c r="AQ1594" s="3">
        <v>0</v>
      </c>
      <c r="AR1594" s="3">
        <f>Tabela1[[#This Row],[Potrzeby finansowe 2027
w tym:]]+Tabela1[[#This Row],[Rozliczenie 2025 potrz. fin.]]</f>
        <v>9999940</v>
      </c>
      <c r="AS1594" s="3">
        <v>0</v>
      </c>
      <c r="AT1594" s="3">
        <v>0</v>
      </c>
      <c r="AU1594" s="3"/>
      <c r="AV1594" s="3"/>
      <c r="AW1594" s="3"/>
      <c r="AX1594" s="3"/>
      <c r="AY1594" s="3"/>
      <c r="AZ1594" s="3"/>
      <c r="BA1594" s="3">
        <v>0</v>
      </c>
      <c r="BB1594" s="3">
        <v>0</v>
      </c>
      <c r="BC1594" s="3">
        <v>0</v>
      </c>
      <c r="BD1594" s="3">
        <v>0</v>
      </c>
      <c r="BE1594" s="3">
        <v>0</v>
      </c>
      <c r="BF1594" s="3">
        <v>0</v>
      </c>
      <c r="BG1594" s="3">
        <v>377782</v>
      </c>
      <c r="BH1594" s="3">
        <v>2857</v>
      </c>
      <c r="BI1594" s="3">
        <v>264179</v>
      </c>
      <c r="BJ1594" s="3">
        <v>4059601.9675000003</v>
      </c>
      <c r="BK1594" s="3">
        <v>2576595.2400000002</v>
      </c>
      <c r="BL1594" s="3">
        <v>594824.94999999995</v>
      </c>
      <c r="BM1594" s="3">
        <v>4742377.01</v>
      </c>
      <c r="BN1594" s="53">
        <v>0.72572862165766672</v>
      </c>
      <c r="BO1594" s="54">
        <v>1.1522439999999999E-4</v>
      </c>
      <c r="BP1594" s="70">
        <v>2898</v>
      </c>
      <c r="BQ1594" s="71"/>
      <c r="BR1594" s="70"/>
      <c r="BS1594" s="72"/>
      <c r="BT1594" s="72"/>
      <c r="BU1594" s="70">
        <v>6537163</v>
      </c>
      <c r="BV1594" s="70">
        <v>159695</v>
      </c>
      <c r="BW1594" s="74">
        <v>6241945</v>
      </c>
      <c r="BX1594" s="70">
        <v>12938803</v>
      </c>
    </row>
    <row r="1595" spans="1:76" x14ac:dyDescent="0.3">
      <c r="A1595" s="73" t="s">
        <v>10</v>
      </c>
      <c r="B1595" s="2" t="s">
        <v>140</v>
      </c>
      <c r="C1595" s="2" t="s">
        <v>74</v>
      </c>
      <c r="D1595" s="2" t="s">
        <v>30</v>
      </c>
      <c r="E1595" s="2" t="s">
        <v>15</v>
      </c>
      <c r="F1595" s="17" t="str">
        <f>+Tabela1[[#This Row],[WK]]&amp;Tabela1[[#This Row],[PK]]&amp;Tabela1[[#This Row],[GK]]</f>
        <v>201307</v>
      </c>
      <c r="G1595" s="2" t="s">
        <v>1502</v>
      </c>
      <c r="H1595" s="3">
        <v>116306525.3</v>
      </c>
      <c r="I1595" s="4">
        <v>1.125</v>
      </c>
      <c r="J1595" s="3">
        <v>130844840.95999999</v>
      </c>
      <c r="K1595" s="4">
        <v>7.0000000000000007E-2</v>
      </c>
      <c r="L1595" s="3">
        <v>9159139</v>
      </c>
      <c r="M1595" s="3"/>
      <c r="N1595" s="5"/>
      <c r="O1595" s="3">
        <v>10735967.24</v>
      </c>
      <c r="P1595" s="4">
        <v>1.125</v>
      </c>
      <c r="Q1595" s="3">
        <v>12077963.15</v>
      </c>
      <c r="R1595" s="4">
        <v>1.6E-2</v>
      </c>
      <c r="S1595" s="3">
        <v>193247</v>
      </c>
      <c r="T1595" s="3"/>
      <c r="U1595" s="5"/>
      <c r="V1595" s="3">
        <v>5194593</v>
      </c>
      <c r="W1595" s="5"/>
      <c r="X1595" s="3">
        <v>15580003</v>
      </c>
      <c r="Y1595" s="3">
        <v>6190440</v>
      </c>
      <c r="Z1595" s="3">
        <v>0</v>
      </c>
      <c r="AA1595" s="3">
        <v>766858</v>
      </c>
      <c r="AB1595" s="3">
        <v>8622705</v>
      </c>
      <c r="AC1595" s="3">
        <v>0</v>
      </c>
      <c r="AD1595" s="3">
        <v>9660025</v>
      </c>
      <c r="AE1595" s="3">
        <v>0</v>
      </c>
      <c r="AF1595" s="3">
        <v>9159139</v>
      </c>
      <c r="AG1595" s="3">
        <v>193247</v>
      </c>
      <c r="AH1595" s="3">
        <v>9660025</v>
      </c>
      <c r="AI1595" s="3">
        <v>5194593</v>
      </c>
      <c r="AJ1595" s="3">
        <v>-153882</v>
      </c>
      <c r="AK1595" s="3">
        <v>-879267</v>
      </c>
      <c r="AL1595" s="3">
        <v>678230</v>
      </c>
      <c r="AM1595" s="3">
        <v>-1557497</v>
      </c>
      <c r="AN1595" s="3">
        <v>-725385</v>
      </c>
      <c r="AO1595" s="3">
        <v>0</v>
      </c>
      <c r="AP1595" s="3">
        <v>0</v>
      </c>
      <c r="AQ1595" s="3">
        <v>-725385</v>
      </c>
      <c r="AR1595" s="3">
        <f>Tabela1[[#This Row],[Potrzeby finansowe 2027
w tym:]]+Tabela1[[#This Row],[Rozliczenie 2025 potrz. fin.]]</f>
        <v>14854618</v>
      </c>
      <c r="AS1595" s="3">
        <v>0</v>
      </c>
      <c r="AT1595" s="3">
        <v>0</v>
      </c>
      <c r="AU1595" s="3"/>
      <c r="AV1595" s="3"/>
      <c r="AW1595" s="3"/>
      <c r="AX1595" s="3"/>
      <c r="AY1595" s="3"/>
      <c r="AZ1595" s="3"/>
      <c r="BA1595" s="3">
        <v>0</v>
      </c>
      <c r="BB1595" s="3">
        <v>0</v>
      </c>
      <c r="BC1595" s="3">
        <v>0</v>
      </c>
      <c r="BD1595" s="3">
        <v>0</v>
      </c>
      <c r="BE1595" s="3">
        <v>0</v>
      </c>
      <c r="BF1595" s="3">
        <v>0</v>
      </c>
      <c r="BG1595" s="3">
        <v>377782</v>
      </c>
      <c r="BH1595" s="3">
        <v>3503</v>
      </c>
      <c r="BI1595" s="3">
        <v>389076</v>
      </c>
      <c r="BJ1595" s="3">
        <v>5978861.9299999997</v>
      </c>
      <c r="BK1595" s="3">
        <v>2655697.9000000004</v>
      </c>
      <c r="BL1595" s="3">
        <v>1709633.51</v>
      </c>
      <c r="BM1595" s="3">
        <v>9873389.0999999996</v>
      </c>
      <c r="BN1595" s="53">
        <v>0.64934948658403524</v>
      </c>
      <c r="BO1595" s="54">
        <v>1.4780589999999999E-4</v>
      </c>
      <c r="BP1595" s="70">
        <v>3717</v>
      </c>
      <c r="BQ1595" s="71"/>
      <c r="BR1595" s="70"/>
      <c r="BS1595" s="72"/>
      <c r="BT1595" s="72"/>
      <c r="BU1595" s="70">
        <v>9159139</v>
      </c>
      <c r="BV1595" s="70">
        <v>193247</v>
      </c>
      <c r="BW1595" s="74">
        <v>9660025</v>
      </c>
      <c r="BX1595" s="70">
        <v>19012411</v>
      </c>
    </row>
    <row r="1596" spans="1:76" x14ac:dyDescent="0.3">
      <c r="A1596" s="73" t="s">
        <v>10</v>
      </c>
      <c r="B1596" s="2" t="s">
        <v>140</v>
      </c>
      <c r="C1596" s="2" t="s">
        <v>74</v>
      </c>
      <c r="D1596" s="2" t="s">
        <v>54</v>
      </c>
      <c r="E1596" s="2" t="s">
        <v>15</v>
      </c>
      <c r="F1596" s="17" t="str">
        <f>+Tabela1[[#This Row],[WK]]&amp;Tabela1[[#This Row],[PK]]&amp;Tabela1[[#This Row],[GK]]</f>
        <v>201308</v>
      </c>
      <c r="G1596" s="2" t="s">
        <v>1503</v>
      </c>
      <c r="H1596" s="3">
        <v>158316136.56</v>
      </c>
      <c r="I1596" s="4">
        <v>1.125</v>
      </c>
      <c r="J1596" s="3">
        <v>178105653.63</v>
      </c>
      <c r="K1596" s="4">
        <v>7.0000000000000007E-2</v>
      </c>
      <c r="L1596" s="3">
        <v>12467396</v>
      </c>
      <c r="M1596" s="3"/>
      <c r="N1596" s="5"/>
      <c r="O1596" s="3">
        <v>8781825.1500000004</v>
      </c>
      <c r="P1596" s="4">
        <v>1.125</v>
      </c>
      <c r="Q1596" s="3">
        <v>9879553.2899999991</v>
      </c>
      <c r="R1596" s="4">
        <v>1.6E-2</v>
      </c>
      <c r="S1596" s="3">
        <v>158073</v>
      </c>
      <c r="T1596" s="3"/>
      <c r="U1596" s="5"/>
      <c r="V1596" s="3">
        <v>7208203</v>
      </c>
      <c r="W1596" s="5"/>
      <c r="X1596" s="3">
        <v>18314588</v>
      </c>
      <c r="Y1596" s="3">
        <v>6138399</v>
      </c>
      <c r="Z1596" s="3">
        <v>479539</v>
      </c>
      <c r="AA1596" s="3">
        <v>847854</v>
      </c>
      <c r="AB1596" s="3">
        <v>10751047</v>
      </c>
      <c r="AC1596" s="3">
        <v>97749</v>
      </c>
      <c r="AD1596" s="3">
        <v>11158006</v>
      </c>
      <c r="AE1596" s="3">
        <v>0</v>
      </c>
      <c r="AF1596" s="3">
        <v>12467396</v>
      </c>
      <c r="AG1596" s="3">
        <v>158073</v>
      </c>
      <c r="AH1596" s="3">
        <v>11158006</v>
      </c>
      <c r="AI1596" s="3">
        <v>7208203</v>
      </c>
      <c r="AJ1596" s="3">
        <v>969885</v>
      </c>
      <c r="AK1596" s="3">
        <v>1021506</v>
      </c>
      <c r="AL1596" s="3">
        <v>331003</v>
      </c>
      <c r="AM1596" s="3">
        <v>690503</v>
      </c>
      <c r="AN1596" s="3">
        <v>51621</v>
      </c>
      <c r="AO1596" s="3">
        <v>0</v>
      </c>
      <c r="AP1596" s="3">
        <v>0</v>
      </c>
      <c r="AQ1596" s="3">
        <v>51621</v>
      </c>
      <c r="AR1596" s="3">
        <f>Tabela1[[#This Row],[Potrzeby finansowe 2027
w tym:]]+Tabela1[[#This Row],[Rozliczenie 2025 potrz. fin.]]</f>
        <v>18366209</v>
      </c>
      <c r="AS1596" s="3">
        <v>0</v>
      </c>
      <c r="AT1596" s="3">
        <v>0</v>
      </c>
      <c r="AU1596" s="3"/>
      <c r="AV1596" s="3"/>
      <c r="AW1596" s="3"/>
      <c r="AX1596" s="3"/>
      <c r="AY1596" s="3"/>
      <c r="AZ1596" s="3"/>
      <c r="BA1596" s="3">
        <v>479539</v>
      </c>
      <c r="BB1596" s="3">
        <v>666.15</v>
      </c>
      <c r="BC1596" s="3">
        <v>0</v>
      </c>
      <c r="BD1596" s="3">
        <v>0</v>
      </c>
      <c r="BE1596" s="3">
        <v>727.04</v>
      </c>
      <c r="BF1596" s="3">
        <v>0</v>
      </c>
      <c r="BG1596" s="3">
        <v>544040</v>
      </c>
      <c r="BH1596" s="3">
        <v>5112</v>
      </c>
      <c r="BI1596" s="3">
        <v>303814</v>
      </c>
      <c r="BJ1596" s="3">
        <v>4668659.1850000005</v>
      </c>
      <c r="BK1596" s="3">
        <v>2960297.29</v>
      </c>
      <c r="BL1596" s="3">
        <v>651623.31999999995</v>
      </c>
      <c r="BM1596" s="3">
        <v>5530200.9400000004</v>
      </c>
      <c r="BN1596" s="53">
        <v>0.73562575193755075</v>
      </c>
      <c r="BO1596" s="54">
        <v>2.0289080000000001E-4</v>
      </c>
      <c r="BP1596" s="70">
        <v>5103</v>
      </c>
      <c r="BQ1596" s="71"/>
      <c r="BR1596" s="70"/>
      <c r="BS1596" s="72"/>
      <c r="BT1596" s="72"/>
      <c r="BU1596" s="70">
        <v>12467396</v>
      </c>
      <c r="BV1596" s="70">
        <v>158073</v>
      </c>
      <c r="BW1596" s="74">
        <v>11158006</v>
      </c>
      <c r="BX1596" s="70">
        <v>23783475</v>
      </c>
    </row>
    <row r="1597" spans="1:76" x14ac:dyDescent="0.3">
      <c r="A1597" s="73" t="s">
        <v>10</v>
      </c>
      <c r="B1597" s="2" t="s">
        <v>140</v>
      </c>
      <c r="C1597" s="2" t="s">
        <v>74</v>
      </c>
      <c r="D1597" s="2" t="s">
        <v>56</v>
      </c>
      <c r="E1597" s="2" t="s">
        <v>19</v>
      </c>
      <c r="F1597" s="17" t="str">
        <f>+Tabela1[[#This Row],[WK]]&amp;Tabela1[[#This Row],[PK]]&amp;Tabela1[[#This Row],[GK]]</f>
        <v>201309</v>
      </c>
      <c r="G1597" s="2" t="s">
        <v>1504</v>
      </c>
      <c r="H1597" s="3">
        <v>238389943.65000001</v>
      </c>
      <c r="I1597" s="4">
        <v>1.125</v>
      </c>
      <c r="J1597" s="3">
        <v>268188686.61000001</v>
      </c>
      <c r="K1597" s="4">
        <v>7.0000000000000007E-2</v>
      </c>
      <c r="L1597" s="3">
        <v>18773208</v>
      </c>
      <c r="M1597" s="3"/>
      <c r="N1597" s="5"/>
      <c r="O1597" s="3">
        <v>32418531.739999998</v>
      </c>
      <c r="P1597" s="4">
        <v>1.125</v>
      </c>
      <c r="Q1597" s="3">
        <v>36470848.210000001</v>
      </c>
      <c r="R1597" s="4">
        <v>1.6E-2</v>
      </c>
      <c r="S1597" s="3">
        <v>583534</v>
      </c>
      <c r="T1597" s="3"/>
      <c r="U1597" s="5"/>
      <c r="V1597" s="3">
        <v>10959566</v>
      </c>
      <c r="W1597" s="5"/>
      <c r="X1597" s="3">
        <v>21608615</v>
      </c>
      <c r="Y1597" s="3">
        <v>3524847</v>
      </c>
      <c r="Z1597" s="3">
        <v>0</v>
      </c>
      <c r="AA1597" s="3">
        <v>1138911</v>
      </c>
      <c r="AB1597" s="3">
        <v>13077091</v>
      </c>
      <c r="AC1597" s="3">
        <v>3867766</v>
      </c>
      <c r="AD1597" s="3">
        <v>10649048</v>
      </c>
      <c r="AE1597" s="3">
        <v>0</v>
      </c>
      <c r="AF1597" s="3">
        <v>18773208</v>
      </c>
      <c r="AG1597" s="3">
        <v>583534</v>
      </c>
      <c r="AH1597" s="3">
        <v>10649048</v>
      </c>
      <c r="AI1597" s="3">
        <v>10959566</v>
      </c>
      <c r="AJ1597" s="3">
        <v>989499</v>
      </c>
      <c r="AK1597" s="3">
        <v>989499</v>
      </c>
      <c r="AL1597" s="3">
        <v>540736</v>
      </c>
      <c r="AM1597" s="3">
        <v>448763</v>
      </c>
      <c r="AN1597" s="3">
        <v>-274981</v>
      </c>
      <c r="AO1597" s="3">
        <v>0</v>
      </c>
      <c r="AP1597" s="3">
        <v>274981</v>
      </c>
      <c r="AQ1597" s="3">
        <v>0</v>
      </c>
      <c r="AR1597" s="3">
        <f>Tabela1[[#This Row],[Potrzeby finansowe 2027
w tym:]]+Tabela1[[#This Row],[Rozliczenie 2025 potrz. fin.]]</f>
        <v>21608615</v>
      </c>
      <c r="AS1597" s="3">
        <v>0</v>
      </c>
      <c r="AT1597" s="3">
        <v>0</v>
      </c>
      <c r="AU1597" s="3"/>
      <c r="AV1597" s="3"/>
      <c r="AW1597" s="3"/>
      <c r="AX1597" s="3"/>
      <c r="AY1597" s="3"/>
      <c r="AZ1597" s="3"/>
      <c r="BA1597" s="3">
        <v>0</v>
      </c>
      <c r="BB1597" s="3">
        <v>0</v>
      </c>
      <c r="BC1597" s="3">
        <v>0</v>
      </c>
      <c r="BD1597" s="3">
        <v>0</v>
      </c>
      <c r="BE1597" s="3">
        <v>0</v>
      </c>
      <c r="BF1597" s="3">
        <v>0</v>
      </c>
      <c r="BG1597" s="3">
        <v>665577</v>
      </c>
      <c r="BH1597" s="3">
        <v>6254</v>
      </c>
      <c r="BI1597" s="3">
        <v>473334</v>
      </c>
      <c r="BJ1597" s="3">
        <v>7273653.0175000019</v>
      </c>
      <c r="BK1597" s="3">
        <v>3911643.0300000012</v>
      </c>
      <c r="BL1597" s="3">
        <v>216534.44</v>
      </c>
      <c r="BM1597" s="3">
        <v>13014971.07</v>
      </c>
      <c r="BN1597" s="53">
        <v>0.86915307350102122</v>
      </c>
      <c r="BO1597" s="54">
        <v>2.4975490000000002E-4</v>
      </c>
      <c r="BP1597" s="70">
        <v>6281</v>
      </c>
      <c r="BQ1597" s="71"/>
      <c r="BR1597" s="70"/>
      <c r="BS1597" s="72"/>
      <c r="BT1597" s="72"/>
      <c r="BU1597" s="70">
        <v>18773208</v>
      </c>
      <c r="BV1597" s="70">
        <v>583534</v>
      </c>
      <c r="BW1597" s="74">
        <v>10649048</v>
      </c>
      <c r="BX1597" s="70">
        <v>30005790</v>
      </c>
    </row>
    <row r="1598" spans="1:76" x14ac:dyDescent="0.3">
      <c r="A1598" s="73" t="s">
        <v>10</v>
      </c>
      <c r="B1598" s="2" t="s">
        <v>140</v>
      </c>
      <c r="C1598" s="2" t="s">
        <v>74</v>
      </c>
      <c r="D1598" s="2" t="s">
        <v>69</v>
      </c>
      <c r="E1598" s="2" t="s">
        <v>15</v>
      </c>
      <c r="F1598" s="17" t="str">
        <f>+Tabela1[[#This Row],[WK]]&amp;Tabela1[[#This Row],[PK]]&amp;Tabela1[[#This Row],[GK]]</f>
        <v>201310</v>
      </c>
      <c r="G1598" s="2" t="s">
        <v>1496</v>
      </c>
      <c r="H1598" s="3">
        <v>192245933.22</v>
      </c>
      <c r="I1598" s="4">
        <v>1.125</v>
      </c>
      <c r="J1598" s="3">
        <v>216276674.87</v>
      </c>
      <c r="K1598" s="4">
        <v>7.0000000000000007E-2</v>
      </c>
      <c r="L1598" s="3">
        <v>15139367</v>
      </c>
      <c r="M1598" s="3"/>
      <c r="N1598" s="5"/>
      <c r="O1598" s="3">
        <v>411256.07</v>
      </c>
      <c r="P1598" s="4">
        <v>1.125</v>
      </c>
      <c r="Q1598" s="3">
        <v>462663.08</v>
      </c>
      <c r="R1598" s="4">
        <v>1.6E-2</v>
      </c>
      <c r="S1598" s="3">
        <v>7403</v>
      </c>
      <c r="T1598" s="3"/>
      <c r="U1598" s="5"/>
      <c r="V1598" s="3">
        <v>8869087</v>
      </c>
      <c r="W1598" s="5"/>
      <c r="X1598" s="3">
        <v>10567429</v>
      </c>
      <c r="Y1598" s="3">
        <v>0</v>
      </c>
      <c r="Z1598" s="3">
        <v>0</v>
      </c>
      <c r="AA1598" s="3">
        <v>1146957</v>
      </c>
      <c r="AB1598" s="3">
        <v>4629446</v>
      </c>
      <c r="AC1598" s="3">
        <v>4791026</v>
      </c>
      <c r="AD1598" s="3">
        <v>4198364</v>
      </c>
      <c r="AE1598" s="3">
        <v>434343</v>
      </c>
      <c r="AF1598" s="3">
        <v>15139367</v>
      </c>
      <c r="AG1598" s="3">
        <v>7403</v>
      </c>
      <c r="AH1598" s="3">
        <v>3764021</v>
      </c>
      <c r="AI1598" s="3">
        <v>8869087</v>
      </c>
      <c r="AJ1598" s="3">
        <v>457562</v>
      </c>
      <c r="AK1598" s="3">
        <v>293276</v>
      </c>
      <c r="AL1598" s="3">
        <v>887588</v>
      </c>
      <c r="AM1598" s="3">
        <v>-594312</v>
      </c>
      <c r="AN1598" s="3">
        <v>-164286</v>
      </c>
      <c r="AO1598" s="3">
        <v>0</v>
      </c>
      <c r="AP1598" s="3">
        <v>0</v>
      </c>
      <c r="AQ1598" s="3">
        <v>-164286</v>
      </c>
      <c r="AR1598" s="3">
        <f>Tabela1[[#This Row],[Potrzeby finansowe 2027
w tym:]]+Tabela1[[#This Row],[Rozliczenie 2025 potrz. fin.]]</f>
        <v>10403143</v>
      </c>
      <c r="AS1598" s="3">
        <v>0</v>
      </c>
      <c r="AT1598" s="3">
        <v>0</v>
      </c>
      <c r="AU1598" s="3"/>
      <c r="AV1598" s="3"/>
      <c r="AW1598" s="3"/>
      <c r="AX1598" s="3"/>
      <c r="AY1598" s="3"/>
      <c r="AZ1598" s="3"/>
      <c r="BA1598" s="3">
        <v>0</v>
      </c>
      <c r="BB1598" s="3">
        <v>0</v>
      </c>
      <c r="BC1598" s="3">
        <v>0</v>
      </c>
      <c r="BD1598" s="3">
        <v>0</v>
      </c>
      <c r="BE1598" s="3">
        <v>0</v>
      </c>
      <c r="BF1598" s="3">
        <v>0</v>
      </c>
      <c r="BG1598" s="3">
        <v>580224</v>
      </c>
      <c r="BH1598" s="3">
        <v>5452</v>
      </c>
      <c r="BI1598" s="3">
        <v>566733</v>
      </c>
      <c r="BJ1598" s="3">
        <v>8708887.2350000013</v>
      </c>
      <c r="BK1598" s="3">
        <v>4934549.9800000004</v>
      </c>
      <c r="BL1598" s="3">
        <v>3157678.06</v>
      </c>
      <c r="BM1598" s="3">
        <v>8781992.9000000004</v>
      </c>
      <c r="BN1598" s="53">
        <v>1.0208182945823192</v>
      </c>
      <c r="BO1598" s="54">
        <v>1.6667750000000001E-4</v>
      </c>
      <c r="BP1598" s="70">
        <v>4191</v>
      </c>
      <c r="BQ1598" s="71"/>
      <c r="BR1598" s="70"/>
      <c r="BS1598" s="72"/>
      <c r="BT1598" s="72"/>
      <c r="BU1598" s="70">
        <v>15139367</v>
      </c>
      <c r="BV1598" s="70">
        <v>7403</v>
      </c>
      <c r="BW1598" s="74">
        <v>3764021</v>
      </c>
      <c r="BX1598" s="70">
        <v>18910791</v>
      </c>
    </row>
    <row r="1599" spans="1:76" x14ac:dyDescent="0.3">
      <c r="A1599" s="73" t="s">
        <v>10</v>
      </c>
      <c r="B1599" s="2" t="s">
        <v>140</v>
      </c>
      <c r="C1599" s="2" t="s">
        <v>76</v>
      </c>
      <c r="D1599" s="2" t="s">
        <v>12</v>
      </c>
      <c r="E1599" s="2" t="s">
        <v>13</v>
      </c>
      <c r="F1599" s="17" t="str">
        <f>+Tabela1[[#This Row],[WK]]&amp;Tabela1[[#This Row],[PK]]&amp;Tabela1[[#This Row],[GK]]</f>
        <v>201401</v>
      </c>
      <c r="G1599" s="2" t="s">
        <v>1505</v>
      </c>
      <c r="H1599" s="3">
        <v>952476194.63</v>
      </c>
      <c r="I1599" s="4">
        <v>1.125</v>
      </c>
      <c r="J1599" s="3">
        <v>1071535718.96</v>
      </c>
      <c r="K1599" s="4">
        <v>7.0000000000000007E-2</v>
      </c>
      <c r="L1599" s="3">
        <v>75007500</v>
      </c>
      <c r="M1599" s="3"/>
      <c r="N1599" s="5"/>
      <c r="O1599" s="3">
        <v>155881023.23000002</v>
      </c>
      <c r="P1599" s="4">
        <v>1.125</v>
      </c>
      <c r="Q1599" s="3">
        <v>175366151.13</v>
      </c>
      <c r="R1599" s="4">
        <v>1.6E-2</v>
      </c>
      <c r="S1599" s="3">
        <v>2805858</v>
      </c>
      <c r="T1599" s="3"/>
      <c r="U1599" s="5"/>
      <c r="V1599" s="3">
        <v>43724604</v>
      </c>
      <c r="W1599" s="5"/>
      <c r="X1599" s="3">
        <v>54431261</v>
      </c>
      <c r="Y1599" s="3">
        <v>14075741</v>
      </c>
      <c r="Z1599" s="3">
        <v>0</v>
      </c>
      <c r="AA1599" s="3">
        <v>3417462</v>
      </c>
      <c r="AB1599" s="3">
        <v>36938058</v>
      </c>
      <c r="AC1599" s="3">
        <v>0</v>
      </c>
      <c r="AD1599" s="3">
        <v>10675581</v>
      </c>
      <c r="AE1599" s="3">
        <v>0</v>
      </c>
      <c r="AF1599" s="3">
        <v>75007500</v>
      </c>
      <c r="AG1599" s="3">
        <v>2805858</v>
      </c>
      <c r="AH1599" s="3">
        <v>10675581</v>
      </c>
      <c r="AI1599" s="3">
        <v>43724604</v>
      </c>
      <c r="AJ1599" s="3">
        <v>4447788</v>
      </c>
      <c r="AK1599" s="3">
        <v>4416712</v>
      </c>
      <c r="AL1599" s="3">
        <v>1678502</v>
      </c>
      <c r="AM1599" s="3">
        <v>2738210</v>
      </c>
      <c r="AN1599" s="3">
        <v>-31076</v>
      </c>
      <c r="AO1599" s="3">
        <v>0</v>
      </c>
      <c r="AP1599" s="3">
        <v>0</v>
      </c>
      <c r="AQ1599" s="3">
        <v>-31076</v>
      </c>
      <c r="AR1599" s="3">
        <f>Tabela1[[#This Row],[Potrzeby finansowe 2027
w tym:]]+Tabela1[[#This Row],[Rozliczenie 2025 potrz. fin.]]</f>
        <v>54400185</v>
      </c>
      <c r="AS1599" s="3">
        <v>0</v>
      </c>
      <c r="AT1599" s="3">
        <v>0</v>
      </c>
      <c r="AU1599" s="3"/>
      <c r="AV1599" s="3"/>
      <c r="AW1599" s="3"/>
      <c r="AX1599" s="3"/>
      <c r="AY1599" s="3"/>
      <c r="AZ1599" s="3"/>
      <c r="BA1599" s="3">
        <v>0</v>
      </c>
      <c r="BB1599" s="3">
        <v>0</v>
      </c>
      <c r="BC1599" s="3">
        <v>0</v>
      </c>
      <c r="BD1599" s="3">
        <v>0</v>
      </c>
      <c r="BE1599" s="3">
        <v>0</v>
      </c>
      <c r="BF1599" s="3">
        <v>0</v>
      </c>
      <c r="BG1599" s="3">
        <v>2182012</v>
      </c>
      <c r="BH1599" s="3">
        <v>20503</v>
      </c>
      <c r="BI1599" s="3">
        <v>1235450</v>
      </c>
      <c r="BJ1599" s="3">
        <v>18984958.085000001</v>
      </c>
      <c r="BK1599" s="3">
        <v>13491017.93</v>
      </c>
      <c r="BL1599" s="3">
        <v>819660.27</v>
      </c>
      <c r="BM1599" s="3">
        <v>20336440.079999998</v>
      </c>
      <c r="BN1599" s="53">
        <v>0.84861456963524629</v>
      </c>
      <c r="BO1599" s="54">
        <v>8.6208230000000001E-4</v>
      </c>
      <c r="BP1599" s="70">
        <v>21679</v>
      </c>
      <c r="BQ1599" s="71"/>
      <c r="BR1599" s="70"/>
      <c r="BS1599" s="72"/>
      <c r="BT1599" s="72"/>
      <c r="BU1599" s="70">
        <v>75007500</v>
      </c>
      <c r="BV1599" s="70">
        <v>2805858</v>
      </c>
      <c r="BW1599" s="74">
        <v>10675581</v>
      </c>
      <c r="BX1599" s="70">
        <v>88488939</v>
      </c>
    </row>
    <row r="1600" spans="1:76" x14ac:dyDescent="0.3">
      <c r="A1600" s="73" t="s">
        <v>10</v>
      </c>
      <c r="B1600" s="2" t="s">
        <v>140</v>
      </c>
      <c r="C1600" s="2" t="s">
        <v>76</v>
      </c>
      <c r="D1600" s="2" t="s">
        <v>11</v>
      </c>
      <c r="E1600" s="2" t="s">
        <v>15</v>
      </c>
      <c r="F1600" s="17" t="str">
        <f>+Tabela1[[#This Row],[WK]]&amp;Tabela1[[#This Row],[PK]]&amp;Tabela1[[#This Row],[GK]]</f>
        <v>201402</v>
      </c>
      <c r="G1600" s="2" t="s">
        <v>1506</v>
      </c>
      <c r="H1600" s="3">
        <v>62013685.509999998</v>
      </c>
      <c r="I1600" s="4">
        <v>1.125</v>
      </c>
      <c r="J1600" s="3">
        <v>69765396.200000003</v>
      </c>
      <c r="K1600" s="4">
        <v>7.0000000000000007E-2</v>
      </c>
      <c r="L1600" s="3">
        <v>4883578</v>
      </c>
      <c r="M1600" s="3"/>
      <c r="N1600" s="5"/>
      <c r="O1600" s="3">
        <v>3001999.5300000003</v>
      </c>
      <c r="P1600" s="4">
        <v>1.125</v>
      </c>
      <c r="Q1600" s="3">
        <v>3377249.47</v>
      </c>
      <c r="R1600" s="4">
        <v>1.6E-2</v>
      </c>
      <c r="S1600" s="3">
        <v>54036</v>
      </c>
      <c r="T1600" s="3"/>
      <c r="U1600" s="5"/>
      <c r="V1600" s="3">
        <v>3285662</v>
      </c>
      <c r="W1600" s="5"/>
      <c r="X1600" s="3">
        <v>8738094</v>
      </c>
      <c r="Y1600" s="3">
        <v>2564276</v>
      </c>
      <c r="Z1600" s="3">
        <v>0</v>
      </c>
      <c r="AA1600" s="3">
        <v>596349</v>
      </c>
      <c r="AB1600" s="3">
        <v>4104545</v>
      </c>
      <c r="AC1600" s="3">
        <v>1472924</v>
      </c>
      <c r="AD1600" s="3">
        <v>5452432</v>
      </c>
      <c r="AE1600" s="3">
        <v>0</v>
      </c>
      <c r="AF1600" s="3">
        <v>4883578</v>
      </c>
      <c r="AG1600" s="3">
        <v>54036</v>
      </c>
      <c r="AH1600" s="3">
        <v>5452432</v>
      </c>
      <c r="AI1600" s="3">
        <v>3285662</v>
      </c>
      <c r="AJ1600" s="3">
        <v>388496</v>
      </c>
      <c r="AK1600" s="3">
        <v>388496</v>
      </c>
      <c r="AL1600" s="3">
        <v>240263</v>
      </c>
      <c r="AM1600" s="3">
        <v>148233</v>
      </c>
      <c r="AN1600" s="3">
        <v>-235928</v>
      </c>
      <c r="AO1600" s="3">
        <v>0</v>
      </c>
      <c r="AP1600" s="3">
        <v>235928</v>
      </c>
      <c r="AQ1600" s="3">
        <v>0</v>
      </c>
      <c r="AR1600" s="3">
        <f>Tabela1[[#This Row],[Potrzeby finansowe 2027
w tym:]]+Tabela1[[#This Row],[Rozliczenie 2025 potrz. fin.]]</f>
        <v>8738094</v>
      </c>
      <c r="AS1600" s="3">
        <v>0</v>
      </c>
      <c r="AT1600" s="3">
        <v>0</v>
      </c>
      <c r="AU1600" s="3"/>
      <c r="AV1600" s="3"/>
      <c r="AW1600" s="3"/>
      <c r="AX1600" s="3"/>
      <c r="AY1600" s="3"/>
      <c r="AZ1600" s="3"/>
      <c r="BA1600" s="3">
        <v>0</v>
      </c>
      <c r="BB1600" s="3">
        <v>0</v>
      </c>
      <c r="BC1600" s="3">
        <v>0</v>
      </c>
      <c r="BD1600" s="3">
        <v>0</v>
      </c>
      <c r="BE1600" s="3">
        <v>0</v>
      </c>
      <c r="BF1600" s="3">
        <v>0</v>
      </c>
      <c r="BG1600" s="3">
        <v>377782</v>
      </c>
      <c r="BH1600" s="3">
        <v>2121</v>
      </c>
      <c r="BI1600" s="3">
        <v>218567</v>
      </c>
      <c r="BJ1600" s="3">
        <v>3358680.5274999994</v>
      </c>
      <c r="BK1600" s="3">
        <v>2109596.0599999996</v>
      </c>
      <c r="BL1600" s="3">
        <v>148004.51999999999</v>
      </c>
      <c r="BM1600" s="3">
        <v>4700328.83</v>
      </c>
      <c r="BN1600" s="53">
        <v>0.70047284631095952</v>
      </c>
      <c r="BO1600" s="54">
        <v>7.3287800000000007E-5</v>
      </c>
      <c r="BP1600" s="70">
        <v>1843</v>
      </c>
      <c r="BQ1600" s="71"/>
      <c r="BR1600" s="70"/>
      <c r="BS1600" s="72"/>
      <c r="BT1600" s="72"/>
      <c r="BU1600" s="70">
        <v>4883578</v>
      </c>
      <c r="BV1600" s="70">
        <v>54036</v>
      </c>
      <c r="BW1600" s="74">
        <v>5452432</v>
      </c>
      <c r="BX1600" s="70">
        <v>10390046</v>
      </c>
    </row>
    <row r="1601" spans="1:76" x14ac:dyDescent="0.3">
      <c r="A1601" s="73" t="s">
        <v>10</v>
      </c>
      <c r="B1601" s="2" t="s">
        <v>140</v>
      </c>
      <c r="C1601" s="2" t="s">
        <v>76</v>
      </c>
      <c r="D1601" s="2" t="s">
        <v>16</v>
      </c>
      <c r="E1601" s="2" t="s">
        <v>15</v>
      </c>
      <c r="F1601" s="17" t="str">
        <f>+Tabela1[[#This Row],[WK]]&amp;Tabela1[[#This Row],[PK]]&amp;Tabela1[[#This Row],[GK]]</f>
        <v>201403</v>
      </c>
      <c r="G1601" s="2" t="s">
        <v>1507</v>
      </c>
      <c r="H1601" s="3">
        <v>144168298.13999999</v>
      </c>
      <c r="I1601" s="4">
        <v>1.125</v>
      </c>
      <c r="J1601" s="3">
        <v>162189335.41</v>
      </c>
      <c r="K1601" s="4">
        <v>7.0000000000000007E-2</v>
      </c>
      <c r="L1601" s="3">
        <v>11353253</v>
      </c>
      <c r="M1601" s="3"/>
      <c r="N1601" s="5"/>
      <c r="O1601" s="3">
        <v>19581267.789999999</v>
      </c>
      <c r="P1601" s="4">
        <v>1.125</v>
      </c>
      <c r="Q1601" s="3">
        <v>22028926.260000002</v>
      </c>
      <c r="R1601" s="4">
        <v>1.6E-2</v>
      </c>
      <c r="S1601" s="3">
        <v>352463</v>
      </c>
      <c r="T1601" s="3"/>
      <c r="U1601" s="5"/>
      <c r="V1601" s="3">
        <v>7643709</v>
      </c>
      <c r="W1601" s="5"/>
      <c r="X1601" s="3">
        <v>18958661</v>
      </c>
      <c r="Y1601" s="3">
        <v>8210755</v>
      </c>
      <c r="Z1601" s="3">
        <v>437218</v>
      </c>
      <c r="AA1601" s="3">
        <v>1066510</v>
      </c>
      <c r="AB1601" s="3">
        <v>9117760</v>
      </c>
      <c r="AC1601" s="3">
        <v>126418</v>
      </c>
      <c r="AD1601" s="3">
        <v>10970664</v>
      </c>
      <c r="AE1601" s="3">
        <v>0</v>
      </c>
      <c r="AF1601" s="3">
        <v>11353253</v>
      </c>
      <c r="AG1601" s="3">
        <v>352463</v>
      </c>
      <c r="AH1601" s="3">
        <v>10970664</v>
      </c>
      <c r="AI1601" s="3">
        <v>7643709</v>
      </c>
      <c r="AJ1601" s="3">
        <v>-772341</v>
      </c>
      <c r="AK1601" s="3">
        <v>-1116629</v>
      </c>
      <c r="AL1601" s="3">
        <v>862389</v>
      </c>
      <c r="AM1601" s="3">
        <v>-1979018</v>
      </c>
      <c r="AN1601" s="3">
        <v>-586707</v>
      </c>
      <c r="AO1601" s="3">
        <v>0</v>
      </c>
      <c r="AP1601" s="3">
        <v>242419</v>
      </c>
      <c r="AQ1601" s="3">
        <v>-344288</v>
      </c>
      <c r="AR1601" s="3">
        <f>Tabela1[[#This Row],[Potrzeby finansowe 2027
w tym:]]+Tabela1[[#This Row],[Rozliczenie 2025 potrz. fin.]]</f>
        <v>18614373</v>
      </c>
      <c r="AS1601" s="3">
        <v>0</v>
      </c>
      <c r="AT1601" s="3">
        <v>0</v>
      </c>
      <c r="AU1601" s="3"/>
      <c r="AV1601" s="3"/>
      <c r="AW1601" s="3"/>
      <c r="AX1601" s="3"/>
      <c r="AY1601" s="3"/>
      <c r="AZ1601" s="3"/>
      <c r="BA1601" s="3">
        <v>437218</v>
      </c>
      <c r="BB1601" s="3">
        <v>0</v>
      </c>
      <c r="BC1601" s="3">
        <v>132.26</v>
      </c>
      <c r="BD1601" s="3">
        <v>0</v>
      </c>
      <c r="BE1601" s="3">
        <v>7879.27</v>
      </c>
      <c r="BF1601" s="3">
        <v>0</v>
      </c>
      <c r="BG1601" s="3">
        <v>528182</v>
      </c>
      <c r="BH1601" s="3">
        <v>4963</v>
      </c>
      <c r="BI1601" s="3">
        <v>538328</v>
      </c>
      <c r="BJ1601" s="3">
        <v>8272406.0199999996</v>
      </c>
      <c r="BK1601" s="3">
        <v>5349036.26</v>
      </c>
      <c r="BL1601" s="3">
        <v>1236247.79</v>
      </c>
      <c r="BM1601" s="3">
        <v>9220983.4600000009</v>
      </c>
      <c r="BN1601" s="53">
        <v>0.66313384255243746</v>
      </c>
      <c r="BO1601" s="54">
        <v>2.0514980000000001E-4</v>
      </c>
      <c r="BP1601" s="70">
        <v>5159</v>
      </c>
      <c r="BQ1601" s="71"/>
      <c r="BR1601" s="70"/>
      <c r="BS1601" s="72"/>
      <c r="BT1601" s="72"/>
      <c r="BU1601" s="70">
        <v>11353253</v>
      </c>
      <c r="BV1601" s="70">
        <v>352463</v>
      </c>
      <c r="BW1601" s="74">
        <v>10970664</v>
      </c>
      <c r="BX1601" s="70">
        <v>22676380</v>
      </c>
    </row>
    <row r="1602" spans="1:76" x14ac:dyDescent="0.3">
      <c r="A1602" s="73" t="s">
        <v>10</v>
      </c>
      <c r="B1602" s="2" t="s">
        <v>140</v>
      </c>
      <c r="C1602" s="2" t="s">
        <v>76</v>
      </c>
      <c r="D1602" s="2" t="s">
        <v>18</v>
      </c>
      <c r="E1602" s="2" t="s">
        <v>15</v>
      </c>
      <c r="F1602" s="17" t="str">
        <f>+Tabela1[[#This Row],[WK]]&amp;Tabela1[[#This Row],[PK]]&amp;Tabela1[[#This Row],[GK]]</f>
        <v>201404</v>
      </c>
      <c r="G1602" s="2" t="s">
        <v>1508</v>
      </c>
      <c r="H1602" s="3">
        <v>161555922.93000001</v>
      </c>
      <c r="I1602" s="4">
        <v>1.125</v>
      </c>
      <c r="J1602" s="3">
        <v>181750413.30000001</v>
      </c>
      <c r="K1602" s="4">
        <v>7.0000000000000007E-2</v>
      </c>
      <c r="L1602" s="3">
        <v>12722529</v>
      </c>
      <c r="M1602" s="3"/>
      <c r="N1602" s="5"/>
      <c r="O1602" s="3">
        <v>120574608.82000001</v>
      </c>
      <c r="P1602" s="4">
        <v>1.125</v>
      </c>
      <c r="Q1602" s="3">
        <v>135646434.91999999</v>
      </c>
      <c r="R1602" s="4">
        <v>1.6E-2</v>
      </c>
      <c r="S1602" s="3">
        <v>2170343</v>
      </c>
      <c r="T1602" s="3"/>
      <c r="U1602" s="5"/>
      <c r="V1602" s="3">
        <v>3567854</v>
      </c>
      <c r="W1602" s="5"/>
      <c r="X1602" s="3">
        <v>14703766</v>
      </c>
      <c r="Y1602" s="3">
        <v>0</v>
      </c>
      <c r="Z1602" s="3">
        <v>1</v>
      </c>
      <c r="AA1602" s="3">
        <v>1245314</v>
      </c>
      <c r="AB1602" s="3">
        <v>7815154</v>
      </c>
      <c r="AC1602" s="3">
        <v>5643297</v>
      </c>
      <c r="AD1602" s="3">
        <v>11153677</v>
      </c>
      <c r="AE1602" s="3">
        <v>3804268</v>
      </c>
      <c r="AF1602" s="3">
        <v>12722529</v>
      </c>
      <c r="AG1602" s="3">
        <v>2170343</v>
      </c>
      <c r="AH1602" s="3">
        <v>7349409</v>
      </c>
      <c r="AI1602" s="3">
        <v>3567854</v>
      </c>
      <c r="AJ1602" s="3">
        <v>-238428</v>
      </c>
      <c r="AK1602" s="3">
        <v>-220663</v>
      </c>
      <c r="AL1602" s="3">
        <v>-1377177</v>
      </c>
      <c r="AM1602" s="3">
        <v>1156514</v>
      </c>
      <c r="AN1602" s="3">
        <v>-254295</v>
      </c>
      <c r="AO1602" s="3">
        <v>0</v>
      </c>
      <c r="AP1602" s="3">
        <v>272060</v>
      </c>
      <c r="AQ1602" s="3">
        <v>17765</v>
      </c>
      <c r="AR1602" s="3">
        <f>Tabela1[[#This Row],[Potrzeby finansowe 2027
w tym:]]+Tabela1[[#This Row],[Rozliczenie 2025 potrz. fin.]]</f>
        <v>14721531</v>
      </c>
      <c r="AS1602" s="3">
        <v>0</v>
      </c>
      <c r="AT1602" s="3">
        <v>0</v>
      </c>
      <c r="AU1602" s="3"/>
      <c r="AV1602" s="3"/>
      <c r="AW1602" s="3"/>
      <c r="AX1602" s="3"/>
      <c r="AY1602" s="3"/>
      <c r="AZ1602" s="3"/>
      <c r="BA1602" s="3">
        <v>1</v>
      </c>
      <c r="BB1602" s="3">
        <v>0</v>
      </c>
      <c r="BC1602" s="3">
        <v>0</v>
      </c>
      <c r="BD1602" s="3">
        <v>0</v>
      </c>
      <c r="BE1602" s="3">
        <v>0.03</v>
      </c>
      <c r="BF1602" s="3">
        <v>0</v>
      </c>
      <c r="BG1602" s="3">
        <v>476248</v>
      </c>
      <c r="BH1602" s="3">
        <v>4475</v>
      </c>
      <c r="BI1602" s="3">
        <v>769066</v>
      </c>
      <c r="BJ1602" s="3">
        <v>11818111.469999999</v>
      </c>
      <c r="BK1602" s="3">
        <v>6700262.29</v>
      </c>
      <c r="BL1602" s="3">
        <v>7149128.0499999998</v>
      </c>
      <c r="BM1602" s="3">
        <v>6173140.6200000001</v>
      </c>
      <c r="BN1602" s="53">
        <v>1.1567499510366248</v>
      </c>
      <c r="BO1602" s="54">
        <v>1.670857E-4</v>
      </c>
      <c r="BP1602" s="70">
        <v>4202</v>
      </c>
      <c r="BQ1602" s="71"/>
      <c r="BR1602" s="70"/>
      <c r="BS1602" s="72"/>
      <c r="BT1602" s="72"/>
      <c r="BU1602" s="70">
        <v>12722529</v>
      </c>
      <c r="BV1602" s="70">
        <v>2170343</v>
      </c>
      <c r="BW1602" s="74">
        <v>7349409</v>
      </c>
      <c r="BX1602" s="70">
        <v>22242281</v>
      </c>
    </row>
    <row r="1603" spans="1:76" x14ac:dyDescent="0.3">
      <c r="A1603" s="73" t="s">
        <v>10</v>
      </c>
      <c r="B1603" s="2" t="s">
        <v>140</v>
      </c>
      <c r="C1603" s="2" t="s">
        <v>76</v>
      </c>
      <c r="D1603" s="2" t="s">
        <v>21</v>
      </c>
      <c r="E1603" s="2" t="s">
        <v>15</v>
      </c>
      <c r="F1603" s="17" t="str">
        <f>+Tabela1[[#This Row],[WK]]&amp;Tabela1[[#This Row],[PK]]&amp;Tabela1[[#This Row],[GK]]</f>
        <v>201405</v>
      </c>
      <c r="G1603" s="2" t="s">
        <v>1505</v>
      </c>
      <c r="H1603" s="3">
        <v>332756280.25999999</v>
      </c>
      <c r="I1603" s="4">
        <v>1.125</v>
      </c>
      <c r="J1603" s="3">
        <v>374350815.29000002</v>
      </c>
      <c r="K1603" s="4">
        <v>7.0000000000000007E-2</v>
      </c>
      <c r="L1603" s="3">
        <v>26204557</v>
      </c>
      <c r="M1603" s="3"/>
      <c r="N1603" s="5"/>
      <c r="O1603" s="3">
        <v>10862574.729999999</v>
      </c>
      <c r="P1603" s="4">
        <v>1.125</v>
      </c>
      <c r="Q1603" s="3">
        <v>12220396.57</v>
      </c>
      <c r="R1603" s="4">
        <v>1.6E-2</v>
      </c>
      <c r="S1603" s="3">
        <v>195526</v>
      </c>
      <c r="T1603" s="3"/>
      <c r="U1603" s="5"/>
      <c r="V1603" s="3">
        <v>11846200</v>
      </c>
      <c r="W1603" s="5"/>
      <c r="X1603" s="3">
        <v>18137414</v>
      </c>
      <c r="Y1603" s="3">
        <v>0</v>
      </c>
      <c r="Z1603" s="3">
        <v>297043</v>
      </c>
      <c r="AA1603" s="3">
        <v>2507430</v>
      </c>
      <c r="AB1603" s="3">
        <v>10520917</v>
      </c>
      <c r="AC1603" s="3">
        <v>4812024</v>
      </c>
      <c r="AD1603" s="3">
        <v>6240464</v>
      </c>
      <c r="AE1603" s="3">
        <v>0</v>
      </c>
      <c r="AF1603" s="3">
        <v>26204557</v>
      </c>
      <c r="AG1603" s="3">
        <v>195526</v>
      </c>
      <c r="AH1603" s="3">
        <v>6240464</v>
      </c>
      <c r="AI1603" s="3">
        <v>11846200</v>
      </c>
      <c r="AJ1603" s="3">
        <v>912137</v>
      </c>
      <c r="AK1603" s="3">
        <v>717519</v>
      </c>
      <c r="AL1603" s="3">
        <v>929608</v>
      </c>
      <c r="AM1603" s="3">
        <v>-212089</v>
      </c>
      <c r="AN1603" s="3">
        <v>-194618</v>
      </c>
      <c r="AO1603" s="3">
        <v>0</v>
      </c>
      <c r="AP1603" s="3">
        <v>0</v>
      </c>
      <c r="AQ1603" s="3">
        <v>-194618</v>
      </c>
      <c r="AR1603" s="3">
        <f>Tabela1[[#This Row],[Potrzeby finansowe 2027
w tym:]]+Tabela1[[#This Row],[Rozliczenie 2025 potrz. fin.]]</f>
        <v>17942796</v>
      </c>
      <c r="AS1603" s="3">
        <v>0</v>
      </c>
      <c r="AT1603" s="3">
        <v>0</v>
      </c>
      <c r="AU1603" s="3"/>
      <c r="AV1603" s="3"/>
      <c r="AW1603" s="3"/>
      <c r="AX1603" s="3"/>
      <c r="AY1603" s="3"/>
      <c r="AZ1603" s="3"/>
      <c r="BA1603" s="3">
        <v>297043</v>
      </c>
      <c r="BB1603" s="3">
        <v>0</v>
      </c>
      <c r="BC1603" s="3">
        <v>160.16</v>
      </c>
      <c r="BD1603" s="3">
        <v>0</v>
      </c>
      <c r="BE1603" s="3">
        <v>4884.4399999999996</v>
      </c>
      <c r="BF1603" s="3">
        <v>0</v>
      </c>
      <c r="BG1603" s="3">
        <v>931955</v>
      </c>
      <c r="BH1603" s="3">
        <v>8757</v>
      </c>
      <c r="BI1603" s="3">
        <v>1575475</v>
      </c>
      <c r="BJ1603" s="3">
        <v>24210066.785000004</v>
      </c>
      <c r="BK1603" s="3">
        <v>19459169.560000002</v>
      </c>
      <c r="BL1603" s="3">
        <v>2278941.11</v>
      </c>
      <c r="BM1603" s="3">
        <v>14445706.68</v>
      </c>
      <c r="BN1603" s="53">
        <v>1.0254609552055063</v>
      </c>
      <c r="BO1603" s="54">
        <v>3.245764E-4</v>
      </c>
      <c r="BP1603" s="70">
        <v>8162</v>
      </c>
      <c r="BQ1603" s="71"/>
      <c r="BR1603" s="70"/>
      <c r="BS1603" s="72"/>
      <c r="BT1603" s="72"/>
      <c r="BU1603" s="70">
        <v>26204557</v>
      </c>
      <c r="BV1603" s="70">
        <v>195526</v>
      </c>
      <c r="BW1603" s="74">
        <v>6240464</v>
      </c>
      <c r="BX1603" s="70">
        <v>32640547</v>
      </c>
    </row>
    <row r="1604" spans="1:76" x14ac:dyDescent="0.3">
      <c r="A1604" s="73" t="s">
        <v>10</v>
      </c>
      <c r="B1604" s="2" t="s">
        <v>156</v>
      </c>
      <c r="C1604" s="2" t="s">
        <v>12</v>
      </c>
      <c r="D1604" s="2" t="s">
        <v>12</v>
      </c>
      <c r="E1604" s="2" t="s">
        <v>15</v>
      </c>
      <c r="F1604" s="17" t="str">
        <f>+Tabela1[[#This Row],[WK]]&amp;Tabela1[[#This Row],[PK]]&amp;Tabela1[[#This Row],[GK]]</f>
        <v>220101</v>
      </c>
      <c r="G1604" s="2" t="s">
        <v>1509</v>
      </c>
      <c r="H1604" s="3">
        <v>134073839.2</v>
      </c>
      <c r="I1604" s="4">
        <v>1.125</v>
      </c>
      <c r="J1604" s="3">
        <v>150833069.09999999</v>
      </c>
      <c r="K1604" s="4">
        <v>7.0000000000000007E-2</v>
      </c>
      <c r="L1604" s="3">
        <v>10558315</v>
      </c>
      <c r="M1604" s="3"/>
      <c r="N1604" s="5"/>
      <c r="O1604" s="3">
        <v>9241825.629999999</v>
      </c>
      <c r="P1604" s="4">
        <v>1.125</v>
      </c>
      <c r="Q1604" s="3">
        <v>10397053.83</v>
      </c>
      <c r="R1604" s="4">
        <v>1.6E-2</v>
      </c>
      <c r="S1604" s="3">
        <v>166353</v>
      </c>
      <c r="T1604" s="3"/>
      <c r="U1604" s="5"/>
      <c r="V1604" s="3">
        <v>6777598</v>
      </c>
      <c r="W1604" s="5"/>
      <c r="X1604" s="3">
        <v>20500339</v>
      </c>
      <c r="Y1604" s="3">
        <v>5079816</v>
      </c>
      <c r="Z1604" s="3">
        <v>458887</v>
      </c>
      <c r="AA1604" s="3">
        <v>727166</v>
      </c>
      <c r="AB1604" s="3">
        <v>14234470</v>
      </c>
      <c r="AC1604" s="3">
        <v>0</v>
      </c>
      <c r="AD1604" s="3">
        <v>15234125</v>
      </c>
      <c r="AE1604" s="3">
        <v>0</v>
      </c>
      <c r="AF1604" s="3">
        <v>10558315</v>
      </c>
      <c r="AG1604" s="3">
        <v>166353</v>
      </c>
      <c r="AH1604" s="3">
        <v>15234125</v>
      </c>
      <c r="AI1604" s="3">
        <v>6777598</v>
      </c>
      <c r="AJ1604" s="3">
        <v>3110894</v>
      </c>
      <c r="AK1604" s="3">
        <v>4622278</v>
      </c>
      <c r="AL1604" s="3">
        <v>620005</v>
      </c>
      <c r="AM1604" s="3">
        <v>4002273</v>
      </c>
      <c r="AN1604" s="3">
        <v>1511384</v>
      </c>
      <c r="AO1604" s="3">
        <v>0</v>
      </c>
      <c r="AP1604" s="3">
        <v>0</v>
      </c>
      <c r="AQ1604" s="3">
        <v>1511384</v>
      </c>
      <c r="AR1604" s="3">
        <f>Tabela1[[#This Row],[Potrzeby finansowe 2027
w tym:]]+Tabela1[[#This Row],[Rozliczenie 2025 potrz. fin.]]</f>
        <v>22011723</v>
      </c>
      <c r="AS1604" s="3">
        <v>0</v>
      </c>
      <c r="AT1604" s="3">
        <v>0</v>
      </c>
      <c r="AU1604" s="3"/>
      <c r="AV1604" s="3"/>
      <c r="AW1604" s="3"/>
      <c r="AX1604" s="3"/>
      <c r="AY1604" s="3"/>
      <c r="AZ1604" s="3"/>
      <c r="BA1604" s="3">
        <v>458887</v>
      </c>
      <c r="BB1604" s="3">
        <v>0</v>
      </c>
      <c r="BC1604" s="3">
        <v>26.92</v>
      </c>
      <c r="BD1604" s="3">
        <v>4388.95</v>
      </c>
      <c r="BE1604" s="3">
        <v>237.84</v>
      </c>
      <c r="BF1604" s="3">
        <v>0</v>
      </c>
      <c r="BG1604" s="3">
        <v>390044</v>
      </c>
      <c r="BH1604" s="3">
        <v>3665</v>
      </c>
      <c r="BI1604" s="3">
        <v>337122</v>
      </c>
      <c r="BJ1604" s="3">
        <v>5180503.2424999997</v>
      </c>
      <c r="BK1604" s="3">
        <v>2475972.42</v>
      </c>
      <c r="BL1604" s="3">
        <v>556207.96</v>
      </c>
      <c r="BM1604" s="3">
        <v>9705707.3699999992</v>
      </c>
      <c r="BN1604" s="53">
        <v>0.71337679415796984</v>
      </c>
      <c r="BO1604" s="54">
        <v>1.527713E-4</v>
      </c>
      <c r="BP1604" s="70">
        <v>3842</v>
      </c>
      <c r="BQ1604" s="71"/>
      <c r="BR1604" s="70"/>
      <c r="BS1604" s="72"/>
      <c r="BT1604" s="72"/>
      <c r="BU1604" s="70">
        <v>10558315</v>
      </c>
      <c r="BV1604" s="70">
        <v>166353</v>
      </c>
      <c r="BW1604" s="74">
        <v>15234125</v>
      </c>
      <c r="BX1604" s="70">
        <v>25958793</v>
      </c>
    </row>
    <row r="1605" spans="1:76" x14ac:dyDescent="0.3">
      <c r="A1605" s="73" t="s">
        <v>10</v>
      </c>
      <c r="B1605" s="2" t="s">
        <v>156</v>
      </c>
      <c r="C1605" s="2" t="s">
        <v>12</v>
      </c>
      <c r="D1605" s="2" t="s">
        <v>11</v>
      </c>
      <c r="E1605" s="2" t="s">
        <v>19</v>
      </c>
      <c r="F1605" s="17" t="str">
        <f>+Tabela1[[#This Row],[WK]]&amp;Tabela1[[#This Row],[PK]]&amp;Tabela1[[#This Row],[GK]]</f>
        <v>220102</v>
      </c>
      <c r="G1605" s="2" t="s">
        <v>1510</v>
      </c>
      <c r="H1605" s="3">
        <v>1250940965.75</v>
      </c>
      <c r="I1605" s="4">
        <v>1.125</v>
      </c>
      <c r="J1605" s="3">
        <v>1407308586.47</v>
      </c>
      <c r="K1605" s="4">
        <v>7.0000000000000007E-2</v>
      </c>
      <c r="L1605" s="3">
        <v>98511601</v>
      </c>
      <c r="M1605" s="3"/>
      <c r="N1605" s="5"/>
      <c r="O1605" s="3">
        <v>303094384.05000001</v>
      </c>
      <c r="P1605" s="4">
        <v>1.125</v>
      </c>
      <c r="Q1605" s="3">
        <v>340981182.06</v>
      </c>
      <c r="R1605" s="4">
        <v>1.6E-2</v>
      </c>
      <c r="S1605" s="3">
        <v>5455699</v>
      </c>
      <c r="T1605" s="3"/>
      <c r="U1605" s="5"/>
      <c r="V1605" s="3">
        <v>52561395</v>
      </c>
      <c r="W1605" s="5"/>
      <c r="X1605" s="3">
        <v>72380362</v>
      </c>
      <c r="Y1605" s="3">
        <v>7218590</v>
      </c>
      <c r="Z1605" s="3">
        <v>494990</v>
      </c>
      <c r="AA1605" s="3">
        <v>4380777</v>
      </c>
      <c r="AB1605" s="3">
        <v>60286005</v>
      </c>
      <c r="AC1605" s="3">
        <v>0</v>
      </c>
      <c r="AD1605" s="3">
        <v>20975681</v>
      </c>
      <c r="AE1605" s="3">
        <v>0</v>
      </c>
      <c r="AF1605" s="3">
        <v>98511601</v>
      </c>
      <c r="AG1605" s="3">
        <v>5455699</v>
      </c>
      <c r="AH1605" s="3">
        <v>20975681</v>
      </c>
      <c r="AI1605" s="3">
        <v>52561395</v>
      </c>
      <c r="AJ1605" s="3">
        <v>9646406</v>
      </c>
      <c r="AK1605" s="3">
        <v>10803120</v>
      </c>
      <c r="AL1605" s="3">
        <v>2889150</v>
      </c>
      <c r="AM1605" s="3">
        <v>7913970</v>
      </c>
      <c r="AN1605" s="3">
        <v>1156714</v>
      </c>
      <c r="AO1605" s="3">
        <v>0</v>
      </c>
      <c r="AP1605" s="3">
        <v>0</v>
      </c>
      <c r="AQ1605" s="3">
        <v>1156714</v>
      </c>
      <c r="AR1605" s="3">
        <f>Tabela1[[#This Row],[Potrzeby finansowe 2027
w tym:]]+Tabela1[[#This Row],[Rozliczenie 2025 potrz. fin.]]</f>
        <v>73537076</v>
      </c>
      <c r="AS1605" s="3">
        <v>0</v>
      </c>
      <c r="AT1605" s="3">
        <v>0</v>
      </c>
      <c r="AU1605" s="3"/>
      <c r="AV1605" s="3"/>
      <c r="AW1605" s="3"/>
      <c r="AX1605" s="3"/>
      <c r="AY1605" s="3"/>
      <c r="AZ1605" s="3"/>
      <c r="BA1605" s="3">
        <v>494990</v>
      </c>
      <c r="BB1605" s="3">
        <v>0</v>
      </c>
      <c r="BC1605" s="3">
        <v>406.06</v>
      </c>
      <c r="BD1605" s="3">
        <v>1553.87</v>
      </c>
      <c r="BE1605" s="3">
        <v>4103.83</v>
      </c>
      <c r="BF1605" s="3">
        <v>0</v>
      </c>
      <c r="BG1605" s="3">
        <v>2623352</v>
      </c>
      <c r="BH1605" s="3">
        <v>24650</v>
      </c>
      <c r="BI1605" s="3">
        <v>1757425</v>
      </c>
      <c r="BJ1605" s="3">
        <v>27006070.1175</v>
      </c>
      <c r="BK1605" s="3">
        <v>20596878.16</v>
      </c>
      <c r="BL1605" s="3">
        <v>1960192.1</v>
      </c>
      <c r="BM1605" s="3">
        <v>21716383.629999999</v>
      </c>
      <c r="BN1605" s="53">
        <v>0.93900562379340258</v>
      </c>
      <c r="BO1605" s="54">
        <v>1.0972607999999999E-3</v>
      </c>
      <c r="BP1605" s="70">
        <v>27594</v>
      </c>
      <c r="BQ1605" s="71"/>
      <c r="BR1605" s="70"/>
      <c r="BS1605" s="72"/>
      <c r="BT1605" s="72"/>
      <c r="BU1605" s="70">
        <v>98511601</v>
      </c>
      <c r="BV1605" s="70">
        <v>5455699</v>
      </c>
      <c r="BW1605" s="74">
        <v>20975681</v>
      </c>
      <c r="BX1605" s="70">
        <v>124942981</v>
      </c>
    </row>
    <row r="1606" spans="1:76" x14ac:dyDescent="0.3">
      <c r="A1606" s="73" t="s">
        <v>10</v>
      </c>
      <c r="B1606" s="2" t="s">
        <v>156</v>
      </c>
      <c r="C1606" s="2" t="s">
        <v>12</v>
      </c>
      <c r="D1606" s="2" t="s">
        <v>16</v>
      </c>
      <c r="E1606" s="2" t="s">
        <v>15</v>
      </c>
      <c r="F1606" s="17" t="str">
        <f>+Tabela1[[#This Row],[WK]]&amp;Tabela1[[#This Row],[PK]]&amp;Tabela1[[#This Row],[GK]]</f>
        <v>220103</v>
      </c>
      <c r="G1606" s="2" t="s">
        <v>1511</v>
      </c>
      <c r="H1606" s="3">
        <v>190520548.56999999</v>
      </c>
      <c r="I1606" s="4">
        <v>1.125</v>
      </c>
      <c r="J1606" s="3">
        <v>214335617.13999999</v>
      </c>
      <c r="K1606" s="4">
        <v>7.0000000000000007E-2</v>
      </c>
      <c r="L1606" s="3">
        <v>15003493</v>
      </c>
      <c r="M1606" s="3"/>
      <c r="N1606" s="5"/>
      <c r="O1606" s="3">
        <v>14233903.290000001</v>
      </c>
      <c r="P1606" s="4">
        <v>1.125</v>
      </c>
      <c r="Q1606" s="3">
        <v>16013141.199999999</v>
      </c>
      <c r="R1606" s="4">
        <v>1.6E-2</v>
      </c>
      <c r="S1606" s="3">
        <v>256210</v>
      </c>
      <c r="T1606" s="3"/>
      <c r="U1606" s="5"/>
      <c r="V1606" s="3">
        <v>10325085</v>
      </c>
      <c r="W1606" s="5"/>
      <c r="X1606" s="3">
        <v>33405400</v>
      </c>
      <c r="Y1606" s="3">
        <v>12161045</v>
      </c>
      <c r="Z1606" s="3">
        <v>1210175</v>
      </c>
      <c r="AA1606" s="3">
        <v>1153971</v>
      </c>
      <c r="AB1606" s="3">
        <v>18880209</v>
      </c>
      <c r="AC1606" s="3">
        <v>0</v>
      </c>
      <c r="AD1606" s="3">
        <v>23925879</v>
      </c>
      <c r="AE1606" s="3">
        <v>0</v>
      </c>
      <c r="AF1606" s="3">
        <v>15003493</v>
      </c>
      <c r="AG1606" s="3">
        <v>256210</v>
      </c>
      <c r="AH1606" s="3">
        <v>23925879</v>
      </c>
      <c r="AI1606" s="3">
        <v>10325085</v>
      </c>
      <c r="AJ1606" s="3">
        <v>1160627</v>
      </c>
      <c r="AK1606" s="3">
        <v>2006191</v>
      </c>
      <c r="AL1606" s="3">
        <v>761271</v>
      </c>
      <c r="AM1606" s="3">
        <v>1244920</v>
      </c>
      <c r="AN1606" s="3">
        <v>845564</v>
      </c>
      <c r="AO1606" s="3">
        <v>0</v>
      </c>
      <c r="AP1606" s="3">
        <v>0</v>
      </c>
      <c r="AQ1606" s="3">
        <v>845564</v>
      </c>
      <c r="AR1606" s="3">
        <f>Tabela1[[#This Row],[Potrzeby finansowe 2027
w tym:]]+Tabela1[[#This Row],[Rozliczenie 2025 potrz. fin.]]</f>
        <v>34250964</v>
      </c>
      <c r="AS1606" s="3">
        <v>0</v>
      </c>
      <c r="AT1606" s="3">
        <v>0</v>
      </c>
      <c r="AU1606" s="3"/>
      <c r="AV1606" s="3"/>
      <c r="AW1606" s="3"/>
      <c r="AX1606" s="3"/>
      <c r="AY1606" s="3"/>
      <c r="AZ1606" s="3"/>
      <c r="BA1606" s="3">
        <v>1210175</v>
      </c>
      <c r="BB1606" s="3">
        <v>0</v>
      </c>
      <c r="BC1606" s="3">
        <v>128.66999999999999</v>
      </c>
      <c r="BD1606" s="3">
        <v>11009.09</v>
      </c>
      <c r="BE1606" s="3">
        <v>1373.59</v>
      </c>
      <c r="BF1606" s="3">
        <v>0</v>
      </c>
      <c r="BG1606" s="3">
        <v>600763</v>
      </c>
      <c r="BH1606" s="3">
        <v>5645</v>
      </c>
      <c r="BI1606" s="3">
        <v>553208</v>
      </c>
      <c r="BJ1606" s="3">
        <v>8501053.6675000004</v>
      </c>
      <c r="BK1606" s="3">
        <v>4046451.8100000005</v>
      </c>
      <c r="BL1606" s="3">
        <v>4066537.62</v>
      </c>
      <c r="BM1606" s="3">
        <v>9685332.1899999995</v>
      </c>
      <c r="BN1606" s="53">
        <v>0.61494828534922552</v>
      </c>
      <c r="BO1606" s="54">
        <v>2.6140890000000001E-4</v>
      </c>
      <c r="BP1606" s="70">
        <v>6574</v>
      </c>
      <c r="BQ1606" s="71"/>
      <c r="BR1606" s="70"/>
      <c r="BS1606" s="72"/>
      <c r="BT1606" s="72"/>
      <c r="BU1606" s="70">
        <v>15003493</v>
      </c>
      <c r="BV1606" s="70">
        <v>256210</v>
      </c>
      <c r="BW1606" s="74">
        <v>23925879</v>
      </c>
      <c r="BX1606" s="70">
        <v>39185582</v>
      </c>
    </row>
    <row r="1607" spans="1:76" x14ac:dyDescent="0.3">
      <c r="A1607" s="73" t="s">
        <v>10</v>
      </c>
      <c r="B1607" s="2" t="s">
        <v>156</v>
      </c>
      <c r="C1607" s="2" t="s">
        <v>12</v>
      </c>
      <c r="D1607" s="2" t="s">
        <v>18</v>
      </c>
      <c r="E1607" s="2" t="s">
        <v>15</v>
      </c>
      <c r="F1607" s="17" t="str">
        <f>+Tabela1[[#This Row],[WK]]&amp;Tabela1[[#This Row],[PK]]&amp;Tabela1[[#This Row],[GK]]</f>
        <v>220104</v>
      </c>
      <c r="G1607" s="2" t="s">
        <v>1512</v>
      </c>
      <c r="H1607" s="3">
        <v>143249906.40000001</v>
      </c>
      <c r="I1607" s="4">
        <v>1.125</v>
      </c>
      <c r="J1607" s="3">
        <v>161156144.69999999</v>
      </c>
      <c r="K1607" s="4">
        <v>7.0000000000000007E-2</v>
      </c>
      <c r="L1607" s="3">
        <v>11280930</v>
      </c>
      <c r="M1607" s="3"/>
      <c r="N1607" s="5"/>
      <c r="O1607" s="3">
        <v>4097974.71</v>
      </c>
      <c r="P1607" s="4">
        <v>1.125</v>
      </c>
      <c r="Q1607" s="3">
        <v>4610221.55</v>
      </c>
      <c r="R1607" s="4">
        <v>1.6E-2</v>
      </c>
      <c r="S1607" s="3">
        <v>73764</v>
      </c>
      <c r="T1607" s="3"/>
      <c r="U1607" s="5"/>
      <c r="V1607" s="3">
        <v>7518674</v>
      </c>
      <c r="W1607" s="5"/>
      <c r="X1607" s="3">
        <v>17703077</v>
      </c>
      <c r="Y1607" s="3">
        <v>4137506</v>
      </c>
      <c r="Z1607" s="3">
        <v>801486</v>
      </c>
      <c r="AA1607" s="3">
        <v>951100</v>
      </c>
      <c r="AB1607" s="3">
        <v>9835065</v>
      </c>
      <c r="AC1607" s="3">
        <v>1977920</v>
      </c>
      <c r="AD1607" s="3">
        <v>10184403</v>
      </c>
      <c r="AE1607" s="3">
        <v>0</v>
      </c>
      <c r="AF1607" s="3">
        <v>11280930</v>
      </c>
      <c r="AG1607" s="3">
        <v>73764</v>
      </c>
      <c r="AH1607" s="3">
        <v>10184403</v>
      </c>
      <c r="AI1607" s="3">
        <v>7518674</v>
      </c>
      <c r="AJ1607" s="3">
        <v>1544033</v>
      </c>
      <c r="AK1607" s="3">
        <v>1544033</v>
      </c>
      <c r="AL1607" s="3">
        <v>176767</v>
      </c>
      <c r="AM1607" s="3">
        <v>1367266</v>
      </c>
      <c r="AN1607" s="3">
        <v>-359425</v>
      </c>
      <c r="AO1607" s="3">
        <v>0</v>
      </c>
      <c r="AP1607" s="3">
        <v>359425</v>
      </c>
      <c r="AQ1607" s="3">
        <v>0</v>
      </c>
      <c r="AR1607" s="3">
        <f>Tabela1[[#This Row],[Potrzeby finansowe 2027
w tym:]]+Tabela1[[#This Row],[Rozliczenie 2025 potrz. fin.]]</f>
        <v>17703077</v>
      </c>
      <c r="AS1607" s="3">
        <v>0</v>
      </c>
      <c r="AT1607" s="3">
        <v>0</v>
      </c>
      <c r="AU1607" s="3"/>
      <c r="AV1607" s="3"/>
      <c r="AW1607" s="3"/>
      <c r="AX1607" s="3"/>
      <c r="AY1607" s="3"/>
      <c r="AZ1607" s="3"/>
      <c r="BA1607" s="3">
        <v>801486</v>
      </c>
      <c r="BB1607" s="3">
        <v>0</v>
      </c>
      <c r="BC1607" s="3">
        <v>89.56</v>
      </c>
      <c r="BD1607" s="3">
        <v>7509.23</v>
      </c>
      <c r="BE1607" s="3">
        <v>444.71</v>
      </c>
      <c r="BF1607" s="3">
        <v>0</v>
      </c>
      <c r="BG1607" s="3">
        <v>430486</v>
      </c>
      <c r="BH1607" s="3">
        <v>4045</v>
      </c>
      <c r="BI1607" s="3">
        <v>520614</v>
      </c>
      <c r="BJ1607" s="3">
        <v>8000187.7924999995</v>
      </c>
      <c r="BK1607" s="3">
        <v>2973594.4399999995</v>
      </c>
      <c r="BL1607" s="3">
        <v>4152730.84</v>
      </c>
      <c r="BM1607" s="3">
        <v>11800911.73</v>
      </c>
      <c r="BN1607" s="53">
        <v>0.76382306035085756</v>
      </c>
      <c r="BO1607" s="54">
        <v>1.5641780000000001E-4</v>
      </c>
      <c r="BP1607" s="70">
        <v>3934</v>
      </c>
      <c r="BQ1607" s="71"/>
      <c r="BR1607" s="70"/>
      <c r="BS1607" s="72"/>
      <c r="BT1607" s="72"/>
      <c r="BU1607" s="70">
        <v>11280930</v>
      </c>
      <c r="BV1607" s="70">
        <v>73764</v>
      </c>
      <c r="BW1607" s="74">
        <v>10184403</v>
      </c>
      <c r="BX1607" s="70">
        <v>21539097</v>
      </c>
    </row>
    <row r="1608" spans="1:76" x14ac:dyDescent="0.3">
      <c r="A1608" s="73" t="s">
        <v>10</v>
      </c>
      <c r="B1608" s="2" t="s">
        <v>156</v>
      </c>
      <c r="C1608" s="2" t="s">
        <v>12</v>
      </c>
      <c r="D1608" s="2" t="s">
        <v>21</v>
      </c>
      <c r="E1608" s="2" t="s">
        <v>15</v>
      </c>
      <c r="F1608" s="17" t="str">
        <f>+Tabela1[[#This Row],[WK]]&amp;Tabela1[[#This Row],[PK]]&amp;Tabela1[[#This Row],[GK]]</f>
        <v>220105</v>
      </c>
      <c r="G1608" s="2" t="s">
        <v>1513</v>
      </c>
      <c r="H1608" s="3">
        <v>170471590.69</v>
      </c>
      <c r="I1608" s="4">
        <v>1.125</v>
      </c>
      <c r="J1608" s="3">
        <v>191780539.53</v>
      </c>
      <c r="K1608" s="4">
        <v>7.0000000000000007E-2</v>
      </c>
      <c r="L1608" s="3">
        <v>13424638</v>
      </c>
      <c r="M1608" s="3"/>
      <c r="N1608" s="5"/>
      <c r="O1608" s="3">
        <v>10900237.219999999</v>
      </c>
      <c r="P1608" s="4">
        <v>1.125</v>
      </c>
      <c r="Q1608" s="3">
        <v>12262766.869999999</v>
      </c>
      <c r="R1608" s="4">
        <v>1.6E-2</v>
      </c>
      <c r="S1608" s="3">
        <v>196204</v>
      </c>
      <c r="T1608" s="3"/>
      <c r="U1608" s="5"/>
      <c r="V1608" s="3">
        <v>7563728</v>
      </c>
      <c r="W1608" s="5"/>
      <c r="X1608" s="3">
        <v>24075273</v>
      </c>
      <c r="Y1608" s="3">
        <v>3586126</v>
      </c>
      <c r="Z1608" s="3">
        <v>1681574</v>
      </c>
      <c r="AA1608" s="3">
        <v>1012463</v>
      </c>
      <c r="AB1608" s="3">
        <v>17715484</v>
      </c>
      <c r="AC1608" s="3">
        <v>79626</v>
      </c>
      <c r="AD1608" s="3">
        <v>17411239</v>
      </c>
      <c r="AE1608" s="3">
        <v>0</v>
      </c>
      <c r="AF1608" s="3">
        <v>13424638</v>
      </c>
      <c r="AG1608" s="3">
        <v>196204</v>
      </c>
      <c r="AH1608" s="3">
        <v>17411239</v>
      </c>
      <c r="AI1608" s="3">
        <v>7563728</v>
      </c>
      <c r="AJ1608" s="3">
        <v>1256624</v>
      </c>
      <c r="AK1608" s="3">
        <v>2156318</v>
      </c>
      <c r="AL1608" s="3">
        <v>476253</v>
      </c>
      <c r="AM1608" s="3">
        <v>1680065</v>
      </c>
      <c r="AN1608" s="3">
        <v>899694</v>
      </c>
      <c r="AO1608" s="3">
        <v>0</v>
      </c>
      <c r="AP1608" s="3">
        <v>0</v>
      </c>
      <c r="AQ1608" s="3">
        <v>899694</v>
      </c>
      <c r="AR1608" s="3">
        <f>Tabela1[[#This Row],[Potrzeby finansowe 2027
w tym:]]+Tabela1[[#This Row],[Rozliczenie 2025 potrz. fin.]]</f>
        <v>24974967</v>
      </c>
      <c r="AS1608" s="3">
        <v>0</v>
      </c>
      <c r="AT1608" s="3">
        <v>0</v>
      </c>
      <c r="AU1608" s="3"/>
      <c r="AV1608" s="3"/>
      <c r="AW1608" s="3"/>
      <c r="AX1608" s="3"/>
      <c r="AY1608" s="3"/>
      <c r="AZ1608" s="3"/>
      <c r="BA1608" s="3">
        <v>1681574</v>
      </c>
      <c r="BB1608" s="3">
        <v>0</v>
      </c>
      <c r="BC1608" s="3">
        <v>21.62</v>
      </c>
      <c r="BD1608" s="3">
        <v>10059.77</v>
      </c>
      <c r="BE1608" s="3">
        <v>13431.83</v>
      </c>
      <c r="BF1608" s="3">
        <v>0</v>
      </c>
      <c r="BG1608" s="3">
        <v>552022</v>
      </c>
      <c r="BH1608" s="3">
        <v>5187</v>
      </c>
      <c r="BI1608" s="3">
        <v>460441</v>
      </c>
      <c r="BJ1608" s="3">
        <v>7075530.1300000008</v>
      </c>
      <c r="BK1608" s="3">
        <v>3945553.91</v>
      </c>
      <c r="BL1608" s="3">
        <v>314269.62</v>
      </c>
      <c r="BM1608" s="3">
        <v>11891365.640000001</v>
      </c>
      <c r="BN1608" s="53">
        <v>0.8366600449530418</v>
      </c>
      <c r="BO1608" s="54">
        <v>2.035502E-4</v>
      </c>
      <c r="BP1608" s="70">
        <v>5119</v>
      </c>
      <c r="BQ1608" s="71"/>
      <c r="BR1608" s="70"/>
      <c r="BS1608" s="72"/>
      <c r="BT1608" s="72"/>
      <c r="BU1608" s="70">
        <v>13424638</v>
      </c>
      <c r="BV1608" s="70">
        <v>196204</v>
      </c>
      <c r="BW1608" s="74">
        <v>17411239</v>
      </c>
      <c r="BX1608" s="70">
        <v>31032081</v>
      </c>
    </row>
    <row r="1609" spans="1:76" x14ac:dyDescent="0.3">
      <c r="A1609" s="73" t="s">
        <v>10</v>
      </c>
      <c r="B1609" s="2" t="s">
        <v>156</v>
      </c>
      <c r="C1609" s="2" t="s">
        <v>12</v>
      </c>
      <c r="D1609" s="2" t="s">
        <v>23</v>
      </c>
      <c r="E1609" s="2" t="s">
        <v>19</v>
      </c>
      <c r="F1609" s="17" t="str">
        <f>+Tabela1[[#This Row],[WK]]&amp;Tabela1[[#This Row],[PK]]&amp;Tabela1[[#This Row],[GK]]</f>
        <v>220106</v>
      </c>
      <c r="G1609" s="2" t="s">
        <v>1514</v>
      </c>
      <c r="H1609" s="3">
        <v>695488506.30999994</v>
      </c>
      <c r="I1609" s="4">
        <v>1.125</v>
      </c>
      <c r="J1609" s="3">
        <v>782424569.60000002</v>
      </c>
      <c r="K1609" s="4">
        <v>7.0000000000000007E-2</v>
      </c>
      <c r="L1609" s="3">
        <v>54769720</v>
      </c>
      <c r="M1609" s="3"/>
      <c r="N1609" s="5"/>
      <c r="O1609" s="3">
        <v>50291089.390000001</v>
      </c>
      <c r="P1609" s="4">
        <v>1.125</v>
      </c>
      <c r="Q1609" s="3">
        <v>56577475.560000002</v>
      </c>
      <c r="R1609" s="4">
        <v>1.6E-2</v>
      </c>
      <c r="S1609" s="3">
        <v>905240</v>
      </c>
      <c r="T1609" s="3"/>
      <c r="U1609" s="5"/>
      <c r="V1609" s="3">
        <v>30821128</v>
      </c>
      <c r="W1609" s="5"/>
      <c r="X1609" s="3">
        <v>62545639</v>
      </c>
      <c r="Y1609" s="3">
        <v>20035906</v>
      </c>
      <c r="Z1609" s="3">
        <v>1549328</v>
      </c>
      <c r="AA1609" s="3">
        <v>2926819</v>
      </c>
      <c r="AB1609" s="3">
        <v>38033586</v>
      </c>
      <c r="AC1609" s="3">
        <v>0</v>
      </c>
      <c r="AD1609" s="3">
        <v>33226919</v>
      </c>
      <c r="AE1609" s="3">
        <v>0</v>
      </c>
      <c r="AF1609" s="3">
        <v>54769720</v>
      </c>
      <c r="AG1609" s="3">
        <v>905240</v>
      </c>
      <c r="AH1609" s="3">
        <v>33226919</v>
      </c>
      <c r="AI1609" s="3">
        <v>30821128</v>
      </c>
      <c r="AJ1609" s="3">
        <v>31454</v>
      </c>
      <c r="AK1609" s="3">
        <v>1533862</v>
      </c>
      <c r="AL1609" s="3">
        <v>1689167</v>
      </c>
      <c r="AM1609" s="3">
        <v>-155305</v>
      </c>
      <c r="AN1609" s="3">
        <v>1502408</v>
      </c>
      <c r="AO1609" s="3">
        <v>0</v>
      </c>
      <c r="AP1609" s="3">
        <v>0</v>
      </c>
      <c r="AQ1609" s="3">
        <v>1502408</v>
      </c>
      <c r="AR1609" s="3">
        <f>Tabela1[[#This Row],[Potrzeby finansowe 2027
w tym:]]+Tabela1[[#This Row],[Rozliczenie 2025 potrz. fin.]]</f>
        <v>64048047</v>
      </c>
      <c r="AS1609" s="3">
        <v>0</v>
      </c>
      <c r="AT1609" s="3">
        <v>0</v>
      </c>
      <c r="AU1609" s="3"/>
      <c r="AV1609" s="3"/>
      <c r="AW1609" s="3"/>
      <c r="AX1609" s="3"/>
      <c r="AY1609" s="3"/>
      <c r="AZ1609" s="3"/>
      <c r="BA1609" s="3">
        <v>1549328</v>
      </c>
      <c r="BB1609" s="3">
        <v>0</v>
      </c>
      <c r="BC1609" s="3">
        <v>138.97</v>
      </c>
      <c r="BD1609" s="3">
        <v>13128.48</v>
      </c>
      <c r="BE1609" s="3">
        <v>3862.12</v>
      </c>
      <c r="BF1609" s="3">
        <v>0</v>
      </c>
      <c r="BG1609" s="3">
        <v>1854225</v>
      </c>
      <c r="BH1609" s="3">
        <v>17423</v>
      </c>
      <c r="BI1609" s="3">
        <v>1072594</v>
      </c>
      <c r="BJ1609" s="3">
        <v>16482375.74</v>
      </c>
      <c r="BK1609" s="3">
        <v>12235798.82</v>
      </c>
      <c r="BL1609" s="3">
        <v>1344994.52</v>
      </c>
      <c r="BM1609" s="3">
        <v>14296318.640000001</v>
      </c>
      <c r="BN1609" s="53">
        <v>0.76175820486276269</v>
      </c>
      <c r="BO1609" s="54">
        <v>7.4963259999999996E-4</v>
      </c>
      <c r="BP1609" s="70">
        <v>18852</v>
      </c>
      <c r="BQ1609" s="71"/>
      <c r="BR1609" s="70"/>
      <c r="BS1609" s="72"/>
      <c r="BT1609" s="72"/>
      <c r="BU1609" s="70">
        <v>54769720</v>
      </c>
      <c r="BV1609" s="70">
        <v>905240</v>
      </c>
      <c r="BW1609" s="74">
        <v>33226919</v>
      </c>
      <c r="BX1609" s="70">
        <v>88901879</v>
      </c>
    </row>
    <row r="1610" spans="1:76" x14ac:dyDescent="0.3">
      <c r="A1610" s="73" t="s">
        <v>10</v>
      </c>
      <c r="B1610" s="2" t="s">
        <v>156</v>
      </c>
      <c r="C1610" s="2" t="s">
        <v>12</v>
      </c>
      <c r="D1610" s="2" t="s">
        <v>30</v>
      </c>
      <c r="E1610" s="2" t="s">
        <v>15</v>
      </c>
      <c r="F1610" s="17" t="str">
        <f>+Tabela1[[#This Row],[WK]]&amp;Tabela1[[#This Row],[PK]]&amp;Tabela1[[#This Row],[GK]]</f>
        <v>220107</v>
      </c>
      <c r="G1610" s="2" t="s">
        <v>1515</v>
      </c>
      <c r="H1610" s="3">
        <v>146581058.09999999</v>
      </c>
      <c r="I1610" s="4">
        <v>1.125</v>
      </c>
      <c r="J1610" s="3">
        <v>164903690.36000001</v>
      </c>
      <c r="K1610" s="4">
        <v>7.0000000000000007E-2</v>
      </c>
      <c r="L1610" s="3">
        <v>11543258</v>
      </c>
      <c r="M1610" s="3"/>
      <c r="N1610" s="5"/>
      <c r="O1610" s="3">
        <v>2633926.42</v>
      </c>
      <c r="P1610" s="4">
        <v>1.125</v>
      </c>
      <c r="Q1610" s="3">
        <v>2963167.22</v>
      </c>
      <c r="R1610" s="4">
        <v>1.6E-2</v>
      </c>
      <c r="S1610" s="3">
        <v>47411</v>
      </c>
      <c r="T1610" s="3"/>
      <c r="U1610" s="5"/>
      <c r="V1610" s="3">
        <v>7665381</v>
      </c>
      <c r="W1610" s="5"/>
      <c r="X1610" s="3">
        <v>20327298</v>
      </c>
      <c r="Y1610" s="3">
        <v>4897767</v>
      </c>
      <c r="Z1610" s="3">
        <v>186452</v>
      </c>
      <c r="AA1610" s="3">
        <v>870572</v>
      </c>
      <c r="AB1610" s="3">
        <v>14372507</v>
      </c>
      <c r="AC1610" s="3">
        <v>0</v>
      </c>
      <c r="AD1610" s="3">
        <v>13688961</v>
      </c>
      <c r="AE1610" s="3">
        <v>0</v>
      </c>
      <c r="AF1610" s="3">
        <v>11543258</v>
      </c>
      <c r="AG1610" s="3">
        <v>47411</v>
      </c>
      <c r="AH1610" s="3">
        <v>13688961</v>
      </c>
      <c r="AI1610" s="3">
        <v>7665381</v>
      </c>
      <c r="AJ1610" s="3">
        <v>99868</v>
      </c>
      <c r="AK1610" s="3">
        <v>1126911</v>
      </c>
      <c r="AL1610" s="3">
        <v>814164</v>
      </c>
      <c r="AM1610" s="3">
        <v>312747</v>
      </c>
      <c r="AN1610" s="3">
        <v>1027043</v>
      </c>
      <c r="AO1610" s="3">
        <v>0</v>
      </c>
      <c r="AP1610" s="3">
        <v>0</v>
      </c>
      <c r="AQ1610" s="3">
        <v>1027043</v>
      </c>
      <c r="AR1610" s="3">
        <f>Tabela1[[#This Row],[Potrzeby finansowe 2027
w tym:]]+Tabela1[[#This Row],[Rozliczenie 2025 potrz. fin.]]</f>
        <v>21354341</v>
      </c>
      <c r="AS1610" s="3">
        <v>0</v>
      </c>
      <c r="AT1610" s="3">
        <v>0</v>
      </c>
      <c r="AU1610" s="3"/>
      <c r="AV1610" s="3"/>
      <c r="AW1610" s="3"/>
      <c r="AX1610" s="3"/>
      <c r="AY1610" s="3"/>
      <c r="AZ1610" s="3"/>
      <c r="BA1610" s="3">
        <v>186452</v>
      </c>
      <c r="BB1610" s="3">
        <v>0</v>
      </c>
      <c r="BC1610" s="3">
        <v>271.61</v>
      </c>
      <c r="BD1610" s="3">
        <v>6.24</v>
      </c>
      <c r="BE1610" s="3">
        <v>1912.93</v>
      </c>
      <c r="BF1610" s="3">
        <v>0</v>
      </c>
      <c r="BG1610" s="3">
        <v>407924</v>
      </c>
      <c r="BH1610" s="3">
        <v>3833</v>
      </c>
      <c r="BI1610" s="3">
        <v>462648</v>
      </c>
      <c r="BJ1610" s="3">
        <v>7109441.160000002</v>
      </c>
      <c r="BK1610" s="3">
        <v>3222491.3500000015</v>
      </c>
      <c r="BL1610" s="3">
        <v>2534073.81</v>
      </c>
      <c r="BM1610" s="3">
        <v>10479651.619999999</v>
      </c>
      <c r="BN1610" s="53">
        <v>0.73274390755714724</v>
      </c>
      <c r="BO1610" s="54">
        <v>1.59844E-4</v>
      </c>
      <c r="BP1610" s="70">
        <v>4020</v>
      </c>
      <c r="BQ1610" s="71"/>
      <c r="BR1610" s="70"/>
      <c r="BS1610" s="72"/>
      <c r="BT1610" s="72"/>
      <c r="BU1610" s="70">
        <v>11543258</v>
      </c>
      <c r="BV1610" s="70">
        <v>47411</v>
      </c>
      <c r="BW1610" s="74">
        <v>13688961</v>
      </c>
      <c r="BX1610" s="70">
        <v>25279630</v>
      </c>
    </row>
    <row r="1611" spans="1:76" x14ac:dyDescent="0.3">
      <c r="A1611" s="73" t="s">
        <v>10</v>
      </c>
      <c r="B1611" s="2" t="s">
        <v>156</v>
      </c>
      <c r="C1611" s="2" t="s">
        <v>12</v>
      </c>
      <c r="D1611" s="2" t="s">
        <v>54</v>
      </c>
      <c r="E1611" s="2" t="s">
        <v>15</v>
      </c>
      <c r="F1611" s="17" t="str">
        <f>+Tabela1[[#This Row],[WK]]&amp;Tabela1[[#This Row],[PK]]&amp;Tabela1[[#This Row],[GK]]</f>
        <v>220108</v>
      </c>
      <c r="G1611" s="2" t="s">
        <v>1516</v>
      </c>
      <c r="H1611" s="3">
        <v>150339693.03999999</v>
      </c>
      <c r="I1611" s="4">
        <v>1.125</v>
      </c>
      <c r="J1611" s="3">
        <v>169132154.66999999</v>
      </c>
      <c r="K1611" s="4">
        <v>7.0000000000000007E-2</v>
      </c>
      <c r="L1611" s="3">
        <v>11839251</v>
      </c>
      <c r="M1611" s="3"/>
      <c r="N1611" s="5"/>
      <c r="O1611" s="3">
        <v>11577088.779999999</v>
      </c>
      <c r="P1611" s="4">
        <v>1.125</v>
      </c>
      <c r="Q1611" s="3">
        <v>13024224.880000001</v>
      </c>
      <c r="R1611" s="4">
        <v>1.6E-2</v>
      </c>
      <c r="S1611" s="3">
        <v>208388</v>
      </c>
      <c r="T1611" s="3"/>
      <c r="U1611" s="5"/>
      <c r="V1611" s="3">
        <v>6777458</v>
      </c>
      <c r="W1611" s="5"/>
      <c r="X1611" s="3">
        <v>20650725</v>
      </c>
      <c r="Y1611" s="3">
        <v>4087579</v>
      </c>
      <c r="Z1611" s="3">
        <v>619006</v>
      </c>
      <c r="AA1611" s="3">
        <v>885578</v>
      </c>
      <c r="AB1611" s="3">
        <v>15058562</v>
      </c>
      <c r="AC1611" s="3">
        <v>0</v>
      </c>
      <c r="AD1611" s="3">
        <v>14535960</v>
      </c>
      <c r="AE1611" s="3">
        <v>0</v>
      </c>
      <c r="AF1611" s="3">
        <v>11839251</v>
      </c>
      <c r="AG1611" s="3">
        <v>208388</v>
      </c>
      <c r="AH1611" s="3">
        <v>14535960</v>
      </c>
      <c r="AI1611" s="3">
        <v>6777458</v>
      </c>
      <c r="AJ1611" s="3">
        <v>346385</v>
      </c>
      <c r="AK1611" s="3">
        <v>1009078</v>
      </c>
      <c r="AL1611" s="3">
        <v>404752</v>
      </c>
      <c r="AM1611" s="3">
        <v>604326</v>
      </c>
      <c r="AN1611" s="3">
        <v>662693</v>
      </c>
      <c r="AO1611" s="3">
        <v>0</v>
      </c>
      <c r="AP1611" s="3">
        <v>0</v>
      </c>
      <c r="AQ1611" s="3">
        <v>662693</v>
      </c>
      <c r="AR1611" s="3">
        <f>Tabela1[[#This Row],[Potrzeby finansowe 2027
w tym:]]+Tabela1[[#This Row],[Rozliczenie 2025 potrz. fin.]]</f>
        <v>21313418</v>
      </c>
      <c r="AS1611" s="3">
        <v>0</v>
      </c>
      <c r="AT1611" s="3">
        <v>0</v>
      </c>
      <c r="AU1611" s="3"/>
      <c r="AV1611" s="3"/>
      <c r="AW1611" s="3"/>
      <c r="AX1611" s="3"/>
      <c r="AY1611" s="3"/>
      <c r="AZ1611" s="3"/>
      <c r="BA1611" s="3">
        <v>619006</v>
      </c>
      <c r="BB1611" s="3">
        <v>0</v>
      </c>
      <c r="BC1611" s="3">
        <v>120.77</v>
      </c>
      <c r="BD1611" s="3">
        <v>0.01</v>
      </c>
      <c r="BE1611" s="3">
        <v>11598.54</v>
      </c>
      <c r="BF1611" s="3">
        <v>0</v>
      </c>
      <c r="BG1611" s="3">
        <v>394620</v>
      </c>
      <c r="BH1611" s="3">
        <v>3708</v>
      </c>
      <c r="BI1611" s="3">
        <v>490958</v>
      </c>
      <c r="BJ1611" s="3">
        <v>7544478.7675000001</v>
      </c>
      <c r="BK1611" s="3">
        <v>4361542.3900000006</v>
      </c>
      <c r="BL1611" s="3">
        <v>1793573.07</v>
      </c>
      <c r="BM1611" s="3">
        <v>9144599.3699999992</v>
      </c>
      <c r="BN1611" s="53">
        <v>0.78202437909776834</v>
      </c>
      <c r="BO1611" s="54">
        <v>1.703668E-4</v>
      </c>
      <c r="BP1611" s="70">
        <v>4284</v>
      </c>
      <c r="BQ1611" s="71"/>
      <c r="BR1611" s="70"/>
      <c r="BS1611" s="72"/>
      <c r="BT1611" s="72"/>
      <c r="BU1611" s="70">
        <v>11839251</v>
      </c>
      <c r="BV1611" s="70">
        <v>208388</v>
      </c>
      <c r="BW1611" s="74">
        <v>14535960</v>
      </c>
      <c r="BX1611" s="70">
        <v>26583599</v>
      </c>
    </row>
    <row r="1612" spans="1:76" x14ac:dyDescent="0.3">
      <c r="A1612" s="73" t="s">
        <v>10</v>
      </c>
      <c r="B1612" s="2" t="s">
        <v>156</v>
      </c>
      <c r="C1612" s="2" t="s">
        <v>12</v>
      </c>
      <c r="D1612" s="2" t="s">
        <v>56</v>
      </c>
      <c r="E1612" s="2" t="s">
        <v>15</v>
      </c>
      <c r="F1612" s="17" t="str">
        <f>+Tabela1[[#This Row],[WK]]&amp;Tabela1[[#This Row],[PK]]&amp;Tabela1[[#This Row],[GK]]</f>
        <v>220109</v>
      </c>
      <c r="G1612" s="2" t="s">
        <v>1517</v>
      </c>
      <c r="H1612" s="3">
        <v>129925068.84999999</v>
      </c>
      <c r="I1612" s="4">
        <v>1.125</v>
      </c>
      <c r="J1612" s="3">
        <v>146165702.46000001</v>
      </c>
      <c r="K1612" s="4">
        <v>7.0000000000000007E-2</v>
      </c>
      <c r="L1612" s="3">
        <v>10231599</v>
      </c>
      <c r="M1612" s="3"/>
      <c r="N1612" s="5"/>
      <c r="O1612" s="3">
        <v>8759838</v>
      </c>
      <c r="P1612" s="4">
        <v>1.125</v>
      </c>
      <c r="Q1612" s="3">
        <v>9854817.75</v>
      </c>
      <c r="R1612" s="4">
        <v>1.6E-2</v>
      </c>
      <c r="S1612" s="3">
        <v>157677</v>
      </c>
      <c r="T1612" s="3"/>
      <c r="U1612" s="5"/>
      <c r="V1612" s="3">
        <v>6942881</v>
      </c>
      <c r="W1612" s="5"/>
      <c r="X1612" s="3">
        <v>20293658</v>
      </c>
      <c r="Y1612" s="3">
        <v>3520361</v>
      </c>
      <c r="Z1612" s="3">
        <v>126654</v>
      </c>
      <c r="AA1612" s="3">
        <v>825823</v>
      </c>
      <c r="AB1612" s="3">
        <v>14601452</v>
      </c>
      <c r="AC1612" s="3">
        <v>1219368</v>
      </c>
      <c r="AD1612" s="3">
        <v>13350777</v>
      </c>
      <c r="AE1612" s="3">
        <v>0</v>
      </c>
      <c r="AF1612" s="3">
        <v>10231599</v>
      </c>
      <c r="AG1612" s="3">
        <v>157677</v>
      </c>
      <c r="AH1612" s="3">
        <v>13350777</v>
      </c>
      <c r="AI1612" s="3">
        <v>6942881</v>
      </c>
      <c r="AJ1612" s="3">
        <v>743634</v>
      </c>
      <c r="AK1612" s="3">
        <v>743634</v>
      </c>
      <c r="AL1612" s="3">
        <v>220435</v>
      </c>
      <c r="AM1612" s="3">
        <v>523199</v>
      </c>
      <c r="AN1612" s="3">
        <v>-579714</v>
      </c>
      <c r="AO1612" s="3">
        <v>0</v>
      </c>
      <c r="AP1612" s="3">
        <v>579714</v>
      </c>
      <c r="AQ1612" s="3">
        <v>0</v>
      </c>
      <c r="AR1612" s="3">
        <f>Tabela1[[#This Row],[Potrzeby finansowe 2027
w tym:]]+Tabela1[[#This Row],[Rozliczenie 2025 potrz. fin.]]</f>
        <v>20293658</v>
      </c>
      <c r="AS1612" s="3">
        <v>0</v>
      </c>
      <c r="AT1612" s="3">
        <v>0</v>
      </c>
      <c r="AU1612" s="3"/>
      <c r="AV1612" s="3"/>
      <c r="AW1612" s="3"/>
      <c r="AX1612" s="3"/>
      <c r="AY1612" s="3"/>
      <c r="AZ1612" s="3"/>
      <c r="BA1612" s="3">
        <v>126654</v>
      </c>
      <c r="BB1612" s="3">
        <v>0</v>
      </c>
      <c r="BC1612" s="3">
        <v>46.08</v>
      </c>
      <c r="BD1612" s="3">
        <v>109.68</v>
      </c>
      <c r="BE1612" s="3">
        <v>2011.35</v>
      </c>
      <c r="BF1612" s="3">
        <v>0</v>
      </c>
      <c r="BG1612" s="3">
        <v>377782</v>
      </c>
      <c r="BH1612" s="3">
        <v>3463</v>
      </c>
      <c r="BI1612" s="3">
        <v>448041</v>
      </c>
      <c r="BJ1612" s="3">
        <v>6884972.2824999997</v>
      </c>
      <c r="BK1612" s="3">
        <v>3184989.42</v>
      </c>
      <c r="BL1612" s="3">
        <v>1434215.38</v>
      </c>
      <c r="BM1612" s="3">
        <v>11931500.689999999</v>
      </c>
      <c r="BN1612" s="53">
        <v>0.78146666293612388</v>
      </c>
      <c r="BO1612" s="54">
        <v>1.4624709999999999E-4</v>
      </c>
      <c r="BP1612" s="70">
        <v>3678</v>
      </c>
      <c r="BQ1612" s="71"/>
      <c r="BR1612" s="70"/>
      <c r="BS1612" s="72"/>
      <c r="BT1612" s="72"/>
      <c r="BU1612" s="70">
        <v>10231599</v>
      </c>
      <c r="BV1612" s="70">
        <v>157677</v>
      </c>
      <c r="BW1612" s="74">
        <v>13350777</v>
      </c>
      <c r="BX1612" s="70">
        <v>23740053</v>
      </c>
    </row>
    <row r="1613" spans="1:76" x14ac:dyDescent="0.3">
      <c r="A1613" s="73" t="s">
        <v>10</v>
      </c>
      <c r="B1613" s="2" t="s">
        <v>156</v>
      </c>
      <c r="C1613" s="2" t="s">
        <v>12</v>
      </c>
      <c r="D1613" s="2" t="s">
        <v>69</v>
      </c>
      <c r="E1613" s="2" t="s">
        <v>15</v>
      </c>
      <c r="F1613" s="17" t="str">
        <f>+Tabela1[[#This Row],[WK]]&amp;Tabela1[[#This Row],[PK]]&amp;Tabela1[[#This Row],[GK]]</f>
        <v>220110</v>
      </c>
      <c r="G1613" s="2" t="s">
        <v>1518</v>
      </c>
      <c r="H1613" s="3">
        <v>141096167.97999999</v>
      </c>
      <c r="I1613" s="4">
        <v>1.125</v>
      </c>
      <c r="J1613" s="3">
        <v>158733188.97999999</v>
      </c>
      <c r="K1613" s="4">
        <v>7.0000000000000007E-2</v>
      </c>
      <c r="L1613" s="3">
        <v>11111323</v>
      </c>
      <c r="M1613" s="3"/>
      <c r="N1613" s="5"/>
      <c r="O1613" s="3">
        <v>6595423.7800000003</v>
      </c>
      <c r="P1613" s="4">
        <v>1.125</v>
      </c>
      <c r="Q1613" s="3">
        <v>7419851.75</v>
      </c>
      <c r="R1613" s="4">
        <v>1.6E-2</v>
      </c>
      <c r="S1613" s="3">
        <v>118718</v>
      </c>
      <c r="T1613" s="3"/>
      <c r="U1613" s="5"/>
      <c r="V1613" s="3">
        <v>6316512</v>
      </c>
      <c r="W1613" s="5"/>
      <c r="X1613" s="3">
        <v>20866968</v>
      </c>
      <c r="Y1613" s="3">
        <v>5991447</v>
      </c>
      <c r="Z1613" s="3">
        <v>51754</v>
      </c>
      <c r="AA1613" s="3">
        <v>1062490</v>
      </c>
      <c r="AB1613" s="3">
        <v>13721064</v>
      </c>
      <c r="AC1613" s="3">
        <v>40213</v>
      </c>
      <c r="AD1613" s="3">
        <v>15034829</v>
      </c>
      <c r="AE1613" s="3">
        <v>0</v>
      </c>
      <c r="AF1613" s="3">
        <v>11111323</v>
      </c>
      <c r="AG1613" s="3">
        <v>118718</v>
      </c>
      <c r="AH1613" s="3">
        <v>15034829</v>
      </c>
      <c r="AI1613" s="3">
        <v>6316512</v>
      </c>
      <c r="AJ1613" s="3">
        <v>594791</v>
      </c>
      <c r="AK1613" s="3">
        <v>1079164</v>
      </c>
      <c r="AL1613" s="3">
        <v>315491</v>
      </c>
      <c r="AM1613" s="3">
        <v>763673</v>
      </c>
      <c r="AN1613" s="3">
        <v>484373</v>
      </c>
      <c r="AO1613" s="3">
        <v>0</v>
      </c>
      <c r="AP1613" s="3">
        <v>0</v>
      </c>
      <c r="AQ1613" s="3">
        <v>484373</v>
      </c>
      <c r="AR1613" s="3">
        <f>Tabela1[[#This Row],[Potrzeby finansowe 2027
w tym:]]+Tabela1[[#This Row],[Rozliczenie 2025 potrz. fin.]]</f>
        <v>21351341</v>
      </c>
      <c r="AS1613" s="3">
        <v>0</v>
      </c>
      <c r="AT1613" s="3">
        <v>0</v>
      </c>
      <c r="AU1613" s="3"/>
      <c r="AV1613" s="3"/>
      <c r="AW1613" s="3"/>
      <c r="AX1613" s="3"/>
      <c r="AY1613" s="3"/>
      <c r="AZ1613" s="3"/>
      <c r="BA1613" s="3">
        <v>51754</v>
      </c>
      <c r="BB1613" s="3">
        <v>0</v>
      </c>
      <c r="BC1613" s="3">
        <v>0</v>
      </c>
      <c r="BD1613" s="3">
        <v>0</v>
      </c>
      <c r="BE1613" s="3">
        <v>1037.06</v>
      </c>
      <c r="BF1613" s="3">
        <v>0</v>
      </c>
      <c r="BG1613" s="3">
        <v>440701</v>
      </c>
      <c r="BH1613" s="3">
        <v>4141</v>
      </c>
      <c r="BI1613" s="3">
        <v>621789</v>
      </c>
      <c r="BJ1613" s="3">
        <v>9554930.2149999999</v>
      </c>
      <c r="BK1613" s="3">
        <v>4762183.5599999987</v>
      </c>
      <c r="BL1613" s="3">
        <v>2721877.22</v>
      </c>
      <c r="BM1613" s="3">
        <v>13727232.18</v>
      </c>
      <c r="BN1613" s="53">
        <v>0.69244658328903319</v>
      </c>
      <c r="BO1613" s="54">
        <v>1.6609479999999999E-4</v>
      </c>
      <c r="BP1613" s="70">
        <v>4177</v>
      </c>
      <c r="BQ1613" s="71"/>
      <c r="BR1613" s="70"/>
      <c r="BS1613" s="72"/>
      <c r="BT1613" s="72"/>
      <c r="BU1613" s="70">
        <v>11111323</v>
      </c>
      <c r="BV1613" s="70">
        <v>118718</v>
      </c>
      <c r="BW1613" s="74">
        <v>15034829</v>
      </c>
      <c r="BX1613" s="70">
        <v>26264870</v>
      </c>
    </row>
    <row r="1614" spans="1:76" x14ac:dyDescent="0.3">
      <c r="A1614" s="73" t="s">
        <v>10</v>
      </c>
      <c r="B1614" s="2" t="s">
        <v>156</v>
      </c>
      <c r="C1614" s="2" t="s">
        <v>11</v>
      </c>
      <c r="D1614" s="2" t="s">
        <v>12</v>
      </c>
      <c r="E1614" s="2" t="s">
        <v>13</v>
      </c>
      <c r="F1614" s="17" t="str">
        <f>+Tabela1[[#This Row],[WK]]&amp;Tabela1[[#This Row],[PK]]&amp;Tabela1[[#This Row],[GK]]</f>
        <v>220201</v>
      </c>
      <c r="G1614" s="2" t="s">
        <v>1519</v>
      </c>
      <c r="H1614" s="3">
        <v>1828667700.2</v>
      </c>
      <c r="I1614" s="4">
        <v>1.125</v>
      </c>
      <c r="J1614" s="3">
        <v>2057251162.73</v>
      </c>
      <c r="K1614" s="4">
        <v>7.0000000000000007E-2</v>
      </c>
      <c r="L1614" s="3">
        <v>144007581</v>
      </c>
      <c r="M1614" s="3"/>
      <c r="N1614" s="5"/>
      <c r="O1614" s="3">
        <v>307945302.67000002</v>
      </c>
      <c r="P1614" s="4">
        <v>1.125</v>
      </c>
      <c r="Q1614" s="3">
        <v>346438465.5</v>
      </c>
      <c r="R1614" s="4">
        <v>1.6E-2</v>
      </c>
      <c r="S1614" s="3">
        <v>5543015</v>
      </c>
      <c r="T1614" s="3"/>
      <c r="U1614" s="5"/>
      <c r="V1614" s="3">
        <v>84532533</v>
      </c>
      <c r="W1614" s="5"/>
      <c r="X1614" s="3">
        <v>116740374</v>
      </c>
      <c r="Y1614" s="3">
        <v>25497509</v>
      </c>
      <c r="Z1614" s="3">
        <v>1</v>
      </c>
      <c r="AA1614" s="3">
        <v>5962703</v>
      </c>
      <c r="AB1614" s="3">
        <v>85280161</v>
      </c>
      <c r="AC1614" s="3">
        <v>0</v>
      </c>
      <c r="AD1614" s="3">
        <v>33968346</v>
      </c>
      <c r="AE1614" s="3">
        <v>0</v>
      </c>
      <c r="AF1614" s="3">
        <v>144007581</v>
      </c>
      <c r="AG1614" s="3">
        <v>5543015</v>
      </c>
      <c r="AH1614" s="3">
        <v>33968346</v>
      </c>
      <c r="AI1614" s="3">
        <v>84532533</v>
      </c>
      <c r="AJ1614" s="3">
        <v>4158959</v>
      </c>
      <c r="AK1614" s="3">
        <v>5919464</v>
      </c>
      <c r="AL1614" s="3">
        <v>4487698</v>
      </c>
      <c r="AM1614" s="3">
        <v>1431766</v>
      </c>
      <c r="AN1614" s="3">
        <v>1760505</v>
      </c>
      <c r="AO1614" s="3">
        <v>0</v>
      </c>
      <c r="AP1614" s="3">
        <v>0</v>
      </c>
      <c r="AQ1614" s="3">
        <v>1760505</v>
      </c>
      <c r="AR1614" s="3">
        <f>Tabela1[[#This Row],[Potrzeby finansowe 2027
w tym:]]+Tabela1[[#This Row],[Rozliczenie 2025 potrz. fin.]]</f>
        <v>118500879</v>
      </c>
      <c r="AS1614" s="3">
        <v>0</v>
      </c>
      <c r="AT1614" s="3">
        <v>0</v>
      </c>
      <c r="AU1614" s="3"/>
      <c r="AV1614" s="3"/>
      <c r="AW1614" s="3"/>
      <c r="AX1614" s="3"/>
      <c r="AY1614" s="3"/>
      <c r="AZ1614" s="3"/>
      <c r="BA1614" s="3">
        <v>1</v>
      </c>
      <c r="BB1614" s="3">
        <v>0</v>
      </c>
      <c r="BC1614" s="3">
        <v>0</v>
      </c>
      <c r="BD1614" s="3">
        <v>0</v>
      </c>
      <c r="BE1614" s="3">
        <v>0.02</v>
      </c>
      <c r="BF1614" s="3">
        <v>0</v>
      </c>
      <c r="BG1614" s="3">
        <v>4055713</v>
      </c>
      <c r="BH1614" s="3">
        <v>38109</v>
      </c>
      <c r="BI1614" s="3">
        <v>1906990</v>
      </c>
      <c r="BJ1614" s="3">
        <v>29304411.052500002</v>
      </c>
      <c r="BK1614" s="3">
        <v>22109249.32</v>
      </c>
      <c r="BL1614" s="3">
        <v>5885437.2000000002</v>
      </c>
      <c r="BM1614" s="3">
        <v>17009772.530000001</v>
      </c>
      <c r="BN1614" s="53">
        <v>0.85723958479057671</v>
      </c>
      <c r="BO1614" s="54">
        <v>1.6558802000000001E-3</v>
      </c>
      <c r="BP1614" s="70">
        <v>41643</v>
      </c>
      <c r="BQ1614" s="71"/>
      <c r="BR1614" s="70"/>
      <c r="BS1614" s="72"/>
      <c r="BT1614" s="72"/>
      <c r="BU1614" s="70">
        <v>144007581</v>
      </c>
      <c r="BV1614" s="70">
        <v>5543015</v>
      </c>
      <c r="BW1614" s="74">
        <v>33968346</v>
      </c>
      <c r="BX1614" s="70">
        <v>183518942</v>
      </c>
    </row>
    <row r="1615" spans="1:76" x14ac:dyDescent="0.3">
      <c r="A1615" s="73" t="s">
        <v>10</v>
      </c>
      <c r="B1615" s="2" t="s">
        <v>156</v>
      </c>
      <c r="C1615" s="2" t="s">
        <v>11</v>
      </c>
      <c r="D1615" s="2" t="s">
        <v>11</v>
      </c>
      <c r="E1615" s="2" t="s">
        <v>19</v>
      </c>
      <c r="F1615" s="17" t="str">
        <f>+Tabela1[[#This Row],[WK]]&amp;Tabela1[[#This Row],[PK]]&amp;Tabela1[[#This Row],[GK]]</f>
        <v>220202</v>
      </c>
      <c r="G1615" s="2" t="s">
        <v>1520</v>
      </c>
      <c r="H1615" s="3">
        <v>498329386.13999999</v>
      </c>
      <c r="I1615" s="4">
        <v>1.125</v>
      </c>
      <c r="J1615" s="3">
        <v>560620559.40999997</v>
      </c>
      <c r="K1615" s="4">
        <v>7.0000000000000007E-2</v>
      </c>
      <c r="L1615" s="3">
        <v>39243439</v>
      </c>
      <c r="M1615" s="3"/>
      <c r="N1615" s="5"/>
      <c r="O1615" s="3">
        <v>35402094.570000008</v>
      </c>
      <c r="P1615" s="4">
        <v>1.125</v>
      </c>
      <c r="Q1615" s="3">
        <v>39827356.390000001</v>
      </c>
      <c r="R1615" s="4">
        <v>1.6E-2</v>
      </c>
      <c r="S1615" s="3">
        <v>637238</v>
      </c>
      <c r="T1615" s="3"/>
      <c r="U1615" s="5"/>
      <c r="V1615" s="3">
        <v>26721883</v>
      </c>
      <c r="W1615" s="5"/>
      <c r="X1615" s="3">
        <v>69140028</v>
      </c>
      <c r="Y1615" s="3">
        <v>20939176</v>
      </c>
      <c r="Z1615" s="3">
        <v>3537809</v>
      </c>
      <c r="AA1615" s="3">
        <v>2939174</v>
      </c>
      <c r="AB1615" s="3">
        <v>41723869</v>
      </c>
      <c r="AC1615" s="3">
        <v>0</v>
      </c>
      <c r="AD1615" s="3">
        <v>42867541</v>
      </c>
      <c r="AE1615" s="3">
        <v>0</v>
      </c>
      <c r="AF1615" s="3">
        <v>39243439</v>
      </c>
      <c r="AG1615" s="3">
        <v>637238</v>
      </c>
      <c r="AH1615" s="3">
        <v>42867541</v>
      </c>
      <c r="AI1615" s="3">
        <v>26721883</v>
      </c>
      <c r="AJ1615" s="3">
        <v>2671879</v>
      </c>
      <c r="AK1615" s="3">
        <v>3121275</v>
      </c>
      <c r="AL1615" s="3">
        <v>2067088</v>
      </c>
      <c r="AM1615" s="3">
        <v>1054187</v>
      </c>
      <c r="AN1615" s="3">
        <v>449396</v>
      </c>
      <c r="AO1615" s="3">
        <v>0</v>
      </c>
      <c r="AP1615" s="3">
        <v>0</v>
      </c>
      <c r="AQ1615" s="3">
        <v>449396</v>
      </c>
      <c r="AR1615" s="3">
        <f>Tabela1[[#This Row],[Potrzeby finansowe 2027
w tym:]]+Tabela1[[#This Row],[Rozliczenie 2025 potrz. fin.]]</f>
        <v>69589424</v>
      </c>
      <c r="AS1615" s="3">
        <v>0</v>
      </c>
      <c r="AT1615" s="3">
        <v>0</v>
      </c>
      <c r="AU1615" s="3"/>
      <c r="AV1615" s="3"/>
      <c r="AW1615" s="3"/>
      <c r="AX1615" s="3"/>
      <c r="AY1615" s="3"/>
      <c r="AZ1615" s="3"/>
      <c r="BA1615" s="3">
        <v>3537809</v>
      </c>
      <c r="BB1615" s="3">
        <v>13.49</v>
      </c>
      <c r="BC1615" s="3">
        <v>420.58</v>
      </c>
      <c r="BD1615" s="3">
        <v>29244.240000000002</v>
      </c>
      <c r="BE1615" s="3">
        <v>9418.66</v>
      </c>
      <c r="BF1615" s="3">
        <v>0</v>
      </c>
      <c r="BG1615" s="3">
        <v>1505154</v>
      </c>
      <c r="BH1615" s="3">
        <v>14143</v>
      </c>
      <c r="BI1615" s="3">
        <v>1434020</v>
      </c>
      <c r="BJ1615" s="3">
        <v>22036358.787499998</v>
      </c>
      <c r="BK1615" s="3">
        <v>12697343.579999998</v>
      </c>
      <c r="BL1615" s="3">
        <v>6756318.6500000004</v>
      </c>
      <c r="BM1615" s="3">
        <v>23843423.530000001</v>
      </c>
      <c r="BN1615" s="53">
        <v>0.69095436613413175</v>
      </c>
      <c r="BO1615" s="54">
        <v>5.7726160000000002E-4</v>
      </c>
      <c r="BP1615" s="70">
        <v>14517</v>
      </c>
      <c r="BQ1615" s="71"/>
      <c r="BR1615" s="70"/>
      <c r="BS1615" s="72"/>
      <c r="BT1615" s="72"/>
      <c r="BU1615" s="70">
        <v>39243439</v>
      </c>
      <c r="BV1615" s="70">
        <v>637238</v>
      </c>
      <c r="BW1615" s="74">
        <v>42867541</v>
      </c>
      <c r="BX1615" s="70">
        <v>82748218</v>
      </c>
    </row>
    <row r="1616" spans="1:76" x14ac:dyDescent="0.3">
      <c r="A1616" s="73" t="s">
        <v>10</v>
      </c>
      <c r="B1616" s="2" t="s">
        <v>156</v>
      </c>
      <c r="C1616" s="2" t="s">
        <v>11</v>
      </c>
      <c r="D1616" s="2" t="s">
        <v>16</v>
      </c>
      <c r="E1616" s="2" t="s">
        <v>15</v>
      </c>
      <c r="F1616" s="17" t="str">
        <f>+Tabela1[[#This Row],[WK]]&amp;Tabela1[[#This Row],[PK]]&amp;Tabela1[[#This Row],[GK]]</f>
        <v>220203</v>
      </c>
      <c r="G1616" s="2" t="s">
        <v>1519</v>
      </c>
      <c r="H1616" s="3">
        <v>848699374.80999994</v>
      </c>
      <c r="I1616" s="4">
        <v>1.125</v>
      </c>
      <c r="J1616" s="3">
        <v>954786796.65999997</v>
      </c>
      <c r="K1616" s="4">
        <v>7.0000000000000007E-2</v>
      </c>
      <c r="L1616" s="3">
        <v>66835076</v>
      </c>
      <c r="M1616" s="3"/>
      <c r="N1616" s="5"/>
      <c r="O1616" s="3">
        <v>131595252.44</v>
      </c>
      <c r="P1616" s="4">
        <v>1.125</v>
      </c>
      <c r="Q1616" s="3">
        <v>148044659</v>
      </c>
      <c r="R1616" s="4">
        <v>1.6E-2</v>
      </c>
      <c r="S1616" s="3">
        <v>2368715</v>
      </c>
      <c r="T1616" s="3"/>
      <c r="U1616" s="5"/>
      <c r="V1616" s="3">
        <v>38353035</v>
      </c>
      <c r="W1616" s="5"/>
      <c r="X1616" s="3">
        <v>68984001</v>
      </c>
      <c r="Y1616" s="3">
        <v>0</v>
      </c>
      <c r="Z1616" s="3">
        <v>5057575</v>
      </c>
      <c r="AA1616" s="3">
        <v>3593586</v>
      </c>
      <c r="AB1616" s="3">
        <v>54409404</v>
      </c>
      <c r="AC1616" s="3">
        <v>5923436</v>
      </c>
      <c r="AD1616" s="3">
        <v>30630966</v>
      </c>
      <c r="AE1616" s="3">
        <v>0</v>
      </c>
      <c r="AF1616" s="3">
        <v>66835076</v>
      </c>
      <c r="AG1616" s="3">
        <v>2368715</v>
      </c>
      <c r="AH1616" s="3">
        <v>30630966</v>
      </c>
      <c r="AI1616" s="3">
        <v>38353035</v>
      </c>
      <c r="AJ1616" s="3">
        <v>4736919</v>
      </c>
      <c r="AK1616" s="3">
        <v>4736919</v>
      </c>
      <c r="AL1616" s="3">
        <v>4209890</v>
      </c>
      <c r="AM1616" s="3">
        <v>527029</v>
      </c>
      <c r="AN1616" s="3">
        <v>3921448</v>
      </c>
      <c r="AO1616" s="3">
        <v>0</v>
      </c>
      <c r="AP1616" s="3">
        <v>-3921448</v>
      </c>
      <c r="AQ1616" s="3">
        <v>0</v>
      </c>
      <c r="AR1616" s="3">
        <f>Tabela1[[#This Row],[Potrzeby finansowe 2027
w tym:]]+Tabela1[[#This Row],[Rozliczenie 2025 potrz. fin.]]</f>
        <v>68984001</v>
      </c>
      <c r="AS1616" s="3">
        <v>0</v>
      </c>
      <c r="AT1616" s="3">
        <v>0</v>
      </c>
      <c r="AU1616" s="3"/>
      <c r="AV1616" s="3"/>
      <c r="AW1616" s="3"/>
      <c r="AX1616" s="3"/>
      <c r="AY1616" s="3"/>
      <c r="AZ1616" s="3"/>
      <c r="BA1616" s="3">
        <v>5057575</v>
      </c>
      <c r="BB1616" s="3">
        <v>4584.58</v>
      </c>
      <c r="BC1616" s="3">
        <v>37.83</v>
      </c>
      <c r="BD1616" s="3">
        <v>17352.11</v>
      </c>
      <c r="BE1616" s="3">
        <v>5259.9</v>
      </c>
      <c r="BF1616" s="3">
        <v>0</v>
      </c>
      <c r="BG1616" s="3">
        <v>2090273</v>
      </c>
      <c r="BH1616" s="3">
        <v>19641</v>
      </c>
      <c r="BI1616" s="3">
        <v>1503313</v>
      </c>
      <c r="BJ1616" s="3">
        <v>23101162.210000001</v>
      </c>
      <c r="BK1616" s="3">
        <v>19232591.390000001</v>
      </c>
      <c r="BL1616" s="3">
        <v>1600491.87</v>
      </c>
      <c r="BM1616" s="3">
        <v>12273299.539999999</v>
      </c>
      <c r="BN1616" s="53">
        <v>1.0921742536582637</v>
      </c>
      <c r="BO1616" s="54">
        <v>7.1006369999999995E-4</v>
      </c>
      <c r="BP1616" s="70">
        <v>17856</v>
      </c>
      <c r="BQ1616" s="71"/>
      <c r="BR1616" s="70"/>
      <c r="BS1616" s="72"/>
      <c r="BT1616" s="72"/>
      <c r="BU1616" s="70">
        <v>66835076</v>
      </c>
      <c r="BV1616" s="70">
        <v>2368715</v>
      </c>
      <c r="BW1616" s="74">
        <v>30630966</v>
      </c>
      <c r="BX1616" s="70">
        <v>99834757</v>
      </c>
    </row>
    <row r="1617" spans="1:76" x14ac:dyDescent="0.3">
      <c r="A1617" s="73" t="s">
        <v>10</v>
      </c>
      <c r="B1617" s="2" t="s">
        <v>156</v>
      </c>
      <c r="C1617" s="2" t="s">
        <v>11</v>
      </c>
      <c r="D1617" s="2" t="s">
        <v>18</v>
      </c>
      <c r="E1617" s="2" t="s">
        <v>19</v>
      </c>
      <c r="F1617" s="17" t="str">
        <f>+Tabela1[[#This Row],[WK]]&amp;Tabela1[[#This Row],[PK]]&amp;Tabela1[[#This Row],[GK]]</f>
        <v>220204</v>
      </c>
      <c r="G1617" s="2" t="s">
        <v>1521</v>
      </c>
      <c r="H1617" s="3">
        <v>799257597.21000004</v>
      </c>
      <c r="I1617" s="4">
        <v>1.125</v>
      </c>
      <c r="J1617" s="3">
        <v>899164796.86000001</v>
      </c>
      <c r="K1617" s="4">
        <v>7.0000000000000007E-2</v>
      </c>
      <c r="L1617" s="3">
        <v>62941536</v>
      </c>
      <c r="M1617" s="3"/>
      <c r="N1617" s="5"/>
      <c r="O1617" s="3">
        <v>59886957.590000004</v>
      </c>
      <c r="P1617" s="4">
        <v>1.125</v>
      </c>
      <c r="Q1617" s="3">
        <v>67372827.290000007</v>
      </c>
      <c r="R1617" s="4">
        <v>1.6E-2</v>
      </c>
      <c r="S1617" s="3">
        <v>1077965</v>
      </c>
      <c r="T1617" s="3"/>
      <c r="U1617" s="5"/>
      <c r="V1617" s="3">
        <v>37580728</v>
      </c>
      <c r="W1617" s="5"/>
      <c r="X1617" s="3">
        <v>79971480</v>
      </c>
      <c r="Y1617" s="3">
        <v>26257824</v>
      </c>
      <c r="Z1617" s="3">
        <v>3109048</v>
      </c>
      <c r="AA1617" s="3">
        <v>3788914</v>
      </c>
      <c r="AB1617" s="3">
        <v>44366203</v>
      </c>
      <c r="AC1617" s="3">
        <v>2449491</v>
      </c>
      <c r="AD1617" s="3">
        <v>42699470</v>
      </c>
      <c r="AE1617" s="3">
        <v>0</v>
      </c>
      <c r="AF1617" s="3">
        <v>62941536</v>
      </c>
      <c r="AG1617" s="3">
        <v>1077965</v>
      </c>
      <c r="AH1617" s="3">
        <v>42699470</v>
      </c>
      <c r="AI1617" s="3">
        <v>37580728</v>
      </c>
      <c r="AJ1617" s="3">
        <v>5988887</v>
      </c>
      <c r="AK1617" s="3">
        <v>6297605</v>
      </c>
      <c r="AL1617" s="3">
        <v>1402608</v>
      </c>
      <c r="AM1617" s="3">
        <v>4894997</v>
      </c>
      <c r="AN1617" s="3">
        <v>2737807</v>
      </c>
      <c r="AO1617" s="3">
        <v>0</v>
      </c>
      <c r="AP1617" s="3">
        <v>-2429089</v>
      </c>
      <c r="AQ1617" s="3">
        <v>308718</v>
      </c>
      <c r="AR1617" s="3">
        <f>Tabela1[[#This Row],[Potrzeby finansowe 2027
w tym:]]+Tabela1[[#This Row],[Rozliczenie 2025 potrz. fin.]]</f>
        <v>80280198</v>
      </c>
      <c r="AS1617" s="3">
        <v>0</v>
      </c>
      <c r="AT1617" s="3">
        <v>0</v>
      </c>
      <c r="AU1617" s="3"/>
      <c r="AV1617" s="3"/>
      <c r="AW1617" s="3"/>
      <c r="AX1617" s="3"/>
      <c r="AY1617" s="3"/>
      <c r="AZ1617" s="3"/>
      <c r="BA1617" s="3">
        <v>3109048</v>
      </c>
      <c r="BB1617" s="3">
        <v>0</v>
      </c>
      <c r="BC1617" s="3">
        <v>148.15</v>
      </c>
      <c r="BD1617" s="3">
        <v>23499.24</v>
      </c>
      <c r="BE1617" s="3">
        <v>14313.18</v>
      </c>
      <c r="BF1617" s="3">
        <v>0</v>
      </c>
      <c r="BG1617" s="3">
        <v>2249803</v>
      </c>
      <c r="BH1617" s="3">
        <v>21140</v>
      </c>
      <c r="BI1617" s="3">
        <v>1539111</v>
      </c>
      <c r="BJ1617" s="3">
        <v>23651270.035000004</v>
      </c>
      <c r="BK1617" s="3">
        <v>15976649.000000004</v>
      </c>
      <c r="BL1617" s="3">
        <v>4568940.22</v>
      </c>
      <c r="BM1617" s="3">
        <v>21560603.699999999</v>
      </c>
      <c r="BN1617" s="53">
        <v>0.73104464527200319</v>
      </c>
      <c r="BO1617" s="54">
        <v>8.5066269999999999E-4</v>
      </c>
      <c r="BP1617" s="70">
        <v>21392</v>
      </c>
      <c r="BQ1617" s="71"/>
      <c r="BR1617" s="70"/>
      <c r="BS1617" s="72"/>
      <c r="BT1617" s="72"/>
      <c r="BU1617" s="70">
        <v>62941536</v>
      </c>
      <c r="BV1617" s="70">
        <v>1077965</v>
      </c>
      <c r="BW1617" s="74">
        <v>42699470</v>
      </c>
      <c r="BX1617" s="70">
        <v>106718971</v>
      </c>
    </row>
    <row r="1618" spans="1:76" x14ac:dyDescent="0.3">
      <c r="A1618" s="73" t="s">
        <v>10</v>
      </c>
      <c r="B1618" s="2" t="s">
        <v>156</v>
      </c>
      <c r="C1618" s="2" t="s">
        <v>11</v>
      </c>
      <c r="D1618" s="2" t="s">
        <v>21</v>
      </c>
      <c r="E1618" s="2" t="s">
        <v>15</v>
      </c>
      <c r="F1618" s="17" t="str">
        <f>+Tabela1[[#This Row],[WK]]&amp;Tabela1[[#This Row],[PK]]&amp;Tabela1[[#This Row],[GK]]</f>
        <v>220205</v>
      </c>
      <c r="G1618" s="2" t="s">
        <v>1522</v>
      </c>
      <c r="H1618" s="3">
        <v>78783040.950000003</v>
      </c>
      <c r="I1618" s="4">
        <v>1.125</v>
      </c>
      <c r="J1618" s="3">
        <v>88630921.069999993</v>
      </c>
      <c r="K1618" s="4">
        <v>7.0000000000000007E-2</v>
      </c>
      <c r="L1618" s="3">
        <v>6204164</v>
      </c>
      <c r="M1618" s="3"/>
      <c r="N1618" s="5"/>
      <c r="O1618" s="3">
        <v>4292742.58</v>
      </c>
      <c r="P1618" s="4">
        <v>1.125</v>
      </c>
      <c r="Q1618" s="3">
        <v>4829335.4000000004</v>
      </c>
      <c r="R1618" s="4">
        <v>1.6E-2</v>
      </c>
      <c r="S1618" s="3">
        <v>77269</v>
      </c>
      <c r="T1618" s="3"/>
      <c r="U1618" s="5"/>
      <c r="V1618" s="3">
        <v>3232109</v>
      </c>
      <c r="W1618" s="5"/>
      <c r="X1618" s="3">
        <v>10512713</v>
      </c>
      <c r="Y1618" s="3">
        <v>2076377</v>
      </c>
      <c r="Z1618" s="3">
        <v>742621</v>
      </c>
      <c r="AA1618" s="3">
        <v>655497</v>
      </c>
      <c r="AB1618" s="3">
        <v>5584890</v>
      </c>
      <c r="AC1618" s="3">
        <v>1453328</v>
      </c>
      <c r="AD1618" s="3">
        <v>7280604</v>
      </c>
      <c r="AE1618" s="3">
        <v>0</v>
      </c>
      <c r="AF1618" s="3">
        <v>6204164</v>
      </c>
      <c r="AG1618" s="3">
        <v>77269</v>
      </c>
      <c r="AH1618" s="3">
        <v>7280604</v>
      </c>
      <c r="AI1618" s="3">
        <v>3232109</v>
      </c>
      <c r="AJ1618" s="3">
        <v>517134</v>
      </c>
      <c r="AK1618" s="3">
        <v>517134</v>
      </c>
      <c r="AL1618" s="3">
        <v>80588</v>
      </c>
      <c r="AM1618" s="3">
        <v>436546</v>
      </c>
      <c r="AN1618" s="3">
        <v>-291422</v>
      </c>
      <c r="AO1618" s="3">
        <v>0</v>
      </c>
      <c r="AP1618" s="3">
        <v>291422</v>
      </c>
      <c r="AQ1618" s="3">
        <v>0</v>
      </c>
      <c r="AR1618" s="3">
        <f>Tabela1[[#This Row],[Potrzeby finansowe 2027
w tym:]]+Tabela1[[#This Row],[Rozliczenie 2025 potrz. fin.]]</f>
        <v>10512713</v>
      </c>
      <c r="AS1618" s="3">
        <v>0</v>
      </c>
      <c r="AT1618" s="3">
        <v>0</v>
      </c>
      <c r="AU1618" s="3"/>
      <c r="AV1618" s="3"/>
      <c r="AW1618" s="3"/>
      <c r="AX1618" s="3"/>
      <c r="AY1618" s="3"/>
      <c r="AZ1618" s="3"/>
      <c r="BA1618" s="3">
        <v>742621</v>
      </c>
      <c r="BB1618" s="3">
        <v>0</v>
      </c>
      <c r="BC1618" s="3">
        <v>0</v>
      </c>
      <c r="BD1618" s="3">
        <v>6939.91</v>
      </c>
      <c r="BE1618" s="3">
        <v>1000.87</v>
      </c>
      <c r="BF1618" s="3">
        <v>0</v>
      </c>
      <c r="BG1618" s="3">
        <v>377782</v>
      </c>
      <c r="BH1618" s="3">
        <v>2222</v>
      </c>
      <c r="BI1618" s="3">
        <v>277715</v>
      </c>
      <c r="BJ1618" s="3">
        <v>4267600.9049999993</v>
      </c>
      <c r="BK1618" s="3">
        <v>2241120.75</v>
      </c>
      <c r="BL1618" s="3">
        <v>1047750.1</v>
      </c>
      <c r="BM1618" s="3">
        <v>6010420.4199999999</v>
      </c>
      <c r="BN1618" s="53">
        <v>0.78241981664381721</v>
      </c>
      <c r="BO1618" s="54">
        <v>8.6725900000000003E-5</v>
      </c>
      <c r="BP1618" s="70">
        <v>2181</v>
      </c>
      <c r="BQ1618" s="71"/>
      <c r="BR1618" s="70"/>
      <c r="BS1618" s="72"/>
      <c r="BT1618" s="72"/>
      <c r="BU1618" s="70">
        <v>6204164</v>
      </c>
      <c r="BV1618" s="70">
        <v>77269</v>
      </c>
      <c r="BW1618" s="74">
        <v>7280604</v>
      </c>
      <c r="BX1618" s="70">
        <v>13562037</v>
      </c>
    </row>
    <row r="1619" spans="1:76" x14ac:dyDescent="0.3">
      <c r="A1619" s="73" t="s">
        <v>10</v>
      </c>
      <c r="B1619" s="2" t="s">
        <v>156</v>
      </c>
      <c r="C1619" s="2" t="s">
        <v>16</v>
      </c>
      <c r="D1619" s="2" t="s">
        <v>12</v>
      </c>
      <c r="E1619" s="2" t="s">
        <v>13</v>
      </c>
      <c r="F1619" s="17" t="str">
        <f>+Tabela1[[#This Row],[WK]]&amp;Tabela1[[#This Row],[PK]]&amp;Tabela1[[#This Row],[GK]]</f>
        <v>220301</v>
      </c>
      <c r="G1619" s="2" t="s">
        <v>1523</v>
      </c>
      <c r="H1619" s="3">
        <v>620855773.28999996</v>
      </c>
      <c r="I1619" s="4">
        <v>1.125</v>
      </c>
      <c r="J1619" s="3">
        <v>698462744.95000005</v>
      </c>
      <c r="K1619" s="4">
        <v>7.0000000000000007E-2</v>
      </c>
      <c r="L1619" s="3">
        <v>48892392</v>
      </c>
      <c r="M1619" s="3"/>
      <c r="N1619" s="5"/>
      <c r="O1619" s="3">
        <v>124273224.03</v>
      </c>
      <c r="P1619" s="4">
        <v>1.125</v>
      </c>
      <c r="Q1619" s="3">
        <v>139807377.03</v>
      </c>
      <c r="R1619" s="4">
        <v>1.6E-2</v>
      </c>
      <c r="S1619" s="3">
        <v>2236918</v>
      </c>
      <c r="T1619" s="3"/>
      <c r="U1619" s="5"/>
      <c r="V1619" s="3">
        <v>29385822</v>
      </c>
      <c r="W1619" s="5"/>
      <c r="X1619" s="3">
        <v>27644715</v>
      </c>
      <c r="Y1619" s="3">
        <v>3833469</v>
      </c>
      <c r="Z1619" s="3">
        <v>43640</v>
      </c>
      <c r="AA1619" s="3">
        <v>2227588</v>
      </c>
      <c r="AB1619" s="3">
        <v>21540018</v>
      </c>
      <c r="AC1619" s="3">
        <v>0</v>
      </c>
      <c r="AD1619" s="3">
        <v>1987258</v>
      </c>
      <c r="AE1619" s="3">
        <v>0</v>
      </c>
      <c r="AF1619" s="3">
        <v>48892392</v>
      </c>
      <c r="AG1619" s="3">
        <v>2236918</v>
      </c>
      <c r="AH1619" s="3">
        <v>1987258</v>
      </c>
      <c r="AI1619" s="3">
        <v>29385822</v>
      </c>
      <c r="AJ1619" s="3">
        <v>2065277</v>
      </c>
      <c r="AK1619" s="3">
        <v>2592600</v>
      </c>
      <c r="AL1619" s="3">
        <v>1779578</v>
      </c>
      <c r="AM1619" s="3">
        <v>813022</v>
      </c>
      <c r="AN1619" s="3">
        <v>527323</v>
      </c>
      <c r="AO1619" s="3">
        <v>0</v>
      </c>
      <c r="AP1619" s="3">
        <v>0</v>
      </c>
      <c r="AQ1619" s="3">
        <v>527323</v>
      </c>
      <c r="AR1619" s="3">
        <f>Tabela1[[#This Row],[Potrzeby finansowe 2027
w tym:]]+Tabela1[[#This Row],[Rozliczenie 2025 potrz. fin.]]</f>
        <v>28172038</v>
      </c>
      <c r="AS1619" s="3">
        <v>0</v>
      </c>
      <c r="AT1619" s="3">
        <v>0</v>
      </c>
      <c r="AU1619" s="3"/>
      <c r="AV1619" s="3"/>
      <c r="AW1619" s="3"/>
      <c r="AX1619" s="3"/>
      <c r="AY1619" s="3"/>
      <c r="AZ1619" s="3"/>
      <c r="BA1619" s="3">
        <v>43640</v>
      </c>
      <c r="BB1619" s="3">
        <v>0</v>
      </c>
      <c r="BC1619" s="3">
        <v>0</v>
      </c>
      <c r="BD1619" s="3">
        <v>437.23</v>
      </c>
      <c r="BE1619" s="3">
        <v>0</v>
      </c>
      <c r="BF1619" s="3">
        <v>0</v>
      </c>
      <c r="BG1619" s="3">
        <v>1359886</v>
      </c>
      <c r="BH1619" s="3">
        <v>12778</v>
      </c>
      <c r="BI1619" s="3">
        <v>867702</v>
      </c>
      <c r="BJ1619" s="3">
        <v>13333838.58</v>
      </c>
      <c r="BK1619" s="3">
        <v>9571535.8200000003</v>
      </c>
      <c r="BL1619" s="3">
        <v>1043141.11</v>
      </c>
      <c r="BM1619" s="3">
        <v>12962928.82</v>
      </c>
      <c r="BN1619" s="53">
        <v>0.93410928625388212</v>
      </c>
      <c r="BO1619" s="54">
        <v>5.3941250000000003E-4</v>
      </c>
      <c r="BP1619" s="70">
        <v>13565</v>
      </c>
      <c r="BQ1619" s="71"/>
      <c r="BR1619" s="70"/>
      <c r="BS1619" s="72"/>
      <c r="BT1619" s="72"/>
      <c r="BU1619" s="70">
        <v>48892392</v>
      </c>
      <c r="BV1619" s="70">
        <v>2236918</v>
      </c>
      <c r="BW1619" s="74">
        <v>1987258</v>
      </c>
      <c r="BX1619" s="70">
        <v>53116568</v>
      </c>
    </row>
    <row r="1620" spans="1:76" x14ac:dyDescent="0.3">
      <c r="A1620" s="73" t="s">
        <v>10</v>
      </c>
      <c r="B1620" s="2" t="s">
        <v>156</v>
      </c>
      <c r="C1620" s="2" t="s">
        <v>16</v>
      </c>
      <c r="D1620" s="2" t="s">
        <v>11</v>
      </c>
      <c r="E1620" s="2" t="s">
        <v>19</v>
      </c>
      <c r="F1620" s="17" t="str">
        <f>+Tabela1[[#This Row],[WK]]&amp;Tabela1[[#This Row],[PK]]&amp;Tabela1[[#This Row],[GK]]</f>
        <v>220302</v>
      </c>
      <c r="G1620" s="2" t="s">
        <v>1524</v>
      </c>
      <c r="H1620" s="3">
        <v>415207664.39999998</v>
      </c>
      <c r="I1620" s="4">
        <v>1.125</v>
      </c>
      <c r="J1620" s="3">
        <v>467108622.44999999</v>
      </c>
      <c r="K1620" s="4">
        <v>7.0000000000000007E-2</v>
      </c>
      <c r="L1620" s="3">
        <v>32697604</v>
      </c>
      <c r="M1620" s="3"/>
      <c r="N1620" s="5"/>
      <c r="O1620" s="3">
        <v>14490597.279999999</v>
      </c>
      <c r="P1620" s="4">
        <v>1.125</v>
      </c>
      <c r="Q1620" s="3">
        <v>16301921.939999999</v>
      </c>
      <c r="R1620" s="4">
        <v>1.6E-2</v>
      </c>
      <c r="S1620" s="3">
        <v>260831</v>
      </c>
      <c r="T1620" s="3"/>
      <c r="U1620" s="5"/>
      <c r="V1620" s="3">
        <v>20673257</v>
      </c>
      <c r="W1620" s="5"/>
      <c r="X1620" s="3">
        <v>21773129</v>
      </c>
      <c r="Y1620" s="3">
        <v>358670</v>
      </c>
      <c r="Z1620" s="3">
        <v>152306</v>
      </c>
      <c r="AA1620" s="3">
        <v>1234530</v>
      </c>
      <c r="AB1620" s="3">
        <v>14062559</v>
      </c>
      <c r="AC1620" s="3">
        <v>5965064</v>
      </c>
      <c r="AD1620" s="3">
        <v>1099871</v>
      </c>
      <c r="AE1620" s="3">
        <v>0</v>
      </c>
      <c r="AF1620" s="3">
        <v>32697604</v>
      </c>
      <c r="AG1620" s="3">
        <v>260831</v>
      </c>
      <c r="AH1620" s="3">
        <v>1099871</v>
      </c>
      <c r="AI1620" s="3">
        <v>20673257</v>
      </c>
      <c r="AJ1620" s="3">
        <v>-3035239</v>
      </c>
      <c r="AK1620" s="3">
        <v>-3035239</v>
      </c>
      <c r="AL1620" s="3">
        <v>3631859</v>
      </c>
      <c r="AM1620" s="3">
        <v>-6667098</v>
      </c>
      <c r="AN1620" s="3">
        <v>-663292</v>
      </c>
      <c r="AO1620" s="3">
        <v>0</v>
      </c>
      <c r="AP1620" s="3">
        <v>663292</v>
      </c>
      <c r="AQ1620" s="3">
        <v>0</v>
      </c>
      <c r="AR1620" s="3">
        <f>Tabela1[[#This Row],[Potrzeby finansowe 2027
w tym:]]+Tabela1[[#This Row],[Rozliczenie 2025 potrz. fin.]]</f>
        <v>21773129</v>
      </c>
      <c r="AS1620" s="3">
        <v>0</v>
      </c>
      <c r="AT1620" s="3">
        <v>0</v>
      </c>
      <c r="AU1620" s="3"/>
      <c r="AV1620" s="3"/>
      <c r="AW1620" s="3"/>
      <c r="AX1620" s="3"/>
      <c r="AY1620" s="3"/>
      <c r="AZ1620" s="3"/>
      <c r="BA1620" s="3">
        <v>152306</v>
      </c>
      <c r="BB1620" s="3">
        <v>0</v>
      </c>
      <c r="BC1620" s="3">
        <v>424.5</v>
      </c>
      <c r="BD1620" s="3">
        <v>1.61</v>
      </c>
      <c r="BE1620" s="3">
        <v>218.69</v>
      </c>
      <c r="BF1620" s="3">
        <v>0</v>
      </c>
      <c r="BG1620" s="3">
        <v>887790</v>
      </c>
      <c r="BH1620" s="3">
        <v>8342</v>
      </c>
      <c r="BI1620" s="3">
        <v>346740</v>
      </c>
      <c r="BJ1620" s="3">
        <v>5328297.1774999984</v>
      </c>
      <c r="BK1620" s="3">
        <v>2678316.8199999984</v>
      </c>
      <c r="BL1620" s="3">
        <v>639021.4</v>
      </c>
      <c r="BM1620" s="3">
        <v>9321878.6300000008</v>
      </c>
      <c r="BN1620" s="53">
        <v>0.99013830987754492</v>
      </c>
      <c r="BO1620" s="54">
        <v>3.372343E-4</v>
      </c>
      <c r="BP1620" s="70">
        <v>8480</v>
      </c>
      <c r="BQ1620" s="71"/>
      <c r="BR1620" s="70"/>
      <c r="BS1620" s="72"/>
      <c r="BT1620" s="72"/>
      <c r="BU1620" s="70">
        <v>32697604</v>
      </c>
      <c r="BV1620" s="70">
        <v>260831</v>
      </c>
      <c r="BW1620" s="74">
        <v>1099871</v>
      </c>
      <c r="BX1620" s="70">
        <v>34058306</v>
      </c>
    </row>
    <row r="1621" spans="1:76" x14ac:dyDescent="0.3">
      <c r="A1621" s="73" t="s">
        <v>10</v>
      </c>
      <c r="B1621" s="2" t="s">
        <v>156</v>
      </c>
      <c r="C1621" s="2" t="s">
        <v>16</v>
      </c>
      <c r="D1621" s="2" t="s">
        <v>16</v>
      </c>
      <c r="E1621" s="2" t="s">
        <v>15</v>
      </c>
      <c r="F1621" s="17" t="str">
        <f>+Tabela1[[#This Row],[WK]]&amp;Tabela1[[#This Row],[PK]]&amp;Tabela1[[#This Row],[GK]]</f>
        <v>220303</v>
      </c>
      <c r="G1621" s="2" t="s">
        <v>1523</v>
      </c>
      <c r="H1621" s="3">
        <v>435265788.22000003</v>
      </c>
      <c r="I1621" s="4">
        <v>1.125</v>
      </c>
      <c r="J1621" s="3">
        <v>489674011.75</v>
      </c>
      <c r="K1621" s="4">
        <v>7.0000000000000007E-2</v>
      </c>
      <c r="L1621" s="3">
        <v>34277181</v>
      </c>
      <c r="M1621" s="3"/>
      <c r="N1621" s="5"/>
      <c r="O1621" s="3">
        <v>16896954.849999998</v>
      </c>
      <c r="P1621" s="4">
        <v>1.125</v>
      </c>
      <c r="Q1621" s="3">
        <v>19009074.210000001</v>
      </c>
      <c r="R1621" s="4">
        <v>1.6E-2</v>
      </c>
      <c r="S1621" s="3">
        <v>304145</v>
      </c>
      <c r="T1621" s="3"/>
      <c r="U1621" s="5"/>
      <c r="V1621" s="3">
        <v>22154835</v>
      </c>
      <c r="W1621" s="5"/>
      <c r="X1621" s="3">
        <v>33997089</v>
      </c>
      <c r="Y1621" s="3">
        <v>3090132</v>
      </c>
      <c r="Z1621" s="3">
        <v>275983</v>
      </c>
      <c r="AA1621" s="3">
        <v>1769169</v>
      </c>
      <c r="AB1621" s="3">
        <v>22745104</v>
      </c>
      <c r="AC1621" s="3">
        <v>6116701</v>
      </c>
      <c r="AD1621" s="3">
        <v>11842254</v>
      </c>
      <c r="AE1621" s="3">
        <v>0</v>
      </c>
      <c r="AF1621" s="3">
        <v>34277181</v>
      </c>
      <c r="AG1621" s="3">
        <v>304145</v>
      </c>
      <c r="AH1621" s="3">
        <v>11842254</v>
      </c>
      <c r="AI1621" s="3">
        <v>22154835</v>
      </c>
      <c r="AJ1621" s="3">
        <v>-2615105</v>
      </c>
      <c r="AK1621" s="3">
        <v>-2615105</v>
      </c>
      <c r="AL1621" s="3">
        <v>1648553</v>
      </c>
      <c r="AM1621" s="3">
        <v>-4263658</v>
      </c>
      <c r="AN1621" s="3">
        <v>-625557</v>
      </c>
      <c r="AO1621" s="3">
        <v>0</v>
      </c>
      <c r="AP1621" s="3">
        <v>625557</v>
      </c>
      <c r="AQ1621" s="3">
        <v>0</v>
      </c>
      <c r="AR1621" s="3">
        <f>Tabela1[[#This Row],[Potrzeby finansowe 2027
w tym:]]+Tabela1[[#This Row],[Rozliczenie 2025 potrz. fin.]]</f>
        <v>33997089</v>
      </c>
      <c r="AS1621" s="3">
        <v>0</v>
      </c>
      <c r="AT1621" s="3">
        <v>0</v>
      </c>
      <c r="AU1621" s="3"/>
      <c r="AV1621" s="3"/>
      <c r="AW1621" s="3"/>
      <c r="AX1621" s="3"/>
      <c r="AY1621" s="3"/>
      <c r="AZ1621" s="3"/>
      <c r="BA1621" s="3">
        <v>275983</v>
      </c>
      <c r="BB1621" s="3">
        <v>0</v>
      </c>
      <c r="BC1621" s="3">
        <v>27.59</v>
      </c>
      <c r="BD1621" s="3">
        <v>2550.67</v>
      </c>
      <c r="BE1621" s="3">
        <v>244.89</v>
      </c>
      <c r="BF1621" s="3">
        <v>0</v>
      </c>
      <c r="BG1621" s="3">
        <v>1150976</v>
      </c>
      <c r="BH1621" s="3">
        <v>10815</v>
      </c>
      <c r="BI1621" s="3">
        <v>618193</v>
      </c>
      <c r="BJ1621" s="3">
        <v>9499666.7200000007</v>
      </c>
      <c r="BK1621" s="3">
        <v>5860750.4100000001</v>
      </c>
      <c r="BL1621" s="3">
        <v>3075580.67</v>
      </c>
      <c r="BM1621" s="3">
        <v>8404503.9000000004</v>
      </c>
      <c r="BN1621" s="53">
        <v>0.93158370871921137</v>
      </c>
      <c r="BO1621" s="54">
        <v>4.187215E-4</v>
      </c>
      <c r="BP1621" s="70">
        <v>10531</v>
      </c>
      <c r="BQ1621" s="71"/>
      <c r="BR1621" s="70"/>
      <c r="BS1621" s="72"/>
      <c r="BT1621" s="72"/>
      <c r="BU1621" s="70">
        <v>34277181</v>
      </c>
      <c r="BV1621" s="70">
        <v>304145</v>
      </c>
      <c r="BW1621" s="74">
        <v>11842254</v>
      </c>
      <c r="BX1621" s="70">
        <v>46423580</v>
      </c>
    </row>
    <row r="1622" spans="1:76" x14ac:dyDescent="0.3">
      <c r="A1622" s="73" t="s">
        <v>10</v>
      </c>
      <c r="B1622" s="2" t="s">
        <v>156</v>
      </c>
      <c r="C1622" s="2" t="s">
        <v>16</v>
      </c>
      <c r="D1622" s="2" t="s">
        <v>18</v>
      </c>
      <c r="E1622" s="2" t="s">
        <v>19</v>
      </c>
      <c r="F1622" s="17" t="str">
        <f>+Tabela1[[#This Row],[WK]]&amp;Tabela1[[#This Row],[PK]]&amp;Tabela1[[#This Row],[GK]]</f>
        <v>220304</v>
      </c>
      <c r="G1622" s="2" t="s">
        <v>1525</v>
      </c>
      <c r="H1622" s="3">
        <v>272088746.69999999</v>
      </c>
      <c r="I1622" s="4">
        <v>1.125</v>
      </c>
      <c r="J1622" s="3">
        <v>306099840.04000002</v>
      </c>
      <c r="K1622" s="4">
        <v>7.0000000000000007E-2</v>
      </c>
      <c r="L1622" s="3">
        <v>21426989</v>
      </c>
      <c r="M1622" s="3"/>
      <c r="N1622" s="5"/>
      <c r="O1622" s="3">
        <v>11416111.040000001</v>
      </c>
      <c r="P1622" s="4">
        <v>1.125</v>
      </c>
      <c r="Q1622" s="3">
        <v>12843124.92</v>
      </c>
      <c r="R1622" s="4">
        <v>1.6E-2</v>
      </c>
      <c r="S1622" s="3">
        <v>205490</v>
      </c>
      <c r="T1622" s="3"/>
      <c r="U1622" s="5"/>
      <c r="V1622" s="3">
        <v>15376356</v>
      </c>
      <c r="W1622" s="5"/>
      <c r="X1622" s="3">
        <v>37212262</v>
      </c>
      <c r="Y1622" s="3">
        <v>14268204</v>
      </c>
      <c r="Z1622" s="3">
        <v>162562</v>
      </c>
      <c r="AA1622" s="3">
        <v>1306965</v>
      </c>
      <c r="AB1622" s="3">
        <v>18829431</v>
      </c>
      <c r="AC1622" s="3">
        <v>2645100</v>
      </c>
      <c r="AD1622" s="3">
        <v>21835906</v>
      </c>
      <c r="AE1622" s="3">
        <v>0</v>
      </c>
      <c r="AF1622" s="3">
        <v>21426989</v>
      </c>
      <c r="AG1622" s="3">
        <v>205490</v>
      </c>
      <c r="AH1622" s="3">
        <v>21835906</v>
      </c>
      <c r="AI1622" s="3">
        <v>15376356</v>
      </c>
      <c r="AJ1622" s="3">
        <v>1094897</v>
      </c>
      <c r="AK1622" s="3">
        <v>1094897</v>
      </c>
      <c r="AL1622" s="3">
        <v>1173910</v>
      </c>
      <c r="AM1622" s="3">
        <v>-79013</v>
      </c>
      <c r="AN1622" s="3">
        <v>288343</v>
      </c>
      <c r="AO1622" s="3">
        <v>0</v>
      </c>
      <c r="AP1622" s="3">
        <v>-288343</v>
      </c>
      <c r="AQ1622" s="3">
        <v>0</v>
      </c>
      <c r="AR1622" s="3">
        <f>Tabela1[[#This Row],[Potrzeby finansowe 2027
w tym:]]+Tabela1[[#This Row],[Rozliczenie 2025 potrz. fin.]]</f>
        <v>37212262</v>
      </c>
      <c r="AS1622" s="3">
        <v>0</v>
      </c>
      <c r="AT1622" s="3">
        <v>0</v>
      </c>
      <c r="AU1622" s="3"/>
      <c r="AV1622" s="3"/>
      <c r="AW1622" s="3"/>
      <c r="AX1622" s="3"/>
      <c r="AY1622" s="3"/>
      <c r="AZ1622" s="3"/>
      <c r="BA1622" s="3">
        <v>162562</v>
      </c>
      <c r="BB1622" s="3">
        <v>0</v>
      </c>
      <c r="BC1622" s="3">
        <v>3.86</v>
      </c>
      <c r="BD1622" s="3">
        <v>1557.13</v>
      </c>
      <c r="BE1622" s="3">
        <v>117.44</v>
      </c>
      <c r="BF1622" s="3">
        <v>0</v>
      </c>
      <c r="BG1622" s="3">
        <v>893217</v>
      </c>
      <c r="BH1622" s="3">
        <v>8393</v>
      </c>
      <c r="BI1622" s="3">
        <v>413748</v>
      </c>
      <c r="BJ1622" s="3">
        <v>6357996.7225000011</v>
      </c>
      <c r="BK1622" s="3">
        <v>4083274.1700000009</v>
      </c>
      <c r="BL1622" s="3">
        <v>775595.83</v>
      </c>
      <c r="BM1622" s="3">
        <v>7547698.5499999998</v>
      </c>
      <c r="BN1622" s="53">
        <v>0.65253537020974983</v>
      </c>
      <c r="BO1622" s="54">
        <v>3.441753E-4</v>
      </c>
      <c r="BP1622" s="70">
        <v>8656</v>
      </c>
      <c r="BQ1622" s="71"/>
      <c r="BR1622" s="70"/>
      <c r="BS1622" s="72"/>
      <c r="BT1622" s="72"/>
      <c r="BU1622" s="70">
        <v>21426989</v>
      </c>
      <c r="BV1622" s="70">
        <v>205490</v>
      </c>
      <c r="BW1622" s="74">
        <v>21835906</v>
      </c>
      <c r="BX1622" s="70">
        <v>43468385</v>
      </c>
    </row>
    <row r="1623" spans="1:76" x14ac:dyDescent="0.3">
      <c r="A1623" s="73" t="s">
        <v>10</v>
      </c>
      <c r="B1623" s="2" t="s">
        <v>156</v>
      </c>
      <c r="C1623" s="2" t="s">
        <v>16</v>
      </c>
      <c r="D1623" s="2" t="s">
        <v>21</v>
      </c>
      <c r="E1623" s="2" t="s">
        <v>15</v>
      </c>
      <c r="F1623" s="17" t="str">
        <f>+Tabela1[[#This Row],[WK]]&amp;Tabela1[[#This Row],[PK]]&amp;Tabela1[[#This Row],[GK]]</f>
        <v>220305</v>
      </c>
      <c r="G1623" s="2" t="s">
        <v>1526</v>
      </c>
      <c r="H1623" s="3">
        <v>112079710.16</v>
      </c>
      <c r="I1623" s="4">
        <v>1.125</v>
      </c>
      <c r="J1623" s="3">
        <v>126089673.93000001</v>
      </c>
      <c r="K1623" s="4">
        <v>7.0000000000000007E-2</v>
      </c>
      <c r="L1623" s="3">
        <v>8826277</v>
      </c>
      <c r="M1623" s="3"/>
      <c r="N1623" s="5"/>
      <c r="O1623" s="3">
        <v>7449502.79</v>
      </c>
      <c r="P1623" s="4">
        <v>1.125</v>
      </c>
      <c r="Q1623" s="3">
        <v>8380690.6399999997</v>
      </c>
      <c r="R1623" s="4">
        <v>1.6E-2</v>
      </c>
      <c r="S1623" s="3">
        <v>134091</v>
      </c>
      <c r="T1623" s="3"/>
      <c r="U1623" s="5"/>
      <c r="V1623" s="3">
        <v>5637672</v>
      </c>
      <c r="W1623" s="5"/>
      <c r="X1623" s="3">
        <v>11696675</v>
      </c>
      <c r="Y1623" s="3">
        <v>3084556</v>
      </c>
      <c r="Z1623" s="3">
        <v>385443</v>
      </c>
      <c r="AA1623" s="3">
        <v>682462</v>
      </c>
      <c r="AB1623" s="3">
        <v>6491855</v>
      </c>
      <c r="AC1623" s="3">
        <v>1052359</v>
      </c>
      <c r="AD1623" s="3">
        <v>6059004</v>
      </c>
      <c r="AE1623" s="3">
        <v>0</v>
      </c>
      <c r="AF1623" s="3">
        <v>8826277</v>
      </c>
      <c r="AG1623" s="3">
        <v>134091</v>
      </c>
      <c r="AH1623" s="3">
        <v>6059004</v>
      </c>
      <c r="AI1623" s="3">
        <v>5637672</v>
      </c>
      <c r="AJ1623" s="3">
        <v>888975</v>
      </c>
      <c r="AK1623" s="3">
        <v>888975</v>
      </c>
      <c r="AL1623" s="3">
        <v>277653</v>
      </c>
      <c r="AM1623" s="3">
        <v>611322</v>
      </c>
      <c r="AN1623" s="3">
        <v>224961</v>
      </c>
      <c r="AO1623" s="3">
        <v>0</v>
      </c>
      <c r="AP1623" s="3">
        <v>-224961</v>
      </c>
      <c r="AQ1623" s="3">
        <v>0</v>
      </c>
      <c r="AR1623" s="3">
        <f>Tabela1[[#This Row],[Potrzeby finansowe 2027
w tym:]]+Tabela1[[#This Row],[Rozliczenie 2025 potrz. fin.]]</f>
        <v>11696675</v>
      </c>
      <c r="AS1623" s="3">
        <v>0</v>
      </c>
      <c r="AT1623" s="3">
        <v>0</v>
      </c>
      <c r="AU1623" s="3"/>
      <c r="AV1623" s="3"/>
      <c r="AW1623" s="3"/>
      <c r="AX1623" s="3"/>
      <c r="AY1623" s="3"/>
      <c r="AZ1623" s="3"/>
      <c r="BA1623" s="3">
        <v>385443</v>
      </c>
      <c r="BB1623" s="3">
        <v>0</v>
      </c>
      <c r="BC1623" s="3">
        <v>6.72</v>
      </c>
      <c r="BD1623" s="3">
        <v>1883.26</v>
      </c>
      <c r="BE1623" s="3">
        <v>3912.21</v>
      </c>
      <c r="BF1623" s="3">
        <v>0</v>
      </c>
      <c r="BG1623" s="3">
        <v>377782</v>
      </c>
      <c r="BH1623" s="3">
        <v>3070</v>
      </c>
      <c r="BI1623" s="3">
        <v>304680</v>
      </c>
      <c r="BJ1623" s="3">
        <v>4681973.0374999996</v>
      </c>
      <c r="BK1623" s="3">
        <v>2977282.66</v>
      </c>
      <c r="BL1623" s="3">
        <v>233480.87</v>
      </c>
      <c r="BM1623" s="3">
        <v>6351799.7699999996</v>
      </c>
      <c r="BN1623" s="53">
        <v>0.77682400231293669</v>
      </c>
      <c r="BO1623" s="54">
        <v>1.248958E-4</v>
      </c>
      <c r="BP1623" s="70">
        <v>3141</v>
      </c>
      <c r="BQ1623" s="71"/>
      <c r="BR1623" s="70"/>
      <c r="BS1623" s="72"/>
      <c r="BT1623" s="72"/>
      <c r="BU1623" s="70">
        <v>8826277</v>
      </c>
      <c r="BV1623" s="70">
        <v>134091</v>
      </c>
      <c r="BW1623" s="74">
        <v>6059004</v>
      </c>
      <c r="BX1623" s="70">
        <v>15019372</v>
      </c>
    </row>
    <row r="1624" spans="1:76" x14ac:dyDescent="0.3">
      <c r="A1624" s="73" t="s">
        <v>10</v>
      </c>
      <c r="B1624" s="2" t="s">
        <v>156</v>
      </c>
      <c r="C1624" s="2" t="s">
        <v>16</v>
      </c>
      <c r="D1624" s="2" t="s">
        <v>23</v>
      </c>
      <c r="E1624" s="2" t="s">
        <v>15</v>
      </c>
      <c r="F1624" s="17" t="str">
        <f>+Tabela1[[#This Row],[WK]]&amp;Tabela1[[#This Row],[PK]]&amp;Tabela1[[#This Row],[GK]]</f>
        <v>220306</v>
      </c>
      <c r="G1624" s="2" t="s">
        <v>1527</v>
      </c>
      <c r="H1624" s="3">
        <v>228295964.71000001</v>
      </c>
      <c r="I1624" s="4">
        <v>1.125</v>
      </c>
      <c r="J1624" s="3">
        <v>256832960.30000001</v>
      </c>
      <c r="K1624" s="4">
        <v>7.0000000000000007E-2</v>
      </c>
      <c r="L1624" s="3">
        <v>17978307</v>
      </c>
      <c r="M1624" s="3"/>
      <c r="N1624" s="5"/>
      <c r="O1624" s="3">
        <v>41617993.719999999</v>
      </c>
      <c r="P1624" s="4">
        <v>1.125</v>
      </c>
      <c r="Q1624" s="3">
        <v>46820242.939999998</v>
      </c>
      <c r="R1624" s="4">
        <v>1.6E-2</v>
      </c>
      <c r="S1624" s="3">
        <v>749124</v>
      </c>
      <c r="T1624" s="3"/>
      <c r="U1624" s="5"/>
      <c r="V1624" s="3">
        <v>11965988</v>
      </c>
      <c r="W1624" s="5"/>
      <c r="X1624" s="3">
        <v>22492874</v>
      </c>
      <c r="Y1624" s="3">
        <v>1853749</v>
      </c>
      <c r="Z1624" s="3">
        <v>1120715</v>
      </c>
      <c r="AA1624" s="3">
        <v>935499</v>
      </c>
      <c r="AB1624" s="3">
        <v>13313722</v>
      </c>
      <c r="AC1624" s="3">
        <v>5269189</v>
      </c>
      <c r="AD1624" s="3">
        <v>10526886</v>
      </c>
      <c r="AE1624" s="3">
        <v>0</v>
      </c>
      <c r="AF1624" s="3">
        <v>17978307</v>
      </c>
      <c r="AG1624" s="3">
        <v>749124</v>
      </c>
      <c r="AH1624" s="3">
        <v>10526886</v>
      </c>
      <c r="AI1624" s="3">
        <v>11965988</v>
      </c>
      <c r="AJ1624" s="3">
        <v>969355</v>
      </c>
      <c r="AK1624" s="3">
        <v>969355</v>
      </c>
      <c r="AL1624" s="3">
        <v>897319</v>
      </c>
      <c r="AM1624" s="3">
        <v>72036</v>
      </c>
      <c r="AN1624" s="3">
        <v>-255239</v>
      </c>
      <c r="AO1624" s="3">
        <v>0</v>
      </c>
      <c r="AP1624" s="3">
        <v>255239</v>
      </c>
      <c r="AQ1624" s="3">
        <v>0</v>
      </c>
      <c r="AR1624" s="3">
        <f>Tabela1[[#This Row],[Potrzeby finansowe 2027
w tym:]]+Tabela1[[#This Row],[Rozliczenie 2025 potrz. fin.]]</f>
        <v>22492874</v>
      </c>
      <c r="AS1624" s="3">
        <v>0</v>
      </c>
      <c r="AT1624" s="3">
        <v>0</v>
      </c>
      <c r="AU1624" s="3"/>
      <c r="AV1624" s="3"/>
      <c r="AW1624" s="3"/>
      <c r="AX1624" s="3"/>
      <c r="AY1624" s="3"/>
      <c r="AZ1624" s="3"/>
      <c r="BA1624" s="3">
        <v>1120715</v>
      </c>
      <c r="BB1624" s="3">
        <v>0</v>
      </c>
      <c r="BC1624" s="3">
        <v>314.11</v>
      </c>
      <c r="BD1624" s="3">
        <v>8652.2199999999993</v>
      </c>
      <c r="BE1624" s="3">
        <v>3058.47</v>
      </c>
      <c r="BF1624" s="3">
        <v>0</v>
      </c>
      <c r="BG1624" s="3">
        <v>604808</v>
      </c>
      <c r="BH1624" s="3">
        <v>5683</v>
      </c>
      <c r="BI1624" s="3">
        <v>330691</v>
      </c>
      <c r="BJ1624" s="3">
        <v>5081674.4275000002</v>
      </c>
      <c r="BK1624" s="3">
        <v>2976346.24</v>
      </c>
      <c r="BL1624" s="3">
        <v>411458.5</v>
      </c>
      <c r="BM1624" s="3">
        <v>7598395.75</v>
      </c>
      <c r="BN1624" s="53">
        <v>0.92051891851561707</v>
      </c>
      <c r="BO1624" s="54">
        <v>2.1624940000000001E-4</v>
      </c>
      <c r="BP1624" s="70">
        <v>5438</v>
      </c>
      <c r="BQ1624" s="71"/>
      <c r="BR1624" s="70"/>
      <c r="BS1624" s="72"/>
      <c r="BT1624" s="72"/>
      <c r="BU1624" s="70">
        <v>17978307</v>
      </c>
      <c r="BV1624" s="70">
        <v>749124</v>
      </c>
      <c r="BW1624" s="74">
        <v>10526886</v>
      </c>
      <c r="BX1624" s="70">
        <v>29254317</v>
      </c>
    </row>
    <row r="1625" spans="1:76" x14ac:dyDescent="0.3">
      <c r="A1625" s="73" t="s">
        <v>10</v>
      </c>
      <c r="B1625" s="2" t="s">
        <v>156</v>
      </c>
      <c r="C1625" s="2" t="s">
        <v>16</v>
      </c>
      <c r="D1625" s="2" t="s">
        <v>30</v>
      </c>
      <c r="E1625" s="2" t="s">
        <v>15</v>
      </c>
      <c r="F1625" s="17" t="str">
        <f>+Tabela1[[#This Row],[WK]]&amp;Tabela1[[#This Row],[PK]]&amp;Tabela1[[#This Row],[GK]]</f>
        <v>220307</v>
      </c>
      <c r="G1625" s="2" t="s">
        <v>1528</v>
      </c>
      <c r="H1625" s="3">
        <v>127925864.64</v>
      </c>
      <c r="I1625" s="4">
        <v>1.125</v>
      </c>
      <c r="J1625" s="3">
        <v>143916597.72</v>
      </c>
      <c r="K1625" s="4">
        <v>7.0000000000000007E-2</v>
      </c>
      <c r="L1625" s="3">
        <v>10074162</v>
      </c>
      <c r="M1625" s="3"/>
      <c r="N1625" s="5"/>
      <c r="O1625" s="3">
        <v>13546679.48</v>
      </c>
      <c r="P1625" s="4">
        <v>1.125</v>
      </c>
      <c r="Q1625" s="3">
        <v>15240014.42</v>
      </c>
      <c r="R1625" s="4">
        <v>1.6E-2</v>
      </c>
      <c r="S1625" s="3">
        <v>243840</v>
      </c>
      <c r="T1625" s="3"/>
      <c r="U1625" s="5"/>
      <c r="V1625" s="3">
        <v>6497738</v>
      </c>
      <c r="W1625" s="5"/>
      <c r="X1625" s="3">
        <v>10808468</v>
      </c>
      <c r="Y1625" s="3">
        <v>1420316</v>
      </c>
      <c r="Z1625" s="3">
        <v>264956</v>
      </c>
      <c r="AA1625" s="3">
        <v>729201</v>
      </c>
      <c r="AB1625" s="3">
        <v>6459540</v>
      </c>
      <c r="AC1625" s="3">
        <v>1934455</v>
      </c>
      <c r="AD1625" s="3">
        <v>4310730</v>
      </c>
      <c r="AE1625" s="3">
        <v>0</v>
      </c>
      <c r="AF1625" s="3">
        <v>10074162</v>
      </c>
      <c r="AG1625" s="3">
        <v>243840</v>
      </c>
      <c r="AH1625" s="3">
        <v>4310730</v>
      </c>
      <c r="AI1625" s="3">
        <v>6497738</v>
      </c>
      <c r="AJ1625" s="3">
        <v>200244</v>
      </c>
      <c r="AK1625" s="3">
        <v>200244</v>
      </c>
      <c r="AL1625" s="3">
        <v>373746</v>
      </c>
      <c r="AM1625" s="3">
        <v>-173502</v>
      </c>
      <c r="AN1625" s="3">
        <v>-635655</v>
      </c>
      <c r="AO1625" s="3">
        <v>0</v>
      </c>
      <c r="AP1625" s="3">
        <v>635655</v>
      </c>
      <c r="AQ1625" s="3">
        <v>0</v>
      </c>
      <c r="AR1625" s="3">
        <f>Tabela1[[#This Row],[Potrzeby finansowe 2027
w tym:]]+Tabela1[[#This Row],[Rozliczenie 2025 potrz. fin.]]</f>
        <v>10808468</v>
      </c>
      <c r="AS1625" s="3">
        <v>0</v>
      </c>
      <c r="AT1625" s="3">
        <v>0</v>
      </c>
      <c r="AU1625" s="3"/>
      <c r="AV1625" s="3"/>
      <c r="AW1625" s="3"/>
      <c r="AX1625" s="3"/>
      <c r="AY1625" s="3"/>
      <c r="AZ1625" s="3"/>
      <c r="BA1625" s="3">
        <v>264956</v>
      </c>
      <c r="BB1625" s="3">
        <v>0</v>
      </c>
      <c r="BC1625" s="3">
        <v>44.1</v>
      </c>
      <c r="BD1625" s="3">
        <v>2274.9299999999998</v>
      </c>
      <c r="BE1625" s="3">
        <v>465.34</v>
      </c>
      <c r="BF1625" s="3">
        <v>0</v>
      </c>
      <c r="BG1625" s="3">
        <v>377782</v>
      </c>
      <c r="BH1625" s="3">
        <v>3277</v>
      </c>
      <c r="BI1625" s="3">
        <v>351419</v>
      </c>
      <c r="BJ1625" s="3">
        <v>5400207.2324999999</v>
      </c>
      <c r="BK1625" s="3">
        <v>2634438.75</v>
      </c>
      <c r="BL1625" s="3">
        <v>434371.6</v>
      </c>
      <c r="BM1625" s="3">
        <v>10194330.73</v>
      </c>
      <c r="BN1625" s="53">
        <v>0.8973149417568993</v>
      </c>
      <c r="BO1625" s="54">
        <v>1.282357E-4</v>
      </c>
      <c r="BP1625" s="70">
        <v>3225</v>
      </c>
      <c r="BQ1625" s="71"/>
      <c r="BR1625" s="70"/>
      <c r="BS1625" s="72"/>
      <c r="BT1625" s="72"/>
      <c r="BU1625" s="70">
        <v>10074162</v>
      </c>
      <c r="BV1625" s="70">
        <v>243840</v>
      </c>
      <c r="BW1625" s="74">
        <v>4310730</v>
      </c>
      <c r="BX1625" s="70">
        <v>14628732</v>
      </c>
    </row>
    <row r="1626" spans="1:76" x14ac:dyDescent="0.3">
      <c r="A1626" s="73" t="s">
        <v>10</v>
      </c>
      <c r="B1626" s="2" t="s">
        <v>156</v>
      </c>
      <c r="C1626" s="2" t="s">
        <v>18</v>
      </c>
      <c r="D1626" s="2" t="s">
        <v>12</v>
      </c>
      <c r="E1626" s="2" t="s">
        <v>13</v>
      </c>
      <c r="F1626" s="17" t="str">
        <f>+Tabela1[[#This Row],[WK]]&amp;Tabela1[[#This Row],[PK]]&amp;Tabela1[[#This Row],[GK]]</f>
        <v>220401</v>
      </c>
      <c r="G1626" s="2" t="s">
        <v>1529</v>
      </c>
      <c r="H1626" s="3">
        <v>2050964450.79</v>
      </c>
      <c r="I1626" s="4">
        <v>1.125</v>
      </c>
      <c r="J1626" s="3">
        <v>2307335007.1399999</v>
      </c>
      <c r="K1626" s="4">
        <v>7.0000000000000007E-2</v>
      </c>
      <c r="L1626" s="3">
        <v>161513450</v>
      </c>
      <c r="M1626" s="3"/>
      <c r="N1626" s="5"/>
      <c r="O1626" s="3">
        <v>725859132.19999993</v>
      </c>
      <c r="P1626" s="4">
        <v>1.125</v>
      </c>
      <c r="Q1626" s="3">
        <v>816591523.73000002</v>
      </c>
      <c r="R1626" s="4">
        <v>1.6E-2</v>
      </c>
      <c r="S1626" s="3">
        <v>13065464</v>
      </c>
      <c r="T1626" s="3"/>
      <c r="U1626" s="5"/>
      <c r="V1626" s="3">
        <v>85945034</v>
      </c>
      <c r="W1626" s="5"/>
      <c r="X1626" s="3">
        <v>126500686</v>
      </c>
      <c r="Y1626" s="3">
        <v>0</v>
      </c>
      <c r="Z1626" s="3">
        <v>0</v>
      </c>
      <c r="AA1626" s="3">
        <v>7078010</v>
      </c>
      <c r="AB1626" s="3">
        <v>119422676</v>
      </c>
      <c r="AC1626" s="3">
        <v>0</v>
      </c>
      <c r="AD1626" s="3">
        <v>43852792</v>
      </c>
      <c r="AE1626" s="3">
        <v>0</v>
      </c>
      <c r="AF1626" s="3">
        <v>161513450</v>
      </c>
      <c r="AG1626" s="3">
        <v>13065464</v>
      </c>
      <c r="AH1626" s="3">
        <v>43852792</v>
      </c>
      <c r="AI1626" s="3">
        <v>85945034</v>
      </c>
      <c r="AJ1626" s="3">
        <v>16050801</v>
      </c>
      <c r="AK1626" s="3">
        <v>19347941</v>
      </c>
      <c r="AL1626" s="3">
        <v>4369622</v>
      </c>
      <c r="AM1626" s="3">
        <v>14978319</v>
      </c>
      <c r="AN1626" s="3">
        <v>3297140</v>
      </c>
      <c r="AO1626" s="3">
        <v>0</v>
      </c>
      <c r="AP1626" s="3">
        <v>0</v>
      </c>
      <c r="AQ1626" s="3">
        <v>3297140</v>
      </c>
      <c r="AR1626" s="3">
        <f>Tabela1[[#This Row],[Potrzeby finansowe 2027
w tym:]]+Tabela1[[#This Row],[Rozliczenie 2025 potrz. fin.]]</f>
        <v>129797826</v>
      </c>
      <c r="AS1626" s="3">
        <v>0</v>
      </c>
      <c r="AT1626" s="3">
        <v>0</v>
      </c>
      <c r="AU1626" s="3"/>
      <c r="AV1626" s="3"/>
      <c r="AW1626" s="3"/>
      <c r="AX1626" s="3"/>
      <c r="AY1626" s="3"/>
      <c r="AZ1626" s="3"/>
      <c r="BA1626" s="3">
        <v>0</v>
      </c>
      <c r="BB1626" s="3">
        <v>0</v>
      </c>
      <c r="BC1626" s="3">
        <v>0</v>
      </c>
      <c r="BD1626" s="3">
        <v>0</v>
      </c>
      <c r="BE1626" s="3">
        <v>0</v>
      </c>
      <c r="BF1626" s="3">
        <v>0</v>
      </c>
      <c r="BG1626" s="3">
        <v>3441645</v>
      </c>
      <c r="BH1626" s="3">
        <v>32339</v>
      </c>
      <c r="BI1626" s="3">
        <v>3636365</v>
      </c>
      <c r="BJ1626" s="3">
        <v>55879443.790000007</v>
      </c>
      <c r="BK1626" s="3">
        <v>53272681.040000007</v>
      </c>
      <c r="BL1626" s="3">
        <v>2119573.35</v>
      </c>
      <c r="BM1626" s="3">
        <v>6187904.299999997</v>
      </c>
      <c r="BN1626" s="53">
        <v>1.2169515868796807</v>
      </c>
      <c r="BO1626" s="54">
        <v>1.4054509E-3</v>
      </c>
      <c r="BP1626" s="70">
        <v>35345</v>
      </c>
      <c r="BQ1626" s="71"/>
      <c r="BR1626" s="70"/>
      <c r="BS1626" s="72"/>
      <c r="BT1626" s="72"/>
      <c r="BU1626" s="70">
        <v>161513450</v>
      </c>
      <c r="BV1626" s="70">
        <v>13065464</v>
      </c>
      <c r="BW1626" s="74">
        <v>43852792</v>
      </c>
      <c r="BX1626" s="70">
        <v>218431706</v>
      </c>
    </row>
    <row r="1627" spans="1:76" x14ac:dyDescent="0.3">
      <c r="A1627" s="73" t="s">
        <v>10</v>
      </c>
      <c r="B1627" s="2" t="s">
        <v>156</v>
      </c>
      <c r="C1627" s="2" t="s">
        <v>18</v>
      </c>
      <c r="D1627" s="2" t="s">
        <v>11</v>
      </c>
      <c r="E1627" s="2" t="s">
        <v>15</v>
      </c>
      <c r="F1627" s="17" t="str">
        <f>+Tabela1[[#This Row],[WK]]&amp;Tabela1[[#This Row],[PK]]&amp;Tabela1[[#This Row],[GK]]</f>
        <v>220402</v>
      </c>
      <c r="G1627" s="2" t="s">
        <v>1530</v>
      </c>
      <c r="H1627" s="3">
        <v>309427966.67000002</v>
      </c>
      <c r="I1627" s="4">
        <v>1.125</v>
      </c>
      <c r="J1627" s="3">
        <v>348106462.5</v>
      </c>
      <c r="K1627" s="4">
        <v>7.0000000000000007E-2</v>
      </c>
      <c r="L1627" s="3">
        <v>24367452</v>
      </c>
      <c r="M1627" s="3"/>
      <c r="N1627" s="5"/>
      <c r="O1627" s="3">
        <v>16809160.16</v>
      </c>
      <c r="P1627" s="4">
        <v>1.125</v>
      </c>
      <c r="Q1627" s="3">
        <v>18910305.18</v>
      </c>
      <c r="R1627" s="4">
        <v>1.6E-2</v>
      </c>
      <c r="S1627" s="3">
        <v>302565</v>
      </c>
      <c r="T1627" s="3"/>
      <c r="U1627" s="5"/>
      <c r="V1627" s="3">
        <v>15931708</v>
      </c>
      <c r="W1627" s="5"/>
      <c r="X1627" s="3">
        <v>26587470</v>
      </c>
      <c r="Y1627" s="3">
        <v>0</v>
      </c>
      <c r="Z1627" s="3">
        <v>1012281</v>
      </c>
      <c r="AA1627" s="3">
        <v>1484577</v>
      </c>
      <c r="AB1627" s="3">
        <v>17802447</v>
      </c>
      <c r="AC1627" s="3">
        <v>6288165</v>
      </c>
      <c r="AD1627" s="3">
        <v>10684508</v>
      </c>
      <c r="AE1627" s="3">
        <v>12526526</v>
      </c>
      <c r="AF1627" s="3">
        <v>22525434</v>
      </c>
      <c r="AG1627" s="3">
        <v>302565</v>
      </c>
      <c r="AH1627" s="3">
        <v>0</v>
      </c>
      <c r="AI1627" s="3">
        <v>15931708</v>
      </c>
      <c r="AJ1627" s="3">
        <v>780410</v>
      </c>
      <c r="AK1627" s="3">
        <v>809156</v>
      </c>
      <c r="AL1627" s="3">
        <v>1460778</v>
      </c>
      <c r="AM1627" s="3">
        <v>-651622</v>
      </c>
      <c r="AN1627" s="3">
        <v>-64201</v>
      </c>
      <c r="AO1627" s="3">
        <v>0</v>
      </c>
      <c r="AP1627" s="3">
        <v>92947</v>
      </c>
      <c r="AQ1627" s="3">
        <v>28746</v>
      </c>
      <c r="AR1627" s="3">
        <f>Tabela1[[#This Row],[Potrzeby finansowe 2027
w tym:]]+Tabela1[[#This Row],[Rozliczenie 2025 potrz. fin.]]</f>
        <v>26616216</v>
      </c>
      <c r="AS1627" s="3">
        <v>0</v>
      </c>
      <c r="AT1627" s="3">
        <v>0</v>
      </c>
      <c r="AU1627" s="3"/>
      <c r="AV1627" s="3"/>
      <c r="AW1627" s="3"/>
      <c r="AX1627" s="3"/>
      <c r="AY1627" s="3"/>
      <c r="AZ1627" s="3"/>
      <c r="BA1627" s="3">
        <v>1012281</v>
      </c>
      <c r="BB1627" s="3">
        <v>0</v>
      </c>
      <c r="BC1627" s="3">
        <v>0</v>
      </c>
      <c r="BD1627" s="3">
        <v>10142.08</v>
      </c>
      <c r="BE1627" s="3">
        <v>0</v>
      </c>
      <c r="BF1627" s="3">
        <v>0</v>
      </c>
      <c r="BG1627" s="3">
        <v>726344</v>
      </c>
      <c r="BH1627" s="3">
        <v>6825</v>
      </c>
      <c r="BI1627" s="3">
        <v>758233</v>
      </c>
      <c r="BJ1627" s="3">
        <v>11651649.040000001</v>
      </c>
      <c r="BK1627" s="3">
        <v>6529743.9100000001</v>
      </c>
      <c r="BL1627" s="3">
        <v>5118493.03</v>
      </c>
      <c r="BM1627" s="3">
        <v>10250634.460000001</v>
      </c>
      <c r="BN1627" s="53">
        <v>1.8908200665901906</v>
      </c>
      <c r="BO1627" s="54">
        <v>2.550308E-4</v>
      </c>
      <c r="BP1627" s="70">
        <v>6413</v>
      </c>
      <c r="BQ1627" s="71"/>
      <c r="BR1627" s="70"/>
      <c r="BS1627" s="72"/>
      <c r="BT1627" s="72"/>
      <c r="BU1627" s="70">
        <v>22525434</v>
      </c>
      <c r="BV1627" s="70">
        <v>302565</v>
      </c>
      <c r="BW1627" s="74">
        <v>0</v>
      </c>
      <c r="BX1627" s="70">
        <v>22827999</v>
      </c>
    </row>
    <row r="1628" spans="1:76" x14ac:dyDescent="0.3">
      <c r="A1628" s="73" t="s">
        <v>10</v>
      </c>
      <c r="B1628" s="2" t="s">
        <v>156</v>
      </c>
      <c r="C1628" s="2" t="s">
        <v>18</v>
      </c>
      <c r="D1628" s="2" t="s">
        <v>16</v>
      </c>
      <c r="E1628" s="2" t="s">
        <v>15</v>
      </c>
      <c r="F1628" s="17" t="str">
        <f>+Tabela1[[#This Row],[WK]]&amp;Tabela1[[#This Row],[PK]]&amp;Tabela1[[#This Row],[GK]]</f>
        <v>220403</v>
      </c>
      <c r="G1628" s="2" t="s">
        <v>1531</v>
      </c>
      <c r="H1628" s="3">
        <v>1388823571.1500001</v>
      </c>
      <c r="I1628" s="4">
        <v>1.125</v>
      </c>
      <c r="J1628" s="3">
        <v>1562426517.54</v>
      </c>
      <c r="K1628" s="4">
        <v>7.0000000000000007E-2</v>
      </c>
      <c r="L1628" s="3">
        <v>109369856</v>
      </c>
      <c r="M1628" s="3"/>
      <c r="N1628" s="5"/>
      <c r="O1628" s="3">
        <v>460128727.03999996</v>
      </c>
      <c r="P1628" s="4">
        <v>1.125</v>
      </c>
      <c r="Q1628" s="3">
        <v>517644817.92000002</v>
      </c>
      <c r="R1628" s="4">
        <v>1.6E-2</v>
      </c>
      <c r="S1628" s="3">
        <v>8282317</v>
      </c>
      <c r="T1628" s="3"/>
      <c r="U1628" s="5"/>
      <c r="V1628" s="3">
        <v>51656583</v>
      </c>
      <c r="W1628" s="5"/>
      <c r="X1628" s="3">
        <v>102770330</v>
      </c>
      <c r="Y1628" s="3">
        <v>0</v>
      </c>
      <c r="Z1628" s="3">
        <v>479216</v>
      </c>
      <c r="AA1628" s="3">
        <v>3801390</v>
      </c>
      <c r="AB1628" s="3">
        <v>96738879</v>
      </c>
      <c r="AC1628" s="3">
        <v>1750845</v>
      </c>
      <c r="AD1628" s="3">
        <v>52121882</v>
      </c>
      <c r="AE1628" s="3">
        <v>185428</v>
      </c>
      <c r="AF1628" s="3">
        <v>109369856</v>
      </c>
      <c r="AG1628" s="3">
        <v>8282317</v>
      </c>
      <c r="AH1628" s="3">
        <v>51936454</v>
      </c>
      <c r="AI1628" s="3">
        <v>51656583</v>
      </c>
      <c r="AJ1628" s="3">
        <v>8114164</v>
      </c>
      <c r="AK1628" s="3">
        <v>9122300</v>
      </c>
      <c r="AL1628" s="3">
        <v>4145064</v>
      </c>
      <c r="AM1628" s="3">
        <v>4977236</v>
      </c>
      <c r="AN1628" s="3">
        <v>2478594</v>
      </c>
      <c r="AO1628" s="3">
        <v>0</v>
      </c>
      <c r="AP1628" s="3">
        <v>-1470458</v>
      </c>
      <c r="AQ1628" s="3">
        <v>1008136</v>
      </c>
      <c r="AR1628" s="3">
        <f>Tabela1[[#This Row],[Potrzeby finansowe 2027
w tym:]]+Tabela1[[#This Row],[Rozliczenie 2025 potrz. fin.]]</f>
        <v>103778466</v>
      </c>
      <c r="AS1628" s="3">
        <v>0</v>
      </c>
      <c r="AT1628" s="3">
        <v>0</v>
      </c>
      <c r="AU1628" s="3"/>
      <c r="AV1628" s="3"/>
      <c r="AW1628" s="3"/>
      <c r="AX1628" s="3"/>
      <c r="AY1628" s="3"/>
      <c r="AZ1628" s="3"/>
      <c r="BA1628" s="3">
        <v>479216</v>
      </c>
      <c r="BB1628" s="3">
        <v>0</v>
      </c>
      <c r="BC1628" s="3">
        <v>71.59</v>
      </c>
      <c r="BD1628" s="3">
        <v>4562.6499999999996</v>
      </c>
      <c r="BE1628" s="3">
        <v>0</v>
      </c>
      <c r="BF1628" s="3">
        <v>0</v>
      </c>
      <c r="BG1628" s="3">
        <v>2370808</v>
      </c>
      <c r="BH1628" s="3">
        <v>22277</v>
      </c>
      <c r="BI1628" s="3">
        <v>1430582</v>
      </c>
      <c r="BJ1628" s="3">
        <v>21983526.677500002</v>
      </c>
      <c r="BK1628" s="3">
        <v>19253458.060000002</v>
      </c>
      <c r="BL1628" s="3">
        <v>378779.83</v>
      </c>
      <c r="BM1628" s="3">
        <v>10162714.809999999</v>
      </c>
      <c r="BN1628" s="53">
        <v>1.274463501301027</v>
      </c>
      <c r="BO1628" s="54">
        <v>9.9815819999999993E-4</v>
      </c>
      <c r="BP1628" s="70">
        <v>25102</v>
      </c>
      <c r="BQ1628" s="71"/>
      <c r="BR1628" s="70"/>
      <c r="BS1628" s="72"/>
      <c r="BT1628" s="72"/>
      <c r="BU1628" s="70">
        <v>109369856</v>
      </c>
      <c r="BV1628" s="70">
        <v>8282317</v>
      </c>
      <c r="BW1628" s="74">
        <v>51936454</v>
      </c>
      <c r="BX1628" s="70">
        <v>169588627</v>
      </c>
    </row>
    <row r="1629" spans="1:76" x14ac:dyDescent="0.3">
      <c r="A1629" s="73" t="s">
        <v>10</v>
      </c>
      <c r="B1629" s="2" t="s">
        <v>156</v>
      </c>
      <c r="C1629" s="2" t="s">
        <v>18</v>
      </c>
      <c r="D1629" s="2" t="s">
        <v>18</v>
      </c>
      <c r="E1629" s="2" t="s">
        <v>15</v>
      </c>
      <c r="F1629" s="17" t="str">
        <f>+Tabela1[[#This Row],[WK]]&amp;Tabela1[[#This Row],[PK]]&amp;Tabela1[[#This Row],[GK]]</f>
        <v>220404</v>
      </c>
      <c r="G1629" s="2" t="s">
        <v>1529</v>
      </c>
      <c r="H1629" s="3">
        <v>2453836358.04</v>
      </c>
      <c r="I1629" s="4">
        <v>1.125</v>
      </c>
      <c r="J1629" s="3">
        <v>2760565902.8000002</v>
      </c>
      <c r="K1629" s="4">
        <v>7.0000000000000007E-2</v>
      </c>
      <c r="L1629" s="3">
        <v>193239613</v>
      </c>
      <c r="M1629" s="3"/>
      <c r="N1629" s="5"/>
      <c r="O1629" s="3">
        <v>566136186.76999998</v>
      </c>
      <c r="P1629" s="4">
        <v>1.125</v>
      </c>
      <c r="Q1629" s="3">
        <v>636903210.12</v>
      </c>
      <c r="R1629" s="4">
        <v>1.6E-2</v>
      </c>
      <c r="S1629" s="3">
        <v>10190451</v>
      </c>
      <c r="T1629" s="3"/>
      <c r="U1629" s="5"/>
      <c r="V1629" s="3">
        <v>95005614</v>
      </c>
      <c r="W1629" s="5"/>
      <c r="X1629" s="3">
        <v>126411114</v>
      </c>
      <c r="Y1629" s="3">
        <v>0</v>
      </c>
      <c r="Z1629" s="3">
        <v>342896</v>
      </c>
      <c r="AA1629" s="3">
        <v>7152391</v>
      </c>
      <c r="AB1629" s="3">
        <v>118915827</v>
      </c>
      <c r="AC1629" s="3">
        <v>0</v>
      </c>
      <c r="AD1629" s="3">
        <v>34235191</v>
      </c>
      <c r="AE1629" s="3">
        <v>0</v>
      </c>
      <c r="AF1629" s="3">
        <v>193239613</v>
      </c>
      <c r="AG1629" s="3">
        <v>10190451</v>
      </c>
      <c r="AH1629" s="3">
        <v>34235191</v>
      </c>
      <c r="AI1629" s="3">
        <v>95005614</v>
      </c>
      <c r="AJ1629" s="3">
        <v>4518327</v>
      </c>
      <c r="AK1629" s="3">
        <v>7348019</v>
      </c>
      <c r="AL1629" s="3">
        <v>7518760</v>
      </c>
      <c r="AM1629" s="3">
        <v>-170741</v>
      </c>
      <c r="AN1629" s="3">
        <v>2829692</v>
      </c>
      <c r="AO1629" s="3">
        <v>0</v>
      </c>
      <c r="AP1629" s="3">
        <v>0</v>
      </c>
      <c r="AQ1629" s="3">
        <v>2829692</v>
      </c>
      <c r="AR1629" s="3">
        <f>Tabela1[[#This Row],[Potrzeby finansowe 2027
w tym:]]+Tabela1[[#This Row],[Rozliczenie 2025 potrz. fin.]]</f>
        <v>129240806</v>
      </c>
      <c r="AS1629" s="3">
        <v>0</v>
      </c>
      <c r="AT1629" s="3">
        <v>0</v>
      </c>
      <c r="AU1629" s="3"/>
      <c r="AV1629" s="3"/>
      <c r="AW1629" s="3"/>
      <c r="AX1629" s="3"/>
      <c r="AY1629" s="3"/>
      <c r="AZ1629" s="3"/>
      <c r="BA1629" s="3">
        <v>342896</v>
      </c>
      <c r="BB1629" s="3">
        <v>0</v>
      </c>
      <c r="BC1629" s="3">
        <v>0</v>
      </c>
      <c r="BD1629" s="3">
        <v>3435.49</v>
      </c>
      <c r="BE1629" s="3">
        <v>0</v>
      </c>
      <c r="BF1629" s="3">
        <v>0</v>
      </c>
      <c r="BG1629" s="3">
        <v>4152026</v>
      </c>
      <c r="BH1629" s="3">
        <v>39014</v>
      </c>
      <c r="BI1629" s="3">
        <v>3000365</v>
      </c>
      <c r="BJ1629" s="3">
        <v>46106133.4375</v>
      </c>
      <c r="BK1629" s="3">
        <v>41868192.390000001</v>
      </c>
      <c r="BL1629" s="3">
        <v>4659152.75</v>
      </c>
      <c r="BM1629" s="3">
        <v>7633458.6899999976</v>
      </c>
      <c r="BN1629" s="53">
        <v>1.2212454417429097</v>
      </c>
      <c r="BO1629" s="54">
        <v>1.6613859999999999E-3</v>
      </c>
      <c r="BP1629" s="70">
        <v>41781</v>
      </c>
      <c r="BQ1629" s="71"/>
      <c r="BR1629" s="70"/>
      <c r="BS1629" s="72"/>
      <c r="BT1629" s="72"/>
      <c r="BU1629" s="70">
        <v>193239613</v>
      </c>
      <c r="BV1629" s="70">
        <v>10190451</v>
      </c>
      <c r="BW1629" s="74">
        <v>34235191</v>
      </c>
      <c r="BX1629" s="70">
        <v>237665255</v>
      </c>
    </row>
    <row r="1630" spans="1:76" x14ac:dyDescent="0.3">
      <c r="A1630" s="73" t="s">
        <v>10</v>
      </c>
      <c r="B1630" s="2" t="s">
        <v>156</v>
      </c>
      <c r="C1630" s="2" t="s">
        <v>18</v>
      </c>
      <c r="D1630" s="2" t="s">
        <v>21</v>
      </c>
      <c r="E1630" s="2" t="s">
        <v>15</v>
      </c>
      <c r="F1630" s="17" t="str">
        <f>+Tabela1[[#This Row],[WK]]&amp;Tabela1[[#This Row],[PK]]&amp;Tabela1[[#This Row],[GK]]</f>
        <v>220405</v>
      </c>
      <c r="G1630" s="2" t="s">
        <v>1532</v>
      </c>
      <c r="H1630" s="3">
        <v>267253254</v>
      </c>
      <c r="I1630" s="4">
        <v>1.125</v>
      </c>
      <c r="J1630" s="3">
        <v>300659910.75</v>
      </c>
      <c r="K1630" s="4">
        <v>7.0000000000000007E-2</v>
      </c>
      <c r="L1630" s="3">
        <v>21046194</v>
      </c>
      <c r="M1630" s="3"/>
      <c r="N1630" s="5"/>
      <c r="O1630" s="3">
        <v>12829104.07</v>
      </c>
      <c r="P1630" s="4">
        <v>1.125</v>
      </c>
      <c r="Q1630" s="3">
        <v>14432742.08</v>
      </c>
      <c r="R1630" s="4">
        <v>1.6E-2</v>
      </c>
      <c r="S1630" s="3">
        <v>230924</v>
      </c>
      <c r="T1630" s="3"/>
      <c r="U1630" s="5"/>
      <c r="V1630" s="3">
        <v>12640546</v>
      </c>
      <c r="W1630" s="5"/>
      <c r="X1630" s="3">
        <v>24590450</v>
      </c>
      <c r="Y1630" s="3">
        <v>4816915</v>
      </c>
      <c r="Z1630" s="3">
        <v>878774</v>
      </c>
      <c r="AA1630" s="3">
        <v>991566</v>
      </c>
      <c r="AB1630" s="3">
        <v>17206746</v>
      </c>
      <c r="AC1630" s="3">
        <v>696449</v>
      </c>
      <c r="AD1630" s="3">
        <v>12071836</v>
      </c>
      <c r="AE1630" s="3">
        <v>0</v>
      </c>
      <c r="AF1630" s="3">
        <v>21046194</v>
      </c>
      <c r="AG1630" s="3">
        <v>230924</v>
      </c>
      <c r="AH1630" s="3">
        <v>12071836</v>
      </c>
      <c r="AI1630" s="3">
        <v>12640546</v>
      </c>
      <c r="AJ1630" s="3">
        <v>170003</v>
      </c>
      <c r="AK1630" s="3">
        <v>291935</v>
      </c>
      <c r="AL1630" s="3">
        <v>774756</v>
      </c>
      <c r="AM1630" s="3">
        <v>-482821</v>
      </c>
      <c r="AN1630" s="3">
        <v>284325</v>
      </c>
      <c r="AO1630" s="3">
        <v>0</v>
      </c>
      <c r="AP1630" s="3">
        <v>-162393</v>
      </c>
      <c r="AQ1630" s="3">
        <v>121932</v>
      </c>
      <c r="AR1630" s="3">
        <f>Tabela1[[#This Row],[Potrzeby finansowe 2027
w tym:]]+Tabela1[[#This Row],[Rozliczenie 2025 potrz. fin.]]</f>
        <v>24712382</v>
      </c>
      <c r="AS1630" s="3">
        <v>0</v>
      </c>
      <c r="AT1630" s="3">
        <v>0</v>
      </c>
      <c r="AU1630" s="3"/>
      <c r="AV1630" s="3"/>
      <c r="AW1630" s="3"/>
      <c r="AX1630" s="3"/>
      <c r="AY1630" s="3"/>
      <c r="AZ1630" s="3"/>
      <c r="BA1630" s="3">
        <v>878774</v>
      </c>
      <c r="BB1630" s="3">
        <v>0</v>
      </c>
      <c r="BC1630" s="3">
        <v>4.55</v>
      </c>
      <c r="BD1630" s="3">
        <v>8681.6</v>
      </c>
      <c r="BE1630" s="3">
        <v>215.41</v>
      </c>
      <c r="BF1630" s="3">
        <v>0</v>
      </c>
      <c r="BG1630" s="3">
        <v>658872</v>
      </c>
      <c r="BH1630" s="3">
        <v>6191</v>
      </c>
      <c r="BI1630" s="3">
        <v>332694</v>
      </c>
      <c r="BJ1630" s="3">
        <v>5112450.5750000011</v>
      </c>
      <c r="BK1630" s="3">
        <v>3250686.8200000012</v>
      </c>
      <c r="BL1630" s="3">
        <v>832934.94</v>
      </c>
      <c r="BM1630" s="3">
        <v>5781185.1399999997</v>
      </c>
      <c r="BN1630" s="53">
        <v>0.82576685972226116</v>
      </c>
      <c r="BO1630" s="54">
        <v>2.563256E-4</v>
      </c>
      <c r="BP1630" s="70">
        <v>6446</v>
      </c>
      <c r="BQ1630" s="71"/>
      <c r="BR1630" s="70"/>
      <c r="BS1630" s="72"/>
      <c r="BT1630" s="72"/>
      <c r="BU1630" s="70">
        <v>21046194</v>
      </c>
      <c r="BV1630" s="70">
        <v>230924</v>
      </c>
      <c r="BW1630" s="74">
        <v>12071836</v>
      </c>
      <c r="BX1630" s="70">
        <v>33348954</v>
      </c>
    </row>
    <row r="1631" spans="1:76" x14ac:dyDescent="0.3">
      <c r="A1631" s="73" t="s">
        <v>10</v>
      </c>
      <c r="B1631" s="2" t="s">
        <v>156</v>
      </c>
      <c r="C1631" s="2" t="s">
        <v>18</v>
      </c>
      <c r="D1631" s="2" t="s">
        <v>23</v>
      </c>
      <c r="E1631" s="2" t="s">
        <v>15</v>
      </c>
      <c r="F1631" s="17" t="str">
        <f>+Tabela1[[#This Row],[WK]]&amp;Tabela1[[#This Row],[PK]]&amp;Tabela1[[#This Row],[GK]]</f>
        <v>220406</v>
      </c>
      <c r="G1631" s="2" t="s">
        <v>1533</v>
      </c>
      <c r="H1631" s="3">
        <v>590403093.53999996</v>
      </c>
      <c r="I1631" s="4">
        <v>1.125</v>
      </c>
      <c r="J1631" s="3">
        <v>664203480.23000002</v>
      </c>
      <c r="K1631" s="4">
        <v>7.0000000000000007E-2</v>
      </c>
      <c r="L1631" s="3">
        <v>46494244</v>
      </c>
      <c r="M1631" s="3"/>
      <c r="N1631" s="5"/>
      <c r="O1631" s="3">
        <v>21175447.199999999</v>
      </c>
      <c r="P1631" s="4">
        <v>1.125</v>
      </c>
      <c r="Q1631" s="3">
        <v>23822378.100000001</v>
      </c>
      <c r="R1631" s="4">
        <v>1.6E-2</v>
      </c>
      <c r="S1631" s="3">
        <v>381158</v>
      </c>
      <c r="T1631" s="3"/>
      <c r="U1631" s="5"/>
      <c r="V1631" s="3">
        <v>26542028</v>
      </c>
      <c r="W1631" s="5"/>
      <c r="X1631" s="3">
        <v>35152024</v>
      </c>
      <c r="Y1631" s="3">
        <v>0</v>
      </c>
      <c r="Z1631" s="3">
        <v>105345</v>
      </c>
      <c r="AA1631" s="3">
        <v>1835241</v>
      </c>
      <c r="AB1631" s="3">
        <v>30332143</v>
      </c>
      <c r="AC1631" s="3">
        <v>2879295</v>
      </c>
      <c r="AD1631" s="3">
        <v>8609996</v>
      </c>
      <c r="AE1631" s="3">
        <v>0</v>
      </c>
      <c r="AF1631" s="3">
        <v>46494244</v>
      </c>
      <c r="AG1631" s="3">
        <v>381158</v>
      </c>
      <c r="AH1631" s="3">
        <v>8609996</v>
      </c>
      <c r="AI1631" s="3">
        <v>26542028</v>
      </c>
      <c r="AJ1631" s="3">
        <v>2194135</v>
      </c>
      <c r="AK1631" s="3">
        <v>2194135</v>
      </c>
      <c r="AL1631" s="3">
        <v>2057340</v>
      </c>
      <c r="AM1631" s="3">
        <v>136795</v>
      </c>
      <c r="AN1631" s="3">
        <v>590537</v>
      </c>
      <c r="AO1631" s="3">
        <v>0</v>
      </c>
      <c r="AP1631" s="3">
        <v>-590537</v>
      </c>
      <c r="AQ1631" s="3">
        <v>0</v>
      </c>
      <c r="AR1631" s="3">
        <f>Tabela1[[#This Row],[Potrzeby finansowe 2027
w tym:]]+Tabela1[[#This Row],[Rozliczenie 2025 potrz. fin.]]</f>
        <v>35152024</v>
      </c>
      <c r="AS1631" s="3">
        <v>0</v>
      </c>
      <c r="AT1631" s="3">
        <v>0</v>
      </c>
      <c r="AU1631" s="3"/>
      <c r="AV1631" s="3"/>
      <c r="AW1631" s="3"/>
      <c r="AX1631" s="3"/>
      <c r="AY1631" s="3"/>
      <c r="AZ1631" s="3"/>
      <c r="BA1631" s="3">
        <v>105345</v>
      </c>
      <c r="BB1631" s="3">
        <v>0</v>
      </c>
      <c r="BC1631" s="3">
        <v>0</v>
      </c>
      <c r="BD1631" s="3">
        <v>1055.46</v>
      </c>
      <c r="BE1631" s="3">
        <v>0</v>
      </c>
      <c r="BF1631" s="3">
        <v>0</v>
      </c>
      <c r="BG1631" s="3">
        <v>1230155</v>
      </c>
      <c r="BH1631" s="3">
        <v>11559</v>
      </c>
      <c r="BI1631" s="3">
        <v>605086</v>
      </c>
      <c r="BJ1631" s="3">
        <v>9298256.397499999</v>
      </c>
      <c r="BK1631" s="3">
        <v>4662606.0999999996</v>
      </c>
      <c r="BL1631" s="3">
        <v>3161767.94</v>
      </c>
      <c r="BM1631" s="3">
        <v>12219065.310000001</v>
      </c>
      <c r="BN1631" s="53">
        <v>1.0085541348404727</v>
      </c>
      <c r="BO1631" s="54">
        <v>4.5729590000000001E-4</v>
      </c>
      <c r="BP1631" s="70">
        <v>11500</v>
      </c>
      <c r="BQ1631" s="71"/>
      <c r="BR1631" s="70"/>
      <c r="BS1631" s="72"/>
      <c r="BT1631" s="72"/>
      <c r="BU1631" s="70">
        <v>46494244</v>
      </c>
      <c r="BV1631" s="70">
        <v>381158</v>
      </c>
      <c r="BW1631" s="74">
        <v>8609996</v>
      </c>
      <c r="BX1631" s="70">
        <v>55485398</v>
      </c>
    </row>
    <row r="1632" spans="1:76" x14ac:dyDescent="0.3">
      <c r="A1632" s="73" t="s">
        <v>10</v>
      </c>
      <c r="B1632" s="2" t="s">
        <v>156</v>
      </c>
      <c r="C1632" s="2" t="s">
        <v>18</v>
      </c>
      <c r="D1632" s="2" t="s">
        <v>30</v>
      </c>
      <c r="E1632" s="2" t="s">
        <v>15</v>
      </c>
      <c r="F1632" s="17" t="str">
        <f>+Tabela1[[#This Row],[WK]]&amp;Tabela1[[#This Row],[PK]]&amp;Tabela1[[#This Row],[GK]]</f>
        <v>220407</v>
      </c>
      <c r="G1632" s="2" t="s">
        <v>1534</v>
      </c>
      <c r="H1632" s="3">
        <v>175040819.37</v>
      </c>
      <c r="I1632" s="4">
        <v>1.125</v>
      </c>
      <c r="J1632" s="3">
        <v>196920921.78999999</v>
      </c>
      <c r="K1632" s="4">
        <v>7.0000000000000007E-2</v>
      </c>
      <c r="L1632" s="3">
        <v>13784465</v>
      </c>
      <c r="M1632" s="3"/>
      <c r="N1632" s="5"/>
      <c r="O1632" s="3">
        <v>6477547.9800000004</v>
      </c>
      <c r="P1632" s="4">
        <v>1.125</v>
      </c>
      <c r="Q1632" s="3">
        <v>7287241.4800000004</v>
      </c>
      <c r="R1632" s="4">
        <v>1.6E-2</v>
      </c>
      <c r="S1632" s="3">
        <v>116596</v>
      </c>
      <c r="T1632" s="3"/>
      <c r="U1632" s="5"/>
      <c r="V1632" s="3">
        <v>9104828</v>
      </c>
      <c r="W1632" s="5"/>
      <c r="X1632" s="3">
        <v>16415030</v>
      </c>
      <c r="Y1632" s="3">
        <v>2672496</v>
      </c>
      <c r="Z1632" s="3">
        <v>842842</v>
      </c>
      <c r="AA1632" s="3">
        <v>725297</v>
      </c>
      <c r="AB1632" s="3">
        <v>11535451</v>
      </c>
      <c r="AC1632" s="3">
        <v>638944</v>
      </c>
      <c r="AD1632" s="3">
        <v>7299561</v>
      </c>
      <c r="AE1632" s="3">
        <v>0</v>
      </c>
      <c r="AF1632" s="3">
        <v>13784465</v>
      </c>
      <c r="AG1632" s="3">
        <v>116596</v>
      </c>
      <c r="AH1632" s="3">
        <v>7299561</v>
      </c>
      <c r="AI1632" s="3">
        <v>9104828</v>
      </c>
      <c r="AJ1632" s="3">
        <v>1873667</v>
      </c>
      <c r="AK1632" s="3">
        <v>1863026</v>
      </c>
      <c r="AL1632" s="3">
        <v>995073</v>
      </c>
      <c r="AM1632" s="3">
        <v>867953</v>
      </c>
      <c r="AN1632" s="3">
        <v>-89841</v>
      </c>
      <c r="AO1632" s="3">
        <v>0</v>
      </c>
      <c r="AP1632" s="3">
        <v>79200</v>
      </c>
      <c r="AQ1632" s="3">
        <v>-10641</v>
      </c>
      <c r="AR1632" s="3">
        <f>Tabela1[[#This Row],[Potrzeby finansowe 2027
w tym:]]+Tabela1[[#This Row],[Rozliczenie 2025 potrz. fin.]]</f>
        <v>16404389</v>
      </c>
      <c r="AS1632" s="3">
        <v>0</v>
      </c>
      <c r="AT1632" s="3">
        <v>0</v>
      </c>
      <c r="AU1632" s="3"/>
      <c r="AV1632" s="3"/>
      <c r="AW1632" s="3"/>
      <c r="AX1632" s="3"/>
      <c r="AY1632" s="3"/>
      <c r="AZ1632" s="3"/>
      <c r="BA1632" s="3">
        <v>842842</v>
      </c>
      <c r="BB1632" s="3">
        <v>0</v>
      </c>
      <c r="BC1632" s="3">
        <v>0</v>
      </c>
      <c r="BD1632" s="3">
        <v>8444.4599999999991</v>
      </c>
      <c r="BE1632" s="3">
        <v>0</v>
      </c>
      <c r="BF1632" s="3">
        <v>0</v>
      </c>
      <c r="BG1632" s="3">
        <v>456452</v>
      </c>
      <c r="BH1632" s="3">
        <v>4289</v>
      </c>
      <c r="BI1632" s="3">
        <v>268845</v>
      </c>
      <c r="BJ1632" s="3">
        <v>4131293.2800000012</v>
      </c>
      <c r="BK1632" s="3">
        <v>1138794.6000000015</v>
      </c>
      <c r="BL1632" s="3">
        <v>595569.05000000005</v>
      </c>
      <c r="BM1632" s="3">
        <v>10778856.619999999</v>
      </c>
      <c r="BN1632" s="53">
        <v>0.85943687455116902</v>
      </c>
      <c r="BO1632" s="54">
        <v>1.7629240000000001E-4</v>
      </c>
      <c r="BP1632" s="70">
        <v>4433</v>
      </c>
      <c r="BQ1632" s="71"/>
      <c r="BR1632" s="70"/>
      <c r="BS1632" s="72"/>
      <c r="BT1632" s="72"/>
      <c r="BU1632" s="70">
        <v>13784465</v>
      </c>
      <c r="BV1632" s="70">
        <v>116596</v>
      </c>
      <c r="BW1632" s="74">
        <v>7299561</v>
      </c>
      <c r="BX1632" s="70">
        <v>21200622</v>
      </c>
    </row>
    <row r="1633" spans="1:76" x14ac:dyDescent="0.3">
      <c r="A1633" s="73" t="s">
        <v>10</v>
      </c>
      <c r="B1633" s="2" t="s">
        <v>156</v>
      </c>
      <c r="C1633" s="2" t="s">
        <v>18</v>
      </c>
      <c r="D1633" s="2" t="s">
        <v>54</v>
      </c>
      <c r="E1633" s="2" t="s">
        <v>15</v>
      </c>
      <c r="F1633" s="17" t="str">
        <f>+Tabela1[[#This Row],[WK]]&amp;Tabela1[[#This Row],[PK]]&amp;Tabela1[[#This Row],[GK]]</f>
        <v>220408</v>
      </c>
      <c r="G1633" s="2" t="s">
        <v>1535</v>
      </c>
      <c r="H1633" s="3">
        <v>592997710.91999996</v>
      </c>
      <c r="I1633" s="4">
        <v>1.125</v>
      </c>
      <c r="J1633" s="3">
        <v>667122424.78999996</v>
      </c>
      <c r="K1633" s="4">
        <v>7.0000000000000007E-2</v>
      </c>
      <c r="L1633" s="3">
        <v>46698570</v>
      </c>
      <c r="M1633" s="3"/>
      <c r="N1633" s="5"/>
      <c r="O1633" s="3">
        <v>31041832.830000002</v>
      </c>
      <c r="P1633" s="4">
        <v>1.125</v>
      </c>
      <c r="Q1633" s="3">
        <v>34922061.93</v>
      </c>
      <c r="R1633" s="4">
        <v>1.6E-2</v>
      </c>
      <c r="S1633" s="3">
        <v>558753</v>
      </c>
      <c r="T1633" s="3"/>
      <c r="U1633" s="5"/>
      <c r="V1633" s="3">
        <v>27576326</v>
      </c>
      <c r="W1633" s="5"/>
      <c r="X1633" s="3">
        <v>41102853</v>
      </c>
      <c r="Y1633" s="3">
        <v>6948836</v>
      </c>
      <c r="Z1633" s="3">
        <v>58366</v>
      </c>
      <c r="AA1633" s="3">
        <v>1904422</v>
      </c>
      <c r="AB1633" s="3">
        <v>30713964</v>
      </c>
      <c r="AC1633" s="3">
        <v>1477265</v>
      </c>
      <c r="AD1633" s="3">
        <v>14019456</v>
      </c>
      <c r="AE1633" s="3">
        <v>0</v>
      </c>
      <c r="AF1633" s="3">
        <v>46698570</v>
      </c>
      <c r="AG1633" s="3">
        <v>558753</v>
      </c>
      <c r="AH1633" s="3">
        <v>14019456</v>
      </c>
      <c r="AI1633" s="3">
        <v>27576326</v>
      </c>
      <c r="AJ1633" s="3">
        <v>1957104</v>
      </c>
      <c r="AK1633" s="3">
        <v>2450033</v>
      </c>
      <c r="AL1633" s="3">
        <v>3345221</v>
      </c>
      <c r="AM1633" s="3">
        <v>-895188</v>
      </c>
      <c r="AN1633" s="3">
        <v>1061114</v>
      </c>
      <c r="AO1633" s="3">
        <v>0</v>
      </c>
      <c r="AP1633" s="3">
        <v>-568185</v>
      </c>
      <c r="AQ1633" s="3">
        <v>492929</v>
      </c>
      <c r="AR1633" s="3">
        <f>Tabela1[[#This Row],[Potrzeby finansowe 2027
w tym:]]+Tabela1[[#This Row],[Rozliczenie 2025 potrz. fin.]]</f>
        <v>41595782</v>
      </c>
      <c r="AS1633" s="3">
        <v>0</v>
      </c>
      <c r="AT1633" s="3">
        <v>0</v>
      </c>
      <c r="AU1633" s="3"/>
      <c r="AV1633" s="3"/>
      <c r="AW1633" s="3"/>
      <c r="AX1633" s="3"/>
      <c r="AY1633" s="3"/>
      <c r="AZ1633" s="3"/>
      <c r="BA1633" s="3">
        <v>58366</v>
      </c>
      <c r="BB1633" s="3">
        <v>0</v>
      </c>
      <c r="BC1633" s="3">
        <v>10.51</v>
      </c>
      <c r="BD1633" s="3">
        <v>353.04</v>
      </c>
      <c r="BE1633" s="3">
        <v>393.39</v>
      </c>
      <c r="BF1633" s="3">
        <v>0</v>
      </c>
      <c r="BG1633" s="3">
        <v>1356587</v>
      </c>
      <c r="BH1633" s="3">
        <v>12747</v>
      </c>
      <c r="BI1633" s="3">
        <v>547835</v>
      </c>
      <c r="BJ1633" s="3">
        <v>8418493.4000000004</v>
      </c>
      <c r="BK1633" s="3">
        <v>5971636.9000000004</v>
      </c>
      <c r="BL1633" s="3">
        <v>1509463.04</v>
      </c>
      <c r="BM1633" s="3">
        <v>6768499.9199999999</v>
      </c>
      <c r="BN1633" s="53">
        <v>0.87614224560029108</v>
      </c>
      <c r="BO1633" s="54">
        <v>5.2013920000000004E-4</v>
      </c>
      <c r="BP1633" s="70">
        <v>13081</v>
      </c>
      <c r="BQ1633" s="71"/>
      <c r="BR1633" s="70"/>
      <c r="BS1633" s="72"/>
      <c r="BT1633" s="72"/>
      <c r="BU1633" s="70">
        <v>46698570</v>
      </c>
      <c r="BV1633" s="70">
        <v>558753</v>
      </c>
      <c r="BW1633" s="74">
        <v>14019456</v>
      </c>
      <c r="BX1633" s="70">
        <v>61276779</v>
      </c>
    </row>
    <row r="1634" spans="1:76" x14ac:dyDescent="0.3">
      <c r="A1634" s="73" t="s">
        <v>10</v>
      </c>
      <c r="B1634" s="2" t="s">
        <v>156</v>
      </c>
      <c r="C1634" s="2" t="s">
        <v>21</v>
      </c>
      <c r="D1634" s="2" t="s">
        <v>12</v>
      </c>
      <c r="E1634" s="2" t="s">
        <v>15</v>
      </c>
      <c r="F1634" s="17" t="str">
        <f>+Tabela1[[#This Row],[WK]]&amp;Tabela1[[#This Row],[PK]]&amp;Tabela1[[#This Row],[GK]]</f>
        <v>220501</v>
      </c>
      <c r="G1634" s="2" t="s">
        <v>1536</v>
      </c>
      <c r="H1634" s="3">
        <v>304548576.55000001</v>
      </c>
      <c r="I1634" s="4">
        <v>1.125</v>
      </c>
      <c r="J1634" s="3">
        <v>342617148.62</v>
      </c>
      <c r="K1634" s="4">
        <v>7.0000000000000007E-2</v>
      </c>
      <c r="L1634" s="3">
        <v>23983200</v>
      </c>
      <c r="M1634" s="3"/>
      <c r="N1634" s="5"/>
      <c r="O1634" s="3">
        <v>28832064.270000003</v>
      </c>
      <c r="P1634" s="4">
        <v>1.125</v>
      </c>
      <c r="Q1634" s="3">
        <v>32436072.300000001</v>
      </c>
      <c r="R1634" s="4">
        <v>1.6E-2</v>
      </c>
      <c r="S1634" s="3">
        <v>518977</v>
      </c>
      <c r="T1634" s="3"/>
      <c r="U1634" s="5"/>
      <c r="V1634" s="3">
        <v>14404440</v>
      </c>
      <c r="W1634" s="5"/>
      <c r="X1634" s="3">
        <v>39070202</v>
      </c>
      <c r="Y1634" s="3">
        <v>9336124</v>
      </c>
      <c r="Z1634" s="3">
        <v>758621</v>
      </c>
      <c r="AA1634" s="3">
        <v>1426868</v>
      </c>
      <c r="AB1634" s="3">
        <v>27548589</v>
      </c>
      <c r="AC1634" s="3">
        <v>0</v>
      </c>
      <c r="AD1634" s="3">
        <v>25935437</v>
      </c>
      <c r="AE1634" s="3">
        <v>0</v>
      </c>
      <c r="AF1634" s="3">
        <v>23983200</v>
      </c>
      <c r="AG1634" s="3">
        <v>518977</v>
      </c>
      <c r="AH1634" s="3">
        <v>25935437</v>
      </c>
      <c r="AI1634" s="3">
        <v>14404440</v>
      </c>
      <c r="AJ1634" s="3">
        <v>352315</v>
      </c>
      <c r="AK1634" s="3">
        <v>1621990</v>
      </c>
      <c r="AL1634" s="3">
        <v>1063994</v>
      </c>
      <c r="AM1634" s="3">
        <v>557996</v>
      </c>
      <c r="AN1634" s="3">
        <v>1269675</v>
      </c>
      <c r="AO1634" s="3">
        <v>0</v>
      </c>
      <c r="AP1634" s="3">
        <v>0</v>
      </c>
      <c r="AQ1634" s="3">
        <v>1269675</v>
      </c>
      <c r="AR1634" s="3">
        <f>Tabela1[[#This Row],[Potrzeby finansowe 2027
w tym:]]+Tabela1[[#This Row],[Rozliczenie 2025 potrz. fin.]]</f>
        <v>40339877</v>
      </c>
      <c r="AS1634" s="3">
        <v>0</v>
      </c>
      <c r="AT1634" s="3">
        <v>0</v>
      </c>
      <c r="AU1634" s="3"/>
      <c r="AV1634" s="3"/>
      <c r="AW1634" s="3"/>
      <c r="AX1634" s="3"/>
      <c r="AY1634" s="3"/>
      <c r="AZ1634" s="3"/>
      <c r="BA1634" s="3">
        <v>758621</v>
      </c>
      <c r="BB1634" s="3">
        <v>0</v>
      </c>
      <c r="BC1634" s="3">
        <v>0</v>
      </c>
      <c r="BD1634" s="3">
        <v>7600.65</v>
      </c>
      <c r="BE1634" s="3">
        <v>0</v>
      </c>
      <c r="BF1634" s="3">
        <v>0</v>
      </c>
      <c r="BG1634" s="3">
        <v>823296</v>
      </c>
      <c r="BH1634" s="3">
        <v>7736</v>
      </c>
      <c r="BI1634" s="3">
        <v>603572</v>
      </c>
      <c r="BJ1634" s="3">
        <v>9274989.4274999984</v>
      </c>
      <c r="BK1634" s="3">
        <v>5694636.8999999985</v>
      </c>
      <c r="BL1634" s="3">
        <v>2370051.36</v>
      </c>
      <c r="BM1634" s="3">
        <v>9581307.3900000006</v>
      </c>
      <c r="BN1634" s="53">
        <v>0.74569448719024845</v>
      </c>
      <c r="BO1634" s="54">
        <v>3.2313809999999998E-4</v>
      </c>
      <c r="BP1634" s="70">
        <v>8126</v>
      </c>
      <c r="BQ1634" s="71"/>
      <c r="BR1634" s="70"/>
      <c r="BS1634" s="72"/>
      <c r="BT1634" s="72"/>
      <c r="BU1634" s="70">
        <v>23983200</v>
      </c>
      <c r="BV1634" s="70">
        <v>518977</v>
      </c>
      <c r="BW1634" s="74">
        <v>25935437</v>
      </c>
      <c r="BX1634" s="70">
        <v>50437614</v>
      </c>
    </row>
    <row r="1635" spans="1:76" x14ac:dyDescent="0.3">
      <c r="A1635" s="73" t="s">
        <v>10</v>
      </c>
      <c r="B1635" s="2" t="s">
        <v>156</v>
      </c>
      <c r="C1635" s="2" t="s">
        <v>21</v>
      </c>
      <c r="D1635" s="2" t="s">
        <v>11</v>
      </c>
      <c r="E1635" s="2" t="s">
        <v>19</v>
      </c>
      <c r="F1635" s="17" t="str">
        <f>+Tabela1[[#This Row],[WK]]&amp;Tabela1[[#This Row],[PK]]&amp;Tabela1[[#This Row],[GK]]</f>
        <v>220502</v>
      </c>
      <c r="G1635" s="2" t="s">
        <v>1537</v>
      </c>
      <c r="H1635" s="3">
        <v>1567215665.5899999</v>
      </c>
      <c r="I1635" s="4">
        <v>1.125</v>
      </c>
      <c r="J1635" s="3">
        <v>1763117623.79</v>
      </c>
      <c r="K1635" s="4">
        <v>7.0000000000000007E-2</v>
      </c>
      <c r="L1635" s="3">
        <v>123418234</v>
      </c>
      <c r="M1635" s="3"/>
      <c r="N1635" s="5"/>
      <c r="O1635" s="3">
        <v>312460583.36999995</v>
      </c>
      <c r="P1635" s="4">
        <v>1.125</v>
      </c>
      <c r="Q1635" s="3">
        <v>351518156.29000002</v>
      </c>
      <c r="R1635" s="4">
        <v>1.6E-2</v>
      </c>
      <c r="S1635" s="3">
        <v>5624291</v>
      </c>
      <c r="T1635" s="3"/>
      <c r="U1635" s="5"/>
      <c r="V1635" s="3">
        <v>71031902</v>
      </c>
      <c r="W1635" s="5"/>
      <c r="X1635" s="3">
        <v>154351502</v>
      </c>
      <c r="Y1635" s="3">
        <v>35192992</v>
      </c>
      <c r="Z1635" s="3">
        <v>1240388</v>
      </c>
      <c r="AA1635" s="3">
        <v>5842738</v>
      </c>
      <c r="AB1635" s="3">
        <v>112075384</v>
      </c>
      <c r="AC1635" s="3">
        <v>0</v>
      </c>
      <c r="AD1635" s="3">
        <v>85061999</v>
      </c>
      <c r="AE1635" s="3">
        <v>0</v>
      </c>
      <c r="AF1635" s="3">
        <v>123418234</v>
      </c>
      <c r="AG1635" s="3">
        <v>5624291</v>
      </c>
      <c r="AH1635" s="3">
        <v>85061999</v>
      </c>
      <c r="AI1635" s="3">
        <v>71031902</v>
      </c>
      <c r="AJ1635" s="3">
        <v>6504884</v>
      </c>
      <c r="AK1635" s="3">
        <v>8247284</v>
      </c>
      <c r="AL1635" s="3">
        <v>4961298</v>
      </c>
      <c r="AM1635" s="3">
        <v>3285986</v>
      </c>
      <c r="AN1635" s="3">
        <v>1742400</v>
      </c>
      <c r="AO1635" s="3">
        <v>0</v>
      </c>
      <c r="AP1635" s="3">
        <v>0</v>
      </c>
      <c r="AQ1635" s="3">
        <v>1742400</v>
      </c>
      <c r="AR1635" s="3">
        <f>Tabela1[[#This Row],[Potrzeby finansowe 2027
w tym:]]+Tabela1[[#This Row],[Rozliczenie 2025 potrz. fin.]]</f>
        <v>156093902</v>
      </c>
      <c r="AS1635" s="3">
        <v>0</v>
      </c>
      <c r="AT1635" s="3">
        <v>0</v>
      </c>
      <c r="AU1635" s="3"/>
      <c r="AV1635" s="3"/>
      <c r="AW1635" s="3"/>
      <c r="AX1635" s="3"/>
      <c r="AY1635" s="3"/>
      <c r="AZ1635" s="3"/>
      <c r="BA1635" s="3">
        <v>1240388</v>
      </c>
      <c r="BB1635" s="3">
        <v>0</v>
      </c>
      <c r="BC1635" s="3">
        <v>623.34</v>
      </c>
      <c r="BD1635" s="3">
        <v>9952.4</v>
      </c>
      <c r="BE1635" s="3">
        <v>794.59</v>
      </c>
      <c r="BF1635" s="3">
        <v>0</v>
      </c>
      <c r="BG1635" s="3">
        <v>3641404</v>
      </c>
      <c r="BH1635" s="3">
        <v>34216</v>
      </c>
      <c r="BI1635" s="3">
        <v>2201334</v>
      </c>
      <c r="BJ1635" s="3">
        <v>33827552.159999996</v>
      </c>
      <c r="BK1635" s="3">
        <v>24903461.969999999</v>
      </c>
      <c r="BL1635" s="3">
        <v>8642766.8300000001</v>
      </c>
      <c r="BM1635" s="3">
        <v>18410827.100000001</v>
      </c>
      <c r="BN1635" s="53">
        <v>0.79057664866679722</v>
      </c>
      <c r="BO1635" s="54">
        <v>1.5407369000000001E-3</v>
      </c>
      <c r="BP1635" s="70">
        <v>38746</v>
      </c>
      <c r="BQ1635" s="71"/>
      <c r="BR1635" s="70"/>
      <c r="BS1635" s="72"/>
      <c r="BT1635" s="72"/>
      <c r="BU1635" s="70">
        <v>123418234</v>
      </c>
      <c r="BV1635" s="70">
        <v>5624291</v>
      </c>
      <c r="BW1635" s="74">
        <v>85061999</v>
      </c>
      <c r="BX1635" s="70">
        <v>214104524</v>
      </c>
    </row>
    <row r="1636" spans="1:76" x14ac:dyDescent="0.3">
      <c r="A1636" s="73" t="s">
        <v>10</v>
      </c>
      <c r="B1636" s="2" t="s">
        <v>156</v>
      </c>
      <c r="C1636" s="2" t="s">
        <v>21</v>
      </c>
      <c r="D1636" s="2" t="s">
        <v>16</v>
      </c>
      <c r="E1636" s="2" t="s">
        <v>15</v>
      </c>
      <c r="F1636" s="17" t="str">
        <f>+Tabela1[[#This Row],[WK]]&amp;Tabela1[[#This Row],[PK]]&amp;Tabela1[[#This Row],[GK]]</f>
        <v>220503</v>
      </c>
      <c r="G1636" s="2" t="s">
        <v>1538</v>
      </c>
      <c r="H1636" s="3">
        <v>516699618.70999998</v>
      </c>
      <c r="I1636" s="4">
        <v>1.125</v>
      </c>
      <c r="J1636" s="3">
        <v>581287071.04999995</v>
      </c>
      <c r="K1636" s="4">
        <v>7.0000000000000007E-2</v>
      </c>
      <c r="L1636" s="3">
        <v>40690095</v>
      </c>
      <c r="M1636" s="3"/>
      <c r="N1636" s="5"/>
      <c r="O1636" s="3">
        <v>37945164.189999998</v>
      </c>
      <c r="P1636" s="4">
        <v>1.125</v>
      </c>
      <c r="Q1636" s="3">
        <v>42688309.710000001</v>
      </c>
      <c r="R1636" s="4">
        <v>1.6E-2</v>
      </c>
      <c r="S1636" s="3">
        <v>683013</v>
      </c>
      <c r="T1636" s="3"/>
      <c r="U1636" s="5"/>
      <c r="V1636" s="3">
        <v>23121328</v>
      </c>
      <c r="W1636" s="5"/>
      <c r="X1636" s="3">
        <v>43583174</v>
      </c>
      <c r="Y1636" s="3">
        <v>6266249</v>
      </c>
      <c r="Z1636" s="3">
        <v>5365</v>
      </c>
      <c r="AA1636" s="3">
        <v>1770624</v>
      </c>
      <c r="AB1636" s="3">
        <v>35540936</v>
      </c>
      <c r="AC1636" s="3">
        <v>0</v>
      </c>
      <c r="AD1636" s="3">
        <v>22466767</v>
      </c>
      <c r="AE1636" s="3">
        <v>0</v>
      </c>
      <c r="AF1636" s="3">
        <v>40690095</v>
      </c>
      <c r="AG1636" s="3">
        <v>683013</v>
      </c>
      <c r="AH1636" s="3">
        <v>22466767</v>
      </c>
      <c r="AI1636" s="3">
        <v>23121328</v>
      </c>
      <c r="AJ1636" s="3">
        <v>2090788</v>
      </c>
      <c r="AK1636" s="3">
        <v>4095710</v>
      </c>
      <c r="AL1636" s="3">
        <v>2040610</v>
      </c>
      <c r="AM1636" s="3">
        <v>2055100</v>
      </c>
      <c r="AN1636" s="3">
        <v>2004922</v>
      </c>
      <c r="AO1636" s="3">
        <v>0</v>
      </c>
      <c r="AP1636" s="3">
        <v>0</v>
      </c>
      <c r="AQ1636" s="3">
        <v>2004922</v>
      </c>
      <c r="AR1636" s="3">
        <f>Tabela1[[#This Row],[Potrzeby finansowe 2027
w tym:]]+Tabela1[[#This Row],[Rozliczenie 2025 potrz. fin.]]</f>
        <v>45588096</v>
      </c>
      <c r="AS1636" s="3">
        <v>0</v>
      </c>
      <c r="AT1636" s="3">
        <v>0</v>
      </c>
      <c r="AU1636" s="3"/>
      <c r="AV1636" s="3"/>
      <c r="AW1636" s="3"/>
      <c r="AX1636" s="3"/>
      <c r="AY1636" s="3"/>
      <c r="AZ1636" s="3"/>
      <c r="BA1636" s="3">
        <v>5365</v>
      </c>
      <c r="BB1636" s="3">
        <v>0</v>
      </c>
      <c r="BC1636" s="3">
        <v>0</v>
      </c>
      <c r="BD1636" s="3">
        <v>0</v>
      </c>
      <c r="BE1636" s="3">
        <v>107.51</v>
      </c>
      <c r="BF1636" s="3">
        <v>0</v>
      </c>
      <c r="BG1636" s="3">
        <v>1271235</v>
      </c>
      <c r="BH1636" s="3">
        <v>11945</v>
      </c>
      <c r="BI1636" s="3">
        <v>499389</v>
      </c>
      <c r="BJ1636" s="3">
        <v>7674035.1774999984</v>
      </c>
      <c r="BK1636" s="3">
        <v>4738733.459999999</v>
      </c>
      <c r="BL1636" s="3">
        <v>1247547.8600000001</v>
      </c>
      <c r="BM1636" s="3">
        <v>9246111.1500000004</v>
      </c>
      <c r="BN1636" s="53">
        <v>0.87508277142031099</v>
      </c>
      <c r="BO1636" s="54">
        <v>4.6507999999999999E-4</v>
      </c>
      <c r="BP1636" s="70">
        <v>11696</v>
      </c>
      <c r="BQ1636" s="71"/>
      <c r="BR1636" s="70"/>
      <c r="BS1636" s="72"/>
      <c r="BT1636" s="72"/>
      <c r="BU1636" s="70">
        <v>40690095</v>
      </c>
      <c r="BV1636" s="70">
        <v>683013</v>
      </c>
      <c r="BW1636" s="74">
        <v>22466767</v>
      </c>
      <c r="BX1636" s="70">
        <v>63839875</v>
      </c>
    </row>
    <row r="1637" spans="1:76" x14ac:dyDescent="0.3">
      <c r="A1637" s="73" t="s">
        <v>10</v>
      </c>
      <c r="B1637" s="2" t="s">
        <v>156</v>
      </c>
      <c r="C1637" s="2" t="s">
        <v>21</v>
      </c>
      <c r="D1637" s="2" t="s">
        <v>18</v>
      </c>
      <c r="E1637" s="2" t="s">
        <v>15</v>
      </c>
      <c r="F1637" s="17" t="str">
        <f>+Tabela1[[#This Row],[WK]]&amp;Tabela1[[#This Row],[PK]]&amp;Tabela1[[#This Row],[GK]]</f>
        <v>220504</v>
      </c>
      <c r="G1637" s="2" t="s">
        <v>1539</v>
      </c>
      <c r="H1637" s="3">
        <v>746522551.74000001</v>
      </c>
      <c r="I1637" s="4">
        <v>1.125</v>
      </c>
      <c r="J1637" s="3">
        <v>839837870.71000004</v>
      </c>
      <c r="K1637" s="4">
        <v>7.0000000000000007E-2</v>
      </c>
      <c r="L1637" s="3">
        <v>58788651</v>
      </c>
      <c r="M1637" s="3"/>
      <c r="N1637" s="5"/>
      <c r="O1637" s="3">
        <v>103243320.44</v>
      </c>
      <c r="P1637" s="4">
        <v>1.125</v>
      </c>
      <c r="Q1637" s="3">
        <v>116148735.5</v>
      </c>
      <c r="R1637" s="4">
        <v>1.6E-2</v>
      </c>
      <c r="S1637" s="3">
        <v>1858380</v>
      </c>
      <c r="T1637" s="3"/>
      <c r="U1637" s="5"/>
      <c r="V1637" s="3">
        <v>34237312</v>
      </c>
      <c r="W1637" s="5"/>
      <c r="X1637" s="3">
        <v>153489005</v>
      </c>
      <c r="Y1637" s="3">
        <v>55040154</v>
      </c>
      <c r="Z1637" s="3">
        <v>966538</v>
      </c>
      <c r="AA1637" s="3">
        <v>3834037</v>
      </c>
      <c r="AB1637" s="3">
        <v>93648276</v>
      </c>
      <c r="AC1637" s="3">
        <v>0</v>
      </c>
      <c r="AD1637" s="3">
        <v>121613594</v>
      </c>
      <c r="AE1637" s="3">
        <v>0</v>
      </c>
      <c r="AF1637" s="3">
        <v>58788651</v>
      </c>
      <c r="AG1637" s="3">
        <v>1858380</v>
      </c>
      <c r="AH1637" s="3">
        <v>121613594</v>
      </c>
      <c r="AI1637" s="3">
        <v>34237312</v>
      </c>
      <c r="AJ1637" s="3">
        <v>8221267</v>
      </c>
      <c r="AK1637" s="3">
        <v>10583168</v>
      </c>
      <c r="AL1637" s="3">
        <v>1831792</v>
      </c>
      <c r="AM1637" s="3">
        <v>8751376</v>
      </c>
      <c r="AN1637" s="3">
        <v>2361901</v>
      </c>
      <c r="AO1637" s="3">
        <v>0</v>
      </c>
      <c r="AP1637" s="3">
        <v>0</v>
      </c>
      <c r="AQ1637" s="3">
        <v>2361901</v>
      </c>
      <c r="AR1637" s="3">
        <f>Tabela1[[#This Row],[Potrzeby finansowe 2027
w tym:]]+Tabela1[[#This Row],[Rozliczenie 2025 potrz. fin.]]</f>
        <v>155850906</v>
      </c>
      <c r="AS1637" s="3">
        <v>0</v>
      </c>
      <c r="AT1637" s="3">
        <v>0</v>
      </c>
      <c r="AU1637" s="3"/>
      <c r="AV1637" s="3"/>
      <c r="AW1637" s="3"/>
      <c r="AX1637" s="3"/>
      <c r="AY1637" s="3"/>
      <c r="AZ1637" s="3"/>
      <c r="BA1637" s="3">
        <v>966538</v>
      </c>
      <c r="BB1637" s="3">
        <v>0</v>
      </c>
      <c r="BC1637" s="3">
        <v>27.84</v>
      </c>
      <c r="BD1637" s="3">
        <v>9533.0499999999993</v>
      </c>
      <c r="BE1637" s="3">
        <v>115.85</v>
      </c>
      <c r="BF1637" s="3">
        <v>0</v>
      </c>
      <c r="BG1637" s="3">
        <v>2259701</v>
      </c>
      <c r="BH1637" s="3">
        <v>21233</v>
      </c>
      <c r="BI1637" s="3">
        <v>1574336</v>
      </c>
      <c r="BJ1637" s="3">
        <v>24192572.227499999</v>
      </c>
      <c r="BK1637" s="3">
        <v>18563118.939999998</v>
      </c>
      <c r="BL1637" s="3">
        <v>3842267.08</v>
      </c>
      <c r="BM1637" s="3">
        <v>14833278.990000002</v>
      </c>
      <c r="BN1637" s="53">
        <v>0.56808893614243217</v>
      </c>
      <c r="BO1637" s="54">
        <v>1.041658E-3</v>
      </c>
      <c r="BP1637" s="70">
        <v>26196</v>
      </c>
      <c r="BQ1637" s="71"/>
      <c r="BR1637" s="70"/>
      <c r="BS1637" s="72"/>
      <c r="BT1637" s="72"/>
      <c r="BU1637" s="70">
        <v>58788651</v>
      </c>
      <c r="BV1637" s="70">
        <v>1858380</v>
      </c>
      <c r="BW1637" s="74">
        <v>121613594</v>
      </c>
      <c r="BX1637" s="70">
        <v>182260625</v>
      </c>
    </row>
    <row r="1638" spans="1:76" x14ac:dyDescent="0.3">
      <c r="A1638" s="73" t="s">
        <v>10</v>
      </c>
      <c r="B1638" s="2" t="s">
        <v>156</v>
      </c>
      <c r="C1638" s="2" t="s">
        <v>21</v>
      </c>
      <c r="D1638" s="2" t="s">
        <v>21</v>
      </c>
      <c r="E1638" s="2" t="s">
        <v>15</v>
      </c>
      <c r="F1638" s="17" t="str">
        <f>+Tabela1[[#This Row],[WK]]&amp;Tabela1[[#This Row],[PK]]&amp;Tabela1[[#This Row],[GK]]</f>
        <v>220505</v>
      </c>
      <c r="G1638" s="2" t="s">
        <v>1540</v>
      </c>
      <c r="H1638" s="3">
        <v>421333947.19</v>
      </c>
      <c r="I1638" s="4">
        <v>1.125</v>
      </c>
      <c r="J1638" s="3">
        <v>474000690.58999997</v>
      </c>
      <c r="K1638" s="4">
        <v>7.0000000000000007E-2</v>
      </c>
      <c r="L1638" s="3">
        <v>33180048</v>
      </c>
      <c r="M1638" s="3"/>
      <c r="N1638" s="5"/>
      <c r="O1638" s="3">
        <v>32312205.82</v>
      </c>
      <c r="P1638" s="4">
        <v>1.125</v>
      </c>
      <c r="Q1638" s="3">
        <v>36351231.549999997</v>
      </c>
      <c r="R1638" s="4">
        <v>1.6E-2</v>
      </c>
      <c r="S1638" s="3">
        <v>581620</v>
      </c>
      <c r="T1638" s="3"/>
      <c r="U1638" s="5"/>
      <c r="V1638" s="3">
        <v>22025755</v>
      </c>
      <c r="W1638" s="5"/>
      <c r="X1638" s="3">
        <v>54311696</v>
      </c>
      <c r="Y1638" s="3">
        <v>15037704</v>
      </c>
      <c r="Z1638" s="3">
        <v>560059</v>
      </c>
      <c r="AA1638" s="3">
        <v>1856062</v>
      </c>
      <c r="AB1638" s="3">
        <v>36857871</v>
      </c>
      <c r="AC1638" s="3">
        <v>0</v>
      </c>
      <c r="AD1638" s="3">
        <v>35244035</v>
      </c>
      <c r="AE1638" s="3">
        <v>0</v>
      </c>
      <c r="AF1638" s="3">
        <v>33180048</v>
      </c>
      <c r="AG1638" s="3">
        <v>581620</v>
      </c>
      <c r="AH1638" s="3">
        <v>35244035</v>
      </c>
      <c r="AI1638" s="3">
        <v>22025755</v>
      </c>
      <c r="AJ1638" s="3">
        <v>3739594</v>
      </c>
      <c r="AK1638" s="3">
        <v>6697688</v>
      </c>
      <c r="AL1638" s="3">
        <v>2024073</v>
      </c>
      <c r="AM1638" s="3">
        <v>4673615</v>
      </c>
      <c r="AN1638" s="3">
        <v>2958094</v>
      </c>
      <c r="AO1638" s="3">
        <v>0</v>
      </c>
      <c r="AP1638" s="3">
        <v>0</v>
      </c>
      <c r="AQ1638" s="3">
        <v>2958094</v>
      </c>
      <c r="AR1638" s="3">
        <f>Tabela1[[#This Row],[Potrzeby finansowe 2027
w tym:]]+Tabela1[[#This Row],[Rozliczenie 2025 potrz. fin.]]</f>
        <v>57269790</v>
      </c>
      <c r="AS1638" s="3">
        <v>0</v>
      </c>
      <c r="AT1638" s="3">
        <v>0</v>
      </c>
      <c r="AU1638" s="3"/>
      <c r="AV1638" s="3"/>
      <c r="AW1638" s="3"/>
      <c r="AX1638" s="3"/>
      <c r="AY1638" s="3"/>
      <c r="AZ1638" s="3"/>
      <c r="BA1638" s="3">
        <v>560059</v>
      </c>
      <c r="BB1638" s="3">
        <v>0</v>
      </c>
      <c r="BC1638" s="3">
        <v>21.58</v>
      </c>
      <c r="BD1638" s="3">
        <v>5451.27</v>
      </c>
      <c r="BE1638" s="3">
        <v>176.1</v>
      </c>
      <c r="BF1638" s="3">
        <v>0</v>
      </c>
      <c r="BG1638" s="3">
        <v>1213447</v>
      </c>
      <c r="BH1638" s="3">
        <v>11402</v>
      </c>
      <c r="BI1638" s="3">
        <v>642615</v>
      </c>
      <c r="BJ1638" s="3">
        <v>9874957.6600000001</v>
      </c>
      <c r="BK1638" s="3">
        <v>7546889.5600000005</v>
      </c>
      <c r="BL1638" s="3">
        <v>461699.27</v>
      </c>
      <c r="BM1638" s="3">
        <v>8388873.8599999994</v>
      </c>
      <c r="BN1638" s="53">
        <v>0.7269727577105658</v>
      </c>
      <c r="BO1638" s="54">
        <v>4.7863989999999998E-4</v>
      </c>
      <c r="BP1638" s="70">
        <v>12037</v>
      </c>
      <c r="BQ1638" s="71"/>
      <c r="BR1638" s="70"/>
      <c r="BS1638" s="72"/>
      <c r="BT1638" s="72"/>
      <c r="BU1638" s="70">
        <v>33180048</v>
      </c>
      <c r="BV1638" s="70">
        <v>581620</v>
      </c>
      <c r="BW1638" s="74">
        <v>35244035</v>
      </c>
      <c r="BX1638" s="70">
        <v>69005703</v>
      </c>
    </row>
    <row r="1639" spans="1:76" x14ac:dyDescent="0.3">
      <c r="A1639" s="73" t="s">
        <v>10</v>
      </c>
      <c r="B1639" s="2" t="s">
        <v>156</v>
      </c>
      <c r="C1639" s="2" t="s">
        <v>21</v>
      </c>
      <c r="D1639" s="2" t="s">
        <v>23</v>
      </c>
      <c r="E1639" s="2" t="s">
        <v>15</v>
      </c>
      <c r="F1639" s="17" t="str">
        <f>+Tabela1[[#This Row],[WK]]&amp;Tabela1[[#This Row],[PK]]&amp;Tabela1[[#This Row],[GK]]</f>
        <v>220506</v>
      </c>
      <c r="G1639" s="2" t="s">
        <v>473</v>
      </c>
      <c r="H1639" s="3">
        <v>425122511.82999998</v>
      </c>
      <c r="I1639" s="4">
        <v>1.125</v>
      </c>
      <c r="J1639" s="3">
        <v>478262825.81</v>
      </c>
      <c r="K1639" s="4">
        <v>7.0000000000000007E-2</v>
      </c>
      <c r="L1639" s="3">
        <v>33478398</v>
      </c>
      <c r="M1639" s="3"/>
      <c r="N1639" s="5"/>
      <c r="O1639" s="3">
        <v>45338203.150000006</v>
      </c>
      <c r="P1639" s="4">
        <v>1.125</v>
      </c>
      <c r="Q1639" s="3">
        <v>51005478.539999999</v>
      </c>
      <c r="R1639" s="4">
        <v>1.6E-2</v>
      </c>
      <c r="S1639" s="3">
        <v>816088</v>
      </c>
      <c r="T1639" s="3"/>
      <c r="U1639" s="5"/>
      <c r="V1639" s="3">
        <v>19901876</v>
      </c>
      <c r="W1639" s="5"/>
      <c r="X1639" s="3">
        <v>68929102</v>
      </c>
      <c r="Y1639" s="3">
        <v>14759579</v>
      </c>
      <c r="Z1639" s="3">
        <v>790553</v>
      </c>
      <c r="AA1639" s="3">
        <v>2270789</v>
      </c>
      <c r="AB1639" s="3">
        <v>51108181</v>
      </c>
      <c r="AC1639" s="3">
        <v>0</v>
      </c>
      <c r="AD1639" s="3">
        <v>49605524</v>
      </c>
      <c r="AE1639" s="3">
        <v>0</v>
      </c>
      <c r="AF1639" s="3">
        <v>33478398</v>
      </c>
      <c r="AG1639" s="3">
        <v>816088</v>
      </c>
      <c r="AH1639" s="3">
        <v>49605524</v>
      </c>
      <c r="AI1639" s="3">
        <v>19901876</v>
      </c>
      <c r="AJ1639" s="3">
        <v>88365</v>
      </c>
      <c r="AK1639" s="3">
        <v>666663</v>
      </c>
      <c r="AL1639" s="3">
        <v>2409313</v>
      </c>
      <c r="AM1639" s="3">
        <v>-1742650</v>
      </c>
      <c r="AN1639" s="3">
        <v>578298</v>
      </c>
      <c r="AO1639" s="3">
        <v>0</v>
      </c>
      <c r="AP1639" s="3">
        <v>0</v>
      </c>
      <c r="AQ1639" s="3">
        <v>578298</v>
      </c>
      <c r="AR1639" s="3">
        <f>Tabela1[[#This Row],[Potrzeby finansowe 2027
w tym:]]+Tabela1[[#This Row],[Rozliczenie 2025 potrz. fin.]]</f>
        <v>69507400</v>
      </c>
      <c r="AS1639" s="3">
        <v>0</v>
      </c>
      <c r="AT1639" s="3">
        <v>0</v>
      </c>
      <c r="AU1639" s="3"/>
      <c r="AV1639" s="3"/>
      <c r="AW1639" s="3"/>
      <c r="AX1639" s="3"/>
      <c r="AY1639" s="3"/>
      <c r="AZ1639" s="3"/>
      <c r="BA1639" s="3">
        <v>790553</v>
      </c>
      <c r="BB1639" s="3">
        <v>0</v>
      </c>
      <c r="BC1639" s="3">
        <v>93.87</v>
      </c>
      <c r="BD1639" s="3">
        <v>7563.18</v>
      </c>
      <c r="BE1639" s="3">
        <v>89</v>
      </c>
      <c r="BF1639" s="3">
        <v>0</v>
      </c>
      <c r="BG1639" s="3">
        <v>1228346</v>
      </c>
      <c r="BH1639" s="3">
        <v>11542</v>
      </c>
      <c r="BI1639" s="3">
        <v>1042443</v>
      </c>
      <c r="BJ1639" s="3">
        <v>16019051.914999999</v>
      </c>
      <c r="BK1639" s="3">
        <v>13873547.599999998</v>
      </c>
      <c r="BL1639" s="3">
        <v>533678.89</v>
      </c>
      <c r="BM1639" s="3">
        <v>7514659.4800000004</v>
      </c>
      <c r="BN1639" s="53">
        <v>0.75448551150406162</v>
      </c>
      <c r="BO1639" s="54">
        <v>5.3266610000000003E-4</v>
      </c>
      <c r="BP1639" s="70">
        <v>13396</v>
      </c>
      <c r="BQ1639" s="71"/>
      <c r="BR1639" s="70"/>
      <c r="BS1639" s="72"/>
      <c r="BT1639" s="72"/>
      <c r="BU1639" s="70">
        <v>33478398</v>
      </c>
      <c r="BV1639" s="70">
        <v>816088</v>
      </c>
      <c r="BW1639" s="74">
        <v>49605524</v>
      </c>
      <c r="BX1639" s="70">
        <v>83900010</v>
      </c>
    </row>
    <row r="1640" spans="1:76" x14ac:dyDescent="0.3">
      <c r="A1640" s="73" t="s">
        <v>10</v>
      </c>
      <c r="B1640" s="2" t="s">
        <v>156</v>
      </c>
      <c r="C1640" s="2" t="s">
        <v>21</v>
      </c>
      <c r="D1640" s="2" t="s">
        <v>30</v>
      </c>
      <c r="E1640" s="2" t="s">
        <v>15</v>
      </c>
      <c r="F1640" s="17" t="str">
        <f>+Tabela1[[#This Row],[WK]]&amp;Tabela1[[#This Row],[PK]]&amp;Tabela1[[#This Row],[GK]]</f>
        <v>220507</v>
      </c>
      <c r="G1640" s="2" t="s">
        <v>1541</v>
      </c>
      <c r="H1640" s="3">
        <v>187316277.63</v>
      </c>
      <c r="I1640" s="4">
        <v>1.125</v>
      </c>
      <c r="J1640" s="3">
        <v>210730812.33000001</v>
      </c>
      <c r="K1640" s="4">
        <v>7.0000000000000007E-2</v>
      </c>
      <c r="L1640" s="3">
        <v>14751157</v>
      </c>
      <c r="M1640" s="3"/>
      <c r="N1640" s="5"/>
      <c r="O1640" s="3">
        <v>18320746.43</v>
      </c>
      <c r="P1640" s="4">
        <v>1.125</v>
      </c>
      <c r="Q1640" s="3">
        <v>20610839.73</v>
      </c>
      <c r="R1640" s="4">
        <v>1.6E-2</v>
      </c>
      <c r="S1640" s="3">
        <v>329773</v>
      </c>
      <c r="T1640" s="3"/>
      <c r="U1640" s="5"/>
      <c r="V1640" s="3">
        <v>9064578</v>
      </c>
      <c r="W1640" s="5"/>
      <c r="X1640" s="3">
        <v>36025791</v>
      </c>
      <c r="Y1640" s="3">
        <v>10864991</v>
      </c>
      <c r="Z1640" s="3">
        <v>904747</v>
      </c>
      <c r="AA1640" s="3">
        <v>1013531</v>
      </c>
      <c r="AB1640" s="3">
        <v>23242522</v>
      </c>
      <c r="AC1640" s="3">
        <v>0</v>
      </c>
      <c r="AD1640" s="3">
        <v>27380548</v>
      </c>
      <c r="AE1640" s="3">
        <v>0</v>
      </c>
      <c r="AF1640" s="3">
        <v>14751157</v>
      </c>
      <c r="AG1640" s="3">
        <v>329773</v>
      </c>
      <c r="AH1640" s="3">
        <v>27380548</v>
      </c>
      <c r="AI1640" s="3">
        <v>9064578</v>
      </c>
      <c r="AJ1640" s="3">
        <v>2657908</v>
      </c>
      <c r="AK1640" s="3">
        <v>3077243</v>
      </c>
      <c r="AL1640" s="3">
        <v>552436</v>
      </c>
      <c r="AM1640" s="3">
        <v>2524807</v>
      </c>
      <c r="AN1640" s="3">
        <v>419335</v>
      </c>
      <c r="AO1640" s="3">
        <v>0</v>
      </c>
      <c r="AP1640" s="3">
        <v>0</v>
      </c>
      <c r="AQ1640" s="3">
        <v>419335</v>
      </c>
      <c r="AR1640" s="3">
        <f>Tabela1[[#This Row],[Potrzeby finansowe 2027
w tym:]]+Tabela1[[#This Row],[Rozliczenie 2025 potrz. fin.]]</f>
        <v>36445126</v>
      </c>
      <c r="AS1640" s="3">
        <v>0</v>
      </c>
      <c r="AT1640" s="3">
        <v>0</v>
      </c>
      <c r="AU1640" s="3"/>
      <c r="AV1640" s="3"/>
      <c r="AW1640" s="3"/>
      <c r="AX1640" s="3"/>
      <c r="AY1640" s="3"/>
      <c r="AZ1640" s="3"/>
      <c r="BA1640" s="3">
        <v>904747</v>
      </c>
      <c r="BB1640" s="3">
        <v>0</v>
      </c>
      <c r="BC1640" s="3">
        <v>25.33</v>
      </c>
      <c r="BD1640" s="3">
        <v>8857.6</v>
      </c>
      <c r="BE1640" s="3">
        <v>245.32</v>
      </c>
      <c r="BF1640" s="3">
        <v>0</v>
      </c>
      <c r="BG1640" s="3">
        <v>613109</v>
      </c>
      <c r="BH1640" s="3">
        <v>5761</v>
      </c>
      <c r="BI1640" s="3">
        <v>400422</v>
      </c>
      <c r="BJ1640" s="3">
        <v>6153219.4024999989</v>
      </c>
      <c r="BK1640" s="3">
        <v>3777696.4699999988</v>
      </c>
      <c r="BL1640" s="3">
        <v>423863.92</v>
      </c>
      <c r="BM1640" s="3">
        <v>8654363.8900000006</v>
      </c>
      <c r="BN1640" s="53">
        <v>0.65620435913936381</v>
      </c>
      <c r="BO1640" s="54">
        <v>2.652412E-4</v>
      </c>
      <c r="BP1640" s="70">
        <v>6671</v>
      </c>
      <c r="BQ1640" s="71"/>
      <c r="BR1640" s="70"/>
      <c r="BS1640" s="72"/>
      <c r="BT1640" s="72"/>
      <c r="BU1640" s="70">
        <v>14751157</v>
      </c>
      <c r="BV1640" s="70">
        <v>329773</v>
      </c>
      <c r="BW1640" s="74">
        <v>27380548</v>
      </c>
      <c r="BX1640" s="70">
        <v>42461478</v>
      </c>
    </row>
    <row r="1641" spans="1:76" x14ac:dyDescent="0.3">
      <c r="A1641" s="73" t="s">
        <v>10</v>
      </c>
      <c r="B1641" s="2" t="s">
        <v>156</v>
      </c>
      <c r="C1641" s="2" t="s">
        <v>21</v>
      </c>
      <c r="D1641" s="2" t="s">
        <v>54</v>
      </c>
      <c r="E1641" s="2" t="s">
        <v>19</v>
      </c>
      <c r="F1641" s="17" t="str">
        <f>+Tabela1[[#This Row],[WK]]&amp;Tabela1[[#This Row],[PK]]&amp;Tabela1[[#This Row],[GK]]</f>
        <v>220508</v>
      </c>
      <c r="G1641" s="2" t="s">
        <v>1542</v>
      </c>
      <c r="H1641" s="3">
        <v>3097315777.1700001</v>
      </c>
      <c r="I1641" s="4">
        <v>1.125</v>
      </c>
      <c r="J1641" s="3">
        <v>3484480249.3200002</v>
      </c>
      <c r="K1641" s="4">
        <v>7.0000000000000007E-2</v>
      </c>
      <c r="L1641" s="3">
        <v>243913617</v>
      </c>
      <c r="M1641" s="3"/>
      <c r="N1641" s="5"/>
      <c r="O1641" s="3">
        <v>450742239.60000008</v>
      </c>
      <c r="P1641" s="4">
        <v>1.125</v>
      </c>
      <c r="Q1641" s="3">
        <v>507085019.55000001</v>
      </c>
      <c r="R1641" s="4">
        <v>1.6E-2</v>
      </c>
      <c r="S1641" s="3">
        <v>8113360</v>
      </c>
      <c r="T1641" s="3"/>
      <c r="U1641" s="5"/>
      <c r="V1641" s="3">
        <v>119042685</v>
      </c>
      <c r="W1641" s="5"/>
      <c r="X1641" s="3">
        <v>183439392</v>
      </c>
      <c r="Y1641" s="3">
        <v>0</v>
      </c>
      <c r="Z1641" s="3">
        <v>263953</v>
      </c>
      <c r="AA1641" s="3">
        <v>8888445</v>
      </c>
      <c r="AB1641" s="3">
        <v>174286994</v>
      </c>
      <c r="AC1641" s="3">
        <v>0</v>
      </c>
      <c r="AD1641" s="3">
        <v>73748120</v>
      </c>
      <c r="AE1641" s="3">
        <v>0</v>
      </c>
      <c r="AF1641" s="3">
        <v>243913617</v>
      </c>
      <c r="AG1641" s="3">
        <v>8113360</v>
      </c>
      <c r="AH1641" s="3">
        <v>73748120</v>
      </c>
      <c r="AI1641" s="3">
        <v>119042685</v>
      </c>
      <c r="AJ1641" s="3">
        <v>12648385</v>
      </c>
      <c r="AK1641" s="3">
        <v>21999798</v>
      </c>
      <c r="AL1641" s="3">
        <v>10381212</v>
      </c>
      <c r="AM1641" s="3">
        <v>11618586</v>
      </c>
      <c r="AN1641" s="3">
        <v>9351413</v>
      </c>
      <c r="AO1641" s="3">
        <v>0</v>
      </c>
      <c r="AP1641" s="3">
        <v>0</v>
      </c>
      <c r="AQ1641" s="3">
        <v>9351413</v>
      </c>
      <c r="AR1641" s="3">
        <f>Tabela1[[#This Row],[Potrzeby finansowe 2027
w tym:]]+Tabela1[[#This Row],[Rozliczenie 2025 potrz. fin.]]</f>
        <v>192790805</v>
      </c>
      <c r="AS1641" s="3">
        <v>0</v>
      </c>
      <c r="AT1641" s="3">
        <v>0</v>
      </c>
      <c r="AU1641" s="3"/>
      <c r="AV1641" s="3"/>
      <c r="AW1641" s="3"/>
      <c r="AX1641" s="3"/>
      <c r="AY1641" s="3"/>
      <c r="AZ1641" s="3"/>
      <c r="BA1641" s="3">
        <v>263953</v>
      </c>
      <c r="BB1641" s="3">
        <v>0</v>
      </c>
      <c r="BC1641" s="3">
        <v>64.05</v>
      </c>
      <c r="BD1641" s="3">
        <v>2431.0500000000002</v>
      </c>
      <c r="BE1641" s="3">
        <v>0</v>
      </c>
      <c r="BF1641" s="3">
        <v>0</v>
      </c>
      <c r="BG1641" s="3">
        <v>5641536</v>
      </c>
      <c r="BH1641" s="3">
        <v>53010</v>
      </c>
      <c r="BI1641" s="3">
        <v>3246909</v>
      </c>
      <c r="BJ1641" s="3">
        <v>49894729.657499999</v>
      </c>
      <c r="BK1641" s="3">
        <v>42880548.68</v>
      </c>
      <c r="BL1641" s="3">
        <v>4833275.3099999996</v>
      </c>
      <c r="BM1641" s="3">
        <v>18390173.289999999</v>
      </c>
      <c r="BN1641" s="53">
        <v>1.1110433395819928</v>
      </c>
      <c r="BO1641" s="54">
        <v>2.1876139E-3</v>
      </c>
      <c r="BP1641" s="70">
        <v>55015</v>
      </c>
      <c r="BQ1641" s="71"/>
      <c r="BR1641" s="70"/>
      <c r="BS1641" s="72"/>
      <c r="BT1641" s="72"/>
      <c r="BU1641" s="70">
        <v>243913617</v>
      </c>
      <c r="BV1641" s="70">
        <v>8113360</v>
      </c>
      <c r="BW1641" s="74">
        <v>73748120</v>
      </c>
      <c r="BX1641" s="70">
        <v>325775097</v>
      </c>
    </row>
    <row r="1642" spans="1:76" x14ac:dyDescent="0.3">
      <c r="A1642" s="73" t="s">
        <v>10</v>
      </c>
      <c r="B1642" s="2" t="s">
        <v>156</v>
      </c>
      <c r="C1642" s="2" t="s">
        <v>23</v>
      </c>
      <c r="D1642" s="2" t="s">
        <v>12</v>
      </c>
      <c r="E1642" s="2" t="s">
        <v>13</v>
      </c>
      <c r="F1642" s="17" t="str">
        <f>+Tabela1[[#This Row],[WK]]&amp;Tabela1[[#This Row],[PK]]&amp;Tabela1[[#This Row],[GK]]</f>
        <v>220601</v>
      </c>
      <c r="G1642" s="2" t="s">
        <v>1543</v>
      </c>
      <c r="H1642" s="3">
        <v>1099740524.6199999</v>
      </c>
      <c r="I1642" s="4">
        <v>1.125</v>
      </c>
      <c r="J1642" s="3">
        <v>1237208090.2</v>
      </c>
      <c r="K1642" s="4">
        <v>7.0000000000000007E-2</v>
      </c>
      <c r="L1642" s="3">
        <v>86604566</v>
      </c>
      <c r="M1642" s="3"/>
      <c r="N1642" s="5"/>
      <c r="O1642" s="3">
        <v>192506803.70000002</v>
      </c>
      <c r="P1642" s="4">
        <v>1.125</v>
      </c>
      <c r="Q1642" s="3">
        <v>216570154.16</v>
      </c>
      <c r="R1642" s="4">
        <v>1.6E-2</v>
      </c>
      <c r="S1642" s="3">
        <v>3465122</v>
      </c>
      <c r="T1642" s="3"/>
      <c r="U1642" s="5"/>
      <c r="V1642" s="3">
        <v>49566466</v>
      </c>
      <c r="W1642" s="5"/>
      <c r="X1642" s="3">
        <v>90456307</v>
      </c>
      <c r="Y1642" s="3">
        <v>26178137</v>
      </c>
      <c r="Z1642" s="3">
        <v>1178</v>
      </c>
      <c r="AA1642" s="3">
        <v>3765243</v>
      </c>
      <c r="AB1642" s="3">
        <v>60511749</v>
      </c>
      <c r="AC1642" s="3">
        <v>0</v>
      </c>
      <c r="AD1642" s="3">
        <v>41855126</v>
      </c>
      <c r="AE1642" s="3">
        <v>0</v>
      </c>
      <c r="AF1642" s="3">
        <v>86604566</v>
      </c>
      <c r="AG1642" s="3">
        <v>3465122</v>
      </c>
      <c r="AH1642" s="3">
        <v>41855126</v>
      </c>
      <c r="AI1642" s="3">
        <v>49566466</v>
      </c>
      <c r="AJ1642" s="3">
        <v>3725141</v>
      </c>
      <c r="AK1642" s="3">
        <v>4690426</v>
      </c>
      <c r="AL1642" s="3">
        <v>3202347</v>
      </c>
      <c r="AM1642" s="3">
        <v>1488079</v>
      </c>
      <c r="AN1642" s="3">
        <v>965285</v>
      </c>
      <c r="AO1642" s="3">
        <v>0</v>
      </c>
      <c r="AP1642" s="3">
        <v>0</v>
      </c>
      <c r="AQ1642" s="3">
        <v>965285</v>
      </c>
      <c r="AR1642" s="3">
        <f>Tabela1[[#This Row],[Potrzeby finansowe 2027
w tym:]]+Tabela1[[#This Row],[Rozliczenie 2025 potrz. fin.]]</f>
        <v>91421592</v>
      </c>
      <c r="AS1642" s="3">
        <v>0</v>
      </c>
      <c r="AT1642" s="3">
        <v>0</v>
      </c>
      <c r="AU1642" s="3"/>
      <c r="AV1642" s="3"/>
      <c r="AW1642" s="3"/>
      <c r="AX1642" s="3"/>
      <c r="AY1642" s="3"/>
      <c r="AZ1642" s="3"/>
      <c r="BA1642" s="3">
        <v>1178</v>
      </c>
      <c r="BB1642" s="3">
        <v>0</v>
      </c>
      <c r="BC1642" s="3">
        <v>3.53</v>
      </c>
      <c r="BD1642" s="3">
        <v>0</v>
      </c>
      <c r="BE1642" s="3">
        <v>7.0000000000000007E-2</v>
      </c>
      <c r="BF1642" s="3">
        <v>0</v>
      </c>
      <c r="BG1642" s="3">
        <v>2461693</v>
      </c>
      <c r="BH1642" s="3">
        <v>23131</v>
      </c>
      <c r="BI1642" s="3">
        <v>1303550</v>
      </c>
      <c r="BJ1642" s="3">
        <v>20031448.300000001</v>
      </c>
      <c r="BK1642" s="3">
        <v>13184237.370000001</v>
      </c>
      <c r="BL1642" s="3">
        <v>4597523.93</v>
      </c>
      <c r="BM1642" s="3">
        <v>18193795.859999999</v>
      </c>
      <c r="BN1642" s="53">
        <v>0.78345877283791721</v>
      </c>
      <c r="BO1642" s="54">
        <v>1.0998316000000001E-3</v>
      </c>
      <c r="BP1642" s="70">
        <v>27659</v>
      </c>
      <c r="BQ1642" s="71"/>
      <c r="BR1642" s="70"/>
      <c r="BS1642" s="72"/>
      <c r="BT1642" s="72"/>
      <c r="BU1642" s="70">
        <v>86604566</v>
      </c>
      <c r="BV1642" s="70">
        <v>3465122</v>
      </c>
      <c r="BW1642" s="74">
        <v>41855126</v>
      </c>
      <c r="BX1642" s="70">
        <v>131924814</v>
      </c>
    </row>
    <row r="1643" spans="1:76" x14ac:dyDescent="0.3">
      <c r="A1643" s="73" t="s">
        <v>10</v>
      </c>
      <c r="B1643" s="2" t="s">
        <v>156</v>
      </c>
      <c r="C1643" s="2" t="s">
        <v>23</v>
      </c>
      <c r="D1643" s="2" t="s">
        <v>11</v>
      </c>
      <c r="E1643" s="2" t="s">
        <v>15</v>
      </c>
      <c r="F1643" s="17" t="str">
        <f>+Tabela1[[#This Row],[WK]]&amp;Tabela1[[#This Row],[PK]]&amp;Tabela1[[#This Row],[GK]]</f>
        <v>220602</v>
      </c>
      <c r="G1643" s="2" t="s">
        <v>1544</v>
      </c>
      <c r="H1643" s="3">
        <v>177275744.11000001</v>
      </c>
      <c r="I1643" s="4">
        <v>1.125</v>
      </c>
      <c r="J1643" s="3">
        <v>199435212.12</v>
      </c>
      <c r="K1643" s="4">
        <v>7.0000000000000007E-2</v>
      </c>
      <c r="L1643" s="3">
        <v>13960465</v>
      </c>
      <c r="M1643" s="3"/>
      <c r="N1643" s="5"/>
      <c r="O1643" s="3">
        <v>4375636.8099999996</v>
      </c>
      <c r="P1643" s="4">
        <v>1.125</v>
      </c>
      <c r="Q1643" s="3">
        <v>4922591.41</v>
      </c>
      <c r="R1643" s="4">
        <v>1.6E-2</v>
      </c>
      <c r="S1643" s="3">
        <v>78761</v>
      </c>
      <c r="T1643" s="3"/>
      <c r="U1643" s="5"/>
      <c r="V1643" s="3">
        <v>9098050</v>
      </c>
      <c r="W1643" s="5"/>
      <c r="X1643" s="3">
        <v>22653862</v>
      </c>
      <c r="Y1643" s="3">
        <v>8068873</v>
      </c>
      <c r="Z1643" s="3">
        <v>1249858</v>
      </c>
      <c r="AA1643" s="3">
        <v>901455</v>
      </c>
      <c r="AB1643" s="3">
        <v>12433676</v>
      </c>
      <c r="AC1643" s="3">
        <v>0</v>
      </c>
      <c r="AD1643" s="3">
        <v>13041208</v>
      </c>
      <c r="AE1643" s="3">
        <v>0</v>
      </c>
      <c r="AF1643" s="3">
        <v>13960465</v>
      </c>
      <c r="AG1643" s="3">
        <v>78761</v>
      </c>
      <c r="AH1643" s="3">
        <v>13041208</v>
      </c>
      <c r="AI1643" s="3">
        <v>9098050</v>
      </c>
      <c r="AJ1643" s="3">
        <v>727229</v>
      </c>
      <c r="AK1643" s="3">
        <v>212625</v>
      </c>
      <c r="AL1643" s="3">
        <v>1078590</v>
      </c>
      <c r="AM1643" s="3">
        <v>-865965</v>
      </c>
      <c r="AN1643" s="3">
        <v>-514604</v>
      </c>
      <c r="AO1643" s="3">
        <v>0</v>
      </c>
      <c r="AP1643" s="3">
        <v>0</v>
      </c>
      <c r="AQ1643" s="3">
        <v>-514604</v>
      </c>
      <c r="AR1643" s="3">
        <f>Tabela1[[#This Row],[Potrzeby finansowe 2027
w tym:]]+Tabela1[[#This Row],[Rozliczenie 2025 potrz. fin.]]</f>
        <v>22139258</v>
      </c>
      <c r="AS1643" s="3">
        <v>0</v>
      </c>
      <c r="AT1643" s="3">
        <v>0</v>
      </c>
      <c r="AU1643" s="3"/>
      <c r="AV1643" s="3"/>
      <c r="AW1643" s="3"/>
      <c r="AX1643" s="3"/>
      <c r="AY1643" s="3"/>
      <c r="AZ1643" s="3"/>
      <c r="BA1643" s="3">
        <v>1249858</v>
      </c>
      <c r="BB1643" s="3">
        <v>0</v>
      </c>
      <c r="BC1643" s="3">
        <v>0</v>
      </c>
      <c r="BD1643" s="3">
        <v>12521.88</v>
      </c>
      <c r="BE1643" s="3">
        <v>0.99</v>
      </c>
      <c r="BF1643" s="3">
        <v>0</v>
      </c>
      <c r="BG1643" s="3">
        <v>473587</v>
      </c>
      <c r="BH1643" s="3">
        <v>4450</v>
      </c>
      <c r="BI1643" s="3">
        <v>427868</v>
      </c>
      <c r="BJ1643" s="3">
        <v>6574984.4275000002</v>
      </c>
      <c r="BK1643" s="3">
        <v>4005145.88</v>
      </c>
      <c r="BL1643" s="3">
        <v>962016.32</v>
      </c>
      <c r="BM1643" s="3">
        <v>8355321.5499999998</v>
      </c>
      <c r="BN1643" s="53">
        <v>0.67150704606287837</v>
      </c>
      <c r="BO1643" s="54">
        <v>2.0744240000000001E-4</v>
      </c>
      <c r="BP1643" s="70">
        <v>5217</v>
      </c>
      <c r="BQ1643" s="71"/>
      <c r="BR1643" s="70"/>
      <c r="BS1643" s="72"/>
      <c r="BT1643" s="72"/>
      <c r="BU1643" s="70">
        <v>13960465</v>
      </c>
      <c r="BV1643" s="70">
        <v>78761</v>
      </c>
      <c r="BW1643" s="74">
        <v>13041208</v>
      </c>
      <c r="BX1643" s="70">
        <v>27080434</v>
      </c>
    </row>
    <row r="1644" spans="1:76" x14ac:dyDescent="0.3">
      <c r="A1644" s="73" t="s">
        <v>10</v>
      </c>
      <c r="B1644" s="2" t="s">
        <v>156</v>
      </c>
      <c r="C1644" s="2" t="s">
        <v>23</v>
      </c>
      <c r="D1644" s="2" t="s">
        <v>16</v>
      </c>
      <c r="E1644" s="2" t="s">
        <v>15</v>
      </c>
      <c r="F1644" s="17" t="str">
        <f>+Tabela1[[#This Row],[WK]]&amp;Tabela1[[#This Row],[PK]]&amp;Tabela1[[#This Row],[GK]]</f>
        <v>220603</v>
      </c>
      <c r="G1644" s="2" t="s">
        <v>1545</v>
      </c>
      <c r="H1644" s="3">
        <v>208530562.19999999</v>
      </c>
      <c r="I1644" s="4">
        <v>1.125</v>
      </c>
      <c r="J1644" s="3">
        <v>234596882.47999999</v>
      </c>
      <c r="K1644" s="4">
        <v>7.0000000000000007E-2</v>
      </c>
      <c r="L1644" s="3">
        <v>16421782</v>
      </c>
      <c r="M1644" s="3"/>
      <c r="N1644" s="5"/>
      <c r="O1644" s="3">
        <v>16676319.289999999</v>
      </c>
      <c r="P1644" s="4">
        <v>1.125</v>
      </c>
      <c r="Q1644" s="3">
        <v>18760859.199999999</v>
      </c>
      <c r="R1644" s="4">
        <v>1.6E-2</v>
      </c>
      <c r="S1644" s="3">
        <v>300174</v>
      </c>
      <c r="T1644" s="3"/>
      <c r="U1644" s="5"/>
      <c r="V1644" s="3">
        <v>10780557</v>
      </c>
      <c r="W1644" s="5"/>
      <c r="X1644" s="3">
        <v>30217674</v>
      </c>
      <c r="Y1644" s="3">
        <v>9599328</v>
      </c>
      <c r="Z1644" s="3">
        <v>1292459</v>
      </c>
      <c r="AA1644" s="3">
        <v>1012118</v>
      </c>
      <c r="AB1644" s="3">
        <v>18313769</v>
      </c>
      <c r="AC1644" s="3">
        <v>0</v>
      </c>
      <c r="AD1644" s="3">
        <v>20461134</v>
      </c>
      <c r="AE1644" s="3">
        <v>0</v>
      </c>
      <c r="AF1644" s="3">
        <v>16421782</v>
      </c>
      <c r="AG1644" s="3">
        <v>300174</v>
      </c>
      <c r="AH1644" s="3">
        <v>20461134</v>
      </c>
      <c r="AI1644" s="3">
        <v>10780557</v>
      </c>
      <c r="AJ1644" s="3">
        <v>2107480</v>
      </c>
      <c r="AK1644" s="3">
        <v>3131497</v>
      </c>
      <c r="AL1644" s="3">
        <v>686993</v>
      </c>
      <c r="AM1644" s="3">
        <v>2444504</v>
      </c>
      <c r="AN1644" s="3">
        <v>1024017</v>
      </c>
      <c r="AO1644" s="3">
        <v>0</v>
      </c>
      <c r="AP1644" s="3">
        <v>0</v>
      </c>
      <c r="AQ1644" s="3">
        <v>1024017</v>
      </c>
      <c r="AR1644" s="3">
        <f>Tabela1[[#This Row],[Potrzeby finansowe 2027
w tym:]]+Tabela1[[#This Row],[Rozliczenie 2025 potrz. fin.]]</f>
        <v>31241691</v>
      </c>
      <c r="AS1644" s="3">
        <v>0</v>
      </c>
      <c r="AT1644" s="3">
        <v>0</v>
      </c>
      <c r="AU1644" s="3"/>
      <c r="AV1644" s="3"/>
      <c r="AW1644" s="3"/>
      <c r="AX1644" s="3"/>
      <c r="AY1644" s="3"/>
      <c r="AZ1644" s="3"/>
      <c r="BA1644" s="3">
        <v>1292459</v>
      </c>
      <c r="BB1644" s="3">
        <v>0</v>
      </c>
      <c r="BC1644" s="3">
        <v>0</v>
      </c>
      <c r="BD1644" s="3">
        <v>8979.4599999999991</v>
      </c>
      <c r="BE1644" s="3">
        <v>7939.46</v>
      </c>
      <c r="BF1644" s="3">
        <v>0</v>
      </c>
      <c r="BG1644" s="3">
        <v>645143</v>
      </c>
      <c r="BH1644" s="3">
        <v>6062</v>
      </c>
      <c r="BI1644" s="3">
        <v>366975</v>
      </c>
      <c r="BJ1644" s="3">
        <v>5639248.6625000015</v>
      </c>
      <c r="BK1644" s="3">
        <v>3406772.2100000009</v>
      </c>
      <c r="BL1644" s="3">
        <v>882495.65</v>
      </c>
      <c r="BM1644" s="3">
        <v>7164914.5099999998</v>
      </c>
      <c r="BN1644" s="53">
        <v>0.70207138393814761</v>
      </c>
      <c r="BO1644" s="54">
        <v>2.7604149999999999E-4</v>
      </c>
      <c r="BP1644" s="70">
        <v>6942</v>
      </c>
      <c r="BQ1644" s="71"/>
      <c r="BR1644" s="70"/>
      <c r="BS1644" s="72"/>
      <c r="BT1644" s="72"/>
      <c r="BU1644" s="70">
        <v>16421782</v>
      </c>
      <c r="BV1644" s="70">
        <v>300174</v>
      </c>
      <c r="BW1644" s="74">
        <v>20461134</v>
      </c>
      <c r="BX1644" s="70">
        <v>37183090</v>
      </c>
    </row>
    <row r="1645" spans="1:76" x14ac:dyDescent="0.3">
      <c r="A1645" s="73" t="s">
        <v>10</v>
      </c>
      <c r="B1645" s="2" t="s">
        <v>156</v>
      </c>
      <c r="C1645" s="2" t="s">
        <v>23</v>
      </c>
      <c r="D1645" s="2" t="s">
        <v>18</v>
      </c>
      <c r="E1645" s="2" t="s">
        <v>15</v>
      </c>
      <c r="F1645" s="17" t="str">
        <f>+Tabela1[[#This Row],[WK]]&amp;Tabela1[[#This Row],[PK]]&amp;Tabela1[[#This Row],[GK]]</f>
        <v>220604</v>
      </c>
      <c r="G1645" s="2" t="s">
        <v>1543</v>
      </c>
      <c r="H1645" s="3">
        <v>653231083.87</v>
      </c>
      <c r="I1645" s="4">
        <v>1.125</v>
      </c>
      <c r="J1645" s="3">
        <v>734884969.35000002</v>
      </c>
      <c r="K1645" s="4">
        <v>7.0000000000000007E-2</v>
      </c>
      <c r="L1645" s="3">
        <v>51441948</v>
      </c>
      <c r="M1645" s="3"/>
      <c r="N1645" s="5"/>
      <c r="O1645" s="3">
        <v>79196312.679999992</v>
      </c>
      <c r="P1645" s="4">
        <v>1.125</v>
      </c>
      <c r="Q1645" s="3">
        <v>89095851.769999996</v>
      </c>
      <c r="R1645" s="4">
        <v>1.6E-2</v>
      </c>
      <c r="S1645" s="3">
        <v>1425534</v>
      </c>
      <c r="T1645" s="3"/>
      <c r="U1645" s="5"/>
      <c r="V1645" s="3">
        <v>31769445</v>
      </c>
      <c r="W1645" s="5"/>
      <c r="X1645" s="3">
        <v>49413023</v>
      </c>
      <c r="Y1645" s="3">
        <v>0</v>
      </c>
      <c r="Z1645" s="3">
        <v>1218505</v>
      </c>
      <c r="AA1645" s="3">
        <v>2849406</v>
      </c>
      <c r="AB1645" s="3">
        <v>40146553</v>
      </c>
      <c r="AC1645" s="3">
        <v>5198559</v>
      </c>
      <c r="AD1645" s="3">
        <v>17643578</v>
      </c>
      <c r="AE1645" s="3">
        <v>0</v>
      </c>
      <c r="AF1645" s="3">
        <v>51441948</v>
      </c>
      <c r="AG1645" s="3">
        <v>1425534</v>
      </c>
      <c r="AH1645" s="3">
        <v>17643578</v>
      </c>
      <c r="AI1645" s="3">
        <v>31769445</v>
      </c>
      <c r="AJ1645" s="3">
        <v>2034301</v>
      </c>
      <c r="AK1645" s="3">
        <v>2034301</v>
      </c>
      <c r="AL1645" s="3">
        <v>1993367</v>
      </c>
      <c r="AM1645" s="3">
        <v>40934</v>
      </c>
      <c r="AN1645" s="3">
        <v>-44976</v>
      </c>
      <c r="AO1645" s="3">
        <v>0</v>
      </c>
      <c r="AP1645" s="3">
        <v>44976</v>
      </c>
      <c r="AQ1645" s="3">
        <v>0</v>
      </c>
      <c r="AR1645" s="3">
        <f>Tabela1[[#This Row],[Potrzeby finansowe 2027
w tym:]]+Tabela1[[#This Row],[Rozliczenie 2025 potrz. fin.]]</f>
        <v>49413023</v>
      </c>
      <c r="AS1645" s="3">
        <v>0</v>
      </c>
      <c r="AT1645" s="3">
        <v>0</v>
      </c>
      <c r="AU1645" s="3"/>
      <c r="AV1645" s="3"/>
      <c r="AW1645" s="3"/>
      <c r="AX1645" s="3"/>
      <c r="AY1645" s="3"/>
      <c r="AZ1645" s="3"/>
      <c r="BA1645" s="3">
        <v>1218505</v>
      </c>
      <c r="BB1645" s="3">
        <v>0</v>
      </c>
      <c r="BC1645" s="3">
        <v>10.64</v>
      </c>
      <c r="BD1645" s="3">
        <v>10125.33</v>
      </c>
      <c r="BE1645" s="3">
        <v>4094.9</v>
      </c>
      <c r="BF1645" s="3">
        <v>0</v>
      </c>
      <c r="BG1645" s="3">
        <v>1707892</v>
      </c>
      <c r="BH1645" s="3">
        <v>16048</v>
      </c>
      <c r="BI1645" s="3">
        <v>1141514</v>
      </c>
      <c r="BJ1645" s="3">
        <v>17541463.217500001</v>
      </c>
      <c r="BK1645" s="3">
        <v>13119432.32</v>
      </c>
      <c r="BL1645" s="3">
        <v>3329064.74</v>
      </c>
      <c r="BM1645" s="3">
        <v>11029994.109999999</v>
      </c>
      <c r="BN1645" s="53">
        <v>1.1412327578970931</v>
      </c>
      <c r="BO1645" s="54">
        <v>5.6029630000000005E-4</v>
      </c>
      <c r="BP1645" s="70">
        <v>14090</v>
      </c>
      <c r="BQ1645" s="71"/>
      <c r="BR1645" s="70"/>
      <c r="BS1645" s="72"/>
      <c r="BT1645" s="72"/>
      <c r="BU1645" s="70">
        <v>51441948</v>
      </c>
      <c r="BV1645" s="70">
        <v>1425534</v>
      </c>
      <c r="BW1645" s="74">
        <v>17643578</v>
      </c>
      <c r="BX1645" s="70">
        <v>70511060</v>
      </c>
    </row>
    <row r="1646" spans="1:76" x14ac:dyDescent="0.3">
      <c r="A1646" s="73" t="s">
        <v>10</v>
      </c>
      <c r="B1646" s="2" t="s">
        <v>156</v>
      </c>
      <c r="C1646" s="2" t="s">
        <v>23</v>
      </c>
      <c r="D1646" s="2" t="s">
        <v>21</v>
      </c>
      <c r="E1646" s="2" t="s">
        <v>15</v>
      </c>
      <c r="F1646" s="17" t="str">
        <f>+Tabela1[[#This Row],[WK]]&amp;Tabela1[[#This Row],[PK]]&amp;Tabela1[[#This Row],[GK]]</f>
        <v>220605</v>
      </c>
      <c r="G1646" s="2" t="s">
        <v>1546</v>
      </c>
      <c r="H1646" s="3">
        <v>147661452.61000001</v>
      </c>
      <c r="I1646" s="4">
        <v>1.125</v>
      </c>
      <c r="J1646" s="3">
        <v>166119134.19</v>
      </c>
      <c r="K1646" s="4">
        <v>7.0000000000000007E-2</v>
      </c>
      <c r="L1646" s="3">
        <v>11628339</v>
      </c>
      <c r="M1646" s="3"/>
      <c r="N1646" s="5"/>
      <c r="O1646" s="3">
        <v>2759676.55</v>
      </c>
      <c r="P1646" s="4">
        <v>1.125</v>
      </c>
      <c r="Q1646" s="3">
        <v>3104636.12</v>
      </c>
      <c r="R1646" s="4">
        <v>1.6E-2</v>
      </c>
      <c r="S1646" s="3">
        <v>49674</v>
      </c>
      <c r="T1646" s="3"/>
      <c r="U1646" s="5"/>
      <c r="V1646" s="3">
        <v>6632139</v>
      </c>
      <c r="W1646" s="5"/>
      <c r="X1646" s="3">
        <v>23177287</v>
      </c>
      <c r="Y1646" s="3">
        <v>7202474</v>
      </c>
      <c r="Z1646" s="3">
        <v>368509</v>
      </c>
      <c r="AA1646" s="3">
        <v>855612</v>
      </c>
      <c r="AB1646" s="3">
        <v>13667700</v>
      </c>
      <c r="AC1646" s="3">
        <v>1082992</v>
      </c>
      <c r="AD1646" s="3">
        <v>16545147</v>
      </c>
      <c r="AE1646" s="3">
        <v>0</v>
      </c>
      <c r="AF1646" s="3">
        <v>11628339</v>
      </c>
      <c r="AG1646" s="3">
        <v>49674</v>
      </c>
      <c r="AH1646" s="3">
        <v>16545147</v>
      </c>
      <c r="AI1646" s="3">
        <v>6632139</v>
      </c>
      <c r="AJ1646" s="3">
        <v>2192006</v>
      </c>
      <c r="AK1646" s="3">
        <v>2192006</v>
      </c>
      <c r="AL1646" s="3">
        <v>82419</v>
      </c>
      <c r="AM1646" s="3">
        <v>2109587</v>
      </c>
      <c r="AN1646" s="3">
        <v>68229</v>
      </c>
      <c r="AO1646" s="3">
        <v>0</v>
      </c>
      <c r="AP1646" s="3">
        <v>-68229</v>
      </c>
      <c r="AQ1646" s="3">
        <v>0</v>
      </c>
      <c r="AR1646" s="3">
        <f>Tabela1[[#This Row],[Potrzeby finansowe 2027
w tym:]]+Tabela1[[#This Row],[Rozliczenie 2025 potrz. fin.]]</f>
        <v>23177287</v>
      </c>
      <c r="AS1646" s="3">
        <v>0</v>
      </c>
      <c r="AT1646" s="3">
        <v>0</v>
      </c>
      <c r="AU1646" s="3"/>
      <c r="AV1646" s="3"/>
      <c r="AW1646" s="3"/>
      <c r="AX1646" s="3"/>
      <c r="AY1646" s="3"/>
      <c r="AZ1646" s="3"/>
      <c r="BA1646" s="3">
        <v>368509</v>
      </c>
      <c r="BB1646" s="3">
        <v>0</v>
      </c>
      <c r="BC1646" s="3">
        <v>91.94</v>
      </c>
      <c r="BD1646" s="3">
        <v>3219.45</v>
      </c>
      <c r="BE1646" s="3">
        <v>332.38</v>
      </c>
      <c r="BF1646" s="3">
        <v>0</v>
      </c>
      <c r="BG1646" s="3">
        <v>474012</v>
      </c>
      <c r="BH1646" s="3">
        <v>4454</v>
      </c>
      <c r="BI1646" s="3">
        <v>381600</v>
      </c>
      <c r="BJ1646" s="3">
        <v>5863990.5900000017</v>
      </c>
      <c r="BK1646" s="3">
        <v>3690193.0300000012</v>
      </c>
      <c r="BL1646" s="3">
        <v>96696.07</v>
      </c>
      <c r="BM1646" s="3">
        <v>8501798.0999999996</v>
      </c>
      <c r="BN1646" s="53">
        <v>0.67603032931367346</v>
      </c>
      <c r="BO1646" s="54">
        <v>1.8812890000000001E-4</v>
      </c>
      <c r="BP1646" s="70">
        <v>4731</v>
      </c>
      <c r="BQ1646" s="71"/>
      <c r="BR1646" s="70"/>
      <c r="BS1646" s="72"/>
      <c r="BT1646" s="72"/>
      <c r="BU1646" s="70">
        <v>11628339</v>
      </c>
      <c r="BV1646" s="70">
        <v>49674</v>
      </c>
      <c r="BW1646" s="74">
        <v>16545147</v>
      </c>
      <c r="BX1646" s="70">
        <v>28223160</v>
      </c>
    </row>
    <row r="1647" spans="1:76" x14ac:dyDescent="0.3">
      <c r="A1647" s="73" t="s">
        <v>10</v>
      </c>
      <c r="B1647" s="2" t="s">
        <v>156</v>
      </c>
      <c r="C1647" s="2" t="s">
        <v>23</v>
      </c>
      <c r="D1647" s="2" t="s">
        <v>23</v>
      </c>
      <c r="E1647" s="2" t="s">
        <v>15</v>
      </c>
      <c r="F1647" s="17" t="str">
        <f>+Tabela1[[#This Row],[WK]]&amp;Tabela1[[#This Row],[PK]]&amp;Tabela1[[#This Row],[GK]]</f>
        <v>220606</v>
      </c>
      <c r="G1647" s="2" t="s">
        <v>1547</v>
      </c>
      <c r="H1647" s="3">
        <v>152419408.08000001</v>
      </c>
      <c r="I1647" s="4">
        <v>1.125</v>
      </c>
      <c r="J1647" s="3">
        <v>171471834.09</v>
      </c>
      <c r="K1647" s="4">
        <v>7.0000000000000007E-2</v>
      </c>
      <c r="L1647" s="3">
        <v>12003028</v>
      </c>
      <c r="M1647" s="3"/>
      <c r="N1647" s="5"/>
      <c r="O1647" s="3">
        <v>4627575.08</v>
      </c>
      <c r="P1647" s="4">
        <v>1.125</v>
      </c>
      <c r="Q1647" s="3">
        <v>5206021.97</v>
      </c>
      <c r="R1647" s="4">
        <v>1.6E-2</v>
      </c>
      <c r="S1647" s="3">
        <v>83296</v>
      </c>
      <c r="T1647" s="3"/>
      <c r="U1647" s="5"/>
      <c r="V1647" s="3">
        <v>7958921</v>
      </c>
      <c r="W1647" s="5"/>
      <c r="X1647" s="3">
        <v>18972240</v>
      </c>
      <c r="Y1647" s="3">
        <v>6409750</v>
      </c>
      <c r="Z1647" s="3">
        <v>1035594</v>
      </c>
      <c r="AA1647" s="3">
        <v>877464</v>
      </c>
      <c r="AB1647" s="3">
        <v>10649432</v>
      </c>
      <c r="AC1647" s="3">
        <v>0</v>
      </c>
      <c r="AD1647" s="3">
        <v>11296967</v>
      </c>
      <c r="AE1647" s="3">
        <v>0</v>
      </c>
      <c r="AF1647" s="3">
        <v>12003028</v>
      </c>
      <c r="AG1647" s="3">
        <v>83296</v>
      </c>
      <c r="AH1647" s="3">
        <v>11296967</v>
      </c>
      <c r="AI1647" s="3">
        <v>7958921</v>
      </c>
      <c r="AJ1647" s="3">
        <v>874301</v>
      </c>
      <c r="AK1647" s="3">
        <v>1157949</v>
      </c>
      <c r="AL1647" s="3">
        <v>437379</v>
      </c>
      <c r="AM1647" s="3">
        <v>720570</v>
      </c>
      <c r="AN1647" s="3">
        <v>283648</v>
      </c>
      <c r="AO1647" s="3">
        <v>0</v>
      </c>
      <c r="AP1647" s="3">
        <v>0</v>
      </c>
      <c r="AQ1647" s="3">
        <v>283648</v>
      </c>
      <c r="AR1647" s="3">
        <f>Tabela1[[#This Row],[Potrzeby finansowe 2027
w tym:]]+Tabela1[[#This Row],[Rozliczenie 2025 potrz. fin.]]</f>
        <v>19255888</v>
      </c>
      <c r="AS1647" s="3">
        <v>0</v>
      </c>
      <c r="AT1647" s="3">
        <v>0</v>
      </c>
      <c r="AU1647" s="3"/>
      <c r="AV1647" s="3"/>
      <c r="AW1647" s="3"/>
      <c r="AX1647" s="3"/>
      <c r="AY1647" s="3"/>
      <c r="AZ1647" s="3"/>
      <c r="BA1647" s="3">
        <v>1035594</v>
      </c>
      <c r="BB1647" s="3">
        <v>0</v>
      </c>
      <c r="BC1647" s="3">
        <v>0</v>
      </c>
      <c r="BD1647" s="3">
        <v>10375.450000000001</v>
      </c>
      <c r="BE1647" s="3">
        <v>0.41</v>
      </c>
      <c r="BF1647" s="3">
        <v>0</v>
      </c>
      <c r="BG1647" s="3">
        <v>397600</v>
      </c>
      <c r="BH1647" s="3">
        <v>3736</v>
      </c>
      <c r="BI1647" s="3">
        <v>479864</v>
      </c>
      <c r="BJ1647" s="3">
        <v>7373990.0774999997</v>
      </c>
      <c r="BK1647" s="3">
        <v>4191892.41</v>
      </c>
      <c r="BL1647" s="3">
        <v>1764364.95</v>
      </c>
      <c r="BM1647" s="3">
        <v>9199660.7699999996</v>
      </c>
      <c r="BN1647" s="53">
        <v>0.67973848894360356</v>
      </c>
      <c r="BO1647" s="54">
        <v>1.696442E-4</v>
      </c>
      <c r="BP1647" s="70">
        <v>4266</v>
      </c>
      <c r="BQ1647" s="71"/>
      <c r="BR1647" s="70"/>
      <c r="BS1647" s="72"/>
      <c r="BT1647" s="72"/>
      <c r="BU1647" s="70">
        <v>12003028</v>
      </c>
      <c r="BV1647" s="70">
        <v>83296</v>
      </c>
      <c r="BW1647" s="74">
        <v>11296967</v>
      </c>
      <c r="BX1647" s="70">
        <v>23383291</v>
      </c>
    </row>
    <row r="1648" spans="1:76" x14ac:dyDescent="0.3">
      <c r="A1648" s="73" t="s">
        <v>10</v>
      </c>
      <c r="B1648" s="2" t="s">
        <v>156</v>
      </c>
      <c r="C1648" s="2" t="s">
        <v>23</v>
      </c>
      <c r="D1648" s="2" t="s">
        <v>30</v>
      </c>
      <c r="E1648" s="2" t="s">
        <v>15</v>
      </c>
      <c r="F1648" s="17" t="str">
        <f>+Tabela1[[#This Row],[WK]]&amp;Tabela1[[#This Row],[PK]]&amp;Tabela1[[#This Row],[GK]]</f>
        <v>220607</v>
      </c>
      <c r="G1648" s="2" t="s">
        <v>1548</v>
      </c>
      <c r="H1648" s="3">
        <v>237796297.97999999</v>
      </c>
      <c r="I1648" s="4">
        <v>1.125</v>
      </c>
      <c r="J1648" s="3">
        <v>267520835.22999999</v>
      </c>
      <c r="K1648" s="4">
        <v>7.0000000000000007E-2</v>
      </c>
      <c r="L1648" s="3">
        <v>18726458</v>
      </c>
      <c r="M1648" s="3"/>
      <c r="N1648" s="5"/>
      <c r="O1648" s="3">
        <v>6137877.9600000009</v>
      </c>
      <c r="P1648" s="4">
        <v>1.125</v>
      </c>
      <c r="Q1648" s="3">
        <v>6905112.71</v>
      </c>
      <c r="R1648" s="4">
        <v>1.6E-2</v>
      </c>
      <c r="S1648" s="3">
        <v>110482</v>
      </c>
      <c r="T1648" s="3"/>
      <c r="U1648" s="5"/>
      <c r="V1648" s="3">
        <v>12960398</v>
      </c>
      <c r="W1648" s="5"/>
      <c r="X1648" s="3">
        <v>37686698</v>
      </c>
      <c r="Y1648" s="3">
        <v>13505590</v>
      </c>
      <c r="Z1648" s="3">
        <v>218561</v>
      </c>
      <c r="AA1648" s="3">
        <v>1388506</v>
      </c>
      <c r="AB1648" s="3">
        <v>20176576</v>
      </c>
      <c r="AC1648" s="3">
        <v>2397465</v>
      </c>
      <c r="AD1648" s="3">
        <v>24726299</v>
      </c>
      <c r="AE1648" s="3">
        <v>0</v>
      </c>
      <c r="AF1648" s="3">
        <v>18726458</v>
      </c>
      <c r="AG1648" s="3">
        <v>110482</v>
      </c>
      <c r="AH1648" s="3">
        <v>24726299</v>
      </c>
      <c r="AI1648" s="3">
        <v>12960398</v>
      </c>
      <c r="AJ1648" s="3">
        <v>4541737</v>
      </c>
      <c r="AK1648" s="3">
        <v>4541737</v>
      </c>
      <c r="AL1648" s="3">
        <v>907798</v>
      </c>
      <c r="AM1648" s="3">
        <v>3633939</v>
      </c>
      <c r="AN1648" s="3">
        <v>-268028</v>
      </c>
      <c r="AO1648" s="3">
        <v>0</v>
      </c>
      <c r="AP1648" s="3">
        <v>268028</v>
      </c>
      <c r="AQ1648" s="3">
        <v>0</v>
      </c>
      <c r="AR1648" s="3">
        <f>Tabela1[[#This Row],[Potrzeby finansowe 2027
w tym:]]+Tabela1[[#This Row],[Rozliczenie 2025 potrz. fin.]]</f>
        <v>37686698</v>
      </c>
      <c r="AS1648" s="3">
        <v>0</v>
      </c>
      <c r="AT1648" s="3">
        <v>0</v>
      </c>
      <c r="AU1648" s="3"/>
      <c r="AV1648" s="3"/>
      <c r="AW1648" s="3"/>
      <c r="AX1648" s="3"/>
      <c r="AY1648" s="3"/>
      <c r="AZ1648" s="3"/>
      <c r="BA1648" s="3">
        <v>218561</v>
      </c>
      <c r="BB1648" s="3">
        <v>0</v>
      </c>
      <c r="BC1648" s="3">
        <v>0</v>
      </c>
      <c r="BD1648" s="3">
        <v>1837.39</v>
      </c>
      <c r="BE1648" s="3">
        <v>704.77</v>
      </c>
      <c r="BF1648" s="3">
        <v>0</v>
      </c>
      <c r="BG1648" s="3">
        <v>789560</v>
      </c>
      <c r="BH1648" s="3">
        <v>7419</v>
      </c>
      <c r="BI1648" s="3">
        <v>598946</v>
      </c>
      <c r="BJ1648" s="3">
        <v>9203903.9525000006</v>
      </c>
      <c r="BK1648" s="3">
        <v>5960611.7400000002</v>
      </c>
      <c r="BL1648" s="3">
        <v>1916515.05</v>
      </c>
      <c r="BM1648" s="3">
        <v>9140138.75</v>
      </c>
      <c r="BN1648" s="53">
        <v>0.60094009680758798</v>
      </c>
      <c r="BO1648" s="54">
        <v>2.7896529999999999E-4</v>
      </c>
      <c r="BP1648" s="70">
        <v>7016</v>
      </c>
      <c r="BQ1648" s="71"/>
      <c r="BR1648" s="70"/>
      <c r="BS1648" s="72"/>
      <c r="BT1648" s="72"/>
      <c r="BU1648" s="70">
        <v>18726458</v>
      </c>
      <c r="BV1648" s="70">
        <v>110482</v>
      </c>
      <c r="BW1648" s="74">
        <v>24726299</v>
      </c>
      <c r="BX1648" s="70">
        <v>43563239</v>
      </c>
    </row>
    <row r="1649" spans="1:76" x14ac:dyDescent="0.3">
      <c r="A1649" s="73" t="s">
        <v>10</v>
      </c>
      <c r="B1649" s="2" t="s">
        <v>156</v>
      </c>
      <c r="C1649" s="2" t="s">
        <v>23</v>
      </c>
      <c r="D1649" s="2" t="s">
        <v>54</v>
      </c>
      <c r="E1649" s="2" t="s">
        <v>15</v>
      </c>
      <c r="F1649" s="17" t="str">
        <f>+Tabela1[[#This Row],[WK]]&amp;Tabela1[[#This Row],[PK]]&amp;Tabela1[[#This Row],[GK]]</f>
        <v>220608</v>
      </c>
      <c r="G1649" s="2" t="s">
        <v>1549</v>
      </c>
      <c r="H1649" s="3">
        <v>228640020.28999999</v>
      </c>
      <c r="I1649" s="4">
        <v>1.125</v>
      </c>
      <c r="J1649" s="3">
        <v>257220022.83000001</v>
      </c>
      <c r="K1649" s="4">
        <v>7.0000000000000007E-2</v>
      </c>
      <c r="L1649" s="3">
        <v>18005402</v>
      </c>
      <c r="M1649" s="3"/>
      <c r="N1649" s="5"/>
      <c r="O1649" s="3">
        <v>99731930.75</v>
      </c>
      <c r="P1649" s="4">
        <v>1.125</v>
      </c>
      <c r="Q1649" s="3">
        <v>112198422.09</v>
      </c>
      <c r="R1649" s="4">
        <v>1.6E-2</v>
      </c>
      <c r="S1649" s="3">
        <v>1795175</v>
      </c>
      <c r="T1649" s="3"/>
      <c r="U1649" s="5"/>
      <c r="V1649" s="3">
        <v>12567387</v>
      </c>
      <c r="W1649" s="5"/>
      <c r="X1649" s="3">
        <v>26954856</v>
      </c>
      <c r="Y1649" s="3">
        <v>6581354</v>
      </c>
      <c r="Z1649" s="3">
        <v>1348276</v>
      </c>
      <c r="AA1649" s="3">
        <v>1328669</v>
      </c>
      <c r="AB1649" s="3">
        <v>17696557</v>
      </c>
      <c r="AC1649" s="3">
        <v>0</v>
      </c>
      <c r="AD1649" s="3">
        <v>14683685</v>
      </c>
      <c r="AE1649" s="3">
        <v>0</v>
      </c>
      <c r="AF1649" s="3">
        <v>18005402</v>
      </c>
      <c r="AG1649" s="3">
        <v>1795175</v>
      </c>
      <c r="AH1649" s="3">
        <v>14683685</v>
      </c>
      <c r="AI1649" s="3">
        <v>12567387</v>
      </c>
      <c r="AJ1649" s="3">
        <v>-663991</v>
      </c>
      <c r="AK1649" s="3">
        <v>-367776</v>
      </c>
      <c r="AL1649" s="3">
        <v>1026776</v>
      </c>
      <c r="AM1649" s="3">
        <v>-1394552</v>
      </c>
      <c r="AN1649" s="3">
        <v>296215</v>
      </c>
      <c r="AO1649" s="3">
        <v>0</v>
      </c>
      <c r="AP1649" s="3">
        <v>0</v>
      </c>
      <c r="AQ1649" s="3">
        <v>296215</v>
      </c>
      <c r="AR1649" s="3">
        <f>Tabela1[[#This Row],[Potrzeby finansowe 2027
w tym:]]+Tabela1[[#This Row],[Rozliczenie 2025 potrz. fin.]]</f>
        <v>27251071</v>
      </c>
      <c r="AS1649" s="3">
        <v>0</v>
      </c>
      <c r="AT1649" s="3">
        <v>0</v>
      </c>
      <c r="AU1649" s="3"/>
      <c r="AV1649" s="3"/>
      <c r="AW1649" s="3"/>
      <c r="AX1649" s="3"/>
      <c r="AY1649" s="3"/>
      <c r="AZ1649" s="3"/>
      <c r="BA1649" s="3">
        <v>1348276</v>
      </c>
      <c r="BB1649" s="3">
        <v>0</v>
      </c>
      <c r="BC1649" s="3">
        <v>16.47</v>
      </c>
      <c r="BD1649" s="3">
        <v>13416.04</v>
      </c>
      <c r="BE1649" s="3">
        <v>74.97</v>
      </c>
      <c r="BF1649" s="3">
        <v>0</v>
      </c>
      <c r="BG1649" s="3">
        <v>716234</v>
      </c>
      <c r="BH1649" s="3">
        <v>6730</v>
      </c>
      <c r="BI1649" s="3">
        <v>612435</v>
      </c>
      <c r="BJ1649" s="3">
        <v>9411182.8275000006</v>
      </c>
      <c r="BK1649" s="3">
        <v>5802702.9199999999</v>
      </c>
      <c r="BL1649" s="3">
        <v>3492372.45</v>
      </c>
      <c r="BM1649" s="3">
        <v>7449174.7300000004</v>
      </c>
      <c r="BN1649" s="53">
        <v>0.77351874131482989</v>
      </c>
      <c r="BO1649" s="54">
        <v>2.6180110000000002E-4</v>
      </c>
      <c r="BP1649" s="70">
        <v>6583</v>
      </c>
      <c r="BQ1649" s="71"/>
      <c r="BR1649" s="70"/>
      <c r="BS1649" s="72"/>
      <c r="BT1649" s="72"/>
      <c r="BU1649" s="70">
        <v>18005402</v>
      </c>
      <c r="BV1649" s="70">
        <v>1795175</v>
      </c>
      <c r="BW1649" s="74">
        <v>14683685</v>
      </c>
      <c r="BX1649" s="70">
        <v>34484262</v>
      </c>
    </row>
    <row r="1650" spans="1:76" x14ac:dyDescent="0.3">
      <c r="A1650" s="73" t="s">
        <v>10</v>
      </c>
      <c r="B1650" s="2" t="s">
        <v>156</v>
      </c>
      <c r="C1650" s="2" t="s">
        <v>30</v>
      </c>
      <c r="D1650" s="2" t="s">
        <v>12</v>
      </c>
      <c r="E1650" s="2" t="s">
        <v>13</v>
      </c>
      <c r="F1650" s="17" t="str">
        <f>+Tabela1[[#This Row],[WK]]&amp;Tabela1[[#This Row],[PK]]&amp;Tabela1[[#This Row],[GK]]</f>
        <v>220701</v>
      </c>
      <c r="G1650" s="2" t="s">
        <v>1550</v>
      </c>
      <c r="H1650" s="3">
        <v>1785566664.51</v>
      </c>
      <c r="I1650" s="4">
        <v>1.125</v>
      </c>
      <c r="J1650" s="3">
        <v>2008762497.5699999</v>
      </c>
      <c r="K1650" s="4">
        <v>7.0000000000000007E-2</v>
      </c>
      <c r="L1650" s="3">
        <v>140613375</v>
      </c>
      <c r="M1650" s="3"/>
      <c r="N1650" s="5"/>
      <c r="O1650" s="3">
        <v>345579556.38999993</v>
      </c>
      <c r="P1650" s="4">
        <v>1.125</v>
      </c>
      <c r="Q1650" s="3">
        <v>388777000.94</v>
      </c>
      <c r="R1650" s="4">
        <v>1.6E-2</v>
      </c>
      <c r="S1650" s="3">
        <v>6220432</v>
      </c>
      <c r="T1650" s="3"/>
      <c r="U1650" s="5"/>
      <c r="V1650" s="3">
        <v>77915135</v>
      </c>
      <c r="W1650" s="5"/>
      <c r="X1650" s="3">
        <v>87371664</v>
      </c>
      <c r="Y1650" s="3">
        <v>0</v>
      </c>
      <c r="Z1650" s="3">
        <v>69481</v>
      </c>
      <c r="AA1650" s="3">
        <v>4655917</v>
      </c>
      <c r="AB1650" s="3">
        <v>82646266</v>
      </c>
      <c r="AC1650" s="3">
        <v>0</v>
      </c>
      <c r="AD1650" s="3">
        <v>10698852</v>
      </c>
      <c r="AE1650" s="3">
        <v>0</v>
      </c>
      <c r="AF1650" s="3">
        <v>140613375</v>
      </c>
      <c r="AG1650" s="3">
        <v>6220432</v>
      </c>
      <c r="AH1650" s="3">
        <v>10698852</v>
      </c>
      <c r="AI1650" s="3">
        <v>77915135</v>
      </c>
      <c r="AJ1650" s="3">
        <v>3170869</v>
      </c>
      <c r="AK1650" s="3">
        <v>3673691</v>
      </c>
      <c r="AL1650" s="3">
        <v>3312655</v>
      </c>
      <c r="AM1650" s="3">
        <v>361036</v>
      </c>
      <c r="AN1650" s="3">
        <v>502822</v>
      </c>
      <c r="AO1650" s="3">
        <v>0</v>
      </c>
      <c r="AP1650" s="3">
        <v>0</v>
      </c>
      <c r="AQ1650" s="3">
        <v>502822</v>
      </c>
      <c r="AR1650" s="3">
        <f>Tabela1[[#This Row],[Potrzeby finansowe 2027
w tym:]]+Tabela1[[#This Row],[Rozliczenie 2025 potrz. fin.]]</f>
        <v>87874486</v>
      </c>
      <c r="AS1650" s="3">
        <v>0</v>
      </c>
      <c r="AT1650" s="3">
        <v>0</v>
      </c>
      <c r="AU1650" s="3"/>
      <c r="AV1650" s="3"/>
      <c r="AW1650" s="3"/>
      <c r="AX1650" s="3"/>
      <c r="AY1650" s="3"/>
      <c r="AZ1650" s="3"/>
      <c r="BA1650" s="3">
        <v>69481</v>
      </c>
      <c r="BB1650" s="3">
        <v>0</v>
      </c>
      <c r="BC1650" s="3">
        <v>2.81</v>
      </c>
      <c r="BD1650" s="3">
        <v>686.77</v>
      </c>
      <c r="BE1650" s="3">
        <v>0</v>
      </c>
      <c r="BF1650" s="3">
        <v>0</v>
      </c>
      <c r="BG1650" s="3">
        <v>3851698</v>
      </c>
      <c r="BH1650" s="3">
        <v>36192</v>
      </c>
      <c r="BI1650" s="3">
        <v>804219</v>
      </c>
      <c r="BJ1650" s="3">
        <v>12358300.935000002</v>
      </c>
      <c r="BK1650" s="3">
        <v>8487843.620000001</v>
      </c>
      <c r="BL1650" s="3">
        <v>643133.87</v>
      </c>
      <c r="BM1650" s="3">
        <v>14195561.52</v>
      </c>
      <c r="BN1650" s="53">
        <v>1.0296167799819069</v>
      </c>
      <c r="BO1650" s="54">
        <v>1.4911716000000001E-3</v>
      </c>
      <c r="BP1650" s="70">
        <v>37501</v>
      </c>
      <c r="BQ1650" s="71"/>
      <c r="BR1650" s="70"/>
      <c r="BS1650" s="72"/>
      <c r="BT1650" s="72"/>
      <c r="BU1650" s="70">
        <v>140613375</v>
      </c>
      <c r="BV1650" s="70">
        <v>6220432</v>
      </c>
      <c r="BW1650" s="74">
        <v>10698852</v>
      </c>
      <c r="BX1650" s="70">
        <v>157532659</v>
      </c>
    </row>
    <row r="1651" spans="1:76" x14ac:dyDescent="0.3">
      <c r="A1651" s="73" t="s">
        <v>10</v>
      </c>
      <c r="B1651" s="2" t="s">
        <v>156</v>
      </c>
      <c r="C1651" s="2" t="s">
        <v>30</v>
      </c>
      <c r="D1651" s="2" t="s">
        <v>11</v>
      </c>
      <c r="E1651" s="2" t="s">
        <v>15</v>
      </c>
      <c r="F1651" s="17" t="str">
        <f>+Tabela1[[#This Row],[WK]]&amp;Tabela1[[#This Row],[PK]]&amp;Tabela1[[#This Row],[GK]]</f>
        <v>220702</v>
      </c>
      <c r="G1651" s="2" t="s">
        <v>1551</v>
      </c>
      <c r="H1651" s="3">
        <v>268240467.13</v>
      </c>
      <c r="I1651" s="4">
        <v>1.125</v>
      </c>
      <c r="J1651" s="3">
        <v>301770525.51999998</v>
      </c>
      <c r="K1651" s="4">
        <v>7.0000000000000007E-2</v>
      </c>
      <c r="L1651" s="3">
        <v>21123937</v>
      </c>
      <c r="M1651" s="3"/>
      <c r="N1651" s="5"/>
      <c r="O1651" s="3">
        <v>3314454</v>
      </c>
      <c r="P1651" s="4">
        <v>1.125</v>
      </c>
      <c r="Q1651" s="3">
        <v>3728760.75</v>
      </c>
      <c r="R1651" s="4">
        <v>1.6E-2</v>
      </c>
      <c r="S1651" s="3">
        <v>59660</v>
      </c>
      <c r="T1651" s="3"/>
      <c r="U1651" s="5"/>
      <c r="V1651" s="3">
        <v>15048756</v>
      </c>
      <c r="W1651" s="5"/>
      <c r="X1651" s="3">
        <v>34402312</v>
      </c>
      <c r="Y1651" s="3">
        <v>13983775</v>
      </c>
      <c r="Z1651" s="3">
        <v>657240</v>
      </c>
      <c r="AA1651" s="3">
        <v>1543448</v>
      </c>
      <c r="AB1651" s="3">
        <v>18217849</v>
      </c>
      <c r="AC1651" s="3">
        <v>0</v>
      </c>
      <c r="AD1651" s="3">
        <v>18462389</v>
      </c>
      <c r="AE1651" s="3">
        <v>0</v>
      </c>
      <c r="AF1651" s="3">
        <v>21123937</v>
      </c>
      <c r="AG1651" s="3">
        <v>59660</v>
      </c>
      <c r="AH1651" s="3">
        <v>18462389</v>
      </c>
      <c r="AI1651" s="3">
        <v>15048756</v>
      </c>
      <c r="AJ1651" s="3">
        <v>1938807</v>
      </c>
      <c r="AK1651" s="3">
        <v>1047640</v>
      </c>
      <c r="AL1651" s="3">
        <v>1112694</v>
      </c>
      <c r="AM1651" s="3">
        <v>-65054</v>
      </c>
      <c r="AN1651" s="3">
        <v>-891167</v>
      </c>
      <c r="AO1651" s="3">
        <v>0</v>
      </c>
      <c r="AP1651" s="3">
        <v>0</v>
      </c>
      <c r="AQ1651" s="3">
        <v>-891167</v>
      </c>
      <c r="AR1651" s="3">
        <f>Tabela1[[#This Row],[Potrzeby finansowe 2027
w tym:]]+Tabela1[[#This Row],[Rozliczenie 2025 potrz. fin.]]</f>
        <v>33511145</v>
      </c>
      <c r="AS1651" s="3">
        <v>0</v>
      </c>
      <c r="AT1651" s="3">
        <v>0</v>
      </c>
      <c r="AU1651" s="3"/>
      <c r="AV1651" s="3"/>
      <c r="AW1651" s="3"/>
      <c r="AX1651" s="3"/>
      <c r="AY1651" s="3"/>
      <c r="AZ1651" s="3"/>
      <c r="BA1651" s="3">
        <v>657240</v>
      </c>
      <c r="BB1651" s="3">
        <v>0</v>
      </c>
      <c r="BC1651" s="3">
        <v>52.28</v>
      </c>
      <c r="BD1651" s="3">
        <v>6410.64</v>
      </c>
      <c r="BE1651" s="3">
        <v>0</v>
      </c>
      <c r="BF1651" s="3">
        <v>0</v>
      </c>
      <c r="BG1651" s="3">
        <v>856820</v>
      </c>
      <c r="BH1651" s="3">
        <v>8051</v>
      </c>
      <c r="BI1651" s="3">
        <v>686628</v>
      </c>
      <c r="BJ1651" s="3">
        <v>10551305.264999999</v>
      </c>
      <c r="BK1651" s="3">
        <v>6424545.8099999987</v>
      </c>
      <c r="BL1651" s="3">
        <v>2637239.7400000002</v>
      </c>
      <c r="BM1651" s="3">
        <v>11232558.34</v>
      </c>
      <c r="BN1651" s="53">
        <v>0.65313412234315404</v>
      </c>
      <c r="BO1651" s="54">
        <v>3.380066E-4</v>
      </c>
      <c r="BP1651" s="70">
        <v>8500</v>
      </c>
      <c r="BQ1651" s="71"/>
      <c r="BR1651" s="70"/>
      <c r="BS1651" s="72"/>
      <c r="BT1651" s="72"/>
      <c r="BU1651" s="70">
        <v>21123937</v>
      </c>
      <c r="BV1651" s="70">
        <v>59660</v>
      </c>
      <c r="BW1651" s="74">
        <v>18462389</v>
      </c>
      <c r="BX1651" s="70">
        <v>39645986</v>
      </c>
    </row>
    <row r="1652" spans="1:76" x14ac:dyDescent="0.3">
      <c r="A1652" s="73" t="s">
        <v>10</v>
      </c>
      <c r="B1652" s="2" t="s">
        <v>156</v>
      </c>
      <c r="C1652" s="2" t="s">
        <v>30</v>
      </c>
      <c r="D1652" s="2" t="s">
        <v>16</v>
      </c>
      <c r="E1652" s="2" t="s">
        <v>15</v>
      </c>
      <c r="F1652" s="17" t="str">
        <f>+Tabela1[[#This Row],[WK]]&amp;Tabela1[[#This Row],[PK]]&amp;Tabela1[[#This Row],[GK]]</f>
        <v>220703</v>
      </c>
      <c r="G1652" s="2" t="s">
        <v>1550</v>
      </c>
      <c r="H1652" s="3">
        <v>481291363.61000001</v>
      </c>
      <c r="I1652" s="4">
        <v>1.125</v>
      </c>
      <c r="J1652" s="3">
        <v>541452784.05999994</v>
      </c>
      <c r="K1652" s="4">
        <v>7.0000000000000007E-2</v>
      </c>
      <c r="L1652" s="3">
        <v>37901695</v>
      </c>
      <c r="M1652" s="3"/>
      <c r="N1652" s="5"/>
      <c r="O1652" s="3">
        <v>50781073.100000001</v>
      </c>
      <c r="P1652" s="4">
        <v>1.125</v>
      </c>
      <c r="Q1652" s="3">
        <v>57128707.240000002</v>
      </c>
      <c r="R1652" s="4">
        <v>1.6E-2</v>
      </c>
      <c r="S1652" s="3">
        <v>914059</v>
      </c>
      <c r="T1652" s="3"/>
      <c r="U1652" s="5"/>
      <c r="V1652" s="3">
        <v>21737850</v>
      </c>
      <c r="W1652" s="5"/>
      <c r="X1652" s="3">
        <v>31523232</v>
      </c>
      <c r="Y1652" s="3">
        <v>398438</v>
      </c>
      <c r="Z1652" s="3">
        <v>609758</v>
      </c>
      <c r="AA1652" s="3">
        <v>1996858</v>
      </c>
      <c r="AB1652" s="3">
        <v>24568064</v>
      </c>
      <c r="AC1652" s="3">
        <v>3950114</v>
      </c>
      <c r="AD1652" s="3">
        <v>9785382</v>
      </c>
      <c r="AE1652" s="3">
        <v>0</v>
      </c>
      <c r="AF1652" s="3">
        <v>37901695</v>
      </c>
      <c r="AG1652" s="3">
        <v>914059</v>
      </c>
      <c r="AH1652" s="3">
        <v>9785382</v>
      </c>
      <c r="AI1652" s="3">
        <v>21737850</v>
      </c>
      <c r="AJ1652" s="3">
        <v>544615</v>
      </c>
      <c r="AK1652" s="3">
        <v>544615</v>
      </c>
      <c r="AL1652" s="3">
        <v>1462702</v>
      </c>
      <c r="AM1652" s="3">
        <v>-918087</v>
      </c>
      <c r="AN1652" s="3">
        <v>662688</v>
      </c>
      <c r="AO1652" s="3">
        <v>0</v>
      </c>
      <c r="AP1652" s="3">
        <v>-662688</v>
      </c>
      <c r="AQ1652" s="3">
        <v>0</v>
      </c>
      <c r="AR1652" s="3">
        <f>Tabela1[[#This Row],[Potrzeby finansowe 2027
w tym:]]+Tabela1[[#This Row],[Rozliczenie 2025 potrz. fin.]]</f>
        <v>31523232</v>
      </c>
      <c r="AS1652" s="3">
        <v>0</v>
      </c>
      <c r="AT1652" s="3">
        <v>0</v>
      </c>
      <c r="AU1652" s="3"/>
      <c r="AV1652" s="3"/>
      <c r="AW1652" s="3"/>
      <c r="AX1652" s="3"/>
      <c r="AY1652" s="3"/>
      <c r="AZ1652" s="3"/>
      <c r="BA1652" s="3">
        <v>609758</v>
      </c>
      <c r="BB1652" s="3">
        <v>0</v>
      </c>
      <c r="BC1652" s="3">
        <v>0</v>
      </c>
      <c r="BD1652" s="3">
        <v>6032.37</v>
      </c>
      <c r="BE1652" s="3">
        <v>153.63999999999999</v>
      </c>
      <c r="BF1652" s="3">
        <v>0</v>
      </c>
      <c r="BG1652" s="3">
        <v>1220683</v>
      </c>
      <c r="BH1652" s="3">
        <v>11470</v>
      </c>
      <c r="BI1652" s="3">
        <v>776175</v>
      </c>
      <c r="BJ1652" s="3">
        <v>11927354.557499999</v>
      </c>
      <c r="BK1652" s="3">
        <v>8195636.4199999999</v>
      </c>
      <c r="BL1652" s="3">
        <v>1361723.52</v>
      </c>
      <c r="BM1652" s="3">
        <v>12203425.51</v>
      </c>
      <c r="BN1652" s="53">
        <v>0.99168835044719894</v>
      </c>
      <c r="BO1652" s="54">
        <v>4.4445029999999998E-4</v>
      </c>
      <c r="BP1652" s="70">
        <v>11177</v>
      </c>
      <c r="BQ1652" s="71"/>
      <c r="BR1652" s="70"/>
      <c r="BS1652" s="72"/>
      <c r="BT1652" s="72"/>
      <c r="BU1652" s="70">
        <v>37901695</v>
      </c>
      <c r="BV1652" s="70">
        <v>914059</v>
      </c>
      <c r="BW1652" s="74">
        <v>9785382</v>
      </c>
      <c r="BX1652" s="70">
        <v>48601136</v>
      </c>
    </row>
    <row r="1653" spans="1:76" x14ac:dyDescent="0.3">
      <c r="A1653" s="73" t="s">
        <v>10</v>
      </c>
      <c r="B1653" s="2" t="s">
        <v>156</v>
      </c>
      <c r="C1653" s="2" t="s">
        <v>30</v>
      </c>
      <c r="D1653" s="2" t="s">
        <v>18</v>
      </c>
      <c r="E1653" s="2" t="s">
        <v>19</v>
      </c>
      <c r="F1653" s="17" t="str">
        <f>+Tabela1[[#This Row],[WK]]&amp;Tabela1[[#This Row],[PK]]&amp;Tabela1[[#This Row],[GK]]</f>
        <v>220704</v>
      </c>
      <c r="G1653" s="2" t="s">
        <v>1552</v>
      </c>
      <c r="H1653" s="3">
        <v>441945895.68000001</v>
      </c>
      <c r="I1653" s="4">
        <v>1.125</v>
      </c>
      <c r="J1653" s="3">
        <v>497189132.63999999</v>
      </c>
      <c r="K1653" s="4">
        <v>7.0000000000000007E-2</v>
      </c>
      <c r="L1653" s="3">
        <v>34803239</v>
      </c>
      <c r="M1653" s="3"/>
      <c r="N1653" s="5"/>
      <c r="O1653" s="3">
        <v>27390739.690000001</v>
      </c>
      <c r="P1653" s="4">
        <v>1.125</v>
      </c>
      <c r="Q1653" s="3">
        <v>30814582.149999999</v>
      </c>
      <c r="R1653" s="4">
        <v>1.6E-2</v>
      </c>
      <c r="S1653" s="3">
        <v>493033</v>
      </c>
      <c r="T1653" s="3"/>
      <c r="U1653" s="5"/>
      <c r="V1653" s="3">
        <v>23840196</v>
      </c>
      <c r="W1653" s="5"/>
      <c r="X1653" s="3">
        <v>48524718</v>
      </c>
      <c r="Y1653" s="3">
        <v>24374583</v>
      </c>
      <c r="Z1653" s="3">
        <v>644520</v>
      </c>
      <c r="AA1653" s="3">
        <v>1592667</v>
      </c>
      <c r="AB1653" s="3">
        <v>21912948</v>
      </c>
      <c r="AC1653" s="3">
        <v>0</v>
      </c>
      <c r="AD1653" s="3">
        <v>24211760</v>
      </c>
      <c r="AE1653" s="3">
        <v>0</v>
      </c>
      <c r="AF1653" s="3">
        <v>34803239</v>
      </c>
      <c r="AG1653" s="3">
        <v>493033</v>
      </c>
      <c r="AH1653" s="3">
        <v>24211760</v>
      </c>
      <c r="AI1653" s="3">
        <v>23840196</v>
      </c>
      <c r="AJ1653" s="3">
        <v>2752139</v>
      </c>
      <c r="AK1653" s="3">
        <v>2279378</v>
      </c>
      <c r="AL1653" s="3">
        <v>1473235</v>
      </c>
      <c r="AM1653" s="3">
        <v>806143</v>
      </c>
      <c r="AN1653" s="3">
        <v>-472761</v>
      </c>
      <c r="AO1653" s="3">
        <v>0</v>
      </c>
      <c r="AP1653" s="3">
        <v>0</v>
      </c>
      <c r="AQ1653" s="3">
        <v>-472761</v>
      </c>
      <c r="AR1653" s="3">
        <f>Tabela1[[#This Row],[Potrzeby finansowe 2027
w tym:]]+Tabela1[[#This Row],[Rozliczenie 2025 potrz. fin.]]</f>
        <v>48051957</v>
      </c>
      <c r="AS1653" s="3">
        <v>0</v>
      </c>
      <c r="AT1653" s="3">
        <v>0</v>
      </c>
      <c r="AU1653" s="3"/>
      <c r="AV1653" s="3"/>
      <c r="AW1653" s="3"/>
      <c r="AX1653" s="3"/>
      <c r="AY1653" s="3"/>
      <c r="AZ1653" s="3"/>
      <c r="BA1653" s="3">
        <v>644520</v>
      </c>
      <c r="BB1653" s="3">
        <v>0</v>
      </c>
      <c r="BC1653" s="3">
        <v>125.16</v>
      </c>
      <c r="BD1653" s="3">
        <v>5974.2</v>
      </c>
      <c r="BE1653" s="3">
        <v>132.13</v>
      </c>
      <c r="BF1653" s="3">
        <v>0</v>
      </c>
      <c r="BG1653" s="3">
        <v>1274854</v>
      </c>
      <c r="BH1653" s="3">
        <v>11979</v>
      </c>
      <c r="BI1653" s="3">
        <v>317813</v>
      </c>
      <c r="BJ1653" s="3">
        <v>4883781.6899999995</v>
      </c>
      <c r="BK1653" s="3">
        <v>849574.93999999948</v>
      </c>
      <c r="BL1653" s="3">
        <v>2860579.68</v>
      </c>
      <c r="BM1653" s="3">
        <v>10415667.640000001</v>
      </c>
      <c r="BN1653" s="53">
        <v>0.63220391147421739</v>
      </c>
      <c r="BO1653" s="54">
        <v>5.5154409999999998E-4</v>
      </c>
      <c r="BP1653" s="70">
        <v>13870</v>
      </c>
      <c r="BQ1653" s="71"/>
      <c r="BR1653" s="70"/>
      <c r="BS1653" s="72"/>
      <c r="BT1653" s="72"/>
      <c r="BU1653" s="70">
        <v>34803239</v>
      </c>
      <c r="BV1653" s="70">
        <v>493033</v>
      </c>
      <c r="BW1653" s="74">
        <v>24211760</v>
      </c>
      <c r="BX1653" s="70">
        <v>59508032</v>
      </c>
    </row>
    <row r="1654" spans="1:76" x14ac:dyDescent="0.3">
      <c r="A1654" s="73" t="s">
        <v>10</v>
      </c>
      <c r="B1654" s="2" t="s">
        <v>156</v>
      </c>
      <c r="C1654" s="2" t="s">
        <v>30</v>
      </c>
      <c r="D1654" s="2" t="s">
        <v>21</v>
      </c>
      <c r="E1654" s="2" t="s">
        <v>15</v>
      </c>
      <c r="F1654" s="17" t="str">
        <f>+Tabela1[[#This Row],[WK]]&amp;Tabela1[[#This Row],[PK]]&amp;Tabela1[[#This Row],[GK]]</f>
        <v>220705</v>
      </c>
      <c r="G1654" s="2" t="s">
        <v>1553</v>
      </c>
      <c r="H1654" s="3">
        <v>198536447.25999999</v>
      </c>
      <c r="I1654" s="4">
        <v>1.125</v>
      </c>
      <c r="J1654" s="3">
        <v>223353503.16999999</v>
      </c>
      <c r="K1654" s="4">
        <v>7.0000000000000007E-2</v>
      </c>
      <c r="L1654" s="3">
        <v>15634745</v>
      </c>
      <c r="M1654" s="3"/>
      <c r="N1654" s="5"/>
      <c r="O1654" s="3">
        <v>2357344.64</v>
      </c>
      <c r="P1654" s="4">
        <v>1.125</v>
      </c>
      <c r="Q1654" s="3">
        <v>2652012.7200000002</v>
      </c>
      <c r="R1654" s="4">
        <v>1.6E-2</v>
      </c>
      <c r="S1654" s="3">
        <v>42432</v>
      </c>
      <c r="T1654" s="3"/>
      <c r="U1654" s="5"/>
      <c r="V1654" s="3">
        <v>10208562</v>
      </c>
      <c r="W1654" s="5"/>
      <c r="X1654" s="3">
        <v>26865667</v>
      </c>
      <c r="Y1654" s="3">
        <v>13884634</v>
      </c>
      <c r="Z1654" s="3">
        <v>319035</v>
      </c>
      <c r="AA1654" s="3">
        <v>902378</v>
      </c>
      <c r="AB1654" s="3">
        <v>11759620</v>
      </c>
      <c r="AC1654" s="3">
        <v>0</v>
      </c>
      <c r="AD1654" s="3">
        <v>16708950</v>
      </c>
      <c r="AE1654" s="3">
        <v>0</v>
      </c>
      <c r="AF1654" s="3">
        <v>15634745</v>
      </c>
      <c r="AG1654" s="3">
        <v>42432</v>
      </c>
      <c r="AH1654" s="3">
        <v>16708950</v>
      </c>
      <c r="AI1654" s="3">
        <v>10208562</v>
      </c>
      <c r="AJ1654" s="3">
        <v>1235739</v>
      </c>
      <c r="AK1654" s="3">
        <v>1287584</v>
      </c>
      <c r="AL1654" s="3">
        <v>794672</v>
      </c>
      <c r="AM1654" s="3">
        <v>492912</v>
      </c>
      <c r="AN1654" s="3">
        <v>51845</v>
      </c>
      <c r="AO1654" s="3">
        <v>0</v>
      </c>
      <c r="AP1654" s="3">
        <v>0</v>
      </c>
      <c r="AQ1654" s="3">
        <v>51845</v>
      </c>
      <c r="AR1654" s="3">
        <f>Tabela1[[#This Row],[Potrzeby finansowe 2027
w tym:]]+Tabela1[[#This Row],[Rozliczenie 2025 potrz. fin.]]</f>
        <v>26917512</v>
      </c>
      <c r="AS1654" s="3">
        <v>0</v>
      </c>
      <c r="AT1654" s="3">
        <v>0</v>
      </c>
      <c r="AU1654" s="3"/>
      <c r="AV1654" s="3"/>
      <c r="AW1654" s="3"/>
      <c r="AX1654" s="3"/>
      <c r="AY1654" s="3"/>
      <c r="AZ1654" s="3"/>
      <c r="BA1654" s="3">
        <v>319035</v>
      </c>
      <c r="BB1654" s="3">
        <v>0</v>
      </c>
      <c r="BC1654" s="3">
        <v>0</v>
      </c>
      <c r="BD1654" s="3">
        <v>3154.09</v>
      </c>
      <c r="BE1654" s="3">
        <v>84.66</v>
      </c>
      <c r="BF1654" s="3">
        <v>0</v>
      </c>
      <c r="BG1654" s="3">
        <v>582352</v>
      </c>
      <c r="BH1654" s="3">
        <v>5472</v>
      </c>
      <c r="BI1654" s="3">
        <v>320026</v>
      </c>
      <c r="BJ1654" s="3">
        <v>4917782.9300000006</v>
      </c>
      <c r="BK1654" s="3">
        <v>2520368.4000000004</v>
      </c>
      <c r="BL1654" s="3">
        <v>630994.11</v>
      </c>
      <c r="BM1654" s="3">
        <v>8327669.9000000004</v>
      </c>
      <c r="BN1654" s="53">
        <v>0.56520336121914139</v>
      </c>
      <c r="BO1654" s="54">
        <v>2.608547E-4</v>
      </c>
      <c r="BP1654" s="70">
        <v>6560</v>
      </c>
      <c r="BQ1654" s="71"/>
      <c r="BR1654" s="70"/>
      <c r="BS1654" s="72"/>
      <c r="BT1654" s="72"/>
      <c r="BU1654" s="70">
        <v>15634745</v>
      </c>
      <c r="BV1654" s="70">
        <v>42432</v>
      </c>
      <c r="BW1654" s="74">
        <v>16708950</v>
      </c>
      <c r="BX1654" s="70">
        <v>32386127</v>
      </c>
    </row>
    <row r="1655" spans="1:76" x14ac:dyDescent="0.3">
      <c r="A1655" s="73" t="s">
        <v>10</v>
      </c>
      <c r="B1655" s="2" t="s">
        <v>156</v>
      </c>
      <c r="C1655" s="2" t="s">
        <v>30</v>
      </c>
      <c r="D1655" s="2" t="s">
        <v>23</v>
      </c>
      <c r="E1655" s="2" t="s">
        <v>15</v>
      </c>
      <c r="F1655" s="17" t="str">
        <f>+Tabela1[[#This Row],[WK]]&amp;Tabela1[[#This Row],[PK]]&amp;Tabela1[[#This Row],[GK]]</f>
        <v>220706</v>
      </c>
      <c r="G1655" s="2" t="s">
        <v>1554</v>
      </c>
      <c r="H1655" s="3">
        <v>212623938.19999999</v>
      </c>
      <c r="I1655" s="4">
        <v>1.125</v>
      </c>
      <c r="J1655" s="3">
        <v>239201930.47999999</v>
      </c>
      <c r="K1655" s="4">
        <v>7.0000000000000007E-2</v>
      </c>
      <c r="L1655" s="3">
        <v>16744135</v>
      </c>
      <c r="M1655" s="3"/>
      <c r="N1655" s="5"/>
      <c r="O1655" s="3">
        <v>3613933.52</v>
      </c>
      <c r="P1655" s="4">
        <v>1.125</v>
      </c>
      <c r="Q1655" s="3">
        <v>4065675.21</v>
      </c>
      <c r="R1655" s="4">
        <v>1.6E-2</v>
      </c>
      <c r="S1655" s="3">
        <v>65051</v>
      </c>
      <c r="T1655" s="3"/>
      <c r="U1655" s="5"/>
      <c r="V1655" s="3">
        <v>11593534</v>
      </c>
      <c r="W1655" s="5"/>
      <c r="X1655" s="3">
        <v>24336169</v>
      </c>
      <c r="Y1655" s="3">
        <v>7044253</v>
      </c>
      <c r="Z1655" s="3">
        <v>446215</v>
      </c>
      <c r="AA1655" s="3">
        <v>1239689</v>
      </c>
      <c r="AB1655" s="3">
        <v>11679586</v>
      </c>
      <c r="AC1655" s="3">
        <v>3926426</v>
      </c>
      <c r="AD1655" s="3">
        <v>12742636</v>
      </c>
      <c r="AE1655" s="3">
        <v>0</v>
      </c>
      <c r="AF1655" s="3">
        <v>16744135</v>
      </c>
      <c r="AG1655" s="3">
        <v>65051</v>
      </c>
      <c r="AH1655" s="3">
        <v>12742636</v>
      </c>
      <c r="AI1655" s="3">
        <v>11593534</v>
      </c>
      <c r="AJ1655" s="3">
        <v>345353</v>
      </c>
      <c r="AK1655" s="3">
        <v>345353</v>
      </c>
      <c r="AL1655" s="3">
        <v>1010663</v>
      </c>
      <c r="AM1655" s="3">
        <v>-665310</v>
      </c>
      <c r="AN1655" s="3">
        <v>-131668</v>
      </c>
      <c r="AO1655" s="3">
        <v>0</v>
      </c>
      <c r="AP1655" s="3">
        <v>131668</v>
      </c>
      <c r="AQ1655" s="3">
        <v>0</v>
      </c>
      <c r="AR1655" s="3">
        <f>Tabela1[[#This Row],[Potrzeby finansowe 2027
w tym:]]+Tabela1[[#This Row],[Rozliczenie 2025 potrz. fin.]]</f>
        <v>24336169</v>
      </c>
      <c r="AS1655" s="3">
        <v>0</v>
      </c>
      <c r="AT1655" s="3">
        <v>0</v>
      </c>
      <c r="AU1655" s="3"/>
      <c r="AV1655" s="3"/>
      <c r="AW1655" s="3"/>
      <c r="AX1655" s="3"/>
      <c r="AY1655" s="3"/>
      <c r="AZ1655" s="3"/>
      <c r="BA1655" s="3">
        <v>446215</v>
      </c>
      <c r="BB1655" s="3">
        <v>0</v>
      </c>
      <c r="BC1655" s="3">
        <v>0</v>
      </c>
      <c r="BD1655" s="3">
        <v>4434.16</v>
      </c>
      <c r="BE1655" s="3">
        <v>72.97</v>
      </c>
      <c r="BF1655" s="3">
        <v>0</v>
      </c>
      <c r="BG1655" s="3">
        <v>631840</v>
      </c>
      <c r="BH1655" s="3">
        <v>5937</v>
      </c>
      <c r="BI1655" s="3">
        <v>607849</v>
      </c>
      <c r="BJ1655" s="3">
        <v>9340711.8574999999</v>
      </c>
      <c r="BK1655" s="3">
        <v>5531917.0899999999</v>
      </c>
      <c r="BL1655" s="3">
        <v>3609633.33</v>
      </c>
      <c r="BM1655" s="3">
        <v>8015912.4100000001</v>
      </c>
      <c r="BN1655" s="53">
        <v>0.71939415983511013</v>
      </c>
      <c r="BO1655" s="54">
        <v>2.171307E-4</v>
      </c>
      <c r="BP1655" s="70">
        <v>5461</v>
      </c>
      <c r="BQ1655" s="71"/>
      <c r="BR1655" s="70"/>
      <c r="BS1655" s="72"/>
      <c r="BT1655" s="72"/>
      <c r="BU1655" s="70">
        <v>16744135</v>
      </c>
      <c r="BV1655" s="70">
        <v>65051</v>
      </c>
      <c r="BW1655" s="74">
        <v>12742636</v>
      </c>
      <c r="BX1655" s="70">
        <v>29551822</v>
      </c>
    </row>
    <row r="1656" spans="1:76" x14ac:dyDescent="0.3">
      <c r="A1656" s="73" t="s">
        <v>10</v>
      </c>
      <c r="B1656" s="2" t="s">
        <v>156</v>
      </c>
      <c r="C1656" s="2" t="s">
        <v>54</v>
      </c>
      <c r="D1656" s="2" t="s">
        <v>12</v>
      </c>
      <c r="E1656" s="2" t="s">
        <v>13</v>
      </c>
      <c r="F1656" s="17" t="str">
        <f>+Tabela1[[#This Row],[WK]]&amp;Tabela1[[#This Row],[PK]]&amp;Tabela1[[#This Row],[GK]]</f>
        <v>220801</v>
      </c>
      <c r="G1656" s="2" t="s">
        <v>1555</v>
      </c>
      <c r="H1656" s="3">
        <v>1612825654.22</v>
      </c>
      <c r="I1656" s="4">
        <v>1.125</v>
      </c>
      <c r="J1656" s="3">
        <v>1814428861</v>
      </c>
      <c r="K1656" s="4">
        <v>7.0000000000000007E-2</v>
      </c>
      <c r="L1656" s="3">
        <v>127010020</v>
      </c>
      <c r="M1656" s="3"/>
      <c r="N1656" s="5"/>
      <c r="O1656" s="3">
        <v>256013851.59999999</v>
      </c>
      <c r="P1656" s="4">
        <v>1.125</v>
      </c>
      <c r="Q1656" s="3">
        <v>288015583.05000001</v>
      </c>
      <c r="R1656" s="4">
        <v>1.6E-2</v>
      </c>
      <c r="S1656" s="3">
        <v>4608249</v>
      </c>
      <c r="T1656" s="3"/>
      <c r="U1656" s="5"/>
      <c r="V1656" s="3">
        <v>70411184</v>
      </c>
      <c r="W1656" s="5"/>
      <c r="X1656" s="3">
        <v>117742572</v>
      </c>
      <c r="Y1656" s="3">
        <v>37280738</v>
      </c>
      <c r="Z1656" s="3">
        <v>26244</v>
      </c>
      <c r="AA1656" s="3">
        <v>5312005</v>
      </c>
      <c r="AB1656" s="3">
        <v>75123585</v>
      </c>
      <c r="AC1656" s="3">
        <v>0</v>
      </c>
      <c r="AD1656" s="3">
        <v>49878991</v>
      </c>
      <c r="AE1656" s="3">
        <v>0</v>
      </c>
      <c r="AF1656" s="3">
        <v>127010020</v>
      </c>
      <c r="AG1656" s="3">
        <v>4608249</v>
      </c>
      <c r="AH1656" s="3">
        <v>49878991</v>
      </c>
      <c r="AI1656" s="3">
        <v>70411184</v>
      </c>
      <c r="AJ1656" s="3">
        <v>9120754</v>
      </c>
      <c r="AK1656" s="3">
        <v>11668357</v>
      </c>
      <c r="AL1656" s="3">
        <v>4720377</v>
      </c>
      <c r="AM1656" s="3">
        <v>6947980</v>
      </c>
      <c r="AN1656" s="3">
        <v>2547603</v>
      </c>
      <c r="AO1656" s="3">
        <v>0</v>
      </c>
      <c r="AP1656" s="3">
        <v>0</v>
      </c>
      <c r="AQ1656" s="3">
        <v>2547603</v>
      </c>
      <c r="AR1656" s="3">
        <f>Tabela1[[#This Row],[Potrzeby finansowe 2027
w tym:]]+Tabela1[[#This Row],[Rozliczenie 2025 potrz. fin.]]</f>
        <v>120290175</v>
      </c>
      <c r="AS1656" s="3">
        <v>0</v>
      </c>
      <c r="AT1656" s="3">
        <v>0</v>
      </c>
      <c r="AU1656" s="3"/>
      <c r="AV1656" s="3"/>
      <c r="AW1656" s="3"/>
      <c r="AX1656" s="3"/>
      <c r="AY1656" s="3"/>
      <c r="AZ1656" s="3"/>
      <c r="BA1656" s="3">
        <v>26244</v>
      </c>
      <c r="BB1656" s="3">
        <v>0</v>
      </c>
      <c r="BC1656" s="3">
        <v>0</v>
      </c>
      <c r="BD1656" s="3">
        <v>262.94</v>
      </c>
      <c r="BE1656" s="3">
        <v>0</v>
      </c>
      <c r="BF1656" s="3">
        <v>0</v>
      </c>
      <c r="BG1656" s="3">
        <v>3569567</v>
      </c>
      <c r="BH1656" s="3">
        <v>33541</v>
      </c>
      <c r="BI1656" s="3">
        <v>1742438</v>
      </c>
      <c r="BJ1656" s="3">
        <v>26775771.507500004</v>
      </c>
      <c r="BK1656" s="3">
        <v>18743857.090000004</v>
      </c>
      <c r="BL1656" s="3">
        <v>4109963.35</v>
      </c>
      <c r="BM1656" s="3">
        <v>23907730.969999999</v>
      </c>
      <c r="BN1656" s="53">
        <v>0.78577357469945808</v>
      </c>
      <c r="BO1656" s="54">
        <v>1.5870967999999999E-3</v>
      </c>
      <c r="BP1656" s="70">
        <v>39913</v>
      </c>
      <c r="BQ1656" s="71"/>
      <c r="BR1656" s="70"/>
      <c r="BS1656" s="72"/>
      <c r="BT1656" s="72"/>
      <c r="BU1656" s="70">
        <v>127010020</v>
      </c>
      <c r="BV1656" s="70">
        <v>4608249</v>
      </c>
      <c r="BW1656" s="74">
        <v>49878991</v>
      </c>
      <c r="BX1656" s="70">
        <v>181497260</v>
      </c>
    </row>
    <row r="1657" spans="1:76" x14ac:dyDescent="0.3">
      <c r="A1657" s="73" t="s">
        <v>10</v>
      </c>
      <c r="B1657" s="2" t="s">
        <v>156</v>
      </c>
      <c r="C1657" s="2" t="s">
        <v>54</v>
      </c>
      <c r="D1657" s="2" t="s">
        <v>11</v>
      </c>
      <c r="E1657" s="2" t="s">
        <v>13</v>
      </c>
      <c r="F1657" s="17" t="str">
        <f>+Tabela1[[#This Row],[WK]]&amp;Tabela1[[#This Row],[PK]]&amp;Tabela1[[#This Row],[GK]]</f>
        <v>220802</v>
      </c>
      <c r="G1657" s="2" t="s">
        <v>1556</v>
      </c>
      <c r="H1657" s="3">
        <v>142696943.03</v>
      </c>
      <c r="I1657" s="4">
        <v>1.125</v>
      </c>
      <c r="J1657" s="3">
        <v>160534060.91</v>
      </c>
      <c r="K1657" s="4">
        <v>7.0000000000000007E-2</v>
      </c>
      <c r="L1657" s="3">
        <v>11237384</v>
      </c>
      <c r="M1657" s="3"/>
      <c r="N1657" s="5"/>
      <c r="O1657" s="3">
        <v>40682937.670000009</v>
      </c>
      <c r="P1657" s="4">
        <v>1.125</v>
      </c>
      <c r="Q1657" s="3">
        <v>45768304.880000003</v>
      </c>
      <c r="R1657" s="4">
        <v>1.6E-2</v>
      </c>
      <c r="S1657" s="3">
        <v>732293</v>
      </c>
      <c r="T1657" s="3"/>
      <c r="U1657" s="5"/>
      <c r="V1657" s="3">
        <v>5632783</v>
      </c>
      <c r="W1657" s="5"/>
      <c r="X1657" s="3">
        <v>9181552</v>
      </c>
      <c r="Y1657" s="3">
        <v>0</v>
      </c>
      <c r="Z1657" s="3">
        <v>379157</v>
      </c>
      <c r="AA1657" s="3">
        <v>1434399</v>
      </c>
      <c r="AB1657" s="3">
        <v>5492683</v>
      </c>
      <c r="AC1657" s="3">
        <v>1875313</v>
      </c>
      <c r="AD1657" s="3">
        <v>3565007</v>
      </c>
      <c r="AE1657" s="3">
        <v>2259996</v>
      </c>
      <c r="AF1657" s="3">
        <v>11237384</v>
      </c>
      <c r="AG1657" s="3">
        <v>732293</v>
      </c>
      <c r="AH1657" s="3">
        <v>1305011</v>
      </c>
      <c r="AI1657" s="3">
        <v>5632783</v>
      </c>
      <c r="AJ1657" s="3">
        <v>-979256</v>
      </c>
      <c r="AK1657" s="3">
        <v>-963018</v>
      </c>
      <c r="AL1657" s="3">
        <v>307656</v>
      </c>
      <c r="AM1657" s="3">
        <v>-1270674</v>
      </c>
      <c r="AN1657" s="3">
        <v>245869</v>
      </c>
      <c r="AO1657" s="3">
        <v>0</v>
      </c>
      <c r="AP1657" s="3">
        <v>-229631</v>
      </c>
      <c r="AQ1657" s="3">
        <v>16238</v>
      </c>
      <c r="AR1657" s="3">
        <f>Tabela1[[#This Row],[Potrzeby finansowe 2027
w tym:]]+Tabela1[[#This Row],[Rozliczenie 2025 potrz. fin.]]</f>
        <v>9197790</v>
      </c>
      <c r="AS1657" s="3">
        <v>0</v>
      </c>
      <c r="AT1657" s="3">
        <v>0</v>
      </c>
      <c r="AU1657" s="3"/>
      <c r="AV1657" s="3"/>
      <c r="AW1657" s="3"/>
      <c r="AX1657" s="3"/>
      <c r="AY1657" s="3"/>
      <c r="AZ1657" s="3"/>
      <c r="BA1657" s="3">
        <v>379157</v>
      </c>
      <c r="BB1657" s="3">
        <v>384</v>
      </c>
      <c r="BC1657" s="3">
        <v>336.29</v>
      </c>
      <c r="BD1657" s="3">
        <v>0</v>
      </c>
      <c r="BE1657" s="3">
        <v>235.64</v>
      </c>
      <c r="BF1657" s="3">
        <v>0</v>
      </c>
      <c r="BG1657" s="3">
        <v>377782</v>
      </c>
      <c r="BH1657" s="3">
        <v>2966</v>
      </c>
      <c r="BI1657" s="3">
        <v>1056617</v>
      </c>
      <c r="BJ1657" s="3">
        <v>16236870.629999999</v>
      </c>
      <c r="BK1657" s="3">
        <v>11814024.719999999</v>
      </c>
      <c r="BL1657" s="3">
        <v>171028.84</v>
      </c>
      <c r="BM1657" s="3">
        <v>17349325.960000001</v>
      </c>
      <c r="BN1657" s="53">
        <v>1.308422633203697</v>
      </c>
      <c r="BO1657" s="54">
        <v>1.5014E-4</v>
      </c>
      <c r="BP1657" s="70">
        <v>3708</v>
      </c>
      <c r="BQ1657" s="71"/>
      <c r="BR1657" s="70"/>
      <c r="BS1657" s="72"/>
      <c r="BT1657" s="72"/>
      <c r="BU1657" s="70">
        <v>11237384</v>
      </c>
      <c r="BV1657" s="70">
        <v>732293</v>
      </c>
      <c r="BW1657" s="74">
        <v>1305011</v>
      </c>
      <c r="BX1657" s="70">
        <v>13274688</v>
      </c>
    </row>
    <row r="1658" spans="1:76" x14ac:dyDescent="0.3">
      <c r="A1658" s="73" t="s">
        <v>10</v>
      </c>
      <c r="B1658" s="2" t="s">
        <v>156</v>
      </c>
      <c r="C1658" s="2" t="s">
        <v>54</v>
      </c>
      <c r="D1658" s="2" t="s">
        <v>16</v>
      </c>
      <c r="E1658" s="2" t="s">
        <v>15</v>
      </c>
      <c r="F1658" s="17" t="str">
        <f>+Tabela1[[#This Row],[WK]]&amp;Tabela1[[#This Row],[PK]]&amp;Tabela1[[#This Row],[GK]]</f>
        <v>220803</v>
      </c>
      <c r="G1658" s="2" t="s">
        <v>1557</v>
      </c>
      <c r="H1658" s="3">
        <v>269949495.29000002</v>
      </c>
      <c r="I1658" s="4">
        <v>1.125</v>
      </c>
      <c r="J1658" s="3">
        <v>303693182.19999999</v>
      </c>
      <c r="K1658" s="4">
        <v>7.0000000000000007E-2</v>
      </c>
      <c r="L1658" s="3">
        <v>21258523</v>
      </c>
      <c r="M1658" s="3"/>
      <c r="N1658" s="5"/>
      <c r="O1658" s="3">
        <v>6423099.3399999999</v>
      </c>
      <c r="P1658" s="4">
        <v>1.125</v>
      </c>
      <c r="Q1658" s="3">
        <v>7225986.7599999998</v>
      </c>
      <c r="R1658" s="4">
        <v>1.6E-2</v>
      </c>
      <c r="S1658" s="3">
        <v>115616</v>
      </c>
      <c r="T1658" s="3"/>
      <c r="U1658" s="5"/>
      <c r="V1658" s="3">
        <v>14931606</v>
      </c>
      <c r="W1658" s="5"/>
      <c r="X1658" s="3">
        <v>53156760</v>
      </c>
      <c r="Y1658" s="3">
        <v>17054853</v>
      </c>
      <c r="Z1658" s="3">
        <v>1305950</v>
      </c>
      <c r="AA1658" s="3">
        <v>1416634</v>
      </c>
      <c r="AB1658" s="3">
        <v>33379323</v>
      </c>
      <c r="AC1658" s="3">
        <v>0</v>
      </c>
      <c r="AD1658" s="3">
        <v>39009755</v>
      </c>
      <c r="AE1658" s="3">
        <v>0</v>
      </c>
      <c r="AF1658" s="3">
        <v>21258523</v>
      </c>
      <c r="AG1658" s="3">
        <v>115616</v>
      </c>
      <c r="AH1658" s="3">
        <v>39009755</v>
      </c>
      <c r="AI1658" s="3">
        <v>14931606</v>
      </c>
      <c r="AJ1658" s="3">
        <v>3981797</v>
      </c>
      <c r="AK1658" s="3">
        <v>4766398</v>
      </c>
      <c r="AL1658" s="3">
        <v>1211408</v>
      </c>
      <c r="AM1658" s="3">
        <v>3554990</v>
      </c>
      <c r="AN1658" s="3">
        <v>784601</v>
      </c>
      <c r="AO1658" s="3">
        <v>0</v>
      </c>
      <c r="AP1658" s="3">
        <v>0</v>
      </c>
      <c r="AQ1658" s="3">
        <v>784601</v>
      </c>
      <c r="AR1658" s="3">
        <f>Tabela1[[#This Row],[Potrzeby finansowe 2027
w tym:]]+Tabela1[[#This Row],[Rozliczenie 2025 potrz. fin.]]</f>
        <v>53941361</v>
      </c>
      <c r="AS1658" s="3">
        <v>0</v>
      </c>
      <c r="AT1658" s="3">
        <v>0</v>
      </c>
      <c r="AU1658" s="3"/>
      <c r="AV1658" s="3"/>
      <c r="AW1658" s="3"/>
      <c r="AX1658" s="3"/>
      <c r="AY1658" s="3"/>
      <c r="AZ1658" s="3"/>
      <c r="BA1658" s="3">
        <v>1305950</v>
      </c>
      <c r="BB1658" s="3">
        <v>0</v>
      </c>
      <c r="BC1658" s="3">
        <v>16.77</v>
      </c>
      <c r="BD1658" s="3">
        <v>12960.77</v>
      </c>
      <c r="BE1658" s="3">
        <v>135.38999999999999</v>
      </c>
      <c r="BF1658" s="3">
        <v>0</v>
      </c>
      <c r="BG1658" s="3">
        <v>790624</v>
      </c>
      <c r="BH1658" s="3">
        <v>7429</v>
      </c>
      <c r="BI1658" s="3">
        <v>626010</v>
      </c>
      <c r="BJ1658" s="3">
        <v>9619788.7649999987</v>
      </c>
      <c r="BK1658" s="3">
        <v>6667209.7499999981</v>
      </c>
      <c r="BL1658" s="3">
        <v>672708.34</v>
      </c>
      <c r="BM1658" s="3">
        <v>10464899.380000001</v>
      </c>
      <c r="BN1658" s="53">
        <v>0.61741977001203108</v>
      </c>
      <c r="BO1658" s="54">
        <v>3.8403180000000001E-4</v>
      </c>
      <c r="BP1658" s="70">
        <v>9286</v>
      </c>
      <c r="BQ1658" s="71"/>
      <c r="BR1658" s="70"/>
      <c r="BS1658" s="72"/>
      <c r="BT1658" s="72"/>
      <c r="BU1658" s="70">
        <v>21258523</v>
      </c>
      <c r="BV1658" s="70">
        <v>115616</v>
      </c>
      <c r="BW1658" s="74">
        <v>39009755</v>
      </c>
      <c r="BX1658" s="70">
        <v>60383894</v>
      </c>
    </row>
    <row r="1659" spans="1:76" x14ac:dyDescent="0.3">
      <c r="A1659" s="73" t="s">
        <v>10</v>
      </c>
      <c r="B1659" s="2" t="s">
        <v>156</v>
      </c>
      <c r="C1659" s="2" t="s">
        <v>54</v>
      </c>
      <c r="D1659" s="2" t="s">
        <v>18</v>
      </c>
      <c r="E1659" s="2" t="s">
        <v>15</v>
      </c>
      <c r="F1659" s="17" t="str">
        <f>+Tabela1[[#This Row],[WK]]&amp;Tabela1[[#This Row],[PK]]&amp;Tabela1[[#This Row],[GK]]</f>
        <v>220804</v>
      </c>
      <c r="G1659" s="2" t="s">
        <v>1558</v>
      </c>
      <c r="H1659" s="3">
        <v>607816679.79999995</v>
      </c>
      <c r="I1659" s="4">
        <v>1.125</v>
      </c>
      <c r="J1659" s="3">
        <v>683793764.77999997</v>
      </c>
      <c r="K1659" s="4">
        <v>7.0000000000000007E-2</v>
      </c>
      <c r="L1659" s="3">
        <v>47865564</v>
      </c>
      <c r="M1659" s="3"/>
      <c r="N1659" s="5"/>
      <c r="O1659" s="3">
        <v>36952668.18</v>
      </c>
      <c r="P1659" s="4">
        <v>1.125</v>
      </c>
      <c r="Q1659" s="3">
        <v>41571751.700000003</v>
      </c>
      <c r="R1659" s="4">
        <v>1.6E-2</v>
      </c>
      <c r="S1659" s="3">
        <v>665148</v>
      </c>
      <c r="T1659" s="3"/>
      <c r="U1659" s="5"/>
      <c r="V1659" s="3">
        <v>28397074</v>
      </c>
      <c r="W1659" s="5"/>
      <c r="X1659" s="3">
        <v>45427079</v>
      </c>
      <c r="Y1659" s="3">
        <v>4687860</v>
      </c>
      <c r="Z1659" s="3">
        <v>587949</v>
      </c>
      <c r="AA1659" s="3">
        <v>2309589</v>
      </c>
      <c r="AB1659" s="3">
        <v>36186873</v>
      </c>
      <c r="AC1659" s="3">
        <v>1654808</v>
      </c>
      <c r="AD1659" s="3">
        <v>17030005</v>
      </c>
      <c r="AE1659" s="3">
        <v>0</v>
      </c>
      <c r="AF1659" s="3">
        <v>47865564</v>
      </c>
      <c r="AG1659" s="3">
        <v>665148</v>
      </c>
      <c r="AH1659" s="3">
        <v>17030005</v>
      </c>
      <c r="AI1659" s="3">
        <v>28397074</v>
      </c>
      <c r="AJ1659" s="3">
        <v>-1097262</v>
      </c>
      <c r="AK1659" s="3">
        <v>-1097262</v>
      </c>
      <c r="AL1659" s="3">
        <v>1921053</v>
      </c>
      <c r="AM1659" s="3">
        <v>-3018315</v>
      </c>
      <c r="AN1659" s="3">
        <v>356359</v>
      </c>
      <c r="AO1659" s="3">
        <v>0</v>
      </c>
      <c r="AP1659" s="3">
        <v>-356359</v>
      </c>
      <c r="AQ1659" s="3">
        <v>0</v>
      </c>
      <c r="AR1659" s="3">
        <f>Tabela1[[#This Row],[Potrzeby finansowe 2027
w tym:]]+Tabela1[[#This Row],[Rozliczenie 2025 potrz. fin.]]</f>
        <v>45427079</v>
      </c>
      <c r="AS1659" s="3">
        <v>0</v>
      </c>
      <c r="AT1659" s="3">
        <v>0</v>
      </c>
      <c r="AU1659" s="3"/>
      <c r="AV1659" s="3"/>
      <c r="AW1659" s="3"/>
      <c r="AX1659" s="3"/>
      <c r="AY1659" s="3"/>
      <c r="AZ1659" s="3"/>
      <c r="BA1659" s="3">
        <v>587949</v>
      </c>
      <c r="BB1659" s="3">
        <v>0</v>
      </c>
      <c r="BC1659" s="3">
        <v>213.2</v>
      </c>
      <c r="BD1659" s="3">
        <v>5179.1000000000004</v>
      </c>
      <c r="BE1659" s="3">
        <v>1.84</v>
      </c>
      <c r="BF1659" s="3">
        <v>0</v>
      </c>
      <c r="BG1659" s="3">
        <v>1470354</v>
      </c>
      <c r="BH1659" s="3">
        <v>13816</v>
      </c>
      <c r="BI1659" s="3">
        <v>839235</v>
      </c>
      <c r="BJ1659" s="3">
        <v>12896383.664999999</v>
      </c>
      <c r="BK1659" s="3">
        <v>9460093.6399999987</v>
      </c>
      <c r="BL1659" s="3">
        <v>1063966.25</v>
      </c>
      <c r="BM1659" s="3">
        <v>11617227.6</v>
      </c>
      <c r="BN1659" s="53">
        <v>0.92001342995439417</v>
      </c>
      <c r="BO1659" s="54">
        <v>5.4337959999999996E-4</v>
      </c>
      <c r="BP1659" s="70">
        <v>13665</v>
      </c>
      <c r="BQ1659" s="71"/>
      <c r="BR1659" s="70"/>
      <c r="BS1659" s="72"/>
      <c r="BT1659" s="72"/>
      <c r="BU1659" s="70">
        <v>47865564</v>
      </c>
      <c r="BV1659" s="70">
        <v>665148</v>
      </c>
      <c r="BW1659" s="74">
        <v>17030005</v>
      </c>
      <c r="BX1659" s="70">
        <v>65560717</v>
      </c>
    </row>
    <row r="1660" spans="1:76" x14ac:dyDescent="0.3">
      <c r="A1660" s="73" t="s">
        <v>10</v>
      </c>
      <c r="B1660" s="2" t="s">
        <v>156</v>
      </c>
      <c r="C1660" s="2" t="s">
        <v>54</v>
      </c>
      <c r="D1660" s="2" t="s">
        <v>21</v>
      </c>
      <c r="E1660" s="2" t="s">
        <v>15</v>
      </c>
      <c r="F1660" s="17" t="str">
        <f>+Tabela1[[#This Row],[WK]]&amp;Tabela1[[#This Row],[PK]]&amp;Tabela1[[#This Row],[GK]]</f>
        <v>220805</v>
      </c>
      <c r="G1660" s="2" t="s">
        <v>1559</v>
      </c>
      <c r="H1660" s="3">
        <v>201927247.28999999</v>
      </c>
      <c r="I1660" s="4">
        <v>1.125</v>
      </c>
      <c r="J1660" s="3">
        <v>227168153.19999999</v>
      </c>
      <c r="K1660" s="4">
        <v>7.0000000000000007E-2</v>
      </c>
      <c r="L1660" s="3">
        <v>15901771</v>
      </c>
      <c r="M1660" s="3"/>
      <c r="N1660" s="5"/>
      <c r="O1660" s="3">
        <v>29269663.489999998</v>
      </c>
      <c r="P1660" s="4">
        <v>1.125</v>
      </c>
      <c r="Q1660" s="3">
        <v>32928371.43</v>
      </c>
      <c r="R1660" s="4">
        <v>1.6E-2</v>
      </c>
      <c r="S1660" s="3">
        <v>526854</v>
      </c>
      <c r="T1660" s="3"/>
      <c r="U1660" s="5"/>
      <c r="V1660" s="3">
        <v>10774437</v>
      </c>
      <c r="W1660" s="5"/>
      <c r="X1660" s="3">
        <v>17258161</v>
      </c>
      <c r="Y1660" s="3">
        <v>134073</v>
      </c>
      <c r="Z1660" s="3">
        <v>1579627</v>
      </c>
      <c r="AA1660" s="3">
        <v>1025142</v>
      </c>
      <c r="AB1660" s="3">
        <v>13635615</v>
      </c>
      <c r="AC1660" s="3">
        <v>883704</v>
      </c>
      <c r="AD1660" s="3">
        <v>6780925</v>
      </c>
      <c r="AE1660" s="3">
        <v>0</v>
      </c>
      <c r="AF1660" s="3">
        <v>15901771</v>
      </c>
      <c r="AG1660" s="3">
        <v>526854</v>
      </c>
      <c r="AH1660" s="3">
        <v>6780925</v>
      </c>
      <c r="AI1660" s="3">
        <v>10774437</v>
      </c>
      <c r="AJ1660" s="3">
        <v>699564</v>
      </c>
      <c r="AK1660" s="3">
        <v>996765</v>
      </c>
      <c r="AL1660" s="3">
        <v>701629</v>
      </c>
      <c r="AM1660" s="3">
        <v>295136</v>
      </c>
      <c r="AN1660" s="3">
        <v>297201</v>
      </c>
      <c r="AO1660" s="3">
        <v>0</v>
      </c>
      <c r="AP1660" s="3">
        <v>0</v>
      </c>
      <c r="AQ1660" s="3">
        <v>297201</v>
      </c>
      <c r="AR1660" s="3">
        <f>Tabela1[[#This Row],[Potrzeby finansowe 2027
w tym:]]+Tabela1[[#This Row],[Rozliczenie 2025 potrz. fin.]]</f>
        <v>17555362</v>
      </c>
      <c r="AS1660" s="3">
        <v>0</v>
      </c>
      <c r="AT1660" s="3">
        <v>0</v>
      </c>
      <c r="AU1660" s="3"/>
      <c r="AV1660" s="3"/>
      <c r="AW1660" s="3"/>
      <c r="AX1660" s="3"/>
      <c r="AY1660" s="3"/>
      <c r="AZ1660" s="3"/>
      <c r="BA1660" s="3">
        <v>1579627</v>
      </c>
      <c r="BB1660" s="3">
        <v>2245.5300000000002</v>
      </c>
      <c r="BC1660" s="3">
        <v>140.52000000000001</v>
      </c>
      <c r="BD1660" s="3">
        <v>1.48</v>
      </c>
      <c r="BE1660" s="3">
        <v>772.52</v>
      </c>
      <c r="BF1660" s="3">
        <v>0</v>
      </c>
      <c r="BG1660" s="3">
        <v>577456</v>
      </c>
      <c r="BH1660" s="3">
        <v>5426</v>
      </c>
      <c r="BI1660" s="3">
        <v>447686</v>
      </c>
      <c r="BJ1660" s="3">
        <v>6879512.2625000011</v>
      </c>
      <c r="BK1660" s="3">
        <v>4759646.830000001</v>
      </c>
      <c r="BL1660" s="3">
        <v>239880.71</v>
      </c>
      <c r="BM1660" s="3">
        <v>7999700.3099999996</v>
      </c>
      <c r="BN1660" s="53">
        <v>0.99459071281348221</v>
      </c>
      <c r="BO1660" s="54">
        <v>2.298143E-4</v>
      </c>
      <c r="BP1660" s="70">
        <v>5779</v>
      </c>
      <c r="BQ1660" s="71"/>
      <c r="BR1660" s="70"/>
      <c r="BS1660" s="72"/>
      <c r="BT1660" s="72"/>
      <c r="BU1660" s="70">
        <v>15901771</v>
      </c>
      <c r="BV1660" s="70">
        <v>526854</v>
      </c>
      <c r="BW1660" s="74">
        <v>6780925</v>
      </c>
      <c r="BX1660" s="70">
        <v>23209550</v>
      </c>
    </row>
    <row r="1661" spans="1:76" x14ac:dyDescent="0.3">
      <c r="A1661" s="73" t="s">
        <v>10</v>
      </c>
      <c r="B1661" s="2" t="s">
        <v>156</v>
      </c>
      <c r="C1661" s="2" t="s">
        <v>56</v>
      </c>
      <c r="D1661" s="2" t="s">
        <v>12</v>
      </c>
      <c r="E1661" s="2" t="s">
        <v>13</v>
      </c>
      <c r="F1661" s="17" t="str">
        <f>+Tabela1[[#This Row],[WK]]&amp;Tabela1[[#This Row],[PK]]&amp;Tabela1[[#This Row],[GK]]</f>
        <v>220901</v>
      </c>
      <c r="G1661" s="2" t="s">
        <v>1560</v>
      </c>
      <c r="H1661" s="3">
        <v>1766929440.52</v>
      </c>
      <c r="I1661" s="4">
        <v>1.125</v>
      </c>
      <c r="J1661" s="3">
        <v>1987795620.5899999</v>
      </c>
      <c r="K1661" s="4">
        <v>7.0000000000000007E-2</v>
      </c>
      <c r="L1661" s="3">
        <v>139145693</v>
      </c>
      <c r="M1661" s="3"/>
      <c r="N1661" s="5"/>
      <c r="O1661" s="3">
        <v>237062434.82000002</v>
      </c>
      <c r="P1661" s="4">
        <v>1.125</v>
      </c>
      <c r="Q1661" s="3">
        <v>266695239.16999999</v>
      </c>
      <c r="R1661" s="4">
        <v>1.6E-2</v>
      </c>
      <c r="S1661" s="3">
        <v>4267124</v>
      </c>
      <c r="T1661" s="3"/>
      <c r="U1661" s="5"/>
      <c r="V1661" s="3">
        <v>84686071</v>
      </c>
      <c r="W1661" s="5"/>
      <c r="X1661" s="3">
        <v>86266866</v>
      </c>
      <c r="Y1661" s="3">
        <v>13783174</v>
      </c>
      <c r="Z1661" s="3">
        <v>9121</v>
      </c>
      <c r="AA1661" s="3">
        <v>5122169</v>
      </c>
      <c r="AB1661" s="3">
        <v>62351576</v>
      </c>
      <c r="AC1661" s="3">
        <v>5000826</v>
      </c>
      <c r="AD1661" s="3">
        <v>1580795</v>
      </c>
      <c r="AE1661" s="3">
        <v>0</v>
      </c>
      <c r="AF1661" s="3">
        <v>139145693</v>
      </c>
      <c r="AG1661" s="3">
        <v>4267124</v>
      </c>
      <c r="AH1661" s="3">
        <v>1580795</v>
      </c>
      <c r="AI1661" s="3">
        <v>84686071</v>
      </c>
      <c r="AJ1661" s="3">
        <v>-1043415</v>
      </c>
      <c r="AK1661" s="3">
        <v>-1043415</v>
      </c>
      <c r="AL1661" s="3">
        <v>4890263</v>
      </c>
      <c r="AM1661" s="3">
        <v>-5933678</v>
      </c>
      <c r="AN1661" s="3">
        <v>-79675</v>
      </c>
      <c r="AO1661" s="3">
        <v>0</v>
      </c>
      <c r="AP1661" s="3">
        <v>79675</v>
      </c>
      <c r="AQ1661" s="3">
        <v>0</v>
      </c>
      <c r="AR1661" s="3">
        <f>Tabela1[[#This Row],[Potrzeby finansowe 2027
w tym:]]+Tabela1[[#This Row],[Rozliczenie 2025 potrz. fin.]]</f>
        <v>86266866</v>
      </c>
      <c r="AS1661" s="3">
        <v>0</v>
      </c>
      <c r="AT1661" s="3">
        <v>0</v>
      </c>
      <c r="AU1661" s="3"/>
      <c r="AV1661" s="3"/>
      <c r="AW1661" s="3"/>
      <c r="AX1661" s="3"/>
      <c r="AY1661" s="3"/>
      <c r="AZ1661" s="3"/>
      <c r="BA1661" s="3">
        <v>9121</v>
      </c>
      <c r="BB1661" s="3">
        <v>0</v>
      </c>
      <c r="BC1661" s="3">
        <v>0</v>
      </c>
      <c r="BD1661" s="3">
        <v>91.38</v>
      </c>
      <c r="BE1661" s="3">
        <v>0</v>
      </c>
      <c r="BF1661" s="3">
        <v>0</v>
      </c>
      <c r="BG1661" s="3">
        <v>3846908</v>
      </c>
      <c r="BH1661" s="3">
        <v>36147</v>
      </c>
      <c r="BI1661" s="3">
        <v>1275261</v>
      </c>
      <c r="BJ1661" s="3">
        <v>19596724.787500001</v>
      </c>
      <c r="BK1661" s="3">
        <v>13219754.66</v>
      </c>
      <c r="BL1661" s="3">
        <v>6549737.9800000004</v>
      </c>
      <c r="BM1661" s="3">
        <v>12408404.550000001</v>
      </c>
      <c r="BN1661" s="53">
        <v>0.91308767708420768</v>
      </c>
      <c r="BO1661" s="54">
        <v>1.4703210999999999E-3</v>
      </c>
      <c r="BP1661" s="70">
        <v>36976</v>
      </c>
      <c r="BQ1661" s="71"/>
      <c r="BR1661" s="70"/>
      <c r="BS1661" s="72"/>
      <c r="BT1661" s="72"/>
      <c r="BU1661" s="70">
        <v>139145693</v>
      </c>
      <c r="BV1661" s="70">
        <v>4267124</v>
      </c>
      <c r="BW1661" s="74">
        <v>1580795</v>
      </c>
      <c r="BX1661" s="70">
        <v>144993612</v>
      </c>
    </row>
    <row r="1662" spans="1:76" x14ac:dyDescent="0.3">
      <c r="A1662" s="73" t="s">
        <v>10</v>
      </c>
      <c r="B1662" s="2" t="s">
        <v>156</v>
      </c>
      <c r="C1662" s="2" t="s">
        <v>56</v>
      </c>
      <c r="D1662" s="2" t="s">
        <v>16</v>
      </c>
      <c r="E1662" s="2" t="s">
        <v>15</v>
      </c>
      <c r="F1662" s="17" t="str">
        <f>+Tabela1[[#This Row],[WK]]&amp;Tabela1[[#This Row],[PK]]&amp;Tabela1[[#This Row],[GK]]</f>
        <v>220903</v>
      </c>
      <c r="G1662" s="2" t="s">
        <v>1561</v>
      </c>
      <c r="H1662" s="3">
        <v>147265902.80000001</v>
      </c>
      <c r="I1662" s="4">
        <v>1.125</v>
      </c>
      <c r="J1662" s="3">
        <v>165674140.65000001</v>
      </c>
      <c r="K1662" s="4">
        <v>7.0000000000000007E-2</v>
      </c>
      <c r="L1662" s="3">
        <v>11597190</v>
      </c>
      <c r="M1662" s="3"/>
      <c r="N1662" s="5"/>
      <c r="O1662" s="3">
        <v>15543852.979999999</v>
      </c>
      <c r="P1662" s="4">
        <v>1.125</v>
      </c>
      <c r="Q1662" s="3">
        <v>17486834.600000001</v>
      </c>
      <c r="R1662" s="4">
        <v>1.6E-2</v>
      </c>
      <c r="S1662" s="3">
        <v>279789</v>
      </c>
      <c r="T1662" s="3"/>
      <c r="U1662" s="5"/>
      <c r="V1662" s="3">
        <v>8097615</v>
      </c>
      <c r="W1662" s="5"/>
      <c r="X1662" s="3">
        <v>17172641</v>
      </c>
      <c r="Y1662" s="3">
        <v>3850821</v>
      </c>
      <c r="Z1662" s="3">
        <v>57355</v>
      </c>
      <c r="AA1662" s="3">
        <v>764074</v>
      </c>
      <c r="AB1662" s="3">
        <v>9280694</v>
      </c>
      <c r="AC1662" s="3">
        <v>3219697</v>
      </c>
      <c r="AD1662" s="3">
        <v>9075026</v>
      </c>
      <c r="AE1662" s="3">
        <v>0</v>
      </c>
      <c r="AF1662" s="3">
        <v>11597190</v>
      </c>
      <c r="AG1662" s="3">
        <v>279789</v>
      </c>
      <c r="AH1662" s="3">
        <v>9075026</v>
      </c>
      <c r="AI1662" s="3">
        <v>8097615</v>
      </c>
      <c r="AJ1662" s="3">
        <v>1732549</v>
      </c>
      <c r="AK1662" s="3">
        <v>1732549</v>
      </c>
      <c r="AL1662" s="3">
        <v>466974</v>
      </c>
      <c r="AM1662" s="3">
        <v>1265575</v>
      </c>
      <c r="AN1662" s="3">
        <v>101048</v>
      </c>
      <c r="AO1662" s="3">
        <v>0</v>
      </c>
      <c r="AP1662" s="3">
        <v>-101048</v>
      </c>
      <c r="AQ1662" s="3">
        <v>0</v>
      </c>
      <c r="AR1662" s="3">
        <f>Tabela1[[#This Row],[Potrzeby finansowe 2027
w tym:]]+Tabela1[[#This Row],[Rozliczenie 2025 potrz. fin.]]</f>
        <v>17172641</v>
      </c>
      <c r="AS1662" s="3">
        <v>0</v>
      </c>
      <c r="AT1662" s="3">
        <v>0</v>
      </c>
      <c r="AU1662" s="3"/>
      <c r="AV1662" s="3"/>
      <c r="AW1662" s="3"/>
      <c r="AX1662" s="3"/>
      <c r="AY1662" s="3"/>
      <c r="AZ1662" s="3"/>
      <c r="BA1662" s="3">
        <v>57355</v>
      </c>
      <c r="BB1662" s="3">
        <v>0</v>
      </c>
      <c r="BC1662" s="3">
        <v>0</v>
      </c>
      <c r="BD1662" s="3">
        <v>574.64</v>
      </c>
      <c r="BE1662" s="3">
        <v>0</v>
      </c>
      <c r="BF1662" s="3">
        <v>0</v>
      </c>
      <c r="BG1662" s="3">
        <v>447619</v>
      </c>
      <c r="BH1662" s="3">
        <v>4206</v>
      </c>
      <c r="BI1662" s="3">
        <v>316455</v>
      </c>
      <c r="BJ1662" s="3">
        <v>4862915.2324999999</v>
      </c>
      <c r="BK1662" s="3">
        <v>2993882.63</v>
      </c>
      <c r="BL1662" s="3">
        <v>563558.11</v>
      </c>
      <c r="BM1662" s="3">
        <v>6349014.1900000004</v>
      </c>
      <c r="BN1662" s="53">
        <v>0.79551961799240833</v>
      </c>
      <c r="BO1662" s="54">
        <v>1.736443E-4</v>
      </c>
      <c r="BP1662" s="70">
        <v>4367</v>
      </c>
      <c r="BQ1662" s="71"/>
      <c r="BR1662" s="70"/>
      <c r="BS1662" s="72"/>
      <c r="BT1662" s="72"/>
      <c r="BU1662" s="70">
        <v>11597190</v>
      </c>
      <c r="BV1662" s="70">
        <v>279789</v>
      </c>
      <c r="BW1662" s="74">
        <v>9075026</v>
      </c>
      <c r="BX1662" s="70">
        <v>20952005</v>
      </c>
    </row>
    <row r="1663" spans="1:76" x14ac:dyDescent="0.3">
      <c r="A1663" s="73" t="s">
        <v>10</v>
      </c>
      <c r="B1663" s="2" t="s">
        <v>156</v>
      </c>
      <c r="C1663" s="2" t="s">
        <v>56</v>
      </c>
      <c r="D1663" s="2" t="s">
        <v>18</v>
      </c>
      <c r="E1663" s="2" t="s">
        <v>15</v>
      </c>
      <c r="F1663" s="17" t="str">
        <f>+Tabela1[[#This Row],[WK]]&amp;Tabela1[[#This Row],[PK]]&amp;Tabela1[[#This Row],[GK]]</f>
        <v>220904</v>
      </c>
      <c r="G1663" s="2" t="s">
        <v>1560</v>
      </c>
      <c r="H1663" s="3">
        <v>248708038.97</v>
      </c>
      <c r="I1663" s="4">
        <v>1.125</v>
      </c>
      <c r="J1663" s="3">
        <v>279796543.83999997</v>
      </c>
      <c r="K1663" s="4">
        <v>7.0000000000000007E-2</v>
      </c>
      <c r="L1663" s="3">
        <v>19585758</v>
      </c>
      <c r="M1663" s="3"/>
      <c r="N1663" s="5"/>
      <c r="O1663" s="3">
        <v>5676895.9299999997</v>
      </c>
      <c r="P1663" s="4">
        <v>1.125</v>
      </c>
      <c r="Q1663" s="3">
        <v>6386507.9199999999</v>
      </c>
      <c r="R1663" s="4">
        <v>1.6E-2</v>
      </c>
      <c r="S1663" s="3">
        <v>102184</v>
      </c>
      <c r="T1663" s="3"/>
      <c r="U1663" s="5"/>
      <c r="V1663" s="3">
        <v>11170767</v>
      </c>
      <c r="W1663" s="5"/>
      <c r="X1663" s="3">
        <v>14987529</v>
      </c>
      <c r="Y1663" s="3">
        <v>0</v>
      </c>
      <c r="Z1663" s="3">
        <v>73984</v>
      </c>
      <c r="AA1663" s="3">
        <v>772434</v>
      </c>
      <c r="AB1663" s="3">
        <v>10919044</v>
      </c>
      <c r="AC1663" s="3">
        <v>3222067</v>
      </c>
      <c r="AD1663" s="3">
        <v>4222157</v>
      </c>
      <c r="AE1663" s="3">
        <v>1823818</v>
      </c>
      <c r="AF1663" s="3">
        <v>19585758</v>
      </c>
      <c r="AG1663" s="3">
        <v>102184</v>
      </c>
      <c r="AH1663" s="3">
        <v>2398339</v>
      </c>
      <c r="AI1663" s="3">
        <v>11170767</v>
      </c>
      <c r="AJ1663" s="3">
        <v>1344459</v>
      </c>
      <c r="AK1663" s="3">
        <v>1462840</v>
      </c>
      <c r="AL1663" s="3">
        <v>1205081</v>
      </c>
      <c r="AM1663" s="3">
        <v>257759</v>
      </c>
      <c r="AN1663" s="3">
        <v>379791</v>
      </c>
      <c r="AO1663" s="3">
        <v>0</v>
      </c>
      <c r="AP1663" s="3">
        <v>-261410</v>
      </c>
      <c r="AQ1663" s="3">
        <v>118381</v>
      </c>
      <c r="AR1663" s="3">
        <f>Tabela1[[#This Row],[Potrzeby finansowe 2027
w tym:]]+Tabela1[[#This Row],[Rozliczenie 2025 potrz. fin.]]</f>
        <v>15105910</v>
      </c>
      <c r="AS1663" s="3">
        <v>0</v>
      </c>
      <c r="AT1663" s="3">
        <v>0</v>
      </c>
      <c r="AU1663" s="3"/>
      <c r="AV1663" s="3"/>
      <c r="AW1663" s="3"/>
      <c r="AX1663" s="3"/>
      <c r="AY1663" s="3"/>
      <c r="AZ1663" s="3"/>
      <c r="BA1663" s="3">
        <v>73984</v>
      </c>
      <c r="BB1663" s="3">
        <v>0</v>
      </c>
      <c r="BC1663" s="3">
        <v>0</v>
      </c>
      <c r="BD1663" s="3">
        <v>741.1</v>
      </c>
      <c r="BE1663" s="3">
        <v>0.3</v>
      </c>
      <c r="BF1663" s="3">
        <v>0</v>
      </c>
      <c r="BG1663" s="3">
        <v>560003</v>
      </c>
      <c r="BH1663" s="3">
        <v>5262</v>
      </c>
      <c r="BI1663" s="3">
        <v>212431</v>
      </c>
      <c r="BJ1663" s="3">
        <v>3264385.9325000001</v>
      </c>
      <c r="BK1663" s="3">
        <v>2285064.6399999997</v>
      </c>
      <c r="BL1663" s="3">
        <v>49329.65</v>
      </c>
      <c r="BM1663" s="3">
        <v>3818625.87</v>
      </c>
      <c r="BN1663" s="53">
        <v>1.4372886414295443</v>
      </c>
      <c r="BO1663" s="54">
        <v>1.4215939999999999E-4</v>
      </c>
      <c r="BP1663" s="70">
        <v>3947</v>
      </c>
      <c r="BQ1663" s="71"/>
      <c r="BR1663" s="70"/>
      <c r="BS1663" s="72"/>
      <c r="BT1663" s="72"/>
      <c r="BU1663" s="70">
        <v>19585758</v>
      </c>
      <c r="BV1663" s="70">
        <v>102184</v>
      </c>
      <c r="BW1663" s="74">
        <v>2398339</v>
      </c>
      <c r="BX1663" s="70">
        <v>22086281</v>
      </c>
    </row>
    <row r="1664" spans="1:76" x14ac:dyDescent="0.3">
      <c r="A1664" s="73" t="s">
        <v>10</v>
      </c>
      <c r="B1664" s="2" t="s">
        <v>156</v>
      </c>
      <c r="C1664" s="2" t="s">
        <v>56</v>
      </c>
      <c r="D1664" s="2" t="s">
        <v>23</v>
      </c>
      <c r="E1664" s="2" t="s">
        <v>15</v>
      </c>
      <c r="F1664" s="17" t="str">
        <f>+Tabela1[[#This Row],[WK]]&amp;Tabela1[[#This Row],[PK]]&amp;Tabela1[[#This Row],[GK]]</f>
        <v>220906</v>
      </c>
      <c r="G1664" s="2" t="s">
        <v>1562</v>
      </c>
      <c r="H1664" s="3">
        <v>122951639.56</v>
      </c>
      <c r="I1664" s="4">
        <v>1.125</v>
      </c>
      <c r="J1664" s="3">
        <v>138320594.50999999</v>
      </c>
      <c r="K1664" s="4">
        <v>7.0000000000000007E-2</v>
      </c>
      <c r="L1664" s="3">
        <v>9682442</v>
      </c>
      <c r="M1664" s="3"/>
      <c r="N1664" s="5"/>
      <c r="O1664" s="3">
        <v>2256292.98</v>
      </c>
      <c r="P1664" s="4">
        <v>1.125</v>
      </c>
      <c r="Q1664" s="3">
        <v>2538329.6</v>
      </c>
      <c r="R1664" s="4">
        <v>1.6E-2</v>
      </c>
      <c r="S1664" s="3">
        <v>40613</v>
      </c>
      <c r="T1664" s="3"/>
      <c r="U1664" s="5"/>
      <c r="V1664" s="3">
        <v>6659349</v>
      </c>
      <c r="W1664" s="5"/>
      <c r="X1664" s="3">
        <v>11820624</v>
      </c>
      <c r="Y1664" s="3">
        <v>1469236</v>
      </c>
      <c r="Z1664" s="3">
        <v>217254</v>
      </c>
      <c r="AA1664" s="3">
        <v>626707</v>
      </c>
      <c r="AB1664" s="3">
        <v>7737622</v>
      </c>
      <c r="AC1664" s="3">
        <v>1769805</v>
      </c>
      <c r="AD1664" s="3">
        <v>5161275</v>
      </c>
      <c r="AE1664" s="3">
        <v>0</v>
      </c>
      <c r="AF1664" s="3">
        <v>9682442</v>
      </c>
      <c r="AG1664" s="3">
        <v>40613</v>
      </c>
      <c r="AH1664" s="3">
        <v>5161275</v>
      </c>
      <c r="AI1664" s="3">
        <v>6659349</v>
      </c>
      <c r="AJ1664" s="3">
        <v>445564</v>
      </c>
      <c r="AK1664" s="3">
        <v>445564</v>
      </c>
      <c r="AL1664" s="3">
        <v>501742</v>
      </c>
      <c r="AM1664" s="3">
        <v>-56178</v>
      </c>
      <c r="AN1664" s="3">
        <v>431836</v>
      </c>
      <c r="AO1664" s="3">
        <v>0</v>
      </c>
      <c r="AP1664" s="3">
        <v>-431836</v>
      </c>
      <c r="AQ1664" s="3">
        <v>0</v>
      </c>
      <c r="AR1664" s="3">
        <f>Tabela1[[#This Row],[Potrzeby finansowe 2027
w tym:]]+Tabela1[[#This Row],[Rozliczenie 2025 potrz. fin.]]</f>
        <v>11820624</v>
      </c>
      <c r="AS1664" s="3">
        <v>0</v>
      </c>
      <c r="AT1664" s="3">
        <v>0</v>
      </c>
      <c r="AU1664" s="3"/>
      <c r="AV1664" s="3"/>
      <c r="AW1664" s="3"/>
      <c r="AX1664" s="3"/>
      <c r="AY1664" s="3"/>
      <c r="AZ1664" s="3"/>
      <c r="BA1664" s="3">
        <v>217254</v>
      </c>
      <c r="BB1664" s="3">
        <v>0</v>
      </c>
      <c r="BC1664" s="3">
        <v>223.78</v>
      </c>
      <c r="BD1664" s="3">
        <v>1430.74</v>
      </c>
      <c r="BE1664" s="3">
        <v>0.01</v>
      </c>
      <c r="BF1664" s="3">
        <v>0</v>
      </c>
      <c r="BG1664" s="3">
        <v>377782</v>
      </c>
      <c r="BH1664" s="3">
        <v>3175</v>
      </c>
      <c r="BI1664" s="3">
        <v>248925</v>
      </c>
      <c r="BJ1664" s="3">
        <v>3825186.3075000001</v>
      </c>
      <c r="BK1664" s="3">
        <v>2387415.7300000004</v>
      </c>
      <c r="BL1664" s="3">
        <v>261542.05</v>
      </c>
      <c r="BM1664" s="3">
        <v>5227998.21</v>
      </c>
      <c r="BN1664" s="53">
        <v>0.89124907902222472</v>
      </c>
      <c r="BO1664" s="54">
        <v>1.252565E-4</v>
      </c>
      <c r="BP1664" s="70">
        <v>3150</v>
      </c>
      <c r="BQ1664" s="71"/>
      <c r="BR1664" s="70"/>
      <c r="BS1664" s="72"/>
      <c r="BT1664" s="72"/>
      <c r="BU1664" s="70">
        <v>9682442</v>
      </c>
      <c r="BV1664" s="70">
        <v>40613</v>
      </c>
      <c r="BW1664" s="74">
        <v>5161275</v>
      </c>
      <c r="BX1664" s="70">
        <v>14884330</v>
      </c>
    </row>
    <row r="1665" spans="1:76" x14ac:dyDescent="0.3">
      <c r="A1665" s="73" t="s">
        <v>10</v>
      </c>
      <c r="B1665" s="2" t="s">
        <v>156</v>
      </c>
      <c r="C1665" s="2" t="s">
        <v>56</v>
      </c>
      <c r="D1665" s="2" t="s">
        <v>30</v>
      </c>
      <c r="E1665" s="2" t="s">
        <v>19</v>
      </c>
      <c r="F1665" s="17" t="str">
        <f>+Tabela1[[#This Row],[WK]]&amp;Tabela1[[#This Row],[PK]]&amp;Tabela1[[#This Row],[GK]]</f>
        <v>220907</v>
      </c>
      <c r="G1665" s="2" t="s">
        <v>1563</v>
      </c>
      <c r="H1665" s="3">
        <v>254206604.97</v>
      </c>
      <c r="I1665" s="4">
        <v>1.125</v>
      </c>
      <c r="J1665" s="3">
        <v>285982430.58999997</v>
      </c>
      <c r="K1665" s="4">
        <v>7.0000000000000007E-2</v>
      </c>
      <c r="L1665" s="3">
        <v>20018770</v>
      </c>
      <c r="M1665" s="3"/>
      <c r="N1665" s="5"/>
      <c r="O1665" s="3">
        <v>48729414.630000003</v>
      </c>
      <c r="P1665" s="4">
        <v>1.125</v>
      </c>
      <c r="Q1665" s="3">
        <v>54820591.460000001</v>
      </c>
      <c r="R1665" s="4">
        <v>1.6E-2</v>
      </c>
      <c r="S1665" s="3">
        <v>877129</v>
      </c>
      <c r="T1665" s="3"/>
      <c r="U1665" s="5"/>
      <c r="V1665" s="3">
        <v>13166253</v>
      </c>
      <c r="W1665" s="5"/>
      <c r="X1665" s="3">
        <v>17398730</v>
      </c>
      <c r="Y1665" s="3">
        <v>0</v>
      </c>
      <c r="Z1665" s="3">
        <v>140294</v>
      </c>
      <c r="AA1665" s="3">
        <v>1923178</v>
      </c>
      <c r="AB1665" s="3">
        <v>11642675</v>
      </c>
      <c r="AC1665" s="3">
        <v>3692583</v>
      </c>
      <c r="AD1665" s="3">
        <v>4785268</v>
      </c>
      <c r="AE1665" s="3">
        <v>0</v>
      </c>
      <c r="AF1665" s="3">
        <v>20018770</v>
      </c>
      <c r="AG1665" s="3">
        <v>877129</v>
      </c>
      <c r="AH1665" s="3">
        <v>4785268</v>
      </c>
      <c r="AI1665" s="3">
        <v>13166253</v>
      </c>
      <c r="AJ1665" s="3">
        <v>1530844</v>
      </c>
      <c r="AK1665" s="3">
        <v>1530844</v>
      </c>
      <c r="AL1665" s="3">
        <v>605252</v>
      </c>
      <c r="AM1665" s="3">
        <v>925592</v>
      </c>
      <c r="AN1665" s="3">
        <v>-378248</v>
      </c>
      <c r="AO1665" s="3">
        <v>0</v>
      </c>
      <c r="AP1665" s="3">
        <v>378248</v>
      </c>
      <c r="AQ1665" s="3">
        <v>0</v>
      </c>
      <c r="AR1665" s="3">
        <f>Tabela1[[#This Row],[Potrzeby finansowe 2027
w tym:]]+Tabela1[[#This Row],[Rozliczenie 2025 potrz. fin.]]</f>
        <v>17398730</v>
      </c>
      <c r="AS1665" s="3">
        <v>0</v>
      </c>
      <c r="AT1665" s="3">
        <v>0</v>
      </c>
      <c r="AU1665" s="3"/>
      <c r="AV1665" s="3"/>
      <c r="AW1665" s="3"/>
      <c r="AX1665" s="3"/>
      <c r="AY1665" s="3"/>
      <c r="AZ1665" s="3"/>
      <c r="BA1665" s="3">
        <v>140294</v>
      </c>
      <c r="BB1665" s="3">
        <v>0</v>
      </c>
      <c r="BC1665" s="3">
        <v>0</v>
      </c>
      <c r="BD1665" s="3">
        <v>1405.61</v>
      </c>
      <c r="BE1665" s="3">
        <v>0</v>
      </c>
      <c r="BF1665" s="3">
        <v>0</v>
      </c>
      <c r="BG1665" s="3">
        <v>736241</v>
      </c>
      <c r="BH1665" s="3">
        <v>6918</v>
      </c>
      <c r="BI1665" s="3">
        <v>1186937</v>
      </c>
      <c r="BJ1665" s="3">
        <v>18239465.7075</v>
      </c>
      <c r="BK1665" s="3">
        <v>9572465.2999999989</v>
      </c>
      <c r="BL1665" s="3">
        <v>9149078.7200000007</v>
      </c>
      <c r="BM1665" s="3">
        <v>16369844.189999999</v>
      </c>
      <c r="BN1665" s="53">
        <v>1.0417447749083686</v>
      </c>
      <c r="BO1665" s="54">
        <v>2.4477020000000002E-4</v>
      </c>
      <c r="BP1665" s="70">
        <v>6155</v>
      </c>
      <c r="BQ1665" s="71"/>
      <c r="BR1665" s="70"/>
      <c r="BS1665" s="72"/>
      <c r="BT1665" s="72"/>
      <c r="BU1665" s="70">
        <v>20018770</v>
      </c>
      <c r="BV1665" s="70">
        <v>877129</v>
      </c>
      <c r="BW1665" s="74">
        <v>4785268</v>
      </c>
      <c r="BX1665" s="70">
        <v>25681167</v>
      </c>
    </row>
    <row r="1666" spans="1:76" x14ac:dyDescent="0.3">
      <c r="A1666" s="73" t="s">
        <v>10</v>
      </c>
      <c r="B1666" s="2" t="s">
        <v>156</v>
      </c>
      <c r="C1666" s="2" t="s">
        <v>56</v>
      </c>
      <c r="D1666" s="2" t="s">
        <v>54</v>
      </c>
      <c r="E1666" s="2" t="s">
        <v>15</v>
      </c>
      <c r="F1666" s="17" t="str">
        <f>+Tabela1[[#This Row],[WK]]&amp;Tabela1[[#This Row],[PK]]&amp;Tabela1[[#This Row],[GK]]</f>
        <v>220908</v>
      </c>
      <c r="G1666" s="2" t="s">
        <v>1564</v>
      </c>
      <c r="H1666" s="3">
        <v>168958072.72</v>
      </c>
      <c r="I1666" s="4">
        <v>1.125</v>
      </c>
      <c r="J1666" s="3">
        <v>190077831.81</v>
      </c>
      <c r="K1666" s="4">
        <v>7.0000000000000007E-2</v>
      </c>
      <c r="L1666" s="3">
        <v>13305448</v>
      </c>
      <c r="M1666" s="3"/>
      <c r="N1666" s="5"/>
      <c r="O1666" s="3">
        <v>7713611.1899999995</v>
      </c>
      <c r="P1666" s="4">
        <v>1.125</v>
      </c>
      <c r="Q1666" s="3">
        <v>8677812.5899999999</v>
      </c>
      <c r="R1666" s="4">
        <v>1.6E-2</v>
      </c>
      <c r="S1666" s="3">
        <v>138845</v>
      </c>
      <c r="T1666" s="3"/>
      <c r="U1666" s="5"/>
      <c r="V1666" s="3">
        <v>8243774</v>
      </c>
      <c r="W1666" s="5"/>
      <c r="X1666" s="3">
        <v>11612353</v>
      </c>
      <c r="Y1666" s="3">
        <v>0</v>
      </c>
      <c r="Z1666" s="3">
        <v>64379</v>
      </c>
      <c r="AA1666" s="3">
        <v>781401</v>
      </c>
      <c r="AB1666" s="3">
        <v>9208542</v>
      </c>
      <c r="AC1666" s="3">
        <v>1558031</v>
      </c>
      <c r="AD1666" s="3">
        <v>3368579</v>
      </c>
      <c r="AE1666" s="3">
        <v>0</v>
      </c>
      <c r="AF1666" s="3">
        <v>13305448</v>
      </c>
      <c r="AG1666" s="3">
        <v>138845</v>
      </c>
      <c r="AH1666" s="3">
        <v>3368579</v>
      </c>
      <c r="AI1666" s="3">
        <v>8243774</v>
      </c>
      <c r="AJ1666" s="3">
        <v>30741</v>
      </c>
      <c r="AK1666" s="3">
        <v>30741</v>
      </c>
      <c r="AL1666" s="3">
        <v>480774</v>
      </c>
      <c r="AM1666" s="3">
        <v>-450033</v>
      </c>
      <c r="AN1666" s="3">
        <v>-55093</v>
      </c>
      <c r="AO1666" s="3">
        <v>0</v>
      </c>
      <c r="AP1666" s="3">
        <v>55093</v>
      </c>
      <c r="AQ1666" s="3">
        <v>0</v>
      </c>
      <c r="AR1666" s="3">
        <f>Tabela1[[#This Row],[Potrzeby finansowe 2027
w tym:]]+Tabela1[[#This Row],[Rozliczenie 2025 potrz. fin.]]</f>
        <v>11612353</v>
      </c>
      <c r="AS1666" s="3">
        <v>0</v>
      </c>
      <c r="AT1666" s="3">
        <v>0</v>
      </c>
      <c r="AU1666" s="3"/>
      <c r="AV1666" s="3"/>
      <c r="AW1666" s="3"/>
      <c r="AX1666" s="3"/>
      <c r="AY1666" s="3"/>
      <c r="AZ1666" s="3"/>
      <c r="BA1666" s="3">
        <v>64379</v>
      </c>
      <c r="BB1666" s="3">
        <v>0</v>
      </c>
      <c r="BC1666" s="3">
        <v>0</v>
      </c>
      <c r="BD1666" s="3">
        <v>645.02</v>
      </c>
      <c r="BE1666" s="3">
        <v>0</v>
      </c>
      <c r="BF1666" s="3">
        <v>0</v>
      </c>
      <c r="BG1666" s="3">
        <v>451982</v>
      </c>
      <c r="BH1666" s="3">
        <v>4247</v>
      </c>
      <c r="BI1666" s="3">
        <v>329419</v>
      </c>
      <c r="BJ1666" s="3">
        <v>5062123.5150000006</v>
      </c>
      <c r="BK1666" s="3">
        <v>4348301.0500000007</v>
      </c>
      <c r="BL1666" s="3">
        <v>260012.25</v>
      </c>
      <c r="BM1666" s="3">
        <v>2335265.3599999994</v>
      </c>
      <c r="BN1666" s="53">
        <v>1.1558341027578041</v>
      </c>
      <c r="BO1666" s="54">
        <v>1.6235770000000001E-4</v>
      </c>
      <c r="BP1666" s="70">
        <v>4083</v>
      </c>
      <c r="BQ1666" s="71"/>
      <c r="BR1666" s="70"/>
      <c r="BS1666" s="72"/>
      <c r="BT1666" s="72"/>
      <c r="BU1666" s="70">
        <v>13305448</v>
      </c>
      <c r="BV1666" s="70">
        <v>138845</v>
      </c>
      <c r="BW1666" s="74">
        <v>3368579</v>
      </c>
      <c r="BX1666" s="70">
        <v>16812872</v>
      </c>
    </row>
    <row r="1667" spans="1:76" x14ac:dyDescent="0.3">
      <c r="A1667" s="73" t="s">
        <v>10</v>
      </c>
      <c r="B1667" s="2" t="s">
        <v>156</v>
      </c>
      <c r="C1667" s="2" t="s">
        <v>69</v>
      </c>
      <c r="D1667" s="2" t="s">
        <v>12</v>
      </c>
      <c r="E1667" s="2" t="s">
        <v>13</v>
      </c>
      <c r="F1667" s="17" t="str">
        <f>+Tabela1[[#This Row],[WK]]&amp;Tabela1[[#This Row],[PK]]&amp;Tabela1[[#This Row],[GK]]</f>
        <v>221001</v>
      </c>
      <c r="G1667" s="2" t="s">
        <v>1565</v>
      </c>
      <c r="H1667" s="3">
        <v>64886587.359999999</v>
      </c>
      <c r="I1667" s="4">
        <v>1.125</v>
      </c>
      <c r="J1667" s="3">
        <v>72997410.780000001</v>
      </c>
      <c r="K1667" s="4">
        <v>7.0000000000000007E-2</v>
      </c>
      <c r="L1667" s="3">
        <v>5109819</v>
      </c>
      <c r="M1667" s="3"/>
      <c r="N1667" s="5"/>
      <c r="O1667" s="3">
        <v>5025906.84</v>
      </c>
      <c r="P1667" s="4">
        <v>1.125</v>
      </c>
      <c r="Q1667" s="3">
        <v>5654145.2000000002</v>
      </c>
      <c r="R1667" s="4">
        <v>1.6E-2</v>
      </c>
      <c r="S1667" s="3">
        <v>90466</v>
      </c>
      <c r="T1667" s="3"/>
      <c r="U1667" s="5"/>
      <c r="V1667" s="3">
        <v>1966341</v>
      </c>
      <c r="W1667" s="5"/>
      <c r="X1667" s="3">
        <v>6118211</v>
      </c>
      <c r="Y1667" s="3">
        <v>0</v>
      </c>
      <c r="Z1667" s="3">
        <v>700498</v>
      </c>
      <c r="AA1667" s="3">
        <v>573599</v>
      </c>
      <c r="AB1667" s="3">
        <v>1551311</v>
      </c>
      <c r="AC1667" s="3">
        <v>3292803</v>
      </c>
      <c r="AD1667" s="3">
        <v>4158126</v>
      </c>
      <c r="AE1667" s="3">
        <v>4155982</v>
      </c>
      <c r="AF1667" s="3">
        <v>5109819</v>
      </c>
      <c r="AG1667" s="3">
        <v>90466</v>
      </c>
      <c r="AH1667" s="3">
        <v>2144</v>
      </c>
      <c r="AI1667" s="3">
        <v>1966341</v>
      </c>
      <c r="AJ1667" s="3">
        <v>-110330</v>
      </c>
      <c r="AK1667" s="3">
        <v>-104074</v>
      </c>
      <c r="AL1667" s="3">
        <v>-213120</v>
      </c>
      <c r="AM1667" s="3">
        <v>109046</v>
      </c>
      <c r="AN1667" s="3">
        <v>-140366</v>
      </c>
      <c r="AO1667" s="3">
        <v>0</v>
      </c>
      <c r="AP1667" s="3">
        <v>146622</v>
      </c>
      <c r="AQ1667" s="3">
        <v>6256</v>
      </c>
      <c r="AR1667" s="3">
        <f>Tabela1[[#This Row],[Potrzeby finansowe 2027
w tym:]]+Tabela1[[#This Row],[Rozliczenie 2025 potrz. fin.]]</f>
        <v>6124467</v>
      </c>
      <c r="AS1667" s="3">
        <v>0</v>
      </c>
      <c r="AT1667" s="3">
        <v>0</v>
      </c>
      <c r="AU1667" s="3"/>
      <c r="AV1667" s="3"/>
      <c r="AW1667" s="3"/>
      <c r="AX1667" s="3"/>
      <c r="AY1667" s="3"/>
      <c r="AZ1667" s="3"/>
      <c r="BA1667" s="3">
        <v>700498</v>
      </c>
      <c r="BB1667" s="3">
        <v>0</v>
      </c>
      <c r="BC1667" s="3">
        <v>6.79</v>
      </c>
      <c r="BD1667" s="3">
        <v>2412.5100000000002</v>
      </c>
      <c r="BE1667" s="3">
        <v>9166.34</v>
      </c>
      <c r="BF1667" s="3">
        <v>0</v>
      </c>
      <c r="BG1667" s="3">
        <v>377782</v>
      </c>
      <c r="BH1667" s="3">
        <v>1127</v>
      </c>
      <c r="BI1667" s="3">
        <v>195817</v>
      </c>
      <c r="BJ1667" s="3">
        <v>3009090.2449999996</v>
      </c>
      <c r="BK1667" s="3">
        <v>1633051.8299999996</v>
      </c>
      <c r="BL1667" s="3">
        <v>1062440.6100000001</v>
      </c>
      <c r="BM1667" s="3">
        <v>3379272.44</v>
      </c>
      <c r="BN1667" s="53">
        <v>1.7437098383742298</v>
      </c>
      <c r="BO1667" s="54">
        <v>8.2375700000000005E-5</v>
      </c>
      <c r="BP1667" s="70">
        <v>1408</v>
      </c>
      <c r="BQ1667" s="71"/>
      <c r="BR1667" s="70"/>
      <c r="BS1667" s="72"/>
      <c r="BT1667" s="72"/>
      <c r="BU1667" s="70">
        <v>5109819</v>
      </c>
      <c r="BV1667" s="70">
        <v>90466</v>
      </c>
      <c r="BW1667" s="74">
        <v>2144</v>
      </c>
      <c r="BX1667" s="70">
        <v>5202429</v>
      </c>
    </row>
    <row r="1668" spans="1:76" x14ac:dyDescent="0.3">
      <c r="A1668" s="73" t="s">
        <v>10</v>
      </c>
      <c r="B1668" s="2" t="s">
        <v>156</v>
      </c>
      <c r="C1668" s="2" t="s">
        <v>69</v>
      </c>
      <c r="D1668" s="2" t="s">
        <v>11</v>
      </c>
      <c r="E1668" s="2" t="s">
        <v>19</v>
      </c>
      <c r="F1668" s="17" t="str">
        <f>+Tabela1[[#This Row],[WK]]&amp;Tabela1[[#This Row],[PK]]&amp;Tabela1[[#This Row],[GK]]</f>
        <v>221002</v>
      </c>
      <c r="G1668" s="2" t="s">
        <v>1566</v>
      </c>
      <c r="H1668" s="3">
        <v>687104192.86000001</v>
      </c>
      <c r="I1668" s="4">
        <v>1.125</v>
      </c>
      <c r="J1668" s="3">
        <v>772992216.97000003</v>
      </c>
      <c r="K1668" s="4">
        <v>7.0000000000000007E-2</v>
      </c>
      <c r="L1668" s="3">
        <v>54109455</v>
      </c>
      <c r="M1668" s="3"/>
      <c r="N1668" s="5"/>
      <c r="O1668" s="3">
        <v>51919565.769999996</v>
      </c>
      <c r="P1668" s="4">
        <v>1.125</v>
      </c>
      <c r="Q1668" s="3">
        <v>58409511.490000002</v>
      </c>
      <c r="R1668" s="4">
        <v>1.6E-2</v>
      </c>
      <c r="S1668" s="3">
        <v>934552</v>
      </c>
      <c r="T1668" s="3"/>
      <c r="U1668" s="5"/>
      <c r="V1668" s="3">
        <v>34997300</v>
      </c>
      <c r="W1668" s="5"/>
      <c r="X1668" s="3">
        <v>48567999</v>
      </c>
      <c r="Y1668" s="3">
        <v>11649500</v>
      </c>
      <c r="Z1668" s="3">
        <v>851369</v>
      </c>
      <c r="AA1668" s="3">
        <v>2906863</v>
      </c>
      <c r="AB1668" s="3">
        <v>28218817</v>
      </c>
      <c r="AC1668" s="3">
        <v>4941450</v>
      </c>
      <c r="AD1668" s="3">
        <v>13570700</v>
      </c>
      <c r="AE1668" s="3">
        <v>0</v>
      </c>
      <c r="AF1668" s="3">
        <v>54109455</v>
      </c>
      <c r="AG1668" s="3">
        <v>934552</v>
      </c>
      <c r="AH1668" s="3">
        <v>13570700</v>
      </c>
      <c r="AI1668" s="3">
        <v>34997300</v>
      </c>
      <c r="AJ1668" s="3">
        <v>2734892</v>
      </c>
      <c r="AK1668" s="3">
        <v>2734892</v>
      </c>
      <c r="AL1668" s="3">
        <v>1994396</v>
      </c>
      <c r="AM1668" s="3">
        <v>740496</v>
      </c>
      <c r="AN1668" s="3">
        <v>161494</v>
      </c>
      <c r="AO1668" s="3">
        <v>0</v>
      </c>
      <c r="AP1668" s="3">
        <v>-161494</v>
      </c>
      <c r="AQ1668" s="3">
        <v>0</v>
      </c>
      <c r="AR1668" s="3">
        <f>Tabela1[[#This Row],[Potrzeby finansowe 2027
w tym:]]+Tabela1[[#This Row],[Rozliczenie 2025 potrz. fin.]]</f>
        <v>48567999</v>
      </c>
      <c r="AS1668" s="3">
        <v>0</v>
      </c>
      <c r="AT1668" s="3">
        <v>0</v>
      </c>
      <c r="AU1668" s="3"/>
      <c r="AV1668" s="3"/>
      <c r="AW1668" s="3"/>
      <c r="AX1668" s="3"/>
      <c r="AY1668" s="3"/>
      <c r="AZ1668" s="3"/>
      <c r="BA1668" s="3">
        <v>851369</v>
      </c>
      <c r="BB1668" s="3">
        <v>0</v>
      </c>
      <c r="BC1668" s="3">
        <v>0</v>
      </c>
      <c r="BD1668" s="3">
        <v>8529.9</v>
      </c>
      <c r="BE1668" s="3">
        <v>0</v>
      </c>
      <c r="BF1668" s="3">
        <v>0</v>
      </c>
      <c r="BG1668" s="3">
        <v>1768979</v>
      </c>
      <c r="BH1668" s="3">
        <v>16622</v>
      </c>
      <c r="BI1668" s="3">
        <v>1137884</v>
      </c>
      <c r="BJ1668" s="3">
        <v>17485682.884999998</v>
      </c>
      <c r="BK1668" s="3">
        <v>12247917.309999999</v>
      </c>
      <c r="BL1668" s="3">
        <v>3443498.81</v>
      </c>
      <c r="BM1668" s="3">
        <v>14064064.68</v>
      </c>
      <c r="BN1668" s="53">
        <v>0.84060882459919983</v>
      </c>
      <c r="BO1668" s="54">
        <v>6.7760930000000002E-4</v>
      </c>
      <c r="BP1668" s="70">
        <v>17041</v>
      </c>
      <c r="BQ1668" s="71"/>
      <c r="BR1668" s="70"/>
      <c r="BS1668" s="72"/>
      <c r="BT1668" s="72"/>
      <c r="BU1668" s="70">
        <v>54109455</v>
      </c>
      <c r="BV1668" s="70">
        <v>934552</v>
      </c>
      <c r="BW1668" s="74">
        <v>13570700</v>
      </c>
      <c r="BX1668" s="70">
        <v>68614707</v>
      </c>
    </row>
    <row r="1669" spans="1:76" x14ac:dyDescent="0.3">
      <c r="A1669" s="73" t="s">
        <v>10</v>
      </c>
      <c r="B1669" s="2" t="s">
        <v>156</v>
      </c>
      <c r="C1669" s="2" t="s">
        <v>69</v>
      </c>
      <c r="D1669" s="2" t="s">
        <v>16</v>
      </c>
      <c r="E1669" s="2" t="s">
        <v>15</v>
      </c>
      <c r="F1669" s="17" t="str">
        <f>+Tabela1[[#This Row],[WK]]&amp;Tabela1[[#This Row],[PK]]&amp;Tabela1[[#This Row],[GK]]</f>
        <v>221003</v>
      </c>
      <c r="G1669" s="2" t="s">
        <v>1567</v>
      </c>
      <c r="H1669" s="3">
        <v>114409238.63</v>
      </c>
      <c r="I1669" s="4">
        <v>1.125</v>
      </c>
      <c r="J1669" s="3">
        <v>128710393.45999999</v>
      </c>
      <c r="K1669" s="4">
        <v>7.0000000000000007E-2</v>
      </c>
      <c r="L1669" s="3">
        <v>9009728</v>
      </c>
      <c r="M1669" s="3"/>
      <c r="N1669" s="5"/>
      <c r="O1669" s="3">
        <v>3817236.7899999996</v>
      </c>
      <c r="P1669" s="4">
        <v>1.125</v>
      </c>
      <c r="Q1669" s="3">
        <v>4294391.3899999997</v>
      </c>
      <c r="R1669" s="4">
        <v>1.6E-2</v>
      </c>
      <c r="S1669" s="3">
        <v>68710</v>
      </c>
      <c r="T1669" s="3"/>
      <c r="U1669" s="5"/>
      <c r="V1669" s="3">
        <v>5685153</v>
      </c>
      <c r="W1669" s="5"/>
      <c r="X1669" s="3">
        <v>9929440</v>
      </c>
      <c r="Y1669" s="3">
        <v>1697091</v>
      </c>
      <c r="Z1669" s="3">
        <v>50752</v>
      </c>
      <c r="AA1669" s="3">
        <v>643254</v>
      </c>
      <c r="AB1669" s="3">
        <v>5296778</v>
      </c>
      <c r="AC1669" s="3">
        <v>2241565</v>
      </c>
      <c r="AD1669" s="3">
        <v>4244288</v>
      </c>
      <c r="AE1669" s="3">
        <v>0</v>
      </c>
      <c r="AF1669" s="3">
        <v>9009728</v>
      </c>
      <c r="AG1669" s="3">
        <v>68710</v>
      </c>
      <c r="AH1669" s="3">
        <v>4244288</v>
      </c>
      <c r="AI1669" s="3">
        <v>5685153</v>
      </c>
      <c r="AJ1669" s="3">
        <v>325895</v>
      </c>
      <c r="AK1669" s="3">
        <v>325895</v>
      </c>
      <c r="AL1669" s="3">
        <v>323208</v>
      </c>
      <c r="AM1669" s="3">
        <v>2687</v>
      </c>
      <c r="AN1669" s="3">
        <v>20223</v>
      </c>
      <c r="AO1669" s="3">
        <v>0</v>
      </c>
      <c r="AP1669" s="3">
        <v>-20223</v>
      </c>
      <c r="AQ1669" s="3">
        <v>0</v>
      </c>
      <c r="AR1669" s="3">
        <f>Tabela1[[#This Row],[Potrzeby finansowe 2027
w tym:]]+Tabela1[[#This Row],[Rozliczenie 2025 potrz. fin.]]</f>
        <v>9929440</v>
      </c>
      <c r="AS1669" s="3">
        <v>0</v>
      </c>
      <c r="AT1669" s="3">
        <v>0</v>
      </c>
      <c r="AU1669" s="3"/>
      <c r="AV1669" s="3"/>
      <c r="AW1669" s="3"/>
      <c r="AX1669" s="3"/>
      <c r="AY1669" s="3"/>
      <c r="AZ1669" s="3"/>
      <c r="BA1669" s="3">
        <v>50752</v>
      </c>
      <c r="BB1669" s="3">
        <v>0</v>
      </c>
      <c r="BC1669" s="3">
        <v>0</v>
      </c>
      <c r="BD1669" s="3">
        <v>496.74</v>
      </c>
      <c r="BE1669" s="3">
        <v>23.49</v>
      </c>
      <c r="BF1669" s="3">
        <v>0</v>
      </c>
      <c r="BG1669" s="3">
        <v>377782</v>
      </c>
      <c r="BH1669" s="3">
        <v>2875</v>
      </c>
      <c r="BI1669" s="3">
        <v>265472</v>
      </c>
      <c r="BJ1669" s="3">
        <v>4079471.0675000008</v>
      </c>
      <c r="BK1669" s="3">
        <v>2450702.8100000005</v>
      </c>
      <c r="BL1669" s="3">
        <v>135732.98000000001</v>
      </c>
      <c r="BM1669" s="3">
        <v>6243607.0700000003</v>
      </c>
      <c r="BN1669" s="53">
        <v>0.85663337157139796</v>
      </c>
      <c r="BO1669" s="54">
        <v>1.097816E-4</v>
      </c>
      <c r="BP1669" s="70">
        <v>2760</v>
      </c>
      <c r="BQ1669" s="71"/>
      <c r="BR1669" s="70"/>
      <c r="BS1669" s="72"/>
      <c r="BT1669" s="72"/>
      <c r="BU1669" s="70">
        <v>9009728</v>
      </c>
      <c r="BV1669" s="70">
        <v>68710</v>
      </c>
      <c r="BW1669" s="74">
        <v>4244288</v>
      </c>
      <c r="BX1669" s="70">
        <v>13322726</v>
      </c>
    </row>
    <row r="1670" spans="1:76" x14ac:dyDescent="0.3">
      <c r="A1670" s="73" t="s">
        <v>10</v>
      </c>
      <c r="B1670" s="2" t="s">
        <v>156</v>
      </c>
      <c r="C1670" s="2" t="s">
        <v>69</v>
      </c>
      <c r="D1670" s="2" t="s">
        <v>18</v>
      </c>
      <c r="E1670" s="2" t="s">
        <v>15</v>
      </c>
      <c r="F1670" s="17" t="str">
        <f>+Tabela1[[#This Row],[WK]]&amp;Tabela1[[#This Row],[PK]]&amp;Tabela1[[#This Row],[GK]]</f>
        <v>221004</v>
      </c>
      <c r="G1670" s="2" t="s">
        <v>1568</v>
      </c>
      <c r="H1670" s="3">
        <v>389743424.11000001</v>
      </c>
      <c r="I1670" s="4">
        <v>1.125</v>
      </c>
      <c r="J1670" s="3">
        <v>438461352.12</v>
      </c>
      <c r="K1670" s="4">
        <v>7.0000000000000007E-2</v>
      </c>
      <c r="L1670" s="3">
        <v>30692295</v>
      </c>
      <c r="M1670" s="3"/>
      <c r="N1670" s="5"/>
      <c r="O1670" s="3">
        <v>61840503.329999998</v>
      </c>
      <c r="P1670" s="4">
        <v>1.125</v>
      </c>
      <c r="Q1670" s="3">
        <v>69570566.25</v>
      </c>
      <c r="R1670" s="4">
        <v>1.6E-2</v>
      </c>
      <c r="S1670" s="3">
        <v>1113129</v>
      </c>
      <c r="T1670" s="3"/>
      <c r="U1670" s="5"/>
      <c r="V1670" s="3">
        <v>19149698</v>
      </c>
      <c r="W1670" s="5"/>
      <c r="X1670" s="3">
        <v>23984022</v>
      </c>
      <c r="Y1670" s="3">
        <v>0</v>
      </c>
      <c r="Z1670" s="3">
        <v>328003</v>
      </c>
      <c r="AA1670" s="3">
        <v>1913389</v>
      </c>
      <c r="AB1670" s="3">
        <v>16999958</v>
      </c>
      <c r="AC1670" s="3">
        <v>4742672</v>
      </c>
      <c r="AD1670" s="3">
        <v>4834324</v>
      </c>
      <c r="AE1670" s="3">
        <v>0</v>
      </c>
      <c r="AF1670" s="3">
        <v>30692295</v>
      </c>
      <c r="AG1670" s="3">
        <v>1113129</v>
      </c>
      <c r="AH1670" s="3">
        <v>4834324</v>
      </c>
      <c r="AI1670" s="3">
        <v>19149698</v>
      </c>
      <c r="AJ1670" s="3">
        <v>-72072</v>
      </c>
      <c r="AK1670" s="3">
        <v>-72072</v>
      </c>
      <c r="AL1670" s="3">
        <v>1283717</v>
      </c>
      <c r="AM1670" s="3">
        <v>-1355789</v>
      </c>
      <c r="AN1670" s="3">
        <v>-273535</v>
      </c>
      <c r="AO1670" s="3">
        <v>0</v>
      </c>
      <c r="AP1670" s="3">
        <v>273535</v>
      </c>
      <c r="AQ1670" s="3">
        <v>0</v>
      </c>
      <c r="AR1670" s="3">
        <f>Tabela1[[#This Row],[Potrzeby finansowe 2027
w tym:]]+Tabela1[[#This Row],[Rozliczenie 2025 potrz. fin.]]</f>
        <v>23984022</v>
      </c>
      <c r="AS1670" s="3">
        <v>0</v>
      </c>
      <c r="AT1670" s="3">
        <v>0</v>
      </c>
      <c r="AU1670" s="3"/>
      <c r="AV1670" s="3"/>
      <c r="AW1670" s="3"/>
      <c r="AX1670" s="3"/>
      <c r="AY1670" s="3"/>
      <c r="AZ1670" s="3"/>
      <c r="BA1670" s="3">
        <v>328003</v>
      </c>
      <c r="BB1670" s="3">
        <v>0</v>
      </c>
      <c r="BC1670" s="3">
        <v>133.02000000000001</v>
      </c>
      <c r="BD1670" s="3">
        <v>2651.75</v>
      </c>
      <c r="BE1670" s="3">
        <v>382.24</v>
      </c>
      <c r="BF1670" s="3">
        <v>0</v>
      </c>
      <c r="BG1670" s="3">
        <v>966330</v>
      </c>
      <c r="BH1670" s="3">
        <v>9080</v>
      </c>
      <c r="BI1670" s="3">
        <v>947059</v>
      </c>
      <c r="BJ1670" s="3">
        <v>14553301.335000003</v>
      </c>
      <c r="BK1670" s="3">
        <v>11636703.570000002</v>
      </c>
      <c r="BL1670" s="3">
        <v>827260.23</v>
      </c>
      <c r="BM1670" s="3">
        <v>10011870.6</v>
      </c>
      <c r="BN1670" s="53">
        <v>1.0830885164563575</v>
      </c>
      <c r="BO1670" s="54">
        <v>3.6024199999999998E-4</v>
      </c>
      <c r="BP1670" s="70">
        <v>9060</v>
      </c>
      <c r="BQ1670" s="71"/>
      <c r="BR1670" s="70"/>
      <c r="BS1670" s="72"/>
      <c r="BT1670" s="72"/>
      <c r="BU1670" s="70">
        <v>30692295</v>
      </c>
      <c r="BV1670" s="70">
        <v>1113129</v>
      </c>
      <c r="BW1670" s="74">
        <v>4834324</v>
      </c>
      <c r="BX1670" s="70">
        <v>36639748</v>
      </c>
    </row>
    <row r="1671" spans="1:76" x14ac:dyDescent="0.3">
      <c r="A1671" s="73" t="s">
        <v>10</v>
      </c>
      <c r="B1671" s="2" t="s">
        <v>156</v>
      </c>
      <c r="C1671" s="2" t="s">
        <v>69</v>
      </c>
      <c r="D1671" s="2" t="s">
        <v>21</v>
      </c>
      <c r="E1671" s="2" t="s">
        <v>15</v>
      </c>
      <c r="F1671" s="17" t="str">
        <f>+Tabela1[[#This Row],[WK]]&amp;Tabela1[[#This Row],[PK]]&amp;Tabela1[[#This Row],[GK]]</f>
        <v>221005</v>
      </c>
      <c r="G1671" s="2" t="s">
        <v>1569</v>
      </c>
      <c r="H1671" s="3">
        <v>146304639.53</v>
      </c>
      <c r="I1671" s="4">
        <v>1.125</v>
      </c>
      <c r="J1671" s="3">
        <v>164592719.47</v>
      </c>
      <c r="K1671" s="4">
        <v>7.0000000000000007E-2</v>
      </c>
      <c r="L1671" s="3">
        <v>11521490</v>
      </c>
      <c r="M1671" s="3"/>
      <c r="N1671" s="5"/>
      <c r="O1671" s="3">
        <v>10835608.210000001</v>
      </c>
      <c r="P1671" s="4">
        <v>1.125</v>
      </c>
      <c r="Q1671" s="3">
        <v>12190059.24</v>
      </c>
      <c r="R1671" s="4">
        <v>1.6E-2</v>
      </c>
      <c r="S1671" s="3">
        <v>195041</v>
      </c>
      <c r="T1671" s="3"/>
      <c r="U1671" s="5"/>
      <c r="V1671" s="3">
        <v>6864436</v>
      </c>
      <c r="W1671" s="5"/>
      <c r="X1671" s="3">
        <v>9632328</v>
      </c>
      <c r="Y1671" s="3">
        <v>0</v>
      </c>
      <c r="Z1671" s="3">
        <v>485900</v>
      </c>
      <c r="AA1671" s="3">
        <v>666972</v>
      </c>
      <c r="AB1671" s="3">
        <v>6413449</v>
      </c>
      <c r="AC1671" s="3">
        <v>2066007</v>
      </c>
      <c r="AD1671" s="3">
        <v>2767892</v>
      </c>
      <c r="AE1671" s="3">
        <v>0</v>
      </c>
      <c r="AF1671" s="3">
        <v>11521490</v>
      </c>
      <c r="AG1671" s="3">
        <v>195041</v>
      </c>
      <c r="AH1671" s="3">
        <v>2767892</v>
      </c>
      <c r="AI1671" s="3">
        <v>6864436</v>
      </c>
      <c r="AJ1671" s="3">
        <v>-420123</v>
      </c>
      <c r="AK1671" s="3">
        <v>-420123</v>
      </c>
      <c r="AL1671" s="3">
        <v>454060</v>
      </c>
      <c r="AM1671" s="3">
        <v>-874183</v>
      </c>
      <c r="AN1671" s="3">
        <v>-108282</v>
      </c>
      <c r="AO1671" s="3">
        <v>0</v>
      </c>
      <c r="AP1671" s="3">
        <v>108282</v>
      </c>
      <c r="AQ1671" s="3">
        <v>0</v>
      </c>
      <c r="AR1671" s="3">
        <f>Tabela1[[#This Row],[Potrzeby finansowe 2027
w tym:]]+Tabela1[[#This Row],[Rozliczenie 2025 potrz. fin.]]</f>
        <v>9632328</v>
      </c>
      <c r="AS1671" s="3">
        <v>0</v>
      </c>
      <c r="AT1671" s="3">
        <v>0</v>
      </c>
      <c r="AU1671" s="3"/>
      <c r="AV1671" s="3"/>
      <c r="AW1671" s="3"/>
      <c r="AX1671" s="3"/>
      <c r="AY1671" s="3"/>
      <c r="AZ1671" s="3"/>
      <c r="BA1671" s="3">
        <v>485900</v>
      </c>
      <c r="BB1671" s="3">
        <v>0</v>
      </c>
      <c r="BC1671" s="3">
        <v>102.3</v>
      </c>
      <c r="BD1671" s="3">
        <v>1983.9</v>
      </c>
      <c r="BE1671" s="3">
        <v>5086.6899999999996</v>
      </c>
      <c r="BF1671" s="3">
        <v>0</v>
      </c>
      <c r="BG1671" s="3">
        <v>377782</v>
      </c>
      <c r="BH1671" s="3">
        <v>3368</v>
      </c>
      <c r="BI1671" s="3">
        <v>289190</v>
      </c>
      <c r="BJ1671" s="3">
        <v>4443935.3324999996</v>
      </c>
      <c r="BK1671" s="3">
        <v>3317569.33</v>
      </c>
      <c r="BL1671" s="3">
        <v>485569.42</v>
      </c>
      <c r="BM1671" s="3">
        <v>3534325.17</v>
      </c>
      <c r="BN1671" s="53">
        <v>1.0333342659690552</v>
      </c>
      <c r="BO1671" s="54">
        <v>1.392365E-4</v>
      </c>
      <c r="BP1671" s="70">
        <v>3502</v>
      </c>
      <c r="BQ1671" s="71"/>
      <c r="BR1671" s="70"/>
      <c r="BS1671" s="72"/>
      <c r="BT1671" s="72"/>
      <c r="BU1671" s="70">
        <v>11521490</v>
      </c>
      <c r="BV1671" s="70">
        <v>195041</v>
      </c>
      <c r="BW1671" s="74">
        <v>2767892</v>
      </c>
      <c r="BX1671" s="70">
        <v>14484423</v>
      </c>
    </row>
    <row r="1672" spans="1:76" x14ac:dyDescent="0.3">
      <c r="A1672" s="73" t="s">
        <v>10</v>
      </c>
      <c r="B1672" s="2" t="s">
        <v>156</v>
      </c>
      <c r="C1672" s="2" t="s">
        <v>71</v>
      </c>
      <c r="D1672" s="2" t="s">
        <v>12</v>
      </c>
      <c r="E1672" s="2" t="s">
        <v>13</v>
      </c>
      <c r="F1672" s="17" t="str">
        <f>+Tabela1[[#This Row],[WK]]&amp;Tabela1[[#This Row],[PK]]&amp;Tabela1[[#This Row],[GK]]</f>
        <v>221101</v>
      </c>
      <c r="G1672" s="2" t="s">
        <v>1570</v>
      </c>
      <c r="H1672" s="3">
        <v>136204084.44</v>
      </c>
      <c r="I1672" s="4">
        <v>1.125</v>
      </c>
      <c r="J1672" s="3">
        <v>153229595</v>
      </c>
      <c r="K1672" s="4">
        <v>7.0000000000000007E-2</v>
      </c>
      <c r="L1672" s="3">
        <v>10726072</v>
      </c>
      <c r="M1672" s="3"/>
      <c r="N1672" s="5"/>
      <c r="O1672" s="3">
        <v>11929928.489999998</v>
      </c>
      <c r="P1672" s="4">
        <v>1.125</v>
      </c>
      <c r="Q1672" s="3">
        <v>13421169.550000001</v>
      </c>
      <c r="R1672" s="4">
        <v>1.6E-2</v>
      </c>
      <c r="S1672" s="3">
        <v>214739</v>
      </c>
      <c r="T1672" s="3"/>
      <c r="U1672" s="5"/>
      <c r="V1672" s="3">
        <v>6592775</v>
      </c>
      <c r="W1672" s="5"/>
      <c r="X1672" s="3">
        <v>10116540</v>
      </c>
      <c r="Y1672" s="3">
        <v>0</v>
      </c>
      <c r="Z1672" s="3">
        <v>553146</v>
      </c>
      <c r="AA1672" s="3">
        <v>694034</v>
      </c>
      <c r="AB1672" s="3">
        <v>7025864</v>
      </c>
      <c r="AC1672" s="3">
        <v>1843496</v>
      </c>
      <c r="AD1672" s="3">
        <v>3536097</v>
      </c>
      <c r="AE1672" s="3">
        <v>819187</v>
      </c>
      <c r="AF1672" s="3">
        <v>10726072</v>
      </c>
      <c r="AG1672" s="3">
        <v>214739</v>
      </c>
      <c r="AH1672" s="3">
        <v>2716910</v>
      </c>
      <c r="AI1672" s="3">
        <v>6592775</v>
      </c>
      <c r="AJ1672" s="3">
        <v>1000739</v>
      </c>
      <c r="AK1672" s="3">
        <v>1013071</v>
      </c>
      <c r="AL1672" s="3">
        <v>256725</v>
      </c>
      <c r="AM1672" s="3">
        <v>756346</v>
      </c>
      <c r="AN1672" s="3">
        <v>250746</v>
      </c>
      <c r="AO1672" s="3">
        <v>0</v>
      </c>
      <c r="AP1672" s="3">
        <v>-238414</v>
      </c>
      <c r="AQ1672" s="3">
        <v>12332</v>
      </c>
      <c r="AR1672" s="3">
        <f>Tabela1[[#This Row],[Potrzeby finansowe 2027
w tym:]]+Tabela1[[#This Row],[Rozliczenie 2025 potrz. fin.]]</f>
        <v>10128872</v>
      </c>
      <c r="AS1672" s="3">
        <v>0</v>
      </c>
      <c r="AT1672" s="3">
        <v>0</v>
      </c>
      <c r="AU1672" s="3"/>
      <c r="AV1672" s="3"/>
      <c r="AW1672" s="3"/>
      <c r="AX1672" s="3"/>
      <c r="AY1672" s="3"/>
      <c r="AZ1672" s="3"/>
      <c r="BA1672" s="3">
        <v>553146</v>
      </c>
      <c r="BB1672" s="3">
        <v>0</v>
      </c>
      <c r="BC1672" s="3">
        <v>108.49</v>
      </c>
      <c r="BD1672" s="3">
        <v>2007.01</v>
      </c>
      <c r="BE1672" s="3">
        <v>6346.69</v>
      </c>
      <c r="BF1672" s="3">
        <v>0</v>
      </c>
      <c r="BG1672" s="3">
        <v>377782</v>
      </c>
      <c r="BH1672" s="3">
        <v>2666</v>
      </c>
      <c r="BI1672" s="3">
        <v>316252</v>
      </c>
      <c r="BJ1672" s="3">
        <v>4859787.2225000001</v>
      </c>
      <c r="BK1672" s="3">
        <v>4423695.04</v>
      </c>
      <c r="BL1672" s="3">
        <v>30296.84</v>
      </c>
      <c r="BM1672" s="3">
        <v>1683775.0499999998</v>
      </c>
      <c r="BN1672" s="53">
        <v>1.3217313449539745</v>
      </c>
      <c r="BO1672" s="54">
        <v>1.053901E-4</v>
      </c>
      <c r="BP1672" s="70">
        <v>2650</v>
      </c>
      <c r="BQ1672" s="71"/>
      <c r="BR1672" s="70"/>
      <c r="BS1672" s="72"/>
      <c r="BT1672" s="72"/>
      <c r="BU1672" s="70">
        <v>10726072</v>
      </c>
      <c r="BV1672" s="70">
        <v>214739</v>
      </c>
      <c r="BW1672" s="74">
        <v>2716910</v>
      </c>
      <c r="BX1672" s="70">
        <v>13657721</v>
      </c>
    </row>
    <row r="1673" spans="1:76" x14ac:dyDescent="0.3">
      <c r="A1673" s="73" t="s">
        <v>10</v>
      </c>
      <c r="B1673" s="2" t="s">
        <v>156</v>
      </c>
      <c r="C1673" s="2" t="s">
        <v>71</v>
      </c>
      <c r="D1673" s="2" t="s">
        <v>11</v>
      </c>
      <c r="E1673" s="2" t="s">
        <v>19</v>
      </c>
      <c r="F1673" s="17" t="str">
        <f>+Tabela1[[#This Row],[WK]]&amp;Tabela1[[#This Row],[PK]]&amp;Tabela1[[#This Row],[GK]]</f>
        <v>221102</v>
      </c>
      <c r="G1673" s="2" t="s">
        <v>1571</v>
      </c>
      <c r="H1673" s="3">
        <v>138087563.44</v>
      </c>
      <c r="I1673" s="4">
        <v>1.125</v>
      </c>
      <c r="J1673" s="3">
        <v>155348508.87</v>
      </c>
      <c r="K1673" s="4">
        <v>7.0000000000000007E-2</v>
      </c>
      <c r="L1673" s="3">
        <v>10874396</v>
      </c>
      <c r="M1673" s="3"/>
      <c r="N1673" s="5"/>
      <c r="O1673" s="3">
        <v>5427313.8799999999</v>
      </c>
      <c r="P1673" s="4">
        <v>1.125</v>
      </c>
      <c r="Q1673" s="3">
        <v>6105728.1200000001</v>
      </c>
      <c r="R1673" s="4">
        <v>1.6E-2</v>
      </c>
      <c r="S1673" s="3">
        <v>97692</v>
      </c>
      <c r="T1673" s="3"/>
      <c r="U1673" s="5"/>
      <c r="V1673" s="3">
        <v>6647339</v>
      </c>
      <c r="W1673" s="5"/>
      <c r="X1673" s="3">
        <v>8797873</v>
      </c>
      <c r="Y1673" s="3">
        <v>0</v>
      </c>
      <c r="Z1673" s="3">
        <v>694961</v>
      </c>
      <c r="AA1673" s="3">
        <v>715639</v>
      </c>
      <c r="AB1673" s="3">
        <v>5599954</v>
      </c>
      <c r="AC1673" s="3">
        <v>1787319</v>
      </c>
      <c r="AD1673" s="3">
        <v>2150534</v>
      </c>
      <c r="AE1673" s="3">
        <v>0</v>
      </c>
      <c r="AF1673" s="3">
        <v>10874396</v>
      </c>
      <c r="AG1673" s="3">
        <v>97692</v>
      </c>
      <c r="AH1673" s="3">
        <v>2150534</v>
      </c>
      <c r="AI1673" s="3">
        <v>6647339</v>
      </c>
      <c r="AJ1673" s="3">
        <v>-1069899</v>
      </c>
      <c r="AK1673" s="3">
        <v>-1069899</v>
      </c>
      <c r="AL1673" s="3">
        <v>277095</v>
      </c>
      <c r="AM1673" s="3">
        <v>-1346994</v>
      </c>
      <c r="AN1673" s="3">
        <v>-1243713</v>
      </c>
      <c r="AO1673" s="3">
        <v>0</v>
      </c>
      <c r="AP1673" s="3">
        <v>1243713</v>
      </c>
      <c r="AQ1673" s="3">
        <v>0</v>
      </c>
      <c r="AR1673" s="3">
        <f>Tabela1[[#This Row],[Potrzeby finansowe 2027
w tym:]]+Tabela1[[#This Row],[Rozliczenie 2025 potrz. fin.]]</f>
        <v>8797873</v>
      </c>
      <c r="AS1673" s="3">
        <v>0</v>
      </c>
      <c r="AT1673" s="3">
        <v>0</v>
      </c>
      <c r="AU1673" s="3"/>
      <c r="AV1673" s="3"/>
      <c r="AW1673" s="3"/>
      <c r="AX1673" s="3"/>
      <c r="AY1673" s="3"/>
      <c r="AZ1673" s="3"/>
      <c r="BA1673" s="3">
        <v>694961</v>
      </c>
      <c r="BB1673" s="3">
        <v>0</v>
      </c>
      <c r="BC1673" s="3">
        <v>0</v>
      </c>
      <c r="BD1673" s="3">
        <v>3733.48</v>
      </c>
      <c r="BE1673" s="3">
        <v>6458.72</v>
      </c>
      <c r="BF1673" s="3">
        <v>0</v>
      </c>
      <c r="BG1673" s="3">
        <v>377782</v>
      </c>
      <c r="BH1673" s="3">
        <v>3369</v>
      </c>
      <c r="BI1673" s="3">
        <v>337857</v>
      </c>
      <c r="BJ1673" s="3">
        <v>5191799.1925000008</v>
      </c>
      <c r="BK1673" s="3">
        <v>3882801.6900000004</v>
      </c>
      <c r="BL1673" s="3">
        <v>336263.15</v>
      </c>
      <c r="BM1673" s="3">
        <v>4563463.71</v>
      </c>
      <c r="BN1673" s="53">
        <v>1.0381168219505144</v>
      </c>
      <c r="BO1673" s="54">
        <v>1.454371E-4</v>
      </c>
      <c r="BP1673" s="70">
        <v>3658</v>
      </c>
      <c r="BQ1673" s="71"/>
      <c r="BR1673" s="70"/>
      <c r="BS1673" s="72"/>
      <c r="BT1673" s="72"/>
      <c r="BU1673" s="70">
        <v>10874396</v>
      </c>
      <c r="BV1673" s="70">
        <v>97692</v>
      </c>
      <c r="BW1673" s="74">
        <v>2150534</v>
      </c>
      <c r="BX1673" s="70">
        <v>13122622</v>
      </c>
    </row>
    <row r="1674" spans="1:76" x14ac:dyDescent="0.3">
      <c r="A1674" s="73" t="s">
        <v>10</v>
      </c>
      <c r="B1674" s="2" t="s">
        <v>156</v>
      </c>
      <c r="C1674" s="2" t="s">
        <v>71</v>
      </c>
      <c r="D1674" s="2" t="s">
        <v>16</v>
      </c>
      <c r="E1674" s="2" t="s">
        <v>13</v>
      </c>
      <c r="F1674" s="17" t="str">
        <f>+Tabela1[[#This Row],[WK]]&amp;Tabela1[[#This Row],[PK]]&amp;Tabela1[[#This Row],[GK]]</f>
        <v>221103</v>
      </c>
      <c r="G1674" s="2" t="s">
        <v>1572</v>
      </c>
      <c r="H1674" s="3">
        <v>496220742.07999998</v>
      </c>
      <c r="I1674" s="4">
        <v>1.125</v>
      </c>
      <c r="J1674" s="3">
        <v>558248334.84000003</v>
      </c>
      <c r="K1674" s="4">
        <v>7.0000000000000007E-2</v>
      </c>
      <c r="L1674" s="3">
        <v>39077383</v>
      </c>
      <c r="M1674" s="3"/>
      <c r="N1674" s="5"/>
      <c r="O1674" s="3">
        <v>63672943.630000003</v>
      </c>
      <c r="P1674" s="4">
        <v>1.125</v>
      </c>
      <c r="Q1674" s="3">
        <v>71632061.579999998</v>
      </c>
      <c r="R1674" s="4">
        <v>1.6E-2</v>
      </c>
      <c r="S1674" s="3">
        <v>1146113</v>
      </c>
      <c r="T1674" s="3"/>
      <c r="U1674" s="5"/>
      <c r="V1674" s="3">
        <v>23702527</v>
      </c>
      <c r="W1674" s="5"/>
      <c r="X1674" s="3">
        <v>32859830</v>
      </c>
      <c r="Y1674" s="3">
        <v>6308573</v>
      </c>
      <c r="Z1674" s="3">
        <v>123665</v>
      </c>
      <c r="AA1674" s="3">
        <v>2492677</v>
      </c>
      <c r="AB1674" s="3">
        <v>23934915</v>
      </c>
      <c r="AC1674" s="3">
        <v>0</v>
      </c>
      <c r="AD1674" s="3">
        <v>8610342</v>
      </c>
      <c r="AE1674" s="3">
        <v>0</v>
      </c>
      <c r="AF1674" s="3">
        <v>39077383</v>
      </c>
      <c r="AG1674" s="3">
        <v>1146113</v>
      </c>
      <c r="AH1674" s="3">
        <v>8610342</v>
      </c>
      <c r="AI1674" s="3">
        <v>23702527</v>
      </c>
      <c r="AJ1674" s="3">
        <v>-1115993</v>
      </c>
      <c r="AK1674" s="3">
        <v>-1662954</v>
      </c>
      <c r="AL1674" s="3">
        <v>621483</v>
      </c>
      <c r="AM1674" s="3">
        <v>-2284437</v>
      </c>
      <c r="AN1674" s="3">
        <v>-546961</v>
      </c>
      <c r="AO1674" s="3">
        <v>0</v>
      </c>
      <c r="AP1674" s="3">
        <v>0</v>
      </c>
      <c r="AQ1674" s="3">
        <v>-546961</v>
      </c>
      <c r="AR1674" s="3">
        <f>Tabela1[[#This Row],[Potrzeby finansowe 2027
w tym:]]+Tabela1[[#This Row],[Rozliczenie 2025 potrz. fin.]]</f>
        <v>32312869</v>
      </c>
      <c r="AS1674" s="3">
        <v>0</v>
      </c>
      <c r="AT1674" s="3">
        <v>0</v>
      </c>
      <c r="AU1674" s="3"/>
      <c r="AV1674" s="3"/>
      <c r="AW1674" s="3"/>
      <c r="AX1674" s="3"/>
      <c r="AY1674" s="3"/>
      <c r="AZ1674" s="3"/>
      <c r="BA1674" s="3">
        <v>123665</v>
      </c>
      <c r="BB1674" s="3">
        <v>0</v>
      </c>
      <c r="BC1674" s="3">
        <v>0</v>
      </c>
      <c r="BD1674" s="3">
        <v>1238.6600000000001</v>
      </c>
      <c r="BE1674" s="3">
        <v>0.69</v>
      </c>
      <c r="BF1674" s="3">
        <v>0</v>
      </c>
      <c r="BG1674" s="3">
        <v>1088718</v>
      </c>
      <c r="BH1674" s="3">
        <v>10230</v>
      </c>
      <c r="BI1674" s="3">
        <v>1403959</v>
      </c>
      <c r="BJ1674" s="3">
        <v>21574417.185000002</v>
      </c>
      <c r="BK1674" s="3">
        <v>17276515.5</v>
      </c>
      <c r="BL1674" s="3">
        <v>6896670.5300000003</v>
      </c>
      <c r="BM1674" s="3">
        <v>3398265.6799999997</v>
      </c>
      <c r="BN1674" s="53">
        <v>0.8708150303572928</v>
      </c>
      <c r="BO1674" s="54">
        <v>4.5273770000000001E-4</v>
      </c>
      <c r="BP1674" s="70">
        <v>11386</v>
      </c>
      <c r="BQ1674" s="71"/>
      <c r="BR1674" s="70"/>
      <c r="BS1674" s="72"/>
      <c r="BT1674" s="72"/>
      <c r="BU1674" s="70">
        <v>39077383</v>
      </c>
      <c r="BV1674" s="70">
        <v>1146113</v>
      </c>
      <c r="BW1674" s="74">
        <v>8610342</v>
      </c>
      <c r="BX1674" s="70">
        <v>48833838</v>
      </c>
    </row>
    <row r="1675" spans="1:76" x14ac:dyDescent="0.3">
      <c r="A1675" s="73" t="s">
        <v>10</v>
      </c>
      <c r="B1675" s="2" t="s">
        <v>156</v>
      </c>
      <c r="C1675" s="2" t="s">
        <v>71</v>
      </c>
      <c r="D1675" s="2" t="s">
        <v>18</v>
      </c>
      <c r="E1675" s="2" t="s">
        <v>19</v>
      </c>
      <c r="F1675" s="17" t="str">
        <f>+Tabela1[[#This Row],[WK]]&amp;Tabela1[[#This Row],[PK]]&amp;Tabela1[[#This Row],[GK]]</f>
        <v>221104</v>
      </c>
      <c r="G1675" s="2" t="s">
        <v>1573</v>
      </c>
      <c r="H1675" s="3">
        <v>697945435.58000004</v>
      </c>
      <c r="I1675" s="4">
        <v>1.125</v>
      </c>
      <c r="J1675" s="3">
        <v>785188615.02999997</v>
      </c>
      <c r="K1675" s="4">
        <v>7.0000000000000007E-2</v>
      </c>
      <c r="L1675" s="3">
        <v>54963203</v>
      </c>
      <c r="M1675" s="3"/>
      <c r="N1675" s="5"/>
      <c r="O1675" s="3">
        <v>75496148.359999985</v>
      </c>
      <c r="P1675" s="4">
        <v>1.125</v>
      </c>
      <c r="Q1675" s="3">
        <v>84933166.909999996</v>
      </c>
      <c r="R1675" s="4">
        <v>1.6E-2</v>
      </c>
      <c r="S1675" s="3">
        <v>1358931</v>
      </c>
      <c r="T1675" s="3"/>
      <c r="U1675" s="5"/>
      <c r="V1675" s="3">
        <v>30139920</v>
      </c>
      <c r="W1675" s="5"/>
      <c r="X1675" s="3">
        <v>37997298</v>
      </c>
      <c r="Y1675" s="3">
        <v>0</v>
      </c>
      <c r="Z1675" s="3">
        <v>438503</v>
      </c>
      <c r="AA1675" s="3">
        <v>3528836</v>
      </c>
      <c r="AB1675" s="3">
        <v>34015729</v>
      </c>
      <c r="AC1675" s="3">
        <v>14230</v>
      </c>
      <c r="AD1675" s="3">
        <v>7490246</v>
      </c>
      <c r="AE1675" s="3">
        <v>0</v>
      </c>
      <c r="AF1675" s="3">
        <v>54963203</v>
      </c>
      <c r="AG1675" s="3">
        <v>1358931</v>
      </c>
      <c r="AH1675" s="3">
        <v>7490246</v>
      </c>
      <c r="AI1675" s="3">
        <v>30139920</v>
      </c>
      <c r="AJ1675" s="3">
        <v>970585</v>
      </c>
      <c r="AK1675" s="3">
        <v>603454</v>
      </c>
      <c r="AL1675" s="3">
        <v>1029131</v>
      </c>
      <c r="AM1675" s="3">
        <v>-425677</v>
      </c>
      <c r="AN1675" s="3">
        <v>-367131</v>
      </c>
      <c r="AO1675" s="3">
        <v>0</v>
      </c>
      <c r="AP1675" s="3">
        <v>0</v>
      </c>
      <c r="AQ1675" s="3">
        <v>-367131</v>
      </c>
      <c r="AR1675" s="3">
        <f>Tabela1[[#This Row],[Potrzeby finansowe 2027
w tym:]]+Tabela1[[#This Row],[Rozliczenie 2025 potrz. fin.]]</f>
        <v>37630167</v>
      </c>
      <c r="AS1675" s="3">
        <v>0</v>
      </c>
      <c r="AT1675" s="3">
        <v>0</v>
      </c>
      <c r="AU1675" s="3"/>
      <c r="AV1675" s="3"/>
      <c r="AW1675" s="3"/>
      <c r="AX1675" s="3"/>
      <c r="AY1675" s="3"/>
      <c r="AZ1675" s="3"/>
      <c r="BA1675" s="3">
        <v>438503</v>
      </c>
      <c r="BB1675" s="3">
        <v>0</v>
      </c>
      <c r="BC1675" s="3">
        <v>130.82</v>
      </c>
      <c r="BD1675" s="3">
        <v>3892.54</v>
      </c>
      <c r="BE1675" s="3">
        <v>129.55000000000001</v>
      </c>
      <c r="BF1675" s="3">
        <v>0</v>
      </c>
      <c r="BG1675" s="3">
        <v>1472590</v>
      </c>
      <c r="BH1675" s="3">
        <v>13837</v>
      </c>
      <c r="BI1675" s="3">
        <v>2056246</v>
      </c>
      <c r="BJ1675" s="3">
        <v>31598003.6875</v>
      </c>
      <c r="BK1675" s="3">
        <v>23183373.109999999</v>
      </c>
      <c r="BL1675" s="3">
        <v>11635411.310000001</v>
      </c>
      <c r="BM1675" s="3">
        <v>10387699.689999998</v>
      </c>
      <c r="BN1675" s="53">
        <v>1.0940898874308684</v>
      </c>
      <c r="BO1675" s="54">
        <v>6.3888870000000002E-4</v>
      </c>
      <c r="BP1675" s="70">
        <v>16066</v>
      </c>
      <c r="BQ1675" s="71"/>
      <c r="BR1675" s="70"/>
      <c r="BS1675" s="72"/>
      <c r="BT1675" s="72"/>
      <c r="BU1675" s="70">
        <v>54963203</v>
      </c>
      <c r="BV1675" s="70">
        <v>1358931</v>
      </c>
      <c r="BW1675" s="74">
        <v>7490246</v>
      </c>
      <c r="BX1675" s="70">
        <v>63812380</v>
      </c>
    </row>
    <row r="1676" spans="1:76" x14ac:dyDescent="0.3">
      <c r="A1676" s="73" t="s">
        <v>10</v>
      </c>
      <c r="B1676" s="2" t="s">
        <v>156</v>
      </c>
      <c r="C1676" s="2" t="s">
        <v>71</v>
      </c>
      <c r="D1676" s="2" t="s">
        <v>21</v>
      </c>
      <c r="E1676" s="2" t="s">
        <v>15</v>
      </c>
      <c r="F1676" s="17" t="str">
        <f>+Tabela1[[#This Row],[WK]]&amp;Tabela1[[#This Row],[PK]]&amp;Tabela1[[#This Row],[GK]]</f>
        <v>221105</v>
      </c>
      <c r="G1676" s="2" t="s">
        <v>1574</v>
      </c>
      <c r="H1676" s="3">
        <v>1427475145.5799999</v>
      </c>
      <c r="I1676" s="4">
        <v>1.125</v>
      </c>
      <c r="J1676" s="3">
        <v>1605909538.78</v>
      </c>
      <c r="K1676" s="4">
        <v>7.0000000000000007E-2</v>
      </c>
      <c r="L1676" s="3">
        <v>112413668</v>
      </c>
      <c r="M1676" s="3"/>
      <c r="N1676" s="5"/>
      <c r="O1676" s="3">
        <v>144973152.13000003</v>
      </c>
      <c r="P1676" s="4">
        <v>1.125</v>
      </c>
      <c r="Q1676" s="3">
        <v>163094796.15000001</v>
      </c>
      <c r="R1676" s="4">
        <v>1.6E-2</v>
      </c>
      <c r="S1676" s="3">
        <v>2609517</v>
      </c>
      <c r="T1676" s="3"/>
      <c r="U1676" s="5"/>
      <c r="V1676" s="3">
        <v>54947801</v>
      </c>
      <c r="W1676" s="5"/>
      <c r="X1676" s="3">
        <v>72869335</v>
      </c>
      <c r="Y1676" s="3">
        <v>0</v>
      </c>
      <c r="Z1676" s="3">
        <v>363012</v>
      </c>
      <c r="AA1676" s="3">
        <v>4582862</v>
      </c>
      <c r="AB1676" s="3">
        <v>67923461</v>
      </c>
      <c r="AC1676" s="3">
        <v>0</v>
      </c>
      <c r="AD1676" s="3">
        <v>20838506</v>
      </c>
      <c r="AE1676" s="3">
        <v>0</v>
      </c>
      <c r="AF1676" s="3">
        <v>112413668</v>
      </c>
      <c r="AG1676" s="3">
        <v>2609517</v>
      </c>
      <c r="AH1676" s="3">
        <v>20838506</v>
      </c>
      <c r="AI1676" s="3">
        <v>54947801</v>
      </c>
      <c r="AJ1676" s="3">
        <v>5924397</v>
      </c>
      <c r="AK1676" s="3">
        <v>8841369</v>
      </c>
      <c r="AL1676" s="3">
        <v>5212140</v>
      </c>
      <c r="AM1676" s="3">
        <v>3629229</v>
      </c>
      <c r="AN1676" s="3">
        <v>2916972</v>
      </c>
      <c r="AO1676" s="3">
        <v>0</v>
      </c>
      <c r="AP1676" s="3">
        <v>0</v>
      </c>
      <c r="AQ1676" s="3">
        <v>2916972</v>
      </c>
      <c r="AR1676" s="3">
        <f>Tabela1[[#This Row],[Potrzeby finansowe 2027
w tym:]]+Tabela1[[#This Row],[Rozliczenie 2025 potrz. fin.]]</f>
        <v>75786307</v>
      </c>
      <c r="AS1676" s="3">
        <v>0</v>
      </c>
      <c r="AT1676" s="3">
        <v>0</v>
      </c>
      <c r="AU1676" s="3"/>
      <c r="AV1676" s="3"/>
      <c r="AW1676" s="3"/>
      <c r="AX1676" s="3"/>
      <c r="AY1676" s="3"/>
      <c r="AZ1676" s="3"/>
      <c r="BA1676" s="3">
        <v>363012</v>
      </c>
      <c r="BB1676" s="3">
        <v>0</v>
      </c>
      <c r="BC1676" s="3">
        <v>165.68</v>
      </c>
      <c r="BD1676" s="3">
        <v>875.61</v>
      </c>
      <c r="BE1676" s="3">
        <v>4418.3</v>
      </c>
      <c r="BF1676" s="3">
        <v>0</v>
      </c>
      <c r="BG1676" s="3">
        <v>2440195</v>
      </c>
      <c r="BH1676" s="3">
        <v>22929</v>
      </c>
      <c r="BI1676" s="3">
        <v>2142667</v>
      </c>
      <c r="BJ1676" s="3">
        <v>32926025.397500001</v>
      </c>
      <c r="BK1676" s="3">
        <v>28157681.859999999</v>
      </c>
      <c r="BL1676" s="3">
        <v>4181630.79</v>
      </c>
      <c r="BM1676" s="3">
        <v>10710112.57</v>
      </c>
      <c r="BN1676" s="53">
        <v>1.3049923990188674</v>
      </c>
      <c r="BO1676" s="54">
        <v>9.0647999999999998E-4</v>
      </c>
      <c r="BP1676" s="70">
        <v>22796</v>
      </c>
      <c r="BQ1676" s="71"/>
      <c r="BR1676" s="70"/>
      <c r="BS1676" s="72"/>
      <c r="BT1676" s="72"/>
      <c r="BU1676" s="70">
        <v>112413668</v>
      </c>
      <c r="BV1676" s="70">
        <v>2609517</v>
      </c>
      <c r="BW1676" s="74">
        <v>20838506</v>
      </c>
      <c r="BX1676" s="70">
        <v>135861691</v>
      </c>
    </row>
    <row r="1677" spans="1:76" x14ac:dyDescent="0.3">
      <c r="A1677" s="73" t="s">
        <v>10</v>
      </c>
      <c r="B1677" s="2" t="s">
        <v>156</v>
      </c>
      <c r="C1677" s="2" t="s">
        <v>71</v>
      </c>
      <c r="D1677" s="2" t="s">
        <v>23</v>
      </c>
      <c r="E1677" s="2" t="s">
        <v>15</v>
      </c>
      <c r="F1677" s="17" t="str">
        <f>+Tabela1[[#This Row],[WK]]&amp;Tabela1[[#This Row],[PK]]&amp;Tabela1[[#This Row],[GK]]</f>
        <v>221106</v>
      </c>
      <c r="G1677" s="2" t="s">
        <v>1575</v>
      </c>
      <c r="H1677" s="3">
        <v>462352715.91000003</v>
      </c>
      <c r="I1677" s="4">
        <v>1.125</v>
      </c>
      <c r="J1677" s="3">
        <v>520146805.39999998</v>
      </c>
      <c r="K1677" s="4">
        <v>7.0000000000000007E-2</v>
      </c>
      <c r="L1677" s="3">
        <v>36410276</v>
      </c>
      <c r="M1677" s="3"/>
      <c r="N1677" s="5"/>
      <c r="O1677" s="3">
        <v>84601927.390000001</v>
      </c>
      <c r="P1677" s="4">
        <v>1.125</v>
      </c>
      <c r="Q1677" s="3">
        <v>95177168.310000002</v>
      </c>
      <c r="R1677" s="4">
        <v>1.6E-2</v>
      </c>
      <c r="S1677" s="3">
        <v>1522835</v>
      </c>
      <c r="T1677" s="3"/>
      <c r="U1677" s="5"/>
      <c r="V1677" s="3">
        <v>22528611</v>
      </c>
      <c r="W1677" s="5"/>
      <c r="X1677" s="3">
        <v>34734724</v>
      </c>
      <c r="Y1677" s="3">
        <v>0</v>
      </c>
      <c r="Z1677" s="3">
        <v>1572053</v>
      </c>
      <c r="AA1677" s="3">
        <v>2297717</v>
      </c>
      <c r="AB1677" s="3">
        <v>27690114</v>
      </c>
      <c r="AC1677" s="3">
        <v>3174840</v>
      </c>
      <c r="AD1677" s="3">
        <v>12206114</v>
      </c>
      <c r="AE1677" s="3">
        <v>0</v>
      </c>
      <c r="AF1677" s="3">
        <v>36410276</v>
      </c>
      <c r="AG1677" s="3">
        <v>1522835</v>
      </c>
      <c r="AH1677" s="3">
        <v>12206114</v>
      </c>
      <c r="AI1677" s="3">
        <v>22528611</v>
      </c>
      <c r="AJ1677" s="3">
        <v>1757874</v>
      </c>
      <c r="AK1677" s="3">
        <v>1757874</v>
      </c>
      <c r="AL1677" s="3">
        <v>2108099</v>
      </c>
      <c r="AM1677" s="3">
        <v>-350225</v>
      </c>
      <c r="AN1677" s="3">
        <v>1226701</v>
      </c>
      <c r="AO1677" s="3">
        <v>0</v>
      </c>
      <c r="AP1677" s="3">
        <v>-1226701</v>
      </c>
      <c r="AQ1677" s="3">
        <v>0</v>
      </c>
      <c r="AR1677" s="3">
        <f>Tabela1[[#This Row],[Potrzeby finansowe 2027
w tym:]]+Tabela1[[#This Row],[Rozliczenie 2025 potrz. fin.]]</f>
        <v>34734724</v>
      </c>
      <c r="AS1677" s="3">
        <v>0</v>
      </c>
      <c r="AT1677" s="3">
        <v>0</v>
      </c>
      <c r="AU1677" s="3"/>
      <c r="AV1677" s="3"/>
      <c r="AW1677" s="3"/>
      <c r="AX1677" s="3"/>
      <c r="AY1677" s="3"/>
      <c r="AZ1677" s="3"/>
      <c r="BA1677" s="3">
        <v>1572053</v>
      </c>
      <c r="BB1677" s="3">
        <v>0</v>
      </c>
      <c r="BC1677" s="3">
        <v>1226.67</v>
      </c>
      <c r="BD1677" s="3">
        <v>11508.93</v>
      </c>
      <c r="BE1677" s="3">
        <v>305.25</v>
      </c>
      <c r="BF1677" s="3">
        <v>0</v>
      </c>
      <c r="BG1677" s="3">
        <v>1114047</v>
      </c>
      <c r="BH1677" s="3">
        <v>10468</v>
      </c>
      <c r="BI1677" s="3">
        <v>1183670</v>
      </c>
      <c r="BJ1677" s="3">
        <v>18189267.022500001</v>
      </c>
      <c r="BK1677" s="3">
        <v>12062012.009999998</v>
      </c>
      <c r="BL1677" s="3">
        <v>1760737.26</v>
      </c>
      <c r="BM1677" s="3">
        <v>20987545.530000001</v>
      </c>
      <c r="BN1677" s="53">
        <v>1.0650998386540202</v>
      </c>
      <c r="BO1677" s="54">
        <v>4.5127900000000001E-4</v>
      </c>
      <c r="BP1677" s="70">
        <v>11349</v>
      </c>
      <c r="BQ1677" s="71"/>
      <c r="BR1677" s="70"/>
      <c r="BS1677" s="72"/>
      <c r="BT1677" s="72"/>
      <c r="BU1677" s="70">
        <v>36410276</v>
      </c>
      <c r="BV1677" s="70">
        <v>1522835</v>
      </c>
      <c r="BW1677" s="74">
        <v>12206114</v>
      </c>
      <c r="BX1677" s="70">
        <v>50139225</v>
      </c>
    </row>
    <row r="1678" spans="1:76" x14ac:dyDescent="0.3">
      <c r="A1678" s="73" t="s">
        <v>10</v>
      </c>
      <c r="B1678" s="2" t="s">
        <v>156</v>
      </c>
      <c r="C1678" s="2" t="s">
        <v>71</v>
      </c>
      <c r="D1678" s="2" t="s">
        <v>30</v>
      </c>
      <c r="E1678" s="2" t="s">
        <v>15</v>
      </c>
      <c r="F1678" s="17" t="str">
        <f>+Tabela1[[#This Row],[WK]]&amp;Tabela1[[#This Row],[PK]]&amp;Tabela1[[#This Row],[GK]]</f>
        <v>221107</v>
      </c>
      <c r="G1678" s="2" t="s">
        <v>1572</v>
      </c>
      <c r="H1678" s="3">
        <v>1322045364.22</v>
      </c>
      <c r="I1678" s="4">
        <v>1.125</v>
      </c>
      <c r="J1678" s="3">
        <v>1487301034.75</v>
      </c>
      <c r="K1678" s="4">
        <v>7.0000000000000007E-2</v>
      </c>
      <c r="L1678" s="3">
        <v>104111072</v>
      </c>
      <c r="M1678" s="3"/>
      <c r="N1678" s="5"/>
      <c r="O1678" s="3">
        <v>246225996.70000002</v>
      </c>
      <c r="P1678" s="4">
        <v>1.125</v>
      </c>
      <c r="Q1678" s="3">
        <v>277004246.29000002</v>
      </c>
      <c r="R1678" s="4">
        <v>1.6E-2</v>
      </c>
      <c r="S1678" s="3">
        <v>4432068</v>
      </c>
      <c r="T1678" s="3"/>
      <c r="U1678" s="5"/>
      <c r="V1678" s="3">
        <v>65519066</v>
      </c>
      <c r="W1678" s="5"/>
      <c r="X1678" s="3">
        <v>104364354</v>
      </c>
      <c r="Y1678" s="3">
        <v>10448813</v>
      </c>
      <c r="Z1678" s="3">
        <v>1637478</v>
      </c>
      <c r="AA1678" s="3">
        <v>4427682</v>
      </c>
      <c r="AB1678" s="3">
        <v>87543093</v>
      </c>
      <c r="AC1678" s="3">
        <v>307288</v>
      </c>
      <c r="AD1678" s="3">
        <v>39966952</v>
      </c>
      <c r="AE1678" s="3">
        <v>0</v>
      </c>
      <c r="AF1678" s="3">
        <v>104111072</v>
      </c>
      <c r="AG1678" s="3">
        <v>4432068</v>
      </c>
      <c r="AH1678" s="3">
        <v>39966952</v>
      </c>
      <c r="AI1678" s="3">
        <v>65519066</v>
      </c>
      <c r="AJ1678" s="3">
        <v>5142308</v>
      </c>
      <c r="AK1678" s="3">
        <v>6263972</v>
      </c>
      <c r="AL1678" s="3">
        <v>6603921</v>
      </c>
      <c r="AM1678" s="3">
        <v>-339949</v>
      </c>
      <c r="AN1678" s="3">
        <v>1775341</v>
      </c>
      <c r="AO1678" s="3">
        <v>0</v>
      </c>
      <c r="AP1678" s="3">
        <v>-653677</v>
      </c>
      <c r="AQ1678" s="3">
        <v>1121664</v>
      </c>
      <c r="AR1678" s="3">
        <f>Tabela1[[#This Row],[Potrzeby finansowe 2027
w tym:]]+Tabela1[[#This Row],[Rozliczenie 2025 potrz. fin.]]</f>
        <v>105486018</v>
      </c>
      <c r="AS1678" s="3">
        <v>0</v>
      </c>
      <c r="AT1678" s="3">
        <v>0</v>
      </c>
      <c r="AU1678" s="3"/>
      <c r="AV1678" s="3"/>
      <c r="AW1678" s="3"/>
      <c r="AX1678" s="3"/>
      <c r="AY1678" s="3"/>
      <c r="AZ1678" s="3"/>
      <c r="BA1678" s="3">
        <v>1637478</v>
      </c>
      <c r="BB1678" s="3">
        <v>0</v>
      </c>
      <c r="BC1678" s="3">
        <v>458.27</v>
      </c>
      <c r="BD1678" s="3">
        <v>14805.04</v>
      </c>
      <c r="BE1678" s="3">
        <v>146.69</v>
      </c>
      <c r="BF1678" s="3">
        <v>0</v>
      </c>
      <c r="BG1678" s="3">
        <v>3124077</v>
      </c>
      <c r="BH1678" s="3">
        <v>29355</v>
      </c>
      <c r="BI1678" s="3">
        <v>1303605</v>
      </c>
      <c r="BJ1678" s="3">
        <v>20032283.75</v>
      </c>
      <c r="BK1678" s="3">
        <v>16395051.970000001</v>
      </c>
      <c r="BL1678" s="3">
        <v>2080483.78</v>
      </c>
      <c r="BM1678" s="3">
        <v>10387959.560000001</v>
      </c>
      <c r="BN1678" s="53">
        <v>0.91690029191498101</v>
      </c>
      <c r="BO1678" s="54">
        <v>1.1657963999999999E-3</v>
      </c>
      <c r="BP1678" s="70">
        <v>29317</v>
      </c>
      <c r="BQ1678" s="71"/>
      <c r="BR1678" s="70"/>
      <c r="BS1678" s="72"/>
      <c r="BT1678" s="72"/>
      <c r="BU1678" s="70">
        <v>104111072</v>
      </c>
      <c r="BV1678" s="70">
        <v>4432068</v>
      </c>
      <c r="BW1678" s="74">
        <v>39966952</v>
      </c>
      <c r="BX1678" s="70">
        <v>148510092</v>
      </c>
    </row>
    <row r="1679" spans="1:76" x14ac:dyDescent="0.3">
      <c r="A1679" s="73" t="s">
        <v>10</v>
      </c>
      <c r="B1679" s="2" t="s">
        <v>156</v>
      </c>
      <c r="C1679" s="2" t="s">
        <v>72</v>
      </c>
      <c r="D1679" s="2" t="s">
        <v>12</v>
      </c>
      <c r="E1679" s="2" t="s">
        <v>13</v>
      </c>
      <c r="F1679" s="17" t="str">
        <f>+Tabela1[[#This Row],[WK]]&amp;Tabela1[[#This Row],[PK]]&amp;Tabela1[[#This Row],[GK]]</f>
        <v>221201</v>
      </c>
      <c r="G1679" s="2" t="s">
        <v>1576</v>
      </c>
      <c r="H1679" s="3">
        <v>765373029.10000002</v>
      </c>
      <c r="I1679" s="4">
        <v>1.125</v>
      </c>
      <c r="J1679" s="3">
        <v>861044657.74000001</v>
      </c>
      <c r="K1679" s="4">
        <v>7.0000000000000007E-2</v>
      </c>
      <c r="L1679" s="3">
        <v>60273126</v>
      </c>
      <c r="M1679" s="3"/>
      <c r="N1679" s="5"/>
      <c r="O1679" s="3">
        <v>63645847.129999995</v>
      </c>
      <c r="P1679" s="4">
        <v>1.125</v>
      </c>
      <c r="Q1679" s="3">
        <v>71601578.019999996</v>
      </c>
      <c r="R1679" s="4">
        <v>1.6E-2</v>
      </c>
      <c r="S1679" s="3">
        <v>1145625</v>
      </c>
      <c r="T1679" s="3"/>
      <c r="U1679" s="5"/>
      <c r="V1679" s="3">
        <v>35927176</v>
      </c>
      <c r="W1679" s="5"/>
      <c r="X1679" s="3">
        <v>28171627</v>
      </c>
      <c r="Y1679" s="3">
        <v>0</v>
      </c>
      <c r="Z1679" s="3">
        <v>13055</v>
      </c>
      <c r="AA1679" s="3">
        <v>2271448</v>
      </c>
      <c r="AB1679" s="3">
        <v>25887124</v>
      </c>
      <c r="AC1679" s="3">
        <v>0</v>
      </c>
      <c r="AD1679" s="3">
        <v>349531</v>
      </c>
      <c r="AE1679" s="3">
        <v>0</v>
      </c>
      <c r="AF1679" s="3">
        <v>60273126</v>
      </c>
      <c r="AG1679" s="3">
        <v>1145625</v>
      </c>
      <c r="AH1679" s="3">
        <v>349531</v>
      </c>
      <c r="AI1679" s="3">
        <v>35927176</v>
      </c>
      <c r="AJ1679" s="3">
        <v>-657432</v>
      </c>
      <c r="AK1679" s="3">
        <v>-804345</v>
      </c>
      <c r="AL1679" s="3">
        <v>149631</v>
      </c>
      <c r="AM1679" s="3">
        <v>-953976</v>
      </c>
      <c r="AN1679" s="3">
        <v>-146913</v>
      </c>
      <c r="AO1679" s="3">
        <v>0</v>
      </c>
      <c r="AP1679" s="3">
        <v>0</v>
      </c>
      <c r="AQ1679" s="3">
        <v>-146913</v>
      </c>
      <c r="AR1679" s="3">
        <f>Tabela1[[#This Row],[Potrzeby finansowe 2027
w tym:]]+Tabela1[[#This Row],[Rozliczenie 2025 potrz. fin.]]</f>
        <v>28024714</v>
      </c>
      <c r="AS1679" s="3">
        <v>0</v>
      </c>
      <c r="AT1679" s="3">
        <v>0</v>
      </c>
      <c r="AU1679" s="3"/>
      <c r="AV1679" s="3"/>
      <c r="AW1679" s="3"/>
      <c r="AX1679" s="3"/>
      <c r="AY1679" s="3"/>
      <c r="AZ1679" s="3"/>
      <c r="BA1679" s="3">
        <v>13055</v>
      </c>
      <c r="BB1679" s="3">
        <v>0</v>
      </c>
      <c r="BC1679" s="3">
        <v>18.82</v>
      </c>
      <c r="BD1679" s="3">
        <v>0</v>
      </c>
      <c r="BE1679" s="3">
        <v>136.13999999999999</v>
      </c>
      <c r="BF1679" s="3">
        <v>0</v>
      </c>
      <c r="BG1679" s="3">
        <v>1405969</v>
      </c>
      <c r="BH1679" s="3">
        <v>13211</v>
      </c>
      <c r="BI1679" s="3">
        <v>865479</v>
      </c>
      <c r="BJ1679" s="3">
        <v>13299679.669999998</v>
      </c>
      <c r="BK1679" s="3">
        <v>10369333.399999999</v>
      </c>
      <c r="BL1679" s="3">
        <v>921377.89</v>
      </c>
      <c r="BM1679" s="3">
        <v>9878629.3000000007</v>
      </c>
      <c r="BN1679" s="53">
        <v>1.0147860067336301</v>
      </c>
      <c r="BO1679" s="54">
        <v>5.5639969999999998E-4</v>
      </c>
      <c r="BP1679" s="70">
        <v>13992</v>
      </c>
      <c r="BQ1679" s="71"/>
      <c r="BR1679" s="70"/>
      <c r="BS1679" s="72"/>
      <c r="BT1679" s="72"/>
      <c r="BU1679" s="70">
        <v>60273126</v>
      </c>
      <c r="BV1679" s="70">
        <v>1145625</v>
      </c>
      <c r="BW1679" s="74">
        <v>349531</v>
      </c>
      <c r="BX1679" s="70">
        <v>61768282</v>
      </c>
    </row>
    <row r="1680" spans="1:76" x14ac:dyDescent="0.3">
      <c r="A1680" s="73" t="s">
        <v>10</v>
      </c>
      <c r="B1680" s="2" t="s">
        <v>156</v>
      </c>
      <c r="C1680" s="2" t="s">
        <v>72</v>
      </c>
      <c r="D1680" s="2" t="s">
        <v>11</v>
      </c>
      <c r="E1680" s="2" t="s">
        <v>15</v>
      </c>
      <c r="F1680" s="17" t="str">
        <f>+Tabela1[[#This Row],[WK]]&amp;Tabela1[[#This Row],[PK]]&amp;Tabela1[[#This Row],[GK]]</f>
        <v>221202</v>
      </c>
      <c r="G1680" s="2" t="s">
        <v>1577</v>
      </c>
      <c r="H1680" s="3">
        <v>217388635.97999999</v>
      </c>
      <c r="I1680" s="4">
        <v>1.125</v>
      </c>
      <c r="J1680" s="3">
        <v>244562215.47999999</v>
      </c>
      <c r="K1680" s="4">
        <v>7.0000000000000007E-2</v>
      </c>
      <c r="L1680" s="3">
        <v>17119355</v>
      </c>
      <c r="M1680" s="3"/>
      <c r="N1680" s="5"/>
      <c r="O1680" s="3">
        <v>24023395.780000001</v>
      </c>
      <c r="P1680" s="4">
        <v>1.125</v>
      </c>
      <c r="Q1680" s="3">
        <v>27026320.25</v>
      </c>
      <c r="R1680" s="4">
        <v>1.6E-2</v>
      </c>
      <c r="S1680" s="3">
        <v>432421</v>
      </c>
      <c r="T1680" s="3"/>
      <c r="U1680" s="5"/>
      <c r="V1680" s="3">
        <v>12012548</v>
      </c>
      <c r="W1680" s="5"/>
      <c r="X1680" s="3">
        <v>20879949</v>
      </c>
      <c r="Y1680" s="3">
        <v>3333072</v>
      </c>
      <c r="Z1680" s="3">
        <v>59790</v>
      </c>
      <c r="AA1680" s="3">
        <v>1092034</v>
      </c>
      <c r="AB1680" s="3">
        <v>14135270</v>
      </c>
      <c r="AC1680" s="3">
        <v>2259783</v>
      </c>
      <c r="AD1680" s="3">
        <v>8867401</v>
      </c>
      <c r="AE1680" s="3">
        <v>0</v>
      </c>
      <c r="AF1680" s="3">
        <v>17119355</v>
      </c>
      <c r="AG1680" s="3">
        <v>432421</v>
      </c>
      <c r="AH1680" s="3">
        <v>8867401</v>
      </c>
      <c r="AI1680" s="3">
        <v>12012548</v>
      </c>
      <c r="AJ1680" s="3">
        <v>-704266</v>
      </c>
      <c r="AK1680" s="3">
        <v>-704266</v>
      </c>
      <c r="AL1680" s="3">
        <v>639821</v>
      </c>
      <c r="AM1680" s="3">
        <v>-1344087</v>
      </c>
      <c r="AN1680" s="3">
        <v>-738238</v>
      </c>
      <c r="AO1680" s="3">
        <v>0</v>
      </c>
      <c r="AP1680" s="3">
        <v>738238</v>
      </c>
      <c r="AQ1680" s="3">
        <v>0</v>
      </c>
      <c r="AR1680" s="3">
        <f>Tabela1[[#This Row],[Potrzeby finansowe 2027
w tym:]]+Tabela1[[#This Row],[Rozliczenie 2025 potrz. fin.]]</f>
        <v>20879949</v>
      </c>
      <c r="AS1680" s="3">
        <v>0</v>
      </c>
      <c r="AT1680" s="3">
        <v>0</v>
      </c>
      <c r="AU1680" s="3"/>
      <c r="AV1680" s="3"/>
      <c r="AW1680" s="3"/>
      <c r="AX1680" s="3"/>
      <c r="AY1680" s="3"/>
      <c r="AZ1680" s="3"/>
      <c r="BA1680" s="3">
        <v>59790</v>
      </c>
      <c r="BB1680" s="3">
        <v>0</v>
      </c>
      <c r="BC1680" s="3">
        <v>0</v>
      </c>
      <c r="BD1680" s="3">
        <v>0</v>
      </c>
      <c r="BE1680" s="3">
        <v>1198.08</v>
      </c>
      <c r="BF1680" s="3">
        <v>0</v>
      </c>
      <c r="BG1680" s="3">
        <v>582778</v>
      </c>
      <c r="BH1680" s="3">
        <v>5476</v>
      </c>
      <c r="BI1680" s="3">
        <v>509256</v>
      </c>
      <c r="BJ1680" s="3">
        <v>7825658.8549999986</v>
      </c>
      <c r="BK1680" s="3">
        <v>5280765.5799999982</v>
      </c>
      <c r="BL1680" s="3">
        <v>519881.57</v>
      </c>
      <c r="BM1680" s="3">
        <v>9139809.9600000009</v>
      </c>
      <c r="BN1680" s="53">
        <v>0.87435158501440924</v>
      </c>
      <c r="BO1680" s="54">
        <v>2.4596010000000002E-4</v>
      </c>
      <c r="BP1680" s="70">
        <v>6185</v>
      </c>
      <c r="BQ1680" s="71"/>
      <c r="BR1680" s="70"/>
      <c r="BS1680" s="72"/>
      <c r="BT1680" s="72"/>
      <c r="BU1680" s="70">
        <v>17119355</v>
      </c>
      <c r="BV1680" s="70">
        <v>432421</v>
      </c>
      <c r="BW1680" s="74">
        <v>8867401</v>
      </c>
      <c r="BX1680" s="70">
        <v>26419177</v>
      </c>
    </row>
    <row r="1681" spans="1:76" x14ac:dyDescent="0.3">
      <c r="A1681" s="73" t="s">
        <v>10</v>
      </c>
      <c r="B1681" s="2" t="s">
        <v>156</v>
      </c>
      <c r="C1681" s="2" t="s">
        <v>72</v>
      </c>
      <c r="D1681" s="2" t="s">
        <v>16</v>
      </c>
      <c r="E1681" s="2" t="s">
        <v>15</v>
      </c>
      <c r="F1681" s="17" t="str">
        <f>+Tabela1[[#This Row],[WK]]&amp;Tabela1[[#This Row],[PK]]&amp;Tabela1[[#This Row],[GK]]</f>
        <v>221203</v>
      </c>
      <c r="G1681" s="2" t="s">
        <v>1578</v>
      </c>
      <c r="H1681" s="3">
        <v>349144613.31</v>
      </c>
      <c r="I1681" s="4">
        <v>1.125</v>
      </c>
      <c r="J1681" s="3">
        <v>392787689.97000003</v>
      </c>
      <c r="K1681" s="4">
        <v>7.0000000000000007E-2</v>
      </c>
      <c r="L1681" s="3">
        <v>27495138</v>
      </c>
      <c r="M1681" s="3"/>
      <c r="N1681" s="5"/>
      <c r="O1681" s="3">
        <v>9478536.1799999997</v>
      </c>
      <c r="P1681" s="4">
        <v>1.125</v>
      </c>
      <c r="Q1681" s="3">
        <v>10663353.199999999</v>
      </c>
      <c r="R1681" s="4">
        <v>1.6E-2</v>
      </c>
      <c r="S1681" s="3">
        <v>170614</v>
      </c>
      <c r="T1681" s="3"/>
      <c r="U1681" s="5"/>
      <c r="V1681" s="3">
        <v>17822682</v>
      </c>
      <c r="W1681" s="5"/>
      <c r="X1681" s="3">
        <v>40936506</v>
      </c>
      <c r="Y1681" s="3">
        <v>11053051</v>
      </c>
      <c r="Z1681" s="3">
        <v>1177398</v>
      </c>
      <c r="AA1681" s="3">
        <v>1656925</v>
      </c>
      <c r="AB1681" s="3">
        <v>27049132</v>
      </c>
      <c r="AC1681" s="3">
        <v>0</v>
      </c>
      <c r="AD1681" s="3">
        <v>22853499</v>
      </c>
      <c r="AE1681" s="3">
        <v>0</v>
      </c>
      <c r="AF1681" s="3">
        <v>27495138</v>
      </c>
      <c r="AG1681" s="3">
        <v>170614</v>
      </c>
      <c r="AH1681" s="3">
        <v>22853499</v>
      </c>
      <c r="AI1681" s="3">
        <v>17822682</v>
      </c>
      <c r="AJ1681" s="3">
        <v>258092</v>
      </c>
      <c r="AK1681" s="3">
        <v>-2233</v>
      </c>
      <c r="AL1681" s="3">
        <v>1340253</v>
      </c>
      <c r="AM1681" s="3">
        <v>-1342486</v>
      </c>
      <c r="AN1681" s="3">
        <v>-260325</v>
      </c>
      <c r="AO1681" s="3">
        <v>0</v>
      </c>
      <c r="AP1681" s="3">
        <v>0</v>
      </c>
      <c r="AQ1681" s="3">
        <v>-260325</v>
      </c>
      <c r="AR1681" s="3">
        <f>Tabela1[[#This Row],[Potrzeby finansowe 2027
w tym:]]+Tabela1[[#This Row],[Rozliczenie 2025 potrz. fin.]]</f>
        <v>40676181</v>
      </c>
      <c r="AS1681" s="3">
        <v>0</v>
      </c>
      <c r="AT1681" s="3">
        <v>0</v>
      </c>
      <c r="AU1681" s="3"/>
      <c r="AV1681" s="3"/>
      <c r="AW1681" s="3"/>
      <c r="AX1681" s="3"/>
      <c r="AY1681" s="3"/>
      <c r="AZ1681" s="3"/>
      <c r="BA1681" s="3">
        <v>1177398</v>
      </c>
      <c r="BB1681" s="3">
        <v>0</v>
      </c>
      <c r="BC1681" s="3">
        <v>46.41</v>
      </c>
      <c r="BD1681" s="3">
        <v>11377.61</v>
      </c>
      <c r="BE1681" s="3">
        <v>528.16</v>
      </c>
      <c r="BF1681" s="3">
        <v>0</v>
      </c>
      <c r="BG1681" s="3">
        <v>943981</v>
      </c>
      <c r="BH1681" s="3">
        <v>8870</v>
      </c>
      <c r="BI1681" s="3">
        <v>712944</v>
      </c>
      <c r="BJ1681" s="3">
        <v>10955701.537499998</v>
      </c>
      <c r="BK1681" s="3">
        <v>6844435.839999998</v>
      </c>
      <c r="BL1681" s="3">
        <v>2537923.3199999998</v>
      </c>
      <c r="BM1681" s="3">
        <v>11369216.15</v>
      </c>
      <c r="BN1681" s="53">
        <v>0.74608619419341005</v>
      </c>
      <c r="BO1681" s="54">
        <v>3.8324920000000002E-4</v>
      </c>
      <c r="BP1681" s="70">
        <v>9638</v>
      </c>
      <c r="BQ1681" s="71"/>
      <c r="BR1681" s="70"/>
      <c r="BS1681" s="72"/>
      <c r="BT1681" s="72"/>
      <c r="BU1681" s="70">
        <v>27495138</v>
      </c>
      <c r="BV1681" s="70">
        <v>170614</v>
      </c>
      <c r="BW1681" s="74">
        <v>22853499</v>
      </c>
      <c r="BX1681" s="70">
        <v>50519251</v>
      </c>
    </row>
    <row r="1682" spans="1:76" x14ac:dyDescent="0.3">
      <c r="A1682" s="73" t="s">
        <v>10</v>
      </c>
      <c r="B1682" s="2" t="s">
        <v>156</v>
      </c>
      <c r="C1682" s="2" t="s">
        <v>72</v>
      </c>
      <c r="D1682" s="2" t="s">
        <v>18</v>
      </c>
      <c r="E1682" s="2" t="s">
        <v>15</v>
      </c>
      <c r="F1682" s="17" t="str">
        <f>+Tabela1[[#This Row],[WK]]&amp;Tabela1[[#This Row],[PK]]&amp;Tabela1[[#This Row],[GK]]</f>
        <v>221204</v>
      </c>
      <c r="G1682" s="2" t="s">
        <v>1579</v>
      </c>
      <c r="H1682" s="3">
        <v>259714642.55000001</v>
      </c>
      <c r="I1682" s="4">
        <v>1.125</v>
      </c>
      <c r="J1682" s="3">
        <v>292178972.87</v>
      </c>
      <c r="K1682" s="4">
        <v>7.0000000000000007E-2</v>
      </c>
      <c r="L1682" s="3">
        <v>20452528</v>
      </c>
      <c r="M1682" s="3"/>
      <c r="N1682" s="5"/>
      <c r="O1682" s="3">
        <v>7898027.1699999999</v>
      </c>
      <c r="P1682" s="4">
        <v>1.125</v>
      </c>
      <c r="Q1682" s="3">
        <v>8885280.5700000003</v>
      </c>
      <c r="R1682" s="4">
        <v>1.6E-2</v>
      </c>
      <c r="S1682" s="3">
        <v>142164</v>
      </c>
      <c r="T1682" s="3"/>
      <c r="U1682" s="5"/>
      <c r="V1682" s="3">
        <v>14260052</v>
      </c>
      <c r="W1682" s="5"/>
      <c r="X1682" s="3">
        <v>37235136</v>
      </c>
      <c r="Y1682" s="3">
        <v>13473946</v>
      </c>
      <c r="Z1682" s="3">
        <v>1531783</v>
      </c>
      <c r="AA1682" s="3">
        <v>1544997</v>
      </c>
      <c r="AB1682" s="3">
        <v>20631534</v>
      </c>
      <c r="AC1682" s="3">
        <v>52876</v>
      </c>
      <c r="AD1682" s="3">
        <v>22785820</v>
      </c>
      <c r="AE1682" s="3">
        <v>0</v>
      </c>
      <c r="AF1682" s="3">
        <v>20452528</v>
      </c>
      <c r="AG1682" s="3">
        <v>142164</v>
      </c>
      <c r="AH1682" s="3">
        <v>22785820</v>
      </c>
      <c r="AI1682" s="3">
        <v>14260052</v>
      </c>
      <c r="AJ1682" s="3">
        <v>2799955</v>
      </c>
      <c r="AK1682" s="3">
        <v>2610690</v>
      </c>
      <c r="AL1682" s="3">
        <v>663193</v>
      </c>
      <c r="AM1682" s="3">
        <v>1947497</v>
      </c>
      <c r="AN1682" s="3">
        <v>-189265</v>
      </c>
      <c r="AO1682" s="3">
        <v>0</v>
      </c>
      <c r="AP1682" s="3">
        <v>0</v>
      </c>
      <c r="AQ1682" s="3">
        <v>-189265</v>
      </c>
      <c r="AR1682" s="3">
        <f>Tabela1[[#This Row],[Potrzeby finansowe 2027
w tym:]]+Tabela1[[#This Row],[Rozliczenie 2025 potrz. fin.]]</f>
        <v>37045871</v>
      </c>
      <c r="AS1682" s="3">
        <v>0</v>
      </c>
      <c r="AT1682" s="3">
        <v>0</v>
      </c>
      <c r="AU1682" s="3"/>
      <c r="AV1682" s="3"/>
      <c r="AW1682" s="3"/>
      <c r="AX1682" s="3"/>
      <c r="AY1682" s="3"/>
      <c r="AZ1682" s="3"/>
      <c r="BA1682" s="3">
        <v>1531783</v>
      </c>
      <c r="BB1682" s="3">
        <v>1715.84</v>
      </c>
      <c r="BC1682" s="3">
        <v>957.03</v>
      </c>
      <c r="BD1682" s="3">
        <v>0</v>
      </c>
      <c r="BE1682" s="3">
        <v>1435.91</v>
      </c>
      <c r="BF1682" s="3">
        <v>0</v>
      </c>
      <c r="BG1682" s="3">
        <v>860544</v>
      </c>
      <c r="BH1682" s="3">
        <v>8086</v>
      </c>
      <c r="BI1682" s="3">
        <v>684453</v>
      </c>
      <c r="BJ1682" s="3">
        <v>10517879.847499998</v>
      </c>
      <c r="BK1682" s="3">
        <v>8044974.8899999987</v>
      </c>
      <c r="BL1682" s="3">
        <v>113204.01</v>
      </c>
      <c r="BM1682" s="3">
        <v>9665211.8100000005</v>
      </c>
      <c r="BN1682" s="53">
        <v>0.66826893483674221</v>
      </c>
      <c r="BO1682" s="54">
        <v>3.4254069999999998E-4</v>
      </c>
      <c r="BP1682" s="70">
        <v>8615</v>
      </c>
      <c r="BQ1682" s="71"/>
      <c r="BR1682" s="70"/>
      <c r="BS1682" s="72"/>
      <c r="BT1682" s="72"/>
      <c r="BU1682" s="70">
        <v>20452528</v>
      </c>
      <c r="BV1682" s="70">
        <v>142164</v>
      </c>
      <c r="BW1682" s="74">
        <v>22785820</v>
      </c>
      <c r="BX1682" s="70">
        <v>43380512</v>
      </c>
    </row>
    <row r="1683" spans="1:76" x14ac:dyDescent="0.3">
      <c r="A1683" s="73" t="s">
        <v>10</v>
      </c>
      <c r="B1683" s="2" t="s">
        <v>156</v>
      </c>
      <c r="C1683" s="2" t="s">
        <v>72</v>
      </c>
      <c r="D1683" s="2" t="s">
        <v>21</v>
      </c>
      <c r="E1683" s="2" t="s">
        <v>19</v>
      </c>
      <c r="F1683" s="17" t="str">
        <f>+Tabela1[[#This Row],[WK]]&amp;Tabela1[[#This Row],[PK]]&amp;Tabela1[[#This Row],[GK]]</f>
        <v>221205</v>
      </c>
      <c r="G1683" s="2" t="s">
        <v>1580</v>
      </c>
      <c r="H1683" s="3">
        <v>286798814.13999999</v>
      </c>
      <c r="I1683" s="4">
        <v>1.125</v>
      </c>
      <c r="J1683" s="3">
        <v>322648665.91000003</v>
      </c>
      <c r="K1683" s="4">
        <v>7.0000000000000007E-2</v>
      </c>
      <c r="L1683" s="3">
        <v>22585407</v>
      </c>
      <c r="M1683" s="3"/>
      <c r="N1683" s="5"/>
      <c r="O1683" s="3">
        <v>14062350.17</v>
      </c>
      <c r="P1683" s="4">
        <v>1.125</v>
      </c>
      <c r="Q1683" s="3">
        <v>15820143.939999999</v>
      </c>
      <c r="R1683" s="4">
        <v>1.6E-2</v>
      </c>
      <c r="S1683" s="3">
        <v>253122</v>
      </c>
      <c r="T1683" s="3"/>
      <c r="U1683" s="5"/>
      <c r="V1683" s="3">
        <v>15676112</v>
      </c>
      <c r="W1683" s="5"/>
      <c r="X1683" s="3">
        <v>37333807</v>
      </c>
      <c r="Y1683" s="3">
        <v>13269664</v>
      </c>
      <c r="Z1683" s="3">
        <v>681094</v>
      </c>
      <c r="AA1683" s="3">
        <v>1439867</v>
      </c>
      <c r="AB1683" s="3">
        <v>21418339</v>
      </c>
      <c r="AC1683" s="3">
        <v>524843</v>
      </c>
      <c r="AD1683" s="3">
        <v>21349805</v>
      </c>
      <c r="AE1683" s="3">
        <v>0</v>
      </c>
      <c r="AF1683" s="3">
        <v>22585407</v>
      </c>
      <c r="AG1683" s="3">
        <v>253122</v>
      </c>
      <c r="AH1683" s="3">
        <v>21349805</v>
      </c>
      <c r="AI1683" s="3">
        <v>15676112</v>
      </c>
      <c r="AJ1683" s="3">
        <v>124190</v>
      </c>
      <c r="AK1683" s="3">
        <v>-183699</v>
      </c>
      <c r="AL1683" s="3">
        <v>1087147</v>
      </c>
      <c r="AM1683" s="3">
        <v>-1270846</v>
      </c>
      <c r="AN1683" s="3">
        <v>-912250</v>
      </c>
      <c r="AO1683" s="3">
        <v>0</v>
      </c>
      <c r="AP1683" s="3">
        <v>604361</v>
      </c>
      <c r="AQ1683" s="3">
        <v>-307889</v>
      </c>
      <c r="AR1683" s="3">
        <f>Tabela1[[#This Row],[Potrzeby finansowe 2027
w tym:]]+Tabela1[[#This Row],[Rozliczenie 2025 potrz. fin.]]</f>
        <v>37025918</v>
      </c>
      <c r="AS1683" s="3">
        <v>0</v>
      </c>
      <c r="AT1683" s="3">
        <v>0</v>
      </c>
      <c r="AU1683" s="3"/>
      <c r="AV1683" s="3"/>
      <c r="AW1683" s="3"/>
      <c r="AX1683" s="3"/>
      <c r="AY1683" s="3"/>
      <c r="AZ1683" s="3"/>
      <c r="BA1683" s="3">
        <v>681094</v>
      </c>
      <c r="BB1683" s="3">
        <v>0</v>
      </c>
      <c r="BC1683" s="3">
        <v>15.23</v>
      </c>
      <c r="BD1683" s="3">
        <v>5443.46</v>
      </c>
      <c r="BE1683" s="3">
        <v>2659.35</v>
      </c>
      <c r="BF1683" s="3">
        <v>0</v>
      </c>
      <c r="BG1683" s="3">
        <v>841069</v>
      </c>
      <c r="BH1683" s="3">
        <v>7903</v>
      </c>
      <c r="BI1683" s="3">
        <v>598798</v>
      </c>
      <c r="BJ1683" s="3">
        <v>9201630.2250000015</v>
      </c>
      <c r="BK1683" s="3">
        <v>4454774.6300000008</v>
      </c>
      <c r="BL1683" s="3">
        <v>1582155.97</v>
      </c>
      <c r="BM1683" s="3">
        <v>15823110.439999999</v>
      </c>
      <c r="BN1683" s="53">
        <v>0.68079423258069638</v>
      </c>
      <c r="BO1683" s="54">
        <v>3.525073E-4</v>
      </c>
      <c r="BP1683" s="70">
        <v>8865</v>
      </c>
      <c r="BQ1683" s="71"/>
      <c r="BR1683" s="70"/>
      <c r="BS1683" s="72"/>
      <c r="BT1683" s="72"/>
      <c r="BU1683" s="70">
        <v>22585407</v>
      </c>
      <c r="BV1683" s="70">
        <v>253122</v>
      </c>
      <c r="BW1683" s="74">
        <v>21349805</v>
      </c>
      <c r="BX1683" s="70">
        <v>44188334</v>
      </c>
    </row>
    <row r="1684" spans="1:76" x14ac:dyDescent="0.3">
      <c r="A1684" s="73" t="s">
        <v>10</v>
      </c>
      <c r="B1684" s="2" t="s">
        <v>156</v>
      </c>
      <c r="C1684" s="2" t="s">
        <v>72</v>
      </c>
      <c r="D1684" s="2" t="s">
        <v>23</v>
      </c>
      <c r="E1684" s="2" t="s">
        <v>15</v>
      </c>
      <c r="F1684" s="17" t="str">
        <f>+Tabela1[[#This Row],[WK]]&amp;Tabela1[[#This Row],[PK]]&amp;Tabela1[[#This Row],[GK]]</f>
        <v>221206</v>
      </c>
      <c r="G1684" s="2" t="s">
        <v>1581</v>
      </c>
      <c r="H1684" s="3">
        <v>796007208.38999999</v>
      </c>
      <c r="I1684" s="4">
        <v>1.125</v>
      </c>
      <c r="J1684" s="3">
        <v>895508109.44000006</v>
      </c>
      <c r="K1684" s="4">
        <v>7.0000000000000007E-2</v>
      </c>
      <c r="L1684" s="3">
        <v>62685568</v>
      </c>
      <c r="M1684" s="3"/>
      <c r="N1684" s="5"/>
      <c r="O1684" s="3">
        <v>63070231.169999994</v>
      </c>
      <c r="P1684" s="4">
        <v>1.125</v>
      </c>
      <c r="Q1684" s="3">
        <v>70954010.069999993</v>
      </c>
      <c r="R1684" s="4">
        <v>1.6E-2</v>
      </c>
      <c r="S1684" s="3">
        <v>1135264</v>
      </c>
      <c r="T1684" s="3"/>
      <c r="U1684" s="5"/>
      <c r="V1684" s="3">
        <v>30576062</v>
      </c>
      <c r="W1684" s="5"/>
      <c r="X1684" s="3">
        <v>46592182</v>
      </c>
      <c r="Y1684" s="3">
        <v>0</v>
      </c>
      <c r="Z1684" s="3">
        <v>479901</v>
      </c>
      <c r="AA1684" s="3">
        <v>2805705</v>
      </c>
      <c r="AB1684" s="3">
        <v>37892361</v>
      </c>
      <c r="AC1684" s="3">
        <v>5414215</v>
      </c>
      <c r="AD1684" s="3">
        <v>16073270</v>
      </c>
      <c r="AE1684" s="3">
        <v>1878155</v>
      </c>
      <c r="AF1684" s="3">
        <v>62685568</v>
      </c>
      <c r="AG1684" s="3">
        <v>1135264</v>
      </c>
      <c r="AH1684" s="3">
        <v>14195115</v>
      </c>
      <c r="AI1684" s="3">
        <v>30576062</v>
      </c>
      <c r="AJ1684" s="3">
        <v>-2186205</v>
      </c>
      <c r="AK1684" s="3">
        <v>-2129055</v>
      </c>
      <c r="AL1684" s="3">
        <v>1926986</v>
      </c>
      <c r="AM1684" s="3">
        <v>-4056041</v>
      </c>
      <c r="AN1684" s="3">
        <v>2180209</v>
      </c>
      <c r="AO1684" s="3">
        <v>0</v>
      </c>
      <c r="AP1684" s="3">
        <v>-2123059</v>
      </c>
      <c r="AQ1684" s="3">
        <v>57150</v>
      </c>
      <c r="AR1684" s="3">
        <f>Tabela1[[#This Row],[Potrzeby finansowe 2027
w tym:]]+Tabela1[[#This Row],[Rozliczenie 2025 potrz. fin.]]</f>
        <v>46649332</v>
      </c>
      <c r="AS1684" s="3">
        <v>0</v>
      </c>
      <c r="AT1684" s="3">
        <v>0</v>
      </c>
      <c r="AU1684" s="3"/>
      <c r="AV1684" s="3"/>
      <c r="AW1684" s="3"/>
      <c r="AX1684" s="3"/>
      <c r="AY1684" s="3"/>
      <c r="AZ1684" s="3"/>
      <c r="BA1684" s="3">
        <v>479901</v>
      </c>
      <c r="BB1684" s="3">
        <v>0</v>
      </c>
      <c r="BC1684" s="3">
        <v>0</v>
      </c>
      <c r="BD1684" s="3">
        <v>4580.75</v>
      </c>
      <c r="BE1684" s="3">
        <v>454.8</v>
      </c>
      <c r="BF1684" s="3">
        <v>0</v>
      </c>
      <c r="BG1684" s="3">
        <v>1552620</v>
      </c>
      <c r="BH1684" s="3">
        <v>14589</v>
      </c>
      <c r="BI1684" s="3">
        <v>1253085</v>
      </c>
      <c r="BJ1684" s="3">
        <v>19255956.822500002</v>
      </c>
      <c r="BK1684" s="3">
        <v>14548789.940000001</v>
      </c>
      <c r="BL1684" s="3">
        <v>3916551.23</v>
      </c>
      <c r="BM1684" s="3">
        <v>10995565.07</v>
      </c>
      <c r="BN1684" s="53">
        <v>1.298870578140884</v>
      </c>
      <c r="BO1684" s="54">
        <v>5.4400710000000003E-4</v>
      </c>
      <c r="BP1684" s="70">
        <v>13681</v>
      </c>
      <c r="BQ1684" s="71"/>
      <c r="BR1684" s="70"/>
      <c r="BS1684" s="72"/>
      <c r="BT1684" s="72"/>
      <c r="BU1684" s="70">
        <v>62685568</v>
      </c>
      <c r="BV1684" s="70">
        <v>1135264</v>
      </c>
      <c r="BW1684" s="74">
        <v>14195115</v>
      </c>
      <c r="BX1684" s="70">
        <v>78015947</v>
      </c>
    </row>
    <row r="1685" spans="1:76" x14ac:dyDescent="0.3">
      <c r="A1685" s="73" t="s">
        <v>10</v>
      </c>
      <c r="B1685" s="2" t="s">
        <v>156</v>
      </c>
      <c r="C1685" s="2" t="s">
        <v>72</v>
      </c>
      <c r="D1685" s="2" t="s">
        <v>30</v>
      </c>
      <c r="E1685" s="2" t="s">
        <v>15</v>
      </c>
      <c r="F1685" s="17" t="str">
        <f>+Tabela1[[#This Row],[WK]]&amp;Tabela1[[#This Row],[PK]]&amp;Tabela1[[#This Row],[GK]]</f>
        <v>221207</v>
      </c>
      <c r="G1685" s="2" t="s">
        <v>1582</v>
      </c>
      <c r="H1685" s="3">
        <v>230911278.90000001</v>
      </c>
      <c r="I1685" s="4">
        <v>1.125</v>
      </c>
      <c r="J1685" s="3">
        <v>259775188.75999999</v>
      </c>
      <c r="K1685" s="4">
        <v>7.0000000000000007E-2</v>
      </c>
      <c r="L1685" s="3">
        <v>18184263</v>
      </c>
      <c r="M1685" s="3"/>
      <c r="N1685" s="5"/>
      <c r="O1685" s="3">
        <v>16684204.349999998</v>
      </c>
      <c r="P1685" s="4">
        <v>1.125</v>
      </c>
      <c r="Q1685" s="3">
        <v>18769729.890000001</v>
      </c>
      <c r="R1685" s="4">
        <v>1.6E-2</v>
      </c>
      <c r="S1685" s="3">
        <v>300316</v>
      </c>
      <c r="T1685" s="3"/>
      <c r="U1685" s="5"/>
      <c r="V1685" s="3">
        <v>11220547</v>
      </c>
      <c r="W1685" s="5"/>
      <c r="X1685" s="3">
        <v>20740567</v>
      </c>
      <c r="Y1685" s="3">
        <v>2412196</v>
      </c>
      <c r="Z1685" s="3">
        <v>105845</v>
      </c>
      <c r="AA1685" s="3">
        <v>1286782</v>
      </c>
      <c r="AB1685" s="3">
        <v>16011385</v>
      </c>
      <c r="AC1685" s="3">
        <v>924359</v>
      </c>
      <c r="AD1685" s="3">
        <v>9520021</v>
      </c>
      <c r="AE1685" s="3">
        <v>0</v>
      </c>
      <c r="AF1685" s="3">
        <v>18184263</v>
      </c>
      <c r="AG1685" s="3">
        <v>300316</v>
      </c>
      <c r="AH1685" s="3">
        <v>9520021</v>
      </c>
      <c r="AI1685" s="3">
        <v>11220547</v>
      </c>
      <c r="AJ1685" s="3">
        <v>120909</v>
      </c>
      <c r="AK1685" s="3">
        <v>120909</v>
      </c>
      <c r="AL1685" s="3">
        <v>699947</v>
      </c>
      <c r="AM1685" s="3">
        <v>-579038</v>
      </c>
      <c r="AN1685" s="3">
        <v>-43985</v>
      </c>
      <c r="AO1685" s="3">
        <v>0</v>
      </c>
      <c r="AP1685" s="3">
        <v>43985</v>
      </c>
      <c r="AQ1685" s="3">
        <v>0</v>
      </c>
      <c r="AR1685" s="3">
        <f>Tabela1[[#This Row],[Potrzeby finansowe 2027
w tym:]]+Tabela1[[#This Row],[Rozliczenie 2025 potrz. fin.]]</f>
        <v>20740567</v>
      </c>
      <c r="AS1685" s="3">
        <v>0</v>
      </c>
      <c r="AT1685" s="3">
        <v>0</v>
      </c>
      <c r="AU1685" s="3"/>
      <c r="AV1685" s="3"/>
      <c r="AW1685" s="3"/>
      <c r="AX1685" s="3"/>
      <c r="AY1685" s="3"/>
      <c r="AZ1685" s="3"/>
      <c r="BA1685" s="3">
        <v>105845</v>
      </c>
      <c r="BB1685" s="3">
        <v>0</v>
      </c>
      <c r="BC1685" s="3">
        <v>29.86</v>
      </c>
      <c r="BD1685" s="3">
        <v>616.26</v>
      </c>
      <c r="BE1685" s="3">
        <v>689.34</v>
      </c>
      <c r="BF1685" s="3">
        <v>0</v>
      </c>
      <c r="BG1685" s="3">
        <v>675580</v>
      </c>
      <c r="BH1685" s="3">
        <v>6348</v>
      </c>
      <c r="BI1685" s="3">
        <v>611202</v>
      </c>
      <c r="BJ1685" s="3">
        <v>9392239.9749999996</v>
      </c>
      <c r="BK1685" s="3">
        <v>7129281.75</v>
      </c>
      <c r="BL1685" s="3">
        <v>214991.86</v>
      </c>
      <c r="BM1685" s="3">
        <v>8621849.1799999997</v>
      </c>
      <c r="BN1685" s="53">
        <v>0.91807354765302229</v>
      </c>
      <c r="BO1685" s="54">
        <v>2.7297569999999998E-4</v>
      </c>
      <c r="BP1685" s="70">
        <v>6865</v>
      </c>
      <c r="BQ1685" s="71"/>
      <c r="BR1685" s="70"/>
      <c r="BS1685" s="72"/>
      <c r="BT1685" s="72"/>
      <c r="BU1685" s="70">
        <v>18184263</v>
      </c>
      <c r="BV1685" s="70">
        <v>300316</v>
      </c>
      <c r="BW1685" s="74">
        <v>9520021</v>
      </c>
      <c r="BX1685" s="70">
        <v>28004600</v>
      </c>
    </row>
    <row r="1686" spans="1:76" x14ac:dyDescent="0.3">
      <c r="A1686" s="73" t="s">
        <v>10</v>
      </c>
      <c r="B1686" s="2" t="s">
        <v>156</v>
      </c>
      <c r="C1686" s="2" t="s">
        <v>72</v>
      </c>
      <c r="D1686" s="2" t="s">
        <v>54</v>
      </c>
      <c r="E1686" s="2" t="s">
        <v>15</v>
      </c>
      <c r="F1686" s="17" t="str">
        <f>+Tabela1[[#This Row],[WK]]&amp;Tabela1[[#This Row],[PK]]&amp;Tabela1[[#This Row],[GK]]</f>
        <v>221208</v>
      </c>
      <c r="G1686" s="2" t="s">
        <v>1583</v>
      </c>
      <c r="H1686" s="3">
        <v>1032370132.1799999</v>
      </c>
      <c r="I1686" s="4">
        <v>1.125</v>
      </c>
      <c r="J1686" s="3">
        <v>1161416398.7</v>
      </c>
      <c r="K1686" s="4">
        <v>7.0000000000000007E-2</v>
      </c>
      <c r="L1686" s="3">
        <v>81299148</v>
      </c>
      <c r="M1686" s="3"/>
      <c r="N1686" s="5"/>
      <c r="O1686" s="3">
        <v>120660028.06</v>
      </c>
      <c r="P1686" s="4">
        <v>1.125</v>
      </c>
      <c r="Q1686" s="3">
        <v>135742531.56999999</v>
      </c>
      <c r="R1686" s="4">
        <v>1.6E-2</v>
      </c>
      <c r="S1686" s="3">
        <v>2171881</v>
      </c>
      <c r="T1686" s="3"/>
      <c r="U1686" s="5"/>
      <c r="V1686" s="3">
        <v>40964172</v>
      </c>
      <c r="W1686" s="5"/>
      <c r="X1686" s="3">
        <v>71172314</v>
      </c>
      <c r="Y1686" s="3">
        <v>0</v>
      </c>
      <c r="Z1686" s="3">
        <v>72883</v>
      </c>
      <c r="AA1686" s="3">
        <v>5639969</v>
      </c>
      <c r="AB1686" s="3">
        <v>63897931</v>
      </c>
      <c r="AC1686" s="3">
        <v>1561531</v>
      </c>
      <c r="AD1686" s="3">
        <v>30293960</v>
      </c>
      <c r="AE1686" s="3">
        <v>0</v>
      </c>
      <c r="AF1686" s="3">
        <v>81299148</v>
      </c>
      <c r="AG1686" s="3">
        <v>2171881</v>
      </c>
      <c r="AH1686" s="3">
        <v>30293960</v>
      </c>
      <c r="AI1686" s="3">
        <v>40964172</v>
      </c>
      <c r="AJ1686" s="3">
        <v>5998030</v>
      </c>
      <c r="AK1686" s="3">
        <v>6083848</v>
      </c>
      <c r="AL1686" s="3">
        <v>3570197</v>
      </c>
      <c r="AM1686" s="3">
        <v>2513651</v>
      </c>
      <c r="AN1686" s="3">
        <v>977389</v>
      </c>
      <c r="AO1686" s="3">
        <v>0</v>
      </c>
      <c r="AP1686" s="3">
        <v>-891571</v>
      </c>
      <c r="AQ1686" s="3">
        <v>85818</v>
      </c>
      <c r="AR1686" s="3">
        <f>Tabela1[[#This Row],[Potrzeby finansowe 2027
w tym:]]+Tabela1[[#This Row],[Rozliczenie 2025 potrz. fin.]]</f>
        <v>71258132</v>
      </c>
      <c r="AS1686" s="3">
        <v>0</v>
      </c>
      <c r="AT1686" s="3">
        <v>0</v>
      </c>
      <c r="AU1686" s="3"/>
      <c r="AV1686" s="3"/>
      <c r="AW1686" s="3"/>
      <c r="AX1686" s="3"/>
      <c r="AY1686" s="3"/>
      <c r="AZ1686" s="3"/>
      <c r="BA1686" s="3">
        <v>72883</v>
      </c>
      <c r="BB1686" s="3">
        <v>0</v>
      </c>
      <c r="BC1686" s="3">
        <v>0</v>
      </c>
      <c r="BD1686" s="3">
        <v>644.49</v>
      </c>
      <c r="BE1686" s="3">
        <v>171.46</v>
      </c>
      <c r="BF1686" s="3">
        <v>0</v>
      </c>
      <c r="BG1686" s="3">
        <v>2121988</v>
      </c>
      <c r="BH1686" s="3">
        <v>19939</v>
      </c>
      <c r="BI1686" s="3">
        <v>3517981</v>
      </c>
      <c r="BJ1686" s="3">
        <v>54060246.609999999</v>
      </c>
      <c r="BK1686" s="3">
        <v>40333121.25</v>
      </c>
      <c r="BL1686" s="3">
        <v>5530176.2599999998</v>
      </c>
      <c r="BM1686" s="3">
        <v>43848148.920000002</v>
      </c>
      <c r="BN1686" s="53">
        <v>1.1548212603639145</v>
      </c>
      <c r="BO1686" s="54">
        <v>8.142736E-4</v>
      </c>
      <c r="BP1686" s="70">
        <v>20478</v>
      </c>
      <c r="BQ1686" s="71"/>
      <c r="BR1686" s="70"/>
      <c r="BS1686" s="72"/>
      <c r="BT1686" s="72"/>
      <c r="BU1686" s="70">
        <v>81299148</v>
      </c>
      <c r="BV1686" s="70">
        <v>2171881</v>
      </c>
      <c r="BW1686" s="74">
        <v>30293960</v>
      </c>
      <c r="BX1686" s="70">
        <v>113764989</v>
      </c>
    </row>
    <row r="1687" spans="1:76" x14ac:dyDescent="0.3">
      <c r="A1687" s="73" t="s">
        <v>10</v>
      </c>
      <c r="B1687" s="2" t="s">
        <v>156</v>
      </c>
      <c r="C1687" s="2" t="s">
        <v>72</v>
      </c>
      <c r="D1687" s="2" t="s">
        <v>56</v>
      </c>
      <c r="E1687" s="2" t="s">
        <v>15</v>
      </c>
      <c r="F1687" s="17" t="str">
        <f>+Tabela1[[#This Row],[WK]]&amp;Tabela1[[#This Row],[PK]]&amp;Tabela1[[#This Row],[GK]]</f>
        <v>221209</v>
      </c>
      <c r="G1687" s="2" t="s">
        <v>1584</v>
      </c>
      <c r="H1687" s="3">
        <v>116356971.7</v>
      </c>
      <c r="I1687" s="4">
        <v>1.125</v>
      </c>
      <c r="J1687" s="3">
        <v>130901593.16</v>
      </c>
      <c r="K1687" s="4">
        <v>7.0000000000000007E-2</v>
      </c>
      <c r="L1687" s="3">
        <v>9163112</v>
      </c>
      <c r="M1687" s="3"/>
      <c r="N1687" s="5"/>
      <c r="O1687" s="3">
        <v>9264557.6199999992</v>
      </c>
      <c r="P1687" s="4">
        <v>1.125</v>
      </c>
      <c r="Q1687" s="3">
        <v>10422627.32</v>
      </c>
      <c r="R1687" s="4">
        <v>1.6E-2</v>
      </c>
      <c r="S1687" s="3">
        <v>166762</v>
      </c>
      <c r="T1687" s="3"/>
      <c r="U1687" s="5"/>
      <c r="V1687" s="3">
        <v>5938491</v>
      </c>
      <c r="W1687" s="5"/>
      <c r="X1687" s="3">
        <v>21587361</v>
      </c>
      <c r="Y1687" s="3">
        <v>3447603</v>
      </c>
      <c r="Z1687" s="3">
        <v>11415932</v>
      </c>
      <c r="AA1687" s="3">
        <v>775728</v>
      </c>
      <c r="AB1687" s="3">
        <v>5948098</v>
      </c>
      <c r="AC1687" s="3">
        <v>0</v>
      </c>
      <c r="AD1687" s="3">
        <v>15372983</v>
      </c>
      <c r="AE1687" s="3">
        <v>3010981</v>
      </c>
      <c r="AF1687" s="3">
        <v>9163112</v>
      </c>
      <c r="AG1687" s="3">
        <v>166762</v>
      </c>
      <c r="AH1687" s="3">
        <v>12362002</v>
      </c>
      <c r="AI1687" s="3">
        <v>5938491</v>
      </c>
      <c r="AJ1687" s="3">
        <v>866821</v>
      </c>
      <c r="AK1687" s="3">
        <v>590934</v>
      </c>
      <c r="AL1687" s="3">
        <v>287700</v>
      </c>
      <c r="AM1687" s="3">
        <v>303234</v>
      </c>
      <c r="AN1687" s="3">
        <v>-275887</v>
      </c>
      <c r="AO1687" s="3">
        <v>0</v>
      </c>
      <c r="AP1687" s="3">
        <v>0</v>
      </c>
      <c r="AQ1687" s="3">
        <v>-275887</v>
      </c>
      <c r="AR1687" s="3">
        <f>Tabela1[[#This Row],[Potrzeby finansowe 2027
w tym:]]+Tabela1[[#This Row],[Rozliczenie 2025 potrz. fin.]]</f>
        <v>21311474</v>
      </c>
      <c r="AS1687" s="3">
        <v>0</v>
      </c>
      <c r="AT1687" s="3">
        <v>0</v>
      </c>
      <c r="AU1687" s="3"/>
      <c r="AV1687" s="3"/>
      <c r="AW1687" s="3"/>
      <c r="AX1687" s="3"/>
      <c r="AY1687" s="3"/>
      <c r="AZ1687" s="3"/>
      <c r="BA1687" s="3">
        <v>11415932</v>
      </c>
      <c r="BB1687" s="3">
        <v>17125.88</v>
      </c>
      <c r="BC1687" s="3">
        <v>1.37</v>
      </c>
      <c r="BD1687" s="3">
        <v>0</v>
      </c>
      <c r="BE1687" s="3">
        <v>399.07</v>
      </c>
      <c r="BF1687" s="3">
        <v>0</v>
      </c>
      <c r="BG1687" s="3">
        <v>377782</v>
      </c>
      <c r="BH1687" s="3">
        <v>3053</v>
      </c>
      <c r="BI1687" s="3">
        <v>397946</v>
      </c>
      <c r="BJ1687" s="3">
        <v>6115178.5325000007</v>
      </c>
      <c r="BK1687" s="3">
        <v>3633280.9700000007</v>
      </c>
      <c r="BL1687" s="3">
        <v>2302081</v>
      </c>
      <c r="BM1687" s="3">
        <v>5323428.25</v>
      </c>
      <c r="BN1687" s="53">
        <v>0.75796610801786934</v>
      </c>
      <c r="BO1687" s="54">
        <v>1.2654849999999999E-4</v>
      </c>
      <c r="BP1687" s="70">
        <v>3183</v>
      </c>
      <c r="BQ1687" s="71"/>
      <c r="BR1687" s="70"/>
      <c r="BS1687" s="72"/>
      <c r="BT1687" s="72"/>
      <c r="BU1687" s="70">
        <v>9163112</v>
      </c>
      <c r="BV1687" s="70">
        <v>166762</v>
      </c>
      <c r="BW1687" s="74">
        <v>12362002</v>
      </c>
      <c r="BX1687" s="70">
        <v>21691876</v>
      </c>
    </row>
    <row r="1688" spans="1:76" x14ac:dyDescent="0.3">
      <c r="A1688" s="73" t="s">
        <v>10</v>
      </c>
      <c r="B1688" s="2" t="s">
        <v>156</v>
      </c>
      <c r="C1688" s="2" t="s">
        <v>72</v>
      </c>
      <c r="D1688" s="2" t="s">
        <v>69</v>
      </c>
      <c r="E1688" s="2" t="s">
        <v>15</v>
      </c>
      <c r="F1688" s="17" t="str">
        <f>+Tabela1[[#This Row],[WK]]&amp;Tabela1[[#This Row],[PK]]&amp;Tabela1[[#This Row],[GK]]</f>
        <v>221210</v>
      </c>
      <c r="G1688" s="2" t="s">
        <v>1576</v>
      </c>
      <c r="H1688" s="3">
        <v>395603559.24000001</v>
      </c>
      <c r="I1688" s="4">
        <v>1.125</v>
      </c>
      <c r="J1688" s="3">
        <v>445054004.14999998</v>
      </c>
      <c r="K1688" s="4">
        <v>7.0000000000000007E-2</v>
      </c>
      <c r="L1688" s="3">
        <v>31153780</v>
      </c>
      <c r="M1688" s="3"/>
      <c r="N1688" s="5"/>
      <c r="O1688" s="3">
        <v>337609796.38</v>
      </c>
      <c r="P1688" s="4">
        <v>1.125</v>
      </c>
      <c r="Q1688" s="3">
        <v>379811020.93000001</v>
      </c>
      <c r="R1688" s="4">
        <v>1.6E-2</v>
      </c>
      <c r="S1688" s="3">
        <v>6076976</v>
      </c>
      <c r="T1688" s="3"/>
      <c r="U1688" s="5"/>
      <c r="V1688" s="3">
        <v>20180608</v>
      </c>
      <c r="W1688" s="5"/>
      <c r="X1688" s="3">
        <v>17346907</v>
      </c>
      <c r="Y1688" s="3">
        <v>0</v>
      </c>
      <c r="Z1688" s="3">
        <v>941785</v>
      </c>
      <c r="AA1688" s="3">
        <v>2051894</v>
      </c>
      <c r="AB1688" s="3">
        <v>10116408</v>
      </c>
      <c r="AC1688" s="3">
        <v>4236820</v>
      </c>
      <c r="AD1688" s="3">
        <v>3075871</v>
      </c>
      <c r="AE1688" s="3">
        <v>8313856</v>
      </c>
      <c r="AF1688" s="3">
        <v>25915795</v>
      </c>
      <c r="AG1688" s="3">
        <v>6076976</v>
      </c>
      <c r="AH1688" s="3">
        <v>0</v>
      </c>
      <c r="AI1688" s="3">
        <v>20180608</v>
      </c>
      <c r="AJ1688" s="3">
        <v>30453</v>
      </c>
      <c r="AK1688" s="3">
        <v>105817</v>
      </c>
      <c r="AL1688" s="3">
        <v>1935672</v>
      </c>
      <c r="AM1688" s="3">
        <v>-1829855</v>
      </c>
      <c r="AN1688" s="3">
        <v>88320</v>
      </c>
      <c r="AO1688" s="3">
        <v>0</v>
      </c>
      <c r="AP1688" s="3">
        <v>-12956</v>
      </c>
      <c r="AQ1688" s="3">
        <v>75364</v>
      </c>
      <c r="AR1688" s="3">
        <f>Tabela1[[#This Row],[Potrzeby finansowe 2027
w tym:]]+Tabela1[[#This Row],[Rozliczenie 2025 potrz. fin.]]</f>
        <v>17422271</v>
      </c>
      <c r="AS1688" s="3">
        <v>0</v>
      </c>
      <c r="AT1688" s="3">
        <v>0</v>
      </c>
      <c r="AU1688" s="3"/>
      <c r="AV1688" s="3"/>
      <c r="AW1688" s="3"/>
      <c r="AX1688" s="3"/>
      <c r="AY1688" s="3"/>
      <c r="AZ1688" s="3"/>
      <c r="BA1688" s="3">
        <v>941785</v>
      </c>
      <c r="BB1688" s="3">
        <v>325.04000000000002</v>
      </c>
      <c r="BC1688" s="3">
        <v>490.7</v>
      </c>
      <c r="BD1688" s="3">
        <v>5068.7299999999996</v>
      </c>
      <c r="BE1688" s="3">
        <v>1128.9000000000001</v>
      </c>
      <c r="BF1688" s="3">
        <v>0</v>
      </c>
      <c r="BG1688" s="3">
        <v>842878</v>
      </c>
      <c r="BH1688" s="3">
        <v>7920</v>
      </c>
      <c r="BI1688" s="3">
        <v>1209016</v>
      </c>
      <c r="BJ1688" s="3">
        <v>18578760.444999997</v>
      </c>
      <c r="BK1688" s="3">
        <v>15666876.089999998</v>
      </c>
      <c r="BL1688" s="3">
        <v>1649448.09</v>
      </c>
      <c r="BM1688" s="3">
        <v>8348641.2400000002</v>
      </c>
      <c r="BN1688" s="53">
        <v>1.6071122800145492</v>
      </c>
      <c r="BO1688" s="54">
        <v>2.7438830000000002E-4</v>
      </c>
      <c r="BP1688" s="70">
        <v>6901</v>
      </c>
      <c r="BQ1688" s="71"/>
      <c r="BR1688" s="70"/>
      <c r="BS1688" s="72"/>
      <c r="BT1688" s="72"/>
      <c r="BU1688" s="70">
        <v>25915795</v>
      </c>
      <c r="BV1688" s="70">
        <v>6076976</v>
      </c>
      <c r="BW1688" s="74">
        <v>0</v>
      </c>
      <c r="BX1688" s="70">
        <v>31992771</v>
      </c>
    </row>
    <row r="1689" spans="1:76" x14ac:dyDescent="0.3">
      <c r="A1689" s="73" t="s">
        <v>10</v>
      </c>
      <c r="B1689" s="2" t="s">
        <v>156</v>
      </c>
      <c r="C1689" s="2" t="s">
        <v>74</v>
      </c>
      <c r="D1689" s="2" t="s">
        <v>12</v>
      </c>
      <c r="E1689" s="2" t="s">
        <v>19</v>
      </c>
      <c r="F1689" s="17" t="str">
        <f>+Tabela1[[#This Row],[WK]]&amp;Tabela1[[#This Row],[PK]]&amp;Tabela1[[#This Row],[GK]]</f>
        <v>221301</v>
      </c>
      <c r="G1689" s="2" t="s">
        <v>1585</v>
      </c>
      <c r="H1689" s="3">
        <v>119939792.45</v>
      </c>
      <c r="I1689" s="4">
        <v>1.125</v>
      </c>
      <c r="J1689" s="3">
        <v>134932266.50999999</v>
      </c>
      <c r="K1689" s="4">
        <v>7.0000000000000007E-2</v>
      </c>
      <c r="L1689" s="3">
        <v>9445259</v>
      </c>
      <c r="M1689" s="3"/>
      <c r="N1689" s="5"/>
      <c r="O1689" s="3">
        <v>23305206.41</v>
      </c>
      <c r="P1689" s="4">
        <v>1.125</v>
      </c>
      <c r="Q1689" s="3">
        <v>26218357.210000001</v>
      </c>
      <c r="R1689" s="4">
        <v>1.6E-2</v>
      </c>
      <c r="S1689" s="3">
        <v>419494</v>
      </c>
      <c r="T1689" s="3"/>
      <c r="U1689" s="5"/>
      <c r="V1689" s="3">
        <v>6627253</v>
      </c>
      <c r="W1689" s="5"/>
      <c r="X1689" s="3">
        <v>8935380</v>
      </c>
      <c r="Y1689" s="3">
        <v>0</v>
      </c>
      <c r="Z1689" s="3">
        <v>236003</v>
      </c>
      <c r="AA1689" s="3">
        <v>674265</v>
      </c>
      <c r="AB1689" s="3">
        <v>6737071</v>
      </c>
      <c r="AC1689" s="3">
        <v>1288041</v>
      </c>
      <c r="AD1689" s="3">
        <v>2308127</v>
      </c>
      <c r="AE1689" s="3">
        <v>0</v>
      </c>
      <c r="AF1689" s="3">
        <v>9445259</v>
      </c>
      <c r="AG1689" s="3">
        <v>419494</v>
      </c>
      <c r="AH1689" s="3">
        <v>2308127</v>
      </c>
      <c r="AI1689" s="3">
        <v>6627253</v>
      </c>
      <c r="AJ1689" s="3">
        <v>234756</v>
      </c>
      <c r="AK1689" s="3">
        <v>234756</v>
      </c>
      <c r="AL1689" s="3">
        <v>402268</v>
      </c>
      <c r="AM1689" s="3">
        <v>-167512</v>
      </c>
      <c r="AN1689" s="3">
        <v>284054</v>
      </c>
      <c r="AO1689" s="3">
        <v>0</v>
      </c>
      <c r="AP1689" s="3">
        <v>-284054</v>
      </c>
      <c r="AQ1689" s="3">
        <v>0</v>
      </c>
      <c r="AR1689" s="3">
        <f>Tabela1[[#This Row],[Potrzeby finansowe 2027
w tym:]]+Tabela1[[#This Row],[Rozliczenie 2025 potrz. fin.]]</f>
        <v>8935380</v>
      </c>
      <c r="AS1689" s="3">
        <v>0</v>
      </c>
      <c r="AT1689" s="3">
        <v>0</v>
      </c>
      <c r="AU1689" s="3"/>
      <c r="AV1689" s="3"/>
      <c r="AW1689" s="3"/>
      <c r="AX1689" s="3"/>
      <c r="AY1689" s="3"/>
      <c r="AZ1689" s="3"/>
      <c r="BA1689" s="3">
        <v>236003</v>
      </c>
      <c r="BB1689" s="3">
        <v>0</v>
      </c>
      <c r="BC1689" s="3">
        <v>0</v>
      </c>
      <c r="BD1689" s="3">
        <v>1959.68</v>
      </c>
      <c r="BE1689" s="3">
        <v>809.69</v>
      </c>
      <c r="BF1689" s="3">
        <v>0</v>
      </c>
      <c r="BG1689" s="3">
        <v>377782</v>
      </c>
      <c r="BH1689" s="3">
        <v>2983</v>
      </c>
      <c r="BI1689" s="3">
        <v>296483</v>
      </c>
      <c r="BJ1689" s="3">
        <v>4556001.2000000011</v>
      </c>
      <c r="BK1689" s="3">
        <v>2538884.9200000009</v>
      </c>
      <c r="BL1689" s="3">
        <v>227472.49</v>
      </c>
      <c r="BM1689" s="3">
        <v>7613520.1399999997</v>
      </c>
      <c r="BN1689" s="53">
        <v>1.0459565578280781</v>
      </c>
      <c r="BO1689" s="54">
        <v>1.3190249999999999E-4</v>
      </c>
      <c r="BP1689" s="70">
        <v>3317</v>
      </c>
      <c r="BQ1689" s="71"/>
      <c r="BR1689" s="70"/>
      <c r="BS1689" s="72"/>
      <c r="BT1689" s="72"/>
      <c r="BU1689" s="70">
        <v>9445259</v>
      </c>
      <c r="BV1689" s="70">
        <v>419494</v>
      </c>
      <c r="BW1689" s="74">
        <v>2308127</v>
      </c>
      <c r="BX1689" s="70">
        <v>12172880</v>
      </c>
    </row>
    <row r="1690" spans="1:76" x14ac:dyDescent="0.3">
      <c r="A1690" s="73" t="s">
        <v>10</v>
      </c>
      <c r="B1690" s="2" t="s">
        <v>156</v>
      </c>
      <c r="C1690" s="2" t="s">
        <v>74</v>
      </c>
      <c r="D1690" s="2" t="s">
        <v>11</v>
      </c>
      <c r="E1690" s="2" t="s">
        <v>13</v>
      </c>
      <c r="F1690" s="17" t="str">
        <f>+Tabela1[[#This Row],[WK]]&amp;Tabela1[[#This Row],[PK]]&amp;Tabela1[[#This Row],[GK]]</f>
        <v>221302</v>
      </c>
      <c r="G1690" s="2" t="s">
        <v>1586</v>
      </c>
      <c r="H1690" s="3">
        <v>156326664.46000001</v>
      </c>
      <c r="I1690" s="4">
        <v>1.125</v>
      </c>
      <c r="J1690" s="3">
        <v>175867497.52000001</v>
      </c>
      <c r="K1690" s="4">
        <v>7.0000000000000007E-2</v>
      </c>
      <c r="L1690" s="3">
        <v>12310725</v>
      </c>
      <c r="M1690" s="3"/>
      <c r="N1690" s="5"/>
      <c r="O1690" s="3">
        <v>75122505.710000008</v>
      </c>
      <c r="P1690" s="4">
        <v>1.125</v>
      </c>
      <c r="Q1690" s="3">
        <v>84512818.920000002</v>
      </c>
      <c r="R1690" s="4">
        <v>1.6E-2</v>
      </c>
      <c r="S1690" s="3">
        <v>1352205</v>
      </c>
      <c r="T1690" s="3"/>
      <c r="U1690" s="5"/>
      <c r="V1690" s="3">
        <v>7798132</v>
      </c>
      <c r="W1690" s="5"/>
      <c r="X1690" s="3">
        <v>12297882</v>
      </c>
      <c r="Y1690" s="3">
        <v>989736</v>
      </c>
      <c r="Z1690" s="3">
        <v>2103</v>
      </c>
      <c r="AA1690" s="3">
        <v>720278</v>
      </c>
      <c r="AB1690" s="3">
        <v>10103523</v>
      </c>
      <c r="AC1690" s="3">
        <v>482242</v>
      </c>
      <c r="AD1690" s="3">
        <v>4499750</v>
      </c>
      <c r="AE1690" s="3">
        <v>0</v>
      </c>
      <c r="AF1690" s="3">
        <v>12310725</v>
      </c>
      <c r="AG1690" s="3">
        <v>1352205</v>
      </c>
      <c r="AH1690" s="3">
        <v>4499750</v>
      </c>
      <c r="AI1690" s="3">
        <v>7798132</v>
      </c>
      <c r="AJ1690" s="3">
        <v>520723</v>
      </c>
      <c r="AK1690" s="3">
        <v>520723</v>
      </c>
      <c r="AL1690" s="3">
        <v>372634</v>
      </c>
      <c r="AM1690" s="3">
        <v>148089</v>
      </c>
      <c r="AN1690" s="3">
        <v>303848</v>
      </c>
      <c r="AO1690" s="3">
        <v>0</v>
      </c>
      <c r="AP1690" s="3">
        <v>-303848</v>
      </c>
      <c r="AQ1690" s="3">
        <v>0</v>
      </c>
      <c r="AR1690" s="3">
        <f>Tabela1[[#This Row],[Potrzeby finansowe 2027
w tym:]]+Tabela1[[#This Row],[Rozliczenie 2025 potrz. fin.]]</f>
        <v>12297882</v>
      </c>
      <c r="AS1690" s="3">
        <v>0</v>
      </c>
      <c r="AT1690" s="3">
        <v>0</v>
      </c>
      <c r="AU1690" s="3"/>
      <c r="AV1690" s="3"/>
      <c r="AW1690" s="3"/>
      <c r="AX1690" s="3"/>
      <c r="AY1690" s="3"/>
      <c r="AZ1690" s="3"/>
      <c r="BA1690" s="3">
        <v>2103</v>
      </c>
      <c r="BB1690" s="3">
        <v>0</v>
      </c>
      <c r="BC1690" s="3">
        <v>0</v>
      </c>
      <c r="BD1690" s="3">
        <v>21.07</v>
      </c>
      <c r="BE1690" s="3">
        <v>0.01</v>
      </c>
      <c r="BF1690" s="3">
        <v>0</v>
      </c>
      <c r="BG1690" s="3">
        <v>377782</v>
      </c>
      <c r="BH1690" s="3">
        <v>3388</v>
      </c>
      <c r="BI1690" s="3">
        <v>342496</v>
      </c>
      <c r="BJ1690" s="3">
        <v>5263083.0600000005</v>
      </c>
      <c r="BK1690" s="3">
        <v>3384948.24</v>
      </c>
      <c r="BL1690" s="3">
        <v>285249.43</v>
      </c>
      <c r="BM1690" s="3">
        <v>6942040.4199999999</v>
      </c>
      <c r="BN1690" s="53">
        <v>0.9376477061824422</v>
      </c>
      <c r="BO1690" s="54">
        <v>1.4718049999999999E-4</v>
      </c>
      <c r="BP1690" s="70">
        <v>3701</v>
      </c>
      <c r="BQ1690" s="71"/>
      <c r="BR1690" s="70"/>
      <c r="BS1690" s="72"/>
      <c r="BT1690" s="72"/>
      <c r="BU1690" s="70">
        <v>12310725</v>
      </c>
      <c r="BV1690" s="70">
        <v>1352205</v>
      </c>
      <c r="BW1690" s="74">
        <v>4499750</v>
      </c>
      <c r="BX1690" s="70">
        <v>18162680</v>
      </c>
    </row>
    <row r="1691" spans="1:76" x14ac:dyDescent="0.3">
      <c r="A1691" s="73" t="s">
        <v>10</v>
      </c>
      <c r="B1691" s="2" t="s">
        <v>156</v>
      </c>
      <c r="C1691" s="2" t="s">
        <v>74</v>
      </c>
      <c r="D1691" s="2" t="s">
        <v>16</v>
      </c>
      <c r="E1691" s="2" t="s">
        <v>13</v>
      </c>
      <c r="F1691" s="17" t="str">
        <f>+Tabela1[[#This Row],[WK]]&amp;Tabela1[[#This Row],[PK]]&amp;Tabela1[[#This Row],[GK]]</f>
        <v>221303</v>
      </c>
      <c r="G1691" s="2" t="s">
        <v>1587</v>
      </c>
      <c r="H1691" s="3">
        <v>2131928175.4100001</v>
      </c>
      <c r="I1691" s="4">
        <v>1.125</v>
      </c>
      <c r="J1691" s="3">
        <v>2398419197.3400002</v>
      </c>
      <c r="K1691" s="4">
        <v>7.0000000000000007E-2</v>
      </c>
      <c r="L1691" s="3">
        <v>167889344</v>
      </c>
      <c r="M1691" s="3"/>
      <c r="N1691" s="5"/>
      <c r="O1691" s="3">
        <v>785321000.39999998</v>
      </c>
      <c r="P1691" s="4">
        <v>1.125</v>
      </c>
      <c r="Q1691" s="3">
        <v>883486125.45000005</v>
      </c>
      <c r="R1691" s="4">
        <v>1.6E-2</v>
      </c>
      <c r="S1691" s="3">
        <v>14135778</v>
      </c>
      <c r="T1691" s="3"/>
      <c r="U1691" s="5"/>
      <c r="V1691" s="3">
        <v>100884043</v>
      </c>
      <c r="W1691" s="5"/>
      <c r="X1691" s="3">
        <v>110273307</v>
      </c>
      <c r="Y1691" s="3">
        <v>13518983</v>
      </c>
      <c r="Z1691" s="3">
        <v>4220</v>
      </c>
      <c r="AA1691" s="3">
        <v>6441071</v>
      </c>
      <c r="AB1691" s="3">
        <v>89942396</v>
      </c>
      <c r="AC1691" s="3">
        <v>366637</v>
      </c>
      <c r="AD1691" s="3">
        <v>11580450</v>
      </c>
      <c r="AE1691" s="3">
        <v>0</v>
      </c>
      <c r="AF1691" s="3">
        <v>167889344</v>
      </c>
      <c r="AG1691" s="3">
        <v>14135778</v>
      </c>
      <c r="AH1691" s="3">
        <v>11580450</v>
      </c>
      <c r="AI1691" s="3">
        <v>100884043</v>
      </c>
      <c r="AJ1691" s="3">
        <v>337837</v>
      </c>
      <c r="AK1691" s="3">
        <v>2529023</v>
      </c>
      <c r="AL1691" s="3">
        <v>8987661</v>
      </c>
      <c r="AM1691" s="3">
        <v>-6458638</v>
      </c>
      <c r="AN1691" s="3">
        <v>2191186</v>
      </c>
      <c r="AO1691" s="3">
        <v>0</v>
      </c>
      <c r="AP1691" s="3">
        <v>0</v>
      </c>
      <c r="AQ1691" s="3">
        <v>2191186</v>
      </c>
      <c r="AR1691" s="3">
        <f>Tabela1[[#This Row],[Potrzeby finansowe 2027
w tym:]]+Tabela1[[#This Row],[Rozliczenie 2025 potrz. fin.]]</f>
        <v>112464493</v>
      </c>
      <c r="AS1691" s="3">
        <v>0</v>
      </c>
      <c r="AT1691" s="3">
        <v>0</v>
      </c>
      <c r="AU1691" s="3"/>
      <c r="AV1691" s="3"/>
      <c r="AW1691" s="3"/>
      <c r="AX1691" s="3"/>
      <c r="AY1691" s="3"/>
      <c r="AZ1691" s="3"/>
      <c r="BA1691" s="3">
        <v>4220</v>
      </c>
      <c r="BB1691" s="3">
        <v>0</v>
      </c>
      <c r="BC1691" s="3">
        <v>0</v>
      </c>
      <c r="BD1691" s="3">
        <v>0</v>
      </c>
      <c r="BE1691" s="3">
        <v>84.56</v>
      </c>
      <c r="BF1691" s="3">
        <v>0</v>
      </c>
      <c r="BG1691" s="3">
        <v>4754172</v>
      </c>
      <c r="BH1691" s="3">
        <v>44672</v>
      </c>
      <c r="BI1691" s="3">
        <v>1686899</v>
      </c>
      <c r="BJ1691" s="3">
        <v>25922304.502500001</v>
      </c>
      <c r="BK1691" s="3">
        <v>19677768.190000001</v>
      </c>
      <c r="BL1691" s="3">
        <v>1373001.67</v>
      </c>
      <c r="BM1691" s="3">
        <v>22232141.91</v>
      </c>
      <c r="BN1691" s="53">
        <v>0.93195303246504957</v>
      </c>
      <c r="BO1691" s="54">
        <v>1.8419634E-3</v>
      </c>
      <c r="BP1691" s="70">
        <v>46322</v>
      </c>
      <c r="BQ1691" s="71"/>
      <c r="BR1691" s="70"/>
      <c r="BS1691" s="72"/>
      <c r="BT1691" s="72"/>
      <c r="BU1691" s="70">
        <v>167889344</v>
      </c>
      <c r="BV1691" s="70">
        <v>14135778</v>
      </c>
      <c r="BW1691" s="74">
        <v>11580450</v>
      </c>
      <c r="BX1691" s="70">
        <v>193605572</v>
      </c>
    </row>
    <row r="1692" spans="1:76" x14ac:dyDescent="0.3">
      <c r="A1692" s="73" t="s">
        <v>10</v>
      </c>
      <c r="B1692" s="2" t="s">
        <v>156</v>
      </c>
      <c r="C1692" s="2" t="s">
        <v>74</v>
      </c>
      <c r="D1692" s="2" t="s">
        <v>18</v>
      </c>
      <c r="E1692" s="2" t="s">
        <v>15</v>
      </c>
      <c r="F1692" s="17" t="str">
        <f>+Tabela1[[#This Row],[WK]]&amp;Tabela1[[#This Row],[PK]]&amp;Tabela1[[#This Row],[GK]]</f>
        <v>221304</v>
      </c>
      <c r="G1692" s="2" t="s">
        <v>1588</v>
      </c>
      <c r="H1692" s="3">
        <v>108383907.93000001</v>
      </c>
      <c r="I1692" s="4">
        <v>1.125</v>
      </c>
      <c r="J1692" s="3">
        <v>121931896.42</v>
      </c>
      <c r="K1692" s="4">
        <v>7.0000000000000007E-2</v>
      </c>
      <c r="L1692" s="3">
        <v>8535233</v>
      </c>
      <c r="M1692" s="3"/>
      <c r="N1692" s="5"/>
      <c r="O1692" s="3">
        <v>2324845.12</v>
      </c>
      <c r="P1692" s="4">
        <v>1.125</v>
      </c>
      <c r="Q1692" s="3">
        <v>2615450.7599999998</v>
      </c>
      <c r="R1692" s="4">
        <v>1.6E-2</v>
      </c>
      <c r="S1692" s="3">
        <v>41847</v>
      </c>
      <c r="T1692" s="3"/>
      <c r="U1692" s="5"/>
      <c r="V1692" s="3">
        <v>4270118</v>
      </c>
      <c r="W1692" s="5"/>
      <c r="X1692" s="3">
        <v>13205602</v>
      </c>
      <c r="Y1692" s="3">
        <v>4975871</v>
      </c>
      <c r="Z1692" s="3">
        <v>0</v>
      </c>
      <c r="AA1692" s="3">
        <v>666411</v>
      </c>
      <c r="AB1692" s="3">
        <v>6574806</v>
      </c>
      <c r="AC1692" s="3">
        <v>988514</v>
      </c>
      <c r="AD1692" s="3">
        <v>8935484</v>
      </c>
      <c r="AE1692" s="3">
        <v>0</v>
      </c>
      <c r="AF1692" s="3">
        <v>8535233</v>
      </c>
      <c r="AG1692" s="3">
        <v>41847</v>
      </c>
      <c r="AH1692" s="3">
        <v>8935484</v>
      </c>
      <c r="AI1692" s="3">
        <v>4270118</v>
      </c>
      <c r="AJ1692" s="3">
        <v>1064780</v>
      </c>
      <c r="AK1692" s="3">
        <v>1064780</v>
      </c>
      <c r="AL1692" s="3">
        <v>450177</v>
      </c>
      <c r="AM1692" s="3">
        <v>614603</v>
      </c>
      <c r="AN1692" s="3">
        <v>-221775</v>
      </c>
      <c r="AO1692" s="3">
        <v>0</v>
      </c>
      <c r="AP1692" s="3">
        <v>221775</v>
      </c>
      <c r="AQ1692" s="3">
        <v>0</v>
      </c>
      <c r="AR1692" s="3">
        <f>Tabela1[[#This Row],[Potrzeby finansowe 2027
w tym:]]+Tabela1[[#This Row],[Rozliczenie 2025 potrz. fin.]]</f>
        <v>13205602</v>
      </c>
      <c r="AS1692" s="3">
        <v>0</v>
      </c>
      <c r="AT1692" s="3">
        <v>0</v>
      </c>
      <c r="AU1692" s="3"/>
      <c r="AV1692" s="3"/>
      <c r="AW1692" s="3"/>
      <c r="AX1692" s="3"/>
      <c r="AY1692" s="3"/>
      <c r="AZ1692" s="3"/>
      <c r="BA1692" s="3">
        <v>0</v>
      </c>
      <c r="BB1692" s="3">
        <v>0</v>
      </c>
      <c r="BC1692" s="3">
        <v>0</v>
      </c>
      <c r="BD1692" s="3">
        <v>0</v>
      </c>
      <c r="BE1692" s="3">
        <v>0</v>
      </c>
      <c r="BF1692" s="3">
        <v>0</v>
      </c>
      <c r="BG1692" s="3">
        <v>377782</v>
      </c>
      <c r="BH1692" s="3">
        <v>3197</v>
      </c>
      <c r="BI1692" s="3">
        <v>288629</v>
      </c>
      <c r="BJ1692" s="3">
        <v>4435317.3224999998</v>
      </c>
      <c r="BK1692" s="3">
        <v>3263415.8200000003</v>
      </c>
      <c r="BL1692" s="3">
        <v>49179.5</v>
      </c>
      <c r="BM1692" s="3">
        <v>4589247.01</v>
      </c>
      <c r="BN1692" s="53">
        <v>0.6649785960101845</v>
      </c>
      <c r="BO1692" s="54">
        <v>1.2509939999999999E-4</v>
      </c>
      <c r="BP1692" s="70">
        <v>3146</v>
      </c>
      <c r="BQ1692" s="71"/>
      <c r="BR1692" s="70"/>
      <c r="BS1692" s="72"/>
      <c r="BT1692" s="72"/>
      <c r="BU1692" s="70">
        <v>8535233</v>
      </c>
      <c r="BV1692" s="70">
        <v>41847</v>
      </c>
      <c r="BW1692" s="74">
        <v>8935484</v>
      </c>
      <c r="BX1692" s="70">
        <v>17512564</v>
      </c>
    </row>
    <row r="1693" spans="1:76" x14ac:dyDescent="0.3">
      <c r="A1693" s="73" t="s">
        <v>10</v>
      </c>
      <c r="B1693" s="2" t="s">
        <v>156</v>
      </c>
      <c r="C1693" s="2" t="s">
        <v>74</v>
      </c>
      <c r="D1693" s="2" t="s">
        <v>21</v>
      </c>
      <c r="E1693" s="2" t="s">
        <v>15</v>
      </c>
      <c r="F1693" s="17" t="str">
        <f>+Tabela1[[#This Row],[WK]]&amp;Tabela1[[#This Row],[PK]]&amp;Tabela1[[#This Row],[GK]]</f>
        <v>221305</v>
      </c>
      <c r="G1693" s="2" t="s">
        <v>1589</v>
      </c>
      <c r="H1693" s="3">
        <v>194554612.90000001</v>
      </c>
      <c r="I1693" s="4">
        <v>1.125</v>
      </c>
      <c r="J1693" s="3">
        <v>218873939.50999999</v>
      </c>
      <c r="K1693" s="4">
        <v>7.0000000000000007E-2</v>
      </c>
      <c r="L1693" s="3">
        <v>15321176</v>
      </c>
      <c r="M1693" s="3"/>
      <c r="N1693" s="5"/>
      <c r="O1693" s="3">
        <v>27325338.899999995</v>
      </c>
      <c r="P1693" s="4">
        <v>1.125</v>
      </c>
      <c r="Q1693" s="3">
        <v>30741006.260000002</v>
      </c>
      <c r="R1693" s="4">
        <v>1.6E-2</v>
      </c>
      <c r="S1693" s="3">
        <v>491856</v>
      </c>
      <c r="T1693" s="3"/>
      <c r="U1693" s="5"/>
      <c r="V1693" s="3">
        <v>10488482</v>
      </c>
      <c r="W1693" s="5"/>
      <c r="X1693" s="3">
        <v>21634961</v>
      </c>
      <c r="Y1693" s="3">
        <v>4676409</v>
      </c>
      <c r="Z1693" s="3">
        <v>918008</v>
      </c>
      <c r="AA1693" s="3">
        <v>1050621</v>
      </c>
      <c r="AB1693" s="3">
        <v>13209828</v>
      </c>
      <c r="AC1693" s="3">
        <v>1780095</v>
      </c>
      <c r="AD1693" s="3">
        <v>11146479</v>
      </c>
      <c r="AE1693" s="3">
        <v>0</v>
      </c>
      <c r="AF1693" s="3">
        <v>15321176</v>
      </c>
      <c r="AG1693" s="3">
        <v>491856</v>
      </c>
      <c r="AH1693" s="3">
        <v>11146479</v>
      </c>
      <c r="AI1693" s="3">
        <v>10488482</v>
      </c>
      <c r="AJ1693" s="3">
        <v>1682117</v>
      </c>
      <c r="AK1693" s="3">
        <v>1682117</v>
      </c>
      <c r="AL1693" s="3">
        <v>1086948</v>
      </c>
      <c r="AM1693" s="3">
        <v>595169</v>
      </c>
      <c r="AN1693" s="3">
        <v>369619</v>
      </c>
      <c r="AO1693" s="3">
        <v>0</v>
      </c>
      <c r="AP1693" s="3">
        <v>-369619</v>
      </c>
      <c r="AQ1693" s="3">
        <v>0</v>
      </c>
      <c r="AR1693" s="3">
        <f>Tabela1[[#This Row],[Potrzeby finansowe 2027
w tym:]]+Tabela1[[#This Row],[Rozliczenie 2025 potrz. fin.]]</f>
        <v>21634961</v>
      </c>
      <c r="AS1693" s="3">
        <v>0</v>
      </c>
      <c r="AT1693" s="3">
        <v>0</v>
      </c>
      <c r="AU1693" s="3"/>
      <c r="AV1693" s="3"/>
      <c r="AW1693" s="3"/>
      <c r="AX1693" s="3"/>
      <c r="AY1693" s="3"/>
      <c r="AZ1693" s="3"/>
      <c r="BA1693" s="3">
        <v>918008</v>
      </c>
      <c r="BB1693" s="3">
        <v>0</v>
      </c>
      <c r="BC1693" s="3">
        <v>0</v>
      </c>
      <c r="BD1693" s="3">
        <v>7847.91</v>
      </c>
      <c r="BE1693" s="3">
        <v>2699.29</v>
      </c>
      <c r="BF1693" s="3">
        <v>0</v>
      </c>
      <c r="BG1693" s="3">
        <v>556279</v>
      </c>
      <c r="BH1693" s="3">
        <v>5227</v>
      </c>
      <c r="BI1693" s="3">
        <v>494342</v>
      </c>
      <c r="BJ1693" s="3">
        <v>7596469.1249999991</v>
      </c>
      <c r="BK1693" s="3">
        <v>4544728.2199999988</v>
      </c>
      <c r="BL1693" s="3">
        <v>966386.83</v>
      </c>
      <c r="BM1693" s="3">
        <v>10274189.960000001</v>
      </c>
      <c r="BN1693" s="53">
        <v>0.79720022756311615</v>
      </c>
      <c r="BO1693" s="54">
        <v>2.1304700000000001E-4</v>
      </c>
      <c r="BP1693" s="70">
        <v>5358</v>
      </c>
      <c r="BQ1693" s="71"/>
      <c r="BR1693" s="70"/>
      <c r="BS1693" s="72"/>
      <c r="BT1693" s="72"/>
      <c r="BU1693" s="70">
        <v>15321176</v>
      </c>
      <c r="BV1693" s="70">
        <v>491856</v>
      </c>
      <c r="BW1693" s="74">
        <v>11146479</v>
      </c>
      <c r="BX1693" s="70">
        <v>26959511</v>
      </c>
    </row>
    <row r="1694" spans="1:76" x14ac:dyDescent="0.3">
      <c r="A1694" s="73" t="s">
        <v>10</v>
      </c>
      <c r="B1694" s="2" t="s">
        <v>156</v>
      </c>
      <c r="C1694" s="2" t="s">
        <v>74</v>
      </c>
      <c r="D1694" s="2" t="s">
        <v>23</v>
      </c>
      <c r="E1694" s="2" t="s">
        <v>15</v>
      </c>
      <c r="F1694" s="17" t="str">
        <f>+Tabela1[[#This Row],[WK]]&amp;Tabela1[[#This Row],[PK]]&amp;Tabela1[[#This Row],[GK]]</f>
        <v>221306</v>
      </c>
      <c r="G1694" s="2" t="s">
        <v>1590</v>
      </c>
      <c r="H1694" s="3">
        <v>260554093.81</v>
      </c>
      <c r="I1694" s="4">
        <v>1.125</v>
      </c>
      <c r="J1694" s="3">
        <v>293123355.54000002</v>
      </c>
      <c r="K1694" s="4">
        <v>7.0000000000000007E-2</v>
      </c>
      <c r="L1694" s="3">
        <v>20518635</v>
      </c>
      <c r="M1694" s="3"/>
      <c r="N1694" s="5"/>
      <c r="O1694" s="3">
        <v>29404988.259999998</v>
      </c>
      <c r="P1694" s="4">
        <v>1.125</v>
      </c>
      <c r="Q1694" s="3">
        <v>33080611.789999999</v>
      </c>
      <c r="R1694" s="4">
        <v>1.6E-2</v>
      </c>
      <c r="S1694" s="3">
        <v>529290</v>
      </c>
      <c r="T1694" s="3"/>
      <c r="U1694" s="5"/>
      <c r="V1694" s="3">
        <v>13176228</v>
      </c>
      <c r="W1694" s="5"/>
      <c r="X1694" s="3">
        <v>26938915</v>
      </c>
      <c r="Y1694" s="3">
        <v>7773665</v>
      </c>
      <c r="Z1694" s="3">
        <v>1197430</v>
      </c>
      <c r="AA1694" s="3">
        <v>1247370</v>
      </c>
      <c r="AB1694" s="3">
        <v>16720450</v>
      </c>
      <c r="AC1694" s="3">
        <v>0</v>
      </c>
      <c r="AD1694" s="3">
        <v>14207137</v>
      </c>
      <c r="AE1694" s="3">
        <v>0</v>
      </c>
      <c r="AF1694" s="3">
        <v>20518635</v>
      </c>
      <c r="AG1694" s="3">
        <v>529290</v>
      </c>
      <c r="AH1694" s="3">
        <v>14207137</v>
      </c>
      <c r="AI1694" s="3">
        <v>13176228</v>
      </c>
      <c r="AJ1694" s="3">
        <v>1112863</v>
      </c>
      <c r="AK1694" s="3">
        <v>1557314</v>
      </c>
      <c r="AL1694" s="3">
        <v>961521</v>
      </c>
      <c r="AM1694" s="3">
        <v>595793</v>
      </c>
      <c r="AN1694" s="3">
        <v>444451</v>
      </c>
      <c r="AO1694" s="3">
        <v>0</v>
      </c>
      <c r="AP1694" s="3">
        <v>0</v>
      </c>
      <c r="AQ1694" s="3">
        <v>444451</v>
      </c>
      <c r="AR1694" s="3">
        <f>Tabela1[[#This Row],[Potrzeby finansowe 2027
w tym:]]+Tabela1[[#This Row],[Rozliczenie 2025 potrz. fin.]]</f>
        <v>27383366</v>
      </c>
      <c r="AS1694" s="3">
        <v>0</v>
      </c>
      <c r="AT1694" s="3">
        <v>0</v>
      </c>
      <c r="AU1694" s="3"/>
      <c r="AV1694" s="3"/>
      <c r="AW1694" s="3"/>
      <c r="AX1694" s="3"/>
      <c r="AY1694" s="3"/>
      <c r="AZ1694" s="3"/>
      <c r="BA1694" s="3">
        <v>1197430</v>
      </c>
      <c r="BB1694" s="3">
        <v>0</v>
      </c>
      <c r="BC1694" s="3">
        <v>32.979999999999997</v>
      </c>
      <c r="BD1694" s="3">
        <v>10901.89</v>
      </c>
      <c r="BE1694" s="3">
        <v>1970.54</v>
      </c>
      <c r="BF1694" s="3">
        <v>0</v>
      </c>
      <c r="BG1694" s="3">
        <v>740924</v>
      </c>
      <c r="BH1694" s="3">
        <v>6962</v>
      </c>
      <c r="BI1694" s="3">
        <v>506446</v>
      </c>
      <c r="BJ1694" s="3">
        <v>7782470.0099999998</v>
      </c>
      <c r="BK1694" s="3">
        <v>5019437.37</v>
      </c>
      <c r="BL1694" s="3">
        <v>1622816.84</v>
      </c>
      <c r="BM1694" s="3">
        <v>7806496.8799999999</v>
      </c>
      <c r="BN1694" s="53">
        <v>0.76280089159975006</v>
      </c>
      <c r="BO1694" s="54">
        <v>2.9238380000000001E-4</v>
      </c>
      <c r="BP1694" s="70">
        <v>7353</v>
      </c>
      <c r="BQ1694" s="71"/>
      <c r="BR1694" s="70"/>
      <c r="BS1694" s="72"/>
      <c r="BT1694" s="72"/>
      <c r="BU1694" s="70">
        <v>20518635</v>
      </c>
      <c r="BV1694" s="70">
        <v>529290</v>
      </c>
      <c r="BW1694" s="74">
        <v>14207137</v>
      </c>
      <c r="BX1694" s="70">
        <v>35255062</v>
      </c>
    </row>
    <row r="1695" spans="1:76" x14ac:dyDescent="0.3">
      <c r="A1695" s="73" t="s">
        <v>10</v>
      </c>
      <c r="B1695" s="2" t="s">
        <v>156</v>
      </c>
      <c r="C1695" s="2" t="s">
        <v>74</v>
      </c>
      <c r="D1695" s="2" t="s">
        <v>30</v>
      </c>
      <c r="E1695" s="2" t="s">
        <v>15</v>
      </c>
      <c r="F1695" s="17" t="str">
        <f>+Tabela1[[#This Row],[WK]]&amp;Tabela1[[#This Row],[PK]]&amp;Tabela1[[#This Row],[GK]]</f>
        <v>221307</v>
      </c>
      <c r="G1695" s="2" t="s">
        <v>1591</v>
      </c>
      <c r="H1695" s="3">
        <v>90139636.400000006</v>
      </c>
      <c r="I1695" s="4">
        <v>1.125</v>
      </c>
      <c r="J1695" s="3">
        <v>101407090.95</v>
      </c>
      <c r="K1695" s="4">
        <v>7.0000000000000007E-2</v>
      </c>
      <c r="L1695" s="3">
        <v>7098496</v>
      </c>
      <c r="M1695" s="3"/>
      <c r="N1695" s="5"/>
      <c r="O1695" s="3">
        <v>1547232.73</v>
      </c>
      <c r="P1695" s="4">
        <v>1.125</v>
      </c>
      <c r="Q1695" s="3">
        <v>1740636.82</v>
      </c>
      <c r="R1695" s="4">
        <v>1.6E-2</v>
      </c>
      <c r="S1695" s="3">
        <v>27850</v>
      </c>
      <c r="T1695" s="3"/>
      <c r="U1695" s="5"/>
      <c r="V1695" s="3">
        <v>4875280</v>
      </c>
      <c r="W1695" s="5"/>
      <c r="X1695" s="3">
        <v>12234200</v>
      </c>
      <c r="Y1695" s="3">
        <v>4291300</v>
      </c>
      <c r="Z1695" s="3">
        <v>1247029</v>
      </c>
      <c r="AA1695" s="3">
        <v>544123</v>
      </c>
      <c r="AB1695" s="3">
        <v>6151748</v>
      </c>
      <c r="AC1695" s="3">
        <v>0</v>
      </c>
      <c r="AD1695" s="3">
        <v>7560537</v>
      </c>
      <c r="AE1695" s="3">
        <v>0</v>
      </c>
      <c r="AF1695" s="3">
        <v>7098496</v>
      </c>
      <c r="AG1695" s="3">
        <v>27850</v>
      </c>
      <c r="AH1695" s="3">
        <v>7560537</v>
      </c>
      <c r="AI1695" s="3">
        <v>4875280</v>
      </c>
      <c r="AJ1695" s="3">
        <v>458980</v>
      </c>
      <c r="AK1695" s="3">
        <v>660597</v>
      </c>
      <c r="AL1695" s="3">
        <v>256148</v>
      </c>
      <c r="AM1695" s="3">
        <v>404449</v>
      </c>
      <c r="AN1695" s="3">
        <v>201617</v>
      </c>
      <c r="AO1695" s="3">
        <v>0</v>
      </c>
      <c r="AP1695" s="3">
        <v>0</v>
      </c>
      <c r="AQ1695" s="3">
        <v>201617</v>
      </c>
      <c r="AR1695" s="3">
        <f>Tabela1[[#This Row],[Potrzeby finansowe 2027
w tym:]]+Tabela1[[#This Row],[Rozliczenie 2025 potrz. fin.]]</f>
        <v>12435817</v>
      </c>
      <c r="AS1695" s="3">
        <v>0</v>
      </c>
      <c r="AT1695" s="3">
        <v>0</v>
      </c>
      <c r="AU1695" s="3"/>
      <c r="AV1695" s="3"/>
      <c r="AW1695" s="3"/>
      <c r="AX1695" s="3"/>
      <c r="AY1695" s="3"/>
      <c r="AZ1695" s="3"/>
      <c r="BA1695" s="3">
        <v>1247029</v>
      </c>
      <c r="BB1695" s="3">
        <v>0</v>
      </c>
      <c r="BC1695" s="3">
        <v>90.62</v>
      </c>
      <c r="BD1695" s="3">
        <v>12190.95</v>
      </c>
      <c r="BE1695" s="3">
        <v>2.0299999999999998</v>
      </c>
      <c r="BF1695" s="3">
        <v>0</v>
      </c>
      <c r="BG1695" s="3">
        <v>377782</v>
      </c>
      <c r="BH1695" s="3">
        <v>2627</v>
      </c>
      <c r="BI1695" s="3">
        <v>166341</v>
      </c>
      <c r="BJ1695" s="3">
        <v>2556140.75</v>
      </c>
      <c r="BK1695" s="3">
        <v>1160765.5700000003</v>
      </c>
      <c r="BL1695" s="3">
        <v>18660.25</v>
      </c>
      <c r="BM1695" s="3">
        <v>5544180.2199999997</v>
      </c>
      <c r="BN1695" s="53">
        <v>0.68379358906204835</v>
      </c>
      <c r="BO1695" s="54">
        <v>1.152317E-4</v>
      </c>
      <c r="BP1695" s="70">
        <v>2898</v>
      </c>
      <c r="BQ1695" s="71"/>
      <c r="BR1695" s="70"/>
      <c r="BS1695" s="72"/>
      <c r="BT1695" s="72"/>
      <c r="BU1695" s="70">
        <v>7098496</v>
      </c>
      <c r="BV1695" s="70">
        <v>27850</v>
      </c>
      <c r="BW1695" s="74">
        <v>7560537</v>
      </c>
      <c r="BX1695" s="70">
        <v>14686883</v>
      </c>
    </row>
    <row r="1696" spans="1:76" x14ac:dyDescent="0.3">
      <c r="A1696" s="73" t="s">
        <v>10</v>
      </c>
      <c r="B1696" s="2" t="s">
        <v>156</v>
      </c>
      <c r="C1696" s="2" t="s">
        <v>74</v>
      </c>
      <c r="D1696" s="2" t="s">
        <v>54</v>
      </c>
      <c r="E1696" s="2" t="s">
        <v>15</v>
      </c>
      <c r="F1696" s="17" t="str">
        <f>+Tabela1[[#This Row],[WK]]&amp;Tabela1[[#This Row],[PK]]&amp;Tabela1[[#This Row],[GK]]</f>
        <v>221308</v>
      </c>
      <c r="G1696" s="2" t="s">
        <v>205</v>
      </c>
      <c r="H1696" s="3">
        <v>83429442.870000005</v>
      </c>
      <c r="I1696" s="4">
        <v>1.125</v>
      </c>
      <c r="J1696" s="3">
        <v>93858123.230000004</v>
      </c>
      <c r="K1696" s="4">
        <v>7.0000000000000007E-2</v>
      </c>
      <c r="L1696" s="3">
        <v>6570069</v>
      </c>
      <c r="M1696" s="3"/>
      <c r="N1696" s="5"/>
      <c r="O1696" s="3">
        <v>1580420.98</v>
      </c>
      <c r="P1696" s="4">
        <v>1.125</v>
      </c>
      <c r="Q1696" s="3">
        <v>1777973.6</v>
      </c>
      <c r="R1696" s="4">
        <v>1.6E-2</v>
      </c>
      <c r="S1696" s="3">
        <v>28448</v>
      </c>
      <c r="T1696" s="3"/>
      <c r="U1696" s="5"/>
      <c r="V1696" s="3">
        <v>4234341</v>
      </c>
      <c r="W1696" s="5"/>
      <c r="X1696" s="3">
        <v>7578379</v>
      </c>
      <c r="Y1696" s="3">
        <v>1069513</v>
      </c>
      <c r="Z1696" s="3">
        <v>1637614</v>
      </c>
      <c r="AA1696" s="3">
        <v>726513</v>
      </c>
      <c r="AB1696" s="3">
        <v>3840511</v>
      </c>
      <c r="AC1696" s="3">
        <v>304228</v>
      </c>
      <c r="AD1696" s="3">
        <v>3294711</v>
      </c>
      <c r="AE1696" s="3">
        <v>0</v>
      </c>
      <c r="AF1696" s="3">
        <v>6570069</v>
      </c>
      <c r="AG1696" s="3">
        <v>28448</v>
      </c>
      <c r="AH1696" s="3">
        <v>3294711</v>
      </c>
      <c r="AI1696" s="3">
        <v>4234341</v>
      </c>
      <c r="AJ1696" s="3">
        <v>654939</v>
      </c>
      <c r="AK1696" s="3">
        <v>605612</v>
      </c>
      <c r="AL1696" s="3">
        <v>202297</v>
      </c>
      <c r="AM1696" s="3">
        <v>403315</v>
      </c>
      <c r="AN1696" s="3">
        <v>-426530</v>
      </c>
      <c r="AO1696" s="3">
        <v>0</v>
      </c>
      <c r="AP1696" s="3">
        <v>377203</v>
      </c>
      <c r="AQ1696" s="3">
        <v>-49327</v>
      </c>
      <c r="AR1696" s="3">
        <f>Tabela1[[#This Row],[Potrzeby finansowe 2027
w tym:]]+Tabela1[[#This Row],[Rozliczenie 2025 potrz. fin.]]</f>
        <v>7529052</v>
      </c>
      <c r="AS1696" s="3">
        <v>0</v>
      </c>
      <c r="AT1696" s="3">
        <v>0</v>
      </c>
      <c r="AU1696" s="3"/>
      <c r="AV1696" s="3"/>
      <c r="AW1696" s="3"/>
      <c r="AX1696" s="3"/>
      <c r="AY1696" s="3"/>
      <c r="AZ1696" s="3"/>
      <c r="BA1696" s="3">
        <v>1637614</v>
      </c>
      <c r="BB1696" s="3">
        <v>0</v>
      </c>
      <c r="BC1696" s="3">
        <v>416.32</v>
      </c>
      <c r="BD1696" s="3">
        <v>14865.35</v>
      </c>
      <c r="BE1696" s="3">
        <v>308.47000000000003</v>
      </c>
      <c r="BF1696" s="3">
        <v>0</v>
      </c>
      <c r="BG1696" s="3">
        <v>377782</v>
      </c>
      <c r="BH1696" s="3">
        <v>2220</v>
      </c>
      <c r="BI1696" s="3">
        <v>348731</v>
      </c>
      <c r="BJ1696" s="3">
        <v>5358887.0825000014</v>
      </c>
      <c r="BK1696" s="3">
        <v>3032846.620000001</v>
      </c>
      <c r="BL1696" s="3">
        <v>113516.46</v>
      </c>
      <c r="BM1696" s="3">
        <v>9077128.9299999997</v>
      </c>
      <c r="BN1696" s="53">
        <v>0.88164852690187734</v>
      </c>
      <c r="BO1696" s="54">
        <v>8.3794800000000006E-5</v>
      </c>
      <c r="BP1696" s="70">
        <v>2107</v>
      </c>
      <c r="BQ1696" s="71"/>
      <c r="BR1696" s="70"/>
      <c r="BS1696" s="72"/>
      <c r="BT1696" s="72"/>
      <c r="BU1696" s="70">
        <v>6570069</v>
      </c>
      <c r="BV1696" s="70">
        <v>28448</v>
      </c>
      <c r="BW1696" s="74">
        <v>3294711</v>
      </c>
      <c r="BX1696" s="70">
        <v>9893228</v>
      </c>
    </row>
    <row r="1697" spans="1:76" x14ac:dyDescent="0.3">
      <c r="A1697" s="73" t="s">
        <v>10</v>
      </c>
      <c r="B1697" s="2" t="s">
        <v>156</v>
      </c>
      <c r="C1697" s="2" t="s">
        <v>74</v>
      </c>
      <c r="D1697" s="2" t="s">
        <v>56</v>
      </c>
      <c r="E1697" s="2" t="s">
        <v>19</v>
      </c>
      <c r="F1697" s="17" t="str">
        <f>+Tabela1[[#This Row],[WK]]&amp;Tabela1[[#This Row],[PK]]&amp;Tabela1[[#This Row],[GK]]</f>
        <v>221309</v>
      </c>
      <c r="G1697" s="2" t="s">
        <v>1592</v>
      </c>
      <c r="H1697" s="3">
        <v>557342217.80999994</v>
      </c>
      <c r="I1697" s="4">
        <v>1.125</v>
      </c>
      <c r="J1697" s="3">
        <v>627009995.03999996</v>
      </c>
      <c r="K1697" s="4">
        <v>7.0000000000000007E-2</v>
      </c>
      <c r="L1697" s="3">
        <v>43890700</v>
      </c>
      <c r="M1697" s="3"/>
      <c r="N1697" s="5"/>
      <c r="O1697" s="3">
        <v>34130827.850000001</v>
      </c>
      <c r="P1697" s="4">
        <v>1.125</v>
      </c>
      <c r="Q1697" s="3">
        <v>38397181.329999998</v>
      </c>
      <c r="R1697" s="4">
        <v>1.6E-2</v>
      </c>
      <c r="S1697" s="3">
        <v>614355</v>
      </c>
      <c r="T1697" s="3"/>
      <c r="U1697" s="5"/>
      <c r="V1697" s="3">
        <v>25837841</v>
      </c>
      <c r="W1697" s="5"/>
      <c r="X1697" s="3">
        <v>54544721</v>
      </c>
      <c r="Y1697" s="3">
        <v>17087366</v>
      </c>
      <c r="Z1697" s="3">
        <v>577695</v>
      </c>
      <c r="AA1697" s="3">
        <v>2594278</v>
      </c>
      <c r="AB1697" s="3">
        <v>34285382</v>
      </c>
      <c r="AC1697" s="3">
        <v>0</v>
      </c>
      <c r="AD1697" s="3">
        <v>30201352</v>
      </c>
      <c r="AE1697" s="3">
        <v>0</v>
      </c>
      <c r="AF1697" s="3">
        <v>43890700</v>
      </c>
      <c r="AG1697" s="3">
        <v>614355</v>
      </c>
      <c r="AH1697" s="3">
        <v>30201352</v>
      </c>
      <c r="AI1697" s="3">
        <v>25837841</v>
      </c>
      <c r="AJ1697" s="3">
        <v>2871325</v>
      </c>
      <c r="AK1697" s="3">
        <v>4365797</v>
      </c>
      <c r="AL1697" s="3">
        <v>1436212</v>
      </c>
      <c r="AM1697" s="3">
        <v>2929585</v>
      </c>
      <c r="AN1697" s="3">
        <v>1494472</v>
      </c>
      <c r="AO1697" s="3">
        <v>0</v>
      </c>
      <c r="AP1697" s="3">
        <v>0</v>
      </c>
      <c r="AQ1697" s="3">
        <v>1494472</v>
      </c>
      <c r="AR1697" s="3">
        <f>Tabela1[[#This Row],[Potrzeby finansowe 2027
w tym:]]+Tabela1[[#This Row],[Rozliczenie 2025 potrz. fin.]]</f>
        <v>56039193</v>
      </c>
      <c r="AS1697" s="3">
        <v>0</v>
      </c>
      <c r="AT1697" s="3">
        <v>0</v>
      </c>
      <c r="AU1697" s="3"/>
      <c r="AV1697" s="3"/>
      <c r="AW1697" s="3"/>
      <c r="AX1697" s="3"/>
      <c r="AY1697" s="3"/>
      <c r="AZ1697" s="3"/>
      <c r="BA1697" s="3">
        <v>577695</v>
      </c>
      <c r="BB1697" s="3">
        <v>0</v>
      </c>
      <c r="BC1697" s="3">
        <v>9.98</v>
      </c>
      <c r="BD1697" s="3">
        <v>5217.6099999999997</v>
      </c>
      <c r="BE1697" s="3">
        <v>1074.1400000000001</v>
      </c>
      <c r="BF1697" s="3">
        <v>0</v>
      </c>
      <c r="BG1697" s="3">
        <v>1536124</v>
      </c>
      <c r="BH1697" s="3">
        <v>14434</v>
      </c>
      <c r="BI1697" s="3">
        <v>1058154</v>
      </c>
      <c r="BJ1697" s="3">
        <v>16260479.135</v>
      </c>
      <c r="BK1697" s="3">
        <v>9257737.7200000007</v>
      </c>
      <c r="BL1697" s="3">
        <v>6174204.3799999999</v>
      </c>
      <c r="BM1697" s="3">
        <v>15662556.9</v>
      </c>
      <c r="BN1697" s="53">
        <v>0.76090764108446884</v>
      </c>
      <c r="BO1697" s="54">
        <v>6.3659440000000001E-4</v>
      </c>
      <c r="BP1697" s="70">
        <v>16009</v>
      </c>
      <c r="BQ1697" s="71"/>
      <c r="BR1697" s="70"/>
      <c r="BS1697" s="72"/>
      <c r="BT1697" s="72"/>
      <c r="BU1697" s="70">
        <v>43890700</v>
      </c>
      <c r="BV1697" s="70">
        <v>614355</v>
      </c>
      <c r="BW1697" s="74">
        <v>30201352</v>
      </c>
      <c r="BX1697" s="70">
        <v>74706407</v>
      </c>
    </row>
    <row r="1698" spans="1:76" x14ac:dyDescent="0.3">
      <c r="A1698" s="73" t="s">
        <v>10</v>
      </c>
      <c r="B1698" s="2" t="s">
        <v>156</v>
      </c>
      <c r="C1698" s="2" t="s">
        <v>74</v>
      </c>
      <c r="D1698" s="2" t="s">
        <v>69</v>
      </c>
      <c r="E1698" s="2" t="s">
        <v>15</v>
      </c>
      <c r="F1698" s="17" t="str">
        <f>+Tabela1[[#This Row],[WK]]&amp;Tabela1[[#This Row],[PK]]&amp;Tabela1[[#This Row],[GK]]</f>
        <v>221310</v>
      </c>
      <c r="G1698" s="2" t="s">
        <v>1586</v>
      </c>
      <c r="H1698" s="3">
        <v>141919693.16</v>
      </c>
      <c r="I1698" s="4">
        <v>1.125</v>
      </c>
      <c r="J1698" s="3">
        <v>159659654.81</v>
      </c>
      <c r="K1698" s="4">
        <v>7.0000000000000007E-2</v>
      </c>
      <c r="L1698" s="3">
        <v>11176176</v>
      </c>
      <c r="M1698" s="3"/>
      <c r="N1698" s="5"/>
      <c r="O1698" s="3">
        <v>7542053.2199999997</v>
      </c>
      <c r="P1698" s="4">
        <v>1.125</v>
      </c>
      <c r="Q1698" s="3">
        <v>8484809.8699999992</v>
      </c>
      <c r="R1698" s="4">
        <v>1.6E-2</v>
      </c>
      <c r="S1698" s="3">
        <v>135757</v>
      </c>
      <c r="T1698" s="3"/>
      <c r="U1698" s="5"/>
      <c r="V1698" s="3">
        <v>5725619</v>
      </c>
      <c r="W1698" s="5"/>
      <c r="X1698" s="3">
        <v>16095420</v>
      </c>
      <c r="Y1698" s="3">
        <v>3948890</v>
      </c>
      <c r="Z1698" s="3">
        <v>153898</v>
      </c>
      <c r="AA1698" s="3">
        <v>846604</v>
      </c>
      <c r="AB1698" s="3">
        <v>9349167</v>
      </c>
      <c r="AC1698" s="3">
        <v>1796861</v>
      </c>
      <c r="AD1698" s="3">
        <v>10369801</v>
      </c>
      <c r="AE1698" s="3">
        <v>0</v>
      </c>
      <c r="AF1698" s="3">
        <v>11176176</v>
      </c>
      <c r="AG1698" s="3">
        <v>135757</v>
      </c>
      <c r="AH1698" s="3">
        <v>10369801</v>
      </c>
      <c r="AI1698" s="3">
        <v>5725619</v>
      </c>
      <c r="AJ1698" s="3">
        <v>1996721</v>
      </c>
      <c r="AK1698" s="3">
        <v>1996721</v>
      </c>
      <c r="AL1698" s="3">
        <v>377346</v>
      </c>
      <c r="AM1698" s="3">
        <v>1619375</v>
      </c>
      <c r="AN1698" s="3">
        <v>94820</v>
      </c>
      <c r="AO1698" s="3">
        <v>0</v>
      </c>
      <c r="AP1698" s="3">
        <v>-94820</v>
      </c>
      <c r="AQ1698" s="3">
        <v>0</v>
      </c>
      <c r="AR1698" s="3">
        <f>Tabela1[[#This Row],[Potrzeby finansowe 2027
w tym:]]+Tabela1[[#This Row],[Rozliczenie 2025 potrz. fin.]]</f>
        <v>16095420</v>
      </c>
      <c r="AS1698" s="3">
        <v>0</v>
      </c>
      <c r="AT1698" s="3">
        <v>0</v>
      </c>
      <c r="AU1698" s="3"/>
      <c r="AV1698" s="3"/>
      <c r="AW1698" s="3"/>
      <c r="AX1698" s="3"/>
      <c r="AY1698" s="3"/>
      <c r="AZ1698" s="3"/>
      <c r="BA1698" s="3">
        <v>153898</v>
      </c>
      <c r="BB1698" s="3">
        <v>0</v>
      </c>
      <c r="BC1698" s="3">
        <v>0</v>
      </c>
      <c r="BD1698" s="3">
        <v>1159.6500000000001</v>
      </c>
      <c r="BE1698" s="3">
        <v>764.51</v>
      </c>
      <c r="BF1698" s="3">
        <v>0</v>
      </c>
      <c r="BG1698" s="3">
        <v>448151</v>
      </c>
      <c r="BH1698" s="3">
        <v>4211</v>
      </c>
      <c r="BI1698" s="3">
        <v>398453</v>
      </c>
      <c r="BJ1698" s="3">
        <v>6122969.4574999996</v>
      </c>
      <c r="BK1698" s="3">
        <v>3502968.84</v>
      </c>
      <c r="BL1698" s="3">
        <v>485584.85</v>
      </c>
      <c r="BM1698" s="3">
        <v>9508832.7699999996</v>
      </c>
      <c r="BN1698" s="53">
        <v>0.77520867724275588</v>
      </c>
      <c r="BO1698" s="54">
        <v>1.5851609999999999E-4</v>
      </c>
      <c r="BP1698" s="70">
        <v>3986</v>
      </c>
      <c r="BQ1698" s="71"/>
      <c r="BR1698" s="70"/>
      <c r="BS1698" s="72"/>
      <c r="BT1698" s="72"/>
      <c r="BU1698" s="70">
        <v>11176176</v>
      </c>
      <c r="BV1698" s="70">
        <v>135757</v>
      </c>
      <c r="BW1698" s="74">
        <v>10369801</v>
      </c>
      <c r="BX1698" s="70">
        <v>21681734</v>
      </c>
    </row>
    <row r="1699" spans="1:76" x14ac:dyDescent="0.3">
      <c r="A1699" s="73" t="s">
        <v>10</v>
      </c>
      <c r="B1699" s="2" t="s">
        <v>156</v>
      </c>
      <c r="C1699" s="2" t="s">
        <v>74</v>
      </c>
      <c r="D1699" s="2" t="s">
        <v>71</v>
      </c>
      <c r="E1699" s="2" t="s">
        <v>15</v>
      </c>
      <c r="F1699" s="17" t="str">
        <f>+Tabela1[[#This Row],[WK]]&amp;Tabela1[[#This Row],[PK]]&amp;Tabela1[[#This Row],[GK]]</f>
        <v>221311</v>
      </c>
      <c r="G1699" s="2" t="s">
        <v>1593</v>
      </c>
      <c r="H1699" s="3">
        <v>192395137.99000001</v>
      </c>
      <c r="I1699" s="4">
        <v>1.125</v>
      </c>
      <c r="J1699" s="3">
        <v>216444530.24000001</v>
      </c>
      <c r="K1699" s="4">
        <v>7.0000000000000007E-2</v>
      </c>
      <c r="L1699" s="3">
        <v>15151117</v>
      </c>
      <c r="M1699" s="3"/>
      <c r="N1699" s="5"/>
      <c r="O1699" s="3">
        <v>6523606.4500000002</v>
      </c>
      <c r="P1699" s="4">
        <v>1.125</v>
      </c>
      <c r="Q1699" s="3">
        <v>7339057.2599999998</v>
      </c>
      <c r="R1699" s="4">
        <v>1.6E-2</v>
      </c>
      <c r="S1699" s="3">
        <v>117425</v>
      </c>
      <c r="T1699" s="3"/>
      <c r="U1699" s="5"/>
      <c r="V1699" s="3">
        <v>9435746</v>
      </c>
      <c r="W1699" s="5"/>
      <c r="X1699" s="3">
        <v>14201378</v>
      </c>
      <c r="Y1699" s="3">
        <v>3126081</v>
      </c>
      <c r="Z1699" s="3">
        <v>215482</v>
      </c>
      <c r="AA1699" s="3">
        <v>967036</v>
      </c>
      <c r="AB1699" s="3">
        <v>9300809</v>
      </c>
      <c r="AC1699" s="3">
        <v>591970</v>
      </c>
      <c r="AD1699" s="3">
        <v>4705261</v>
      </c>
      <c r="AE1699" s="3">
        <v>0</v>
      </c>
      <c r="AF1699" s="3">
        <v>15151117</v>
      </c>
      <c r="AG1699" s="3">
        <v>117425</v>
      </c>
      <c r="AH1699" s="3">
        <v>4705261</v>
      </c>
      <c r="AI1699" s="3">
        <v>9435746</v>
      </c>
      <c r="AJ1699" s="3">
        <v>598676</v>
      </c>
      <c r="AK1699" s="3">
        <v>538306</v>
      </c>
      <c r="AL1699" s="3">
        <v>280879</v>
      </c>
      <c r="AM1699" s="3">
        <v>257427</v>
      </c>
      <c r="AN1699" s="3">
        <v>-71827</v>
      </c>
      <c r="AO1699" s="3">
        <v>0</v>
      </c>
      <c r="AP1699" s="3">
        <v>11457</v>
      </c>
      <c r="AQ1699" s="3">
        <v>-60370</v>
      </c>
      <c r="AR1699" s="3">
        <f>Tabela1[[#This Row],[Potrzeby finansowe 2027
w tym:]]+Tabela1[[#This Row],[Rozliczenie 2025 potrz. fin.]]</f>
        <v>14141008</v>
      </c>
      <c r="AS1699" s="3">
        <v>0</v>
      </c>
      <c r="AT1699" s="3">
        <v>0</v>
      </c>
      <c r="AU1699" s="3"/>
      <c r="AV1699" s="3"/>
      <c r="AW1699" s="3"/>
      <c r="AX1699" s="3"/>
      <c r="AY1699" s="3"/>
      <c r="AZ1699" s="3"/>
      <c r="BA1699" s="3">
        <v>215482</v>
      </c>
      <c r="BB1699" s="3">
        <v>0</v>
      </c>
      <c r="BC1699" s="3">
        <v>0</v>
      </c>
      <c r="BD1699" s="3">
        <v>1285.6400000000001</v>
      </c>
      <c r="BE1699" s="3">
        <v>1746.57</v>
      </c>
      <c r="BF1699" s="3">
        <v>0</v>
      </c>
      <c r="BG1699" s="3">
        <v>503386</v>
      </c>
      <c r="BH1699" s="3">
        <v>4730</v>
      </c>
      <c r="BI1699" s="3">
        <v>463650</v>
      </c>
      <c r="BJ1699" s="3">
        <v>7124841.8500000015</v>
      </c>
      <c r="BK1699" s="3">
        <v>4135033.4900000012</v>
      </c>
      <c r="BL1699" s="3">
        <v>1995539.65</v>
      </c>
      <c r="BM1699" s="3">
        <v>7968154.1399999997</v>
      </c>
      <c r="BN1699" s="53">
        <v>0.84843550357665809</v>
      </c>
      <c r="BO1699" s="54">
        <v>1.911986E-4</v>
      </c>
      <c r="BP1699" s="70">
        <v>4809</v>
      </c>
      <c r="BQ1699" s="71"/>
      <c r="BR1699" s="70"/>
      <c r="BS1699" s="72"/>
      <c r="BT1699" s="72"/>
      <c r="BU1699" s="70">
        <v>15151117</v>
      </c>
      <c r="BV1699" s="70">
        <v>117425</v>
      </c>
      <c r="BW1699" s="74">
        <v>4705261</v>
      </c>
      <c r="BX1699" s="70">
        <v>19973803</v>
      </c>
    </row>
    <row r="1700" spans="1:76" x14ac:dyDescent="0.3">
      <c r="A1700" s="73" t="s">
        <v>10</v>
      </c>
      <c r="B1700" s="2" t="s">
        <v>156</v>
      </c>
      <c r="C1700" s="2" t="s">
        <v>74</v>
      </c>
      <c r="D1700" s="2" t="s">
        <v>72</v>
      </c>
      <c r="E1700" s="2" t="s">
        <v>15</v>
      </c>
      <c r="F1700" s="17" t="str">
        <f>+Tabela1[[#This Row],[WK]]&amp;Tabela1[[#This Row],[PK]]&amp;Tabela1[[#This Row],[GK]]</f>
        <v>221312</v>
      </c>
      <c r="G1700" s="2" t="s">
        <v>1587</v>
      </c>
      <c r="H1700" s="3">
        <v>808801820.04999995</v>
      </c>
      <c r="I1700" s="4">
        <v>1.125</v>
      </c>
      <c r="J1700" s="3">
        <v>909902047.55999994</v>
      </c>
      <c r="K1700" s="4">
        <v>7.0000000000000007E-2</v>
      </c>
      <c r="L1700" s="3">
        <v>63693143</v>
      </c>
      <c r="M1700" s="3"/>
      <c r="N1700" s="5"/>
      <c r="O1700" s="3">
        <v>74497815.219999999</v>
      </c>
      <c r="P1700" s="4">
        <v>1.125</v>
      </c>
      <c r="Q1700" s="3">
        <v>83810042.120000005</v>
      </c>
      <c r="R1700" s="4">
        <v>1.6E-2</v>
      </c>
      <c r="S1700" s="3">
        <v>1340961</v>
      </c>
      <c r="T1700" s="3"/>
      <c r="U1700" s="5"/>
      <c r="V1700" s="3">
        <v>32404216</v>
      </c>
      <c r="W1700" s="5"/>
      <c r="X1700" s="3">
        <v>43538963</v>
      </c>
      <c r="Y1700" s="3">
        <v>0</v>
      </c>
      <c r="Z1700" s="3">
        <v>112058</v>
      </c>
      <c r="AA1700" s="3">
        <v>3145243</v>
      </c>
      <c r="AB1700" s="3">
        <v>35562353</v>
      </c>
      <c r="AC1700" s="3">
        <v>4719309</v>
      </c>
      <c r="AD1700" s="3">
        <v>11134747</v>
      </c>
      <c r="AE1700" s="3">
        <v>0</v>
      </c>
      <c r="AF1700" s="3">
        <v>63693143</v>
      </c>
      <c r="AG1700" s="3">
        <v>1340961</v>
      </c>
      <c r="AH1700" s="3">
        <v>11134747</v>
      </c>
      <c r="AI1700" s="3">
        <v>32404216</v>
      </c>
      <c r="AJ1700" s="3">
        <v>1250721</v>
      </c>
      <c r="AK1700" s="3">
        <v>1250721</v>
      </c>
      <c r="AL1700" s="3">
        <v>2447222</v>
      </c>
      <c r="AM1700" s="3">
        <v>-1196501</v>
      </c>
      <c r="AN1700" s="3">
        <v>1549985</v>
      </c>
      <c r="AO1700" s="3">
        <v>0</v>
      </c>
      <c r="AP1700" s="3">
        <v>-1549985</v>
      </c>
      <c r="AQ1700" s="3">
        <v>0</v>
      </c>
      <c r="AR1700" s="3">
        <f>Tabela1[[#This Row],[Potrzeby finansowe 2027
w tym:]]+Tabela1[[#This Row],[Rozliczenie 2025 potrz. fin.]]</f>
        <v>43538963</v>
      </c>
      <c r="AS1700" s="3">
        <v>0</v>
      </c>
      <c r="AT1700" s="3">
        <v>0</v>
      </c>
      <c r="AU1700" s="3"/>
      <c r="AV1700" s="3"/>
      <c r="AW1700" s="3"/>
      <c r="AX1700" s="3"/>
      <c r="AY1700" s="3"/>
      <c r="AZ1700" s="3"/>
      <c r="BA1700" s="3">
        <v>112058</v>
      </c>
      <c r="BB1700" s="3">
        <v>0</v>
      </c>
      <c r="BC1700" s="3">
        <v>0</v>
      </c>
      <c r="BD1700" s="3">
        <v>871.57</v>
      </c>
      <c r="BE1700" s="3">
        <v>502.28</v>
      </c>
      <c r="BF1700" s="3">
        <v>0</v>
      </c>
      <c r="BG1700" s="3">
        <v>1848903</v>
      </c>
      <c r="BH1700" s="3">
        <v>17373</v>
      </c>
      <c r="BI1700" s="3">
        <v>1296340</v>
      </c>
      <c r="BJ1700" s="3">
        <v>19920644.914999999</v>
      </c>
      <c r="BK1700" s="3">
        <v>15663810.629999999</v>
      </c>
      <c r="BL1700" s="3">
        <v>2537373.67</v>
      </c>
      <c r="BM1700" s="3">
        <v>11952589.800000001</v>
      </c>
      <c r="BN1700" s="53">
        <v>1.0157372951698798</v>
      </c>
      <c r="BO1700" s="54">
        <v>6.6420940000000005E-4</v>
      </c>
      <c r="BP1700" s="70">
        <v>16704</v>
      </c>
      <c r="BQ1700" s="71"/>
      <c r="BR1700" s="70"/>
      <c r="BS1700" s="72"/>
      <c r="BT1700" s="72"/>
      <c r="BU1700" s="70">
        <v>63693143</v>
      </c>
      <c r="BV1700" s="70">
        <v>1340961</v>
      </c>
      <c r="BW1700" s="74">
        <v>11134747</v>
      </c>
      <c r="BX1700" s="70">
        <v>76168851</v>
      </c>
    </row>
    <row r="1701" spans="1:76" x14ac:dyDescent="0.3">
      <c r="A1701" s="73" t="s">
        <v>10</v>
      </c>
      <c r="B1701" s="2" t="s">
        <v>156</v>
      </c>
      <c r="C1701" s="2" t="s">
        <v>74</v>
      </c>
      <c r="D1701" s="2" t="s">
        <v>74</v>
      </c>
      <c r="E1701" s="2" t="s">
        <v>15</v>
      </c>
      <c r="F1701" s="17" t="str">
        <f>+Tabela1[[#This Row],[WK]]&amp;Tabela1[[#This Row],[PK]]&amp;Tabela1[[#This Row],[GK]]</f>
        <v>221313</v>
      </c>
      <c r="G1701" s="2" t="s">
        <v>1594</v>
      </c>
      <c r="H1701" s="3">
        <v>493406058.19</v>
      </c>
      <c r="I1701" s="4">
        <v>1.125</v>
      </c>
      <c r="J1701" s="3">
        <v>555081815.46000004</v>
      </c>
      <c r="K1701" s="4">
        <v>7.0000000000000007E-2</v>
      </c>
      <c r="L1701" s="3">
        <v>38855727</v>
      </c>
      <c r="M1701" s="3"/>
      <c r="N1701" s="5"/>
      <c r="O1701" s="3">
        <v>238832858.27000001</v>
      </c>
      <c r="P1701" s="4">
        <v>1.125</v>
      </c>
      <c r="Q1701" s="3">
        <v>268686965.55000001</v>
      </c>
      <c r="R1701" s="4">
        <v>1.6E-2</v>
      </c>
      <c r="S1701" s="3">
        <v>4298991</v>
      </c>
      <c r="T1701" s="3"/>
      <c r="U1701" s="5"/>
      <c r="V1701" s="3">
        <v>23292424</v>
      </c>
      <c r="W1701" s="5"/>
      <c r="X1701" s="3">
        <v>50156553</v>
      </c>
      <c r="Y1701" s="3">
        <v>14336168</v>
      </c>
      <c r="Z1701" s="3">
        <v>319766</v>
      </c>
      <c r="AA1701" s="3">
        <v>1756516</v>
      </c>
      <c r="AB1701" s="3">
        <v>33744103</v>
      </c>
      <c r="AC1701" s="3">
        <v>0</v>
      </c>
      <c r="AD1701" s="3">
        <v>27573392</v>
      </c>
      <c r="AE1701" s="3">
        <v>0</v>
      </c>
      <c r="AF1701" s="3">
        <v>38855727</v>
      </c>
      <c r="AG1701" s="3">
        <v>4298991</v>
      </c>
      <c r="AH1701" s="3">
        <v>27573392</v>
      </c>
      <c r="AI1701" s="3">
        <v>23292424</v>
      </c>
      <c r="AJ1701" s="3">
        <v>1107875</v>
      </c>
      <c r="AK1701" s="3">
        <v>1817138</v>
      </c>
      <c r="AL1701" s="3">
        <v>2125127</v>
      </c>
      <c r="AM1701" s="3">
        <v>-307989</v>
      </c>
      <c r="AN1701" s="3">
        <v>709263</v>
      </c>
      <c r="AO1701" s="3">
        <v>0</v>
      </c>
      <c r="AP1701" s="3">
        <v>0</v>
      </c>
      <c r="AQ1701" s="3">
        <v>709263</v>
      </c>
      <c r="AR1701" s="3">
        <f>Tabela1[[#This Row],[Potrzeby finansowe 2027
w tym:]]+Tabela1[[#This Row],[Rozliczenie 2025 potrz. fin.]]</f>
        <v>50865816</v>
      </c>
      <c r="AS1701" s="3">
        <v>0</v>
      </c>
      <c r="AT1701" s="3">
        <v>0</v>
      </c>
      <c r="AU1701" s="3"/>
      <c r="AV1701" s="3"/>
      <c r="AW1701" s="3"/>
      <c r="AX1701" s="3"/>
      <c r="AY1701" s="3"/>
      <c r="AZ1701" s="3"/>
      <c r="BA1701" s="3">
        <v>319766</v>
      </c>
      <c r="BB1701" s="3">
        <v>0</v>
      </c>
      <c r="BC1701" s="3">
        <v>0</v>
      </c>
      <c r="BD1701" s="3">
        <v>2948.79</v>
      </c>
      <c r="BE1701" s="3">
        <v>509.91</v>
      </c>
      <c r="BF1701" s="3">
        <v>0</v>
      </c>
      <c r="BG1701" s="3">
        <v>1309548</v>
      </c>
      <c r="BH1701" s="3">
        <v>12305</v>
      </c>
      <c r="BI1701" s="3">
        <v>446968</v>
      </c>
      <c r="BJ1701" s="3">
        <v>6868479.8624999998</v>
      </c>
      <c r="BK1701" s="3">
        <v>2160404.2599999998</v>
      </c>
      <c r="BL1701" s="3">
        <v>1683465.45</v>
      </c>
      <c r="BM1701" s="3">
        <v>15465371.51</v>
      </c>
      <c r="BN1701" s="53">
        <v>0.76612667058373674</v>
      </c>
      <c r="BO1701" s="54">
        <v>5.4848950000000005E-4</v>
      </c>
      <c r="BP1701" s="70">
        <v>13793</v>
      </c>
      <c r="BQ1701" s="71"/>
      <c r="BR1701" s="70"/>
      <c r="BS1701" s="72"/>
      <c r="BT1701" s="72"/>
      <c r="BU1701" s="70">
        <v>38855727</v>
      </c>
      <c r="BV1701" s="70">
        <v>4298991</v>
      </c>
      <c r="BW1701" s="74">
        <v>27573392</v>
      </c>
      <c r="BX1701" s="70">
        <v>70728110</v>
      </c>
    </row>
    <row r="1702" spans="1:76" x14ac:dyDescent="0.3">
      <c r="A1702" s="73" t="s">
        <v>10</v>
      </c>
      <c r="B1702" s="2" t="s">
        <v>156</v>
      </c>
      <c r="C1702" s="2" t="s">
        <v>76</v>
      </c>
      <c r="D1702" s="2" t="s">
        <v>12</v>
      </c>
      <c r="E1702" s="2" t="s">
        <v>13</v>
      </c>
      <c r="F1702" s="17" t="str">
        <f>+Tabela1[[#This Row],[WK]]&amp;Tabela1[[#This Row],[PK]]&amp;Tabela1[[#This Row],[GK]]</f>
        <v>221401</v>
      </c>
      <c r="G1702" s="2" t="s">
        <v>1595</v>
      </c>
      <c r="H1702" s="3">
        <v>2828517060.8000002</v>
      </c>
      <c r="I1702" s="4">
        <v>1.125</v>
      </c>
      <c r="J1702" s="3">
        <v>3182081693.4000001</v>
      </c>
      <c r="K1702" s="4">
        <v>7.0000000000000007E-2</v>
      </c>
      <c r="L1702" s="3">
        <v>222745719</v>
      </c>
      <c r="M1702" s="3"/>
      <c r="N1702" s="5"/>
      <c r="O1702" s="3">
        <v>531353570.52999997</v>
      </c>
      <c r="P1702" s="4">
        <v>1.125</v>
      </c>
      <c r="Q1702" s="3">
        <v>597772766.85000002</v>
      </c>
      <c r="R1702" s="4">
        <v>1.6E-2</v>
      </c>
      <c r="S1702" s="3">
        <v>9564364</v>
      </c>
      <c r="T1702" s="3"/>
      <c r="U1702" s="5"/>
      <c r="V1702" s="3">
        <v>135194403</v>
      </c>
      <c r="W1702" s="5"/>
      <c r="X1702" s="3">
        <v>164177667</v>
      </c>
      <c r="Y1702" s="3">
        <v>36828896</v>
      </c>
      <c r="Z1702" s="3">
        <v>13244</v>
      </c>
      <c r="AA1702" s="3">
        <v>7409505</v>
      </c>
      <c r="AB1702" s="3">
        <v>119926022</v>
      </c>
      <c r="AC1702" s="3">
        <v>0</v>
      </c>
      <c r="AD1702" s="3">
        <v>32552316</v>
      </c>
      <c r="AE1702" s="3">
        <v>0</v>
      </c>
      <c r="AF1702" s="3">
        <v>222745719</v>
      </c>
      <c r="AG1702" s="3">
        <v>9564364</v>
      </c>
      <c r="AH1702" s="3">
        <v>32552316</v>
      </c>
      <c r="AI1702" s="3">
        <v>135194403</v>
      </c>
      <c r="AJ1702" s="3">
        <v>7630700</v>
      </c>
      <c r="AK1702" s="3">
        <v>11199752</v>
      </c>
      <c r="AL1702" s="3">
        <v>6465663</v>
      </c>
      <c r="AM1702" s="3">
        <v>4734089</v>
      </c>
      <c r="AN1702" s="3">
        <v>3569052</v>
      </c>
      <c r="AO1702" s="3">
        <v>0</v>
      </c>
      <c r="AP1702" s="3">
        <v>0</v>
      </c>
      <c r="AQ1702" s="3">
        <v>3569052</v>
      </c>
      <c r="AR1702" s="3">
        <f>Tabela1[[#This Row],[Potrzeby finansowe 2027
w tym:]]+Tabela1[[#This Row],[Rozliczenie 2025 potrz. fin.]]</f>
        <v>167746719</v>
      </c>
      <c r="AS1702" s="3">
        <v>0</v>
      </c>
      <c r="AT1702" s="3">
        <v>0</v>
      </c>
      <c r="AU1702" s="3"/>
      <c r="AV1702" s="3"/>
      <c r="AW1702" s="3"/>
      <c r="AX1702" s="3"/>
      <c r="AY1702" s="3"/>
      <c r="AZ1702" s="3"/>
      <c r="BA1702" s="3">
        <v>13244</v>
      </c>
      <c r="BB1702" s="3">
        <v>0</v>
      </c>
      <c r="BC1702" s="3">
        <v>0</v>
      </c>
      <c r="BD1702" s="3">
        <v>132.51</v>
      </c>
      <c r="BE1702" s="3">
        <v>0.36</v>
      </c>
      <c r="BF1702" s="3">
        <v>0</v>
      </c>
      <c r="BG1702" s="3">
        <v>5951443</v>
      </c>
      <c r="BH1702" s="3">
        <v>55922</v>
      </c>
      <c r="BI1702" s="3">
        <v>1458062</v>
      </c>
      <c r="BJ1702" s="3">
        <v>22405800.032499995</v>
      </c>
      <c r="BK1702" s="3">
        <v>17985692.659999996</v>
      </c>
      <c r="BL1702" s="3">
        <v>808141.41</v>
      </c>
      <c r="BM1702" s="3">
        <v>16064146.670000002</v>
      </c>
      <c r="BN1702" s="53">
        <v>0.86122940040849461</v>
      </c>
      <c r="BO1702" s="54">
        <v>2.4605739000000001E-3</v>
      </c>
      <c r="BP1702" s="70">
        <v>61879</v>
      </c>
      <c r="BQ1702" s="71"/>
      <c r="BR1702" s="70"/>
      <c r="BS1702" s="72"/>
      <c r="BT1702" s="72"/>
      <c r="BU1702" s="70">
        <v>222745719</v>
      </c>
      <c r="BV1702" s="70">
        <v>9564364</v>
      </c>
      <c r="BW1702" s="74">
        <v>32552316</v>
      </c>
      <c r="BX1702" s="70">
        <v>264862399</v>
      </c>
    </row>
    <row r="1703" spans="1:76" x14ac:dyDescent="0.3">
      <c r="A1703" s="73" t="s">
        <v>10</v>
      </c>
      <c r="B1703" s="2" t="s">
        <v>156</v>
      </c>
      <c r="C1703" s="2" t="s">
        <v>76</v>
      </c>
      <c r="D1703" s="2" t="s">
        <v>11</v>
      </c>
      <c r="E1703" s="2" t="s">
        <v>19</v>
      </c>
      <c r="F1703" s="17" t="str">
        <f>+Tabela1[[#This Row],[WK]]&amp;Tabela1[[#This Row],[PK]]&amp;Tabela1[[#This Row],[GK]]</f>
        <v>221402</v>
      </c>
      <c r="G1703" s="2" t="s">
        <v>1596</v>
      </c>
      <c r="H1703" s="3">
        <v>545982230.00999999</v>
      </c>
      <c r="I1703" s="4">
        <v>1.125</v>
      </c>
      <c r="J1703" s="3">
        <v>614230008.75999999</v>
      </c>
      <c r="K1703" s="4">
        <v>7.0000000000000007E-2</v>
      </c>
      <c r="L1703" s="3">
        <v>42996101</v>
      </c>
      <c r="M1703" s="3"/>
      <c r="N1703" s="5"/>
      <c r="O1703" s="3">
        <v>38323301.399999999</v>
      </c>
      <c r="P1703" s="4">
        <v>1.125</v>
      </c>
      <c r="Q1703" s="3">
        <v>43113714.079999998</v>
      </c>
      <c r="R1703" s="4">
        <v>1.6E-2</v>
      </c>
      <c r="S1703" s="3">
        <v>689819</v>
      </c>
      <c r="T1703" s="3"/>
      <c r="U1703" s="5"/>
      <c r="V1703" s="3">
        <v>28036013</v>
      </c>
      <c r="W1703" s="5"/>
      <c r="X1703" s="3">
        <v>44689961</v>
      </c>
      <c r="Y1703" s="3">
        <v>14000948</v>
      </c>
      <c r="Z1703" s="3">
        <v>755078</v>
      </c>
      <c r="AA1703" s="3">
        <v>2016364</v>
      </c>
      <c r="AB1703" s="3">
        <v>26799039</v>
      </c>
      <c r="AC1703" s="3">
        <v>1118532</v>
      </c>
      <c r="AD1703" s="3">
        <v>16653948</v>
      </c>
      <c r="AE1703" s="3">
        <v>0</v>
      </c>
      <c r="AF1703" s="3">
        <v>42996101</v>
      </c>
      <c r="AG1703" s="3">
        <v>689819</v>
      </c>
      <c r="AH1703" s="3">
        <v>16653948</v>
      </c>
      <c r="AI1703" s="3">
        <v>28036013</v>
      </c>
      <c r="AJ1703" s="3">
        <v>-207119</v>
      </c>
      <c r="AK1703" s="3">
        <v>-207119</v>
      </c>
      <c r="AL1703" s="3">
        <v>1543141</v>
      </c>
      <c r="AM1703" s="3">
        <v>-1750260</v>
      </c>
      <c r="AN1703" s="3">
        <v>-315543</v>
      </c>
      <c r="AO1703" s="3">
        <v>0</v>
      </c>
      <c r="AP1703" s="3">
        <v>315543</v>
      </c>
      <c r="AQ1703" s="3">
        <v>0</v>
      </c>
      <c r="AR1703" s="3">
        <f>Tabela1[[#This Row],[Potrzeby finansowe 2027
w tym:]]+Tabela1[[#This Row],[Rozliczenie 2025 potrz. fin.]]</f>
        <v>44689961</v>
      </c>
      <c r="AS1703" s="3">
        <v>0</v>
      </c>
      <c r="AT1703" s="3">
        <v>0</v>
      </c>
      <c r="AU1703" s="3"/>
      <c r="AV1703" s="3"/>
      <c r="AW1703" s="3"/>
      <c r="AX1703" s="3"/>
      <c r="AY1703" s="3"/>
      <c r="AZ1703" s="3"/>
      <c r="BA1703" s="3">
        <v>755078</v>
      </c>
      <c r="BB1703" s="3">
        <v>0</v>
      </c>
      <c r="BC1703" s="3">
        <v>56.3</v>
      </c>
      <c r="BD1703" s="3">
        <v>6426.38</v>
      </c>
      <c r="BE1703" s="3">
        <v>1902.22</v>
      </c>
      <c r="BF1703" s="3">
        <v>0</v>
      </c>
      <c r="BG1703" s="3">
        <v>1492915</v>
      </c>
      <c r="BH1703" s="3">
        <v>14028</v>
      </c>
      <c r="BI1703" s="3">
        <v>523449</v>
      </c>
      <c r="BJ1703" s="3">
        <v>8043753.1875</v>
      </c>
      <c r="BK1703" s="3">
        <v>4285958.2300000004</v>
      </c>
      <c r="BL1703" s="3">
        <v>2340634.36</v>
      </c>
      <c r="BM1703" s="3">
        <v>10349911.109999999</v>
      </c>
      <c r="BN1703" s="53">
        <v>0.78436156421663261</v>
      </c>
      <c r="BO1703" s="54">
        <v>5.9124999999999998E-4</v>
      </c>
      <c r="BP1703" s="70">
        <v>14869</v>
      </c>
      <c r="BQ1703" s="71"/>
      <c r="BR1703" s="70"/>
      <c r="BS1703" s="72"/>
      <c r="BT1703" s="72"/>
      <c r="BU1703" s="70">
        <v>42996101</v>
      </c>
      <c r="BV1703" s="70">
        <v>689819</v>
      </c>
      <c r="BW1703" s="74">
        <v>16653948</v>
      </c>
      <c r="BX1703" s="70">
        <v>60339868</v>
      </c>
    </row>
    <row r="1704" spans="1:76" x14ac:dyDescent="0.3">
      <c r="A1704" s="73" t="s">
        <v>10</v>
      </c>
      <c r="B1704" s="2" t="s">
        <v>156</v>
      </c>
      <c r="C1704" s="2" t="s">
        <v>76</v>
      </c>
      <c r="D1704" s="2" t="s">
        <v>16</v>
      </c>
      <c r="E1704" s="2" t="s">
        <v>15</v>
      </c>
      <c r="F1704" s="17" t="str">
        <f>+Tabela1[[#This Row],[WK]]&amp;Tabela1[[#This Row],[PK]]&amp;Tabela1[[#This Row],[GK]]</f>
        <v>221403</v>
      </c>
      <c r="G1704" s="2" t="s">
        <v>1597</v>
      </c>
      <c r="H1704" s="3">
        <v>117604724.39</v>
      </c>
      <c r="I1704" s="4">
        <v>1.125</v>
      </c>
      <c r="J1704" s="3">
        <v>132305314.94</v>
      </c>
      <c r="K1704" s="4">
        <v>7.0000000000000007E-2</v>
      </c>
      <c r="L1704" s="3">
        <v>9261372</v>
      </c>
      <c r="M1704" s="3"/>
      <c r="N1704" s="5"/>
      <c r="O1704" s="3">
        <v>3017297.45</v>
      </c>
      <c r="P1704" s="4">
        <v>1.125</v>
      </c>
      <c r="Q1704" s="3">
        <v>3394459.63</v>
      </c>
      <c r="R1704" s="4">
        <v>1.6E-2</v>
      </c>
      <c r="S1704" s="3">
        <v>54311</v>
      </c>
      <c r="T1704" s="3"/>
      <c r="U1704" s="5"/>
      <c r="V1704" s="3">
        <v>5988631</v>
      </c>
      <c r="W1704" s="5"/>
      <c r="X1704" s="3">
        <v>11398694</v>
      </c>
      <c r="Y1704" s="3">
        <v>1806543</v>
      </c>
      <c r="Z1704" s="3">
        <v>33008</v>
      </c>
      <c r="AA1704" s="3">
        <v>613479</v>
      </c>
      <c r="AB1704" s="3">
        <v>7183304</v>
      </c>
      <c r="AC1704" s="3">
        <v>1762360</v>
      </c>
      <c r="AD1704" s="3">
        <v>5410063</v>
      </c>
      <c r="AE1704" s="3">
        <v>0</v>
      </c>
      <c r="AF1704" s="3">
        <v>9261372</v>
      </c>
      <c r="AG1704" s="3">
        <v>54311</v>
      </c>
      <c r="AH1704" s="3">
        <v>5410063</v>
      </c>
      <c r="AI1704" s="3">
        <v>5988631</v>
      </c>
      <c r="AJ1704" s="3">
        <v>600243</v>
      </c>
      <c r="AK1704" s="3">
        <v>600243</v>
      </c>
      <c r="AL1704" s="3">
        <v>133169</v>
      </c>
      <c r="AM1704" s="3">
        <v>467074</v>
      </c>
      <c r="AN1704" s="3">
        <v>269681</v>
      </c>
      <c r="AO1704" s="3">
        <v>0</v>
      </c>
      <c r="AP1704" s="3">
        <v>-269681</v>
      </c>
      <c r="AQ1704" s="3">
        <v>0</v>
      </c>
      <c r="AR1704" s="3">
        <f>Tabela1[[#This Row],[Potrzeby finansowe 2027
w tym:]]+Tabela1[[#This Row],[Rozliczenie 2025 potrz. fin.]]</f>
        <v>11398694</v>
      </c>
      <c r="AS1704" s="3">
        <v>0</v>
      </c>
      <c r="AT1704" s="3">
        <v>0</v>
      </c>
      <c r="AU1704" s="3"/>
      <c r="AV1704" s="3"/>
      <c r="AW1704" s="3"/>
      <c r="AX1704" s="3"/>
      <c r="AY1704" s="3"/>
      <c r="AZ1704" s="3"/>
      <c r="BA1704" s="3">
        <v>33008</v>
      </c>
      <c r="BB1704" s="3">
        <v>0</v>
      </c>
      <c r="BC1704" s="3">
        <v>0</v>
      </c>
      <c r="BD1704" s="3">
        <v>330.71</v>
      </c>
      <c r="BE1704" s="3">
        <v>0</v>
      </c>
      <c r="BF1704" s="3">
        <v>0</v>
      </c>
      <c r="BG1704" s="3">
        <v>377782</v>
      </c>
      <c r="BH1704" s="3">
        <v>3222</v>
      </c>
      <c r="BI1704" s="3">
        <v>235697</v>
      </c>
      <c r="BJ1704" s="3">
        <v>3621924.4074999997</v>
      </c>
      <c r="BK1704" s="3">
        <v>2161381.25</v>
      </c>
      <c r="BL1704" s="3">
        <v>151420.79</v>
      </c>
      <c r="BM1704" s="3">
        <v>5539331.0499999998</v>
      </c>
      <c r="BN1704" s="53">
        <v>0.86857670462494052</v>
      </c>
      <c r="BO1704" s="54">
        <v>1.274228E-4</v>
      </c>
      <c r="BP1704" s="70">
        <v>3205</v>
      </c>
      <c r="BQ1704" s="71"/>
      <c r="BR1704" s="70"/>
      <c r="BS1704" s="72"/>
      <c r="BT1704" s="72"/>
      <c r="BU1704" s="70">
        <v>9261372</v>
      </c>
      <c r="BV1704" s="70">
        <v>54311</v>
      </c>
      <c r="BW1704" s="74">
        <v>5410063</v>
      </c>
      <c r="BX1704" s="70">
        <v>14725746</v>
      </c>
    </row>
    <row r="1705" spans="1:76" x14ac:dyDescent="0.3">
      <c r="A1705" s="73" t="s">
        <v>10</v>
      </c>
      <c r="B1705" s="2" t="s">
        <v>156</v>
      </c>
      <c r="C1705" s="2" t="s">
        <v>76</v>
      </c>
      <c r="D1705" s="2" t="s">
        <v>18</v>
      </c>
      <c r="E1705" s="2" t="s">
        <v>19</v>
      </c>
      <c r="F1705" s="17" t="str">
        <f>+Tabela1[[#This Row],[WK]]&amp;Tabela1[[#This Row],[PK]]&amp;Tabela1[[#This Row],[GK]]</f>
        <v>221404</v>
      </c>
      <c r="G1705" s="2" t="s">
        <v>1598</v>
      </c>
      <c r="H1705" s="3">
        <v>613826852.46000004</v>
      </c>
      <c r="I1705" s="4">
        <v>1.125</v>
      </c>
      <c r="J1705" s="3">
        <v>690555209.01999998</v>
      </c>
      <c r="K1705" s="4">
        <v>7.0000000000000007E-2</v>
      </c>
      <c r="L1705" s="3">
        <v>48338865</v>
      </c>
      <c r="M1705" s="3"/>
      <c r="N1705" s="5"/>
      <c r="O1705" s="3">
        <v>88901189.13000001</v>
      </c>
      <c r="P1705" s="4">
        <v>1.125</v>
      </c>
      <c r="Q1705" s="3">
        <v>100013837.77</v>
      </c>
      <c r="R1705" s="4">
        <v>1.6E-2</v>
      </c>
      <c r="S1705" s="3">
        <v>1600221</v>
      </c>
      <c r="T1705" s="3"/>
      <c r="U1705" s="5"/>
      <c r="V1705" s="3">
        <v>31755635</v>
      </c>
      <c r="W1705" s="5"/>
      <c r="X1705" s="3">
        <v>37492180</v>
      </c>
      <c r="Y1705" s="3">
        <v>9353754</v>
      </c>
      <c r="Z1705" s="3">
        <v>63845</v>
      </c>
      <c r="AA1705" s="3">
        <v>2177621</v>
      </c>
      <c r="AB1705" s="3">
        <v>25896960</v>
      </c>
      <c r="AC1705" s="3">
        <v>0</v>
      </c>
      <c r="AD1705" s="3">
        <v>5328960</v>
      </c>
      <c r="AE1705" s="3">
        <v>0</v>
      </c>
      <c r="AF1705" s="3">
        <v>48338865</v>
      </c>
      <c r="AG1705" s="3">
        <v>1600221</v>
      </c>
      <c r="AH1705" s="3">
        <v>5328960</v>
      </c>
      <c r="AI1705" s="3">
        <v>31755635</v>
      </c>
      <c r="AJ1705" s="3">
        <v>-5926206</v>
      </c>
      <c r="AK1705" s="3">
        <v>-6333791</v>
      </c>
      <c r="AL1705" s="3">
        <v>2915281</v>
      </c>
      <c r="AM1705" s="3">
        <v>-9249072</v>
      </c>
      <c r="AN1705" s="3">
        <v>-407585</v>
      </c>
      <c r="AO1705" s="3">
        <v>0</v>
      </c>
      <c r="AP1705" s="3">
        <v>0</v>
      </c>
      <c r="AQ1705" s="3">
        <v>-407585</v>
      </c>
      <c r="AR1705" s="3">
        <f>Tabela1[[#This Row],[Potrzeby finansowe 2027
w tym:]]+Tabela1[[#This Row],[Rozliczenie 2025 potrz. fin.]]</f>
        <v>37084595</v>
      </c>
      <c r="AS1705" s="3">
        <v>0</v>
      </c>
      <c r="AT1705" s="3">
        <v>0</v>
      </c>
      <c r="AU1705" s="3"/>
      <c r="AV1705" s="3"/>
      <c r="AW1705" s="3"/>
      <c r="AX1705" s="3"/>
      <c r="AY1705" s="3"/>
      <c r="AZ1705" s="3"/>
      <c r="BA1705" s="3">
        <v>63845</v>
      </c>
      <c r="BB1705" s="3">
        <v>0</v>
      </c>
      <c r="BC1705" s="3">
        <v>0</v>
      </c>
      <c r="BD1705" s="3">
        <v>584.48</v>
      </c>
      <c r="BE1705" s="3">
        <v>110.37</v>
      </c>
      <c r="BF1705" s="3">
        <v>0</v>
      </c>
      <c r="BG1705" s="3">
        <v>1579651</v>
      </c>
      <c r="BH1705" s="3">
        <v>14843</v>
      </c>
      <c r="BI1705" s="3">
        <v>597970</v>
      </c>
      <c r="BJ1705" s="3">
        <v>9188912.7874999996</v>
      </c>
      <c r="BK1705" s="3">
        <v>4745977.5299999993</v>
      </c>
      <c r="BL1705" s="3">
        <v>3253024.36</v>
      </c>
      <c r="BM1705" s="3">
        <v>11265692.310000001</v>
      </c>
      <c r="BN1705" s="53">
        <v>0.86425300541861372</v>
      </c>
      <c r="BO1705" s="54">
        <v>6.3887989999999995E-4</v>
      </c>
      <c r="BP1705" s="70">
        <v>16066</v>
      </c>
      <c r="BQ1705" s="71"/>
      <c r="BR1705" s="70"/>
      <c r="BS1705" s="72"/>
      <c r="BT1705" s="72"/>
      <c r="BU1705" s="70">
        <v>48338865</v>
      </c>
      <c r="BV1705" s="70">
        <v>1600221</v>
      </c>
      <c r="BW1705" s="74">
        <v>5328960</v>
      </c>
      <c r="BX1705" s="70">
        <v>55268046</v>
      </c>
    </row>
    <row r="1706" spans="1:76" x14ac:dyDescent="0.3">
      <c r="A1706" s="73" t="s">
        <v>10</v>
      </c>
      <c r="B1706" s="2" t="s">
        <v>156</v>
      </c>
      <c r="C1706" s="2" t="s">
        <v>76</v>
      </c>
      <c r="D1706" s="2" t="s">
        <v>21</v>
      </c>
      <c r="E1706" s="2" t="s">
        <v>15</v>
      </c>
      <c r="F1706" s="17" t="str">
        <f>+Tabela1[[#This Row],[WK]]&amp;Tabela1[[#This Row],[PK]]&amp;Tabela1[[#This Row],[GK]]</f>
        <v>221405</v>
      </c>
      <c r="G1706" s="2" t="s">
        <v>1599</v>
      </c>
      <c r="H1706" s="3">
        <v>223263350.24000001</v>
      </c>
      <c r="I1706" s="4">
        <v>1.125</v>
      </c>
      <c r="J1706" s="3">
        <v>251171269.02000001</v>
      </c>
      <c r="K1706" s="4">
        <v>7.0000000000000007E-2</v>
      </c>
      <c r="L1706" s="3">
        <v>17581989</v>
      </c>
      <c r="M1706" s="3"/>
      <c r="N1706" s="5"/>
      <c r="O1706" s="3">
        <v>12512588.09</v>
      </c>
      <c r="P1706" s="4">
        <v>1.125</v>
      </c>
      <c r="Q1706" s="3">
        <v>14076661.6</v>
      </c>
      <c r="R1706" s="4">
        <v>1.6E-2</v>
      </c>
      <c r="S1706" s="3">
        <v>225227</v>
      </c>
      <c r="T1706" s="3"/>
      <c r="U1706" s="5"/>
      <c r="V1706" s="3">
        <v>11122112</v>
      </c>
      <c r="W1706" s="5"/>
      <c r="X1706" s="3">
        <v>19293724</v>
      </c>
      <c r="Y1706" s="3">
        <v>1189364</v>
      </c>
      <c r="Z1706" s="3">
        <v>100612</v>
      </c>
      <c r="AA1706" s="3">
        <v>929875</v>
      </c>
      <c r="AB1706" s="3">
        <v>13508599</v>
      </c>
      <c r="AC1706" s="3">
        <v>3565274</v>
      </c>
      <c r="AD1706" s="3">
        <v>8171612</v>
      </c>
      <c r="AE1706" s="3">
        <v>0</v>
      </c>
      <c r="AF1706" s="3">
        <v>17581989</v>
      </c>
      <c r="AG1706" s="3">
        <v>225227</v>
      </c>
      <c r="AH1706" s="3">
        <v>8171612</v>
      </c>
      <c r="AI1706" s="3">
        <v>11122112</v>
      </c>
      <c r="AJ1706" s="3">
        <v>2302832</v>
      </c>
      <c r="AK1706" s="3">
        <v>2302832</v>
      </c>
      <c r="AL1706" s="3">
        <v>561763</v>
      </c>
      <c r="AM1706" s="3">
        <v>1741069</v>
      </c>
      <c r="AN1706" s="3">
        <v>289104</v>
      </c>
      <c r="AO1706" s="3">
        <v>0</v>
      </c>
      <c r="AP1706" s="3">
        <v>-289104</v>
      </c>
      <c r="AQ1706" s="3">
        <v>0</v>
      </c>
      <c r="AR1706" s="3">
        <f>Tabela1[[#This Row],[Potrzeby finansowe 2027
w tym:]]+Tabela1[[#This Row],[Rozliczenie 2025 potrz. fin.]]</f>
        <v>19293724</v>
      </c>
      <c r="AS1706" s="3">
        <v>0</v>
      </c>
      <c r="AT1706" s="3">
        <v>0</v>
      </c>
      <c r="AU1706" s="3"/>
      <c r="AV1706" s="3"/>
      <c r="AW1706" s="3"/>
      <c r="AX1706" s="3"/>
      <c r="AY1706" s="3"/>
      <c r="AZ1706" s="3"/>
      <c r="BA1706" s="3">
        <v>100612</v>
      </c>
      <c r="BB1706" s="3">
        <v>0</v>
      </c>
      <c r="BC1706" s="3">
        <v>0</v>
      </c>
      <c r="BD1706" s="3">
        <v>506.9</v>
      </c>
      <c r="BE1706" s="3">
        <v>1002.27</v>
      </c>
      <c r="BF1706" s="3">
        <v>0</v>
      </c>
      <c r="BG1706" s="3">
        <v>565112</v>
      </c>
      <c r="BH1706" s="3">
        <v>5310</v>
      </c>
      <c r="BI1706" s="3">
        <v>364763</v>
      </c>
      <c r="BJ1706" s="3">
        <v>5605257.6325000003</v>
      </c>
      <c r="BK1706" s="3">
        <v>3198594.7200000007</v>
      </c>
      <c r="BL1706" s="3">
        <v>245573.16</v>
      </c>
      <c r="BM1706" s="3">
        <v>9135505.3300000001</v>
      </c>
      <c r="BN1706" s="53">
        <v>0.94489055519804521</v>
      </c>
      <c r="BO1706" s="54">
        <v>2.0008170000000001E-4</v>
      </c>
      <c r="BP1706" s="70">
        <v>5032</v>
      </c>
      <c r="BQ1706" s="71"/>
      <c r="BR1706" s="70"/>
      <c r="BS1706" s="72"/>
      <c r="BT1706" s="72"/>
      <c r="BU1706" s="70">
        <v>17581989</v>
      </c>
      <c r="BV1706" s="70">
        <v>225227</v>
      </c>
      <c r="BW1706" s="74">
        <v>8171612</v>
      </c>
      <c r="BX1706" s="70">
        <v>25978828</v>
      </c>
    </row>
    <row r="1707" spans="1:76" x14ac:dyDescent="0.3">
      <c r="A1707" s="73" t="s">
        <v>10</v>
      </c>
      <c r="B1707" s="2" t="s">
        <v>156</v>
      </c>
      <c r="C1707" s="2" t="s">
        <v>76</v>
      </c>
      <c r="D1707" s="2" t="s">
        <v>23</v>
      </c>
      <c r="E1707" s="2" t="s">
        <v>15</v>
      </c>
      <c r="F1707" s="17" t="str">
        <f>+Tabela1[[#This Row],[WK]]&amp;Tabela1[[#This Row],[PK]]&amp;Tabela1[[#This Row],[GK]]</f>
        <v>221406</v>
      </c>
      <c r="G1707" s="2" t="s">
        <v>1595</v>
      </c>
      <c r="H1707" s="3">
        <v>811836409.89999998</v>
      </c>
      <c r="I1707" s="4">
        <v>1.125</v>
      </c>
      <c r="J1707" s="3">
        <v>913315961.13999999</v>
      </c>
      <c r="K1707" s="4">
        <v>7.0000000000000007E-2</v>
      </c>
      <c r="L1707" s="3">
        <v>63932117</v>
      </c>
      <c r="M1707" s="3"/>
      <c r="N1707" s="5"/>
      <c r="O1707" s="3">
        <v>116823390.12</v>
      </c>
      <c r="P1707" s="4">
        <v>1.125</v>
      </c>
      <c r="Q1707" s="3">
        <v>131426313.89</v>
      </c>
      <c r="R1707" s="4">
        <v>1.6E-2</v>
      </c>
      <c r="S1707" s="3">
        <v>2102821</v>
      </c>
      <c r="T1707" s="3"/>
      <c r="U1707" s="5"/>
      <c r="V1707" s="3">
        <v>34108696</v>
      </c>
      <c r="W1707" s="5"/>
      <c r="X1707" s="3">
        <v>36488143</v>
      </c>
      <c r="Y1707" s="3">
        <v>0</v>
      </c>
      <c r="Z1707" s="3">
        <v>134177</v>
      </c>
      <c r="AA1707" s="3">
        <v>2650322</v>
      </c>
      <c r="AB1707" s="3">
        <v>33432051</v>
      </c>
      <c r="AC1707" s="3">
        <v>271593</v>
      </c>
      <c r="AD1707" s="3">
        <v>5591698</v>
      </c>
      <c r="AE1707" s="3">
        <v>0</v>
      </c>
      <c r="AF1707" s="3">
        <v>63932117</v>
      </c>
      <c r="AG1707" s="3">
        <v>2102821</v>
      </c>
      <c r="AH1707" s="3">
        <v>5591698</v>
      </c>
      <c r="AI1707" s="3">
        <v>34108696</v>
      </c>
      <c r="AJ1707" s="3">
        <v>6758120</v>
      </c>
      <c r="AK1707" s="3">
        <v>8237780</v>
      </c>
      <c r="AL1707" s="3">
        <v>2774995</v>
      </c>
      <c r="AM1707" s="3">
        <v>5462785</v>
      </c>
      <c r="AN1707" s="3">
        <v>1479660</v>
      </c>
      <c r="AO1707" s="3">
        <v>0</v>
      </c>
      <c r="AP1707" s="3">
        <v>0</v>
      </c>
      <c r="AQ1707" s="3">
        <v>1479660</v>
      </c>
      <c r="AR1707" s="3">
        <f>Tabela1[[#This Row],[Potrzeby finansowe 2027
w tym:]]+Tabela1[[#This Row],[Rozliczenie 2025 potrz. fin.]]</f>
        <v>37967803</v>
      </c>
      <c r="AS1707" s="3">
        <v>0</v>
      </c>
      <c r="AT1707" s="3">
        <v>0</v>
      </c>
      <c r="AU1707" s="3"/>
      <c r="AV1707" s="3"/>
      <c r="AW1707" s="3"/>
      <c r="AX1707" s="3"/>
      <c r="AY1707" s="3"/>
      <c r="AZ1707" s="3"/>
      <c r="BA1707" s="3">
        <v>134177</v>
      </c>
      <c r="BB1707" s="3">
        <v>0</v>
      </c>
      <c r="BC1707" s="3">
        <v>0</v>
      </c>
      <c r="BD1707" s="3">
        <v>1324.23</v>
      </c>
      <c r="BE1707" s="3">
        <v>40.18</v>
      </c>
      <c r="BF1707" s="3">
        <v>0</v>
      </c>
      <c r="BG1707" s="3">
        <v>1767808</v>
      </c>
      <c r="BH1707" s="3">
        <v>16611</v>
      </c>
      <c r="BI1707" s="3">
        <v>882514</v>
      </c>
      <c r="BJ1707" s="3">
        <v>13561445.557500001</v>
      </c>
      <c r="BK1707" s="3">
        <v>12631020</v>
      </c>
      <c r="BL1707" s="3">
        <v>235736.26</v>
      </c>
      <c r="BM1707" s="3">
        <v>3250229.7100000009</v>
      </c>
      <c r="BN1707" s="53">
        <v>1.172763306380161</v>
      </c>
      <c r="BO1707" s="54">
        <v>6.3074409999999996E-4</v>
      </c>
      <c r="BP1707" s="70">
        <v>15862</v>
      </c>
      <c r="BQ1707" s="71"/>
      <c r="BR1707" s="70"/>
      <c r="BS1707" s="72"/>
      <c r="BT1707" s="72"/>
      <c r="BU1707" s="70">
        <v>63932117</v>
      </c>
      <c r="BV1707" s="70">
        <v>2102821</v>
      </c>
      <c r="BW1707" s="74">
        <v>5591698</v>
      </c>
      <c r="BX1707" s="70">
        <v>71626636</v>
      </c>
    </row>
    <row r="1708" spans="1:76" x14ac:dyDescent="0.3">
      <c r="A1708" s="73" t="s">
        <v>10</v>
      </c>
      <c r="B1708" s="2" t="s">
        <v>156</v>
      </c>
      <c r="C1708" s="2" t="s">
        <v>109</v>
      </c>
      <c r="D1708" s="2" t="s">
        <v>12</v>
      </c>
      <c r="E1708" s="2" t="s">
        <v>13</v>
      </c>
      <c r="F1708" s="17" t="str">
        <f>+Tabela1[[#This Row],[WK]]&amp;Tabela1[[#This Row],[PK]]&amp;Tabela1[[#This Row],[GK]]</f>
        <v>221501</v>
      </c>
      <c r="G1708" s="2" t="s">
        <v>1600</v>
      </c>
      <c r="H1708" s="3">
        <v>1547969750.5699999</v>
      </c>
      <c r="I1708" s="4">
        <v>1.125</v>
      </c>
      <c r="J1708" s="3">
        <v>1741465969.3900001</v>
      </c>
      <c r="K1708" s="4">
        <v>7.0000000000000007E-2</v>
      </c>
      <c r="L1708" s="3">
        <v>121902618</v>
      </c>
      <c r="M1708" s="3"/>
      <c r="N1708" s="5"/>
      <c r="O1708" s="3">
        <v>119224229.16</v>
      </c>
      <c r="P1708" s="4">
        <v>1.125</v>
      </c>
      <c r="Q1708" s="3">
        <v>134127257.81</v>
      </c>
      <c r="R1708" s="4">
        <v>1.6E-2</v>
      </c>
      <c r="S1708" s="3">
        <v>2146036</v>
      </c>
      <c r="T1708" s="3"/>
      <c r="U1708" s="5"/>
      <c r="V1708" s="3">
        <v>70864016</v>
      </c>
      <c r="W1708" s="5"/>
      <c r="X1708" s="3">
        <v>94721297</v>
      </c>
      <c r="Y1708" s="3">
        <v>9596336</v>
      </c>
      <c r="Z1708" s="3">
        <v>152465</v>
      </c>
      <c r="AA1708" s="3">
        <v>3999268</v>
      </c>
      <c r="AB1708" s="3">
        <v>73803952</v>
      </c>
      <c r="AC1708" s="3">
        <v>7169276</v>
      </c>
      <c r="AD1708" s="3">
        <v>23857281</v>
      </c>
      <c r="AE1708" s="3">
        <v>0</v>
      </c>
      <c r="AF1708" s="3">
        <v>121902618</v>
      </c>
      <c r="AG1708" s="3">
        <v>2146036</v>
      </c>
      <c r="AH1708" s="3">
        <v>23857281</v>
      </c>
      <c r="AI1708" s="3">
        <v>70864016</v>
      </c>
      <c r="AJ1708" s="3">
        <v>4307696</v>
      </c>
      <c r="AK1708" s="3">
        <v>4307696</v>
      </c>
      <c r="AL1708" s="3">
        <v>3908021</v>
      </c>
      <c r="AM1708" s="3">
        <v>399675</v>
      </c>
      <c r="AN1708" s="3">
        <v>1913445</v>
      </c>
      <c r="AO1708" s="3">
        <v>0</v>
      </c>
      <c r="AP1708" s="3">
        <v>-1913445</v>
      </c>
      <c r="AQ1708" s="3">
        <v>0</v>
      </c>
      <c r="AR1708" s="3">
        <f>Tabela1[[#This Row],[Potrzeby finansowe 2027
w tym:]]+Tabela1[[#This Row],[Rozliczenie 2025 potrz. fin.]]</f>
        <v>94721297</v>
      </c>
      <c r="AS1708" s="3">
        <v>0</v>
      </c>
      <c r="AT1708" s="3">
        <v>0</v>
      </c>
      <c r="AU1708" s="3"/>
      <c r="AV1708" s="3"/>
      <c r="AW1708" s="3"/>
      <c r="AX1708" s="3"/>
      <c r="AY1708" s="3"/>
      <c r="AZ1708" s="3"/>
      <c r="BA1708" s="3">
        <v>152465</v>
      </c>
      <c r="BB1708" s="3">
        <v>0</v>
      </c>
      <c r="BC1708" s="3">
        <v>0</v>
      </c>
      <c r="BD1708" s="3">
        <v>1523.23</v>
      </c>
      <c r="BE1708" s="3">
        <v>8.64</v>
      </c>
      <c r="BF1708" s="3">
        <v>0</v>
      </c>
      <c r="BG1708" s="3">
        <v>3093319</v>
      </c>
      <c r="BH1708" s="3">
        <v>29066</v>
      </c>
      <c r="BI1708" s="3">
        <v>905949</v>
      </c>
      <c r="BJ1708" s="3">
        <v>13921572.829999998</v>
      </c>
      <c r="BK1708" s="3">
        <v>10853885.109999999</v>
      </c>
      <c r="BL1708" s="3">
        <v>3243020.86</v>
      </c>
      <c r="BM1708" s="3">
        <v>5784709.1600000001</v>
      </c>
      <c r="BN1708" s="53">
        <v>0.92457028809117459</v>
      </c>
      <c r="BO1708" s="54">
        <v>1.1794970000000001E-3</v>
      </c>
      <c r="BP1708" s="70">
        <v>29663</v>
      </c>
      <c r="BQ1708" s="71"/>
      <c r="BR1708" s="70"/>
      <c r="BS1708" s="72"/>
      <c r="BT1708" s="72"/>
      <c r="BU1708" s="70">
        <v>121902618</v>
      </c>
      <c r="BV1708" s="70">
        <v>2146036</v>
      </c>
      <c r="BW1708" s="74">
        <v>23857281</v>
      </c>
      <c r="BX1708" s="70">
        <v>147905935</v>
      </c>
    </row>
    <row r="1709" spans="1:76" x14ac:dyDescent="0.3">
      <c r="A1709" s="73" t="s">
        <v>10</v>
      </c>
      <c r="B1709" s="2" t="s">
        <v>156</v>
      </c>
      <c r="C1709" s="2" t="s">
        <v>109</v>
      </c>
      <c r="D1709" s="2" t="s">
        <v>11</v>
      </c>
      <c r="E1709" s="2" t="s">
        <v>13</v>
      </c>
      <c r="F1709" s="17" t="str">
        <f>+Tabela1[[#This Row],[WK]]&amp;Tabela1[[#This Row],[PK]]&amp;Tabela1[[#This Row],[GK]]</f>
        <v>221502</v>
      </c>
      <c r="G1709" s="2" t="s">
        <v>1601</v>
      </c>
      <c r="H1709" s="3">
        <v>3223536897.5100002</v>
      </c>
      <c r="I1709" s="4">
        <v>1.125</v>
      </c>
      <c r="J1709" s="3">
        <v>3626479009.6999998</v>
      </c>
      <c r="K1709" s="4">
        <v>7.0000000000000007E-2</v>
      </c>
      <c r="L1709" s="3">
        <v>253853531</v>
      </c>
      <c r="M1709" s="3"/>
      <c r="N1709" s="5"/>
      <c r="O1709" s="3">
        <v>362286981.05999994</v>
      </c>
      <c r="P1709" s="4">
        <v>1.125</v>
      </c>
      <c r="Q1709" s="3">
        <v>407572853.69</v>
      </c>
      <c r="R1709" s="4">
        <v>1.6E-2</v>
      </c>
      <c r="S1709" s="3">
        <v>6521166</v>
      </c>
      <c r="T1709" s="3"/>
      <c r="U1709" s="5"/>
      <c r="V1709" s="3">
        <v>131290386</v>
      </c>
      <c r="W1709" s="5"/>
      <c r="X1709" s="3">
        <v>140568684</v>
      </c>
      <c r="Y1709" s="3">
        <v>0</v>
      </c>
      <c r="Z1709" s="3">
        <v>135582</v>
      </c>
      <c r="AA1709" s="3">
        <v>9166205</v>
      </c>
      <c r="AB1709" s="3">
        <v>131266897</v>
      </c>
      <c r="AC1709" s="3">
        <v>0</v>
      </c>
      <c r="AD1709" s="3">
        <v>17938530</v>
      </c>
      <c r="AE1709" s="3">
        <v>0</v>
      </c>
      <c r="AF1709" s="3">
        <v>253853531</v>
      </c>
      <c r="AG1709" s="3">
        <v>6521166</v>
      </c>
      <c r="AH1709" s="3">
        <v>17938530</v>
      </c>
      <c r="AI1709" s="3">
        <v>131290386</v>
      </c>
      <c r="AJ1709" s="3">
        <v>13456713</v>
      </c>
      <c r="AK1709" s="3">
        <v>18629380</v>
      </c>
      <c r="AL1709" s="3">
        <v>10422239</v>
      </c>
      <c r="AM1709" s="3">
        <v>8207141</v>
      </c>
      <c r="AN1709" s="3">
        <v>5172667</v>
      </c>
      <c r="AO1709" s="3">
        <v>0</v>
      </c>
      <c r="AP1709" s="3">
        <v>0</v>
      </c>
      <c r="AQ1709" s="3">
        <v>5172667</v>
      </c>
      <c r="AR1709" s="3">
        <f>Tabela1[[#This Row],[Potrzeby finansowe 2027
w tym:]]+Tabela1[[#This Row],[Rozliczenie 2025 potrz. fin.]]</f>
        <v>145741351</v>
      </c>
      <c r="AS1709" s="3">
        <v>0</v>
      </c>
      <c r="AT1709" s="3">
        <v>0</v>
      </c>
      <c r="AU1709" s="3"/>
      <c r="AV1709" s="3"/>
      <c r="AW1709" s="3"/>
      <c r="AX1709" s="3"/>
      <c r="AY1709" s="3"/>
      <c r="AZ1709" s="3"/>
      <c r="BA1709" s="3">
        <v>135582</v>
      </c>
      <c r="BB1709" s="3">
        <v>0</v>
      </c>
      <c r="BC1709" s="3">
        <v>4.07</v>
      </c>
      <c r="BD1709" s="3">
        <v>1344.83</v>
      </c>
      <c r="BE1709" s="3">
        <v>0</v>
      </c>
      <c r="BF1709" s="3">
        <v>0</v>
      </c>
      <c r="BG1709" s="3">
        <v>5758283</v>
      </c>
      <c r="BH1709" s="3">
        <v>54107</v>
      </c>
      <c r="BI1709" s="3">
        <v>3407922</v>
      </c>
      <c r="BJ1709" s="3">
        <v>52368994.425000004</v>
      </c>
      <c r="BK1709" s="3">
        <v>43468907.260000005</v>
      </c>
      <c r="BL1709" s="3">
        <v>6444525.7999999998</v>
      </c>
      <c r="BM1709" s="3">
        <v>22711297.059999995</v>
      </c>
      <c r="BN1709" s="53">
        <v>1.1246057282486035</v>
      </c>
      <c r="BO1709" s="54">
        <v>2.0261763999999999E-3</v>
      </c>
      <c r="BP1709" s="70">
        <v>50955</v>
      </c>
      <c r="BQ1709" s="71"/>
      <c r="BR1709" s="70"/>
      <c r="BS1709" s="72"/>
      <c r="BT1709" s="72"/>
      <c r="BU1709" s="70">
        <v>253853531</v>
      </c>
      <c r="BV1709" s="70">
        <v>6521166</v>
      </c>
      <c r="BW1709" s="74">
        <v>17938530</v>
      </c>
      <c r="BX1709" s="70">
        <v>278313227</v>
      </c>
    </row>
    <row r="1710" spans="1:76" x14ac:dyDescent="0.3">
      <c r="A1710" s="73" t="s">
        <v>10</v>
      </c>
      <c r="B1710" s="2" t="s">
        <v>156</v>
      </c>
      <c r="C1710" s="2" t="s">
        <v>109</v>
      </c>
      <c r="D1710" s="2" t="s">
        <v>16</v>
      </c>
      <c r="E1710" s="2" t="s">
        <v>13</v>
      </c>
      <c r="F1710" s="17" t="str">
        <f>+Tabela1[[#This Row],[WK]]&amp;Tabela1[[#This Row],[PK]]&amp;Tabela1[[#This Row],[GK]]</f>
        <v>221503</v>
      </c>
      <c r="G1710" s="2" t="s">
        <v>1602</v>
      </c>
      <c r="H1710" s="3">
        <v>2207417187.8800001</v>
      </c>
      <c r="I1710" s="4">
        <v>1.125</v>
      </c>
      <c r="J1710" s="3">
        <v>2483344336.3699999</v>
      </c>
      <c r="K1710" s="4">
        <v>7.0000000000000007E-2</v>
      </c>
      <c r="L1710" s="3">
        <v>173834104</v>
      </c>
      <c r="M1710" s="3"/>
      <c r="N1710" s="5"/>
      <c r="O1710" s="3">
        <v>324304420.88000005</v>
      </c>
      <c r="P1710" s="4">
        <v>1.125</v>
      </c>
      <c r="Q1710" s="3">
        <v>364842473.49000001</v>
      </c>
      <c r="R1710" s="4">
        <v>1.6E-2</v>
      </c>
      <c r="S1710" s="3">
        <v>5837480</v>
      </c>
      <c r="T1710" s="3"/>
      <c r="U1710" s="5"/>
      <c r="V1710" s="3">
        <v>100964354</v>
      </c>
      <c r="W1710" s="5"/>
      <c r="X1710" s="3">
        <v>140559574</v>
      </c>
      <c r="Y1710" s="3">
        <v>35138363</v>
      </c>
      <c r="Z1710" s="3">
        <v>137588</v>
      </c>
      <c r="AA1710" s="3">
        <v>7545771</v>
      </c>
      <c r="AB1710" s="3">
        <v>97737852</v>
      </c>
      <c r="AC1710" s="3">
        <v>0</v>
      </c>
      <c r="AD1710" s="3">
        <v>38352205</v>
      </c>
      <c r="AE1710" s="3">
        <v>0</v>
      </c>
      <c r="AF1710" s="3">
        <v>173834104</v>
      </c>
      <c r="AG1710" s="3">
        <v>5837480</v>
      </c>
      <c r="AH1710" s="3">
        <v>38352205</v>
      </c>
      <c r="AI1710" s="3">
        <v>100964354</v>
      </c>
      <c r="AJ1710" s="3">
        <v>3301631</v>
      </c>
      <c r="AK1710" s="3">
        <v>2058616</v>
      </c>
      <c r="AL1710" s="3">
        <v>5685668</v>
      </c>
      <c r="AM1710" s="3">
        <v>-3627052</v>
      </c>
      <c r="AN1710" s="3">
        <v>-1243015</v>
      </c>
      <c r="AO1710" s="3">
        <v>0</v>
      </c>
      <c r="AP1710" s="3">
        <v>0</v>
      </c>
      <c r="AQ1710" s="3">
        <v>-1243015</v>
      </c>
      <c r="AR1710" s="3">
        <f>Tabela1[[#This Row],[Potrzeby finansowe 2027
w tym:]]+Tabela1[[#This Row],[Rozliczenie 2025 potrz. fin.]]</f>
        <v>139316559</v>
      </c>
      <c r="AS1710" s="3">
        <v>0</v>
      </c>
      <c r="AT1710" s="3">
        <v>0</v>
      </c>
      <c r="AU1710" s="3"/>
      <c r="AV1710" s="3"/>
      <c r="AW1710" s="3"/>
      <c r="AX1710" s="3"/>
      <c r="AY1710" s="3"/>
      <c r="AZ1710" s="3"/>
      <c r="BA1710" s="3">
        <v>137588</v>
      </c>
      <c r="BB1710" s="3">
        <v>0</v>
      </c>
      <c r="BC1710" s="3">
        <v>0</v>
      </c>
      <c r="BD1710" s="3">
        <v>1378.4</v>
      </c>
      <c r="BE1710" s="3">
        <v>0.19</v>
      </c>
      <c r="BF1710" s="3">
        <v>0</v>
      </c>
      <c r="BG1710" s="3">
        <v>4787270</v>
      </c>
      <c r="BH1710" s="3">
        <v>44983</v>
      </c>
      <c r="BI1710" s="3">
        <v>2758501</v>
      </c>
      <c r="BJ1710" s="3">
        <v>42389435.557499997</v>
      </c>
      <c r="BK1710" s="3">
        <v>34567887.43</v>
      </c>
      <c r="BL1710" s="3">
        <v>1440057.61</v>
      </c>
      <c r="BM1710" s="3">
        <v>28406077.289999999</v>
      </c>
      <c r="BN1710" s="53">
        <v>0.82934818089402473</v>
      </c>
      <c r="BO1710" s="54">
        <v>1.9090347E-3</v>
      </c>
      <c r="BP1710" s="70">
        <v>48009</v>
      </c>
      <c r="BQ1710" s="71"/>
      <c r="BR1710" s="70"/>
      <c r="BS1710" s="72"/>
      <c r="BT1710" s="72"/>
      <c r="BU1710" s="70">
        <v>173834104</v>
      </c>
      <c r="BV1710" s="70">
        <v>5837480</v>
      </c>
      <c r="BW1710" s="74">
        <v>38352205</v>
      </c>
      <c r="BX1710" s="70">
        <v>218023789</v>
      </c>
    </row>
    <row r="1711" spans="1:76" x14ac:dyDescent="0.3">
      <c r="A1711" s="73" t="s">
        <v>10</v>
      </c>
      <c r="B1711" s="2" t="s">
        <v>156</v>
      </c>
      <c r="C1711" s="2" t="s">
        <v>109</v>
      </c>
      <c r="D1711" s="2" t="s">
        <v>18</v>
      </c>
      <c r="E1711" s="2" t="s">
        <v>15</v>
      </c>
      <c r="F1711" s="17" t="str">
        <f>+Tabela1[[#This Row],[WK]]&amp;Tabela1[[#This Row],[PK]]&amp;Tabela1[[#This Row],[GK]]</f>
        <v>221504</v>
      </c>
      <c r="G1711" s="2" t="s">
        <v>1603</v>
      </c>
      <c r="H1711" s="3">
        <v>217400009.81999999</v>
      </c>
      <c r="I1711" s="4">
        <v>1.125</v>
      </c>
      <c r="J1711" s="3">
        <v>244575011.05000001</v>
      </c>
      <c r="K1711" s="4">
        <v>7.0000000000000007E-2</v>
      </c>
      <c r="L1711" s="3">
        <v>17120251</v>
      </c>
      <c r="M1711" s="3"/>
      <c r="N1711" s="5"/>
      <c r="O1711" s="3">
        <v>12704763.470000001</v>
      </c>
      <c r="P1711" s="4">
        <v>1.125</v>
      </c>
      <c r="Q1711" s="3">
        <v>14292858.9</v>
      </c>
      <c r="R1711" s="4">
        <v>1.6E-2</v>
      </c>
      <c r="S1711" s="3">
        <v>228686</v>
      </c>
      <c r="T1711" s="3"/>
      <c r="U1711" s="5"/>
      <c r="V1711" s="3">
        <v>10466689</v>
      </c>
      <c r="W1711" s="5"/>
      <c r="X1711" s="3">
        <v>15679060</v>
      </c>
      <c r="Y1711" s="3">
        <v>0</v>
      </c>
      <c r="Z1711" s="3">
        <v>836051</v>
      </c>
      <c r="AA1711" s="3">
        <v>1251113</v>
      </c>
      <c r="AB1711" s="3">
        <v>11315677</v>
      </c>
      <c r="AC1711" s="3">
        <v>2276219</v>
      </c>
      <c r="AD1711" s="3">
        <v>5212372</v>
      </c>
      <c r="AE1711" s="3">
        <v>2526857</v>
      </c>
      <c r="AF1711" s="3">
        <v>17120251</v>
      </c>
      <c r="AG1711" s="3">
        <v>228686</v>
      </c>
      <c r="AH1711" s="3">
        <v>2685515</v>
      </c>
      <c r="AI1711" s="3">
        <v>10466689</v>
      </c>
      <c r="AJ1711" s="3">
        <v>31352</v>
      </c>
      <c r="AK1711" s="3">
        <v>31352</v>
      </c>
      <c r="AL1711" s="3">
        <v>1448816</v>
      </c>
      <c r="AM1711" s="3">
        <v>-1417464</v>
      </c>
      <c r="AN1711" s="3">
        <v>-102489</v>
      </c>
      <c r="AO1711" s="3">
        <v>0</v>
      </c>
      <c r="AP1711" s="3">
        <v>102489</v>
      </c>
      <c r="AQ1711" s="3">
        <v>0</v>
      </c>
      <c r="AR1711" s="3">
        <f>Tabela1[[#This Row],[Potrzeby finansowe 2027
w tym:]]+Tabela1[[#This Row],[Rozliczenie 2025 potrz. fin.]]</f>
        <v>15679060</v>
      </c>
      <c r="AS1711" s="3">
        <v>0</v>
      </c>
      <c r="AT1711" s="3">
        <v>0</v>
      </c>
      <c r="AU1711" s="3"/>
      <c r="AV1711" s="3"/>
      <c r="AW1711" s="3"/>
      <c r="AX1711" s="3"/>
      <c r="AY1711" s="3"/>
      <c r="AZ1711" s="3"/>
      <c r="BA1711" s="3">
        <v>836051</v>
      </c>
      <c r="BB1711" s="3">
        <v>0</v>
      </c>
      <c r="BC1711" s="3">
        <v>377.95</v>
      </c>
      <c r="BD1711" s="3">
        <v>6799.54</v>
      </c>
      <c r="BE1711" s="3">
        <v>634.1</v>
      </c>
      <c r="BF1711" s="3">
        <v>0</v>
      </c>
      <c r="BG1711" s="3">
        <v>508707</v>
      </c>
      <c r="BH1711" s="3">
        <v>4780</v>
      </c>
      <c r="BI1711" s="3">
        <v>742406</v>
      </c>
      <c r="BJ1711" s="3">
        <v>11408424.942499999</v>
      </c>
      <c r="BK1711" s="3">
        <v>7423393.0599999987</v>
      </c>
      <c r="BL1711" s="3">
        <v>1826102.63</v>
      </c>
      <c r="BM1711" s="3">
        <v>12287922.27</v>
      </c>
      <c r="BN1711" s="53">
        <v>1.3337306361508259</v>
      </c>
      <c r="BO1711" s="54">
        <v>2.181838E-4</v>
      </c>
      <c r="BP1711" s="70">
        <v>5487</v>
      </c>
      <c r="BQ1711" s="71"/>
      <c r="BR1711" s="70"/>
      <c r="BS1711" s="72"/>
      <c r="BT1711" s="72"/>
      <c r="BU1711" s="70">
        <v>17120251</v>
      </c>
      <c r="BV1711" s="70">
        <v>228686</v>
      </c>
      <c r="BW1711" s="74">
        <v>2685515</v>
      </c>
      <c r="BX1711" s="70">
        <v>20034452</v>
      </c>
    </row>
    <row r="1712" spans="1:76" x14ac:dyDescent="0.3">
      <c r="A1712" s="73" t="s">
        <v>10</v>
      </c>
      <c r="B1712" s="2" t="s">
        <v>156</v>
      </c>
      <c r="C1712" s="2" t="s">
        <v>109</v>
      </c>
      <c r="D1712" s="2" t="s">
        <v>21</v>
      </c>
      <c r="E1712" s="2" t="s">
        <v>15</v>
      </c>
      <c r="F1712" s="17" t="str">
        <f>+Tabela1[[#This Row],[WK]]&amp;Tabela1[[#This Row],[PK]]&amp;Tabela1[[#This Row],[GK]]</f>
        <v>221505</v>
      </c>
      <c r="G1712" s="2" t="s">
        <v>1604</v>
      </c>
      <c r="H1712" s="3">
        <v>307300638.35000002</v>
      </c>
      <c r="I1712" s="4">
        <v>1.125</v>
      </c>
      <c r="J1712" s="3">
        <v>345713218.13999999</v>
      </c>
      <c r="K1712" s="4">
        <v>7.0000000000000007E-2</v>
      </c>
      <c r="L1712" s="3">
        <v>24199925</v>
      </c>
      <c r="M1712" s="3"/>
      <c r="N1712" s="5"/>
      <c r="O1712" s="3">
        <v>205874088.22999999</v>
      </c>
      <c r="P1712" s="4">
        <v>1.125</v>
      </c>
      <c r="Q1712" s="3">
        <v>231608349.25999999</v>
      </c>
      <c r="R1712" s="4">
        <v>1.6E-2</v>
      </c>
      <c r="S1712" s="3">
        <v>3705734</v>
      </c>
      <c r="T1712" s="3"/>
      <c r="U1712" s="5"/>
      <c r="V1712" s="3">
        <v>18461885</v>
      </c>
      <c r="W1712" s="5"/>
      <c r="X1712" s="3">
        <v>28263038</v>
      </c>
      <c r="Y1712" s="3">
        <v>0</v>
      </c>
      <c r="Z1712" s="3">
        <v>737304</v>
      </c>
      <c r="AA1712" s="3">
        <v>1645567</v>
      </c>
      <c r="AB1712" s="3">
        <v>21972577</v>
      </c>
      <c r="AC1712" s="3">
        <v>3907590</v>
      </c>
      <c r="AD1712" s="3">
        <v>9833850</v>
      </c>
      <c r="AE1712" s="3">
        <v>0</v>
      </c>
      <c r="AF1712" s="3">
        <v>24199925</v>
      </c>
      <c r="AG1712" s="3">
        <v>3705734</v>
      </c>
      <c r="AH1712" s="3">
        <v>9833850</v>
      </c>
      <c r="AI1712" s="3">
        <v>18461885</v>
      </c>
      <c r="AJ1712" s="3">
        <v>396991</v>
      </c>
      <c r="AK1712" s="3">
        <v>429688</v>
      </c>
      <c r="AL1712" s="3">
        <v>2687327</v>
      </c>
      <c r="AM1712" s="3">
        <v>-2257639</v>
      </c>
      <c r="AN1712" s="3">
        <v>-377559</v>
      </c>
      <c r="AO1712" s="3">
        <v>0</v>
      </c>
      <c r="AP1712" s="3">
        <v>410256</v>
      </c>
      <c r="AQ1712" s="3">
        <v>32697</v>
      </c>
      <c r="AR1712" s="3">
        <f>Tabela1[[#This Row],[Potrzeby finansowe 2027
w tym:]]+Tabela1[[#This Row],[Rozliczenie 2025 potrz. fin.]]</f>
        <v>28295735</v>
      </c>
      <c r="AS1712" s="3">
        <v>0</v>
      </c>
      <c r="AT1712" s="3">
        <v>0</v>
      </c>
      <c r="AU1712" s="3"/>
      <c r="AV1712" s="3"/>
      <c r="AW1712" s="3"/>
      <c r="AX1712" s="3"/>
      <c r="AY1712" s="3"/>
      <c r="AZ1712" s="3"/>
      <c r="BA1712" s="3">
        <v>737304</v>
      </c>
      <c r="BB1712" s="3">
        <v>0</v>
      </c>
      <c r="BC1712" s="3">
        <v>103.13</v>
      </c>
      <c r="BD1712" s="3">
        <v>6769.48</v>
      </c>
      <c r="BE1712" s="3">
        <v>547.65</v>
      </c>
      <c r="BF1712" s="3">
        <v>0</v>
      </c>
      <c r="BG1712" s="3">
        <v>786474</v>
      </c>
      <c r="BH1712" s="3">
        <v>7390</v>
      </c>
      <c r="BI1712" s="3">
        <v>859093</v>
      </c>
      <c r="BJ1712" s="3">
        <v>13201540.3575</v>
      </c>
      <c r="BK1712" s="3">
        <v>8262536.7700000014</v>
      </c>
      <c r="BL1712" s="3">
        <v>5038570.0999999996</v>
      </c>
      <c r="BM1712" s="3">
        <v>9678874.1500000004</v>
      </c>
      <c r="BN1712" s="53">
        <v>1.1956352648219133</v>
      </c>
      <c r="BO1712" s="54">
        <v>3.3358219999999998E-4</v>
      </c>
      <c r="BP1712" s="70">
        <v>8389</v>
      </c>
      <c r="BQ1712" s="71"/>
      <c r="BR1712" s="70"/>
      <c r="BS1712" s="72"/>
      <c r="BT1712" s="72"/>
      <c r="BU1712" s="70">
        <v>24199925</v>
      </c>
      <c r="BV1712" s="70">
        <v>3705734</v>
      </c>
      <c r="BW1712" s="74">
        <v>9833850</v>
      </c>
      <c r="BX1712" s="70">
        <v>37739509</v>
      </c>
    </row>
    <row r="1713" spans="1:76" x14ac:dyDescent="0.3">
      <c r="A1713" s="73" t="s">
        <v>10</v>
      </c>
      <c r="B1713" s="2" t="s">
        <v>156</v>
      </c>
      <c r="C1713" s="2" t="s">
        <v>109</v>
      </c>
      <c r="D1713" s="2" t="s">
        <v>23</v>
      </c>
      <c r="E1713" s="2" t="s">
        <v>15</v>
      </c>
      <c r="F1713" s="17" t="str">
        <f>+Tabela1[[#This Row],[WK]]&amp;Tabela1[[#This Row],[PK]]&amp;Tabela1[[#This Row],[GK]]</f>
        <v>221506</v>
      </c>
      <c r="G1713" s="2" t="s">
        <v>1605</v>
      </c>
      <c r="H1713" s="3">
        <v>208619192.75999999</v>
      </c>
      <c r="I1713" s="4">
        <v>1.125</v>
      </c>
      <c r="J1713" s="3">
        <v>234696591.86000001</v>
      </c>
      <c r="K1713" s="4">
        <v>7.0000000000000007E-2</v>
      </c>
      <c r="L1713" s="3">
        <v>16428761</v>
      </c>
      <c r="M1713" s="3"/>
      <c r="N1713" s="5"/>
      <c r="O1713" s="3">
        <v>19549580.270000003</v>
      </c>
      <c r="P1713" s="4">
        <v>1.125</v>
      </c>
      <c r="Q1713" s="3">
        <v>21993277.800000001</v>
      </c>
      <c r="R1713" s="4">
        <v>1.6E-2</v>
      </c>
      <c r="S1713" s="3">
        <v>351892</v>
      </c>
      <c r="T1713" s="3"/>
      <c r="U1713" s="5"/>
      <c r="V1713" s="3">
        <v>10845030</v>
      </c>
      <c r="W1713" s="5"/>
      <c r="X1713" s="3">
        <v>38400276</v>
      </c>
      <c r="Y1713" s="3">
        <v>14349000</v>
      </c>
      <c r="Z1713" s="3">
        <v>418545</v>
      </c>
      <c r="AA1713" s="3">
        <v>1250696</v>
      </c>
      <c r="AB1713" s="3">
        <v>22382035</v>
      </c>
      <c r="AC1713" s="3">
        <v>0</v>
      </c>
      <c r="AD1713" s="3">
        <v>27224480</v>
      </c>
      <c r="AE1713" s="3">
        <v>0</v>
      </c>
      <c r="AF1713" s="3">
        <v>16428761</v>
      </c>
      <c r="AG1713" s="3">
        <v>351892</v>
      </c>
      <c r="AH1713" s="3">
        <v>27224480</v>
      </c>
      <c r="AI1713" s="3">
        <v>10845030</v>
      </c>
      <c r="AJ1713" s="3">
        <v>1802072</v>
      </c>
      <c r="AK1713" s="3">
        <v>1471306</v>
      </c>
      <c r="AL1713" s="3">
        <v>673112</v>
      </c>
      <c r="AM1713" s="3">
        <v>798194</v>
      </c>
      <c r="AN1713" s="3">
        <v>-330766</v>
      </c>
      <c r="AO1713" s="3">
        <v>0</v>
      </c>
      <c r="AP1713" s="3">
        <v>0</v>
      </c>
      <c r="AQ1713" s="3">
        <v>-330766</v>
      </c>
      <c r="AR1713" s="3">
        <f>Tabela1[[#This Row],[Potrzeby finansowe 2027
w tym:]]+Tabela1[[#This Row],[Rozliczenie 2025 potrz. fin.]]</f>
        <v>38069510</v>
      </c>
      <c r="AS1713" s="3">
        <v>0</v>
      </c>
      <c r="AT1713" s="3">
        <v>0</v>
      </c>
      <c r="AU1713" s="3"/>
      <c r="AV1713" s="3"/>
      <c r="AW1713" s="3"/>
      <c r="AX1713" s="3"/>
      <c r="AY1713" s="3"/>
      <c r="AZ1713" s="3"/>
      <c r="BA1713" s="3">
        <v>418545</v>
      </c>
      <c r="BB1713" s="3">
        <v>0</v>
      </c>
      <c r="BC1713" s="3">
        <v>0</v>
      </c>
      <c r="BD1713" s="3">
        <v>4164.12</v>
      </c>
      <c r="BE1713" s="3">
        <v>58.6</v>
      </c>
      <c r="BF1713" s="3">
        <v>0</v>
      </c>
      <c r="BG1713" s="3">
        <v>690265</v>
      </c>
      <c r="BH1713" s="3">
        <v>6486</v>
      </c>
      <c r="BI1713" s="3">
        <v>560431</v>
      </c>
      <c r="BJ1713" s="3">
        <v>8612047.9024999999</v>
      </c>
      <c r="BK1713" s="3">
        <v>4403535.82</v>
      </c>
      <c r="BL1713" s="3">
        <v>3378375.92</v>
      </c>
      <c r="BM1713" s="3">
        <v>10077296.49</v>
      </c>
      <c r="BN1713" s="53">
        <v>0.59355921770515652</v>
      </c>
      <c r="BO1713" s="54">
        <v>2.9043690000000002E-4</v>
      </c>
      <c r="BP1713" s="70">
        <v>7304</v>
      </c>
      <c r="BQ1713" s="71"/>
      <c r="BR1713" s="70"/>
      <c r="BS1713" s="72"/>
      <c r="BT1713" s="72"/>
      <c r="BU1713" s="70">
        <v>16428761</v>
      </c>
      <c r="BV1713" s="70">
        <v>351892</v>
      </c>
      <c r="BW1713" s="74">
        <v>27224480</v>
      </c>
      <c r="BX1713" s="70">
        <v>44005133</v>
      </c>
    </row>
    <row r="1714" spans="1:76" x14ac:dyDescent="0.3">
      <c r="A1714" s="73" t="s">
        <v>10</v>
      </c>
      <c r="B1714" s="2" t="s">
        <v>156</v>
      </c>
      <c r="C1714" s="2" t="s">
        <v>109</v>
      </c>
      <c r="D1714" s="2" t="s">
        <v>30</v>
      </c>
      <c r="E1714" s="2" t="s">
        <v>15</v>
      </c>
      <c r="F1714" s="17" t="str">
        <f>+Tabela1[[#This Row],[WK]]&amp;Tabela1[[#This Row],[PK]]&amp;Tabela1[[#This Row],[GK]]</f>
        <v>221507</v>
      </c>
      <c r="G1714" s="2" t="s">
        <v>1606</v>
      </c>
      <c r="H1714" s="3">
        <v>825271238.95000005</v>
      </c>
      <c r="I1714" s="4">
        <v>1.125</v>
      </c>
      <c r="J1714" s="3">
        <v>928430143.82000005</v>
      </c>
      <c r="K1714" s="4">
        <v>7.0000000000000007E-2</v>
      </c>
      <c r="L1714" s="3">
        <v>64990110</v>
      </c>
      <c r="M1714" s="3"/>
      <c r="N1714" s="5"/>
      <c r="O1714" s="3">
        <v>133306777.55</v>
      </c>
      <c r="P1714" s="4">
        <v>1.125</v>
      </c>
      <c r="Q1714" s="3">
        <v>149970124.74000001</v>
      </c>
      <c r="R1714" s="4">
        <v>1.6E-2</v>
      </c>
      <c r="S1714" s="3">
        <v>2399522</v>
      </c>
      <c r="T1714" s="3"/>
      <c r="U1714" s="5"/>
      <c r="V1714" s="3">
        <v>38266906</v>
      </c>
      <c r="W1714" s="5"/>
      <c r="X1714" s="3">
        <v>82877829</v>
      </c>
      <c r="Y1714" s="3">
        <v>18110933</v>
      </c>
      <c r="Z1714" s="3">
        <v>412353</v>
      </c>
      <c r="AA1714" s="3">
        <v>2629428</v>
      </c>
      <c r="AB1714" s="3">
        <v>61725115</v>
      </c>
      <c r="AC1714" s="3">
        <v>0</v>
      </c>
      <c r="AD1714" s="3">
        <v>48261521</v>
      </c>
      <c r="AE1714" s="3">
        <v>0</v>
      </c>
      <c r="AF1714" s="3">
        <v>64990110</v>
      </c>
      <c r="AG1714" s="3">
        <v>2399522</v>
      </c>
      <c r="AH1714" s="3">
        <v>48261521</v>
      </c>
      <c r="AI1714" s="3">
        <v>38266906</v>
      </c>
      <c r="AJ1714" s="3">
        <v>8456596</v>
      </c>
      <c r="AK1714" s="3">
        <v>12107194</v>
      </c>
      <c r="AL1714" s="3">
        <v>2014610</v>
      </c>
      <c r="AM1714" s="3">
        <v>10092584</v>
      </c>
      <c r="AN1714" s="3">
        <v>3650598</v>
      </c>
      <c r="AO1714" s="3">
        <v>0</v>
      </c>
      <c r="AP1714" s="3">
        <v>0</v>
      </c>
      <c r="AQ1714" s="3">
        <v>3650598</v>
      </c>
      <c r="AR1714" s="3">
        <f>Tabela1[[#This Row],[Potrzeby finansowe 2027
w tym:]]+Tabela1[[#This Row],[Rozliczenie 2025 potrz. fin.]]</f>
        <v>86528427</v>
      </c>
      <c r="AS1714" s="3">
        <v>0</v>
      </c>
      <c r="AT1714" s="3">
        <v>0</v>
      </c>
      <c r="AU1714" s="3"/>
      <c r="AV1714" s="3"/>
      <c r="AW1714" s="3"/>
      <c r="AX1714" s="3"/>
      <c r="AY1714" s="3"/>
      <c r="AZ1714" s="3"/>
      <c r="BA1714" s="3">
        <v>412353</v>
      </c>
      <c r="BB1714" s="3">
        <v>0</v>
      </c>
      <c r="BC1714" s="3">
        <v>0</v>
      </c>
      <c r="BD1714" s="3">
        <v>4131.38</v>
      </c>
      <c r="BE1714" s="3">
        <v>0</v>
      </c>
      <c r="BF1714" s="3">
        <v>0</v>
      </c>
      <c r="BG1714" s="3">
        <v>1960543</v>
      </c>
      <c r="BH1714" s="3">
        <v>18422</v>
      </c>
      <c r="BI1714" s="3">
        <v>668885</v>
      </c>
      <c r="BJ1714" s="3">
        <v>10278645.635</v>
      </c>
      <c r="BK1714" s="3">
        <v>7856018.75</v>
      </c>
      <c r="BL1714" s="3">
        <v>2138566.6800000002</v>
      </c>
      <c r="BM1714" s="3">
        <v>5413374.1799999997</v>
      </c>
      <c r="BN1714" s="53">
        <v>0.78716693246784741</v>
      </c>
      <c r="BO1714" s="54">
        <v>7.7724249999999999E-4</v>
      </c>
      <c r="BP1714" s="70">
        <v>19546</v>
      </c>
      <c r="BQ1714" s="71"/>
      <c r="BR1714" s="70"/>
      <c r="BS1714" s="72"/>
      <c r="BT1714" s="72"/>
      <c r="BU1714" s="70">
        <v>64990110</v>
      </c>
      <c r="BV1714" s="70">
        <v>2399522</v>
      </c>
      <c r="BW1714" s="74">
        <v>48261521</v>
      </c>
      <c r="BX1714" s="70">
        <v>115651153</v>
      </c>
    </row>
    <row r="1715" spans="1:76" x14ac:dyDescent="0.3">
      <c r="A1715" s="73" t="s">
        <v>10</v>
      </c>
      <c r="B1715" s="2" t="s">
        <v>156</v>
      </c>
      <c r="C1715" s="2" t="s">
        <v>109</v>
      </c>
      <c r="D1715" s="2" t="s">
        <v>54</v>
      </c>
      <c r="E1715" s="2" t="s">
        <v>15</v>
      </c>
      <c r="F1715" s="17" t="str">
        <f>+Tabela1[[#This Row],[WK]]&amp;Tabela1[[#This Row],[PK]]&amp;Tabela1[[#This Row],[GK]]</f>
        <v>221508</v>
      </c>
      <c r="G1715" s="2" t="s">
        <v>1607</v>
      </c>
      <c r="H1715" s="3">
        <v>465228142.06</v>
      </c>
      <c r="I1715" s="4">
        <v>1.125</v>
      </c>
      <c r="J1715" s="3">
        <v>523381659.81999999</v>
      </c>
      <c r="K1715" s="4">
        <v>7.0000000000000007E-2</v>
      </c>
      <c r="L1715" s="3">
        <v>36636716</v>
      </c>
      <c r="M1715" s="3"/>
      <c r="N1715" s="5"/>
      <c r="O1715" s="3">
        <v>33238494.400000002</v>
      </c>
      <c r="P1715" s="4">
        <v>1.125</v>
      </c>
      <c r="Q1715" s="3">
        <v>37393306.200000003</v>
      </c>
      <c r="R1715" s="4">
        <v>1.6E-2</v>
      </c>
      <c r="S1715" s="3">
        <v>598293</v>
      </c>
      <c r="T1715" s="3"/>
      <c r="U1715" s="5"/>
      <c r="V1715" s="3">
        <v>24452259</v>
      </c>
      <c r="W1715" s="5"/>
      <c r="X1715" s="3">
        <v>49657515</v>
      </c>
      <c r="Y1715" s="3">
        <v>9558300</v>
      </c>
      <c r="Z1715" s="3">
        <v>1589774</v>
      </c>
      <c r="AA1715" s="3">
        <v>2016251</v>
      </c>
      <c r="AB1715" s="3">
        <v>36493190</v>
      </c>
      <c r="AC1715" s="3">
        <v>0</v>
      </c>
      <c r="AD1715" s="3">
        <v>24754944</v>
      </c>
      <c r="AE1715" s="3">
        <v>0</v>
      </c>
      <c r="AF1715" s="3">
        <v>36636716</v>
      </c>
      <c r="AG1715" s="3">
        <v>598293</v>
      </c>
      <c r="AH1715" s="3">
        <v>24754944</v>
      </c>
      <c r="AI1715" s="3">
        <v>24452259</v>
      </c>
      <c r="AJ1715" s="3">
        <v>3337070</v>
      </c>
      <c r="AK1715" s="3">
        <v>2886758</v>
      </c>
      <c r="AL1715" s="3">
        <v>1470075</v>
      </c>
      <c r="AM1715" s="3">
        <v>1416683</v>
      </c>
      <c r="AN1715" s="3">
        <v>-450312</v>
      </c>
      <c r="AO1715" s="3">
        <v>0</v>
      </c>
      <c r="AP1715" s="3">
        <v>0</v>
      </c>
      <c r="AQ1715" s="3">
        <v>-450312</v>
      </c>
      <c r="AR1715" s="3">
        <f>Tabela1[[#This Row],[Potrzeby finansowe 2027
w tym:]]+Tabela1[[#This Row],[Rozliczenie 2025 potrz. fin.]]</f>
        <v>49207203</v>
      </c>
      <c r="AS1715" s="3">
        <v>0</v>
      </c>
      <c r="AT1715" s="3">
        <v>0</v>
      </c>
      <c r="AU1715" s="3"/>
      <c r="AV1715" s="3"/>
      <c r="AW1715" s="3"/>
      <c r="AX1715" s="3"/>
      <c r="AY1715" s="3"/>
      <c r="AZ1715" s="3"/>
      <c r="BA1715" s="3">
        <v>1589774</v>
      </c>
      <c r="BB1715" s="3">
        <v>0</v>
      </c>
      <c r="BC1715" s="3">
        <v>81.05</v>
      </c>
      <c r="BD1715" s="3">
        <v>15631.88</v>
      </c>
      <c r="BE1715" s="3">
        <v>51.92</v>
      </c>
      <c r="BF1715" s="3">
        <v>0</v>
      </c>
      <c r="BG1715" s="3">
        <v>1261125</v>
      </c>
      <c r="BH1715" s="3">
        <v>11850</v>
      </c>
      <c r="BI1715" s="3">
        <v>755126</v>
      </c>
      <c r="BJ1715" s="3">
        <v>11603898.295</v>
      </c>
      <c r="BK1715" s="3">
        <v>8561040.0800000001</v>
      </c>
      <c r="BL1715" s="3">
        <v>4239550.43</v>
      </c>
      <c r="BM1715" s="3">
        <v>3692332</v>
      </c>
      <c r="BN1715" s="53">
        <v>0.82171175960381637</v>
      </c>
      <c r="BO1715" s="54">
        <v>4.970326E-4</v>
      </c>
      <c r="BP1715" s="70">
        <v>12500</v>
      </c>
      <c r="BQ1715" s="71"/>
      <c r="BR1715" s="70"/>
      <c r="BS1715" s="72"/>
      <c r="BT1715" s="72"/>
      <c r="BU1715" s="70">
        <v>36636716</v>
      </c>
      <c r="BV1715" s="70">
        <v>598293</v>
      </c>
      <c r="BW1715" s="74">
        <v>24754944</v>
      </c>
      <c r="BX1715" s="70">
        <v>61989953</v>
      </c>
    </row>
    <row r="1716" spans="1:76" x14ac:dyDescent="0.3">
      <c r="A1716" s="73" t="s">
        <v>10</v>
      </c>
      <c r="B1716" s="2" t="s">
        <v>156</v>
      </c>
      <c r="C1716" s="2" t="s">
        <v>109</v>
      </c>
      <c r="D1716" s="2" t="s">
        <v>56</v>
      </c>
      <c r="E1716" s="2" t="s">
        <v>15</v>
      </c>
      <c r="F1716" s="17" t="str">
        <f>+Tabela1[[#This Row],[WK]]&amp;Tabela1[[#This Row],[PK]]&amp;Tabela1[[#This Row],[GK]]</f>
        <v>221509</v>
      </c>
      <c r="G1716" s="2" t="s">
        <v>1608</v>
      </c>
      <c r="H1716" s="3">
        <v>1162672190.3900001</v>
      </c>
      <c r="I1716" s="4">
        <v>1.125</v>
      </c>
      <c r="J1716" s="3">
        <v>1308006214.1900001</v>
      </c>
      <c r="K1716" s="4">
        <v>7.0000000000000007E-2</v>
      </c>
      <c r="L1716" s="3">
        <v>91560435</v>
      </c>
      <c r="M1716" s="3"/>
      <c r="N1716" s="5"/>
      <c r="O1716" s="3">
        <v>118622581.76000001</v>
      </c>
      <c r="P1716" s="4">
        <v>1.125</v>
      </c>
      <c r="Q1716" s="3">
        <v>133450404.48</v>
      </c>
      <c r="R1716" s="4">
        <v>1.6E-2</v>
      </c>
      <c r="S1716" s="3">
        <v>2135206</v>
      </c>
      <c r="T1716" s="3"/>
      <c r="U1716" s="5"/>
      <c r="V1716" s="3">
        <v>44534954</v>
      </c>
      <c r="W1716" s="5"/>
      <c r="X1716" s="3">
        <v>88936695</v>
      </c>
      <c r="Y1716" s="3">
        <v>5633770</v>
      </c>
      <c r="Z1716" s="3">
        <v>171110</v>
      </c>
      <c r="AA1716" s="3">
        <v>4492849</v>
      </c>
      <c r="AB1716" s="3">
        <v>78638966</v>
      </c>
      <c r="AC1716" s="3">
        <v>0</v>
      </c>
      <c r="AD1716" s="3">
        <v>47086289</v>
      </c>
      <c r="AE1716" s="3">
        <v>0</v>
      </c>
      <c r="AF1716" s="3">
        <v>91560435</v>
      </c>
      <c r="AG1716" s="3">
        <v>2135206</v>
      </c>
      <c r="AH1716" s="3">
        <v>47086289</v>
      </c>
      <c r="AI1716" s="3">
        <v>44534954</v>
      </c>
      <c r="AJ1716" s="3">
        <v>7024813</v>
      </c>
      <c r="AK1716" s="3">
        <v>9709361</v>
      </c>
      <c r="AL1716" s="3">
        <v>5126530</v>
      </c>
      <c r="AM1716" s="3">
        <v>4582831</v>
      </c>
      <c r="AN1716" s="3">
        <v>2684548</v>
      </c>
      <c r="AO1716" s="3">
        <v>0</v>
      </c>
      <c r="AP1716" s="3">
        <v>0</v>
      </c>
      <c r="AQ1716" s="3">
        <v>2684548</v>
      </c>
      <c r="AR1716" s="3">
        <f>Tabela1[[#This Row],[Potrzeby finansowe 2027
w tym:]]+Tabela1[[#This Row],[Rozliczenie 2025 potrz. fin.]]</f>
        <v>91621243</v>
      </c>
      <c r="AS1716" s="3">
        <v>0</v>
      </c>
      <c r="AT1716" s="3">
        <v>0</v>
      </c>
      <c r="AU1716" s="3"/>
      <c r="AV1716" s="3"/>
      <c r="AW1716" s="3"/>
      <c r="AX1716" s="3"/>
      <c r="AY1716" s="3"/>
      <c r="AZ1716" s="3"/>
      <c r="BA1716" s="3">
        <v>171110</v>
      </c>
      <c r="BB1716" s="3">
        <v>0</v>
      </c>
      <c r="BC1716" s="3">
        <v>11.84</v>
      </c>
      <c r="BD1716" s="3">
        <v>1620.96</v>
      </c>
      <c r="BE1716" s="3">
        <v>107.86</v>
      </c>
      <c r="BF1716" s="3">
        <v>0</v>
      </c>
      <c r="BG1716" s="3">
        <v>2429660</v>
      </c>
      <c r="BH1716" s="3">
        <v>22830</v>
      </c>
      <c r="BI1716" s="3">
        <v>2063189</v>
      </c>
      <c r="BJ1716" s="3">
        <v>31704693.447500002</v>
      </c>
      <c r="BK1716" s="3">
        <v>25556399.450000003</v>
      </c>
      <c r="BL1716" s="3">
        <v>5747162.4400000004</v>
      </c>
      <c r="BM1716" s="3">
        <v>13098851.109999999</v>
      </c>
      <c r="BN1716" s="53">
        <v>0.94654878151142952</v>
      </c>
      <c r="BO1716" s="54">
        <v>9.7722169999999993E-4</v>
      </c>
      <c r="BP1716" s="70">
        <v>24575</v>
      </c>
      <c r="BQ1716" s="71"/>
      <c r="BR1716" s="70"/>
      <c r="BS1716" s="72"/>
      <c r="BT1716" s="72"/>
      <c r="BU1716" s="70">
        <v>91560435</v>
      </c>
      <c r="BV1716" s="70">
        <v>2135206</v>
      </c>
      <c r="BW1716" s="74">
        <v>47086289</v>
      </c>
      <c r="BX1716" s="70">
        <v>140781930</v>
      </c>
    </row>
    <row r="1717" spans="1:76" x14ac:dyDescent="0.3">
      <c r="A1717" s="73" t="s">
        <v>10</v>
      </c>
      <c r="B1717" s="2" t="s">
        <v>156</v>
      </c>
      <c r="C1717" s="2" t="s">
        <v>109</v>
      </c>
      <c r="D1717" s="2" t="s">
        <v>69</v>
      </c>
      <c r="E1717" s="2" t="s">
        <v>15</v>
      </c>
      <c r="F1717" s="17" t="str">
        <f>+Tabela1[[#This Row],[WK]]&amp;Tabela1[[#This Row],[PK]]&amp;Tabela1[[#This Row],[GK]]</f>
        <v>221510</v>
      </c>
      <c r="G1717" s="2" t="s">
        <v>1602</v>
      </c>
      <c r="H1717" s="3">
        <v>1530859210.6400001</v>
      </c>
      <c r="I1717" s="4">
        <v>1.125</v>
      </c>
      <c r="J1717" s="3">
        <v>1722216611.97</v>
      </c>
      <c r="K1717" s="4">
        <v>7.0000000000000007E-2</v>
      </c>
      <c r="L1717" s="3">
        <v>120555163</v>
      </c>
      <c r="M1717" s="3"/>
      <c r="N1717" s="5"/>
      <c r="O1717" s="3">
        <v>180243771.25</v>
      </c>
      <c r="P1717" s="4">
        <v>1.125</v>
      </c>
      <c r="Q1717" s="3">
        <v>202774242.66</v>
      </c>
      <c r="R1717" s="4">
        <v>1.6E-2</v>
      </c>
      <c r="S1717" s="3">
        <v>3244388</v>
      </c>
      <c r="T1717" s="3"/>
      <c r="U1717" s="5"/>
      <c r="V1717" s="3">
        <v>69437447</v>
      </c>
      <c r="W1717" s="5"/>
      <c r="X1717" s="3">
        <v>109894194</v>
      </c>
      <c r="Y1717" s="3">
        <v>344645</v>
      </c>
      <c r="Z1717" s="3">
        <v>1553525</v>
      </c>
      <c r="AA1717" s="3">
        <v>4836082</v>
      </c>
      <c r="AB1717" s="3">
        <v>95950728</v>
      </c>
      <c r="AC1717" s="3">
        <v>7209214</v>
      </c>
      <c r="AD1717" s="3">
        <v>40456747</v>
      </c>
      <c r="AE1717" s="3">
        <v>0</v>
      </c>
      <c r="AF1717" s="3">
        <v>120555163</v>
      </c>
      <c r="AG1717" s="3">
        <v>3244388</v>
      </c>
      <c r="AH1717" s="3">
        <v>40456747</v>
      </c>
      <c r="AI1717" s="3">
        <v>69437447</v>
      </c>
      <c r="AJ1717" s="3">
        <v>8466414</v>
      </c>
      <c r="AK1717" s="3">
        <v>8466414</v>
      </c>
      <c r="AL1717" s="3">
        <v>7045507</v>
      </c>
      <c r="AM1717" s="3">
        <v>1420907</v>
      </c>
      <c r="AN1717" s="3">
        <v>2701331</v>
      </c>
      <c r="AO1717" s="3">
        <v>0</v>
      </c>
      <c r="AP1717" s="3">
        <v>-2701331</v>
      </c>
      <c r="AQ1717" s="3">
        <v>0</v>
      </c>
      <c r="AR1717" s="3">
        <f>Tabela1[[#This Row],[Potrzeby finansowe 2027
w tym:]]+Tabela1[[#This Row],[Rozliczenie 2025 potrz. fin.]]</f>
        <v>109894194</v>
      </c>
      <c r="AS1717" s="3">
        <v>0</v>
      </c>
      <c r="AT1717" s="3">
        <v>0</v>
      </c>
      <c r="AU1717" s="3"/>
      <c r="AV1717" s="3"/>
      <c r="AW1717" s="3"/>
      <c r="AX1717" s="3"/>
      <c r="AY1717" s="3"/>
      <c r="AZ1717" s="3"/>
      <c r="BA1717" s="3">
        <v>1553525</v>
      </c>
      <c r="BB1717" s="3">
        <v>0</v>
      </c>
      <c r="BC1717" s="3">
        <v>260.14</v>
      </c>
      <c r="BD1717" s="3">
        <v>14697.42</v>
      </c>
      <c r="BE1717" s="3">
        <v>0.54</v>
      </c>
      <c r="BF1717" s="3">
        <v>0</v>
      </c>
      <c r="BG1717" s="3">
        <v>3444519</v>
      </c>
      <c r="BH1717" s="3">
        <v>32366</v>
      </c>
      <c r="BI1717" s="3">
        <v>1391563</v>
      </c>
      <c r="BJ1717" s="3">
        <v>21383928.460000001</v>
      </c>
      <c r="BK1717" s="3">
        <v>16717442.960000001</v>
      </c>
      <c r="BL1717" s="3">
        <v>3819781.58</v>
      </c>
      <c r="BM1717" s="3">
        <v>11026378.84</v>
      </c>
      <c r="BN1717" s="53">
        <v>0.99737369780737339</v>
      </c>
      <c r="BO1717" s="54">
        <v>1.2166811000000001E-3</v>
      </c>
      <c r="BP1717" s="70">
        <v>30597</v>
      </c>
      <c r="BQ1717" s="71"/>
      <c r="BR1717" s="70"/>
      <c r="BS1717" s="72"/>
      <c r="BT1717" s="72"/>
      <c r="BU1717" s="70">
        <v>120555163</v>
      </c>
      <c r="BV1717" s="70">
        <v>3244388</v>
      </c>
      <c r="BW1717" s="74">
        <v>40456747</v>
      </c>
      <c r="BX1717" s="70">
        <v>164256298</v>
      </c>
    </row>
    <row r="1718" spans="1:76" x14ac:dyDescent="0.3">
      <c r="A1718" s="73" t="s">
        <v>10</v>
      </c>
      <c r="B1718" s="2" t="s">
        <v>156</v>
      </c>
      <c r="C1718" s="2" t="s">
        <v>113</v>
      </c>
      <c r="D1718" s="2" t="s">
        <v>12</v>
      </c>
      <c r="E1718" s="2" t="s">
        <v>19</v>
      </c>
      <c r="F1718" s="17" t="str">
        <f>+Tabela1[[#This Row],[WK]]&amp;Tabela1[[#This Row],[PK]]&amp;Tabela1[[#This Row],[GK]]</f>
        <v>221601</v>
      </c>
      <c r="G1718" s="2" t="s">
        <v>1609</v>
      </c>
      <c r="H1718" s="3">
        <v>292428023.5</v>
      </c>
      <c r="I1718" s="4">
        <v>1.125</v>
      </c>
      <c r="J1718" s="3">
        <v>328981526.44</v>
      </c>
      <c r="K1718" s="4">
        <v>7.0000000000000007E-2</v>
      </c>
      <c r="L1718" s="3">
        <v>23028707</v>
      </c>
      <c r="M1718" s="3"/>
      <c r="N1718" s="5"/>
      <c r="O1718" s="3">
        <v>32807305.460000001</v>
      </c>
      <c r="P1718" s="4">
        <v>1.125</v>
      </c>
      <c r="Q1718" s="3">
        <v>36908218.640000001</v>
      </c>
      <c r="R1718" s="4">
        <v>1.6E-2</v>
      </c>
      <c r="S1718" s="3">
        <v>590531</v>
      </c>
      <c r="T1718" s="3"/>
      <c r="U1718" s="5"/>
      <c r="V1718" s="3">
        <v>16038905</v>
      </c>
      <c r="W1718" s="5"/>
      <c r="X1718" s="3">
        <v>30108868</v>
      </c>
      <c r="Y1718" s="3">
        <v>7271899</v>
      </c>
      <c r="Z1718" s="3">
        <v>183116</v>
      </c>
      <c r="AA1718" s="3">
        <v>1824301</v>
      </c>
      <c r="AB1718" s="3">
        <v>17364452</v>
      </c>
      <c r="AC1718" s="3">
        <v>3465100</v>
      </c>
      <c r="AD1718" s="3">
        <v>14069962</v>
      </c>
      <c r="AE1718" s="3">
        <v>0</v>
      </c>
      <c r="AF1718" s="3">
        <v>23028707</v>
      </c>
      <c r="AG1718" s="3">
        <v>590531</v>
      </c>
      <c r="AH1718" s="3">
        <v>14069962</v>
      </c>
      <c r="AI1718" s="3">
        <v>16038905</v>
      </c>
      <c r="AJ1718" s="3">
        <v>2259273</v>
      </c>
      <c r="AK1718" s="3">
        <v>2259273</v>
      </c>
      <c r="AL1718" s="3">
        <v>1006478</v>
      </c>
      <c r="AM1718" s="3">
        <v>1252795</v>
      </c>
      <c r="AN1718" s="3">
        <v>-589530</v>
      </c>
      <c r="AO1718" s="3">
        <v>0</v>
      </c>
      <c r="AP1718" s="3">
        <v>589530</v>
      </c>
      <c r="AQ1718" s="3">
        <v>0</v>
      </c>
      <c r="AR1718" s="3">
        <f>Tabela1[[#This Row],[Potrzeby finansowe 2027
w tym:]]+Tabela1[[#This Row],[Rozliczenie 2025 potrz. fin.]]</f>
        <v>30108868</v>
      </c>
      <c r="AS1718" s="3">
        <v>0</v>
      </c>
      <c r="AT1718" s="3">
        <v>0</v>
      </c>
      <c r="AU1718" s="3"/>
      <c r="AV1718" s="3"/>
      <c r="AW1718" s="3"/>
      <c r="AX1718" s="3"/>
      <c r="AY1718" s="3"/>
      <c r="AZ1718" s="3"/>
      <c r="BA1718" s="3">
        <v>183116</v>
      </c>
      <c r="BB1718" s="3">
        <v>0</v>
      </c>
      <c r="BC1718" s="3">
        <v>0</v>
      </c>
      <c r="BD1718" s="3">
        <v>1834.65</v>
      </c>
      <c r="BE1718" s="3">
        <v>0</v>
      </c>
      <c r="BF1718" s="3">
        <v>0</v>
      </c>
      <c r="BG1718" s="3">
        <v>893536</v>
      </c>
      <c r="BH1718" s="3">
        <v>8396</v>
      </c>
      <c r="BI1718" s="3">
        <v>930765</v>
      </c>
      <c r="BJ1718" s="3">
        <v>14302917.530000001</v>
      </c>
      <c r="BK1718" s="3">
        <v>7578524.7100000009</v>
      </c>
      <c r="BL1718" s="3">
        <v>6775669.71</v>
      </c>
      <c r="BM1718" s="3">
        <v>13346231.859999999</v>
      </c>
      <c r="BN1718" s="53">
        <v>0.80271023940758979</v>
      </c>
      <c r="BO1718" s="54">
        <v>3.4172789999999998E-4</v>
      </c>
      <c r="BP1718" s="70">
        <v>8594</v>
      </c>
      <c r="BQ1718" s="71"/>
      <c r="BR1718" s="70"/>
      <c r="BS1718" s="72"/>
      <c r="BT1718" s="72"/>
      <c r="BU1718" s="70">
        <v>23028707</v>
      </c>
      <c r="BV1718" s="70">
        <v>590531</v>
      </c>
      <c r="BW1718" s="74">
        <v>14069962</v>
      </c>
      <c r="BX1718" s="70">
        <v>37689200</v>
      </c>
    </row>
    <row r="1719" spans="1:76" x14ac:dyDescent="0.3">
      <c r="A1719" s="73" t="s">
        <v>10</v>
      </c>
      <c r="B1719" s="2" t="s">
        <v>156</v>
      </c>
      <c r="C1719" s="2" t="s">
        <v>113</v>
      </c>
      <c r="D1719" s="2" t="s">
        <v>11</v>
      </c>
      <c r="E1719" s="2" t="s">
        <v>15</v>
      </c>
      <c r="F1719" s="17" t="str">
        <f>+Tabela1[[#This Row],[WK]]&amp;Tabela1[[#This Row],[PK]]&amp;Tabela1[[#This Row],[GK]]</f>
        <v>221602</v>
      </c>
      <c r="G1719" s="2" t="s">
        <v>1610</v>
      </c>
      <c r="H1719" s="3">
        <v>109064668.31</v>
      </c>
      <c r="I1719" s="4">
        <v>1.125</v>
      </c>
      <c r="J1719" s="3">
        <v>122697751.84999999</v>
      </c>
      <c r="K1719" s="4">
        <v>7.0000000000000007E-2</v>
      </c>
      <c r="L1719" s="3">
        <v>8588843</v>
      </c>
      <c r="M1719" s="3"/>
      <c r="N1719" s="5"/>
      <c r="O1719" s="3">
        <v>7213563.1499999994</v>
      </c>
      <c r="P1719" s="4">
        <v>1.125</v>
      </c>
      <c r="Q1719" s="3">
        <v>8115258.54</v>
      </c>
      <c r="R1719" s="4">
        <v>1.6E-2</v>
      </c>
      <c r="S1719" s="3">
        <v>129844</v>
      </c>
      <c r="T1719" s="3"/>
      <c r="U1719" s="5"/>
      <c r="V1719" s="3">
        <v>6434919</v>
      </c>
      <c r="W1719" s="5"/>
      <c r="X1719" s="3">
        <v>13510161</v>
      </c>
      <c r="Y1719" s="3">
        <v>5514780</v>
      </c>
      <c r="Z1719" s="3">
        <v>180278</v>
      </c>
      <c r="AA1719" s="3">
        <v>637337</v>
      </c>
      <c r="AB1719" s="3">
        <v>7177766</v>
      </c>
      <c r="AC1719" s="3">
        <v>0</v>
      </c>
      <c r="AD1719" s="3">
        <v>7383999</v>
      </c>
      <c r="AE1719" s="3">
        <v>0</v>
      </c>
      <c r="AF1719" s="3">
        <v>8588843</v>
      </c>
      <c r="AG1719" s="3">
        <v>129844</v>
      </c>
      <c r="AH1719" s="3">
        <v>7383999</v>
      </c>
      <c r="AI1719" s="3">
        <v>6434919</v>
      </c>
      <c r="AJ1719" s="3">
        <v>141966</v>
      </c>
      <c r="AK1719" s="3">
        <v>450723</v>
      </c>
      <c r="AL1719" s="3">
        <v>631921</v>
      </c>
      <c r="AM1719" s="3">
        <v>-181198</v>
      </c>
      <c r="AN1719" s="3">
        <v>308757</v>
      </c>
      <c r="AO1719" s="3">
        <v>0</v>
      </c>
      <c r="AP1719" s="3">
        <v>0</v>
      </c>
      <c r="AQ1719" s="3">
        <v>308757</v>
      </c>
      <c r="AR1719" s="3">
        <f>Tabela1[[#This Row],[Potrzeby finansowe 2027
w tym:]]+Tabela1[[#This Row],[Rozliczenie 2025 potrz. fin.]]</f>
        <v>13818918</v>
      </c>
      <c r="AS1719" s="3">
        <v>0</v>
      </c>
      <c r="AT1719" s="3">
        <v>0</v>
      </c>
      <c r="AU1719" s="3"/>
      <c r="AV1719" s="3"/>
      <c r="AW1719" s="3"/>
      <c r="AX1719" s="3"/>
      <c r="AY1719" s="3"/>
      <c r="AZ1719" s="3"/>
      <c r="BA1719" s="3">
        <v>180278</v>
      </c>
      <c r="BB1719" s="3">
        <v>0</v>
      </c>
      <c r="BC1719" s="3">
        <v>0</v>
      </c>
      <c r="BD1719" s="3">
        <v>1806.06</v>
      </c>
      <c r="BE1719" s="3">
        <v>0.31</v>
      </c>
      <c r="BF1719" s="3">
        <v>0</v>
      </c>
      <c r="BG1719" s="3">
        <v>377782</v>
      </c>
      <c r="BH1719" s="3">
        <v>3292</v>
      </c>
      <c r="BI1719" s="3">
        <v>259555</v>
      </c>
      <c r="BJ1719" s="3">
        <v>3988545.7675000001</v>
      </c>
      <c r="BK1719" s="3">
        <v>2525385.4900000002</v>
      </c>
      <c r="BL1719" s="3">
        <v>928460.6</v>
      </c>
      <c r="BM1719" s="3">
        <v>3995719.91</v>
      </c>
      <c r="BN1719" s="53">
        <v>0.68922899004877691</v>
      </c>
      <c r="BO1719" s="54">
        <v>1.510487E-4</v>
      </c>
      <c r="BP1719" s="70">
        <v>3799</v>
      </c>
      <c r="BQ1719" s="71"/>
      <c r="BR1719" s="70"/>
      <c r="BS1719" s="72"/>
      <c r="BT1719" s="72"/>
      <c r="BU1719" s="70">
        <v>8588843</v>
      </c>
      <c r="BV1719" s="70">
        <v>129844</v>
      </c>
      <c r="BW1719" s="74">
        <v>7383999</v>
      </c>
      <c r="BX1719" s="70">
        <v>16102686</v>
      </c>
    </row>
    <row r="1720" spans="1:76" x14ac:dyDescent="0.3">
      <c r="A1720" s="73" t="s">
        <v>10</v>
      </c>
      <c r="B1720" s="2" t="s">
        <v>156</v>
      </c>
      <c r="C1720" s="2" t="s">
        <v>113</v>
      </c>
      <c r="D1720" s="2" t="s">
        <v>16</v>
      </c>
      <c r="E1720" s="2" t="s">
        <v>15</v>
      </c>
      <c r="F1720" s="17" t="str">
        <f>+Tabela1[[#This Row],[WK]]&amp;Tabela1[[#This Row],[PK]]&amp;Tabela1[[#This Row],[GK]]</f>
        <v>221603</v>
      </c>
      <c r="G1720" s="2" t="s">
        <v>1611</v>
      </c>
      <c r="H1720" s="3">
        <v>98892338.319999993</v>
      </c>
      <c r="I1720" s="4">
        <v>1.125</v>
      </c>
      <c r="J1720" s="3">
        <v>111253880.61</v>
      </c>
      <c r="K1720" s="4">
        <v>7.0000000000000007E-2</v>
      </c>
      <c r="L1720" s="3">
        <v>7787772</v>
      </c>
      <c r="M1720" s="3"/>
      <c r="N1720" s="5"/>
      <c r="O1720" s="3">
        <v>2799222.92</v>
      </c>
      <c r="P1720" s="4">
        <v>1.125</v>
      </c>
      <c r="Q1720" s="3">
        <v>3149125.79</v>
      </c>
      <c r="R1720" s="4">
        <v>1.6E-2</v>
      </c>
      <c r="S1720" s="3">
        <v>50386</v>
      </c>
      <c r="T1720" s="3"/>
      <c r="U1720" s="5"/>
      <c r="V1720" s="3">
        <v>5318591</v>
      </c>
      <c r="W1720" s="5"/>
      <c r="X1720" s="3">
        <v>12292292</v>
      </c>
      <c r="Y1720" s="3">
        <v>4712376</v>
      </c>
      <c r="Z1720" s="3">
        <v>514022</v>
      </c>
      <c r="AA1720" s="3">
        <v>680525</v>
      </c>
      <c r="AB1720" s="3">
        <v>6385369</v>
      </c>
      <c r="AC1720" s="3">
        <v>0</v>
      </c>
      <c r="AD1720" s="3">
        <v>6572970</v>
      </c>
      <c r="AE1720" s="3">
        <v>0</v>
      </c>
      <c r="AF1720" s="3">
        <v>7787772</v>
      </c>
      <c r="AG1720" s="3">
        <v>50386</v>
      </c>
      <c r="AH1720" s="3">
        <v>6572970</v>
      </c>
      <c r="AI1720" s="3">
        <v>5318591</v>
      </c>
      <c r="AJ1720" s="3">
        <v>1148647</v>
      </c>
      <c r="AK1720" s="3">
        <v>747916</v>
      </c>
      <c r="AL1720" s="3">
        <v>411351</v>
      </c>
      <c r="AM1720" s="3">
        <v>336565</v>
      </c>
      <c r="AN1720" s="3">
        <v>-400731</v>
      </c>
      <c r="AO1720" s="3">
        <v>0</v>
      </c>
      <c r="AP1720" s="3">
        <v>0</v>
      </c>
      <c r="AQ1720" s="3">
        <v>-400731</v>
      </c>
      <c r="AR1720" s="3">
        <f>Tabela1[[#This Row],[Potrzeby finansowe 2027
w tym:]]+Tabela1[[#This Row],[Rozliczenie 2025 potrz. fin.]]</f>
        <v>11891561</v>
      </c>
      <c r="AS1720" s="3">
        <v>0</v>
      </c>
      <c r="AT1720" s="3">
        <v>0</v>
      </c>
      <c r="AU1720" s="3"/>
      <c r="AV1720" s="3"/>
      <c r="AW1720" s="3"/>
      <c r="AX1720" s="3"/>
      <c r="AY1720" s="3"/>
      <c r="AZ1720" s="3"/>
      <c r="BA1720" s="3">
        <v>514022</v>
      </c>
      <c r="BB1720" s="3">
        <v>0</v>
      </c>
      <c r="BC1720" s="3">
        <v>0</v>
      </c>
      <c r="BD1720" s="3">
        <v>5131.47</v>
      </c>
      <c r="BE1720" s="3">
        <v>37.07</v>
      </c>
      <c r="BF1720" s="3">
        <v>0</v>
      </c>
      <c r="BG1720" s="3">
        <v>377782</v>
      </c>
      <c r="BH1720" s="3">
        <v>3355</v>
      </c>
      <c r="BI1720" s="3">
        <v>302743</v>
      </c>
      <c r="BJ1720" s="3">
        <v>4652206.9874999998</v>
      </c>
      <c r="BK1720" s="3">
        <v>3039758.13</v>
      </c>
      <c r="BL1720" s="3">
        <v>186500.87</v>
      </c>
      <c r="BM1720" s="3">
        <v>6076793.6900000004</v>
      </c>
      <c r="BN1720" s="53">
        <v>0.70907547820896644</v>
      </c>
      <c r="BO1720" s="54">
        <v>1.3928669999999999E-4</v>
      </c>
      <c r="BP1720" s="70">
        <v>3503</v>
      </c>
      <c r="BQ1720" s="71"/>
      <c r="BR1720" s="70"/>
      <c r="BS1720" s="72"/>
      <c r="BT1720" s="72"/>
      <c r="BU1720" s="70">
        <v>7787772</v>
      </c>
      <c r="BV1720" s="70">
        <v>50386</v>
      </c>
      <c r="BW1720" s="74">
        <v>6572970</v>
      </c>
      <c r="BX1720" s="70">
        <v>14411128</v>
      </c>
    </row>
    <row r="1721" spans="1:76" x14ac:dyDescent="0.3">
      <c r="A1721" s="73" t="s">
        <v>10</v>
      </c>
      <c r="B1721" s="2" t="s">
        <v>156</v>
      </c>
      <c r="C1721" s="2" t="s">
        <v>113</v>
      </c>
      <c r="D1721" s="2" t="s">
        <v>18</v>
      </c>
      <c r="E1721" s="2" t="s">
        <v>15</v>
      </c>
      <c r="F1721" s="17" t="str">
        <f>+Tabela1[[#This Row],[WK]]&amp;Tabela1[[#This Row],[PK]]&amp;Tabela1[[#This Row],[GK]]</f>
        <v>221604</v>
      </c>
      <c r="G1721" s="2" t="s">
        <v>1612</v>
      </c>
      <c r="H1721" s="3">
        <v>175102773.16999999</v>
      </c>
      <c r="I1721" s="4">
        <v>1.125</v>
      </c>
      <c r="J1721" s="3">
        <v>196990619.81999999</v>
      </c>
      <c r="K1721" s="4">
        <v>7.0000000000000007E-2</v>
      </c>
      <c r="L1721" s="3">
        <v>13789343</v>
      </c>
      <c r="M1721" s="3"/>
      <c r="N1721" s="5"/>
      <c r="O1721" s="3">
        <v>3015453.01</v>
      </c>
      <c r="P1721" s="4">
        <v>1.125</v>
      </c>
      <c r="Q1721" s="3">
        <v>3392384.64</v>
      </c>
      <c r="R1721" s="4">
        <v>1.6E-2</v>
      </c>
      <c r="S1721" s="3">
        <v>54278</v>
      </c>
      <c r="T1721" s="3"/>
      <c r="U1721" s="5"/>
      <c r="V1721" s="3">
        <v>9864693</v>
      </c>
      <c r="W1721" s="5"/>
      <c r="X1721" s="3">
        <v>21244853</v>
      </c>
      <c r="Y1721" s="3">
        <v>6031351</v>
      </c>
      <c r="Z1721" s="3">
        <v>216642</v>
      </c>
      <c r="AA1721" s="3">
        <v>881942</v>
      </c>
      <c r="AB1721" s="3">
        <v>9944560</v>
      </c>
      <c r="AC1721" s="3">
        <v>4170358</v>
      </c>
      <c r="AD1721" s="3">
        <v>11380160</v>
      </c>
      <c r="AE1721" s="3">
        <v>0</v>
      </c>
      <c r="AF1721" s="3">
        <v>13789343</v>
      </c>
      <c r="AG1721" s="3">
        <v>54278</v>
      </c>
      <c r="AH1721" s="3">
        <v>11380160</v>
      </c>
      <c r="AI1721" s="3">
        <v>9864693</v>
      </c>
      <c r="AJ1721" s="3">
        <v>1234417</v>
      </c>
      <c r="AK1721" s="3">
        <v>1234417</v>
      </c>
      <c r="AL1721" s="3">
        <v>581485</v>
      </c>
      <c r="AM1721" s="3">
        <v>652932</v>
      </c>
      <c r="AN1721" s="3">
        <v>-558575</v>
      </c>
      <c r="AO1721" s="3">
        <v>0</v>
      </c>
      <c r="AP1721" s="3">
        <v>558575</v>
      </c>
      <c r="AQ1721" s="3">
        <v>0</v>
      </c>
      <c r="AR1721" s="3">
        <f>Tabela1[[#This Row],[Potrzeby finansowe 2027
w tym:]]+Tabela1[[#This Row],[Rozliczenie 2025 potrz. fin.]]</f>
        <v>21244853</v>
      </c>
      <c r="AS1721" s="3">
        <v>0</v>
      </c>
      <c r="AT1721" s="3">
        <v>0</v>
      </c>
      <c r="AU1721" s="3"/>
      <c r="AV1721" s="3"/>
      <c r="AW1721" s="3"/>
      <c r="AX1721" s="3"/>
      <c r="AY1721" s="3"/>
      <c r="AZ1721" s="3"/>
      <c r="BA1721" s="3">
        <v>216642</v>
      </c>
      <c r="BB1721" s="3">
        <v>0</v>
      </c>
      <c r="BC1721" s="3">
        <v>0</v>
      </c>
      <c r="BD1721" s="3">
        <v>2170.54</v>
      </c>
      <c r="BE1721" s="3">
        <v>0</v>
      </c>
      <c r="BF1721" s="3">
        <v>0</v>
      </c>
      <c r="BG1721" s="3">
        <v>613428</v>
      </c>
      <c r="BH1721" s="3">
        <v>5764</v>
      </c>
      <c r="BI1721" s="3">
        <v>268514</v>
      </c>
      <c r="BJ1721" s="3">
        <v>4126209.2050000001</v>
      </c>
      <c r="BK1721" s="3">
        <v>2302368.08</v>
      </c>
      <c r="BL1721" s="3">
        <v>127789.05</v>
      </c>
      <c r="BM1721" s="3">
        <v>7039786.4000000004</v>
      </c>
      <c r="BN1721" s="53">
        <v>0.74243772324967594</v>
      </c>
      <c r="BO1721" s="54">
        <v>2.0559380000000001E-4</v>
      </c>
      <c r="BP1721" s="70">
        <v>5171</v>
      </c>
      <c r="BQ1721" s="71"/>
      <c r="BR1721" s="70"/>
      <c r="BS1721" s="72"/>
      <c r="BT1721" s="72"/>
      <c r="BU1721" s="70">
        <v>13789343</v>
      </c>
      <c r="BV1721" s="70">
        <v>54278</v>
      </c>
      <c r="BW1721" s="74">
        <v>11380160</v>
      </c>
      <c r="BX1721" s="70">
        <v>25223781</v>
      </c>
    </row>
    <row r="1722" spans="1:76" x14ac:dyDescent="0.3">
      <c r="A1722" s="73" t="s">
        <v>10</v>
      </c>
      <c r="B1722" s="2" t="s">
        <v>156</v>
      </c>
      <c r="C1722" s="2" t="s">
        <v>113</v>
      </c>
      <c r="D1722" s="2" t="s">
        <v>21</v>
      </c>
      <c r="E1722" s="2" t="s">
        <v>19</v>
      </c>
      <c r="F1722" s="17" t="str">
        <f>+Tabela1[[#This Row],[WK]]&amp;Tabela1[[#This Row],[PK]]&amp;Tabela1[[#This Row],[GK]]</f>
        <v>221605</v>
      </c>
      <c r="G1722" s="2" t="s">
        <v>1613</v>
      </c>
      <c r="H1722" s="3">
        <v>728152436.32000005</v>
      </c>
      <c r="I1722" s="4">
        <v>1.125</v>
      </c>
      <c r="J1722" s="3">
        <v>819171490.86000001</v>
      </c>
      <c r="K1722" s="4">
        <v>7.0000000000000007E-2</v>
      </c>
      <c r="L1722" s="3">
        <v>57342004</v>
      </c>
      <c r="M1722" s="3"/>
      <c r="N1722" s="5"/>
      <c r="O1722" s="3">
        <v>160268733.66999999</v>
      </c>
      <c r="P1722" s="4">
        <v>1.125</v>
      </c>
      <c r="Q1722" s="3">
        <v>180302325.38</v>
      </c>
      <c r="R1722" s="4">
        <v>1.6E-2</v>
      </c>
      <c r="S1722" s="3">
        <v>2884837</v>
      </c>
      <c r="T1722" s="3"/>
      <c r="U1722" s="5"/>
      <c r="V1722" s="3">
        <v>36062928</v>
      </c>
      <c r="W1722" s="5"/>
      <c r="X1722" s="3">
        <v>47137433</v>
      </c>
      <c r="Y1722" s="3">
        <v>5723546</v>
      </c>
      <c r="Z1722" s="3">
        <v>662983</v>
      </c>
      <c r="AA1722" s="3">
        <v>3025933</v>
      </c>
      <c r="AB1722" s="3">
        <v>31838477</v>
      </c>
      <c r="AC1722" s="3">
        <v>5886494</v>
      </c>
      <c r="AD1722" s="3">
        <v>11074505</v>
      </c>
      <c r="AE1722" s="3">
        <v>0</v>
      </c>
      <c r="AF1722" s="3">
        <v>57342004</v>
      </c>
      <c r="AG1722" s="3">
        <v>2884837</v>
      </c>
      <c r="AH1722" s="3">
        <v>11074505</v>
      </c>
      <c r="AI1722" s="3">
        <v>36062928</v>
      </c>
      <c r="AJ1722" s="3">
        <v>5163891</v>
      </c>
      <c r="AK1722" s="3">
        <v>5163891</v>
      </c>
      <c r="AL1722" s="3">
        <v>1590899</v>
      </c>
      <c r="AM1722" s="3">
        <v>3572992</v>
      </c>
      <c r="AN1722" s="3">
        <v>1297349</v>
      </c>
      <c r="AO1722" s="3">
        <v>0</v>
      </c>
      <c r="AP1722" s="3">
        <v>-1297349</v>
      </c>
      <c r="AQ1722" s="3">
        <v>0</v>
      </c>
      <c r="AR1722" s="3">
        <f>Tabela1[[#This Row],[Potrzeby finansowe 2027
w tym:]]+Tabela1[[#This Row],[Rozliczenie 2025 potrz. fin.]]</f>
        <v>47137433</v>
      </c>
      <c r="AS1722" s="3">
        <v>0</v>
      </c>
      <c r="AT1722" s="3">
        <v>0</v>
      </c>
      <c r="AU1722" s="3"/>
      <c r="AV1722" s="3"/>
      <c r="AW1722" s="3"/>
      <c r="AX1722" s="3"/>
      <c r="AY1722" s="3"/>
      <c r="AZ1722" s="3"/>
      <c r="BA1722" s="3">
        <v>662983</v>
      </c>
      <c r="BB1722" s="3">
        <v>0</v>
      </c>
      <c r="BC1722" s="3">
        <v>33.51</v>
      </c>
      <c r="BD1722" s="3">
        <v>6529.35</v>
      </c>
      <c r="BE1722" s="3">
        <v>2.8</v>
      </c>
      <c r="BF1722" s="3">
        <v>0</v>
      </c>
      <c r="BG1722" s="3">
        <v>1761423</v>
      </c>
      <c r="BH1722" s="3">
        <v>16551</v>
      </c>
      <c r="BI1722" s="3">
        <v>1264510</v>
      </c>
      <c r="BJ1722" s="3">
        <v>19431518.630000003</v>
      </c>
      <c r="BK1722" s="3">
        <v>14759460.540000001</v>
      </c>
      <c r="BL1722" s="3">
        <v>6283272.2300000004</v>
      </c>
      <c r="BM1722" s="3">
        <v>6121687.9000000004</v>
      </c>
      <c r="BN1722" s="53">
        <v>0.92151870400940095</v>
      </c>
      <c r="BO1722" s="54">
        <v>6.7615419999999995E-4</v>
      </c>
      <c r="BP1722" s="70">
        <v>17004</v>
      </c>
      <c r="BQ1722" s="71"/>
      <c r="BR1722" s="70"/>
      <c r="BS1722" s="72"/>
      <c r="BT1722" s="72"/>
      <c r="BU1722" s="70">
        <v>57342004</v>
      </c>
      <c r="BV1722" s="70">
        <v>2884837</v>
      </c>
      <c r="BW1722" s="74">
        <v>11074505</v>
      </c>
      <c r="BX1722" s="70">
        <v>71301346</v>
      </c>
    </row>
    <row r="1723" spans="1:76" x14ac:dyDescent="0.3">
      <c r="A1723" s="73" t="s">
        <v>10</v>
      </c>
      <c r="B1723" s="2" t="s">
        <v>170</v>
      </c>
      <c r="C1723" s="2" t="s">
        <v>12</v>
      </c>
      <c r="D1723" s="2" t="s">
        <v>12</v>
      </c>
      <c r="E1723" s="2" t="s">
        <v>13</v>
      </c>
      <c r="F1723" s="17" t="str">
        <f>+Tabela1[[#This Row],[WK]]&amp;Tabela1[[#This Row],[PK]]&amp;Tabela1[[#This Row],[GK]]</f>
        <v>240101</v>
      </c>
      <c r="G1723" s="2" t="s">
        <v>1614</v>
      </c>
      <c r="H1723" s="3">
        <v>3104170985.71</v>
      </c>
      <c r="I1723" s="4">
        <v>1.125</v>
      </c>
      <c r="J1723" s="3">
        <v>3492192358.9200001</v>
      </c>
      <c r="K1723" s="4">
        <v>7.0000000000000007E-2</v>
      </c>
      <c r="L1723" s="3">
        <v>244453465</v>
      </c>
      <c r="M1723" s="3"/>
      <c r="N1723" s="5"/>
      <c r="O1723" s="3">
        <v>554281244.17999995</v>
      </c>
      <c r="P1723" s="4">
        <v>1.125</v>
      </c>
      <c r="Q1723" s="3">
        <v>623566399.70000005</v>
      </c>
      <c r="R1723" s="4">
        <v>1.6E-2</v>
      </c>
      <c r="S1723" s="3">
        <v>9977062</v>
      </c>
      <c r="T1723" s="3"/>
      <c r="U1723" s="5"/>
      <c r="V1723" s="3">
        <v>138170316</v>
      </c>
      <c r="W1723" s="5"/>
      <c r="X1723" s="3">
        <v>89189135</v>
      </c>
      <c r="Y1723" s="3">
        <v>0</v>
      </c>
      <c r="Z1723" s="3">
        <v>14840</v>
      </c>
      <c r="AA1723" s="3">
        <v>6910533</v>
      </c>
      <c r="AB1723" s="3">
        <v>82263762</v>
      </c>
      <c r="AC1723" s="3">
        <v>0</v>
      </c>
      <c r="AD1723" s="3">
        <v>0</v>
      </c>
      <c r="AE1723" s="3">
        <v>6841794</v>
      </c>
      <c r="AF1723" s="3">
        <v>237611671</v>
      </c>
      <c r="AG1723" s="3">
        <v>9977062</v>
      </c>
      <c r="AH1723" s="3">
        <v>0</v>
      </c>
      <c r="AI1723" s="3">
        <v>138170316</v>
      </c>
      <c r="AJ1723" s="3">
        <v>-1118529</v>
      </c>
      <c r="AK1723" s="3">
        <v>-3192604</v>
      </c>
      <c r="AL1723" s="3">
        <v>8096018</v>
      </c>
      <c r="AM1723" s="3">
        <v>-11288622</v>
      </c>
      <c r="AN1723" s="3">
        <v>-2074075</v>
      </c>
      <c r="AO1723" s="3">
        <v>0</v>
      </c>
      <c r="AP1723" s="3">
        <v>0</v>
      </c>
      <c r="AQ1723" s="3">
        <v>-2074075</v>
      </c>
      <c r="AR1723" s="3">
        <f>Tabela1[[#This Row],[Potrzeby finansowe 2027
w tym:]]+Tabela1[[#This Row],[Rozliczenie 2025 potrz. fin.]]</f>
        <v>87115060</v>
      </c>
      <c r="AS1723" s="3">
        <v>0</v>
      </c>
      <c r="AT1723" s="3">
        <v>0</v>
      </c>
      <c r="AU1723" s="3"/>
      <c r="AV1723" s="3"/>
      <c r="AW1723" s="3"/>
      <c r="AX1723" s="3"/>
      <c r="AY1723" s="3"/>
      <c r="AZ1723" s="3"/>
      <c r="BA1723" s="3">
        <v>14840</v>
      </c>
      <c r="BB1723" s="3">
        <v>0</v>
      </c>
      <c r="BC1723" s="3">
        <v>0</v>
      </c>
      <c r="BD1723" s="3">
        <v>146.61000000000001</v>
      </c>
      <c r="BE1723" s="3">
        <v>0</v>
      </c>
      <c r="BF1723" s="3">
        <v>6.22</v>
      </c>
      <c r="BG1723" s="3">
        <v>5583003</v>
      </c>
      <c r="BH1723" s="3">
        <v>52460</v>
      </c>
      <c r="BI1723" s="3">
        <v>1327530</v>
      </c>
      <c r="BJ1723" s="3">
        <v>20399933.000000004</v>
      </c>
      <c r="BK1723" s="3">
        <v>6028964.1300000027</v>
      </c>
      <c r="BL1723" s="3">
        <v>1750040.76</v>
      </c>
      <c r="BM1723" s="3">
        <v>53983793.960000001</v>
      </c>
      <c r="BN1723" s="53">
        <v>1.3186070152858995</v>
      </c>
      <c r="BO1723" s="54">
        <v>1.8759286E-3</v>
      </c>
      <c r="BP1723" s="70">
        <v>47176</v>
      </c>
      <c r="BQ1723" s="71"/>
      <c r="BR1723" s="70"/>
      <c r="BS1723" s="72"/>
      <c r="BT1723" s="72"/>
      <c r="BU1723" s="70">
        <v>237611671</v>
      </c>
      <c r="BV1723" s="70">
        <v>9977062</v>
      </c>
      <c r="BW1723" s="74">
        <v>0</v>
      </c>
      <c r="BX1723" s="70">
        <v>247588733</v>
      </c>
    </row>
    <row r="1724" spans="1:76" x14ac:dyDescent="0.3">
      <c r="A1724" s="73" t="s">
        <v>10</v>
      </c>
      <c r="B1724" s="2" t="s">
        <v>170</v>
      </c>
      <c r="C1724" s="2" t="s">
        <v>12</v>
      </c>
      <c r="D1724" s="2" t="s">
        <v>11</v>
      </c>
      <c r="E1724" s="2" t="s">
        <v>13</v>
      </c>
      <c r="F1724" s="17" t="str">
        <f>+Tabela1[[#This Row],[WK]]&amp;Tabela1[[#This Row],[PK]]&amp;Tabela1[[#This Row],[GK]]</f>
        <v>240102</v>
      </c>
      <c r="G1724" s="2" t="s">
        <v>1615</v>
      </c>
      <c r="H1724" s="3">
        <v>1739990504.8299999</v>
      </c>
      <c r="I1724" s="4">
        <v>1.125</v>
      </c>
      <c r="J1724" s="3">
        <v>1957489317.9300001</v>
      </c>
      <c r="K1724" s="4">
        <v>7.0000000000000007E-2</v>
      </c>
      <c r="L1724" s="3">
        <v>137024252</v>
      </c>
      <c r="M1724" s="3"/>
      <c r="N1724" s="5"/>
      <c r="O1724" s="3">
        <v>222453131.23999998</v>
      </c>
      <c r="P1724" s="4">
        <v>1.125</v>
      </c>
      <c r="Q1724" s="3">
        <v>250259772.65000001</v>
      </c>
      <c r="R1724" s="4">
        <v>1.6E-2</v>
      </c>
      <c r="S1724" s="3">
        <v>4004156</v>
      </c>
      <c r="T1724" s="3"/>
      <c r="U1724" s="5"/>
      <c r="V1724" s="3">
        <v>80256193</v>
      </c>
      <c r="W1724" s="5"/>
      <c r="X1724" s="3">
        <v>47722039</v>
      </c>
      <c r="Y1724" s="3">
        <v>0</v>
      </c>
      <c r="Z1724" s="3">
        <v>1704</v>
      </c>
      <c r="AA1724" s="3">
        <v>5139264</v>
      </c>
      <c r="AB1724" s="3">
        <v>42581071</v>
      </c>
      <c r="AC1724" s="3">
        <v>0</v>
      </c>
      <c r="AD1724" s="3">
        <v>0</v>
      </c>
      <c r="AE1724" s="3">
        <v>2819791</v>
      </c>
      <c r="AF1724" s="3">
        <v>134204461</v>
      </c>
      <c r="AG1724" s="3">
        <v>4004156</v>
      </c>
      <c r="AH1724" s="3">
        <v>0</v>
      </c>
      <c r="AI1724" s="3">
        <v>80256193</v>
      </c>
      <c r="AJ1724" s="3">
        <v>2154354</v>
      </c>
      <c r="AK1724" s="3">
        <v>2518151</v>
      </c>
      <c r="AL1724" s="3">
        <v>3690864</v>
      </c>
      <c r="AM1724" s="3">
        <v>-1172713</v>
      </c>
      <c r="AN1724" s="3">
        <v>363797</v>
      </c>
      <c r="AO1724" s="3">
        <v>0</v>
      </c>
      <c r="AP1724" s="3">
        <v>0</v>
      </c>
      <c r="AQ1724" s="3">
        <v>363797</v>
      </c>
      <c r="AR1724" s="3">
        <f>Tabela1[[#This Row],[Potrzeby finansowe 2027
w tym:]]+Tabela1[[#This Row],[Rozliczenie 2025 potrz. fin.]]</f>
        <v>48085836</v>
      </c>
      <c r="AS1724" s="3">
        <v>0</v>
      </c>
      <c r="AT1724" s="3">
        <v>0</v>
      </c>
      <c r="AU1724" s="3"/>
      <c r="AV1724" s="3"/>
      <c r="AW1724" s="3"/>
      <c r="AX1724" s="3"/>
      <c r="AY1724" s="3"/>
      <c r="AZ1724" s="3"/>
      <c r="BA1724" s="3">
        <v>1704</v>
      </c>
      <c r="BB1724" s="3">
        <v>0</v>
      </c>
      <c r="BC1724" s="3">
        <v>0</v>
      </c>
      <c r="BD1724" s="3">
        <v>17.07</v>
      </c>
      <c r="BE1724" s="3">
        <v>0</v>
      </c>
      <c r="BF1724" s="3">
        <v>0</v>
      </c>
      <c r="BG1724" s="3">
        <v>3125992</v>
      </c>
      <c r="BH1724" s="3">
        <v>29373</v>
      </c>
      <c r="BI1724" s="3">
        <v>2013272</v>
      </c>
      <c r="BJ1724" s="3">
        <v>30937631.714999992</v>
      </c>
      <c r="BK1724" s="3">
        <v>11194730.609999992</v>
      </c>
      <c r="BL1724" s="3">
        <v>8180894.8399999999</v>
      </c>
      <c r="BM1724" s="3">
        <v>62609814.740000002</v>
      </c>
      <c r="BN1724" s="53">
        <v>1.2749093011760537</v>
      </c>
      <c r="BO1724" s="54">
        <v>1.0903643E-3</v>
      </c>
      <c r="BP1724" s="70">
        <v>27420</v>
      </c>
      <c r="BQ1724" s="71"/>
      <c r="BR1724" s="70"/>
      <c r="BS1724" s="72"/>
      <c r="BT1724" s="72"/>
      <c r="BU1724" s="70">
        <v>134204461</v>
      </c>
      <c r="BV1724" s="70">
        <v>4004156</v>
      </c>
      <c r="BW1724" s="74">
        <v>0</v>
      </c>
      <c r="BX1724" s="70">
        <v>138208617</v>
      </c>
    </row>
    <row r="1725" spans="1:76" x14ac:dyDescent="0.3">
      <c r="A1725" s="73" t="s">
        <v>10</v>
      </c>
      <c r="B1725" s="2" t="s">
        <v>170</v>
      </c>
      <c r="C1725" s="2" t="s">
        <v>12</v>
      </c>
      <c r="D1725" s="2" t="s">
        <v>16</v>
      </c>
      <c r="E1725" s="2" t="s">
        <v>13</v>
      </c>
      <c r="F1725" s="17" t="str">
        <f>+Tabela1[[#This Row],[WK]]&amp;Tabela1[[#This Row],[PK]]&amp;Tabela1[[#This Row],[GK]]</f>
        <v>240103</v>
      </c>
      <c r="G1725" s="2" t="s">
        <v>1616</v>
      </c>
      <c r="H1725" s="3">
        <v>490573812.44999999</v>
      </c>
      <c r="I1725" s="4">
        <v>1.125</v>
      </c>
      <c r="J1725" s="3">
        <v>551895539.00999999</v>
      </c>
      <c r="K1725" s="4">
        <v>7.0000000000000007E-2</v>
      </c>
      <c r="L1725" s="3">
        <v>38632688</v>
      </c>
      <c r="M1725" s="3"/>
      <c r="N1725" s="5"/>
      <c r="O1725" s="3">
        <v>35177126.609999999</v>
      </c>
      <c r="P1725" s="4">
        <v>1.125</v>
      </c>
      <c r="Q1725" s="3">
        <v>39574267.439999998</v>
      </c>
      <c r="R1725" s="4">
        <v>1.6E-2</v>
      </c>
      <c r="S1725" s="3">
        <v>633188</v>
      </c>
      <c r="T1725" s="3"/>
      <c r="U1725" s="5"/>
      <c r="V1725" s="3">
        <v>23097955</v>
      </c>
      <c r="W1725" s="5"/>
      <c r="X1725" s="3">
        <v>15329538</v>
      </c>
      <c r="Y1725" s="3">
        <v>0</v>
      </c>
      <c r="Z1725" s="3">
        <v>154</v>
      </c>
      <c r="AA1725" s="3">
        <v>1642398</v>
      </c>
      <c r="AB1725" s="3">
        <v>13686986</v>
      </c>
      <c r="AC1725" s="3">
        <v>0</v>
      </c>
      <c r="AD1725" s="3">
        <v>1115351</v>
      </c>
      <c r="AE1725" s="3">
        <v>248268</v>
      </c>
      <c r="AF1725" s="3">
        <v>38632688</v>
      </c>
      <c r="AG1725" s="3">
        <v>633188</v>
      </c>
      <c r="AH1725" s="3">
        <v>867083</v>
      </c>
      <c r="AI1725" s="3">
        <v>23097955</v>
      </c>
      <c r="AJ1725" s="3">
        <v>621089</v>
      </c>
      <c r="AK1725" s="3">
        <v>1257981</v>
      </c>
      <c r="AL1725" s="3">
        <v>1089532</v>
      </c>
      <c r="AM1725" s="3">
        <v>168449</v>
      </c>
      <c r="AN1725" s="3">
        <v>636892</v>
      </c>
      <c r="AO1725" s="3">
        <v>0</v>
      </c>
      <c r="AP1725" s="3">
        <v>0</v>
      </c>
      <c r="AQ1725" s="3">
        <v>636892</v>
      </c>
      <c r="AR1725" s="3">
        <f>Tabela1[[#This Row],[Potrzeby finansowe 2027
w tym:]]+Tabela1[[#This Row],[Rozliczenie 2025 potrz. fin.]]</f>
        <v>15966430</v>
      </c>
      <c r="AS1725" s="3">
        <v>0</v>
      </c>
      <c r="AT1725" s="3">
        <v>0</v>
      </c>
      <c r="AU1725" s="3"/>
      <c r="AV1725" s="3"/>
      <c r="AW1725" s="3"/>
      <c r="AX1725" s="3"/>
      <c r="AY1725" s="3"/>
      <c r="AZ1725" s="3"/>
      <c r="BA1725" s="3">
        <v>154</v>
      </c>
      <c r="BB1725" s="3">
        <v>0</v>
      </c>
      <c r="BC1725" s="3">
        <v>0</v>
      </c>
      <c r="BD1725" s="3">
        <v>1.54</v>
      </c>
      <c r="BE1725" s="3">
        <v>0</v>
      </c>
      <c r="BF1725" s="3">
        <v>0</v>
      </c>
      <c r="BG1725" s="3">
        <v>885129</v>
      </c>
      <c r="BH1725" s="3">
        <v>8317</v>
      </c>
      <c r="BI1725" s="3">
        <v>757269</v>
      </c>
      <c r="BJ1725" s="3">
        <v>11636837.959999999</v>
      </c>
      <c r="BK1725" s="3">
        <v>5756462.5399999991</v>
      </c>
      <c r="BL1725" s="3">
        <v>6620921.3899999997</v>
      </c>
      <c r="BM1725" s="3">
        <v>10279658.9</v>
      </c>
      <c r="BN1725" s="53">
        <v>1.3040243231396249</v>
      </c>
      <c r="BO1725" s="54">
        <v>2.7823799999999999E-4</v>
      </c>
      <c r="BP1725" s="70">
        <v>6998</v>
      </c>
      <c r="BQ1725" s="71"/>
      <c r="BR1725" s="70"/>
      <c r="BS1725" s="72"/>
      <c r="BT1725" s="72"/>
      <c r="BU1725" s="70">
        <v>38632688</v>
      </c>
      <c r="BV1725" s="70">
        <v>633188</v>
      </c>
      <c r="BW1725" s="74">
        <v>867083</v>
      </c>
      <c r="BX1725" s="70">
        <v>40132959</v>
      </c>
    </row>
    <row r="1726" spans="1:76" x14ac:dyDescent="0.3">
      <c r="A1726" s="73" t="s">
        <v>10</v>
      </c>
      <c r="B1726" s="2" t="s">
        <v>170</v>
      </c>
      <c r="C1726" s="2" t="s">
        <v>12</v>
      </c>
      <c r="D1726" s="2" t="s">
        <v>18</v>
      </c>
      <c r="E1726" s="2" t="s">
        <v>15</v>
      </c>
      <c r="F1726" s="17" t="str">
        <f>+Tabela1[[#This Row],[WK]]&amp;Tabela1[[#This Row],[PK]]&amp;Tabela1[[#This Row],[GK]]</f>
        <v>240104</v>
      </c>
      <c r="G1726" s="2" t="s">
        <v>242</v>
      </c>
      <c r="H1726" s="3">
        <v>811194289.97000003</v>
      </c>
      <c r="I1726" s="4">
        <v>1.125</v>
      </c>
      <c r="J1726" s="3">
        <v>912593576.22000003</v>
      </c>
      <c r="K1726" s="4">
        <v>7.0000000000000007E-2</v>
      </c>
      <c r="L1726" s="3">
        <v>63881550</v>
      </c>
      <c r="M1726" s="3"/>
      <c r="N1726" s="5"/>
      <c r="O1726" s="3">
        <v>17234115.77</v>
      </c>
      <c r="P1726" s="4">
        <v>1.125</v>
      </c>
      <c r="Q1726" s="3">
        <v>19388380.239999998</v>
      </c>
      <c r="R1726" s="4">
        <v>1.6E-2</v>
      </c>
      <c r="S1726" s="3">
        <v>310214</v>
      </c>
      <c r="T1726" s="3"/>
      <c r="U1726" s="5"/>
      <c r="V1726" s="3">
        <v>29300958</v>
      </c>
      <c r="W1726" s="5"/>
      <c r="X1726" s="3">
        <v>32094018</v>
      </c>
      <c r="Y1726" s="3">
        <v>0</v>
      </c>
      <c r="Z1726" s="3">
        <v>0</v>
      </c>
      <c r="AA1726" s="3">
        <v>2945322</v>
      </c>
      <c r="AB1726" s="3">
        <v>26943897</v>
      </c>
      <c r="AC1726" s="3">
        <v>2204799</v>
      </c>
      <c r="AD1726" s="3">
        <v>10548354</v>
      </c>
      <c r="AE1726" s="3">
        <v>3125791</v>
      </c>
      <c r="AF1726" s="3">
        <v>63881550</v>
      </c>
      <c r="AG1726" s="3">
        <v>310214</v>
      </c>
      <c r="AH1726" s="3">
        <v>7422563</v>
      </c>
      <c r="AI1726" s="3">
        <v>29300958</v>
      </c>
      <c r="AJ1726" s="3">
        <v>1081275</v>
      </c>
      <c r="AK1726" s="3">
        <v>1547335</v>
      </c>
      <c r="AL1726" s="3">
        <v>2279599</v>
      </c>
      <c r="AM1726" s="3">
        <v>-732264</v>
      </c>
      <c r="AN1726" s="3">
        <v>840663</v>
      </c>
      <c r="AO1726" s="3">
        <v>0</v>
      </c>
      <c r="AP1726" s="3">
        <v>-374603</v>
      </c>
      <c r="AQ1726" s="3">
        <v>466060</v>
      </c>
      <c r="AR1726" s="3">
        <f>Tabela1[[#This Row],[Potrzeby finansowe 2027
w tym:]]+Tabela1[[#This Row],[Rozliczenie 2025 potrz. fin.]]</f>
        <v>32560078</v>
      </c>
      <c r="AS1726" s="3">
        <v>0</v>
      </c>
      <c r="AT1726" s="3">
        <v>0</v>
      </c>
      <c r="AU1726" s="3"/>
      <c r="AV1726" s="3"/>
      <c r="AW1726" s="3"/>
      <c r="AX1726" s="3"/>
      <c r="AY1726" s="3"/>
      <c r="AZ1726" s="3"/>
      <c r="BA1726" s="3">
        <v>0</v>
      </c>
      <c r="BB1726" s="3">
        <v>0</v>
      </c>
      <c r="BC1726" s="3">
        <v>0</v>
      </c>
      <c r="BD1726" s="3">
        <v>0</v>
      </c>
      <c r="BE1726" s="3">
        <v>0</v>
      </c>
      <c r="BF1726" s="3">
        <v>0</v>
      </c>
      <c r="BG1726" s="3">
        <v>1331790</v>
      </c>
      <c r="BH1726" s="3">
        <v>12514</v>
      </c>
      <c r="BI1726" s="3">
        <v>1613532</v>
      </c>
      <c r="BJ1726" s="3">
        <v>24794880.037499994</v>
      </c>
      <c r="BK1726" s="3">
        <v>20037897.729999997</v>
      </c>
      <c r="BL1726" s="3">
        <v>2178645.65</v>
      </c>
      <c r="BM1726" s="3">
        <v>14670637.93</v>
      </c>
      <c r="BN1726" s="53">
        <v>1.3458549005344003</v>
      </c>
      <c r="BO1726" s="54">
        <v>4.3745399999999999E-4</v>
      </c>
      <c r="BP1726" s="70">
        <v>11001</v>
      </c>
      <c r="BQ1726" s="71"/>
      <c r="BR1726" s="70"/>
      <c r="BS1726" s="72"/>
      <c r="BT1726" s="72"/>
      <c r="BU1726" s="70">
        <v>63881550</v>
      </c>
      <c r="BV1726" s="70">
        <v>310214</v>
      </c>
      <c r="BW1726" s="74">
        <v>7422563</v>
      </c>
      <c r="BX1726" s="70">
        <v>71614327</v>
      </c>
    </row>
    <row r="1727" spans="1:76" x14ac:dyDescent="0.3">
      <c r="A1727" s="73" t="s">
        <v>10</v>
      </c>
      <c r="B1727" s="2" t="s">
        <v>170</v>
      </c>
      <c r="C1727" s="2" t="s">
        <v>12</v>
      </c>
      <c r="D1727" s="2" t="s">
        <v>21</v>
      </c>
      <c r="E1727" s="2" t="s">
        <v>15</v>
      </c>
      <c r="F1727" s="17" t="str">
        <f>+Tabela1[[#This Row],[WK]]&amp;Tabela1[[#This Row],[PK]]&amp;Tabela1[[#This Row],[GK]]</f>
        <v>240105</v>
      </c>
      <c r="G1727" s="2" t="s">
        <v>1617</v>
      </c>
      <c r="H1727" s="3">
        <v>475284549.50999999</v>
      </c>
      <c r="I1727" s="4">
        <v>1.125</v>
      </c>
      <c r="J1727" s="3">
        <v>534695118.19999999</v>
      </c>
      <c r="K1727" s="4">
        <v>7.0000000000000007E-2</v>
      </c>
      <c r="L1727" s="3">
        <v>37428658</v>
      </c>
      <c r="M1727" s="3"/>
      <c r="N1727" s="5"/>
      <c r="O1727" s="3">
        <v>9118831.9700000007</v>
      </c>
      <c r="P1727" s="4">
        <v>1.125</v>
      </c>
      <c r="Q1727" s="3">
        <v>10258685.970000001</v>
      </c>
      <c r="R1727" s="4">
        <v>1.6E-2</v>
      </c>
      <c r="S1727" s="3">
        <v>164139</v>
      </c>
      <c r="T1727" s="3"/>
      <c r="U1727" s="5"/>
      <c r="V1727" s="3">
        <v>22063597</v>
      </c>
      <c r="W1727" s="5"/>
      <c r="X1727" s="3">
        <v>18189121</v>
      </c>
      <c r="Y1727" s="3">
        <v>0</v>
      </c>
      <c r="Z1727" s="3">
        <v>0</v>
      </c>
      <c r="AA1727" s="3">
        <v>1360374</v>
      </c>
      <c r="AB1727" s="3">
        <v>16653733</v>
      </c>
      <c r="AC1727" s="3">
        <v>175014</v>
      </c>
      <c r="AD1727" s="3">
        <v>0</v>
      </c>
      <c r="AE1727" s="3">
        <v>0</v>
      </c>
      <c r="AF1727" s="3">
        <v>37428658</v>
      </c>
      <c r="AG1727" s="3">
        <v>164139</v>
      </c>
      <c r="AH1727" s="3">
        <v>0</v>
      </c>
      <c r="AI1727" s="3">
        <v>22063597</v>
      </c>
      <c r="AJ1727" s="3">
        <v>744839</v>
      </c>
      <c r="AK1727" s="3">
        <v>395045</v>
      </c>
      <c r="AL1727" s="3">
        <v>1516754</v>
      </c>
      <c r="AM1727" s="3">
        <v>-1121709</v>
      </c>
      <c r="AN1727" s="3">
        <v>-349794</v>
      </c>
      <c r="AO1727" s="3">
        <v>0</v>
      </c>
      <c r="AP1727" s="3">
        <v>0</v>
      </c>
      <c r="AQ1727" s="3">
        <v>-349794</v>
      </c>
      <c r="AR1727" s="3">
        <f>Tabela1[[#This Row],[Potrzeby finansowe 2027
w tym:]]+Tabela1[[#This Row],[Rozliczenie 2025 potrz. fin.]]</f>
        <v>17839327</v>
      </c>
      <c r="AS1727" s="3">
        <v>0</v>
      </c>
      <c r="AT1727" s="3">
        <v>0</v>
      </c>
      <c r="AU1727" s="3"/>
      <c r="AV1727" s="3"/>
      <c r="AW1727" s="3"/>
      <c r="AX1727" s="3"/>
      <c r="AY1727" s="3"/>
      <c r="AZ1727" s="3"/>
      <c r="BA1727" s="3">
        <v>0</v>
      </c>
      <c r="BB1727" s="3">
        <v>0</v>
      </c>
      <c r="BC1727" s="3">
        <v>0</v>
      </c>
      <c r="BD1727" s="3">
        <v>0</v>
      </c>
      <c r="BE1727" s="3">
        <v>0</v>
      </c>
      <c r="BF1727" s="3">
        <v>0</v>
      </c>
      <c r="BG1727" s="3">
        <v>850966</v>
      </c>
      <c r="BH1727" s="3">
        <v>7996</v>
      </c>
      <c r="BI1727" s="3">
        <v>509408</v>
      </c>
      <c r="BJ1727" s="3">
        <v>7827995.6199999992</v>
      </c>
      <c r="BK1727" s="3">
        <v>5064536.6899999995</v>
      </c>
      <c r="BL1727" s="3">
        <v>1092811.1299999999</v>
      </c>
      <c r="BM1727" s="3">
        <v>8868213.4600000009</v>
      </c>
      <c r="BN1727" s="53">
        <v>1.3245553659196256</v>
      </c>
      <c r="BO1727" s="54">
        <v>2.741892E-4</v>
      </c>
      <c r="BP1727" s="70">
        <v>6896</v>
      </c>
      <c r="BQ1727" s="71"/>
      <c r="BR1727" s="70"/>
      <c r="BS1727" s="72"/>
      <c r="BT1727" s="72"/>
      <c r="BU1727" s="70">
        <v>37428658</v>
      </c>
      <c r="BV1727" s="70">
        <v>164139</v>
      </c>
      <c r="BW1727" s="74">
        <v>0</v>
      </c>
      <c r="BX1727" s="70">
        <v>37592797</v>
      </c>
    </row>
    <row r="1728" spans="1:76" x14ac:dyDescent="0.3">
      <c r="A1728" s="73" t="s">
        <v>10</v>
      </c>
      <c r="B1728" s="2" t="s">
        <v>170</v>
      </c>
      <c r="C1728" s="2" t="s">
        <v>12</v>
      </c>
      <c r="D1728" s="2" t="s">
        <v>23</v>
      </c>
      <c r="E1728" s="2" t="s">
        <v>15</v>
      </c>
      <c r="F1728" s="17" t="str">
        <f>+Tabela1[[#This Row],[WK]]&amp;Tabela1[[#This Row],[PK]]&amp;Tabela1[[#This Row],[GK]]</f>
        <v>240106</v>
      </c>
      <c r="G1728" s="2" t="s">
        <v>1618</v>
      </c>
      <c r="H1728" s="3">
        <v>842684112.80999994</v>
      </c>
      <c r="I1728" s="4">
        <v>1.125</v>
      </c>
      <c r="J1728" s="3">
        <v>948019626.90999997</v>
      </c>
      <c r="K1728" s="4">
        <v>7.0000000000000007E-2</v>
      </c>
      <c r="L1728" s="3">
        <v>66361374</v>
      </c>
      <c r="M1728" s="3"/>
      <c r="N1728" s="5"/>
      <c r="O1728" s="3">
        <v>89627678.109999999</v>
      </c>
      <c r="P1728" s="4">
        <v>1.125</v>
      </c>
      <c r="Q1728" s="3">
        <v>100831137.87</v>
      </c>
      <c r="R1728" s="4">
        <v>1.6E-2</v>
      </c>
      <c r="S1728" s="3">
        <v>1613298</v>
      </c>
      <c r="T1728" s="3"/>
      <c r="U1728" s="5"/>
      <c r="V1728" s="3">
        <v>32077079</v>
      </c>
      <c r="W1728" s="5"/>
      <c r="X1728" s="3">
        <v>35712678</v>
      </c>
      <c r="Y1728" s="3">
        <v>0</v>
      </c>
      <c r="Z1728" s="3">
        <v>0</v>
      </c>
      <c r="AA1728" s="3">
        <v>2801718</v>
      </c>
      <c r="AB1728" s="3">
        <v>24991266</v>
      </c>
      <c r="AC1728" s="3">
        <v>7919694</v>
      </c>
      <c r="AD1728" s="3">
        <v>9445111</v>
      </c>
      <c r="AE1728" s="3">
        <v>14494032</v>
      </c>
      <c r="AF1728" s="3">
        <v>61312453</v>
      </c>
      <c r="AG1728" s="3">
        <v>1613298</v>
      </c>
      <c r="AH1728" s="3">
        <v>0</v>
      </c>
      <c r="AI1728" s="3">
        <v>32077079</v>
      </c>
      <c r="AJ1728" s="3">
        <v>2264834</v>
      </c>
      <c r="AK1728" s="3">
        <v>2572282</v>
      </c>
      <c r="AL1728" s="3">
        <v>1300141</v>
      </c>
      <c r="AM1728" s="3">
        <v>1272141</v>
      </c>
      <c r="AN1728" s="3">
        <v>527530</v>
      </c>
      <c r="AO1728" s="3">
        <v>0</v>
      </c>
      <c r="AP1728" s="3">
        <v>-220082</v>
      </c>
      <c r="AQ1728" s="3">
        <v>307448</v>
      </c>
      <c r="AR1728" s="3">
        <f>Tabela1[[#This Row],[Potrzeby finansowe 2027
w tym:]]+Tabela1[[#This Row],[Rozliczenie 2025 potrz. fin.]]</f>
        <v>36020126</v>
      </c>
      <c r="AS1728" s="3">
        <v>0</v>
      </c>
      <c r="AT1728" s="3">
        <v>0</v>
      </c>
      <c r="AU1728" s="3"/>
      <c r="AV1728" s="3"/>
      <c r="AW1728" s="3"/>
      <c r="AX1728" s="3"/>
      <c r="AY1728" s="3"/>
      <c r="AZ1728" s="3"/>
      <c r="BA1728" s="3">
        <v>0</v>
      </c>
      <c r="BB1728" s="3">
        <v>0</v>
      </c>
      <c r="BC1728" s="3">
        <v>0</v>
      </c>
      <c r="BD1728" s="3">
        <v>0</v>
      </c>
      <c r="BE1728" s="3">
        <v>0</v>
      </c>
      <c r="BF1728" s="3">
        <v>0</v>
      </c>
      <c r="BG1728" s="3">
        <v>1315933</v>
      </c>
      <c r="BH1728" s="3">
        <v>12365</v>
      </c>
      <c r="BI1728" s="3">
        <v>1485785</v>
      </c>
      <c r="BJ1728" s="3">
        <v>22831824.302500002</v>
      </c>
      <c r="BK1728" s="3">
        <v>12492801.840000004</v>
      </c>
      <c r="BL1728" s="3">
        <v>3132695.19</v>
      </c>
      <c r="BM1728" s="3">
        <v>35090699.469999999</v>
      </c>
      <c r="BN1728" s="53">
        <v>1.7737519002452833</v>
      </c>
      <c r="BO1728" s="54">
        <v>4.0740509999999999E-4</v>
      </c>
      <c r="BP1728" s="70">
        <v>10245</v>
      </c>
      <c r="BQ1728" s="71"/>
      <c r="BR1728" s="70"/>
      <c r="BS1728" s="72"/>
      <c r="BT1728" s="72"/>
      <c r="BU1728" s="70">
        <v>61312453</v>
      </c>
      <c r="BV1728" s="70">
        <v>1613298</v>
      </c>
      <c r="BW1728" s="74">
        <v>0</v>
      </c>
      <c r="BX1728" s="70">
        <v>62925751</v>
      </c>
    </row>
    <row r="1729" spans="1:76" x14ac:dyDescent="0.3">
      <c r="A1729" s="73" t="s">
        <v>10</v>
      </c>
      <c r="B1729" s="2" t="s">
        <v>170</v>
      </c>
      <c r="C1729" s="2" t="s">
        <v>12</v>
      </c>
      <c r="D1729" s="2" t="s">
        <v>30</v>
      </c>
      <c r="E1729" s="2" t="s">
        <v>19</v>
      </c>
      <c r="F1729" s="17" t="str">
        <f>+Tabela1[[#This Row],[WK]]&amp;Tabela1[[#This Row],[PK]]&amp;Tabela1[[#This Row],[GK]]</f>
        <v>240107</v>
      </c>
      <c r="G1729" s="2" t="s">
        <v>1619</v>
      </c>
      <c r="H1729" s="3">
        <v>760225408.84000003</v>
      </c>
      <c r="I1729" s="4">
        <v>1.125</v>
      </c>
      <c r="J1729" s="3">
        <v>855253584.95000005</v>
      </c>
      <c r="K1729" s="4">
        <v>7.0000000000000007E-2</v>
      </c>
      <c r="L1729" s="3">
        <v>59867751</v>
      </c>
      <c r="M1729" s="3"/>
      <c r="N1729" s="5"/>
      <c r="O1729" s="3">
        <v>210197018.91</v>
      </c>
      <c r="P1729" s="4">
        <v>1.125</v>
      </c>
      <c r="Q1729" s="3">
        <v>236471646.27000001</v>
      </c>
      <c r="R1729" s="4">
        <v>1.6E-2</v>
      </c>
      <c r="S1729" s="3">
        <v>3783546</v>
      </c>
      <c r="T1729" s="3"/>
      <c r="U1729" s="5"/>
      <c r="V1729" s="3">
        <v>32917505</v>
      </c>
      <c r="W1729" s="5"/>
      <c r="X1729" s="3">
        <v>39655361</v>
      </c>
      <c r="Y1729" s="3">
        <v>0</v>
      </c>
      <c r="Z1729" s="3">
        <v>1100</v>
      </c>
      <c r="AA1729" s="3">
        <v>2525540</v>
      </c>
      <c r="AB1729" s="3">
        <v>32639303</v>
      </c>
      <c r="AC1729" s="3">
        <v>4489418</v>
      </c>
      <c r="AD1729" s="3">
        <v>6787694</v>
      </c>
      <c r="AE1729" s="3">
        <v>3413234</v>
      </c>
      <c r="AF1729" s="3">
        <v>59867751</v>
      </c>
      <c r="AG1729" s="3">
        <v>3783546</v>
      </c>
      <c r="AH1729" s="3">
        <v>3374460</v>
      </c>
      <c r="AI1729" s="3">
        <v>32917505</v>
      </c>
      <c r="AJ1729" s="3">
        <v>1694239</v>
      </c>
      <c r="AK1729" s="3">
        <v>1744077</v>
      </c>
      <c r="AL1729" s="3">
        <v>2738947</v>
      </c>
      <c r="AM1729" s="3">
        <v>-994870</v>
      </c>
      <c r="AN1729" s="3">
        <v>-193594</v>
      </c>
      <c r="AO1729" s="3">
        <v>0</v>
      </c>
      <c r="AP1729" s="3">
        <v>243432</v>
      </c>
      <c r="AQ1729" s="3">
        <v>49838</v>
      </c>
      <c r="AR1729" s="3">
        <f>Tabela1[[#This Row],[Potrzeby finansowe 2027
w tym:]]+Tabela1[[#This Row],[Rozliczenie 2025 potrz. fin.]]</f>
        <v>39705199</v>
      </c>
      <c r="AS1729" s="3">
        <v>0</v>
      </c>
      <c r="AT1729" s="3">
        <v>0</v>
      </c>
      <c r="AU1729" s="3"/>
      <c r="AV1729" s="3"/>
      <c r="AW1729" s="3"/>
      <c r="AX1729" s="3"/>
      <c r="AY1729" s="3"/>
      <c r="AZ1729" s="3"/>
      <c r="BA1729" s="3">
        <v>1100</v>
      </c>
      <c r="BB1729" s="3">
        <v>0</v>
      </c>
      <c r="BC1729" s="3">
        <v>0</v>
      </c>
      <c r="BD1729" s="3">
        <v>0</v>
      </c>
      <c r="BE1729" s="3">
        <v>22.04</v>
      </c>
      <c r="BF1729" s="3">
        <v>0</v>
      </c>
      <c r="BG1729" s="3">
        <v>1358928</v>
      </c>
      <c r="BH1729" s="3">
        <v>12769</v>
      </c>
      <c r="BI1729" s="3">
        <v>1166612</v>
      </c>
      <c r="BJ1729" s="3">
        <v>17927132.030000001</v>
      </c>
      <c r="BK1729" s="3">
        <v>13148996.33</v>
      </c>
      <c r="BL1729" s="3">
        <v>2937527.53</v>
      </c>
      <c r="BM1729" s="3">
        <v>13237487.74</v>
      </c>
      <c r="BN1729" s="53">
        <v>1.4694869570894307</v>
      </c>
      <c r="BO1729" s="54">
        <v>4.6832869999999997E-4</v>
      </c>
      <c r="BP1729" s="70">
        <v>11777</v>
      </c>
      <c r="BQ1729" s="71"/>
      <c r="BR1729" s="70"/>
      <c r="BS1729" s="72"/>
      <c r="BT1729" s="72"/>
      <c r="BU1729" s="70">
        <v>59867751</v>
      </c>
      <c r="BV1729" s="70">
        <v>3783546</v>
      </c>
      <c r="BW1729" s="74">
        <v>3374460</v>
      </c>
      <c r="BX1729" s="70">
        <v>67025757</v>
      </c>
    </row>
    <row r="1730" spans="1:76" x14ac:dyDescent="0.3">
      <c r="A1730" s="73" t="s">
        <v>10</v>
      </c>
      <c r="B1730" s="2" t="s">
        <v>170</v>
      </c>
      <c r="C1730" s="2" t="s">
        <v>12</v>
      </c>
      <c r="D1730" s="2" t="s">
        <v>54</v>
      </c>
      <c r="E1730" s="2" t="s">
        <v>13</v>
      </c>
      <c r="F1730" s="17" t="str">
        <f>+Tabela1[[#This Row],[WK]]&amp;Tabela1[[#This Row],[PK]]&amp;Tabela1[[#This Row],[GK]]</f>
        <v>240108</v>
      </c>
      <c r="G1730" s="2" t="s">
        <v>1620</v>
      </c>
      <c r="H1730" s="3">
        <v>401918996.36000001</v>
      </c>
      <c r="I1730" s="4">
        <v>1.125</v>
      </c>
      <c r="J1730" s="3">
        <v>452158870.91000003</v>
      </c>
      <c r="K1730" s="4">
        <v>7.0000000000000007E-2</v>
      </c>
      <c r="L1730" s="3">
        <v>31651121</v>
      </c>
      <c r="M1730" s="3"/>
      <c r="N1730" s="5"/>
      <c r="O1730" s="3">
        <v>23083114.059999999</v>
      </c>
      <c r="P1730" s="4">
        <v>1.125</v>
      </c>
      <c r="Q1730" s="3">
        <v>25968503.32</v>
      </c>
      <c r="R1730" s="4">
        <v>1.6E-2</v>
      </c>
      <c r="S1730" s="3">
        <v>415496</v>
      </c>
      <c r="T1730" s="3"/>
      <c r="U1730" s="5"/>
      <c r="V1730" s="3">
        <v>18095528</v>
      </c>
      <c r="W1730" s="5"/>
      <c r="X1730" s="3">
        <v>12692549</v>
      </c>
      <c r="Y1730" s="3">
        <v>0</v>
      </c>
      <c r="Z1730" s="3">
        <v>24736</v>
      </c>
      <c r="AA1730" s="3">
        <v>1114682</v>
      </c>
      <c r="AB1730" s="3">
        <v>11445439</v>
      </c>
      <c r="AC1730" s="3">
        <v>107692</v>
      </c>
      <c r="AD1730" s="3">
        <v>0</v>
      </c>
      <c r="AE1730" s="3">
        <v>4290273</v>
      </c>
      <c r="AF1730" s="3">
        <v>27360848</v>
      </c>
      <c r="AG1730" s="3">
        <v>415496</v>
      </c>
      <c r="AH1730" s="3">
        <v>0</v>
      </c>
      <c r="AI1730" s="3">
        <v>18095528</v>
      </c>
      <c r="AJ1730" s="3">
        <v>232234</v>
      </c>
      <c r="AK1730" s="3">
        <v>-128581</v>
      </c>
      <c r="AL1730" s="3">
        <v>846120</v>
      </c>
      <c r="AM1730" s="3">
        <v>-974701</v>
      </c>
      <c r="AN1730" s="3">
        <v>-360815</v>
      </c>
      <c r="AO1730" s="3">
        <v>0</v>
      </c>
      <c r="AP1730" s="3">
        <v>0</v>
      </c>
      <c r="AQ1730" s="3">
        <v>-360815</v>
      </c>
      <c r="AR1730" s="3">
        <f>Tabela1[[#This Row],[Potrzeby finansowe 2027
w tym:]]+Tabela1[[#This Row],[Rozliczenie 2025 potrz. fin.]]</f>
        <v>12331734</v>
      </c>
      <c r="AS1730" s="3">
        <v>0</v>
      </c>
      <c r="AT1730" s="3">
        <v>0</v>
      </c>
      <c r="AU1730" s="3"/>
      <c r="AV1730" s="3"/>
      <c r="AW1730" s="3"/>
      <c r="AX1730" s="3"/>
      <c r="AY1730" s="3"/>
      <c r="AZ1730" s="3"/>
      <c r="BA1730" s="3">
        <v>24736</v>
      </c>
      <c r="BB1730" s="3">
        <v>0</v>
      </c>
      <c r="BC1730" s="3">
        <v>0</v>
      </c>
      <c r="BD1730" s="3">
        <v>0</v>
      </c>
      <c r="BE1730" s="3">
        <v>495.67</v>
      </c>
      <c r="BF1730" s="3">
        <v>0</v>
      </c>
      <c r="BG1730" s="3">
        <v>719639</v>
      </c>
      <c r="BH1730" s="3">
        <v>6762</v>
      </c>
      <c r="BI1730" s="3">
        <v>395043</v>
      </c>
      <c r="BJ1730" s="3">
        <v>6070559.5449999999</v>
      </c>
      <c r="BK1730" s="3">
        <v>4018687.6799999997</v>
      </c>
      <c r="BL1730" s="3">
        <v>12118.6</v>
      </c>
      <c r="BM1730" s="3">
        <v>8183250.2599999998</v>
      </c>
      <c r="BN1730" s="53">
        <v>1.5892355184988296</v>
      </c>
      <c r="BO1730" s="54">
        <v>2.3151509999999999E-4</v>
      </c>
      <c r="BP1730" s="70">
        <v>5822</v>
      </c>
      <c r="BQ1730" s="71"/>
      <c r="BR1730" s="70"/>
      <c r="BS1730" s="72"/>
      <c r="BT1730" s="72"/>
      <c r="BU1730" s="70">
        <v>27360848</v>
      </c>
      <c r="BV1730" s="70">
        <v>415496</v>
      </c>
      <c r="BW1730" s="74">
        <v>0</v>
      </c>
      <c r="BX1730" s="70">
        <v>27776344</v>
      </c>
    </row>
    <row r="1731" spans="1:76" x14ac:dyDescent="0.3">
      <c r="A1731" s="73" t="s">
        <v>10</v>
      </c>
      <c r="B1731" s="2" t="s">
        <v>170</v>
      </c>
      <c r="C1731" s="2" t="s">
        <v>11</v>
      </c>
      <c r="D1731" s="2" t="s">
        <v>12</v>
      </c>
      <c r="E1731" s="2" t="s">
        <v>13</v>
      </c>
      <c r="F1731" s="17" t="str">
        <f>+Tabela1[[#This Row],[WK]]&amp;Tabela1[[#This Row],[PK]]&amp;Tabela1[[#This Row],[GK]]</f>
        <v>240201</v>
      </c>
      <c r="G1731" s="2" t="s">
        <v>1621</v>
      </c>
      <c r="H1731" s="3">
        <v>279289959.01999998</v>
      </c>
      <c r="I1731" s="4">
        <v>1.125</v>
      </c>
      <c r="J1731" s="3">
        <v>314201203.89999998</v>
      </c>
      <c r="K1731" s="4">
        <v>7.0000000000000007E-2</v>
      </c>
      <c r="L1731" s="3">
        <v>21994084</v>
      </c>
      <c r="M1731" s="3"/>
      <c r="N1731" s="5"/>
      <c r="O1731" s="3">
        <v>48154961.600000001</v>
      </c>
      <c r="P1731" s="4">
        <v>1.125</v>
      </c>
      <c r="Q1731" s="3">
        <v>54174331.799999997</v>
      </c>
      <c r="R1731" s="4">
        <v>1.6E-2</v>
      </c>
      <c r="S1731" s="3">
        <v>866789</v>
      </c>
      <c r="T1731" s="3"/>
      <c r="U1731" s="5"/>
      <c r="V1731" s="3">
        <v>12703605</v>
      </c>
      <c r="W1731" s="5"/>
      <c r="X1731" s="3">
        <v>10874629</v>
      </c>
      <c r="Y1731" s="3">
        <v>0</v>
      </c>
      <c r="Z1731" s="3">
        <v>35043</v>
      </c>
      <c r="AA1731" s="3">
        <v>814002</v>
      </c>
      <c r="AB1731" s="3">
        <v>9064846</v>
      </c>
      <c r="AC1731" s="3">
        <v>960738</v>
      </c>
      <c r="AD1731" s="3">
        <v>1784444</v>
      </c>
      <c r="AE1731" s="3">
        <v>5281710</v>
      </c>
      <c r="AF1731" s="3">
        <v>18496818</v>
      </c>
      <c r="AG1731" s="3">
        <v>866789</v>
      </c>
      <c r="AH1731" s="3">
        <v>0</v>
      </c>
      <c r="AI1731" s="3">
        <v>12703605</v>
      </c>
      <c r="AJ1731" s="3">
        <v>345898</v>
      </c>
      <c r="AK1731" s="3">
        <v>621229</v>
      </c>
      <c r="AL1731" s="3">
        <v>864890</v>
      </c>
      <c r="AM1731" s="3">
        <v>-243661</v>
      </c>
      <c r="AN1731" s="3">
        <v>400810</v>
      </c>
      <c r="AO1731" s="3">
        <v>0</v>
      </c>
      <c r="AP1731" s="3">
        <v>-125479</v>
      </c>
      <c r="AQ1731" s="3">
        <v>275331</v>
      </c>
      <c r="AR1731" s="3">
        <f>Tabela1[[#This Row],[Potrzeby finansowe 2027
w tym:]]+Tabela1[[#This Row],[Rozliczenie 2025 potrz. fin.]]</f>
        <v>11149960</v>
      </c>
      <c r="AS1731" s="3">
        <v>0</v>
      </c>
      <c r="AT1731" s="3">
        <v>0</v>
      </c>
      <c r="AU1731" s="3"/>
      <c r="AV1731" s="3"/>
      <c r="AW1731" s="3"/>
      <c r="AX1731" s="3"/>
      <c r="AY1731" s="3"/>
      <c r="AZ1731" s="3"/>
      <c r="BA1731" s="3">
        <v>35043</v>
      </c>
      <c r="BB1731" s="3">
        <v>0</v>
      </c>
      <c r="BC1731" s="3">
        <v>0</v>
      </c>
      <c r="BD1731" s="3">
        <v>0</v>
      </c>
      <c r="BE1731" s="3">
        <v>702.19</v>
      </c>
      <c r="BF1731" s="3">
        <v>0</v>
      </c>
      <c r="BG1731" s="3">
        <v>543827</v>
      </c>
      <c r="BH1731" s="3">
        <v>5110</v>
      </c>
      <c r="BI1731" s="3">
        <v>270175</v>
      </c>
      <c r="BJ1731" s="3">
        <v>4151740.5375000001</v>
      </c>
      <c r="BK1731" s="3">
        <v>2364515.66</v>
      </c>
      <c r="BL1731" s="3">
        <v>100260.22</v>
      </c>
      <c r="BM1731" s="3">
        <v>6948379.0700000003</v>
      </c>
      <c r="BN1731" s="53">
        <v>1.7016199882487899</v>
      </c>
      <c r="BO1731" s="54">
        <v>1.7524850000000001E-4</v>
      </c>
      <c r="BP1731" s="70">
        <v>4407</v>
      </c>
      <c r="BQ1731" s="71"/>
      <c r="BR1731" s="70"/>
      <c r="BS1731" s="72"/>
      <c r="BT1731" s="72"/>
      <c r="BU1731" s="70">
        <v>18496818</v>
      </c>
      <c r="BV1731" s="70">
        <v>866789</v>
      </c>
      <c r="BW1731" s="74">
        <v>0</v>
      </c>
      <c r="BX1731" s="70">
        <v>19363607</v>
      </c>
    </row>
    <row r="1732" spans="1:76" x14ac:dyDescent="0.3">
      <c r="A1732" s="73" t="s">
        <v>10</v>
      </c>
      <c r="B1732" s="2" t="s">
        <v>170</v>
      </c>
      <c r="C1732" s="2" t="s">
        <v>11</v>
      </c>
      <c r="D1732" s="2" t="s">
        <v>11</v>
      </c>
      <c r="E1732" s="2" t="s">
        <v>15</v>
      </c>
      <c r="F1732" s="17" t="str">
        <f>+Tabela1[[#This Row],[WK]]&amp;Tabela1[[#This Row],[PK]]&amp;Tabela1[[#This Row],[GK]]</f>
        <v>240202</v>
      </c>
      <c r="G1732" s="2" t="s">
        <v>1622</v>
      </c>
      <c r="H1732" s="3">
        <v>710745254.53999996</v>
      </c>
      <c r="I1732" s="4">
        <v>1.125</v>
      </c>
      <c r="J1732" s="3">
        <v>799588411.36000001</v>
      </c>
      <c r="K1732" s="4">
        <v>7.0000000000000007E-2</v>
      </c>
      <c r="L1732" s="3">
        <v>55971189</v>
      </c>
      <c r="M1732" s="3"/>
      <c r="N1732" s="5"/>
      <c r="O1732" s="3">
        <v>43398152.769999996</v>
      </c>
      <c r="P1732" s="4">
        <v>1.125</v>
      </c>
      <c r="Q1732" s="3">
        <v>48822921.869999997</v>
      </c>
      <c r="R1732" s="4">
        <v>1.6E-2</v>
      </c>
      <c r="S1732" s="3">
        <v>781167</v>
      </c>
      <c r="T1732" s="3"/>
      <c r="U1732" s="5"/>
      <c r="V1732" s="3">
        <v>29716385</v>
      </c>
      <c r="W1732" s="5"/>
      <c r="X1732" s="3">
        <v>37898527</v>
      </c>
      <c r="Y1732" s="3">
        <v>0</v>
      </c>
      <c r="Z1732" s="3">
        <v>2</v>
      </c>
      <c r="AA1732" s="3">
        <v>1788147</v>
      </c>
      <c r="AB1732" s="3">
        <v>35680219</v>
      </c>
      <c r="AC1732" s="3">
        <v>430159</v>
      </c>
      <c r="AD1732" s="3">
        <v>10868435</v>
      </c>
      <c r="AE1732" s="3">
        <v>0</v>
      </c>
      <c r="AF1732" s="3">
        <v>55971189</v>
      </c>
      <c r="AG1732" s="3">
        <v>781167</v>
      </c>
      <c r="AH1732" s="3">
        <v>10868435</v>
      </c>
      <c r="AI1732" s="3">
        <v>29716385</v>
      </c>
      <c r="AJ1732" s="3">
        <v>2718589</v>
      </c>
      <c r="AK1732" s="3">
        <v>5404882</v>
      </c>
      <c r="AL1732" s="3">
        <v>1259028</v>
      </c>
      <c r="AM1732" s="3">
        <v>4145854</v>
      </c>
      <c r="AN1732" s="3">
        <v>2686293</v>
      </c>
      <c r="AO1732" s="3">
        <v>0</v>
      </c>
      <c r="AP1732" s="3">
        <v>0</v>
      </c>
      <c r="AQ1732" s="3">
        <v>2686293</v>
      </c>
      <c r="AR1732" s="3">
        <f>Tabela1[[#This Row],[Potrzeby finansowe 2027
w tym:]]+Tabela1[[#This Row],[Rozliczenie 2025 potrz. fin.]]</f>
        <v>40584820</v>
      </c>
      <c r="AS1732" s="3">
        <v>0</v>
      </c>
      <c r="AT1732" s="3">
        <v>0</v>
      </c>
      <c r="AU1732" s="3"/>
      <c r="AV1732" s="3"/>
      <c r="AW1732" s="3"/>
      <c r="AX1732" s="3"/>
      <c r="AY1732" s="3"/>
      <c r="AZ1732" s="3"/>
      <c r="BA1732" s="3">
        <v>2</v>
      </c>
      <c r="BB1732" s="3">
        <v>0</v>
      </c>
      <c r="BC1732" s="3">
        <v>0</v>
      </c>
      <c r="BD1732" s="3">
        <v>0</v>
      </c>
      <c r="BE1732" s="3">
        <v>0.04</v>
      </c>
      <c r="BF1732" s="3">
        <v>0</v>
      </c>
      <c r="BG1732" s="3">
        <v>1304866</v>
      </c>
      <c r="BH1732" s="3">
        <v>12261</v>
      </c>
      <c r="BI1732" s="3">
        <v>483281</v>
      </c>
      <c r="BJ1732" s="3">
        <v>7426506.8624999998</v>
      </c>
      <c r="BK1732" s="3">
        <v>4486472.45</v>
      </c>
      <c r="BL1732" s="3">
        <v>2042217.43</v>
      </c>
      <c r="BM1732" s="3">
        <v>7675702.79</v>
      </c>
      <c r="BN1732" s="53">
        <v>1.1454949031457804</v>
      </c>
      <c r="BO1732" s="54">
        <v>4.6092099999999999E-4</v>
      </c>
      <c r="BP1732" s="70">
        <v>11591</v>
      </c>
      <c r="BQ1732" s="71"/>
      <c r="BR1732" s="70"/>
      <c r="BS1732" s="72"/>
      <c r="BT1732" s="72"/>
      <c r="BU1732" s="70">
        <v>55971189</v>
      </c>
      <c r="BV1732" s="70">
        <v>781167</v>
      </c>
      <c r="BW1732" s="74">
        <v>10868435</v>
      </c>
      <c r="BX1732" s="70">
        <v>67620791</v>
      </c>
    </row>
    <row r="1733" spans="1:76" x14ac:dyDescent="0.3">
      <c r="A1733" s="73" t="s">
        <v>10</v>
      </c>
      <c r="B1733" s="2" t="s">
        <v>170</v>
      </c>
      <c r="C1733" s="2" t="s">
        <v>11</v>
      </c>
      <c r="D1733" s="2" t="s">
        <v>16</v>
      </c>
      <c r="E1733" s="2" t="s">
        <v>15</v>
      </c>
      <c r="F1733" s="17" t="str">
        <f>+Tabela1[[#This Row],[WK]]&amp;Tabela1[[#This Row],[PK]]&amp;Tabela1[[#This Row],[GK]]</f>
        <v>240203</v>
      </c>
      <c r="G1733" s="2" t="s">
        <v>1623</v>
      </c>
      <c r="H1733" s="3">
        <v>593145303.88999999</v>
      </c>
      <c r="I1733" s="4">
        <v>1.125</v>
      </c>
      <c r="J1733" s="3">
        <v>667288466.88</v>
      </c>
      <c r="K1733" s="4">
        <v>7.0000000000000007E-2</v>
      </c>
      <c r="L1733" s="3">
        <v>46710193</v>
      </c>
      <c r="M1733" s="3"/>
      <c r="N1733" s="5"/>
      <c r="O1733" s="3">
        <v>39171394.740000002</v>
      </c>
      <c r="P1733" s="4">
        <v>1.125</v>
      </c>
      <c r="Q1733" s="3">
        <v>44067819.079999998</v>
      </c>
      <c r="R1733" s="4">
        <v>1.6E-2</v>
      </c>
      <c r="S1733" s="3">
        <v>705085</v>
      </c>
      <c r="T1733" s="3"/>
      <c r="U1733" s="5"/>
      <c r="V1733" s="3">
        <v>25761928</v>
      </c>
      <c r="W1733" s="5"/>
      <c r="X1733" s="3">
        <v>33954452</v>
      </c>
      <c r="Y1733" s="3">
        <v>0</v>
      </c>
      <c r="Z1733" s="3">
        <v>0</v>
      </c>
      <c r="AA1733" s="3">
        <v>1683012</v>
      </c>
      <c r="AB1733" s="3">
        <v>28783998</v>
      </c>
      <c r="AC1733" s="3">
        <v>3487442</v>
      </c>
      <c r="AD1733" s="3">
        <v>8192524</v>
      </c>
      <c r="AE1733" s="3">
        <v>0</v>
      </c>
      <c r="AF1733" s="3">
        <v>46710193</v>
      </c>
      <c r="AG1733" s="3">
        <v>705085</v>
      </c>
      <c r="AH1733" s="3">
        <v>8192524</v>
      </c>
      <c r="AI1733" s="3">
        <v>25761928</v>
      </c>
      <c r="AJ1733" s="3">
        <v>1752056</v>
      </c>
      <c r="AK1733" s="3">
        <v>1752056</v>
      </c>
      <c r="AL1733" s="3">
        <v>1392299</v>
      </c>
      <c r="AM1733" s="3">
        <v>359757</v>
      </c>
      <c r="AN1733" s="3">
        <v>-185800</v>
      </c>
      <c r="AO1733" s="3">
        <v>0</v>
      </c>
      <c r="AP1733" s="3">
        <v>185800</v>
      </c>
      <c r="AQ1733" s="3">
        <v>0</v>
      </c>
      <c r="AR1733" s="3">
        <f>Tabela1[[#This Row],[Potrzeby finansowe 2027
w tym:]]+Tabela1[[#This Row],[Rozliczenie 2025 potrz. fin.]]</f>
        <v>33954452</v>
      </c>
      <c r="AS1733" s="3">
        <v>0</v>
      </c>
      <c r="AT1733" s="3">
        <v>0</v>
      </c>
      <c r="AU1733" s="3"/>
      <c r="AV1733" s="3"/>
      <c r="AW1733" s="3"/>
      <c r="AX1733" s="3"/>
      <c r="AY1733" s="3"/>
      <c r="AZ1733" s="3"/>
      <c r="BA1733" s="3">
        <v>0</v>
      </c>
      <c r="BB1733" s="3">
        <v>0</v>
      </c>
      <c r="BC1733" s="3">
        <v>0</v>
      </c>
      <c r="BD1733" s="3">
        <v>0</v>
      </c>
      <c r="BE1733" s="3">
        <v>0.01</v>
      </c>
      <c r="BF1733" s="3">
        <v>0</v>
      </c>
      <c r="BG1733" s="3">
        <v>1184181</v>
      </c>
      <c r="BH1733" s="3">
        <v>11127</v>
      </c>
      <c r="BI1733" s="3">
        <v>498831</v>
      </c>
      <c r="BJ1733" s="3">
        <v>7665462.0200000005</v>
      </c>
      <c r="BK1733" s="3">
        <v>5620076.71</v>
      </c>
      <c r="BL1733" s="3">
        <v>437430.81</v>
      </c>
      <c r="BM1733" s="3">
        <v>7306679.6200000001</v>
      </c>
      <c r="BN1733" s="53">
        <v>1.0871230985889222</v>
      </c>
      <c r="BO1733" s="54">
        <v>4.0590340000000002E-4</v>
      </c>
      <c r="BP1733" s="70">
        <v>10207</v>
      </c>
      <c r="BQ1733" s="71"/>
      <c r="BR1733" s="70"/>
      <c r="BS1733" s="72"/>
      <c r="BT1733" s="72"/>
      <c r="BU1733" s="70">
        <v>46710193</v>
      </c>
      <c r="BV1733" s="70">
        <v>705085</v>
      </c>
      <c r="BW1733" s="74">
        <v>8192524</v>
      </c>
      <c r="BX1733" s="70">
        <v>55607802</v>
      </c>
    </row>
    <row r="1734" spans="1:76" x14ac:dyDescent="0.3">
      <c r="A1734" s="73" t="s">
        <v>10</v>
      </c>
      <c r="B1734" s="2" t="s">
        <v>170</v>
      </c>
      <c r="C1734" s="2" t="s">
        <v>11</v>
      </c>
      <c r="D1734" s="2" t="s">
        <v>18</v>
      </c>
      <c r="E1734" s="2" t="s">
        <v>19</v>
      </c>
      <c r="F1734" s="17" t="str">
        <f>+Tabela1[[#This Row],[WK]]&amp;Tabela1[[#This Row],[PK]]&amp;Tabela1[[#This Row],[GK]]</f>
        <v>240204</v>
      </c>
      <c r="G1734" s="2" t="s">
        <v>1624</v>
      </c>
      <c r="H1734" s="3">
        <v>2528826342.2199998</v>
      </c>
      <c r="I1734" s="4">
        <v>1.125</v>
      </c>
      <c r="J1734" s="3">
        <v>2844929635</v>
      </c>
      <c r="K1734" s="4">
        <v>7.0000000000000007E-2</v>
      </c>
      <c r="L1734" s="3">
        <v>199145074</v>
      </c>
      <c r="M1734" s="3"/>
      <c r="N1734" s="5"/>
      <c r="O1734" s="3">
        <v>707087674.18000007</v>
      </c>
      <c r="P1734" s="4">
        <v>1.125</v>
      </c>
      <c r="Q1734" s="3">
        <v>795473633.45000005</v>
      </c>
      <c r="R1734" s="4">
        <v>1.6E-2</v>
      </c>
      <c r="S1734" s="3">
        <v>12727578</v>
      </c>
      <c r="T1734" s="3"/>
      <c r="U1734" s="5"/>
      <c r="V1734" s="3">
        <v>119309298</v>
      </c>
      <c r="W1734" s="5"/>
      <c r="X1734" s="3">
        <v>118164719</v>
      </c>
      <c r="Y1734" s="3">
        <v>0</v>
      </c>
      <c r="Z1734" s="3">
        <v>161224</v>
      </c>
      <c r="AA1734" s="3">
        <v>6128743</v>
      </c>
      <c r="AB1734" s="3">
        <v>111874752</v>
      </c>
      <c r="AC1734" s="3">
        <v>0</v>
      </c>
      <c r="AD1734" s="3">
        <v>22086834</v>
      </c>
      <c r="AE1734" s="3">
        <v>0</v>
      </c>
      <c r="AF1734" s="3">
        <v>199145074</v>
      </c>
      <c r="AG1734" s="3">
        <v>12727578</v>
      </c>
      <c r="AH1734" s="3">
        <v>22086834</v>
      </c>
      <c r="AI1734" s="3">
        <v>119309298</v>
      </c>
      <c r="AJ1734" s="3">
        <v>10599754</v>
      </c>
      <c r="AK1734" s="3">
        <v>15273603</v>
      </c>
      <c r="AL1734" s="3">
        <v>6389793</v>
      </c>
      <c r="AM1734" s="3">
        <v>8883810</v>
      </c>
      <c r="AN1734" s="3">
        <v>4673849</v>
      </c>
      <c r="AO1734" s="3">
        <v>0</v>
      </c>
      <c r="AP1734" s="3">
        <v>0</v>
      </c>
      <c r="AQ1734" s="3">
        <v>4673849</v>
      </c>
      <c r="AR1734" s="3">
        <f>Tabela1[[#This Row],[Potrzeby finansowe 2027
w tym:]]+Tabela1[[#This Row],[Rozliczenie 2025 potrz. fin.]]</f>
        <v>122838568</v>
      </c>
      <c r="AS1734" s="3">
        <v>0</v>
      </c>
      <c r="AT1734" s="3">
        <v>0</v>
      </c>
      <c r="AU1734" s="3"/>
      <c r="AV1734" s="3"/>
      <c r="AW1734" s="3"/>
      <c r="AX1734" s="3"/>
      <c r="AY1734" s="3"/>
      <c r="AZ1734" s="3"/>
      <c r="BA1734" s="3">
        <v>161224</v>
      </c>
      <c r="BB1734" s="3">
        <v>0</v>
      </c>
      <c r="BC1734" s="3">
        <v>11.28</v>
      </c>
      <c r="BD1734" s="3">
        <v>0</v>
      </c>
      <c r="BE1734" s="3">
        <v>3155.41</v>
      </c>
      <c r="BF1734" s="3">
        <v>0</v>
      </c>
      <c r="BG1734" s="3">
        <v>4706706</v>
      </c>
      <c r="BH1734" s="3">
        <v>44226</v>
      </c>
      <c r="BI1734" s="3">
        <v>1422037</v>
      </c>
      <c r="BJ1734" s="3">
        <v>21852215.247499999</v>
      </c>
      <c r="BK1734" s="3">
        <v>13915553.74</v>
      </c>
      <c r="BL1734" s="3">
        <v>8685136.1799999997</v>
      </c>
      <c r="BM1734" s="3">
        <v>14376373.67</v>
      </c>
      <c r="BN1734" s="53">
        <v>1.2683006444512839</v>
      </c>
      <c r="BO1734" s="54">
        <v>1.6842676999999999E-3</v>
      </c>
      <c r="BP1734" s="70">
        <v>42356</v>
      </c>
      <c r="BQ1734" s="71"/>
      <c r="BR1734" s="70"/>
      <c r="BS1734" s="72"/>
      <c r="BT1734" s="72"/>
      <c r="BU1734" s="70">
        <v>199145074</v>
      </c>
      <c r="BV1734" s="70">
        <v>12727578</v>
      </c>
      <c r="BW1734" s="74">
        <v>22086834</v>
      </c>
      <c r="BX1734" s="70">
        <v>233959486</v>
      </c>
    </row>
    <row r="1735" spans="1:76" x14ac:dyDescent="0.3">
      <c r="A1735" s="73" t="s">
        <v>10</v>
      </c>
      <c r="B1735" s="2" t="s">
        <v>170</v>
      </c>
      <c r="C1735" s="2" t="s">
        <v>11</v>
      </c>
      <c r="D1735" s="2" t="s">
        <v>21</v>
      </c>
      <c r="E1735" s="2" t="s">
        <v>15</v>
      </c>
      <c r="F1735" s="17" t="str">
        <f>+Tabela1[[#This Row],[WK]]&amp;Tabela1[[#This Row],[PK]]&amp;Tabela1[[#This Row],[GK]]</f>
        <v>240205</v>
      </c>
      <c r="G1735" s="2" t="s">
        <v>1625</v>
      </c>
      <c r="H1735" s="3">
        <v>1384449503.1099999</v>
      </c>
      <c r="I1735" s="4">
        <v>1.125</v>
      </c>
      <c r="J1735" s="3">
        <v>1557505691</v>
      </c>
      <c r="K1735" s="4">
        <v>7.0000000000000007E-2</v>
      </c>
      <c r="L1735" s="3">
        <v>109025398</v>
      </c>
      <c r="M1735" s="3"/>
      <c r="N1735" s="5"/>
      <c r="O1735" s="3">
        <v>177994238.15000001</v>
      </c>
      <c r="P1735" s="4">
        <v>1.125</v>
      </c>
      <c r="Q1735" s="3">
        <v>200243517.91999999</v>
      </c>
      <c r="R1735" s="4">
        <v>1.6E-2</v>
      </c>
      <c r="S1735" s="3">
        <v>3203896</v>
      </c>
      <c r="T1735" s="3"/>
      <c r="U1735" s="5"/>
      <c r="V1735" s="3">
        <v>58305458</v>
      </c>
      <c r="W1735" s="5"/>
      <c r="X1735" s="3">
        <v>76694502</v>
      </c>
      <c r="Y1735" s="3">
        <v>0</v>
      </c>
      <c r="Z1735" s="3">
        <v>243721</v>
      </c>
      <c r="AA1735" s="3">
        <v>4287678</v>
      </c>
      <c r="AB1735" s="3">
        <v>72163103</v>
      </c>
      <c r="AC1735" s="3">
        <v>0</v>
      </c>
      <c r="AD1735" s="3">
        <v>23200181</v>
      </c>
      <c r="AE1735" s="3">
        <v>0</v>
      </c>
      <c r="AF1735" s="3">
        <v>109025398</v>
      </c>
      <c r="AG1735" s="3">
        <v>3203896</v>
      </c>
      <c r="AH1735" s="3">
        <v>23200181</v>
      </c>
      <c r="AI1735" s="3">
        <v>58305458</v>
      </c>
      <c r="AJ1735" s="3">
        <v>3682714</v>
      </c>
      <c r="AK1735" s="3">
        <v>8493851</v>
      </c>
      <c r="AL1735" s="3">
        <v>2887607</v>
      </c>
      <c r="AM1735" s="3">
        <v>5606244</v>
      </c>
      <c r="AN1735" s="3">
        <v>4811137</v>
      </c>
      <c r="AO1735" s="3">
        <v>0</v>
      </c>
      <c r="AP1735" s="3">
        <v>0</v>
      </c>
      <c r="AQ1735" s="3">
        <v>4811137</v>
      </c>
      <c r="AR1735" s="3">
        <f>Tabela1[[#This Row],[Potrzeby finansowe 2027
w tym:]]+Tabela1[[#This Row],[Rozliczenie 2025 potrz. fin.]]</f>
        <v>81505639</v>
      </c>
      <c r="AS1735" s="3">
        <v>0</v>
      </c>
      <c r="AT1735" s="3">
        <v>0</v>
      </c>
      <c r="AU1735" s="3"/>
      <c r="AV1735" s="3"/>
      <c r="AW1735" s="3"/>
      <c r="AX1735" s="3"/>
      <c r="AY1735" s="3"/>
      <c r="AZ1735" s="3"/>
      <c r="BA1735" s="3">
        <v>243721</v>
      </c>
      <c r="BB1735" s="3">
        <v>0</v>
      </c>
      <c r="BC1735" s="3">
        <v>56.68</v>
      </c>
      <c r="BD1735" s="3">
        <v>0</v>
      </c>
      <c r="BE1735" s="3">
        <v>4505.84</v>
      </c>
      <c r="BF1735" s="3">
        <v>0</v>
      </c>
      <c r="BG1735" s="3">
        <v>2693058</v>
      </c>
      <c r="BH1735" s="3">
        <v>25305</v>
      </c>
      <c r="BI1735" s="3">
        <v>1594620</v>
      </c>
      <c r="BJ1735" s="3">
        <v>24504263.000000004</v>
      </c>
      <c r="BK1735" s="3">
        <v>19795281.520000003</v>
      </c>
      <c r="BL1735" s="3">
        <v>790312.17</v>
      </c>
      <c r="BM1735" s="3">
        <v>17255301.579999998</v>
      </c>
      <c r="BN1735" s="53">
        <v>1.1867024798783845</v>
      </c>
      <c r="BO1735" s="54">
        <v>9.0474540000000001E-4</v>
      </c>
      <c r="BP1735" s="70">
        <v>22753</v>
      </c>
      <c r="BQ1735" s="71"/>
      <c r="BR1735" s="70"/>
      <c r="BS1735" s="72"/>
      <c r="BT1735" s="72"/>
      <c r="BU1735" s="70">
        <v>109025398</v>
      </c>
      <c r="BV1735" s="70">
        <v>3203896</v>
      </c>
      <c r="BW1735" s="74">
        <v>23200181</v>
      </c>
      <c r="BX1735" s="70">
        <v>135429475</v>
      </c>
    </row>
    <row r="1736" spans="1:76" x14ac:dyDescent="0.3">
      <c r="A1736" s="73" t="s">
        <v>10</v>
      </c>
      <c r="B1736" s="2" t="s">
        <v>170</v>
      </c>
      <c r="C1736" s="2" t="s">
        <v>11</v>
      </c>
      <c r="D1736" s="2" t="s">
        <v>23</v>
      </c>
      <c r="E1736" s="2" t="s">
        <v>15</v>
      </c>
      <c r="F1736" s="17" t="str">
        <f>+Tabela1[[#This Row],[WK]]&amp;Tabela1[[#This Row],[PK]]&amp;Tabela1[[#This Row],[GK]]</f>
        <v>240206</v>
      </c>
      <c r="G1736" s="2" t="s">
        <v>1626</v>
      </c>
      <c r="H1736" s="3">
        <v>519696791.38</v>
      </c>
      <c r="I1736" s="4">
        <v>1.125</v>
      </c>
      <c r="J1736" s="3">
        <v>584658890.29999995</v>
      </c>
      <c r="K1736" s="4">
        <v>7.0000000000000007E-2</v>
      </c>
      <c r="L1736" s="3">
        <v>40926122</v>
      </c>
      <c r="M1736" s="3"/>
      <c r="N1736" s="5"/>
      <c r="O1736" s="3">
        <v>29871645.93</v>
      </c>
      <c r="P1736" s="4">
        <v>1.125</v>
      </c>
      <c r="Q1736" s="3">
        <v>33605601.670000002</v>
      </c>
      <c r="R1736" s="4">
        <v>1.6E-2</v>
      </c>
      <c r="S1736" s="3">
        <v>537690</v>
      </c>
      <c r="T1736" s="3"/>
      <c r="U1736" s="5"/>
      <c r="V1736" s="3">
        <v>15656668</v>
      </c>
      <c r="W1736" s="5"/>
      <c r="X1736" s="3">
        <v>25978791</v>
      </c>
      <c r="Y1736" s="3">
        <v>0</v>
      </c>
      <c r="Z1736" s="3">
        <v>55932</v>
      </c>
      <c r="AA1736" s="3">
        <v>1169739</v>
      </c>
      <c r="AB1736" s="3">
        <v>19971426</v>
      </c>
      <c r="AC1736" s="3">
        <v>4781694</v>
      </c>
      <c r="AD1736" s="3">
        <v>10350366</v>
      </c>
      <c r="AE1736" s="3">
        <v>3294843</v>
      </c>
      <c r="AF1736" s="3">
        <v>40926122</v>
      </c>
      <c r="AG1736" s="3">
        <v>537690</v>
      </c>
      <c r="AH1736" s="3">
        <v>7055523</v>
      </c>
      <c r="AI1736" s="3">
        <v>15656668</v>
      </c>
      <c r="AJ1736" s="3">
        <v>1689933</v>
      </c>
      <c r="AK1736" s="3">
        <v>1718176</v>
      </c>
      <c r="AL1736" s="3">
        <v>747486</v>
      </c>
      <c r="AM1736" s="3">
        <v>970690</v>
      </c>
      <c r="AN1736" s="3">
        <v>775014</v>
      </c>
      <c r="AO1736" s="3">
        <v>0</v>
      </c>
      <c r="AP1736" s="3">
        <v>-746771</v>
      </c>
      <c r="AQ1736" s="3">
        <v>28243</v>
      </c>
      <c r="AR1736" s="3">
        <f>Tabela1[[#This Row],[Potrzeby finansowe 2027
w tym:]]+Tabela1[[#This Row],[Rozliczenie 2025 potrz. fin.]]</f>
        <v>26007034</v>
      </c>
      <c r="AS1736" s="3">
        <v>0</v>
      </c>
      <c r="AT1736" s="3">
        <v>0</v>
      </c>
      <c r="AU1736" s="3"/>
      <c r="AV1736" s="3"/>
      <c r="AW1736" s="3"/>
      <c r="AX1736" s="3"/>
      <c r="AY1736" s="3"/>
      <c r="AZ1736" s="3"/>
      <c r="BA1736" s="3">
        <v>55932</v>
      </c>
      <c r="BB1736" s="3">
        <v>0</v>
      </c>
      <c r="BC1736" s="3">
        <v>0.06</v>
      </c>
      <c r="BD1736" s="3">
        <v>0</v>
      </c>
      <c r="BE1736" s="3">
        <v>1120.3699999999999</v>
      </c>
      <c r="BF1736" s="3">
        <v>0</v>
      </c>
      <c r="BG1736" s="3">
        <v>788283</v>
      </c>
      <c r="BH1736" s="3">
        <v>7407</v>
      </c>
      <c r="BI1736" s="3">
        <v>381456</v>
      </c>
      <c r="BJ1736" s="3">
        <v>5861775.0850000009</v>
      </c>
      <c r="BK1736" s="3">
        <v>4617947.6400000006</v>
      </c>
      <c r="BL1736" s="3">
        <v>724654.88</v>
      </c>
      <c r="BM1736" s="3">
        <v>3526000.0199999996</v>
      </c>
      <c r="BN1736" s="53">
        <v>1.4020853734739749</v>
      </c>
      <c r="BO1736" s="54">
        <v>2.6302600000000003E-4</v>
      </c>
      <c r="BP1736" s="70">
        <v>6614</v>
      </c>
      <c r="BQ1736" s="71"/>
      <c r="BR1736" s="70"/>
      <c r="BS1736" s="72"/>
      <c r="BT1736" s="72"/>
      <c r="BU1736" s="70">
        <v>40926122</v>
      </c>
      <c r="BV1736" s="70">
        <v>537690</v>
      </c>
      <c r="BW1736" s="74">
        <v>7055523</v>
      </c>
      <c r="BX1736" s="70">
        <v>48519335</v>
      </c>
    </row>
    <row r="1737" spans="1:76" x14ac:dyDescent="0.3">
      <c r="A1737" s="73" t="s">
        <v>10</v>
      </c>
      <c r="B1737" s="2" t="s">
        <v>170</v>
      </c>
      <c r="C1737" s="2" t="s">
        <v>11</v>
      </c>
      <c r="D1737" s="2" t="s">
        <v>30</v>
      </c>
      <c r="E1737" s="2" t="s">
        <v>15</v>
      </c>
      <c r="F1737" s="17" t="str">
        <f>+Tabela1[[#This Row],[WK]]&amp;Tabela1[[#This Row],[PK]]&amp;Tabela1[[#This Row],[GK]]</f>
        <v>240207</v>
      </c>
      <c r="G1737" s="2" t="s">
        <v>1627</v>
      </c>
      <c r="H1737" s="3">
        <v>745704223.13999999</v>
      </c>
      <c r="I1737" s="4">
        <v>1.125</v>
      </c>
      <c r="J1737" s="3">
        <v>838917251.02999997</v>
      </c>
      <c r="K1737" s="4">
        <v>7.0000000000000007E-2</v>
      </c>
      <c r="L1737" s="3">
        <v>58724208</v>
      </c>
      <c r="M1737" s="3"/>
      <c r="N1737" s="5"/>
      <c r="O1737" s="3">
        <v>61348785.530000001</v>
      </c>
      <c r="P1737" s="4">
        <v>1.125</v>
      </c>
      <c r="Q1737" s="3">
        <v>69017383.719999999</v>
      </c>
      <c r="R1737" s="4">
        <v>1.6E-2</v>
      </c>
      <c r="S1737" s="3">
        <v>1104278</v>
      </c>
      <c r="T1737" s="3"/>
      <c r="U1737" s="5"/>
      <c r="V1737" s="3">
        <v>26427438</v>
      </c>
      <c r="W1737" s="5"/>
      <c r="X1737" s="3">
        <v>50359770</v>
      </c>
      <c r="Y1737" s="3">
        <v>0</v>
      </c>
      <c r="Z1737" s="3">
        <v>33015</v>
      </c>
      <c r="AA1737" s="3">
        <v>2346817</v>
      </c>
      <c r="AB1737" s="3">
        <v>47555135</v>
      </c>
      <c r="AC1737" s="3">
        <v>424803</v>
      </c>
      <c r="AD1737" s="3">
        <v>24465248</v>
      </c>
      <c r="AE1737" s="3">
        <v>0</v>
      </c>
      <c r="AF1737" s="3">
        <v>58724208</v>
      </c>
      <c r="AG1737" s="3">
        <v>1104278</v>
      </c>
      <c r="AH1737" s="3">
        <v>24465248</v>
      </c>
      <c r="AI1737" s="3">
        <v>26427438</v>
      </c>
      <c r="AJ1737" s="3">
        <v>2558857</v>
      </c>
      <c r="AK1737" s="3">
        <v>3091773</v>
      </c>
      <c r="AL1737" s="3">
        <v>1020980</v>
      </c>
      <c r="AM1737" s="3">
        <v>2070793</v>
      </c>
      <c r="AN1737" s="3">
        <v>532916</v>
      </c>
      <c r="AO1737" s="3">
        <v>0</v>
      </c>
      <c r="AP1737" s="3">
        <v>0</v>
      </c>
      <c r="AQ1737" s="3">
        <v>532916</v>
      </c>
      <c r="AR1737" s="3">
        <f>Tabela1[[#This Row],[Potrzeby finansowe 2027
w tym:]]+Tabela1[[#This Row],[Rozliczenie 2025 potrz. fin.]]</f>
        <v>50892686</v>
      </c>
      <c r="AS1737" s="3">
        <v>0</v>
      </c>
      <c r="AT1737" s="3">
        <v>0</v>
      </c>
      <c r="AU1737" s="3"/>
      <c r="AV1737" s="3"/>
      <c r="AW1737" s="3"/>
      <c r="AX1737" s="3"/>
      <c r="AY1737" s="3"/>
      <c r="AZ1737" s="3"/>
      <c r="BA1737" s="3">
        <v>33015</v>
      </c>
      <c r="BB1737" s="3">
        <v>0</v>
      </c>
      <c r="BC1737" s="3">
        <v>0</v>
      </c>
      <c r="BD1737" s="3">
        <v>0</v>
      </c>
      <c r="BE1737" s="3">
        <v>661.56</v>
      </c>
      <c r="BF1737" s="3">
        <v>0</v>
      </c>
      <c r="BG1737" s="3">
        <v>1414801</v>
      </c>
      <c r="BH1737" s="3">
        <v>13294</v>
      </c>
      <c r="BI1737" s="3">
        <v>932016</v>
      </c>
      <c r="BJ1737" s="3">
        <v>14322136.895</v>
      </c>
      <c r="BK1737" s="3">
        <v>11109986.279999999</v>
      </c>
      <c r="BL1737" s="3">
        <v>365089.87</v>
      </c>
      <c r="BM1737" s="3">
        <v>12118422.720000001</v>
      </c>
      <c r="BN1737" s="53">
        <v>1.0887197709446668</v>
      </c>
      <c r="BO1737" s="54">
        <v>4.9726079999999997E-4</v>
      </c>
      <c r="BP1737" s="70">
        <v>12506</v>
      </c>
      <c r="BQ1737" s="71"/>
      <c r="BR1737" s="70"/>
      <c r="BS1737" s="72"/>
      <c r="BT1737" s="72"/>
      <c r="BU1737" s="70">
        <v>58724208</v>
      </c>
      <c r="BV1737" s="70">
        <v>1104278</v>
      </c>
      <c r="BW1737" s="74">
        <v>24465248</v>
      </c>
      <c r="BX1737" s="70">
        <v>84293734</v>
      </c>
    </row>
    <row r="1738" spans="1:76" x14ac:dyDescent="0.3">
      <c r="A1738" s="73" t="s">
        <v>10</v>
      </c>
      <c r="B1738" s="2" t="s">
        <v>170</v>
      </c>
      <c r="C1738" s="2" t="s">
        <v>11</v>
      </c>
      <c r="D1738" s="2" t="s">
        <v>54</v>
      </c>
      <c r="E1738" s="2" t="s">
        <v>15</v>
      </c>
      <c r="F1738" s="17" t="str">
        <f>+Tabela1[[#This Row],[WK]]&amp;Tabela1[[#This Row],[PK]]&amp;Tabela1[[#This Row],[GK]]</f>
        <v>240208</v>
      </c>
      <c r="G1738" s="2" t="s">
        <v>1628</v>
      </c>
      <c r="H1738" s="3">
        <v>801495405.49000001</v>
      </c>
      <c r="I1738" s="4">
        <v>1.125</v>
      </c>
      <c r="J1738" s="3">
        <v>901682331.17999995</v>
      </c>
      <c r="K1738" s="4">
        <v>7.0000000000000007E-2</v>
      </c>
      <c r="L1738" s="3">
        <v>63117763</v>
      </c>
      <c r="M1738" s="3"/>
      <c r="N1738" s="5"/>
      <c r="O1738" s="3">
        <v>104613839.31999999</v>
      </c>
      <c r="P1738" s="4">
        <v>1.125</v>
      </c>
      <c r="Q1738" s="3">
        <v>117690569.23999999</v>
      </c>
      <c r="R1738" s="4">
        <v>1.6E-2</v>
      </c>
      <c r="S1738" s="3">
        <v>1883049</v>
      </c>
      <c r="T1738" s="3"/>
      <c r="U1738" s="5"/>
      <c r="V1738" s="3">
        <v>36965081</v>
      </c>
      <c r="W1738" s="5"/>
      <c r="X1738" s="3">
        <v>47480593</v>
      </c>
      <c r="Y1738" s="3">
        <v>0</v>
      </c>
      <c r="Z1738" s="3">
        <v>52804</v>
      </c>
      <c r="AA1738" s="3">
        <v>2164729</v>
      </c>
      <c r="AB1738" s="3">
        <v>40183527</v>
      </c>
      <c r="AC1738" s="3">
        <v>5079533</v>
      </c>
      <c r="AD1738" s="3">
        <v>10515512</v>
      </c>
      <c r="AE1738" s="3">
        <v>0</v>
      </c>
      <c r="AF1738" s="3">
        <v>63117763</v>
      </c>
      <c r="AG1738" s="3">
        <v>1883049</v>
      </c>
      <c r="AH1738" s="3">
        <v>10515512</v>
      </c>
      <c r="AI1738" s="3">
        <v>36965081</v>
      </c>
      <c r="AJ1738" s="3">
        <v>2788291</v>
      </c>
      <c r="AK1738" s="3">
        <v>2788291</v>
      </c>
      <c r="AL1738" s="3">
        <v>2271881</v>
      </c>
      <c r="AM1738" s="3">
        <v>516410</v>
      </c>
      <c r="AN1738" s="3">
        <v>1664544</v>
      </c>
      <c r="AO1738" s="3">
        <v>0</v>
      </c>
      <c r="AP1738" s="3">
        <v>-1664544</v>
      </c>
      <c r="AQ1738" s="3">
        <v>0</v>
      </c>
      <c r="AR1738" s="3">
        <f>Tabela1[[#This Row],[Potrzeby finansowe 2027
w tym:]]+Tabela1[[#This Row],[Rozliczenie 2025 potrz. fin.]]</f>
        <v>47480593</v>
      </c>
      <c r="AS1738" s="3">
        <v>0</v>
      </c>
      <c r="AT1738" s="3">
        <v>0</v>
      </c>
      <c r="AU1738" s="3"/>
      <c r="AV1738" s="3"/>
      <c r="AW1738" s="3"/>
      <c r="AX1738" s="3"/>
      <c r="AY1738" s="3"/>
      <c r="AZ1738" s="3"/>
      <c r="BA1738" s="3">
        <v>52804</v>
      </c>
      <c r="BB1738" s="3">
        <v>0</v>
      </c>
      <c r="BC1738" s="3">
        <v>17.03</v>
      </c>
      <c r="BD1738" s="3">
        <v>0</v>
      </c>
      <c r="BE1738" s="3">
        <v>944.55</v>
      </c>
      <c r="BF1738" s="3">
        <v>0</v>
      </c>
      <c r="BG1738" s="3">
        <v>1633608</v>
      </c>
      <c r="BH1738" s="3">
        <v>15350</v>
      </c>
      <c r="BI1738" s="3">
        <v>531121</v>
      </c>
      <c r="BJ1738" s="3">
        <v>8161648.8599999994</v>
      </c>
      <c r="BK1738" s="3">
        <v>4490996.93</v>
      </c>
      <c r="BL1738" s="3">
        <v>2094751.29</v>
      </c>
      <c r="BM1738" s="3">
        <v>10493105.140000001</v>
      </c>
      <c r="BN1738" s="53">
        <v>1.1128880930397396</v>
      </c>
      <c r="BO1738" s="54">
        <v>5.5123010000000003E-4</v>
      </c>
      <c r="BP1738" s="70">
        <v>13862</v>
      </c>
      <c r="BQ1738" s="71"/>
      <c r="BR1738" s="70"/>
      <c r="BS1738" s="72"/>
      <c r="BT1738" s="72"/>
      <c r="BU1738" s="70">
        <v>63117763</v>
      </c>
      <c r="BV1738" s="70">
        <v>1883049</v>
      </c>
      <c r="BW1738" s="74">
        <v>10515512</v>
      </c>
      <c r="BX1738" s="70">
        <v>75516324</v>
      </c>
    </row>
    <row r="1739" spans="1:76" x14ac:dyDescent="0.3">
      <c r="A1739" s="73" t="s">
        <v>10</v>
      </c>
      <c r="B1739" s="2" t="s">
        <v>170</v>
      </c>
      <c r="C1739" s="2" t="s">
        <v>11</v>
      </c>
      <c r="D1739" s="2" t="s">
        <v>56</v>
      </c>
      <c r="E1739" s="2" t="s">
        <v>19</v>
      </c>
      <c r="F1739" s="17" t="str">
        <f>+Tabela1[[#This Row],[WK]]&amp;Tabela1[[#This Row],[PK]]&amp;Tabela1[[#This Row],[GK]]</f>
        <v>240209</v>
      </c>
      <c r="G1739" s="2" t="s">
        <v>1629</v>
      </c>
      <c r="H1739" s="3">
        <v>1031334736.05</v>
      </c>
      <c r="I1739" s="4">
        <v>1.125</v>
      </c>
      <c r="J1739" s="3">
        <v>1160251578.0599999</v>
      </c>
      <c r="K1739" s="4">
        <v>7.0000000000000007E-2</v>
      </c>
      <c r="L1739" s="3">
        <v>81217610</v>
      </c>
      <c r="M1739" s="3"/>
      <c r="N1739" s="5"/>
      <c r="O1739" s="3">
        <v>29916091.93</v>
      </c>
      <c r="P1739" s="4">
        <v>1.125</v>
      </c>
      <c r="Q1739" s="3">
        <v>33655603.420000002</v>
      </c>
      <c r="R1739" s="4">
        <v>1.6E-2</v>
      </c>
      <c r="S1739" s="3">
        <v>538490</v>
      </c>
      <c r="T1739" s="3"/>
      <c r="U1739" s="5"/>
      <c r="V1739" s="3">
        <v>46000819</v>
      </c>
      <c r="W1739" s="5"/>
      <c r="X1739" s="3">
        <v>56175813</v>
      </c>
      <c r="Y1739" s="3">
        <v>0</v>
      </c>
      <c r="Z1739" s="3">
        <v>24466</v>
      </c>
      <c r="AA1739" s="3">
        <v>2698271</v>
      </c>
      <c r="AB1739" s="3">
        <v>49658626</v>
      </c>
      <c r="AC1739" s="3">
        <v>3794450</v>
      </c>
      <c r="AD1739" s="3">
        <v>10174994</v>
      </c>
      <c r="AE1739" s="3">
        <v>0</v>
      </c>
      <c r="AF1739" s="3">
        <v>81217610</v>
      </c>
      <c r="AG1739" s="3">
        <v>538490</v>
      </c>
      <c r="AH1739" s="3">
        <v>10174994</v>
      </c>
      <c r="AI1739" s="3">
        <v>46000819</v>
      </c>
      <c r="AJ1739" s="3">
        <v>1882032</v>
      </c>
      <c r="AK1739" s="3">
        <v>1882032</v>
      </c>
      <c r="AL1739" s="3">
        <v>2372931</v>
      </c>
      <c r="AM1739" s="3">
        <v>-490899</v>
      </c>
      <c r="AN1739" s="3">
        <v>1855638</v>
      </c>
      <c r="AO1739" s="3">
        <v>0</v>
      </c>
      <c r="AP1739" s="3">
        <v>-1855638</v>
      </c>
      <c r="AQ1739" s="3">
        <v>0</v>
      </c>
      <c r="AR1739" s="3">
        <f>Tabela1[[#This Row],[Potrzeby finansowe 2027
w tym:]]+Tabela1[[#This Row],[Rozliczenie 2025 potrz. fin.]]</f>
        <v>56175813</v>
      </c>
      <c r="AS1739" s="3">
        <v>0</v>
      </c>
      <c r="AT1739" s="3">
        <v>0</v>
      </c>
      <c r="AU1739" s="3"/>
      <c r="AV1739" s="3"/>
      <c r="AW1739" s="3"/>
      <c r="AX1739" s="3"/>
      <c r="AY1739" s="3"/>
      <c r="AZ1739" s="3"/>
      <c r="BA1739" s="3">
        <v>24466</v>
      </c>
      <c r="BB1739" s="3">
        <v>0</v>
      </c>
      <c r="BC1739" s="3">
        <v>0</v>
      </c>
      <c r="BD1739" s="3">
        <v>0</v>
      </c>
      <c r="BE1739" s="3">
        <v>490.25</v>
      </c>
      <c r="BF1739" s="3">
        <v>0</v>
      </c>
      <c r="BG1739" s="3">
        <v>1950538</v>
      </c>
      <c r="BH1739" s="3">
        <v>18328</v>
      </c>
      <c r="BI1739" s="3">
        <v>747733</v>
      </c>
      <c r="BJ1739" s="3">
        <v>11490291.019999998</v>
      </c>
      <c r="BK1739" s="3">
        <v>5372210.8199999984</v>
      </c>
      <c r="BL1739" s="3">
        <v>5138180.79</v>
      </c>
      <c r="BM1739" s="3">
        <v>14195959.220000001</v>
      </c>
      <c r="BN1739" s="53">
        <v>1.0428937821176427</v>
      </c>
      <c r="BO1739" s="54">
        <v>6.9893120000000003E-4</v>
      </c>
      <c r="BP1739" s="70">
        <v>17577</v>
      </c>
      <c r="BQ1739" s="71"/>
      <c r="BR1739" s="70"/>
      <c r="BS1739" s="72"/>
      <c r="BT1739" s="72"/>
      <c r="BU1739" s="70">
        <v>81217610</v>
      </c>
      <c r="BV1739" s="70">
        <v>538490</v>
      </c>
      <c r="BW1739" s="74">
        <v>10174994</v>
      </c>
      <c r="BX1739" s="70">
        <v>91931094</v>
      </c>
    </row>
    <row r="1740" spans="1:76" x14ac:dyDescent="0.3">
      <c r="A1740" s="73" t="s">
        <v>10</v>
      </c>
      <c r="B1740" s="2" t="s">
        <v>170</v>
      </c>
      <c r="C1740" s="2" t="s">
        <v>11</v>
      </c>
      <c r="D1740" s="2" t="s">
        <v>69</v>
      </c>
      <c r="E1740" s="2" t="s">
        <v>15</v>
      </c>
      <c r="F1740" s="17" t="str">
        <f>+Tabela1[[#This Row],[WK]]&amp;Tabela1[[#This Row],[PK]]&amp;Tabela1[[#This Row],[GK]]</f>
        <v>240210</v>
      </c>
      <c r="G1740" s="2" t="s">
        <v>1630</v>
      </c>
      <c r="H1740" s="3">
        <v>760722062.01999998</v>
      </c>
      <c r="I1740" s="4">
        <v>1.125</v>
      </c>
      <c r="J1740" s="3">
        <v>855812319.76999998</v>
      </c>
      <c r="K1740" s="4">
        <v>7.0000000000000007E-2</v>
      </c>
      <c r="L1740" s="3">
        <v>59906862</v>
      </c>
      <c r="M1740" s="3"/>
      <c r="N1740" s="5"/>
      <c r="O1740" s="3">
        <v>58023996.560000002</v>
      </c>
      <c r="P1740" s="4">
        <v>1.125</v>
      </c>
      <c r="Q1740" s="3">
        <v>65276996.130000003</v>
      </c>
      <c r="R1740" s="4">
        <v>1.6E-2</v>
      </c>
      <c r="S1740" s="3">
        <v>1044432</v>
      </c>
      <c r="T1740" s="3"/>
      <c r="U1740" s="5"/>
      <c r="V1740" s="3">
        <v>29446318</v>
      </c>
      <c r="W1740" s="5"/>
      <c r="X1740" s="3">
        <v>39375386</v>
      </c>
      <c r="Y1740" s="3">
        <v>0</v>
      </c>
      <c r="Z1740" s="3">
        <v>24764</v>
      </c>
      <c r="AA1740" s="3">
        <v>2105024</v>
      </c>
      <c r="AB1740" s="3">
        <v>37245598</v>
      </c>
      <c r="AC1740" s="3">
        <v>0</v>
      </c>
      <c r="AD1740" s="3">
        <v>11529392</v>
      </c>
      <c r="AE1740" s="3">
        <v>0</v>
      </c>
      <c r="AF1740" s="3">
        <v>59906862</v>
      </c>
      <c r="AG1740" s="3">
        <v>1044432</v>
      </c>
      <c r="AH1740" s="3">
        <v>11529392</v>
      </c>
      <c r="AI1740" s="3">
        <v>29446318</v>
      </c>
      <c r="AJ1740" s="3">
        <v>1874230</v>
      </c>
      <c r="AK1740" s="3">
        <v>3474555</v>
      </c>
      <c r="AL1740" s="3">
        <v>1132279</v>
      </c>
      <c r="AM1740" s="3">
        <v>2342276</v>
      </c>
      <c r="AN1740" s="3">
        <v>1600325</v>
      </c>
      <c r="AO1740" s="3">
        <v>0</v>
      </c>
      <c r="AP1740" s="3">
        <v>0</v>
      </c>
      <c r="AQ1740" s="3">
        <v>1600325</v>
      </c>
      <c r="AR1740" s="3">
        <f>Tabela1[[#This Row],[Potrzeby finansowe 2027
w tym:]]+Tabela1[[#This Row],[Rozliczenie 2025 potrz. fin.]]</f>
        <v>40975711</v>
      </c>
      <c r="AS1740" s="3">
        <v>0</v>
      </c>
      <c r="AT1740" s="3">
        <v>0</v>
      </c>
      <c r="AU1740" s="3"/>
      <c r="AV1740" s="3"/>
      <c r="AW1740" s="3"/>
      <c r="AX1740" s="3"/>
      <c r="AY1740" s="3"/>
      <c r="AZ1740" s="3"/>
      <c r="BA1740" s="3">
        <v>24764</v>
      </c>
      <c r="BB1740" s="3">
        <v>0</v>
      </c>
      <c r="BC1740" s="3">
        <v>0</v>
      </c>
      <c r="BD1740" s="3">
        <v>0</v>
      </c>
      <c r="BE1740" s="3">
        <v>496.22</v>
      </c>
      <c r="BF1740" s="3">
        <v>0</v>
      </c>
      <c r="BG1740" s="3">
        <v>1404691</v>
      </c>
      <c r="BH1740" s="3">
        <v>13199</v>
      </c>
      <c r="BI1740" s="3">
        <v>700333</v>
      </c>
      <c r="BJ1740" s="3">
        <v>10761908.684999999</v>
      </c>
      <c r="BK1740" s="3">
        <v>6796967.2899999991</v>
      </c>
      <c r="BL1740" s="3">
        <v>2033141.04</v>
      </c>
      <c r="BM1740" s="3">
        <v>11793483.5</v>
      </c>
      <c r="BN1740" s="53">
        <v>1.2249871762588251</v>
      </c>
      <c r="BO1740" s="54">
        <v>4.8303419999999998E-4</v>
      </c>
      <c r="BP1740" s="70">
        <v>12147</v>
      </c>
      <c r="BQ1740" s="71"/>
      <c r="BR1740" s="70"/>
      <c r="BS1740" s="72"/>
      <c r="BT1740" s="72"/>
      <c r="BU1740" s="70">
        <v>59906862</v>
      </c>
      <c r="BV1740" s="70">
        <v>1044432</v>
      </c>
      <c r="BW1740" s="74">
        <v>11529392</v>
      </c>
      <c r="BX1740" s="70">
        <v>72480686</v>
      </c>
    </row>
    <row r="1741" spans="1:76" x14ac:dyDescent="0.3">
      <c r="A1741" s="73" t="s">
        <v>10</v>
      </c>
      <c r="B1741" s="2" t="s">
        <v>170</v>
      </c>
      <c r="C1741" s="2" t="s">
        <v>16</v>
      </c>
      <c r="D1741" s="2" t="s">
        <v>12</v>
      </c>
      <c r="E1741" s="2" t="s">
        <v>13</v>
      </c>
      <c r="F1741" s="17" t="str">
        <f>+Tabela1[[#This Row],[WK]]&amp;Tabela1[[#This Row],[PK]]&amp;Tabela1[[#This Row],[GK]]</f>
        <v>240301</v>
      </c>
      <c r="G1741" s="2" t="s">
        <v>1631</v>
      </c>
      <c r="H1741" s="3">
        <v>1721895579.6300001</v>
      </c>
      <c r="I1741" s="4">
        <v>1.125</v>
      </c>
      <c r="J1741" s="3">
        <v>1937132527.0799999</v>
      </c>
      <c r="K1741" s="4">
        <v>7.0000000000000007E-2</v>
      </c>
      <c r="L1741" s="3">
        <v>135599277</v>
      </c>
      <c r="M1741" s="3"/>
      <c r="N1741" s="5"/>
      <c r="O1741" s="3">
        <v>358446356.91000003</v>
      </c>
      <c r="P1741" s="4">
        <v>1.125</v>
      </c>
      <c r="Q1741" s="3">
        <v>403252151.51999998</v>
      </c>
      <c r="R1741" s="4">
        <v>1.6E-2</v>
      </c>
      <c r="S1741" s="3">
        <v>6452034</v>
      </c>
      <c r="T1741" s="3"/>
      <c r="U1741" s="5"/>
      <c r="V1741" s="3">
        <v>72308962</v>
      </c>
      <c r="W1741" s="5"/>
      <c r="X1741" s="3">
        <v>90958266</v>
      </c>
      <c r="Y1741" s="3">
        <v>0</v>
      </c>
      <c r="Z1741" s="3">
        <v>91523</v>
      </c>
      <c r="AA1741" s="3">
        <v>4973470</v>
      </c>
      <c r="AB1741" s="3">
        <v>85893273</v>
      </c>
      <c r="AC1741" s="3">
        <v>0</v>
      </c>
      <c r="AD1741" s="3">
        <v>16927277</v>
      </c>
      <c r="AE1741" s="3">
        <v>0</v>
      </c>
      <c r="AF1741" s="3">
        <v>135599277</v>
      </c>
      <c r="AG1741" s="3">
        <v>6452034</v>
      </c>
      <c r="AH1741" s="3">
        <v>16927277</v>
      </c>
      <c r="AI1741" s="3">
        <v>72308962</v>
      </c>
      <c r="AJ1741" s="3">
        <v>2767639</v>
      </c>
      <c r="AK1741" s="3">
        <v>1045612</v>
      </c>
      <c r="AL1741" s="3">
        <v>3615117</v>
      </c>
      <c r="AM1741" s="3">
        <v>-2569505</v>
      </c>
      <c r="AN1741" s="3">
        <v>-2069159</v>
      </c>
      <c r="AO1741" s="3">
        <v>0</v>
      </c>
      <c r="AP1741" s="3">
        <v>347132</v>
      </c>
      <c r="AQ1741" s="3">
        <v>-1722027</v>
      </c>
      <c r="AR1741" s="3">
        <f>Tabela1[[#This Row],[Potrzeby finansowe 2027
w tym:]]+Tabela1[[#This Row],[Rozliczenie 2025 potrz. fin.]]</f>
        <v>89236239</v>
      </c>
      <c r="AS1741" s="3">
        <v>0</v>
      </c>
      <c r="AT1741" s="3">
        <v>0</v>
      </c>
      <c r="AU1741" s="3"/>
      <c r="AV1741" s="3"/>
      <c r="AW1741" s="3"/>
      <c r="AX1741" s="3"/>
      <c r="AY1741" s="3"/>
      <c r="AZ1741" s="3"/>
      <c r="BA1741" s="3">
        <v>91523</v>
      </c>
      <c r="BB1741" s="3">
        <v>0</v>
      </c>
      <c r="BC1741" s="3">
        <v>26.51</v>
      </c>
      <c r="BD1741" s="3">
        <v>828.61</v>
      </c>
      <c r="BE1741" s="3">
        <v>0</v>
      </c>
      <c r="BF1741" s="3">
        <v>0</v>
      </c>
      <c r="BG1741" s="3">
        <v>3428662</v>
      </c>
      <c r="BH1741" s="3">
        <v>32217</v>
      </c>
      <c r="BI1741" s="3">
        <v>1544808</v>
      </c>
      <c r="BJ1741" s="3">
        <v>23738825.077500001</v>
      </c>
      <c r="BK1741" s="3">
        <v>12048888.320000002</v>
      </c>
      <c r="BL1741" s="3">
        <v>18884081.579999998</v>
      </c>
      <c r="BM1741" s="3">
        <v>8991583.8699999992</v>
      </c>
      <c r="BN1741" s="53">
        <v>1.0658590041315763</v>
      </c>
      <c r="BO1741" s="54">
        <v>1.3214041E-3</v>
      </c>
      <c r="BP1741" s="70">
        <v>33230</v>
      </c>
      <c r="BQ1741" s="71"/>
      <c r="BR1741" s="70"/>
      <c r="BS1741" s="72"/>
      <c r="BT1741" s="72"/>
      <c r="BU1741" s="70">
        <v>135599277</v>
      </c>
      <c r="BV1741" s="70">
        <v>6452034</v>
      </c>
      <c r="BW1741" s="74">
        <v>16927277</v>
      </c>
      <c r="BX1741" s="70">
        <v>158978588</v>
      </c>
    </row>
    <row r="1742" spans="1:76" x14ac:dyDescent="0.3">
      <c r="A1742" s="73" t="s">
        <v>10</v>
      </c>
      <c r="B1742" s="2" t="s">
        <v>170</v>
      </c>
      <c r="C1742" s="2" t="s">
        <v>16</v>
      </c>
      <c r="D1742" s="2" t="s">
        <v>11</v>
      </c>
      <c r="E1742" s="2" t="s">
        <v>13</v>
      </c>
      <c r="F1742" s="17" t="str">
        <f>+Tabela1[[#This Row],[WK]]&amp;Tabela1[[#This Row],[PK]]&amp;Tabela1[[#This Row],[GK]]</f>
        <v>240302</v>
      </c>
      <c r="G1742" s="2" t="s">
        <v>1632</v>
      </c>
      <c r="H1742" s="3">
        <v>900509291.95000005</v>
      </c>
      <c r="I1742" s="4">
        <v>1.125</v>
      </c>
      <c r="J1742" s="3">
        <v>1013072953.4400001</v>
      </c>
      <c r="K1742" s="4">
        <v>7.0000000000000007E-2</v>
      </c>
      <c r="L1742" s="3">
        <v>70915107</v>
      </c>
      <c r="M1742" s="3"/>
      <c r="N1742" s="5"/>
      <c r="O1742" s="3">
        <v>197939234.88</v>
      </c>
      <c r="P1742" s="4">
        <v>1.125</v>
      </c>
      <c r="Q1742" s="3">
        <v>222681639.24000001</v>
      </c>
      <c r="R1742" s="4">
        <v>1.6E-2</v>
      </c>
      <c r="S1742" s="3">
        <v>3562906</v>
      </c>
      <c r="T1742" s="3"/>
      <c r="U1742" s="5"/>
      <c r="V1742" s="3">
        <v>35095528</v>
      </c>
      <c r="W1742" s="5"/>
      <c r="X1742" s="3">
        <v>38787238</v>
      </c>
      <c r="Y1742" s="3">
        <v>0</v>
      </c>
      <c r="Z1742" s="3">
        <v>96705</v>
      </c>
      <c r="AA1742" s="3">
        <v>2670040</v>
      </c>
      <c r="AB1742" s="3">
        <v>35387783</v>
      </c>
      <c r="AC1742" s="3">
        <v>632710</v>
      </c>
      <c r="AD1742" s="3">
        <v>7305209</v>
      </c>
      <c r="AE1742" s="3">
        <v>0</v>
      </c>
      <c r="AF1742" s="3">
        <v>70915107</v>
      </c>
      <c r="AG1742" s="3">
        <v>3562906</v>
      </c>
      <c r="AH1742" s="3">
        <v>7305209</v>
      </c>
      <c r="AI1742" s="3">
        <v>35095528</v>
      </c>
      <c r="AJ1742" s="3">
        <v>1460751</v>
      </c>
      <c r="AK1742" s="3">
        <v>3042004</v>
      </c>
      <c r="AL1742" s="3">
        <v>550573</v>
      </c>
      <c r="AM1742" s="3">
        <v>2491431</v>
      </c>
      <c r="AN1742" s="3">
        <v>1581253</v>
      </c>
      <c r="AO1742" s="3">
        <v>0</v>
      </c>
      <c r="AP1742" s="3">
        <v>0</v>
      </c>
      <c r="AQ1742" s="3">
        <v>1581253</v>
      </c>
      <c r="AR1742" s="3">
        <f>Tabela1[[#This Row],[Potrzeby finansowe 2027
w tym:]]+Tabela1[[#This Row],[Rozliczenie 2025 potrz. fin.]]</f>
        <v>40368491</v>
      </c>
      <c r="AS1742" s="3">
        <v>0</v>
      </c>
      <c r="AT1742" s="3">
        <v>0</v>
      </c>
      <c r="AU1742" s="3"/>
      <c r="AV1742" s="3"/>
      <c r="AW1742" s="3"/>
      <c r="AX1742" s="3"/>
      <c r="AY1742" s="3"/>
      <c r="AZ1742" s="3"/>
      <c r="BA1742" s="3">
        <v>96705</v>
      </c>
      <c r="BB1742" s="3">
        <v>0</v>
      </c>
      <c r="BC1742" s="3">
        <v>97.58</v>
      </c>
      <c r="BD1742" s="3">
        <v>0</v>
      </c>
      <c r="BE1742" s="3">
        <v>1287.25</v>
      </c>
      <c r="BF1742" s="3">
        <v>0</v>
      </c>
      <c r="BG1742" s="3">
        <v>1689055</v>
      </c>
      <c r="BH1742" s="3">
        <v>15871</v>
      </c>
      <c r="BI1742" s="3">
        <v>980985</v>
      </c>
      <c r="BJ1742" s="3">
        <v>15074635.152499998</v>
      </c>
      <c r="BK1742" s="3">
        <v>12069597.249999998</v>
      </c>
      <c r="BL1742" s="3">
        <v>744161.74</v>
      </c>
      <c r="BM1742" s="3">
        <v>10531828.130000001</v>
      </c>
      <c r="BN1742" s="53">
        <v>1.201260923495892</v>
      </c>
      <c r="BO1742" s="54">
        <v>6.5558680000000005E-4</v>
      </c>
      <c r="BP1742" s="70">
        <v>16487</v>
      </c>
      <c r="BQ1742" s="71"/>
      <c r="BR1742" s="70"/>
      <c r="BS1742" s="72"/>
      <c r="BT1742" s="72"/>
      <c r="BU1742" s="70">
        <v>70915107</v>
      </c>
      <c r="BV1742" s="70">
        <v>3562906</v>
      </c>
      <c r="BW1742" s="74">
        <v>7305209</v>
      </c>
      <c r="BX1742" s="70">
        <v>81783222</v>
      </c>
    </row>
    <row r="1743" spans="1:76" x14ac:dyDescent="0.3">
      <c r="A1743" s="73" t="s">
        <v>10</v>
      </c>
      <c r="B1743" s="2" t="s">
        <v>170</v>
      </c>
      <c r="C1743" s="2" t="s">
        <v>16</v>
      </c>
      <c r="D1743" s="2" t="s">
        <v>16</v>
      </c>
      <c r="E1743" s="2" t="s">
        <v>13</v>
      </c>
      <c r="F1743" s="17" t="str">
        <f>+Tabela1[[#This Row],[WK]]&amp;Tabela1[[#This Row],[PK]]&amp;Tabela1[[#This Row],[GK]]</f>
        <v>240303</v>
      </c>
      <c r="G1743" s="2" t="s">
        <v>1633</v>
      </c>
      <c r="H1743" s="3">
        <v>496789667.75</v>
      </c>
      <c r="I1743" s="4">
        <v>1.125</v>
      </c>
      <c r="J1743" s="3">
        <v>558888376.22000003</v>
      </c>
      <c r="K1743" s="4">
        <v>7.0000000000000007E-2</v>
      </c>
      <c r="L1743" s="3">
        <v>39122186</v>
      </c>
      <c r="M1743" s="3"/>
      <c r="N1743" s="5"/>
      <c r="O1743" s="3">
        <v>69525748.200000003</v>
      </c>
      <c r="P1743" s="4">
        <v>1.125</v>
      </c>
      <c r="Q1743" s="3">
        <v>78216466.730000004</v>
      </c>
      <c r="R1743" s="4">
        <v>1.6E-2</v>
      </c>
      <c r="S1743" s="3">
        <v>1251463</v>
      </c>
      <c r="T1743" s="3"/>
      <c r="U1743" s="5"/>
      <c r="V1743" s="3">
        <v>22277999</v>
      </c>
      <c r="W1743" s="5"/>
      <c r="X1743" s="3">
        <v>25468628</v>
      </c>
      <c r="Y1743" s="3">
        <v>0</v>
      </c>
      <c r="Z1743" s="3">
        <v>423908</v>
      </c>
      <c r="AA1743" s="3">
        <v>2344241</v>
      </c>
      <c r="AB1743" s="3">
        <v>20461884</v>
      </c>
      <c r="AC1743" s="3">
        <v>2238595</v>
      </c>
      <c r="AD1743" s="3">
        <v>2714458</v>
      </c>
      <c r="AE1743" s="3">
        <v>0</v>
      </c>
      <c r="AF1743" s="3">
        <v>39122186</v>
      </c>
      <c r="AG1743" s="3">
        <v>1251463</v>
      </c>
      <c r="AH1743" s="3">
        <v>2714458</v>
      </c>
      <c r="AI1743" s="3">
        <v>22277999</v>
      </c>
      <c r="AJ1743" s="3">
        <v>1351080</v>
      </c>
      <c r="AK1743" s="3">
        <v>841188</v>
      </c>
      <c r="AL1743" s="3">
        <v>1485022</v>
      </c>
      <c r="AM1743" s="3">
        <v>-643834</v>
      </c>
      <c r="AN1743" s="3">
        <v>-750301</v>
      </c>
      <c r="AO1743" s="3">
        <v>0</v>
      </c>
      <c r="AP1743" s="3">
        <v>240409</v>
      </c>
      <c r="AQ1743" s="3">
        <v>-509892</v>
      </c>
      <c r="AR1743" s="3">
        <f>Tabela1[[#This Row],[Potrzeby finansowe 2027
w tym:]]+Tabela1[[#This Row],[Rozliczenie 2025 potrz. fin.]]</f>
        <v>24958736</v>
      </c>
      <c r="AS1743" s="3">
        <v>0</v>
      </c>
      <c r="AT1743" s="3">
        <v>0</v>
      </c>
      <c r="AU1743" s="3"/>
      <c r="AV1743" s="3"/>
      <c r="AW1743" s="3"/>
      <c r="AX1743" s="3"/>
      <c r="AY1743" s="3"/>
      <c r="AZ1743" s="3"/>
      <c r="BA1743" s="3">
        <v>423908</v>
      </c>
      <c r="BB1743" s="3">
        <v>0</v>
      </c>
      <c r="BC1743" s="3">
        <v>435.32</v>
      </c>
      <c r="BD1743" s="3">
        <v>0</v>
      </c>
      <c r="BE1743" s="3">
        <v>5592.17</v>
      </c>
      <c r="BF1743" s="3">
        <v>0</v>
      </c>
      <c r="BG1743" s="3">
        <v>1108512</v>
      </c>
      <c r="BH1743" s="3">
        <v>10416</v>
      </c>
      <c r="BI1743" s="3">
        <v>1235729</v>
      </c>
      <c r="BJ1743" s="3">
        <v>18989243.364999998</v>
      </c>
      <c r="BK1743" s="3">
        <v>12453648.539999999</v>
      </c>
      <c r="BL1743" s="3">
        <v>9549035.9700000007</v>
      </c>
      <c r="BM1743" s="3">
        <v>7044307.3599999994</v>
      </c>
      <c r="BN1743" s="53">
        <v>1.1521222125849864</v>
      </c>
      <c r="BO1743" s="54">
        <v>4.2273709999999999E-4</v>
      </c>
      <c r="BP1743" s="70">
        <v>10631</v>
      </c>
      <c r="BQ1743" s="71"/>
      <c r="BR1743" s="70"/>
      <c r="BS1743" s="72"/>
      <c r="BT1743" s="72"/>
      <c r="BU1743" s="70">
        <v>39122186</v>
      </c>
      <c r="BV1743" s="70">
        <v>1251463</v>
      </c>
      <c r="BW1743" s="74">
        <v>2714458</v>
      </c>
      <c r="BX1743" s="70">
        <v>43088107</v>
      </c>
    </row>
    <row r="1744" spans="1:76" x14ac:dyDescent="0.3">
      <c r="A1744" s="73" t="s">
        <v>10</v>
      </c>
      <c r="B1744" s="2" t="s">
        <v>170</v>
      </c>
      <c r="C1744" s="2" t="s">
        <v>16</v>
      </c>
      <c r="D1744" s="2" t="s">
        <v>18</v>
      </c>
      <c r="E1744" s="2" t="s">
        <v>15</v>
      </c>
      <c r="F1744" s="17" t="str">
        <f>+Tabela1[[#This Row],[WK]]&amp;Tabela1[[#This Row],[PK]]&amp;Tabela1[[#This Row],[GK]]</f>
        <v>240304</v>
      </c>
      <c r="G1744" s="2" t="s">
        <v>1634</v>
      </c>
      <c r="H1744" s="3">
        <v>569407444.01999998</v>
      </c>
      <c r="I1744" s="4">
        <v>1.125</v>
      </c>
      <c r="J1744" s="3">
        <v>640583374.51999998</v>
      </c>
      <c r="K1744" s="4">
        <v>7.0000000000000007E-2</v>
      </c>
      <c r="L1744" s="3">
        <v>44840836</v>
      </c>
      <c r="M1744" s="3"/>
      <c r="N1744" s="5"/>
      <c r="O1744" s="3">
        <v>17922927.18</v>
      </c>
      <c r="P1744" s="4">
        <v>1.125</v>
      </c>
      <c r="Q1744" s="3">
        <v>20163293.079999998</v>
      </c>
      <c r="R1744" s="4">
        <v>1.6E-2</v>
      </c>
      <c r="S1744" s="3">
        <v>322613</v>
      </c>
      <c r="T1744" s="3"/>
      <c r="U1744" s="5"/>
      <c r="V1744" s="3">
        <v>24996457</v>
      </c>
      <c r="W1744" s="5"/>
      <c r="X1744" s="3">
        <v>32616453</v>
      </c>
      <c r="Y1744" s="3">
        <v>0</v>
      </c>
      <c r="Z1744" s="3">
        <v>95241</v>
      </c>
      <c r="AA1744" s="3">
        <v>1646036</v>
      </c>
      <c r="AB1744" s="3">
        <v>29272997</v>
      </c>
      <c r="AC1744" s="3">
        <v>1602179</v>
      </c>
      <c r="AD1744" s="3">
        <v>7619996</v>
      </c>
      <c r="AE1744" s="3">
        <v>0</v>
      </c>
      <c r="AF1744" s="3">
        <v>44840836</v>
      </c>
      <c r="AG1744" s="3">
        <v>322613</v>
      </c>
      <c r="AH1744" s="3">
        <v>7619996</v>
      </c>
      <c r="AI1744" s="3">
        <v>24996457</v>
      </c>
      <c r="AJ1744" s="3">
        <v>1490997</v>
      </c>
      <c r="AK1744" s="3">
        <v>1490997</v>
      </c>
      <c r="AL1744" s="3">
        <v>1145805</v>
      </c>
      <c r="AM1744" s="3">
        <v>345192</v>
      </c>
      <c r="AN1744" s="3">
        <v>116853</v>
      </c>
      <c r="AO1744" s="3">
        <v>0</v>
      </c>
      <c r="AP1744" s="3">
        <v>-116853</v>
      </c>
      <c r="AQ1744" s="3">
        <v>0</v>
      </c>
      <c r="AR1744" s="3">
        <f>Tabela1[[#This Row],[Potrzeby finansowe 2027
w tym:]]+Tabela1[[#This Row],[Rozliczenie 2025 potrz. fin.]]</f>
        <v>32616453</v>
      </c>
      <c r="AS1744" s="3">
        <v>0</v>
      </c>
      <c r="AT1744" s="3">
        <v>0</v>
      </c>
      <c r="AU1744" s="3"/>
      <c r="AV1744" s="3"/>
      <c r="AW1744" s="3"/>
      <c r="AX1744" s="3"/>
      <c r="AY1744" s="3"/>
      <c r="AZ1744" s="3"/>
      <c r="BA1744" s="3">
        <v>95241</v>
      </c>
      <c r="BB1744" s="3">
        <v>0</v>
      </c>
      <c r="BC1744" s="3">
        <v>0</v>
      </c>
      <c r="BD1744" s="3">
        <v>0</v>
      </c>
      <c r="BE1744" s="3">
        <v>1908.44</v>
      </c>
      <c r="BF1744" s="3">
        <v>0</v>
      </c>
      <c r="BG1744" s="3">
        <v>1235689</v>
      </c>
      <c r="BH1744" s="3">
        <v>11611</v>
      </c>
      <c r="BI1744" s="3">
        <v>410347</v>
      </c>
      <c r="BJ1744" s="3">
        <v>6305733.3625000007</v>
      </c>
      <c r="BK1744" s="3">
        <v>3957809.79</v>
      </c>
      <c r="BL1744" s="3">
        <v>2044291.54</v>
      </c>
      <c r="BM1744" s="3">
        <v>5303111.21</v>
      </c>
      <c r="BN1744" s="53">
        <v>1.0855935760051483</v>
      </c>
      <c r="BO1744" s="54">
        <v>4.2392150000000002E-4</v>
      </c>
      <c r="BP1744" s="70">
        <v>10661</v>
      </c>
      <c r="BQ1744" s="71"/>
      <c r="BR1744" s="70"/>
      <c r="BS1744" s="72"/>
      <c r="BT1744" s="72"/>
      <c r="BU1744" s="70">
        <v>44840836</v>
      </c>
      <c r="BV1744" s="70">
        <v>322613</v>
      </c>
      <c r="BW1744" s="74">
        <v>7619996</v>
      </c>
      <c r="BX1744" s="70">
        <v>52783445</v>
      </c>
    </row>
    <row r="1745" spans="1:76" x14ac:dyDescent="0.3">
      <c r="A1745" s="73" t="s">
        <v>10</v>
      </c>
      <c r="B1745" s="2" t="s">
        <v>170</v>
      </c>
      <c r="C1745" s="2" t="s">
        <v>16</v>
      </c>
      <c r="D1745" s="2" t="s">
        <v>21</v>
      </c>
      <c r="E1745" s="2" t="s">
        <v>15</v>
      </c>
      <c r="F1745" s="17" t="str">
        <f>+Tabela1[[#This Row],[WK]]&amp;Tabela1[[#This Row],[PK]]&amp;Tabela1[[#This Row],[GK]]</f>
        <v>240305</v>
      </c>
      <c r="G1745" s="2" t="s">
        <v>1635</v>
      </c>
      <c r="H1745" s="3">
        <v>519643936.18000001</v>
      </c>
      <c r="I1745" s="4">
        <v>1.125</v>
      </c>
      <c r="J1745" s="3">
        <v>584599428.20000005</v>
      </c>
      <c r="K1745" s="4">
        <v>7.0000000000000007E-2</v>
      </c>
      <c r="L1745" s="3">
        <v>40921960</v>
      </c>
      <c r="M1745" s="3"/>
      <c r="N1745" s="5"/>
      <c r="O1745" s="3">
        <v>26749552.050000001</v>
      </c>
      <c r="P1745" s="4">
        <v>1.125</v>
      </c>
      <c r="Q1745" s="3">
        <v>30093246.059999999</v>
      </c>
      <c r="R1745" s="4">
        <v>1.6E-2</v>
      </c>
      <c r="S1745" s="3">
        <v>481492</v>
      </c>
      <c r="T1745" s="3"/>
      <c r="U1745" s="5"/>
      <c r="V1745" s="3">
        <v>25889994</v>
      </c>
      <c r="W1745" s="5"/>
      <c r="X1745" s="3">
        <v>34996545</v>
      </c>
      <c r="Y1745" s="3">
        <v>164696</v>
      </c>
      <c r="Z1745" s="3">
        <v>166833</v>
      </c>
      <c r="AA1745" s="3">
        <v>1456326</v>
      </c>
      <c r="AB1745" s="3">
        <v>28306564</v>
      </c>
      <c r="AC1745" s="3">
        <v>4902126</v>
      </c>
      <c r="AD1745" s="3">
        <v>9106551</v>
      </c>
      <c r="AE1745" s="3">
        <v>0</v>
      </c>
      <c r="AF1745" s="3">
        <v>40921960</v>
      </c>
      <c r="AG1745" s="3">
        <v>481492</v>
      </c>
      <c r="AH1745" s="3">
        <v>9106551</v>
      </c>
      <c r="AI1745" s="3">
        <v>25889994</v>
      </c>
      <c r="AJ1745" s="3">
        <v>-779463</v>
      </c>
      <c r="AK1745" s="3">
        <v>-779463</v>
      </c>
      <c r="AL1745" s="3">
        <v>1571511</v>
      </c>
      <c r="AM1745" s="3">
        <v>-2350974</v>
      </c>
      <c r="AN1745" s="3">
        <v>776710</v>
      </c>
      <c r="AO1745" s="3">
        <v>0</v>
      </c>
      <c r="AP1745" s="3">
        <v>-776710</v>
      </c>
      <c r="AQ1745" s="3">
        <v>0</v>
      </c>
      <c r="AR1745" s="3">
        <f>Tabela1[[#This Row],[Potrzeby finansowe 2027
w tym:]]+Tabela1[[#This Row],[Rozliczenie 2025 potrz. fin.]]</f>
        <v>34996545</v>
      </c>
      <c r="AS1745" s="3">
        <v>0</v>
      </c>
      <c r="AT1745" s="3">
        <v>0</v>
      </c>
      <c r="AU1745" s="3"/>
      <c r="AV1745" s="3"/>
      <c r="AW1745" s="3"/>
      <c r="AX1745" s="3"/>
      <c r="AY1745" s="3"/>
      <c r="AZ1745" s="3"/>
      <c r="BA1745" s="3">
        <v>166833</v>
      </c>
      <c r="BB1745" s="3">
        <v>0</v>
      </c>
      <c r="BC1745" s="3">
        <v>29.42</v>
      </c>
      <c r="BD1745" s="3">
        <v>0</v>
      </c>
      <c r="BE1745" s="3">
        <v>3146.88</v>
      </c>
      <c r="BF1745" s="3">
        <v>0</v>
      </c>
      <c r="BG1745" s="3">
        <v>1020925</v>
      </c>
      <c r="BH1745" s="3">
        <v>9593</v>
      </c>
      <c r="BI1745" s="3">
        <v>435401</v>
      </c>
      <c r="BJ1745" s="3">
        <v>6690732.1599999992</v>
      </c>
      <c r="BK1745" s="3">
        <v>3855156.5599999996</v>
      </c>
      <c r="BL1745" s="3">
        <v>1961099.51</v>
      </c>
      <c r="BM1745" s="3">
        <v>7420103.3799999999</v>
      </c>
      <c r="BN1745" s="53">
        <v>0.99596168732454793</v>
      </c>
      <c r="BO1745" s="54">
        <v>3.7810220000000002E-4</v>
      </c>
      <c r="BP1745" s="70">
        <v>9509</v>
      </c>
      <c r="BQ1745" s="71"/>
      <c r="BR1745" s="70"/>
      <c r="BS1745" s="72"/>
      <c r="BT1745" s="72"/>
      <c r="BU1745" s="70">
        <v>40921960</v>
      </c>
      <c r="BV1745" s="70">
        <v>481492</v>
      </c>
      <c r="BW1745" s="74">
        <v>9106551</v>
      </c>
      <c r="BX1745" s="70">
        <v>50510003</v>
      </c>
    </row>
    <row r="1746" spans="1:76" x14ac:dyDescent="0.3">
      <c r="A1746" s="73" t="s">
        <v>10</v>
      </c>
      <c r="B1746" s="2" t="s">
        <v>170</v>
      </c>
      <c r="C1746" s="2" t="s">
        <v>16</v>
      </c>
      <c r="D1746" s="2" t="s">
        <v>23</v>
      </c>
      <c r="E1746" s="2" t="s">
        <v>15</v>
      </c>
      <c r="F1746" s="17" t="str">
        <f>+Tabela1[[#This Row],[WK]]&amp;Tabela1[[#This Row],[PK]]&amp;Tabela1[[#This Row],[GK]]</f>
        <v>240306</v>
      </c>
      <c r="G1746" s="2" t="s">
        <v>1292</v>
      </c>
      <c r="H1746" s="3">
        <v>281092915.58999997</v>
      </c>
      <c r="I1746" s="4">
        <v>1.125</v>
      </c>
      <c r="J1746" s="3">
        <v>316229530.04000002</v>
      </c>
      <c r="K1746" s="4">
        <v>7.0000000000000007E-2</v>
      </c>
      <c r="L1746" s="3">
        <v>22136067</v>
      </c>
      <c r="M1746" s="3"/>
      <c r="N1746" s="5"/>
      <c r="O1746" s="3">
        <v>49129539.850000001</v>
      </c>
      <c r="P1746" s="4">
        <v>1.125</v>
      </c>
      <c r="Q1746" s="3">
        <v>55270732.329999998</v>
      </c>
      <c r="R1746" s="4">
        <v>1.6E-2</v>
      </c>
      <c r="S1746" s="3">
        <v>884332</v>
      </c>
      <c r="T1746" s="3"/>
      <c r="U1746" s="5"/>
      <c r="V1746" s="3">
        <v>13134028</v>
      </c>
      <c r="W1746" s="5"/>
      <c r="X1746" s="3">
        <v>20927354</v>
      </c>
      <c r="Y1746" s="3">
        <v>0</v>
      </c>
      <c r="Z1746" s="3">
        <v>74238</v>
      </c>
      <c r="AA1746" s="3">
        <v>1179741</v>
      </c>
      <c r="AB1746" s="3">
        <v>16860445</v>
      </c>
      <c r="AC1746" s="3">
        <v>2812930</v>
      </c>
      <c r="AD1746" s="3">
        <v>7793326</v>
      </c>
      <c r="AE1746" s="3">
        <v>0</v>
      </c>
      <c r="AF1746" s="3">
        <v>22136067</v>
      </c>
      <c r="AG1746" s="3">
        <v>884332</v>
      </c>
      <c r="AH1746" s="3">
        <v>7793326</v>
      </c>
      <c r="AI1746" s="3">
        <v>13134028</v>
      </c>
      <c r="AJ1746" s="3">
        <v>1843325</v>
      </c>
      <c r="AK1746" s="3">
        <v>1843325</v>
      </c>
      <c r="AL1746" s="3">
        <v>722578</v>
      </c>
      <c r="AM1746" s="3">
        <v>1120747</v>
      </c>
      <c r="AN1746" s="3">
        <v>5348</v>
      </c>
      <c r="AO1746" s="3">
        <v>0</v>
      </c>
      <c r="AP1746" s="3">
        <v>-5348</v>
      </c>
      <c r="AQ1746" s="3">
        <v>0</v>
      </c>
      <c r="AR1746" s="3">
        <f>Tabela1[[#This Row],[Potrzeby finansowe 2027
w tym:]]+Tabela1[[#This Row],[Rozliczenie 2025 potrz. fin.]]</f>
        <v>20927354</v>
      </c>
      <c r="AS1746" s="3">
        <v>0</v>
      </c>
      <c r="AT1746" s="3">
        <v>0</v>
      </c>
      <c r="AU1746" s="3"/>
      <c r="AV1746" s="3"/>
      <c r="AW1746" s="3"/>
      <c r="AX1746" s="3"/>
      <c r="AY1746" s="3"/>
      <c r="AZ1746" s="3"/>
      <c r="BA1746" s="3">
        <v>74238</v>
      </c>
      <c r="BB1746" s="3">
        <v>0</v>
      </c>
      <c r="BC1746" s="3">
        <v>0</v>
      </c>
      <c r="BD1746" s="3">
        <v>0</v>
      </c>
      <c r="BE1746" s="3">
        <v>1487.58</v>
      </c>
      <c r="BF1746" s="3">
        <v>0</v>
      </c>
      <c r="BG1746" s="3">
        <v>613747</v>
      </c>
      <c r="BH1746" s="3">
        <v>5767</v>
      </c>
      <c r="BI1746" s="3">
        <v>565994</v>
      </c>
      <c r="BJ1746" s="3">
        <v>8697544.2200000007</v>
      </c>
      <c r="BK1746" s="3">
        <v>6038674.9700000007</v>
      </c>
      <c r="BL1746" s="3">
        <v>1555360.24</v>
      </c>
      <c r="BM1746" s="3">
        <v>7524756.5199999996</v>
      </c>
      <c r="BN1746" s="53">
        <v>1.0499874094177557</v>
      </c>
      <c r="BO1746" s="54">
        <v>2.139008E-4</v>
      </c>
      <c r="BP1746" s="70">
        <v>5379</v>
      </c>
      <c r="BQ1746" s="71"/>
      <c r="BR1746" s="70"/>
      <c r="BS1746" s="72"/>
      <c r="BT1746" s="72"/>
      <c r="BU1746" s="70">
        <v>22136067</v>
      </c>
      <c r="BV1746" s="70">
        <v>884332</v>
      </c>
      <c r="BW1746" s="74">
        <v>7793326</v>
      </c>
      <c r="BX1746" s="70">
        <v>30813725</v>
      </c>
    </row>
    <row r="1747" spans="1:76" x14ac:dyDescent="0.3">
      <c r="A1747" s="73" t="s">
        <v>10</v>
      </c>
      <c r="B1747" s="2" t="s">
        <v>170</v>
      </c>
      <c r="C1747" s="2" t="s">
        <v>16</v>
      </c>
      <c r="D1747" s="2" t="s">
        <v>30</v>
      </c>
      <c r="E1747" s="2" t="s">
        <v>15</v>
      </c>
      <c r="F1747" s="17" t="str">
        <f>+Tabela1[[#This Row],[WK]]&amp;Tabela1[[#This Row],[PK]]&amp;Tabela1[[#This Row],[GK]]</f>
        <v>240307</v>
      </c>
      <c r="G1747" s="2" t="s">
        <v>1636</v>
      </c>
      <c r="H1747" s="3">
        <v>672601177.03999996</v>
      </c>
      <c r="I1747" s="4">
        <v>1.125</v>
      </c>
      <c r="J1747" s="3">
        <v>756676324.16999996</v>
      </c>
      <c r="K1747" s="4">
        <v>7.0000000000000007E-2</v>
      </c>
      <c r="L1747" s="3">
        <v>52967343</v>
      </c>
      <c r="M1747" s="3"/>
      <c r="N1747" s="5"/>
      <c r="O1747" s="3">
        <v>122042924.31</v>
      </c>
      <c r="P1747" s="4">
        <v>1.125</v>
      </c>
      <c r="Q1747" s="3">
        <v>137298289.84999999</v>
      </c>
      <c r="R1747" s="4">
        <v>1.6E-2</v>
      </c>
      <c r="S1747" s="3">
        <v>2196773</v>
      </c>
      <c r="T1747" s="3"/>
      <c r="U1747" s="5"/>
      <c r="V1747" s="3">
        <v>30845156</v>
      </c>
      <c r="W1747" s="5"/>
      <c r="X1747" s="3">
        <v>32998878</v>
      </c>
      <c r="Y1747" s="3">
        <v>0</v>
      </c>
      <c r="Z1747" s="3">
        <v>46808</v>
      </c>
      <c r="AA1747" s="3">
        <v>2572177</v>
      </c>
      <c r="AB1747" s="3">
        <v>29128958</v>
      </c>
      <c r="AC1747" s="3">
        <v>1250935</v>
      </c>
      <c r="AD1747" s="3">
        <v>3921378</v>
      </c>
      <c r="AE1747" s="3">
        <v>0</v>
      </c>
      <c r="AF1747" s="3">
        <v>52967343</v>
      </c>
      <c r="AG1747" s="3">
        <v>2196773</v>
      </c>
      <c r="AH1747" s="3">
        <v>3921378</v>
      </c>
      <c r="AI1747" s="3">
        <v>30845156</v>
      </c>
      <c r="AJ1747" s="3">
        <v>2428321</v>
      </c>
      <c r="AK1747" s="3">
        <v>2428321</v>
      </c>
      <c r="AL1747" s="3">
        <v>2025073</v>
      </c>
      <c r="AM1747" s="3">
        <v>403248</v>
      </c>
      <c r="AN1747" s="3">
        <v>874637</v>
      </c>
      <c r="AO1747" s="3">
        <v>0</v>
      </c>
      <c r="AP1747" s="3">
        <v>-874637</v>
      </c>
      <c r="AQ1747" s="3">
        <v>0</v>
      </c>
      <c r="AR1747" s="3">
        <f>Tabela1[[#This Row],[Potrzeby finansowe 2027
w tym:]]+Tabela1[[#This Row],[Rozliczenie 2025 potrz. fin.]]</f>
        <v>32998878</v>
      </c>
      <c r="AS1747" s="3">
        <v>0</v>
      </c>
      <c r="AT1747" s="3">
        <v>0</v>
      </c>
      <c r="AU1747" s="3"/>
      <c r="AV1747" s="3"/>
      <c r="AW1747" s="3"/>
      <c r="AX1747" s="3"/>
      <c r="AY1747" s="3"/>
      <c r="AZ1747" s="3"/>
      <c r="BA1747" s="3">
        <v>46808</v>
      </c>
      <c r="BB1747" s="3">
        <v>0</v>
      </c>
      <c r="BC1747" s="3">
        <v>5.69</v>
      </c>
      <c r="BD1747" s="3">
        <v>0</v>
      </c>
      <c r="BE1747" s="3">
        <v>900</v>
      </c>
      <c r="BF1747" s="3">
        <v>0</v>
      </c>
      <c r="BG1747" s="3">
        <v>1385747</v>
      </c>
      <c r="BH1747" s="3">
        <v>13021</v>
      </c>
      <c r="BI1747" s="3">
        <v>1186430</v>
      </c>
      <c r="BJ1747" s="3">
        <v>18231684.567499999</v>
      </c>
      <c r="BK1747" s="3">
        <v>13210323.119999999</v>
      </c>
      <c r="BL1747" s="3">
        <v>3515961.63</v>
      </c>
      <c r="BM1747" s="3">
        <v>13053522.529999999</v>
      </c>
      <c r="BN1747" s="53">
        <v>1.1222312377008665</v>
      </c>
      <c r="BO1747" s="54">
        <v>4.7481349999999999E-4</v>
      </c>
      <c r="BP1747" s="70">
        <v>11940</v>
      </c>
      <c r="BQ1747" s="71"/>
      <c r="BR1747" s="70"/>
      <c r="BS1747" s="72"/>
      <c r="BT1747" s="72"/>
      <c r="BU1747" s="70">
        <v>52967343</v>
      </c>
      <c r="BV1747" s="70">
        <v>2196773</v>
      </c>
      <c r="BW1747" s="74">
        <v>3921378</v>
      </c>
      <c r="BX1747" s="70">
        <v>59085494</v>
      </c>
    </row>
    <row r="1748" spans="1:76" x14ac:dyDescent="0.3">
      <c r="A1748" s="73" t="s">
        <v>10</v>
      </c>
      <c r="B1748" s="2" t="s">
        <v>170</v>
      </c>
      <c r="C1748" s="2" t="s">
        <v>16</v>
      </c>
      <c r="D1748" s="2" t="s">
        <v>54</v>
      </c>
      <c r="E1748" s="2" t="s">
        <v>15</v>
      </c>
      <c r="F1748" s="17" t="str">
        <f>+Tabela1[[#This Row],[WK]]&amp;Tabela1[[#This Row],[PK]]&amp;Tabela1[[#This Row],[GK]]</f>
        <v>240308</v>
      </c>
      <c r="G1748" s="2" t="s">
        <v>1637</v>
      </c>
      <c r="H1748" s="3">
        <v>552538869.97000003</v>
      </c>
      <c r="I1748" s="4">
        <v>1.125</v>
      </c>
      <c r="J1748" s="3">
        <v>621606228.72000003</v>
      </c>
      <c r="K1748" s="4">
        <v>7.0000000000000007E-2</v>
      </c>
      <c r="L1748" s="3">
        <v>43512436</v>
      </c>
      <c r="M1748" s="3"/>
      <c r="N1748" s="5"/>
      <c r="O1748" s="3">
        <v>8714971.4000000004</v>
      </c>
      <c r="P1748" s="4">
        <v>1.125</v>
      </c>
      <c r="Q1748" s="3">
        <v>9804342.8300000001</v>
      </c>
      <c r="R1748" s="4">
        <v>1.6E-2</v>
      </c>
      <c r="S1748" s="3">
        <v>156869</v>
      </c>
      <c r="T1748" s="3"/>
      <c r="U1748" s="5"/>
      <c r="V1748" s="3">
        <v>26886358</v>
      </c>
      <c r="W1748" s="5"/>
      <c r="X1748" s="3">
        <v>34968249</v>
      </c>
      <c r="Y1748" s="3">
        <v>0</v>
      </c>
      <c r="Z1748" s="3">
        <v>29056</v>
      </c>
      <c r="AA1748" s="3">
        <v>1656709</v>
      </c>
      <c r="AB1748" s="3">
        <v>24820789</v>
      </c>
      <c r="AC1748" s="3">
        <v>8461695</v>
      </c>
      <c r="AD1748" s="3">
        <v>7983567</v>
      </c>
      <c r="AE1748" s="3">
        <v>0</v>
      </c>
      <c r="AF1748" s="3">
        <v>43512436</v>
      </c>
      <c r="AG1748" s="3">
        <v>156869</v>
      </c>
      <c r="AH1748" s="3">
        <v>7983567</v>
      </c>
      <c r="AI1748" s="3">
        <v>26886358</v>
      </c>
      <c r="AJ1748" s="3">
        <v>1486718</v>
      </c>
      <c r="AK1748" s="3">
        <v>1388395</v>
      </c>
      <c r="AL1748" s="3">
        <v>1941933</v>
      </c>
      <c r="AM1748" s="3">
        <v>-553538</v>
      </c>
      <c r="AN1748" s="3">
        <v>-353610</v>
      </c>
      <c r="AO1748" s="3">
        <v>0</v>
      </c>
      <c r="AP1748" s="3">
        <v>255287</v>
      </c>
      <c r="AQ1748" s="3">
        <v>-98323</v>
      </c>
      <c r="AR1748" s="3">
        <f>Tabela1[[#This Row],[Potrzeby finansowe 2027
w tym:]]+Tabela1[[#This Row],[Rozliczenie 2025 potrz. fin.]]</f>
        <v>34869926</v>
      </c>
      <c r="AS1748" s="3">
        <v>0</v>
      </c>
      <c r="AT1748" s="3">
        <v>0</v>
      </c>
      <c r="AU1748" s="3"/>
      <c r="AV1748" s="3"/>
      <c r="AW1748" s="3"/>
      <c r="AX1748" s="3"/>
      <c r="AY1748" s="3"/>
      <c r="AZ1748" s="3"/>
      <c r="BA1748" s="3">
        <v>29056</v>
      </c>
      <c r="BB1748" s="3">
        <v>0</v>
      </c>
      <c r="BC1748" s="3">
        <v>0</v>
      </c>
      <c r="BD1748" s="3">
        <v>0</v>
      </c>
      <c r="BE1748" s="3">
        <v>582.22</v>
      </c>
      <c r="BF1748" s="3">
        <v>0</v>
      </c>
      <c r="BG1748" s="3">
        <v>1145336</v>
      </c>
      <c r="BH1748" s="3">
        <v>10762</v>
      </c>
      <c r="BI1748" s="3">
        <v>511373</v>
      </c>
      <c r="BJ1748" s="3">
        <v>7858179.6500000022</v>
      </c>
      <c r="BK1748" s="3">
        <v>3546873.2800000012</v>
      </c>
      <c r="BL1748" s="3">
        <v>4839620.9400000004</v>
      </c>
      <c r="BM1748" s="3">
        <v>7565983.5999999996</v>
      </c>
      <c r="BN1748" s="53">
        <v>1.0524551635376738</v>
      </c>
      <c r="BO1748" s="54">
        <v>3.7497140000000001E-4</v>
      </c>
      <c r="BP1748" s="70">
        <v>9430</v>
      </c>
      <c r="BQ1748" s="71"/>
      <c r="BR1748" s="70"/>
      <c r="BS1748" s="72"/>
      <c r="BT1748" s="72"/>
      <c r="BU1748" s="70">
        <v>43512436</v>
      </c>
      <c r="BV1748" s="70">
        <v>156869</v>
      </c>
      <c r="BW1748" s="74">
        <v>7983567</v>
      </c>
      <c r="BX1748" s="70">
        <v>51652872</v>
      </c>
    </row>
    <row r="1749" spans="1:76" x14ac:dyDescent="0.3">
      <c r="A1749" s="73" t="s">
        <v>10</v>
      </c>
      <c r="B1749" s="2" t="s">
        <v>170</v>
      </c>
      <c r="C1749" s="2" t="s">
        <v>16</v>
      </c>
      <c r="D1749" s="2" t="s">
        <v>56</v>
      </c>
      <c r="E1749" s="2" t="s">
        <v>15</v>
      </c>
      <c r="F1749" s="17" t="str">
        <f>+Tabela1[[#This Row],[WK]]&amp;Tabela1[[#This Row],[PK]]&amp;Tabela1[[#This Row],[GK]]</f>
        <v>240309</v>
      </c>
      <c r="G1749" s="2" t="s">
        <v>1638</v>
      </c>
      <c r="H1749" s="3">
        <v>456765074.73000002</v>
      </c>
      <c r="I1749" s="4">
        <v>1.125</v>
      </c>
      <c r="J1749" s="3">
        <v>513860709.06999999</v>
      </c>
      <c r="K1749" s="4">
        <v>7.0000000000000007E-2</v>
      </c>
      <c r="L1749" s="3">
        <v>35970250</v>
      </c>
      <c r="M1749" s="3"/>
      <c r="N1749" s="5"/>
      <c r="O1749" s="3">
        <v>57933445.300000004</v>
      </c>
      <c r="P1749" s="4">
        <v>1.125</v>
      </c>
      <c r="Q1749" s="3">
        <v>65175125.960000001</v>
      </c>
      <c r="R1749" s="4">
        <v>1.6E-2</v>
      </c>
      <c r="S1749" s="3">
        <v>1042802</v>
      </c>
      <c r="T1749" s="3"/>
      <c r="U1749" s="5"/>
      <c r="V1749" s="3">
        <v>23830780</v>
      </c>
      <c r="W1749" s="5"/>
      <c r="X1749" s="3">
        <v>59679847</v>
      </c>
      <c r="Y1749" s="3">
        <v>18193502</v>
      </c>
      <c r="Z1749" s="3">
        <v>165468</v>
      </c>
      <c r="AA1749" s="3">
        <v>2084284</v>
      </c>
      <c r="AB1749" s="3">
        <v>39236593</v>
      </c>
      <c r="AC1749" s="3">
        <v>0</v>
      </c>
      <c r="AD1749" s="3">
        <v>38750076</v>
      </c>
      <c r="AE1749" s="3">
        <v>0</v>
      </c>
      <c r="AF1749" s="3">
        <v>35970250</v>
      </c>
      <c r="AG1749" s="3">
        <v>1042802</v>
      </c>
      <c r="AH1749" s="3">
        <v>38750076</v>
      </c>
      <c r="AI1749" s="3">
        <v>23830780</v>
      </c>
      <c r="AJ1749" s="3">
        <v>4315109</v>
      </c>
      <c r="AK1749" s="3">
        <v>7216118</v>
      </c>
      <c r="AL1749" s="3">
        <v>1125294</v>
      </c>
      <c r="AM1749" s="3">
        <v>6090824</v>
      </c>
      <c r="AN1749" s="3">
        <v>2901009</v>
      </c>
      <c r="AO1749" s="3">
        <v>0</v>
      </c>
      <c r="AP1749" s="3">
        <v>0</v>
      </c>
      <c r="AQ1749" s="3">
        <v>2901009</v>
      </c>
      <c r="AR1749" s="3">
        <f>Tabela1[[#This Row],[Potrzeby finansowe 2027
w tym:]]+Tabela1[[#This Row],[Rozliczenie 2025 potrz. fin.]]</f>
        <v>62580856</v>
      </c>
      <c r="AS1749" s="3">
        <v>0</v>
      </c>
      <c r="AT1749" s="3">
        <v>0</v>
      </c>
      <c r="AU1749" s="3"/>
      <c r="AV1749" s="3"/>
      <c r="AW1749" s="3"/>
      <c r="AX1749" s="3"/>
      <c r="AY1749" s="3"/>
      <c r="AZ1749" s="3"/>
      <c r="BA1749" s="3">
        <v>165468</v>
      </c>
      <c r="BB1749" s="3">
        <v>0</v>
      </c>
      <c r="BC1749" s="3">
        <v>0.01</v>
      </c>
      <c r="BD1749" s="3">
        <v>0</v>
      </c>
      <c r="BE1749" s="3">
        <v>3315.6</v>
      </c>
      <c r="BF1749" s="3">
        <v>0</v>
      </c>
      <c r="BG1749" s="3">
        <v>1297309</v>
      </c>
      <c r="BH1749" s="3">
        <v>12190</v>
      </c>
      <c r="BI1749" s="3">
        <v>786975</v>
      </c>
      <c r="BJ1749" s="3">
        <v>12093319.675000003</v>
      </c>
      <c r="BK1749" s="3">
        <v>9409007.8600000013</v>
      </c>
      <c r="BL1749" s="3">
        <v>750608.85</v>
      </c>
      <c r="BM1749" s="3">
        <v>9236029.5600000005</v>
      </c>
      <c r="BN1749" s="53">
        <v>0.6982699607360362</v>
      </c>
      <c r="BO1749" s="54">
        <v>5.1556740000000001E-4</v>
      </c>
      <c r="BP1749" s="70">
        <v>12966</v>
      </c>
      <c r="BQ1749" s="71"/>
      <c r="BR1749" s="70"/>
      <c r="BS1749" s="72"/>
      <c r="BT1749" s="72"/>
      <c r="BU1749" s="70">
        <v>35970250</v>
      </c>
      <c r="BV1749" s="70">
        <v>1042802</v>
      </c>
      <c r="BW1749" s="74">
        <v>38750076</v>
      </c>
      <c r="BX1749" s="70">
        <v>75763128</v>
      </c>
    </row>
    <row r="1750" spans="1:76" x14ac:dyDescent="0.3">
      <c r="A1750" s="73" t="s">
        <v>10</v>
      </c>
      <c r="B1750" s="2" t="s">
        <v>170</v>
      </c>
      <c r="C1750" s="2" t="s">
        <v>16</v>
      </c>
      <c r="D1750" s="2" t="s">
        <v>69</v>
      </c>
      <c r="E1750" s="2" t="s">
        <v>19</v>
      </c>
      <c r="F1750" s="17" t="str">
        <f>+Tabela1[[#This Row],[WK]]&amp;Tabela1[[#This Row],[PK]]&amp;Tabela1[[#This Row],[GK]]</f>
        <v>240310</v>
      </c>
      <c r="G1750" s="2" t="s">
        <v>1639</v>
      </c>
      <c r="H1750" s="3">
        <v>1344443882.4400001</v>
      </c>
      <c r="I1750" s="4">
        <v>1.125</v>
      </c>
      <c r="J1750" s="3">
        <v>1512499367.75</v>
      </c>
      <c r="K1750" s="4">
        <v>7.0000000000000007E-2</v>
      </c>
      <c r="L1750" s="3">
        <v>105874956</v>
      </c>
      <c r="M1750" s="3"/>
      <c r="N1750" s="5"/>
      <c r="O1750" s="3">
        <v>167060231.53999999</v>
      </c>
      <c r="P1750" s="4">
        <v>1.125</v>
      </c>
      <c r="Q1750" s="3">
        <v>187942760.47999999</v>
      </c>
      <c r="R1750" s="4">
        <v>1.6E-2</v>
      </c>
      <c r="S1750" s="3">
        <v>3007084</v>
      </c>
      <c r="T1750" s="3"/>
      <c r="U1750" s="5"/>
      <c r="V1750" s="3">
        <v>63824519</v>
      </c>
      <c r="W1750" s="5"/>
      <c r="X1750" s="3">
        <v>65760052</v>
      </c>
      <c r="Y1750" s="3">
        <v>0</v>
      </c>
      <c r="Z1750" s="3">
        <v>206816</v>
      </c>
      <c r="AA1750" s="3">
        <v>3713736</v>
      </c>
      <c r="AB1750" s="3">
        <v>59764076</v>
      </c>
      <c r="AC1750" s="3">
        <v>2075424</v>
      </c>
      <c r="AD1750" s="3">
        <v>5859728</v>
      </c>
      <c r="AE1750" s="3">
        <v>0</v>
      </c>
      <c r="AF1750" s="3">
        <v>105874956</v>
      </c>
      <c r="AG1750" s="3">
        <v>3007084</v>
      </c>
      <c r="AH1750" s="3">
        <v>5859728</v>
      </c>
      <c r="AI1750" s="3">
        <v>63824519</v>
      </c>
      <c r="AJ1750" s="3">
        <v>4437767</v>
      </c>
      <c r="AK1750" s="3">
        <v>5964773</v>
      </c>
      <c r="AL1750" s="3">
        <v>3487031</v>
      </c>
      <c r="AM1750" s="3">
        <v>2477742</v>
      </c>
      <c r="AN1750" s="3">
        <v>1527006</v>
      </c>
      <c r="AO1750" s="3">
        <v>0</v>
      </c>
      <c r="AP1750" s="3">
        <v>0</v>
      </c>
      <c r="AQ1750" s="3">
        <v>1527006</v>
      </c>
      <c r="AR1750" s="3">
        <f>Tabela1[[#This Row],[Potrzeby finansowe 2027
w tym:]]+Tabela1[[#This Row],[Rozliczenie 2025 potrz. fin.]]</f>
        <v>67287058</v>
      </c>
      <c r="AS1750" s="3">
        <v>0</v>
      </c>
      <c r="AT1750" s="3">
        <v>0</v>
      </c>
      <c r="AU1750" s="3"/>
      <c r="AV1750" s="3"/>
      <c r="AW1750" s="3"/>
      <c r="AX1750" s="3"/>
      <c r="AY1750" s="3"/>
      <c r="AZ1750" s="3"/>
      <c r="BA1750" s="3">
        <v>206816</v>
      </c>
      <c r="BB1750" s="3">
        <v>0</v>
      </c>
      <c r="BC1750" s="3">
        <v>28.65</v>
      </c>
      <c r="BD1750" s="3">
        <v>0</v>
      </c>
      <c r="BE1750" s="3">
        <v>3953.19</v>
      </c>
      <c r="BF1750" s="3">
        <v>0</v>
      </c>
      <c r="BG1750" s="3">
        <v>2754466</v>
      </c>
      <c r="BH1750" s="3">
        <v>25882</v>
      </c>
      <c r="BI1750" s="3">
        <v>959270</v>
      </c>
      <c r="BJ1750" s="3">
        <v>14740941.8475</v>
      </c>
      <c r="BK1750" s="3">
        <v>11016921.209999999</v>
      </c>
      <c r="BL1750" s="3">
        <v>1274308.94</v>
      </c>
      <c r="BM1750" s="3">
        <v>12347464.67</v>
      </c>
      <c r="BN1750" s="53">
        <v>1.0358803614896059</v>
      </c>
      <c r="BO1750" s="54">
        <v>1.0486212000000001E-3</v>
      </c>
      <c r="BP1750" s="70">
        <v>26371</v>
      </c>
      <c r="BQ1750" s="71"/>
      <c r="BR1750" s="70"/>
      <c r="BS1750" s="72"/>
      <c r="BT1750" s="72"/>
      <c r="BU1750" s="70">
        <v>105874956</v>
      </c>
      <c r="BV1750" s="70">
        <v>3007084</v>
      </c>
      <c r="BW1750" s="74">
        <v>5859728</v>
      </c>
      <c r="BX1750" s="70">
        <v>114741768</v>
      </c>
    </row>
    <row r="1751" spans="1:76" x14ac:dyDescent="0.3">
      <c r="A1751" s="73" t="s">
        <v>10</v>
      </c>
      <c r="B1751" s="2" t="s">
        <v>170</v>
      </c>
      <c r="C1751" s="2" t="s">
        <v>16</v>
      </c>
      <c r="D1751" s="2" t="s">
        <v>71</v>
      </c>
      <c r="E1751" s="2" t="s">
        <v>19</v>
      </c>
      <c r="F1751" s="17" t="str">
        <f>+Tabela1[[#This Row],[WK]]&amp;Tabela1[[#This Row],[PK]]&amp;Tabela1[[#This Row],[GK]]</f>
        <v>240311</v>
      </c>
      <c r="G1751" s="2" t="s">
        <v>1640</v>
      </c>
      <c r="H1751" s="3">
        <v>723810362.75</v>
      </c>
      <c r="I1751" s="4">
        <v>1.125</v>
      </c>
      <c r="J1751" s="3">
        <v>814286658.09000003</v>
      </c>
      <c r="K1751" s="4">
        <v>7.0000000000000007E-2</v>
      </c>
      <c r="L1751" s="3">
        <v>57000066</v>
      </c>
      <c r="M1751" s="3"/>
      <c r="N1751" s="5"/>
      <c r="O1751" s="3">
        <v>251061522.28999999</v>
      </c>
      <c r="P1751" s="4">
        <v>1.125</v>
      </c>
      <c r="Q1751" s="3">
        <v>282444212.57999998</v>
      </c>
      <c r="R1751" s="4">
        <v>1.6E-2</v>
      </c>
      <c r="S1751" s="3">
        <v>4519107</v>
      </c>
      <c r="T1751" s="3"/>
      <c r="U1751" s="5"/>
      <c r="V1751" s="3">
        <v>36772371</v>
      </c>
      <c r="W1751" s="5"/>
      <c r="X1751" s="3">
        <v>42243116</v>
      </c>
      <c r="Y1751" s="3">
        <v>0</v>
      </c>
      <c r="Z1751" s="3">
        <v>201656</v>
      </c>
      <c r="AA1751" s="3">
        <v>2123531</v>
      </c>
      <c r="AB1751" s="3">
        <v>36394565</v>
      </c>
      <c r="AC1751" s="3">
        <v>3523364</v>
      </c>
      <c r="AD1751" s="3">
        <v>5470745</v>
      </c>
      <c r="AE1751" s="3">
        <v>0</v>
      </c>
      <c r="AF1751" s="3">
        <v>57000066</v>
      </c>
      <c r="AG1751" s="3">
        <v>4519107</v>
      </c>
      <c r="AH1751" s="3">
        <v>5470745</v>
      </c>
      <c r="AI1751" s="3">
        <v>36772371</v>
      </c>
      <c r="AJ1751" s="3">
        <v>488973</v>
      </c>
      <c r="AK1751" s="3">
        <v>488973</v>
      </c>
      <c r="AL1751" s="3">
        <v>3251315</v>
      </c>
      <c r="AM1751" s="3">
        <v>-2762342</v>
      </c>
      <c r="AN1751" s="3">
        <v>242642</v>
      </c>
      <c r="AO1751" s="3">
        <v>0</v>
      </c>
      <c r="AP1751" s="3">
        <v>-242642</v>
      </c>
      <c r="AQ1751" s="3">
        <v>0</v>
      </c>
      <c r="AR1751" s="3">
        <f>Tabela1[[#This Row],[Potrzeby finansowe 2027
w tym:]]+Tabela1[[#This Row],[Rozliczenie 2025 potrz. fin.]]</f>
        <v>42243116</v>
      </c>
      <c r="AS1751" s="3">
        <v>0</v>
      </c>
      <c r="AT1751" s="3">
        <v>0</v>
      </c>
      <c r="AU1751" s="3"/>
      <c r="AV1751" s="3"/>
      <c r="AW1751" s="3"/>
      <c r="AX1751" s="3"/>
      <c r="AY1751" s="3"/>
      <c r="AZ1751" s="3"/>
      <c r="BA1751" s="3">
        <v>201656</v>
      </c>
      <c r="BB1751" s="3">
        <v>0</v>
      </c>
      <c r="BC1751" s="3">
        <v>0</v>
      </c>
      <c r="BD1751" s="3">
        <v>0</v>
      </c>
      <c r="BE1751" s="3">
        <v>4040.8</v>
      </c>
      <c r="BF1751" s="3">
        <v>0</v>
      </c>
      <c r="BG1751" s="3">
        <v>1394049</v>
      </c>
      <c r="BH1751" s="3">
        <v>13099</v>
      </c>
      <c r="BI1751" s="3">
        <v>729482</v>
      </c>
      <c r="BJ1751" s="3">
        <v>11209834.112499999</v>
      </c>
      <c r="BK1751" s="3">
        <v>7757767.3699999992</v>
      </c>
      <c r="BL1751" s="3">
        <v>1707258.31</v>
      </c>
      <c r="BM1751" s="3">
        <v>10393750.35</v>
      </c>
      <c r="BN1751" s="53">
        <v>1.1644870969847887</v>
      </c>
      <c r="BO1751" s="54">
        <v>4.9399039999999995E-4</v>
      </c>
      <c r="BP1751" s="70">
        <v>12423</v>
      </c>
      <c r="BQ1751" s="71"/>
      <c r="BR1751" s="70"/>
      <c r="BS1751" s="72"/>
      <c r="BT1751" s="72"/>
      <c r="BU1751" s="70">
        <v>57000066</v>
      </c>
      <c r="BV1751" s="70">
        <v>4519107</v>
      </c>
      <c r="BW1751" s="74">
        <v>5470745</v>
      </c>
      <c r="BX1751" s="70">
        <v>66989918</v>
      </c>
    </row>
    <row r="1752" spans="1:76" x14ac:dyDescent="0.3">
      <c r="A1752" s="73" t="s">
        <v>10</v>
      </c>
      <c r="B1752" s="2" t="s">
        <v>170</v>
      </c>
      <c r="C1752" s="2" t="s">
        <v>16</v>
      </c>
      <c r="D1752" s="2" t="s">
        <v>72</v>
      </c>
      <c r="E1752" s="2" t="s">
        <v>15</v>
      </c>
      <c r="F1752" s="17" t="str">
        <f>+Tabela1[[#This Row],[WK]]&amp;Tabela1[[#This Row],[PK]]&amp;Tabela1[[#This Row],[GK]]</f>
        <v>240312</v>
      </c>
      <c r="G1752" s="2" t="s">
        <v>1641</v>
      </c>
      <c r="H1752" s="3">
        <v>712625802.79999995</v>
      </c>
      <c r="I1752" s="4">
        <v>1.125</v>
      </c>
      <c r="J1752" s="3">
        <v>801704028.14999998</v>
      </c>
      <c r="K1752" s="4">
        <v>7.0000000000000007E-2</v>
      </c>
      <c r="L1752" s="3">
        <v>56119282</v>
      </c>
      <c r="M1752" s="3"/>
      <c r="N1752" s="5"/>
      <c r="O1752" s="3">
        <v>21535671.689999998</v>
      </c>
      <c r="P1752" s="4">
        <v>1.125</v>
      </c>
      <c r="Q1752" s="3">
        <v>24227630.649999999</v>
      </c>
      <c r="R1752" s="4">
        <v>1.6E-2</v>
      </c>
      <c r="S1752" s="3">
        <v>387642</v>
      </c>
      <c r="T1752" s="3"/>
      <c r="U1752" s="5"/>
      <c r="V1752" s="3">
        <v>34802873</v>
      </c>
      <c r="W1752" s="5"/>
      <c r="X1752" s="3">
        <v>33500115</v>
      </c>
      <c r="Y1752" s="3">
        <v>0</v>
      </c>
      <c r="Z1752" s="3">
        <v>0</v>
      </c>
      <c r="AA1752" s="3">
        <v>1890280</v>
      </c>
      <c r="AB1752" s="3">
        <v>27966028</v>
      </c>
      <c r="AC1752" s="3">
        <v>3643807</v>
      </c>
      <c r="AD1752" s="3">
        <v>2834248</v>
      </c>
      <c r="AE1752" s="3">
        <v>0</v>
      </c>
      <c r="AF1752" s="3">
        <v>56119282</v>
      </c>
      <c r="AG1752" s="3">
        <v>387642</v>
      </c>
      <c r="AH1752" s="3">
        <v>2834248</v>
      </c>
      <c r="AI1752" s="3">
        <v>34802873</v>
      </c>
      <c r="AJ1752" s="3">
        <v>-85460</v>
      </c>
      <c r="AK1752" s="3">
        <v>274493</v>
      </c>
      <c r="AL1752" s="3">
        <v>1189158</v>
      </c>
      <c r="AM1752" s="3">
        <v>-914665</v>
      </c>
      <c r="AN1752" s="3">
        <v>359953</v>
      </c>
      <c r="AO1752" s="3">
        <v>0</v>
      </c>
      <c r="AP1752" s="3">
        <v>0</v>
      </c>
      <c r="AQ1752" s="3">
        <v>359953</v>
      </c>
      <c r="AR1752" s="3">
        <f>Tabela1[[#This Row],[Potrzeby finansowe 2027
w tym:]]+Tabela1[[#This Row],[Rozliczenie 2025 potrz. fin.]]</f>
        <v>33860068</v>
      </c>
      <c r="AS1752" s="3">
        <v>0</v>
      </c>
      <c r="AT1752" s="3">
        <v>0</v>
      </c>
      <c r="AU1752" s="3"/>
      <c r="AV1752" s="3"/>
      <c r="AW1752" s="3"/>
      <c r="AX1752" s="3"/>
      <c r="AY1752" s="3"/>
      <c r="AZ1752" s="3"/>
      <c r="BA1752" s="3">
        <v>0</v>
      </c>
      <c r="BB1752" s="3">
        <v>0</v>
      </c>
      <c r="BC1752" s="3">
        <v>0</v>
      </c>
      <c r="BD1752" s="3">
        <v>0</v>
      </c>
      <c r="BE1752" s="3">
        <v>0</v>
      </c>
      <c r="BF1752" s="3">
        <v>0</v>
      </c>
      <c r="BG1752" s="3">
        <v>1327107</v>
      </c>
      <c r="BH1752" s="3">
        <v>12470</v>
      </c>
      <c r="BI1752" s="3">
        <v>563173</v>
      </c>
      <c r="BJ1752" s="3">
        <v>8654182.852500001</v>
      </c>
      <c r="BK1752" s="3">
        <v>6306223.71</v>
      </c>
      <c r="BL1752" s="3">
        <v>3124476.47</v>
      </c>
      <c r="BM1752" s="3">
        <v>3142883.63</v>
      </c>
      <c r="BN1752" s="53">
        <v>1.0945823190919859</v>
      </c>
      <c r="BO1752" s="54">
        <v>4.5698080000000001E-4</v>
      </c>
      <c r="BP1752" s="70">
        <v>11492</v>
      </c>
      <c r="BQ1752" s="71"/>
      <c r="BR1752" s="70"/>
      <c r="BS1752" s="72"/>
      <c r="BT1752" s="72"/>
      <c r="BU1752" s="70">
        <v>56119282</v>
      </c>
      <c r="BV1752" s="70">
        <v>387642</v>
      </c>
      <c r="BW1752" s="74">
        <v>2834248</v>
      </c>
      <c r="BX1752" s="70">
        <v>59341172</v>
      </c>
    </row>
    <row r="1753" spans="1:76" x14ac:dyDescent="0.3">
      <c r="A1753" s="73" t="s">
        <v>10</v>
      </c>
      <c r="B1753" s="2" t="s">
        <v>170</v>
      </c>
      <c r="C1753" s="2" t="s">
        <v>18</v>
      </c>
      <c r="D1753" s="2" t="s">
        <v>12</v>
      </c>
      <c r="E1753" s="2" t="s">
        <v>19</v>
      </c>
      <c r="F1753" s="17" t="str">
        <f>+Tabela1[[#This Row],[WK]]&amp;Tabela1[[#This Row],[PK]]&amp;Tabela1[[#This Row],[GK]]</f>
        <v>240401</v>
      </c>
      <c r="G1753" s="2" t="s">
        <v>1642</v>
      </c>
      <c r="H1753" s="3">
        <v>598689272.63</v>
      </c>
      <c r="I1753" s="4">
        <v>1.125</v>
      </c>
      <c r="J1753" s="3">
        <v>673525431.71000004</v>
      </c>
      <c r="K1753" s="4">
        <v>7.0000000000000007E-2</v>
      </c>
      <c r="L1753" s="3">
        <v>47146780</v>
      </c>
      <c r="M1753" s="3"/>
      <c r="N1753" s="5"/>
      <c r="O1753" s="3">
        <v>51828043.29999999</v>
      </c>
      <c r="P1753" s="4">
        <v>1.125</v>
      </c>
      <c r="Q1753" s="3">
        <v>58306548.710000001</v>
      </c>
      <c r="R1753" s="4">
        <v>1.6E-2</v>
      </c>
      <c r="S1753" s="3">
        <v>932905</v>
      </c>
      <c r="T1753" s="3"/>
      <c r="U1753" s="5"/>
      <c r="V1753" s="3">
        <v>27662509</v>
      </c>
      <c r="W1753" s="5"/>
      <c r="X1753" s="3">
        <v>20600978</v>
      </c>
      <c r="Y1753" s="3">
        <v>0</v>
      </c>
      <c r="Z1753" s="3">
        <v>139606</v>
      </c>
      <c r="AA1753" s="3">
        <v>2135100</v>
      </c>
      <c r="AB1753" s="3">
        <v>18326272</v>
      </c>
      <c r="AC1753" s="3">
        <v>0</v>
      </c>
      <c r="AD1753" s="3">
        <v>1696756</v>
      </c>
      <c r="AE1753" s="3">
        <v>0</v>
      </c>
      <c r="AF1753" s="3">
        <v>47146780</v>
      </c>
      <c r="AG1753" s="3">
        <v>932905</v>
      </c>
      <c r="AH1753" s="3">
        <v>1696756</v>
      </c>
      <c r="AI1753" s="3">
        <v>27662509</v>
      </c>
      <c r="AJ1753" s="3">
        <v>829574</v>
      </c>
      <c r="AK1753" s="3">
        <v>1333962</v>
      </c>
      <c r="AL1753" s="3">
        <v>1497951</v>
      </c>
      <c r="AM1753" s="3">
        <v>-163989</v>
      </c>
      <c r="AN1753" s="3">
        <v>504388</v>
      </c>
      <c r="AO1753" s="3">
        <v>0</v>
      </c>
      <c r="AP1753" s="3">
        <v>0</v>
      </c>
      <c r="AQ1753" s="3">
        <v>504388</v>
      </c>
      <c r="AR1753" s="3">
        <f>Tabela1[[#This Row],[Potrzeby finansowe 2027
w tym:]]+Tabela1[[#This Row],[Rozliczenie 2025 potrz. fin.]]</f>
        <v>21105366</v>
      </c>
      <c r="AS1753" s="3">
        <v>0</v>
      </c>
      <c r="AT1753" s="3">
        <v>0</v>
      </c>
      <c r="AU1753" s="3"/>
      <c r="AV1753" s="3"/>
      <c r="AW1753" s="3"/>
      <c r="AX1753" s="3"/>
      <c r="AY1753" s="3"/>
      <c r="AZ1753" s="3"/>
      <c r="BA1753" s="3">
        <v>139606</v>
      </c>
      <c r="BB1753" s="3">
        <v>0</v>
      </c>
      <c r="BC1753" s="3">
        <v>0</v>
      </c>
      <c r="BD1753" s="3">
        <v>1398.72</v>
      </c>
      <c r="BE1753" s="3">
        <v>0</v>
      </c>
      <c r="BF1753" s="3">
        <v>0</v>
      </c>
      <c r="BG1753" s="3">
        <v>1302525</v>
      </c>
      <c r="BH1753" s="3">
        <v>12239</v>
      </c>
      <c r="BI1753" s="3">
        <v>832575</v>
      </c>
      <c r="BJ1753" s="3">
        <v>12794044.007499998</v>
      </c>
      <c r="BK1753" s="3">
        <v>6717980.3899999987</v>
      </c>
      <c r="BL1753" s="3">
        <v>6760136.4199999999</v>
      </c>
      <c r="BM1753" s="3">
        <v>10783981.630000001</v>
      </c>
      <c r="BN1753" s="53">
        <v>1.0159163612284678</v>
      </c>
      <c r="BO1753" s="54">
        <v>4.3741119999999998E-4</v>
      </c>
      <c r="BP1753" s="70">
        <v>11000</v>
      </c>
      <c r="BQ1753" s="71"/>
      <c r="BR1753" s="70"/>
      <c r="BS1753" s="72"/>
      <c r="BT1753" s="72"/>
      <c r="BU1753" s="70">
        <v>47146780</v>
      </c>
      <c r="BV1753" s="70">
        <v>932905</v>
      </c>
      <c r="BW1753" s="74">
        <v>1696756</v>
      </c>
      <c r="BX1753" s="70">
        <v>49776441</v>
      </c>
    </row>
    <row r="1754" spans="1:76" x14ac:dyDescent="0.3">
      <c r="A1754" s="73" t="s">
        <v>10</v>
      </c>
      <c r="B1754" s="2" t="s">
        <v>170</v>
      </c>
      <c r="C1754" s="2" t="s">
        <v>18</v>
      </c>
      <c r="D1754" s="2" t="s">
        <v>11</v>
      </c>
      <c r="E1754" s="2" t="s">
        <v>15</v>
      </c>
      <c r="F1754" s="17" t="str">
        <f>+Tabela1[[#This Row],[WK]]&amp;Tabela1[[#This Row],[PK]]&amp;Tabela1[[#This Row],[GK]]</f>
        <v>240402</v>
      </c>
      <c r="G1754" s="2" t="s">
        <v>1643</v>
      </c>
      <c r="H1754" s="3">
        <v>146167245.47999999</v>
      </c>
      <c r="I1754" s="4">
        <v>1.125</v>
      </c>
      <c r="J1754" s="3">
        <v>164438151.16999999</v>
      </c>
      <c r="K1754" s="4">
        <v>7.0000000000000007E-2</v>
      </c>
      <c r="L1754" s="3">
        <v>11510671</v>
      </c>
      <c r="M1754" s="3"/>
      <c r="N1754" s="5"/>
      <c r="O1754" s="3">
        <v>2591303.33</v>
      </c>
      <c r="P1754" s="4">
        <v>1.125</v>
      </c>
      <c r="Q1754" s="3">
        <v>2915216.25</v>
      </c>
      <c r="R1754" s="4">
        <v>1.6E-2</v>
      </c>
      <c r="S1754" s="3">
        <v>46643</v>
      </c>
      <c r="T1754" s="3"/>
      <c r="U1754" s="5"/>
      <c r="V1754" s="3">
        <v>7780739</v>
      </c>
      <c r="W1754" s="5"/>
      <c r="X1754" s="3">
        <v>15516654</v>
      </c>
      <c r="Y1754" s="3">
        <v>3268378</v>
      </c>
      <c r="Z1754" s="3">
        <v>0</v>
      </c>
      <c r="AA1754" s="3">
        <v>759972</v>
      </c>
      <c r="AB1754" s="3">
        <v>8284929</v>
      </c>
      <c r="AC1754" s="3">
        <v>3203375</v>
      </c>
      <c r="AD1754" s="3">
        <v>7735915</v>
      </c>
      <c r="AE1754" s="3">
        <v>0</v>
      </c>
      <c r="AF1754" s="3">
        <v>11510671</v>
      </c>
      <c r="AG1754" s="3">
        <v>46643</v>
      </c>
      <c r="AH1754" s="3">
        <v>7735915</v>
      </c>
      <c r="AI1754" s="3">
        <v>7780739</v>
      </c>
      <c r="AJ1754" s="3">
        <v>738527</v>
      </c>
      <c r="AK1754" s="3">
        <v>738527</v>
      </c>
      <c r="AL1754" s="3">
        <v>707872</v>
      </c>
      <c r="AM1754" s="3">
        <v>30655</v>
      </c>
      <c r="AN1754" s="3">
        <v>121628</v>
      </c>
      <c r="AO1754" s="3">
        <v>0</v>
      </c>
      <c r="AP1754" s="3">
        <v>-121628</v>
      </c>
      <c r="AQ1754" s="3">
        <v>0</v>
      </c>
      <c r="AR1754" s="3">
        <f>Tabela1[[#This Row],[Potrzeby finansowe 2027
w tym:]]+Tabela1[[#This Row],[Rozliczenie 2025 potrz. fin.]]</f>
        <v>15516654</v>
      </c>
      <c r="AS1754" s="3">
        <v>0</v>
      </c>
      <c r="AT1754" s="3">
        <v>0</v>
      </c>
      <c r="AU1754" s="3"/>
      <c r="AV1754" s="3"/>
      <c r="AW1754" s="3"/>
      <c r="AX1754" s="3"/>
      <c r="AY1754" s="3"/>
      <c r="AZ1754" s="3"/>
      <c r="BA1754" s="3">
        <v>0</v>
      </c>
      <c r="BB1754" s="3">
        <v>0</v>
      </c>
      <c r="BC1754" s="3">
        <v>0</v>
      </c>
      <c r="BD1754" s="3">
        <v>0</v>
      </c>
      <c r="BE1754" s="3">
        <v>0</v>
      </c>
      <c r="BF1754" s="3">
        <v>0</v>
      </c>
      <c r="BG1754" s="3">
        <v>378018</v>
      </c>
      <c r="BH1754" s="3">
        <v>3552</v>
      </c>
      <c r="BI1754" s="3">
        <v>381954</v>
      </c>
      <c r="BJ1754" s="3">
        <v>5869428.8549999995</v>
      </c>
      <c r="BK1754" s="3">
        <v>3171511.1199999992</v>
      </c>
      <c r="BL1754" s="3">
        <v>1159248.73</v>
      </c>
      <c r="BM1754" s="3">
        <v>8473173.4800000004</v>
      </c>
      <c r="BN1754" s="53">
        <v>0.78277794876099349</v>
      </c>
      <c r="BO1754" s="54">
        <v>1.3678569999999999E-4</v>
      </c>
      <c r="BP1754" s="70">
        <v>3440</v>
      </c>
      <c r="BQ1754" s="71"/>
      <c r="BR1754" s="70"/>
      <c r="BS1754" s="72"/>
      <c r="BT1754" s="72"/>
      <c r="BU1754" s="70">
        <v>11510671</v>
      </c>
      <c r="BV1754" s="70">
        <v>46643</v>
      </c>
      <c r="BW1754" s="74">
        <v>7735915</v>
      </c>
      <c r="BX1754" s="70">
        <v>19293229</v>
      </c>
    </row>
    <row r="1755" spans="1:76" x14ac:dyDescent="0.3">
      <c r="A1755" s="73" t="s">
        <v>10</v>
      </c>
      <c r="B1755" s="2" t="s">
        <v>170</v>
      </c>
      <c r="C1755" s="2" t="s">
        <v>18</v>
      </c>
      <c r="D1755" s="2" t="s">
        <v>16</v>
      </c>
      <c r="E1755" s="2" t="s">
        <v>15</v>
      </c>
      <c r="F1755" s="17" t="str">
        <f>+Tabela1[[#This Row],[WK]]&amp;Tabela1[[#This Row],[PK]]&amp;Tabela1[[#This Row],[GK]]</f>
        <v>240403</v>
      </c>
      <c r="G1755" s="2" t="s">
        <v>1478</v>
      </c>
      <c r="H1755" s="3">
        <v>250340802.44999999</v>
      </c>
      <c r="I1755" s="4">
        <v>1.125</v>
      </c>
      <c r="J1755" s="3">
        <v>281633402.75999999</v>
      </c>
      <c r="K1755" s="4">
        <v>7.0000000000000007E-2</v>
      </c>
      <c r="L1755" s="3">
        <v>19714338</v>
      </c>
      <c r="M1755" s="3"/>
      <c r="N1755" s="5"/>
      <c r="O1755" s="3">
        <v>16411186.789999999</v>
      </c>
      <c r="P1755" s="4">
        <v>1.125</v>
      </c>
      <c r="Q1755" s="3">
        <v>18462585.140000001</v>
      </c>
      <c r="R1755" s="4">
        <v>1.6E-2</v>
      </c>
      <c r="S1755" s="3">
        <v>295401</v>
      </c>
      <c r="T1755" s="3"/>
      <c r="U1755" s="5"/>
      <c r="V1755" s="3">
        <v>12957369</v>
      </c>
      <c r="W1755" s="5"/>
      <c r="X1755" s="3">
        <v>24059073</v>
      </c>
      <c r="Y1755" s="3">
        <v>3446857</v>
      </c>
      <c r="Z1755" s="3">
        <v>762102</v>
      </c>
      <c r="AA1755" s="3">
        <v>1177039</v>
      </c>
      <c r="AB1755" s="3">
        <v>14175795</v>
      </c>
      <c r="AC1755" s="3">
        <v>4497280</v>
      </c>
      <c r="AD1755" s="3">
        <v>11101704</v>
      </c>
      <c r="AE1755" s="3">
        <v>0</v>
      </c>
      <c r="AF1755" s="3">
        <v>19714338</v>
      </c>
      <c r="AG1755" s="3">
        <v>295401</v>
      </c>
      <c r="AH1755" s="3">
        <v>11101704</v>
      </c>
      <c r="AI1755" s="3">
        <v>12957369</v>
      </c>
      <c r="AJ1755" s="3">
        <v>72752</v>
      </c>
      <c r="AK1755" s="3">
        <v>72752</v>
      </c>
      <c r="AL1755" s="3">
        <v>1080050</v>
      </c>
      <c r="AM1755" s="3">
        <v>-1007298</v>
      </c>
      <c r="AN1755" s="3">
        <v>615746</v>
      </c>
      <c r="AO1755" s="3">
        <v>0</v>
      </c>
      <c r="AP1755" s="3">
        <v>-615746</v>
      </c>
      <c r="AQ1755" s="3">
        <v>0</v>
      </c>
      <c r="AR1755" s="3">
        <f>Tabela1[[#This Row],[Potrzeby finansowe 2027
w tym:]]+Tabela1[[#This Row],[Rozliczenie 2025 potrz. fin.]]</f>
        <v>24059073</v>
      </c>
      <c r="AS1755" s="3">
        <v>0</v>
      </c>
      <c r="AT1755" s="3">
        <v>0</v>
      </c>
      <c r="AU1755" s="3"/>
      <c r="AV1755" s="3"/>
      <c r="AW1755" s="3"/>
      <c r="AX1755" s="3"/>
      <c r="AY1755" s="3"/>
      <c r="AZ1755" s="3"/>
      <c r="BA1755" s="3">
        <v>762102</v>
      </c>
      <c r="BB1755" s="3">
        <v>0</v>
      </c>
      <c r="BC1755" s="3">
        <v>440.1</v>
      </c>
      <c r="BD1755" s="3">
        <v>6168.53</v>
      </c>
      <c r="BE1755" s="3">
        <v>0</v>
      </c>
      <c r="BF1755" s="3">
        <v>0</v>
      </c>
      <c r="BG1755" s="3">
        <v>614493</v>
      </c>
      <c r="BH1755" s="3">
        <v>5774</v>
      </c>
      <c r="BI1755" s="3">
        <v>562546</v>
      </c>
      <c r="BJ1755" s="3">
        <v>8644547.9774999991</v>
      </c>
      <c r="BK1755" s="3">
        <v>3263973.9399999995</v>
      </c>
      <c r="BL1755" s="3">
        <v>4165185.08</v>
      </c>
      <c r="BM1755" s="3">
        <v>13191925.99</v>
      </c>
      <c r="BN1755" s="53">
        <v>0.85720227936170423</v>
      </c>
      <c r="BO1755" s="54">
        <v>2.2377169999999999E-4</v>
      </c>
      <c r="BP1755" s="70">
        <v>5628</v>
      </c>
      <c r="BQ1755" s="71"/>
      <c r="BR1755" s="70"/>
      <c r="BS1755" s="72"/>
      <c r="BT1755" s="72"/>
      <c r="BU1755" s="70">
        <v>19714338</v>
      </c>
      <c r="BV1755" s="70">
        <v>295401</v>
      </c>
      <c r="BW1755" s="74">
        <v>11101704</v>
      </c>
      <c r="BX1755" s="70">
        <v>31111443</v>
      </c>
    </row>
    <row r="1756" spans="1:76" x14ac:dyDescent="0.3">
      <c r="A1756" s="73" t="s">
        <v>10</v>
      </c>
      <c r="B1756" s="2" t="s">
        <v>170</v>
      </c>
      <c r="C1756" s="2" t="s">
        <v>18</v>
      </c>
      <c r="D1756" s="2" t="s">
        <v>18</v>
      </c>
      <c r="E1756" s="2" t="s">
        <v>15</v>
      </c>
      <c r="F1756" s="17" t="str">
        <f>+Tabela1[[#This Row],[WK]]&amp;Tabela1[[#This Row],[PK]]&amp;Tabela1[[#This Row],[GK]]</f>
        <v>240404</v>
      </c>
      <c r="G1756" s="2" t="s">
        <v>1644</v>
      </c>
      <c r="H1756" s="3">
        <v>297220869.54000002</v>
      </c>
      <c r="I1756" s="4">
        <v>1.125</v>
      </c>
      <c r="J1756" s="3">
        <v>334373478.23000002</v>
      </c>
      <c r="K1756" s="4">
        <v>7.0000000000000007E-2</v>
      </c>
      <c r="L1756" s="3">
        <v>23406143</v>
      </c>
      <c r="M1756" s="3"/>
      <c r="N1756" s="5"/>
      <c r="O1756" s="3">
        <v>29487803.550000001</v>
      </c>
      <c r="P1756" s="4">
        <v>1.125</v>
      </c>
      <c r="Q1756" s="3">
        <v>33173778.989999998</v>
      </c>
      <c r="R1756" s="4">
        <v>1.6E-2</v>
      </c>
      <c r="S1756" s="3">
        <v>530780</v>
      </c>
      <c r="T1756" s="3"/>
      <c r="U1756" s="5"/>
      <c r="V1756" s="3">
        <v>13999179</v>
      </c>
      <c r="W1756" s="5"/>
      <c r="X1756" s="3">
        <v>9654226</v>
      </c>
      <c r="Y1756" s="3">
        <v>0</v>
      </c>
      <c r="Z1756" s="3">
        <v>0</v>
      </c>
      <c r="AA1756" s="3">
        <v>743191</v>
      </c>
      <c r="AB1756" s="3">
        <v>8911035</v>
      </c>
      <c r="AC1756" s="3">
        <v>0</v>
      </c>
      <c r="AD1756" s="3">
        <v>413738</v>
      </c>
      <c r="AE1756" s="3">
        <v>1683377</v>
      </c>
      <c r="AF1756" s="3">
        <v>22136504</v>
      </c>
      <c r="AG1756" s="3">
        <v>530780</v>
      </c>
      <c r="AH1756" s="3">
        <v>0</v>
      </c>
      <c r="AI1756" s="3">
        <v>13999179</v>
      </c>
      <c r="AJ1756" s="3">
        <v>-96945</v>
      </c>
      <c r="AK1756" s="3">
        <v>-170914</v>
      </c>
      <c r="AL1756" s="3">
        <v>648903</v>
      </c>
      <c r="AM1756" s="3">
        <v>-819817</v>
      </c>
      <c r="AN1756" s="3">
        <v>-73969</v>
      </c>
      <c r="AO1756" s="3">
        <v>0</v>
      </c>
      <c r="AP1756" s="3">
        <v>0</v>
      </c>
      <c r="AQ1756" s="3">
        <v>-73969</v>
      </c>
      <c r="AR1756" s="3">
        <f>Tabela1[[#This Row],[Potrzeby finansowe 2027
w tym:]]+Tabela1[[#This Row],[Rozliczenie 2025 potrz. fin.]]</f>
        <v>9580257</v>
      </c>
      <c r="AS1756" s="3">
        <v>0</v>
      </c>
      <c r="AT1756" s="3">
        <v>0</v>
      </c>
      <c r="AU1756" s="3"/>
      <c r="AV1756" s="3"/>
      <c r="AW1756" s="3"/>
      <c r="AX1756" s="3"/>
      <c r="AY1756" s="3"/>
      <c r="AZ1756" s="3"/>
      <c r="BA1756" s="3">
        <v>0</v>
      </c>
      <c r="BB1756" s="3">
        <v>0</v>
      </c>
      <c r="BC1756" s="3">
        <v>0</v>
      </c>
      <c r="BD1756" s="3">
        <v>0</v>
      </c>
      <c r="BE1756" s="3">
        <v>0</v>
      </c>
      <c r="BF1756" s="3">
        <v>0</v>
      </c>
      <c r="BG1756" s="3">
        <v>569049</v>
      </c>
      <c r="BH1756" s="3">
        <v>5347</v>
      </c>
      <c r="BI1756" s="3">
        <v>174142</v>
      </c>
      <c r="BJ1756" s="3">
        <v>2676003.625</v>
      </c>
      <c r="BK1756" s="3">
        <v>1376430.4500000002</v>
      </c>
      <c r="BL1756" s="3">
        <v>709714.43</v>
      </c>
      <c r="BM1756" s="3">
        <v>3778863.84</v>
      </c>
      <c r="BN1756" s="53">
        <v>1.4404894472268079</v>
      </c>
      <c r="BO1756" s="54">
        <v>1.7691899999999999E-4</v>
      </c>
      <c r="BP1756" s="70">
        <v>4449</v>
      </c>
      <c r="BQ1756" s="71"/>
      <c r="BR1756" s="70"/>
      <c r="BS1756" s="72"/>
      <c r="BT1756" s="72"/>
      <c r="BU1756" s="70">
        <v>22136504</v>
      </c>
      <c r="BV1756" s="70">
        <v>530780</v>
      </c>
      <c r="BW1756" s="74">
        <v>0</v>
      </c>
      <c r="BX1756" s="70">
        <v>22667284</v>
      </c>
    </row>
    <row r="1757" spans="1:76" x14ac:dyDescent="0.3">
      <c r="A1757" s="73" t="s">
        <v>10</v>
      </c>
      <c r="B1757" s="2" t="s">
        <v>170</v>
      </c>
      <c r="C1757" s="2" t="s">
        <v>18</v>
      </c>
      <c r="D1757" s="2" t="s">
        <v>21</v>
      </c>
      <c r="E1757" s="2" t="s">
        <v>15</v>
      </c>
      <c r="F1757" s="17" t="str">
        <f>+Tabela1[[#This Row],[WK]]&amp;Tabela1[[#This Row],[PK]]&amp;Tabela1[[#This Row],[GK]]</f>
        <v>240405</v>
      </c>
      <c r="G1757" s="2" t="s">
        <v>1645</v>
      </c>
      <c r="H1757" s="3">
        <v>607407101.83000004</v>
      </c>
      <c r="I1757" s="4">
        <v>1.125</v>
      </c>
      <c r="J1757" s="3">
        <v>683332989.55999994</v>
      </c>
      <c r="K1757" s="4">
        <v>7.0000000000000007E-2</v>
      </c>
      <c r="L1757" s="3">
        <v>47833309</v>
      </c>
      <c r="M1757" s="3"/>
      <c r="N1757" s="5"/>
      <c r="O1757" s="3">
        <v>40146505.610000007</v>
      </c>
      <c r="P1757" s="4">
        <v>1.125</v>
      </c>
      <c r="Q1757" s="3">
        <v>45164818.810000002</v>
      </c>
      <c r="R1757" s="4">
        <v>1.6E-2</v>
      </c>
      <c r="S1757" s="3">
        <v>722637</v>
      </c>
      <c r="T1757" s="3"/>
      <c r="U1757" s="5"/>
      <c r="V1757" s="3">
        <v>29935297</v>
      </c>
      <c r="W1757" s="5"/>
      <c r="X1757" s="3">
        <v>44638639</v>
      </c>
      <c r="Y1757" s="3">
        <v>0</v>
      </c>
      <c r="Z1757" s="3">
        <v>0</v>
      </c>
      <c r="AA1757" s="3">
        <v>1877147</v>
      </c>
      <c r="AB1757" s="3">
        <v>29772066</v>
      </c>
      <c r="AC1757" s="3">
        <v>12989426</v>
      </c>
      <c r="AD1757" s="3">
        <v>14703342</v>
      </c>
      <c r="AE1757" s="3">
        <v>0</v>
      </c>
      <c r="AF1757" s="3">
        <v>47833309</v>
      </c>
      <c r="AG1757" s="3">
        <v>722637</v>
      </c>
      <c r="AH1757" s="3">
        <v>14703342</v>
      </c>
      <c r="AI1757" s="3">
        <v>29935297</v>
      </c>
      <c r="AJ1757" s="3">
        <v>576453</v>
      </c>
      <c r="AK1757" s="3">
        <v>576453</v>
      </c>
      <c r="AL1757" s="3">
        <v>2147261</v>
      </c>
      <c r="AM1757" s="3">
        <v>-1570808</v>
      </c>
      <c r="AN1757" s="3">
        <v>424986</v>
      </c>
      <c r="AO1757" s="3">
        <v>0</v>
      </c>
      <c r="AP1757" s="3">
        <v>-424986</v>
      </c>
      <c r="AQ1757" s="3">
        <v>0</v>
      </c>
      <c r="AR1757" s="3">
        <f>Tabela1[[#This Row],[Potrzeby finansowe 2027
w tym:]]+Tabela1[[#This Row],[Rozliczenie 2025 potrz. fin.]]</f>
        <v>44638639</v>
      </c>
      <c r="AS1757" s="3">
        <v>0</v>
      </c>
      <c r="AT1757" s="3">
        <v>0</v>
      </c>
      <c r="AU1757" s="3"/>
      <c r="AV1757" s="3"/>
      <c r="AW1757" s="3"/>
      <c r="AX1757" s="3"/>
      <c r="AY1757" s="3"/>
      <c r="AZ1757" s="3"/>
      <c r="BA1757" s="3">
        <v>0</v>
      </c>
      <c r="BB1757" s="3">
        <v>0</v>
      </c>
      <c r="BC1757" s="3">
        <v>0</v>
      </c>
      <c r="BD1757" s="3">
        <v>0</v>
      </c>
      <c r="BE1757" s="3">
        <v>0</v>
      </c>
      <c r="BF1757" s="3">
        <v>0</v>
      </c>
      <c r="BG1757" s="3">
        <v>1343284</v>
      </c>
      <c r="BH1757" s="3">
        <v>12622</v>
      </c>
      <c r="BI1757" s="3">
        <v>533863</v>
      </c>
      <c r="BJ1757" s="3">
        <v>8203789.9175000004</v>
      </c>
      <c r="BK1757" s="3">
        <v>6354332.9600000009</v>
      </c>
      <c r="BL1757" s="3">
        <v>310005.40999999997</v>
      </c>
      <c r="BM1757" s="3">
        <v>6777817.0099999998</v>
      </c>
      <c r="BN1757" s="53">
        <v>1.002585266220867</v>
      </c>
      <c r="BO1757" s="54">
        <v>4.4455180000000001E-4</v>
      </c>
      <c r="BP1757" s="70">
        <v>11180</v>
      </c>
      <c r="BQ1757" s="71"/>
      <c r="BR1757" s="70"/>
      <c r="BS1757" s="72"/>
      <c r="BT1757" s="72"/>
      <c r="BU1757" s="70">
        <v>47833309</v>
      </c>
      <c r="BV1757" s="70">
        <v>722637</v>
      </c>
      <c r="BW1757" s="74">
        <v>14703342</v>
      </c>
      <c r="BX1757" s="70">
        <v>63259288</v>
      </c>
    </row>
    <row r="1758" spans="1:76" x14ac:dyDescent="0.3">
      <c r="A1758" s="73" t="s">
        <v>10</v>
      </c>
      <c r="B1758" s="2" t="s">
        <v>170</v>
      </c>
      <c r="C1758" s="2" t="s">
        <v>18</v>
      </c>
      <c r="D1758" s="2" t="s">
        <v>23</v>
      </c>
      <c r="E1758" s="2" t="s">
        <v>19</v>
      </c>
      <c r="F1758" s="17" t="str">
        <f>+Tabela1[[#This Row],[WK]]&amp;Tabela1[[#This Row],[PK]]&amp;Tabela1[[#This Row],[GK]]</f>
        <v>240406</v>
      </c>
      <c r="G1758" s="2" t="s">
        <v>1646</v>
      </c>
      <c r="H1758" s="3">
        <v>363088993.93000001</v>
      </c>
      <c r="I1758" s="4">
        <v>1.125</v>
      </c>
      <c r="J1758" s="3">
        <v>408475118.17000002</v>
      </c>
      <c r="K1758" s="4">
        <v>7.0000000000000007E-2</v>
      </c>
      <c r="L1758" s="3">
        <v>28593258</v>
      </c>
      <c r="M1758" s="3"/>
      <c r="N1758" s="5"/>
      <c r="O1758" s="3">
        <v>45441701.450000003</v>
      </c>
      <c r="P1758" s="4">
        <v>1.125</v>
      </c>
      <c r="Q1758" s="3">
        <v>51121914.130000003</v>
      </c>
      <c r="R1758" s="4">
        <v>1.6E-2</v>
      </c>
      <c r="S1758" s="3">
        <v>817951</v>
      </c>
      <c r="T1758" s="3"/>
      <c r="U1758" s="5"/>
      <c r="V1758" s="3">
        <v>15749168</v>
      </c>
      <c r="W1758" s="5"/>
      <c r="X1758" s="3">
        <v>17636619</v>
      </c>
      <c r="Y1758" s="3">
        <v>763646</v>
      </c>
      <c r="Z1758" s="3">
        <v>135058</v>
      </c>
      <c r="AA1758" s="3">
        <v>1726114</v>
      </c>
      <c r="AB1758" s="3">
        <v>11908390</v>
      </c>
      <c r="AC1758" s="3">
        <v>3103411</v>
      </c>
      <c r="AD1758" s="3">
        <v>5215853</v>
      </c>
      <c r="AE1758" s="3">
        <v>0</v>
      </c>
      <c r="AF1758" s="3">
        <v>28593258</v>
      </c>
      <c r="AG1758" s="3">
        <v>817951</v>
      </c>
      <c r="AH1758" s="3">
        <v>5215853</v>
      </c>
      <c r="AI1758" s="3">
        <v>15749168</v>
      </c>
      <c r="AJ1758" s="3">
        <v>194905</v>
      </c>
      <c r="AK1758" s="3">
        <v>206977</v>
      </c>
      <c r="AL1758" s="3">
        <v>1124191</v>
      </c>
      <c r="AM1758" s="3">
        <v>-917214</v>
      </c>
      <c r="AN1758" s="3">
        <v>12072</v>
      </c>
      <c r="AO1758" s="3">
        <v>0</v>
      </c>
      <c r="AP1758" s="3">
        <v>0</v>
      </c>
      <c r="AQ1758" s="3">
        <v>12072</v>
      </c>
      <c r="AR1758" s="3">
        <f>Tabela1[[#This Row],[Potrzeby finansowe 2027
w tym:]]+Tabela1[[#This Row],[Rozliczenie 2025 potrz. fin.]]</f>
        <v>17648691</v>
      </c>
      <c r="AS1758" s="3">
        <v>0</v>
      </c>
      <c r="AT1758" s="3">
        <v>0</v>
      </c>
      <c r="AU1758" s="3"/>
      <c r="AV1758" s="3"/>
      <c r="AW1758" s="3"/>
      <c r="AX1758" s="3"/>
      <c r="AY1758" s="3"/>
      <c r="AZ1758" s="3"/>
      <c r="BA1758" s="3">
        <v>135058</v>
      </c>
      <c r="BB1758" s="3">
        <v>0</v>
      </c>
      <c r="BC1758" s="3">
        <v>64.63</v>
      </c>
      <c r="BD1758" s="3">
        <v>0</v>
      </c>
      <c r="BE1758" s="3">
        <v>2275.44</v>
      </c>
      <c r="BF1758" s="3">
        <v>0</v>
      </c>
      <c r="BG1758" s="3">
        <v>891514</v>
      </c>
      <c r="BH1758" s="3">
        <v>8377</v>
      </c>
      <c r="BI1758" s="3">
        <v>834600</v>
      </c>
      <c r="BJ1758" s="3">
        <v>12825169.577500001</v>
      </c>
      <c r="BK1758" s="3">
        <v>6873670.9100000001</v>
      </c>
      <c r="BL1758" s="3">
        <v>4016516.97</v>
      </c>
      <c r="BM1758" s="3">
        <v>15772960.73</v>
      </c>
      <c r="BN1758" s="53">
        <v>0.97663374462568675</v>
      </c>
      <c r="BO1758" s="54">
        <v>3.0301280000000002E-4</v>
      </c>
      <c r="BP1758" s="70">
        <v>7620</v>
      </c>
      <c r="BQ1758" s="71"/>
      <c r="BR1758" s="70"/>
      <c r="BS1758" s="72"/>
      <c r="BT1758" s="72"/>
      <c r="BU1758" s="70">
        <v>28593258</v>
      </c>
      <c r="BV1758" s="70">
        <v>817951</v>
      </c>
      <c r="BW1758" s="74">
        <v>5215853</v>
      </c>
      <c r="BX1758" s="70">
        <v>34627062</v>
      </c>
    </row>
    <row r="1759" spans="1:76" x14ac:dyDescent="0.3">
      <c r="A1759" s="73" t="s">
        <v>10</v>
      </c>
      <c r="B1759" s="2" t="s">
        <v>170</v>
      </c>
      <c r="C1759" s="2" t="s">
        <v>18</v>
      </c>
      <c r="D1759" s="2" t="s">
        <v>30</v>
      </c>
      <c r="E1759" s="2" t="s">
        <v>15</v>
      </c>
      <c r="F1759" s="17" t="str">
        <f>+Tabela1[[#This Row],[WK]]&amp;Tabela1[[#This Row],[PK]]&amp;Tabela1[[#This Row],[GK]]</f>
        <v>240407</v>
      </c>
      <c r="G1759" s="2" t="s">
        <v>1647</v>
      </c>
      <c r="H1759" s="3">
        <v>546005449.83000004</v>
      </c>
      <c r="I1759" s="4">
        <v>1.125</v>
      </c>
      <c r="J1759" s="3">
        <v>614256131.05999994</v>
      </c>
      <c r="K1759" s="4">
        <v>7.0000000000000007E-2</v>
      </c>
      <c r="L1759" s="3">
        <v>42997929</v>
      </c>
      <c r="M1759" s="3"/>
      <c r="N1759" s="5"/>
      <c r="O1759" s="3">
        <v>169857681.78999999</v>
      </c>
      <c r="P1759" s="4">
        <v>1.125</v>
      </c>
      <c r="Q1759" s="3">
        <v>191089892.00999999</v>
      </c>
      <c r="R1759" s="4">
        <v>1.6E-2</v>
      </c>
      <c r="S1759" s="3">
        <v>3057438</v>
      </c>
      <c r="T1759" s="3"/>
      <c r="U1759" s="5"/>
      <c r="V1759" s="3">
        <v>24294927</v>
      </c>
      <c r="W1759" s="5"/>
      <c r="X1759" s="3">
        <v>30336652</v>
      </c>
      <c r="Y1759" s="3">
        <v>0</v>
      </c>
      <c r="Z1759" s="3">
        <v>323277</v>
      </c>
      <c r="AA1759" s="3">
        <v>1810771</v>
      </c>
      <c r="AB1759" s="3">
        <v>25602890</v>
      </c>
      <c r="AC1759" s="3">
        <v>2599714</v>
      </c>
      <c r="AD1759" s="3">
        <v>6041726</v>
      </c>
      <c r="AE1759" s="3">
        <v>0</v>
      </c>
      <c r="AF1759" s="3">
        <v>42997929</v>
      </c>
      <c r="AG1759" s="3">
        <v>3057438</v>
      </c>
      <c r="AH1759" s="3">
        <v>6041726</v>
      </c>
      <c r="AI1759" s="3">
        <v>24294927</v>
      </c>
      <c r="AJ1759" s="3">
        <v>603605</v>
      </c>
      <c r="AK1759" s="3">
        <v>603605</v>
      </c>
      <c r="AL1759" s="3">
        <v>2138800</v>
      </c>
      <c r="AM1759" s="3">
        <v>-1535195</v>
      </c>
      <c r="AN1759" s="3">
        <v>148668</v>
      </c>
      <c r="AO1759" s="3">
        <v>0</v>
      </c>
      <c r="AP1759" s="3">
        <v>-148668</v>
      </c>
      <c r="AQ1759" s="3">
        <v>0</v>
      </c>
      <c r="AR1759" s="3">
        <f>Tabela1[[#This Row],[Potrzeby finansowe 2027
w tym:]]+Tabela1[[#This Row],[Rozliczenie 2025 potrz. fin.]]</f>
        <v>30336652</v>
      </c>
      <c r="AS1759" s="3">
        <v>0</v>
      </c>
      <c r="AT1759" s="3">
        <v>0</v>
      </c>
      <c r="AU1759" s="3"/>
      <c r="AV1759" s="3"/>
      <c r="AW1759" s="3"/>
      <c r="AX1759" s="3"/>
      <c r="AY1759" s="3"/>
      <c r="AZ1759" s="3"/>
      <c r="BA1759" s="3">
        <v>323277</v>
      </c>
      <c r="BB1759" s="3">
        <v>0</v>
      </c>
      <c r="BC1759" s="3">
        <v>0</v>
      </c>
      <c r="BD1759" s="3">
        <v>3238.92</v>
      </c>
      <c r="BE1759" s="3">
        <v>0</v>
      </c>
      <c r="BF1759" s="3">
        <v>0</v>
      </c>
      <c r="BG1759" s="3">
        <v>1155659</v>
      </c>
      <c r="BH1759" s="3">
        <v>10859</v>
      </c>
      <c r="BI1759" s="3">
        <v>655112</v>
      </c>
      <c r="BJ1759" s="3">
        <v>10067002.024999999</v>
      </c>
      <c r="BK1759" s="3">
        <v>7297017.3499999996</v>
      </c>
      <c r="BL1759" s="3">
        <v>942504.7</v>
      </c>
      <c r="BM1759" s="3">
        <v>9194929.3000000007</v>
      </c>
      <c r="BN1759" s="53">
        <v>1.0463930313458867</v>
      </c>
      <c r="BO1759" s="54">
        <v>4.2755730000000001E-4</v>
      </c>
      <c r="BP1759" s="70">
        <v>10753</v>
      </c>
      <c r="BQ1759" s="71"/>
      <c r="BR1759" s="70"/>
      <c r="BS1759" s="72"/>
      <c r="BT1759" s="72"/>
      <c r="BU1759" s="70">
        <v>42997929</v>
      </c>
      <c r="BV1759" s="70">
        <v>3057438</v>
      </c>
      <c r="BW1759" s="74">
        <v>6041726</v>
      </c>
      <c r="BX1759" s="70">
        <v>52097093</v>
      </c>
    </row>
    <row r="1760" spans="1:76" x14ac:dyDescent="0.3">
      <c r="A1760" s="73" t="s">
        <v>10</v>
      </c>
      <c r="B1760" s="2" t="s">
        <v>170</v>
      </c>
      <c r="C1760" s="2" t="s">
        <v>18</v>
      </c>
      <c r="D1760" s="2" t="s">
        <v>54</v>
      </c>
      <c r="E1760" s="2" t="s">
        <v>15</v>
      </c>
      <c r="F1760" s="17" t="str">
        <f>+Tabela1[[#This Row],[WK]]&amp;Tabela1[[#This Row],[PK]]&amp;Tabela1[[#This Row],[GK]]</f>
        <v>240408</v>
      </c>
      <c r="G1760" s="2" t="s">
        <v>1648</v>
      </c>
      <c r="H1760" s="3">
        <v>196759724.75</v>
      </c>
      <c r="I1760" s="4">
        <v>1.125</v>
      </c>
      <c r="J1760" s="3">
        <v>221354690.34</v>
      </c>
      <c r="K1760" s="4">
        <v>7.0000000000000007E-2</v>
      </c>
      <c r="L1760" s="3">
        <v>15494828</v>
      </c>
      <c r="M1760" s="3"/>
      <c r="N1760" s="5"/>
      <c r="O1760" s="3">
        <v>1960200.58</v>
      </c>
      <c r="P1760" s="4">
        <v>1.125</v>
      </c>
      <c r="Q1760" s="3">
        <v>2205225.65</v>
      </c>
      <c r="R1760" s="4">
        <v>1.6E-2</v>
      </c>
      <c r="S1760" s="3">
        <v>35284</v>
      </c>
      <c r="T1760" s="3"/>
      <c r="U1760" s="5"/>
      <c r="V1760" s="3">
        <v>10459341</v>
      </c>
      <c r="W1760" s="5"/>
      <c r="X1760" s="3">
        <v>22132236</v>
      </c>
      <c r="Y1760" s="3">
        <v>3222198</v>
      </c>
      <c r="Z1760" s="3">
        <v>0</v>
      </c>
      <c r="AA1760" s="3">
        <v>798633</v>
      </c>
      <c r="AB1760" s="3">
        <v>13538424</v>
      </c>
      <c r="AC1760" s="3">
        <v>4572981</v>
      </c>
      <c r="AD1760" s="3">
        <v>11672895</v>
      </c>
      <c r="AE1760" s="3">
        <v>0</v>
      </c>
      <c r="AF1760" s="3">
        <v>15494828</v>
      </c>
      <c r="AG1760" s="3">
        <v>35284</v>
      </c>
      <c r="AH1760" s="3">
        <v>11672895</v>
      </c>
      <c r="AI1760" s="3">
        <v>10459341</v>
      </c>
      <c r="AJ1760" s="3">
        <v>522666</v>
      </c>
      <c r="AK1760" s="3">
        <v>522666</v>
      </c>
      <c r="AL1760" s="3">
        <v>427221</v>
      </c>
      <c r="AM1760" s="3">
        <v>95445</v>
      </c>
      <c r="AN1760" s="3">
        <v>629904</v>
      </c>
      <c r="AO1760" s="3">
        <v>0</v>
      </c>
      <c r="AP1760" s="3">
        <v>-629904</v>
      </c>
      <c r="AQ1760" s="3">
        <v>0</v>
      </c>
      <c r="AR1760" s="3">
        <f>Tabela1[[#This Row],[Potrzeby finansowe 2027
w tym:]]+Tabela1[[#This Row],[Rozliczenie 2025 potrz. fin.]]</f>
        <v>22132236</v>
      </c>
      <c r="AS1760" s="3">
        <v>0</v>
      </c>
      <c r="AT1760" s="3">
        <v>0</v>
      </c>
      <c r="AU1760" s="3"/>
      <c r="AV1760" s="3"/>
      <c r="AW1760" s="3"/>
      <c r="AX1760" s="3"/>
      <c r="AY1760" s="3"/>
      <c r="AZ1760" s="3"/>
      <c r="BA1760" s="3">
        <v>0</v>
      </c>
      <c r="BB1760" s="3">
        <v>0</v>
      </c>
      <c r="BC1760" s="3">
        <v>0</v>
      </c>
      <c r="BD1760" s="3">
        <v>0</v>
      </c>
      <c r="BE1760" s="3">
        <v>0</v>
      </c>
      <c r="BF1760" s="3">
        <v>0</v>
      </c>
      <c r="BG1760" s="3">
        <v>493275</v>
      </c>
      <c r="BH1760" s="3">
        <v>4635</v>
      </c>
      <c r="BI1760" s="3">
        <v>305358</v>
      </c>
      <c r="BJ1760" s="3">
        <v>4692388.6425000001</v>
      </c>
      <c r="BK1760" s="3">
        <v>2215715.16</v>
      </c>
      <c r="BL1760" s="3">
        <v>375367.06</v>
      </c>
      <c r="BM1760" s="3">
        <v>9155959.8100000005</v>
      </c>
      <c r="BN1760" s="53">
        <v>0.83158837189782053</v>
      </c>
      <c r="BO1760" s="54">
        <v>1.774216E-4</v>
      </c>
      <c r="BP1760" s="70">
        <v>4461</v>
      </c>
      <c r="BQ1760" s="71"/>
      <c r="BR1760" s="70"/>
      <c r="BS1760" s="72"/>
      <c r="BT1760" s="72"/>
      <c r="BU1760" s="70">
        <v>15494828</v>
      </c>
      <c r="BV1760" s="70">
        <v>35284</v>
      </c>
      <c r="BW1760" s="74">
        <v>11672895</v>
      </c>
      <c r="BX1760" s="70">
        <v>27203007</v>
      </c>
    </row>
    <row r="1761" spans="1:76" x14ac:dyDescent="0.3">
      <c r="A1761" s="73" t="s">
        <v>10</v>
      </c>
      <c r="B1761" s="2" t="s">
        <v>170</v>
      </c>
      <c r="C1761" s="2" t="s">
        <v>18</v>
      </c>
      <c r="D1761" s="2" t="s">
        <v>56</v>
      </c>
      <c r="E1761" s="2" t="s">
        <v>15</v>
      </c>
      <c r="F1761" s="17" t="str">
        <f>+Tabela1[[#This Row],[WK]]&amp;Tabela1[[#This Row],[PK]]&amp;Tabela1[[#This Row],[GK]]</f>
        <v>240409</v>
      </c>
      <c r="G1761" s="2" t="s">
        <v>1649</v>
      </c>
      <c r="H1761" s="3">
        <v>170220441.08000001</v>
      </c>
      <c r="I1761" s="4">
        <v>1.125</v>
      </c>
      <c r="J1761" s="3">
        <v>191497996.22</v>
      </c>
      <c r="K1761" s="4">
        <v>7.0000000000000007E-2</v>
      </c>
      <c r="L1761" s="3">
        <v>13404860</v>
      </c>
      <c r="M1761" s="3"/>
      <c r="N1761" s="5"/>
      <c r="O1761" s="3">
        <v>9732392.7100000009</v>
      </c>
      <c r="P1761" s="4">
        <v>1.125</v>
      </c>
      <c r="Q1761" s="3">
        <v>10948941.800000001</v>
      </c>
      <c r="R1761" s="4">
        <v>1.6E-2</v>
      </c>
      <c r="S1761" s="3">
        <v>175183</v>
      </c>
      <c r="T1761" s="3"/>
      <c r="U1761" s="5"/>
      <c r="V1761" s="3">
        <v>9332425</v>
      </c>
      <c r="W1761" s="5"/>
      <c r="X1761" s="3">
        <v>18520179</v>
      </c>
      <c r="Y1761" s="3">
        <v>6124911</v>
      </c>
      <c r="Z1761" s="3">
        <v>9753</v>
      </c>
      <c r="AA1761" s="3">
        <v>988118</v>
      </c>
      <c r="AB1761" s="3">
        <v>9093720</v>
      </c>
      <c r="AC1761" s="3">
        <v>2303677</v>
      </c>
      <c r="AD1761" s="3">
        <v>9187754</v>
      </c>
      <c r="AE1761" s="3">
        <v>0</v>
      </c>
      <c r="AF1761" s="3">
        <v>13404860</v>
      </c>
      <c r="AG1761" s="3">
        <v>175183</v>
      </c>
      <c r="AH1761" s="3">
        <v>9187754</v>
      </c>
      <c r="AI1761" s="3">
        <v>9332425</v>
      </c>
      <c r="AJ1761" s="3">
        <v>1145491</v>
      </c>
      <c r="AK1761" s="3">
        <v>1145491</v>
      </c>
      <c r="AL1761" s="3">
        <v>752714</v>
      </c>
      <c r="AM1761" s="3">
        <v>392777</v>
      </c>
      <c r="AN1761" s="3">
        <v>-30757</v>
      </c>
      <c r="AO1761" s="3">
        <v>0</v>
      </c>
      <c r="AP1761" s="3">
        <v>30757</v>
      </c>
      <c r="AQ1761" s="3">
        <v>0</v>
      </c>
      <c r="AR1761" s="3">
        <f>Tabela1[[#This Row],[Potrzeby finansowe 2027
w tym:]]+Tabela1[[#This Row],[Rozliczenie 2025 potrz. fin.]]</f>
        <v>18520179</v>
      </c>
      <c r="AS1761" s="3">
        <v>0</v>
      </c>
      <c r="AT1761" s="3">
        <v>0</v>
      </c>
      <c r="AU1761" s="3"/>
      <c r="AV1761" s="3"/>
      <c r="AW1761" s="3"/>
      <c r="AX1761" s="3"/>
      <c r="AY1761" s="3"/>
      <c r="AZ1761" s="3"/>
      <c r="BA1761" s="3">
        <v>9753</v>
      </c>
      <c r="BB1761" s="3">
        <v>0</v>
      </c>
      <c r="BC1761" s="3">
        <v>0</v>
      </c>
      <c r="BD1761" s="3">
        <v>0</v>
      </c>
      <c r="BE1761" s="3">
        <v>195.44</v>
      </c>
      <c r="BF1761" s="3">
        <v>0</v>
      </c>
      <c r="BG1761" s="3">
        <v>466456</v>
      </c>
      <c r="BH1761" s="3">
        <v>4383</v>
      </c>
      <c r="BI1761" s="3">
        <v>521662</v>
      </c>
      <c r="BJ1761" s="3">
        <v>8016294.0824999996</v>
      </c>
      <c r="BK1761" s="3">
        <v>4782551.7300000004</v>
      </c>
      <c r="BL1761" s="3">
        <v>576065.29</v>
      </c>
      <c r="BM1761" s="3">
        <v>11782838.83</v>
      </c>
      <c r="BN1761" s="53">
        <v>0.71968327690887224</v>
      </c>
      <c r="BO1761" s="54">
        <v>1.8907200000000001E-4</v>
      </c>
      <c r="BP1761" s="70">
        <v>4754</v>
      </c>
      <c r="BQ1761" s="71"/>
      <c r="BR1761" s="70"/>
      <c r="BS1761" s="72"/>
      <c r="BT1761" s="72"/>
      <c r="BU1761" s="70">
        <v>13404860</v>
      </c>
      <c r="BV1761" s="70">
        <v>175183</v>
      </c>
      <c r="BW1761" s="74">
        <v>9187754</v>
      </c>
      <c r="BX1761" s="70">
        <v>22767797</v>
      </c>
    </row>
    <row r="1762" spans="1:76" x14ac:dyDescent="0.3">
      <c r="A1762" s="73" t="s">
        <v>10</v>
      </c>
      <c r="B1762" s="2" t="s">
        <v>170</v>
      </c>
      <c r="C1762" s="2" t="s">
        <v>18</v>
      </c>
      <c r="D1762" s="2" t="s">
        <v>69</v>
      </c>
      <c r="E1762" s="2" t="s">
        <v>15</v>
      </c>
      <c r="F1762" s="17" t="str">
        <f>+Tabela1[[#This Row],[WK]]&amp;Tabela1[[#This Row],[PK]]&amp;Tabela1[[#This Row],[GK]]</f>
        <v>240410</v>
      </c>
      <c r="G1762" s="2" t="s">
        <v>1650</v>
      </c>
      <c r="H1762" s="3">
        <v>540824767.13</v>
      </c>
      <c r="I1762" s="4">
        <v>1.125</v>
      </c>
      <c r="J1762" s="3">
        <v>608427863.01999998</v>
      </c>
      <c r="K1762" s="4">
        <v>7.0000000000000007E-2</v>
      </c>
      <c r="L1762" s="3">
        <v>42589950</v>
      </c>
      <c r="M1762" s="3"/>
      <c r="N1762" s="5"/>
      <c r="O1762" s="3">
        <v>17420032.830000002</v>
      </c>
      <c r="P1762" s="4">
        <v>1.125</v>
      </c>
      <c r="Q1762" s="3">
        <v>19597536.93</v>
      </c>
      <c r="R1762" s="4">
        <v>1.6E-2</v>
      </c>
      <c r="S1762" s="3">
        <v>313561</v>
      </c>
      <c r="T1762" s="3"/>
      <c r="U1762" s="5"/>
      <c r="V1762" s="3">
        <v>22942837</v>
      </c>
      <c r="W1762" s="5"/>
      <c r="X1762" s="3">
        <v>30776760</v>
      </c>
      <c r="Y1762" s="3">
        <v>0</v>
      </c>
      <c r="Z1762" s="3">
        <v>330335</v>
      </c>
      <c r="AA1762" s="3">
        <v>1874278</v>
      </c>
      <c r="AB1762" s="3">
        <v>20600178</v>
      </c>
      <c r="AC1762" s="3">
        <v>7971969</v>
      </c>
      <c r="AD1762" s="3">
        <v>7833923</v>
      </c>
      <c r="AE1762" s="3">
        <v>0</v>
      </c>
      <c r="AF1762" s="3">
        <v>42589950</v>
      </c>
      <c r="AG1762" s="3">
        <v>313561</v>
      </c>
      <c r="AH1762" s="3">
        <v>7833923</v>
      </c>
      <c r="AI1762" s="3">
        <v>22942837</v>
      </c>
      <c r="AJ1762" s="3">
        <v>849429</v>
      </c>
      <c r="AK1762" s="3">
        <v>849429</v>
      </c>
      <c r="AL1762" s="3">
        <v>1077628</v>
      </c>
      <c r="AM1762" s="3">
        <v>-228199</v>
      </c>
      <c r="AN1762" s="3">
        <v>321357</v>
      </c>
      <c r="AO1762" s="3">
        <v>0</v>
      </c>
      <c r="AP1762" s="3">
        <v>-321357</v>
      </c>
      <c r="AQ1762" s="3">
        <v>0</v>
      </c>
      <c r="AR1762" s="3">
        <f>Tabela1[[#This Row],[Potrzeby finansowe 2027
w tym:]]+Tabela1[[#This Row],[Rozliczenie 2025 potrz. fin.]]</f>
        <v>30776760</v>
      </c>
      <c r="AS1762" s="3">
        <v>0</v>
      </c>
      <c r="AT1762" s="3">
        <v>0</v>
      </c>
      <c r="AU1762" s="3"/>
      <c r="AV1762" s="3"/>
      <c r="AW1762" s="3"/>
      <c r="AX1762" s="3"/>
      <c r="AY1762" s="3"/>
      <c r="AZ1762" s="3"/>
      <c r="BA1762" s="3">
        <v>330335</v>
      </c>
      <c r="BB1762" s="3">
        <v>0</v>
      </c>
      <c r="BC1762" s="3">
        <v>0</v>
      </c>
      <c r="BD1762" s="3">
        <v>3309.31</v>
      </c>
      <c r="BE1762" s="3">
        <v>0.65</v>
      </c>
      <c r="BF1762" s="3">
        <v>0</v>
      </c>
      <c r="BG1762" s="3">
        <v>1153743</v>
      </c>
      <c r="BH1762" s="3">
        <v>10841</v>
      </c>
      <c r="BI1762" s="3">
        <v>720535</v>
      </c>
      <c r="BJ1762" s="3">
        <v>11072344.927499998</v>
      </c>
      <c r="BK1762" s="3">
        <v>7453023.3199999994</v>
      </c>
      <c r="BL1762" s="3">
        <v>3294668.82</v>
      </c>
      <c r="BM1762" s="3">
        <v>7887948.79</v>
      </c>
      <c r="BN1762" s="53">
        <v>1.0183430793766264</v>
      </c>
      <c r="BO1762" s="54">
        <v>3.9428290000000001E-4</v>
      </c>
      <c r="BP1762" s="70">
        <v>9915</v>
      </c>
      <c r="BQ1762" s="71"/>
      <c r="BR1762" s="70"/>
      <c r="BS1762" s="72"/>
      <c r="BT1762" s="72"/>
      <c r="BU1762" s="70">
        <v>42589950</v>
      </c>
      <c r="BV1762" s="70">
        <v>313561</v>
      </c>
      <c r="BW1762" s="74">
        <v>7833923</v>
      </c>
      <c r="BX1762" s="70">
        <v>50737434</v>
      </c>
    </row>
    <row r="1763" spans="1:76" x14ac:dyDescent="0.3">
      <c r="A1763" s="73" t="s">
        <v>10</v>
      </c>
      <c r="B1763" s="2" t="s">
        <v>170</v>
      </c>
      <c r="C1763" s="2" t="s">
        <v>18</v>
      </c>
      <c r="D1763" s="2" t="s">
        <v>71</v>
      </c>
      <c r="E1763" s="2" t="s">
        <v>15</v>
      </c>
      <c r="F1763" s="17" t="str">
        <f>+Tabela1[[#This Row],[WK]]&amp;Tabela1[[#This Row],[PK]]&amp;Tabela1[[#This Row],[GK]]</f>
        <v>240411</v>
      </c>
      <c r="G1763" s="2" t="s">
        <v>1651</v>
      </c>
      <c r="H1763" s="3">
        <v>722537294.45000005</v>
      </c>
      <c r="I1763" s="4">
        <v>1.125</v>
      </c>
      <c r="J1763" s="3">
        <v>812854456.25999999</v>
      </c>
      <c r="K1763" s="4">
        <v>7.0000000000000007E-2</v>
      </c>
      <c r="L1763" s="3">
        <v>56899812</v>
      </c>
      <c r="M1763" s="3"/>
      <c r="N1763" s="5"/>
      <c r="O1763" s="3">
        <v>58790594.920000002</v>
      </c>
      <c r="P1763" s="4">
        <v>1.125</v>
      </c>
      <c r="Q1763" s="3">
        <v>66139419.289999999</v>
      </c>
      <c r="R1763" s="4">
        <v>1.6E-2</v>
      </c>
      <c r="S1763" s="3">
        <v>1058231</v>
      </c>
      <c r="T1763" s="3"/>
      <c r="U1763" s="5"/>
      <c r="V1763" s="3">
        <v>29778044</v>
      </c>
      <c r="W1763" s="5"/>
      <c r="X1763" s="3">
        <v>52865973</v>
      </c>
      <c r="Y1763" s="3">
        <v>5677694</v>
      </c>
      <c r="Z1763" s="3">
        <v>7551</v>
      </c>
      <c r="AA1763" s="3">
        <v>2290744</v>
      </c>
      <c r="AB1763" s="3">
        <v>44418575</v>
      </c>
      <c r="AC1763" s="3">
        <v>471409</v>
      </c>
      <c r="AD1763" s="3">
        <v>23087929</v>
      </c>
      <c r="AE1763" s="3">
        <v>0</v>
      </c>
      <c r="AF1763" s="3">
        <v>56899812</v>
      </c>
      <c r="AG1763" s="3">
        <v>1058231</v>
      </c>
      <c r="AH1763" s="3">
        <v>23087929</v>
      </c>
      <c r="AI1763" s="3">
        <v>29778044</v>
      </c>
      <c r="AJ1763" s="3">
        <v>2493289</v>
      </c>
      <c r="AK1763" s="3">
        <v>2493289</v>
      </c>
      <c r="AL1763" s="3">
        <v>2548207</v>
      </c>
      <c r="AM1763" s="3">
        <v>-54918</v>
      </c>
      <c r="AN1763" s="3">
        <v>-125179</v>
      </c>
      <c r="AO1763" s="3">
        <v>0</v>
      </c>
      <c r="AP1763" s="3">
        <v>125179</v>
      </c>
      <c r="AQ1763" s="3">
        <v>0</v>
      </c>
      <c r="AR1763" s="3">
        <f>Tabela1[[#This Row],[Potrzeby finansowe 2027
w tym:]]+Tabela1[[#This Row],[Rozliczenie 2025 potrz. fin.]]</f>
        <v>52865973</v>
      </c>
      <c r="AS1763" s="3">
        <v>0</v>
      </c>
      <c r="AT1763" s="3">
        <v>0</v>
      </c>
      <c r="AU1763" s="3"/>
      <c r="AV1763" s="3"/>
      <c r="AW1763" s="3"/>
      <c r="AX1763" s="3"/>
      <c r="AY1763" s="3"/>
      <c r="AZ1763" s="3"/>
      <c r="BA1763" s="3">
        <v>7551</v>
      </c>
      <c r="BB1763" s="3">
        <v>0</v>
      </c>
      <c r="BC1763" s="3">
        <v>0</v>
      </c>
      <c r="BD1763" s="3">
        <v>0</v>
      </c>
      <c r="BE1763" s="3">
        <v>151.30000000000001</v>
      </c>
      <c r="BF1763" s="3">
        <v>0</v>
      </c>
      <c r="BG1763" s="3">
        <v>1650104</v>
      </c>
      <c r="BH1763" s="3">
        <v>15505</v>
      </c>
      <c r="BI1763" s="3">
        <v>640640</v>
      </c>
      <c r="BJ1763" s="3">
        <v>9844618.9024999999</v>
      </c>
      <c r="BK1763" s="3">
        <v>6994885.3099999987</v>
      </c>
      <c r="BL1763" s="3">
        <v>759548.33</v>
      </c>
      <c r="BM1763" s="3">
        <v>9879837.7100000009</v>
      </c>
      <c r="BN1763" s="53">
        <v>0.91208043050464926</v>
      </c>
      <c r="BO1763" s="54">
        <v>5.9870789999999995E-4</v>
      </c>
      <c r="BP1763" s="70">
        <v>15057</v>
      </c>
      <c r="BQ1763" s="71"/>
      <c r="BR1763" s="70"/>
      <c r="BS1763" s="72"/>
      <c r="BT1763" s="72"/>
      <c r="BU1763" s="70">
        <v>56899812</v>
      </c>
      <c r="BV1763" s="70">
        <v>1058231</v>
      </c>
      <c r="BW1763" s="74">
        <v>23087929</v>
      </c>
      <c r="BX1763" s="70">
        <v>81045972</v>
      </c>
    </row>
    <row r="1764" spans="1:76" x14ac:dyDescent="0.3">
      <c r="A1764" s="73" t="s">
        <v>10</v>
      </c>
      <c r="B1764" s="2" t="s">
        <v>170</v>
      </c>
      <c r="C1764" s="2" t="s">
        <v>18</v>
      </c>
      <c r="D1764" s="2" t="s">
        <v>72</v>
      </c>
      <c r="E1764" s="2" t="s">
        <v>15</v>
      </c>
      <c r="F1764" s="17" t="str">
        <f>+Tabela1[[#This Row],[WK]]&amp;Tabela1[[#This Row],[PK]]&amp;Tabela1[[#This Row],[GK]]</f>
        <v>240412</v>
      </c>
      <c r="G1764" s="2" t="s">
        <v>1652</v>
      </c>
      <c r="H1764" s="3">
        <v>440070359.20999998</v>
      </c>
      <c r="I1764" s="4">
        <v>1.125</v>
      </c>
      <c r="J1764" s="3">
        <v>495079154.11000001</v>
      </c>
      <c r="K1764" s="4">
        <v>7.0000000000000007E-2</v>
      </c>
      <c r="L1764" s="3">
        <v>34655541</v>
      </c>
      <c r="M1764" s="3"/>
      <c r="N1764" s="5"/>
      <c r="O1764" s="3">
        <v>28060712.790000003</v>
      </c>
      <c r="P1764" s="4">
        <v>1.125</v>
      </c>
      <c r="Q1764" s="3">
        <v>31568301.890000001</v>
      </c>
      <c r="R1764" s="4">
        <v>1.6E-2</v>
      </c>
      <c r="S1764" s="3">
        <v>505093</v>
      </c>
      <c r="T1764" s="3"/>
      <c r="U1764" s="5"/>
      <c r="V1764" s="3">
        <v>17496550</v>
      </c>
      <c r="W1764" s="5"/>
      <c r="X1764" s="3">
        <v>21165010</v>
      </c>
      <c r="Y1764" s="3">
        <v>0</v>
      </c>
      <c r="Z1764" s="3">
        <v>884357</v>
      </c>
      <c r="AA1764" s="3">
        <v>1533100</v>
      </c>
      <c r="AB1764" s="3">
        <v>16668459</v>
      </c>
      <c r="AC1764" s="3">
        <v>2079094</v>
      </c>
      <c r="AD1764" s="3">
        <v>3668459</v>
      </c>
      <c r="AE1764" s="3">
        <v>0</v>
      </c>
      <c r="AF1764" s="3">
        <v>34655541</v>
      </c>
      <c r="AG1764" s="3">
        <v>505093</v>
      </c>
      <c r="AH1764" s="3">
        <v>3668459</v>
      </c>
      <c r="AI1764" s="3">
        <v>17496550</v>
      </c>
      <c r="AJ1764" s="3">
        <v>188451</v>
      </c>
      <c r="AK1764" s="3">
        <v>188451</v>
      </c>
      <c r="AL1764" s="3">
        <v>662429</v>
      </c>
      <c r="AM1764" s="3">
        <v>-473978</v>
      </c>
      <c r="AN1764" s="3">
        <v>555092</v>
      </c>
      <c r="AO1764" s="3">
        <v>0</v>
      </c>
      <c r="AP1764" s="3">
        <v>-555092</v>
      </c>
      <c r="AQ1764" s="3">
        <v>0</v>
      </c>
      <c r="AR1764" s="3">
        <f>Tabela1[[#This Row],[Potrzeby finansowe 2027
w tym:]]+Tabela1[[#This Row],[Rozliczenie 2025 potrz. fin.]]</f>
        <v>21165010</v>
      </c>
      <c r="AS1764" s="3">
        <v>0</v>
      </c>
      <c r="AT1764" s="3">
        <v>0</v>
      </c>
      <c r="AU1764" s="3"/>
      <c r="AV1764" s="3"/>
      <c r="AW1764" s="3"/>
      <c r="AX1764" s="3"/>
      <c r="AY1764" s="3"/>
      <c r="AZ1764" s="3"/>
      <c r="BA1764" s="3">
        <v>884357</v>
      </c>
      <c r="BB1764" s="3">
        <v>0</v>
      </c>
      <c r="BC1764" s="3">
        <v>242.28</v>
      </c>
      <c r="BD1764" s="3">
        <v>8050.6</v>
      </c>
      <c r="BE1764" s="3">
        <v>4.4000000000000004</v>
      </c>
      <c r="BF1764" s="3">
        <v>0</v>
      </c>
      <c r="BG1764" s="3">
        <v>870336</v>
      </c>
      <c r="BH1764" s="3">
        <v>8178</v>
      </c>
      <c r="BI1764" s="3">
        <v>662764</v>
      </c>
      <c r="BJ1764" s="3">
        <v>10184590.712499999</v>
      </c>
      <c r="BK1764" s="3">
        <v>6668371.2699999996</v>
      </c>
      <c r="BL1764" s="3">
        <v>2335899.17</v>
      </c>
      <c r="BM1764" s="3">
        <v>9393079.4299999997</v>
      </c>
      <c r="BN1764" s="53">
        <v>1.1582160543913154</v>
      </c>
      <c r="BO1764" s="54">
        <v>3.025347E-4</v>
      </c>
      <c r="BP1764" s="70">
        <v>7608</v>
      </c>
      <c r="BQ1764" s="71"/>
      <c r="BR1764" s="70"/>
      <c r="BS1764" s="72"/>
      <c r="BT1764" s="72"/>
      <c r="BU1764" s="70">
        <v>34655541</v>
      </c>
      <c r="BV1764" s="70">
        <v>505093</v>
      </c>
      <c r="BW1764" s="74">
        <v>3668459</v>
      </c>
      <c r="BX1764" s="70">
        <v>38829093</v>
      </c>
    </row>
    <row r="1765" spans="1:76" x14ac:dyDescent="0.3">
      <c r="A1765" s="73" t="s">
        <v>10</v>
      </c>
      <c r="B1765" s="2" t="s">
        <v>170</v>
      </c>
      <c r="C1765" s="2" t="s">
        <v>18</v>
      </c>
      <c r="D1765" s="2" t="s">
        <v>74</v>
      </c>
      <c r="E1765" s="2" t="s">
        <v>15</v>
      </c>
      <c r="F1765" s="17" t="str">
        <f>+Tabela1[[#This Row],[WK]]&amp;Tabela1[[#This Row],[PK]]&amp;Tabela1[[#This Row],[GK]]</f>
        <v>240413</v>
      </c>
      <c r="G1765" s="2" t="s">
        <v>1653</v>
      </c>
      <c r="H1765" s="3">
        <v>660911565.39999998</v>
      </c>
      <c r="I1765" s="4">
        <v>1.125</v>
      </c>
      <c r="J1765" s="3">
        <v>743525511.08000004</v>
      </c>
      <c r="K1765" s="4">
        <v>7.0000000000000007E-2</v>
      </c>
      <c r="L1765" s="3">
        <v>52046786</v>
      </c>
      <c r="M1765" s="3"/>
      <c r="N1765" s="5"/>
      <c r="O1765" s="3">
        <v>107748480.15000001</v>
      </c>
      <c r="P1765" s="4">
        <v>1.125</v>
      </c>
      <c r="Q1765" s="3">
        <v>121217040.17</v>
      </c>
      <c r="R1765" s="4">
        <v>1.6E-2</v>
      </c>
      <c r="S1765" s="3">
        <v>1939473</v>
      </c>
      <c r="T1765" s="3"/>
      <c r="U1765" s="5"/>
      <c r="V1765" s="3">
        <v>29913812</v>
      </c>
      <c r="W1765" s="5"/>
      <c r="X1765" s="3">
        <v>26359769</v>
      </c>
      <c r="Y1765" s="3">
        <v>0</v>
      </c>
      <c r="Z1765" s="3">
        <v>7036</v>
      </c>
      <c r="AA1765" s="3">
        <v>1800405</v>
      </c>
      <c r="AB1765" s="3">
        <v>24552328</v>
      </c>
      <c r="AC1765" s="3">
        <v>0</v>
      </c>
      <c r="AD1765" s="3">
        <v>0</v>
      </c>
      <c r="AE1765" s="3">
        <v>0</v>
      </c>
      <c r="AF1765" s="3">
        <v>52046786</v>
      </c>
      <c r="AG1765" s="3">
        <v>1939473</v>
      </c>
      <c r="AH1765" s="3">
        <v>0</v>
      </c>
      <c r="AI1765" s="3">
        <v>29913812</v>
      </c>
      <c r="AJ1765" s="3">
        <v>358314</v>
      </c>
      <c r="AK1765" s="3">
        <v>183470</v>
      </c>
      <c r="AL1765" s="3">
        <v>1440446</v>
      </c>
      <c r="AM1765" s="3">
        <v>-1256976</v>
      </c>
      <c r="AN1765" s="3">
        <v>-174844</v>
      </c>
      <c r="AO1765" s="3">
        <v>0</v>
      </c>
      <c r="AP1765" s="3">
        <v>0</v>
      </c>
      <c r="AQ1765" s="3">
        <v>-174844</v>
      </c>
      <c r="AR1765" s="3">
        <f>Tabela1[[#This Row],[Potrzeby finansowe 2027
w tym:]]+Tabela1[[#This Row],[Rozliczenie 2025 potrz. fin.]]</f>
        <v>26184925</v>
      </c>
      <c r="AS1765" s="3">
        <v>0</v>
      </c>
      <c r="AT1765" s="3">
        <v>0</v>
      </c>
      <c r="AU1765" s="3"/>
      <c r="AV1765" s="3"/>
      <c r="AW1765" s="3"/>
      <c r="AX1765" s="3"/>
      <c r="AY1765" s="3"/>
      <c r="AZ1765" s="3"/>
      <c r="BA1765" s="3">
        <v>7036</v>
      </c>
      <c r="BB1765" s="3">
        <v>0</v>
      </c>
      <c r="BC1765" s="3">
        <v>0</v>
      </c>
      <c r="BD1765" s="3">
        <v>50.91</v>
      </c>
      <c r="BE1765" s="3">
        <v>39.17</v>
      </c>
      <c r="BF1765" s="3">
        <v>0</v>
      </c>
      <c r="BG1765" s="3">
        <v>1307633</v>
      </c>
      <c r="BH1765" s="3">
        <v>12287</v>
      </c>
      <c r="BI1765" s="3">
        <v>492772</v>
      </c>
      <c r="BJ1765" s="3">
        <v>7572345.2799999993</v>
      </c>
      <c r="BK1765" s="3">
        <v>3695764.1199999992</v>
      </c>
      <c r="BL1765" s="3">
        <v>3801831.82</v>
      </c>
      <c r="BM1765" s="3">
        <v>7902661</v>
      </c>
      <c r="BN1765" s="53">
        <v>1.3228598341773687</v>
      </c>
      <c r="BO1765" s="54">
        <v>4.2296510000000001E-4</v>
      </c>
      <c r="BP1765" s="70">
        <v>10637</v>
      </c>
      <c r="BQ1765" s="71"/>
      <c r="BR1765" s="70"/>
      <c r="BS1765" s="72"/>
      <c r="BT1765" s="72"/>
      <c r="BU1765" s="70">
        <v>52046786</v>
      </c>
      <c r="BV1765" s="70">
        <v>1939473</v>
      </c>
      <c r="BW1765" s="74">
        <v>0</v>
      </c>
      <c r="BX1765" s="70">
        <v>53986259</v>
      </c>
    </row>
    <row r="1766" spans="1:76" x14ac:dyDescent="0.3">
      <c r="A1766" s="73" t="s">
        <v>10</v>
      </c>
      <c r="B1766" s="2" t="s">
        <v>170</v>
      </c>
      <c r="C1766" s="2" t="s">
        <v>18</v>
      </c>
      <c r="D1766" s="2" t="s">
        <v>76</v>
      </c>
      <c r="E1766" s="2" t="s">
        <v>15</v>
      </c>
      <c r="F1766" s="17" t="str">
        <f>+Tabela1[[#This Row],[WK]]&amp;Tabela1[[#This Row],[PK]]&amp;Tabela1[[#This Row],[GK]]</f>
        <v>240414</v>
      </c>
      <c r="G1766" s="2" t="s">
        <v>1654</v>
      </c>
      <c r="H1766" s="3">
        <v>144516249.09</v>
      </c>
      <c r="I1766" s="4">
        <v>1.125</v>
      </c>
      <c r="J1766" s="3">
        <v>162580780.22999999</v>
      </c>
      <c r="K1766" s="4">
        <v>7.0000000000000007E-2</v>
      </c>
      <c r="L1766" s="3">
        <v>11380655</v>
      </c>
      <c r="M1766" s="3"/>
      <c r="N1766" s="5"/>
      <c r="O1766" s="3">
        <v>534408.24</v>
      </c>
      <c r="P1766" s="4">
        <v>1.125</v>
      </c>
      <c r="Q1766" s="3">
        <v>601209.27</v>
      </c>
      <c r="R1766" s="4">
        <v>1.6E-2</v>
      </c>
      <c r="S1766" s="3">
        <v>9619</v>
      </c>
      <c r="T1766" s="3"/>
      <c r="U1766" s="5"/>
      <c r="V1766" s="3">
        <v>7108169</v>
      </c>
      <c r="W1766" s="5"/>
      <c r="X1766" s="3">
        <v>11972176</v>
      </c>
      <c r="Y1766" s="3">
        <v>855950</v>
      </c>
      <c r="Z1766" s="3">
        <v>212834</v>
      </c>
      <c r="AA1766" s="3">
        <v>818976</v>
      </c>
      <c r="AB1766" s="3">
        <v>8024346</v>
      </c>
      <c r="AC1766" s="3">
        <v>2060070</v>
      </c>
      <c r="AD1766" s="3">
        <v>4864007</v>
      </c>
      <c r="AE1766" s="3">
        <v>0</v>
      </c>
      <c r="AF1766" s="3">
        <v>11380655</v>
      </c>
      <c r="AG1766" s="3">
        <v>9619</v>
      </c>
      <c r="AH1766" s="3">
        <v>4864007</v>
      </c>
      <c r="AI1766" s="3">
        <v>7108169</v>
      </c>
      <c r="AJ1766" s="3">
        <v>-1905327</v>
      </c>
      <c r="AK1766" s="3">
        <v>-1905327</v>
      </c>
      <c r="AL1766" s="3">
        <v>360398</v>
      </c>
      <c r="AM1766" s="3">
        <v>-2265725</v>
      </c>
      <c r="AN1766" s="3">
        <v>-11256</v>
      </c>
      <c r="AO1766" s="3">
        <v>0</v>
      </c>
      <c r="AP1766" s="3">
        <v>11256</v>
      </c>
      <c r="AQ1766" s="3">
        <v>0</v>
      </c>
      <c r="AR1766" s="3">
        <f>Tabela1[[#This Row],[Potrzeby finansowe 2027
w tym:]]+Tabela1[[#This Row],[Rozliczenie 2025 potrz. fin.]]</f>
        <v>11972176</v>
      </c>
      <c r="AS1766" s="3">
        <v>0</v>
      </c>
      <c r="AT1766" s="3">
        <v>0</v>
      </c>
      <c r="AU1766" s="3"/>
      <c r="AV1766" s="3"/>
      <c r="AW1766" s="3"/>
      <c r="AX1766" s="3"/>
      <c r="AY1766" s="3"/>
      <c r="AZ1766" s="3"/>
      <c r="BA1766" s="3">
        <v>212834</v>
      </c>
      <c r="BB1766" s="3">
        <v>0</v>
      </c>
      <c r="BC1766" s="3">
        <v>176.02</v>
      </c>
      <c r="BD1766" s="3">
        <v>1545.66</v>
      </c>
      <c r="BE1766" s="3">
        <v>0</v>
      </c>
      <c r="BF1766" s="3">
        <v>0</v>
      </c>
      <c r="BG1766" s="3">
        <v>377782</v>
      </c>
      <c r="BH1766" s="3">
        <v>3457</v>
      </c>
      <c r="BI1766" s="3">
        <v>441194</v>
      </c>
      <c r="BJ1766" s="3">
        <v>6779761.9600000009</v>
      </c>
      <c r="BK1766" s="3">
        <v>2774141.0300000012</v>
      </c>
      <c r="BL1766" s="3">
        <v>3978306.02</v>
      </c>
      <c r="BM1766" s="3">
        <v>8065871.6799999997</v>
      </c>
      <c r="BN1766" s="53">
        <v>0.94261865457970784</v>
      </c>
      <c r="BO1766" s="54">
        <v>1.3827509999999999E-4</v>
      </c>
      <c r="BP1766" s="70">
        <v>3478</v>
      </c>
      <c r="BQ1766" s="71"/>
      <c r="BR1766" s="70"/>
      <c r="BS1766" s="72"/>
      <c r="BT1766" s="72"/>
      <c r="BU1766" s="70">
        <v>11380655</v>
      </c>
      <c r="BV1766" s="70">
        <v>9619</v>
      </c>
      <c r="BW1766" s="74">
        <v>4864007</v>
      </c>
      <c r="BX1766" s="70">
        <v>16254281</v>
      </c>
    </row>
    <row r="1767" spans="1:76" x14ac:dyDescent="0.3">
      <c r="A1767" s="73" t="s">
        <v>10</v>
      </c>
      <c r="B1767" s="2" t="s">
        <v>170</v>
      </c>
      <c r="C1767" s="2" t="s">
        <v>18</v>
      </c>
      <c r="D1767" s="2" t="s">
        <v>109</v>
      </c>
      <c r="E1767" s="2" t="s">
        <v>15</v>
      </c>
      <c r="F1767" s="17" t="str">
        <f>+Tabela1[[#This Row],[WK]]&amp;Tabela1[[#This Row],[PK]]&amp;Tabela1[[#This Row],[GK]]</f>
        <v>240415</v>
      </c>
      <c r="G1767" s="2" t="s">
        <v>1655</v>
      </c>
      <c r="H1767" s="3">
        <v>483263392.35000002</v>
      </c>
      <c r="I1767" s="4">
        <v>1.125</v>
      </c>
      <c r="J1767" s="3">
        <v>543671316.38999999</v>
      </c>
      <c r="K1767" s="4">
        <v>7.0000000000000007E-2</v>
      </c>
      <c r="L1767" s="3">
        <v>38056992</v>
      </c>
      <c r="M1767" s="3"/>
      <c r="N1767" s="5"/>
      <c r="O1767" s="3">
        <v>60671425.089999996</v>
      </c>
      <c r="P1767" s="4">
        <v>1.125</v>
      </c>
      <c r="Q1767" s="3">
        <v>68255353.230000004</v>
      </c>
      <c r="R1767" s="4">
        <v>1.6E-2</v>
      </c>
      <c r="S1767" s="3">
        <v>1092086</v>
      </c>
      <c r="T1767" s="3"/>
      <c r="U1767" s="5"/>
      <c r="V1767" s="3">
        <v>21183496</v>
      </c>
      <c r="W1767" s="5"/>
      <c r="X1767" s="3">
        <v>22622254</v>
      </c>
      <c r="Y1767" s="3">
        <v>0</v>
      </c>
      <c r="Z1767" s="3">
        <v>0</v>
      </c>
      <c r="AA1767" s="3">
        <v>1732780</v>
      </c>
      <c r="AB1767" s="3">
        <v>20490866</v>
      </c>
      <c r="AC1767" s="3">
        <v>398608</v>
      </c>
      <c r="AD1767" s="3">
        <v>2346960</v>
      </c>
      <c r="AE1767" s="3">
        <v>0</v>
      </c>
      <c r="AF1767" s="3">
        <v>38056992</v>
      </c>
      <c r="AG1767" s="3">
        <v>1092086</v>
      </c>
      <c r="AH1767" s="3">
        <v>2346960</v>
      </c>
      <c r="AI1767" s="3">
        <v>21183496</v>
      </c>
      <c r="AJ1767" s="3">
        <v>1213347</v>
      </c>
      <c r="AK1767" s="3">
        <v>1820370</v>
      </c>
      <c r="AL1767" s="3">
        <v>857016</v>
      </c>
      <c r="AM1767" s="3">
        <v>963354</v>
      </c>
      <c r="AN1767" s="3">
        <v>607023</v>
      </c>
      <c r="AO1767" s="3">
        <v>0</v>
      </c>
      <c r="AP1767" s="3">
        <v>0</v>
      </c>
      <c r="AQ1767" s="3">
        <v>607023</v>
      </c>
      <c r="AR1767" s="3">
        <f>Tabela1[[#This Row],[Potrzeby finansowe 2027
w tym:]]+Tabela1[[#This Row],[Rozliczenie 2025 potrz. fin.]]</f>
        <v>23229277</v>
      </c>
      <c r="AS1767" s="3">
        <v>0</v>
      </c>
      <c r="AT1767" s="3">
        <v>0</v>
      </c>
      <c r="AU1767" s="3"/>
      <c r="AV1767" s="3"/>
      <c r="AW1767" s="3"/>
      <c r="AX1767" s="3"/>
      <c r="AY1767" s="3"/>
      <c r="AZ1767" s="3"/>
      <c r="BA1767" s="3">
        <v>0</v>
      </c>
      <c r="BB1767" s="3">
        <v>0</v>
      </c>
      <c r="BC1767" s="3">
        <v>0</v>
      </c>
      <c r="BD1767" s="3">
        <v>0</v>
      </c>
      <c r="BE1767" s="3">
        <v>0</v>
      </c>
      <c r="BF1767" s="3">
        <v>0</v>
      </c>
      <c r="BG1767" s="3">
        <v>996980</v>
      </c>
      <c r="BH1767" s="3">
        <v>9368</v>
      </c>
      <c r="BI1767" s="3">
        <v>735800</v>
      </c>
      <c r="BJ1767" s="3">
        <v>11306918.15</v>
      </c>
      <c r="BK1767" s="3">
        <v>7447147.4300000006</v>
      </c>
      <c r="BL1767" s="3">
        <v>3546252.37</v>
      </c>
      <c r="BM1767" s="3">
        <v>8346578.1399999997</v>
      </c>
      <c r="BN1767" s="53">
        <v>1.1967059306305552</v>
      </c>
      <c r="BO1767" s="54">
        <v>3.442896E-4</v>
      </c>
      <c r="BP1767" s="70">
        <v>8659</v>
      </c>
      <c r="BQ1767" s="71"/>
      <c r="BR1767" s="70"/>
      <c r="BS1767" s="72"/>
      <c r="BT1767" s="72"/>
      <c r="BU1767" s="70">
        <v>38056992</v>
      </c>
      <c r="BV1767" s="70">
        <v>1092086</v>
      </c>
      <c r="BW1767" s="74">
        <v>2346960</v>
      </c>
      <c r="BX1767" s="70">
        <v>41496038</v>
      </c>
    </row>
    <row r="1768" spans="1:76" x14ac:dyDescent="0.3">
      <c r="A1768" s="73" t="s">
        <v>10</v>
      </c>
      <c r="B1768" s="2" t="s">
        <v>170</v>
      </c>
      <c r="C1768" s="2" t="s">
        <v>18</v>
      </c>
      <c r="D1768" s="2" t="s">
        <v>113</v>
      </c>
      <c r="E1768" s="2" t="s">
        <v>15</v>
      </c>
      <c r="F1768" s="17" t="str">
        <f>+Tabela1[[#This Row],[WK]]&amp;Tabela1[[#This Row],[PK]]&amp;Tabela1[[#This Row],[GK]]</f>
        <v>240416</v>
      </c>
      <c r="G1768" s="2" t="s">
        <v>1656</v>
      </c>
      <c r="H1768" s="3">
        <v>150161045.13</v>
      </c>
      <c r="I1768" s="4">
        <v>1.125</v>
      </c>
      <c r="J1768" s="3">
        <v>168931175.77000001</v>
      </c>
      <c r="K1768" s="4">
        <v>7.0000000000000007E-2</v>
      </c>
      <c r="L1768" s="3">
        <v>11825182</v>
      </c>
      <c r="M1768" s="3"/>
      <c r="N1768" s="5"/>
      <c r="O1768" s="3">
        <v>2428902.85</v>
      </c>
      <c r="P1768" s="4">
        <v>1.125</v>
      </c>
      <c r="Q1768" s="3">
        <v>2732515.71</v>
      </c>
      <c r="R1768" s="4">
        <v>1.6E-2</v>
      </c>
      <c r="S1768" s="3">
        <v>43720</v>
      </c>
      <c r="T1768" s="3"/>
      <c r="U1768" s="5"/>
      <c r="V1768" s="3">
        <v>6468014</v>
      </c>
      <c r="W1768" s="5"/>
      <c r="X1768" s="3">
        <v>10718223</v>
      </c>
      <c r="Y1768" s="3">
        <v>833422</v>
      </c>
      <c r="Z1768" s="3">
        <v>5355</v>
      </c>
      <c r="AA1768" s="3">
        <v>608736</v>
      </c>
      <c r="AB1768" s="3">
        <v>6749871</v>
      </c>
      <c r="AC1768" s="3">
        <v>2520839</v>
      </c>
      <c r="AD1768" s="3">
        <v>4250209</v>
      </c>
      <c r="AE1768" s="3">
        <v>0</v>
      </c>
      <c r="AF1768" s="3">
        <v>11825182</v>
      </c>
      <c r="AG1768" s="3">
        <v>43720</v>
      </c>
      <c r="AH1768" s="3">
        <v>4250209</v>
      </c>
      <c r="AI1768" s="3">
        <v>6468014</v>
      </c>
      <c r="AJ1768" s="3">
        <v>387187</v>
      </c>
      <c r="AK1768" s="3">
        <v>387187</v>
      </c>
      <c r="AL1768" s="3">
        <v>456842</v>
      </c>
      <c r="AM1768" s="3">
        <v>-69655</v>
      </c>
      <c r="AN1768" s="3">
        <v>358990</v>
      </c>
      <c r="AO1768" s="3">
        <v>0</v>
      </c>
      <c r="AP1768" s="3">
        <v>-358990</v>
      </c>
      <c r="AQ1768" s="3">
        <v>0</v>
      </c>
      <c r="AR1768" s="3">
        <f>Tabela1[[#This Row],[Potrzeby finansowe 2027
w tym:]]+Tabela1[[#This Row],[Rozliczenie 2025 potrz. fin.]]</f>
        <v>10718223</v>
      </c>
      <c r="AS1768" s="3">
        <v>0</v>
      </c>
      <c r="AT1768" s="3">
        <v>0</v>
      </c>
      <c r="AU1768" s="3"/>
      <c r="AV1768" s="3"/>
      <c r="AW1768" s="3"/>
      <c r="AX1768" s="3"/>
      <c r="AY1768" s="3"/>
      <c r="AZ1768" s="3"/>
      <c r="BA1768" s="3">
        <v>5355</v>
      </c>
      <c r="BB1768" s="3">
        <v>0</v>
      </c>
      <c r="BC1768" s="3">
        <v>0</v>
      </c>
      <c r="BD1768" s="3">
        <v>53.65</v>
      </c>
      <c r="BE1768" s="3">
        <v>0</v>
      </c>
      <c r="BF1768" s="3">
        <v>0</v>
      </c>
      <c r="BG1768" s="3">
        <v>377782</v>
      </c>
      <c r="BH1768" s="3">
        <v>2991</v>
      </c>
      <c r="BI1768" s="3">
        <v>230954</v>
      </c>
      <c r="BJ1768" s="3">
        <v>3549040.0625</v>
      </c>
      <c r="BK1768" s="3">
        <v>364166.20999999996</v>
      </c>
      <c r="BL1768" s="3">
        <v>2920724.86</v>
      </c>
      <c r="BM1768" s="3">
        <v>6898045.6900000004</v>
      </c>
      <c r="BN1768" s="53">
        <v>0.93072381858369946</v>
      </c>
      <c r="BO1768" s="54">
        <v>1.115415E-4</v>
      </c>
      <c r="BP1768" s="70">
        <v>2805</v>
      </c>
      <c r="BQ1768" s="71"/>
      <c r="BR1768" s="70"/>
      <c r="BS1768" s="72"/>
      <c r="BT1768" s="72"/>
      <c r="BU1768" s="70">
        <v>11825182</v>
      </c>
      <c r="BV1768" s="70">
        <v>43720</v>
      </c>
      <c r="BW1768" s="74">
        <v>4250209</v>
      </c>
      <c r="BX1768" s="70">
        <v>16119111</v>
      </c>
    </row>
    <row r="1769" spans="1:76" x14ac:dyDescent="0.3">
      <c r="A1769" s="73" t="s">
        <v>10</v>
      </c>
      <c r="B1769" s="2" t="s">
        <v>170</v>
      </c>
      <c r="C1769" s="2" t="s">
        <v>21</v>
      </c>
      <c r="D1769" s="2" t="s">
        <v>12</v>
      </c>
      <c r="E1769" s="2" t="s">
        <v>13</v>
      </c>
      <c r="F1769" s="17" t="str">
        <f>+Tabela1[[#This Row],[WK]]&amp;Tabela1[[#This Row],[PK]]&amp;Tabela1[[#This Row],[GK]]</f>
        <v>240501</v>
      </c>
      <c r="G1769" s="2" t="s">
        <v>1657</v>
      </c>
      <c r="H1769" s="3">
        <v>2131712435.01</v>
      </c>
      <c r="I1769" s="4">
        <v>1.125</v>
      </c>
      <c r="J1769" s="3">
        <v>2398176489.3899999</v>
      </c>
      <c r="K1769" s="4">
        <v>7.0000000000000007E-2</v>
      </c>
      <c r="L1769" s="3">
        <v>167872354</v>
      </c>
      <c r="M1769" s="3"/>
      <c r="N1769" s="5"/>
      <c r="O1769" s="3">
        <v>331672732.42000002</v>
      </c>
      <c r="P1769" s="4">
        <v>1.125</v>
      </c>
      <c r="Q1769" s="3">
        <v>373131823.97000003</v>
      </c>
      <c r="R1769" s="4">
        <v>1.6E-2</v>
      </c>
      <c r="S1769" s="3">
        <v>5970109</v>
      </c>
      <c r="T1769" s="3"/>
      <c r="U1769" s="5"/>
      <c r="V1769" s="3">
        <v>103342864</v>
      </c>
      <c r="W1769" s="5"/>
      <c r="X1769" s="3">
        <v>72625507</v>
      </c>
      <c r="Y1769" s="3">
        <v>0</v>
      </c>
      <c r="Z1769" s="3">
        <v>0</v>
      </c>
      <c r="AA1769" s="3">
        <v>6447902</v>
      </c>
      <c r="AB1769" s="3">
        <v>66177605</v>
      </c>
      <c r="AC1769" s="3">
        <v>0</v>
      </c>
      <c r="AD1769" s="3">
        <v>23125107</v>
      </c>
      <c r="AE1769" s="3">
        <v>6521498</v>
      </c>
      <c r="AF1769" s="3">
        <v>167872354</v>
      </c>
      <c r="AG1769" s="3">
        <v>5970109</v>
      </c>
      <c r="AH1769" s="3">
        <v>16603609</v>
      </c>
      <c r="AI1769" s="3">
        <v>103342864</v>
      </c>
      <c r="AJ1769" s="3">
        <v>1783691</v>
      </c>
      <c r="AK1769" s="3">
        <v>3918377</v>
      </c>
      <c r="AL1769" s="3">
        <v>3408732</v>
      </c>
      <c r="AM1769" s="3">
        <v>509645</v>
      </c>
      <c r="AN1769" s="3">
        <v>2134686</v>
      </c>
      <c r="AO1769" s="3">
        <v>0</v>
      </c>
      <c r="AP1769" s="3">
        <v>0</v>
      </c>
      <c r="AQ1769" s="3">
        <v>2134686</v>
      </c>
      <c r="AR1769" s="3">
        <f>Tabela1[[#This Row],[Potrzeby finansowe 2027
w tym:]]+Tabela1[[#This Row],[Rozliczenie 2025 potrz. fin.]]</f>
        <v>74760193</v>
      </c>
      <c r="AS1769" s="3">
        <v>0</v>
      </c>
      <c r="AT1769" s="3">
        <v>0</v>
      </c>
      <c r="AU1769" s="3"/>
      <c r="AV1769" s="3"/>
      <c r="AW1769" s="3"/>
      <c r="AX1769" s="3"/>
      <c r="AY1769" s="3"/>
      <c r="AZ1769" s="3"/>
      <c r="BA1769" s="3">
        <v>0</v>
      </c>
      <c r="BB1769" s="3">
        <v>0</v>
      </c>
      <c r="BC1769" s="3">
        <v>0</v>
      </c>
      <c r="BD1769" s="3">
        <v>0</v>
      </c>
      <c r="BE1769" s="3">
        <v>0</v>
      </c>
      <c r="BF1769" s="3">
        <v>0</v>
      </c>
      <c r="BG1769" s="3">
        <v>3716219</v>
      </c>
      <c r="BH1769" s="3">
        <v>34919</v>
      </c>
      <c r="BI1769" s="3">
        <v>2731683</v>
      </c>
      <c r="BJ1769" s="3">
        <v>41977335.644999996</v>
      </c>
      <c r="BK1769" s="3">
        <v>33475889.969999999</v>
      </c>
      <c r="BL1769" s="3">
        <v>335120.46000000002</v>
      </c>
      <c r="BM1769" s="3">
        <v>33335541.780000001</v>
      </c>
      <c r="BN1769" s="53">
        <v>1.2629174710649766</v>
      </c>
      <c r="BO1769" s="54">
        <v>1.3216718E-3</v>
      </c>
      <c r="BP1769" s="70">
        <v>33237</v>
      </c>
      <c r="BQ1769" s="71"/>
      <c r="BR1769" s="70"/>
      <c r="BS1769" s="72"/>
      <c r="BT1769" s="72"/>
      <c r="BU1769" s="70">
        <v>167872354</v>
      </c>
      <c r="BV1769" s="70">
        <v>5970109</v>
      </c>
      <c r="BW1769" s="74">
        <v>16603609</v>
      </c>
      <c r="BX1769" s="70">
        <v>190446072</v>
      </c>
    </row>
    <row r="1770" spans="1:76" x14ac:dyDescent="0.3">
      <c r="A1770" s="73" t="s">
        <v>10</v>
      </c>
      <c r="B1770" s="2" t="s">
        <v>170</v>
      </c>
      <c r="C1770" s="2" t="s">
        <v>21</v>
      </c>
      <c r="D1770" s="2" t="s">
        <v>11</v>
      </c>
      <c r="E1770" s="2" t="s">
        <v>13</v>
      </c>
      <c r="F1770" s="17" t="str">
        <f>+Tabela1[[#This Row],[WK]]&amp;Tabela1[[#This Row],[PK]]&amp;Tabela1[[#This Row],[GK]]</f>
        <v>240502</v>
      </c>
      <c r="G1770" s="2" t="s">
        <v>1658</v>
      </c>
      <c r="H1770" s="3">
        <v>925595367.95000005</v>
      </c>
      <c r="I1770" s="4">
        <v>1.125</v>
      </c>
      <c r="J1770" s="3">
        <v>1041294788.9400001</v>
      </c>
      <c r="K1770" s="4">
        <v>7.0000000000000007E-2</v>
      </c>
      <c r="L1770" s="3">
        <v>72890635</v>
      </c>
      <c r="M1770" s="3"/>
      <c r="N1770" s="5"/>
      <c r="O1770" s="3">
        <v>129899333.48999999</v>
      </c>
      <c r="P1770" s="4">
        <v>1.125</v>
      </c>
      <c r="Q1770" s="3">
        <v>146136750.18000001</v>
      </c>
      <c r="R1770" s="4">
        <v>1.6E-2</v>
      </c>
      <c r="S1770" s="3">
        <v>2338188</v>
      </c>
      <c r="T1770" s="3"/>
      <c r="U1770" s="5"/>
      <c r="V1770" s="3">
        <v>40914418</v>
      </c>
      <c r="W1770" s="5"/>
      <c r="X1770" s="3">
        <v>39062639</v>
      </c>
      <c r="Y1770" s="3">
        <v>0</v>
      </c>
      <c r="Z1770" s="3">
        <v>0</v>
      </c>
      <c r="AA1770" s="3">
        <v>2676989</v>
      </c>
      <c r="AB1770" s="3">
        <v>36385650</v>
      </c>
      <c r="AC1770" s="3">
        <v>0</v>
      </c>
      <c r="AD1770" s="3">
        <v>4319758</v>
      </c>
      <c r="AE1770" s="3">
        <v>0</v>
      </c>
      <c r="AF1770" s="3">
        <v>72890635</v>
      </c>
      <c r="AG1770" s="3">
        <v>2338188</v>
      </c>
      <c r="AH1770" s="3">
        <v>4319758</v>
      </c>
      <c r="AI1770" s="3">
        <v>40914418</v>
      </c>
      <c r="AJ1770" s="3">
        <v>2895192</v>
      </c>
      <c r="AK1770" s="3">
        <v>3949836</v>
      </c>
      <c r="AL1770" s="3">
        <v>1475853</v>
      </c>
      <c r="AM1770" s="3">
        <v>2473983</v>
      </c>
      <c r="AN1770" s="3">
        <v>1054644</v>
      </c>
      <c r="AO1770" s="3">
        <v>0</v>
      </c>
      <c r="AP1770" s="3">
        <v>0</v>
      </c>
      <c r="AQ1770" s="3">
        <v>1054644</v>
      </c>
      <c r="AR1770" s="3">
        <f>Tabela1[[#This Row],[Potrzeby finansowe 2027
w tym:]]+Tabela1[[#This Row],[Rozliczenie 2025 potrz. fin.]]</f>
        <v>40117283</v>
      </c>
      <c r="AS1770" s="3">
        <v>0</v>
      </c>
      <c r="AT1770" s="3">
        <v>0</v>
      </c>
      <c r="AU1770" s="3"/>
      <c r="AV1770" s="3"/>
      <c r="AW1770" s="3"/>
      <c r="AX1770" s="3"/>
      <c r="AY1770" s="3"/>
      <c r="AZ1770" s="3"/>
      <c r="BA1770" s="3">
        <v>0</v>
      </c>
      <c r="BB1770" s="3">
        <v>0</v>
      </c>
      <c r="BC1770" s="3">
        <v>0</v>
      </c>
      <c r="BD1770" s="3">
        <v>0</v>
      </c>
      <c r="BE1770" s="3">
        <v>0</v>
      </c>
      <c r="BF1770" s="3">
        <v>0</v>
      </c>
      <c r="BG1770" s="3">
        <v>1826235</v>
      </c>
      <c r="BH1770" s="3">
        <v>17160</v>
      </c>
      <c r="BI1770" s="3">
        <v>850754</v>
      </c>
      <c r="BJ1770" s="3">
        <v>13073394.265000001</v>
      </c>
      <c r="BK1770" s="3">
        <v>6698446.2599999998</v>
      </c>
      <c r="BL1770" s="3">
        <v>5322516.6500000004</v>
      </c>
      <c r="BM1770" s="3">
        <v>14854758.720000001</v>
      </c>
      <c r="BN1770" s="53">
        <v>1.0637512474002782</v>
      </c>
      <c r="BO1770" s="54">
        <v>6.6967480000000004E-4</v>
      </c>
      <c r="BP1770" s="70">
        <v>16841</v>
      </c>
      <c r="BQ1770" s="71"/>
      <c r="BR1770" s="70"/>
      <c r="BS1770" s="72"/>
      <c r="BT1770" s="72"/>
      <c r="BU1770" s="70">
        <v>72890635</v>
      </c>
      <c r="BV1770" s="70">
        <v>2338188</v>
      </c>
      <c r="BW1770" s="74">
        <v>4319758</v>
      </c>
      <c r="BX1770" s="70">
        <v>79548581</v>
      </c>
    </row>
    <row r="1771" spans="1:76" x14ac:dyDescent="0.3">
      <c r="A1771" s="73" t="s">
        <v>10</v>
      </c>
      <c r="B1771" s="2" t="s">
        <v>170</v>
      </c>
      <c r="C1771" s="2" t="s">
        <v>21</v>
      </c>
      <c r="D1771" s="2" t="s">
        <v>16</v>
      </c>
      <c r="E1771" s="2" t="s">
        <v>15</v>
      </c>
      <c r="F1771" s="17" t="str">
        <f>+Tabela1[[#This Row],[WK]]&amp;Tabela1[[#This Row],[PK]]&amp;Tabela1[[#This Row],[GK]]</f>
        <v>240503</v>
      </c>
      <c r="G1771" s="2" t="s">
        <v>1659</v>
      </c>
      <c r="H1771" s="3">
        <v>857328463.04999995</v>
      </c>
      <c r="I1771" s="4">
        <v>1.125</v>
      </c>
      <c r="J1771" s="3">
        <v>964494520.92999995</v>
      </c>
      <c r="K1771" s="4">
        <v>7.0000000000000007E-2</v>
      </c>
      <c r="L1771" s="3">
        <v>67514616</v>
      </c>
      <c r="M1771" s="3"/>
      <c r="N1771" s="5"/>
      <c r="O1771" s="3">
        <v>44758713.460000001</v>
      </c>
      <c r="P1771" s="4">
        <v>1.125</v>
      </c>
      <c r="Q1771" s="3">
        <v>50353552.640000001</v>
      </c>
      <c r="R1771" s="4">
        <v>1.6E-2</v>
      </c>
      <c r="S1771" s="3">
        <v>805657</v>
      </c>
      <c r="T1771" s="3"/>
      <c r="U1771" s="5"/>
      <c r="V1771" s="3">
        <v>36447817</v>
      </c>
      <c r="W1771" s="5"/>
      <c r="X1771" s="3">
        <v>46347631</v>
      </c>
      <c r="Y1771" s="3">
        <v>0</v>
      </c>
      <c r="Z1771" s="3">
        <v>629</v>
      </c>
      <c r="AA1771" s="3">
        <v>2659069</v>
      </c>
      <c r="AB1771" s="3">
        <v>37263696</v>
      </c>
      <c r="AC1771" s="3">
        <v>6424237</v>
      </c>
      <c r="AD1771" s="3">
        <v>9952041</v>
      </c>
      <c r="AE1771" s="3">
        <v>3905993</v>
      </c>
      <c r="AF1771" s="3">
        <v>67514616</v>
      </c>
      <c r="AG1771" s="3">
        <v>805657</v>
      </c>
      <c r="AH1771" s="3">
        <v>6046048</v>
      </c>
      <c r="AI1771" s="3">
        <v>36447817</v>
      </c>
      <c r="AJ1771" s="3">
        <v>2138151</v>
      </c>
      <c r="AK1771" s="3">
        <v>2190379</v>
      </c>
      <c r="AL1771" s="3">
        <v>1434439</v>
      </c>
      <c r="AM1771" s="3">
        <v>755940</v>
      </c>
      <c r="AN1771" s="3">
        <v>556006</v>
      </c>
      <c r="AO1771" s="3">
        <v>0</v>
      </c>
      <c r="AP1771" s="3">
        <v>-503778</v>
      </c>
      <c r="AQ1771" s="3">
        <v>52228</v>
      </c>
      <c r="AR1771" s="3">
        <f>Tabela1[[#This Row],[Potrzeby finansowe 2027
w tym:]]+Tabela1[[#This Row],[Rozliczenie 2025 potrz. fin.]]</f>
        <v>46399859</v>
      </c>
      <c r="AS1771" s="3">
        <v>0</v>
      </c>
      <c r="AT1771" s="3">
        <v>0</v>
      </c>
      <c r="AU1771" s="3"/>
      <c r="AV1771" s="3"/>
      <c r="AW1771" s="3"/>
      <c r="AX1771" s="3"/>
      <c r="AY1771" s="3"/>
      <c r="AZ1771" s="3"/>
      <c r="BA1771" s="3">
        <v>629</v>
      </c>
      <c r="BB1771" s="3">
        <v>0</v>
      </c>
      <c r="BC1771" s="3">
        <v>0</v>
      </c>
      <c r="BD1771" s="3">
        <v>6.3</v>
      </c>
      <c r="BE1771" s="3">
        <v>0</v>
      </c>
      <c r="BF1771" s="3">
        <v>0</v>
      </c>
      <c r="BG1771" s="3">
        <v>1365101</v>
      </c>
      <c r="BH1771" s="3">
        <v>12827</v>
      </c>
      <c r="BI1771" s="3">
        <v>1293968</v>
      </c>
      <c r="BJ1771" s="3">
        <v>19884193.984999999</v>
      </c>
      <c r="BK1771" s="3">
        <v>18668498.009999998</v>
      </c>
      <c r="BL1771" s="3">
        <v>437047.83</v>
      </c>
      <c r="BM1771" s="3">
        <v>3988688.2400000021</v>
      </c>
      <c r="BN1771" s="53">
        <v>1.483774936347612</v>
      </c>
      <c r="BO1771" s="54">
        <v>4.9006150000000003E-4</v>
      </c>
      <c r="BP1771" s="70">
        <v>12324</v>
      </c>
      <c r="BQ1771" s="71"/>
      <c r="BR1771" s="70"/>
      <c r="BS1771" s="72"/>
      <c r="BT1771" s="72"/>
      <c r="BU1771" s="70">
        <v>67514616</v>
      </c>
      <c r="BV1771" s="70">
        <v>805657</v>
      </c>
      <c r="BW1771" s="74">
        <v>6046048</v>
      </c>
      <c r="BX1771" s="70">
        <v>74366321</v>
      </c>
    </row>
    <row r="1772" spans="1:76" x14ac:dyDescent="0.3">
      <c r="A1772" s="73" t="s">
        <v>10</v>
      </c>
      <c r="B1772" s="2" t="s">
        <v>170</v>
      </c>
      <c r="C1772" s="2" t="s">
        <v>21</v>
      </c>
      <c r="D1772" s="2" t="s">
        <v>18</v>
      </c>
      <c r="E1772" s="2" t="s">
        <v>15</v>
      </c>
      <c r="F1772" s="17" t="str">
        <f>+Tabela1[[#This Row],[WK]]&amp;Tabela1[[#This Row],[PK]]&amp;Tabela1[[#This Row],[GK]]</f>
        <v>240504</v>
      </c>
      <c r="G1772" s="2" t="s">
        <v>1660</v>
      </c>
      <c r="H1772" s="3">
        <v>823225074.5</v>
      </c>
      <c r="I1772" s="4">
        <v>1.125</v>
      </c>
      <c r="J1772" s="3">
        <v>926128208.80999994</v>
      </c>
      <c r="K1772" s="4">
        <v>7.0000000000000007E-2</v>
      </c>
      <c r="L1772" s="3">
        <v>64828975</v>
      </c>
      <c r="M1772" s="3"/>
      <c r="N1772" s="5"/>
      <c r="O1772" s="3">
        <v>51285427.490000002</v>
      </c>
      <c r="P1772" s="4">
        <v>1.125</v>
      </c>
      <c r="Q1772" s="3">
        <v>57696105.93</v>
      </c>
      <c r="R1772" s="4">
        <v>1.6E-2</v>
      </c>
      <c r="S1772" s="3">
        <v>923138</v>
      </c>
      <c r="T1772" s="3"/>
      <c r="U1772" s="5"/>
      <c r="V1772" s="3">
        <v>32884131</v>
      </c>
      <c r="W1772" s="5"/>
      <c r="X1772" s="3">
        <v>40409515</v>
      </c>
      <c r="Y1772" s="3">
        <v>0</v>
      </c>
      <c r="Z1772" s="3">
        <v>0</v>
      </c>
      <c r="AA1772" s="3">
        <v>2059339</v>
      </c>
      <c r="AB1772" s="3">
        <v>38161080</v>
      </c>
      <c r="AC1772" s="3">
        <v>189096</v>
      </c>
      <c r="AD1772" s="3">
        <v>8849975</v>
      </c>
      <c r="AE1772" s="3">
        <v>0</v>
      </c>
      <c r="AF1772" s="3">
        <v>64828975</v>
      </c>
      <c r="AG1772" s="3">
        <v>923138</v>
      </c>
      <c r="AH1772" s="3">
        <v>8849975</v>
      </c>
      <c r="AI1772" s="3">
        <v>32884131</v>
      </c>
      <c r="AJ1772" s="3">
        <v>2890030</v>
      </c>
      <c r="AK1772" s="3">
        <v>4214620</v>
      </c>
      <c r="AL1772" s="3">
        <v>1334827</v>
      </c>
      <c r="AM1772" s="3">
        <v>2879793</v>
      </c>
      <c r="AN1772" s="3">
        <v>1324590</v>
      </c>
      <c r="AO1772" s="3">
        <v>0</v>
      </c>
      <c r="AP1772" s="3">
        <v>0</v>
      </c>
      <c r="AQ1772" s="3">
        <v>1324590</v>
      </c>
      <c r="AR1772" s="3">
        <f>Tabela1[[#This Row],[Potrzeby finansowe 2027
w tym:]]+Tabela1[[#This Row],[Rozliczenie 2025 potrz. fin.]]</f>
        <v>41734105</v>
      </c>
      <c r="AS1772" s="3">
        <v>0</v>
      </c>
      <c r="AT1772" s="3">
        <v>0</v>
      </c>
      <c r="AU1772" s="3"/>
      <c r="AV1772" s="3"/>
      <c r="AW1772" s="3"/>
      <c r="AX1772" s="3"/>
      <c r="AY1772" s="3"/>
      <c r="AZ1772" s="3"/>
      <c r="BA1772" s="3">
        <v>0</v>
      </c>
      <c r="BB1772" s="3">
        <v>0</v>
      </c>
      <c r="BC1772" s="3">
        <v>0</v>
      </c>
      <c r="BD1772" s="3">
        <v>0</v>
      </c>
      <c r="BE1772" s="3">
        <v>0</v>
      </c>
      <c r="BF1772" s="3">
        <v>0</v>
      </c>
      <c r="BG1772" s="3">
        <v>1375211</v>
      </c>
      <c r="BH1772" s="3">
        <v>12922</v>
      </c>
      <c r="BI1772" s="3">
        <v>684128</v>
      </c>
      <c r="BJ1772" s="3">
        <v>10512882.885</v>
      </c>
      <c r="BK1772" s="3">
        <v>7122042.3399999989</v>
      </c>
      <c r="BL1772" s="3">
        <v>3009753.7</v>
      </c>
      <c r="BM1772" s="3">
        <v>7543854.7800000003</v>
      </c>
      <c r="BN1772" s="53">
        <v>1.2812810684274831</v>
      </c>
      <c r="BO1772" s="54">
        <v>4.677824E-4</v>
      </c>
      <c r="BP1772" s="70">
        <v>11764</v>
      </c>
      <c r="BQ1772" s="71"/>
      <c r="BR1772" s="70"/>
      <c r="BS1772" s="72"/>
      <c r="BT1772" s="72"/>
      <c r="BU1772" s="70">
        <v>64828975</v>
      </c>
      <c r="BV1772" s="70">
        <v>923138</v>
      </c>
      <c r="BW1772" s="74">
        <v>8849975</v>
      </c>
      <c r="BX1772" s="70">
        <v>74602088</v>
      </c>
    </row>
    <row r="1773" spans="1:76" x14ac:dyDescent="0.3">
      <c r="A1773" s="73" t="s">
        <v>10</v>
      </c>
      <c r="B1773" s="2" t="s">
        <v>170</v>
      </c>
      <c r="C1773" s="2" t="s">
        <v>21</v>
      </c>
      <c r="D1773" s="2" t="s">
        <v>21</v>
      </c>
      <c r="E1773" s="2" t="s">
        <v>15</v>
      </c>
      <c r="F1773" s="17" t="str">
        <f>+Tabela1[[#This Row],[WK]]&amp;Tabela1[[#This Row],[PK]]&amp;Tabela1[[#This Row],[GK]]</f>
        <v>240505</v>
      </c>
      <c r="G1773" s="2" t="s">
        <v>1661</v>
      </c>
      <c r="H1773" s="3">
        <v>552166163.39999998</v>
      </c>
      <c r="I1773" s="4">
        <v>1.125</v>
      </c>
      <c r="J1773" s="3">
        <v>621186933.83000004</v>
      </c>
      <c r="K1773" s="4">
        <v>7.0000000000000007E-2</v>
      </c>
      <c r="L1773" s="3">
        <v>43483085</v>
      </c>
      <c r="M1773" s="3"/>
      <c r="N1773" s="5"/>
      <c r="O1773" s="3">
        <v>62453794.259999998</v>
      </c>
      <c r="P1773" s="4">
        <v>1.125</v>
      </c>
      <c r="Q1773" s="3">
        <v>70260518.540000007</v>
      </c>
      <c r="R1773" s="4">
        <v>1.6E-2</v>
      </c>
      <c r="S1773" s="3">
        <v>1124168</v>
      </c>
      <c r="T1773" s="3"/>
      <c r="U1773" s="5"/>
      <c r="V1773" s="3">
        <v>23805755</v>
      </c>
      <c r="W1773" s="5"/>
      <c r="X1773" s="3">
        <v>30136527</v>
      </c>
      <c r="Y1773" s="3">
        <v>0</v>
      </c>
      <c r="Z1773" s="3">
        <v>0</v>
      </c>
      <c r="AA1773" s="3">
        <v>1923982</v>
      </c>
      <c r="AB1773" s="3">
        <v>24525699</v>
      </c>
      <c r="AC1773" s="3">
        <v>3686846</v>
      </c>
      <c r="AD1773" s="3">
        <v>6330771</v>
      </c>
      <c r="AE1773" s="3">
        <v>0</v>
      </c>
      <c r="AF1773" s="3">
        <v>43483085</v>
      </c>
      <c r="AG1773" s="3">
        <v>1124168</v>
      </c>
      <c r="AH1773" s="3">
        <v>6330771</v>
      </c>
      <c r="AI1773" s="3">
        <v>23805755</v>
      </c>
      <c r="AJ1773" s="3">
        <v>985531</v>
      </c>
      <c r="AK1773" s="3">
        <v>985531</v>
      </c>
      <c r="AL1773" s="3">
        <v>1512536</v>
      </c>
      <c r="AM1773" s="3">
        <v>-527005</v>
      </c>
      <c r="AN1773" s="3">
        <v>-468937</v>
      </c>
      <c r="AO1773" s="3">
        <v>0</v>
      </c>
      <c r="AP1773" s="3">
        <v>468937</v>
      </c>
      <c r="AQ1773" s="3">
        <v>0</v>
      </c>
      <c r="AR1773" s="3">
        <f>Tabela1[[#This Row],[Potrzeby finansowe 2027
w tym:]]+Tabela1[[#This Row],[Rozliczenie 2025 potrz. fin.]]</f>
        <v>30136527</v>
      </c>
      <c r="AS1773" s="3">
        <v>0</v>
      </c>
      <c r="AT1773" s="3">
        <v>0</v>
      </c>
      <c r="AU1773" s="3"/>
      <c r="AV1773" s="3"/>
      <c r="AW1773" s="3"/>
      <c r="AX1773" s="3"/>
      <c r="AY1773" s="3"/>
      <c r="AZ1773" s="3"/>
      <c r="BA1773" s="3">
        <v>0</v>
      </c>
      <c r="BB1773" s="3">
        <v>0</v>
      </c>
      <c r="BC1773" s="3">
        <v>0</v>
      </c>
      <c r="BD1773" s="3">
        <v>0</v>
      </c>
      <c r="BE1773" s="3">
        <v>0</v>
      </c>
      <c r="BF1773" s="3">
        <v>0</v>
      </c>
      <c r="BG1773" s="3">
        <v>1152998</v>
      </c>
      <c r="BH1773" s="3">
        <v>10834</v>
      </c>
      <c r="BI1773" s="3">
        <v>770984</v>
      </c>
      <c r="BJ1773" s="3">
        <v>11847591.805</v>
      </c>
      <c r="BK1773" s="3">
        <v>9724316.2899999991</v>
      </c>
      <c r="BL1773" s="3">
        <v>857692.09</v>
      </c>
      <c r="BM1773" s="3">
        <v>6777717.8800000008</v>
      </c>
      <c r="BN1773" s="53">
        <v>1.1705156542905908</v>
      </c>
      <c r="BO1773" s="54">
        <v>4.0444290000000001E-4</v>
      </c>
      <c r="BP1773" s="70">
        <v>10171</v>
      </c>
      <c r="BQ1773" s="71"/>
      <c r="BR1773" s="70"/>
      <c r="BS1773" s="72"/>
      <c r="BT1773" s="72"/>
      <c r="BU1773" s="70">
        <v>43483085</v>
      </c>
      <c r="BV1773" s="70">
        <v>1124168</v>
      </c>
      <c r="BW1773" s="74">
        <v>6330771</v>
      </c>
      <c r="BX1773" s="70">
        <v>50938024</v>
      </c>
    </row>
    <row r="1774" spans="1:76" x14ac:dyDescent="0.3">
      <c r="A1774" s="73" t="s">
        <v>10</v>
      </c>
      <c r="B1774" s="2" t="s">
        <v>170</v>
      </c>
      <c r="C1774" s="2" t="s">
        <v>21</v>
      </c>
      <c r="D1774" s="2" t="s">
        <v>23</v>
      </c>
      <c r="E1774" s="2" t="s">
        <v>19</v>
      </c>
      <c r="F1774" s="17" t="str">
        <f>+Tabela1[[#This Row],[WK]]&amp;Tabela1[[#This Row],[PK]]&amp;Tabela1[[#This Row],[GK]]</f>
        <v>240506</v>
      </c>
      <c r="G1774" s="2" t="s">
        <v>1662</v>
      </c>
      <c r="H1774" s="3">
        <v>528441067.58999997</v>
      </c>
      <c r="I1774" s="4">
        <v>1.125</v>
      </c>
      <c r="J1774" s="3">
        <v>594496201.03999996</v>
      </c>
      <c r="K1774" s="4">
        <v>7.0000000000000007E-2</v>
      </c>
      <c r="L1774" s="3">
        <v>41614734</v>
      </c>
      <c r="M1774" s="3"/>
      <c r="N1774" s="5"/>
      <c r="O1774" s="3">
        <v>26051179.850000001</v>
      </c>
      <c r="P1774" s="4">
        <v>1.125</v>
      </c>
      <c r="Q1774" s="3">
        <v>29307577.329999998</v>
      </c>
      <c r="R1774" s="4">
        <v>1.6E-2</v>
      </c>
      <c r="S1774" s="3">
        <v>468921</v>
      </c>
      <c r="T1774" s="3"/>
      <c r="U1774" s="5"/>
      <c r="V1774" s="3">
        <v>20356396</v>
      </c>
      <c r="W1774" s="5"/>
      <c r="X1774" s="3">
        <v>28169450</v>
      </c>
      <c r="Y1774" s="3">
        <v>0</v>
      </c>
      <c r="Z1774" s="3">
        <v>6667</v>
      </c>
      <c r="AA1774" s="3">
        <v>1499466</v>
      </c>
      <c r="AB1774" s="3">
        <v>23766366</v>
      </c>
      <c r="AC1774" s="3">
        <v>2896951</v>
      </c>
      <c r="AD1774" s="3">
        <v>7848093</v>
      </c>
      <c r="AE1774" s="3">
        <v>0</v>
      </c>
      <c r="AF1774" s="3">
        <v>41614734</v>
      </c>
      <c r="AG1774" s="3">
        <v>468921</v>
      </c>
      <c r="AH1774" s="3">
        <v>7848093</v>
      </c>
      <c r="AI1774" s="3">
        <v>20356396</v>
      </c>
      <c r="AJ1774" s="3">
        <v>2506152</v>
      </c>
      <c r="AK1774" s="3">
        <v>2541191</v>
      </c>
      <c r="AL1774" s="3">
        <v>566242</v>
      </c>
      <c r="AM1774" s="3">
        <v>1974949</v>
      </c>
      <c r="AN1774" s="3">
        <v>900552</v>
      </c>
      <c r="AO1774" s="3">
        <v>0</v>
      </c>
      <c r="AP1774" s="3">
        <v>-865513</v>
      </c>
      <c r="AQ1774" s="3">
        <v>35039</v>
      </c>
      <c r="AR1774" s="3">
        <f>Tabela1[[#This Row],[Potrzeby finansowe 2027
w tym:]]+Tabela1[[#This Row],[Rozliczenie 2025 potrz. fin.]]</f>
        <v>28204489</v>
      </c>
      <c r="AS1774" s="3">
        <v>0</v>
      </c>
      <c r="AT1774" s="3">
        <v>0</v>
      </c>
      <c r="AU1774" s="3"/>
      <c r="AV1774" s="3"/>
      <c r="AW1774" s="3"/>
      <c r="AX1774" s="3"/>
      <c r="AY1774" s="3"/>
      <c r="AZ1774" s="3"/>
      <c r="BA1774" s="3">
        <v>6667</v>
      </c>
      <c r="BB1774" s="3">
        <v>0</v>
      </c>
      <c r="BC1774" s="3">
        <v>20.04</v>
      </c>
      <c r="BD1774" s="3">
        <v>0</v>
      </c>
      <c r="BE1774" s="3">
        <v>0</v>
      </c>
      <c r="BF1774" s="3">
        <v>0</v>
      </c>
      <c r="BG1774" s="3">
        <v>975164</v>
      </c>
      <c r="BH1774" s="3">
        <v>9163</v>
      </c>
      <c r="BI1774" s="3">
        <v>524302</v>
      </c>
      <c r="BJ1774" s="3">
        <v>8056869.1824999992</v>
      </c>
      <c r="BK1774" s="3">
        <v>4829205.4399999995</v>
      </c>
      <c r="BL1774" s="3">
        <v>3390288.56</v>
      </c>
      <c r="BM1774" s="3">
        <v>6130077.8499999996</v>
      </c>
      <c r="BN1774" s="53">
        <v>1.2474226611827688</v>
      </c>
      <c r="BO1774" s="54">
        <v>3.289244E-4</v>
      </c>
      <c r="BP1774" s="70">
        <v>8272</v>
      </c>
      <c r="BQ1774" s="71"/>
      <c r="BR1774" s="70"/>
      <c r="BS1774" s="72"/>
      <c r="BT1774" s="72"/>
      <c r="BU1774" s="70">
        <v>41614734</v>
      </c>
      <c r="BV1774" s="70">
        <v>468921</v>
      </c>
      <c r="BW1774" s="74">
        <v>7848093</v>
      </c>
      <c r="BX1774" s="70">
        <v>49931748</v>
      </c>
    </row>
    <row r="1775" spans="1:76" x14ac:dyDescent="0.3">
      <c r="A1775" s="73" t="s">
        <v>10</v>
      </c>
      <c r="B1775" s="2" t="s">
        <v>170</v>
      </c>
      <c r="C1775" s="2" t="s">
        <v>21</v>
      </c>
      <c r="D1775" s="2" t="s">
        <v>30</v>
      </c>
      <c r="E1775" s="2" t="s">
        <v>19</v>
      </c>
      <c r="F1775" s="17" t="str">
        <f>+Tabela1[[#This Row],[WK]]&amp;Tabela1[[#This Row],[PK]]&amp;Tabela1[[#This Row],[GK]]</f>
        <v>240507</v>
      </c>
      <c r="G1775" s="2" t="s">
        <v>1663</v>
      </c>
      <c r="H1775" s="3">
        <v>437043675.81999999</v>
      </c>
      <c r="I1775" s="4">
        <v>1.125</v>
      </c>
      <c r="J1775" s="3">
        <v>491674135.30000001</v>
      </c>
      <c r="K1775" s="4">
        <v>7.0000000000000007E-2</v>
      </c>
      <c r="L1775" s="3">
        <v>34417189</v>
      </c>
      <c r="M1775" s="3"/>
      <c r="N1775" s="5"/>
      <c r="O1775" s="3">
        <v>8661164.4500000011</v>
      </c>
      <c r="P1775" s="4">
        <v>1.125</v>
      </c>
      <c r="Q1775" s="3">
        <v>9743810.0099999998</v>
      </c>
      <c r="R1775" s="4">
        <v>1.6E-2</v>
      </c>
      <c r="S1775" s="3">
        <v>155901</v>
      </c>
      <c r="T1775" s="3"/>
      <c r="U1775" s="5"/>
      <c r="V1775" s="3">
        <v>22313906</v>
      </c>
      <c r="W1775" s="5"/>
      <c r="X1775" s="3">
        <v>34259535</v>
      </c>
      <c r="Y1775" s="3">
        <v>2183133</v>
      </c>
      <c r="Z1775" s="3">
        <v>0</v>
      </c>
      <c r="AA1775" s="3">
        <v>1475385</v>
      </c>
      <c r="AB1775" s="3">
        <v>24621465</v>
      </c>
      <c r="AC1775" s="3">
        <v>5979552</v>
      </c>
      <c r="AD1775" s="3">
        <v>11945629</v>
      </c>
      <c r="AE1775" s="3">
        <v>0</v>
      </c>
      <c r="AF1775" s="3">
        <v>34417189</v>
      </c>
      <c r="AG1775" s="3">
        <v>155901</v>
      </c>
      <c r="AH1775" s="3">
        <v>11945629</v>
      </c>
      <c r="AI1775" s="3">
        <v>22313906</v>
      </c>
      <c r="AJ1775" s="3">
        <v>1161781</v>
      </c>
      <c r="AK1775" s="3">
        <v>1161781</v>
      </c>
      <c r="AL1775" s="3">
        <v>1722913</v>
      </c>
      <c r="AM1775" s="3">
        <v>-561132</v>
      </c>
      <c r="AN1775" s="3">
        <v>275861</v>
      </c>
      <c r="AO1775" s="3">
        <v>0</v>
      </c>
      <c r="AP1775" s="3">
        <v>-275861</v>
      </c>
      <c r="AQ1775" s="3">
        <v>0</v>
      </c>
      <c r="AR1775" s="3">
        <f>Tabela1[[#This Row],[Potrzeby finansowe 2027
w tym:]]+Tabela1[[#This Row],[Rozliczenie 2025 potrz. fin.]]</f>
        <v>34259535</v>
      </c>
      <c r="AS1775" s="3">
        <v>0</v>
      </c>
      <c r="AT1775" s="3">
        <v>0</v>
      </c>
      <c r="AU1775" s="3"/>
      <c r="AV1775" s="3"/>
      <c r="AW1775" s="3"/>
      <c r="AX1775" s="3"/>
      <c r="AY1775" s="3"/>
      <c r="AZ1775" s="3"/>
      <c r="BA1775" s="3">
        <v>0</v>
      </c>
      <c r="BB1775" s="3">
        <v>0</v>
      </c>
      <c r="BC1775" s="3">
        <v>0</v>
      </c>
      <c r="BD1775" s="3">
        <v>0</v>
      </c>
      <c r="BE1775" s="3">
        <v>0</v>
      </c>
      <c r="BF1775" s="3">
        <v>0</v>
      </c>
      <c r="BG1775" s="3">
        <v>981975</v>
      </c>
      <c r="BH1775" s="3">
        <v>9227</v>
      </c>
      <c r="BI1775" s="3">
        <v>493410</v>
      </c>
      <c r="BJ1775" s="3">
        <v>7582150.9724999992</v>
      </c>
      <c r="BK1775" s="3">
        <v>2774505.7199999988</v>
      </c>
      <c r="BL1775" s="3">
        <v>3805674.15</v>
      </c>
      <c r="BM1775" s="3">
        <v>11619232.710000001</v>
      </c>
      <c r="BN1775" s="53">
        <v>0.94286487041026656</v>
      </c>
      <c r="BO1775" s="54">
        <v>3.5424520000000001E-4</v>
      </c>
      <c r="BP1775" s="70">
        <v>8909</v>
      </c>
      <c r="BQ1775" s="71"/>
      <c r="BR1775" s="70"/>
      <c r="BS1775" s="72"/>
      <c r="BT1775" s="72"/>
      <c r="BU1775" s="70">
        <v>34417189</v>
      </c>
      <c r="BV1775" s="70">
        <v>155901</v>
      </c>
      <c r="BW1775" s="74">
        <v>11945629</v>
      </c>
      <c r="BX1775" s="70">
        <v>46518719</v>
      </c>
    </row>
    <row r="1776" spans="1:76" x14ac:dyDescent="0.3">
      <c r="A1776" s="73" t="s">
        <v>10</v>
      </c>
      <c r="B1776" s="2" t="s">
        <v>170</v>
      </c>
      <c r="C1776" s="2" t="s">
        <v>21</v>
      </c>
      <c r="D1776" s="2" t="s">
        <v>54</v>
      </c>
      <c r="E1776" s="2" t="s">
        <v>15</v>
      </c>
      <c r="F1776" s="17" t="str">
        <f>+Tabela1[[#This Row],[WK]]&amp;Tabela1[[#This Row],[PK]]&amp;Tabela1[[#This Row],[GK]]</f>
        <v>240508</v>
      </c>
      <c r="G1776" s="2" t="s">
        <v>1664</v>
      </c>
      <c r="H1776" s="3">
        <v>242681716.88999999</v>
      </c>
      <c r="I1776" s="4">
        <v>1.125</v>
      </c>
      <c r="J1776" s="3">
        <v>273016931.5</v>
      </c>
      <c r="K1776" s="4">
        <v>7.0000000000000007E-2</v>
      </c>
      <c r="L1776" s="3">
        <v>19111185</v>
      </c>
      <c r="M1776" s="3"/>
      <c r="N1776" s="5"/>
      <c r="O1776" s="3">
        <v>7217312.0800000001</v>
      </c>
      <c r="P1776" s="4">
        <v>1.125</v>
      </c>
      <c r="Q1776" s="3">
        <v>8119476.0899999999</v>
      </c>
      <c r="R1776" s="4">
        <v>1.6E-2</v>
      </c>
      <c r="S1776" s="3">
        <v>129912</v>
      </c>
      <c r="T1776" s="3"/>
      <c r="U1776" s="5"/>
      <c r="V1776" s="3">
        <v>12016851</v>
      </c>
      <c r="W1776" s="5"/>
      <c r="X1776" s="3">
        <v>20831243</v>
      </c>
      <c r="Y1776" s="3">
        <v>805195</v>
      </c>
      <c r="Z1776" s="3">
        <v>11225</v>
      </c>
      <c r="AA1776" s="3">
        <v>1073365</v>
      </c>
      <c r="AB1776" s="3">
        <v>15696731</v>
      </c>
      <c r="AC1776" s="3">
        <v>3244727</v>
      </c>
      <c r="AD1776" s="3">
        <v>8814392</v>
      </c>
      <c r="AE1776" s="3">
        <v>0</v>
      </c>
      <c r="AF1776" s="3">
        <v>19111185</v>
      </c>
      <c r="AG1776" s="3">
        <v>129912</v>
      </c>
      <c r="AH1776" s="3">
        <v>8814392</v>
      </c>
      <c r="AI1776" s="3">
        <v>12016851</v>
      </c>
      <c r="AJ1776" s="3">
        <v>1576231</v>
      </c>
      <c r="AK1776" s="3">
        <v>1576231</v>
      </c>
      <c r="AL1776" s="3">
        <v>936091</v>
      </c>
      <c r="AM1776" s="3">
        <v>640140</v>
      </c>
      <c r="AN1776" s="3">
        <v>909225</v>
      </c>
      <c r="AO1776" s="3">
        <v>0</v>
      </c>
      <c r="AP1776" s="3">
        <v>-909225</v>
      </c>
      <c r="AQ1776" s="3">
        <v>0</v>
      </c>
      <c r="AR1776" s="3">
        <f>Tabela1[[#This Row],[Potrzeby finansowe 2027
w tym:]]+Tabela1[[#This Row],[Rozliczenie 2025 potrz. fin.]]</f>
        <v>20831243</v>
      </c>
      <c r="AS1776" s="3">
        <v>0</v>
      </c>
      <c r="AT1776" s="3">
        <v>0</v>
      </c>
      <c r="AU1776" s="3"/>
      <c r="AV1776" s="3"/>
      <c r="AW1776" s="3"/>
      <c r="AX1776" s="3"/>
      <c r="AY1776" s="3"/>
      <c r="AZ1776" s="3"/>
      <c r="BA1776" s="3">
        <v>11225</v>
      </c>
      <c r="BB1776" s="3">
        <v>0</v>
      </c>
      <c r="BC1776" s="3">
        <v>33.74</v>
      </c>
      <c r="BD1776" s="3">
        <v>0</v>
      </c>
      <c r="BE1776" s="3">
        <v>0</v>
      </c>
      <c r="BF1776" s="3">
        <v>0</v>
      </c>
      <c r="BG1776" s="3">
        <v>599699</v>
      </c>
      <c r="BH1776" s="3">
        <v>5635</v>
      </c>
      <c r="BI1776" s="3">
        <v>473666</v>
      </c>
      <c r="BJ1776" s="3">
        <v>7278743.9324999992</v>
      </c>
      <c r="BK1776" s="3">
        <v>5261626.0299999993</v>
      </c>
      <c r="BL1776" s="3">
        <v>670206.1</v>
      </c>
      <c r="BM1776" s="3">
        <v>6728059.4100000001</v>
      </c>
      <c r="BN1776" s="53">
        <v>0.96592149072493783</v>
      </c>
      <c r="BO1776" s="54">
        <v>2.1906860000000001E-4</v>
      </c>
      <c r="BP1776" s="70">
        <v>5509</v>
      </c>
      <c r="BQ1776" s="71"/>
      <c r="BR1776" s="70"/>
      <c r="BS1776" s="72"/>
      <c r="BT1776" s="72"/>
      <c r="BU1776" s="70">
        <v>19111185</v>
      </c>
      <c r="BV1776" s="70">
        <v>129912</v>
      </c>
      <c r="BW1776" s="74">
        <v>8814392</v>
      </c>
      <c r="BX1776" s="70">
        <v>28055489</v>
      </c>
    </row>
    <row r="1777" spans="1:76" x14ac:dyDescent="0.3">
      <c r="A1777" s="73" t="s">
        <v>10</v>
      </c>
      <c r="B1777" s="2" t="s">
        <v>170</v>
      </c>
      <c r="C1777" s="2" t="s">
        <v>23</v>
      </c>
      <c r="D1777" s="2" t="s">
        <v>12</v>
      </c>
      <c r="E1777" s="2" t="s">
        <v>19</v>
      </c>
      <c r="F1777" s="17" t="str">
        <f>+Tabela1[[#This Row],[WK]]&amp;Tabela1[[#This Row],[PK]]&amp;Tabela1[[#This Row],[GK]]</f>
        <v>240601</v>
      </c>
      <c r="G1777" s="2" t="s">
        <v>1665</v>
      </c>
      <c r="H1777" s="3">
        <v>991738861.77999997</v>
      </c>
      <c r="I1777" s="4">
        <v>1.125</v>
      </c>
      <c r="J1777" s="3">
        <v>1115706219.5</v>
      </c>
      <c r="K1777" s="4">
        <v>7.0000000000000007E-2</v>
      </c>
      <c r="L1777" s="3">
        <v>78099435</v>
      </c>
      <c r="M1777" s="3"/>
      <c r="N1777" s="5"/>
      <c r="O1777" s="3">
        <v>99552786.429999992</v>
      </c>
      <c r="P1777" s="4">
        <v>1.125</v>
      </c>
      <c r="Q1777" s="3">
        <v>111996884.73</v>
      </c>
      <c r="R1777" s="4">
        <v>1.6E-2</v>
      </c>
      <c r="S1777" s="3">
        <v>1791950</v>
      </c>
      <c r="T1777" s="3"/>
      <c r="U1777" s="5"/>
      <c r="V1777" s="3">
        <v>43146139</v>
      </c>
      <c r="W1777" s="5"/>
      <c r="X1777" s="3">
        <v>43197527</v>
      </c>
      <c r="Y1777" s="3">
        <v>0</v>
      </c>
      <c r="Z1777" s="3">
        <v>1988</v>
      </c>
      <c r="AA1777" s="3">
        <v>2771568</v>
      </c>
      <c r="AB1777" s="3">
        <v>38778380</v>
      </c>
      <c r="AC1777" s="3">
        <v>1645591</v>
      </c>
      <c r="AD1777" s="3">
        <v>715185</v>
      </c>
      <c r="AE1777" s="3">
        <v>0</v>
      </c>
      <c r="AF1777" s="3">
        <v>78099435</v>
      </c>
      <c r="AG1777" s="3">
        <v>1791950</v>
      </c>
      <c r="AH1777" s="3">
        <v>715185</v>
      </c>
      <c r="AI1777" s="3">
        <v>43146139</v>
      </c>
      <c r="AJ1777" s="3">
        <v>447975</v>
      </c>
      <c r="AK1777" s="3">
        <v>377470</v>
      </c>
      <c r="AL1777" s="3">
        <v>2166715</v>
      </c>
      <c r="AM1777" s="3">
        <v>-1789245</v>
      </c>
      <c r="AN1777" s="3">
        <v>-70505</v>
      </c>
      <c r="AO1777" s="3">
        <v>0</v>
      </c>
      <c r="AP1777" s="3">
        <v>0</v>
      </c>
      <c r="AQ1777" s="3">
        <v>-70505</v>
      </c>
      <c r="AR1777" s="3">
        <f>Tabela1[[#This Row],[Potrzeby finansowe 2027
w tym:]]+Tabela1[[#This Row],[Rozliczenie 2025 potrz. fin.]]</f>
        <v>43127022</v>
      </c>
      <c r="AS1777" s="3">
        <v>0</v>
      </c>
      <c r="AT1777" s="3">
        <v>0</v>
      </c>
      <c r="AU1777" s="3"/>
      <c r="AV1777" s="3"/>
      <c r="AW1777" s="3"/>
      <c r="AX1777" s="3"/>
      <c r="AY1777" s="3"/>
      <c r="AZ1777" s="3"/>
      <c r="BA1777" s="3">
        <v>1988</v>
      </c>
      <c r="BB1777" s="3">
        <v>0</v>
      </c>
      <c r="BC1777" s="3">
        <v>5.13</v>
      </c>
      <c r="BD1777" s="3">
        <v>0</v>
      </c>
      <c r="BE1777" s="3">
        <v>5.64</v>
      </c>
      <c r="BF1777" s="3">
        <v>0</v>
      </c>
      <c r="BG1777" s="3">
        <v>2059517</v>
      </c>
      <c r="BH1777" s="3">
        <v>19352</v>
      </c>
      <c r="BI1777" s="3">
        <v>712051</v>
      </c>
      <c r="BJ1777" s="3">
        <v>10941967.555</v>
      </c>
      <c r="BK1777" s="3">
        <v>7928741.0399999991</v>
      </c>
      <c r="BL1777" s="3">
        <v>1298877.55</v>
      </c>
      <c r="BM1777" s="3">
        <v>9455150.9600000009</v>
      </c>
      <c r="BN1777" s="53">
        <v>1.1727017524225214</v>
      </c>
      <c r="BO1777" s="54">
        <v>7.2135989999999996E-4</v>
      </c>
      <c r="BP1777" s="70">
        <v>18141</v>
      </c>
      <c r="BQ1777" s="71"/>
      <c r="BR1777" s="70"/>
      <c r="BS1777" s="72"/>
      <c r="BT1777" s="72"/>
      <c r="BU1777" s="70">
        <v>78099435</v>
      </c>
      <c r="BV1777" s="70">
        <v>1791950</v>
      </c>
      <c r="BW1777" s="74">
        <v>715185</v>
      </c>
      <c r="BX1777" s="70">
        <v>80606570</v>
      </c>
    </row>
    <row r="1778" spans="1:76" x14ac:dyDescent="0.3">
      <c r="A1778" s="73" t="s">
        <v>10</v>
      </c>
      <c r="B1778" s="2" t="s">
        <v>170</v>
      </c>
      <c r="C1778" s="2" t="s">
        <v>23</v>
      </c>
      <c r="D1778" s="2" t="s">
        <v>11</v>
      </c>
      <c r="E1778" s="2" t="s">
        <v>19</v>
      </c>
      <c r="F1778" s="17" t="str">
        <f>+Tabela1[[#This Row],[WK]]&amp;Tabela1[[#This Row],[PK]]&amp;Tabela1[[#This Row],[GK]]</f>
        <v>240602</v>
      </c>
      <c r="G1778" s="2" t="s">
        <v>1666</v>
      </c>
      <c r="H1778" s="3">
        <v>413093579.27999997</v>
      </c>
      <c r="I1778" s="4">
        <v>1.125</v>
      </c>
      <c r="J1778" s="3">
        <v>464730276.69</v>
      </c>
      <c r="K1778" s="4">
        <v>7.0000000000000007E-2</v>
      </c>
      <c r="L1778" s="3">
        <v>32531119</v>
      </c>
      <c r="M1778" s="3"/>
      <c r="N1778" s="5"/>
      <c r="O1778" s="3">
        <v>32425254.810000002</v>
      </c>
      <c r="P1778" s="4">
        <v>1.125</v>
      </c>
      <c r="Q1778" s="3">
        <v>36478411.659999996</v>
      </c>
      <c r="R1778" s="4">
        <v>1.6E-2</v>
      </c>
      <c r="S1778" s="3">
        <v>583655</v>
      </c>
      <c r="T1778" s="3"/>
      <c r="U1778" s="5"/>
      <c r="V1778" s="3">
        <v>17421265</v>
      </c>
      <c r="W1778" s="5"/>
      <c r="X1778" s="3">
        <v>26435228</v>
      </c>
      <c r="Y1778" s="3">
        <v>1609135</v>
      </c>
      <c r="Z1778" s="3">
        <v>0</v>
      </c>
      <c r="AA1778" s="3">
        <v>1244074</v>
      </c>
      <c r="AB1778" s="3">
        <v>19011823</v>
      </c>
      <c r="AC1778" s="3">
        <v>4570196</v>
      </c>
      <c r="AD1778" s="3">
        <v>9013963</v>
      </c>
      <c r="AE1778" s="3">
        <v>0</v>
      </c>
      <c r="AF1778" s="3">
        <v>32531119</v>
      </c>
      <c r="AG1778" s="3">
        <v>583655</v>
      </c>
      <c r="AH1778" s="3">
        <v>9013963</v>
      </c>
      <c r="AI1778" s="3">
        <v>17421265</v>
      </c>
      <c r="AJ1778" s="3">
        <v>1615172</v>
      </c>
      <c r="AK1778" s="3">
        <v>1615172</v>
      </c>
      <c r="AL1778" s="3">
        <v>731399</v>
      </c>
      <c r="AM1778" s="3">
        <v>883773</v>
      </c>
      <c r="AN1778" s="3">
        <v>365068</v>
      </c>
      <c r="AO1778" s="3">
        <v>0</v>
      </c>
      <c r="AP1778" s="3">
        <v>-365068</v>
      </c>
      <c r="AQ1778" s="3">
        <v>0</v>
      </c>
      <c r="AR1778" s="3">
        <f>Tabela1[[#This Row],[Potrzeby finansowe 2027
w tym:]]+Tabela1[[#This Row],[Rozliczenie 2025 potrz. fin.]]</f>
        <v>26435228</v>
      </c>
      <c r="AS1778" s="3">
        <v>0</v>
      </c>
      <c r="AT1778" s="3">
        <v>0</v>
      </c>
      <c r="AU1778" s="3"/>
      <c r="AV1778" s="3"/>
      <c r="AW1778" s="3"/>
      <c r="AX1778" s="3"/>
      <c r="AY1778" s="3"/>
      <c r="AZ1778" s="3"/>
      <c r="BA1778" s="3">
        <v>0</v>
      </c>
      <c r="BB1778" s="3">
        <v>0</v>
      </c>
      <c r="BC1778" s="3">
        <v>0</v>
      </c>
      <c r="BD1778" s="3">
        <v>0</v>
      </c>
      <c r="BE1778" s="3">
        <v>0</v>
      </c>
      <c r="BF1778" s="3">
        <v>0</v>
      </c>
      <c r="BG1778" s="3">
        <v>887257</v>
      </c>
      <c r="BH1778" s="3">
        <v>8337</v>
      </c>
      <c r="BI1778" s="3">
        <v>356817</v>
      </c>
      <c r="BJ1778" s="3">
        <v>5483157.4399999985</v>
      </c>
      <c r="BK1778" s="3">
        <v>3510955.8399999989</v>
      </c>
      <c r="BL1778" s="3">
        <v>348781.6</v>
      </c>
      <c r="BM1778" s="3">
        <v>7191243.2000000002</v>
      </c>
      <c r="BN1778" s="53">
        <v>0.95528198241049034</v>
      </c>
      <c r="BO1778" s="54">
        <v>3.3362110000000002E-4</v>
      </c>
      <c r="BP1778" s="70">
        <v>8390</v>
      </c>
      <c r="BQ1778" s="71"/>
      <c r="BR1778" s="70"/>
      <c r="BS1778" s="72"/>
      <c r="BT1778" s="72"/>
      <c r="BU1778" s="70">
        <v>32531119</v>
      </c>
      <c r="BV1778" s="70">
        <v>583655</v>
      </c>
      <c r="BW1778" s="74">
        <v>9013963</v>
      </c>
      <c r="BX1778" s="70">
        <v>42128737</v>
      </c>
    </row>
    <row r="1779" spans="1:76" x14ac:dyDescent="0.3">
      <c r="A1779" s="73" t="s">
        <v>10</v>
      </c>
      <c r="B1779" s="2" t="s">
        <v>170</v>
      </c>
      <c r="C1779" s="2" t="s">
        <v>23</v>
      </c>
      <c r="D1779" s="2" t="s">
        <v>16</v>
      </c>
      <c r="E1779" s="2" t="s">
        <v>15</v>
      </c>
      <c r="F1779" s="17" t="str">
        <f>+Tabela1[[#This Row],[WK]]&amp;Tabela1[[#This Row],[PK]]&amp;Tabela1[[#This Row],[GK]]</f>
        <v>240603</v>
      </c>
      <c r="G1779" s="2" t="s">
        <v>1667</v>
      </c>
      <c r="H1779" s="3">
        <v>294623511.22000003</v>
      </c>
      <c r="I1779" s="4">
        <v>1.125</v>
      </c>
      <c r="J1779" s="3">
        <v>331451450.12</v>
      </c>
      <c r="K1779" s="4">
        <v>7.0000000000000007E-2</v>
      </c>
      <c r="L1779" s="3">
        <v>23201602</v>
      </c>
      <c r="M1779" s="3"/>
      <c r="N1779" s="5"/>
      <c r="O1779" s="3">
        <v>39298642.200000003</v>
      </c>
      <c r="P1779" s="4">
        <v>1.125</v>
      </c>
      <c r="Q1779" s="3">
        <v>44210972.479999997</v>
      </c>
      <c r="R1779" s="4">
        <v>1.6E-2</v>
      </c>
      <c r="S1779" s="3">
        <v>707376</v>
      </c>
      <c r="T1779" s="3"/>
      <c r="U1779" s="5"/>
      <c r="V1779" s="3">
        <v>7692991</v>
      </c>
      <c r="W1779" s="5"/>
      <c r="X1779" s="3">
        <v>15562917</v>
      </c>
      <c r="Y1779" s="3">
        <v>0</v>
      </c>
      <c r="Z1779" s="3">
        <v>94392</v>
      </c>
      <c r="AA1779" s="3">
        <v>1103145</v>
      </c>
      <c r="AB1779" s="3">
        <v>10649480</v>
      </c>
      <c r="AC1779" s="3">
        <v>3715900</v>
      </c>
      <c r="AD1779" s="3">
        <v>7892500</v>
      </c>
      <c r="AE1779" s="3">
        <v>777328</v>
      </c>
      <c r="AF1779" s="3">
        <v>23201602</v>
      </c>
      <c r="AG1779" s="3">
        <v>707376</v>
      </c>
      <c r="AH1779" s="3">
        <v>7115172</v>
      </c>
      <c r="AI1779" s="3">
        <v>7692991</v>
      </c>
      <c r="AJ1779" s="3">
        <v>-42322</v>
      </c>
      <c r="AK1779" s="3">
        <v>-19748</v>
      </c>
      <c r="AL1779" s="3">
        <v>397146</v>
      </c>
      <c r="AM1779" s="3">
        <v>-416894</v>
      </c>
      <c r="AN1779" s="3">
        <v>-106235</v>
      </c>
      <c r="AO1779" s="3">
        <v>0</v>
      </c>
      <c r="AP1779" s="3">
        <v>128809</v>
      </c>
      <c r="AQ1779" s="3">
        <v>22574</v>
      </c>
      <c r="AR1779" s="3">
        <f>Tabela1[[#This Row],[Potrzeby finansowe 2027
w tym:]]+Tabela1[[#This Row],[Rozliczenie 2025 potrz. fin.]]</f>
        <v>15585491</v>
      </c>
      <c r="AS1779" s="3">
        <v>0</v>
      </c>
      <c r="AT1779" s="3">
        <v>0</v>
      </c>
      <c r="AU1779" s="3"/>
      <c r="AV1779" s="3"/>
      <c r="AW1779" s="3"/>
      <c r="AX1779" s="3"/>
      <c r="AY1779" s="3"/>
      <c r="AZ1779" s="3"/>
      <c r="BA1779" s="3">
        <v>94392</v>
      </c>
      <c r="BB1779" s="3">
        <v>0</v>
      </c>
      <c r="BC1779" s="3">
        <v>19.77</v>
      </c>
      <c r="BD1779" s="3">
        <v>879.56</v>
      </c>
      <c r="BE1779" s="3">
        <v>0.51</v>
      </c>
      <c r="BF1779" s="3">
        <v>0</v>
      </c>
      <c r="BG1779" s="3">
        <v>621303</v>
      </c>
      <c r="BH1779" s="3">
        <v>5838</v>
      </c>
      <c r="BI1779" s="3">
        <v>481842</v>
      </c>
      <c r="BJ1779" s="3">
        <v>7404380.4699999997</v>
      </c>
      <c r="BK1779" s="3">
        <v>4360793.6000000006</v>
      </c>
      <c r="BL1779" s="3">
        <v>2374237.7999999998</v>
      </c>
      <c r="BM1779" s="3">
        <v>7425871.8799999999</v>
      </c>
      <c r="BN1779" s="53">
        <v>1.1054475252511122</v>
      </c>
      <c r="BO1779" s="54">
        <v>2.0753239999999999E-4</v>
      </c>
      <c r="BP1779" s="70">
        <v>5219</v>
      </c>
      <c r="BQ1779" s="71"/>
      <c r="BR1779" s="70"/>
      <c r="BS1779" s="72"/>
      <c r="BT1779" s="72"/>
      <c r="BU1779" s="70">
        <v>23201602</v>
      </c>
      <c r="BV1779" s="70">
        <v>707376</v>
      </c>
      <c r="BW1779" s="74">
        <v>7115172</v>
      </c>
      <c r="BX1779" s="70">
        <v>31024150</v>
      </c>
    </row>
    <row r="1780" spans="1:76" x14ac:dyDescent="0.3">
      <c r="A1780" s="73" t="s">
        <v>10</v>
      </c>
      <c r="B1780" s="2" t="s">
        <v>170</v>
      </c>
      <c r="C1780" s="2" t="s">
        <v>23</v>
      </c>
      <c r="D1780" s="2" t="s">
        <v>18</v>
      </c>
      <c r="E1780" s="2" t="s">
        <v>15</v>
      </c>
      <c r="F1780" s="17" t="str">
        <f>+Tabela1[[#This Row],[WK]]&amp;Tabela1[[#This Row],[PK]]&amp;Tabela1[[#This Row],[GK]]</f>
        <v>240604</v>
      </c>
      <c r="G1780" s="2" t="s">
        <v>1668</v>
      </c>
      <c r="H1780" s="3">
        <v>307528562.19</v>
      </c>
      <c r="I1780" s="4">
        <v>1.125</v>
      </c>
      <c r="J1780" s="3">
        <v>345969632.45999998</v>
      </c>
      <c r="K1780" s="4">
        <v>7.0000000000000007E-2</v>
      </c>
      <c r="L1780" s="3">
        <v>24217874</v>
      </c>
      <c r="M1780" s="3"/>
      <c r="N1780" s="5"/>
      <c r="O1780" s="3">
        <v>4857505.8900000006</v>
      </c>
      <c r="P1780" s="4">
        <v>1.125</v>
      </c>
      <c r="Q1780" s="3">
        <v>5464694.1299999999</v>
      </c>
      <c r="R1780" s="4">
        <v>1.6E-2</v>
      </c>
      <c r="S1780" s="3">
        <v>87435</v>
      </c>
      <c r="T1780" s="3"/>
      <c r="U1780" s="5"/>
      <c r="V1780" s="3">
        <v>13346908</v>
      </c>
      <c r="W1780" s="5"/>
      <c r="X1780" s="3">
        <v>26797045</v>
      </c>
      <c r="Y1780" s="3">
        <v>3713118</v>
      </c>
      <c r="Z1780" s="3">
        <v>0</v>
      </c>
      <c r="AA1780" s="3">
        <v>1281704</v>
      </c>
      <c r="AB1780" s="3">
        <v>15470624</v>
      </c>
      <c r="AC1780" s="3">
        <v>6331599</v>
      </c>
      <c r="AD1780" s="3">
        <v>13450137</v>
      </c>
      <c r="AE1780" s="3">
        <v>0</v>
      </c>
      <c r="AF1780" s="3">
        <v>24217874</v>
      </c>
      <c r="AG1780" s="3">
        <v>87435</v>
      </c>
      <c r="AH1780" s="3">
        <v>13450137</v>
      </c>
      <c r="AI1780" s="3">
        <v>13346908</v>
      </c>
      <c r="AJ1780" s="3">
        <v>1463584</v>
      </c>
      <c r="AK1780" s="3">
        <v>1463584</v>
      </c>
      <c r="AL1780" s="3">
        <v>560585</v>
      </c>
      <c r="AM1780" s="3">
        <v>902999</v>
      </c>
      <c r="AN1780" s="3">
        <v>974497</v>
      </c>
      <c r="AO1780" s="3">
        <v>0</v>
      </c>
      <c r="AP1780" s="3">
        <v>-974497</v>
      </c>
      <c r="AQ1780" s="3">
        <v>0</v>
      </c>
      <c r="AR1780" s="3">
        <f>Tabela1[[#This Row],[Potrzeby finansowe 2027
w tym:]]+Tabela1[[#This Row],[Rozliczenie 2025 potrz. fin.]]</f>
        <v>26797045</v>
      </c>
      <c r="AS1780" s="3">
        <v>0</v>
      </c>
      <c r="AT1780" s="3">
        <v>0</v>
      </c>
      <c r="AU1780" s="3"/>
      <c r="AV1780" s="3"/>
      <c r="AW1780" s="3"/>
      <c r="AX1780" s="3"/>
      <c r="AY1780" s="3"/>
      <c r="AZ1780" s="3"/>
      <c r="BA1780" s="3">
        <v>0</v>
      </c>
      <c r="BB1780" s="3">
        <v>0</v>
      </c>
      <c r="BC1780" s="3">
        <v>0</v>
      </c>
      <c r="BD1780" s="3">
        <v>0</v>
      </c>
      <c r="BE1780" s="3">
        <v>0</v>
      </c>
      <c r="BF1780" s="3">
        <v>0</v>
      </c>
      <c r="BG1780" s="3">
        <v>782536</v>
      </c>
      <c r="BH1780" s="3">
        <v>7353</v>
      </c>
      <c r="BI1780" s="3">
        <v>499168</v>
      </c>
      <c r="BJ1780" s="3">
        <v>7670636.1600000001</v>
      </c>
      <c r="BK1780" s="3">
        <v>4378345.7699999996</v>
      </c>
      <c r="BL1780" s="3">
        <v>2069230.41</v>
      </c>
      <c r="BM1780" s="3">
        <v>9030700.7400000002</v>
      </c>
      <c r="BN1780" s="53">
        <v>0.86491704205254472</v>
      </c>
      <c r="BO1780" s="54">
        <v>2.548599E-4</v>
      </c>
      <c r="BP1780" s="70">
        <v>6409</v>
      </c>
      <c r="BQ1780" s="71"/>
      <c r="BR1780" s="70"/>
      <c r="BS1780" s="72"/>
      <c r="BT1780" s="72"/>
      <c r="BU1780" s="70">
        <v>24217874</v>
      </c>
      <c r="BV1780" s="70">
        <v>87435</v>
      </c>
      <c r="BW1780" s="74">
        <v>13450137</v>
      </c>
      <c r="BX1780" s="70">
        <v>37755446</v>
      </c>
    </row>
    <row r="1781" spans="1:76" x14ac:dyDescent="0.3">
      <c r="A1781" s="73" t="s">
        <v>10</v>
      </c>
      <c r="B1781" s="2" t="s">
        <v>170</v>
      </c>
      <c r="C1781" s="2" t="s">
        <v>23</v>
      </c>
      <c r="D1781" s="2" t="s">
        <v>21</v>
      </c>
      <c r="E1781" s="2" t="s">
        <v>15</v>
      </c>
      <c r="F1781" s="17" t="str">
        <f>+Tabela1[[#This Row],[WK]]&amp;Tabela1[[#This Row],[PK]]&amp;Tabela1[[#This Row],[GK]]</f>
        <v>240605</v>
      </c>
      <c r="G1781" s="2" t="s">
        <v>1669</v>
      </c>
      <c r="H1781" s="3">
        <v>291282979.19999999</v>
      </c>
      <c r="I1781" s="4">
        <v>1.125</v>
      </c>
      <c r="J1781" s="3">
        <v>327693351.60000002</v>
      </c>
      <c r="K1781" s="4">
        <v>7.0000000000000007E-2</v>
      </c>
      <c r="L1781" s="3">
        <v>22938535</v>
      </c>
      <c r="M1781" s="3"/>
      <c r="N1781" s="5"/>
      <c r="O1781" s="3">
        <v>5341929.2100000009</v>
      </c>
      <c r="P1781" s="4">
        <v>1.125</v>
      </c>
      <c r="Q1781" s="3">
        <v>6009670.3600000003</v>
      </c>
      <c r="R1781" s="4">
        <v>1.6E-2</v>
      </c>
      <c r="S1781" s="3">
        <v>96155</v>
      </c>
      <c r="T1781" s="3"/>
      <c r="U1781" s="5"/>
      <c r="V1781" s="3">
        <v>14756900</v>
      </c>
      <c r="W1781" s="5"/>
      <c r="X1781" s="3">
        <v>27278007</v>
      </c>
      <c r="Y1781" s="3">
        <v>3668750</v>
      </c>
      <c r="Z1781" s="3">
        <v>13</v>
      </c>
      <c r="AA1781" s="3">
        <v>1084903</v>
      </c>
      <c r="AB1781" s="3">
        <v>17733685</v>
      </c>
      <c r="AC1781" s="3">
        <v>4790656</v>
      </c>
      <c r="AD1781" s="3">
        <v>12521107</v>
      </c>
      <c r="AE1781" s="3">
        <v>0</v>
      </c>
      <c r="AF1781" s="3">
        <v>22938535</v>
      </c>
      <c r="AG1781" s="3">
        <v>96155</v>
      </c>
      <c r="AH1781" s="3">
        <v>12521107</v>
      </c>
      <c r="AI1781" s="3">
        <v>14756900</v>
      </c>
      <c r="AJ1781" s="3">
        <v>-1180211</v>
      </c>
      <c r="AK1781" s="3">
        <v>-1180211</v>
      </c>
      <c r="AL1781" s="3">
        <v>670932</v>
      </c>
      <c r="AM1781" s="3">
        <v>-1851143</v>
      </c>
      <c r="AN1781" s="3">
        <v>-686958</v>
      </c>
      <c r="AO1781" s="3">
        <v>0</v>
      </c>
      <c r="AP1781" s="3">
        <v>686958</v>
      </c>
      <c r="AQ1781" s="3">
        <v>0</v>
      </c>
      <c r="AR1781" s="3">
        <f>Tabela1[[#This Row],[Potrzeby finansowe 2027
w tym:]]+Tabela1[[#This Row],[Rozliczenie 2025 potrz. fin.]]</f>
        <v>27278007</v>
      </c>
      <c r="AS1781" s="3">
        <v>0</v>
      </c>
      <c r="AT1781" s="3">
        <v>0</v>
      </c>
      <c r="AU1781" s="3"/>
      <c r="AV1781" s="3"/>
      <c r="AW1781" s="3"/>
      <c r="AX1781" s="3"/>
      <c r="AY1781" s="3"/>
      <c r="AZ1781" s="3"/>
      <c r="BA1781" s="3">
        <v>13</v>
      </c>
      <c r="BB1781" s="3">
        <v>0</v>
      </c>
      <c r="BC1781" s="3">
        <v>0.04</v>
      </c>
      <c r="BD1781" s="3">
        <v>0</v>
      </c>
      <c r="BE1781" s="3">
        <v>0</v>
      </c>
      <c r="BF1781" s="3">
        <v>0</v>
      </c>
      <c r="BG1781" s="3">
        <v>692288</v>
      </c>
      <c r="BH1781" s="3">
        <v>6505</v>
      </c>
      <c r="BI1781" s="3">
        <v>392615</v>
      </c>
      <c r="BJ1781" s="3">
        <v>6033253.0175000001</v>
      </c>
      <c r="BK1781" s="3">
        <v>3141199.4299999997</v>
      </c>
      <c r="BL1781" s="3">
        <v>854995.65</v>
      </c>
      <c r="BM1781" s="3">
        <v>9858223.0500000007</v>
      </c>
      <c r="BN1781" s="53">
        <v>0.86304804006603075</v>
      </c>
      <c r="BO1781" s="54">
        <v>2.4839589999999998E-4</v>
      </c>
      <c r="BP1781" s="70">
        <v>6246</v>
      </c>
      <c r="BQ1781" s="71"/>
      <c r="BR1781" s="70"/>
      <c r="BS1781" s="72"/>
      <c r="BT1781" s="72"/>
      <c r="BU1781" s="70">
        <v>22938535</v>
      </c>
      <c r="BV1781" s="70">
        <v>96155</v>
      </c>
      <c r="BW1781" s="74">
        <v>12521107</v>
      </c>
      <c r="BX1781" s="70">
        <v>35555797</v>
      </c>
    </row>
    <row r="1782" spans="1:76" x14ac:dyDescent="0.3">
      <c r="A1782" s="73" t="s">
        <v>10</v>
      </c>
      <c r="B1782" s="2" t="s">
        <v>170</v>
      </c>
      <c r="C1782" s="2" t="s">
        <v>23</v>
      </c>
      <c r="D1782" s="2" t="s">
        <v>23</v>
      </c>
      <c r="E1782" s="2" t="s">
        <v>15</v>
      </c>
      <c r="F1782" s="17" t="str">
        <f>+Tabela1[[#This Row],[WK]]&amp;Tabela1[[#This Row],[PK]]&amp;Tabela1[[#This Row],[GK]]</f>
        <v>240606</v>
      </c>
      <c r="G1782" s="2" t="s">
        <v>1670</v>
      </c>
      <c r="H1782" s="3">
        <v>236067278.90000001</v>
      </c>
      <c r="I1782" s="4">
        <v>1.125</v>
      </c>
      <c r="J1782" s="3">
        <v>265575688.75999999</v>
      </c>
      <c r="K1782" s="4">
        <v>7.0000000000000007E-2</v>
      </c>
      <c r="L1782" s="3">
        <v>18590298</v>
      </c>
      <c r="M1782" s="3"/>
      <c r="N1782" s="5"/>
      <c r="O1782" s="3">
        <v>118537110.75</v>
      </c>
      <c r="P1782" s="4">
        <v>1.125</v>
      </c>
      <c r="Q1782" s="3">
        <v>133354249.59</v>
      </c>
      <c r="R1782" s="4">
        <v>1.6E-2</v>
      </c>
      <c r="S1782" s="3">
        <v>2133668</v>
      </c>
      <c r="T1782" s="3"/>
      <c r="U1782" s="5"/>
      <c r="V1782" s="3">
        <v>11212278</v>
      </c>
      <c r="W1782" s="5"/>
      <c r="X1782" s="3">
        <v>14883736</v>
      </c>
      <c r="Y1782" s="3">
        <v>0</v>
      </c>
      <c r="Z1782" s="3">
        <v>89093</v>
      </c>
      <c r="AA1782" s="3">
        <v>778929</v>
      </c>
      <c r="AB1782" s="3">
        <v>11938171</v>
      </c>
      <c r="AC1782" s="3">
        <v>2077543</v>
      </c>
      <c r="AD1782" s="3">
        <v>3671458</v>
      </c>
      <c r="AE1782" s="3">
        <v>0</v>
      </c>
      <c r="AF1782" s="3">
        <v>18590298</v>
      </c>
      <c r="AG1782" s="3">
        <v>2133668</v>
      </c>
      <c r="AH1782" s="3">
        <v>3671458</v>
      </c>
      <c r="AI1782" s="3">
        <v>11212278</v>
      </c>
      <c r="AJ1782" s="3">
        <v>667900</v>
      </c>
      <c r="AK1782" s="3">
        <v>667900</v>
      </c>
      <c r="AL1782" s="3">
        <v>-551224</v>
      </c>
      <c r="AM1782" s="3">
        <v>1219124</v>
      </c>
      <c r="AN1782" s="3">
        <v>503614</v>
      </c>
      <c r="AO1782" s="3">
        <v>0</v>
      </c>
      <c r="AP1782" s="3">
        <v>-503614</v>
      </c>
      <c r="AQ1782" s="3">
        <v>0</v>
      </c>
      <c r="AR1782" s="3">
        <f>Tabela1[[#This Row],[Potrzeby finansowe 2027
w tym:]]+Tabela1[[#This Row],[Rozliczenie 2025 potrz. fin.]]</f>
        <v>14883736</v>
      </c>
      <c r="AS1782" s="3">
        <v>0</v>
      </c>
      <c r="AT1782" s="3">
        <v>0</v>
      </c>
      <c r="AU1782" s="3"/>
      <c r="AV1782" s="3"/>
      <c r="AW1782" s="3"/>
      <c r="AX1782" s="3"/>
      <c r="AY1782" s="3"/>
      <c r="AZ1782" s="3"/>
      <c r="BA1782" s="3">
        <v>89093</v>
      </c>
      <c r="BB1782" s="3">
        <v>0</v>
      </c>
      <c r="BC1782" s="3">
        <v>48.91</v>
      </c>
      <c r="BD1782" s="3">
        <v>729.59</v>
      </c>
      <c r="BE1782" s="3">
        <v>0</v>
      </c>
      <c r="BF1782" s="3">
        <v>0</v>
      </c>
      <c r="BG1782" s="3">
        <v>506152</v>
      </c>
      <c r="BH1782" s="3">
        <v>4756</v>
      </c>
      <c r="BI1782" s="3">
        <v>272777</v>
      </c>
      <c r="BJ1782" s="3">
        <v>4191714.2649999987</v>
      </c>
      <c r="BK1782" s="3">
        <v>1985059.9999999991</v>
      </c>
      <c r="BL1782" s="3">
        <v>544269.68000000005</v>
      </c>
      <c r="BM1782" s="3">
        <v>7738077.7000000002</v>
      </c>
      <c r="BN1782" s="53">
        <v>1.1164003991680889</v>
      </c>
      <c r="BO1782" s="54">
        <v>1.791525E-4</v>
      </c>
      <c r="BP1782" s="70">
        <v>4505</v>
      </c>
      <c r="BQ1782" s="71"/>
      <c r="BR1782" s="70"/>
      <c r="BS1782" s="72"/>
      <c r="BT1782" s="72"/>
      <c r="BU1782" s="70">
        <v>18590298</v>
      </c>
      <c r="BV1782" s="70">
        <v>2133668</v>
      </c>
      <c r="BW1782" s="74">
        <v>3671458</v>
      </c>
      <c r="BX1782" s="70">
        <v>24395424</v>
      </c>
    </row>
    <row r="1783" spans="1:76" x14ac:dyDescent="0.3">
      <c r="A1783" s="73" t="s">
        <v>10</v>
      </c>
      <c r="B1783" s="2" t="s">
        <v>170</v>
      </c>
      <c r="C1783" s="2" t="s">
        <v>23</v>
      </c>
      <c r="D1783" s="2" t="s">
        <v>30</v>
      </c>
      <c r="E1783" s="2" t="s">
        <v>15</v>
      </c>
      <c r="F1783" s="17" t="str">
        <f>+Tabela1[[#This Row],[WK]]&amp;Tabela1[[#This Row],[PK]]&amp;Tabela1[[#This Row],[GK]]</f>
        <v>240607</v>
      </c>
      <c r="G1783" s="2" t="s">
        <v>1671</v>
      </c>
      <c r="H1783" s="3">
        <v>262614349.71000001</v>
      </c>
      <c r="I1783" s="4">
        <v>1.125</v>
      </c>
      <c r="J1783" s="3">
        <v>295441143.42000002</v>
      </c>
      <c r="K1783" s="4">
        <v>7.0000000000000007E-2</v>
      </c>
      <c r="L1783" s="3">
        <v>20680880</v>
      </c>
      <c r="M1783" s="3"/>
      <c r="N1783" s="5"/>
      <c r="O1783" s="3">
        <v>9216022.370000001</v>
      </c>
      <c r="P1783" s="4">
        <v>1.125</v>
      </c>
      <c r="Q1783" s="3">
        <v>10368025.17</v>
      </c>
      <c r="R1783" s="4">
        <v>1.6E-2</v>
      </c>
      <c r="S1783" s="3">
        <v>165888</v>
      </c>
      <c r="T1783" s="3"/>
      <c r="U1783" s="5"/>
      <c r="V1783" s="3">
        <v>11108876</v>
      </c>
      <c r="W1783" s="5"/>
      <c r="X1783" s="3">
        <v>19295261</v>
      </c>
      <c r="Y1783" s="3">
        <v>704758</v>
      </c>
      <c r="Z1783" s="3">
        <v>0</v>
      </c>
      <c r="AA1783" s="3">
        <v>1080218</v>
      </c>
      <c r="AB1783" s="3">
        <v>11962129</v>
      </c>
      <c r="AC1783" s="3">
        <v>5548156</v>
      </c>
      <c r="AD1783" s="3">
        <v>8186385</v>
      </c>
      <c r="AE1783" s="3">
        <v>0</v>
      </c>
      <c r="AF1783" s="3">
        <v>20680880</v>
      </c>
      <c r="AG1783" s="3">
        <v>165888</v>
      </c>
      <c r="AH1783" s="3">
        <v>8186385</v>
      </c>
      <c r="AI1783" s="3">
        <v>11108876</v>
      </c>
      <c r="AJ1783" s="3">
        <v>-43002</v>
      </c>
      <c r="AK1783" s="3">
        <v>-43002</v>
      </c>
      <c r="AL1783" s="3">
        <v>433757</v>
      </c>
      <c r="AM1783" s="3">
        <v>-476759</v>
      </c>
      <c r="AN1783" s="3">
        <v>-157063</v>
      </c>
      <c r="AO1783" s="3">
        <v>0</v>
      </c>
      <c r="AP1783" s="3">
        <v>157063</v>
      </c>
      <c r="AQ1783" s="3">
        <v>0</v>
      </c>
      <c r="AR1783" s="3">
        <f>Tabela1[[#This Row],[Potrzeby finansowe 2027
w tym:]]+Tabela1[[#This Row],[Rozliczenie 2025 potrz. fin.]]</f>
        <v>19295261</v>
      </c>
      <c r="AS1783" s="3">
        <v>0</v>
      </c>
      <c r="AT1783" s="3">
        <v>0</v>
      </c>
      <c r="AU1783" s="3"/>
      <c r="AV1783" s="3"/>
      <c r="AW1783" s="3"/>
      <c r="AX1783" s="3"/>
      <c r="AY1783" s="3"/>
      <c r="AZ1783" s="3"/>
      <c r="BA1783" s="3">
        <v>0</v>
      </c>
      <c r="BB1783" s="3">
        <v>0</v>
      </c>
      <c r="BC1783" s="3">
        <v>0</v>
      </c>
      <c r="BD1783" s="3">
        <v>0</v>
      </c>
      <c r="BE1783" s="3">
        <v>0</v>
      </c>
      <c r="BF1783" s="3">
        <v>0</v>
      </c>
      <c r="BG1783" s="3">
        <v>598742</v>
      </c>
      <c r="BH1783" s="3">
        <v>5626</v>
      </c>
      <c r="BI1783" s="3">
        <v>481476</v>
      </c>
      <c r="BJ1783" s="3">
        <v>7398756.2649999987</v>
      </c>
      <c r="BK1783" s="3">
        <v>4949077.1199999992</v>
      </c>
      <c r="BL1783" s="3">
        <v>96841.17</v>
      </c>
      <c r="BM1783" s="3">
        <v>9605034.2400000002</v>
      </c>
      <c r="BN1783" s="53">
        <v>0.96930882366656412</v>
      </c>
      <c r="BO1783" s="54">
        <v>2.1288040000000001E-4</v>
      </c>
      <c r="BP1783" s="70">
        <v>5354</v>
      </c>
      <c r="BQ1783" s="71"/>
      <c r="BR1783" s="70"/>
      <c r="BS1783" s="72"/>
      <c r="BT1783" s="72"/>
      <c r="BU1783" s="70">
        <v>20680880</v>
      </c>
      <c r="BV1783" s="70">
        <v>165888</v>
      </c>
      <c r="BW1783" s="74">
        <v>8186385</v>
      </c>
      <c r="BX1783" s="70">
        <v>29033153</v>
      </c>
    </row>
    <row r="1784" spans="1:76" x14ac:dyDescent="0.3">
      <c r="A1784" s="73" t="s">
        <v>10</v>
      </c>
      <c r="B1784" s="2" t="s">
        <v>170</v>
      </c>
      <c r="C1784" s="2" t="s">
        <v>23</v>
      </c>
      <c r="D1784" s="2" t="s">
        <v>54</v>
      </c>
      <c r="E1784" s="2" t="s">
        <v>15</v>
      </c>
      <c r="F1784" s="17" t="str">
        <f>+Tabela1[[#This Row],[WK]]&amp;Tabela1[[#This Row],[PK]]&amp;Tabela1[[#This Row],[GK]]</f>
        <v>240608</v>
      </c>
      <c r="G1784" s="2" t="s">
        <v>1672</v>
      </c>
      <c r="H1784" s="3">
        <v>279304310.11000001</v>
      </c>
      <c r="I1784" s="4">
        <v>1.125</v>
      </c>
      <c r="J1784" s="3">
        <v>314217348.87</v>
      </c>
      <c r="K1784" s="4">
        <v>7.0000000000000007E-2</v>
      </c>
      <c r="L1784" s="3">
        <v>21995214</v>
      </c>
      <c r="M1784" s="3"/>
      <c r="N1784" s="5"/>
      <c r="O1784" s="3">
        <v>9609386.2799999993</v>
      </c>
      <c r="P1784" s="4">
        <v>1.125</v>
      </c>
      <c r="Q1784" s="3">
        <v>10810559.57</v>
      </c>
      <c r="R1784" s="4">
        <v>1.6E-2</v>
      </c>
      <c r="S1784" s="3">
        <v>172969</v>
      </c>
      <c r="T1784" s="3"/>
      <c r="U1784" s="5"/>
      <c r="V1784" s="3">
        <v>12625131</v>
      </c>
      <c r="W1784" s="5"/>
      <c r="X1784" s="3">
        <v>14669090</v>
      </c>
      <c r="Y1784" s="3">
        <v>0</v>
      </c>
      <c r="Z1784" s="3">
        <v>269291</v>
      </c>
      <c r="AA1784" s="3">
        <v>886875</v>
      </c>
      <c r="AB1784" s="3">
        <v>11174315</v>
      </c>
      <c r="AC1784" s="3">
        <v>2338609</v>
      </c>
      <c r="AD1784" s="3">
        <v>3571933</v>
      </c>
      <c r="AE1784" s="3">
        <v>0</v>
      </c>
      <c r="AF1784" s="3">
        <v>21995214</v>
      </c>
      <c r="AG1784" s="3">
        <v>172969</v>
      </c>
      <c r="AH1784" s="3">
        <v>3571933</v>
      </c>
      <c r="AI1784" s="3">
        <v>12625131</v>
      </c>
      <c r="AJ1784" s="3">
        <v>-39942</v>
      </c>
      <c r="AK1784" s="3">
        <v>452197</v>
      </c>
      <c r="AL1784" s="3">
        <v>310062</v>
      </c>
      <c r="AM1784" s="3">
        <v>142135</v>
      </c>
      <c r="AN1784" s="3">
        <v>492139</v>
      </c>
      <c r="AO1784" s="3">
        <v>0</v>
      </c>
      <c r="AP1784" s="3">
        <v>0</v>
      </c>
      <c r="AQ1784" s="3">
        <v>492139</v>
      </c>
      <c r="AR1784" s="3">
        <f>Tabela1[[#This Row],[Potrzeby finansowe 2027
w tym:]]+Tabela1[[#This Row],[Rozliczenie 2025 potrz. fin.]]</f>
        <v>15161229</v>
      </c>
      <c r="AS1784" s="3">
        <v>0</v>
      </c>
      <c r="AT1784" s="3">
        <v>0</v>
      </c>
      <c r="AU1784" s="3"/>
      <c r="AV1784" s="3"/>
      <c r="AW1784" s="3"/>
      <c r="AX1784" s="3"/>
      <c r="AY1784" s="3"/>
      <c r="AZ1784" s="3"/>
      <c r="BA1784" s="3">
        <v>269291</v>
      </c>
      <c r="BB1784" s="3">
        <v>0</v>
      </c>
      <c r="BC1784" s="3">
        <v>0</v>
      </c>
      <c r="BD1784" s="3">
        <v>2698.04</v>
      </c>
      <c r="BE1784" s="3">
        <v>0</v>
      </c>
      <c r="BF1784" s="3">
        <v>0</v>
      </c>
      <c r="BG1784" s="3">
        <v>599486</v>
      </c>
      <c r="BH1784" s="3">
        <v>5633</v>
      </c>
      <c r="BI1784" s="3">
        <v>287389</v>
      </c>
      <c r="BJ1784" s="3">
        <v>4416266.1950000003</v>
      </c>
      <c r="BK1784" s="3">
        <v>1848552.5099999998</v>
      </c>
      <c r="BL1784" s="3">
        <v>1841276.2</v>
      </c>
      <c r="BM1784" s="3">
        <v>6588302.3399999999</v>
      </c>
      <c r="BN1784" s="53">
        <v>1.1494567396920436</v>
      </c>
      <c r="BO1784" s="54">
        <v>1.948893E-4</v>
      </c>
      <c r="BP1784" s="70">
        <v>4902</v>
      </c>
      <c r="BQ1784" s="71"/>
      <c r="BR1784" s="70"/>
      <c r="BS1784" s="72"/>
      <c r="BT1784" s="72"/>
      <c r="BU1784" s="70">
        <v>21995214</v>
      </c>
      <c r="BV1784" s="70">
        <v>172969</v>
      </c>
      <c r="BW1784" s="74">
        <v>3571933</v>
      </c>
      <c r="BX1784" s="70">
        <v>25740116</v>
      </c>
    </row>
    <row r="1785" spans="1:76" x14ac:dyDescent="0.3">
      <c r="A1785" s="73" t="s">
        <v>10</v>
      </c>
      <c r="B1785" s="2" t="s">
        <v>170</v>
      </c>
      <c r="C1785" s="2" t="s">
        <v>23</v>
      </c>
      <c r="D1785" s="2" t="s">
        <v>56</v>
      </c>
      <c r="E1785" s="2" t="s">
        <v>15</v>
      </c>
      <c r="F1785" s="17" t="str">
        <f>+Tabela1[[#This Row],[WK]]&amp;Tabela1[[#This Row],[PK]]&amp;Tabela1[[#This Row],[GK]]</f>
        <v>240609</v>
      </c>
      <c r="G1785" s="2" t="s">
        <v>1673</v>
      </c>
      <c r="H1785" s="3">
        <v>834511417.5</v>
      </c>
      <c r="I1785" s="4">
        <v>1.125</v>
      </c>
      <c r="J1785" s="3">
        <v>938825344.69000006</v>
      </c>
      <c r="K1785" s="4">
        <v>7.0000000000000007E-2</v>
      </c>
      <c r="L1785" s="3">
        <v>65717774</v>
      </c>
      <c r="M1785" s="3"/>
      <c r="N1785" s="5"/>
      <c r="O1785" s="3">
        <v>41600688.339999996</v>
      </c>
      <c r="P1785" s="4">
        <v>1.125</v>
      </c>
      <c r="Q1785" s="3">
        <v>46800774.380000003</v>
      </c>
      <c r="R1785" s="4">
        <v>1.6E-2</v>
      </c>
      <c r="S1785" s="3">
        <v>748812</v>
      </c>
      <c r="T1785" s="3"/>
      <c r="U1785" s="5"/>
      <c r="V1785" s="3">
        <v>36525938</v>
      </c>
      <c r="W1785" s="5"/>
      <c r="X1785" s="3">
        <v>53833656</v>
      </c>
      <c r="Y1785" s="3">
        <v>3972327</v>
      </c>
      <c r="Z1785" s="3">
        <v>245981</v>
      </c>
      <c r="AA1785" s="3">
        <v>2448408</v>
      </c>
      <c r="AB1785" s="3">
        <v>36756226</v>
      </c>
      <c r="AC1785" s="3">
        <v>10410714</v>
      </c>
      <c r="AD1785" s="3">
        <v>17307718</v>
      </c>
      <c r="AE1785" s="3">
        <v>0</v>
      </c>
      <c r="AF1785" s="3">
        <v>65717774</v>
      </c>
      <c r="AG1785" s="3">
        <v>748812</v>
      </c>
      <c r="AH1785" s="3">
        <v>17307718</v>
      </c>
      <c r="AI1785" s="3">
        <v>36525938</v>
      </c>
      <c r="AJ1785" s="3">
        <v>-994365</v>
      </c>
      <c r="AK1785" s="3">
        <v>-994365</v>
      </c>
      <c r="AL1785" s="3">
        <v>2484872</v>
      </c>
      <c r="AM1785" s="3">
        <v>-3479237</v>
      </c>
      <c r="AN1785" s="3">
        <v>755582</v>
      </c>
      <c r="AO1785" s="3">
        <v>0</v>
      </c>
      <c r="AP1785" s="3">
        <v>-755582</v>
      </c>
      <c r="AQ1785" s="3">
        <v>0</v>
      </c>
      <c r="AR1785" s="3">
        <f>Tabela1[[#This Row],[Potrzeby finansowe 2027
w tym:]]+Tabela1[[#This Row],[Rozliczenie 2025 potrz. fin.]]</f>
        <v>53833656</v>
      </c>
      <c r="AS1785" s="3">
        <v>0</v>
      </c>
      <c r="AT1785" s="3">
        <v>0</v>
      </c>
      <c r="AU1785" s="3"/>
      <c r="AV1785" s="3"/>
      <c r="AW1785" s="3"/>
      <c r="AX1785" s="3"/>
      <c r="AY1785" s="3"/>
      <c r="AZ1785" s="3"/>
      <c r="BA1785" s="3">
        <v>245981</v>
      </c>
      <c r="BB1785" s="3">
        <v>0</v>
      </c>
      <c r="BC1785" s="3">
        <v>1.35</v>
      </c>
      <c r="BD1785" s="3">
        <v>2459.9899999999998</v>
      </c>
      <c r="BE1785" s="3">
        <v>0</v>
      </c>
      <c r="BF1785" s="3">
        <v>0</v>
      </c>
      <c r="BG1785" s="3">
        <v>1855609</v>
      </c>
      <c r="BH1785" s="3">
        <v>17436</v>
      </c>
      <c r="BI1785" s="3">
        <v>592799</v>
      </c>
      <c r="BJ1785" s="3">
        <v>9109452.0875000004</v>
      </c>
      <c r="BK1785" s="3">
        <v>5089502.1499999994</v>
      </c>
      <c r="BL1785" s="3">
        <v>4198714.1100000003</v>
      </c>
      <c r="BM1785" s="3">
        <v>7682371.5300000003</v>
      </c>
      <c r="BN1785" s="53">
        <v>0.9422362739337643</v>
      </c>
      <c r="BO1785" s="54">
        <v>6.3761069999999996E-4</v>
      </c>
      <c r="BP1785" s="70">
        <v>16034</v>
      </c>
      <c r="BQ1785" s="71"/>
      <c r="BR1785" s="70"/>
      <c r="BS1785" s="72"/>
      <c r="BT1785" s="72"/>
      <c r="BU1785" s="70">
        <v>65717774</v>
      </c>
      <c r="BV1785" s="70">
        <v>748812</v>
      </c>
      <c r="BW1785" s="74">
        <v>17307718</v>
      </c>
      <c r="BX1785" s="70">
        <v>83774304</v>
      </c>
    </row>
    <row r="1786" spans="1:76" x14ac:dyDescent="0.3">
      <c r="A1786" s="73" t="s">
        <v>10</v>
      </c>
      <c r="B1786" s="2" t="s">
        <v>170</v>
      </c>
      <c r="C1786" s="2" t="s">
        <v>30</v>
      </c>
      <c r="D1786" s="2" t="s">
        <v>12</v>
      </c>
      <c r="E1786" s="2" t="s">
        <v>13</v>
      </c>
      <c r="F1786" s="17" t="str">
        <f>+Tabela1[[#This Row],[WK]]&amp;Tabela1[[#This Row],[PK]]&amp;Tabela1[[#This Row],[GK]]</f>
        <v>240701</v>
      </c>
      <c r="G1786" s="2" t="s">
        <v>1674</v>
      </c>
      <c r="H1786" s="3">
        <v>1290136007.71</v>
      </c>
      <c r="I1786" s="4">
        <v>1.125</v>
      </c>
      <c r="J1786" s="3">
        <v>1451403008.6700001</v>
      </c>
      <c r="K1786" s="4">
        <v>7.0000000000000007E-2</v>
      </c>
      <c r="L1786" s="3">
        <v>101598211</v>
      </c>
      <c r="M1786" s="3"/>
      <c r="N1786" s="5"/>
      <c r="O1786" s="3">
        <v>285385228.52999997</v>
      </c>
      <c r="P1786" s="4">
        <v>1.125</v>
      </c>
      <c r="Q1786" s="3">
        <v>321058382.10000002</v>
      </c>
      <c r="R1786" s="4">
        <v>1.6E-2</v>
      </c>
      <c r="S1786" s="3">
        <v>5136934</v>
      </c>
      <c r="T1786" s="3"/>
      <c r="U1786" s="5"/>
      <c r="V1786" s="3">
        <v>55184885</v>
      </c>
      <c r="W1786" s="5"/>
      <c r="X1786" s="3">
        <v>63781049</v>
      </c>
      <c r="Y1786" s="3">
        <v>0</v>
      </c>
      <c r="Z1786" s="3">
        <v>7</v>
      </c>
      <c r="AA1786" s="3">
        <v>3178917</v>
      </c>
      <c r="AB1786" s="3">
        <v>60602125</v>
      </c>
      <c r="AC1786" s="3">
        <v>0</v>
      </c>
      <c r="AD1786" s="3">
        <v>12616700</v>
      </c>
      <c r="AE1786" s="3">
        <v>0</v>
      </c>
      <c r="AF1786" s="3">
        <v>101598211</v>
      </c>
      <c r="AG1786" s="3">
        <v>5136934</v>
      </c>
      <c r="AH1786" s="3">
        <v>12616700</v>
      </c>
      <c r="AI1786" s="3">
        <v>55184885</v>
      </c>
      <c r="AJ1786" s="3">
        <v>2484343</v>
      </c>
      <c r="AK1786" s="3">
        <v>6504880</v>
      </c>
      <c r="AL1786" s="3">
        <v>4460739</v>
      </c>
      <c r="AM1786" s="3">
        <v>2044141</v>
      </c>
      <c r="AN1786" s="3">
        <v>4020537</v>
      </c>
      <c r="AO1786" s="3">
        <v>0</v>
      </c>
      <c r="AP1786" s="3">
        <v>0</v>
      </c>
      <c r="AQ1786" s="3">
        <v>4020537</v>
      </c>
      <c r="AR1786" s="3">
        <f>Tabela1[[#This Row],[Potrzeby finansowe 2027
w tym:]]+Tabela1[[#This Row],[Rozliczenie 2025 potrz. fin.]]</f>
        <v>67801586</v>
      </c>
      <c r="AS1786" s="3">
        <v>0</v>
      </c>
      <c r="AT1786" s="3">
        <v>0</v>
      </c>
      <c r="AU1786" s="3"/>
      <c r="AV1786" s="3"/>
      <c r="AW1786" s="3"/>
      <c r="AX1786" s="3"/>
      <c r="AY1786" s="3"/>
      <c r="AZ1786" s="3"/>
      <c r="BA1786" s="3">
        <v>7</v>
      </c>
      <c r="BB1786" s="3">
        <v>0</v>
      </c>
      <c r="BC1786" s="3">
        <v>0.02</v>
      </c>
      <c r="BD1786" s="3">
        <v>0</v>
      </c>
      <c r="BE1786" s="3">
        <v>0</v>
      </c>
      <c r="BF1786" s="3">
        <v>0</v>
      </c>
      <c r="BG1786" s="3">
        <v>2440409</v>
      </c>
      <c r="BH1786" s="3">
        <v>22931</v>
      </c>
      <c r="BI1786" s="3">
        <v>738508</v>
      </c>
      <c r="BJ1786" s="3">
        <v>11348536.019999998</v>
      </c>
      <c r="BK1786" s="3">
        <v>8373497.7999999989</v>
      </c>
      <c r="BL1786" s="3">
        <v>225063.74</v>
      </c>
      <c r="BM1786" s="3">
        <v>11450025.4</v>
      </c>
      <c r="BN1786" s="53">
        <v>1.047200693880977</v>
      </c>
      <c r="BO1786" s="54">
        <v>9.9627270000000011E-4</v>
      </c>
      <c r="BP1786" s="70">
        <v>25054</v>
      </c>
      <c r="BQ1786" s="71"/>
      <c r="BR1786" s="70"/>
      <c r="BS1786" s="72"/>
      <c r="BT1786" s="72"/>
      <c r="BU1786" s="70">
        <v>101598211</v>
      </c>
      <c r="BV1786" s="70">
        <v>5136934</v>
      </c>
      <c r="BW1786" s="74">
        <v>12616700</v>
      </c>
      <c r="BX1786" s="70">
        <v>119351845</v>
      </c>
    </row>
    <row r="1787" spans="1:76" x14ac:dyDescent="0.3">
      <c r="A1787" s="73" t="s">
        <v>10</v>
      </c>
      <c r="B1787" s="2" t="s">
        <v>170</v>
      </c>
      <c r="C1787" s="2" t="s">
        <v>30</v>
      </c>
      <c r="D1787" s="2" t="s">
        <v>11</v>
      </c>
      <c r="E1787" s="2" t="s">
        <v>15</v>
      </c>
      <c r="F1787" s="17" t="str">
        <f>+Tabela1[[#This Row],[WK]]&amp;Tabela1[[#This Row],[PK]]&amp;Tabela1[[#This Row],[GK]]</f>
        <v>240702</v>
      </c>
      <c r="G1787" s="2" t="s">
        <v>1675</v>
      </c>
      <c r="H1787" s="3">
        <v>176998745.78999999</v>
      </c>
      <c r="I1787" s="4">
        <v>1.125</v>
      </c>
      <c r="J1787" s="3">
        <v>199123589.00999999</v>
      </c>
      <c r="K1787" s="4">
        <v>7.0000000000000007E-2</v>
      </c>
      <c r="L1787" s="3">
        <v>13938651</v>
      </c>
      <c r="M1787" s="3"/>
      <c r="N1787" s="5"/>
      <c r="O1787" s="3">
        <v>65469606.760000005</v>
      </c>
      <c r="P1787" s="4">
        <v>1.125</v>
      </c>
      <c r="Q1787" s="3">
        <v>73653307.609999999</v>
      </c>
      <c r="R1787" s="4">
        <v>1.6E-2</v>
      </c>
      <c r="S1787" s="3">
        <v>1178453</v>
      </c>
      <c r="T1787" s="3"/>
      <c r="U1787" s="5"/>
      <c r="V1787" s="3">
        <v>7691200</v>
      </c>
      <c r="W1787" s="5"/>
      <c r="X1787" s="3">
        <v>13299079</v>
      </c>
      <c r="Y1787" s="3">
        <v>0</v>
      </c>
      <c r="Z1787" s="3">
        <v>574843</v>
      </c>
      <c r="AA1787" s="3">
        <v>895954</v>
      </c>
      <c r="AB1787" s="3">
        <v>10680991</v>
      </c>
      <c r="AC1787" s="3">
        <v>1147291</v>
      </c>
      <c r="AD1787" s="3">
        <v>5679682</v>
      </c>
      <c r="AE1787" s="3">
        <v>688555</v>
      </c>
      <c r="AF1787" s="3">
        <v>13938651</v>
      </c>
      <c r="AG1787" s="3">
        <v>1178453</v>
      </c>
      <c r="AH1787" s="3">
        <v>4991127</v>
      </c>
      <c r="AI1787" s="3">
        <v>7691200</v>
      </c>
      <c r="AJ1787" s="3">
        <v>-646513</v>
      </c>
      <c r="AK1787" s="3">
        <v>-574710</v>
      </c>
      <c r="AL1787" s="3">
        <v>49403</v>
      </c>
      <c r="AM1787" s="3">
        <v>-624113</v>
      </c>
      <c r="AN1787" s="3">
        <v>760269</v>
      </c>
      <c r="AO1787" s="3">
        <v>0</v>
      </c>
      <c r="AP1787" s="3">
        <v>-688466</v>
      </c>
      <c r="AQ1787" s="3">
        <v>71803</v>
      </c>
      <c r="AR1787" s="3">
        <f>Tabela1[[#This Row],[Potrzeby finansowe 2027
w tym:]]+Tabela1[[#This Row],[Rozliczenie 2025 potrz. fin.]]</f>
        <v>13370882</v>
      </c>
      <c r="AS1787" s="3">
        <v>0</v>
      </c>
      <c r="AT1787" s="3">
        <v>0</v>
      </c>
      <c r="AU1787" s="3"/>
      <c r="AV1787" s="3"/>
      <c r="AW1787" s="3"/>
      <c r="AX1787" s="3"/>
      <c r="AY1787" s="3"/>
      <c r="AZ1787" s="3"/>
      <c r="BA1787" s="3">
        <v>574843</v>
      </c>
      <c r="BB1787" s="3">
        <v>0</v>
      </c>
      <c r="BC1787" s="3">
        <v>10.31</v>
      </c>
      <c r="BD1787" s="3">
        <v>5725.01</v>
      </c>
      <c r="BE1787" s="3">
        <v>0</v>
      </c>
      <c r="BF1787" s="3">
        <v>0</v>
      </c>
      <c r="BG1787" s="3">
        <v>377782</v>
      </c>
      <c r="BH1787" s="3">
        <v>3295</v>
      </c>
      <c r="BI1787" s="3">
        <v>518172</v>
      </c>
      <c r="BJ1787" s="3">
        <v>7962669.0249999994</v>
      </c>
      <c r="BK1787" s="3">
        <v>4989853.379999999</v>
      </c>
      <c r="BL1787" s="3">
        <v>463125.96</v>
      </c>
      <c r="BM1787" s="3">
        <v>10965010.66</v>
      </c>
      <c r="BN1787" s="53">
        <v>1.3198809956818967</v>
      </c>
      <c r="BO1787" s="54">
        <v>1.3225490000000001E-4</v>
      </c>
      <c r="BP1787" s="70">
        <v>3326</v>
      </c>
      <c r="BQ1787" s="71"/>
      <c r="BR1787" s="70"/>
      <c r="BS1787" s="72"/>
      <c r="BT1787" s="72"/>
      <c r="BU1787" s="70">
        <v>13938651</v>
      </c>
      <c r="BV1787" s="70">
        <v>1178453</v>
      </c>
      <c r="BW1787" s="74">
        <v>4991127</v>
      </c>
      <c r="BX1787" s="70">
        <v>20108231</v>
      </c>
    </row>
    <row r="1788" spans="1:76" x14ac:dyDescent="0.3">
      <c r="A1788" s="73" t="s">
        <v>10</v>
      </c>
      <c r="B1788" s="2" t="s">
        <v>170</v>
      </c>
      <c r="C1788" s="2" t="s">
        <v>30</v>
      </c>
      <c r="D1788" s="2" t="s">
        <v>16</v>
      </c>
      <c r="E1788" s="2" t="s">
        <v>15</v>
      </c>
      <c r="F1788" s="17" t="str">
        <f>+Tabela1[[#This Row],[WK]]&amp;Tabela1[[#This Row],[PK]]&amp;Tabela1[[#This Row],[GK]]</f>
        <v>240703</v>
      </c>
      <c r="G1788" s="2" t="s">
        <v>1676</v>
      </c>
      <c r="H1788" s="3">
        <v>258686370.99000001</v>
      </c>
      <c r="I1788" s="4">
        <v>1.125</v>
      </c>
      <c r="J1788" s="3">
        <v>291022167.36000001</v>
      </c>
      <c r="K1788" s="4">
        <v>7.0000000000000007E-2</v>
      </c>
      <c r="L1788" s="3">
        <v>20371552</v>
      </c>
      <c r="M1788" s="3"/>
      <c r="N1788" s="5"/>
      <c r="O1788" s="3">
        <v>54089091.649999999</v>
      </c>
      <c r="P1788" s="4">
        <v>1.125</v>
      </c>
      <c r="Q1788" s="3">
        <v>60850228.109999999</v>
      </c>
      <c r="R1788" s="4">
        <v>1.6E-2</v>
      </c>
      <c r="S1788" s="3">
        <v>973604</v>
      </c>
      <c r="T1788" s="3"/>
      <c r="U1788" s="5"/>
      <c r="V1788" s="3">
        <v>13551423</v>
      </c>
      <c r="W1788" s="5"/>
      <c r="X1788" s="3">
        <v>25467905</v>
      </c>
      <c r="Y1788" s="3">
        <v>2394270</v>
      </c>
      <c r="Z1788" s="3">
        <v>538104</v>
      </c>
      <c r="AA1788" s="3">
        <v>1355622</v>
      </c>
      <c r="AB1788" s="3">
        <v>15318122</v>
      </c>
      <c r="AC1788" s="3">
        <v>5861787</v>
      </c>
      <c r="AD1788" s="3">
        <v>11916482</v>
      </c>
      <c r="AE1788" s="3">
        <v>0</v>
      </c>
      <c r="AF1788" s="3">
        <v>20371552</v>
      </c>
      <c r="AG1788" s="3">
        <v>973604</v>
      </c>
      <c r="AH1788" s="3">
        <v>11916482</v>
      </c>
      <c r="AI1788" s="3">
        <v>13551423</v>
      </c>
      <c r="AJ1788" s="3">
        <v>1384064</v>
      </c>
      <c r="AK1788" s="3">
        <v>1384064</v>
      </c>
      <c r="AL1788" s="3">
        <v>757721</v>
      </c>
      <c r="AM1788" s="3">
        <v>626343</v>
      </c>
      <c r="AN1788" s="3">
        <v>457781</v>
      </c>
      <c r="AO1788" s="3">
        <v>0</v>
      </c>
      <c r="AP1788" s="3">
        <v>-457781</v>
      </c>
      <c r="AQ1788" s="3">
        <v>0</v>
      </c>
      <c r="AR1788" s="3">
        <f>Tabela1[[#This Row],[Potrzeby finansowe 2027
w tym:]]+Tabela1[[#This Row],[Rozliczenie 2025 potrz. fin.]]</f>
        <v>25467905</v>
      </c>
      <c r="AS1788" s="3">
        <v>0</v>
      </c>
      <c r="AT1788" s="3">
        <v>0</v>
      </c>
      <c r="AU1788" s="3"/>
      <c r="AV1788" s="3"/>
      <c r="AW1788" s="3"/>
      <c r="AX1788" s="3"/>
      <c r="AY1788" s="3"/>
      <c r="AZ1788" s="3"/>
      <c r="BA1788" s="3">
        <v>538104</v>
      </c>
      <c r="BB1788" s="3">
        <v>0</v>
      </c>
      <c r="BC1788" s="3">
        <v>136.75</v>
      </c>
      <c r="BD1788" s="3">
        <v>4935.3999999999996</v>
      </c>
      <c r="BE1788" s="3">
        <v>0.11</v>
      </c>
      <c r="BF1788" s="3">
        <v>0</v>
      </c>
      <c r="BG1788" s="3">
        <v>759867</v>
      </c>
      <c r="BH1788" s="3">
        <v>7140</v>
      </c>
      <c r="BI1788" s="3">
        <v>595755</v>
      </c>
      <c r="BJ1788" s="3">
        <v>9154870.1475000009</v>
      </c>
      <c r="BK1788" s="3">
        <v>3373705.34</v>
      </c>
      <c r="BL1788" s="3">
        <v>9061569.3100000005</v>
      </c>
      <c r="BM1788" s="3">
        <v>5001520.6100000003</v>
      </c>
      <c r="BN1788" s="53">
        <v>0.91335627617209003</v>
      </c>
      <c r="BO1788" s="54">
        <v>2.5623090000000001E-4</v>
      </c>
      <c r="BP1788" s="70">
        <v>6443</v>
      </c>
      <c r="BQ1788" s="71"/>
      <c r="BR1788" s="70"/>
      <c r="BS1788" s="72"/>
      <c r="BT1788" s="72"/>
      <c r="BU1788" s="70">
        <v>20371552</v>
      </c>
      <c r="BV1788" s="70">
        <v>973604</v>
      </c>
      <c r="BW1788" s="74">
        <v>11916482</v>
      </c>
      <c r="BX1788" s="70">
        <v>33261638</v>
      </c>
    </row>
    <row r="1789" spans="1:76" x14ac:dyDescent="0.3">
      <c r="A1789" s="73" t="s">
        <v>10</v>
      </c>
      <c r="B1789" s="2" t="s">
        <v>170</v>
      </c>
      <c r="C1789" s="2" t="s">
        <v>30</v>
      </c>
      <c r="D1789" s="2" t="s">
        <v>18</v>
      </c>
      <c r="E1789" s="2" t="s">
        <v>15</v>
      </c>
      <c r="F1789" s="17" t="str">
        <f>+Tabela1[[#This Row],[WK]]&amp;Tabela1[[#This Row],[PK]]&amp;Tabela1[[#This Row],[GK]]</f>
        <v>240704</v>
      </c>
      <c r="G1789" s="2" t="s">
        <v>1677</v>
      </c>
      <c r="H1789" s="3">
        <v>307011519.56999999</v>
      </c>
      <c r="I1789" s="4">
        <v>1.125</v>
      </c>
      <c r="J1789" s="3">
        <v>345387959.51999998</v>
      </c>
      <c r="K1789" s="4">
        <v>7.0000000000000007E-2</v>
      </c>
      <c r="L1789" s="3">
        <v>24177157</v>
      </c>
      <c r="M1789" s="3"/>
      <c r="N1789" s="5"/>
      <c r="O1789" s="3">
        <v>31630191.869999997</v>
      </c>
      <c r="P1789" s="4">
        <v>1.125</v>
      </c>
      <c r="Q1789" s="3">
        <v>35583965.850000001</v>
      </c>
      <c r="R1789" s="4">
        <v>1.6E-2</v>
      </c>
      <c r="S1789" s="3">
        <v>569343</v>
      </c>
      <c r="T1789" s="3"/>
      <c r="U1789" s="5"/>
      <c r="V1789" s="3">
        <v>14194787</v>
      </c>
      <c r="W1789" s="5"/>
      <c r="X1789" s="3">
        <v>17577836</v>
      </c>
      <c r="Y1789" s="3">
        <v>0</v>
      </c>
      <c r="Z1789" s="3">
        <v>881391</v>
      </c>
      <c r="AA1789" s="3">
        <v>1379759</v>
      </c>
      <c r="AB1789" s="3">
        <v>12603876</v>
      </c>
      <c r="AC1789" s="3">
        <v>2712810</v>
      </c>
      <c r="AD1789" s="3">
        <v>3383050</v>
      </c>
      <c r="AE1789" s="3">
        <v>0</v>
      </c>
      <c r="AF1789" s="3">
        <v>24177157</v>
      </c>
      <c r="AG1789" s="3">
        <v>569343</v>
      </c>
      <c r="AH1789" s="3">
        <v>3383050</v>
      </c>
      <c r="AI1789" s="3">
        <v>14194787</v>
      </c>
      <c r="AJ1789" s="3">
        <v>-424481</v>
      </c>
      <c r="AK1789" s="3">
        <v>-424481</v>
      </c>
      <c r="AL1789" s="3">
        <v>827728</v>
      </c>
      <c r="AM1789" s="3">
        <v>-1252209</v>
      </c>
      <c r="AN1789" s="3">
        <v>-430500</v>
      </c>
      <c r="AO1789" s="3">
        <v>0</v>
      </c>
      <c r="AP1789" s="3">
        <v>430500</v>
      </c>
      <c r="AQ1789" s="3">
        <v>0</v>
      </c>
      <c r="AR1789" s="3">
        <f>Tabela1[[#This Row],[Potrzeby finansowe 2027
w tym:]]+Tabela1[[#This Row],[Rozliczenie 2025 potrz. fin.]]</f>
        <v>17577836</v>
      </c>
      <c r="AS1789" s="3">
        <v>0</v>
      </c>
      <c r="AT1789" s="3">
        <v>0</v>
      </c>
      <c r="AU1789" s="3"/>
      <c r="AV1789" s="3"/>
      <c r="AW1789" s="3"/>
      <c r="AX1789" s="3"/>
      <c r="AY1789" s="3"/>
      <c r="AZ1789" s="3"/>
      <c r="BA1789" s="3">
        <v>881391</v>
      </c>
      <c r="BB1789" s="3">
        <v>0</v>
      </c>
      <c r="BC1789" s="3">
        <v>109.43</v>
      </c>
      <c r="BD1789" s="3">
        <v>8465.92</v>
      </c>
      <c r="BE1789" s="3">
        <v>0</v>
      </c>
      <c r="BF1789" s="3">
        <v>0</v>
      </c>
      <c r="BG1789" s="3">
        <v>671323</v>
      </c>
      <c r="BH1789" s="3">
        <v>6308</v>
      </c>
      <c r="BI1789" s="3">
        <v>708436</v>
      </c>
      <c r="BJ1789" s="3">
        <v>10886415.545</v>
      </c>
      <c r="BK1789" s="3">
        <v>7420254.9199999999</v>
      </c>
      <c r="BL1789" s="3">
        <v>1387507.44</v>
      </c>
      <c r="BM1789" s="3">
        <v>11089627.619999999</v>
      </c>
      <c r="BN1789" s="53">
        <v>1.0053850386577508</v>
      </c>
      <c r="BO1789" s="54">
        <v>2.5161630000000002E-4</v>
      </c>
      <c r="BP1789" s="70">
        <v>6327</v>
      </c>
      <c r="BQ1789" s="71"/>
      <c r="BR1789" s="70"/>
      <c r="BS1789" s="72"/>
      <c r="BT1789" s="72"/>
      <c r="BU1789" s="70">
        <v>24177157</v>
      </c>
      <c r="BV1789" s="70">
        <v>569343</v>
      </c>
      <c r="BW1789" s="74">
        <v>3383050</v>
      </c>
      <c r="BX1789" s="70">
        <v>28129550</v>
      </c>
    </row>
    <row r="1790" spans="1:76" x14ac:dyDescent="0.3">
      <c r="A1790" s="73" t="s">
        <v>10</v>
      </c>
      <c r="B1790" s="2" t="s">
        <v>170</v>
      </c>
      <c r="C1790" s="2" t="s">
        <v>30</v>
      </c>
      <c r="D1790" s="2" t="s">
        <v>21</v>
      </c>
      <c r="E1790" s="2" t="s">
        <v>15</v>
      </c>
      <c r="F1790" s="17" t="str">
        <f>+Tabela1[[#This Row],[WK]]&amp;Tabela1[[#This Row],[PK]]&amp;Tabela1[[#This Row],[GK]]</f>
        <v>240705</v>
      </c>
      <c r="G1790" s="2" t="s">
        <v>1678</v>
      </c>
      <c r="H1790" s="3">
        <v>285699367.06999999</v>
      </c>
      <c r="I1790" s="4">
        <v>1.125</v>
      </c>
      <c r="J1790" s="3">
        <v>321411787.94999999</v>
      </c>
      <c r="K1790" s="4">
        <v>7.0000000000000007E-2</v>
      </c>
      <c r="L1790" s="3">
        <v>22498825</v>
      </c>
      <c r="M1790" s="3"/>
      <c r="N1790" s="5"/>
      <c r="O1790" s="3">
        <v>6901748.0200000005</v>
      </c>
      <c r="P1790" s="4">
        <v>1.125</v>
      </c>
      <c r="Q1790" s="3">
        <v>7764466.5199999996</v>
      </c>
      <c r="R1790" s="4">
        <v>1.6E-2</v>
      </c>
      <c r="S1790" s="3">
        <v>124231</v>
      </c>
      <c r="T1790" s="3"/>
      <c r="U1790" s="5"/>
      <c r="V1790" s="3">
        <v>14624031</v>
      </c>
      <c r="W1790" s="5"/>
      <c r="X1790" s="3">
        <v>33589365</v>
      </c>
      <c r="Y1790" s="3">
        <v>4002648</v>
      </c>
      <c r="Z1790" s="3">
        <v>612652</v>
      </c>
      <c r="AA1790" s="3">
        <v>1222149</v>
      </c>
      <c r="AB1790" s="3">
        <v>23520412</v>
      </c>
      <c r="AC1790" s="3">
        <v>4231504</v>
      </c>
      <c r="AD1790" s="3">
        <v>18965334</v>
      </c>
      <c r="AE1790" s="3">
        <v>0</v>
      </c>
      <c r="AF1790" s="3">
        <v>22498825</v>
      </c>
      <c r="AG1790" s="3">
        <v>124231</v>
      </c>
      <c r="AH1790" s="3">
        <v>18965334</v>
      </c>
      <c r="AI1790" s="3">
        <v>14624031</v>
      </c>
      <c r="AJ1790" s="3">
        <v>3941363</v>
      </c>
      <c r="AK1790" s="3">
        <v>3941363</v>
      </c>
      <c r="AL1790" s="3">
        <v>1008304</v>
      </c>
      <c r="AM1790" s="3">
        <v>2933059</v>
      </c>
      <c r="AN1790" s="3">
        <v>703561</v>
      </c>
      <c r="AO1790" s="3">
        <v>0</v>
      </c>
      <c r="AP1790" s="3">
        <v>-703561</v>
      </c>
      <c r="AQ1790" s="3">
        <v>0</v>
      </c>
      <c r="AR1790" s="3">
        <f>Tabela1[[#This Row],[Potrzeby finansowe 2027
w tym:]]+Tabela1[[#This Row],[Rozliczenie 2025 potrz. fin.]]</f>
        <v>33589365</v>
      </c>
      <c r="AS1790" s="3">
        <v>0</v>
      </c>
      <c r="AT1790" s="3">
        <v>0</v>
      </c>
      <c r="AU1790" s="3"/>
      <c r="AV1790" s="3"/>
      <c r="AW1790" s="3"/>
      <c r="AX1790" s="3"/>
      <c r="AY1790" s="3"/>
      <c r="AZ1790" s="3"/>
      <c r="BA1790" s="3">
        <v>612652</v>
      </c>
      <c r="BB1790" s="3">
        <v>0</v>
      </c>
      <c r="BC1790" s="3">
        <v>26.45</v>
      </c>
      <c r="BD1790" s="3">
        <v>6050.02</v>
      </c>
      <c r="BE1790" s="3">
        <v>0</v>
      </c>
      <c r="BF1790" s="3">
        <v>0</v>
      </c>
      <c r="BG1790" s="3">
        <v>738477</v>
      </c>
      <c r="BH1790" s="3">
        <v>6939</v>
      </c>
      <c r="BI1790" s="3">
        <v>483672</v>
      </c>
      <c r="BJ1790" s="3">
        <v>7432502.8500000015</v>
      </c>
      <c r="BK1790" s="3">
        <v>2433452.5700000003</v>
      </c>
      <c r="BL1790" s="3">
        <v>5443726.1900000004</v>
      </c>
      <c r="BM1790" s="3">
        <v>9108748.7400000002</v>
      </c>
      <c r="BN1790" s="53">
        <v>0.85677513220111368</v>
      </c>
      <c r="BO1790" s="54">
        <v>2.5911990000000002E-4</v>
      </c>
      <c r="BP1790" s="70">
        <v>6516</v>
      </c>
      <c r="BQ1790" s="71"/>
      <c r="BR1790" s="70"/>
      <c r="BS1790" s="72"/>
      <c r="BT1790" s="72"/>
      <c r="BU1790" s="70">
        <v>22498825</v>
      </c>
      <c r="BV1790" s="70">
        <v>124231</v>
      </c>
      <c r="BW1790" s="74">
        <v>18965334</v>
      </c>
      <c r="BX1790" s="70">
        <v>41588390</v>
      </c>
    </row>
    <row r="1791" spans="1:76" x14ac:dyDescent="0.3">
      <c r="A1791" s="73" t="s">
        <v>10</v>
      </c>
      <c r="B1791" s="2" t="s">
        <v>170</v>
      </c>
      <c r="C1791" s="2" t="s">
        <v>30</v>
      </c>
      <c r="D1791" s="2" t="s">
        <v>23</v>
      </c>
      <c r="E1791" s="2" t="s">
        <v>15</v>
      </c>
      <c r="F1791" s="17" t="str">
        <f>+Tabela1[[#This Row],[WK]]&amp;Tabela1[[#This Row],[PK]]&amp;Tabela1[[#This Row],[GK]]</f>
        <v>240706</v>
      </c>
      <c r="G1791" s="2" t="s">
        <v>1679</v>
      </c>
      <c r="H1791" s="3">
        <v>555162286.21000004</v>
      </c>
      <c r="I1791" s="4">
        <v>1.125</v>
      </c>
      <c r="J1791" s="3">
        <v>624557571.99000001</v>
      </c>
      <c r="K1791" s="4">
        <v>7.0000000000000007E-2</v>
      </c>
      <c r="L1791" s="3">
        <v>43719030</v>
      </c>
      <c r="M1791" s="3"/>
      <c r="N1791" s="5"/>
      <c r="O1791" s="3">
        <v>17929403.789999999</v>
      </c>
      <c r="P1791" s="4">
        <v>1.125</v>
      </c>
      <c r="Q1791" s="3">
        <v>20170579.260000002</v>
      </c>
      <c r="R1791" s="4">
        <v>1.6E-2</v>
      </c>
      <c r="S1791" s="3">
        <v>322729</v>
      </c>
      <c r="T1791" s="3"/>
      <c r="U1791" s="5"/>
      <c r="V1791" s="3">
        <v>26004311</v>
      </c>
      <c r="W1791" s="5"/>
      <c r="X1791" s="3">
        <v>46076670</v>
      </c>
      <c r="Y1791" s="3">
        <v>2837198</v>
      </c>
      <c r="Z1791" s="3">
        <v>222237</v>
      </c>
      <c r="AA1791" s="3">
        <v>1836644</v>
      </c>
      <c r="AB1791" s="3">
        <v>34482319</v>
      </c>
      <c r="AC1791" s="3">
        <v>6698272</v>
      </c>
      <c r="AD1791" s="3">
        <v>20072359</v>
      </c>
      <c r="AE1791" s="3">
        <v>0</v>
      </c>
      <c r="AF1791" s="3">
        <v>43719030</v>
      </c>
      <c r="AG1791" s="3">
        <v>322729</v>
      </c>
      <c r="AH1791" s="3">
        <v>20072359</v>
      </c>
      <c r="AI1791" s="3">
        <v>26004311</v>
      </c>
      <c r="AJ1791" s="3">
        <v>1703781</v>
      </c>
      <c r="AK1791" s="3">
        <v>1703781</v>
      </c>
      <c r="AL1791" s="3">
        <v>1802882</v>
      </c>
      <c r="AM1791" s="3">
        <v>-99101</v>
      </c>
      <c r="AN1791" s="3">
        <v>485909</v>
      </c>
      <c r="AO1791" s="3">
        <v>0</v>
      </c>
      <c r="AP1791" s="3">
        <v>-485909</v>
      </c>
      <c r="AQ1791" s="3">
        <v>0</v>
      </c>
      <c r="AR1791" s="3">
        <f>Tabela1[[#This Row],[Potrzeby finansowe 2027
w tym:]]+Tabela1[[#This Row],[Rozliczenie 2025 potrz. fin.]]</f>
        <v>46076670</v>
      </c>
      <c r="AS1791" s="3">
        <v>0</v>
      </c>
      <c r="AT1791" s="3">
        <v>0</v>
      </c>
      <c r="AU1791" s="3"/>
      <c r="AV1791" s="3"/>
      <c r="AW1791" s="3"/>
      <c r="AX1791" s="3"/>
      <c r="AY1791" s="3"/>
      <c r="AZ1791" s="3"/>
      <c r="BA1791" s="3">
        <v>222237</v>
      </c>
      <c r="BB1791" s="3">
        <v>0</v>
      </c>
      <c r="BC1791" s="3">
        <v>120.93</v>
      </c>
      <c r="BD1791" s="3">
        <v>1823.5</v>
      </c>
      <c r="BE1791" s="3">
        <v>0</v>
      </c>
      <c r="BF1791" s="3">
        <v>0</v>
      </c>
      <c r="BG1791" s="3">
        <v>1247822</v>
      </c>
      <c r="BH1791" s="3">
        <v>11725</v>
      </c>
      <c r="BI1791" s="3">
        <v>588822</v>
      </c>
      <c r="BJ1791" s="3">
        <v>9048326.2175000012</v>
      </c>
      <c r="BK1791" s="3">
        <v>6621478.4000000004</v>
      </c>
      <c r="BL1791" s="3">
        <v>691902.92</v>
      </c>
      <c r="BM1791" s="3">
        <v>8323585.4299999997</v>
      </c>
      <c r="BN1791" s="53">
        <v>0.94013411301679684</v>
      </c>
      <c r="BO1791" s="54">
        <v>4.393911E-4</v>
      </c>
      <c r="BP1791" s="70">
        <v>11050</v>
      </c>
      <c r="BQ1791" s="71"/>
      <c r="BR1791" s="70"/>
      <c r="BS1791" s="72"/>
      <c r="BT1791" s="72"/>
      <c r="BU1791" s="70">
        <v>43719030</v>
      </c>
      <c r="BV1791" s="70">
        <v>322729</v>
      </c>
      <c r="BW1791" s="74">
        <v>20072359</v>
      </c>
      <c r="BX1791" s="70">
        <v>64114118</v>
      </c>
    </row>
    <row r="1792" spans="1:76" x14ac:dyDescent="0.3">
      <c r="A1792" s="73" t="s">
        <v>10</v>
      </c>
      <c r="B1792" s="2" t="s">
        <v>170</v>
      </c>
      <c r="C1792" s="2" t="s">
        <v>30</v>
      </c>
      <c r="D1792" s="2" t="s">
        <v>30</v>
      </c>
      <c r="E1792" s="2" t="s">
        <v>15</v>
      </c>
      <c r="F1792" s="17" t="str">
        <f>+Tabela1[[#This Row],[WK]]&amp;Tabela1[[#This Row],[PK]]&amp;Tabela1[[#This Row],[GK]]</f>
        <v>240707</v>
      </c>
      <c r="G1792" s="2" t="s">
        <v>1680</v>
      </c>
      <c r="H1792" s="3">
        <v>250100107.56999999</v>
      </c>
      <c r="I1792" s="4">
        <v>1.125</v>
      </c>
      <c r="J1792" s="3">
        <v>281362621.01999998</v>
      </c>
      <c r="K1792" s="4">
        <v>7.0000000000000007E-2</v>
      </c>
      <c r="L1792" s="3">
        <v>19695383</v>
      </c>
      <c r="M1792" s="3"/>
      <c r="N1792" s="5"/>
      <c r="O1792" s="3">
        <v>24254948.030000001</v>
      </c>
      <c r="P1792" s="4">
        <v>1.125</v>
      </c>
      <c r="Q1792" s="3">
        <v>27286816.530000001</v>
      </c>
      <c r="R1792" s="4">
        <v>1.6E-2</v>
      </c>
      <c r="S1792" s="3">
        <v>436589</v>
      </c>
      <c r="T1792" s="3"/>
      <c r="U1792" s="5"/>
      <c r="V1792" s="3">
        <v>13232097</v>
      </c>
      <c r="W1792" s="5"/>
      <c r="X1792" s="3">
        <v>25770738</v>
      </c>
      <c r="Y1792" s="3">
        <v>1961453</v>
      </c>
      <c r="Z1792" s="3">
        <v>0</v>
      </c>
      <c r="AA1792" s="3">
        <v>1425392</v>
      </c>
      <c r="AB1792" s="3">
        <v>14221752</v>
      </c>
      <c r="AC1792" s="3">
        <v>8162141</v>
      </c>
      <c r="AD1792" s="3">
        <v>12538641</v>
      </c>
      <c r="AE1792" s="3">
        <v>0</v>
      </c>
      <c r="AF1792" s="3">
        <v>19695383</v>
      </c>
      <c r="AG1792" s="3">
        <v>436589</v>
      </c>
      <c r="AH1792" s="3">
        <v>12538641</v>
      </c>
      <c r="AI1792" s="3">
        <v>13232097</v>
      </c>
      <c r="AJ1792" s="3">
        <v>1082331</v>
      </c>
      <c r="AK1792" s="3">
        <v>1082331</v>
      </c>
      <c r="AL1792" s="3">
        <v>820151</v>
      </c>
      <c r="AM1792" s="3">
        <v>262180</v>
      </c>
      <c r="AN1792" s="3">
        <v>55680</v>
      </c>
      <c r="AO1792" s="3">
        <v>0</v>
      </c>
      <c r="AP1792" s="3">
        <v>-55680</v>
      </c>
      <c r="AQ1792" s="3">
        <v>0</v>
      </c>
      <c r="AR1792" s="3">
        <f>Tabela1[[#This Row],[Potrzeby finansowe 2027
w tym:]]+Tabela1[[#This Row],[Rozliczenie 2025 potrz. fin.]]</f>
        <v>25770738</v>
      </c>
      <c r="AS1792" s="3">
        <v>0</v>
      </c>
      <c r="AT1792" s="3">
        <v>0</v>
      </c>
      <c r="AU1792" s="3"/>
      <c r="AV1792" s="3"/>
      <c r="AW1792" s="3"/>
      <c r="AX1792" s="3"/>
      <c r="AY1792" s="3"/>
      <c r="AZ1792" s="3"/>
      <c r="BA1792" s="3">
        <v>0</v>
      </c>
      <c r="BB1792" s="3">
        <v>0</v>
      </c>
      <c r="BC1792" s="3">
        <v>0</v>
      </c>
      <c r="BD1792" s="3">
        <v>0</v>
      </c>
      <c r="BE1792" s="3">
        <v>0</v>
      </c>
      <c r="BF1792" s="3">
        <v>0</v>
      </c>
      <c r="BG1792" s="3">
        <v>681753</v>
      </c>
      <c r="BH1792" s="3">
        <v>6406</v>
      </c>
      <c r="BI1792" s="3">
        <v>743639</v>
      </c>
      <c r="BJ1792" s="3">
        <v>11427376.022499997</v>
      </c>
      <c r="BK1792" s="3">
        <v>7943332.8699999973</v>
      </c>
      <c r="BL1792" s="3">
        <v>2024676.2</v>
      </c>
      <c r="BM1792" s="3">
        <v>9886820.2100000009</v>
      </c>
      <c r="BN1792" s="53">
        <v>0.91530921537356724</v>
      </c>
      <c r="BO1792" s="54">
        <v>2.147374E-4</v>
      </c>
      <c r="BP1792" s="70">
        <v>5400</v>
      </c>
      <c r="BQ1792" s="71"/>
      <c r="BR1792" s="70"/>
      <c r="BS1792" s="72"/>
      <c r="BT1792" s="72"/>
      <c r="BU1792" s="70">
        <v>19695383</v>
      </c>
      <c r="BV1792" s="70">
        <v>436589</v>
      </c>
      <c r="BW1792" s="74">
        <v>12538641</v>
      </c>
      <c r="BX1792" s="70">
        <v>32670613</v>
      </c>
    </row>
    <row r="1793" spans="1:76" x14ac:dyDescent="0.3">
      <c r="A1793" s="73" t="s">
        <v>10</v>
      </c>
      <c r="B1793" s="2" t="s">
        <v>170</v>
      </c>
      <c r="C1793" s="2" t="s">
        <v>30</v>
      </c>
      <c r="D1793" s="2" t="s">
        <v>54</v>
      </c>
      <c r="E1793" s="2" t="s">
        <v>19</v>
      </c>
      <c r="F1793" s="17" t="str">
        <f>+Tabela1[[#This Row],[WK]]&amp;Tabela1[[#This Row],[PK]]&amp;Tabela1[[#This Row],[GK]]</f>
        <v>240708</v>
      </c>
      <c r="G1793" s="2" t="s">
        <v>1681</v>
      </c>
      <c r="H1793" s="3">
        <v>433673720.48000002</v>
      </c>
      <c r="I1793" s="4">
        <v>1.125</v>
      </c>
      <c r="J1793" s="3">
        <v>487882935.54000002</v>
      </c>
      <c r="K1793" s="4">
        <v>7.0000000000000007E-2</v>
      </c>
      <c r="L1793" s="3">
        <v>34151805</v>
      </c>
      <c r="M1793" s="3"/>
      <c r="N1793" s="5"/>
      <c r="O1793" s="3">
        <v>13692455.959999999</v>
      </c>
      <c r="P1793" s="4">
        <v>1.125</v>
      </c>
      <c r="Q1793" s="3">
        <v>15404012.960000001</v>
      </c>
      <c r="R1793" s="4">
        <v>1.6E-2</v>
      </c>
      <c r="S1793" s="3">
        <v>246464</v>
      </c>
      <c r="T1793" s="3"/>
      <c r="U1793" s="5"/>
      <c r="V1793" s="3">
        <v>18957957</v>
      </c>
      <c r="W1793" s="5"/>
      <c r="X1793" s="3">
        <v>34561031</v>
      </c>
      <c r="Y1793" s="3">
        <v>0</v>
      </c>
      <c r="Z1793" s="3">
        <v>95422</v>
      </c>
      <c r="AA1793" s="3">
        <v>1592234</v>
      </c>
      <c r="AB1793" s="3">
        <v>26708745</v>
      </c>
      <c r="AC1793" s="3">
        <v>6164630</v>
      </c>
      <c r="AD1793" s="3">
        <v>15603074</v>
      </c>
      <c r="AE1793" s="3">
        <v>0</v>
      </c>
      <c r="AF1793" s="3">
        <v>34151805</v>
      </c>
      <c r="AG1793" s="3">
        <v>246464</v>
      </c>
      <c r="AH1793" s="3">
        <v>15603074</v>
      </c>
      <c r="AI1793" s="3">
        <v>18957957</v>
      </c>
      <c r="AJ1793" s="3">
        <v>1170598</v>
      </c>
      <c r="AK1793" s="3">
        <v>1170598</v>
      </c>
      <c r="AL1793" s="3">
        <v>1317063</v>
      </c>
      <c r="AM1793" s="3">
        <v>-146465</v>
      </c>
      <c r="AN1793" s="3">
        <v>-268386</v>
      </c>
      <c r="AO1793" s="3">
        <v>0</v>
      </c>
      <c r="AP1793" s="3">
        <v>268386</v>
      </c>
      <c r="AQ1793" s="3">
        <v>0</v>
      </c>
      <c r="AR1793" s="3">
        <f>Tabela1[[#This Row],[Potrzeby finansowe 2027
w tym:]]+Tabela1[[#This Row],[Rozliczenie 2025 potrz. fin.]]</f>
        <v>34561031</v>
      </c>
      <c r="AS1793" s="3">
        <v>0</v>
      </c>
      <c r="AT1793" s="3">
        <v>0</v>
      </c>
      <c r="AU1793" s="3"/>
      <c r="AV1793" s="3"/>
      <c r="AW1793" s="3"/>
      <c r="AX1793" s="3"/>
      <c r="AY1793" s="3"/>
      <c r="AZ1793" s="3"/>
      <c r="BA1793" s="3">
        <v>95422</v>
      </c>
      <c r="BB1793" s="3">
        <v>0</v>
      </c>
      <c r="BC1793" s="3">
        <v>17.45</v>
      </c>
      <c r="BD1793" s="3">
        <v>878.43</v>
      </c>
      <c r="BE1793" s="3">
        <v>38.869999999999997</v>
      </c>
      <c r="BF1793" s="3">
        <v>0</v>
      </c>
      <c r="BG1793" s="3">
        <v>982294</v>
      </c>
      <c r="BH1793" s="3">
        <v>9230</v>
      </c>
      <c r="BI1793" s="3">
        <v>609940</v>
      </c>
      <c r="BJ1793" s="3">
        <v>9372851.8675000016</v>
      </c>
      <c r="BK1793" s="3">
        <v>6150002.040000001</v>
      </c>
      <c r="BL1793" s="3">
        <v>1971488.64</v>
      </c>
      <c r="BM1793" s="3">
        <v>8948422.0299999993</v>
      </c>
      <c r="BN1793" s="53">
        <v>1.0502989097488413</v>
      </c>
      <c r="BO1793" s="54">
        <v>3.307327E-4</v>
      </c>
      <c r="BP1793" s="70">
        <v>8317</v>
      </c>
      <c r="BQ1793" s="71"/>
      <c r="BR1793" s="70"/>
      <c r="BS1793" s="72"/>
      <c r="BT1793" s="72"/>
      <c r="BU1793" s="70">
        <v>34151805</v>
      </c>
      <c r="BV1793" s="70">
        <v>246464</v>
      </c>
      <c r="BW1793" s="74">
        <v>15603074</v>
      </c>
      <c r="BX1793" s="70">
        <v>50001343</v>
      </c>
    </row>
    <row r="1794" spans="1:76" x14ac:dyDescent="0.3">
      <c r="A1794" s="73" t="s">
        <v>10</v>
      </c>
      <c r="B1794" s="2" t="s">
        <v>170</v>
      </c>
      <c r="C1794" s="2" t="s">
        <v>54</v>
      </c>
      <c r="D1794" s="2" t="s">
        <v>12</v>
      </c>
      <c r="E1794" s="2" t="s">
        <v>13</v>
      </c>
      <c r="F1794" s="17" t="str">
        <f>+Tabela1[[#This Row],[WK]]&amp;Tabela1[[#This Row],[PK]]&amp;Tabela1[[#This Row],[GK]]</f>
        <v>240801</v>
      </c>
      <c r="G1794" s="2" t="s">
        <v>1682</v>
      </c>
      <c r="H1794" s="3">
        <v>1228969370.72</v>
      </c>
      <c r="I1794" s="4">
        <v>1.125</v>
      </c>
      <c r="J1794" s="3">
        <v>1382590542.0599999</v>
      </c>
      <c r="K1794" s="4">
        <v>7.0000000000000007E-2</v>
      </c>
      <c r="L1794" s="3">
        <v>96781338</v>
      </c>
      <c r="M1794" s="3"/>
      <c r="N1794" s="5"/>
      <c r="O1794" s="3">
        <v>153091759.91000003</v>
      </c>
      <c r="P1794" s="4">
        <v>1.125</v>
      </c>
      <c r="Q1794" s="3">
        <v>172228229.90000001</v>
      </c>
      <c r="R1794" s="4">
        <v>1.6E-2</v>
      </c>
      <c r="S1794" s="3">
        <v>2755652</v>
      </c>
      <c r="T1794" s="3"/>
      <c r="U1794" s="5"/>
      <c r="V1794" s="3">
        <v>57688881</v>
      </c>
      <c r="W1794" s="5"/>
      <c r="X1794" s="3">
        <v>46648273</v>
      </c>
      <c r="Y1794" s="3">
        <v>0</v>
      </c>
      <c r="Z1794" s="3">
        <v>0</v>
      </c>
      <c r="AA1794" s="3">
        <v>2941410</v>
      </c>
      <c r="AB1794" s="3">
        <v>43706863</v>
      </c>
      <c r="AC1794" s="3">
        <v>0</v>
      </c>
      <c r="AD1794" s="3">
        <v>3050131</v>
      </c>
      <c r="AE1794" s="3">
        <v>323052</v>
      </c>
      <c r="AF1794" s="3">
        <v>96781338</v>
      </c>
      <c r="AG1794" s="3">
        <v>2755652</v>
      </c>
      <c r="AH1794" s="3">
        <v>2727079</v>
      </c>
      <c r="AI1794" s="3">
        <v>57688881</v>
      </c>
      <c r="AJ1794" s="3">
        <v>2241783</v>
      </c>
      <c r="AK1794" s="3">
        <v>2915594</v>
      </c>
      <c r="AL1794" s="3">
        <v>3356045</v>
      </c>
      <c r="AM1794" s="3">
        <v>-440451</v>
      </c>
      <c r="AN1794" s="3">
        <v>673811</v>
      </c>
      <c r="AO1794" s="3">
        <v>0</v>
      </c>
      <c r="AP1794" s="3">
        <v>0</v>
      </c>
      <c r="AQ1794" s="3">
        <v>673811</v>
      </c>
      <c r="AR1794" s="3">
        <f>Tabela1[[#This Row],[Potrzeby finansowe 2027
w tym:]]+Tabela1[[#This Row],[Rozliczenie 2025 potrz. fin.]]</f>
        <v>47322084</v>
      </c>
      <c r="AS1794" s="3">
        <v>0</v>
      </c>
      <c r="AT1794" s="3">
        <v>0</v>
      </c>
      <c r="AU1794" s="3"/>
      <c r="AV1794" s="3"/>
      <c r="AW1794" s="3"/>
      <c r="AX1794" s="3"/>
      <c r="AY1794" s="3"/>
      <c r="AZ1794" s="3"/>
      <c r="BA1794" s="3">
        <v>0</v>
      </c>
      <c r="BB1794" s="3">
        <v>0</v>
      </c>
      <c r="BC1794" s="3">
        <v>0</v>
      </c>
      <c r="BD1794" s="3">
        <v>0</v>
      </c>
      <c r="BE1794" s="3">
        <v>0</v>
      </c>
      <c r="BF1794" s="3">
        <v>0</v>
      </c>
      <c r="BG1794" s="3">
        <v>2216386</v>
      </c>
      <c r="BH1794" s="3">
        <v>20826</v>
      </c>
      <c r="BI1794" s="3">
        <v>725024</v>
      </c>
      <c r="BJ1794" s="3">
        <v>11141330.9725</v>
      </c>
      <c r="BK1794" s="3">
        <v>6836327.5399999991</v>
      </c>
      <c r="BL1794" s="3">
        <v>1823474.81</v>
      </c>
      <c r="BM1794" s="3">
        <v>13573064.109999999</v>
      </c>
      <c r="BN1794" s="53">
        <v>1.3250571239379612</v>
      </c>
      <c r="BO1794" s="54">
        <v>7.9433789999999998E-4</v>
      </c>
      <c r="BP1794" s="70">
        <v>19976</v>
      </c>
      <c r="BQ1794" s="71"/>
      <c r="BR1794" s="70"/>
      <c r="BS1794" s="72"/>
      <c r="BT1794" s="72"/>
      <c r="BU1794" s="70">
        <v>96781338</v>
      </c>
      <c r="BV1794" s="70">
        <v>2755652</v>
      </c>
      <c r="BW1794" s="74">
        <v>2727079</v>
      </c>
      <c r="BX1794" s="70">
        <v>102264069</v>
      </c>
    </row>
    <row r="1795" spans="1:76" x14ac:dyDescent="0.3">
      <c r="A1795" s="73" t="s">
        <v>10</v>
      </c>
      <c r="B1795" s="2" t="s">
        <v>170</v>
      </c>
      <c r="C1795" s="2" t="s">
        <v>54</v>
      </c>
      <c r="D1795" s="2" t="s">
        <v>11</v>
      </c>
      <c r="E1795" s="2" t="s">
        <v>13</v>
      </c>
      <c r="F1795" s="17" t="str">
        <f>+Tabela1[[#This Row],[WK]]&amp;Tabela1[[#This Row],[PK]]&amp;Tabela1[[#This Row],[GK]]</f>
        <v>240802</v>
      </c>
      <c r="G1795" s="2" t="s">
        <v>1683</v>
      </c>
      <c r="H1795" s="3">
        <v>2825117211.2399998</v>
      </c>
      <c r="I1795" s="4">
        <v>1.125</v>
      </c>
      <c r="J1795" s="3">
        <v>3178256862.6500001</v>
      </c>
      <c r="K1795" s="4">
        <v>7.0000000000000007E-2</v>
      </c>
      <c r="L1795" s="3">
        <v>222477980</v>
      </c>
      <c r="M1795" s="3"/>
      <c r="N1795" s="5"/>
      <c r="O1795" s="3">
        <v>529457059.5</v>
      </c>
      <c r="P1795" s="4">
        <v>1.125</v>
      </c>
      <c r="Q1795" s="3">
        <v>595639191.94000006</v>
      </c>
      <c r="R1795" s="4">
        <v>1.6E-2</v>
      </c>
      <c r="S1795" s="3">
        <v>9530227</v>
      </c>
      <c r="T1795" s="3"/>
      <c r="U1795" s="5"/>
      <c r="V1795" s="3">
        <v>103185537</v>
      </c>
      <c r="W1795" s="5"/>
      <c r="X1795" s="3">
        <v>104487888</v>
      </c>
      <c r="Y1795" s="3">
        <v>0</v>
      </c>
      <c r="Z1795" s="3">
        <v>2786</v>
      </c>
      <c r="AA1795" s="3">
        <v>6319768</v>
      </c>
      <c r="AB1795" s="3">
        <v>97809224</v>
      </c>
      <c r="AC1795" s="3">
        <v>356110</v>
      </c>
      <c r="AD1795" s="3">
        <v>20678067</v>
      </c>
      <c r="AE1795" s="3">
        <v>10712468</v>
      </c>
      <c r="AF1795" s="3">
        <v>222477980</v>
      </c>
      <c r="AG1795" s="3">
        <v>9530227</v>
      </c>
      <c r="AH1795" s="3">
        <v>9965599</v>
      </c>
      <c r="AI1795" s="3">
        <v>103185537</v>
      </c>
      <c r="AJ1795" s="3">
        <v>5191760</v>
      </c>
      <c r="AK1795" s="3">
        <v>12580489</v>
      </c>
      <c r="AL1795" s="3">
        <v>3882945</v>
      </c>
      <c r="AM1795" s="3">
        <v>8697544</v>
      </c>
      <c r="AN1795" s="3">
        <v>8360710</v>
      </c>
      <c r="AO1795" s="3">
        <v>0</v>
      </c>
      <c r="AP1795" s="3">
        <v>-971981</v>
      </c>
      <c r="AQ1795" s="3">
        <v>7388729</v>
      </c>
      <c r="AR1795" s="3">
        <f>Tabela1[[#This Row],[Potrzeby finansowe 2027
w tym:]]+Tabela1[[#This Row],[Rozliczenie 2025 potrz. fin.]]</f>
        <v>111876617</v>
      </c>
      <c r="AS1795" s="3">
        <v>0</v>
      </c>
      <c r="AT1795" s="3">
        <v>0</v>
      </c>
      <c r="AU1795" s="3"/>
      <c r="AV1795" s="3"/>
      <c r="AW1795" s="3"/>
      <c r="AX1795" s="3"/>
      <c r="AY1795" s="3"/>
      <c r="AZ1795" s="3"/>
      <c r="BA1795" s="3">
        <v>2786</v>
      </c>
      <c r="BB1795" s="3">
        <v>0</v>
      </c>
      <c r="BC1795" s="3">
        <v>0</v>
      </c>
      <c r="BD1795" s="3">
        <v>27.91</v>
      </c>
      <c r="BE1795" s="3">
        <v>0</v>
      </c>
      <c r="BF1795" s="3">
        <v>0</v>
      </c>
      <c r="BG1795" s="3">
        <v>4414255</v>
      </c>
      <c r="BH1795" s="3">
        <v>41478</v>
      </c>
      <c r="BI1795" s="3">
        <v>1905513</v>
      </c>
      <c r="BJ1795" s="3">
        <v>29281709.0625</v>
      </c>
      <c r="BK1795" s="3">
        <v>19598159.120000001</v>
      </c>
      <c r="BL1795" s="3">
        <v>5380278.8200000003</v>
      </c>
      <c r="BM1795" s="3">
        <v>27973642.129999999</v>
      </c>
      <c r="BN1795" s="53">
        <v>1.3959187860813445</v>
      </c>
      <c r="BO1795" s="54">
        <v>1.6072006E-3</v>
      </c>
      <c r="BP1795" s="70">
        <v>40418</v>
      </c>
      <c r="BQ1795" s="71"/>
      <c r="BR1795" s="70"/>
      <c r="BS1795" s="72"/>
      <c r="BT1795" s="72"/>
      <c r="BU1795" s="70">
        <v>222477980</v>
      </c>
      <c r="BV1795" s="70">
        <v>9530227</v>
      </c>
      <c r="BW1795" s="74">
        <v>9965599</v>
      </c>
      <c r="BX1795" s="70">
        <v>241973806</v>
      </c>
    </row>
    <row r="1796" spans="1:76" x14ac:dyDescent="0.3">
      <c r="A1796" s="73" t="s">
        <v>10</v>
      </c>
      <c r="B1796" s="2" t="s">
        <v>170</v>
      </c>
      <c r="C1796" s="2" t="s">
        <v>54</v>
      </c>
      <c r="D1796" s="2" t="s">
        <v>16</v>
      </c>
      <c r="E1796" s="2" t="s">
        <v>13</v>
      </c>
      <c r="F1796" s="17" t="str">
        <f>+Tabela1[[#This Row],[WK]]&amp;Tabela1[[#This Row],[PK]]&amp;Tabela1[[#This Row],[GK]]</f>
        <v>240803</v>
      </c>
      <c r="G1796" s="2" t="s">
        <v>1684</v>
      </c>
      <c r="H1796" s="3">
        <v>1341957911.5599999</v>
      </c>
      <c r="I1796" s="4">
        <v>1.125</v>
      </c>
      <c r="J1796" s="3">
        <v>1509702650.51</v>
      </c>
      <c r="K1796" s="4">
        <v>7.0000000000000007E-2</v>
      </c>
      <c r="L1796" s="3">
        <v>105679186</v>
      </c>
      <c r="M1796" s="3"/>
      <c r="N1796" s="5"/>
      <c r="O1796" s="3">
        <v>47936861.819999993</v>
      </c>
      <c r="P1796" s="4">
        <v>1.125</v>
      </c>
      <c r="Q1796" s="3">
        <v>53928969.549999997</v>
      </c>
      <c r="R1796" s="4">
        <v>1.6E-2</v>
      </c>
      <c r="S1796" s="3">
        <v>862864</v>
      </c>
      <c r="T1796" s="3"/>
      <c r="U1796" s="5"/>
      <c r="V1796" s="3">
        <v>58124414</v>
      </c>
      <c r="W1796" s="5"/>
      <c r="X1796" s="3">
        <v>58385390</v>
      </c>
      <c r="Y1796" s="3">
        <v>0</v>
      </c>
      <c r="Z1796" s="3">
        <v>0</v>
      </c>
      <c r="AA1796" s="3">
        <v>3229817</v>
      </c>
      <c r="AB1796" s="3">
        <v>55155573</v>
      </c>
      <c r="AC1796" s="3">
        <v>0</v>
      </c>
      <c r="AD1796" s="3">
        <v>6689979</v>
      </c>
      <c r="AE1796" s="3">
        <v>0</v>
      </c>
      <c r="AF1796" s="3">
        <v>105679186</v>
      </c>
      <c r="AG1796" s="3">
        <v>862864</v>
      </c>
      <c r="AH1796" s="3">
        <v>6689979</v>
      </c>
      <c r="AI1796" s="3">
        <v>58124414</v>
      </c>
      <c r="AJ1796" s="3">
        <v>4466481</v>
      </c>
      <c r="AK1796" s="3">
        <v>6564147</v>
      </c>
      <c r="AL1796" s="3">
        <v>3041379</v>
      </c>
      <c r="AM1796" s="3">
        <v>3522768</v>
      </c>
      <c r="AN1796" s="3">
        <v>2097666</v>
      </c>
      <c r="AO1796" s="3">
        <v>0</v>
      </c>
      <c r="AP1796" s="3">
        <v>0</v>
      </c>
      <c r="AQ1796" s="3">
        <v>2097666</v>
      </c>
      <c r="AR1796" s="3">
        <f>Tabela1[[#This Row],[Potrzeby finansowe 2027
w tym:]]+Tabela1[[#This Row],[Rozliczenie 2025 potrz. fin.]]</f>
        <v>60483056</v>
      </c>
      <c r="AS1796" s="3">
        <v>0</v>
      </c>
      <c r="AT1796" s="3">
        <v>0</v>
      </c>
      <c r="AU1796" s="3"/>
      <c r="AV1796" s="3"/>
      <c r="AW1796" s="3"/>
      <c r="AX1796" s="3"/>
      <c r="AY1796" s="3"/>
      <c r="AZ1796" s="3"/>
      <c r="BA1796" s="3">
        <v>0</v>
      </c>
      <c r="BB1796" s="3">
        <v>0</v>
      </c>
      <c r="BC1796" s="3">
        <v>0</v>
      </c>
      <c r="BD1796" s="3">
        <v>0</v>
      </c>
      <c r="BE1796" s="3">
        <v>0</v>
      </c>
      <c r="BF1796" s="3">
        <v>0</v>
      </c>
      <c r="BG1796" s="3">
        <v>2367082</v>
      </c>
      <c r="BH1796" s="3">
        <v>22242</v>
      </c>
      <c r="BI1796" s="3">
        <v>862735</v>
      </c>
      <c r="BJ1796" s="3">
        <v>13257505.387499999</v>
      </c>
      <c r="BK1796" s="3">
        <v>10421813.85</v>
      </c>
      <c r="BL1796" s="3">
        <v>621027.49</v>
      </c>
      <c r="BM1796" s="3">
        <v>10100711.17</v>
      </c>
      <c r="BN1796" s="53">
        <v>1.109166876509704</v>
      </c>
      <c r="BO1796" s="54">
        <v>8.625207E-4</v>
      </c>
      <c r="BP1796" s="70">
        <v>21690</v>
      </c>
      <c r="BQ1796" s="71"/>
      <c r="BR1796" s="70"/>
      <c r="BS1796" s="72"/>
      <c r="BT1796" s="72"/>
      <c r="BU1796" s="70">
        <v>105679186</v>
      </c>
      <c r="BV1796" s="70">
        <v>862864</v>
      </c>
      <c r="BW1796" s="74">
        <v>6689979</v>
      </c>
      <c r="BX1796" s="70">
        <v>113232029</v>
      </c>
    </row>
    <row r="1797" spans="1:76" x14ac:dyDescent="0.3">
      <c r="A1797" s="73" t="s">
        <v>10</v>
      </c>
      <c r="B1797" s="2" t="s">
        <v>170</v>
      </c>
      <c r="C1797" s="2" t="s">
        <v>54</v>
      </c>
      <c r="D1797" s="2" t="s">
        <v>18</v>
      </c>
      <c r="E1797" s="2" t="s">
        <v>15</v>
      </c>
      <c r="F1797" s="17" t="str">
        <f>+Tabela1[[#This Row],[WK]]&amp;Tabela1[[#This Row],[PK]]&amp;Tabela1[[#This Row],[GK]]</f>
        <v>240804</v>
      </c>
      <c r="G1797" s="2" t="s">
        <v>1685</v>
      </c>
      <c r="H1797" s="3">
        <v>406284314.92000002</v>
      </c>
      <c r="I1797" s="4">
        <v>1.125</v>
      </c>
      <c r="J1797" s="3">
        <v>457069854.29000002</v>
      </c>
      <c r="K1797" s="4">
        <v>7.0000000000000007E-2</v>
      </c>
      <c r="L1797" s="3">
        <v>31994890</v>
      </c>
      <c r="M1797" s="3"/>
      <c r="N1797" s="5"/>
      <c r="O1797" s="3">
        <v>175770406.77000001</v>
      </c>
      <c r="P1797" s="4">
        <v>1.125</v>
      </c>
      <c r="Q1797" s="3">
        <v>197741707.62</v>
      </c>
      <c r="R1797" s="4">
        <v>1.6E-2</v>
      </c>
      <c r="S1797" s="3">
        <v>3163867</v>
      </c>
      <c r="T1797" s="3"/>
      <c r="U1797" s="5"/>
      <c r="V1797" s="3">
        <v>21031581</v>
      </c>
      <c r="W1797" s="5"/>
      <c r="X1797" s="3">
        <v>19059179</v>
      </c>
      <c r="Y1797" s="3">
        <v>0</v>
      </c>
      <c r="Z1797" s="3">
        <v>11693</v>
      </c>
      <c r="AA1797" s="3">
        <v>1344424</v>
      </c>
      <c r="AB1797" s="3">
        <v>17703062</v>
      </c>
      <c r="AC1797" s="3">
        <v>0</v>
      </c>
      <c r="AD1797" s="3">
        <v>14941454</v>
      </c>
      <c r="AE1797" s="3">
        <v>7529869</v>
      </c>
      <c r="AF1797" s="3">
        <v>31994890</v>
      </c>
      <c r="AG1797" s="3">
        <v>3163867</v>
      </c>
      <c r="AH1797" s="3">
        <v>7411585</v>
      </c>
      <c r="AI1797" s="3">
        <v>21031581</v>
      </c>
      <c r="AJ1797" s="3">
        <v>73369</v>
      </c>
      <c r="AK1797" s="3">
        <v>97890</v>
      </c>
      <c r="AL1797" s="3">
        <v>1231378</v>
      </c>
      <c r="AM1797" s="3">
        <v>-1133488</v>
      </c>
      <c r="AN1797" s="3">
        <v>482015</v>
      </c>
      <c r="AO1797" s="3">
        <v>0</v>
      </c>
      <c r="AP1797" s="3">
        <v>-457494</v>
      </c>
      <c r="AQ1797" s="3">
        <v>24521</v>
      </c>
      <c r="AR1797" s="3">
        <f>Tabela1[[#This Row],[Potrzeby finansowe 2027
w tym:]]+Tabela1[[#This Row],[Rozliczenie 2025 potrz. fin.]]</f>
        <v>19083700</v>
      </c>
      <c r="AS1797" s="3">
        <v>0</v>
      </c>
      <c r="AT1797" s="3">
        <v>0</v>
      </c>
      <c r="AU1797" s="3"/>
      <c r="AV1797" s="3"/>
      <c r="AW1797" s="3"/>
      <c r="AX1797" s="3"/>
      <c r="AY1797" s="3"/>
      <c r="AZ1797" s="3"/>
      <c r="BA1797" s="3">
        <v>11693</v>
      </c>
      <c r="BB1797" s="3">
        <v>0</v>
      </c>
      <c r="BC1797" s="3">
        <v>0</v>
      </c>
      <c r="BD1797" s="3">
        <v>117.15</v>
      </c>
      <c r="BE1797" s="3">
        <v>0</v>
      </c>
      <c r="BF1797" s="3">
        <v>0</v>
      </c>
      <c r="BG1797" s="3">
        <v>659723</v>
      </c>
      <c r="BH1797" s="3">
        <v>6199</v>
      </c>
      <c r="BI1797" s="3">
        <v>684701</v>
      </c>
      <c r="BJ1797" s="3">
        <v>10521684.8125</v>
      </c>
      <c r="BK1797" s="3">
        <v>7027115.1899999995</v>
      </c>
      <c r="BL1797" s="3">
        <v>1849601.92</v>
      </c>
      <c r="BM1797" s="3">
        <v>10279074.65</v>
      </c>
      <c r="BN1797" s="53">
        <v>1.5420889174897179</v>
      </c>
      <c r="BO1797" s="54">
        <v>2.2558990000000001E-4</v>
      </c>
      <c r="BP1797" s="70">
        <v>5673</v>
      </c>
      <c r="BQ1797" s="71"/>
      <c r="BR1797" s="70"/>
      <c r="BS1797" s="72"/>
      <c r="BT1797" s="72"/>
      <c r="BU1797" s="70">
        <v>31994890</v>
      </c>
      <c r="BV1797" s="70">
        <v>3163867</v>
      </c>
      <c r="BW1797" s="74">
        <v>7411585</v>
      </c>
      <c r="BX1797" s="70">
        <v>42570342</v>
      </c>
    </row>
    <row r="1798" spans="1:76" x14ac:dyDescent="0.3">
      <c r="A1798" s="73" t="s">
        <v>10</v>
      </c>
      <c r="B1798" s="2" t="s">
        <v>170</v>
      </c>
      <c r="C1798" s="2" t="s">
        <v>54</v>
      </c>
      <c r="D1798" s="2" t="s">
        <v>21</v>
      </c>
      <c r="E1798" s="2" t="s">
        <v>15</v>
      </c>
      <c r="F1798" s="17" t="str">
        <f>+Tabela1[[#This Row],[WK]]&amp;Tabela1[[#This Row],[PK]]&amp;Tabela1[[#This Row],[GK]]</f>
        <v>240805</v>
      </c>
      <c r="G1798" s="2" t="s">
        <v>1686</v>
      </c>
      <c r="H1798" s="3">
        <v>587453292.24000001</v>
      </c>
      <c r="I1798" s="4">
        <v>1.125</v>
      </c>
      <c r="J1798" s="3">
        <v>660884953.76999998</v>
      </c>
      <c r="K1798" s="4">
        <v>7.0000000000000007E-2</v>
      </c>
      <c r="L1798" s="3">
        <v>46261947</v>
      </c>
      <c r="M1798" s="3"/>
      <c r="N1798" s="5"/>
      <c r="O1798" s="3">
        <v>76094247.819999993</v>
      </c>
      <c r="P1798" s="4">
        <v>1.125</v>
      </c>
      <c r="Q1798" s="3">
        <v>85606028.799999997</v>
      </c>
      <c r="R1798" s="4">
        <v>1.6E-2</v>
      </c>
      <c r="S1798" s="3">
        <v>1369696</v>
      </c>
      <c r="T1798" s="3"/>
      <c r="U1798" s="5"/>
      <c r="V1798" s="3">
        <v>22391520</v>
      </c>
      <c r="W1798" s="5"/>
      <c r="X1798" s="3">
        <v>33881598</v>
      </c>
      <c r="Y1798" s="3">
        <v>0</v>
      </c>
      <c r="Z1798" s="3">
        <v>0</v>
      </c>
      <c r="AA1798" s="3">
        <v>1667818</v>
      </c>
      <c r="AB1798" s="3">
        <v>32213780</v>
      </c>
      <c r="AC1798" s="3">
        <v>0</v>
      </c>
      <c r="AD1798" s="3">
        <v>13653953</v>
      </c>
      <c r="AE1798" s="3">
        <v>0</v>
      </c>
      <c r="AF1798" s="3">
        <v>46261947</v>
      </c>
      <c r="AG1798" s="3">
        <v>1369696</v>
      </c>
      <c r="AH1798" s="3">
        <v>13653953</v>
      </c>
      <c r="AI1798" s="3">
        <v>22391520</v>
      </c>
      <c r="AJ1798" s="3">
        <v>2980787</v>
      </c>
      <c r="AK1798" s="3">
        <v>5144662</v>
      </c>
      <c r="AL1798" s="3">
        <v>1241720</v>
      </c>
      <c r="AM1798" s="3">
        <v>3902942</v>
      </c>
      <c r="AN1798" s="3">
        <v>2163875</v>
      </c>
      <c r="AO1798" s="3">
        <v>0</v>
      </c>
      <c r="AP1798" s="3">
        <v>0</v>
      </c>
      <c r="AQ1798" s="3">
        <v>2163875</v>
      </c>
      <c r="AR1798" s="3">
        <f>Tabela1[[#This Row],[Potrzeby finansowe 2027
w tym:]]+Tabela1[[#This Row],[Rozliczenie 2025 potrz. fin.]]</f>
        <v>36045473</v>
      </c>
      <c r="AS1798" s="3">
        <v>0</v>
      </c>
      <c r="AT1798" s="3">
        <v>0</v>
      </c>
      <c r="AU1798" s="3"/>
      <c r="AV1798" s="3"/>
      <c r="AW1798" s="3"/>
      <c r="AX1798" s="3"/>
      <c r="AY1798" s="3"/>
      <c r="AZ1798" s="3"/>
      <c r="BA1798" s="3">
        <v>0</v>
      </c>
      <c r="BB1798" s="3">
        <v>0</v>
      </c>
      <c r="BC1798" s="3">
        <v>0</v>
      </c>
      <c r="BD1798" s="3">
        <v>0</v>
      </c>
      <c r="BE1798" s="3">
        <v>0</v>
      </c>
      <c r="BF1798" s="3">
        <v>0</v>
      </c>
      <c r="BG1798" s="3">
        <v>982826</v>
      </c>
      <c r="BH1798" s="3">
        <v>9235</v>
      </c>
      <c r="BI1798" s="3">
        <v>684992</v>
      </c>
      <c r="BJ1798" s="3">
        <v>10526156.102499999</v>
      </c>
      <c r="BK1798" s="3">
        <v>7144279.3699999992</v>
      </c>
      <c r="BL1798" s="3">
        <v>2632138.1</v>
      </c>
      <c r="BM1798" s="3">
        <v>8263230.7300000004</v>
      </c>
      <c r="BN1798" s="53">
        <v>1.1914887664027309</v>
      </c>
      <c r="BO1798" s="54">
        <v>3.6179609999999998E-4</v>
      </c>
      <c r="BP1798" s="70">
        <v>9099</v>
      </c>
      <c r="BQ1798" s="71"/>
      <c r="BR1798" s="70"/>
      <c r="BS1798" s="72"/>
      <c r="BT1798" s="72"/>
      <c r="BU1798" s="70">
        <v>46261947</v>
      </c>
      <c r="BV1798" s="70">
        <v>1369696</v>
      </c>
      <c r="BW1798" s="74">
        <v>13653953</v>
      </c>
      <c r="BX1798" s="70">
        <v>61285596</v>
      </c>
    </row>
    <row r="1799" spans="1:76" x14ac:dyDescent="0.3">
      <c r="A1799" s="73" t="s">
        <v>10</v>
      </c>
      <c r="B1799" s="2" t="s">
        <v>170</v>
      </c>
      <c r="C1799" s="2" t="s">
        <v>56</v>
      </c>
      <c r="D1799" s="2" t="s">
        <v>12</v>
      </c>
      <c r="E1799" s="2" t="s">
        <v>13</v>
      </c>
      <c r="F1799" s="17" t="str">
        <f>+Tabela1[[#This Row],[WK]]&amp;Tabela1[[#This Row],[PK]]&amp;Tabela1[[#This Row],[GK]]</f>
        <v>240901</v>
      </c>
      <c r="G1799" s="2" t="s">
        <v>1687</v>
      </c>
      <c r="H1799" s="3">
        <v>1581241784.99</v>
      </c>
      <c r="I1799" s="4">
        <v>1.125</v>
      </c>
      <c r="J1799" s="3">
        <v>1778897008.1099999</v>
      </c>
      <c r="K1799" s="4">
        <v>7.0000000000000007E-2</v>
      </c>
      <c r="L1799" s="3">
        <v>124522791</v>
      </c>
      <c r="M1799" s="3"/>
      <c r="N1799" s="5"/>
      <c r="O1799" s="3">
        <v>209002914.68000001</v>
      </c>
      <c r="P1799" s="4">
        <v>1.125</v>
      </c>
      <c r="Q1799" s="3">
        <v>235128279.02000001</v>
      </c>
      <c r="R1799" s="4">
        <v>1.6E-2</v>
      </c>
      <c r="S1799" s="3">
        <v>3762052</v>
      </c>
      <c r="T1799" s="3"/>
      <c r="U1799" s="5"/>
      <c r="V1799" s="3">
        <v>68958985</v>
      </c>
      <c r="W1799" s="5"/>
      <c r="X1799" s="3">
        <v>67564622</v>
      </c>
      <c r="Y1799" s="3">
        <v>0</v>
      </c>
      <c r="Z1799" s="3">
        <v>3023</v>
      </c>
      <c r="AA1799" s="3">
        <v>4704634</v>
      </c>
      <c r="AB1799" s="3">
        <v>62856965</v>
      </c>
      <c r="AC1799" s="3">
        <v>0</v>
      </c>
      <c r="AD1799" s="3">
        <v>2951567</v>
      </c>
      <c r="AE1799" s="3">
        <v>0</v>
      </c>
      <c r="AF1799" s="3">
        <v>124522791</v>
      </c>
      <c r="AG1799" s="3">
        <v>3762052</v>
      </c>
      <c r="AH1799" s="3">
        <v>2951567</v>
      </c>
      <c r="AI1799" s="3">
        <v>68958985</v>
      </c>
      <c r="AJ1799" s="3">
        <v>1481313</v>
      </c>
      <c r="AK1799" s="3">
        <v>2319580</v>
      </c>
      <c r="AL1799" s="3">
        <v>3946782</v>
      </c>
      <c r="AM1799" s="3">
        <v>-1627202</v>
      </c>
      <c r="AN1799" s="3">
        <v>838267</v>
      </c>
      <c r="AO1799" s="3">
        <v>0</v>
      </c>
      <c r="AP1799" s="3">
        <v>0</v>
      </c>
      <c r="AQ1799" s="3">
        <v>838267</v>
      </c>
      <c r="AR1799" s="3">
        <f>Tabela1[[#This Row],[Potrzeby finansowe 2027
w tym:]]+Tabela1[[#This Row],[Rozliczenie 2025 potrz. fin.]]</f>
        <v>68402889</v>
      </c>
      <c r="AS1799" s="3">
        <v>0</v>
      </c>
      <c r="AT1799" s="3">
        <v>0</v>
      </c>
      <c r="AU1799" s="3"/>
      <c r="AV1799" s="3"/>
      <c r="AW1799" s="3"/>
      <c r="AX1799" s="3"/>
      <c r="AY1799" s="3"/>
      <c r="AZ1799" s="3"/>
      <c r="BA1799" s="3">
        <v>3023</v>
      </c>
      <c r="BB1799" s="3">
        <v>0</v>
      </c>
      <c r="BC1799" s="3">
        <v>0</v>
      </c>
      <c r="BD1799" s="3">
        <v>0</v>
      </c>
      <c r="BE1799" s="3">
        <v>60.57</v>
      </c>
      <c r="BF1799" s="3">
        <v>0</v>
      </c>
      <c r="BG1799" s="3">
        <v>3050112</v>
      </c>
      <c r="BH1799" s="3">
        <v>28660</v>
      </c>
      <c r="BI1799" s="3">
        <v>1654522</v>
      </c>
      <c r="BJ1799" s="3">
        <v>25424770.829999998</v>
      </c>
      <c r="BK1799" s="3">
        <v>19960257.75</v>
      </c>
      <c r="BL1799" s="3">
        <v>3458425.55</v>
      </c>
      <c r="BM1799" s="3">
        <v>14941201.219999999</v>
      </c>
      <c r="BN1799" s="53">
        <v>1.2233065666881173</v>
      </c>
      <c r="BO1799" s="54">
        <v>1.0349897000000001E-3</v>
      </c>
      <c r="BP1799" s="70">
        <v>26028</v>
      </c>
      <c r="BQ1799" s="71"/>
      <c r="BR1799" s="70"/>
      <c r="BS1799" s="72"/>
      <c r="BT1799" s="72"/>
      <c r="BU1799" s="70">
        <v>124522791</v>
      </c>
      <c r="BV1799" s="70">
        <v>3762052</v>
      </c>
      <c r="BW1799" s="74">
        <v>2951567</v>
      </c>
      <c r="BX1799" s="70">
        <v>131236410</v>
      </c>
    </row>
    <row r="1800" spans="1:76" x14ac:dyDescent="0.3">
      <c r="A1800" s="73" t="s">
        <v>10</v>
      </c>
      <c r="B1800" s="2" t="s">
        <v>170</v>
      </c>
      <c r="C1800" s="2" t="s">
        <v>56</v>
      </c>
      <c r="D1800" s="2" t="s">
        <v>11</v>
      </c>
      <c r="E1800" s="2" t="s">
        <v>19</v>
      </c>
      <c r="F1800" s="17" t="str">
        <f>+Tabela1[[#This Row],[WK]]&amp;Tabela1[[#This Row],[PK]]&amp;Tabela1[[#This Row],[GK]]</f>
        <v>240902</v>
      </c>
      <c r="G1800" s="2" t="s">
        <v>1688</v>
      </c>
      <c r="H1800" s="3">
        <v>699549021.28999996</v>
      </c>
      <c r="I1800" s="4">
        <v>1.125</v>
      </c>
      <c r="J1800" s="3">
        <v>786992648.95000005</v>
      </c>
      <c r="K1800" s="4">
        <v>7.0000000000000007E-2</v>
      </c>
      <c r="L1800" s="3">
        <v>55089485</v>
      </c>
      <c r="M1800" s="3"/>
      <c r="N1800" s="5"/>
      <c r="O1800" s="3">
        <v>79422909.350000009</v>
      </c>
      <c r="P1800" s="4">
        <v>1.125</v>
      </c>
      <c r="Q1800" s="3">
        <v>89350773.019999996</v>
      </c>
      <c r="R1800" s="4">
        <v>1.6E-2</v>
      </c>
      <c r="S1800" s="3">
        <v>1429612</v>
      </c>
      <c r="T1800" s="3"/>
      <c r="U1800" s="5"/>
      <c r="V1800" s="3">
        <v>30730640</v>
      </c>
      <c r="W1800" s="5"/>
      <c r="X1800" s="3">
        <v>43562573</v>
      </c>
      <c r="Y1800" s="3">
        <v>0</v>
      </c>
      <c r="Z1800" s="3">
        <v>2926</v>
      </c>
      <c r="AA1800" s="3">
        <v>2680672</v>
      </c>
      <c r="AB1800" s="3">
        <v>32853710</v>
      </c>
      <c r="AC1800" s="3">
        <v>8025265</v>
      </c>
      <c r="AD1800" s="3">
        <v>12831933</v>
      </c>
      <c r="AE1800" s="3">
        <v>0</v>
      </c>
      <c r="AF1800" s="3">
        <v>55089485</v>
      </c>
      <c r="AG1800" s="3">
        <v>1429612</v>
      </c>
      <c r="AH1800" s="3">
        <v>12831933</v>
      </c>
      <c r="AI1800" s="3">
        <v>30730640</v>
      </c>
      <c r="AJ1800" s="3">
        <v>216216</v>
      </c>
      <c r="AK1800" s="3">
        <v>216216</v>
      </c>
      <c r="AL1800" s="3">
        <v>1695738</v>
      </c>
      <c r="AM1800" s="3">
        <v>-1479522</v>
      </c>
      <c r="AN1800" s="3">
        <v>79305</v>
      </c>
      <c r="AO1800" s="3">
        <v>0</v>
      </c>
      <c r="AP1800" s="3">
        <v>-79305</v>
      </c>
      <c r="AQ1800" s="3">
        <v>0</v>
      </c>
      <c r="AR1800" s="3">
        <f>Tabela1[[#This Row],[Potrzeby finansowe 2027
w tym:]]+Tabela1[[#This Row],[Rozliczenie 2025 potrz. fin.]]</f>
        <v>43562573</v>
      </c>
      <c r="AS1800" s="3">
        <v>0</v>
      </c>
      <c r="AT1800" s="3">
        <v>0</v>
      </c>
      <c r="AU1800" s="3"/>
      <c r="AV1800" s="3"/>
      <c r="AW1800" s="3"/>
      <c r="AX1800" s="3"/>
      <c r="AY1800" s="3"/>
      <c r="AZ1800" s="3"/>
      <c r="BA1800" s="3">
        <v>2926</v>
      </c>
      <c r="BB1800" s="3">
        <v>0</v>
      </c>
      <c r="BC1800" s="3">
        <v>3.02</v>
      </c>
      <c r="BD1800" s="3">
        <v>0</v>
      </c>
      <c r="BE1800" s="3">
        <v>38.5</v>
      </c>
      <c r="BF1800" s="3">
        <v>0</v>
      </c>
      <c r="BG1800" s="3">
        <v>1490680</v>
      </c>
      <c r="BH1800" s="3">
        <v>14007</v>
      </c>
      <c r="BI1800" s="3">
        <v>1189992</v>
      </c>
      <c r="BJ1800" s="3">
        <v>18286421.972500004</v>
      </c>
      <c r="BK1800" s="3">
        <v>11471292.600000001</v>
      </c>
      <c r="BL1800" s="3">
        <v>7907850.6200000001</v>
      </c>
      <c r="BM1800" s="3">
        <v>11444816.25</v>
      </c>
      <c r="BN1800" s="53">
        <v>1.0583755350997455</v>
      </c>
      <c r="BO1800" s="54">
        <v>5.2232289999999996E-4</v>
      </c>
      <c r="BP1800" s="70">
        <v>13136</v>
      </c>
      <c r="BQ1800" s="71"/>
      <c r="BR1800" s="70"/>
      <c r="BS1800" s="72"/>
      <c r="BT1800" s="72"/>
      <c r="BU1800" s="70">
        <v>55089485</v>
      </c>
      <c r="BV1800" s="70">
        <v>1429612</v>
      </c>
      <c r="BW1800" s="74">
        <v>12831933</v>
      </c>
      <c r="BX1800" s="70">
        <v>69351030</v>
      </c>
    </row>
    <row r="1801" spans="1:76" x14ac:dyDescent="0.3">
      <c r="A1801" s="73" t="s">
        <v>10</v>
      </c>
      <c r="B1801" s="2" t="s">
        <v>170</v>
      </c>
      <c r="C1801" s="2" t="s">
        <v>56</v>
      </c>
      <c r="D1801" s="2" t="s">
        <v>16</v>
      </c>
      <c r="E1801" s="2" t="s">
        <v>15</v>
      </c>
      <c r="F1801" s="17" t="str">
        <f>+Tabela1[[#This Row],[WK]]&amp;Tabela1[[#This Row],[PK]]&amp;Tabela1[[#This Row],[GK]]</f>
        <v>240903</v>
      </c>
      <c r="G1801" s="2" t="s">
        <v>1689</v>
      </c>
      <c r="H1801" s="3">
        <v>219529022.03</v>
      </c>
      <c r="I1801" s="4">
        <v>1.125</v>
      </c>
      <c r="J1801" s="3">
        <v>246970149.78</v>
      </c>
      <c r="K1801" s="4">
        <v>7.0000000000000007E-2</v>
      </c>
      <c r="L1801" s="3">
        <v>17287910</v>
      </c>
      <c r="M1801" s="3"/>
      <c r="N1801" s="5"/>
      <c r="O1801" s="3">
        <v>6945773.2699999996</v>
      </c>
      <c r="P1801" s="4">
        <v>1.125</v>
      </c>
      <c r="Q1801" s="3">
        <v>7813994.9299999997</v>
      </c>
      <c r="R1801" s="4">
        <v>1.6E-2</v>
      </c>
      <c r="S1801" s="3">
        <v>125024</v>
      </c>
      <c r="T1801" s="3"/>
      <c r="U1801" s="5"/>
      <c r="V1801" s="3">
        <v>11270931</v>
      </c>
      <c r="W1801" s="5"/>
      <c r="X1801" s="3">
        <v>25074581</v>
      </c>
      <c r="Y1801" s="3">
        <v>6896581</v>
      </c>
      <c r="Z1801" s="3">
        <v>537631</v>
      </c>
      <c r="AA1801" s="3">
        <v>1109266</v>
      </c>
      <c r="AB1801" s="3">
        <v>16322188</v>
      </c>
      <c r="AC1801" s="3">
        <v>208915</v>
      </c>
      <c r="AD1801" s="3">
        <v>13786923</v>
      </c>
      <c r="AE1801" s="3">
        <v>0</v>
      </c>
      <c r="AF1801" s="3">
        <v>17287910</v>
      </c>
      <c r="AG1801" s="3">
        <v>125024</v>
      </c>
      <c r="AH1801" s="3">
        <v>13786923</v>
      </c>
      <c r="AI1801" s="3">
        <v>11270931</v>
      </c>
      <c r="AJ1801" s="3">
        <v>-768356</v>
      </c>
      <c r="AK1801" s="3">
        <v>-785084</v>
      </c>
      <c r="AL1801" s="3">
        <v>865664</v>
      </c>
      <c r="AM1801" s="3">
        <v>-1650748</v>
      </c>
      <c r="AN1801" s="3">
        <v>-245590</v>
      </c>
      <c r="AO1801" s="3">
        <v>0</v>
      </c>
      <c r="AP1801" s="3">
        <v>228862</v>
      </c>
      <c r="AQ1801" s="3">
        <v>-16728</v>
      </c>
      <c r="AR1801" s="3">
        <f>Tabela1[[#This Row],[Potrzeby finansowe 2027
w tym:]]+Tabela1[[#This Row],[Rozliczenie 2025 potrz. fin.]]</f>
        <v>25057853</v>
      </c>
      <c r="AS1801" s="3">
        <v>0</v>
      </c>
      <c r="AT1801" s="3">
        <v>0</v>
      </c>
      <c r="AU1801" s="3"/>
      <c r="AV1801" s="3"/>
      <c r="AW1801" s="3"/>
      <c r="AX1801" s="3"/>
      <c r="AY1801" s="3"/>
      <c r="AZ1801" s="3"/>
      <c r="BA1801" s="3">
        <v>537631</v>
      </c>
      <c r="BB1801" s="3">
        <v>0</v>
      </c>
      <c r="BC1801" s="3">
        <v>0.02</v>
      </c>
      <c r="BD1801" s="3">
        <v>5386.48</v>
      </c>
      <c r="BE1801" s="3">
        <v>0</v>
      </c>
      <c r="BF1801" s="3">
        <v>0</v>
      </c>
      <c r="BG1801" s="3">
        <v>567133</v>
      </c>
      <c r="BH1801" s="3">
        <v>5329</v>
      </c>
      <c r="BI1801" s="3">
        <v>542133</v>
      </c>
      <c r="BJ1801" s="3">
        <v>8330873.3149999995</v>
      </c>
      <c r="BK1801" s="3">
        <v>5061114.83</v>
      </c>
      <c r="BL1801" s="3">
        <v>1801352.02</v>
      </c>
      <c r="BM1801" s="3">
        <v>9476329.9000000004</v>
      </c>
      <c r="BN1801" s="53">
        <v>0.72966807494660668</v>
      </c>
      <c r="BO1801" s="54">
        <v>2.2208500000000001E-4</v>
      </c>
      <c r="BP1801" s="70">
        <v>5585</v>
      </c>
      <c r="BQ1801" s="71"/>
      <c r="BR1801" s="70"/>
      <c r="BS1801" s="72"/>
      <c r="BT1801" s="72"/>
      <c r="BU1801" s="70">
        <v>17287910</v>
      </c>
      <c r="BV1801" s="70">
        <v>125024</v>
      </c>
      <c r="BW1801" s="74">
        <v>13786923</v>
      </c>
      <c r="BX1801" s="70">
        <v>31199857</v>
      </c>
    </row>
    <row r="1802" spans="1:76" x14ac:dyDescent="0.3">
      <c r="A1802" s="73" t="s">
        <v>10</v>
      </c>
      <c r="B1802" s="2" t="s">
        <v>170</v>
      </c>
      <c r="C1802" s="2" t="s">
        <v>56</v>
      </c>
      <c r="D1802" s="2" t="s">
        <v>18</v>
      </c>
      <c r="E1802" s="2" t="s">
        <v>15</v>
      </c>
      <c r="F1802" s="17" t="str">
        <f>+Tabela1[[#This Row],[WK]]&amp;Tabela1[[#This Row],[PK]]&amp;Tabela1[[#This Row],[GK]]</f>
        <v>240904</v>
      </c>
      <c r="G1802" s="2" t="s">
        <v>1690</v>
      </c>
      <c r="H1802" s="3">
        <v>580736309.21000004</v>
      </c>
      <c r="I1802" s="4">
        <v>1.125</v>
      </c>
      <c r="J1802" s="3">
        <v>653328347.86000001</v>
      </c>
      <c r="K1802" s="4">
        <v>7.0000000000000007E-2</v>
      </c>
      <c r="L1802" s="3">
        <v>45732984</v>
      </c>
      <c r="M1802" s="3"/>
      <c r="N1802" s="5"/>
      <c r="O1802" s="3">
        <v>101368839.28</v>
      </c>
      <c r="P1802" s="4">
        <v>1.125</v>
      </c>
      <c r="Q1802" s="3">
        <v>114039944.19</v>
      </c>
      <c r="R1802" s="4">
        <v>1.6E-2</v>
      </c>
      <c r="S1802" s="3">
        <v>1824639</v>
      </c>
      <c r="T1802" s="3"/>
      <c r="U1802" s="5"/>
      <c r="V1802" s="3">
        <v>24069209</v>
      </c>
      <c r="W1802" s="5"/>
      <c r="X1802" s="3">
        <v>25926702</v>
      </c>
      <c r="Y1802" s="3">
        <v>0</v>
      </c>
      <c r="Z1802" s="3">
        <v>499</v>
      </c>
      <c r="AA1802" s="3">
        <v>1690585</v>
      </c>
      <c r="AB1802" s="3">
        <v>23528329</v>
      </c>
      <c r="AC1802" s="3">
        <v>707289</v>
      </c>
      <c r="AD1802" s="3">
        <v>3853141</v>
      </c>
      <c r="AE1802" s="3">
        <v>0</v>
      </c>
      <c r="AF1802" s="3">
        <v>45732984</v>
      </c>
      <c r="AG1802" s="3">
        <v>1824639</v>
      </c>
      <c r="AH1802" s="3">
        <v>3853141</v>
      </c>
      <c r="AI1802" s="3">
        <v>24069209</v>
      </c>
      <c r="AJ1802" s="3">
        <v>2190122</v>
      </c>
      <c r="AK1802" s="3">
        <v>2075529</v>
      </c>
      <c r="AL1802" s="3">
        <v>1331439</v>
      </c>
      <c r="AM1802" s="3">
        <v>744090</v>
      </c>
      <c r="AN1802" s="3">
        <v>-114593</v>
      </c>
      <c r="AO1802" s="3">
        <v>0</v>
      </c>
      <c r="AP1802" s="3">
        <v>0</v>
      </c>
      <c r="AQ1802" s="3">
        <v>-114593</v>
      </c>
      <c r="AR1802" s="3">
        <f>Tabela1[[#This Row],[Potrzeby finansowe 2027
w tym:]]+Tabela1[[#This Row],[Rozliczenie 2025 potrz. fin.]]</f>
        <v>25812109</v>
      </c>
      <c r="AS1802" s="3">
        <v>0</v>
      </c>
      <c r="AT1802" s="3">
        <v>0</v>
      </c>
      <c r="AU1802" s="3"/>
      <c r="AV1802" s="3"/>
      <c r="AW1802" s="3"/>
      <c r="AX1802" s="3"/>
      <c r="AY1802" s="3"/>
      <c r="AZ1802" s="3"/>
      <c r="BA1802" s="3">
        <v>499</v>
      </c>
      <c r="BB1802" s="3">
        <v>0</v>
      </c>
      <c r="BC1802" s="3">
        <v>0</v>
      </c>
      <c r="BD1802" s="3">
        <v>5</v>
      </c>
      <c r="BE1802" s="3">
        <v>0</v>
      </c>
      <c r="BF1802" s="3">
        <v>0</v>
      </c>
      <c r="BG1802" s="3">
        <v>1103937</v>
      </c>
      <c r="BH1802" s="3">
        <v>10373</v>
      </c>
      <c r="BI1802" s="3">
        <v>586648</v>
      </c>
      <c r="BJ1802" s="3">
        <v>9014926.6274999995</v>
      </c>
      <c r="BK1802" s="3">
        <v>5683310.4399999995</v>
      </c>
      <c r="BL1802" s="3">
        <v>3525456.33</v>
      </c>
      <c r="BM1802" s="3">
        <v>6275552.0899999999</v>
      </c>
      <c r="BN1802" s="53">
        <v>1.2195573710864274</v>
      </c>
      <c r="BO1802" s="54">
        <v>3.6604589999999999E-4</v>
      </c>
      <c r="BP1802" s="70">
        <v>9206</v>
      </c>
      <c r="BQ1802" s="71"/>
      <c r="BR1802" s="70"/>
      <c r="BS1802" s="72"/>
      <c r="BT1802" s="72"/>
      <c r="BU1802" s="70">
        <v>45732984</v>
      </c>
      <c r="BV1802" s="70">
        <v>1824639</v>
      </c>
      <c r="BW1802" s="74">
        <v>3853141</v>
      </c>
      <c r="BX1802" s="70">
        <v>51410764</v>
      </c>
    </row>
    <row r="1803" spans="1:76" x14ac:dyDescent="0.3">
      <c r="A1803" s="73" t="s">
        <v>10</v>
      </c>
      <c r="B1803" s="2" t="s">
        <v>170</v>
      </c>
      <c r="C1803" s="2" t="s">
        <v>56</v>
      </c>
      <c r="D1803" s="2" t="s">
        <v>21</v>
      </c>
      <c r="E1803" s="2" t="s">
        <v>19</v>
      </c>
      <c r="F1803" s="17" t="str">
        <f>+Tabela1[[#This Row],[WK]]&amp;Tabela1[[#This Row],[PK]]&amp;Tabela1[[#This Row],[GK]]</f>
        <v>240905</v>
      </c>
      <c r="G1803" s="2" t="s">
        <v>1691</v>
      </c>
      <c r="H1803" s="3">
        <v>368906643.5</v>
      </c>
      <c r="I1803" s="4">
        <v>1.125</v>
      </c>
      <c r="J1803" s="3">
        <v>415019973.94</v>
      </c>
      <c r="K1803" s="4">
        <v>7.0000000000000007E-2</v>
      </c>
      <c r="L1803" s="3">
        <v>29051398</v>
      </c>
      <c r="M1803" s="3"/>
      <c r="N1803" s="5"/>
      <c r="O1803" s="3">
        <v>10446666.540000001</v>
      </c>
      <c r="P1803" s="4">
        <v>1.125</v>
      </c>
      <c r="Q1803" s="3">
        <v>11752499.859999999</v>
      </c>
      <c r="R1803" s="4">
        <v>1.6E-2</v>
      </c>
      <c r="S1803" s="3">
        <v>188040</v>
      </c>
      <c r="T1803" s="3"/>
      <c r="U1803" s="5"/>
      <c r="V1803" s="3">
        <v>18488194</v>
      </c>
      <c r="W1803" s="5"/>
      <c r="X1803" s="3">
        <v>29590405</v>
      </c>
      <c r="Y1803" s="3">
        <v>3918036</v>
      </c>
      <c r="Z1803" s="3">
        <v>620228</v>
      </c>
      <c r="AA1803" s="3">
        <v>1184857</v>
      </c>
      <c r="AB1803" s="3">
        <v>19121683</v>
      </c>
      <c r="AC1803" s="3">
        <v>4745601</v>
      </c>
      <c r="AD1803" s="3">
        <v>11102211</v>
      </c>
      <c r="AE1803" s="3">
        <v>0</v>
      </c>
      <c r="AF1803" s="3">
        <v>29051398</v>
      </c>
      <c r="AG1803" s="3">
        <v>188040</v>
      </c>
      <c r="AH1803" s="3">
        <v>11102211</v>
      </c>
      <c r="AI1803" s="3">
        <v>18488194</v>
      </c>
      <c r="AJ1803" s="3">
        <v>970402</v>
      </c>
      <c r="AK1803" s="3">
        <v>970402</v>
      </c>
      <c r="AL1803" s="3">
        <v>992752</v>
      </c>
      <c r="AM1803" s="3">
        <v>-22350</v>
      </c>
      <c r="AN1803" s="3">
        <v>77844</v>
      </c>
      <c r="AO1803" s="3">
        <v>0</v>
      </c>
      <c r="AP1803" s="3">
        <v>-77844</v>
      </c>
      <c r="AQ1803" s="3">
        <v>0</v>
      </c>
      <c r="AR1803" s="3">
        <f>Tabela1[[#This Row],[Potrzeby finansowe 2027
w tym:]]+Tabela1[[#This Row],[Rozliczenie 2025 potrz. fin.]]</f>
        <v>29590405</v>
      </c>
      <c r="AS1803" s="3">
        <v>0</v>
      </c>
      <c r="AT1803" s="3">
        <v>0</v>
      </c>
      <c r="AU1803" s="3"/>
      <c r="AV1803" s="3"/>
      <c r="AW1803" s="3"/>
      <c r="AX1803" s="3"/>
      <c r="AY1803" s="3"/>
      <c r="AZ1803" s="3"/>
      <c r="BA1803" s="3">
        <v>620228</v>
      </c>
      <c r="BB1803" s="3">
        <v>0</v>
      </c>
      <c r="BC1803" s="3">
        <v>7.6</v>
      </c>
      <c r="BD1803" s="3">
        <v>6188.75</v>
      </c>
      <c r="BE1803" s="3">
        <v>0</v>
      </c>
      <c r="BF1803" s="3">
        <v>0</v>
      </c>
      <c r="BG1803" s="3">
        <v>864482</v>
      </c>
      <c r="BH1803" s="3">
        <v>8123</v>
      </c>
      <c r="BI1803" s="3">
        <v>320375</v>
      </c>
      <c r="BJ1803" s="3">
        <v>4923149.3550000004</v>
      </c>
      <c r="BK1803" s="3">
        <v>2806112.9300000006</v>
      </c>
      <c r="BL1803" s="3">
        <v>1797865.8</v>
      </c>
      <c r="BM1803" s="3">
        <v>4872414.0999999996</v>
      </c>
      <c r="BN1803" s="53">
        <v>0.88359773556046761</v>
      </c>
      <c r="BO1803" s="54">
        <v>3.1206920000000001E-4</v>
      </c>
      <c r="BP1803" s="70">
        <v>7848</v>
      </c>
      <c r="BQ1803" s="71"/>
      <c r="BR1803" s="70"/>
      <c r="BS1803" s="72"/>
      <c r="BT1803" s="72"/>
      <c r="BU1803" s="70">
        <v>29051398</v>
      </c>
      <c r="BV1803" s="70">
        <v>188040</v>
      </c>
      <c r="BW1803" s="74">
        <v>11102211</v>
      </c>
      <c r="BX1803" s="70">
        <v>40341649</v>
      </c>
    </row>
    <row r="1804" spans="1:76" x14ac:dyDescent="0.3">
      <c r="A1804" s="73" t="s">
        <v>10</v>
      </c>
      <c r="B1804" s="2" t="s">
        <v>170</v>
      </c>
      <c r="C1804" s="2" t="s">
        <v>69</v>
      </c>
      <c r="D1804" s="2" t="s">
        <v>12</v>
      </c>
      <c r="E1804" s="2" t="s">
        <v>15</v>
      </c>
      <c r="F1804" s="17" t="str">
        <f>+Tabela1[[#This Row],[WK]]&amp;Tabela1[[#This Row],[PK]]&amp;Tabela1[[#This Row],[GK]]</f>
        <v>241001</v>
      </c>
      <c r="G1804" s="2" t="s">
        <v>1692</v>
      </c>
      <c r="H1804" s="3">
        <v>377076037.58999997</v>
      </c>
      <c r="I1804" s="4">
        <v>1.125</v>
      </c>
      <c r="J1804" s="3">
        <v>424210542.29000002</v>
      </c>
      <c r="K1804" s="4">
        <v>7.0000000000000007E-2</v>
      </c>
      <c r="L1804" s="3">
        <v>29694738</v>
      </c>
      <c r="M1804" s="3"/>
      <c r="N1804" s="5"/>
      <c r="O1804" s="3">
        <v>92670163.210000008</v>
      </c>
      <c r="P1804" s="4">
        <v>1.125</v>
      </c>
      <c r="Q1804" s="3">
        <v>104253933.61</v>
      </c>
      <c r="R1804" s="4">
        <v>1.6E-2</v>
      </c>
      <c r="S1804" s="3">
        <v>1668063</v>
      </c>
      <c r="T1804" s="3"/>
      <c r="U1804" s="5"/>
      <c r="V1804" s="3">
        <v>15202276</v>
      </c>
      <c r="W1804" s="5"/>
      <c r="X1804" s="3">
        <v>26954477</v>
      </c>
      <c r="Y1804" s="3">
        <v>0</v>
      </c>
      <c r="Z1804" s="3">
        <v>193654</v>
      </c>
      <c r="AA1804" s="3">
        <v>1073028</v>
      </c>
      <c r="AB1804" s="3">
        <v>25687795</v>
      </c>
      <c r="AC1804" s="3">
        <v>0</v>
      </c>
      <c r="AD1804" s="3">
        <v>14515153</v>
      </c>
      <c r="AE1804" s="3">
        <v>0</v>
      </c>
      <c r="AF1804" s="3">
        <v>29694738</v>
      </c>
      <c r="AG1804" s="3">
        <v>1668063</v>
      </c>
      <c r="AH1804" s="3">
        <v>14515153</v>
      </c>
      <c r="AI1804" s="3">
        <v>15202276</v>
      </c>
      <c r="AJ1804" s="3">
        <v>1892888</v>
      </c>
      <c r="AK1804" s="3">
        <v>4655840</v>
      </c>
      <c r="AL1804" s="3">
        <v>888599</v>
      </c>
      <c r="AM1804" s="3">
        <v>3767241</v>
      </c>
      <c r="AN1804" s="3">
        <v>2762952</v>
      </c>
      <c r="AO1804" s="3">
        <v>0</v>
      </c>
      <c r="AP1804" s="3">
        <v>0</v>
      </c>
      <c r="AQ1804" s="3">
        <v>2762952</v>
      </c>
      <c r="AR1804" s="3">
        <f>Tabela1[[#This Row],[Potrzeby finansowe 2027
w tym:]]+Tabela1[[#This Row],[Rozliczenie 2025 potrz. fin.]]</f>
        <v>29717429</v>
      </c>
      <c r="AS1804" s="3">
        <v>0</v>
      </c>
      <c r="AT1804" s="3">
        <v>0</v>
      </c>
      <c r="AU1804" s="3"/>
      <c r="AV1804" s="3"/>
      <c r="AW1804" s="3"/>
      <c r="AX1804" s="3"/>
      <c r="AY1804" s="3"/>
      <c r="AZ1804" s="3"/>
      <c r="BA1804" s="3">
        <v>193654</v>
      </c>
      <c r="BB1804" s="3">
        <v>0</v>
      </c>
      <c r="BC1804" s="3">
        <v>0</v>
      </c>
      <c r="BD1804" s="3">
        <v>0</v>
      </c>
      <c r="BE1804" s="3">
        <v>3880.45</v>
      </c>
      <c r="BF1804" s="3">
        <v>0</v>
      </c>
      <c r="BG1804" s="3">
        <v>711764</v>
      </c>
      <c r="BH1804" s="3">
        <v>6688</v>
      </c>
      <c r="BI1804" s="3">
        <v>361264</v>
      </c>
      <c r="BJ1804" s="3">
        <v>5551485.0999999987</v>
      </c>
      <c r="BK1804" s="3">
        <v>3119632.3999999985</v>
      </c>
      <c r="BL1804" s="3">
        <v>0</v>
      </c>
      <c r="BM1804" s="3">
        <v>9727410.8000000007</v>
      </c>
      <c r="BN1804" s="53">
        <v>1.1111067588110761</v>
      </c>
      <c r="BO1804" s="54">
        <v>3.1106999999999999E-4</v>
      </c>
      <c r="BP1804" s="70">
        <v>7823</v>
      </c>
      <c r="BQ1804" s="71"/>
      <c r="BR1804" s="70"/>
      <c r="BS1804" s="72"/>
      <c r="BT1804" s="72"/>
      <c r="BU1804" s="70">
        <v>29694738</v>
      </c>
      <c r="BV1804" s="70">
        <v>1668063</v>
      </c>
      <c r="BW1804" s="74">
        <v>14515153</v>
      </c>
      <c r="BX1804" s="70">
        <v>45877954</v>
      </c>
    </row>
    <row r="1805" spans="1:76" x14ac:dyDescent="0.3">
      <c r="A1805" s="73" t="s">
        <v>10</v>
      </c>
      <c r="B1805" s="2" t="s">
        <v>170</v>
      </c>
      <c r="C1805" s="2" t="s">
        <v>69</v>
      </c>
      <c r="D1805" s="2" t="s">
        <v>11</v>
      </c>
      <c r="E1805" s="2" t="s">
        <v>15</v>
      </c>
      <c r="F1805" s="17" t="str">
        <f>+Tabela1[[#This Row],[WK]]&amp;Tabela1[[#This Row],[PK]]&amp;Tabela1[[#This Row],[GK]]</f>
        <v>241002</v>
      </c>
      <c r="G1805" s="2" t="s">
        <v>1693</v>
      </c>
      <c r="H1805" s="3">
        <v>287882630.00999999</v>
      </c>
      <c r="I1805" s="4">
        <v>1.125</v>
      </c>
      <c r="J1805" s="3">
        <v>323867958.75999999</v>
      </c>
      <c r="K1805" s="4">
        <v>7.0000000000000007E-2</v>
      </c>
      <c r="L1805" s="3">
        <v>22670757</v>
      </c>
      <c r="M1805" s="3"/>
      <c r="N1805" s="5"/>
      <c r="O1805" s="3">
        <v>17714899.809999999</v>
      </c>
      <c r="P1805" s="4">
        <v>1.125</v>
      </c>
      <c r="Q1805" s="3">
        <v>19929262.289999999</v>
      </c>
      <c r="R1805" s="4">
        <v>1.6E-2</v>
      </c>
      <c r="S1805" s="3">
        <v>318868</v>
      </c>
      <c r="T1805" s="3"/>
      <c r="U1805" s="5"/>
      <c r="V1805" s="3">
        <v>11738760</v>
      </c>
      <c r="W1805" s="5"/>
      <c r="X1805" s="3">
        <v>13501118</v>
      </c>
      <c r="Y1805" s="3">
        <v>0</v>
      </c>
      <c r="Z1805" s="3">
        <v>0</v>
      </c>
      <c r="AA1805" s="3">
        <v>884079</v>
      </c>
      <c r="AB1805" s="3">
        <v>11171850</v>
      </c>
      <c r="AC1805" s="3">
        <v>1445189</v>
      </c>
      <c r="AD1805" s="3">
        <v>1762358</v>
      </c>
      <c r="AE1805" s="3">
        <v>0</v>
      </c>
      <c r="AF1805" s="3">
        <v>22670757</v>
      </c>
      <c r="AG1805" s="3">
        <v>318868</v>
      </c>
      <c r="AH1805" s="3">
        <v>1762358</v>
      </c>
      <c r="AI1805" s="3">
        <v>11738760</v>
      </c>
      <c r="AJ1805" s="3">
        <v>329757</v>
      </c>
      <c r="AK1805" s="3">
        <v>329757</v>
      </c>
      <c r="AL1805" s="3">
        <v>431928</v>
      </c>
      <c r="AM1805" s="3">
        <v>-102171</v>
      </c>
      <c r="AN1805" s="3">
        <v>-150633</v>
      </c>
      <c r="AO1805" s="3">
        <v>0</v>
      </c>
      <c r="AP1805" s="3">
        <v>150633</v>
      </c>
      <c r="AQ1805" s="3">
        <v>0</v>
      </c>
      <c r="AR1805" s="3">
        <f>Tabela1[[#This Row],[Potrzeby finansowe 2027
w tym:]]+Tabela1[[#This Row],[Rozliczenie 2025 potrz. fin.]]</f>
        <v>13501118</v>
      </c>
      <c r="AS1805" s="3">
        <v>0</v>
      </c>
      <c r="AT1805" s="3">
        <v>0</v>
      </c>
      <c r="AU1805" s="3"/>
      <c r="AV1805" s="3"/>
      <c r="AW1805" s="3"/>
      <c r="AX1805" s="3"/>
      <c r="AY1805" s="3"/>
      <c r="AZ1805" s="3"/>
      <c r="BA1805" s="3">
        <v>0</v>
      </c>
      <c r="BB1805" s="3">
        <v>0</v>
      </c>
      <c r="BC1805" s="3">
        <v>0</v>
      </c>
      <c r="BD1805" s="3">
        <v>0</v>
      </c>
      <c r="BE1805" s="3">
        <v>0</v>
      </c>
      <c r="BF1805" s="3">
        <v>0</v>
      </c>
      <c r="BG1805" s="3">
        <v>538400</v>
      </c>
      <c r="BH1805" s="3">
        <v>5059</v>
      </c>
      <c r="BI1805" s="3">
        <v>345679</v>
      </c>
      <c r="BJ1805" s="3">
        <v>5311998.5399999991</v>
      </c>
      <c r="BK1805" s="3">
        <v>3163527.01</v>
      </c>
      <c r="BL1805" s="3">
        <v>292309.51</v>
      </c>
      <c r="BM1805" s="3">
        <v>8009267.0999999996</v>
      </c>
      <c r="BN1805" s="53">
        <v>1.2417652928942484</v>
      </c>
      <c r="BO1805" s="54">
        <v>1.7385720000000001E-4</v>
      </c>
      <c r="BP1805" s="70">
        <v>4372</v>
      </c>
      <c r="BQ1805" s="71"/>
      <c r="BR1805" s="70"/>
      <c r="BS1805" s="72"/>
      <c r="BT1805" s="72"/>
      <c r="BU1805" s="70">
        <v>22670757</v>
      </c>
      <c r="BV1805" s="70">
        <v>318868</v>
      </c>
      <c r="BW1805" s="74">
        <v>1762358</v>
      </c>
      <c r="BX1805" s="70">
        <v>24751983</v>
      </c>
    </row>
    <row r="1806" spans="1:76" x14ac:dyDescent="0.3">
      <c r="A1806" s="73" t="s">
        <v>10</v>
      </c>
      <c r="B1806" s="2" t="s">
        <v>170</v>
      </c>
      <c r="C1806" s="2" t="s">
        <v>69</v>
      </c>
      <c r="D1806" s="2" t="s">
        <v>16</v>
      </c>
      <c r="E1806" s="2" t="s">
        <v>15</v>
      </c>
      <c r="F1806" s="17" t="str">
        <f>+Tabela1[[#This Row],[WK]]&amp;Tabela1[[#This Row],[PK]]&amp;Tabela1[[#This Row],[GK]]</f>
        <v>241003</v>
      </c>
      <c r="G1806" s="2" t="s">
        <v>1694</v>
      </c>
      <c r="H1806" s="3">
        <v>895506892.94000006</v>
      </c>
      <c r="I1806" s="4">
        <v>1.125</v>
      </c>
      <c r="J1806" s="3">
        <v>1007445254.5599999</v>
      </c>
      <c r="K1806" s="4">
        <v>7.0000000000000007E-2</v>
      </c>
      <c r="L1806" s="3">
        <v>70521168</v>
      </c>
      <c r="M1806" s="3"/>
      <c r="N1806" s="5"/>
      <c r="O1806" s="3">
        <v>35395163.439999998</v>
      </c>
      <c r="P1806" s="4">
        <v>1.125</v>
      </c>
      <c r="Q1806" s="3">
        <v>39819558.869999997</v>
      </c>
      <c r="R1806" s="4">
        <v>1.6E-2</v>
      </c>
      <c r="S1806" s="3">
        <v>637113</v>
      </c>
      <c r="T1806" s="3"/>
      <c r="U1806" s="5"/>
      <c r="V1806" s="3">
        <v>44746888</v>
      </c>
      <c r="W1806" s="5"/>
      <c r="X1806" s="3">
        <v>61022160</v>
      </c>
      <c r="Y1806" s="3">
        <v>0</v>
      </c>
      <c r="Z1806" s="3">
        <v>43481</v>
      </c>
      <c r="AA1806" s="3">
        <v>2396751</v>
      </c>
      <c r="AB1806" s="3">
        <v>50521707</v>
      </c>
      <c r="AC1806" s="3">
        <v>8060221</v>
      </c>
      <c r="AD1806" s="3">
        <v>16275271</v>
      </c>
      <c r="AE1806" s="3">
        <v>0</v>
      </c>
      <c r="AF1806" s="3">
        <v>70521168</v>
      </c>
      <c r="AG1806" s="3">
        <v>637113</v>
      </c>
      <c r="AH1806" s="3">
        <v>16275271</v>
      </c>
      <c r="AI1806" s="3">
        <v>44746888</v>
      </c>
      <c r="AJ1806" s="3">
        <v>2343510</v>
      </c>
      <c r="AK1806" s="3">
        <v>2343510</v>
      </c>
      <c r="AL1806" s="3">
        <v>2238658</v>
      </c>
      <c r="AM1806" s="3">
        <v>104852</v>
      </c>
      <c r="AN1806" s="3">
        <v>2760081</v>
      </c>
      <c r="AO1806" s="3">
        <v>0</v>
      </c>
      <c r="AP1806" s="3">
        <v>-2760081</v>
      </c>
      <c r="AQ1806" s="3">
        <v>0</v>
      </c>
      <c r="AR1806" s="3">
        <f>Tabela1[[#This Row],[Potrzeby finansowe 2027
w tym:]]+Tabela1[[#This Row],[Rozliczenie 2025 potrz. fin.]]</f>
        <v>61022160</v>
      </c>
      <c r="AS1806" s="3">
        <v>0</v>
      </c>
      <c r="AT1806" s="3">
        <v>0</v>
      </c>
      <c r="AU1806" s="3"/>
      <c r="AV1806" s="3"/>
      <c r="AW1806" s="3"/>
      <c r="AX1806" s="3"/>
      <c r="AY1806" s="3"/>
      <c r="AZ1806" s="3"/>
      <c r="BA1806" s="3">
        <v>43481</v>
      </c>
      <c r="BB1806" s="3">
        <v>0</v>
      </c>
      <c r="BC1806" s="3">
        <v>0</v>
      </c>
      <c r="BD1806" s="3">
        <v>0</v>
      </c>
      <c r="BE1806" s="3">
        <v>871.27</v>
      </c>
      <c r="BF1806" s="3">
        <v>0</v>
      </c>
      <c r="BG1806" s="3">
        <v>1703741</v>
      </c>
      <c r="BH1806" s="3">
        <v>16009</v>
      </c>
      <c r="BI1806" s="3">
        <v>693010</v>
      </c>
      <c r="BJ1806" s="3">
        <v>10649379.2575</v>
      </c>
      <c r="BK1806" s="3">
        <v>8469743.370000001</v>
      </c>
      <c r="BL1806" s="3">
        <v>1437423.5</v>
      </c>
      <c r="BM1806" s="3">
        <v>5843696.5499999989</v>
      </c>
      <c r="BN1806" s="53">
        <v>1.0693657144455948</v>
      </c>
      <c r="BO1806" s="54">
        <v>6.0699899999999999E-4</v>
      </c>
      <c r="BP1806" s="70">
        <v>15265</v>
      </c>
      <c r="BQ1806" s="71"/>
      <c r="BR1806" s="70"/>
      <c r="BS1806" s="72"/>
      <c r="BT1806" s="72"/>
      <c r="BU1806" s="70">
        <v>70521168</v>
      </c>
      <c r="BV1806" s="70">
        <v>637113</v>
      </c>
      <c r="BW1806" s="74">
        <v>16275271</v>
      </c>
      <c r="BX1806" s="70">
        <v>87433552</v>
      </c>
    </row>
    <row r="1807" spans="1:76" x14ac:dyDescent="0.3">
      <c r="A1807" s="73" t="s">
        <v>10</v>
      </c>
      <c r="B1807" s="2" t="s">
        <v>170</v>
      </c>
      <c r="C1807" s="2" t="s">
        <v>69</v>
      </c>
      <c r="D1807" s="2" t="s">
        <v>18</v>
      </c>
      <c r="E1807" s="2" t="s">
        <v>15</v>
      </c>
      <c r="F1807" s="17" t="str">
        <f>+Tabela1[[#This Row],[WK]]&amp;Tabela1[[#This Row],[PK]]&amp;Tabela1[[#This Row],[GK]]</f>
        <v>241004</v>
      </c>
      <c r="G1807" s="2" t="s">
        <v>1695</v>
      </c>
      <c r="H1807" s="3">
        <v>1042918080.73</v>
      </c>
      <c r="I1807" s="4">
        <v>1.125</v>
      </c>
      <c r="J1807" s="3">
        <v>1173282840.8199999</v>
      </c>
      <c r="K1807" s="4">
        <v>7.0000000000000007E-2</v>
      </c>
      <c r="L1807" s="3">
        <v>82129799</v>
      </c>
      <c r="M1807" s="3"/>
      <c r="N1807" s="5"/>
      <c r="O1807" s="3">
        <v>367421978.84000003</v>
      </c>
      <c r="P1807" s="4">
        <v>1.125</v>
      </c>
      <c r="Q1807" s="3">
        <v>413349726.19999999</v>
      </c>
      <c r="R1807" s="4">
        <v>1.6E-2</v>
      </c>
      <c r="S1807" s="3">
        <v>6613596</v>
      </c>
      <c r="T1807" s="3"/>
      <c r="U1807" s="5"/>
      <c r="V1807" s="3">
        <v>52878879</v>
      </c>
      <c r="W1807" s="5"/>
      <c r="X1807" s="3">
        <v>67849959</v>
      </c>
      <c r="Y1807" s="3">
        <v>0</v>
      </c>
      <c r="Z1807" s="3">
        <v>0</v>
      </c>
      <c r="AA1807" s="3">
        <v>3305902</v>
      </c>
      <c r="AB1807" s="3">
        <v>63256242</v>
      </c>
      <c r="AC1807" s="3">
        <v>1287815</v>
      </c>
      <c r="AD1807" s="3">
        <v>28290490</v>
      </c>
      <c r="AE1807" s="3">
        <v>5705573</v>
      </c>
      <c r="AF1807" s="3">
        <v>82129799</v>
      </c>
      <c r="AG1807" s="3">
        <v>6613596</v>
      </c>
      <c r="AH1807" s="3">
        <v>22584917</v>
      </c>
      <c r="AI1807" s="3">
        <v>52878879</v>
      </c>
      <c r="AJ1807" s="3">
        <v>2834783</v>
      </c>
      <c r="AK1807" s="3">
        <v>2910643</v>
      </c>
      <c r="AL1807" s="3">
        <v>2773964</v>
      </c>
      <c r="AM1807" s="3">
        <v>136679</v>
      </c>
      <c r="AN1807" s="3">
        <v>2314297</v>
      </c>
      <c r="AO1807" s="3">
        <v>0</v>
      </c>
      <c r="AP1807" s="3">
        <v>-2238437</v>
      </c>
      <c r="AQ1807" s="3">
        <v>75860</v>
      </c>
      <c r="AR1807" s="3">
        <f>Tabela1[[#This Row],[Potrzeby finansowe 2027
w tym:]]+Tabela1[[#This Row],[Rozliczenie 2025 potrz. fin.]]</f>
        <v>67925819</v>
      </c>
      <c r="AS1807" s="3">
        <v>0</v>
      </c>
      <c r="AT1807" s="3">
        <v>0</v>
      </c>
      <c r="AU1807" s="3"/>
      <c r="AV1807" s="3"/>
      <c r="AW1807" s="3"/>
      <c r="AX1807" s="3"/>
      <c r="AY1807" s="3"/>
      <c r="AZ1807" s="3"/>
      <c r="BA1807" s="3">
        <v>0</v>
      </c>
      <c r="BB1807" s="3">
        <v>0</v>
      </c>
      <c r="BC1807" s="3">
        <v>0</v>
      </c>
      <c r="BD1807" s="3">
        <v>0</v>
      </c>
      <c r="BE1807" s="3">
        <v>0</v>
      </c>
      <c r="BF1807" s="3">
        <v>0</v>
      </c>
      <c r="BG1807" s="3">
        <v>1849542</v>
      </c>
      <c r="BH1807" s="3">
        <v>17379</v>
      </c>
      <c r="BI1807" s="3">
        <v>1456360</v>
      </c>
      <c r="BJ1807" s="3">
        <v>22379642.472500004</v>
      </c>
      <c r="BK1807" s="3">
        <v>18405873.710000001</v>
      </c>
      <c r="BL1807" s="3">
        <v>2242646.77</v>
      </c>
      <c r="BM1807" s="3">
        <v>11409781.509999998</v>
      </c>
      <c r="BN1807" s="53">
        <v>1.4404204321833936</v>
      </c>
      <c r="BO1807" s="54">
        <v>6.9728849999999996E-4</v>
      </c>
      <c r="BP1807" s="70">
        <v>17535</v>
      </c>
      <c r="BQ1807" s="71"/>
      <c r="BR1807" s="70"/>
      <c r="BS1807" s="72"/>
      <c r="BT1807" s="72"/>
      <c r="BU1807" s="70">
        <v>82129799</v>
      </c>
      <c r="BV1807" s="70">
        <v>6613596</v>
      </c>
      <c r="BW1807" s="74">
        <v>22584917</v>
      </c>
      <c r="BX1807" s="70">
        <v>111328312</v>
      </c>
    </row>
    <row r="1808" spans="1:76" x14ac:dyDescent="0.3">
      <c r="A1808" s="73" t="s">
        <v>10</v>
      </c>
      <c r="B1808" s="2" t="s">
        <v>170</v>
      </c>
      <c r="C1808" s="2" t="s">
        <v>69</v>
      </c>
      <c r="D1808" s="2" t="s">
        <v>21</v>
      </c>
      <c r="E1808" s="2" t="s">
        <v>19</v>
      </c>
      <c r="F1808" s="17" t="str">
        <f>+Tabela1[[#This Row],[WK]]&amp;Tabela1[[#This Row],[PK]]&amp;Tabela1[[#This Row],[GK]]</f>
        <v>241005</v>
      </c>
      <c r="G1808" s="2" t="s">
        <v>1696</v>
      </c>
      <c r="H1808" s="3">
        <v>3014266243.6500001</v>
      </c>
      <c r="I1808" s="4">
        <v>1.125</v>
      </c>
      <c r="J1808" s="3">
        <v>3391049524.1100001</v>
      </c>
      <c r="K1808" s="4">
        <v>7.0000000000000007E-2</v>
      </c>
      <c r="L1808" s="3">
        <v>237373467</v>
      </c>
      <c r="M1808" s="3"/>
      <c r="N1808" s="5"/>
      <c r="O1808" s="3">
        <v>359854944.13999999</v>
      </c>
      <c r="P1808" s="4">
        <v>1.125</v>
      </c>
      <c r="Q1808" s="3">
        <v>404836812.16000003</v>
      </c>
      <c r="R1808" s="4">
        <v>1.6E-2</v>
      </c>
      <c r="S1808" s="3">
        <v>6477389</v>
      </c>
      <c r="T1808" s="3"/>
      <c r="U1808" s="5"/>
      <c r="V1808" s="3">
        <v>129578471</v>
      </c>
      <c r="W1808" s="5"/>
      <c r="X1808" s="3">
        <v>171243535</v>
      </c>
      <c r="Y1808" s="3">
        <v>0</v>
      </c>
      <c r="Z1808" s="3">
        <v>266047</v>
      </c>
      <c r="AA1808" s="3">
        <v>8516470</v>
      </c>
      <c r="AB1808" s="3">
        <v>160413966</v>
      </c>
      <c r="AC1808" s="3">
        <v>2047052</v>
      </c>
      <c r="AD1808" s="3">
        <v>43667848</v>
      </c>
      <c r="AE1808" s="3">
        <v>0</v>
      </c>
      <c r="AF1808" s="3">
        <v>237373467</v>
      </c>
      <c r="AG1808" s="3">
        <v>6477389</v>
      </c>
      <c r="AH1808" s="3">
        <v>43667848</v>
      </c>
      <c r="AI1808" s="3">
        <v>129578471</v>
      </c>
      <c r="AJ1808" s="3">
        <v>14642548</v>
      </c>
      <c r="AK1808" s="3">
        <v>16645332</v>
      </c>
      <c r="AL1808" s="3">
        <v>7137796</v>
      </c>
      <c r="AM1808" s="3">
        <v>9507536</v>
      </c>
      <c r="AN1808" s="3">
        <v>3334791</v>
      </c>
      <c r="AO1808" s="3">
        <v>0</v>
      </c>
      <c r="AP1808" s="3">
        <v>-1332007</v>
      </c>
      <c r="AQ1808" s="3">
        <v>2002784</v>
      </c>
      <c r="AR1808" s="3">
        <f>Tabela1[[#This Row],[Potrzeby finansowe 2027
w tym:]]+Tabela1[[#This Row],[Rozliczenie 2025 potrz. fin.]]</f>
        <v>173246319</v>
      </c>
      <c r="AS1808" s="3">
        <v>0</v>
      </c>
      <c r="AT1808" s="3">
        <v>0</v>
      </c>
      <c r="AU1808" s="3"/>
      <c r="AV1808" s="3"/>
      <c r="AW1808" s="3"/>
      <c r="AX1808" s="3"/>
      <c r="AY1808" s="3"/>
      <c r="AZ1808" s="3"/>
      <c r="BA1808" s="3">
        <v>266047</v>
      </c>
      <c r="BB1808" s="3">
        <v>0</v>
      </c>
      <c r="BC1808" s="3">
        <v>746.76</v>
      </c>
      <c r="BD1808" s="3">
        <v>0</v>
      </c>
      <c r="BE1808" s="3">
        <v>352.67</v>
      </c>
      <c r="BF1808" s="3">
        <v>0</v>
      </c>
      <c r="BG1808" s="3">
        <v>5589282</v>
      </c>
      <c r="BH1808" s="3">
        <v>52519</v>
      </c>
      <c r="BI1808" s="3">
        <v>2927188</v>
      </c>
      <c r="BJ1808" s="3">
        <v>44981630.3675</v>
      </c>
      <c r="BK1808" s="3">
        <v>34268367.740000002</v>
      </c>
      <c r="BL1808" s="3">
        <v>7159701.1799999997</v>
      </c>
      <c r="BM1808" s="3">
        <v>28533648.149999999</v>
      </c>
      <c r="BN1808" s="53">
        <v>1.0893651548641616</v>
      </c>
      <c r="BO1808" s="54">
        <v>2.0669860999999999E-3</v>
      </c>
      <c r="BP1808" s="70">
        <v>51981</v>
      </c>
      <c r="BQ1808" s="71"/>
      <c r="BR1808" s="70"/>
      <c r="BS1808" s="72"/>
      <c r="BT1808" s="72"/>
      <c r="BU1808" s="70">
        <v>237373467</v>
      </c>
      <c r="BV1808" s="70">
        <v>6477389</v>
      </c>
      <c r="BW1808" s="74">
        <v>43667848</v>
      </c>
      <c r="BX1808" s="70">
        <v>287518704</v>
      </c>
    </row>
    <row r="1809" spans="1:76" x14ac:dyDescent="0.3">
      <c r="A1809" s="73" t="s">
        <v>10</v>
      </c>
      <c r="B1809" s="2" t="s">
        <v>170</v>
      </c>
      <c r="C1809" s="2" t="s">
        <v>69</v>
      </c>
      <c r="D1809" s="2" t="s">
        <v>23</v>
      </c>
      <c r="E1809" s="2" t="s">
        <v>15</v>
      </c>
      <c r="F1809" s="17" t="str">
        <f>+Tabela1[[#This Row],[WK]]&amp;Tabela1[[#This Row],[PK]]&amp;Tabela1[[#This Row],[GK]]</f>
        <v>241006</v>
      </c>
      <c r="G1809" s="2" t="s">
        <v>1697</v>
      </c>
      <c r="H1809" s="3">
        <v>759252021.88</v>
      </c>
      <c r="I1809" s="4">
        <v>1.125</v>
      </c>
      <c r="J1809" s="3">
        <v>854158524.62</v>
      </c>
      <c r="K1809" s="4">
        <v>7.0000000000000007E-2</v>
      </c>
      <c r="L1809" s="3">
        <v>59791097</v>
      </c>
      <c r="M1809" s="3"/>
      <c r="N1809" s="5"/>
      <c r="O1809" s="3">
        <v>50873654.840000004</v>
      </c>
      <c r="P1809" s="4">
        <v>1.125</v>
      </c>
      <c r="Q1809" s="3">
        <v>57232861.700000003</v>
      </c>
      <c r="R1809" s="4">
        <v>1.6E-2</v>
      </c>
      <c r="S1809" s="3">
        <v>915726</v>
      </c>
      <c r="T1809" s="3"/>
      <c r="U1809" s="5"/>
      <c r="V1809" s="3">
        <v>35462576</v>
      </c>
      <c r="W1809" s="5"/>
      <c r="X1809" s="3">
        <v>38946299</v>
      </c>
      <c r="Y1809" s="3">
        <v>0</v>
      </c>
      <c r="Z1809" s="3">
        <v>25165</v>
      </c>
      <c r="AA1809" s="3">
        <v>1948794</v>
      </c>
      <c r="AB1809" s="3">
        <v>36490194</v>
      </c>
      <c r="AC1809" s="3">
        <v>482146</v>
      </c>
      <c r="AD1809" s="3">
        <v>5158260</v>
      </c>
      <c r="AE1809" s="3">
        <v>0</v>
      </c>
      <c r="AF1809" s="3">
        <v>59791097</v>
      </c>
      <c r="AG1809" s="3">
        <v>915726</v>
      </c>
      <c r="AH1809" s="3">
        <v>5158260</v>
      </c>
      <c r="AI1809" s="3">
        <v>35462576</v>
      </c>
      <c r="AJ1809" s="3">
        <v>1335451</v>
      </c>
      <c r="AK1809" s="3">
        <v>3009988</v>
      </c>
      <c r="AL1809" s="3">
        <v>1891604</v>
      </c>
      <c r="AM1809" s="3">
        <v>1118384</v>
      </c>
      <c r="AN1809" s="3">
        <v>1674537</v>
      </c>
      <c r="AO1809" s="3">
        <v>0</v>
      </c>
      <c r="AP1809" s="3">
        <v>0</v>
      </c>
      <c r="AQ1809" s="3">
        <v>1674537</v>
      </c>
      <c r="AR1809" s="3">
        <f>Tabela1[[#This Row],[Potrzeby finansowe 2027
w tym:]]+Tabela1[[#This Row],[Rozliczenie 2025 potrz. fin.]]</f>
        <v>40620836</v>
      </c>
      <c r="AS1809" s="3">
        <v>0</v>
      </c>
      <c r="AT1809" s="3">
        <v>0</v>
      </c>
      <c r="AU1809" s="3"/>
      <c r="AV1809" s="3"/>
      <c r="AW1809" s="3"/>
      <c r="AX1809" s="3"/>
      <c r="AY1809" s="3"/>
      <c r="AZ1809" s="3"/>
      <c r="BA1809" s="3">
        <v>25165</v>
      </c>
      <c r="BB1809" s="3">
        <v>0</v>
      </c>
      <c r="BC1809" s="3">
        <v>75.64</v>
      </c>
      <c r="BD1809" s="3">
        <v>0</v>
      </c>
      <c r="BE1809" s="3">
        <v>0</v>
      </c>
      <c r="BF1809" s="3">
        <v>0</v>
      </c>
      <c r="BG1809" s="3">
        <v>1373615</v>
      </c>
      <c r="BH1809" s="3">
        <v>12907</v>
      </c>
      <c r="BI1809" s="3">
        <v>575179</v>
      </c>
      <c r="BJ1809" s="3">
        <v>8838683.7125000004</v>
      </c>
      <c r="BK1809" s="3">
        <v>6619915.0700000003</v>
      </c>
      <c r="BL1809" s="3">
        <v>657857.37</v>
      </c>
      <c r="BM1809" s="3">
        <v>7559359.8300000001</v>
      </c>
      <c r="BN1809" s="53">
        <v>1.2075692715182378</v>
      </c>
      <c r="BO1809" s="54">
        <v>4.7254779999999998E-4</v>
      </c>
      <c r="BP1809" s="70">
        <v>11883</v>
      </c>
      <c r="BQ1809" s="71"/>
      <c r="BR1809" s="70"/>
      <c r="BS1809" s="72"/>
      <c r="BT1809" s="72"/>
      <c r="BU1809" s="70">
        <v>59791097</v>
      </c>
      <c r="BV1809" s="70">
        <v>915726</v>
      </c>
      <c r="BW1809" s="74">
        <v>5158260</v>
      </c>
      <c r="BX1809" s="70">
        <v>65865083</v>
      </c>
    </row>
    <row r="1810" spans="1:76" x14ac:dyDescent="0.3">
      <c r="A1810" s="73" t="s">
        <v>10</v>
      </c>
      <c r="B1810" s="2" t="s">
        <v>170</v>
      </c>
      <c r="C1810" s="2" t="s">
        <v>71</v>
      </c>
      <c r="D1810" s="2" t="s">
        <v>12</v>
      </c>
      <c r="E1810" s="2" t="s">
        <v>13</v>
      </c>
      <c r="F1810" s="17" t="str">
        <f>+Tabela1[[#This Row],[WK]]&amp;Tabela1[[#This Row],[PK]]&amp;Tabela1[[#This Row],[GK]]</f>
        <v>241101</v>
      </c>
      <c r="G1810" s="2" t="s">
        <v>1698</v>
      </c>
      <c r="H1810" s="3">
        <v>2623755026</v>
      </c>
      <c r="I1810" s="4">
        <v>1.125</v>
      </c>
      <c r="J1810" s="3">
        <v>2951724404.25</v>
      </c>
      <c r="K1810" s="4">
        <v>7.0000000000000007E-2</v>
      </c>
      <c r="L1810" s="3">
        <v>206620708</v>
      </c>
      <c r="M1810" s="3"/>
      <c r="N1810" s="5"/>
      <c r="O1810" s="3">
        <v>509260790.00999999</v>
      </c>
      <c r="P1810" s="4">
        <v>1.125</v>
      </c>
      <c r="Q1810" s="3">
        <v>572918388.75999999</v>
      </c>
      <c r="R1810" s="4">
        <v>1.6E-2</v>
      </c>
      <c r="S1810" s="3">
        <v>9166694</v>
      </c>
      <c r="T1810" s="3"/>
      <c r="U1810" s="5"/>
      <c r="V1810" s="3">
        <v>121416437</v>
      </c>
      <c r="W1810" s="5"/>
      <c r="X1810" s="3">
        <v>115511928</v>
      </c>
      <c r="Y1810" s="3">
        <v>0</v>
      </c>
      <c r="Z1810" s="3">
        <v>27257</v>
      </c>
      <c r="AA1810" s="3">
        <v>8068139</v>
      </c>
      <c r="AB1810" s="3">
        <v>107416532</v>
      </c>
      <c r="AC1810" s="3">
        <v>0</v>
      </c>
      <c r="AD1810" s="3">
        <v>26342363</v>
      </c>
      <c r="AE1810" s="3">
        <v>0</v>
      </c>
      <c r="AF1810" s="3">
        <v>206620708</v>
      </c>
      <c r="AG1810" s="3">
        <v>9166694</v>
      </c>
      <c r="AH1810" s="3">
        <v>26342363</v>
      </c>
      <c r="AI1810" s="3">
        <v>121416437</v>
      </c>
      <c r="AJ1810" s="3">
        <v>9739010</v>
      </c>
      <c r="AK1810" s="3">
        <v>20101847</v>
      </c>
      <c r="AL1810" s="3">
        <v>9027628</v>
      </c>
      <c r="AM1810" s="3">
        <v>11074219</v>
      </c>
      <c r="AN1810" s="3">
        <v>10362837</v>
      </c>
      <c r="AO1810" s="3">
        <v>0</v>
      </c>
      <c r="AP1810" s="3">
        <v>0</v>
      </c>
      <c r="AQ1810" s="3">
        <v>10362837</v>
      </c>
      <c r="AR1810" s="3">
        <f>Tabela1[[#This Row],[Potrzeby finansowe 2027
w tym:]]+Tabela1[[#This Row],[Rozliczenie 2025 potrz. fin.]]</f>
        <v>125874765</v>
      </c>
      <c r="AS1810" s="3">
        <v>0</v>
      </c>
      <c r="AT1810" s="3">
        <v>0</v>
      </c>
      <c r="AU1810" s="3"/>
      <c r="AV1810" s="3"/>
      <c r="AW1810" s="3"/>
      <c r="AX1810" s="3"/>
      <c r="AY1810" s="3"/>
      <c r="AZ1810" s="3"/>
      <c r="BA1810" s="3">
        <v>27257</v>
      </c>
      <c r="BB1810" s="3">
        <v>0</v>
      </c>
      <c r="BC1810" s="3">
        <v>81.33</v>
      </c>
      <c r="BD1810" s="3">
        <v>0</v>
      </c>
      <c r="BE1810" s="3">
        <v>3.97</v>
      </c>
      <c r="BF1810" s="3">
        <v>0</v>
      </c>
      <c r="BG1810" s="3">
        <v>5188170</v>
      </c>
      <c r="BH1810" s="3">
        <v>48750</v>
      </c>
      <c r="BI1810" s="3">
        <v>2879969</v>
      </c>
      <c r="BJ1810" s="3">
        <v>44256022.590000004</v>
      </c>
      <c r="BK1810" s="3">
        <v>31614572.950000003</v>
      </c>
      <c r="BL1810" s="3">
        <v>5626154.1399999997</v>
      </c>
      <c r="BM1810" s="3">
        <v>39313490.280000001</v>
      </c>
      <c r="BN1810" s="53">
        <v>1.0654393180567603</v>
      </c>
      <c r="BO1810" s="54">
        <v>1.9281251E-3</v>
      </c>
      <c r="BP1810" s="70">
        <v>48488</v>
      </c>
      <c r="BQ1810" s="71"/>
      <c r="BR1810" s="70"/>
      <c r="BS1810" s="72"/>
      <c r="BT1810" s="72"/>
      <c r="BU1810" s="70">
        <v>206620708</v>
      </c>
      <c r="BV1810" s="70">
        <v>9166694</v>
      </c>
      <c r="BW1810" s="74">
        <v>26342363</v>
      </c>
      <c r="BX1810" s="70">
        <v>242129765</v>
      </c>
    </row>
    <row r="1811" spans="1:76" x14ac:dyDescent="0.3">
      <c r="A1811" s="73" t="s">
        <v>10</v>
      </c>
      <c r="B1811" s="2" t="s">
        <v>170</v>
      </c>
      <c r="C1811" s="2" t="s">
        <v>71</v>
      </c>
      <c r="D1811" s="2" t="s">
        <v>11</v>
      </c>
      <c r="E1811" s="2" t="s">
        <v>15</v>
      </c>
      <c r="F1811" s="17" t="str">
        <f>+Tabela1[[#This Row],[WK]]&amp;Tabela1[[#This Row],[PK]]&amp;Tabela1[[#This Row],[GK]]</f>
        <v>241102</v>
      </c>
      <c r="G1811" s="2" t="s">
        <v>1699</v>
      </c>
      <c r="H1811" s="3">
        <v>276197917.30000001</v>
      </c>
      <c r="I1811" s="4">
        <v>1.125</v>
      </c>
      <c r="J1811" s="3">
        <v>310722656.95999998</v>
      </c>
      <c r="K1811" s="4">
        <v>7.0000000000000007E-2</v>
      </c>
      <c r="L1811" s="3">
        <v>21750586</v>
      </c>
      <c r="M1811" s="3"/>
      <c r="N1811" s="5"/>
      <c r="O1811" s="3">
        <v>3825655.51</v>
      </c>
      <c r="P1811" s="4">
        <v>1.125</v>
      </c>
      <c r="Q1811" s="3">
        <v>4303862.45</v>
      </c>
      <c r="R1811" s="4">
        <v>1.6E-2</v>
      </c>
      <c r="S1811" s="3">
        <v>68862</v>
      </c>
      <c r="T1811" s="3"/>
      <c r="U1811" s="5"/>
      <c r="V1811" s="3">
        <v>13824327</v>
      </c>
      <c r="W1811" s="5"/>
      <c r="X1811" s="3">
        <v>21579245</v>
      </c>
      <c r="Y1811" s="3">
        <v>274875</v>
      </c>
      <c r="Z1811" s="3">
        <v>0</v>
      </c>
      <c r="AA1811" s="3">
        <v>1072055</v>
      </c>
      <c r="AB1811" s="3">
        <v>16272295</v>
      </c>
      <c r="AC1811" s="3">
        <v>3960020</v>
      </c>
      <c r="AD1811" s="3">
        <v>7754918</v>
      </c>
      <c r="AE1811" s="3">
        <v>0</v>
      </c>
      <c r="AF1811" s="3">
        <v>21750586</v>
      </c>
      <c r="AG1811" s="3">
        <v>68862</v>
      </c>
      <c r="AH1811" s="3">
        <v>7754918</v>
      </c>
      <c r="AI1811" s="3">
        <v>13824327</v>
      </c>
      <c r="AJ1811" s="3">
        <v>1072017</v>
      </c>
      <c r="AK1811" s="3">
        <v>1072017</v>
      </c>
      <c r="AL1811" s="3">
        <v>895475</v>
      </c>
      <c r="AM1811" s="3">
        <v>176542</v>
      </c>
      <c r="AN1811" s="3">
        <v>200827</v>
      </c>
      <c r="AO1811" s="3">
        <v>0</v>
      </c>
      <c r="AP1811" s="3">
        <v>-200827</v>
      </c>
      <c r="AQ1811" s="3">
        <v>0</v>
      </c>
      <c r="AR1811" s="3">
        <f>Tabela1[[#This Row],[Potrzeby finansowe 2027
w tym:]]+Tabela1[[#This Row],[Rozliczenie 2025 potrz. fin.]]</f>
        <v>21579245</v>
      </c>
      <c r="AS1811" s="3">
        <v>0</v>
      </c>
      <c r="AT1811" s="3">
        <v>0</v>
      </c>
      <c r="AU1811" s="3"/>
      <c r="AV1811" s="3"/>
      <c r="AW1811" s="3"/>
      <c r="AX1811" s="3"/>
      <c r="AY1811" s="3"/>
      <c r="AZ1811" s="3"/>
      <c r="BA1811" s="3">
        <v>0</v>
      </c>
      <c r="BB1811" s="3">
        <v>0</v>
      </c>
      <c r="BC1811" s="3">
        <v>0</v>
      </c>
      <c r="BD1811" s="3">
        <v>0</v>
      </c>
      <c r="BE1811" s="3">
        <v>0</v>
      </c>
      <c r="BF1811" s="3">
        <v>0</v>
      </c>
      <c r="BG1811" s="3">
        <v>552022</v>
      </c>
      <c r="BH1811" s="3">
        <v>5187</v>
      </c>
      <c r="BI1811" s="3">
        <v>520033</v>
      </c>
      <c r="BJ1811" s="3">
        <v>7991256.7125000022</v>
      </c>
      <c r="BK1811" s="3">
        <v>4381819.3500000015</v>
      </c>
      <c r="BL1811" s="3">
        <v>1577644.21</v>
      </c>
      <c r="BM1811" s="3">
        <v>11282461.029999999</v>
      </c>
      <c r="BN1811" s="53">
        <v>0.98736651651231555</v>
      </c>
      <c r="BO1811" s="54">
        <v>2.0171380000000001E-4</v>
      </c>
      <c r="BP1811" s="70">
        <v>5073</v>
      </c>
      <c r="BQ1811" s="71"/>
      <c r="BR1811" s="70"/>
      <c r="BS1811" s="72"/>
      <c r="BT1811" s="72"/>
      <c r="BU1811" s="70">
        <v>21750586</v>
      </c>
      <c r="BV1811" s="70">
        <v>68862</v>
      </c>
      <c r="BW1811" s="74">
        <v>7754918</v>
      </c>
      <c r="BX1811" s="70">
        <v>29574366</v>
      </c>
    </row>
    <row r="1812" spans="1:76" x14ac:dyDescent="0.3">
      <c r="A1812" s="73" t="s">
        <v>10</v>
      </c>
      <c r="B1812" s="2" t="s">
        <v>170</v>
      </c>
      <c r="C1812" s="2" t="s">
        <v>71</v>
      </c>
      <c r="D1812" s="2" t="s">
        <v>16</v>
      </c>
      <c r="E1812" s="2" t="s">
        <v>19</v>
      </c>
      <c r="F1812" s="17" t="str">
        <f>+Tabela1[[#This Row],[WK]]&amp;Tabela1[[#This Row],[PK]]&amp;Tabela1[[#This Row],[GK]]</f>
        <v>241103</v>
      </c>
      <c r="G1812" s="2" t="s">
        <v>1700</v>
      </c>
      <c r="H1812" s="3">
        <v>216961903.56</v>
      </c>
      <c r="I1812" s="4">
        <v>1.125</v>
      </c>
      <c r="J1812" s="3">
        <v>244082141.50999999</v>
      </c>
      <c r="K1812" s="4">
        <v>7.0000000000000007E-2</v>
      </c>
      <c r="L1812" s="3">
        <v>17085750</v>
      </c>
      <c r="M1812" s="3"/>
      <c r="N1812" s="5"/>
      <c r="O1812" s="3">
        <v>8195071.5300000003</v>
      </c>
      <c r="P1812" s="4">
        <v>1.125</v>
      </c>
      <c r="Q1812" s="3">
        <v>9219455.4700000007</v>
      </c>
      <c r="R1812" s="4">
        <v>1.6E-2</v>
      </c>
      <c r="S1812" s="3">
        <v>147511</v>
      </c>
      <c r="T1812" s="3"/>
      <c r="U1812" s="5"/>
      <c r="V1812" s="3">
        <v>11595830</v>
      </c>
      <c r="W1812" s="5"/>
      <c r="X1812" s="3">
        <v>18847235</v>
      </c>
      <c r="Y1812" s="3">
        <v>3187025</v>
      </c>
      <c r="Z1812" s="3">
        <v>0</v>
      </c>
      <c r="AA1812" s="3">
        <v>879706</v>
      </c>
      <c r="AB1812" s="3">
        <v>12180641</v>
      </c>
      <c r="AC1812" s="3">
        <v>2599863</v>
      </c>
      <c r="AD1812" s="3">
        <v>7251405</v>
      </c>
      <c r="AE1812" s="3">
        <v>0</v>
      </c>
      <c r="AF1812" s="3">
        <v>17085750</v>
      </c>
      <c r="AG1812" s="3">
        <v>147511</v>
      </c>
      <c r="AH1812" s="3">
        <v>7251405</v>
      </c>
      <c r="AI1812" s="3">
        <v>11595830</v>
      </c>
      <c r="AJ1812" s="3">
        <v>1016275</v>
      </c>
      <c r="AK1812" s="3">
        <v>1016275</v>
      </c>
      <c r="AL1812" s="3">
        <v>487314</v>
      </c>
      <c r="AM1812" s="3">
        <v>528961</v>
      </c>
      <c r="AN1812" s="3">
        <v>-301681</v>
      </c>
      <c r="AO1812" s="3">
        <v>0</v>
      </c>
      <c r="AP1812" s="3">
        <v>301681</v>
      </c>
      <c r="AQ1812" s="3">
        <v>0</v>
      </c>
      <c r="AR1812" s="3">
        <f>Tabela1[[#This Row],[Potrzeby finansowe 2027
w tym:]]+Tabela1[[#This Row],[Rozliczenie 2025 potrz. fin.]]</f>
        <v>18847235</v>
      </c>
      <c r="AS1812" s="3">
        <v>0</v>
      </c>
      <c r="AT1812" s="3">
        <v>0</v>
      </c>
      <c r="AU1812" s="3"/>
      <c r="AV1812" s="3"/>
      <c r="AW1812" s="3"/>
      <c r="AX1812" s="3"/>
      <c r="AY1812" s="3"/>
      <c r="AZ1812" s="3"/>
      <c r="BA1812" s="3">
        <v>0</v>
      </c>
      <c r="BB1812" s="3">
        <v>0</v>
      </c>
      <c r="BC1812" s="3">
        <v>0</v>
      </c>
      <c r="BD1812" s="3">
        <v>0</v>
      </c>
      <c r="BE1812" s="3">
        <v>0</v>
      </c>
      <c r="BF1812" s="3">
        <v>0</v>
      </c>
      <c r="BG1812" s="3">
        <v>549893</v>
      </c>
      <c r="BH1812" s="3">
        <v>5167</v>
      </c>
      <c r="BI1812" s="3">
        <v>329813</v>
      </c>
      <c r="BJ1812" s="3">
        <v>5068176.8875000002</v>
      </c>
      <c r="BK1812" s="3">
        <v>1854386.7800000003</v>
      </c>
      <c r="BL1812" s="3">
        <v>2268167.65</v>
      </c>
      <c r="BM1812" s="3">
        <v>8318825.1299999999</v>
      </c>
      <c r="BN1812" s="53">
        <v>0.85006388554694423</v>
      </c>
      <c r="BO1812" s="54">
        <v>1.970427E-4</v>
      </c>
      <c r="BP1812" s="70">
        <v>4956</v>
      </c>
      <c r="BQ1812" s="71"/>
      <c r="BR1812" s="70"/>
      <c r="BS1812" s="72"/>
      <c r="BT1812" s="72"/>
      <c r="BU1812" s="70">
        <v>17085750</v>
      </c>
      <c r="BV1812" s="70">
        <v>147511</v>
      </c>
      <c r="BW1812" s="74">
        <v>7251405</v>
      </c>
      <c r="BX1812" s="70">
        <v>24484666</v>
      </c>
    </row>
    <row r="1813" spans="1:76" x14ac:dyDescent="0.3">
      <c r="A1813" s="73" t="s">
        <v>10</v>
      </c>
      <c r="B1813" s="2" t="s">
        <v>170</v>
      </c>
      <c r="C1813" s="2" t="s">
        <v>71</v>
      </c>
      <c r="D1813" s="2" t="s">
        <v>18</v>
      </c>
      <c r="E1813" s="2" t="s">
        <v>15</v>
      </c>
      <c r="F1813" s="17" t="str">
        <f>+Tabela1[[#This Row],[WK]]&amp;Tabela1[[#This Row],[PK]]&amp;Tabela1[[#This Row],[GK]]</f>
        <v>241104</v>
      </c>
      <c r="G1813" s="2" t="s">
        <v>1701</v>
      </c>
      <c r="H1813" s="3">
        <v>474522331.35000002</v>
      </c>
      <c r="I1813" s="4">
        <v>1.125</v>
      </c>
      <c r="J1813" s="3">
        <v>533837622.76999998</v>
      </c>
      <c r="K1813" s="4">
        <v>7.0000000000000007E-2</v>
      </c>
      <c r="L1813" s="3">
        <v>37368634</v>
      </c>
      <c r="M1813" s="3"/>
      <c r="N1813" s="5"/>
      <c r="O1813" s="3">
        <v>34683013.830000006</v>
      </c>
      <c r="P1813" s="4">
        <v>1.125</v>
      </c>
      <c r="Q1813" s="3">
        <v>39018390.560000002</v>
      </c>
      <c r="R1813" s="4">
        <v>1.6E-2</v>
      </c>
      <c r="S1813" s="3">
        <v>624294</v>
      </c>
      <c r="T1813" s="3"/>
      <c r="U1813" s="5"/>
      <c r="V1813" s="3">
        <v>24422403</v>
      </c>
      <c r="W1813" s="5"/>
      <c r="X1813" s="3">
        <v>36961312</v>
      </c>
      <c r="Y1813" s="3">
        <v>0</v>
      </c>
      <c r="Z1813" s="3">
        <v>22802</v>
      </c>
      <c r="AA1813" s="3">
        <v>1891283</v>
      </c>
      <c r="AB1813" s="3">
        <v>27869523</v>
      </c>
      <c r="AC1813" s="3">
        <v>7177704</v>
      </c>
      <c r="AD1813" s="3">
        <v>12538910</v>
      </c>
      <c r="AE1813" s="3">
        <v>0</v>
      </c>
      <c r="AF1813" s="3">
        <v>37368634</v>
      </c>
      <c r="AG1813" s="3">
        <v>624294</v>
      </c>
      <c r="AH1813" s="3">
        <v>12538910</v>
      </c>
      <c r="AI1813" s="3">
        <v>24422403</v>
      </c>
      <c r="AJ1813" s="3">
        <v>1222715</v>
      </c>
      <c r="AK1813" s="3">
        <v>1222715</v>
      </c>
      <c r="AL1813" s="3">
        <v>1436975</v>
      </c>
      <c r="AM1813" s="3">
        <v>-214260</v>
      </c>
      <c r="AN1813" s="3">
        <v>-144529</v>
      </c>
      <c r="AO1813" s="3">
        <v>0</v>
      </c>
      <c r="AP1813" s="3">
        <v>144529</v>
      </c>
      <c r="AQ1813" s="3">
        <v>0</v>
      </c>
      <c r="AR1813" s="3">
        <f>Tabela1[[#This Row],[Potrzeby finansowe 2027
w tym:]]+Tabela1[[#This Row],[Rozliczenie 2025 potrz. fin.]]</f>
        <v>36961312</v>
      </c>
      <c r="AS1813" s="3">
        <v>0</v>
      </c>
      <c r="AT1813" s="3">
        <v>0</v>
      </c>
      <c r="AU1813" s="3"/>
      <c r="AV1813" s="3"/>
      <c r="AW1813" s="3"/>
      <c r="AX1813" s="3"/>
      <c r="AY1813" s="3"/>
      <c r="AZ1813" s="3"/>
      <c r="BA1813" s="3">
        <v>22802</v>
      </c>
      <c r="BB1813" s="3">
        <v>0</v>
      </c>
      <c r="BC1813" s="3">
        <v>0</v>
      </c>
      <c r="BD1813" s="3">
        <v>158.52000000000001</v>
      </c>
      <c r="BE1813" s="3">
        <v>139.86000000000001</v>
      </c>
      <c r="BF1813" s="3">
        <v>0</v>
      </c>
      <c r="BG1813" s="3">
        <v>1125115</v>
      </c>
      <c r="BH1813" s="3">
        <v>10572</v>
      </c>
      <c r="BI1813" s="3">
        <v>766168</v>
      </c>
      <c r="BJ1813" s="3">
        <v>11773582.055</v>
      </c>
      <c r="BK1813" s="3">
        <v>6893768.4900000002</v>
      </c>
      <c r="BL1813" s="3">
        <v>1890034</v>
      </c>
      <c r="BM1813" s="3">
        <v>15739186.26</v>
      </c>
      <c r="BN1813" s="53">
        <v>1.0074760079460563</v>
      </c>
      <c r="BO1813" s="54">
        <v>3.7127250000000003E-4</v>
      </c>
      <c r="BP1813" s="70">
        <v>9337</v>
      </c>
      <c r="BQ1813" s="71"/>
      <c r="BR1813" s="70"/>
      <c r="BS1813" s="72"/>
      <c r="BT1813" s="72"/>
      <c r="BU1813" s="70">
        <v>37368634</v>
      </c>
      <c r="BV1813" s="70">
        <v>624294</v>
      </c>
      <c r="BW1813" s="74">
        <v>12538910</v>
      </c>
      <c r="BX1813" s="70">
        <v>50531838</v>
      </c>
    </row>
    <row r="1814" spans="1:76" x14ac:dyDescent="0.3">
      <c r="A1814" s="73" t="s">
        <v>10</v>
      </c>
      <c r="B1814" s="2" t="s">
        <v>170</v>
      </c>
      <c r="C1814" s="2" t="s">
        <v>71</v>
      </c>
      <c r="D1814" s="2" t="s">
        <v>21</v>
      </c>
      <c r="E1814" s="2" t="s">
        <v>19</v>
      </c>
      <c r="F1814" s="17" t="str">
        <f>+Tabela1[[#This Row],[WK]]&amp;Tabela1[[#This Row],[PK]]&amp;Tabela1[[#This Row],[GK]]</f>
        <v>241105</v>
      </c>
      <c r="G1814" s="2" t="s">
        <v>1702</v>
      </c>
      <c r="H1814" s="3">
        <v>461906240.44</v>
      </c>
      <c r="I1814" s="4">
        <v>1.125</v>
      </c>
      <c r="J1814" s="3">
        <v>519644520.5</v>
      </c>
      <c r="K1814" s="4">
        <v>7.0000000000000007E-2</v>
      </c>
      <c r="L1814" s="3">
        <v>36375116</v>
      </c>
      <c r="M1814" s="3"/>
      <c r="N1814" s="5"/>
      <c r="O1814" s="3">
        <v>22111534.260000002</v>
      </c>
      <c r="P1814" s="4">
        <v>1.125</v>
      </c>
      <c r="Q1814" s="3">
        <v>24875476.039999999</v>
      </c>
      <c r="R1814" s="4">
        <v>1.6E-2</v>
      </c>
      <c r="S1814" s="3">
        <v>398008</v>
      </c>
      <c r="T1814" s="3"/>
      <c r="U1814" s="5"/>
      <c r="V1814" s="3">
        <v>23054415</v>
      </c>
      <c r="W1814" s="5"/>
      <c r="X1814" s="3">
        <v>37493242</v>
      </c>
      <c r="Y1814" s="3">
        <v>5918391</v>
      </c>
      <c r="Z1814" s="3">
        <v>0</v>
      </c>
      <c r="AA1814" s="3">
        <v>1933222</v>
      </c>
      <c r="AB1814" s="3">
        <v>25618583</v>
      </c>
      <c r="AC1814" s="3">
        <v>4023046</v>
      </c>
      <c r="AD1814" s="3">
        <v>14438827</v>
      </c>
      <c r="AE1814" s="3">
        <v>0</v>
      </c>
      <c r="AF1814" s="3">
        <v>36375116</v>
      </c>
      <c r="AG1814" s="3">
        <v>398008</v>
      </c>
      <c r="AH1814" s="3">
        <v>14438827</v>
      </c>
      <c r="AI1814" s="3">
        <v>23054415</v>
      </c>
      <c r="AJ1814" s="3">
        <v>53714</v>
      </c>
      <c r="AK1814" s="3">
        <v>53714</v>
      </c>
      <c r="AL1814" s="3">
        <v>1111490</v>
      </c>
      <c r="AM1814" s="3">
        <v>-1057776</v>
      </c>
      <c r="AN1814" s="3">
        <v>983922</v>
      </c>
      <c r="AO1814" s="3">
        <v>0</v>
      </c>
      <c r="AP1814" s="3">
        <v>-983922</v>
      </c>
      <c r="AQ1814" s="3">
        <v>0</v>
      </c>
      <c r="AR1814" s="3">
        <f>Tabela1[[#This Row],[Potrzeby finansowe 2027
w tym:]]+Tabela1[[#This Row],[Rozliczenie 2025 potrz. fin.]]</f>
        <v>37493242</v>
      </c>
      <c r="AS1814" s="3">
        <v>0</v>
      </c>
      <c r="AT1814" s="3">
        <v>0</v>
      </c>
      <c r="AU1814" s="3"/>
      <c r="AV1814" s="3"/>
      <c r="AW1814" s="3"/>
      <c r="AX1814" s="3"/>
      <c r="AY1814" s="3"/>
      <c r="AZ1814" s="3"/>
      <c r="BA1814" s="3">
        <v>0</v>
      </c>
      <c r="BB1814" s="3">
        <v>0</v>
      </c>
      <c r="BC1814" s="3">
        <v>0</v>
      </c>
      <c r="BD1814" s="3">
        <v>0</v>
      </c>
      <c r="BE1814" s="3">
        <v>0</v>
      </c>
      <c r="BF1814" s="3">
        <v>0</v>
      </c>
      <c r="BG1814" s="3">
        <v>1109683</v>
      </c>
      <c r="BH1814" s="3">
        <v>10427</v>
      </c>
      <c r="BI1814" s="3">
        <v>823539</v>
      </c>
      <c r="BJ1814" s="3">
        <v>12655189.989999998</v>
      </c>
      <c r="BK1814" s="3">
        <v>8106152.1099999994</v>
      </c>
      <c r="BL1814" s="3">
        <v>1973330.41</v>
      </c>
      <c r="BM1814" s="3">
        <v>14249490.699999999</v>
      </c>
      <c r="BN1814" s="53">
        <v>0.86742956268711013</v>
      </c>
      <c r="BO1814" s="54">
        <v>4.1393920000000001E-4</v>
      </c>
      <c r="BP1814" s="70">
        <v>10409</v>
      </c>
      <c r="BQ1814" s="71"/>
      <c r="BR1814" s="70"/>
      <c r="BS1814" s="72"/>
      <c r="BT1814" s="72"/>
      <c r="BU1814" s="70">
        <v>36375116</v>
      </c>
      <c r="BV1814" s="70">
        <v>398008</v>
      </c>
      <c r="BW1814" s="74">
        <v>14438827</v>
      </c>
      <c r="BX1814" s="70">
        <v>51211951</v>
      </c>
    </row>
    <row r="1815" spans="1:76" x14ac:dyDescent="0.3">
      <c r="A1815" s="73" t="s">
        <v>10</v>
      </c>
      <c r="B1815" s="2" t="s">
        <v>170</v>
      </c>
      <c r="C1815" s="2" t="s">
        <v>71</v>
      </c>
      <c r="D1815" s="2" t="s">
        <v>23</v>
      </c>
      <c r="E1815" s="2" t="s">
        <v>15</v>
      </c>
      <c r="F1815" s="17" t="str">
        <f>+Tabela1[[#This Row],[WK]]&amp;Tabela1[[#This Row],[PK]]&amp;Tabela1[[#This Row],[GK]]</f>
        <v>241106</v>
      </c>
      <c r="G1815" s="2" t="s">
        <v>1703</v>
      </c>
      <c r="H1815" s="3">
        <v>318217623.63</v>
      </c>
      <c r="I1815" s="4">
        <v>1.125</v>
      </c>
      <c r="J1815" s="3">
        <v>357994826.57999998</v>
      </c>
      <c r="K1815" s="4">
        <v>7.0000000000000007E-2</v>
      </c>
      <c r="L1815" s="3">
        <v>25059638</v>
      </c>
      <c r="M1815" s="3"/>
      <c r="N1815" s="5"/>
      <c r="O1815" s="3">
        <v>27828255.970000003</v>
      </c>
      <c r="P1815" s="4">
        <v>1.125</v>
      </c>
      <c r="Q1815" s="3">
        <v>31306787.969999999</v>
      </c>
      <c r="R1815" s="4">
        <v>1.6E-2</v>
      </c>
      <c r="S1815" s="3">
        <v>500909</v>
      </c>
      <c r="T1815" s="3"/>
      <c r="U1815" s="5"/>
      <c r="V1815" s="3">
        <v>15334441</v>
      </c>
      <c r="W1815" s="5"/>
      <c r="X1815" s="3">
        <v>19814008</v>
      </c>
      <c r="Y1815" s="3">
        <v>38987</v>
      </c>
      <c r="Z1815" s="3">
        <v>136895</v>
      </c>
      <c r="AA1815" s="3">
        <v>1157571</v>
      </c>
      <c r="AB1815" s="3">
        <v>14457323</v>
      </c>
      <c r="AC1815" s="3">
        <v>4023232</v>
      </c>
      <c r="AD1815" s="3">
        <v>4479567</v>
      </c>
      <c r="AE1815" s="3">
        <v>0</v>
      </c>
      <c r="AF1815" s="3">
        <v>25059638</v>
      </c>
      <c r="AG1815" s="3">
        <v>500909</v>
      </c>
      <c r="AH1815" s="3">
        <v>4479567</v>
      </c>
      <c r="AI1815" s="3">
        <v>15334441</v>
      </c>
      <c r="AJ1815" s="3">
        <v>-981219</v>
      </c>
      <c r="AK1815" s="3">
        <v>-981219</v>
      </c>
      <c r="AL1815" s="3">
        <v>1081985</v>
      </c>
      <c r="AM1815" s="3">
        <v>-2063204</v>
      </c>
      <c r="AN1815" s="3">
        <v>58935</v>
      </c>
      <c r="AO1815" s="3">
        <v>0</v>
      </c>
      <c r="AP1815" s="3">
        <v>-58935</v>
      </c>
      <c r="AQ1815" s="3">
        <v>0</v>
      </c>
      <c r="AR1815" s="3">
        <f>Tabela1[[#This Row],[Potrzeby finansowe 2027
w tym:]]+Tabela1[[#This Row],[Rozliczenie 2025 potrz. fin.]]</f>
        <v>19814008</v>
      </c>
      <c r="AS1815" s="3">
        <v>0</v>
      </c>
      <c r="AT1815" s="3">
        <v>0</v>
      </c>
      <c r="AU1815" s="3"/>
      <c r="AV1815" s="3"/>
      <c r="AW1815" s="3"/>
      <c r="AX1815" s="3"/>
      <c r="AY1815" s="3"/>
      <c r="AZ1815" s="3"/>
      <c r="BA1815" s="3">
        <v>136895</v>
      </c>
      <c r="BB1815" s="3">
        <v>0</v>
      </c>
      <c r="BC1815" s="3">
        <v>396.05</v>
      </c>
      <c r="BD1815" s="3">
        <v>0</v>
      </c>
      <c r="BE1815" s="3">
        <v>102.78</v>
      </c>
      <c r="BF1815" s="3">
        <v>0</v>
      </c>
      <c r="BG1815" s="3">
        <v>704526</v>
      </c>
      <c r="BH1815" s="3">
        <v>6620</v>
      </c>
      <c r="BI1815" s="3">
        <v>453045</v>
      </c>
      <c r="BJ1815" s="3">
        <v>6961870.0075000003</v>
      </c>
      <c r="BK1815" s="3">
        <v>4280318.1400000006</v>
      </c>
      <c r="BL1815" s="3">
        <v>690125.24</v>
      </c>
      <c r="BM1815" s="3">
        <v>9345956.9900000002</v>
      </c>
      <c r="BN1815" s="53">
        <v>0.99847607323055687</v>
      </c>
      <c r="BO1815" s="54">
        <v>2.3721389999999999E-4</v>
      </c>
      <c r="BP1815" s="70">
        <v>5965</v>
      </c>
      <c r="BQ1815" s="71"/>
      <c r="BR1815" s="70"/>
      <c r="BS1815" s="72"/>
      <c r="BT1815" s="72"/>
      <c r="BU1815" s="70">
        <v>25059638</v>
      </c>
      <c r="BV1815" s="70">
        <v>500909</v>
      </c>
      <c r="BW1815" s="74">
        <v>4479567</v>
      </c>
      <c r="BX1815" s="70">
        <v>30040114</v>
      </c>
    </row>
    <row r="1816" spans="1:76" x14ac:dyDescent="0.3">
      <c r="A1816" s="73" t="s">
        <v>10</v>
      </c>
      <c r="B1816" s="2" t="s">
        <v>170</v>
      </c>
      <c r="C1816" s="2" t="s">
        <v>71</v>
      </c>
      <c r="D1816" s="2" t="s">
        <v>30</v>
      </c>
      <c r="E1816" s="2" t="s">
        <v>15</v>
      </c>
      <c r="F1816" s="17" t="str">
        <f>+Tabela1[[#This Row],[WK]]&amp;Tabela1[[#This Row],[PK]]&amp;Tabela1[[#This Row],[GK]]</f>
        <v>241107</v>
      </c>
      <c r="G1816" s="2" t="s">
        <v>1704</v>
      </c>
      <c r="H1816" s="3">
        <v>291275416.39999998</v>
      </c>
      <c r="I1816" s="4">
        <v>1.125</v>
      </c>
      <c r="J1816" s="3">
        <v>327684843.44999999</v>
      </c>
      <c r="K1816" s="4">
        <v>7.0000000000000007E-2</v>
      </c>
      <c r="L1816" s="3">
        <v>22937939</v>
      </c>
      <c r="M1816" s="3"/>
      <c r="N1816" s="5"/>
      <c r="O1816" s="3">
        <v>20855559.209999997</v>
      </c>
      <c r="P1816" s="4">
        <v>1.125</v>
      </c>
      <c r="Q1816" s="3">
        <v>23462504.109999999</v>
      </c>
      <c r="R1816" s="4">
        <v>1.6E-2</v>
      </c>
      <c r="S1816" s="3">
        <v>375400</v>
      </c>
      <c r="T1816" s="3"/>
      <c r="U1816" s="5"/>
      <c r="V1816" s="3">
        <v>12907242</v>
      </c>
      <c r="W1816" s="5"/>
      <c r="X1816" s="3">
        <v>21246438</v>
      </c>
      <c r="Y1816" s="3">
        <v>0</v>
      </c>
      <c r="Z1816" s="3">
        <v>0</v>
      </c>
      <c r="AA1816" s="3">
        <v>1591913</v>
      </c>
      <c r="AB1816" s="3">
        <v>15400177</v>
      </c>
      <c r="AC1816" s="3">
        <v>4254348</v>
      </c>
      <c r="AD1816" s="3">
        <v>12501091</v>
      </c>
      <c r="AE1816" s="3">
        <v>13440234</v>
      </c>
      <c r="AF1816" s="3">
        <v>21998796</v>
      </c>
      <c r="AG1816" s="3">
        <v>375400</v>
      </c>
      <c r="AH1816" s="3">
        <v>0</v>
      </c>
      <c r="AI1816" s="3">
        <v>12907242</v>
      </c>
      <c r="AJ1816" s="3">
        <v>1177651</v>
      </c>
      <c r="AK1816" s="3">
        <v>1977409</v>
      </c>
      <c r="AL1816" s="3">
        <v>-312840</v>
      </c>
      <c r="AM1816" s="3">
        <v>2290249</v>
      </c>
      <c r="AN1816" s="3">
        <v>799758</v>
      </c>
      <c r="AO1816" s="3">
        <v>0</v>
      </c>
      <c r="AP1816" s="3">
        <v>0</v>
      </c>
      <c r="AQ1816" s="3">
        <v>799758</v>
      </c>
      <c r="AR1816" s="3">
        <f>Tabela1[[#This Row],[Potrzeby finansowe 2027
w tym:]]+Tabela1[[#This Row],[Rozliczenie 2025 potrz. fin.]]</f>
        <v>22046196</v>
      </c>
      <c r="AS1816" s="3">
        <v>0</v>
      </c>
      <c r="AT1816" s="3">
        <v>0</v>
      </c>
      <c r="AU1816" s="3"/>
      <c r="AV1816" s="3"/>
      <c r="AW1816" s="3"/>
      <c r="AX1816" s="3"/>
      <c r="AY1816" s="3"/>
      <c r="AZ1816" s="3"/>
      <c r="BA1816" s="3">
        <v>0</v>
      </c>
      <c r="BB1816" s="3">
        <v>0</v>
      </c>
      <c r="BC1816" s="3">
        <v>0</v>
      </c>
      <c r="BD1816" s="3">
        <v>0</v>
      </c>
      <c r="BE1816" s="3">
        <v>0</v>
      </c>
      <c r="BF1816" s="3">
        <v>0</v>
      </c>
      <c r="BG1816" s="3">
        <v>691437</v>
      </c>
      <c r="BH1816" s="3">
        <v>6497</v>
      </c>
      <c r="BI1816" s="3">
        <v>900476</v>
      </c>
      <c r="BJ1816" s="3">
        <v>13837467.247500001</v>
      </c>
      <c r="BK1816" s="3">
        <v>9386813.7800000012</v>
      </c>
      <c r="BL1816" s="3">
        <v>1815160.24</v>
      </c>
      <c r="BM1816" s="3">
        <v>14172293.390000001</v>
      </c>
      <c r="BN1816" s="53">
        <v>1.8423771019277582</v>
      </c>
      <c r="BO1816" s="54">
        <v>2.50089E-4</v>
      </c>
      <c r="BP1816" s="70">
        <v>6289</v>
      </c>
      <c r="BQ1816" s="71"/>
      <c r="BR1816" s="70"/>
      <c r="BS1816" s="72"/>
      <c r="BT1816" s="72"/>
      <c r="BU1816" s="70">
        <v>21998796</v>
      </c>
      <c r="BV1816" s="70">
        <v>375400</v>
      </c>
      <c r="BW1816" s="74">
        <v>0</v>
      </c>
      <c r="BX1816" s="70">
        <v>22374196</v>
      </c>
    </row>
    <row r="1817" spans="1:76" x14ac:dyDescent="0.3">
      <c r="A1817" s="73" t="s">
        <v>10</v>
      </c>
      <c r="B1817" s="2" t="s">
        <v>170</v>
      </c>
      <c r="C1817" s="2" t="s">
        <v>71</v>
      </c>
      <c r="D1817" s="2" t="s">
        <v>54</v>
      </c>
      <c r="E1817" s="2" t="s">
        <v>15</v>
      </c>
      <c r="F1817" s="17" t="str">
        <f>+Tabela1[[#This Row],[WK]]&amp;Tabela1[[#This Row],[PK]]&amp;Tabela1[[#This Row],[GK]]</f>
        <v>241108</v>
      </c>
      <c r="G1817" s="2" t="s">
        <v>383</v>
      </c>
      <c r="H1817" s="3">
        <v>205373163.13</v>
      </c>
      <c r="I1817" s="4">
        <v>1.125</v>
      </c>
      <c r="J1817" s="3">
        <v>231044808.52000001</v>
      </c>
      <c r="K1817" s="4">
        <v>7.0000000000000007E-2</v>
      </c>
      <c r="L1817" s="3">
        <v>16173137</v>
      </c>
      <c r="M1817" s="3"/>
      <c r="N1817" s="5"/>
      <c r="O1817" s="3">
        <v>1501859.32</v>
      </c>
      <c r="P1817" s="4">
        <v>1.125</v>
      </c>
      <c r="Q1817" s="3">
        <v>1689591.74</v>
      </c>
      <c r="R1817" s="4">
        <v>1.6E-2</v>
      </c>
      <c r="S1817" s="3">
        <v>27033</v>
      </c>
      <c r="T1817" s="3"/>
      <c r="U1817" s="5"/>
      <c r="V1817" s="3">
        <v>9875781</v>
      </c>
      <c r="W1817" s="5"/>
      <c r="X1817" s="3">
        <v>16419928</v>
      </c>
      <c r="Y1817" s="3">
        <v>285159</v>
      </c>
      <c r="Z1817" s="3">
        <v>0</v>
      </c>
      <c r="AA1817" s="3">
        <v>1049870</v>
      </c>
      <c r="AB1817" s="3">
        <v>12848488</v>
      </c>
      <c r="AC1817" s="3">
        <v>2236411</v>
      </c>
      <c r="AD1817" s="3">
        <v>6544147</v>
      </c>
      <c r="AE1817" s="3">
        <v>0</v>
      </c>
      <c r="AF1817" s="3">
        <v>16173137</v>
      </c>
      <c r="AG1817" s="3">
        <v>27033</v>
      </c>
      <c r="AH1817" s="3">
        <v>6544147</v>
      </c>
      <c r="AI1817" s="3">
        <v>9875781</v>
      </c>
      <c r="AJ1817" s="3">
        <v>-2523322</v>
      </c>
      <c r="AK1817" s="3">
        <v>-2523322</v>
      </c>
      <c r="AL1817" s="3">
        <v>1048800</v>
      </c>
      <c r="AM1817" s="3">
        <v>-3572122</v>
      </c>
      <c r="AN1817" s="3">
        <v>-1314541</v>
      </c>
      <c r="AO1817" s="3">
        <v>0</v>
      </c>
      <c r="AP1817" s="3">
        <v>1314541</v>
      </c>
      <c r="AQ1817" s="3">
        <v>0</v>
      </c>
      <c r="AR1817" s="3">
        <f>Tabela1[[#This Row],[Potrzeby finansowe 2027
w tym:]]+Tabela1[[#This Row],[Rozliczenie 2025 potrz. fin.]]</f>
        <v>16419928</v>
      </c>
      <c r="AS1817" s="3">
        <v>0</v>
      </c>
      <c r="AT1817" s="3">
        <v>0</v>
      </c>
      <c r="AU1817" s="3"/>
      <c r="AV1817" s="3"/>
      <c r="AW1817" s="3"/>
      <c r="AX1817" s="3"/>
      <c r="AY1817" s="3"/>
      <c r="AZ1817" s="3"/>
      <c r="BA1817" s="3">
        <v>0</v>
      </c>
      <c r="BB1817" s="3">
        <v>0</v>
      </c>
      <c r="BC1817" s="3">
        <v>0</v>
      </c>
      <c r="BD1817" s="3">
        <v>0</v>
      </c>
      <c r="BE1817" s="3">
        <v>0</v>
      </c>
      <c r="BF1817" s="3">
        <v>0</v>
      </c>
      <c r="BG1817" s="3">
        <v>508175</v>
      </c>
      <c r="BH1817" s="3">
        <v>4775</v>
      </c>
      <c r="BI1817" s="3">
        <v>541695</v>
      </c>
      <c r="BJ1817" s="3">
        <v>8324141.8949999996</v>
      </c>
      <c r="BK1817" s="3">
        <v>4516839.1500000004</v>
      </c>
      <c r="BL1817" s="3">
        <v>3404747.77</v>
      </c>
      <c r="BM1817" s="3">
        <v>8419715.4399999995</v>
      </c>
      <c r="BN1817" s="53">
        <v>0.98552735886889953</v>
      </c>
      <c r="BO1817" s="54">
        <v>1.82676E-4</v>
      </c>
      <c r="BP1817" s="70">
        <v>4594</v>
      </c>
      <c r="BQ1817" s="71"/>
      <c r="BR1817" s="70"/>
      <c r="BS1817" s="72"/>
      <c r="BT1817" s="72"/>
      <c r="BU1817" s="70">
        <v>16173137</v>
      </c>
      <c r="BV1817" s="70">
        <v>27033</v>
      </c>
      <c r="BW1817" s="74">
        <v>6544147</v>
      </c>
      <c r="BX1817" s="70">
        <v>22744317</v>
      </c>
    </row>
    <row r="1818" spans="1:76" x14ac:dyDescent="0.3">
      <c r="A1818" s="73" t="s">
        <v>10</v>
      </c>
      <c r="B1818" s="2" t="s">
        <v>170</v>
      </c>
      <c r="C1818" s="2" t="s">
        <v>72</v>
      </c>
      <c r="D1818" s="2" t="s">
        <v>12</v>
      </c>
      <c r="E1818" s="2" t="s">
        <v>19</v>
      </c>
      <c r="F1818" s="17" t="str">
        <f>+Tabela1[[#This Row],[WK]]&amp;Tabela1[[#This Row],[PK]]&amp;Tabela1[[#This Row],[GK]]</f>
        <v>241201</v>
      </c>
      <c r="G1818" s="2" t="s">
        <v>1705</v>
      </c>
      <c r="H1818" s="3">
        <v>2323405722.1999998</v>
      </c>
      <c r="I1818" s="4">
        <v>1.125</v>
      </c>
      <c r="J1818" s="3">
        <v>2613831437.48</v>
      </c>
      <c r="K1818" s="4">
        <v>7.0000000000000007E-2</v>
      </c>
      <c r="L1818" s="3">
        <v>182968201</v>
      </c>
      <c r="M1818" s="3"/>
      <c r="N1818" s="5"/>
      <c r="O1818" s="3">
        <v>142570737.47999999</v>
      </c>
      <c r="P1818" s="4">
        <v>1.125</v>
      </c>
      <c r="Q1818" s="3">
        <v>160392079.66999999</v>
      </c>
      <c r="R1818" s="4">
        <v>1.6E-2</v>
      </c>
      <c r="S1818" s="3">
        <v>2566273</v>
      </c>
      <c r="T1818" s="3"/>
      <c r="U1818" s="5"/>
      <c r="V1818" s="3">
        <v>108748865</v>
      </c>
      <c r="W1818" s="5"/>
      <c r="X1818" s="3">
        <v>99130683</v>
      </c>
      <c r="Y1818" s="3">
        <v>0</v>
      </c>
      <c r="Z1818" s="3">
        <v>0</v>
      </c>
      <c r="AA1818" s="3">
        <v>5241760</v>
      </c>
      <c r="AB1818" s="3">
        <v>93888923</v>
      </c>
      <c r="AC1818" s="3">
        <v>0</v>
      </c>
      <c r="AD1818" s="3">
        <v>7626617</v>
      </c>
      <c r="AE1818" s="3">
        <v>0</v>
      </c>
      <c r="AF1818" s="3">
        <v>182968201</v>
      </c>
      <c r="AG1818" s="3">
        <v>2566273</v>
      </c>
      <c r="AH1818" s="3">
        <v>7626617</v>
      </c>
      <c r="AI1818" s="3">
        <v>108748865</v>
      </c>
      <c r="AJ1818" s="3">
        <v>6150972</v>
      </c>
      <c r="AK1818" s="3">
        <v>9189839</v>
      </c>
      <c r="AL1818" s="3">
        <v>2171937</v>
      </c>
      <c r="AM1818" s="3">
        <v>7017902</v>
      </c>
      <c r="AN1818" s="3">
        <v>3038867</v>
      </c>
      <c r="AO1818" s="3">
        <v>0</v>
      </c>
      <c r="AP1818" s="3">
        <v>0</v>
      </c>
      <c r="AQ1818" s="3">
        <v>3038867</v>
      </c>
      <c r="AR1818" s="3">
        <f>Tabela1[[#This Row],[Potrzeby finansowe 2027
w tym:]]+Tabela1[[#This Row],[Rozliczenie 2025 potrz. fin.]]</f>
        <v>102169550</v>
      </c>
      <c r="AS1818" s="3">
        <v>0</v>
      </c>
      <c r="AT1818" s="3">
        <v>0</v>
      </c>
      <c r="AU1818" s="3"/>
      <c r="AV1818" s="3"/>
      <c r="AW1818" s="3"/>
      <c r="AX1818" s="3"/>
      <c r="AY1818" s="3"/>
      <c r="AZ1818" s="3"/>
      <c r="BA1818" s="3">
        <v>0</v>
      </c>
      <c r="BB1818" s="3">
        <v>0</v>
      </c>
      <c r="BC1818" s="3">
        <v>0</v>
      </c>
      <c r="BD1818" s="3">
        <v>0</v>
      </c>
      <c r="BE1818" s="3">
        <v>0</v>
      </c>
      <c r="BF1818" s="3">
        <v>0</v>
      </c>
      <c r="BG1818" s="3">
        <v>4210665</v>
      </c>
      <c r="BH1818" s="3">
        <v>39565</v>
      </c>
      <c r="BI1818" s="3">
        <v>1031095</v>
      </c>
      <c r="BJ1818" s="3">
        <v>15844679.132500002</v>
      </c>
      <c r="BK1818" s="3">
        <v>12313901.150000002</v>
      </c>
      <c r="BL1818" s="3">
        <v>3026849.41</v>
      </c>
      <c r="BM1818" s="3">
        <v>8069413.1099999994</v>
      </c>
      <c r="BN1818" s="53">
        <v>1.197750482638986</v>
      </c>
      <c r="BO1818" s="54">
        <v>1.3941184000000001E-3</v>
      </c>
      <c r="BP1818" s="70">
        <v>35059</v>
      </c>
      <c r="BQ1818" s="71"/>
      <c r="BR1818" s="70"/>
      <c r="BS1818" s="72"/>
      <c r="BT1818" s="72"/>
      <c r="BU1818" s="70">
        <v>182968201</v>
      </c>
      <c r="BV1818" s="70">
        <v>2566273</v>
      </c>
      <c r="BW1818" s="74">
        <v>7626617</v>
      </c>
      <c r="BX1818" s="70">
        <v>193161091</v>
      </c>
    </row>
    <row r="1819" spans="1:76" x14ac:dyDescent="0.3">
      <c r="A1819" s="73" t="s">
        <v>10</v>
      </c>
      <c r="B1819" s="2" t="s">
        <v>170</v>
      </c>
      <c r="C1819" s="2" t="s">
        <v>72</v>
      </c>
      <c r="D1819" s="2" t="s">
        <v>11</v>
      </c>
      <c r="E1819" s="2" t="s">
        <v>15</v>
      </c>
      <c r="F1819" s="17" t="str">
        <f>+Tabela1[[#This Row],[WK]]&amp;Tabela1[[#This Row],[PK]]&amp;Tabela1[[#This Row],[GK]]</f>
        <v>241202</v>
      </c>
      <c r="G1819" s="2" t="s">
        <v>1706</v>
      </c>
      <c r="H1819" s="3">
        <v>557633124.69000006</v>
      </c>
      <c r="I1819" s="4">
        <v>1.125</v>
      </c>
      <c r="J1819" s="3">
        <v>627337265.27999997</v>
      </c>
      <c r="K1819" s="4">
        <v>7.0000000000000007E-2</v>
      </c>
      <c r="L1819" s="3">
        <v>43913609</v>
      </c>
      <c r="M1819" s="3"/>
      <c r="N1819" s="5"/>
      <c r="O1819" s="3">
        <v>8597795.6000000015</v>
      </c>
      <c r="P1819" s="4">
        <v>1.125</v>
      </c>
      <c r="Q1819" s="3">
        <v>9672520.0500000007</v>
      </c>
      <c r="R1819" s="4">
        <v>1.6E-2</v>
      </c>
      <c r="S1819" s="3">
        <v>154760</v>
      </c>
      <c r="T1819" s="3"/>
      <c r="U1819" s="5"/>
      <c r="V1819" s="3">
        <v>26426414</v>
      </c>
      <c r="W1819" s="5"/>
      <c r="X1819" s="3">
        <v>36352020</v>
      </c>
      <c r="Y1819" s="3">
        <v>0</v>
      </c>
      <c r="Z1819" s="3">
        <v>0</v>
      </c>
      <c r="AA1819" s="3">
        <v>1543116</v>
      </c>
      <c r="AB1819" s="3">
        <v>28210409</v>
      </c>
      <c r="AC1819" s="3">
        <v>6598495</v>
      </c>
      <c r="AD1819" s="3">
        <v>9925606</v>
      </c>
      <c r="AE1819" s="3">
        <v>0</v>
      </c>
      <c r="AF1819" s="3">
        <v>43913609</v>
      </c>
      <c r="AG1819" s="3">
        <v>154760</v>
      </c>
      <c r="AH1819" s="3">
        <v>9925606</v>
      </c>
      <c r="AI1819" s="3">
        <v>26426414</v>
      </c>
      <c r="AJ1819" s="3">
        <v>1061064</v>
      </c>
      <c r="AK1819" s="3">
        <v>1061064</v>
      </c>
      <c r="AL1819" s="3">
        <v>1079896</v>
      </c>
      <c r="AM1819" s="3">
        <v>-18832</v>
      </c>
      <c r="AN1819" s="3">
        <v>1172438</v>
      </c>
      <c r="AO1819" s="3">
        <v>0</v>
      </c>
      <c r="AP1819" s="3">
        <v>-1172438</v>
      </c>
      <c r="AQ1819" s="3">
        <v>0</v>
      </c>
      <c r="AR1819" s="3">
        <f>Tabela1[[#This Row],[Potrzeby finansowe 2027
w tym:]]+Tabela1[[#This Row],[Rozliczenie 2025 potrz. fin.]]</f>
        <v>36352020</v>
      </c>
      <c r="AS1819" s="3">
        <v>0</v>
      </c>
      <c r="AT1819" s="3">
        <v>0</v>
      </c>
      <c r="AU1819" s="3"/>
      <c r="AV1819" s="3"/>
      <c r="AW1819" s="3"/>
      <c r="AX1819" s="3"/>
      <c r="AY1819" s="3"/>
      <c r="AZ1819" s="3"/>
      <c r="BA1819" s="3">
        <v>0</v>
      </c>
      <c r="BB1819" s="3">
        <v>0</v>
      </c>
      <c r="BC1819" s="3">
        <v>0</v>
      </c>
      <c r="BD1819" s="3">
        <v>0</v>
      </c>
      <c r="BE1819" s="3">
        <v>0</v>
      </c>
      <c r="BF1819" s="3">
        <v>0</v>
      </c>
      <c r="BG1819" s="3">
        <v>1059026</v>
      </c>
      <c r="BH1819" s="3">
        <v>9951</v>
      </c>
      <c r="BI1819" s="3">
        <v>484090</v>
      </c>
      <c r="BJ1819" s="3">
        <v>7438929.8899999987</v>
      </c>
      <c r="BK1819" s="3">
        <v>4280878.9699999988</v>
      </c>
      <c r="BL1819" s="3">
        <v>1419390.56</v>
      </c>
      <c r="BM1819" s="3">
        <v>9793422.5600000005</v>
      </c>
      <c r="BN1819" s="53">
        <v>1.0382119507941394</v>
      </c>
      <c r="BO1819" s="54">
        <v>3.6600599999999999E-4</v>
      </c>
      <c r="BP1819" s="70">
        <v>9205</v>
      </c>
      <c r="BQ1819" s="71"/>
      <c r="BR1819" s="70"/>
      <c r="BS1819" s="72"/>
      <c r="BT1819" s="72"/>
      <c r="BU1819" s="70">
        <v>43913609</v>
      </c>
      <c r="BV1819" s="70">
        <v>154760</v>
      </c>
      <c r="BW1819" s="74">
        <v>9925606</v>
      </c>
      <c r="BX1819" s="70">
        <v>53993975</v>
      </c>
    </row>
    <row r="1820" spans="1:76" x14ac:dyDescent="0.3">
      <c r="A1820" s="73" t="s">
        <v>10</v>
      </c>
      <c r="B1820" s="2" t="s">
        <v>170</v>
      </c>
      <c r="C1820" s="2" t="s">
        <v>72</v>
      </c>
      <c r="D1820" s="2" t="s">
        <v>16</v>
      </c>
      <c r="E1820" s="2" t="s">
        <v>15</v>
      </c>
      <c r="F1820" s="17" t="str">
        <f>+Tabela1[[#This Row],[WK]]&amp;Tabela1[[#This Row],[PK]]&amp;Tabela1[[#This Row],[GK]]</f>
        <v>241203</v>
      </c>
      <c r="G1820" s="2" t="s">
        <v>1707</v>
      </c>
      <c r="H1820" s="3">
        <v>243511780.53999999</v>
      </c>
      <c r="I1820" s="4">
        <v>1.125</v>
      </c>
      <c r="J1820" s="3">
        <v>273950753.11000001</v>
      </c>
      <c r="K1820" s="4">
        <v>7.0000000000000007E-2</v>
      </c>
      <c r="L1820" s="3">
        <v>19176553</v>
      </c>
      <c r="M1820" s="3"/>
      <c r="N1820" s="5"/>
      <c r="O1820" s="3">
        <v>19244736.260000002</v>
      </c>
      <c r="P1820" s="4">
        <v>1.125</v>
      </c>
      <c r="Q1820" s="3">
        <v>21650328.289999999</v>
      </c>
      <c r="R1820" s="4">
        <v>1.6E-2</v>
      </c>
      <c r="S1820" s="3">
        <v>346405</v>
      </c>
      <c r="T1820" s="3"/>
      <c r="U1820" s="5"/>
      <c r="V1820" s="3">
        <v>11230936</v>
      </c>
      <c r="W1820" s="5"/>
      <c r="X1820" s="3">
        <v>13612832</v>
      </c>
      <c r="Y1820" s="3">
        <v>0</v>
      </c>
      <c r="Z1820" s="3">
        <v>0</v>
      </c>
      <c r="AA1820" s="3">
        <v>737312</v>
      </c>
      <c r="AB1820" s="3">
        <v>11384542</v>
      </c>
      <c r="AC1820" s="3">
        <v>1490978</v>
      </c>
      <c r="AD1820" s="3">
        <v>2381896</v>
      </c>
      <c r="AE1820" s="3">
        <v>0</v>
      </c>
      <c r="AF1820" s="3">
        <v>19176553</v>
      </c>
      <c r="AG1820" s="3">
        <v>346405</v>
      </c>
      <c r="AH1820" s="3">
        <v>2381896</v>
      </c>
      <c r="AI1820" s="3">
        <v>11230936</v>
      </c>
      <c r="AJ1820" s="3">
        <v>-24500</v>
      </c>
      <c r="AK1820" s="3">
        <v>-24500</v>
      </c>
      <c r="AL1820" s="3">
        <v>461648</v>
      </c>
      <c r="AM1820" s="3">
        <v>-486148</v>
      </c>
      <c r="AN1820" s="3">
        <v>639068</v>
      </c>
      <c r="AO1820" s="3">
        <v>0</v>
      </c>
      <c r="AP1820" s="3">
        <v>-639068</v>
      </c>
      <c r="AQ1820" s="3">
        <v>0</v>
      </c>
      <c r="AR1820" s="3">
        <f>Tabela1[[#This Row],[Potrzeby finansowe 2027
w tym:]]+Tabela1[[#This Row],[Rozliczenie 2025 potrz. fin.]]</f>
        <v>13612832</v>
      </c>
      <c r="AS1820" s="3">
        <v>0</v>
      </c>
      <c r="AT1820" s="3">
        <v>0</v>
      </c>
      <c r="AU1820" s="3"/>
      <c r="AV1820" s="3"/>
      <c r="AW1820" s="3"/>
      <c r="AX1820" s="3"/>
      <c r="AY1820" s="3"/>
      <c r="AZ1820" s="3"/>
      <c r="BA1820" s="3">
        <v>0</v>
      </c>
      <c r="BB1820" s="3">
        <v>0</v>
      </c>
      <c r="BC1820" s="3">
        <v>0</v>
      </c>
      <c r="BD1820" s="3">
        <v>0</v>
      </c>
      <c r="BE1820" s="3">
        <v>0</v>
      </c>
      <c r="BF1820" s="3">
        <v>0</v>
      </c>
      <c r="BG1820" s="3">
        <v>443681</v>
      </c>
      <c r="BH1820" s="3">
        <v>4169</v>
      </c>
      <c r="BI1820" s="3">
        <v>293631</v>
      </c>
      <c r="BJ1820" s="3">
        <v>4512173.375</v>
      </c>
      <c r="BK1820" s="3">
        <v>2546615.3600000003</v>
      </c>
      <c r="BL1820" s="3">
        <v>431977.26</v>
      </c>
      <c r="BM1820" s="3">
        <v>6998277.54</v>
      </c>
      <c r="BN1820" s="53">
        <v>1.2056928084459491</v>
      </c>
      <c r="BO1820" s="54">
        <v>1.480455E-4</v>
      </c>
      <c r="BP1820" s="70">
        <v>3723</v>
      </c>
      <c r="BQ1820" s="71"/>
      <c r="BR1820" s="70"/>
      <c r="BS1820" s="72"/>
      <c r="BT1820" s="72"/>
      <c r="BU1820" s="70">
        <v>19176553</v>
      </c>
      <c r="BV1820" s="70">
        <v>346405</v>
      </c>
      <c r="BW1820" s="74">
        <v>2381896</v>
      </c>
      <c r="BX1820" s="70">
        <v>21904854</v>
      </c>
    </row>
    <row r="1821" spans="1:76" x14ac:dyDescent="0.3">
      <c r="A1821" s="73" t="s">
        <v>10</v>
      </c>
      <c r="B1821" s="2" t="s">
        <v>170</v>
      </c>
      <c r="C1821" s="2" t="s">
        <v>72</v>
      </c>
      <c r="D1821" s="2" t="s">
        <v>18</v>
      </c>
      <c r="E1821" s="2" t="s">
        <v>15</v>
      </c>
      <c r="F1821" s="17" t="str">
        <f>+Tabela1[[#This Row],[WK]]&amp;Tabela1[[#This Row],[PK]]&amp;Tabela1[[#This Row],[GK]]</f>
        <v>241204</v>
      </c>
      <c r="G1821" s="2" t="s">
        <v>1708</v>
      </c>
      <c r="H1821" s="3">
        <v>541808908.37</v>
      </c>
      <c r="I1821" s="4">
        <v>1.125</v>
      </c>
      <c r="J1821" s="3">
        <v>609535021.91999996</v>
      </c>
      <c r="K1821" s="4">
        <v>7.0000000000000007E-2</v>
      </c>
      <c r="L1821" s="3">
        <v>42667452</v>
      </c>
      <c r="M1821" s="3"/>
      <c r="N1821" s="5"/>
      <c r="O1821" s="3">
        <v>48962049.899999999</v>
      </c>
      <c r="P1821" s="4">
        <v>1.125</v>
      </c>
      <c r="Q1821" s="3">
        <v>55082306.140000001</v>
      </c>
      <c r="R1821" s="4">
        <v>1.6E-2</v>
      </c>
      <c r="S1821" s="3">
        <v>881317</v>
      </c>
      <c r="T1821" s="3"/>
      <c r="U1821" s="5"/>
      <c r="V1821" s="3">
        <v>26504895</v>
      </c>
      <c r="W1821" s="5"/>
      <c r="X1821" s="3">
        <v>33574292</v>
      </c>
      <c r="Y1821" s="3">
        <v>0</v>
      </c>
      <c r="Z1821" s="3">
        <v>0</v>
      </c>
      <c r="AA1821" s="3">
        <v>1581055</v>
      </c>
      <c r="AB1821" s="3">
        <v>25728844</v>
      </c>
      <c r="AC1821" s="3">
        <v>6264393</v>
      </c>
      <c r="AD1821" s="3">
        <v>7069397</v>
      </c>
      <c r="AE1821" s="3">
        <v>0</v>
      </c>
      <c r="AF1821" s="3">
        <v>42667452</v>
      </c>
      <c r="AG1821" s="3">
        <v>881317</v>
      </c>
      <c r="AH1821" s="3">
        <v>7069397</v>
      </c>
      <c r="AI1821" s="3">
        <v>26504895</v>
      </c>
      <c r="AJ1821" s="3">
        <v>951765</v>
      </c>
      <c r="AK1821" s="3">
        <v>951765</v>
      </c>
      <c r="AL1821" s="3">
        <v>1396505</v>
      </c>
      <c r="AM1821" s="3">
        <v>-444740</v>
      </c>
      <c r="AN1821" s="3">
        <v>646845</v>
      </c>
      <c r="AO1821" s="3">
        <v>0</v>
      </c>
      <c r="AP1821" s="3">
        <v>-646845</v>
      </c>
      <c r="AQ1821" s="3">
        <v>0</v>
      </c>
      <c r="AR1821" s="3">
        <f>Tabela1[[#This Row],[Potrzeby finansowe 2027
w tym:]]+Tabela1[[#This Row],[Rozliczenie 2025 potrz. fin.]]</f>
        <v>33574292</v>
      </c>
      <c r="AS1821" s="3">
        <v>0</v>
      </c>
      <c r="AT1821" s="3">
        <v>0</v>
      </c>
      <c r="AU1821" s="3"/>
      <c r="AV1821" s="3"/>
      <c r="AW1821" s="3"/>
      <c r="AX1821" s="3"/>
      <c r="AY1821" s="3"/>
      <c r="AZ1821" s="3"/>
      <c r="BA1821" s="3">
        <v>0</v>
      </c>
      <c r="BB1821" s="3">
        <v>0</v>
      </c>
      <c r="BC1821" s="3">
        <v>0</v>
      </c>
      <c r="BD1821" s="3">
        <v>0</v>
      </c>
      <c r="BE1821" s="3">
        <v>0</v>
      </c>
      <c r="BF1821" s="3">
        <v>0</v>
      </c>
      <c r="BG1821" s="3">
        <v>1037954</v>
      </c>
      <c r="BH1821" s="3">
        <v>9753</v>
      </c>
      <c r="BI1821" s="3">
        <v>543101</v>
      </c>
      <c r="BJ1821" s="3">
        <v>8345750.5475000003</v>
      </c>
      <c r="BK1821" s="3">
        <v>5593198.8100000005</v>
      </c>
      <c r="BL1821" s="3">
        <v>1760388.09</v>
      </c>
      <c r="BM1821" s="3">
        <v>7489430.7699999996</v>
      </c>
      <c r="BN1821" s="53">
        <v>1.1613180008020667</v>
      </c>
      <c r="BO1821" s="54">
        <v>3.3495630000000002E-4</v>
      </c>
      <c r="BP1821" s="70">
        <v>8423</v>
      </c>
      <c r="BQ1821" s="71"/>
      <c r="BR1821" s="70"/>
      <c r="BS1821" s="72"/>
      <c r="BT1821" s="72"/>
      <c r="BU1821" s="70">
        <v>42667452</v>
      </c>
      <c r="BV1821" s="70">
        <v>881317</v>
      </c>
      <c r="BW1821" s="74">
        <v>7069397</v>
      </c>
      <c r="BX1821" s="70">
        <v>50618166</v>
      </c>
    </row>
    <row r="1822" spans="1:76" x14ac:dyDescent="0.3">
      <c r="A1822" s="73" t="s">
        <v>10</v>
      </c>
      <c r="B1822" s="2" t="s">
        <v>170</v>
      </c>
      <c r="C1822" s="2" t="s">
        <v>72</v>
      </c>
      <c r="D1822" s="2" t="s">
        <v>21</v>
      </c>
      <c r="E1822" s="2" t="s">
        <v>15</v>
      </c>
      <c r="F1822" s="17" t="str">
        <f>+Tabela1[[#This Row],[WK]]&amp;Tabela1[[#This Row],[PK]]&amp;Tabela1[[#This Row],[GK]]</f>
        <v>241205</v>
      </c>
      <c r="G1822" s="2" t="s">
        <v>1709</v>
      </c>
      <c r="H1822" s="3">
        <v>735693181.92999995</v>
      </c>
      <c r="I1822" s="4">
        <v>1.125</v>
      </c>
      <c r="J1822" s="3">
        <v>827654829.66999996</v>
      </c>
      <c r="K1822" s="4">
        <v>7.0000000000000007E-2</v>
      </c>
      <c r="L1822" s="3">
        <v>57935838</v>
      </c>
      <c r="M1822" s="3"/>
      <c r="N1822" s="5"/>
      <c r="O1822" s="3">
        <v>181370050.54000002</v>
      </c>
      <c r="P1822" s="4">
        <v>1.125</v>
      </c>
      <c r="Q1822" s="3">
        <v>204041306.86000001</v>
      </c>
      <c r="R1822" s="4">
        <v>1.6E-2</v>
      </c>
      <c r="S1822" s="3">
        <v>3264661</v>
      </c>
      <c r="T1822" s="3"/>
      <c r="U1822" s="5"/>
      <c r="V1822" s="3">
        <v>35362981</v>
      </c>
      <c r="W1822" s="5"/>
      <c r="X1822" s="3">
        <v>45040585</v>
      </c>
      <c r="Y1822" s="3">
        <v>0</v>
      </c>
      <c r="Z1822" s="3">
        <v>0</v>
      </c>
      <c r="AA1822" s="3">
        <v>1966269</v>
      </c>
      <c r="AB1822" s="3">
        <v>43074316</v>
      </c>
      <c r="AC1822" s="3">
        <v>0</v>
      </c>
      <c r="AD1822" s="3">
        <v>11671729</v>
      </c>
      <c r="AE1822" s="3">
        <v>0</v>
      </c>
      <c r="AF1822" s="3">
        <v>57935838</v>
      </c>
      <c r="AG1822" s="3">
        <v>3264661</v>
      </c>
      <c r="AH1822" s="3">
        <v>11671729</v>
      </c>
      <c r="AI1822" s="3">
        <v>35362981</v>
      </c>
      <c r="AJ1822" s="3">
        <v>3487529</v>
      </c>
      <c r="AK1822" s="3">
        <v>5481654</v>
      </c>
      <c r="AL1822" s="3">
        <v>2124031</v>
      </c>
      <c r="AM1822" s="3">
        <v>3357623</v>
      </c>
      <c r="AN1822" s="3">
        <v>1994125</v>
      </c>
      <c r="AO1822" s="3">
        <v>0</v>
      </c>
      <c r="AP1822" s="3">
        <v>0</v>
      </c>
      <c r="AQ1822" s="3">
        <v>1994125</v>
      </c>
      <c r="AR1822" s="3">
        <f>Tabela1[[#This Row],[Potrzeby finansowe 2027
w tym:]]+Tabela1[[#This Row],[Rozliczenie 2025 potrz. fin.]]</f>
        <v>47034710</v>
      </c>
      <c r="AS1822" s="3">
        <v>0</v>
      </c>
      <c r="AT1822" s="3">
        <v>0</v>
      </c>
      <c r="AU1822" s="3"/>
      <c r="AV1822" s="3"/>
      <c r="AW1822" s="3"/>
      <c r="AX1822" s="3"/>
      <c r="AY1822" s="3"/>
      <c r="AZ1822" s="3"/>
      <c r="BA1822" s="3">
        <v>0</v>
      </c>
      <c r="BB1822" s="3">
        <v>0</v>
      </c>
      <c r="BC1822" s="3">
        <v>0</v>
      </c>
      <c r="BD1822" s="3">
        <v>0</v>
      </c>
      <c r="BE1822" s="3">
        <v>0</v>
      </c>
      <c r="BF1822" s="3">
        <v>0</v>
      </c>
      <c r="BG1822" s="3">
        <v>1349457</v>
      </c>
      <c r="BH1822" s="3">
        <v>12680</v>
      </c>
      <c r="BI1822" s="3">
        <v>616812</v>
      </c>
      <c r="BJ1822" s="3">
        <v>9478456.7874999996</v>
      </c>
      <c r="BK1822" s="3">
        <v>7681126.3799999999</v>
      </c>
      <c r="BL1822" s="3">
        <v>214065.67</v>
      </c>
      <c r="BM1822" s="3">
        <v>6761190.29</v>
      </c>
      <c r="BN1822" s="53">
        <v>1.3045279464294044</v>
      </c>
      <c r="BO1822" s="54">
        <v>4.6266990000000001E-4</v>
      </c>
      <c r="BP1822" s="70">
        <v>11635</v>
      </c>
      <c r="BQ1822" s="71"/>
      <c r="BR1822" s="70"/>
      <c r="BS1822" s="72"/>
      <c r="BT1822" s="72"/>
      <c r="BU1822" s="70">
        <v>57935838</v>
      </c>
      <c r="BV1822" s="70">
        <v>3264661</v>
      </c>
      <c r="BW1822" s="74">
        <v>11671729</v>
      </c>
      <c r="BX1822" s="70">
        <v>72872228</v>
      </c>
    </row>
    <row r="1823" spans="1:76" x14ac:dyDescent="0.3">
      <c r="A1823" s="73" t="s">
        <v>10</v>
      </c>
      <c r="B1823" s="2" t="s">
        <v>170</v>
      </c>
      <c r="C1823" s="2" t="s">
        <v>74</v>
      </c>
      <c r="D1823" s="2" t="s">
        <v>12</v>
      </c>
      <c r="E1823" s="2" t="s">
        <v>13</v>
      </c>
      <c r="F1823" s="17" t="str">
        <f>+Tabela1[[#This Row],[WK]]&amp;Tabela1[[#This Row],[PK]]&amp;Tabela1[[#This Row],[GK]]</f>
        <v>241301</v>
      </c>
      <c r="G1823" s="2" t="s">
        <v>1710</v>
      </c>
      <c r="H1823" s="3">
        <v>391291616.5</v>
      </c>
      <c r="I1823" s="4">
        <v>1.125</v>
      </c>
      <c r="J1823" s="3">
        <v>440203068.56</v>
      </c>
      <c r="K1823" s="4">
        <v>7.0000000000000007E-2</v>
      </c>
      <c r="L1823" s="3">
        <v>30814215</v>
      </c>
      <c r="M1823" s="3"/>
      <c r="N1823" s="5"/>
      <c r="O1823" s="3">
        <v>52316913.100000001</v>
      </c>
      <c r="P1823" s="4">
        <v>1.125</v>
      </c>
      <c r="Q1823" s="3">
        <v>58856527.240000002</v>
      </c>
      <c r="R1823" s="4">
        <v>1.6E-2</v>
      </c>
      <c r="S1823" s="3">
        <v>941704</v>
      </c>
      <c r="T1823" s="3"/>
      <c r="U1823" s="5"/>
      <c r="V1823" s="3">
        <v>17770536</v>
      </c>
      <c r="W1823" s="5"/>
      <c r="X1823" s="3">
        <v>26461579</v>
      </c>
      <c r="Y1823" s="3">
        <v>266822</v>
      </c>
      <c r="Z1823" s="3">
        <v>0</v>
      </c>
      <c r="AA1823" s="3">
        <v>1660233</v>
      </c>
      <c r="AB1823" s="3">
        <v>18535955</v>
      </c>
      <c r="AC1823" s="3">
        <v>5998569</v>
      </c>
      <c r="AD1823" s="3">
        <v>8691043</v>
      </c>
      <c r="AE1823" s="3">
        <v>0</v>
      </c>
      <c r="AF1823" s="3">
        <v>30814215</v>
      </c>
      <c r="AG1823" s="3">
        <v>941704</v>
      </c>
      <c r="AH1823" s="3">
        <v>8691043</v>
      </c>
      <c r="AI1823" s="3">
        <v>17770536</v>
      </c>
      <c r="AJ1823" s="3">
        <v>2837419</v>
      </c>
      <c r="AK1823" s="3">
        <v>2837419</v>
      </c>
      <c r="AL1823" s="3">
        <v>1123958</v>
      </c>
      <c r="AM1823" s="3">
        <v>1713461</v>
      </c>
      <c r="AN1823" s="3">
        <v>37341</v>
      </c>
      <c r="AO1823" s="3">
        <v>0</v>
      </c>
      <c r="AP1823" s="3">
        <v>-37341</v>
      </c>
      <c r="AQ1823" s="3">
        <v>0</v>
      </c>
      <c r="AR1823" s="3">
        <f>Tabela1[[#This Row],[Potrzeby finansowe 2027
w tym:]]+Tabela1[[#This Row],[Rozliczenie 2025 potrz. fin.]]</f>
        <v>26461579</v>
      </c>
      <c r="AS1823" s="3">
        <v>0</v>
      </c>
      <c r="AT1823" s="3">
        <v>0</v>
      </c>
      <c r="AU1823" s="3"/>
      <c r="AV1823" s="3"/>
      <c r="AW1823" s="3"/>
      <c r="AX1823" s="3"/>
      <c r="AY1823" s="3"/>
      <c r="AZ1823" s="3"/>
      <c r="BA1823" s="3">
        <v>0</v>
      </c>
      <c r="BB1823" s="3">
        <v>0</v>
      </c>
      <c r="BC1823" s="3">
        <v>0</v>
      </c>
      <c r="BD1823" s="3">
        <v>0</v>
      </c>
      <c r="BE1823" s="3">
        <v>0</v>
      </c>
      <c r="BF1823" s="3">
        <v>0</v>
      </c>
      <c r="BG1823" s="3">
        <v>850221</v>
      </c>
      <c r="BH1823" s="3">
        <v>7989</v>
      </c>
      <c r="BI1823" s="3">
        <v>810012</v>
      </c>
      <c r="BJ1823" s="3">
        <v>12447329.102500001</v>
      </c>
      <c r="BK1823" s="3">
        <v>9973931.1400000006</v>
      </c>
      <c r="BL1823" s="3">
        <v>662493.71</v>
      </c>
      <c r="BM1823" s="3">
        <v>8568604.4299999997</v>
      </c>
      <c r="BN1823" s="53">
        <v>0.99154845508892686</v>
      </c>
      <c r="BO1823" s="54">
        <v>2.9269179999999998E-4</v>
      </c>
      <c r="BP1823" s="70">
        <v>7361</v>
      </c>
      <c r="BQ1823" s="71"/>
      <c r="BR1823" s="70"/>
      <c r="BS1823" s="72"/>
      <c r="BT1823" s="72"/>
      <c r="BU1823" s="70">
        <v>30814215</v>
      </c>
      <c r="BV1823" s="70">
        <v>941704</v>
      </c>
      <c r="BW1823" s="74">
        <v>8691043</v>
      </c>
      <c r="BX1823" s="70">
        <v>40446962</v>
      </c>
    </row>
    <row r="1824" spans="1:76" x14ac:dyDescent="0.3">
      <c r="A1824" s="73" t="s">
        <v>10</v>
      </c>
      <c r="B1824" s="2" t="s">
        <v>170</v>
      </c>
      <c r="C1824" s="2" t="s">
        <v>74</v>
      </c>
      <c r="D1824" s="2" t="s">
        <v>11</v>
      </c>
      <c r="E1824" s="2" t="s">
        <v>13</v>
      </c>
      <c r="F1824" s="17" t="str">
        <f>+Tabela1[[#This Row],[WK]]&amp;Tabela1[[#This Row],[PK]]&amp;Tabela1[[#This Row],[GK]]</f>
        <v>241302</v>
      </c>
      <c r="G1824" s="2" t="s">
        <v>1711</v>
      </c>
      <c r="H1824" s="3">
        <v>355606419.75</v>
      </c>
      <c r="I1824" s="4">
        <v>1.125</v>
      </c>
      <c r="J1824" s="3">
        <v>400057222.22000003</v>
      </c>
      <c r="K1824" s="4">
        <v>7.0000000000000007E-2</v>
      </c>
      <c r="L1824" s="3">
        <v>28004006</v>
      </c>
      <c r="M1824" s="3"/>
      <c r="N1824" s="5"/>
      <c r="O1824" s="3">
        <v>33382638.740000002</v>
      </c>
      <c r="P1824" s="4">
        <v>1.125</v>
      </c>
      <c r="Q1824" s="3">
        <v>37555468.579999998</v>
      </c>
      <c r="R1824" s="4">
        <v>1.6E-2</v>
      </c>
      <c r="S1824" s="3">
        <v>600887</v>
      </c>
      <c r="T1824" s="3"/>
      <c r="U1824" s="5"/>
      <c r="V1824" s="3">
        <v>16503556</v>
      </c>
      <c r="W1824" s="5"/>
      <c r="X1824" s="3">
        <v>17144901</v>
      </c>
      <c r="Y1824" s="3">
        <v>0</v>
      </c>
      <c r="Z1824" s="3">
        <v>0</v>
      </c>
      <c r="AA1824" s="3">
        <v>1089596</v>
      </c>
      <c r="AB1824" s="3">
        <v>14277355</v>
      </c>
      <c r="AC1824" s="3">
        <v>1777950</v>
      </c>
      <c r="AD1824" s="3">
        <v>3179063</v>
      </c>
      <c r="AE1824" s="3">
        <v>2145043</v>
      </c>
      <c r="AF1824" s="3">
        <v>28004006</v>
      </c>
      <c r="AG1824" s="3">
        <v>600887</v>
      </c>
      <c r="AH1824" s="3">
        <v>1034020</v>
      </c>
      <c r="AI1824" s="3">
        <v>16503556</v>
      </c>
      <c r="AJ1824" s="3">
        <v>894371</v>
      </c>
      <c r="AK1824" s="3">
        <v>1539107</v>
      </c>
      <c r="AL1824" s="3">
        <v>346196</v>
      </c>
      <c r="AM1824" s="3">
        <v>1192911</v>
      </c>
      <c r="AN1824" s="3">
        <v>1233426</v>
      </c>
      <c r="AO1824" s="3">
        <v>0</v>
      </c>
      <c r="AP1824" s="3">
        <v>-588690</v>
      </c>
      <c r="AQ1824" s="3">
        <v>644736</v>
      </c>
      <c r="AR1824" s="3">
        <f>Tabela1[[#This Row],[Potrzeby finansowe 2027
w tym:]]+Tabela1[[#This Row],[Rozliczenie 2025 potrz. fin.]]</f>
        <v>17789637</v>
      </c>
      <c r="AS1824" s="3">
        <v>0</v>
      </c>
      <c r="AT1824" s="3">
        <v>0</v>
      </c>
      <c r="AU1824" s="3"/>
      <c r="AV1824" s="3"/>
      <c r="AW1824" s="3"/>
      <c r="AX1824" s="3"/>
      <c r="AY1824" s="3"/>
      <c r="AZ1824" s="3"/>
      <c r="BA1824" s="3">
        <v>0</v>
      </c>
      <c r="BB1824" s="3">
        <v>0</v>
      </c>
      <c r="BC1824" s="3">
        <v>0</v>
      </c>
      <c r="BD1824" s="3">
        <v>0</v>
      </c>
      <c r="BE1824" s="3">
        <v>0</v>
      </c>
      <c r="BF1824" s="3">
        <v>0</v>
      </c>
      <c r="BG1824" s="3">
        <v>724216</v>
      </c>
      <c r="BH1824" s="3">
        <v>6805</v>
      </c>
      <c r="BI1824" s="3">
        <v>365380</v>
      </c>
      <c r="BJ1824" s="3">
        <v>5614734.7349999994</v>
      </c>
      <c r="BK1824" s="3">
        <v>3651519.4299999997</v>
      </c>
      <c r="BL1824" s="3">
        <v>382299.37</v>
      </c>
      <c r="BM1824" s="3">
        <v>7088262.4800000004</v>
      </c>
      <c r="BN1824" s="53">
        <v>1.3866819618925046</v>
      </c>
      <c r="BO1824" s="54">
        <v>2.5745020000000001E-4</v>
      </c>
      <c r="BP1824" s="70">
        <v>6474</v>
      </c>
      <c r="BQ1824" s="71"/>
      <c r="BR1824" s="70"/>
      <c r="BS1824" s="72"/>
      <c r="BT1824" s="72"/>
      <c r="BU1824" s="70">
        <v>28004006</v>
      </c>
      <c r="BV1824" s="70">
        <v>600887</v>
      </c>
      <c r="BW1824" s="74">
        <v>1034020</v>
      </c>
      <c r="BX1824" s="70">
        <v>29638913</v>
      </c>
    </row>
    <row r="1825" spans="1:76" x14ac:dyDescent="0.3">
      <c r="A1825" s="73" t="s">
        <v>10</v>
      </c>
      <c r="B1825" s="2" t="s">
        <v>170</v>
      </c>
      <c r="C1825" s="2" t="s">
        <v>74</v>
      </c>
      <c r="D1825" s="2" t="s">
        <v>16</v>
      </c>
      <c r="E1825" s="2" t="s">
        <v>13</v>
      </c>
      <c r="F1825" s="17" t="str">
        <f>+Tabela1[[#This Row],[WK]]&amp;Tabela1[[#This Row],[PK]]&amp;Tabela1[[#This Row],[GK]]</f>
        <v>241303</v>
      </c>
      <c r="G1825" s="2" t="s">
        <v>1712</v>
      </c>
      <c r="H1825" s="3">
        <v>928574368.55999994</v>
      </c>
      <c r="I1825" s="4">
        <v>1.125</v>
      </c>
      <c r="J1825" s="3">
        <v>1044646164.63</v>
      </c>
      <c r="K1825" s="4">
        <v>7.0000000000000007E-2</v>
      </c>
      <c r="L1825" s="3">
        <v>73125232</v>
      </c>
      <c r="M1825" s="3"/>
      <c r="N1825" s="5"/>
      <c r="O1825" s="3">
        <v>90554986.679999992</v>
      </c>
      <c r="P1825" s="4">
        <v>1.125</v>
      </c>
      <c r="Q1825" s="3">
        <v>101874360.02</v>
      </c>
      <c r="R1825" s="4">
        <v>1.6E-2</v>
      </c>
      <c r="S1825" s="3">
        <v>1629990</v>
      </c>
      <c r="T1825" s="3"/>
      <c r="U1825" s="5"/>
      <c r="V1825" s="3">
        <v>42092076</v>
      </c>
      <c r="W1825" s="5"/>
      <c r="X1825" s="3">
        <v>39073155</v>
      </c>
      <c r="Y1825" s="3">
        <v>0</v>
      </c>
      <c r="Z1825" s="3">
        <v>6004</v>
      </c>
      <c r="AA1825" s="3">
        <v>2433733</v>
      </c>
      <c r="AB1825" s="3">
        <v>36633418</v>
      </c>
      <c r="AC1825" s="3">
        <v>0</v>
      </c>
      <c r="AD1825" s="3">
        <v>1810464</v>
      </c>
      <c r="AE1825" s="3">
        <v>0</v>
      </c>
      <c r="AF1825" s="3">
        <v>73125232</v>
      </c>
      <c r="AG1825" s="3">
        <v>1629990</v>
      </c>
      <c r="AH1825" s="3">
        <v>1810464</v>
      </c>
      <c r="AI1825" s="3">
        <v>42092076</v>
      </c>
      <c r="AJ1825" s="3">
        <v>745309</v>
      </c>
      <c r="AK1825" s="3">
        <v>2426801</v>
      </c>
      <c r="AL1825" s="3">
        <v>2372633</v>
      </c>
      <c r="AM1825" s="3">
        <v>54168</v>
      </c>
      <c r="AN1825" s="3">
        <v>1681492</v>
      </c>
      <c r="AO1825" s="3">
        <v>0</v>
      </c>
      <c r="AP1825" s="3">
        <v>0</v>
      </c>
      <c r="AQ1825" s="3">
        <v>1681492</v>
      </c>
      <c r="AR1825" s="3">
        <f>Tabela1[[#This Row],[Potrzeby finansowe 2027
w tym:]]+Tabela1[[#This Row],[Rozliczenie 2025 potrz. fin.]]</f>
        <v>40754647</v>
      </c>
      <c r="AS1825" s="3">
        <v>0</v>
      </c>
      <c r="AT1825" s="3">
        <v>0</v>
      </c>
      <c r="AU1825" s="3"/>
      <c r="AV1825" s="3"/>
      <c r="AW1825" s="3"/>
      <c r="AX1825" s="3"/>
      <c r="AY1825" s="3"/>
      <c r="AZ1825" s="3"/>
      <c r="BA1825" s="3">
        <v>6004</v>
      </c>
      <c r="BB1825" s="3">
        <v>0</v>
      </c>
      <c r="BC1825" s="3">
        <v>0</v>
      </c>
      <c r="BD1825" s="3">
        <v>0</v>
      </c>
      <c r="BE1825" s="3">
        <v>120.3</v>
      </c>
      <c r="BF1825" s="3">
        <v>0</v>
      </c>
      <c r="BG1825" s="3">
        <v>1694907</v>
      </c>
      <c r="BH1825" s="3">
        <v>15926</v>
      </c>
      <c r="BI1825" s="3">
        <v>738826</v>
      </c>
      <c r="BJ1825" s="3">
        <v>11353420.5525</v>
      </c>
      <c r="BK1825" s="3">
        <v>8572117.4100000001</v>
      </c>
      <c r="BL1825" s="3">
        <v>861955.91</v>
      </c>
      <c r="BM1825" s="3">
        <v>9401300.75</v>
      </c>
      <c r="BN1825" s="53">
        <v>1.1197821362953844</v>
      </c>
      <c r="BO1825" s="54">
        <v>6.3312000000000004E-4</v>
      </c>
      <c r="BP1825" s="70">
        <v>15921</v>
      </c>
      <c r="BQ1825" s="71"/>
      <c r="BR1825" s="70"/>
      <c r="BS1825" s="72"/>
      <c r="BT1825" s="72"/>
      <c r="BU1825" s="70">
        <v>73125232</v>
      </c>
      <c r="BV1825" s="70">
        <v>1629990</v>
      </c>
      <c r="BW1825" s="74">
        <v>1810464</v>
      </c>
      <c r="BX1825" s="70">
        <v>76565686</v>
      </c>
    </row>
    <row r="1826" spans="1:76" x14ac:dyDescent="0.3">
      <c r="A1826" s="73" t="s">
        <v>10</v>
      </c>
      <c r="B1826" s="2" t="s">
        <v>170</v>
      </c>
      <c r="C1826" s="2" t="s">
        <v>74</v>
      </c>
      <c r="D1826" s="2" t="s">
        <v>18</v>
      </c>
      <c r="E1826" s="2" t="s">
        <v>13</v>
      </c>
      <c r="F1826" s="17" t="str">
        <f>+Tabela1[[#This Row],[WK]]&amp;Tabela1[[#This Row],[PK]]&amp;Tabela1[[#This Row],[GK]]</f>
        <v>241304</v>
      </c>
      <c r="G1826" s="2" t="s">
        <v>1713</v>
      </c>
      <c r="H1826" s="3">
        <v>3581517177.1900001</v>
      </c>
      <c r="I1826" s="4">
        <v>1.125</v>
      </c>
      <c r="J1826" s="3">
        <v>4029206824.3400002</v>
      </c>
      <c r="K1826" s="4">
        <v>7.0000000000000007E-2</v>
      </c>
      <c r="L1826" s="3">
        <v>282044478</v>
      </c>
      <c r="M1826" s="3"/>
      <c r="N1826" s="5"/>
      <c r="O1826" s="3">
        <v>499167839.89999998</v>
      </c>
      <c r="P1826" s="4">
        <v>1.125</v>
      </c>
      <c r="Q1826" s="3">
        <v>561563819.88999999</v>
      </c>
      <c r="R1826" s="4">
        <v>1.6E-2</v>
      </c>
      <c r="S1826" s="3">
        <v>8985021</v>
      </c>
      <c r="T1826" s="3"/>
      <c r="U1826" s="5"/>
      <c r="V1826" s="3">
        <v>140337615</v>
      </c>
      <c r="W1826" s="5"/>
      <c r="X1826" s="3">
        <v>148611365</v>
      </c>
      <c r="Y1826" s="3">
        <v>0</v>
      </c>
      <c r="Z1826" s="3">
        <v>108292</v>
      </c>
      <c r="AA1826" s="3">
        <v>10168482</v>
      </c>
      <c r="AB1826" s="3">
        <v>138334591</v>
      </c>
      <c r="AC1826" s="3">
        <v>0</v>
      </c>
      <c r="AD1826" s="3">
        <v>17775112</v>
      </c>
      <c r="AE1826" s="3">
        <v>0</v>
      </c>
      <c r="AF1826" s="3">
        <v>282044478</v>
      </c>
      <c r="AG1826" s="3">
        <v>8985021</v>
      </c>
      <c r="AH1826" s="3">
        <v>17775112</v>
      </c>
      <c r="AI1826" s="3">
        <v>140337615</v>
      </c>
      <c r="AJ1826" s="3">
        <v>6956681</v>
      </c>
      <c r="AK1826" s="3">
        <v>12798632</v>
      </c>
      <c r="AL1826" s="3">
        <v>7280648</v>
      </c>
      <c r="AM1826" s="3">
        <v>5517984</v>
      </c>
      <c r="AN1826" s="3">
        <v>5841951</v>
      </c>
      <c r="AO1826" s="3">
        <v>0</v>
      </c>
      <c r="AP1826" s="3">
        <v>0</v>
      </c>
      <c r="AQ1826" s="3">
        <v>5841951</v>
      </c>
      <c r="AR1826" s="3">
        <f>Tabela1[[#This Row],[Potrzeby finansowe 2027
w tym:]]+Tabela1[[#This Row],[Rozliczenie 2025 potrz. fin.]]</f>
        <v>154453316</v>
      </c>
      <c r="AS1826" s="3">
        <v>0</v>
      </c>
      <c r="AT1826" s="3">
        <v>0</v>
      </c>
      <c r="AU1826" s="3"/>
      <c r="AV1826" s="3"/>
      <c r="AW1826" s="3"/>
      <c r="AX1826" s="3"/>
      <c r="AY1826" s="3"/>
      <c r="AZ1826" s="3"/>
      <c r="BA1826" s="3">
        <v>108292</v>
      </c>
      <c r="BB1826" s="3">
        <v>0</v>
      </c>
      <c r="BC1826" s="3">
        <v>9.77</v>
      </c>
      <c r="BD1826" s="3">
        <v>0</v>
      </c>
      <c r="BE1826" s="3">
        <v>2104.83</v>
      </c>
      <c r="BF1826" s="3">
        <v>0</v>
      </c>
      <c r="BG1826" s="3">
        <v>6491970</v>
      </c>
      <c r="BH1826" s="3">
        <v>61001</v>
      </c>
      <c r="BI1826" s="3">
        <v>3676512</v>
      </c>
      <c r="BJ1826" s="3">
        <v>56496375.047499999</v>
      </c>
      <c r="BK1826" s="3">
        <v>31330145.510000002</v>
      </c>
      <c r="BL1826" s="3">
        <v>35339553.509999998</v>
      </c>
      <c r="BM1826" s="3">
        <v>29985811.129999999</v>
      </c>
      <c r="BN1826" s="53">
        <v>1.0731876556335862</v>
      </c>
      <c r="BO1826" s="54">
        <v>2.4859511000000002E-3</v>
      </c>
      <c r="BP1826" s="70">
        <v>62517</v>
      </c>
      <c r="BQ1826" s="71"/>
      <c r="BR1826" s="70"/>
      <c r="BS1826" s="72"/>
      <c r="BT1826" s="72"/>
      <c r="BU1826" s="70">
        <v>282044478</v>
      </c>
      <c r="BV1826" s="70">
        <v>8985021</v>
      </c>
      <c r="BW1826" s="74">
        <v>17775112</v>
      </c>
      <c r="BX1826" s="70">
        <v>308804611</v>
      </c>
    </row>
    <row r="1827" spans="1:76" x14ac:dyDescent="0.3">
      <c r="A1827" s="73" t="s">
        <v>10</v>
      </c>
      <c r="B1827" s="2" t="s">
        <v>170</v>
      </c>
      <c r="C1827" s="2" t="s">
        <v>74</v>
      </c>
      <c r="D1827" s="2" t="s">
        <v>21</v>
      </c>
      <c r="E1827" s="2" t="s">
        <v>15</v>
      </c>
      <c r="F1827" s="17" t="str">
        <f>+Tabela1[[#This Row],[WK]]&amp;Tabela1[[#This Row],[PK]]&amp;Tabela1[[#This Row],[GK]]</f>
        <v>241305</v>
      </c>
      <c r="G1827" s="2" t="s">
        <v>1714</v>
      </c>
      <c r="H1827" s="3">
        <v>158692770.34999999</v>
      </c>
      <c r="I1827" s="4">
        <v>1.125</v>
      </c>
      <c r="J1827" s="3">
        <v>178529366.63999999</v>
      </c>
      <c r="K1827" s="4">
        <v>7.0000000000000007E-2</v>
      </c>
      <c r="L1827" s="3">
        <v>12497056</v>
      </c>
      <c r="M1827" s="3"/>
      <c r="N1827" s="5"/>
      <c r="O1827" s="3">
        <v>48516441.889999993</v>
      </c>
      <c r="P1827" s="4">
        <v>1.125</v>
      </c>
      <c r="Q1827" s="3">
        <v>54580997.130000003</v>
      </c>
      <c r="R1827" s="4">
        <v>1.6E-2</v>
      </c>
      <c r="S1827" s="3">
        <v>873296</v>
      </c>
      <c r="T1827" s="3"/>
      <c r="U1827" s="5"/>
      <c r="V1827" s="3">
        <v>7685184</v>
      </c>
      <c r="W1827" s="5"/>
      <c r="X1827" s="3">
        <v>10520019</v>
      </c>
      <c r="Y1827" s="3">
        <v>0</v>
      </c>
      <c r="Z1827" s="3">
        <v>514</v>
      </c>
      <c r="AA1827" s="3">
        <v>667814</v>
      </c>
      <c r="AB1827" s="3">
        <v>7936995</v>
      </c>
      <c r="AC1827" s="3">
        <v>1914696</v>
      </c>
      <c r="AD1827" s="3">
        <v>2834834</v>
      </c>
      <c r="AE1827" s="3">
        <v>0</v>
      </c>
      <c r="AF1827" s="3">
        <v>12497056</v>
      </c>
      <c r="AG1827" s="3">
        <v>873296</v>
      </c>
      <c r="AH1827" s="3">
        <v>2834834</v>
      </c>
      <c r="AI1827" s="3">
        <v>7685184</v>
      </c>
      <c r="AJ1827" s="3">
        <v>289603</v>
      </c>
      <c r="AK1827" s="3">
        <v>289603</v>
      </c>
      <c r="AL1827" s="3">
        <v>407706</v>
      </c>
      <c r="AM1827" s="3">
        <v>-118103</v>
      </c>
      <c r="AN1827" s="3">
        <v>-166519</v>
      </c>
      <c r="AO1827" s="3">
        <v>0</v>
      </c>
      <c r="AP1827" s="3">
        <v>166519</v>
      </c>
      <c r="AQ1827" s="3">
        <v>0</v>
      </c>
      <c r="AR1827" s="3">
        <f>Tabela1[[#This Row],[Potrzeby finansowe 2027
w tym:]]+Tabela1[[#This Row],[Rozliczenie 2025 potrz. fin.]]</f>
        <v>10520019</v>
      </c>
      <c r="AS1827" s="3">
        <v>0</v>
      </c>
      <c r="AT1827" s="3">
        <v>0</v>
      </c>
      <c r="AU1827" s="3"/>
      <c r="AV1827" s="3"/>
      <c r="AW1827" s="3"/>
      <c r="AX1827" s="3"/>
      <c r="AY1827" s="3"/>
      <c r="AZ1827" s="3"/>
      <c r="BA1827" s="3">
        <v>514</v>
      </c>
      <c r="BB1827" s="3">
        <v>0</v>
      </c>
      <c r="BC1827" s="3">
        <v>0</v>
      </c>
      <c r="BD1827" s="3">
        <v>0</v>
      </c>
      <c r="BE1827" s="3">
        <v>10.3</v>
      </c>
      <c r="BF1827" s="3">
        <v>0</v>
      </c>
      <c r="BG1827" s="3">
        <v>377782</v>
      </c>
      <c r="BH1827" s="3">
        <v>2924</v>
      </c>
      <c r="BI1827" s="3">
        <v>290032</v>
      </c>
      <c r="BJ1827" s="3">
        <v>4456879.9049999993</v>
      </c>
      <c r="BK1827" s="3">
        <v>1604581.7999999998</v>
      </c>
      <c r="BL1827" s="3">
        <v>3578356.69</v>
      </c>
      <c r="BM1827" s="3">
        <v>4252479.04</v>
      </c>
      <c r="BN1827" s="53">
        <v>1.2004607220465759</v>
      </c>
      <c r="BO1827" s="54">
        <v>1.2920750000000001E-4</v>
      </c>
      <c r="BP1827" s="70">
        <v>3250</v>
      </c>
      <c r="BQ1827" s="71"/>
      <c r="BR1827" s="70"/>
      <c r="BS1827" s="72"/>
      <c r="BT1827" s="72"/>
      <c r="BU1827" s="70">
        <v>12497056</v>
      </c>
      <c r="BV1827" s="70">
        <v>873296</v>
      </c>
      <c r="BW1827" s="74">
        <v>2834834</v>
      </c>
      <c r="BX1827" s="70">
        <v>16205186</v>
      </c>
    </row>
    <row r="1828" spans="1:76" x14ac:dyDescent="0.3">
      <c r="A1828" s="73" t="s">
        <v>10</v>
      </c>
      <c r="B1828" s="2" t="s">
        <v>170</v>
      </c>
      <c r="C1828" s="2" t="s">
        <v>74</v>
      </c>
      <c r="D1828" s="2" t="s">
        <v>23</v>
      </c>
      <c r="E1828" s="2" t="s">
        <v>15</v>
      </c>
      <c r="F1828" s="17" t="str">
        <f>+Tabela1[[#This Row],[WK]]&amp;Tabela1[[#This Row],[PK]]&amp;Tabela1[[#This Row],[GK]]</f>
        <v>241306</v>
      </c>
      <c r="G1828" s="2" t="s">
        <v>1715</v>
      </c>
      <c r="H1828" s="3">
        <v>392048371.82999998</v>
      </c>
      <c r="I1828" s="4">
        <v>1.125</v>
      </c>
      <c r="J1828" s="3">
        <v>441054418.31</v>
      </c>
      <c r="K1828" s="4">
        <v>7.0000000000000007E-2</v>
      </c>
      <c r="L1828" s="3">
        <v>30873809</v>
      </c>
      <c r="M1828" s="3"/>
      <c r="N1828" s="5"/>
      <c r="O1828" s="3">
        <v>152117059.12</v>
      </c>
      <c r="P1828" s="4">
        <v>1.125</v>
      </c>
      <c r="Q1828" s="3">
        <v>171131691.50999999</v>
      </c>
      <c r="R1828" s="4">
        <v>1.6E-2</v>
      </c>
      <c r="S1828" s="3">
        <v>2738107</v>
      </c>
      <c r="T1828" s="3"/>
      <c r="U1828" s="5"/>
      <c r="V1828" s="3">
        <v>17127778</v>
      </c>
      <c r="W1828" s="5"/>
      <c r="X1828" s="3">
        <v>23440034</v>
      </c>
      <c r="Y1828" s="3">
        <v>0</v>
      </c>
      <c r="Z1828" s="3">
        <v>0</v>
      </c>
      <c r="AA1828" s="3">
        <v>1411534</v>
      </c>
      <c r="AB1828" s="3">
        <v>19416261</v>
      </c>
      <c r="AC1828" s="3">
        <v>2612239</v>
      </c>
      <c r="AD1828" s="3">
        <v>6337795</v>
      </c>
      <c r="AE1828" s="3">
        <v>1403267</v>
      </c>
      <c r="AF1828" s="3">
        <v>30873809</v>
      </c>
      <c r="AG1828" s="3">
        <v>2738107</v>
      </c>
      <c r="AH1828" s="3">
        <v>4934528</v>
      </c>
      <c r="AI1828" s="3">
        <v>17127778</v>
      </c>
      <c r="AJ1828" s="3">
        <v>-86324</v>
      </c>
      <c r="AK1828" s="3">
        <v>-60784</v>
      </c>
      <c r="AL1828" s="3">
        <v>1028782</v>
      </c>
      <c r="AM1828" s="3">
        <v>-1089566</v>
      </c>
      <c r="AN1828" s="3">
        <v>1539616</v>
      </c>
      <c r="AO1828" s="3">
        <v>0</v>
      </c>
      <c r="AP1828" s="3">
        <v>-1514076</v>
      </c>
      <c r="AQ1828" s="3">
        <v>25540</v>
      </c>
      <c r="AR1828" s="3">
        <f>Tabela1[[#This Row],[Potrzeby finansowe 2027
w tym:]]+Tabela1[[#This Row],[Rozliczenie 2025 potrz. fin.]]</f>
        <v>23465574</v>
      </c>
      <c r="AS1828" s="3">
        <v>0</v>
      </c>
      <c r="AT1828" s="3">
        <v>0</v>
      </c>
      <c r="AU1828" s="3"/>
      <c r="AV1828" s="3"/>
      <c r="AW1828" s="3"/>
      <c r="AX1828" s="3"/>
      <c r="AY1828" s="3"/>
      <c r="AZ1828" s="3"/>
      <c r="BA1828" s="3">
        <v>0</v>
      </c>
      <c r="BB1828" s="3">
        <v>0</v>
      </c>
      <c r="BC1828" s="3">
        <v>0</v>
      </c>
      <c r="BD1828" s="3">
        <v>0</v>
      </c>
      <c r="BE1828" s="3">
        <v>0</v>
      </c>
      <c r="BF1828" s="3">
        <v>0</v>
      </c>
      <c r="BG1828" s="3">
        <v>628115</v>
      </c>
      <c r="BH1828" s="3">
        <v>5902</v>
      </c>
      <c r="BI1828" s="3">
        <v>783419</v>
      </c>
      <c r="BJ1828" s="3">
        <v>12038674.219999999</v>
      </c>
      <c r="BK1828" s="3">
        <v>8440796.4199999981</v>
      </c>
      <c r="BL1828" s="3">
        <v>4717920.63</v>
      </c>
      <c r="BM1828" s="3">
        <v>4955669.9400000013</v>
      </c>
      <c r="BN1828" s="53">
        <v>1.4368614942689535</v>
      </c>
      <c r="BO1828" s="54">
        <v>2.4438109999999998E-4</v>
      </c>
      <c r="BP1828" s="70">
        <v>6146</v>
      </c>
      <c r="BQ1828" s="71"/>
      <c r="BR1828" s="70"/>
      <c r="BS1828" s="72"/>
      <c r="BT1828" s="72"/>
      <c r="BU1828" s="70">
        <v>30873809</v>
      </c>
      <c r="BV1828" s="70">
        <v>2738107</v>
      </c>
      <c r="BW1828" s="74">
        <v>4934528</v>
      </c>
      <c r="BX1828" s="70">
        <v>38546444</v>
      </c>
    </row>
    <row r="1829" spans="1:76" x14ac:dyDescent="0.3">
      <c r="A1829" s="73" t="s">
        <v>10</v>
      </c>
      <c r="B1829" s="2" t="s">
        <v>170</v>
      </c>
      <c r="C1829" s="2" t="s">
        <v>74</v>
      </c>
      <c r="D1829" s="2" t="s">
        <v>30</v>
      </c>
      <c r="E1829" s="2" t="s">
        <v>15</v>
      </c>
      <c r="F1829" s="17" t="str">
        <f>+Tabela1[[#This Row],[WK]]&amp;Tabela1[[#This Row],[PK]]&amp;Tabela1[[#This Row],[GK]]</f>
        <v>241307</v>
      </c>
      <c r="G1829" s="2" t="s">
        <v>1716</v>
      </c>
      <c r="H1829" s="3">
        <v>819895053.26999998</v>
      </c>
      <c r="I1829" s="4">
        <v>1.125</v>
      </c>
      <c r="J1829" s="3">
        <v>922381934.92999995</v>
      </c>
      <c r="K1829" s="4">
        <v>7.0000000000000007E-2</v>
      </c>
      <c r="L1829" s="3">
        <v>64566735</v>
      </c>
      <c r="M1829" s="3"/>
      <c r="N1829" s="5"/>
      <c r="O1829" s="3">
        <v>42378482.549999997</v>
      </c>
      <c r="P1829" s="4">
        <v>1.125</v>
      </c>
      <c r="Q1829" s="3">
        <v>47675792.869999997</v>
      </c>
      <c r="R1829" s="4">
        <v>1.6E-2</v>
      </c>
      <c r="S1829" s="3">
        <v>762813</v>
      </c>
      <c r="T1829" s="3"/>
      <c r="U1829" s="5"/>
      <c r="V1829" s="3">
        <v>29570936</v>
      </c>
      <c r="W1829" s="5"/>
      <c r="X1829" s="3">
        <v>41051539</v>
      </c>
      <c r="Y1829" s="3">
        <v>0</v>
      </c>
      <c r="Z1829" s="3">
        <v>0</v>
      </c>
      <c r="AA1829" s="3">
        <v>2290884</v>
      </c>
      <c r="AB1829" s="3">
        <v>38325331</v>
      </c>
      <c r="AC1829" s="3">
        <v>435324</v>
      </c>
      <c r="AD1829" s="3">
        <v>12251076</v>
      </c>
      <c r="AE1829" s="3">
        <v>0</v>
      </c>
      <c r="AF1829" s="3">
        <v>64566735</v>
      </c>
      <c r="AG1829" s="3">
        <v>762813</v>
      </c>
      <c r="AH1829" s="3">
        <v>12251076</v>
      </c>
      <c r="AI1829" s="3">
        <v>29570936</v>
      </c>
      <c r="AJ1829" s="3">
        <v>3249481</v>
      </c>
      <c r="AK1829" s="3">
        <v>4019954</v>
      </c>
      <c r="AL1829" s="3">
        <v>2294902</v>
      </c>
      <c r="AM1829" s="3">
        <v>1725052</v>
      </c>
      <c r="AN1829" s="3">
        <v>822232</v>
      </c>
      <c r="AO1829" s="3">
        <v>0</v>
      </c>
      <c r="AP1829" s="3">
        <v>-51759</v>
      </c>
      <c r="AQ1829" s="3">
        <v>770473</v>
      </c>
      <c r="AR1829" s="3">
        <f>Tabela1[[#This Row],[Potrzeby finansowe 2027
w tym:]]+Tabela1[[#This Row],[Rozliczenie 2025 potrz. fin.]]</f>
        <v>41822012</v>
      </c>
      <c r="AS1829" s="3">
        <v>0</v>
      </c>
      <c r="AT1829" s="3">
        <v>0</v>
      </c>
      <c r="AU1829" s="3"/>
      <c r="AV1829" s="3"/>
      <c r="AW1829" s="3"/>
      <c r="AX1829" s="3"/>
      <c r="AY1829" s="3"/>
      <c r="AZ1829" s="3"/>
      <c r="BA1829" s="3">
        <v>0</v>
      </c>
      <c r="BB1829" s="3">
        <v>0</v>
      </c>
      <c r="BC1829" s="3">
        <v>0</v>
      </c>
      <c r="BD1829" s="3">
        <v>0</v>
      </c>
      <c r="BE1829" s="3">
        <v>0</v>
      </c>
      <c r="BF1829" s="3">
        <v>0</v>
      </c>
      <c r="BG1829" s="3">
        <v>1411928</v>
      </c>
      <c r="BH1829" s="3">
        <v>13267</v>
      </c>
      <c r="BI1829" s="3">
        <v>878956</v>
      </c>
      <c r="BJ1829" s="3">
        <v>13506773.1325</v>
      </c>
      <c r="BK1829" s="3">
        <v>4328233.2200000007</v>
      </c>
      <c r="BL1829" s="3">
        <v>16293528.689999999</v>
      </c>
      <c r="BM1829" s="3">
        <v>4127102.2699999996</v>
      </c>
      <c r="BN1829" s="53">
        <v>1.214536060360184</v>
      </c>
      <c r="BO1829" s="54">
        <v>4.9380880000000004E-4</v>
      </c>
      <c r="BP1829" s="70">
        <v>12419</v>
      </c>
      <c r="BQ1829" s="71"/>
      <c r="BR1829" s="70"/>
      <c r="BS1829" s="72"/>
      <c r="BT1829" s="72"/>
      <c r="BU1829" s="70">
        <v>64566735</v>
      </c>
      <c r="BV1829" s="70">
        <v>762813</v>
      </c>
      <c r="BW1829" s="74">
        <v>12251076</v>
      </c>
      <c r="BX1829" s="70">
        <v>77580624</v>
      </c>
    </row>
    <row r="1830" spans="1:76" x14ac:dyDescent="0.3">
      <c r="A1830" s="73" t="s">
        <v>10</v>
      </c>
      <c r="B1830" s="2" t="s">
        <v>170</v>
      </c>
      <c r="C1830" s="2" t="s">
        <v>74</v>
      </c>
      <c r="D1830" s="2" t="s">
        <v>54</v>
      </c>
      <c r="E1830" s="2" t="s">
        <v>15</v>
      </c>
      <c r="F1830" s="17" t="str">
        <f>+Tabela1[[#This Row],[WK]]&amp;Tabela1[[#This Row],[PK]]&amp;Tabela1[[#This Row],[GK]]</f>
        <v>241308</v>
      </c>
      <c r="G1830" s="2" t="s">
        <v>1717</v>
      </c>
      <c r="H1830" s="3">
        <v>419516472.38999999</v>
      </c>
      <c r="I1830" s="4">
        <v>1.125</v>
      </c>
      <c r="J1830" s="3">
        <v>471956031.44</v>
      </c>
      <c r="K1830" s="4">
        <v>7.0000000000000007E-2</v>
      </c>
      <c r="L1830" s="3">
        <v>33036922</v>
      </c>
      <c r="M1830" s="3"/>
      <c r="N1830" s="5"/>
      <c r="O1830" s="3">
        <v>13447814.5</v>
      </c>
      <c r="P1830" s="4">
        <v>1.125</v>
      </c>
      <c r="Q1830" s="3">
        <v>15128791.310000001</v>
      </c>
      <c r="R1830" s="4">
        <v>1.6E-2</v>
      </c>
      <c r="S1830" s="3">
        <v>242061</v>
      </c>
      <c r="T1830" s="3"/>
      <c r="U1830" s="5"/>
      <c r="V1830" s="3">
        <v>19497519</v>
      </c>
      <c r="W1830" s="5"/>
      <c r="X1830" s="3">
        <v>26517222</v>
      </c>
      <c r="Y1830" s="3">
        <v>0</v>
      </c>
      <c r="Z1830" s="3">
        <v>0</v>
      </c>
      <c r="AA1830" s="3">
        <v>1247920</v>
      </c>
      <c r="AB1830" s="3">
        <v>19610975</v>
      </c>
      <c r="AC1830" s="3">
        <v>5658327</v>
      </c>
      <c r="AD1830" s="3">
        <v>7019703</v>
      </c>
      <c r="AE1830" s="3">
        <v>0</v>
      </c>
      <c r="AF1830" s="3">
        <v>33036922</v>
      </c>
      <c r="AG1830" s="3">
        <v>242061</v>
      </c>
      <c r="AH1830" s="3">
        <v>7019703</v>
      </c>
      <c r="AI1830" s="3">
        <v>19497519</v>
      </c>
      <c r="AJ1830" s="3">
        <v>1999664</v>
      </c>
      <c r="AK1830" s="3">
        <v>1999664</v>
      </c>
      <c r="AL1830" s="3">
        <v>1619083</v>
      </c>
      <c r="AM1830" s="3">
        <v>380581</v>
      </c>
      <c r="AN1830" s="3">
        <v>760435</v>
      </c>
      <c r="AO1830" s="3">
        <v>0</v>
      </c>
      <c r="AP1830" s="3">
        <v>-760435</v>
      </c>
      <c r="AQ1830" s="3">
        <v>0</v>
      </c>
      <c r="AR1830" s="3">
        <f>Tabela1[[#This Row],[Potrzeby finansowe 2027
w tym:]]+Tabela1[[#This Row],[Rozliczenie 2025 potrz. fin.]]</f>
        <v>26517222</v>
      </c>
      <c r="AS1830" s="3">
        <v>0</v>
      </c>
      <c r="AT1830" s="3">
        <v>0</v>
      </c>
      <c r="AU1830" s="3"/>
      <c r="AV1830" s="3"/>
      <c r="AW1830" s="3"/>
      <c r="AX1830" s="3"/>
      <c r="AY1830" s="3"/>
      <c r="AZ1830" s="3"/>
      <c r="BA1830" s="3">
        <v>0</v>
      </c>
      <c r="BB1830" s="3">
        <v>0</v>
      </c>
      <c r="BC1830" s="3">
        <v>0</v>
      </c>
      <c r="BD1830" s="3">
        <v>0</v>
      </c>
      <c r="BE1830" s="3">
        <v>0</v>
      </c>
      <c r="BF1830" s="3">
        <v>0</v>
      </c>
      <c r="BG1830" s="3">
        <v>865760</v>
      </c>
      <c r="BH1830" s="3">
        <v>8135</v>
      </c>
      <c r="BI1830" s="3">
        <v>382160</v>
      </c>
      <c r="BJ1830" s="3">
        <v>5872593.8949999996</v>
      </c>
      <c r="BK1830" s="3">
        <v>3667634.9699999997</v>
      </c>
      <c r="BL1830" s="3">
        <v>429023.96</v>
      </c>
      <c r="BM1830" s="3">
        <v>7961787.7800000003</v>
      </c>
      <c r="BN1830" s="53">
        <v>1.1143318131371069</v>
      </c>
      <c r="BO1830" s="54">
        <v>2.960242E-4</v>
      </c>
      <c r="BP1830" s="70">
        <v>7445</v>
      </c>
      <c r="BQ1830" s="71"/>
      <c r="BR1830" s="70"/>
      <c r="BS1830" s="72"/>
      <c r="BT1830" s="72"/>
      <c r="BU1830" s="70">
        <v>33036922</v>
      </c>
      <c r="BV1830" s="70">
        <v>242061</v>
      </c>
      <c r="BW1830" s="74">
        <v>7019703</v>
      </c>
      <c r="BX1830" s="70">
        <v>40298686</v>
      </c>
    </row>
    <row r="1831" spans="1:76" x14ac:dyDescent="0.3">
      <c r="A1831" s="73" t="s">
        <v>10</v>
      </c>
      <c r="B1831" s="2" t="s">
        <v>170</v>
      </c>
      <c r="C1831" s="2" t="s">
        <v>74</v>
      </c>
      <c r="D1831" s="2" t="s">
        <v>56</v>
      </c>
      <c r="E1831" s="2" t="s">
        <v>15</v>
      </c>
      <c r="F1831" s="17" t="str">
        <f>+Tabela1[[#This Row],[WK]]&amp;Tabela1[[#This Row],[PK]]&amp;Tabela1[[#This Row],[GK]]</f>
        <v>241309</v>
      </c>
      <c r="G1831" s="2" t="s">
        <v>1718</v>
      </c>
      <c r="H1831" s="3">
        <v>969278509.66999996</v>
      </c>
      <c r="I1831" s="4">
        <v>1.125</v>
      </c>
      <c r="J1831" s="3">
        <v>1090438323.3800001</v>
      </c>
      <c r="K1831" s="4">
        <v>7.0000000000000007E-2</v>
      </c>
      <c r="L1831" s="3">
        <v>76330683</v>
      </c>
      <c r="M1831" s="3"/>
      <c r="N1831" s="5"/>
      <c r="O1831" s="3">
        <v>233427346.70000002</v>
      </c>
      <c r="P1831" s="4">
        <v>1.125</v>
      </c>
      <c r="Q1831" s="3">
        <v>262605765.03999999</v>
      </c>
      <c r="R1831" s="4">
        <v>1.6E-2</v>
      </c>
      <c r="S1831" s="3">
        <v>4201692</v>
      </c>
      <c r="T1831" s="3"/>
      <c r="U1831" s="5"/>
      <c r="V1831" s="3">
        <v>39093775</v>
      </c>
      <c r="W1831" s="5"/>
      <c r="X1831" s="3">
        <v>51559342</v>
      </c>
      <c r="Y1831" s="3">
        <v>0</v>
      </c>
      <c r="Z1831" s="3">
        <v>20786</v>
      </c>
      <c r="AA1831" s="3">
        <v>2744479</v>
      </c>
      <c r="AB1831" s="3">
        <v>47831771</v>
      </c>
      <c r="AC1831" s="3">
        <v>962306</v>
      </c>
      <c r="AD1831" s="3">
        <v>13768054</v>
      </c>
      <c r="AE1831" s="3">
        <v>0</v>
      </c>
      <c r="AF1831" s="3">
        <v>76330683</v>
      </c>
      <c r="AG1831" s="3">
        <v>4201692</v>
      </c>
      <c r="AH1831" s="3">
        <v>13768054</v>
      </c>
      <c r="AI1831" s="3">
        <v>39093775</v>
      </c>
      <c r="AJ1831" s="3">
        <v>2440407</v>
      </c>
      <c r="AK1831" s="3">
        <v>3742894</v>
      </c>
      <c r="AL1831" s="3">
        <v>3551053</v>
      </c>
      <c r="AM1831" s="3">
        <v>191841</v>
      </c>
      <c r="AN1831" s="3">
        <v>1467434</v>
      </c>
      <c r="AO1831" s="3">
        <v>0</v>
      </c>
      <c r="AP1831" s="3">
        <v>-164947</v>
      </c>
      <c r="AQ1831" s="3">
        <v>1302487</v>
      </c>
      <c r="AR1831" s="3">
        <f>Tabela1[[#This Row],[Potrzeby finansowe 2027
w tym:]]+Tabela1[[#This Row],[Rozliczenie 2025 potrz. fin.]]</f>
        <v>52861829</v>
      </c>
      <c r="AS1831" s="3">
        <v>0</v>
      </c>
      <c r="AT1831" s="3">
        <v>0</v>
      </c>
      <c r="AU1831" s="3"/>
      <c r="AV1831" s="3"/>
      <c r="AW1831" s="3"/>
      <c r="AX1831" s="3"/>
      <c r="AY1831" s="3"/>
      <c r="AZ1831" s="3"/>
      <c r="BA1831" s="3">
        <v>20786</v>
      </c>
      <c r="BB1831" s="3">
        <v>0</v>
      </c>
      <c r="BC1831" s="3">
        <v>0</v>
      </c>
      <c r="BD1831" s="3">
        <v>0</v>
      </c>
      <c r="BE1831" s="3">
        <v>416.52</v>
      </c>
      <c r="BF1831" s="3">
        <v>0</v>
      </c>
      <c r="BG1831" s="3">
        <v>1744502</v>
      </c>
      <c r="BH1831" s="3">
        <v>16392</v>
      </c>
      <c r="BI1831" s="3">
        <v>999977</v>
      </c>
      <c r="BJ1831" s="3">
        <v>15366489.690000001</v>
      </c>
      <c r="BK1831" s="3">
        <v>9494230.7200000007</v>
      </c>
      <c r="BL1831" s="3">
        <v>6262570.0499999998</v>
      </c>
      <c r="BM1831" s="3">
        <v>10963895.779999999</v>
      </c>
      <c r="BN1831" s="53">
        <v>1.1634406797049142</v>
      </c>
      <c r="BO1831" s="54">
        <v>6.6447930000000004E-4</v>
      </c>
      <c r="BP1831" s="70">
        <v>16711</v>
      </c>
      <c r="BQ1831" s="71"/>
      <c r="BR1831" s="70"/>
      <c r="BS1831" s="72"/>
      <c r="BT1831" s="72"/>
      <c r="BU1831" s="70">
        <v>76330683</v>
      </c>
      <c r="BV1831" s="70">
        <v>4201692</v>
      </c>
      <c r="BW1831" s="74">
        <v>13768054</v>
      </c>
      <c r="BX1831" s="70">
        <v>94300429</v>
      </c>
    </row>
    <row r="1832" spans="1:76" x14ac:dyDescent="0.3">
      <c r="A1832" s="73" t="s">
        <v>10</v>
      </c>
      <c r="B1832" s="2" t="s">
        <v>170</v>
      </c>
      <c r="C1832" s="2" t="s">
        <v>76</v>
      </c>
      <c r="D1832" s="2" t="s">
        <v>12</v>
      </c>
      <c r="E1832" s="2" t="s">
        <v>13</v>
      </c>
      <c r="F1832" s="17" t="str">
        <f>+Tabela1[[#This Row],[WK]]&amp;Tabela1[[#This Row],[PK]]&amp;Tabela1[[#This Row],[GK]]</f>
        <v>241401</v>
      </c>
      <c r="G1832" s="2" t="s">
        <v>1719</v>
      </c>
      <c r="H1832" s="3">
        <v>1141394750.71</v>
      </c>
      <c r="I1832" s="4">
        <v>1.125</v>
      </c>
      <c r="J1832" s="3">
        <v>1284069094.55</v>
      </c>
      <c r="K1832" s="4">
        <v>7.0000000000000007E-2</v>
      </c>
      <c r="L1832" s="3">
        <v>89884837</v>
      </c>
      <c r="M1832" s="3"/>
      <c r="N1832" s="5"/>
      <c r="O1832" s="3">
        <v>335891661.37</v>
      </c>
      <c r="P1832" s="4">
        <v>1.125</v>
      </c>
      <c r="Q1832" s="3">
        <v>377878119.04000002</v>
      </c>
      <c r="R1832" s="4">
        <v>1.6E-2</v>
      </c>
      <c r="S1832" s="3">
        <v>6046050</v>
      </c>
      <c r="T1832" s="3"/>
      <c r="U1832" s="5"/>
      <c r="V1832" s="3">
        <v>55982757</v>
      </c>
      <c r="W1832" s="5"/>
      <c r="X1832" s="3">
        <v>40166123</v>
      </c>
      <c r="Y1832" s="3">
        <v>0</v>
      </c>
      <c r="Z1832" s="3">
        <v>808</v>
      </c>
      <c r="AA1832" s="3">
        <v>3358646</v>
      </c>
      <c r="AB1832" s="3">
        <v>36806669</v>
      </c>
      <c r="AC1832" s="3">
        <v>0</v>
      </c>
      <c r="AD1832" s="3">
        <v>3415407</v>
      </c>
      <c r="AE1832" s="3">
        <v>11669832</v>
      </c>
      <c r="AF1832" s="3">
        <v>81630412</v>
      </c>
      <c r="AG1832" s="3">
        <v>6046050</v>
      </c>
      <c r="AH1832" s="3">
        <v>0</v>
      </c>
      <c r="AI1832" s="3">
        <v>55982757</v>
      </c>
      <c r="AJ1832" s="3">
        <v>1915010</v>
      </c>
      <c r="AK1832" s="3">
        <v>3145832</v>
      </c>
      <c r="AL1832" s="3">
        <v>2377288</v>
      </c>
      <c r="AM1832" s="3">
        <v>768544</v>
      </c>
      <c r="AN1832" s="3">
        <v>1230822</v>
      </c>
      <c r="AO1832" s="3">
        <v>0</v>
      </c>
      <c r="AP1832" s="3">
        <v>0</v>
      </c>
      <c r="AQ1832" s="3">
        <v>1230822</v>
      </c>
      <c r="AR1832" s="3">
        <f>Tabela1[[#This Row],[Potrzeby finansowe 2027
w tym:]]+Tabela1[[#This Row],[Rozliczenie 2025 potrz. fin.]]</f>
        <v>41396945</v>
      </c>
      <c r="AS1832" s="3">
        <v>0</v>
      </c>
      <c r="AT1832" s="3">
        <v>0</v>
      </c>
      <c r="AU1832" s="3"/>
      <c r="AV1832" s="3"/>
      <c r="AW1832" s="3"/>
      <c r="AX1832" s="3"/>
      <c r="AY1832" s="3"/>
      <c r="AZ1832" s="3"/>
      <c r="BA1832" s="3">
        <v>808</v>
      </c>
      <c r="BB1832" s="3">
        <v>0</v>
      </c>
      <c r="BC1832" s="3">
        <v>0</v>
      </c>
      <c r="BD1832" s="3">
        <v>0</v>
      </c>
      <c r="BE1832" s="3">
        <v>16.190000000000001</v>
      </c>
      <c r="BF1832" s="3">
        <v>0</v>
      </c>
      <c r="BG1832" s="3">
        <v>1982359</v>
      </c>
      <c r="BH1832" s="3">
        <v>18627</v>
      </c>
      <c r="BI1832" s="3">
        <v>1376287</v>
      </c>
      <c r="BJ1832" s="3">
        <v>21149176.809999999</v>
      </c>
      <c r="BK1832" s="3">
        <v>16121175.779999999</v>
      </c>
      <c r="BL1832" s="3">
        <v>4621760.78</v>
      </c>
      <c r="BM1832" s="3">
        <v>10868482.560000001</v>
      </c>
      <c r="BN1832" s="53">
        <v>1.5203771578859016</v>
      </c>
      <c r="BO1832" s="54">
        <v>7.3248970000000004E-4</v>
      </c>
      <c r="BP1832" s="70">
        <v>18421</v>
      </c>
      <c r="BQ1832" s="71"/>
      <c r="BR1832" s="70"/>
      <c r="BS1832" s="72"/>
      <c r="BT1832" s="72"/>
      <c r="BU1832" s="70">
        <v>81630412</v>
      </c>
      <c r="BV1832" s="70">
        <v>6046050</v>
      </c>
      <c r="BW1832" s="74">
        <v>0</v>
      </c>
      <c r="BX1832" s="70">
        <v>87676462</v>
      </c>
    </row>
    <row r="1833" spans="1:76" x14ac:dyDescent="0.3">
      <c r="A1833" s="73" t="s">
        <v>10</v>
      </c>
      <c r="B1833" s="2" t="s">
        <v>170</v>
      </c>
      <c r="C1833" s="2" t="s">
        <v>76</v>
      </c>
      <c r="D1833" s="2" t="s">
        <v>11</v>
      </c>
      <c r="E1833" s="2" t="s">
        <v>13</v>
      </c>
      <c r="F1833" s="17" t="str">
        <f>+Tabela1[[#This Row],[WK]]&amp;Tabela1[[#This Row],[PK]]&amp;Tabela1[[#This Row],[GK]]</f>
        <v>241402</v>
      </c>
      <c r="G1833" s="2" t="s">
        <v>1720</v>
      </c>
      <c r="H1833" s="3">
        <v>644837160.15999997</v>
      </c>
      <c r="I1833" s="4">
        <v>1.125</v>
      </c>
      <c r="J1833" s="3">
        <v>725441805.17999995</v>
      </c>
      <c r="K1833" s="4">
        <v>7.0000000000000007E-2</v>
      </c>
      <c r="L1833" s="3">
        <v>50780926</v>
      </c>
      <c r="M1833" s="3"/>
      <c r="N1833" s="5"/>
      <c r="O1833" s="3">
        <v>65520283.920000002</v>
      </c>
      <c r="P1833" s="4">
        <v>1.125</v>
      </c>
      <c r="Q1833" s="3">
        <v>73710319.409999996</v>
      </c>
      <c r="R1833" s="4">
        <v>1.6E-2</v>
      </c>
      <c r="S1833" s="3">
        <v>1179365</v>
      </c>
      <c r="T1833" s="3"/>
      <c r="U1833" s="5"/>
      <c r="V1833" s="3">
        <v>25895633</v>
      </c>
      <c r="W1833" s="5"/>
      <c r="X1833" s="3">
        <v>21958171</v>
      </c>
      <c r="Y1833" s="3">
        <v>0</v>
      </c>
      <c r="Z1833" s="3">
        <v>0</v>
      </c>
      <c r="AA1833" s="3">
        <v>1678904</v>
      </c>
      <c r="AB1833" s="3">
        <v>17260624</v>
      </c>
      <c r="AC1833" s="3">
        <v>3018643</v>
      </c>
      <c r="AD1833" s="3">
        <v>2228985</v>
      </c>
      <c r="AE1833" s="3">
        <v>6866013</v>
      </c>
      <c r="AF1833" s="3">
        <v>46143898</v>
      </c>
      <c r="AG1833" s="3">
        <v>1179365</v>
      </c>
      <c r="AH1833" s="3">
        <v>0</v>
      </c>
      <c r="AI1833" s="3">
        <v>25895633</v>
      </c>
      <c r="AJ1833" s="3">
        <v>811164</v>
      </c>
      <c r="AK1833" s="3">
        <v>1318318</v>
      </c>
      <c r="AL1833" s="3">
        <v>1145240</v>
      </c>
      <c r="AM1833" s="3">
        <v>173078</v>
      </c>
      <c r="AN1833" s="3">
        <v>939598</v>
      </c>
      <c r="AO1833" s="3">
        <v>0</v>
      </c>
      <c r="AP1833" s="3">
        <v>-432444</v>
      </c>
      <c r="AQ1833" s="3">
        <v>507154</v>
      </c>
      <c r="AR1833" s="3">
        <f>Tabela1[[#This Row],[Potrzeby finansowe 2027
w tym:]]+Tabela1[[#This Row],[Rozliczenie 2025 potrz. fin.]]</f>
        <v>22465325</v>
      </c>
      <c r="AS1833" s="3">
        <v>0</v>
      </c>
      <c r="AT1833" s="3">
        <v>0</v>
      </c>
      <c r="AU1833" s="3"/>
      <c r="AV1833" s="3"/>
      <c r="AW1833" s="3"/>
      <c r="AX1833" s="3"/>
      <c r="AY1833" s="3"/>
      <c r="AZ1833" s="3"/>
      <c r="BA1833" s="3">
        <v>0</v>
      </c>
      <c r="BB1833" s="3">
        <v>0</v>
      </c>
      <c r="BC1833" s="3">
        <v>0</v>
      </c>
      <c r="BD1833" s="3">
        <v>0</v>
      </c>
      <c r="BE1833" s="3">
        <v>0</v>
      </c>
      <c r="BF1833" s="3">
        <v>0</v>
      </c>
      <c r="BG1833" s="3">
        <v>1007516</v>
      </c>
      <c r="BH1833" s="3">
        <v>9467</v>
      </c>
      <c r="BI1833" s="3">
        <v>671388</v>
      </c>
      <c r="BJ1833" s="3">
        <v>10317110.234999999</v>
      </c>
      <c r="BK1833" s="3">
        <v>7586266.1999999993</v>
      </c>
      <c r="BL1833" s="3">
        <v>1354988.24</v>
      </c>
      <c r="BM1833" s="3">
        <v>8213399.6600000001</v>
      </c>
      <c r="BN1833" s="53">
        <v>1.5582197849342028</v>
      </c>
      <c r="BO1833" s="54">
        <v>3.4934549999999999E-4</v>
      </c>
      <c r="BP1833" s="70">
        <v>8786</v>
      </c>
      <c r="BQ1833" s="71"/>
      <c r="BR1833" s="70"/>
      <c r="BS1833" s="72"/>
      <c r="BT1833" s="72"/>
      <c r="BU1833" s="70">
        <v>46143898</v>
      </c>
      <c r="BV1833" s="70">
        <v>1179365</v>
      </c>
      <c r="BW1833" s="74">
        <v>0</v>
      </c>
      <c r="BX1833" s="70">
        <v>47323263</v>
      </c>
    </row>
    <row r="1834" spans="1:76" x14ac:dyDescent="0.3">
      <c r="A1834" s="73" t="s">
        <v>10</v>
      </c>
      <c r="B1834" s="2" t="s">
        <v>170</v>
      </c>
      <c r="C1834" s="2" t="s">
        <v>76</v>
      </c>
      <c r="D1834" s="2" t="s">
        <v>16</v>
      </c>
      <c r="E1834" s="2" t="s">
        <v>13</v>
      </c>
      <c r="F1834" s="17" t="str">
        <f>+Tabela1[[#This Row],[WK]]&amp;Tabela1[[#This Row],[PK]]&amp;Tabela1[[#This Row],[GK]]</f>
        <v>241403</v>
      </c>
      <c r="G1834" s="2" t="s">
        <v>1721</v>
      </c>
      <c r="H1834" s="3">
        <v>995517039.90999997</v>
      </c>
      <c r="I1834" s="4">
        <v>1.125</v>
      </c>
      <c r="J1834" s="3">
        <v>1119956669.9000001</v>
      </c>
      <c r="K1834" s="4">
        <v>7.0000000000000007E-2</v>
      </c>
      <c r="L1834" s="3">
        <v>78396967</v>
      </c>
      <c r="M1834" s="3"/>
      <c r="N1834" s="5"/>
      <c r="O1834" s="3">
        <v>81959231.219999999</v>
      </c>
      <c r="P1834" s="4">
        <v>1.125</v>
      </c>
      <c r="Q1834" s="3">
        <v>92204135.120000005</v>
      </c>
      <c r="R1834" s="4">
        <v>1.6E-2</v>
      </c>
      <c r="S1834" s="3">
        <v>1475266</v>
      </c>
      <c r="T1834" s="3"/>
      <c r="U1834" s="5"/>
      <c r="V1834" s="3">
        <v>48354463</v>
      </c>
      <c r="W1834" s="5"/>
      <c r="X1834" s="3">
        <v>36272204</v>
      </c>
      <c r="Y1834" s="3">
        <v>0</v>
      </c>
      <c r="Z1834" s="3">
        <v>0</v>
      </c>
      <c r="AA1834" s="3">
        <v>2342695</v>
      </c>
      <c r="AB1834" s="3">
        <v>33929509</v>
      </c>
      <c r="AC1834" s="3">
        <v>0</v>
      </c>
      <c r="AD1834" s="3">
        <v>2044833</v>
      </c>
      <c r="AE1834" s="3">
        <v>425005</v>
      </c>
      <c r="AF1834" s="3">
        <v>78396967</v>
      </c>
      <c r="AG1834" s="3">
        <v>1475266</v>
      </c>
      <c r="AH1834" s="3">
        <v>1619828</v>
      </c>
      <c r="AI1834" s="3">
        <v>48354463</v>
      </c>
      <c r="AJ1834" s="3">
        <v>1415791</v>
      </c>
      <c r="AK1834" s="3">
        <v>2006986</v>
      </c>
      <c r="AL1834" s="3">
        <v>2107790</v>
      </c>
      <c r="AM1834" s="3">
        <v>-100804</v>
      </c>
      <c r="AN1834" s="3">
        <v>591195</v>
      </c>
      <c r="AO1834" s="3">
        <v>0</v>
      </c>
      <c r="AP1834" s="3">
        <v>0</v>
      </c>
      <c r="AQ1834" s="3">
        <v>591195</v>
      </c>
      <c r="AR1834" s="3">
        <f>Tabela1[[#This Row],[Potrzeby finansowe 2027
w tym:]]+Tabela1[[#This Row],[Rozliczenie 2025 potrz. fin.]]</f>
        <v>36863399</v>
      </c>
      <c r="AS1834" s="3">
        <v>0</v>
      </c>
      <c r="AT1834" s="3">
        <v>0</v>
      </c>
      <c r="AU1834" s="3"/>
      <c r="AV1834" s="3"/>
      <c r="AW1834" s="3"/>
      <c r="AX1834" s="3"/>
      <c r="AY1834" s="3"/>
      <c r="AZ1834" s="3"/>
      <c r="BA1834" s="3">
        <v>0</v>
      </c>
      <c r="BB1834" s="3">
        <v>0</v>
      </c>
      <c r="BC1834" s="3">
        <v>0</v>
      </c>
      <c r="BD1834" s="3">
        <v>0</v>
      </c>
      <c r="BE1834" s="3">
        <v>0</v>
      </c>
      <c r="BF1834" s="3">
        <v>0</v>
      </c>
      <c r="BG1834" s="3">
        <v>1720557</v>
      </c>
      <c r="BH1834" s="3">
        <v>16167</v>
      </c>
      <c r="BI1834" s="3">
        <v>622138</v>
      </c>
      <c r="BJ1834" s="3">
        <v>9560288.6824999973</v>
      </c>
      <c r="BK1834" s="3">
        <v>5996562.1899999976</v>
      </c>
      <c r="BL1834" s="3">
        <v>1308387.1299999999</v>
      </c>
      <c r="BM1834" s="3">
        <v>11638131.710000001</v>
      </c>
      <c r="BN1834" s="53">
        <v>1.3500144558536882</v>
      </c>
      <c r="BO1834" s="54">
        <v>5.9387130000000004E-4</v>
      </c>
      <c r="BP1834" s="70">
        <v>14935</v>
      </c>
      <c r="BQ1834" s="71"/>
      <c r="BR1834" s="70"/>
      <c r="BS1834" s="72"/>
      <c r="BT1834" s="72"/>
      <c r="BU1834" s="70">
        <v>78396967</v>
      </c>
      <c r="BV1834" s="70">
        <v>1475266</v>
      </c>
      <c r="BW1834" s="74">
        <v>1619828</v>
      </c>
      <c r="BX1834" s="70">
        <v>81492061</v>
      </c>
    </row>
    <row r="1835" spans="1:76" x14ac:dyDescent="0.3">
      <c r="A1835" s="73" t="s">
        <v>10</v>
      </c>
      <c r="B1835" s="2" t="s">
        <v>170</v>
      </c>
      <c r="C1835" s="2" t="s">
        <v>76</v>
      </c>
      <c r="D1835" s="2" t="s">
        <v>18</v>
      </c>
      <c r="E1835" s="2" t="s">
        <v>15</v>
      </c>
      <c r="F1835" s="17" t="str">
        <f>+Tabela1[[#This Row],[WK]]&amp;Tabela1[[#This Row],[PK]]&amp;Tabela1[[#This Row],[GK]]</f>
        <v>241404</v>
      </c>
      <c r="G1835" s="2" t="s">
        <v>1722</v>
      </c>
      <c r="H1835" s="3">
        <v>538451746.29999995</v>
      </c>
      <c r="I1835" s="4">
        <v>1.125</v>
      </c>
      <c r="J1835" s="3">
        <v>605758214.59000003</v>
      </c>
      <c r="K1835" s="4">
        <v>7.0000000000000007E-2</v>
      </c>
      <c r="L1835" s="3">
        <v>42403075</v>
      </c>
      <c r="M1835" s="3"/>
      <c r="N1835" s="5"/>
      <c r="O1835" s="3">
        <v>22250991.09</v>
      </c>
      <c r="P1835" s="4">
        <v>1.125</v>
      </c>
      <c r="Q1835" s="3">
        <v>25032364.98</v>
      </c>
      <c r="R1835" s="4">
        <v>1.6E-2</v>
      </c>
      <c r="S1835" s="3">
        <v>400518</v>
      </c>
      <c r="T1835" s="3"/>
      <c r="U1835" s="5"/>
      <c r="V1835" s="3">
        <v>23996835</v>
      </c>
      <c r="W1835" s="5"/>
      <c r="X1835" s="3">
        <v>28846511</v>
      </c>
      <c r="Y1835" s="3">
        <v>0</v>
      </c>
      <c r="Z1835" s="3">
        <v>17140</v>
      </c>
      <c r="AA1835" s="3">
        <v>1173580</v>
      </c>
      <c r="AB1835" s="3">
        <v>25023274</v>
      </c>
      <c r="AC1835" s="3">
        <v>2632517</v>
      </c>
      <c r="AD1835" s="3">
        <v>4849676</v>
      </c>
      <c r="AE1835" s="3">
        <v>0</v>
      </c>
      <c r="AF1835" s="3">
        <v>42403075</v>
      </c>
      <c r="AG1835" s="3">
        <v>400518</v>
      </c>
      <c r="AH1835" s="3">
        <v>4849676</v>
      </c>
      <c r="AI1835" s="3">
        <v>23996835</v>
      </c>
      <c r="AJ1835" s="3">
        <v>608805</v>
      </c>
      <c r="AK1835" s="3">
        <v>608805</v>
      </c>
      <c r="AL1835" s="3">
        <v>1460133</v>
      </c>
      <c r="AM1835" s="3">
        <v>-851328</v>
      </c>
      <c r="AN1835" s="3">
        <v>807946</v>
      </c>
      <c r="AO1835" s="3">
        <v>0</v>
      </c>
      <c r="AP1835" s="3">
        <v>-807946</v>
      </c>
      <c r="AQ1835" s="3">
        <v>0</v>
      </c>
      <c r="AR1835" s="3">
        <f>Tabela1[[#This Row],[Potrzeby finansowe 2027
w tym:]]+Tabela1[[#This Row],[Rozliczenie 2025 potrz. fin.]]</f>
        <v>28846511</v>
      </c>
      <c r="AS1835" s="3">
        <v>0</v>
      </c>
      <c r="AT1835" s="3">
        <v>0</v>
      </c>
      <c r="AU1835" s="3"/>
      <c r="AV1835" s="3"/>
      <c r="AW1835" s="3"/>
      <c r="AX1835" s="3"/>
      <c r="AY1835" s="3"/>
      <c r="AZ1835" s="3"/>
      <c r="BA1835" s="3">
        <v>17140</v>
      </c>
      <c r="BB1835" s="3">
        <v>0</v>
      </c>
      <c r="BC1835" s="3">
        <v>0.22</v>
      </c>
      <c r="BD1835" s="3">
        <v>0</v>
      </c>
      <c r="BE1835" s="3">
        <v>341.98</v>
      </c>
      <c r="BF1835" s="3">
        <v>0</v>
      </c>
      <c r="BG1835" s="3">
        <v>925463</v>
      </c>
      <c r="BH1835" s="3">
        <v>8696</v>
      </c>
      <c r="BI1835" s="3">
        <v>248117</v>
      </c>
      <c r="BJ1835" s="3">
        <v>3812772.8074999992</v>
      </c>
      <c r="BK1835" s="3">
        <v>2019301.709999999</v>
      </c>
      <c r="BL1835" s="3">
        <v>154836.37</v>
      </c>
      <c r="BM1835" s="3">
        <v>6864211.6500000004</v>
      </c>
      <c r="BN1835" s="53">
        <v>1.0614532329817297</v>
      </c>
      <c r="BO1835" s="54">
        <v>3.56652E-4</v>
      </c>
      <c r="BP1835" s="70">
        <v>8969</v>
      </c>
      <c r="BQ1835" s="71"/>
      <c r="BR1835" s="70"/>
      <c r="BS1835" s="72"/>
      <c r="BT1835" s="72"/>
      <c r="BU1835" s="70">
        <v>42403075</v>
      </c>
      <c r="BV1835" s="70">
        <v>400518</v>
      </c>
      <c r="BW1835" s="74">
        <v>4849676</v>
      </c>
      <c r="BX1835" s="70">
        <v>47653269</v>
      </c>
    </row>
    <row r="1836" spans="1:76" x14ac:dyDescent="0.3">
      <c r="A1836" s="73" t="s">
        <v>10</v>
      </c>
      <c r="B1836" s="2" t="s">
        <v>170</v>
      </c>
      <c r="C1836" s="2" t="s">
        <v>76</v>
      </c>
      <c r="D1836" s="2" t="s">
        <v>21</v>
      </c>
      <c r="E1836" s="2" t="s">
        <v>15</v>
      </c>
      <c r="F1836" s="17" t="str">
        <f>+Tabela1[[#This Row],[WK]]&amp;Tabela1[[#This Row],[PK]]&amp;Tabela1[[#This Row],[GK]]</f>
        <v>241405</v>
      </c>
      <c r="G1836" s="2" t="s">
        <v>1723</v>
      </c>
      <c r="H1836" s="3">
        <v>406673877.63999999</v>
      </c>
      <c r="I1836" s="4">
        <v>1.125</v>
      </c>
      <c r="J1836" s="3">
        <v>457508112.35000002</v>
      </c>
      <c r="K1836" s="4">
        <v>7.0000000000000007E-2</v>
      </c>
      <c r="L1836" s="3">
        <v>32025568</v>
      </c>
      <c r="M1836" s="3"/>
      <c r="N1836" s="5"/>
      <c r="O1836" s="3">
        <v>16385471.020000001</v>
      </c>
      <c r="P1836" s="4">
        <v>1.125</v>
      </c>
      <c r="Q1836" s="3">
        <v>18433654.899999999</v>
      </c>
      <c r="R1836" s="4">
        <v>1.6E-2</v>
      </c>
      <c r="S1836" s="3">
        <v>294938</v>
      </c>
      <c r="T1836" s="3"/>
      <c r="U1836" s="5"/>
      <c r="V1836" s="3">
        <v>17866704</v>
      </c>
      <c r="W1836" s="5"/>
      <c r="X1836" s="3">
        <v>17538647</v>
      </c>
      <c r="Y1836" s="3">
        <v>0</v>
      </c>
      <c r="Z1836" s="3">
        <v>0</v>
      </c>
      <c r="AA1836" s="3">
        <v>1076031</v>
      </c>
      <c r="AB1836" s="3">
        <v>15434326</v>
      </c>
      <c r="AC1836" s="3">
        <v>1028290</v>
      </c>
      <c r="AD1836" s="3">
        <v>1574548</v>
      </c>
      <c r="AE1836" s="3">
        <v>520199</v>
      </c>
      <c r="AF1836" s="3">
        <v>32025568</v>
      </c>
      <c r="AG1836" s="3">
        <v>294938</v>
      </c>
      <c r="AH1836" s="3">
        <v>1054349</v>
      </c>
      <c r="AI1836" s="3">
        <v>17866704</v>
      </c>
      <c r="AJ1836" s="3">
        <v>888182</v>
      </c>
      <c r="AK1836" s="3">
        <v>1021402</v>
      </c>
      <c r="AL1836" s="3">
        <v>1648530</v>
      </c>
      <c r="AM1836" s="3">
        <v>-627128</v>
      </c>
      <c r="AN1836" s="3">
        <v>143610</v>
      </c>
      <c r="AO1836" s="3">
        <v>0</v>
      </c>
      <c r="AP1836" s="3">
        <v>-10390</v>
      </c>
      <c r="AQ1836" s="3">
        <v>133220</v>
      </c>
      <c r="AR1836" s="3">
        <f>Tabela1[[#This Row],[Potrzeby finansowe 2027
w tym:]]+Tabela1[[#This Row],[Rozliczenie 2025 potrz. fin.]]</f>
        <v>17671867</v>
      </c>
      <c r="AS1836" s="3">
        <v>0</v>
      </c>
      <c r="AT1836" s="3">
        <v>0</v>
      </c>
      <c r="AU1836" s="3"/>
      <c r="AV1836" s="3"/>
      <c r="AW1836" s="3"/>
      <c r="AX1836" s="3"/>
      <c r="AY1836" s="3"/>
      <c r="AZ1836" s="3"/>
      <c r="BA1836" s="3">
        <v>0</v>
      </c>
      <c r="BB1836" s="3">
        <v>0</v>
      </c>
      <c r="BC1836" s="3">
        <v>0</v>
      </c>
      <c r="BD1836" s="3">
        <v>0</v>
      </c>
      <c r="BE1836" s="3">
        <v>0</v>
      </c>
      <c r="BF1836" s="3">
        <v>0</v>
      </c>
      <c r="BG1836" s="3">
        <v>672068</v>
      </c>
      <c r="BH1836" s="3">
        <v>6315</v>
      </c>
      <c r="BI1836" s="3">
        <v>403963</v>
      </c>
      <c r="BJ1836" s="3">
        <v>6207630.96</v>
      </c>
      <c r="BK1836" s="3">
        <v>5119369.75</v>
      </c>
      <c r="BL1836" s="3">
        <v>438942.35</v>
      </c>
      <c r="BM1836" s="3">
        <v>3475160.1400000006</v>
      </c>
      <c r="BN1836" s="53">
        <v>1.439448625761264</v>
      </c>
      <c r="BO1836" s="54">
        <v>2.2460859999999999E-4</v>
      </c>
      <c r="BP1836" s="70">
        <v>5649</v>
      </c>
      <c r="BQ1836" s="71"/>
      <c r="BR1836" s="70"/>
      <c r="BS1836" s="72"/>
      <c r="BT1836" s="72"/>
      <c r="BU1836" s="70">
        <v>32025568</v>
      </c>
      <c r="BV1836" s="70">
        <v>294938</v>
      </c>
      <c r="BW1836" s="74">
        <v>1054349</v>
      </c>
      <c r="BX1836" s="70">
        <v>33374855</v>
      </c>
    </row>
    <row r="1837" spans="1:76" x14ac:dyDescent="0.3">
      <c r="A1837" s="73" t="s">
        <v>10</v>
      </c>
      <c r="B1837" s="2" t="s">
        <v>170</v>
      </c>
      <c r="C1837" s="2" t="s">
        <v>109</v>
      </c>
      <c r="D1837" s="2" t="s">
        <v>12</v>
      </c>
      <c r="E1837" s="2" t="s">
        <v>13</v>
      </c>
      <c r="F1837" s="17" t="str">
        <f>+Tabela1[[#This Row],[WK]]&amp;Tabela1[[#This Row],[PK]]&amp;Tabela1[[#This Row],[GK]]</f>
        <v>241501</v>
      </c>
      <c r="G1837" s="2" t="s">
        <v>1724</v>
      </c>
      <c r="H1837" s="3">
        <v>703241682.85000002</v>
      </c>
      <c r="I1837" s="4">
        <v>1.125</v>
      </c>
      <c r="J1837" s="3">
        <v>791146893.21000004</v>
      </c>
      <c r="K1837" s="4">
        <v>7.0000000000000007E-2</v>
      </c>
      <c r="L1837" s="3">
        <v>55380283</v>
      </c>
      <c r="M1837" s="3"/>
      <c r="N1837" s="5"/>
      <c r="O1837" s="3">
        <v>19413188.390000001</v>
      </c>
      <c r="P1837" s="4">
        <v>1.125</v>
      </c>
      <c r="Q1837" s="3">
        <v>21839836.940000001</v>
      </c>
      <c r="R1837" s="4">
        <v>1.6E-2</v>
      </c>
      <c r="S1837" s="3">
        <v>349437</v>
      </c>
      <c r="T1837" s="3"/>
      <c r="U1837" s="5"/>
      <c r="V1837" s="3">
        <v>34554229</v>
      </c>
      <c r="W1837" s="5"/>
      <c r="X1837" s="3">
        <v>22543473</v>
      </c>
      <c r="Y1837" s="3">
        <v>0</v>
      </c>
      <c r="Z1837" s="3">
        <v>0</v>
      </c>
      <c r="AA1837" s="3">
        <v>1884084</v>
      </c>
      <c r="AB1837" s="3">
        <v>20659389</v>
      </c>
      <c r="AC1837" s="3">
        <v>0</v>
      </c>
      <c r="AD1837" s="3">
        <v>0</v>
      </c>
      <c r="AE1837" s="3">
        <v>0</v>
      </c>
      <c r="AF1837" s="3">
        <v>55380283</v>
      </c>
      <c r="AG1837" s="3">
        <v>349437</v>
      </c>
      <c r="AH1837" s="3">
        <v>0</v>
      </c>
      <c r="AI1837" s="3">
        <v>34554229</v>
      </c>
      <c r="AJ1837" s="3">
        <v>948106</v>
      </c>
      <c r="AK1837" s="3">
        <v>873828</v>
      </c>
      <c r="AL1837" s="3">
        <v>1873926</v>
      </c>
      <c r="AM1837" s="3">
        <v>-1000098</v>
      </c>
      <c r="AN1837" s="3">
        <v>-74278</v>
      </c>
      <c r="AO1837" s="3">
        <v>0</v>
      </c>
      <c r="AP1837" s="3">
        <v>0</v>
      </c>
      <c r="AQ1837" s="3">
        <v>-74278</v>
      </c>
      <c r="AR1837" s="3">
        <f>Tabela1[[#This Row],[Potrzeby finansowe 2027
w tym:]]+Tabela1[[#This Row],[Rozliczenie 2025 potrz. fin.]]</f>
        <v>22469195</v>
      </c>
      <c r="AS1837" s="3">
        <v>0</v>
      </c>
      <c r="AT1837" s="3">
        <v>0</v>
      </c>
      <c r="AU1837" s="3"/>
      <c r="AV1837" s="3"/>
      <c r="AW1837" s="3"/>
      <c r="AX1837" s="3"/>
      <c r="AY1837" s="3"/>
      <c r="AZ1837" s="3"/>
      <c r="BA1837" s="3">
        <v>0</v>
      </c>
      <c r="BB1837" s="3">
        <v>0</v>
      </c>
      <c r="BC1837" s="3">
        <v>0</v>
      </c>
      <c r="BD1837" s="3">
        <v>0</v>
      </c>
      <c r="BE1837" s="3">
        <v>0</v>
      </c>
      <c r="BF1837" s="3">
        <v>0</v>
      </c>
      <c r="BG1837" s="3">
        <v>1358716</v>
      </c>
      <c r="BH1837" s="3">
        <v>12767</v>
      </c>
      <c r="BI1837" s="3">
        <v>525368</v>
      </c>
      <c r="BJ1837" s="3">
        <v>8073246.3049999997</v>
      </c>
      <c r="BK1837" s="3">
        <v>5498263.3399999999</v>
      </c>
      <c r="BL1837" s="3">
        <v>771687.96</v>
      </c>
      <c r="BM1837" s="3">
        <v>8756555.9399999995</v>
      </c>
      <c r="BN1837" s="53">
        <v>1.0981282001063204</v>
      </c>
      <c r="BO1837" s="54">
        <v>4.3626389999999998E-4</v>
      </c>
      <c r="BP1837" s="70">
        <v>10971</v>
      </c>
      <c r="BQ1837" s="71"/>
      <c r="BR1837" s="70"/>
      <c r="BS1837" s="72"/>
      <c r="BT1837" s="72"/>
      <c r="BU1837" s="70">
        <v>55380283</v>
      </c>
      <c r="BV1837" s="70">
        <v>349437</v>
      </c>
      <c r="BW1837" s="74">
        <v>0</v>
      </c>
      <c r="BX1837" s="70">
        <v>55729720</v>
      </c>
    </row>
    <row r="1838" spans="1:76" x14ac:dyDescent="0.3">
      <c r="A1838" s="73" t="s">
        <v>10</v>
      </c>
      <c r="B1838" s="2" t="s">
        <v>170</v>
      </c>
      <c r="C1838" s="2" t="s">
        <v>109</v>
      </c>
      <c r="D1838" s="2" t="s">
        <v>11</v>
      </c>
      <c r="E1838" s="2" t="s">
        <v>13</v>
      </c>
      <c r="F1838" s="17" t="str">
        <f>+Tabela1[[#This Row],[WK]]&amp;Tabela1[[#This Row],[PK]]&amp;Tabela1[[#This Row],[GK]]</f>
        <v>241502</v>
      </c>
      <c r="G1838" s="2" t="s">
        <v>1725</v>
      </c>
      <c r="H1838" s="3">
        <v>917569620.07000005</v>
      </c>
      <c r="I1838" s="4">
        <v>1.125</v>
      </c>
      <c r="J1838" s="3">
        <v>1032265822.58</v>
      </c>
      <c r="K1838" s="4">
        <v>7.0000000000000007E-2</v>
      </c>
      <c r="L1838" s="3">
        <v>72258608</v>
      </c>
      <c r="M1838" s="3"/>
      <c r="N1838" s="5"/>
      <c r="O1838" s="3">
        <v>43993706.880000003</v>
      </c>
      <c r="P1838" s="4">
        <v>1.125</v>
      </c>
      <c r="Q1838" s="3">
        <v>49492920.240000002</v>
      </c>
      <c r="R1838" s="4">
        <v>1.6E-2</v>
      </c>
      <c r="S1838" s="3">
        <v>791887</v>
      </c>
      <c r="T1838" s="3"/>
      <c r="U1838" s="5"/>
      <c r="V1838" s="3">
        <v>43652170</v>
      </c>
      <c r="W1838" s="5"/>
      <c r="X1838" s="3">
        <v>44320699</v>
      </c>
      <c r="Y1838" s="3">
        <v>0</v>
      </c>
      <c r="Z1838" s="3">
        <v>0</v>
      </c>
      <c r="AA1838" s="3">
        <v>2338220</v>
      </c>
      <c r="AB1838" s="3">
        <v>41982479</v>
      </c>
      <c r="AC1838" s="3">
        <v>0</v>
      </c>
      <c r="AD1838" s="3">
        <v>11908361</v>
      </c>
      <c r="AE1838" s="3">
        <v>0</v>
      </c>
      <c r="AF1838" s="3">
        <v>72258608</v>
      </c>
      <c r="AG1838" s="3">
        <v>791887</v>
      </c>
      <c r="AH1838" s="3">
        <v>11908361</v>
      </c>
      <c r="AI1838" s="3">
        <v>43652170</v>
      </c>
      <c r="AJ1838" s="3">
        <v>2872045</v>
      </c>
      <c r="AK1838" s="3">
        <v>6331893</v>
      </c>
      <c r="AL1838" s="3">
        <v>1945427</v>
      </c>
      <c r="AM1838" s="3">
        <v>4386466</v>
      </c>
      <c r="AN1838" s="3">
        <v>3459848</v>
      </c>
      <c r="AO1838" s="3">
        <v>0</v>
      </c>
      <c r="AP1838" s="3">
        <v>0</v>
      </c>
      <c r="AQ1838" s="3">
        <v>3459848</v>
      </c>
      <c r="AR1838" s="3">
        <f>Tabela1[[#This Row],[Potrzeby finansowe 2027
w tym:]]+Tabela1[[#This Row],[Rozliczenie 2025 potrz. fin.]]</f>
        <v>47780547</v>
      </c>
      <c r="AS1838" s="3">
        <v>0</v>
      </c>
      <c r="AT1838" s="3">
        <v>0</v>
      </c>
      <c r="AU1838" s="3"/>
      <c r="AV1838" s="3"/>
      <c r="AW1838" s="3"/>
      <c r="AX1838" s="3"/>
      <c r="AY1838" s="3"/>
      <c r="AZ1838" s="3"/>
      <c r="BA1838" s="3">
        <v>0</v>
      </c>
      <c r="BB1838" s="3">
        <v>0</v>
      </c>
      <c r="BC1838" s="3">
        <v>0</v>
      </c>
      <c r="BD1838" s="3">
        <v>0</v>
      </c>
      <c r="BE1838" s="3">
        <v>0</v>
      </c>
      <c r="BF1838" s="3">
        <v>0</v>
      </c>
      <c r="BG1838" s="3">
        <v>1765999</v>
      </c>
      <c r="BH1838" s="3">
        <v>16594</v>
      </c>
      <c r="BI1838" s="3">
        <v>572221</v>
      </c>
      <c r="BJ1838" s="3">
        <v>8793228.3050000016</v>
      </c>
      <c r="BK1838" s="3">
        <v>4959840.9300000006</v>
      </c>
      <c r="BL1838" s="3">
        <v>3914310.65</v>
      </c>
      <c r="BM1838" s="3">
        <v>7504928.2000000002</v>
      </c>
      <c r="BN1838" s="53">
        <v>1.1616985161765667</v>
      </c>
      <c r="BO1838" s="54">
        <v>6.4347299999999998E-4</v>
      </c>
      <c r="BP1838" s="70">
        <v>16182</v>
      </c>
      <c r="BQ1838" s="71"/>
      <c r="BR1838" s="70"/>
      <c r="BS1838" s="72"/>
      <c r="BT1838" s="72"/>
      <c r="BU1838" s="70">
        <v>72258608</v>
      </c>
      <c r="BV1838" s="70">
        <v>791887</v>
      </c>
      <c r="BW1838" s="74">
        <v>11908361</v>
      </c>
      <c r="BX1838" s="70">
        <v>84958856</v>
      </c>
    </row>
    <row r="1839" spans="1:76" x14ac:dyDescent="0.3">
      <c r="A1839" s="73" t="s">
        <v>10</v>
      </c>
      <c r="B1839" s="2" t="s">
        <v>170</v>
      </c>
      <c r="C1839" s="2" t="s">
        <v>109</v>
      </c>
      <c r="D1839" s="2" t="s">
        <v>16</v>
      </c>
      <c r="E1839" s="2" t="s">
        <v>13</v>
      </c>
      <c r="F1839" s="17" t="str">
        <f>+Tabela1[[#This Row],[WK]]&amp;Tabela1[[#This Row],[PK]]&amp;Tabela1[[#This Row],[GK]]</f>
        <v>241503</v>
      </c>
      <c r="G1839" s="2" t="s">
        <v>1726</v>
      </c>
      <c r="H1839" s="3">
        <v>1082231091.24</v>
      </c>
      <c r="I1839" s="4">
        <v>1.125</v>
      </c>
      <c r="J1839" s="3">
        <v>1217509977.6500001</v>
      </c>
      <c r="K1839" s="4">
        <v>7.0000000000000007E-2</v>
      </c>
      <c r="L1839" s="3">
        <v>85225698</v>
      </c>
      <c r="M1839" s="3"/>
      <c r="N1839" s="5"/>
      <c r="O1839" s="3">
        <v>79286454.469999984</v>
      </c>
      <c r="P1839" s="4">
        <v>1.125</v>
      </c>
      <c r="Q1839" s="3">
        <v>89197261.280000001</v>
      </c>
      <c r="R1839" s="4">
        <v>1.6E-2</v>
      </c>
      <c r="S1839" s="3">
        <v>1427156</v>
      </c>
      <c r="T1839" s="3"/>
      <c r="U1839" s="5"/>
      <c r="V1839" s="3">
        <v>54846089</v>
      </c>
      <c r="W1839" s="5"/>
      <c r="X1839" s="3">
        <v>37803494</v>
      </c>
      <c r="Y1839" s="3">
        <v>0</v>
      </c>
      <c r="Z1839" s="3">
        <v>0</v>
      </c>
      <c r="AA1839" s="3">
        <v>2871223</v>
      </c>
      <c r="AB1839" s="3">
        <v>34932271</v>
      </c>
      <c r="AC1839" s="3">
        <v>0</v>
      </c>
      <c r="AD1839" s="3">
        <v>2169485</v>
      </c>
      <c r="AE1839" s="3">
        <v>0</v>
      </c>
      <c r="AF1839" s="3">
        <v>85225698</v>
      </c>
      <c r="AG1839" s="3">
        <v>1427156</v>
      </c>
      <c r="AH1839" s="3">
        <v>2169485</v>
      </c>
      <c r="AI1839" s="3">
        <v>54846089</v>
      </c>
      <c r="AJ1839" s="3">
        <v>1399625</v>
      </c>
      <c r="AK1839" s="3">
        <v>2968435</v>
      </c>
      <c r="AL1839" s="3">
        <v>2875834</v>
      </c>
      <c r="AM1839" s="3">
        <v>92601</v>
      </c>
      <c r="AN1839" s="3">
        <v>1568810</v>
      </c>
      <c r="AO1839" s="3">
        <v>0</v>
      </c>
      <c r="AP1839" s="3">
        <v>0</v>
      </c>
      <c r="AQ1839" s="3">
        <v>1568810</v>
      </c>
      <c r="AR1839" s="3">
        <f>Tabela1[[#This Row],[Potrzeby finansowe 2027
w tym:]]+Tabela1[[#This Row],[Rozliczenie 2025 potrz. fin.]]</f>
        <v>39372304</v>
      </c>
      <c r="AS1839" s="3">
        <v>0</v>
      </c>
      <c r="AT1839" s="3">
        <v>0</v>
      </c>
      <c r="AU1839" s="3"/>
      <c r="AV1839" s="3"/>
      <c r="AW1839" s="3"/>
      <c r="AX1839" s="3"/>
      <c r="AY1839" s="3"/>
      <c r="AZ1839" s="3"/>
      <c r="BA1839" s="3">
        <v>0</v>
      </c>
      <c r="BB1839" s="3">
        <v>0</v>
      </c>
      <c r="BC1839" s="3">
        <v>0</v>
      </c>
      <c r="BD1839" s="3">
        <v>0</v>
      </c>
      <c r="BE1839" s="3">
        <v>0</v>
      </c>
      <c r="BF1839" s="3">
        <v>0</v>
      </c>
      <c r="BG1839" s="3">
        <v>2102512</v>
      </c>
      <c r="BH1839" s="3">
        <v>19756</v>
      </c>
      <c r="BI1839" s="3">
        <v>768711</v>
      </c>
      <c r="BJ1839" s="3">
        <v>11812654.700000003</v>
      </c>
      <c r="BK1839" s="3">
        <v>3960296.6800000016</v>
      </c>
      <c r="BL1839" s="3">
        <v>11042221.4</v>
      </c>
      <c r="BM1839" s="3">
        <v>9324989.2799999993</v>
      </c>
      <c r="BN1839" s="53">
        <v>1.1410667487386104</v>
      </c>
      <c r="BO1839" s="54">
        <v>7.1243179999999997E-4</v>
      </c>
      <c r="BP1839" s="70">
        <v>17916</v>
      </c>
      <c r="BQ1839" s="71"/>
      <c r="BR1839" s="70"/>
      <c r="BS1839" s="72"/>
      <c r="BT1839" s="72"/>
      <c r="BU1839" s="70">
        <v>85225698</v>
      </c>
      <c r="BV1839" s="70">
        <v>1427156</v>
      </c>
      <c r="BW1839" s="74">
        <v>2169485</v>
      </c>
      <c r="BX1839" s="70">
        <v>88822339</v>
      </c>
    </row>
    <row r="1840" spans="1:76" x14ac:dyDescent="0.3">
      <c r="A1840" s="73" t="s">
        <v>10</v>
      </c>
      <c r="B1840" s="2" t="s">
        <v>170</v>
      </c>
      <c r="C1840" s="2" t="s">
        <v>109</v>
      </c>
      <c r="D1840" s="2" t="s">
        <v>18</v>
      </c>
      <c r="E1840" s="2" t="s">
        <v>13</v>
      </c>
      <c r="F1840" s="17" t="str">
        <f>+Tabela1[[#This Row],[WK]]&amp;Tabela1[[#This Row],[PK]]&amp;Tabela1[[#This Row],[GK]]</f>
        <v>241504</v>
      </c>
      <c r="G1840" s="2" t="s">
        <v>1727</v>
      </c>
      <c r="H1840" s="3">
        <v>2529814354.4099998</v>
      </c>
      <c r="I1840" s="4">
        <v>1.125</v>
      </c>
      <c r="J1840" s="3">
        <v>2846041148.71</v>
      </c>
      <c r="K1840" s="4">
        <v>7.0000000000000007E-2</v>
      </c>
      <c r="L1840" s="3">
        <v>199222880</v>
      </c>
      <c r="M1840" s="3"/>
      <c r="N1840" s="5"/>
      <c r="O1840" s="3">
        <v>239980758.35999998</v>
      </c>
      <c r="P1840" s="4">
        <v>1.125</v>
      </c>
      <c r="Q1840" s="3">
        <v>269978353.16000003</v>
      </c>
      <c r="R1840" s="4">
        <v>1.6E-2</v>
      </c>
      <c r="S1840" s="3">
        <v>4319654</v>
      </c>
      <c r="T1840" s="3"/>
      <c r="U1840" s="5"/>
      <c r="V1840" s="3">
        <v>119335520</v>
      </c>
      <c r="W1840" s="5"/>
      <c r="X1840" s="3">
        <v>90039972</v>
      </c>
      <c r="Y1840" s="3">
        <v>0</v>
      </c>
      <c r="Z1840" s="3">
        <v>0</v>
      </c>
      <c r="AA1840" s="3">
        <v>5757871</v>
      </c>
      <c r="AB1840" s="3">
        <v>84282101</v>
      </c>
      <c r="AC1840" s="3">
        <v>0</v>
      </c>
      <c r="AD1840" s="3">
        <v>7732782</v>
      </c>
      <c r="AE1840" s="3">
        <v>0</v>
      </c>
      <c r="AF1840" s="3">
        <v>199222880</v>
      </c>
      <c r="AG1840" s="3">
        <v>4319654</v>
      </c>
      <c r="AH1840" s="3">
        <v>7732782</v>
      </c>
      <c r="AI1840" s="3">
        <v>119335520</v>
      </c>
      <c r="AJ1840" s="3">
        <v>3540992</v>
      </c>
      <c r="AK1840" s="3">
        <v>8191581</v>
      </c>
      <c r="AL1840" s="3">
        <v>5673902</v>
      </c>
      <c r="AM1840" s="3">
        <v>2517679</v>
      </c>
      <c r="AN1840" s="3">
        <v>4650589</v>
      </c>
      <c r="AO1840" s="3">
        <v>0</v>
      </c>
      <c r="AP1840" s="3">
        <v>0</v>
      </c>
      <c r="AQ1840" s="3">
        <v>4650589</v>
      </c>
      <c r="AR1840" s="3">
        <f>Tabela1[[#This Row],[Potrzeby finansowe 2027
w tym:]]+Tabela1[[#This Row],[Rozliczenie 2025 potrz. fin.]]</f>
        <v>94690561</v>
      </c>
      <c r="AS1840" s="3">
        <v>0</v>
      </c>
      <c r="AT1840" s="3">
        <v>0</v>
      </c>
      <c r="AU1840" s="3"/>
      <c r="AV1840" s="3"/>
      <c r="AW1840" s="3"/>
      <c r="AX1840" s="3"/>
      <c r="AY1840" s="3"/>
      <c r="AZ1840" s="3"/>
      <c r="BA1840" s="3">
        <v>0</v>
      </c>
      <c r="BB1840" s="3">
        <v>0</v>
      </c>
      <c r="BC1840" s="3">
        <v>0</v>
      </c>
      <c r="BD1840" s="3">
        <v>0</v>
      </c>
      <c r="BE1840" s="3">
        <v>0</v>
      </c>
      <c r="BF1840" s="3">
        <v>0</v>
      </c>
      <c r="BG1840" s="3">
        <v>4684465</v>
      </c>
      <c r="BH1840" s="3">
        <v>44017</v>
      </c>
      <c r="BI1840" s="3">
        <v>1073406</v>
      </c>
      <c r="BJ1840" s="3">
        <v>16494853.327500001</v>
      </c>
      <c r="BK1840" s="3">
        <v>13035112.93</v>
      </c>
      <c r="BL1840" s="3">
        <v>1217590.5</v>
      </c>
      <c r="BM1840" s="3">
        <v>11403780.59</v>
      </c>
      <c r="BN1840" s="53">
        <v>1.2136687091388976</v>
      </c>
      <c r="BO1840" s="54">
        <v>1.6070497E-3</v>
      </c>
      <c r="BP1840" s="70">
        <v>40414</v>
      </c>
      <c r="BQ1840" s="71"/>
      <c r="BR1840" s="70"/>
      <c r="BS1840" s="72"/>
      <c r="BT1840" s="72"/>
      <c r="BU1840" s="70">
        <v>199222880</v>
      </c>
      <c r="BV1840" s="70">
        <v>4319654</v>
      </c>
      <c r="BW1840" s="74">
        <v>7732782</v>
      </c>
      <c r="BX1840" s="70">
        <v>211275316</v>
      </c>
    </row>
    <row r="1841" spans="1:76" x14ac:dyDescent="0.3">
      <c r="A1841" s="73" t="s">
        <v>10</v>
      </c>
      <c r="B1841" s="2" t="s">
        <v>170</v>
      </c>
      <c r="C1841" s="2" t="s">
        <v>109</v>
      </c>
      <c r="D1841" s="2" t="s">
        <v>21</v>
      </c>
      <c r="E1841" s="2" t="s">
        <v>15</v>
      </c>
      <c r="F1841" s="17" t="str">
        <f>+Tabela1[[#This Row],[WK]]&amp;Tabela1[[#This Row],[PK]]&amp;Tabela1[[#This Row],[GK]]</f>
        <v>241505</v>
      </c>
      <c r="G1841" s="2" t="s">
        <v>1728</v>
      </c>
      <c r="H1841" s="3">
        <v>838117417.53999996</v>
      </c>
      <c r="I1841" s="4">
        <v>1.125</v>
      </c>
      <c r="J1841" s="3">
        <v>942882094.73000002</v>
      </c>
      <c r="K1841" s="4">
        <v>7.0000000000000007E-2</v>
      </c>
      <c r="L1841" s="3">
        <v>66001747</v>
      </c>
      <c r="M1841" s="3"/>
      <c r="N1841" s="5"/>
      <c r="O1841" s="3">
        <v>44128302.800000004</v>
      </c>
      <c r="P1841" s="4">
        <v>1.125</v>
      </c>
      <c r="Q1841" s="3">
        <v>49644340.649999999</v>
      </c>
      <c r="R1841" s="4">
        <v>1.6E-2</v>
      </c>
      <c r="S1841" s="3">
        <v>794309</v>
      </c>
      <c r="T1841" s="3"/>
      <c r="U1841" s="5"/>
      <c r="V1841" s="3">
        <v>38284163</v>
      </c>
      <c r="W1841" s="5"/>
      <c r="X1841" s="3">
        <v>37293742</v>
      </c>
      <c r="Y1841" s="3">
        <v>0</v>
      </c>
      <c r="Z1841" s="3">
        <v>0</v>
      </c>
      <c r="AA1841" s="3">
        <v>2197588</v>
      </c>
      <c r="AB1841" s="3">
        <v>35096154</v>
      </c>
      <c r="AC1841" s="3">
        <v>0</v>
      </c>
      <c r="AD1841" s="3">
        <v>4508339</v>
      </c>
      <c r="AE1841" s="3">
        <v>0</v>
      </c>
      <c r="AF1841" s="3">
        <v>66001747</v>
      </c>
      <c r="AG1841" s="3">
        <v>794309</v>
      </c>
      <c r="AH1841" s="3">
        <v>4508339</v>
      </c>
      <c r="AI1841" s="3">
        <v>38284163</v>
      </c>
      <c r="AJ1841" s="3">
        <v>1387809</v>
      </c>
      <c r="AK1841" s="3">
        <v>2994713</v>
      </c>
      <c r="AL1841" s="3">
        <v>1279812</v>
      </c>
      <c r="AM1841" s="3">
        <v>1714901</v>
      </c>
      <c r="AN1841" s="3">
        <v>1606904</v>
      </c>
      <c r="AO1841" s="3">
        <v>0</v>
      </c>
      <c r="AP1841" s="3">
        <v>0</v>
      </c>
      <c r="AQ1841" s="3">
        <v>1606904</v>
      </c>
      <c r="AR1841" s="3">
        <f>Tabela1[[#This Row],[Potrzeby finansowe 2027
w tym:]]+Tabela1[[#This Row],[Rozliczenie 2025 potrz. fin.]]</f>
        <v>38900646</v>
      </c>
      <c r="AS1841" s="3">
        <v>0</v>
      </c>
      <c r="AT1841" s="3">
        <v>0</v>
      </c>
      <c r="AU1841" s="3"/>
      <c r="AV1841" s="3"/>
      <c r="AW1841" s="3"/>
      <c r="AX1841" s="3"/>
      <c r="AY1841" s="3"/>
      <c r="AZ1841" s="3"/>
      <c r="BA1841" s="3">
        <v>0</v>
      </c>
      <c r="BB1841" s="3">
        <v>0</v>
      </c>
      <c r="BC1841" s="3">
        <v>0</v>
      </c>
      <c r="BD1841" s="3">
        <v>0</v>
      </c>
      <c r="BE1841" s="3">
        <v>0</v>
      </c>
      <c r="BF1841" s="3">
        <v>0</v>
      </c>
      <c r="BG1841" s="3">
        <v>1453752</v>
      </c>
      <c r="BH1841" s="3">
        <v>13660</v>
      </c>
      <c r="BI1841" s="3">
        <v>743836</v>
      </c>
      <c r="BJ1841" s="3">
        <v>11430410.5825</v>
      </c>
      <c r="BK1841" s="3">
        <v>7971783.6399999987</v>
      </c>
      <c r="BL1841" s="3">
        <v>1534187.96</v>
      </c>
      <c r="BM1841" s="3">
        <v>10766131.85</v>
      </c>
      <c r="BN1841" s="53">
        <v>1.264691344207866</v>
      </c>
      <c r="BO1841" s="54">
        <v>4.7826679999999998E-4</v>
      </c>
      <c r="BP1841" s="70">
        <v>12027</v>
      </c>
      <c r="BQ1841" s="71"/>
      <c r="BR1841" s="70"/>
      <c r="BS1841" s="72"/>
      <c r="BT1841" s="72"/>
      <c r="BU1841" s="70">
        <v>66001747</v>
      </c>
      <c r="BV1841" s="70">
        <v>794309</v>
      </c>
      <c r="BW1841" s="74">
        <v>4508339</v>
      </c>
      <c r="BX1841" s="70">
        <v>71304395</v>
      </c>
    </row>
    <row r="1842" spans="1:76" x14ac:dyDescent="0.3">
      <c r="A1842" s="73" t="s">
        <v>10</v>
      </c>
      <c r="B1842" s="2" t="s">
        <v>170</v>
      </c>
      <c r="C1842" s="2" t="s">
        <v>109</v>
      </c>
      <c r="D1842" s="2" t="s">
        <v>23</v>
      </c>
      <c r="E1842" s="2" t="s">
        <v>15</v>
      </c>
      <c r="F1842" s="17" t="str">
        <f>+Tabela1[[#This Row],[WK]]&amp;Tabela1[[#This Row],[PK]]&amp;Tabela1[[#This Row],[GK]]</f>
        <v>241506</v>
      </c>
      <c r="G1842" s="2" t="s">
        <v>1398</v>
      </c>
      <c r="H1842" s="3">
        <v>1152045347.3499999</v>
      </c>
      <c r="I1842" s="4">
        <v>1.125</v>
      </c>
      <c r="J1842" s="3">
        <v>1296051015.77</v>
      </c>
      <c r="K1842" s="4">
        <v>7.0000000000000007E-2</v>
      </c>
      <c r="L1842" s="3">
        <v>90723571</v>
      </c>
      <c r="M1842" s="3"/>
      <c r="N1842" s="5"/>
      <c r="O1842" s="3">
        <v>52836723.700000003</v>
      </c>
      <c r="P1842" s="4">
        <v>1.125</v>
      </c>
      <c r="Q1842" s="3">
        <v>59441314.159999996</v>
      </c>
      <c r="R1842" s="4">
        <v>1.6E-2</v>
      </c>
      <c r="S1842" s="3">
        <v>951061</v>
      </c>
      <c r="T1842" s="3"/>
      <c r="U1842" s="5"/>
      <c r="V1842" s="3">
        <v>53939011</v>
      </c>
      <c r="W1842" s="5"/>
      <c r="X1842" s="3">
        <v>58505454</v>
      </c>
      <c r="Y1842" s="3">
        <v>0</v>
      </c>
      <c r="Z1842" s="3">
        <v>1</v>
      </c>
      <c r="AA1842" s="3">
        <v>3367286</v>
      </c>
      <c r="AB1842" s="3">
        <v>50445813</v>
      </c>
      <c r="AC1842" s="3">
        <v>4692354</v>
      </c>
      <c r="AD1842" s="3">
        <v>7656216</v>
      </c>
      <c r="AE1842" s="3">
        <v>0</v>
      </c>
      <c r="AF1842" s="3">
        <v>90723571</v>
      </c>
      <c r="AG1842" s="3">
        <v>951061</v>
      </c>
      <c r="AH1842" s="3">
        <v>7656216</v>
      </c>
      <c r="AI1842" s="3">
        <v>53939011</v>
      </c>
      <c r="AJ1842" s="3">
        <v>954998</v>
      </c>
      <c r="AK1842" s="3">
        <v>2464160</v>
      </c>
      <c r="AL1842" s="3">
        <v>2848686</v>
      </c>
      <c r="AM1842" s="3">
        <v>-384526</v>
      </c>
      <c r="AN1842" s="3">
        <v>2542020</v>
      </c>
      <c r="AO1842" s="3">
        <v>0</v>
      </c>
      <c r="AP1842" s="3">
        <v>-1032858</v>
      </c>
      <c r="AQ1842" s="3">
        <v>1509162</v>
      </c>
      <c r="AR1842" s="3">
        <f>Tabela1[[#This Row],[Potrzeby finansowe 2027
w tym:]]+Tabela1[[#This Row],[Rozliczenie 2025 potrz. fin.]]</f>
        <v>60014616</v>
      </c>
      <c r="AS1842" s="3">
        <v>0</v>
      </c>
      <c r="AT1842" s="3">
        <v>0</v>
      </c>
      <c r="AU1842" s="3"/>
      <c r="AV1842" s="3"/>
      <c r="AW1842" s="3"/>
      <c r="AX1842" s="3"/>
      <c r="AY1842" s="3"/>
      <c r="AZ1842" s="3"/>
      <c r="BA1842" s="3">
        <v>1</v>
      </c>
      <c r="BB1842" s="3">
        <v>0</v>
      </c>
      <c r="BC1842" s="3">
        <v>0</v>
      </c>
      <c r="BD1842" s="3">
        <v>0</v>
      </c>
      <c r="BE1842" s="3">
        <v>0.02</v>
      </c>
      <c r="BF1842" s="3">
        <v>0</v>
      </c>
      <c r="BG1842" s="3">
        <v>2250442</v>
      </c>
      <c r="BH1842" s="3">
        <v>21146</v>
      </c>
      <c r="BI1842" s="3">
        <v>1116844</v>
      </c>
      <c r="BJ1842" s="3">
        <v>17162366.575000003</v>
      </c>
      <c r="BK1842" s="3">
        <v>12884124.080000002</v>
      </c>
      <c r="BL1842" s="3">
        <v>4426068.57</v>
      </c>
      <c r="BM1842" s="3">
        <v>8260832.8399999999</v>
      </c>
      <c r="BN1842" s="53">
        <v>1.2227675032409091</v>
      </c>
      <c r="BO1842" s="54">
        <v>7.2707399999999997E-4</v>
      </c>
      <c r="BP1842" s="70">
        <v>18285</v>
      </c>
      <c r="BQ1842" s="71"/>
      <c r="BR1842" s="70"/>
      <c r="BS1842" s="72"/>
      <c r="BT1842" s="72"/>
      <c r="BU1842" s="70">
        <v>90723571</v>
      </c>
      <c r="BV1842" s="70">
        <v>951061</v>
      </c>
      <c r="BW1842" s="74">
        <v>7656216</v>
      </c>
      <c r="BX1842" s="70">
        <v>99330848</v>
      </c>
    </row>
    <row r="1843" spans="1:76" x14ac:dyDescent="0.3">
      <c r="A1843" s="73" t="s">
        <v>10</v>
      </c>
      <c r="B1843" s="2" t="s">
        <v>170</v>
      </c>
      <c r="C1843" s="2" t="s">
        <v>109</v>
      </c>
      <c r="D1843" s="2" t="s">
        <v>30</v>
      </c>
      <c r="E1843" s="2" t="s">
        <v>15</v>
      </c>
      <c r="F1843" s="17" t="str">
        <f>+Tabela1[[#This Row],[WK]]&amp;Tabela1[[#This Row],[PK]]&amp;Tabela1[[#This Row],[GK]]</f>
        <v>241507</v>
      </c>
      <c r="G1843" s="2" t="s">
        <v>1729</v>
      </c>
      <c r="H1843" s="3">
        <v>405849033.22000003</v>
      </c>
      <c r="I1843" s="4">
        <v>1.125</v>
      </c>
      <c r="J1843" s="3">
        <v>456580162.37</v>
      </c>
      <c r="K1843" s="4">
        <v>7.0000000000000007E-2</v>
      </c>
      <c r="L1843" s="3">
        <v>31960611</v>
      </c>
      <c r="M1843" s="3"/>
      <c r="N1843" s="5"/>
      <c r="O1843" s="3">
        <v>13018997.5</v>
      </c>
      <c r="P1843" s="4">
        <v>1.125</v>
      </c>
      <c r="Q1843" s="3">
        <v>14646372.189999999</v>
      </c>
      <c r="R1843" s="4">
        <v>1.6E-2</v>
      </c>
      <c r="S1843" s="3">
        <v>234342</v>
      </c>
      <c r="T1843" s="3"/>
      <c r="U1843" s="5"/>
      <c r="V1843" s="3">
        <v>20110364</v>
      </c>
      <c r="W1843" s="5"/>
      <c r="X1843" s="3">
        <v>23546681</v>
      </c>
      <c r="Y1843" s="3">
        <v>0</v>
      </c>
      <c r="Z1843" s="3">
        <v>38976</v>
      </c>
      <c r="AA1843" s="3">
        <v>1398438</v>
      </c>
      <c r="AB1843" s="3">
        <v>18839915</v>
      </c>
      <c r="AC1843" s="3">
        <v>3269352</v>
      </c>
      <c r="AD1843" s="3">
        <v>3436317</v>
      </c>
      <c r="AE1843" s="3">
        <v>0</v>
      </c>
      <c r="AF1843" s="3">
        <v>31960611</v>
      </c>
      <c r="AG1843" s="3">
        <v>234342</v>
      </c>
      <c r="AH1843" s="3">
        <v>3436317</v>
      </c>
      <c r="AI1843" s="3">
        <v>20110364</v>
      </c>
      <c r="AJ1843" s="3">
        <v>191212</v>
      </c>
      <c r="AK1843" s="3">
        <v>191212</v>
      </c>
      <c r="AL1843" s="3">
        <v>1073369</v>
      </c>
      <c r="AM1843" s="3">
        <v>-882157</v>
      </c>
      <c r="AN1843" s="3">
        <v>1000885</v>
      </c>
      <c r="AO1843" s="3">
        <v>0</v>
      </c>
      <c r="AP1843" s="3">
        <v>-1000885</v>
      </c>
      <c r="AQ1843" s="3">
        <v>0</v>
      </c>
      <c r="AR1843" s="3">
        <f>Tabela1[[#This Row],[Potrzeby finansowe 2027
w tym:]]+Tabela1[[#This Row],[Rozliczenie 2025 potrz. fin.]]</f>
        <v>23546681</v>
      </c>
      <c r="AS1843" s="3">
        <v>0</v>
      </c>
      <c r="AT1843" s="3">
        <v>0</v>
      </c>
      <c r="AU1843" s="3"/>
      <c r="AV1843" s="3"/>
      <c r="AW1843" s="3"/>
      <c r="AX1843" s="3"/>
      <c r="AY1843" s="3"/>
      <c r="AZ1843" s="3"/>
      <c r="BA1843" s="3">
        <v>38976</v>
      </c>
      <c r="BB1843" s="3">
        <v>0</v>
      </c>
      <c r="BC1843" s="3">
        <v>0</v>
      </c>
      <c r="BD1843" s="3">
        <v>0</v>
      </c>
      <c r="BE1843" s="3">
        <v>781.01</v>
      </c>
      <c r="BF1843" s="3">
        <v>0</v>
      </c>
      <c r="BG1843" s="3">
        <v>804034</v>
      </c>
      <c r="BH1843" s="3">
        <v>7555</v>
      </c>
      <c r="BI1843" s="3">
        <v>594404</v>
      </c>
      <c r="BJ1843" s="3">
        <v>9134113.6974999998</v>
      </c>
      <c r="BK1843" s="3">
        <v>5724008.2599999998</v>
      </c>
      <c r="BL1843" s="3">
        <v>1623977.54</v>
      </c>
      <c r="BM1843" s="3">
        <v>10392466.67</v>
      </c>
      <c r="BN1843" s="53">
        <v>1.1105546384637626</v>
      </c>
      <c r="BO1843" s="54">
        <v>2.6931140000000002E-4</v>
      </c>
      <c r="BP1843" s="70">
        <v>6773</v>
      </c>
      <c r="BQ1843" s="71"/>
      <c r="BR1843" s="70"/>
      <c r="BS1843" s="72"/>
      <c r="BT1843" s="72"/>
      <c r="BU1843" s="70">
        <v>31960611</v>
      </c>
      <c r="BV1843" s="70">
        <v>234342</v>
      </c>
      <c r="BW1843" s="74">
        <v>3436317</v>
      </c>
      <c r="BX1843" s="70">
        <v>35631270</v>
      </c>
    </row>
    <row r="1844" spans="1:76" x14ac:dyDescent="0.3">
      <c r="A1844" s="73" t="s">
        <v>10</v>
      </c>
      <c r="B1844" s="2" t="s">
        <v>170</v>
      </c>
      <c r="C1844" s="2" t="s">
        <v>109</v>
      </c>
      <c r="D1844" s="2" t="s">
        <v>54</v>
      </c>
      <c r="E1844" s="2" t="s">
        <v>15</v>
      </c>
      <c r="F1844" s="17" t="str">
        <f>+Tabela1[[#This Row],[WK]]&amp;Tabela1[[#This Row],[PK]]&amp;Tabela1[[#This Row],[GK]]</f>
        <v>241508</v>
      </c>
      <c r="G1844" s="2" t="s">
        <v>1730</v>
      </c>
      <c r="H1844" s="3">
        <v>311353432.89999998</v>
      </c>
      <c r="I1844" s="4">
        <v>1.125</v>
      </c>
      <c r="J1844" s="3">
        <v>350272612.00999999</v>
      </c>
      <c r="K1844" s="4">
        <v>7.0000000000000007E-2</v>
      </c>
      <c r="L1844" s="3">
        <v>24519083</v>
      </c>
      <c r="M1844" s="3"/>
      <c r="N1844" s="5"/>
      <c r="O1844" s="3">
        <v>6312402.5</v>
      </c>
      <c r="P1844" s="4">
        <v>1.125</v>
      </c>
      <c r="Q1844" s="3">
        <v>7101452.8099999996</v>
      </c>
      <c r="R1844" s="4">
        <v>1.6E-2</v>
      </c>
      <c r="S1844" s="3">
        <v>113623</v>
      </c>
      <c r="T1844" s="3"/>
      <c r="U1844" s="5"/>
      <c r="V1844" s="3">
        <v>14960820</v>
      </c>
      <c r="W1844" s="5"/>
      <c r="X1844" s="3">
        <v>14372527</v>
      </c>
      <c r="Y1844" s="3">
        <v>0</v>
      </c>
      <c r="Z1844" s="3">
        <v>0</v>
      </c>
      <c r="AA1844" s="3">
        <v>947012</v>
      </c>
      <c r="AB1844" s="3">
        <v>13305089</v>
      </c>
      <c r="AC1844" s="3">
        <v>120426</v>
      </c>
      <c r="AD1844" s="3">
        <v>2627527</v>
      </c>
      <c r="AE1844" s="3">
        <v>945664</v>
      </c>
      <c r="AF1844" s="3">
        <v>24519083</v>
      </c>
      <c r="AG1844" s="3">
        <v>113623</v>
      </c>
      <c r="AH1844" s="3">
        <v>1681863</v>
      </c>
      <c r="AI1844" s="3">
        <v>14960820</v>
      </c>
      <c r="AJ1844" s="3">
        <v>58563</v>
      </c>
      <c r="AK1844" s="3">
        <v>781727</v>
      </c>
      <c r="AL1844" s="3">
        <v>566833</v>
      </c>
      <c r="AM1844" s="3">
        <v>214894</v>
      </c>
      <c r="AN1844" s="3">
        <v>723164</v>
      </c>
      <c r="AO1844" s="3">
        <v>0</v>
      </c>
      <c r="AP1844" s="3">
        <v>0</v>
      </c>
      <c r="AQ1844" s="3">
        <v>723164</v>
      </c>
      <c r="AR1844" s="3">
        <f>Tabela1[[#This Row],[Potrzeby finansowe 2027
w tym:]]+Tabela1[[#This Row],[Rozliczenie 2025 potrz. fin.]]</f>
        <v>15095691</v>
      </c>
      <c r="AS1844" s="3">
        <v>0</v>
      </c>
      <c r="AT1844" s="3">
        <v>0</v>
      </c>
      <c r="AU1844" s="3"/>
      <c r="AV1844" s="3"/>
      <c r="AW1844" s="3"/>
      <c r="AX1844" s="3"/>
      <c r="AY1844" s="3"/>
      <c r="AZ1844" s="3"/>
      <c r="BA1844" s="3">
        <v>0</v>
      </c>
      <c r="BB1844" s="3">
        <v>0</v>
      </c>
      <c r="BC1844" s="3">
        <v>0</v>
      </c>
      <c r="BD1844" s="3">
        <v>0</v>
      </c>
      <c r="BE1844" s="3">
        <v>0</v>
      </c>
      <c r="BF1844" s="3">
        <v>0</v>
      </c>
      <c r="BG1844" s="3">
        <v>559578</v>
      </c>
      <c r="BH1844" s="3">
        <v>5258</v>
      </c>
      <c r="BI1844" s="3">
        <v>387434</v>
      </c>
      <c r="BJ1844" s="3">
        <v>5953637.0649999995</v>
      </c>
      <c r="BK1844" s="3">
        <v>4202209.4799999995</v>
      </c>
      <c r="BL1844" s="3">
        <v>155010.98000000001</v>
      </c>
      <c r="BM1844" s="3">
        <v>6695688.3799999999</v>
      </c>
      <c r="BN1844" s="53">
        <v>1.4316256773266931</v>
      </c>
      <c r="BO1844" s="54">
        <v>1.9286269999999999E-4</v>
      </c>
      <c r="BP1844" s="70">
        <v>4851</v>
      </c>
      <c r="BQ1844" s="71"/>
      <c r="BR1844" s="70"/>
      <c r="BS1844" s="72"/>
      <c r="BT1844" s="72"/>
      <c r="BU1844" s="70">
        <v>24519083</v>
      </c>
      <c r="BV1844" s="70">
        <v>113623</v>
      </c>
      <c r="BW1844" s="74">
        <v>1681863</v>
      </c>
      <c r="BX1844" s="70">
        <v>26314569</v>
      </c>
    </row>
    <row r="1845" spans="1:76" x14ac:dyDescent="0.3">
      <c r="A1845" s="73" t="s">
        <v>10</v>
      </c>
      <c r="B1845" s="2" t="s">
        <v>170</v>
      </c>
      <c r="C1845" s="2" t="s">
        <v>109</v>
      </c>
      <c r="D1845" s="2" t="s">
        <v>56</v>
      </c>
      <c r="E1845" s="2" t="s">
        <v>15</v>
      </c>
      <c r="F1845" s="17" t="str">
        <f>+Tabela1[[#This Row],[WK]]&amp;Tabela1[[#This Row],[PK]]&amp;Tabela1[[#This Row],[GK]]</f>
        <v>241509</v>
      </c>
      <c r="G1845" s="2" t="s">
        <v>1731</v>
      </c>
      <c r="H1845" s="3">
        <v>457807197.48000002</v>
      </c>
      <c r="I1845" s="4">
        <v>1.125</v>
      </c>
      <c r="J1845" s="3">
        <v>515033097.17000002</v>
      </c>
      <c r="K1845" s="4">
        <v>7.0000000000000007E-2</v>
      </c>
      <c r="L1845" s="3">
        <v>36052317</v>
      </c>
      <c r="M1845" s="3"/>
      <c r="N1845" s="5"/>
      <c r="O1845" s="3">
        <v>8441926.6600000001</v>
      </c>
      <c r="P1845" s="4">
        <v>1.125</v>
      </c>
      <c r="Q1845" s="3">
        <v>9497167.4900000002</v>
      </c>
      <c r="R1845" s="4">
        <v>1.6E-2</v>
      </c>
      <c r="S1845" s="3">
        <v>151955</v>
      </c>
      <c r="T1845" s="3"/>
      <c r="U1845" s="5"/>
      <c r="V1845" s="3">
        <v>21729795</v>
      </c>
      <c r="W1845" s="5"/>
      <c r="X1845" s="3">
        <v>22958984</v>
      </c>
      <c r="Y1845" s="3">
        <v>0</v>
      </c>
      <c r="Z1845" s="3">
        <v>0</v>
      </c>
      <c r="AA1845" s="3">
        <v>1336862</v>
      </c>
      <c r="AB1845" s="3">
        <v>20927559</v>
      </c>
      <c r="AC1845" s="3">
        <v>694563</v>
      </c>
      <c r="AD1845" s="3">
        <v>2020823</v>
      </c>
      <c r="AE1845" s="3">
        <v>0</v>
      </c>
      <c r="AF1845" s="3">
        <v>36052317</v>
      </c>
      <c r="AG1845" s="3">
        <v>151955</v>
      </c>
      <c r="AH1845" s="3">
        <v>2020823</v>
      </c>
      <c r="AI1845" s="3">
        <v>21729795</v>
      </c>
      <c r="AJ1845" s="3">
        <v>1174811</v>
      </c>
      <c r="AK1845" s="3">
        <v>1921178</v>
      </c>
      <c r="AL1845" s="3">
        <v>745423</v>
      </c>
      <c r="AM1845" s="3">
        <v>1175755</v>
      </c>
      <c r="AN1845" s="3">
        <v>746367</v>
      </c>
      <c r="AO1845" s="3">
        <v>0</v>
      </c>
      <c r="AP1845" s="3">
        <v>0</v>
      </c>
      <c r="AQ1845" s="3">
        <v>746367</v>
      </c>
      <c r="AR1845" s="3">
        <f>Tabela1[[#This Row],[Potrzeby finansowe 2027
w tym:]]+Tabela1[[#This Row],[Rozliczenie 2025 potrz. fin.]]</f>
        <v>23705351</v>
      </c>
      <c r="AS1845" s="3">
        <v>0</v>
      </c>
      <c r="AT1845" s="3">
        <v>0</v>
      </c>
      <c r="AU1845" s="3"/>
      <c r="AV1845" s="3"/>
      <c r="AW1845" s="3"/>
      <c r="AX1845" s="3"/>
      <c r="AY1845" s="3"/>
      <c r="AZ1845" s="3"/>
      <c r="BA1845" s="3">
        <v>0</v>
      </c>
      <c r="BB1845" s="3">
        <v>0</v>
      </c>
      <c r="BC1845" s="3">
        <v>0</v>
      </c>
      <c r="BD1845" s="3">
        <v>0</v>
      </c>
      <c r="BE1845" s="3">
        <v>0</v>
      </c>
      <c r="BF1845" s="3">
        <v>0</v>
      </c>
      <c r="BG1845" s="3">
        <v>814782</v>
      </c>
      <c r="BH1845" s="3">
        <v>7656</v>
      </c>
      <c r="BI1845" s="3">
        <v>522080</v>
      </c>
      <c r="BJ1845" s="3">
        <v>8022716.5724999998</v>
      </c>
      <c r="BK1845" s="3">
        <v>5474140.0700000003</v>
      </c>
      <c r="BL1845" s="3">
        <v>326457.99</v>
      </c>
      <c r="BM1845" s="3">
        <v>9541390.0299999993</v>
      </c>
      <c r="BN1845" s="53">
        <v>1.2935638808837657</v>
      </c>
      <c r="BO1845" s="54">
        <v>2.8159049999999997E-4</v>
      </c>
      <c r="BP1845" s="70">
        <v>7082</v>
      </c>
      <c r="BQ1845" s="71"/>
      <c r="BR1845" s="70"/>
      <c r="BS1845" s="72"/>
      <c r="BT1845" s="72"/>
      <c r="BU1845" s="70">
        <v>36052317</v>
      </c>
      <c r="BV1845" s="70">
        <v>151955</v>
      </c>
      <c r="BW1845" s="74">
        <v>2020823</v>
      </c>
      <c r="BX1845" s="70">
        <v>38225095</v>
      </c>
    </row>
    <row r="1846" spans="1:76" x14ac:dyDescent="0.3">
      <c r="A1846" s="73" t="s">
        <v>10</v>
      </c>
      <c r="B1846" s="2" t="s">
        <v>170</v>
      </c>
      <c r="C1846" s="2" t="s">
        <v>113</v>
      </c>
      <c r="D1846" s="2" t="s">
        <v>12</v>
      </c>
      <c r="E1846" s="2" t="s">
        <v>13</v>
      </c>
      <c r="F1846" s="17" t="str">
        <f>+Tabela1[[#This Row],[WK]]&amp;Tabela1[[#This Row],[PK]]&amp;Tabela1[[#This Row],[GK]]</f>
        <v>241601</v>
      </c>
      <c r="G1846" s="2" t="s">
        <v>1732</v>
      </c>
      <c r="H1846" s="3">
        <v>435103479.04000002</v>
      </c>
      <c r="I1846" s="4">
        <v>1.125</v>
      </c>
      <c r="J1846" s="3">
        <v>489491413.92000002</v>
      </c>
      <c r="K1846" s="4">
        <v>7.0000000000000007E-2</v>
      </c>
      <c r="L1846" s="3">
        <v>34264399</v>
      </c>
      <c r="M1846" s="3"/>
      <c r="N1846" s="5"/>
      <c r="O1846" s="3">
        <v>8145470.0199999996</v>
      </c>
      <c r="P1846" s="4">
        <v>1.125</v>
      </c>
      <c r="Q1846" s="3">
        <v>9163653.7699999996</v>
      </c>
      <c r="R1846" s="4">
        <v>1.6E-2</v>
      </c>
      <c r="S1846" s="3">
        <v>146618</v>
      </c>
      <c r="T1846" s="3"/>
      <c r="U1846" s="5"/>
      <c r="V1846" s="3">
        <v>20432415</v>
      </c>
      <c r="W1846" s="5"/>
      <c r="X1846" s="3">
        <v>11648875</v>
      </c>
      <c r="Y1846" s="3">
        <v>0</v>
      </c>
      <c r="Z1846" s="3">
        <v>0</v>
      </c>
      <c r="AA1846" s="3">
        <v>1062920</v>
      </c>
      <c r="AB1846" s="3">
        <v>10585955</v>
      </c>
      <c r="AC1846" s="3">
        <v>0</v>
      </c>
      <c r="AD1846" s="3">
        <v>0</v>
      </c>
      <c r="AE1846" s="3">
        <v>0</v>
      </c>
      <c r="AF1846" s="3">
        <v>34264399</v>
      </c>
      <c r="AG1846" s="3">
        <v>146618</v>
      </c>
      <c r="AH1846" s="3">
        <v>0</v>
      </c>
      <c r="AI1846" s="3">
        <v>20432415</v>
      </c>
      <c r="AJ1846" s="3">
        <v>-91769</v>
      </c>
      <c r="AK1846" s="3">
        <v>180890</v>
      </c>
      <c r="AL1846" s="3">
        <v>886880</v>
      </c>
      <c r="AM1846" s="3">
        <v>-705990</v>
      </c>
      <c r="AN1846" s="3">
        <v>272659</v>
      </c>
      <c r="AO1846" s="3">
        <v>0</v>
      </c>
      <c r="AP1846" s="3">
        <v>0</v>
      </c>
      <c r="AQ1846" s="3">
        <v>272659</v>
      </c>
      <c r="AR1846" s="3">
        <f>Tabela1[[#This Row],[Potrzeby finansowe 2027
w tym:]]+Tabela1[[#This Row],[Rozliczenie 2025 potrz. fin.]]</f>
        <v>11921534</v>
      </c>
      <c r="AS1846" s="3">
        <v>0</v>
      </c>
      <c r="AT1846" s="3">
        <v>0</v>
      </c>
      <c r="AU1846" s="3"/>
      <c r="AV1846" s="3"/>
      <c r="AW1846" s="3"/>
      <c r="AX1846" s="3"/>
      <c r="AY1846" s="3"/>
      <c r="AZ1846" s="3"/>
      <c r="BA1846" s="3">
        <v>0</v>
      </c>
      <c r="BB1846" s="3">
        <v>0</v>
      </c>
      <c r="BC1846" s="3">
        <v>0</v>
      </c>
      <c r="BD1846" s="3">
        <v>0</v>
      </c>
      <c r="BE1846" s="3">
        <v>0</v>
      </c>
      <c r="BF1846" s="3">
        <v>0</v>
      </c>
      <c r="BG1846" s="3">
        <v>845964</v>
      </c>
      <c r="BH1846" s="3">
        <v>7949</v>
      </c>
      <c r="BI1846" s="3">
        <v>216956</v>
      </c>
      <c r="BJ1846" s="3">
        <v>3333921.2325000004</v>
      </c>
      <c r="BK1846" s="3">
        <v>2236310.9600000004</v>
      </c>
      <c r="BL1846" s="3">
        <v>472785.28</v>
      </c>
      <c r="BM1846" s="3">
        <v>3444870.53</v>
      </c>
      <c r="BN1846" s="53">
        <v>1.2013821661397275</v>
      </c>
      <c r="BO1846" s="54">
        <v>2.7121440000000001E-4</v>
      </c>
      <c r="BP1846" s="70">
        <v>6821</v>
      </c>
      <c r="BQ1846" s="71"/>
      <c r="BR1846" s="70"/>
      <c r="BS1846" s="72"/>
      <c r="BT1846" s="72"/>
      <c r="BU1846" s="70">
        <v>34264399</v>
      </c>
      <c r="BV1846" s="70">
        <v>146618</v>
      </c>
      <c r="BW1846" s="74">
        <v>0</v>
      </c>
      <c r="BX1846" s="70">
        <v>34411017</v>
      </c>
    </row>
    <row r="1847" spans="1:76" x14ac:dyDescent="0.3">
      <c r="A1847" s="73" t="s">
        <v>10</v>
      </c>
      <c r="B1847" s="2" t="s">
        <v>170</v>
      </c>
      <c r="C1847" s="2" t="s">
        <v>113</v>
      </c>
      <c r="D1847" s="2" t="s">
        <v>11</v>
      </c>
      <c r="E1847" s="2" t="s">
        <v>13</v>
      </c>
      <c r="F1847" s="17" t="str">
        <f>+Tabela1[[#This Row],[WK]]&amp;Tabela1[[#This Row],[PK]]&amp;Tabela1[[#This Row],[GK]]</f>
        <v>241602</v>
      </c>
      <c r="G1847" s="2" t="s">
        <v>1733</v>
      </c>
      <c r="H1847" s="3">
        <v>2560640504</v>
      </c>
      <c r="I1847" s="4">
        <v>1.125</v>
      </c>
      <c r="J1847" s="3">
        <v>2880720567</v>
      </c>
      <c r="K1847" s="4">
        <v>7.0000000000000007E-2</v>
      </c>
      <c r="L1847" s="3">
        <v>201650440</v>
      </c>
      <c r="M1847" s="3"/>
      <c r="N1847" s="5"/>
      <c r="O1847" s="3">
        <v>473228731.55000001</v>
      </c>
      <c r="P1847" s="4">
        <v>1.125</v>
      </c>
      <c r="Q1847" s="3">
        <v>532382322.99000001</v>
      </c>
      <c r="R1847" s="4">
        <v>1.6E-2</v>
      </c>
      <c r="S1847" s="3">
        <v>8518117</v>
      </c>
      <c r="T1847" s="3"/>
      <c r="U1847" s="5"/>
      <c r="V1847" s="3">
        <v>112071488</v>
      </c>
      <c r="W1847" s="5"/>
      <c r="X1847" s="3">
        <v>95774461</v>
      </c>
      <c r="Y1847" s="3">
        <v>0</v>
      </c>
      <c r="Z1847" s="3">
        <v>341248</v>
      </c>
      <c r="AA1847" s="3">
        <v>6895737</v>
      </c>
      <c r="AB1847" s="3">
        <v>88537476</v>
      </c>
      <c r="AC1847" s="3">
        <v>0</v>
      </c>
      <c r="AD1847" s="3">
        <v>22808723</v>
      </c>
      <c r="AE1847" s="3">
        <v>2255785</v>
      </c>
      <c r="AF1847" s="3">
        <v>201650440</v>
      </c>
      <c r="AG1847" s="3">
        <v>8518117</v>
      </c>
      <c r="AH1847" s="3">
        <v>20552938</v>
      </c>
      <c r="AI1847" s="3">
        <v>112071488</v>
      </c>
      <c r="AJ1847" s="3">
        <v>5351486</v>
      </c>
      <c r="AK1847" s="3">
        <v>8172134</v>
      </c>
      <c r="AL1847" s="3">
        <v>6608770</v>
      </c>
      <c r="AM1847" s="3">
        <v>1563364</v>
      </c>
      <c r="AN1847" s="3">
        <v>2820648</v>
      </c>
      <c r="AO1847" s="3">
        <v>0</v>
      </c>
      <c r="AP1847" s="3">
        <v>0</v>
      </c>
      <c r="AQ1847" s="3">
        <v>2820648</v>
      </c>
      <c r="AR1847" s="3">
        <f>Tabela1[[#This Row],[Potrzeby finansowe 2027
w tym:]]+Tabela1[[#This Row],[Rozliczenie 2025 potrz. fin.]]</f>
        <v>98595109</v>
      </c>
      <c r="AS1847" s="3">
        <v>0</v>
      </c>
      <c r="AT1847" s="3">
        <v>0</v>
      </c>
      <c r="AU1847" s="3"/>
      <c r="AV1847" s="3"/>
      <c r="AW1847" s="3"/>
      <c r="AX1847" s="3"/>
      <c r="AY1847" s="3"/>
      <c r="AZ1847" s="3"/>
      <c r="BA1847" s="3">
        <v>341248</v>
      </c>
      <c r="BB1847" s="3">
        <v>0</v>
      </c>
      <c r="BC1847" s="3">
        <v>0</v>
      </c>
      <c r="BD1847" s="3">
        <v>3418.98</v>
      </c>
      <c r="BE1847" s="3">
        <v>0</v>
      </c>
      <c r="BF1847" s="3">
        <v>0</v>
      </c>
      <c r="BG1847" s="3">
        <v>4780779</v>
      </c>
      <c r="BH1847" s="3">
        <v>44922</v>
      </c>
      <c r="BI1847" s="3">
        <v>2114958</v>
      </c>
      <c r="BJ1847" s="3">
        <v>32500216.082500003</v>
      </c>
      <c r="BK1847" s="3">
        <v>24230562.770000003</v>
      </c>
      <c r="BL1847" s="3">
        <v>7196896.0499999998</v>
      </c>
      <c r="BM1847" s="3">
        <v>18684821.149999999</v>
      </c>
      <c r="BN1847" s="53">
        <v>1.2401611594527293</v>
      </c>
      <c r="BO1847" s="54">
        <v>1.7430243E-3</v>
      </c>
      <c r="BP1847" s="70">
        <v>43834</v>
      </c>
      <c r="BQ1847" s="71"/>
      <c r="BR1847" s="70"/>
      <c r="BS1847" s="72"/>
      <c r="BT1847" s="72"/>
      <c r="BU1847" s="70">
        <v>201650440</v>
      </c>
      <c r="BV1847" s="70">
        <v>8518117</v>
      </c>
      <c r="BW1847" s="74">
        <v>20552938</v>
      </c>
      <c r="BX1847" s="70">
        <v>230721495</v>
      </c>
    </row>
    <row r="1848" spans="1:76" x14ac:dyDescent="0.3">
      <c r="A1848" s="73" t="s">
        <v>10</v>
      </c>
      <c r="B1848" s="2" t="s">
        <v>170</v>
      </c>
      <c r="C1848" s="2" t="s">
        <v>113</v>
      </c>
      <c r="D1848" s="2" t="s">
        <v>16</v>
      </c>
      <c r="E1848" s="2" t="s">
        <v>15</v>
      </c>
      <c r="F1848" s="17" t="str">
        <f>+Tabela1[[#This Row],[WK]]&amp;Tabela1[[#This Row],[PK]]&amp;Tabela1[[#This Row],[GK]]</f>
        <v>241603</v>
      </c>
      <c r="G1848" s="2" t="s">
        <v>1734</v>
      </c>
      <c r="H1848" s="3">
        <v>88797756.659999996</v>
      </c>
      <c r="I1848" s="4">
        <v>1.125</v>
      </c>
      <c r="J1848" s="3">
        <v>99897476.239999995</v>
      </c>
      <c r="K1848" s="4">
        <v>7.0000000000000007E-2</v>
      </c>
      <c r="L1848" s="3">
        <v>6992823</v>
      </c>
      <c r="M1848" s="3"/>
      <c r="N1848" s="5"/>
      <c r="O1848" s="3">
        <v>2868297.01</v>
      </c>
      <c r="P1848" s="4">
        <v>1.125</v>
      </c>
      <c r="Q1848" s="3">
        <v>3226834.14</v>
      </c>
      <c r="R1848" s="4">
        <v>1.6E-2</v>
      </c>
      <c r="S1848" s="3">
        <v>51629</v>
      </c>
      <c r="T1848" s="3"/>
      <c r="U1848" s="5"/>
      <c r="V1848" s="3">
        <v>4844852</v>
      </c>
      <c r="W1848" s="5"/>
      <c r="X1848" s="3">
        <v>9997654</v>
      </c>
      <c r="Y1848" s="3">
        <v>1700781</v>
      </c>
      <c r="Z1848" s="3">
        <v>33844</v>
      </c>
      <c r="AA1848" s="3">
        <v>596692</v>
      </c>
      <c r="AB1848" s="3">
        <v>4681671</v>
      </c>
      <c r="AC1848" s="3">
        <v>2984666</v>
      </c>
      <c r="AD1848" s="3">
        <v>5152802</v>
      </c>
      <c r="AE1848" s="3">
        <v>0</v>
      </c>
      <c r="AF1848" s="3">
        <v>6992823</v>
      </c>
      <c r="AG1848" s="3">
        <v>51629</v>
      </c>
      <c r="AH1848" s="3">
        <v>5152802</v>
      </c>
      <c r="AI1848" s="3">
        <v>4844852</v>
      </c>
      <c r="AJ1848" s="3">
        <v>337350</v>
      </c>
      <c r="AK1848" s="3">
        <v>337350</v>
      </c>
      <c r="AL1848" s="3">
        <v>329398</v>
      </c>
      <c r="AM1848" s="3">
        <v>7952</v>
      </c>
      <c r="AN1848" s="3">
        <v>191600</v>
      </c>
      <c r="AO1848" s="3">
        <v>0</v>
      </c>
      <c r="AP1848" s="3">
        <v>-191600</v>
      </c>
      <c r="AQ1848" s="3">
        <v>0</v>
      </c>
      <c r="AR1848" s="3">
        <f>Tabela1[[#This Row],[Potrzeby finansowe 2027
w tym:]]+Tabela1[[#This Row],[Rozliczenie 2025 potrz. fin.]]</f>
        <v>9997654</v>
      </c>
      <c r="AS1848" s="3">
        <v>0</v>
      </c>
      <c r="AT1848" s="3">
        <v>0</v>
      </c>
      <c r="AU1848" s="3"/>
      <c r="AV1848" s="3"/>
      <c r="AW1848" s="3"/>
      <c r="AX1848" s="3"/>
      <c r="AY1848" s="3"/>
      <c r="AZ1848" s="3"/>
      <c r="BA1848" s="3">
        <v>33844</v>
      </c>
      <c r="BB1848" s="3">
        <v>0</v>
      </c>
      <c r="BC1848" s="3">
        <v>90.74</v>
      </c>
      <c r="BD1848" s="3">
        <v>0</v>
      </c>
      <c r="BE1848" s="3">
        <v>73.239999999999995</v>
      </c>
      <c r="BF1848" s="3">
        <v>0</v>
      </c>
      <c r="BG1848" s="3">
        <v>377782</v>
      </c>
      <c r="BH1848" s="3">
        <v>2477</v>
      </c>
      <c r="BI1848" s="3">
        <v>218910</v>
      </c>
      <c r="BJ1848" s="3">
        <v>3363957.62</v>
      </c>
      <c r="BK1848" s="3">
        <v>1798549.7700000005</v>
      </c>
      <c r="BL1848" s="3">
        <v>142156.67000000001</v>
      </c>
      <c r="BM1848" s="3">
        <v>5977318.0599999996</v>
      </c>
      <c r="BN1848" s="53">
        <v>0.82312563535808547</v>
      </c>
      <c r="BO1848" s="54">
        <v>8.9155799999999998E-5</v>
      </c>
      <c r="BP1848" s="70">
        <v>2242</v>
      </c>
      <c r="BQ1848" s="71"/>
      <c r="BR1848" s="70"/>
      <c r="BS1848" s="72"/>
      <c r="BT1848" s="72"/>
      <c r="BU1848" s="70">
        <v>6992823</v>
      </c>
      <c r="BV1848" s="70">
        <v>51629</v>
      </c>
      <c r="BW1848" s="74">
        <v>5152802</v>
      </c>
      <c r="BX1848" s="70">
        <v>12197254</v>
      </c>
    </row>
    <row r="1849" spans="1:76" x14ac:dyDescent="0.3">
      <c r="A1849" s="73" t="s">
        <v>10</v>
      </c>
      <c r="B1849" s="2" t="s">
        <v>170</v>
      </c>
      <c r="C1849" s="2" t="s">
        <v>113</v>
      </c>
      <c r="D1849" s="2" t="s">
        <v>18</v>
      </c>
      <c r="E1849" s="2" t="s">
        <v>15</v>
      </c>
      <c r="F1849" s="17" t="str">
        <f>+Tabela1[[#This Row],[WK]]&amp;Tabela1[[#This Row],[PK]]&amp;Tabela1[[#This Row],[GK]]</f>
        <v>241604</v>
      </c>
      <c r="G1849" s="2" t="s">
        <v>1735</v>
      </c>
      <c r="H1849" s="3">
        <v>289830153.19</v>
      </c>
      <c r="I1849" s="4">
        <v>1.125</v>
      </c>
      <c r="J1849" s="3">
        <v>326058922.33999997</v>
      </c>
      <c r="K1849" s="4">
        <v>7.0000000000000007E-2</v>
      </c>
      <c r="L1849" s="3">
        <v>22824125</v>
      </c>
      <c r="M1849" s="3"/>
      <c r="N1849" s="5"/>
      <c r="O1849" s="3">
        <v>8861655.4199999999</v>
      </c>
      <c r="P1849" s="4">
        <v>1.125</v>
      </c>
      <c r="Q1849" s="3">
        <v>9969362.3499999996</v>
      </c>
      <c r="R1849" s="4">
        <v>1.6E-2</v>
      </c>
      <c r="S1849" s="3">
        <v>159510</v>
      </c>
      <c r="T1849" s="3"/>
      <c r="U1849" s="5"/>
      <c r="V1849" s="3">
        <v>15114195</v>
      </c>
      <c r="W1849" s="5"/>
      <c r="X1849" s="3">
        <v>22743346</v>
      </c>
      <c r="Y1849" s="3">
        <v>553158</v>
      </c>
      <c r="Z1849" s="3">
        <v>252780</v>
      </c>
      <c r="AA1849" s="3">
        <v>1062468</v>
      </c>
      <c r="AB1849" s="3">
        <v>14398622</v>
      </c>
      <c r="AC1849" s="3">
        <v>6476318</v>
      </c>
      <c r="AD1849" s="3">
        <v>7629151</v>
      </c>
      <c r="AE1849" s="3">
        <v>0</v>
      </c>
      <c r="AF1849" s="3">
        <v>22824125</v>
      </c>
      <c r="AG1849" s="3">
        <v>159510</v>
      </c>
      <c r="AH1849" s="3">
        <v>7629151</v>
      </c>
      <c r="AI1849" s="3">
        <v>15114195</v>
      </c>
      <c r="AJ1849" s="3">
        <v>-276180</v>
      </c>
      <c r="AK1849" s="3">
        <v>-276180</v>
      </c>
      <c r="AL1849" s="3">
        <v>926498</v>
      </c>
      <c r="AM1849" s="3">
        <v>-1202678</v>
      </c>
      <c r="AN1849" s="3">
        <v>293330</v>
      </c>
      <c r="AO1849" s="3">
        <v>0</v>
      </c>
      <c r="AP1849" s="3">
        <v>-293330</v>
      </c>
      <c r="AQ1849" s="3">
        <v>0</v>
      </c>
      <c r="AR1849" s="3">
        <f>Tabela1[[#This Row],[Potrzeby finansowe 2027
w tym:]]+Tabela1[[#This Row],[Rozliczenie 2025 potrz. fin.]]</f>
        <v>22743346</v>
      </c>
      <c r="AS1849" s="3">
        <v>0</v>
      </c>
      <c r="AT1849" s="3">
        <v>0</v>
      </c>
      <c r="AU1849" s="3"/>
      <c r="AV1849" s="3"/>
      <c r="AW1849" s="3"/>
      <c r="AX1849" s="3"/>
      <c r="AY1849" s="3"/>
      <c r="AZ1849" s="3"/>
      <c r="BA1849" s="3">
        <v>252780</v>
      </c>
      <c r="BB1849" s="3">
        <v>0</v>
      </c>
      <c r="BC1849" s="3">
        <v>46.76</v>
      </c>
      <c r="BD1849" s="3">
        <v>2376.6999999999998</v>
      </c>
      <c r="BE1849" s="3">
        <v>0.09</v>
      </c>
      <c r="BF1849" s="3">
        <v>0</v>
      </c>
      <c r="BG1849" s="3">
        <v>635777</v>
      </c>
      <c r="BH1849" s="3">
        <v>5974</v>
      </c>
      <c r="BI1849" s="3">
        <v>426691</v>
      </c>
      <c r="BJ1849" s="3">
        <v>6556893.0374999996</v>
      </c>
      <c r="BK1849" s="3">
        <v>3471417.459999999</v>
      </c>
      <c r="BL1849" s="3">
        <v>2116717.7400000002</v>
      </c>
      <c r="BM1849" s="3">
        <v>8108466.8300000001</v>
      </c>
      <c r="BN1849" s="53">
        <v>0.97671954711209363</v>
      </c>
      <c r="BO1849" s="54">
        <v>2.2029920000000001E-4</v>
      </c>
      <c r="BP1849" s="70">
        <v>5540</v>
      </c>
      <c r="BQ1849" s="71"/>
      <c r="BR1849" s="70"/>
      <c r="BS1849" s="72"/>
      <c r="BT1849" s="72"/>
      <c r="BU1849" s="70">
        <v>22824125</v>
      </c>
      <c r="BV1849" s="70">
        <v>159510</v>
      </c>
      <c r="BW1849" s="74">
        <v>7629151</v>
      </c>
      <c r="BX1849" s="70">
        <v>30612786</v>
      </c>
    </row>
    <row r="1850" spans="1:76" x14ac:dyDescent="0.3">
      <c r="A1850" s="73" t="s">
        <v>10</v>
      </c>
      <c r="B1850" s="2" t="s">
        <v>170</v>
      </c>
      <c r="C1850" s="2" t="s">
        <v>113</v>
      </c>
      <c r="D1850" s="2" t="s">
        <v>21</v>
      </c>
      <c r="E1850" s="2" t="s">
        <v>19</v>
      </c>
      <c r="F1850" s="17" t="str">
        <f>+Tabela1[[#This Row],[WK]]&amp;Tabela1[[#This Row],[PK]]&amp;Tabela1[[#This Row],[GK]]</f>
        <v>241605</v>
      </c>
      <c r="G1850" s="2" t="s">
        <v>1736</v>
      </c>
      <c r="H1850" s="3">
        <v>887982143.88</v>
      </c>
      <c r="I1850" s="4">
        <v>1.125</v>
      </c>
      <c r="J1850" s="3">
        <v>998979911.87</v>
      </c>
      <c r="K1850" s="4">
        <v>7.0000000000000007E-2</v>
      </c>
      <c r="L1850" s="3">
        <v>69928594</v>
      </c>
      <c r="M1850" s="3"/>
      <c r="N1850" s="5"/>
      <c r="O1850" s="3">
        <v>38129248.379999995</v>
      </c>
      <c r="P1850" s="4">
        <v>1.125</v>
      </c>
      <c r="Q1850" s="3">
        <v>42895404.43</v>
      </c>
      <c r="R1850" s="4">
        <v>1.6E-2</v>
      </c>
      <c r="S1850" s="3">
        <v>686326</v>
      </c>
      <c r="T1850" s="3"/>
      <c r="U1850" s="5"/>
      <c r="V1850" s="3">
        <v>41192312</v>
      </c>
      <c r="W1850" s="5"/>
      <c r="X1850" s="3">
        <v>29902295</v>
      </c>
      <c r="Y1850" s="3">
        <v>0</v>
      </c>
      <c r="Z1850" s="3">
        <v>184349</v>
      </c>
      <c r="AA1850" s="3">
        <v>2306691</v>
      </c>
      <c r="AB1850" s="3">
        <v>27411255</v>
      </c>
      <c r="AC1850" s="3">
        <v>0</v>
      </c>
      <c r="AD1850" s="3">
        <v>2514921</v>
      </c>
      <c r="AE1850" s="3">
        <v>0</v>
      </c>
      <c r="AF1850" s="3">
        <v>69928594</v>
      </c>
      <c r="AG1850" s="3">
        <v>686326</v>
      </c>
      <c r="AH1850" s="3">
        <v>2514921</v>
      </c>
      <c r="AI1850" s="3">
        <v>41192312</v>
      </c>
      <c r="AJ1850" s="3">
        <v>1897426</v>
      </c>
      <c r="AK1850" s="3">
        <v>3603898</v>
      </c>
      <c r="AL1850" s="3">
        <v>2309496</v>
      </c>
      <c r="AM1850" s="3">
        <v>1294402</v>
      </c>
      <c r="AN1850" s="3">
        <v>1706472</v>
      </c>
      <c r="AO1850" s="3">
        <v>0</v>
      </c>
      <c r="AP1850" s="3">
        <v>0</v>
      </c>
      <c r="AQ1850" s="3">
        <v>1706472</v>
      </c>
      <c r="AR1850" s="3">
        <f>Tabela1[[#This Row],[Potrzeby finansowe 2027
w tym:]]+Tabela1[[#This Row],[Rozliczenie 2025 potrz. fin.]]</f>
        <v>31608767</v>
      </c>
      <c r="AS1850" s="3">
        <v>0</v>
      </c>
      <c r="AT1850" s="3">
        <v>0</v>
      </c>
      <c r="AU1850" s="3"/>
      <c r="AV1850" s="3"/>
      <c r="AW1850" s="3"/>
      <c r="AX1850" s="3"/>
      <c r="AY1850" s="3"/>
      <c r="AZ1850" s="3"/>
      <c r="BA1850" s="3">
        <v>184349</v>
      </c>
      <c r="BB1850" s="3">
        <v>0</v>
      </c>
      <c r="BC1850" s="3">
        <v>23.92</v>
      </c>
      <c r="BD1850" s="3">
        <v>1660.26</v>
      </c>
      <c r="BE1850" s="3">
        <v>214.02</v>
      </c>
      <c r="BF1850" s="3">
        <v>0</v>
      </c>
      <c r="BG1850" s="3">
        <v>1646592</v>
      </c>
      <c r="BH1850" s="3">
        <v>15472</v>
      </c>
      <c r="BI1850" s="3">
        <v>660099</v>
      </c>
      <c r="BJ1850" s="3">
        <v>10143637.99</v>
      </c>
      <c r="BK1850" s="3">
        <v>6050712.9800000004</v>
      </c>
      <c r="BL1850" s="3">
        <v>2244906.19</v>
      </c>
      <c r="BM1850" s="3">
        <v>11881887.66</v>
      </c>
      <c r="BN1850" s="53">
        <v>1.2130289210337335</v>
      </c>
      <c r="BO1850" s="54">
        <v>5.5330989999999997E-4</v>
      </c>
      <c r="BP1850" s="70">
        <v>13914</v>
      </c>
      <c r="BQ1850" s="71"/>
      <c r="BR1850" s="70"/>
      <c r="BS1850" s="72"/>
      <c r="BT1850" s="72"/>
      <c r="BU1850" s="70">
        <v>69928594</v>
      </c>
      <c r="BV1850" s="70">
        <v>686326</v>
      </c>
      <c r="BW1850" s="74">
        <v>2514921</v>
      </c>
      <c r="BX1850" s="70">
        <v>73129841</v>
      </c>
    </row>
    <row r="1851" spans="1:76" x14ac:dyDescent="0.3">
      <c r="A1851" s="73" t="s">
        <v>10</v>
      </c>
      <c r="B1851" s="2" t="s">
        <v>170</v>
      </c>
      <c r="C1851" s="2" t="s">
        <v>113</v>
      </c>
      <c r="D1851" s="2" t="s">
        <v>23</v>
      </c>
      <c r="E1851" s="2" t="s">
        <v>19</v>
      </c>
      <c r="F1851" s="17" t="str">
        <f>+Tabela1[[#This Row],[WK]]&amp;Tabela1[[#This Row],[PK]]&amp;Tabela1[[#This Row],[GK]]</f>
        <v>241606</v>
      </c>
      <c r="G1851" s="2" t="s">
        <v>1737</v>
      </c>
      <c r="H1851" s="3">
        <v>483696328.47000003</v>
      </c>
      <c r="I1851" s="4">
        <v>1.125</v>
      </c>
      <c r="J1851" s="3">
        <v>544158369.52999997</v>
      </c>
      <c r="K1851" s="4">
        <v>7.0000000000000007E-2</v>
      </c>
      <c r="L1851" s="3">
        <v>38091086</v>
      </c>
      <c r="M1851" s="3"/>
      <c r="N1851" s="5"/>
      <c r="O1851" s="3">
        <v>22897709.800000001</v>
      </c>
      <c r="P1851" s="4">
        <v>1.125</v>
      </c>
      <c r="Q1851" s="3">
        <v>25759923.530000001</v>
      </c>
      <c r="R1851" s="4">
        <v>1.6E-2</v>
      </c>
      <c r="S1851" s="3">
        <v>412159</v>
      </c>
      <c r="T1851" s="3"/>
      <c r="U1851" s="5"/>
      <c r="V1851" s="3">
        <v>21561550</v>
      </c>
      <c r="W1851" s="5"/>
      <c r="X1851" s="3">
        <v>17844321</v>
      </c>
      <c r="Y1851" s="3">
        <v>0</v>
      </c>
      <c r="Z1851" s="3">
        <v>434359</v>
      </c>
      <c r="AA1851" s="3">
        <v>1922269</v>
      </c>
      <c r="AB1851" s="3">
        <v>14899811</v>
      </c>
      <c r="AC1851" s="3">
        <v>587882</v>
      </c>
      <c r="AD1851" s="3">
        <v>0</v>
      </c>
      <c r="AE1851" s="3">
        <v>0</v>
      </c>
      <c r="AF1851" s="3">
        <v>38091086</v>
      </c>
      <c r="AG1851" s="3">
        <v>412159</v>
      </c>
      <c r="AH1851" s="3">
        <v>0</v>
      </c>
      <c r="AI1851" s="3">
        <v>21561550</v>
      </c>
      <c r="AJ1851" s="3">
        <v>-31732</v>
      </c>
      <c r="AK1851" s="3">
        <v>-15439</v>
      </c>
      <c r="AL1851" s="3">
        <v>1170895</v>
      </c>
      <c r="AM1851" s="3">
        <v>-1186334</v>
      </c>
      <c r="AN1851" s="3">
        <v>16293</v>
      </c>
      <c r="AO1851" s="3">
        <v>0</v>
      </c>
      <c r="AP1851" s="3">
        <v>0</v>
      </c>
      <c r="AQ1851" s="3">
        <v>16293</v>
      </c>
      <c r="AR1851" s="3">
        <f>Tabela1[[#This Row],[Potrzeby finansowe 2027
w tym:]]+Tabela1[[#This Row],[Rozliczenie 2025 potrz. fin.]]</f>
        <v>17860614</v>
      </c>
      <c r="AS1851" s="3">
        <v>0</v>
      </c>
      <c r="AT1851" s="3">
        <v>0</v>
      </c>
      <c r="AU1851" s="3"/>
      <c r="AV1851" s="3"/>
      <c r="AW1851" s="3"/>
      <c r="AX1851" s="3"/>
      <c r="AY1851" s="3"/>
      <c r="AZ1851" s="3"/>
      <c r="BA1851" s="3">
        <v>434359</v>
      </c>
      <c r="BB1851" s="3">
        <v>0</v>
      </c>
      <c r="BC1851" s="3">
        <v>0</v>
      </c>
      <c r="BD1851" s="3">
        <v>4114.8999999999996</v>
      </c>
      <c r="BE1851" s="3">
        <v>473.91</v>
      </c>
      <c r="BF1851" s="3">
        <v>0</v>
      </c>
      <c r="BG1851" s="3">
        <v>887790</v>
      </c>
      <c r="BH1851" s="3">
        <v>8342</v>
      </c>
      <c r="BI1851" s="3">
        <v>1034479</v>
      </c>
      <c r="BJ1851" s="3">
        <v>15896666.274999999</v>
      </c>
      <c r="BK1851" s="3">
        <v>5192155.379999999</v>
      </c>
      <c r="BL1851" s="3">
        <v>7853986.54</v>
      </c>
      <c r="BM1851" s="3">
        <v>27110070.5</v>
      </c>
      <c r="BN1851" s="53">
        <v>1.1697583540844783</v>
      </c>
      <c r="BO1851" s="54">
        <v>3.0501660000000001E-4</v>
      </c>
      <c r="BP1851" s="70">
        <v>7671</v>
      </c>
      <c r="BQ1851" s="71"/>
      <c r="BR1851" s="70"/>
      <c r="BS1851" s="72"/>
      <c r="BT1851" s="72"/>
      <c r="BU1851" s="70">
        <v>38091086</v>
      </c>
      <c r="BV1851" s="70">
        <v>412159</v>
      </c>
      <c r="BW1851" s="74">
        <v>0</v>
      </c>
      <c r="BX1851" s="70">
        <v>38503245</v>
      </c>
    </row>
    <row r="1852" spans="1:76" x14ac:dyDescent="0.3">
      <c r="A1852" s="73" t="s">
        <v>10</v>
      </c>
      <c r="B1852" s="2" t="s">
        <v>170</v>
      </c>
      <c r="C1852" s="2" t="s">
        <v>113</v>
      </c>
      <c r="D1852" s="2" t="s">
        <v>30</v>
      </c>
      <c r="E1852" s="2" t="s">
        <v>19</v>
      </c>
      <c r="F1852" s="17" t="str">
        <f>+Tabela1[[#This Row],[WK]]&amp;Tabela1[[#This Row],[PK]]&amp;Tabela1[[#This Row],[GK]]</f>
        <v>241607</v>
      </c>
      <c r="G1852" s="2" t="s">
        <v>1738</v>
      </c>
      <c r="H1852" s="3">
        <v>400821546.50999999</v>
      </c>
      <c r="I1852" s="4">
        <v>1.125</v>
      </c>
      <c r="J1852" s="3">
        <v>450924239.81999999</v>
      </c>
      <c r="K1852" s="4">
        <v>7.0000000000000007E-2</v>
      </c>
      <c r="L1852" s="3">
        <v>31564697</v>
      </c>
      <c r="M1852" s="3"/>
      <c r="N1852" s="5"/>
      <c r="O1852" s="3">
        <v>52485603.75</v>
      </c>
      <c r="P1852" s="4">
        <v>1.125</v>
      </c>
      <c r="Q1852" s="3">
        <v>59046304.219999999</v>
      </c>
      <c r="R1852" s="4">
        <v>1.6E-2</v>
      </c>
      <c r="S1852" s="3">
        <v>944741</v>
      </c>
      <c r="T1852" s="3"/>
      <c r="U1852" s="5"/>
      <c r="V1852" s="3">
        <v>18984326</v>
      </c>
      <c r="W1852" s="5"/>
      <c r="X1852" s="3">
        <v>22952754</v>
      </c>
      <c r="Y1852" s="3">
        <v>0</v>
      </c>
      <c r="Z1852" s="3">
        <v>317187</v>
      </c>
      <c r="AA1852" s="3">
        <v>1089196</v>
      </c>
      <c r="AB1852" s="3">
        <v>15731733</v>
      </c>
      <c r="AC1852" s="3">
        <v>5814638</v>
      </c>
      <c r="AD1852" s="3">
        <v>5363233</v>
      </c>
      <c r="AE1852" s="3">
        <v>0</v>
      </c>
      <c r="AF1852" s="3">
        <v>31564697</v>
      </c>
      <c r="AG1852" s="3">
        <v>944741</v>
      </c>
      <c r="AH1852" s="3">
        <v>5363233</v>
      </c>
      <c r="AI1852" s="3">
        <v>18984326</v>
      </c>
      <c r="AJ1852" s="3">
        <v>-166965</v>
      </c>
      <c r="AK1852" s="3">
        <v>110919</v>
      </c>
      <c r="AL1852" s="3">
        <v>1045848</v>
      </c>
      <c r="AM1852" s="3">
        <v>-934929</v>
      </c>
      <c r="AN1852" s="3">
        <v>277884</v>
      </c>
      <c r="AO1852" s="3">
        <v>0</v>
      </c>
      <c r="AP1852" s="3">
        <v>0</v>
      </c>
      <c r="AQ1852" s="3">
        <v>277884</v>
      </c>
      <c r="AR1852" s="3">
        <f>Tabela1[[#This Row],[Potrzeby finansowe 2027
w tym:]]+Tabela1[[#This Row],[Rozliczenie 2025 potrz. fin.]]</f>
        <v>23230638</v>
      </c>
      <c r="AS1852" s="3">
        <v>0</v>
      </c>
      <c r="AT1852" s="3">
        <v>0</v>
      </c>
      <c r="AU1852" s="3"/>
      <c r="AV1852" s="3"/>
      <c r="AW1852" s="3"/>
      <c r="AX1852" s="3"/>
      <c r="AY1852" s="3"/>
      <c r="AZ1852" s="3"/>
      <c r="BA1852" s="3">
        <v>317187</v>
      </c>
      <c r="BB1852" s="3">
        <v>0</v>
      </c>
      <c r="BC1852" s="3">
        <v>159.88999999999999</v>
      </c>
      <c r="BD1852" s="3">
        <v>2548.7399999999998</v>
      </c>
      <c r="BE1852" s="3">
        <v>192.41</v>
      </c>
      <c r="BF1852" s="3">
        <v>0</v>
      </c>
      <c r="BG1852" s="3">
        <v>831490</v>
      </c>
      <c r="BH1852" s="3">
        <v>7813</v>
      </c>
      <c r="BI1852" s="3">
        <v>257706</v>
      </c>
      <c r="BJ1852" s="3">
        <v>3960122.9550000001</v>
      </c>
      <c r="BK1852" s="3">
        <v>2569238.91</v>
      </c>
      <c r="BL1852" s="3">
        <v>2145413.59</v>
      </c>
      <c r="BM1852" s="3">
        <v>1272709</v>
      </c>
      <c r="BN1852" s="53">
        <v>1.0652005633119761</v>
      </c>
      <c r="BO1852" s="54">
        <v>2.8274190000000002E-4</v>
      </c>
      <c r="BP1852" s="70">
        <v>7111</v>
      </c>
      <c r="BQ1852" s="71"/>
      <c r="BR1852" s="70"/>
      <c r="BS1852" s="72"/>
      <c r="BT1852" s="72"/>
      <c r="BU1852" s="70">
        <v>31564697</v>
      </c>
      <c r="BV1852" s="70">
        <v>944741</v>
      </c>
      <c r="BW1852" s="74">
        <v>5363233</v>
      </c>
      <c r="BX1852" s="70">
        <v>37872671</v>
      </c>
    </row>
    <row r="1853" spans="1:76" x14ac:dyDescent="0.3">
      <c r="A1853" s="73" t="s">
        <v>10</v>
      </c>
      <c r="B1853" s="2" t="s">
        <v>170</v>
      </c>
      <c r="C1853" s="2" t="s">
        <v>113</v>
      </c>
      <c r="D1853" s="2" t="s">
        <v>54</v>
      </c>
      <c r="E1853" s="2" t="s">
        <v>19</v>
      </c>
      <c r="F1853" s="17" t="str">
        <f>+Tabela1[[#This Row],[WK]]&amp;Tabela1[[#This Row],[PK]]&amp;Tabela1[[#This Row],[GK]]</f>
        <v>241608</v>
      </c>
      <c r="G1853" s="2" t="s">
        <v>1739</v>
      </c>
      <c r="H1853" s="3">
        <v>291410347.79000002</v>
      </c>
      <c r="I1853" s="4">
        <v>1.125</v>
      </c>
      <c r="J1853" s="3">
        <v>327836641.25999999</v>
      </c>
      <c r="K1853" s="4">
        <v>7.0000000000000007E-2</v>
      </c>
      <c r="L1853" s="3">
        <v>22948565</v>
      </c>
      <c r="M1853" s="3"/>
      <c r="N1853" s="5"/>
      <c r="O1853" s="3">
        <v>42261745.68</v>
      </c>
      <c r="P1853" s="4">
        <v>1.125</v>
      </c>
      <c r="Q1853" s="3">
        <v>47544463.890000001</v>
      </c>
      <c r="R1853" s="4">
        <v>1.6E-2</v>
      </c>
      <c r="S1853" s="3">
        <v>760711</v>
      </c>
      <c r="T1853" s="3"/>
      <c r="U1853" s="5"/>
      <c r="V1853" s="3">
        <v>13645315</v>
      </c>
      <c r="W1853" s="5"/>
      <c r="X1853" s="3">
        <v>24577351</v>
      </c>
      <c r="Y1853" s="3">
        <v>2720732</v>
      </c>
      <c r="Z1853" s="3">
        <v>68638</v>
      </c>
      <c r="AA1853" s="3">
        <v>1304772</v>
      </c>
      <c r="AB1853" s="3">
        <v>15559378</v>
      </c>
      <c r="AC1853" s="3">
        <v>4923831</v>
      </c>
      <c r="AD1853" s="3">
        <v>10932035</v>
      </c>
      <c r="AE1853" s="3">
        <v>0</v>
      </c>
      <c r="AF1853" s="3">
        <v>22948565</v>
      </c>
      <c r="AG1853" s="3">
        <v>760711</v>
      </c>
      <c r="AH1853" s="3">
        <v>10932035</v>
      </c>
      <c r="AI1853" s="3">
        <v>13645315</v>
      </c>
      <c r="AJ1853" s="3">
        <v>377151</v>
      </c>
      <c r="AK1853" s="3">
        <v>377151</v>
      </c>
      <c r="AL1853" s="3">
        <v>851463</v>
      </c>
      <c r="AM1853" s="3">
        <v>-474312</v>
      </c>
      <c r="AN1853" s="3">
        <v>-428850</v>
      </c>
      <c r="AO1853" s="3">
        <v>0</v>
      </c>
      <c r="AP1853" s="3">
        <v>428850</v>
      </c>
      <c r="AQ1853" s="3">
        <v>0</v>
      </c>
      <c r="AR1853" s="3">
        <f>Tabela1[[#This Row],[Potrzeby finansowe 2027
w tym:]]+Tabela1[[#This Row],[Rozliczenie 2025 potrz. fin.]]</f>
        <v>24577351</v>
      </c>
      <c r="AS1853" s="3">
        <v>0</v>
      </c>
      <c r="AT1853" s="3">
        <v>0</v>
      </c>
      <c r="AU1853" s="3"/>
      <c r="AV1853" s="3"/>
      <c r="AW1853" s="3"/>
      <c r="AX1853" s="3"/>
      <c r="AY1853" s="3"/>
      <c r="AZ1853" s="3"/>
      <c r="BA1853" s="3">
        <v>68638</v>
      </c>
      <c r="BB1853" s="3">
        <v>0</v>
      </c>
      <c r="BC1853" s="3">
        <v>0</v>
      </c>
      <c r="BD1853" s="3">
        <v>0</v>
      </c>
      <c r="BE1853" s="3">
        <v>1375.38</v>
      </c>
      <c r="BF1853" s="3">
        <v>0</v>
      </c>
      <c r="BG1853" s="3">
        <v>708571</v>
      </c>
      <c r="BH1853" s="3">
        <v>6658</v>
      </c>
      <c r="BI1853" s="3">
        <v>596201</v>
      </c>
      <c r="BJ1853" s="3">
        <v>9161730.2774999999</v>
      </c>
      <c r="BK1853" s="3">
        <v>6464024.5500000007</v>
      </c>
      <c r="BL1853" s="3">
        <v>2194773.41</v>
      </c>
      <c r="BM1853" s="3">
        <v>6401276.0899999999</v>
      </c>
      <c r="BN1853" s="53">
        <v>0.90554451936618086</v>
      </c>
      <c r="BO1853" s="54">
        <v>2.6705449999999998E-4</v>
      </c>
      <c r="BP1853" s="70">
        <v>6716</v>
      </c>
      <c r="BQ1853" s="71"/>
      <c r="BR1853" s="70"/>
      <c r="BS1853" s="72"/>
      <c r="BT1853" s="72"/>
      <c r="BU1853" s="70">
        <v>22948565</v>
      </c>
      <c r="BV1853" s="70">
        <v>760711</v>
      </c>
      <c r="BW1853" s="74">
        <v>10932035</v>
      </c>
      <c r="BX1853" s="70">
        <v>34641311</v>
      </c>
    </row>
    <row r="1854" spans="1:76" x14ac:dyDescent="0.3">
      <c r="A1854" s="73" t="s">
        <v>10</v>
      </c>
      <c r="B1854" s="2" t="s">
        <v>170</v>
      </c>
      <c r="C1854" s="2" t="s">
        <v>113</v>
      </c>
      <c r="D1854" s="2" t="s">
        <v>56</v>
      </c>
      <c r="E1854" s="2" t="s">
        <v>15</v>
      </c>
      <c r="F1854" s="17" t="str">
        <f>+Tabela1[[#This Row],[WK]]&amp;Tabela1[[#This Row],[PK]]&amp;Tabela1[[#This Row],[GK]]</f>
        <v>241609</v>
      </c>
      <c r="G1854" s="2" t="s">
        <v>1740</v>
      </c>
      <c r="H1854" s="3">
        <v>284027349.94</v>
      </c>
      <c r="I1854" s="4">
        <v>1.125</v>
      </c>
      <c r="J1854" s="3">
        <v>319530768.68000001</v>
      </c>
      <c r="K1854" s="4">
        <v>7.0000000000000007E-2</v>
      </c>
      <c r="L1854" s="3">
        <v>22367154</v>
      </c>
      <c r="M1854" s="3"/>
      <c r="N1854" s="5"/>
      <c r="O1854" s="3">
        <v>7494793.2000000002</v>
      </c>
      <c r="P1854" s="4">
        <v>1.125</v>
      </c>
      <c r="Q1854" s="3">
        <v>8431642.3499999996</v>
      </c>
      <c r="R1854" s="4">
        <v>1.6E-2</v>
      </c>
      <c r="S1854" s="3">
        <v>134906</v>
      </c>
      <c r="T1854" s="3"/>
      <c r="U1854" s="5"/>
      <c r="V1854" s="3">
        <v>12719298</v>
      </c>
      <c r="W1854" s="5"/>
      <c r="X1854" s="3">
        <v>11820112</v>
      </c>
      <c r="Y1854" s="3">
        <v>0</v>
      </c>
      <c r="Z1854" s="3">
        <v>321193</v>
      </c>
      <c r="AA1854" s="3">
        <v>969319</v>
      </c>
      <c r="AB1854" s="3">
        <v>8839387</v>
      </c>
      <c r="AC1854" s="3">
        <v>1690213</v>
      </c>
      <c r="AD1854" s="3">
        <v>1633925</v>
      </c>
      <c r="AE1854" s="3">
        <v>0</v>
      </c>
      <c r="AF1854" s="3">
        <v>22367154</v>
      </c>
      <c r="AG1854" s="3">
        <v>134906</v>
      </c>
      <c r="AH1854" s="3">
        <v>1633925</v>
      </c>
      <c r="AI1854" s="3">
        <v>12719298</v>
      </c>
      <c r="AJ1854" s="3">
        <v>-38697</v>
      </c>
      <c r="AK1854" s="3">
        <v>133175</v>
      </c>
      <c r="AL1854" s="3">
        <v>850654</v>
      </c>
      <c r="AM1854" s="3">
        <v>-717479</v>
      </c>
      <c r="AN1854" s="3">
        <v>171872</v>
      </c>
      <c r="AO1854" s="3">
        <v>0</v>
      </c>
      <c r="AP1854" s="3">
        <v>0</v>
      </c>
      <c r="AQ1854" s="3">
        <v>171872</v>
      </c>
      <c r="AR1854" s="3">
        <f>Tabela1[[#This Row],[Potrzeby finansowe 2027
w tym:]]+Tabela1[[#This Row],[Rozliczenie 2025 potrz. fin.]]</f>
        <v>11991984</v>
      </c>
      <c r="AS1854" s="3">
        <v>0</v>
      </c>
      <c r="AT1854" s="3">
        <v>0</v>
      </c>
      <c r="AU1854" s="3"/>
      <c r="AV1854" s="3"/>
      <c r="AW1854" s="3"/>
      <c r="AX1854" s="3"/>
      <c r="AY1854" s="3"/>
      <c r="AZ1854" s="3"/>
      <c r="BA1854" s="3">
        <v>321193</v>
      </c>
      <c r="BB1854" s="3">
        <v>0</v>
      </c>
      <c r="BC1854" s="3">
        <v>0</v>
      </c>
      <c r="BD1854" s="3">
        <v>3218.04</v>
      </c>
      <c r="BE1854" s="3">
        <v>0</v>
      </c>
      <c r="BF1854" s="3">
        <v>0</v>
      </c>
      <c r="BG1854" s="3">
        <v>540209</v>
      </c>
      <c r="BH1854" s="3">
        <v>5076</v>
      </c>
      <c r="BI1854" s="3">
        <v>429110</v>
      </c>
      <c r="BJ1854" s="3">
        <v>6594065.1999999993</v>
      </c>
      <c r="BK1854" s="3">
        <v>4177159.6999999993</v>
      </c>
      <c r="BL1854" s="3">
        <v>1206442.8400000001</v>
      </c>
      <c r="BM1854" s="3">
        <v>7254736.3200000003</v>
      </c>
      <c r="BN1854" s="53">
        <v>1.1645822258284138</v>
      </c>
      <c r="BO1854" s="54">
        <v>1.7279980000000001E-4</v>
      </c>
      <c r="BP1854" s="70">
        <v>4345</v>
      </c>
      <c r="BQ1854" s="71"/>
      <c r="BR1854" s="70"/>
      <c r="BS1854" s="72"/>
      <c r="BT1854" s="72"/>
      <c r="BU1854" s="70">
        <v>22367154</v>
      </c>
      <c r="BV1854" s="70">
        <v>134906</v>
      </c>
      <c r="BW1854" s="74">
        <v>1633925</v>
      </c>
      <c r="BX1854" s="70">
        <v>24135985</v>
      </c>
    </row>
    <row r="1855" spans="1:76" x14ac:dyDescent="0.3">
      <c r="A1855" s="73" t="s">
        <v>10</v>
      </c>
      <c r="B1855" s="2" t="s">
        <v>170</v>
      </c>
      <c r="C1855" s="2" t="s">
        <v>113</v>
      </c>
      <c r="D1855" s="2" t="s">
        <v>69</v>
      </c>
      <c r="E1855" s="2" t="s">
        <v>15</v>
      </c>
      <c r="F1855" s="17" t="str">
        <f>+Tabela1[[#This Row],[WK]]&amp;Tabela1[[#This Row],[PK]]&amp;Tabela1[[#This Row],[GK]]</f>
        <v>241610</v>
      </c>
      <c r="G1855" s="2" t="s">
        <v>1741</v>
      </c>
      <c r="H1855" s="3">
        <v>161099019.21000001</v>
      </c>
      <c r="I1855" s="4">
        <v>1.125</v>
      </c>
      <c r="J1855" s="3">
        <v>181236396.61000001</v>
      </c>
      <c r="K1855" s="4">
        <v>7.0000000000000007E-2</v>
      </c>
      <c r="L1855" s="3">
        <v>12686548</v>
      </c>
      <c r="M1855" s="3"/>
      <c r="N1855" s="5"/>
      <c r="O1855" s="3">
        <v>4002446.2600000002</v>
      </c>
      <c r="P1855" s="4">
        <v>1.125</v>
      </c>
      <c r="Q1855" s="3">
        <v>4502752.04</v>
      </c>
      <c r="R1855" s="4">
        <v>1.6E-2</v>
      </c>
      <c r="S1855" s="3">
        <v>72044</v>
      </c>
      <c r="T1855" s="3"/>
      <c r="U1855" s="5"/>
      <c r="V1855" s="3">
        <v>8399072</v>
      </c>
      <c r="W1855" s="5"/>
      <c r="X1855" s="3">
        <v>18456187</v>
      </c>
      <c r="Y1855" s="3">
        <v>3985569</v>
      </c>
      <c r="Z1855" s="3">
        <v>38132</v>
      </c>
      <c r="AA1855" s="3">
        <v>832698</v>
      </c>
      <c r="AB1855" s="3">
        <v>10357271</v>
      </c>
      <c r="AC1855" s="3">
        <v>3242517</v>
      </c>
      <c r="AD1855" s="3">
        <v>10057116</v>
      </c>
      <c r="AE1855" s="3">
        <v>0</v>
      </c>
      <c r="AF1855" s="3">
        <v>12686548</v>
      </c>
      <c r="AG1855" s="3">
        <v>72044</v>
      </c>
      <c r="AH1855" s="3">
        <v>10057116</v>
      </c>
      <c r="AI1855" s="3">
        <v>8399072</v>
      </c>
      <c r="AJ1855" s="3">
        <v>172285</v>
      </c>
      <c r="AK1855" s="3">
        <v>172285</v>
      </c>
      <c r="AL1855" s="3">
        <v>730446</v>
      </c>
      <c r="AM1855" s="3">
        <v>-558161</v>
      </c>
      <c r="AN1855" s="3">
        <v>-103709</v>
      </c>
      <c r="AO1855" s="3">
        <v>0</v>
      </c>
      <c r="AP1855" s="3">
        <v>103709</v>
      </c>
      <c r="AQ1855" s="3">
        <v>0</v>
      </c>
      <c r="AR1855" s="3">
        <f>Tabela1[[#This Row],[Potrzeby finansowe 2027
w tym:]]+Tabela1[[#This Row],[Rozliczenie 2025 potrz. fin.]]</f>
        <v>18456187</v>
      </c>
      <c r="AS1855" s="3">
        <v>0</v>
      </c>
      <c r="AT1855" s="3">
        <v>0</v>
      </c>
      <c r="AU1855" s="3"/>
      <c r="AV1855" s="3"/>
      <c r="AW1855" s="3"/>
      <c r="AX1855" s="3"/>
      <c r="AY1855" s="3"/>
      <c r="AZ1855" s="3"/>
      <c r="BA1855" s="3">
        <v>38132</v>
      </c>
      <c r="BB1855" s="3">
        <v>0</v>
      </c>
      <c r="BC1855" s="3">
        <v>0</v>
      </c>
      <c r="BD1855" s="3">
        <v>374.81</v>
      </c>
      <c r="BE1855" s="3">
        <v>14.47</v>
      </c>
      <c r="BF1855" s="3">
        <v>0</v>
      </c>
      <c r="BG1855" s="3">
        <v>464115</v>
      </c>
      <c r="BH1855" s="3">
        <v>4361</v>
      </c>
      <c r="BI1855" s="3">
        <v>368583</v>
      </c>
      <c r="BJ1855" s="3">
        <v>5663959.977500001</v>
      </c>
      <c r="BK1855" s="3">
        <v>3965464.4200000009</v>
      </c>
      <c r="BL1855" s="3">
        <v>106813.67</v>
      </c>
      <c r="BM1855" s="3">
        <v>6580354.8899999997</v>
      </c>
      <c r="BN1855" s="53">
        <v>0.77442339796498894</v>
      </c>
      <c r="BO1855" s="54">
        <v>1.5931760000000001E-4</v>
      </c>
      <c r="BP1855" s="70">
        <v>4006</v>
      </c>
      <c r="BQ1855" s="71"/>
      <c r="BR1855" s="70"/>
      <c r="BS1855" s="72"/>
      <c r="BT1855" s="72"/>
      <c r="BU1855" s="70">
        <v>12686548</v>
      </c>
      <c r="BV1855" s="70">
        <v>72044</v>
      </c>
      <c r="BW1855" s="74">
        <v>10057116</v>
      </c>
      <c r="BX1855" s="70">
        <v>22815708</v>
      </c>
    </row>
    <row r="1856" spans="1:76" x14ac:dyDescent="0.3">
      <c r="A1856" s="73" t="s">
        <v>10</v>
      </c>
      <c r="B1856" s="2" t="s">
        <v>170</v>
      </c>
      <c r="C1856" s="2" t="s">
        <v>120</v>
      </c>
      <c r="D1856" s="2" t="s">
        <v>12</v>
      </c>
      <c r="E1856" s="2" t="s">
        <v>13</v>
      </c>
      <c r="F1856" s="17" t="str">
        <f>+Tabela1[[#This Row],[WK]]&amp;Tabela1[[#This Row],[PK]]&amp;Tabela1[[#This Row],[GK]]</f>
        <v>241701</v>
      </c>
      <c r="G1856" s="2" t="s">
        <v>1742</v>
      </c>
      <c r="H1856" s="3">
        <v>1561280123.3499999</v>
      </c>
      <c r="I1856" s="4">
        <v>1.125</v>
      </c>
      <c r="J1856" s="3">
        <v>1756440138.77</v>
      </c>
      <c r="K1856" s="4">
        <v>7.0000000000000007E-2</v>
      </c>
      <c r="L1856" s="3">
        <v>122950810</v>
      </c>
      <c r="M1856" s="3"/>
      <c r="N1856" s="5"/>
      <c r="O1856" s="3">
        <v>358082971.27000004</v>
      </c>
      <c r="P1856" s="4">
        <v>1.125</v>
      </c>
      <c r="Q1856" s="3">
        <v>402843342.68000001</v>
      </c>
      <c r="R1856" s="4">
        <v>1.6E-2</v>
      </c>
      <c r="S1856" s="3">
        <v>6445493</v>
      </c>
      <c r="T1856" s="3"/>
      <c r="U1856" s="5"/>
      <c r="V1856" s="3">
        <v>66983726</v>
      </c>
      <c r="W1856" s="5"/>
      <c r="X1856" s="3">
        <v>75685305</v>
      </c>
      <c r="Y1856" s="3">
        <v>0</v>
      </c>
      <c r="Z1856" s="3">
        <v>13674</v>
      </c>
      <c r="AA1856" s="3">
        <v>3793128</v>
      </c>
      <c r="AB1856" s="3">
        <v>71878503</v>
      </c>
      <c r="AC1856" s="3">
        <v>0</v>
      </c>
      <c r="AD1856" s="3">
        <v>8160252</v>
      </c>
      <c r="AE1856" s="3">
        <v>0</v>
      </c>
      <c r="AF1856" s="3">
        <v>122950810</v>
      </c>
      <c r="AG1856" s="3">
        <v>6445493</v>
      </c>
      <c r="AH1856" s="3">
        <v>8160252</v>
      </c>
      <c r="AI1856" s="3">
        <v>66983726</v>
      </c>
      <c r="AJ1856" s="3">
        <v>3589794</v>
      </c>
      <c r="AK1856" s="3">
        <v>3048467</v>
      </c>
      <c r="AL1856" s="3">
        <v>1976254</v>
      </c>
      <c r="AM1856" s="3">
        <v>1072213</v>
      </c>
      <c r="AN1856" s="3">
        <v>-1278283</v>
      </c>
      <c r="AO1856" s="3">
        <v>0</v>
      </c>
      <c r="AP1856" s="3">
        <v>736956</v>
      </c>
      <c r="AQ1856" s="3">
        <v>-541327</v>
      </c>
      <c r="AR1856" s="3">
        <f>Tabela1[[#This Row],[Potrzeby finansowe 2027
w tym:]]+Tabela1[[#This Row],[Rozliczenie 2025 potrz. fin.]]</f>
        <v>75143978</v>
      </c>
      <c r="AS1856" s="3">
        <v>0</v>
      </c>
      <c r="AT1856" s="3">
        <v>0</v>
      </c>
      <c r="AU1856" s="3"/>
      <c r="AV1856" s="3"/>
      <c r="AW1856" s="3"/>
      <c r="AX1856" s="3"/>
      <c r="AY1856" s="3"/>
      <c r="AZ1856" s="3"/>
      <c r="BA1856" s="3">
        <v>13674</v>
      </c>
      <c r="BB1856" s="3">
        <v>0</v>
      </c>
      <c r="BC1856" s="3">
        <v>23.16</v>
      </c>
      <c r="BD1856" s="3">
        <v>0</v>
      </c>
      <c r="BE1856" s="3">
        <v>119.61</v>
      </c>
      <c r="BF1856" s="3">
        <v>0</v>
      </c>
      <c r="BG1856" s="3">
        <v>3095342</v>
      </c>
      <c r="BH1856" s="3">
        <v>29085</v>
      </c>
      <c r="BI1856" s="3">
        <v>697786</v>
      </c>
      <c r="BJ1856" s="3">
        <v>10722761.202499997</v>
      </c>
      <c r="BK1856" s="3">
        <v>4891518.6899999976</v>
      </c>
      <c r="BL1856" s="3">
        <v>4660382.75</v>
      </c>
      <c r="BM1856" s="3">
        <v>14004204.550000001</v>
      </c>
      <c r="BN1856" s="53">
        <v>1.1898976898613172</v>
      </c>
      <c r="BO1856" s="54">
        <v>1.1447007E-3</v>
      </c>
      <c r="BP1856" s="70">
        <v>28787</v>
      </c>
      <c r="BQ1856" s="71"/>
      <c r="BR1856" s="70"/>
      <c r="BS1856" s="72"/>
      <c r="BT1856" s="72"/>
      <c r="BU1856" s="70">
        <v>122950810</v>
      </c>
      <c r="BV1856" s="70">
        <v>6445493</v>
      </c>
      <c r="BW1856" s="74">
        <v>8160252</v>
      </c>
      <c r="BX1856" s="70">
        <v>137556555</v>
      </c>
    </row>
    <row r="1857" spans="1:76" x14ac:dyDescent="0.3">
      <c r="A1857" s="73" t="s">
        <v>10</v>
      </c>
      <c r="B1857" s="2" t="s">
        <v>170</v>
      </c>
      <c r="C1857" s="2" t="s">
        <v>120</v>
      </c>
      <c r="D1857" s="2" t="s">
        <v>11</v>
      </c>
      <c r="E1857" s="2" t="s">
        <v>15</v>
      </c>
      <c r="F1857" s="17" t="str">
        <f>+Tabela1[[#This Row],[WK]]&amp;Tabela1[[#This Row],[PK]]&amp;Tabela1[[#This Row],[GK]]</f>
        <v>241702</v>
      </c>
      <c r="G1857" s="2" t="s">
        <v>778</v>
      </c>
      <c r="H1857" s="3">
        <v>318755496.50999999</v>
      </c>
      <c r="I1857" s="4">
        <v>1.125</v>
      </c>
      <c r="J1857" s="3">
        <v>358599933.56999999</v>
      </c>
      <c r="K1857" s="4">
        <v>7.0000000000000007E-2</v>
      </c>
      <c r="L1857" s="3">
        <v>25101995</v>
      </c>
      <c r="M1857" s="3"/>
      <c r="N1857" s="5"/>
      <c r="O1857" s="3">
        <v>184718844.41</v>
      </c>
      <c r="P1857" s="4">
        <v>1.125</v>
      </c>
      <c r="Q1857" s="3">
        <v>207808699.96000001</v>
      </c>
      <c r="R1857" s="4">
        <v>1.6E-2</v>
      </c>
      <c r="S1857" s="3">
        <v>3324939</v>
      </c>
      <c r="T1857" s="3"/>
      <c r="U1857" s="5"/>
      <c r="V1857" s="3">
        <v>17233145</v>
      </c>
      <c r="W1857" s="5"/>
      <c r="X1857" s="3">
        <v>14835630</v>
      </c>
      <c r="Y1857" s="3">
        <v>0</v>
      </c>
      <c r="Z1857" s="3">
        <v>50306</v>
      </c>
      <c r="AA1857" s="3">
        <v>996803</v>
      </c>
      <c r="AB1857" s="3">
        <v>13788521</v>
      </c>
      <c r="AC1857" s="3">
        <v>0</v>
      </c>
      <c r="AD1857" s="3">
        <v>1060847</v>
      </c>
      <c r="AE1857" s="3">
        <v>0</v>
      </c>
      <c r="AF1857" s="3">
        <v>25101995</v>
      </c>
      <c r="AG1857" s="3">
        <v>3324939</v>
      </c>
      <c r="AH1857" s="3">
        <v>1060847</v>
      </c>
      <c r="AI1857" s="3">
        <v>17233145</v>
      </c>
      <c r="AJ1857" s="3">
        <v>95895</v>
      </c>
      <c r="AK1857" s="3">
        <v>95895</v>
      </c>
      <c r="AL1857" s="3">
        <v>811001</v>
      </c>
      <c r="AM1857" s="3">
        <v>-715106</v>
      </c>
      <c r="AN1857" s="3">
        <v>716548</v>
      </c>
      <c r="AO1857" s="3">
        <v>0</v>
      </c>
      <c r="AP1857" s="3">
        <v>-716548</v>
      </c>
      <c r="AQ1857" s="3">
        <v>0</v>
      </c>
      <c r="AR1857" s="3">
        <f>Tabela1[[#This Row],[Potrzeby finansowe 2027
w tym:]]+Tabela1[[#This Row],[Rozliczenie 2025 potrz. fin.]]</f>
        <v>14835630</v>
      </c>
      <c r="AS1857" s="3">
        <v>0</v>
      </c>
      <c r="AT1857" s="3">
        <v>0</v>
      </c>
      <c r="AU1857" s="3"/>
      <c r="AV1857" s="3"/>
      <c r="AW1857" s="3"/>
      <c r="AX1857" s="3"/>
      <c r="AY1857" s="3"/>
      <c r="AZ1857" s="3"/>
      <c r="BA1857" s="3">
        <v>50306</v>
      </c>
      <c r="BB1857" s="3">
        <v>0</v>
      </c>
      <c r="BC1857" s="3">
        <v>0.02</v>
      </c>
      <c r="BD1857" s="3">
        <v>0</v>
      </c>
      <c r="BE1857" s="3">
        <v>1007.91</v>
      </c>
      <c r="BF1857" s="3">
        <v>0</v>
      </c>
      <c r="BG1857" s="3">
        <v>658765</v>
      </c>
      <c r="BH1857" s="3">
        <v>6190</v>
      </c>
      <c r="BI1857" s="3">
        <v>338038</v>
      </c>
      <c r="BJ1857" s="3">
        <v>5194570.1025</v>
      </c>
      <c r="BK1857" s="3">
        <v>3123549.8099999996</v>
      </c>
      <c r="BL1857" s="3">
        <v>144323.4</v>
      </c>
      <c r="BM1857" s="3">
        <v>7995434.3700000001</v>
      </c>
      <c r="BN1857" s="53">
        <v>1.3376850116113148</v>
      </c>
      <c r="BO1857" s="54">
        <v>2.230155E-4</v>
      </c>
      <c r="BP1857" s="70">
        <v>5608</v>
      </c>
      <c r="BQ1857" s="71"/>
      <c r="BR1857" s="70"/>
      <c r="BS1857" s="72"/>
      <c r="BT1857" s="72"/>
      <c r="BU1857" s="70">
        <v>25101995</v>
      </c>
      <c r="BV1857" s="70">
        <v>3324939</v>
      </c>
      <c r="BW1857" s="74">
        <v>1060847</v>
      </c>
      <c r="BX1857" s="70">
        <v>29487781</v>
      </c>
    </row>
    <row r="1858" spans="1:76" x14ac:dyDescent="0.3">
      <c r="A1858" s="73" t="s">
        <v>10</v>
      </c>
      <c r="B1858" s="2" t="s">
        <v>170</v>
      </c>
      <c r="C1858" s="2" t="s">
        <v>120</v>
      </c>
      <c r="D1858" s="2" t="s">
        <v>16</v>
      </c>
      <c r="E1858" s="2" t="s">
        <v>15</v>
      </c>
      <c r="F1858" s="17" t="str">
        <f>+Tabela1[[#This Row],[WK]]&amp;Tabela1[[#This Row],[PK]]&amp;Tabela1[[#This Row],[GK]]</f>
        <v>241703</v>
      </c>
      <c r="G1858" s="2" t="s">
        <v>1743</v>
      </c>
      <c r="H1858" s="3">
        <v>306246555.16000003</v>
      </c>
      <c r="I1858" s="4">
        <v>1.125</v>
      </c>
      <c r="J1858" s="3">
        <v>344527374.56</v>
      </c>
      <c r="K1858" s="4">
        <v>7.0000000000000007E-2</v>
      </c>
      <c r="L1858" s="3">
        <v>24116916</v>
      </c>
      <c r="M1858" s="3"/>
      <c r="N1858" s="5"/>
      <c r="O1858" s="3">
        <v>6967509.8300000001</v>
      </c>
      <c r="P1858" s="4">
        <v>1.125</v>
      </c>
      <c r="Q1858" s="3">
        <v>7838448.5599999996</v>
      </c>
      <c r="R1858" s="4">
        <v>1.6E-2</v>
      </c>
      <c r="S1858" s="3">
        <v>125415</v>
      </c>
      <c r="T1858" s="3"/>
      <c r="U1858" s="5"/>
      <c r="V1858" s="3">
        <v>15476729</v>
      </c>
      <c r="W1858" s="5"/>
      <c r="X1858" s="3">
        <v>22921484</v>
      </c>
      <c r="Y1858" s="3">
        <v>902343</v>
      </c>
      <c r="Z1858" s="3">
        <v>0</v>
      </c>
      <c r="AA1858" s="3">
        <v>1188858</v>
      </c>
      <c r="AB1858" s="3">
        <v>16283684</v>
      </c>
      <c r="AC1858" s="3">
        <v>4546599</v>
      </c>
      <c r="AD1858" s="3">
        <v>7444754</v>
      </c>
      <c r="AE1858" s="3">
        <v>0</v>
      </c>
      <c r="AF1858" s="3">
        <v>24116916</v>
      </c>
      <c r="AG1858" s="3">
        <v>125415</v>
      </c>
      <c r="AH1858" s="3">
        <v>7444754</v>
      </c>
      <c r="AI1858" s="3">
        <v>15476729</v>
      </c>
      <c r="AJ1858" s="3">
        <v>762431</v>
      </c>
      <c r="AK1858" s="3">
        <v>762431</v>
      </c>
      <c r="AL1858" s="3">
        <v>647592</v>
      </c>
      <c r="AM1858" s="3">
        <v>114839</v>
      </c>
      <c r="AN1858" s="3">
        <v>110183</v>
      </c>
      <c r="AO1858" s="3">
        <v>0</v>
      </c>
      <c r="AP1858" s="3">
        <v>-110183</v>
      </c>
      <c r="AQ1858" s="3">
        <v>0</v>
      </c>
      <c r="AR1858" s="3">
        <f>Tabela1[[#This Row],[Potrzeby finansowe 2027
w tym:]]+Tabela1[[#This Row],[Rozliczenie 2025 potrz. fin.]]</f>
        <v>22921484</v>
      </c>
      <c r="AS1858" s="3">
        <v>0</v>
      </c>
      <c r="AT1858" s="3">
        <v>0</v>
      </c>
      <c r="AU1858" s="3"/>
      <c r="AV1858" s="3"/>
      <c r="AW1858" s="3"/>
      <c r="AX1858" s="3"/>
      <c r="AY1858" s="3"/>
      <c r="AZ1858" s="3"/>
      <c r="BA1858" s="3">
        <v>0</v>
      </c>
      <c r="BB1858" s="3">
        <v>0</v>
      </c>
      <c r="BC1858" s="3">
        <v>0</v>
      </c>
      <c r="BD1858" s="3">
        <v>0</v>
      </c>
      <c r="BE1858" s="3">
        <v>0</v>
      </c>
      <c r="BF1858" s="3">
        <v>0</v>
      </c>
      <c r="BG1858" s="3">
        <v>672175</v>
      </c>
      <c r="BH1858" s="3">
        <v>6316</v>
      </c>
      <c r="BI1858" s="3">
        <v>516683</v>
      </c>
      <c r="BJ1858" s="3">
        <v>7939780.8024999993</v>
      </c>
      <c r="BK1858" s="3">
        <v>5801331.2699999996</v>
      </c>
      <c r="BL1858" s="3">
        <v>894484.1</v>
      </c>
      <c r="BM1858" s="3">
        <v>6764829.9299999997</v>
      </c>
      <c r="BN1858" s="53">
        <v>0.96355632653441903</v>
      </c>
      <c r="BO1858" s="54">
        <v>2.295489E-4</v>
      </c>
      <c r="BP1858" s="70">
        <v>5773</v>
      </c>
      <c r="BQ1858" s="71"/>
      <c r="BR1858" s="70"/>
      <c r="BS1858" s="72"/>
      <c r="BT1858" s="72"/>
      <c r="BU1858" s="70">
        <v>24116916</v>
      </c>
      <c r="BV1858" s="70">
        <v>125415</v>
      </c>
      <c r="BW1858" s="74">
        <v>7444754</v>
      </c>
      <c r="BX1858" s="70">
        <v>31687085</v>
      </c>
    </row>
    <row r="1859" spans="1:76" x14ac:dyDescent="0.3">
      <c r="A1859" s="73" t="s">
        <v>10</v>
      </c>
      <c r="B1859" s="2" t="s">
        <v>170</v>
      </c>
      <c r="C1859" s="2" t="s">
        <v>120</v>
      </c>
      <c r="D1859" s="2" t="s">
        <v>18</v>
      </c>
      <c r="E1859" s="2" t="s">
        <v>15</v>
      </c>
      <c r="F1859" s="17" t="str">
        <f>+Tabela1[[#This Row],[WK]]&amp;Tabela1[[#This Row],[PK]]&amp;Tabela1[[#This Row],[GK]]</f>
        <v>241704</v>
      </c>
      <c r="G1859" s="2" t="s">
        <v>1744</v>
      </c>
      <c r="H1859" s="3">
        <v>539439514.63999999</v>
      </c>
      <c r="I1859" s="4">
        <v>1.125</v>
      </c>
      <c r="J1859" s="3">
        <v>606869453.97000003</v>
      </c>
      <c r="K1859" s="4">
        <v>7.0000000000000007E-2</v>
      </c>
      <c r="L1859" s="3">
        <v>42480862</v>
      </c>
      <c r="M1859" s="3"/>
      <c r="N1859" s="5"/>
      <c r="O1859" s="3">
        <v>104998818.83</v>
      </c>
      <c r="P1859" s="4">
        <v>1.125</v>
      </c>
      <c r="Q1859" s="3">
        <v>118123671.18000001</v>
      </c>
      <c r="R1859" s="4">
        <v>1.6E-2</v>
      </c>
      <c r="S1859" s="3">
        <v>1889979</v>
      </c>
      <c r="T1859" s="3"/>
      <c r="U1859" s="5"/>
      <c r="V1859" s="3">
        <v>28467297</v>
      </c>
      <c r="W1859" s="5"/>
      <c r="X1859" s="3">
        <v>50886627</v>
      </c>
      <c r="Y1859" s="3">
        <v>4011225</v>
      </c>
      <c r="Z1859" s="3">
        <v>427543</v>
      </c>
      <c r="AA1859" s="3">
        <v>2074846</v>
      </c>
      <c r="AB1859" s="3">
        <v>33874854</v>
      </c>
      <c r="AC1859" s="3">
        <v>10498159</v>
      </c>
      <c r="AD1859" s="3">
        <v>22419331</v>
      </c>
      <c r="AE1859" s="3">
        <v>0</v>
      </c>
      <c r="AF1859" s="3">
        <v>42480862</v>
      </c>
      <c r="AG1859" s="3">
        <v>1889979</v>
      </c>
      <c r="AH1859" s="3">
        <v>22419331</v>
      </c>
      <c r="AI1859" s="3">
        <v>28467297</v>
      </c>
      <c r="AJ1859" s="3">
        <v>4540842</v>
      </c>
      <c r="AK1859" s="3">
        <v>4540842</v>
      </c>
      <c r="AL1859" s="3">
        <v>1348090</v>
      </c>
      <c r="AM1859" s="3">
        <v>3192752</v>
      </c>
      <c r="AN1859" s="3">
        <v>870893</v>
      </c>
      <c r="AO1859" s="3">
        <v>0</v>
      </c>
      <c r="AP1859" s="3">
        <v>-870893</v>
      </c>
      <c r="AQ1859" s="3">
        <v>0</v>
      </c>
      <c r="AR1859" s="3">
        <f>Tabela1[[#This Row],[Potrzeby finansowe 2027
w tym:]]+Tabela1[[#This Row],[Rozliczenie 2025 potrz. fin.]]</f>
        <v>50886627</v>
      </c>
      <c r="AS1859" s="3">
        <v>0</v>
      </c>
      <c r="AT1859" s="3">
        <v>0</v>
      </c>
      <c r="AU1859" s="3"/>
      <c r="AV1859" s="3"/>
      <c r="AW1859" s="3"/>
      <c r="AX1859" s="3"/>
      <c r="AY1859" s="3"/>
      <c r="AZ1859" s="3"/>
      <c r="BA1859" s="3">
        <v>427543</v>
      </c>
      <c r="BB1859" s="3">
        <v>0</v>
      </c>
      <c r="BC1859" s="3">
        <v>196.3</v>
      </c>
      <c r="BD1859" s="3">
        <v>0</v>
      </c>
      <c r="BE1859" s="3">
        <v>7258.48</v>
      </c>
      <c r="BF1859" s="3">
        <v>0</v>
      </c>
      <c r="BG1859" s="3">
        <v>1325192</v>
      </c>
      <c r="BH1859" s="3">
        <v>12452</v>
      </c>
      <c r="BI1859" s="3">
        <v>749654</v>
      </c>
      <c r="BJ1859" s="3">
        <v>11519805.154999999</v>
      </c>
      <c r="BK1859" s="3">
        <v>8888171.7799999993</v>
      </c>
      <c r="BL1859" s="3">
        <v>942864.79</v>
      </c>
      <c r="BM1859" s="3">
        <v>8640803.9199999999</v>
      </c>
      <c r="BN1859" s="53">
        <v>0.92079497868927385</v>
      </c>
      <c r="BO1859" s="54">
        <v>4.6953620000000001E-4</v>
      </c>
      <c r="BP1859" s="70">
        <v>11808</v>
      </c>
      <c r="BQ1859" s="71"/>
      <c r="BR1859" s="70"/>
      <c r="BS1859" s="72"/>
      <c r="BT1859" s="72"/>
      <c r="BU1859" s="70">
        <v>42480862</v>
      </c>
      <c r="BV1859" s="70">
        <v>1889979</v>
      </c>
      <c r="BW1859" s="74">
        <v>22419331</v>
      </c>
      <c r="BX1859" s="70">
        <v>66790172</v>
      </c>
    </row>
    <row r="1860" spans="1:76" x14ac:dyDescent="0.3">
      <c r="A1860" s="73" t="s">
        <v>10</v>
      </c>
      <c r="B1860" s="2" t="s">
        <v>170</v>
      </c>
      <c r="C1860" s="2" t="s">
        <v>120</v>
      </c>
      <c r="D1860" s="2" t="s">
        <v>21</v>
      </c>
      <c r="E1860" s="2" t="s">
        <v>15</v>
      </c>
      <c r="F1860" s="17" t="str">
        <f>+Tabela1[[#This Row],[WK]]&amp;Tabela1[[#This Row],[PK]]&amp;Tabela1[[#This Row],[GK]]</f>
        <v>241705</v>
      </c>
      <c r="G1860" s="2" t="s">
        <v>1745</v>
      </c>
      <c r="H1860" s="3">
        <v>95197911.599999994</v>
      </c>
      <c r="I1860" s="4">
        <v>1.125</v>
      </c>
      <c r="J1860" s="3">
        <v>107097650.55</v>
      </c>
      <c r="K1860" s="4">
        <v>7.0000000000000007E-2</v>
      </c>
      <c r="L1860" s="3">
        <v>7496836</v>
      </c>
      <c r="M1860" s="3"/>
      <c r="N1860" s="5"/>
      <c r="O1860" s="3">
        <v>62775.08</v>
      </c>
      <c r="P1860" s="4">
        <v>1.125</v>
      </c>
      <c r="Q1860" s="3">
        <v>70621.97</v>
      </c>
      <c r="R1860" s="4">
        <v>1.6E-2</v>
      </c>
      <c r="S1860" s="3">
        <v>1130</v>
      </c>
      <c r="T1860" s="3"/>
      <c r="U1860" s="5"/>
      <c r="V1860" s="3">
        <v>5011870</v>
      </c>
      <c r="W1860" s="5"/>
      <c r="X1860" s="3">
        <v>14915561</v>
      </c>
      <c r="Y1860" s="3">
        <v>3917568</v>
      </c>
      <c r="Z1860" s="3">
        <v>0</v>
      </c>
      <c r="AA1860" s="3">
        <v>611005</v>
      </c>
      <c r="AB1860" s="3">
        <v>10386988</v>
      </c>
      <c r="AC1860" s="3">
        <v>0</v>
      </c>
      <c r="AD1860" s="3">
        <v>10183643</v>
      </c>
      <c r="AE1860" s="3">
        <v>0</v>
      </c>
      <c r="AF1860" s="3">
        <v>7496836</v>
      </c>
      <c r="AG1860" s="3">
        <v>1130</v>
      </c>
      <c r="AH1860" s="3">
        <v>10183643</v>
      </c>
      <c r="AI1860" s="3">
        <v>5011870</v>
      </c>
      <c r="AJ1860" s="3">
        <v>1627601</v>
      </c>
      <c r="AK1860" s="3">
        <v>1907553</v>
      </c>
      <c r="AL1860" s="3">
        <v>240028</v>
      </c>
      <c r="AM1860" s="3">
        <v>1667525</v>
      </c>
      <c r="AN1860" s="3">
        <v>279952</v>
      </c>
      <c r="AO1860" s="3">
        <v>0</v>
      </c>
      <c r="AP1860" s="3">
        <v>0</v>
      </c>
      <c r="AQ1860" s="3">
        <v>279952</v>
      </c>
      <c r="AR1860" s="3">
        <f>Tabela1[[#This Row],[Potrzeby finansowe 2027
w tym:]]+Tabela1[[#This Row],[Rozliczenie 2025 potrz. fin.]]</f>
        <v>15195513</v>
      </c>
      <c r="AS1860" s="3">
        <v>0</v>
      </c>
      <c r="AT1860" s="3">
        <v>0</v>
      </c>
      <c r="AU1860" s="3"/>
      <c r="AV1860" s="3"/>
      <c r="AW1860" s="3"/>
      <c r="AX1860" s="3"/>
      <c r="AY1860" s="3"/>
      <c r="AZ1860" s="3"/>
      <c r="BA1860" s="3">
        <v>0</v>
      </c>
      <c r="BB1860" s="3">
        <v>0</v>
      </c>
      <c r="BC1860" s="3">
        <v>0</v>
      </c>
      <c r="BD1860" s="3">
        <v>0</v>
      </c>
      <c r="BE1860" s="3">
        <v>0</v>
      </c>
      <c r="BF1860" s="3">
        <v>0</v>
      </c>
      <c r="BG1860" s="3">
        <v>377782</v>
      </c>
      <c r="BH1860" s="3">
        <v>2171</v>
      </c>
      <c r="BI1860" s="3">
        <v>233223</v>
      </c>
      <c r="BJ1860" s="3">
        <v>3583906.5375000006</v>
      </c>
      <c r="BK1860" s="3">
        <v>2477705.3900000006</v>
      </c>
      <c r="BL1860" s="3">
        <v>81575.25</v>
      </c>
      <c r="BM1860" s="3">
        <v>4261654.09</v>
      </c>
      <c r="BN1860" s="53">
        <v>0.67588856868395775</v>
      </c>
      <c r="BO1860" s="54">
        <v>1.0227770000000001E-4</v>
      </c>
      <c r="BP1860" s="70">
        <v>2572</v>
      </c>
      <c r="BQ1860" s="71"/>
      <c r="BR1860" s="70"/>
      <c r="BS1860" s="72"/>
      <c r="BT1860" s="72"/>
      <c r="BU1860" s="70">
        <v>7496836</v>
      </c>
      <c r="BV1860" s="70">
        <v>1130</v>
      </c>
      <c r="BW1860" s="74">
        <v>10183643</v>
      </c>
      <c r="BX1860" s="70">
        <v>17681609</v>
      </c>
    </row>
    <row r="1861" spans="1:76" x14ac:dyDescent="0.3">
      <c r="A1861" s="73" t="s">
        <v>10</v>
      </c>
      <c r="B1861" s="2" t="s">
        <v>170</v>
      </c>
      <c r="C1861" s="2" t="s">
        <v>120</v>
      </c>
      <c r="D1861" s="2" t="s">
        <v>23</v>
      </c>
      <c r="E1861" s="2" t="s">
        <v>15</v>
      </c>
      <c r="F1861" s="17" t="str">
        <f>+Tabela1[[#This Row],[WK]]&amp;Tabela1[[#This Row],[PK]]&amp;Tabela1[[#This Row],[GK]]</f>
        <v>241706</v>
      </c>
      <c r="G1861" s="2" t="s">
        <v>1746</v>
      </c>
      <c r="H1861" s="3">
        <v>549710712.02999997</v>
      </c>
      <c r="I1861" s="4">
        <v>1.125</v>
      </c>
      <c r="J1861" s="3">
        <v>618424551.02999997</v>
      </c>
      <c r="K1861" s="4">
        <v>7.0000000000000007E-2</v>
      </c>
      <c r="L1861" s="3">
        <v>43289719</v>
      </c>
      <c r="M1861" s="3"/>
      <c r="N1861" s="5"/>
      <c r="O1861" s="3">
        <v>10624629.899999999</v>
      </c>
      <c r="P1861" s="4">
        <v>1.125</v>
      </c>
      <c r="Q1861" s="3">
        <v>11952708.640000001</v>
      </c>
      <c r="R1861" s="4">
        <v>1.6E-2</v>
      </c>
      <c r="S1861" s="3">
        <v>191243</v>
      </c>
      <c r="T1861" s="3"/>
      <c r="U1861" s="5"/>
      <c r="V1861" s="3">
        <v>26941402</v>
      </c>
      <c r="W1861" s="5"/>
      <c r="X1861" s="3">
        <v>44623269</v>
      </c>
      <c r="Y1861" s="3">
        <v>918889</v>
      </c>
      <c r="Z1861" s="3">
        <v>159895</v>
      </c>
      <c r="AA1861" s="3">
        <v>1751119</v>
      </c>
      <c r="AB1861" s="3">
        <v>31865782</v>
      </c>
      <c r="AC1861" s="3">
        <v>9927584</v>
      </c>
      <c r="AD1861" s="3">
        <v>17681867</v>
      </c>
      <c r="AE1861" s="3">
        <v>0</v>
      </c>
      <c r="AF1861" s="3">
        <v>43289719</v>
      </c>
      <c r="AG1861" s="3">
        <v>191243</v>
      </c>
      <c r="AH1861" s="3">
        <v>17681867</v>
      </c>
      <c r="AI1861" s="3">
        <v>26941402</v>
      </c>
      <c r="AJ1861" s="3">
        <v>3187553</v>
      </c>
      <c r="AK1861" s="3">
        <v>3187553</v>
      </c>
      <c r="AL1861" s="3">
        <v>1894980</v>
      </c>
      <c r="AM1861" s="3">
        <v>1292573</v>
      </c>
      <c r="AN1861" s="3">
        <v>2522375</v>
      </c>
      <c r="AO1861" s="3">
        <v>0</v>
      </c>
      <c r="AP1861" s="3">
        <v>-2522375</v>
      </c>
      <c r="AQ1861" s="3">
        <v>0</v>
      </c>
      <c r="AR1861" s="3">
        <f>Tabela1[[#This Row],[Potrzeby finansowe 2027
w tym:]]+Tabela1[[#This Row],[Rozliczenie 2025 potrz. fin.]]</f>
        <v>44623269</v>
      </c>
      <c r="AS1861" s="3">
        <v>0</v>
      </c>
      <c r="AT1861" s="3">
        <v>0</v>
      </c>
      <c r="AU1861" s="3"/>
      <c r="AV1861" s="3"/>
      <c r="AW1861" s="3"/>
      <c r="AX1861" s="3"/>
      <c r="AY1861" s="3"/>
      <c r="AZ1861" s="3"/>
      <c r="BA1861" s="3">
        <v>159895</v>
      </c>
      <c r="BB1861" s="3">
        <v>0</v>
      </c>
      <c r="BC1861" s="3">
        <v>7.15</v>
      </c>
      <c r="BD1861" s="3">
        <v>0</v>
      </c>
      <c r="BE1861" s="3">
        <v>3156.33</v>
      </c>
      <c r="BF1861" s="3">
        <v>0</v>
      </c>
      <c r="BG1861" s="3">
        <v>1175667</v>
      </c>
      <c r="BH1861" s="3">
        <v>11047</v>
      </c>
      <c r="BI1861" s="3">
        <v>575452</v>
      </c>
      <c r="BJ1861" s="3">
        <v>8842878.2149999999</v>
      </c>
      <c r="BK1861" s="3">
        <v>6471095.3499999996</v>
      </c>
      <c r="BL1861" s="3">
        <v>332113.96999999997</v>
      </c>
      <c r="BM1861" s="3">
        <v>8822903.5199999996</v>
      </c>
      <c r="BN1861" s="53">
        <v>0.97834792908237977</v>
      </c>
      <c r="BO1861" s="54">
        <v>3.934594E-4</v>
      </c>
      <c r="BP1861" s="70">
        <v>9895</v>
      </c>
      <c r="BQ1861" s="71"/>
      <c r="BR1861" s="70"/>
      <c r="BS1861" s="72"/>
      <c r="BT1861" s="72"/>
      <c r="BU1861" s="70">
        <v>43289719</v>
      </c>
      <c r="BV1861" s="70">
        <v>191243</v>
      </c>
      <c r="BW1861" s="74">
        <v>17681867</v>
      </c>
      <c r="BX1861" s="70">
        <v>61162829</v>
      </c>
    </row>
    <row r="1862" spans="1:76" x14ac:dyDescent="0.3">
      <c r="A1862" s="73" t="s">
        <v>10</v>
      </c>
      <c r="B1862" s="2" t="s">
        <v>170</v>
      </c>
      <c r="C1862" s="2" t="s">
        <v>120</v>
      </c>
      <c r="D1862" s="2" t="s">
        <v>30</v>
      </c>
      <c r="E1862" s="2" t="s">
        <v>15</v>
      </c>
      <c r="F1862" s="17" t="str">
        <f>+Tabela1[[#This Row],[WK]]&amp;Tabela1[[#This Row],[PK]]&amp;Tabela1[[#This Row],[GK]]</f>
        <v>241707</v>
      </c>
      <c r="G1862" s="2" t="s">
        <v>1747</v>
      </c>
      <c r="H1862" s="3">
        <v>221955627.50999999</v>
      </c>
      <c r="I1862" s="4">
        <v>1.125</v>
      </c>
      <c r="J1862" s="3">
        <v>249700080.94999999</v>
      </c>
      <c r="K1862" s="4">
        <v>7.0000000000000007E-2</v>
      </c>
      <c r="L1862" s="3">
        <v>17479006</v>
      </c>
      <c r="M1862" s="3"/>
      <c r="N1862" s="5"/>
      <c r="O1862" s="3">
        <v>11547710.140000001</v>
      </c>
      <c r="P1862" s="4">
        <v>1.125</v>
      </c>
      <c r="Q1862" s="3">
        <v>12991173.91</v>
      </c>
      <c r="R1862" s="4">
        <v>1.6E-2</v>
      </c>
      <c r="S1862" s="3">
        <v>207859</v>
      </c>
      <c r="T1862" s="3"/>
      <c r="U1862" s="5"/>
      <c r="V1862" s="3">
        <v>11148009</v>
      </c>
      <c r="W1862" s="5"/>
      <c r="X1862" s="3">
        <v>15875170</v>
      </c>
      <c r="Y1862" s="3">
        <v>1648331</v>
      </c>
      <c r="Z1862" s="3">
        <v>78783</v>
      </c>
      <c r="AA1862" s="3">
        <v>743094</v>
      </c>
      <c r="AB1862" s="3">
        <v>11610957</v>
      </c>
      <c r="AC1862" s="3">
        <v>1794005</v>
      </c>
      <c r="AD1862" s="3">
        <v>4727160</v>
      </c>
      <c r="AE1862" s="3">
        <v>0</v>
      </c>
      <c r="AF1862" s="3">
        <v>17479006</v>
      </c>
      <c r="AG1862" s="3">
        <v>207859</v>
      </c>
      <c r="AH1862" s="3">
        <v>4727160</v>
      </c>
      <c r="AI1862" s="3">
        <v>11148009</v>
      </c>
      <c r="AJ1862" s="3">
        <v>663092</v>
      </c>
      <c r="AK1862" s="3">
        <v>663092</v>
      </c>
      <c r="AL1862" s="3">
        <v>611903</v>
      </c>
      <c r="AM1862" s="3">
        <v>51189</v>
      </c>
      <c r="AN1862" s="3">
        <v>689225</v>
      </c>
      <c r="AO1862" s="3">
        <v>0</v>
      </c>
      <c r="AP1862" s="3">
        <v>-689225</v>
      </c>
      <c r="AQ1862" s="3">
        <v>0</v>
      </c>
      <c r="AR1862" s="3">
        <f>Tabela1[[#This Row],[Potrzeby finansowe 2027
w tym:]]+Tabela1[[#This Row],[Rozliczenie 2025 potrz. fin.]]</f>
        <v>15875170</v>
      </c>
      <c r="AS1862" s="3">
        <v>0</v>
      </c>
      <c r="AT1862" s="3">
        <v>0</v>
      </c>
      <c r="AU1862" s="3"/>
      <c r="AV1862" s="3"/>
      <c r="AW1862" s="3"/>
      <c r="AX1862" s="3"/>
      <c r="AY1862" s="3"/>
      <c r="AZ1862" s="3"/>
      <c r="BA1862" s="3">
        <v>78783</v>
      </c>
      <c r="BB1862" s="3">
        <v>0</v>
      </c>
      <c r="BC1862" s="3">
        <v>51.68</v>
      </c>
      <c r="BD1862" s="3">
        <v>0</v>
      </c>
      <c r="BE1862" s="3">
        <v>1234.1300000000001</v>
      </c>
      <c r="BF1862" s="3">
        <v>0</v>
      </c>
      <c r="BG1862" s="3">
        <v>482739</v>
      </c>
      <c r="BH1862" s="3">
        <v>4536</v>
      </c>
      <c r="BI1862" s="3">
        <v>260355</v>
      </c>
      <c r="BJ1862" s="3">
        <v>4000826.6775000007</v>
      </c>
      <c r="BK1862" s="3">
        <v>1635272.4700000007</v>
      </c>
      <c r="BL1862" s="3">
        <v>534691.37</v>
      </c>
      <c r="BM1862" s="3">
        <v>8392834.0899999999</v>
      </c>
      <c r="BN1862" s="53">
        <v>0.91330404857166836</v>
      </c>
      <c r="BO1862" s="54">
        <v>1.762976E-4</v>
      </c>
      <c r="BP1862" s="70">
        <v>4433</v>
      </c>
      <c r="BQ1862" s="71"/>
      <c r="BR1862" s="70"/>
      <c r="BS1862" s="72"/>
      <c r="BT1862" s="72"/>
      <c r="BU1862" s="70">
        <v>17479006</v>
      </c>
      <c r="BV1862" s="70">
        <v>207859</v>
      </c>
      <c r="BW1862" s="74">
        <v>4727160</v>
      </c>
      <c r="BX1862" s="70">
        <v>22414025</v>
      </c>
    </row>
    <row r="1863" spans="1:76" x14ac:dyDescent="0.3">
      <c r="A1863" s="73" t="s">
        <v>10</v>
      </c>
      <c r="B1863" s="2" t="s">
        <v>170</v>
      </c>
      <c r="C1863" s="2" t="s">
        <v>120</v>
      </c>
      <c r="D1863" s="2" t="s">
        <v>54</v>
      </c>
      <c r="E1863" s="2" t="s">
        <v>15</v>
      </c>
      <c r="F1863" s="17" t="str">
        <f>+Tabela1[[#This Row],[WK]]&amp;Tabela1[[#This Row],[PK]]&amp;Tabela1[[#This Row],[GK]]</f>
        <v>241708</v>
      </c>
      <c r="G1863" s="2" t="s">
        <v>1748</v>
      </c>
      <c r="H1863" s="3">
        <v>800330491.13</v>
      </c>
      <c r="I1863" s="4">
        <v>1.125</v>
      </c>
      <c r="J1863" s="3">
        <v>900371802.51999998</v>
      </c>
      <c r="K1863" s="4">
        <v>7.0000000000000007E-2</v>
      </c>
      <c r="L1863" s="3">
        <v>63026026</v>
      </c>
      <c r="M1863" s="3"/>
      <c r="N1863" s="5"/>
      <c r="O1863" s="3">
        <v>22656755.309999999</v>
      </c>
      <c r="P1863" s="4">
        <v>1.125</v>
      </c>
      <c r="Q1863" s="3">
        <v>25488849.719999999</v>
      </c>
      <c r="R1863" s="4">
        <v>1.6E-2</v>
      </c>
      <c r="S1863" s="3">
        <v>407822</v>
      </c>
      <c r="T1863" s="3"/>
      <c r="U1863" s="5"/>
      <c r="V1863" s="3">
        <v>36528435</v>
      </c>
      <c r="W1863" s="5"/>
      <c r="X1863" s="3">
        <v>52023466</v>
      </c>
      <c r="Y1863" s="3">
        <v>0</v>
      </c>
      <c r="Z1863" s="3">
        <v>6855</v>
      </c>
      <c r="AA1863" s="3">
        <v>2575736</v>
      </c>
      <c r="AB1863" s="3">
        <v>42480565</v>
      </c>
      <c r="AC1863" s="3">
        <v>6960310</v>
      </c>
      <c r="AD1863" s="3">
        <v>15495030</v>
      </c>
      <c r="AE1863" s="3">
        <v>0</v>
      </c>
      <c r="AF1863" s="3">
        <v>63026026</v>
      </c>
      <c r="AG1863" s="3">
        <v>407822</v>
      </c>
      <c r="AH1863" s="3">
        <v>15495030</v>
      </c>
      <c r="AI1863" s="3">
        <v>36528435</v>
      </c>
      <c r="AJ1863" s="3">
        <v>3372310</v>
      </c>
      <c r="AK1863" s="3">
        <v>3372310</v>
      </c>
      <c r="AL1863" s="3">
        <v>2282124</v>
      </c>
      <c r="AM1863" s="3">
        <v>1090186</v>
      </c>
      <c r="AN1863" s="3">
        <v>1006206</v>
      </c>
      <c r="AO1863" s="3">
        <v>0</v>
      </c>
      <c r="AP1863" s="3">
        <v>-1006206</v>
      </c>
      <c r="AQ1863" s="3">
        <v>0</v>
      </c>
      <c r="AR1863" s="3">
        <f>Tabela1[[#This Row],[Potrzeby finansowe 2027
w tym:]]+Tabela1[[#This Row],[Rozliczenie 2025 potrz. fin.]]</f>
        <v>52023466</v>
      </c>
      <c r="AS1863" s="3">
        <v>0</v>
      </c>
      <c r="AT1863" s="3">
        <v>0</v>
      </c>
      <c r="AU1863" s="3"/>
      <c r="AV1863" s="3"/>
      <c r="AW1863" s="3"/>
      <c r="AX1863" s="3"/>
      <c r="AY1863" s="3"/>
      <c r="AZ1863" s="3"/>
      <c r="BA1863" s="3">
        <v>6855</v>
      </c>
      <c r="BB1863" s="3">
        <v>0</v>
      </c>
      <c r="BC1863" s="3">
        <v>0</v>
      </c>
      <c r="BD1863" s="3">
        <v>0</v>
      </c>
      <c r="BE1863" s="3">
        <v>137.36000000000001</v>
      </c>
      <c r="BF1863" s="3">
        <v>0</v>
      </c>
      <c r="BG1863" s="3">
        <v>1645741</v>
      </c>
      <c r="BH1863" s="3">
        <v>15464</v>
      </c>
      <c r="BI1863" s="3">
        <v>929995</v>
      </c>
      <c r="BJ1863" s="3">
        <v>14291078.01</v>
      </c>
      <c r="BK1863" s="3">
        <v>11575415.51</v>
      </c>
      <c r="BL1863" s="3">
        <v>399850.47</v>
      </c>
      <c r="BM1863" s="3">
        <v>10062949.060000001</v>
      </c>
      <c r="BN1863" s="53">
        <v>1.0491536330824545</v>
      </c>
      <c r="BO1863" s="54">
        <v>5.5013399999999997E-4</v>
      </c>
      <c r="BP1863" s="70">
        <v>13835</v>
      </c>
      <c r="BQ1863" s="71"/>
      <c r="BR1863" s="70"/>
      <c r="BS1863" s="72"/>
      <c r="BT1863" s="72"/>
      <c r="BU1863" s="70">
        <v>63026026</v>
      </c>
      <c r="BV1863" s="70">
        <v>407822</v>
      </c>
      <c r="BW1863" s="74">
        <v>15495030</v>
      </c>
      <c r="BX1863" s="70">
        <v>78928878</v>
      </c>
    </row>
    <row r="1864" spans="1:76" x14ac:dyDescent="0.3">
      <c r="A1864" s="73" t="s">
        <v>10</v>
      </c>
      <c r="B1864" s="2" t="s">
        <v>170</v>
      </c>
      <c r="C1864" s="2" t="s">
        <v>120</v>
      </c>
      <c r="D1864" s="2" t="s">
        <v>56</v>
      </c>
      <c r="E1864" s="2" t="s">
        <v>15</v>
      </c>
      <c r="F1864" s="17" t="str">
        <f>+Tabela1[[#This Row],[WK]]&amp;Tabela1[[#This Row],[PK]]&amp;Tabela1[[#This Row],[GK]]</f>
        <v>241709</v>
      </c>
      <c r="G1864" s="2" t="s">
        <v>1749</v>
      </c>
      <c r="H1864" s="3">
        <v>416007283.73000002</v>
      </c>
      <c r="I1864" s="4">
        <v>1.125</v>
      </c>
      <c r="J1864" s="3">
        <v>468008194.19999999</v>
      </c>
      <c r="K1864" s="4">
        <v>7.0000000000000007E-2</v>
      </c>
      <c r="L1864" s="3">
        <v>32760574</v>
      </c>
      <c r="M1864" s="3"/>
      <c r="N1864" s="5"/>
      <c r="O1864" s="3">
        <v>13065864.99</v>
      </c>
      <c r="P1864" s="4">
        <v>1.125</v>
      </c>
      <c r="Q1864" s="3">
        <v>14699098.109999999</v>
      </c>
      <c r="R1864" s="4">
        <v>1.6E-2</v>
      </c>
      <c r="S1864" s="3">
        <v>235186</v>
      </c>
      <c r="T1864" s="3"/>
      <c r="U1864" s="5"/>
      <c r="V1864" s="3">
        <v>21632509</v>
      </c>
      <c r="W1864" s="5"/>
      <c r="X1864" s="3">
        <v>44246642</v>
      </c>
      <c r="Y1864" s="3">
        <v>9288355</v>
      </c>
      <c r="Z1864" s="3">
        <v>202853</v>
      </c>
      <c r="AA1864" s="3">
        <v>1509871</v>
      </c>
      <c r="AB1864" s="3">
        <v>29156350</v>
      </c>
      <c r="AC1864" s="3">
        <v>4089213</v>
      </c>
      <c r="AD1864" s="3">
        <v>22614133</v>
      </c>
      <c r="AE1864" s="3">
        <v>0</v>
      </c>
      <c r="AF1864" s="3">
        <v>32760574</v>
      </c>
      <c r="AG1864" s="3">
        <v>235186</v>
      </c>
      <c r="AH1864" s="3">
        <v>22614133</v>
      </c>
      <c r="AI1864" s="3">
        <v>21632509</v>
      </c>
      <c r="AJ1864" s="3">
        <v>2885904</v>
      </c>
      <c r="AK1864" s="3">
        <v>2885904</v>
      </c>
      <c r="AL1864" s="3">
        <v>1090617</v>
      </c>
      <c r="AM1864" s="3">
        <v>1795287</v>
      </c>
      <c r="AN1864" s="3">
        <v>207329</v>
      </c>
      <c r="AO1864" s="3">
        <v>0</v>
      </c>
      <c r="AP1864" s="3">
        <v>-207329</v>
      </c>
      <c r="AQ1864" s="3">
        <v>0</v>
      </c>
      <c r="AR1864" s="3">
        <f>Tabela1[[#This Row],[Potrzeby finansowe 2027
w tym:]]+Tabela1[[#This Row],[Rozliczenie 2025 potrz. fin.]]</f>
        <v>44246642</v>
      </c>
      <c r="AS1864" s="3">
        <v>0</v>
      </c>
      <c r="AT1864" s="3">
        <v>0</v>
      </c>
      <c r="AU1864" s="3"/>
      <c r="AV1864" s="3"/>
      <c r="AW1864" s="3"/>
      <c r="AX1864" s="3"/>
      <c r="AY1864" s="3"/>
      <c r="AZ1864" s="3"/>
      <c r="BA1864" s="3">
        <v>202853</v>
      </c>
      <c r="BB1864" s="3">
        <v>0</v>
      </c>
      <c r="BC1864" s="3">
        <v>7.0000000000000007E-2</v>
      </c>
      <c r="BD1864" s="3">
        <v>0</v>
      </c>
      <c r="BE1864" s="3">
        <v>4064.31</v>
      </c>
      <c r="BF1864" s="3">
        <v>0</v>
      </c>
      <c r="BG1864" s="3">
        <v>1021139</v>
      </c>
      <c r="BH1864" s="3">
        <v>9595</v>
      </c>
      <c r="BI1864" s="3">
        <v>488732</v>
      </c>
      <c r="BJ1864" s="3">
        <v>7510258.625</v>
      </c>
      <c r="BK1864" s="3">
        <v>2854530.6400000006</v>
      </c>
      <c r="BL1864" s="3">
        <v>4309876.5</v>
      </c>
      <c r="BM1864" s="3">
        <v>10003158.939999999</v>
      </c>
      <c r="BN1864" s="53">
        <v>0.78193857661136146</v>
      </c>
      <c r="BO1864" s="54">
        <v>3.8692490000000001E-4</v>
      </c>
      <c r="BP1864" s="70">
        <v>9730</v>
      </c>
      <c r="BQ1864" s="71"/>
      <c r="BR1864" s="70"/>
      <c r="BS1864" s="72"/>
      <c r="BT1864" s="72"/>
      <c r="BU1864" s="70">
        <v>32760574</v>
      </c>
      <c r="BV1864" s="70">
        <v>235186</v>
      </c>
      <c r="BW1864" s="74">
        <v>22614133</v>
      </c>
      <c r="BX1864" s="70">
        <v>55609893</v>
      </c>
    </row>
    <row r="1865" spans="1:76" x14ac:dyDescent="0.3">
      <c r="A1865" s="73" t="s">
        <v>10</v>
      </c>
      <c r="B1865" s="2" t="s">
        <v>170</v>
      </c>
      <c r="C1865" s="2" t="s">
        <v>120</v>
      </c>
      <c r="D1865" s="2" t="s">
        <v>69</v>
      </c>
      <c r="E1865" s="2" t="s">
        <v>15</v>
      </c>
      <c r="F1865" s="17" t="str">
        <f>+Tabela1[[#This Row],[WK]]&amp;Tabela1[[#This Row],[PK]]&amp;Tabela1[[#This Row],[GK]]</f>
        <v>241710</v>
      </c>
      <c r="G1865" s="2" t="s">
        <v>1750</v>
      </c>
      <c r="H1865" s="3">
        <v>575957219.00999999</v>
      </c>
      <c r="I1865" s="4">
        <v>1.125</v>
      </c>
      <c r="J1865" s="3">
        <v>647951871.38999999</v>
      </c>
      <c r="K1865" s="4">
        <v>7.0000000000000007E-2</v>
      </c>
      <c r="L1865" s="3">
        <v>45356631</v>
      </c>
      <c r="M1865" s="3"/>
      <c r="N1865" s="5"/>
      <c r="O1865" s="3">
        <v>96086117.609999999</v>
      </c>
      <c r="P1865" s="4">
        <v>1.125</v>
      </c>
      <c r="Q1865" s="3">
        <v>108096882.31</v>
      </c>
      <c r="R1865" s="4">
        <v>1.6E-2</v>
      </c>
      <c r="S1865" s="3">
        <v>1729550</v>
      </c>
      <c r="T1865" s="3"/>
      <c r="U1865" s="5"/>
      <c r="V1865" s="3">
        <v>30040616</v>
      </c>
      <c r="W1865" s="5"/>
      <c r="X1865" s="3">
        <v>54953671</v>
      </c>
      <c r="Y1865" s="3">
        <v>8405144</v>
      </c>
      <c r="Z1865" s="3">
        <v>148140</v>
      </c>
      <c r="AA1865" s="3">
        <v>2087454</v>
      </c>
      <c r="AB1865" s="3">
        <v>40546077</v>
      </c>
      <c r="AC1865" s="3">
        <v>3766856</v>
      </c>
      <c r="AD1865" s="3">
        <v>24913054</v>
      </c>
      <c r="AE1865" s="3">
        <v>0</v>
      </c>
      <c r="AF1865" s="3">
        <v>45356631</v>
      </c>
      <c r="AG1865" s="3">
        <v>1729550</v>
      </c>
      <c r="AH1865" s="3">
        <v>24913054</v>
      </c>
      <c r="AI1865" s="3">
        <v>30040616</v>
      </c>
      <c r="AJ1865" s="3">
        <v>1591303</v>
      </c>
      <c r="AK1865" s="3">
        <v>1591303</v>
      </c>
      <c r="AL1865" s="3">
        <v>1685439</v>
      </c>
      <c r="AM1865" s="3">
        <v>-94136</v>
      </c>
      <c r="AN1865" s="3">
        <v>2292420</v>
      </c>
      <c r="AO1865" s="3">
        <v>0</v>
      </c>
      <c r="AP1865" s="3">
        <v>-2292420</v>
      </c>
      <c r="AQ1865" s="3">
        <v>0</v>
      </c>
      <c r="AR1865" s="3">
        <f>Tabela1[[#This Row],[Potrzeby finansowe 2027
w tym:]]+Tabela1[[#This Row],[Rozliczenie 2025 potrz. fin.]]</f>
        <v>54953671</v>
      </c>
      <c r="AS1865" s="3">
        <v>0</v>
      </c>
      <c r="AT1865" s="3">
        <v>0</v>
      </c>
      <c r="AU1865" s="3"/>
      <c r="AV1865" s="3"/>
      <c r="AW1865" s="3"/>
      <c r="AX1865" s="3"/>
      <c r="AY1865" s="3"/>
      <c r="AZ1865" s="3"/>
      <c r="BA1865" s="3">
        <v>148140</v>
      </c>
      <c r="BB1865" s="3">
        <v>0</v>
      </c>
      <c r="BC1865" s="3">
        <v>0</v>
      </c>
      <c r="BD1865" s="3">
        <v>0</v>
      </c>
      <c r="BE1865" s="3">
        <v>2968.44</v>
      </c>
      <c r="BF1865" s="3">
        <v>0</v>
      </c>
      <c r="BG1865" s="3">
        <v>1366910</v>
      </c>
      <c r="BH1865" s="3">
        <v>12844</v>
      </c>
      <c r="BI1865" s="3">
        <v>720544</v>
      </c>
      <c r="BJ1865" s="3">
        <v>11072491.480000002</v>
      </c>
      <c r="BK1865" s="3">
        <v>6023436.9500000011</v>
      </c>
      <c r="BL1865" s="3">
        <v>4277411.6900000004</v>
      </c>
      <c r="BM1865" s="3">
        <v>11641394.74</v>
      </c>
      <c r="BN1865" s="53">
        <v>0.84259160814377521</v>
      </c>
      <c r="BO1865" s="54">
        <v>4.9502759999999998E-4</v>
      </c>
      <c r="BP1865" s="70">
        <v>12450</v>
      </c>
      <c r="BQ1865" s="71"/>
      <c r="BR1865" s="70"/>
      <c r="BS1865" s="72"/>
      <c r="BT1865" s="72"/>
      <c r="BU1865" s="70">
        <v>45356631</v>
      </c>
      <c r="BV1865" s="70">
        <v>1729550</v>
      </c>
      <c r="BW1865" s="74">
        <v>24913054</v>
      </c>
      <c r="BX1865" s="70">
        <v>71999235</v>
      </c>
    </row>
    <row r="1866" spans="1:76" x14ac:dyDescent="0.3">
      <c r="A1866" s="73" t="s">
        <v>10</v>
      </c>
      <c r="B1866" s="2" t="s">
        <v>170</v>
      </c>
      <c r="C1866" s="2" t="s">
        <v>120</v>
      </c>
      <c r="D1866" s="2" t="s">
        <v>71</v>
      </c>
      <c r="E1866" s="2" t="s">
        <v>15</v>
      </c>
      <c r="F1866" s="17" t="str">
        <f>+Tabela1[[#This Row],[WK]]&amp;Tabela1[[#This Row],[PK]]&amp;Tabela1[[#This Row],[GK]]</f>
        <v>241711</v>
      </c>
      <c r="G1866" s="2" t="s">
        <v>1751</v>
      </c>
      <c r="H1866" s="3">
        <v>346689731.58999997</v>
      </c>
      <c r="I1866" s="4">
        <v>1.125</v>
      </c>
      <c r="J1866" s="3">
        <v>390025948.04000002</v>
      </c>
      <c r="K1866" s="4">
        <v>7.0000000000000007E-2</v>
      </c>
      <c r="L1866" s="3">
        <v>27301816</v>
      </c>
      <c r="M1866" s="3"/>
      <c r="N1866" s="5"/>
      <c r="O1866" s="3">
        <v>3718939.61</v>
      </c>
      <c r="P1866" s="4">
        <v>1.125</v>
      </c>
      <c r="Q1866" s="3">
        <v>4183807.06</v>
      </c>
      <c r="R1866" s="4">
        <v>1.6E-2</v>
      </c>
      <c r="S1866" s="3">
        <v>66941</v>
      </c>
      <c r="T1866" s="3"/>
      <c r="U1866" s="5"/>
      <c r="V1866" s="3">
        <v>16833129</v>
      </c>
      <c r="W1866" s="5"/>
      <c r="X1866" s="3">
        <v>44005235</v>
      </c>
      <c r="Y1866" s="3">
        <v>9741990</v>
      </c>
      <c r="Z1866" s="3">
        <v>469828</v>
      </c>
      <c r="AA1866" s="3">
        <v>1491739</v>
      </c>
      <c r="AB1866" s="3">
        <v>30771303</v>
      </c>
      <c r="AC1866" s="3">
        <v>1530375</v>
      </c>
      <c r="AD1866" s="3">
        <v>27172106</v>
      </c>
      <c r="AE1866" s="3">
        <v>0</v>
      </c>
      <c r="AF1866" s="3">
        <v>27301816</v>
      </c>
      <c r="AG1866" s="3">
        <v>66941</v>
      </c>
      <c r="AH1866" s="3">
        <v>27172106</v>
      </c>
      <c r="AI1866" s="3">
        <v>16833129</v>
      </c>
      <c r="AJ1866" s="3">
        <v>2296141</v>
      </c>
      <c r="AK1866" s="3">
        <v>2296141</v>
      </c>
      <c r="AL1866" s="3">
        <v>713724</v>
      </c>
      <c r="AM1866" s="3">
        <v>1582417</v>
      </c>
      <c r="AN1866" s="3">
        <v>525177</v>
      </c>
      <c r="AO1866" s="3">
        <v>0</v>
      </c>
      <c r="AP1866" s="3">
        <v>-525177</v>
      </c>
      <c r="AQ1866" s="3">
        <v>0</v>
      </c>
      <c r="AR1866" s="3">
        <f>Tabela1[[#This Row],[Potrzeby finansowe 2027
w tym:]]+Tabela1[[#This Row],[Rozliczenie 2025 potrz. fin.]]</f>
        <v>44005235</v>
      </c>
      <c r="AS1866" s="3">
        <v>0</v>
      </c>
      <c r="AT1866" s="3">
        <v>0</v>
      </c>
      <c r="AU1866" s="3"/>
      <c r="AV1866" s="3"/>
      <c r="AW1866" s="3"/>
      <c r="AX1866" s="3"/>
      <c r="AY1866" s="3"/>
      <c r="AZ1866" s="3"/>
      <c r="BA1866" s="3">
        <v>469828</v>
      </c>
      <c r="BB1866" s="3">
        <v>0</v>
      </c>
      <c r="BC1866" s="3">
        <v>55.35</v>
      </c>
      <c r="BD1866" s="3">
        <v>0</v>
      </c>
      <c r="BE1866" s="3">
        <v>9045.44</v>
      </c>
      <c r="BF1866" s="3">
        <v>0</v>
      </c>
      <c r="BG1866" s="3">
        <v>866185</v>
      </c>
      <c r="BH1866" s="3">
        <v>8139</v>
      </c>
      <c r="BI1866" s="3">
        <v>625554</v>
      </c>
      <c r="BJ1866" s="3">
        <v>9612795.2074999996</v>
      </c>
      <c r="BK1866" s="3">
        <v>7460197.2400000002</v>
      </c>
      <c r="BL1866" s="3">
        <v>642031.68000000005</v>
      </c>
      <c r="BM1866" s="3">
        <v>7326328.5099999998</v>
      </c>
      <c r="BN1866" s="53">
        <v>0.75364613935442959</v>
      </c>
      <c r="BO1866" s="54">
        <v>3.5015779999999998E-4</v>
      </c>
      <c r="BP1866" s="70">
        <v>8806</v>
      </c>
      <c r="BQ1866" s="71"/>
      <c r="BR1866" s="70"/>
      <c r="BS1866" s="72"/>
      <c r="BT1866" s="72"/>
      <c r="BU1866" s="70">
        <v>27301816</v>
      </c>
      <c r="BV1866" s="70">
        <v>66941</v>
      </c>
      <c r="BW1866" s="74">
        <v>27172106</v>
      </c>
      <c r="BX1866" s="70">
        <v>54540863</v>
      </c>
    </row>
    <row r="1867" spans="1:76" x14ac:dyDescent="0.3">
      <c r="A1867" s="73" t="s">
        <v>10</v>
      </c>
      <c r="B1867" s="2" t="s">
        <v>170</v>
      </c>
      <c r="C1867" s="2" t="s">
        <v>120</v>
      </c>
      <c r="D1867" s="2" t="s">
        <v>72</v>
      </c>
      <c r="E1867" s="2" t="s">
        <v>15</v>
      </c>
      <c r="F1867" s="17" t="str">
        <f>+Tabela1[[#This Row],[WK]]&amp;Tabela1[[#This Row],[PK]]&amp;Tabela1[[#This Row],[GK]]</f>
        <v>241712</v>
      </c>
      <c r="G1867" s="2" t="s">
        <v>1752</v>
      </c>
      <c r="H1867" s="3">
        <v>156851024.99000001</v>
      </c>
      <c r="I1867" s="4">
        <v>1.125</v>
      </c>
      <c r="J1867" s="3">
        <v>176457403.11000001</v>
      </c>
      <c r="K1867" s="4">
        <v>7.0000000000000007E-2</v>
      </c>
      <c r="L1867" s="3">
        <v>12352018</v>
      </c>
      <c r="M1867" s="3"/>
      <c r="N1867" s="5"/>
      <c r="O1867" s="3">
        <v>1596094.35</v>
      </c>
      <c r="P1867" s="4">
        <v>1.125</v>
      </c>
      <c r="Q1867" s="3">
        <v>1795606.14</v>
      </c>
      <c r="R1867" s="4">
        <v>1.6E-2</v>
      </c>
      <c r="S1867" s="3">
        <v>28730</v>
      </c>
      <c r="T1867" s="3"/>
      <c r="U1867" s="5"/>
      <c r="V1867" s="3">
        <v>8143205</v>
      </c>
      <c r="W1867" s="5"/>
      <c r="X1867" s="3">
        <v>12744404</v>
      </c>
      <c r="Y1867" s="3">
        <v>510525</v>
      </c>
      <c r="Z1867" s="3">
        <v>100284</v>
      </c>
      <c r="AA1867" s="3">
        <v>815288</v>
      </c>
      <c r="AB1867" s="3">
        <v>7962330</v>
      </c>
      <c r="AC1867" s="3">
        <v>3355977</v>
      </c>
      <c r="AD1867" s="3">
        <v>4601199</v>
      </c>
      <c r="AE1867" s="3">
        <v>0</v>
      </c>
      <c r="AF1867" s="3">
        <v>12352018</v>
      </c>
      <c r="AG1867" s="3">
        <v>28730</v>
      </c>
      <c r="AH1867" s="3">
        <v>4601199</v>
      </c>
      <c r="AI1867" s="3">
        <v>8143205</v>
      </c>
      <c r="AJ1867" s="3">
        <v>-93445</v>
      </c>
      <c r="AK1867" s="3">
        <v>-93445</v>
      </c>
      <c r="AL1867" s="3">
        <v>575772</v>
      </c>
      <c r="AM1867" s="3">
        <v>-669217</v>
      </c>
      <c r="AN1867" s="3">
        <v>-92589</v>
      </c>
      <c r="AO1867" s="3">
        <v>0</v>
      </c>
      <c r="AP1867" s="3">
        <v>92589</v>
      </c>
      <c r="AQ1867" s="3">
        <v>0</v>
      </c>
      <c r="AR1867" s="3">
        <f>Tabela1[[#This Row],[Potrzeby finansowe 2027
w tym:]]+Tabela1[[#This Row],[Rozliczenie 2025 potrz. fin.]]</f>
        <v>12744404</v>
      </c>
      <c r="AS1867" s="3">
        <v>0</v>
      </c>
      <c r="AT1867" s="3">
        <v>0</v>
      </c>
      <c r="AU1867" s="3"/>
      <c r="AV1867" s="3"/>
      <c r="AW1867" s="3"/>
      <c r="AX1867" s="3"/>
      <c r="AY1867" s="3"/>
      <c r="AZ1867" s="3"/>
      <c r="BA1867" s="3">
        <v>100284</v>
      </c>
      <c r="BB1867" s="3">
        <v>0</v>
      </c>
      <c r="BC1867" s="3">
        <v>32.93</v>
      </c>
      <c r="BD1867" s="3">
        <v>0</v>
      </c>
      <c r="BE1867" s="3">
        <v>1789.96</v>
      </c>
      <c r="BF1867" s="3">
        <v>0</v>
      </c>
      <c r="BG1867" s="3">
        <v>377782</v>
      </c>
      <c r="BH1867" s="3">
        <v>3480</v>
      </c>
      <c r="BI1867" s="3">
        <v>437506</v>
      </c>
      <c r="BJ1867" s="3">
        <v>6723090.6999999993</v>
      </c>
      <c r="BK1867" s="3">
        <v>2858840.09</v>
      </c>
      <c r="BL1867" s="3">
        <v>2507716.17</v>
      </c>
      <c r="BM1867" s="3">
        <v>10441570.1</v>
      </c>
      <c r="BN1867" s="53">
        <v>0.96055883532451058</v>
      </c>
      <c r="BO1867" s="54">
        <v>1.2001109999999999E-4</v>
      </c>
      <c r="BP1867" s="70">
        <v>3018</v>
      </c>
      <c r="BQ1867" s="71"/>
      <c r="BR1867" s="70"/>
      <c r="BS1867" s="72"/>
      <c r="BT1867" s="72"/>
      <c r="BU1867" s="70">
        <v>12352018</v>
      </c>
      <c r="BV1867" s="70">
        <v>28730</v>
      </c>
      <c r="BW1867" s="74">
        <v>4601199</v>
      </c>
      <c r="BX1867" s="70">
        <v>16981947</v>
      </c>
    </row>
    <row r="1868" spans="1:76" x14ac:dyDescent="0.3">
      <c r="A1868" s="73" t="s">
        <v>10</v>
      </c>
      <c r="B1868" s="2" t="s">
        <v>170</v>
      </c>
      <c r="C1868" s="2" t="s">
        <v>120</v>
      </c>
      <c r="D1868" s="2" t="s">
        <v>74</v>
      </c>
      <c r="E1868" s="2" t="s">
        <v>15</v>
      </c>
      <c r="F1868" s="17" t="str">
        <f>+Tabela1[[#This Row],[WK]]&amp;Tabela1[[#This Row],[PK]]&amp;Tabela1[[#This Row],[GK]]</f>
        <v>241713</v>
      </c>
      <c r="G1868" s="2" t="s">
        <v>1753</v>
      </c>
      <c r="H1868" s="3">
        <v>375360228.97000003</v>
      </c>
      <c r="I1868" s="4">
        <v>1.125</v>
      </c>
      <c r="J1868" s="3">
        <v>422280257.58999997</v>
      </c>
      <c r="K1868" s="4">
        <v>7.0000000000000007E-2</v>
      </c>
      <c r="L1868" s="3">
        <v>29559618</v>
      </c>
      <c r="M1868" s="3"/>
      <c r="N1868" s="5"/>
      <c r="O1868" s="3">
        <v>3047237.3600000003</v>
      </c>
      <c r="P1868" s="4">
        <v>1.125</v>
      </c>
      <c r="Q1868" s="3">
        <v>3428142.03</v>
      </c>
      <c r="R1868" s="4">
        <v>1.6E-2</v>
      </c>
      <c r="S1868" s="3">
        <v>54850</v>
      </c>
      <c r="T1868" s="3"/>
      <c r="U1868" s="5"/>
      <c r="V1868" s="3">
        <v>18430766</v>
      </c>
      <c r="W1868" s="5"/>
      <c r="X1868" s="3">
        <v>44672746</v>
      </c>
      <c r="Y1868" s="3">
        <v>7087548</v>
      </c>
      <c r="Z1868" s="3">
        <v>68193</v>
      </c>
      <c r="AA1868" s="3">
        <v>1266706</v>
      </c>
      <c r="AB1868" s="3">
        <v>34364803</v>
      </c>
      <c r="AC1868" s="3">
        <v>1885496</v>
      </c>
      <c r="AD1868" s="3">
        <v>26241980</v>
      </c>
      <c r="AE1868" s="3">
        <v>0</v>
      </c>
      <c r="AF1868" s="3">
        <v>29559618</v>
      </c>
      <c r="AG1868" s="3">
        <v>54850</v>
      </c>
      <c r="AH1868" s="3">
        <v>26241980</v>
      </c>
      <c r="AI1868" s="3">
        <v>18430766</v>
      </c>
      <c r="AJ1868" s="3">
        <v>3378648</v>
      </c>
      <c r="AK1868" s="3">
        <v>3378648</v>
      </c>
      <c r="AL1868" s="3">
        <v>1044506</v>
      </c>
      <c r="AM1868" s="3">
        <v>2334142</v>
      </c>
      <c r="AN1868" s="3">
        <v>540982</v>
      </c>
      <c r="AO1868" s="3">
        <v>0</v>
      </c>
      <c r="AP1868" s="3">
        <v>-540982</v>
      </c>
      <c r="AQ1868" s="3">
        <v>0</v>
      </c>
      <c r="AR1868" s="3">
        <f>Tabela1[[#This Row],[Potrzeby finansowe 2027
w tym:]]+Tabela1[[#This Row],[Rozliczenie 2025 potrz. fin.]]</f>
        <v>44672746</v>
      </c>
      <c r="AS1868" s="3">
        <v>0</v>
      </c>
      <c r="AT1868" s="3">
        <v>0</v>
      </c>
      <c r="AU1868" s="3"/>
      <c r="AV1868" s="3"/>
      <c r="AW1868" s="3"/>
      <c r="AX1868" s="3"/>
      <c r="AY1868" s="3"/>
      <c r="AZ1868" s="3"/>
      <c r="BA1868" s="3">
        <v>68193</v>
      </c>
      <c r="BB1868" s="3">
        <v>0</v>
      </c>
      <c r="BC1868" s="3">
        <v>24.04</v>
      </c>
      <c r="BD1868" s="3">
        <v>0</v>
      </c>
      <c r="BE1868" s="3">
        <v>1206.18</v>
      </c>
      <c r="BF1868" s="3">
        <v>0</v>
      </c>
      <c r="BG1868" s="3">
        <v>828085</v>
      </c>
      <c r="BH1868" s="3">
        <v>7781</v>
      </c>
      <c r="BI1868" s="3">
        <v>438621</v>
      </c>
      <c r="BJ1868" s="3">
        <v>6740220.04</v>
      </c>
      <c r="BK1868" s="3">
        <v>4037204.3200000003</v>
      </c>
      <c r="BL1868" s="3">
        <v>558861.87</v>
      </c>
      <c r="BM1868" s="3">
        <v>9694339.1400000006</v>
      </c>
      <c r="BN1868" s="53">
        <v>0.80041968607481606</v>
      </c>
      <c r="BO1868" s="54">
        <v>3.2927869999999998E-4</v>
      </c>
      <c r="BP1868" s="70">
        <v>8280</v>
      </c>
      <c r="BQ1868" s="71"/>
      <c r="BR1868" s="70"/>
      <c r="BS1868" s="72"/>
      <c r="BT1868" s="72"/>
      <c r="BU1868" s="70">
        <v>29559618</v>
      </c>
      <c r="BV1868" s="70">
        <v>54850</v>
      </c>
      <c r="BW1868" s="74">
        <v>26241980</v>
      </c>
      <c r="BX1868" s="70">
        <v>55856448</v>
      </c>
    </row>
    <row r="1869" spans="1:76" x14ac:dyDescent="0.3">
      <c r="A1869" s="73" t="s">
        <v>10</v>
      </c>
      <c r="B1869" s="2" t="s">
        <v>170</v>
      </c>
      <c r="C1869" s="2" t="s">
        <v>120</v>
      </c>
      <c r="D1869" s="2" t="s">
        <v>76</v>
      </c>
      <c r="E1869" s="2" t="s">
        <v>15</v>
      </c>
      <c r="F1869" s="17" t="str">
        <f>+Tabela1[[#This Row],[WK]]&amp;Tabela1[[#This Row],[PK]]&amp;Tabela1[[#This Row],[GK]]</f>
        <v>241714</v>
      </c>
      <c r="G1869" s="2" t="s">
        <v>1754</v>
      </c>
      <c r="H1869" s="3">
        <v>159735641.08000001</v>
      </c>
      <c r="I1869" s="4">
        <v>1.125</v>
      </c>
      <c r="J1869" s="3">
        <v>179702596.22</v>
      </c>
      <c r="K1869" s="4">
        <v>7.0000000000000007E-2</v>
      </c>
      <c r="L1869" s="3">
        <v>12579182</v>
      </c>
      <c r="M1869" s="3"/>
      <c r="N1869" s="5"/>
      <c r="O1869" s="3">
        <v>2089092.39</v>
      </c>
      <c r="P1869" s="4">
        <v>1.125</v>
      </c>
      <c r="Q1869" s="3">
        <v>2350228.94</v>
      </c>
      <c r="R1869" s="4">
        <v>1.6E-2</v>
      </c>
      <c r="S1869" s="3">
        <v>37604</v>
      </c>
      <c r="T1869" s="3"/>
      <c r="U1869" s="5"/>
      <c r="V1869" s="3">
        <v>8693231</v>
      </c>
      <c r="W1869" s="5"/>
      <c r="X1869" s="3">
        <v>15321192</v>
      </c>
      <c r="Y1869" s="3">
        <v>1608293</v>
      </c>
      <c r="Z1869" s="3">
        <v>549490</v>
      </c>
      <c r="AA1869" s="3">
        <v>716641</v>
      </c>
      <c r="AB1869" s="3">
        <v>6966416</v>
      </c>
      <c r="AC1869" s="3">
        <v>5480352</v>
      </c>
      <c r="AD1869" s="3">
        <v>6627961</v>
      </c>
      <c r="AE1869" s="3">
        <v>0</v>
      </c>
      <c r="AF1869" s="3">
        <v>12579182</v>
      </c>
      <c r="AG1869" s="3">
        <v>37604</v>
      </c>
      <c r="AH1869" s="3">
        <v>6627961</v>
      </c>
      <c r="AI1869" s="3">
        <v>8693231</v>
      </c>
      <c r="AJ1869" s="3">
        <v>274398</v>
      </c>
      <c r="AK1869" s="3">
        <v>274398</v>
      </c>
      <c r="AL1869" s="3">
        <v>679143</v>
      </c>
      <c r="AM1869" s="3">
        <v>-404745</v>
      </c>
      <c r="AN1869" s="3">
        <v>-255265</v>
      </c>
      <c r="AO1869" s="3">
        <v>0</v>
      </c>
      <c r="AP1869" s="3">
        <v>255265</v>
      </c>
      <c r="AQ1869" s="3">
        <v>0</v>
      </c>
      <c r="AR1869" s="3">
        <f>Tabela1[[#This Row],[Potrzeby finansowe 2027
w tym:]]+Tabela1[[#This Row],[Rozliczenie 2025 potrz. fin.]]</f>
        <v>15321192</v>
      </c>
      <c r="AS1869" s="3">
        <v>0</v>
      </c>
      <c r="AT1869" s="3">
        <v>0</v>
      </c>
      <c r="AU1869" s="3"/>
      <c r="AV1869" s="3"/>
      <c r="AW1869" s="3"/>
      <c r="AX1869" s="3"/>
      <c r="AY1869" s="3"/>
      <c r="AZ1869" s="3"/>
      <c r="BA1869" s="3">
        <v>549490</v>
      </c>
      <c r="BB1869" s="3">
        <v>0</v>
      </c>
      <c r="BC1869" s="3">
        <v>130.97</v>
      </c>
      <c r="BD1869" s="3">
        <v>0</v>
      </c>
      <c r="BE1869" s="3">
        <v>10137.58</v>
      </c>
      <c r="BF1869" s="3">
        <v>0</v>
      </c>
      <c r="BG1869" s="3">
        <v>435807</v>
      </c>
      <c r="BH1869" s="3">
        <v>4095</v>
      </c>
      <c r="BI1869" s="3">
        <v>280834</v>
      </c>
      <c r="BJ1869" s="3">
        <v>4315535.8650000002</v>
      </c>
      <c r="BK1869" s="3">
        <v>2435148.7199999997</v>
      </c>
      <c r="BL1869" s="3">
        <v>156992.10999999999</v>
      </c>
      <c r="BM1869" s="3">
        <v>7207564.3600000003</v>
      </c>
      <c r="BN1869" s="53">
        <v>0.89433983380431437</v>
      </c>
      <c r="BO1869" s="54">
        <v>1.4111669999999999E-4</v>
      </c>
      <c r="BP1869" s="70">
        <v>3549</v>
      </c>
      <c r="BQ1869" s="71"/>
      <c r="BR1869" s="70"/>
      <c r="BS1869" s="72"/>
      <c r="BT1869" s="72"/>
      <c r="BU1869" s="70">
        <v>12579182</v>
      </c>
      <c r="BV1869" s="70">
        <v>37604</v>
      </c>
      <c r="BW1869" s="74">
        <v>6627961</v>
      </c>
      <c r="BX1869" s="70">
        <v>19244747</v>
      </c>
    </row>
    <row r="1870" spans="1:76" x14ac:dyDescent="0.3">
      <c r="A1870" s="73" t="s">
        <v>10</v>
      </c>
      <c r="B1870" s="2" t="s">
        <v>170</v>
      </c>
      <c r="C1870" s="2" t="s">
        <v>120</v>
      </c>
      <c r="D1870" s="2" t="s">
        <v>109</v>
      </c>
      <c r="E1870" s="2" t="s">
        <v>15</v>
      </c>
      <c r="F1870" s="17" t="str">
        <f>+Tabela1[[#This Row],[WK]]&amp;Tabela1[[#This Row],[PK]]&amp;Tabela1[[#This Row],[GK]]</f>
        <v>241715</v>
      </c>
      <c r="G1870" s="2" t="s">
        <v>1755</v>
      </c>
      <c r="H1870" s="3">
        <v>676423424.32000005</v>
      </c>
      <c r="I1870" s="4">
        <v>1.125</v>
      </c>
      <c r="J1870" s="3">
        <v>760976352.36000001</v>
      </c>
      <c r="K1870" s="4">
        <v>7.0000000000000007E-2</v>
      </c>
      <c r="L1870" s="3">
        <v>53268345</v>
      </c>
      <c r="M1870" s="3"/>
      <c r="N1870" s="5"/>
      <c r="O1870" s="3">
        <v>65573824.939999998</v>
      </c>
      <c r="P1870" s="4">
        <v>1.125</v>
      </c>
      <c r="Q1870" s="3">
        <v>73770553.060000002</v>
      </c>
      <c r="R1870" s="4">
        <v>1.6E-2</v>
      </c>
      <c r="S1870" s="3">
        <v>1180329</v>
      </c>
      <c r="T1870" s="3"/>
      <c r="U1870" s="5"/>
      <c r="V1870" s="3">
        <v>30740012</v>
      </c>
      <c r="W1870" s="5"/>
      <c r="X1870" s="3">
        <v>52867900</v>
      </c>
      <c r="Y1870" s="3">
        <v>4569458</v>
      </c>
      <c r="Z1870" s="3">
        <v>270151</v>
      </c>
      <c r="AA1870" s="3">
        <v>2912875</v>
      </c>
      <c r="AB1870" s="3">
        <v>39945621</v>
      </c>
      <c r="AC1870" s="3">
        <v>5169795</v>
      </c>
      <c r="AD1870" s="3">
        <v>22127888</v>
      </c>
      <c r="AE1870" s="3">
        <v>0</v>
      </c>
      <c r="AF1870" s="3">
        <v>53268345</v>
      </c>
      <c r="AG1870" s="3">
        <v>1180329</v>
      </c>
      <c r="AH1870" s="3">
        <v>22127888</v>
      </c>
      <c r="AI1870" s="3">
        <v>30740012</v>
      </c>
      <c r="AJ1870" s="3">
        <v>291469</v>
      </c>
      <c r="AK1870" s="3">
        <v>291469</v>
      </c>
      <c r="AL1870" s="3">
        <v>1328760</v>
      </c>
      <c r="AM1870" s="3">
        <v>-1037291</v>
      </c>
      <c r="AN1870" s="3">
        <v>1051720</v>
      </c>
      <c r="AO1870" s="3">
        <v>0</v>
      </c>
      <c r="AP1870" s="3">
        <v>-1051720</v>
      </c>
      <c r="AQ1870" s="3">
        <v>0</v>
      </c>
      <c r="AR1870" s="3">
        <f>Tabela1[[#This Row],[Potrzeby finansowe 2027
w tym:]]+Tabela1[[#This Row],[Rozliczenie 2025 potrz. fin.]]</f>
        <v>52867900</v>
      </c>
      <c r="AS1870" s="3">
        <v>0</v>
      </c>
      <c r="AT1870" s="3">
        <v>0</v>
      </c>
      <c r="AU1870" s="3"/>
      <c r="AV1870" s="3"/>
      <c r="AW1870" s="3"/>
      <c r="AX1870" s="3"/>
      <c r="AY1870" s="3"/>
      <c r="AZ1870" s="3"/>
      <c r="BA1870" s="3">
        <v>270151</v>
      </c>
      <c r="BB1870" s="3">
        <v>0</v>
      </c>
      <c r="BC1870" s="3">
        <v>94.52</v>
      </c>
      <c r="BD1870" s="3">
        <v>0</v>
      </c>
      <c r="BE1870" s="3">
        <v>4783.17</v>
      </c>
      <c r="BF1870" s="3">
        <v>0</v>
      </c>
      <c r="BG1870" s="3">
        <v>1505473</v>
      </c>
      <c r="BH1870" s="3">
        <v>14146</v>
      </c>
      <c r="BI1870" s="3">
        <v>1407402</v>
      </c>
      <c r="BJ1870" s="3">
        <v>21627320.490000002</v>
      </c>
      <c r="BK1870" s="3">
        <v>13212709.110000001</v>
      </c>
      <c r="BL1870" s="3">
        <v>11465708.619999999</v>
      </c>
      <c r="BM1870" s="3">
        <v>10727028.279999999</v>
      </c>
      <c r="BN1870" s="53">
        <v>0.92050959215839889</v>
      </c>
      <c r="BO1870" s="54">
        <v>5.3295109999999997E-4</v>
      </c>
      <c r="BP1870" s="70">
        <v>13403</v>
      </c>
      <c r="BQ1870" s="71"/>
      <c r="BR1870" s="70"/>
      <c r="BS1870" s="72"/>
      <c r="BT1870" s="72"/>
      <c r="BU1870" s="70">
        <v>53268345</v>
      </c>
      <c r="BV1870" s="70">
        <v>1180329</v>
      </c>
      <c r="BW1870" s="74">
        <v>22127888</v>
      </c>
      <c r="BX1870" s="70">
        <v>76576562</v>
      </c>
    </row>
    <row r="1871" spans="1:76" x14ac:dyDescent="0.3">
      <c r="A1871" s="73" t="s">
        <v>10</v>
      </c>
      <c r="B1871" s="2" t="s">
        <v>185</v>
      </c>
      <c r="C1871" s="2" t="s">
        <v>12</v>
      </c>
      <c r="D1871" s="2" t="s">
        <v>12</v>
      </c>
      <c r="E1871" s="2" t="s">
        <v>19</v>
      </c>
      <c r="F1871" s="17" t="str">
        <f>+Tabela1[[#This Row],[WK]]&amp;Tabela1[[#This Row],[PK]]&amp;Tabela1[[#This Row],[GK]]</f>
        <v>260101</v>
      </c>
      <c r="G1871" s="2" t="s">
        <v>1756</v>
      </c>
      <c r="H1871" s="3">
        <v>1496808179.6400001</v>
      </c>
      <c r="I1871" s="4">
        <v>1.125</v>
      </c>
      <c r="J1871" s="3">
        <v>1683909202.0999999</v>
      </c>
      <c r="K1871" s="4">
        <v>7.0000000000000007E-2</v>
      </c>
      <c r="L1871" s="3">
        <v>117873644</v>
      </c>
      <c r="M1871" s="3"/>
      <c r="N1871" s="5"/>
      <c r="O1871" s="3">
        <v>230750750.78999999</v>
      </c>
      <c r="P1871" s="4">
        <v>1.125</v>
      </c>
      <c r="Q1871" s="3">
        <v>259594594.63999999</v>
      </c>
      <c r="R1871" s="4">
        <v>1.6E-2</v>
      </c>
      <c r="S1871" s="3">
        <v>4153514</v>
      </c>
      <c r="T1871" s="3"/>
      <c r="U1871" s="5"/>
      <c r="V1871" s="3">
        <v>66925680</v>
      </c>
      <c r="W1871" s="5"/>
      <c r="X1871" s="3">
        <v>72357523</v>
      </c>
      <c r="Y1871" s="3">
        <v>0</v>
      </c>
      <c r="Z1871" s="3">
        <v>843951</v>
      </c>
      <c r="AA1871" s="3">
        <v>5003305</v>
      </c>
      <c r="AB1871" s="3">
        <v>59828406</v>
      </c>
      <c r="AC1871" s="3">
        <v>6681861</v>
      </c>
      <c r="AD1871" s="3">
        <v>6137788</v>
      </c>
      <c r="AE1871" s="3">
        <v>0</v>
      </c>
      <c r="AF1871" s="3">
        <v>117873644</v>
      </c>
      <c r="AG1871" s="3">
        <v>4153514</v>
      </c>
      <c r="AH1871" s="3">
        <v>6137788</v>
      </c>
      <c r="AI1871" s="3">
        <v>66925680</v>
      </c>
      <c r="AJ1871" s="3">
        <v>2563958</v>
      </c>
      <c r="AK1871" s="3">
        <v>2563958</v>
      </c>
      <c r="AL1871" s="3">
        <v>3052378</v>
      </c>
      <c r="AM1871" s="3">
        <v>-488420</v>
      </c>
      <c r="AN1871" s="3">
        <v>947901</v>
      </c>
      <c r="AO1871" s="3">
        <v>0</v>
      </c>
      <c r="AP1871" s="3">
        <v>-947901</v>
      </c>
      <c r="AQ1871" s="3">
        <v>0</v>
      </c>
      <c r="AR1871" s="3">
        <f>Tabela1[[#This Row],[Potrzeby finansowe 2027
w tym:]]+Tabela1[[#This Row],[Rozliczenie 2025 potrz. fin.]]</f>
        <v>72357523</v>
      </c>
      <c r="AS1871" s="3">
        <v>0</v>
      </c>
      <c r="AT1871" s="3">
        <v>0</v>
      </c>
      <c r="AU1871" s="3"/>
      <c r="AV1871" s="3"/>
      <c r="AW1871" s="3"/>
      <c r="AX1871" s="3"/>
      <c r="AY1871" s="3"/>
      <c r="AZ1871" s="3"/>
      <c r="BA1871" s="3">
        <v>843951</v>
      </c>
      <c r="BB1871" s="3">
        <v>0</v>
      </c>
      <c r="BC1871" s="3">
        <v>0.52</v>
      </c>
      <c r="BD1871" s="3">
        <v>0</v>
      </c>
      <c r="BE1871" s="3">
        <v>3671.51</v>
      </c>
      <c r="BF1871" s="3">
        <v>19854.27</v>
      </c>
      <c r="BG1871" s="3">
        <v>3202617</v>
      </c>
      <c r="BH1871" s="3">
        <v>30093</v>
      </c>
      <c r="BI1871" s="3">
        <v>1800688</v>
      </c>
      <c r="BJ1871" s="3">
        <v>27670882.557500001</v>
      </c>
      <c r="BK1871" s="3">
        <v>18464421.000000004</v>
      </c>
      <c r="BL1871" s="3">
        <v>5933193.8700000001</v>
      </c>
      <c r="BM1871" s="3">
        <v>24959458.489999998</v>
      </c>
      <c r="BN1871" s="53">
        <v>1.0664614868078679</v>
      </c>
      <c r="BO1871" s="54">
        <v>1.1050764999999999E-3</v>
      </c>
      <c r="BP1871" s="70">
        <v>27791</v>
      </c>
      <c r="BQ1871" s="71"/>
      <c r="BR1871" s="70"/>
      <c r="BS1871" s="72"/>
      <c r="BT1871" s="72"/>
      <c r="BU1871" s="70">
        <v>117873644</v>
      </c>
      <c r="BV1871" s="70">
        <v>4153514</v>
      </c>
      <c r="BW1871" s="74">
        <v>6137788</v>
      </c>
      <c r="BX1871" s="70">
        <v>128164946</v>
      </c>
    </row>
    <row r="1872" spans="1:76" x14ac:dyDescent="0.3">
      <c r="A1872" s="73" t="s">
        <v>10</v>
      </c>
      <c r="B1872" s="2" t="s">
        <v>185</v>
      </c>
      <c r="C1872" s="2" t="s">
        <v>12</v>
      </c>
      <c r="D1872" s="2" t="s">
        <v>11</v>
      </c>
      <c r="E1872" s="2" t="s">
        <v>15</v>
      </c>
      <c r="F1872" s="17" t="str">
        <f>+Tabela1[[#This Row],[WK]]&amp;Tabela1[[#This Row],[PK]]&amp;Tabela1[[#This Row],[GK]]</f>
        <v>260102</v>
      </c>
      <c r="G1872" s="2" t="s">
        <v>1757</v>
      </c>
      <c r="H1872" s="3">
        <v>140792054.08000001</v>
      </c>
      <c r="I1872" s="4">
        <v>1.125</v>
      </c>
      <c r="J1872" s="3">
        <v>158391060.84</v>
      </c>
      <c r="K1872" s="4">
        <v>7.0000000000000007E-2</v>
      </c>
      <c r="L1872" s="3">
        <v>11087374</v>
      </c>
      <c r="M1872" s="3"/>
      <c r="N1872" s="5"/>
      <c r="O1872" s="3">
        <v>1391443.05</v>
      </c>
      <c r="P1872" s="4">
        <v>1.125</v>
      </c>
      <c r="Q1872" s="3">
        <v>1565373.43</v>
      </c>
      <c r="R1872" s="4">
        <v>1.6E-2</v>
      </c>
      <c r="S1872" s="3">
        <v>25046</v>
      </c>
      <c r="T1872" s="3"/>
      <c r="U1872" s="5"/>
      <c r="V1872" s="3">
        <v>7644310</v>
      </c>
      <c r="W1872" s="5"/>
      <c r="X1872" s="3">
        <v>20167959</v>
      </c>
      <c r="Y1872" s="3">
        <v>9515940</v>
      </c>
      <c r="Z1872" s="3">
        <v>322941</v>
      </c>
      <c r="AA1872" s="3">
        <v>772353</v>
      </c>
      <c r="AB1872" s="3">
        <v>9556725</v>
      </c>
      <c r="AC1872" s="3">
        <v>0</v>
      </c>
      <c r="AD1872" s="3">
        <v>12028964</v>
      </c>
      <c r="AE1872" s="3">
        <v>0</v>
      </c>
      <c r="AF1872" s="3">
        <v>11087374</v>
      </c>
      <c r="AG1872" s="3">
        <v>25046</v>
      </c>
      <c r="AH1872" s="3">
        <v>12028964</v>
      </c>
      <c r="AI1872" s="3">
        <v>7644310</v>
      </c>
      <c r="AJ1872" s="3">
        <v>223516</v>
      </c>
      <c r="AK1872" s="3">
        <v>-271169</v>
      </c>
      <c r="AL1872" s="3">
        <v>811466</v>
      </c>
      <c r="AM1872" s="3">
        <v>-1082635</v>
      </c>
      <c r="AN1872" s="3">
        <v>-494685</v>
      </c>
      <c r="AO1872" s="3">
        <v>0</v>
      </c>
      <c r="AP1872" s="3">
        <v>0</v>
      </c>
      <c r="AQ1872" s="3">
        <v>-494685</v>
      </c>
      <c r="AR1872" s="3">
        <f>Tabela1[[#This Row],[Potrzeby finansowe 2027
w tym:]]+Tabela1[[#This Row],[Rozliczenie 2025 potrz. fin.]]</f>
        <v>19673274</v>
      </c>
      <c r="AS1872" s="3">
        <v>0</v>
      </c>
      <c r="AT1872" s="3">
        <v>0</v>
      </c>
      <c r="AU1872" s="3"/>
      <c r="AV1872" s="3"/>
      <c r="AW1872" s="3"/>
      <c r="AX1872" s="3"/>
      <c r="AY1872" s="3"/>
      <c r="AZ1872" s="3"/>
      <c r="BA1872" s="3">
        <v>322941</v>
      </c>
      <c r="BB1872" s="3">
        <v>0</v>
      </c>
      <c r="BC1872" s="3">
        <v>0</v>
      </c>
      <c r="BD1872" s="3">
        <v>0</v>
      </c>
      <c r="BE1872" s="3">
        <v>167.86</v>
      </c>
      <c r="BF1872" s="3">
        <v>9454.89</v>
      </c>
      <c r="BG1872" s="3">
        <v>442830</v>
      </c>
      <c r="BH1872" s="3">
        <v>4161</v>
      </c>
      <c r="BI1872" s="3">
        <v>329523</v>
      </c>
      <c r="BJ1872" s="3">
        <v>5063724.6274999995</v>
      </c>
      <c r="BK1872" s="3">
        <v>2722836.5799999991</v>
      </c>
      <c r="BL1872" s="3">
        <v>733684.62</v>
      </c>
      <c r="BM1872" s="3">
        <v>7896182.9500000002</v>
      </c>
      <c r="BN1872" s="53">
        <v>0.56756479486677303</v>
      </c>
      <c r="BO1872" s="54">
        <v>1.798665E-4</v>
      </c>
      <c r="BP1872" s="70">
        <v>4523</v>
      </c>
      <c r="BQ1872" s="71"/>
      <c r="BR1872" s="70"/>
      <c r="BS1872" s="72"/>
      <c r="BT1872" s="72"/>
      <c r="BU1872" s="70">
        <v>11087374</v>
      </c>
      <c r="BV1872" s="70">
        <v>25046</v>
      </c>
      <c r="BW1872" s="74">
        <v>12028964</v>
      </c>
      <c r="BX1872" s="70">
        <v>23141384</v>
      </c>
    </row>
    <row r="1873" spans="1:76" x14ac:dyDescent="0.3">
      <c r="A1873" s="73" t="s">
        <v>10</v>
      </c>
      <c r="B1873" s="2" t="s">
        <v>185</v>
      </c>
      <c r="C1873" s="2" t="s">
        <v>12</v>
      </c>
      <c r="D1873" s="2" t="s">
        <v>16</v>
      </c>
      <c r="E1873" s="2" t="s">
        <v>19</v>
      </c>
      <c r="F1873" s="17" t="str">
        <f>+Tabela1[[#This Row],[WK]]&amp;Tabela1[[#This Row],[PK]]&amp;Tabela1[[#This Row],[GK]]</f>
        <v>260103</v>
      </c>
      <c r="G1873" s="2" t="s">
        <v>1758</v>
      </c>
      <c r="H1873" s="3">
        <v>159407386.33000001</v>
      </c>
      <c r="I1873" s="4">
        <v>1.125</v>
      </c>
      <c r="J1873" s="3">
        <v>179333309.62</v>
      </c>
      <c r="K1873" s="4">
        <v>7.0000000000000007E-2</v>
      </c>
      <c r="L1873" s="3">
        <v>12553332</v>
      </c>
      <c r="M1873" s="3"/>
      <c r="N1873" s="5"/>
      <c r="O1873" s="3">
        <v>17129953.18</v>
      </c>
      <c r="P1873" s="4">
        <v>1.125</v>
      </c>
      <c r="Q1873" s="3">
        <v>19271197.329999998</v>
      </c>
      <c r="R1873" s="4">
        <v>1.6E-2</v>
      </c>
      <c r="S1873" s="3">
        <v>308339</v>
      </c>
      <c r="T1873" s="3"/>
      <c r="U1873" s="5"/>
      <c r="V1873" s="3">
        <v>8503250</v>
      </c>
      <c r="W1873" s="5"/>
      <c r="X1873" s="3">
        <v>20730182</v>
      </c>
      <c r="Y1873" s="3">
        <v>8478161</v>
      </c>
      <c r="Z1873" s="3">
        <v>439757</v>
      </c>
      <c r="AA1873" s="3">
        <v>897301</v>
      </c>
      <c r="AB1873" s="3">
        <v>8616524</v>
      </c>
      <c r="AC1873" s="3">
        <v>2298439</v>
      </c>
      <c r="AD1873" s="3">
        <v>12226932</v>
      </c>
      <c r="AE1873" s="3">
        <v>0</v>
      </c>
      <c r="AF1873" s="3">
        <v>12553332</v>
      </c>
      <c r="AG1873" s="3">
        <v>308339</v>
      </c>
      <c r="AH1873" s="3">
        <v>12226932</v>
      </c>
      <c r="AI1873" s="3">
        <v>8503250</v>
      </c>
      <c r="AJ1873" s="3">
        <v>1869076</v>
      </c>
      <c r="AK1873" s="3">
        <v>1869076</v>
      </c>
      <c r="AL1873" s="3">
        <v>468669</v>
      </c>
      <c r="AM1873" s="3">
        <v>1400407</v>
      </c>
      <c r="AN1873" s="3">
        <v>-183106</v>
      </c>
      <c r="AO1873" s="3">
        <v>0</v>
      </c>
      <c r="AP1873" s="3">
        <v>183106</v>
      </c>
      <c r="AQ1873" s="3">
        <v>0</v>
      </c>
      <c r="AR1873" s="3">
        <f>Tabela1[[#This Row],[Potrzeby finansowe 2027
w tym:]]+Tabela1[[#This Row],[Rozliczenie 2025 potrz. fin.]]</f>
        <v>20730182</v>
      </c>
      <c r="AS1873" s="3">
        <v>0</v>
      </c>
      <c r="AT1873" s="3">
        <v>0</v>
      </c>
      <c r="AU1873" s="3"/>
      <c r="AV1873" s="3"/>
      <c r="AW1873" s="3"/>
      <c r="AX1873" s="3"/>
      <c r="AY1873" s="3"/>
      <c r="AZ1873" s="3"/>
      <c r="BA1873" s="3">
        <v>439757</v>
      </c>
      <c r="BB1873" s="3">
        <v>0</v>
      </c>
      <c r="BC1873" s="3">
        <v>0</v>
      </c>
      <c r="BD1873" s="3">
        <v>0</v>
      </c>
      <c r="BE1873" s="3">
        <v>3128.55</v>
      </c>
      <c r="BF1873" s="3">
        <v>8525</v>
      </c>
      <c r="BG1873" s="3">
        <v>566494</v>
      </c>
      <c r="BH1873" s="3">
        <v>5323</v>
      </c>
      <c r="BI1873" s="3">
        <v>330807</v>
      </c>
      <c r="BJ1873" s="3">
        <v>5083463.1274999995</v>
      </c>
      <c r="BK1873" s="3">
        <v>0</v>
      </c>
      <c r="BL1873" s="3">
        <v>7585827.3399999999</v>
      </c>
      <c r="BM1873" s="3">
        <v>5162197.83</v>
      </c>
      <c r="BN1873" s="53">
        <v>0.65155237215895856</v>
      </c>
      <c r="BO1873" s="54">
        <v>2.0386079999999999E-4</v>
      </c>
      <c r="BP1873" s="70">
        <v>5127</v>
      </c>
      <c r="BQ1873" s="71"/>
      <c r="BR1873" s="70"/>
      <c r="BS1873" s="72"/>
      <c r="BT1873" s="72"/>
      <c r="BU1873" s="70">
        <v>12553332</v>
      </c>
      <c r="BV1873" s="70">
        <v>308339</v>
      </c>
      <c r="BW1873" s="74">
        <v>12226932</v>
      </c>
      <c r="BX1873" s="70">
        <v>25088603</v>
      </c>
    </row>
    <row r="1874" spans="1:76" x14ac:dyDescent="0.3">
      <c r="A1874" s="73" t="s">
        <v>10</v>
      </c>
      <c r="B1874" s="2" t="s">
        <v>185</v>
      </c>
      <c r="C1874" s="2" t="s">
        <v>12</v>
      </c>
      <c r="D1874" s="2" t="s">
        <v>18</v>
      </c>
      <c r="E1874" s="2" t="s">
        <v>19</v>
      </c>
      <c r="F1874" s="17" t="str">
        <f>+Tabela1[[#This Row],[WK]]&amp;Tabela1[[#This Row],[PK]]&amp;Tabela1[[#This Row],[GK]]</f>
        <v>260104</v>
      </c>
      <c r="G1874" s="2" t="s">
        <v>1759</v>
      </c>
      <c r="H1874" s="3">
        <v>222661881.00999999</v>
      </c>
      <c r="I1874" s="4">
        <v>1.125</v>
      </c>
      <c r="J1874" s="3">
        <v>250494616.13999999</v>
      </c>
      <c r="K1874" s="4">
        <v>7.0000000000000007E-2</v>
      </c>
      <c r="L1874" s="3">
        <v>17534623</v>
      </c>
      <c r="M1874" s="3"/>
      <c r="N1874" s="5"/>
      <c r="O1874" s="3">
        <v>9918247.5999999996</v>
      </c>
      <c r="P1874" s="4">
        <v>1.125</v>
      </c>
      <c r="Q1874" s="3">
        <v>11158028.550000001</v>
      </c>
      <c r="R1874" s="4">
        <v>1.6E-2</v>
      </c>
      <c r="S1874" s="3">
        <v>178528</v>
      </c>
      <c r="T1874" s="3"/>
      <c r="U1874" s="5"/>
      <c r="V1874" s="3">
        <v>10429884</v>
      </c>
      <c r="W1874" s="5"/>
      <c r="X1874" s="3">
        <v>26224257</v>
      </c>
      <c r="Y1874" s="3">
        <v>10889506</v>
      </c>
      <c r="Z1874" s="3">
        <v>429302</v>
      </c>
      <c r="AA1874" s="3">
        <v>1141687</v>
      </c>
      <c r="AB1874" s="3">
        <v>13311696</v>
      </c>
      <c r="AC1874" s="3">
        <v>452066</v>
      </c>
      <c r="AD1874" s="3">
        <v>15442689</v>
      </c>
      <c r="AE1874" s="3">
        <v>0</v>
      </c>
      <c r="AF1874" s="3">
        <v>17534623</v>
      </c>
      <c r="AG1874" s="3">
        <v>178528</v>
      </c>
      <c r="AH1874" s="3">
        <v>15442689</v>
      </c>
      <c r="AI1874" s="3">
        <v>10429884</v>
      </c>
      <c r="AJ1874" s="3">
        <v>276462</v>
      </c>
      <c r="AK1874" s="3">
        <v>-75221</v>
      </c>
      <c r="AL1874" s="3">
        <v>398884</v>
      </c>
      <c r="AM1874" s="3">
        <v>-474105</v>
      </c>
      <c r="AN1874" s="3">
        <v>-502492</v>
      </c>
      <c r="AO1874" s="3">
        <v>0</v>
      </c>
      <c r="AP1874" s="3">
        <v>150809</v>
      </c>
      <c r="AQ1874" s="3">
        <v>-351683</v>
      </c>
      <c r="AR1874" s="3">
        <f>Tabela1[[#This Row],[Potrzeby finansowe 2027
w tym:]]+Tabela1[[#This Row],[Rozliczenie 2025 potrz. fin.]]</f>
        <v>25872574</v>
      </c>
      <c r="AS1874" s="3">
        <v>0</v>
      </c>
      <c r="AT1874" s="3">
        <v>0</v>
      </c>
      <c r="AU1874" s="3"/>
      <c r="AV1874" s="3"/>
      <c r="AW1874" s="3"/>
      <c r="AX1874" s="3"/>
      <c r="AY1874" s="3"/>
      <c r="AZ1874" s="3"/>
      <c r="BA1874" s="3">
        <v>429302</v>
      </c>
      <c r="BB1874" s="3">
        <v>0</v>
      </c>
      <c r="BC1874" s="3">
        <v>0</v>
      </c>
      <c r="BD1874" s="3">
        <v>0</v>
      </c>
      <c r="BE1874" s="3">
        <v>931.47</v>
      </c>
      <c r="BF1874" s="3">
        <v>11506.36</v>
      </c>
      <c r="BG1874" s="3">
        <v>711018</v>
      </c>
      <c r="BH1874" s="3">
        <v>6681</v>
      </c>
      <c r="BI1874" s="3">
        <v>430669</v>
      </c>
      <c r="BJ1874" s="3">
        <v>6618019.2050000001</v>
      </c>
      <c r="BK1874" s="3">
        <v>4692826.13</v>
      </c>
      <c r="BL1874" s="3">
        <v>177599.13</v>
      </c>
      <c r="BM1874" s="3">
        <v>7345574.04</v>
      </c>
      <c r="BN1874" s="53">
        <v>0.65782901056676268</v>
      </c>
      <c r="BO1874" s="54">
        <v>2.6728849999999997E-4</v>
      </c>
      <c r="BP1874" s="70">
        <v>6722</v>
      </c>
      <c r="BQ1874" s="71"/>
      <c r="BR1874" s="70"/>
      <c r="BS1874" s="72"/>
      <c r="BT1874" s="72"/>
      <c r="BU1874" s="70">
        <v>17534623</v>
      </c>
      <c r="BV1874" s="70">
        <v>178528</v>
      </c>
      <c r="BW1874" s="74">
        <v>15442689</v>
      </c>
      <c r="BX1874" s="70">
        <v>33155840</v>
      </c>
    </row>
    <row r="1875" spans="1:76" x14ac:dyDescent="0.3">
      <c r="A1875" s="73" t="s">
        <v>10</v>
      </c>
      <c r="B1875" s="2" t="s">
        <v>185</v>
      </c>
      <c r="C1875" s="2" t="s">
        <v>12</v>
      </c>
      <c r="D1875" s="2" t="s">
        <v>21</v>
      </c>
      <c r="E1875" s="2" t="s">
        <v>15</v>
      </c>
      <c r="F1875" s="17" t="str">
        <f>+Tabela1[[#This Row],[WK]]&amp;Tabela1[[#This Row],[PK]]&amp;Tabela1[[#This Row],[GK]]</f>
        <v>260105</v>
      </c>
      <c r="G1875" s="2" t="s">
        <v>1760</v>
      </c>
      <c r="H1875" s="3">
        <v>158533542.43000001</v>
      </c>
      <c r="I1875" s="4">
        <v>1.125</v>
      </c>
      <c r="J1875" s="3">
        <v>178350235.22999999</v>
      </c>
      <c r="K1875" s="4">
        <v>7.0000000000000007E-2</v>
      </c>
      <c r="L1875" s="3">
        <v>12484516</v>
      </c>
      <c r="M1875" s="3"/>
      <c r="N1875" s="5"/>
      <c r="O1875" s="3">
        <v>33816781.899999999</v>
      </c>
      <c r="P1875" s="4">
        <v>1.125</v>
      </c>
      <c r="Q1875" s="3">
        <v>38043879.640000001</v>
      </c>
      <c r="R1875" s="4">
        <v>1.6E-2</v>
      </c>
      <c r="S1875" s="3">
        <v>608702</v>
      </c>
      <c r="T1875" s="3"/>
      <c r="U1875" s="5"/>
      <c r="V1875" s="3">
        <v>7655619</v>
      </c>
      <c r="W1875" s="5"/>
      <c r="X1875" s="3">
        <v>17386822</v>
      </c>
      <c r="Y1875" s="3">
        <v>5649598</v>
      </c>
      <c r="Z1875" s="3">
        <v>308755</v>
      </c>
      <c r="AA1875" s="3">
        <v>746766</v>
      </c>
      <c r="AB1875" s="3">
        <v>8685288</v>
      </c>
      <c r="AC1875" s="3">
        <v>1996415</v>
      </c>
      <c r="AD1875" s="3">
        <v>9731203</v>
      </c>
      <c r="AE1875" s="3">
        <v>0</v>
      </c>
      <c r="AF1875" s="3">
        <v>12484516</v>
      </c>
      <c r="AG1875" s="3">
        <v>608702</v>
      </c>
      <c r="AH1875" s="3">
        <v>9731203</v>
      </c>
      <c r="AI1875" s="3">
        <v>7655619</v>
      </c>
      <c r="AJ1875" s="3">
        <v>332602</v>
      </c>
      <c r="AK1875" s="3">
        <v>332602</v>
      </c>
      <c r="AL1875" s="3">
        <v>526223</v>
      </c>
      <c r="AM1875" s="3">
        <v>-193621</v>
      </c>
      <c r="AN1875" s="3">
        <v>265448</v>
      </c>
      <c r="AO1875" s="3">
        <v>0</v>
      </c>
      <c r="AP1875" s="3">
        <v>-265448</v>
      </c>
      <c r="AQ1875" s="3">
        <v>0</v>
      </c>
      <c r="AR1875" s="3">
        <f>Tabela1[[#This Row],[Potrzeby finansowe 2027
w tym:]]+Tabela1[[#This Row],[Rozliczenie 2025 potrz. fin.]]</f>
        <v>17386822</v>
      </c>
      <c r="AS1875" s="3">
        <v>0</v>
      </c>
      <c r="AT1875" s="3">
        <v>0</v>
      </c>
      <c r="AU1875" s="3"/>
      <c r="AV1875" s="3"/>
      <c r="AW1875" s="3"/>
      <c r="AX1875" s="3"/>
      <c r="AY1875" s="3"/>
      <c r="AZ1875" s="3"/>
      <c r="BA1875" s="3">
        <v>308755</v>
      </c>
      <c r="BB1875" s="3">
        <v>0</v>
      </c>
      <c r="BC1875" s="3">
        <v>0</v>
      </c>
      <c r="BD1875" s="3">
        <v>0</v>
      </c>
      <c r="BE1875" s="3">
        <v>1566.93</v>
      </c>
      <c r="BF1875" s="3">
        <v>6929.9</v>
      </c>
      <c r="BG1875" s="3">
        <v>510197</v>
      </c>
      <c r="BH1875" s="3">
        <v>4794</v>
      </c>
      <c r="BI1875" s="3">
        <v>236569</v>
      </c>
      <c r="BJ1875" s="3">
        <v>3635315.1050000004</v>
      </c>
      <c r="BK1875" s="3">
        <v>1265743.1800000002</v>
      </c>
      <c r="BL1875" s="3">
        <v>2797707.53</v>
      </c>
      <c r="BM1875" s="3">
        <v>3882872.64</v>
      </c>
      <c r="BN1875" s="53">
        <v>0.72366749671245911</v>
      </c>
      <c r="BO1875" s="54">
        <v>1.7732499999999999E-4</v>
      </c>
      <c r="BP1875" s="70">
        <v>4459</v>
      </c>
      <c r="BQ1875" s="71"/>
      <c r="BR1875" s="70"/>
      <c r="BS1875" s="72"/>
      <c r="BT1875" s="72"/>
      <c r="BU1875" s="70">
        <v>12484516</v>
      </c>
      <c r="BV1875" s="70">
        <v>608702</v>
      </c>
      <c r="BW1875" s="74">
        <v>9731203</v>
      </c>
      <c r="BX1875" s="70">
        <v>22824421</v>
      </c>
    </row>
    <row r="1876" spans="1:76" x14ac:dyDescent="0.3">
      <c r="A1876" s="73" t="s">
        <v>10</v>
      </c>
      <c r="B1876" s="2" t="s">
        <v>185</v>
      </c>
      <c r="C1876" s="2" t="s">
        <v>12</v>
      </c>
      <c r="D1876" s="2" t="s">
        <v>23</v>
      </c>
      <c r="E1876" s="2" t="s">
        <v>19</v>
      </c>
      <c r="F1876" s="17" t="str">
        <f>+Tabela1[[#This Row],[WK]]&amp;Tabela1[[#This Row],[PK]]&amp;Tabela1[[#This Row],[GK]]</f>
        <v>260106</v>
      </c>
      <c r="G1876" s="2" t="s">
        <v>1761</v>
      </c>
      <c r="H1876" s="3">
        <v>242875980.02000001</v>
      </c>
      <c r="I1876" s="4">
        <v>1.125</v>
      </c>
      <c r="J1876" s="3">
        <v>273235477.51999998</v>
      </c>
      <c r="K1876" s="4">
        <v>7.0000000000000007E-2</v>
      </c>
      <c r="L1876" s="3">
        <v>19126483</v>
      </c>
      <c r="M1876" s="3"/>
      <c r="N1876" s="5"/>
      <c r="O1876" s="3">
        <v>14055335.52</v>
      </c>
      <c r="P1876" s="4">
        <v>1.125</v>
      </c>
      <c r="Q1876" s="3">
        <v>15812252.460000001</v>
      </c>
      <c r="R1876" s="4">
        <v>1.6E-2</v>
      </c>
      <c r="S1876" s="3">
        <v>252996</v>
      </c>
      <c r="T1876" s="3"/>
      <c r="U1876" s="5"/>
      <c r="V1876" s="3">
        <v>11857087</v>
      </c>
      <c r="W1876" s="5"/>
      <c r="X1876" s="3">
        <v>23521777</v>
      </c>
      <c r="Y1876" s="3">
        <v>4597763</v>
      </c>
      <c r="Z1876" s="3">
        <v>427535</v>
      </c>
      <c r="AA1876" s="3">
        <v>1534872</v>
      </c>
      <c r="AB1876" s="3">
        <v>10856587</v>
      </c>
      <c r="AC1876" s="3">
        <v>6105020</v>
      </c>
      <c r="AD1876" s="3">
        <v>11664691</v>
      </c>
      <c r="AE1876" s="3">
        <v>0</v>
      </c>
      <c r="AF1876" s="3">
        <v>19126483</v>
      </c>
      <c r="AG1876" s="3">
        <v>252996</v>
      </c>
      <c r="AH1876" s="3">
        <v>11664691</v>
      </c>
      <c r="AI1876" s="3">
        <v>11857087</v>
      </c>
      <c r="AJ1876" s="3">
        <v>1126475</v>
      </c>
      <c r="AK1876" s="3">
        <v>1126475</v>
      </c>
      <c r="AL1876" s="3">
        <v>577128</v>
      </c>
      <c r="AM1876" s="3">
        <v>549347</v>
      </c>
      <c r="AN1876" s="3">
        <v>-477011</v>
      </c>
      <c r="AO1876" s="3">
        <v>0</v>
      </c>
      <c r="AP1876" s="3">
        <v>477011</v>
      </c>
      <c r="AQ1876" s="3">
        <v>0</v>
      </c>
      <c r="AR1876" s="3">
        <f>Tabela1[[#This Row],[Potrzeby finansowe 2027
w tym:]]+Tabela1[[#This Row],[Rozliczenie 2025 potrz. fin.]]</f>
        <v>23521777</v>
      </c>
      <c r="AS1876" s="3">
        <v>0</v>
      </c>
      <c r="AT1876" s="3">
        <v>0</v>
      </c>
      <c r="AU1876" s="3"/>
      <c r="AV1876" s="3"/>
      <c r="AW1876" s="3"/>
      <c r="AX1876" s="3"/>
      <c r="AY1876" s="3"/>
      <c r="AZ1876" s="3"/>
      <c r="BA1876" s="3">
        <v>427535</v>
      </c>
      <c r="BB1876" s="3">
        <v>0</v>
      </c>
      <c r="BC1876" s="3">
        <v>0</v>
      </c>
      <c r="BD1876" s="3">
        <v>0</v>
      </c>
      <c r="BE1876" s="3">
        <v>534.28</v>
      </c>
      <c r="BF1876" s="3">
        <v>12049.05</v>
      </c>
      <c r="BG1876" s="3">
        <v>736668</v>
      </c>
      <c r="BH1876" s="3">
        <v>6922</v>
      </c>
      <c r="BI1876" s="3">
        <v>798204</v>
      </c>
      <c r="BJ1876" s="3">
        <v>12265874.202500001</v>
      </c>
      <c r="BK1876" s="3">
        <v>8776259.879999999</v>
      </c>
      <c r="BL1876" s="3">
        <v>2648745.19</v>
      </c>
      <c r="BM1876" s="3">
        <v>8660966.9100000001</v>
      </c>
      <c r="BN1876" s="53">
        <v>0.81446704531676972</v>
      </c>
      <c r="BO1876" s="54">
        <v>2.297732E-4</v>
      </c>
      <c r="BP1876" s="70">
        <v>5778</v>
      </c>
      <c r="BQ1876" s="71"/>
      <c r="BR1876" s="70"/>
      <c r="BS1876" s="72"/>
      <c r="BT1876" s="72"/>
      <c r="BU1876" s="70">
        <v>19126483</v>
      </c>
      <c r="BV1876" s="70">
        <v>252996</v>
      </c>
      <c r="BW1876" s="74">
        <v>11664691</v>
      </c>
      <c r="BX1876" s="70">
        <v>31044170</v>
      </c>
    </row>
    <row r="1877" spans="1:76" x14ac:dyDescent="0.3">
      <c r="A1877" s="73" t="s">
        <v>10</v>
      </c>
      <c r="B1877" s="2" t="s">
        <v>185</v>
      </c>
      <c r="C1877" s="2" t="s">
        <v>12</v>
      </c>
      <c r="D1877" s="2" t="s">
        <v>30</v>
      </c>
      <c r="E1877" s="2" t="s">
        <v>15</v>
      </c>
      <c r="F1877" s="17" t="str">
        <f>+Tabela1[[#This Row],[WK]]&amp;Tabela1[[#This Row],[PK]]&amp;Tabela1[[#This Row],[GK]]</f>
        <v>260107</v>
      </c>
      <c r="G1877" s="2" t="s">
        <v>1762</v>
      </c>
      <c r="H1877" s="3">
        <v>128611092.09999999</v>
      </c>
      <c r="I1877" s="4">
        <v>1.125</v>
      </c>
      <c r="J1877" s="3">
        <v>144687478.61000001</v>
      </c>
      <c r="K1877" s="4">
        <v>7.0000000000000007E-2</v>
      </c>
      <c r="L1877" s="3">
        <v>10128124</v>
      </c>
      <c r="M1877" s="3"/>
      <c r="N1877" s="5"/>
      <c r="O1877" s="3">
        <v>24171087.330000002</v>
      </c>
      <c r="P1877" s="4">
        <v>1.125</v>
      </c>
      <c r="Q1877" s="3">
        <v>27192473.25</v>
      </c>
      <c r="R1877" s="4">
        <v>1.6E-2</v>
      </c>
      <c r="S1877" s="3">
        <v>435080</v>
      </c>
      <c r="T1877" s="3"/>
      <c r="U1877" s="5"/>
      <c r="V1877" s="3">
        <v>7137871</v>
      </c>
      <c r="W1877" s="5"/>
      <c r="X1877" s="3">
        <v>9631895</v>
      </c>
      <c r="Y1877" s="3">
        <v>0</v>
      </c>
      <c r="Z1877" s="3">
        <v>167093</v>
      </c>
      <c r="AA1877" s="3">
        <v>911784</v>
      </c>
      <c r="AB1877" s="3">
        <v>5989733</v>
      </c>
      <c r="AC1877" s="3">
        <v>2563285</v>
      </c>
      <c r="AD1877" s="3">
        <v>2494025</v>
      </c>
      <c r="AE1877" s="3">
        <v>0</v>
      </c>
      <c r="AF1877" s="3">
        <v>10128124</v>
      </c>
      <c r="AG1877" s="3">
        <v>435080</v>
      </c>
      <c r="AH1877" s="3">
        <v>2494025</v>
      </c>
      <c r="AI1877" s="3">
        <v>7137871</v>
      </c>
      <c r="AJ1877" s="3">
        <v>125717</v>
      </c>
      <c r="AK1877" s="3">
        <v>125717</v>
      </c>
      <c r="AL1877" s="3">
        <v>666099</v>
      </c>
      <c r="AM1877" s="3">
        <v>-540382</v>
      </c>
      <c r="AN1877" s="3">
        <v>-7126</v>
      </c>
      <c r="AO1877" s="3">
        <v>0</v>
      </c>
      <c r="AP1877" s="3">
        <v>7126</v>
      </c>
      <c r="AQ1877" s="3">
        <v>0</v>
      </c>
      <c r="AR1877" s="3">
        <f>Tabela1[[#This Row],[Potrzeby finansowe 2027
w tym:]]+Tabela1[[#This Row],[Rozliczenie 2025 potrz. fin.]]</f>
        <v>9631895</v>
      </c>
      <c r="AS1877" s="3">
        <v>0</v>
      </c>
      <c r="AT1877" s="3">
        <v>0</v>
      </c>
      <c r="AU1877" s="3"/>
      <c r="AV1877" s="3"/>
      <c r="AW1877" s="3"/>
      <c r="AX1877" s="3"/>
      <c r="AY1877" s="3"/>
      <c r="AZ1877" s="3"/>
      <c r="BA1877" s="3">
        <v>167093</v>
      </c>
      <c r="BB1877" s="3">
        <v>0</v>
      </c>
      <c r="BC1877" s="3">
        <v>0</v>
      </c>
      <c r="BD1877" s="3">
        <v>0</v>
      </c>
      <c r="BE1877" s="3">
        <v>0</v>
      </c>
      <c r="BF1877" s="3">
        <v>5022.32</v>
      </c>
      <c r="BG1877" s="3">
        <v>377782</v>
      </c>
      <c r="BH1877" s="3">
        <v>3519</v>
      </c>
      <c r="BI1877" s="3">
        <v>534002</v>
      </c>
      <c r="BJ1877" s="3">
        <v>8205929.0625</v>
      </c>
      <c r="BK1877" s="3">
        <v>4573667.76</v>
      </c>
      <c r="BL1877" s="3">
        <v>3495198.07</v>
      </c>
      <c r="BM1877" s="3">
        <v>7538649.0700000003</v>
      </c>
      <c r="BN1877" s="53">
        <v>1.0470048403793961</v>
      </c>
      <c r="BO1877" s="54">
        <v>1.317724E-4</v>
      </c>
      <c r="BP1877" s="70">
        <v>3314</v>
      </c>
      <c r="BQ1877" s="71"/>
      <c r="BR1877" s="70"/>
      <c r="BS1877" s="72"/>
      <c r="BT1877" s="72"/>
      <c r="BU1877" s="70">
        <v>10128124</v>
      </c>
      <c r="BV1877" s="70">
        <v>435080</v>
      </c>
      <c r="BW1877" s="74">
        <v>2494025</v>
      </c>
      <c r="BX1877" s="70">
        <v>13057229</v>
      </c>
    </row>
    <row r="1878" spans="1:76" x14ac:dyDescent="0.3">
      <c r="A1878" s="73" t="s">
        <v>10</v>
      </c>
      <c r="B1878" s="2" t="s">
        <v>185</v>
      </c>
      <c r="C1878" s="2" t="s">
        <v>12</v>
      </c>
      <c r="D1878" s="2" t="s">
        <v>54</v>
      </c>
      <c r="E1878" s="2" t="s">
        <v>19</v>
      </c>
      <c r="F1878" s="17" t="str">
        <f>+Tabela1[[#This Row],[WK]]&amp;Tabela1[[#This Row],[PK]]&amp;Tabela1[[#This Row],[GK]]</f>
        <v>260108</v>
      </c>
      <c r="G1878" s="2" t="s">
        <v>1763</v>
      </c>
      <c r="H1878" s="3">
        <v>165042392.12</v>
      </c>
      <c r="I1878" s="4">
        <v>1.125</v>
      </c>
      <c r="J1878" s="3">
        <v>185672691.13999999</v>
      </c>
      <c r="K1878" s="4">
        <v>7.0000000000000007E-2</v>
      </c>
      <c r="L1878" s="3">
        <v>12997088</v>
      </c>
      <c r="M1878" s="3"/>
      <c r="N1878" s="5"/>
      <c r="O1878" s="3">
        <v>6227708.5600000005</v>
      </c>
      <c r="P1878" s="4">
        <v>1.125</v>
      </c>
      <c r="Q1878" s="3">
        <v>7006172.1299999999</v>
      </c>
      <c r="R1878" s="4">
        <v>1.6E-2</v>
      </c>
      <c r="S1878" s="3">
        <v>112099</v>
      </c>
      <c r="T1878" s="3"/>
      <c r="U1878" s="5"/>
      <c r="V1878" s="3">
        <v>9571204</v>
      </c>
      <c r="W1878" s="5"/>
      <c r="X1878" s="3">
        <v>17288530</v>
      </c>
      <c r="Y1878" s="3">
        <v>4509886</v>
      </c>
      <c r="Z1878" s="3">
        <v>460603</v>
      </c>
      <c r="AA1878" s="3">
        <v>829184</v>
      </c>
      <c r="AB1878" s="3">
        <v>7291130</v>
      </c>
      <c r="AC1878" s="3">
        <v>4197727</v>
      </c>
      <c r="AD1878" s="3">
        <v>7717327</v>
      </c>
      <c r="AE1878" s="3">
        <v>0</v>
      </c>
      <c r="AF1878" s="3">
        <v>12997088</v>
      </c>
      <c r="AG1878" s="3">
        <v>112099</v>
      </c>
      <c r="AH1878" s="3">
        <v>7717327</v>
      </c>
      <c r="AI1878" s="3">
        <v>9571204</v>
      </c>
      <c r="AJ1878" s="3">
        <v>671460</v>
      </c>
      <c r="AK1878" s="3">
        <v>671460</v>
      </c>
      <c r="AL1878" s="3">
        <v>700163</v>
      </c>
      <c r="AM1878" s="3">
        <v>-28703</v>
      </c>
      <c r="AN1878" s="3">
        <v>255910</v>
      </c>
      <c r="AO1878" s="3">
        <v>0</v>
      </c>
      <c r="AP1878" s="3">
        <v>-255910</v>
      </c>
      <c r="AQ1878" s="3">
        <v>0</v>
      </c>
      <c r="AR1878" s="3">
        <f>Tabela1[[#This Row],[Potrzeby finansowe 2027
w tym:]]+Tabela1[[#This Row],[Rozliczenie 2025 potrz. fin.]]</f>
        <v>17288530</v>
      </c>
      <c r="AS1878" s="3">
        <v>0</v>
      </c>
      <c r="AT1878" s="3">
        <v>0</v>
      </c>
      <c r="AU1878" s="3"/>
      <c r="AV1878" s="3"/>
      <c r="AW1878" s="3"/>
      <c r="AX1878" s="3"/>
      <c r="AY1878" s="3"/>
      <c r="AZ1878" s="3"/>
      <c r="BA1878" s="3">
        <v>460603</v>
      </c>
      <c r="BB1878" s="3">
        <v>0</v>
      </c>
      <c r="BC1878" s="3">
        <v>9.6999999999999993</v>
      </c>
      <c r="BD1878" s="3">
        <v>0</v>
      </c>
      <c r="BE1878" s="3">
        <v>7470.52</v>
      </c>
      <c r="BF1878" s="3">
        <v>2541.6</v>
      </c>
      <c r="BG1878" s="3">
        <v>531056</v>
      </c>
      <c r="BH1878" s="3">
        <v>4990</v>
      </c>
      <c r="BI1878" s="3">
        <v>298128</v>
      </c>
      <c r="BJ1878" s="3">
        <v>4581285.0500000007</v>
      </c>
      <c r="BK1878" s="3">
        <v>793454.67000000086</v>
      </c>
      <c r="BL1878" s="3">
        <v>5240665.9800000004</v>
      </c>
      <c r="BM1878" s="3">
        <v>4669989.5599999996</v>
      </c>
      <c r="BN1878" s="53">
        <v>0.7647762140585509</v>
      </c>
      <c r="BO1878" s="54">
        <v>1.7134999999999999E-4</v>
      </c>
      <c r="BP1878" s="70">
        <v>4309</v>
      </c>
      <c r="BQ1878" s="71"/>
      <c r="BR1878" s="70"/>
      <c r="BS1878" s="72"/>
      <c r="BT1878" s="72"/>
      <c r="BU1878" s="70">
        <v>12997088</v>
      </c>
      <c r="BV1878" s="70">
        <v>112099</v>
      </c>
      <c r="BW1878" s="74">
        <v>7717327</v>
      </c>
      <c r="BX1878" s="70">
        <v>20826514</v>
      </c>
    </row>
    <row r="1879" spans="1:76" x14ac:dyDescent="0.3">
      <c r="A1879" s="73" t="s">
        <v>10</v>
      </c>
      <c r="B1879" s="2" t="s">
        <v>185</v>
      </c>
      <c r="C1879" s="2" t="s">
        <v>11</v>
      </c>
      <c r="D1879" s="2" t="s">
        <v>12</v>
      </c>
      <c r="E1879" s="2" t="s">
        <v>15</v>
      </c>
      <c r="F1879" s="17" t="str">
        <f>+Tabela1[[#This Row],[WK]]&amp;Tabela1[[#This Row],[PK]]&amp;Tabela1[[#This Row],[GK]]</f>
        <v>260201</v>
      </c>
      <c r="G1879" s="2" t="s">
        <v>1764</v>
      </c>
      <c r="H1879" s="3">
        <v>128337933.48</v>
      </c>
      <c r="I1879" s="4">
        <v>1.125</v>
      </c>
      <c r="J1879" s="3">
        <v>144380175.16999999</v>
      </c>
      <c r="K1879" s="4">
        <v>7.0000000000000007E-2</v>
      </c>
      <c r="L1879" s="3">
        <v>10106612</v>
      </c>
      <c r="M1879" s="3"/>
      <c r="N1879" s="5"/>
      <c r="O1879" s="3">
        <v>2258880.6799999997</v>
      </c>
      <c r="P1879" s="4">
        <v>1.125</v>
      </c>
      <c r="Q1879" s="3">
        <v>2541240.77</v>
      </c>
      <c r="R1879" s="4">
        <v>1.6E-2</v>
      </c>
      <c r="S1879" s="3">
        <v>40660</v>
      </c>
      <c r="T1879" s="3"/>
      <c r="U1879" s="5"/>
      <c r="V1879" s="3">
        <v>7798192</v>
      </c>
      <c r="W1879" s="5"/>
      <c r="X1879" s="3">
        <v>20309705</v>
      </c>
      <c r="Y1879" s="3">
        <v>9503143</v>
      </c>
      <c r="Z1879" s="3">
        <v>221114</v>
      </c>
      <c r="AA1879" s="3">
        <v>746183</v>
      </c>
      <c r="AB1879" s="3">
        <v>9684167</v>
      </c>
      <c r="AC1879" s="3">
        <v>155098</v>
      </c>
      <c r="AD1879" s="3">
        <v>12532561</v>
      </c>
      <c r="AE1879" s="3">
        <v>0</v>
      </c>
      <c r="AF1879" s="3">
        <v>10106612</v>
      </c>
      <c r="AG1879" s="3">
        <v>40660</v>
      </c>
      <c r="AH1879" s="3">
        <v>12532561</v>
      </c>
      <c r="AI1879" s="3">
        <v>7798192</v>
      </c>
      <c r="AJ1879" s="3">
        <v>763854</v>
      </c>
      <c r="AK1879" s="3">
        <v>784903</v>
      </c>
      <c r="AL1879" s="3">
        <v>792896</v>
      </c>
      <c r="AM1879" s="3">
        <v>-7993</v>
      </c>
      <c r="AN1879" s="3">
        <v>21049</v>
      </c>
      <c r="AO1879" s="3">
        <v>0</v>
      </c>
      <c r="AP1879" s="3">
        <v>0</v>
      </c>
      <c r="AQ1879" s="3">
        <v>21049</v>
      </c>
      <c r="AR1879" s="3">
        <f>Tabela1[[#This Row],[Potrzeby finansowe 2027
w tym:]]+Tabela1[[#This Row],[Rozliczenie 2025 potrz. fin.]]</f>
        <v>20330754</v>
      </c>
      <c r="AS1879" s="3">
        <v>0</v>
      </c>
      <c r="AT1879" s="3">
        <v>0</v>
      </c>
      <c r="AU1879" s="3"/>
      <c r="AV1879" s="3"/>
      <c r="AW1879" s="3"/>
      <c r="AX1879" s="3"/>
      <c r="AY1879" s="3"/>
      <c r="AZ1879" s="3"/>
      <c r="BA1879" s="3">
        <v>221114</v>
      </c>
      <c r="BB1879" s="3">
        <v>0</v>
      </c>
      <c r="BC1879" s="3">
        <v>0</v>
      </c>
      <c r="BD1879" s="3">
        <v>0</v>
      </c>
      <c r="BE1879" s="3">
        <v>2692.78</v>
      </c>
      <c r="BF1879" s="3">
        <v>2606.89</v>
      </c>
      <c r="BG1879" s="3">
        <v>438254</v>
      </c>
      <c r="BH1879" s="3">
        <v>4118</v>
      </c>
      <c r="BI1879" s="3">
        <v>307929</v>
      </c>
      <c r="BJ1879" s="3">
        <v>4731903.3724999996</v>
      </c>
      <c r="BK1879" s="3">
        <v>2262710.4399999995</v>
      </c>
      <c r="BL1879" s="3">
        <v>731006.11</v>
      </c>
      <c r="BM1879" s="3">
        <v>8414759.5099999998</v>
      </c>
      <c r="BN1879" s="53">
        <v>0.56121541087266735</v>
      </c>
      <c r="BO1879" s="54">
        <v>1.767463E-4</v>
      </c>
      <c r="BP1879" s="70">
        <v>4445</v>
      </c>
      <c r="BQ1879" s="71"/>
      <c r="BR1879" s="70"/>
      <c r="BS1879" s="72"/>
      <c r="BT1879" s="72"/>
      <c r="BU1879" s="70">
        <v>10106612</v>
      </c>
      <c r="BV1879" s="70">
        <v>40660</v>
      </c>
      <c r="BW1879" s="74">
        <v>12532561</v>
      </c>
      <c r="BX1879" s="70">
        <v>22679833</v>
      </c>
    </row>
    <row r="1880" spans="1:76" x14ac:dyDescent="0.3">
      <c r="A1880" s="73" t="s">
        <v>10</v>
      </c>
      <c r="B1880" s="2" t="s">
        <v>185</v>
      </c>
      <c r="C1880" s="2" t="s">
        <v>11</v>
      </c>
      <c r="D1880" s="2" t="s">
        <v>11</v>
      </c>
      <c r="E1880" s="2" t="s">
        <v>19</v>
      </c>
      <c r="F1880" s="17" t="str">
        <f>+Tabela1[[#This Row],[WK]]&amp;Tabela1[[#This Row],[PK]]&amp;Tabela1[[#This Row],[GK]]</f>
        <v>260202</v>
      </c>
      <c r="G1880" s="2" t="s">
        <v>1765</v>
      </c>
      <c r="H1880" s="3">
        <v>1214391066.97</v>
      </c>
      <c r="I1880" s="4">
        <v>1.125</v>
      </c>
      <c r="J1880" s="3">
        <v>1366189950.3399999</v>
      </c>
      <c r="K1880" s="4">
        <v>7.0000000000000007E-2</v>
      </c>
      <c r="L1880" s="3">
        <v>95633297</v>
      </c>
      <c r="M1880" s="3"/>
      <c r="N1880" s="5"/>
      <c r="O1880" s="3">
        <v>157207893.79999998</v>
      </c>
      <c r="P1880" s="4">
        <v>1.125</v>
      </c>
      <c r="Q1880" s="3">
        <v>176858880.53</v>
      </c>
      <c r="R1880" s="4">
        <v>1.6E-2</v>
      </c>
      <c r="S1880" s="3">
        <v>2829742</v>
      </c>
      <c r="T1880" s="3"/>
      <c r="U1880" s="5"/>
      <c r="V1880" s="3">
        <v>60337797</v>
      </c>
      <c r="W1880" s="5"/>
      <c r="X1880" s="3">
        <v>67617595</v>
      </c>
      <c r="Y1880" s="3">
        <v>13764372</v>
      </c>
      <c r="Z1880" s="3">
        <v>462617</v>
      </c>
      <c r="AA1880" s="3">
        <v>3712705</v>
      </c>
      <c r="AB1880" s="3">
        <v>48637494</v>
      </c>
      <c r="AC1880" s="3">
        <v>1040407</v>
      </c>
      <c r="AD1880" s="3">
        <v>7279798</v>
      </c>
      <c r="AE1880" s="3">
        <v>0</v>
      </c>
      <c r="AF1880" s="3">
        <v>95633297</v>
      </c>
      <c r="AG1880" s="3">
        <v>2829742</v>
      </c>
      <c r="AH1880" s="3">
        <v>7279798</v>
      </c>
      <c r="AI1880" s="3">
        <v>60337797</v>
      </c>
      <c r="AJ1880" s="3">
        <v>502182</v>
      </c>
      <c r="AK1880" s="3">
        <v>502182</v>
      </c>
      <c r="AL1880" s="3">
        <v>3878692</v>
      </c>
      <c r="AM1880" s="3">
        <v>-3376510</v>
      </c>
      <c r="AN1880" s="3">
        <v>393707</v>
      </c>
      <c r="AO1880" s="3">
        <v>0</v>
      </c>
      <c r="AP1880" s="3">
        <v>-393707</v>
      </c>
      <c r="AQ1880" s="3">
        <v>0</v>
      </c>
      <c r="AR1880" s="3">
        <f>Tabela1[[#This Row],[Potrzeby finansowe 2027
w tym:]]+Tabela1[[#This Row],[Rozliczenie 2025 potrz. fin.]]</f>
        <v>67617595</v>
      </c>
      <c r="AS1880" s="3">
        <v>0</v>
      </c>
      <c r="AT1880" s="3">
        <v>0</v>
      </c>
      <c r="AU1880" s="3"/>
      <c r="AV1880" s="3"/>
      <c r="AW1880" s="3"/>
      <c r="AX1880" s="3"/>
      <c r="AY1880" s="3"/>
      <c r="AZ1880" s="3"/>
      <c r="BA1880" s="3">
        <v>462617</v>
      </c>
      <c r="BB1880" s="3">
        <v>0</v>
      </c>
      <c r="BC1880" s="3">
        <v>5.92</v>
      </c>
      <c r="BD1880" s="3">
        <v>0</v>
      </c>
      <c r="BE1880" s="3">
        <v>1185.92</v>
      </c>
      <c r="BF1880" s="3">
        <v>12066.86</v>
      </c>
      <c r="BG1880" s="3">
        <v>2764576</v>
      </c>
      <c r="BH1880" s="3">
        <v>25977</v>
      </c>
      <c r="BI1880" s="3">
        <v>948129</v>
      </c>
      <c r="BJ1880" s="3">
        <v>14569750.9025</v>
      </c>
      <c r="BK1880" s="3">
        <v>8386363.129999999</v>
      </c>
      <c r="BL1880" s="3">
        <v>1426887.02</v>
      </c>
      <c r="BM1880" s="3">
        <v>21879777.050000001</v>
      </c>
      <c r="BN1880" s="53">
        <v>0.88149743991494367</v>
      </c>
      <c r="BO1880" s="54">
        <v>1.076907E-3</v>
      </c>
      <c r="BP1880" s="70">
        <v>27082</v>
      </c>
      <c r="BQ1880" s="71"/>
      <c r="BR1880" s="70"/>
      <c r="BS1880" s="72"/>
      <c r="BT1880" s="72"/>
      <c r="BU1880" s="70">
        <v>95633297</v>
      </c>
      <c r="BV1880" s="70">
        <v>2829742</v>
      </c>
      <c r="BW1880" s="74">
        <v>7279798</v>
      </c>
      <c r="BX1880" s="70">
        <v>105742837</v>
      </c>
    </row>
    <row r="1881" spans="1:76" x14ac:dyDescent="0.3">
      <c r="A1881" s="73" t="s">
        <v>10</v>
      </c>
      <c r="B1881" s="2" t="s">
        <v>185</v>
      </c>
      <c r="C1881" s="2" t="s">
        <v>11</v>
      </c>
      <c r="D1881" s="2" t="s">
        <v>16</v>
      </c>
      <c r="E1881" s="2" t="s">
        <v>19</v>
      </c>
      <c r="F1881" s="17" t="str">
        <f>+Tabela1[[#This Row],[WK]]&amp;Tabela1[[#This Row],[PK]]&amp;Tabela1[[#This Row],[GK]]</f>
        <v>260203</v>
      </c>
      <c r="G1881" s="2" t="s">
        <v>1766</v>
      </c>
      <c r="H1881" s="3">
        <v>448887917.02999997</v>
      </c>
      <c r="I1881" s="4">
        <v>1.125</v>
      </c>
      <c r="J1881" s="3">
        <v>504998906.66000003</v>
      </c>
      <c r="K1881" s="4">
        <v>7.0000000000000007E-2</v>
      </c>
      <c r="L1881" s="3">
        <v>35349923</v>
      </c>
      <c r="M1881" s="3"/>
      <c r="N1881" s="5"/>
      <c r="O1881" s="3">
        <v>141428012.48999998</v>
      </c>
      <c r="P1881" s="4">
        <v>1.125</v>
      </c>
      <c r="Q1881" s="3">
        <v>159106514.05000001</v>
      </c>
      <c r="R1881" s="4">
        <v>1.6E-2</v>
      </c>
      <c r="S1881" s="3">
        <v>2545704</v>
      </c>
      <c r="T1881" s="3"/>
      <c r="U1881" s="5"/>
      <c r="V1881" s="3">
        <v>23556258</v>
      </c>
      <c r="W1881" s="5"/>
      <c r="X1881" s="3">
        <v>31451721</v>
      </c>
      <c r="Y1881" s="3">
        <v>0</v>
      </c>
      <c r="Z1881" s="3">
        <v>383392</v>
      </c>
      <c r="AA1881" s="3">
        <v>1636296</v>
      </c>
      <c r="AB1881" s="3">
        <v>25124356</v>
      </c>
      <c r="AC1881" s="3">
        <v>4307677</v>
      </c>
      <c r="AD1881" s="3">
        <v>7895463</v>
      </c>
      <c r="AE1881" s="3">
        <v>0</v>
      </c>
      <c r="AF1881" s="3">
        <v>35349923</v>
      </c>
      <c r="AG1881" s="3">
        <v>2545704</v>
      </c>
      <c r="AH1881" s="3">
        <v>7895463</v>
      </c>
      <c r="AI1881" s="3">
        <v>23556258</v>
      </c>
      <c r="AJ1881" s="3">
        <v>179563</v>
      </c>
      <c r="AK1881" s="3">
        <v>179563</v>
      </c>
      <c r="AL1881" s="3">
        <v>602995</v>
      </c>
      <c r="AM1881" s="3">
        <v>-423432</v>
      </c>
      <c r="AN1881" s="3">
        <v>271663</v>
      </c>
      <c r="AO1881" s="3">
        <v>0</v>
      </c>
      <c r="AP1881" s="3">
        <v>-271663</v>
      </c>
      <c r="AQ1881" s="3">
        <v>0</v>
      </c>
      <c r="AR1881" s="3">
        <f>Tabela1[[#This Row],[Potrzeby finansowe 2027
w tym:]]+Tabela1[[#This Row],[Rozliczenie 2025 potrz. fin.]]</f>
        <v>31451721</v>
      </c>
      <c r="AS1881" s="3">
        <v>0</v>
      </c>
      <c r="AT1881" s="3">
        <v>0</v>
      </c>
      <c r="AU1881" s="3"/>
      <c r="AV1881" s="3"/>
      <c r="AW1881" s="3"/>
      <c r="AX1881" s="3"/>
      <c r="AY1881" s="3"/>
      <c r="AZ1881" s="3"/>
      <c r="BA1881" s="3">
        <v>383392</v>
      </c>
      <c r="BB1881" s="3">
        <v>0</v>
      </c>
      <c r="BC1881" s="3">
        <v>0.23</v>
      </c>
      <c r="BD1881" s="3">
        <v>0</v>
      </c>
      <c r="BE1881" s="3">
        <v>1796.04</v>
      </c>
      <c r="BF1881" s="3">
        <v>8827.2999999999993</v>
      </c>
      <c r="BG1881" s="3">
        <v>1159383</v>
      </c>
      <c r="BH1881" s="3">
        <v>10894</v>
      </c>
      <c r="BI1881" s="3">
        <v>476913</v>
      </c>
      <c r="BJ1881" s="3">
        <v>7328642.8849999998</v>
      </c>
      <c r="BK1881" s="3">
        <v>4025077.6899999995</v>
      </c>
      <c r="BL1881" s="3">
        <v>2398686.1</v>
      </c>
      <c r="BM1881" s="3">
        <v>8416888.5800000001</v>
      </c>
      <c r="BN1881" s="53">
        <v>1.1262191880473407</v>
      </c>
      <c r="BO1881" s="54">
        <v>4.3225829999999997E-4</v>
      </c>
      <c r="BP1881" s="70">
        <v>10871</v>
      </c>
      <c r="BQ1881" s="71"/>
      <c r="BR1881" s="70"/>
      <c r="BS1881" s="72"/>
      <c r="BT1881" s="72"/>
      <c r="BU1881" s="70">
        <v>35349923</v>
      </c>
      <c r="BV1881" s="70">
        <v>2545704</v>
      </c>
      <c r="BW1881" s="74">
        <v>7895463</v>
      </c>
      <c r="BX1881" s="70">
        <v>45791090</v>
      </c>
    </row>
    <row r="1882" spans="1:76" x14ac:dyDescent="0.3">
      <c r="A1882" s="73" t="s">
        <v>10</v>
      </c>
      <c r="B1882" s="2" t="s">
        <v>185</v>
      </c>
      <c r="C1882" s="2" t="s">
        <v>11</v>
      </c>
      <c r="D1882" s="2" t="s">
        <v>18</v>
      </c>
      <c r="E1882" s="2" t="s">
        <v>15</v>
      </c>
      <c r="F1882" s="17" t="str">
        <f>+Tabela1[[#This Row],[WK]]&amp;Tabela1[[#This Row],[PK]]&amp;Tabela1[[#This Row],[GK]]</f>
        <v>260204</v>
      </c>
      <c r="G1882" s="2" t="s">
        <v>1767</v>
      </c>
      <c r="H1882" s="3">
        <v>157851229.78999999</v>
      </c>
      <c r="I1882" s="4">
        <v>1.125</v>
      </c>
      <c r="J1882" s="3">
        <v>177582633.50999999</v>
      </c>
      <c r="K1882" s="4">
        <v>7.0000000000000007E-2</v>
      </c>
      <c r="L1882" s="3">
        <v>12430784</v>
      </c>
      <c r="M1882" s="3"/>
      <c r="N1882" s="5"/>
      <c r="O1882" s="3">
        <v>2784693.42</v>
      </c>
      <c r="P1882" s="4">
        <v>1.125</v>
      </c>
      <c r="Q1882" s="3">
        <v>3132780.1</v>
      </c>
      <c r="R1882" s="4">
        <v>1.6E-2</v>
      </c>
      <c r="S1882" s="3">
        <v>50124</v>
      </c>
      <c r="T1882" s="3"/>
      <c r="U1882" s="5"/>
      <c r="V1882" s="3">
        <v>8963625</v>
      </c>
      <c r="W1882" s="5"/>
      <c r="X1882" s="3">
        <v>18515653</v>
      </c>
      <c r="Y1882" s="3">
        <v>5812896</v>
      </c>
      <c r="Z1882" s="3">
        <v>316831</v>
      </c>
      <c r="AA1882" s="3">
        <v>805623</v>
      </c>
      <c r="AB1882" s="3">
        <v>7984550</v>
      </c>
      <c r="AC1882" s="3">
        <v>3595753</v>
      </c>
      <c r="AD1882" s="3">
        <v>9552029</v>
      </c>
      <c r="AE1882" s="3">
        <v>0</v>
      </c>
      <c r="AF1882" s="3">
        <v>12430784</v>
      </c>
      <c r="AG1882" s="3">
        <v>50124</v>
      </c>
      <c r="AH1882" s="3">
        <v>9552029</v>
      </c>
      <c r="AI1882" s="3">
        <v>8963625</v>
      </c>
      <c r="AJ1882" s="3">
        <v>1715494</v>
      </c>
      <c r="AK1882" s="3">
        <v>1715494</v>
      </c>
      <c r="AL1882" s="3">
        <v>629200</v>
      </c>
      <c r="AM1882" s="3">
        <v>1086294</v>
      </c>
      <c r="AN1882" s="3">
        <v>-16037</v>
      </c>
      <c r="AO1882" s="3">
        <v>0</v>
      </c>
      <c r="AP1882" s="3">
        <v>16037</v>
      </c>
      <c r="AQ1882" s="3">
        <v>0</v>
      </c>
      <c r="AR1882" s="3">
        <f>Tabela1[[#This Row],[Potrzeby finansowe 2027
w tym:]]+Tabela1[[#This Row],[Rozliczenie 2025 potrz. fin.]]</f>
        <v>18515653</v>
      </c>
      <c r="AS1882" s="3">
        <v>0</v>
      </c>
      <c r="AT1882" s="3">
        <v>0</v>
      </c>
      <c r="AU1882" s="3"/>
      <c r="AV1882" s="3"/>
      <c r="AW1882" s="3"/>
      <c r="AX1882" s="3"/>
      <c r="AY1882" s="3"/>
      <c r="AZ1882" s="3"/>
      <c r="BA1882" s="3">
        <v>316831</v>
      </c>
      <c r="BB1882" s="3">
        <v>0</v>
      </c>
      <c r="BC1882" s="3">
        <v>0</v>
      </c>
      <c r="BD1882" s="3">
        <v>0</v>
      </c>
      <c r="BE1882" s="3">
        <v>869.1</v>
      </c>
      <c r="BF1882" s="3">
        <v>8219.3799999999992</v>
      </c>
      <c r="BG1882" s="3">
        <v>488806</v>
      </c>
      <c r="BH1882" s="3">
        <v>4593</v>
      </c>
      <c r="BI1882" s="3">
        <v>316817</v>
      </c>
      <c r="BJ1882" s="3">
        <v>4868470.9649999999</v>
      </c>
      <c r="BK1882" s="3">
        <v>2800731.54</v>
      </c>
      <c r="BL1882" s="3">
        <v>1315980.79</v>
      </c>
      <c r="BM1882" s="3">
        <v>5638996.1200000001</v>
      </c>
      <c r="BN1882" s="53">
        <v>0.70541768090801416</v>
      </c>
      <c r="BO1882" s="54">
        <v>1.6934719999999999E-4</v>
      </c>
      <c r="BP1882" s="70">
        <v>4259</v>
      </c>
      <c r="BQ1882" s="71"/>
      <c r="BR1882" s="70"/>
      <c r="BS1882" s="72"/>
      <c r="BT1882" s="72"/>
      <c r="BU1882" s="70">
        <v>12430784</v>
      </c>
      <c r="BV1882" s="70">
        <v>50124</v>
      </c>
      <c r="BW1882" s="74">
        <v>9552029</v>
      </c>
      <c r="BX1882" s="70">
        <v>22032937</v>
      </c>
    </row>
    <row r="1883" spans="1:76" x14ac:dyDescent="0.3">
      <c r="A1883" s="73" t="s">
        <v>10</v>
      </c>
      <c r="B1883" s="2" t="s">
        <v>185</v>
      </c>
      <c r="C1883" s="2" t="s">
        <v>11</v>
      </c>
      <c r="D1883" s="2" t="s">
        <v>21</v>
      </c>
      <c r="E1883" s="2" t="s">
        <v>15</v>
      </c>
      <c r="F1883" s="17" t="str">
        <f>+Tabela1[[#This Row],[WK]]&amp;Tabela1[[#This Row],[PK]]&amp;Tabela1[[#This Row],[GK]]</f>
        <v>260205</v>
      </c>
      <c r="G1883" s="2" t="s">
        <v>1768</v>
      </c>
      <c r="H1883" s="3">
        <v>151688165.16999999</v>
      </c>
      <c r="I1883" s="4">
        <v>1.125</v>
      </c>
      <c r="J1883" s="3">
        <v>170649185.81999999</v>
      </c>
      <c r="K1883" s="4">
        <v>7.0000000000000007E-2</v>
      </c>
      <c r="L1883" s="3">
        <v>11945443</v>
      </c>
      <c r="M1883" s="3"/>
      <c r="N1883" s="5"/>
      <c r="O1883" s="3">
        <v>3308815.1399999997</v>
      </c>
      <c r="P1883" s="4">
        <v>1.125</v>
      </c>
      <c r="Q1883" s="3">
        <v>3722417.03</v>
      </c>
      <c r="R1883" s="4">
        <v>1.6E-2</v>
      </c>
      <c r="S1883" s="3">
        <v>59559</v>
      </c>
      <c r="T1883" s="3"/>
      <c r="U1883" s="5"/>
      <c r="V1883" s="3">
        <v>8724793</v>
      </c>
      <c r="W1883" s="5"/>
      <c r="X1883" s="3">
        <v>19217141</v>
      </c>
      <c r="Y1883" s="3">
        <v>6450622</v>
      </c>
      <c r="Z1883" s="3">
        <v>319335</v>
      </c>
      <c r="AA1883" s="3">
        <v>806711</v>
      </c>
      <c r="AB1883" s="3">
        <v>7865842</v>
      </c>
      <c r="AC1883" s="3">
        <v>3774631</v>
      </c>
      <c r="AD1883" s="3">
        <v>10492348</v>
      </c>
      <c r="AE1883" s="3">
        <v>0</v>
      </c>
      <c r="AF1883" s="3">
        <v>11945443</v>
      </c>
      <c r="AG1883" s="3">
        <v>59559</v>
      </c>
      <c r="AH1883" s="3">
        <v>10492348</v>
      </c>
      <c r="AI1883" s="3">
        <v>8724793</v>
      </c>
      <c r="AJ1883" s="3">
        <v>-196967</v>
      </c>
      <c r="AK1883" s="3">
        <v>-196967</v>
      </c>
      <c r="AL1883" s="3">
        <v>691181</v>
      </c>
      <c r="AM1883" s="3">
        <v>-888148</v>
      </c>
      <c r="AN1883" s="3">
        <v>149851</v>
      </c>
      <c r="AO1883" s="3">
        <v>0</v>
      </c>
      <c r="AP1883" s="3">
        <v>-149851</v>
      </c>
      <c r="AQ1883" s="3">
        <v>0</v>
      </c>
      <c r="AR1883" s="3">
        <f>Tabela1[[#This Row],[Potrzeby finansowe 2027
w tym:]]+Tabela1[[#This Row],[Rozliczenie 2025 potrz. fin.]]</f>
        <v>19217141</v>
      </c>
      <c r="AS1883" s="3">
        <v>0</v>
      </c>
      <c r="AT1883" s="3">
        <v>0</v>
      </c>
      <c r="AU1883" s="3"/>
      <c r="AV1883" s="3"/>
      <c r="AW1883" s="3"/>
      <c r="AX1883" s="3"/>
      <c r="AY1883" s="3"/>
      <c r="AZ1883" s="3"/>
      <c r="BA1883" s="3">
        <v>319335</v>
      </c>
      <c r="BB1883" s="3">
        <v>0</v>
      </c>
      <c r="BC1883" s="3">
        <v>0</v>
      </c>
      <c r="BD1883" s="3">
        <v>0</v>
      </c>
      <c r="BE1883" s="3">
        <v>1084.51</v>
      </c>
      <c r="BF1883" s="3">
        <v>7971.51</v>
      </c>
      <c r="BG1883" s="3">
        <v>458581</v>
      </c>
      <c r="BH1883" s="3">
        <v>4309</v>
      </c>
      <c r="BI1883" s="3">
        <v>348130</v>
      </c>
      <c r="BJ1883" s="3">
        <v>5349653.2124999994</v>
      </c>
      <c r="BK1883" s="3">
        <v>2928616.419999999</v>
      </c>
      <c r="BL1883" s="3">
        <v>1269189.6100000001</v>
      </c>
      <c r="BM1883" s="3">
        <v>7145767.9500000002</v>
      </c>
      <c r="BN1883" s="53">
        <v>0.66305550115180512</v>
      </c>
      <c r="BO1883" s="54">
        <v>1.6111040000000001E-4</v>
      </c>
      <c r="BP1883" s="70">
        <v>4052</v>
      </c>
      <c r="BQ1883" s="71"/>
      <c r="BR1883" s="70"/>
      <c r="BS1883" s="72"/>
      <c r="BT1883" s="72"/>
      <c r="BU1883" s="70">
        <v>11945443</v>
      </c>
      <c r="BV1883" s="70">
        <v>59559</v>
      </c>
      <c r="BW1883" s="74">
        <v>10492348</v>
      </c>
      <c r="BX1883" s="70">
        <v>22497350</v>
      </c>
    </row>
    <row r="1884" spans="1:76" x14ac:dyDescent="0.3">
      <c r="A1884" s="73" t="s">
        <v>10</v>
      </c>
      <c r="B1884" s="2" t="s">
        <v>185</v>
      </c>
      <c r="C1884" s="2" t="s">
        <v>11</v>
      </c>
      <c r="D1884" s="2" t="s">
        <v>23</v>
      </c>
      <c r="E1884" s="2" t="s">
        <v>19</v>
      </c>
      <c r="F1884" s="17" t="str">
        <f>+Tabela1[[#This Row],[WK]]&amp;Tabela1[[#This Row],[PK]]&amp;Tabela1[[#This Row],[GK]]</f>
        <v>260206</v>
      </c>
      <c r="G1884" s="2" t="s">
        <v>1769</v>
      </c>
      <c r="H1884" s="3">
        <v>549365776.78999996</v>
      </c>
      <c r="I1884" s="4">
        <v>1.125</v>
      </c>
      <c r="J1884" s="3">
        <v>618036498.88999999</v>
      </c>
      <c r="K1884" s="4">
        <v>7.0000000000000007E-2</v>
      </c>
      <c r="L1884" s="3">
        <v>43262555</v>
      </c>
      <c r="M1884" s="3"/>
      <c r="N1884" s="5"/>
      <c r="O1884" s="3">
        <v>65322835.560000002</v>
      </c>
      <c r="P1884" s="4">
        <v>1.125</v>
      </c>
      <c r="Q1884" s="3">
        <v>73488190.010000005</v>
      </c>
      <c r="R1884" s="4">
        <v>1.6E-2</v>
      </c>
      <c r="S1884" s="3">
        <v>1175811</v>
      </c>
      <c r="T1884" s="3"/>
      <c r="U1884" s="5"/>
      <c r="V1884" s="3">
        <v>27678286</v>
      </c>
      <c r="W1884" s="5"/>
      <c r="X1884" s="3">
        <v>31909838</v>
      </c>
      <c r="Y1884" s="3">
        <v>0</v>
      </c>
      <c r="Z1884" s="3">
        <v>199289</v>
      </c>
      <c r="AA1884" s="3">
        <v>2146344</v>
      </c>
      <c r="AB1884" s="3">
        <v>24178529</v>
      </c>
      <c r="AC1884" s="3">
        <v>5385676</v>
      </c>
      <c r="AD1884" s="3">
        <v>7443369</v>
      </c>
      <c r="AE1884" s="3">
        <v>0</v>
      </c>
      <c r="AF1884" s="3">
        <v>43262555</v>
      </c>
      <c r="AG1884" s="3">
        <v>1175811</v>
      </c>
      <c r="AH1884" s="3">
        <v>7443369</v>
      </c>
      <c r="AI1884" s="3">
        <v>27678286</v>
      </c>
      <c r="AJ1884" s="3">
        <v>3010371</v>
      </c>
      <c r="AK1884" s="3">
        <v>3303274</v>
      </c>
      <c r="AL1884" s="3">
        <v>1358082</v>
      </c>
      <c r="AM1884" s="3">
        <v>1945192</v>
      </c>
      <c r="AN1884" s="3">
        <v>292903</v>
      </c>
      <c r="AO1884" s="3">
        <v>0</v>
      </c>
      <c r="AP1884" s="3">
        <v>0</v>
      </c>
      <c r="AQ1884" s="3">
        <v>292903</v>
      </c>
      <c r="AR1884" s="3">
        <f>Tabela1[[#This Row],[Potrzeby finansowe 2027
w tym:]]+Tabela1[[#This Row],[Rozliczenie 2025 potrz. fin.]]</f>
        <v>32202741</v>
      </c>
      <c r="AS1884" s="3">
        <v>0</v>
      </c>
      <c r="AT1884" s="3">
        <v>0</v>
      </c>
      <c r="AU1884" s="3"/>
      <c r="AV1884" s="3"/>
      <c r="AW1884" s="3"/>
      <c r="AX1884" s="3"/>
      <c r="AY1884" s="3"/>
      <c r="AZ1884" s="3"/>
      <c r="BA1884" s="3">
        <v>199289</v>
      </c>
      <c r="BB1884" s="3">
        <v>0</v>
      </c>
      <c r="BC1884" s="3">
        <v>0</v>
      </c>
      <c r="BD1884" s="3">
        <v>0</v>
      </c>
      <c r="BE1884" s="3">
        <v>287.08</v>
      </c>
      <c r="BF1884" s="3">
        <v>5559.43</v>
      </c>
      <c r="BG1884" s="3">
        <v>1225047</v>
      </c>
      <c r="BH1884" s="3">
        <v>11511</v>
      </c>
      <c r="BI1884" s="3">
        <v>921297</v>
      </c>
      <c r="BJ1884" s="3">
        <v>14157415.502500001</v>
      </c>
      <c r="BK1884" s="3">
        <v>8498036.6600000001</v>
      </c>
      <c r="BL1884" s="3">
        <v>4948664.41</v>
      </c>
      <c r="BM1884" s="3">
        <v>12740186.550000001</v>
      </c>
      <c r="BN1884" s="53">
        <v>1.0204228570362703</v>
      </c>
      <c r="BO1884" s="54">
        <v>4.4231339999999998E-4</v>
      </c>
      <c r="BP1884" s="70">
        <v>11124</v>
      </c>
      <c r="BQ1884" s="71"/>
      <c r="BR1884" s="70"/>
      <c r="BS1884" s="72"/>
      <c r="BT1884" s="72"/>
      <c r="BU1884" s="70">
        <v>43262555</v>
      </c>
      <c r="BV1884" s="70">
        <v>1175811</v>
      </c>
      <c r="BW1884" s="74">
        <v>7443369</v>
      </c>
      <c r="BX1884" s="70">
        <v>51881735</v>
      </c>
    </row>
    <row r="1885" spans="1:76" x14ac:dyDescent="0.3">
      <c r="A1885" s="73" t="s">
        <v>10</v>
      </c>
      <c r="B1885" s="2" t="s">
        <v>185</v>
      </c>
      <c r="C1885" s="2" t="s">
        <v>11</v>
      </c>
      <c r="D1885" s="2" t="s">
        <v>30</v>
      </c>
      <c r="E1885" s="2" t="s">
        <v>15</v>
      </c>
      <c r="F1885" s="17" t="str">
        <f>+Tabela1[[#This Row],[WK]]&amp;Tabela1[[#This Row],[PK]]&amp;Tabela1[[#This Row],[GK]]</f>
        <v>260207</v>
      </c>
      <c r="G1885" s="2" t="s">
        <v>1770</v>
      </c>
      <c r="H1885" s="3">
        <v>141605098.88999999</v>
      </c>
      <c r="I1885" s="4">
        <v>1.125</v>
      </c>
      <c r="J1885" s="3">
        <v>159305736.25</v>
      </c>
      <c r="K1885" s="4">
        <v>7.0000000000000007E-2</v>
      </c>
      <c r="L1885" s="3">
        <v>11151402</v>
      </c>
      <c r="M1885" s="3"/>
      <c r="N1885" s="5"/>
      <c r="O1885" s="3">
        <v>3449160.0599999996</v>
      </c>
      <c r="P1885" s="4">
        <v>1.125</v>
      </c>
      <c r="Q1885" s="3">
        <v>3880305.07</v>
      </c>
      <c r="R1885" s="4">
        <v>1.6E-2</v>
      </c>
      <c r="S1885" s="3">
        <v>62085</v>
      </c>
      <c r="T1885" s="3"/>
      <c r="U1885" s="5"/>
      <c r="V1885" s="3">
        <v>7701874</v>
      </c>
      <c r="W1885" s="5"/>
      <c r="X1885" s="3">
        <v>15721117</v>
      </c>
      <c r="Y1885" s="3">
        <v>4389198</v>
      </c>
      <c r="Z1885" s="3">
        <v>296064</v>
      </c>
      <c r="AA1885" s="3">
        <v>807617</v>
      </c>
      <c r="AB1885" s="3">
        <v>6912373</v>
      </c>
      <c r="AC1885" s="3">
        <v>3315865</v>
      </c>
      <c r="AD1885" s="3">
        <v>8019243</v>
      </c>
      <c r="AE1885" s="3">
        <v>0</v>
      </c>
      <c r="AF1885" s="3">
        <v>11151402</v>
      </c>
      <c r="AG1885" s="3">
        <v>62085</v>
      </c>
      <c r="AH1885" s="3">
        <v>8019243</v>
      </c>
      <c r="AI1885" s="3">
        <v>7701874</v>
      </c>
      <c r="AJ1885" s="3">
        <v>1296255</v>
      </c>
      <c r="AK1885" s="3">
        <v>1296255</v>
      </c>
      <c r="AL1885" s="3">
        <v>301076</v>
      </c>
      <c r="AM1885" s="3">
        <v>995179</v>
      </c>
      <c r="AN1885" s="3">
        <v>-250942</v>
      </c>
      <c r="AO1885" s="3">
        <v>0</v>
      </c>
      <c r="AP1885" s="3">
        <v>250942</v>
      </c>
      <c r="AQ1885" s="3">
        <v>0</v>
      </c>
      <c r="AR1885" s="3">
        <f>Tabela1[[#This Row],[Potrzeby finansowe 2027
w tym:]]+Tabela1[[#This Row],[Rozliczenie 2025 potrz. fin.]]</f>
        <v>15721117</v>
      </c>
      <c r="AS1885" s="3">
        <v>0</v>
      </c>
      <c r="AT1885" s="3">
        <v>0</v>
      </c>
      <c r="AU1885" s="3"/>
      <c r="AV1885" s="3"/>
      <c r="AW1885" s="3"/>
      <c r="AX1885" s="3"/>
      <c r="AY1885" s="3"/>
      <c r="AZ1885" s="3"/>
      <c r="BA1885" s="3">
        <v>296064</v>
      </c>
      <c r="BB1885" s="3">
        <v>0</v>
      </c>
      <c r="BC1885" s="3">
        <v>0</v>
      </c>
      <c r="BD1885" s="3">
        <v>0</v>
      </c>
      <c r="BE1885" s="3">
        <v>1030.9000000000001</v>
      </c>
      <c r="BF1885" s="3">
        <v>7352.48</v>
      </c>
      <c r="BG1885" s="3">
        <v>407072</v>
      </c>
      <c r="BH1885" s="3">
        <v>3825</v>
      </c>
      <c r="BI1885" s="3">
        <v>400545</v>
      </c>
      <c r="BJ1885" s="3">
        <v>6155104.1175000016</v>
      </c>
      <c r="BK1885" s="3">
        <v>2175234.2800000012</v>
      </c>
      <c r="BL1885" s="3">
        <v>3993983.96</v>
      </c>
      <c r="BM1885" s="3">
        <v>7931511.4299999997</v>
      </c>
      <c r="BN1885" s="53">
        <v>0.73618719864208237</v>
      </c>
      <c r="BO1885" s="54">
        <v>1.454707E-4</v>
      </c>
      <c r="BP1885" s="70">
        <v>3658</v>
      </c>
      <c r="BQ1885" s="71"/>
      <c r="BR1885" s="70"/>
      <c r="BS1885" s="72"/>
      <c r="BT1885" s="72"/>
      <c r="BU1885" s="70">
        <v>11151402</v>
      </c>
      <c r="BV1885" s="70">
        <v>62085</v>
      </c>
      <c r="BW1885" s="74">
        <v>8019243</v>
      </c>
      <c r="BX1885" s="70">
        <v>19232730</v>
      </c>
    </row>
    <row r="1886" spans="1:76" x14ac:dyDescent="0.3">
      <c r="A1886" s="73" t="s">
        <v>10</v>
      </c>
      <c r="B1886" s="2" t="s">
        <v>185</v>
      </c>
      <c r="C1886" s="2" t="s">
        <v>11</v>
      </c>
      <c r="D1886" s="2" t="s">
        <v>54</v>
      </c>
      <c r="E1886" s="2" t="s">
        <v>15</v>
      </c>
      <c r="F1886" s="17" t="str">
        <f>+Tabela1[[#This Row],[WK]]&amp;Tabela1[[#This Row],[PK]]&amp;Tabela1[[#This Row],[GK]]</f>
        <v>260208</v>
      </c>
      <c r="G1886" s="2" t="s">
        <v>1771</v>
      </c>
      <c r="H1886" s="3">
        <v>345336410.88999999</v>
      </c>
      <c r="I1886" s="4">
        <v>1.125</v>
      </c>
      <c r="J1886" s="3">
        <v>388503462.25</v>
      </c>
      <c r="K1886" s="4">
        <v>7.0000000000000007E-2</v>
      </c>
      <c r="L1886" s="3">
        <v>27195242</v>
      </c>
      <c r="M1886" s="3"/>
      <c r="N1886" s="5"/>
      <c r="O1886" s="3">
        <v>12524081.18</v>
      </c>
      <c r="P1886" s="4">
        <v>1.125</v>
      </c>
      <c r="Q1886" s="3">
        <v>14089591.33</v>
      </c>
      <c r="R1886" s="4">
        <v>1.6E-2</v>
      </c>
      <c r="S1886" s="3">
        <v>225433</v>
      </c>
      <c r="T1886" s="3"/>
      <c r="U1886" s="5"/>
      <c r="V1886" s="3">
        <v>19103230</v>
      </c>
      <c r="W1886" s="5"/>
      <c r="X1886" s="3">
        <v>37845372</v>
      </c>
      <c r="Y1886" s="3">
        <v>10454189</v>
      </c>
      <c r="Z1886" s="3">
        <v>415569</v>
      </c>
      <c r="AA1886" s="3">
        <v>1721057</v>
      </c>
      <c r="AB1886" s="3">
        <v>20453615</v>
      </c>
      <c r="AC1886" s="3">
        <v>4800942</v>
      </c>
      <c r="AD1886" s="3">
        <v>18742142</v>
      </c>
      <c r="AE1886" s="3">
        <v>0</v>
      </c>
      <c r="AF1886" s="3">
        <v>27195242</v>
      </c>
      <c r="AG1886" s="3">
        <v>225433</v>
      </c>
      <c r="AH1886" s="3">
        <v>18742142</v>
      </c>
      <c r="AI1886" s="3">
        <v>19103230</v>
      </c>
      <c r="AJ1886" s="3">
        <v>5115634</v>
      </c>
      <c r="AK1886" s="3">
        <v>5115634</v>
      </c>
      <c r="AL1886" s="3">
        <v>1533054</v>
      </c>
      <c r="AM1886" s="3">
        <v>3582580</v>
      </c>
      <c r="AN1886" s="3">
        <v>-625342</v>
      </c>
      <c r="AO1886" s="3">
        <v>0</v>
      </c>
      <c r="AP1886" s="3">
        <v>625342</v>
      </c>
      <c r="AQ1886" s="3">
        <v>0</v>
      </c>
      <c r="AR1886" s="3">
        <f>Tabela1[[#This Row],[Potrzeby finansowe 2027
w tym:]]+Tabela1[[#This Row],[Rozliczenie 2025 potrz. fin.]]</f>
        <v>37845372</v>
      </c>
      <c r="AS1886" s="3">
        <v>0</v>
      </c>
      <c r="AT1886" s="3">
        <v>0</v>
      </c>
      <c r="AU1886" s="3"/>
      <c r="AV1886" s="3"/>
      <c r="AW1886" s="3"/>
      <c r="AX1886" s="3"/>
      <c r="AY1886" s="3"/>
      <c r="AZ1886" s="3"/>
      <c r="BA1886" s="3">
        <v>415569</v>
      </c>
      <c r="BB1886" s="3">
        <v>0</v>
      </c>
      <c r="BC1886" s="3">
        <v>37.08</v>
      </c>
      <c r="BD1886" s="3">
        <v>0</v>
      </c>
      <c r="BE1886" s="3">
        <v>3207.74</v>
      </c>
      <c r="BF1886" s="3">
        <v>7308.39</v>
      </c>
      <c r="BG1886" s="3">
        <v>879275</v>
      </c>
      <c r="BH1886" s="3">
        <v>8262</v>
      </c>
      <c r="BI1886" s="3">
        <v>841782</v>
      </c>
      <c r="BJ1886" s="3">
        <v>12935531.672500001</v>
      </c>
      <c r="BK1886" s="3">
        <v>7110742.9900000021</v>
      </c>
      <c r="BL1886" s="3">
        <v>5618015.0599999996</v>
      </c>
      <c r="BM1886" s="3">
        <v>12063124.609999999</v>
      </c>
      <c r="BN1886" s="53">
        <v>0.73007470412131725</v>
      </c>
      <c r="BO1886" s="54">
        <v>3.372615E-4</v>
      </c>
      <c r="BP1886" s="70">
        <v>8481</v>
      </c>
      <c r="BQ1886" s="71"/>
      <c r="BR1886" s="70"/>
      <c r="BS1886" s="72"/>
      <c r="BT1886" s="72"/>
      <c r="BU1886" s="70">
        <v>27195242</v>
      </c>
      <c r="BV1886" s="70">
        <v>225433</v>
      </c>
      <c r="BW1886" s="74">
        <v>18742142</v>
      </c>
      <c r="BX1886" s="70">
        <v>46162817</v>
      </c>
    </row>
    <row r="1887" spans="1:76" x14ac:dyDescent="0.3">
      <c r="A1887" s="73" t="s">
        <v>10</v>
      </c>
      <c r="B1887" s="2" t="s">
        <v>185</v>
      </c>
      <c r="C1887" s="2" t="s">
        <v>11</v>
      </c>
      <c r="D1887" s="2" t="s">
        <v>56</v>
      </c>
      <c r="E1887" s="2" t="s">
        <v>15</v>
      </c>
      <c r="F1887" s="17" t="str">
        <f>+Tabela1[[#This Row],[WK]]&amp;Tabela1[[#This Row],[PK]]&amp;Tabela1[[#This Row],[GK]]</f>
        <v>260209</v>
      </c>
      <c r="G1887" s="2" t="s">
        <v>1772</v>
      </c>
      <c r="H1887" s="3">
        <v>217867862.53999999</v>
      </c>
      <c r="I1887" s="4">
        <v>1.125</v>
      </c>
      <c r="J1887" s="3">
        <v>245101345.36000001</v>
      </c>
      <c r="K1887" s="4">
        <v>7.0000000000000007E-2</v>
      </c>
      <c r="L1887" s="3">
        <v>17157094</v>
      </c>
      <c r="M1887" s="3"/>
      <c r="N1887" s="5"/>
      <c r="O1887" s="3">
        <v>7704177.9400000004</v>
      </c>
      <c r="P1887" s="4">
        <v>1.125</v>
      </c>
      <c r="Q1887" s="3">
        <v>8667200.1799999997</v>
      </c>
      <c r="R1887" s="4">
        <v>1.6E-2</v>
      </c>
      <c r="S1887" s="3">
        <v>138675</v>
      </c>
      <c r="T1887" s="3"/>
      <c r="U1887" s="5"/>
      <c r="V1887" s="3">
        <v>11580533</v>
      </c>
      <c r="W1887" s="5"/>
      <c r="X1887" s="3">
        <v>24898907</v>
      </c>
      <c r="Y1887" s="3">
        <v>9058406</v>
      </c>
      <c r="Z1887" s="3">
        <v>418989</v>
      </c>
      <c r="AA1887" s="3">
        <v>1176864</v>
      </c>
      <c r="AB1887" s="3">
        <v>13784479</v>
      </c>
      <c r="AC1887" s="3">
        <v>460169</v>
      </c>
      <c r="AD1887" s="3">
        <v>13166809</v>
      </c>
      <c r="AE1887" s="3">
        <v>0</v>
      </c>
      <c r="AF1887" s="3">
        <v>17157094</v>
      </c>
      <c r="AG1887" s="3">
        <v>138675</v>
      </c>
      <c r="AH1887" s="3">
        <v>13166809</v>
      </c>
      <c r="AI1887" s="3">
        <v>11580533</v>
      </c>
      <c r="AJ1887" s="3">
        <v>75705</v>
      </c>
      <c r="AK1887" s="3">
        <v>-75860</v>
      </c>
      <c r="AL1887" s="3">
        <v>611364</v>
      </c>
      <c r="AM1887" s="3">
        <v>-687224</v>
      </c>
      <c r="AN1887" s="3">
        <v>-708653</v>
      </c>
      <c r="AO1887" s="3">
        <v>0</v>
      </c>
      <c r="AP1887" s="3">
        <v>557088</v>
      </c>
      <c r="AQ1887" s="3">
        <v>-151565</v>
      </c>
      <c r="AR1887" s="3">
        <f>Tabela1[[#This Row],[Potrzeby finansowe 2027
w tym:]]+Tabela1[[#This Row],[Rozliczenie 2025 potrz. fin.]]</f>
        <v>24747342</v>
      </c>
      <c r="AS1887" s="3">
        <v>0</v>
      </c>
      <c r="AT1887" s="3">
        <v>0</v>
      </c>
      <c r="AU1887" s="3"/>
      <c r="AV1887" s="3"/>
      <c r="AW1887" s="3"/>
      <c r="AX1887" s="3"/>
      <c r="AY1887" s="3"/>
      <c r="AZ1887" s="3"/>
      <c r="BA1887" s="3">
        <v>418989</v>
      </c>
      <c r="BB1887" s="3">
        <v>0</v>
      </c>
      <c r="BC1887" s="3">
        <v>6.75</v>
      </c>
      <c r="BD1887" s="3">
        <v>0</v>
      </c>
      <c r="BE1887" s="3">
        <v>762.34</v>
      </c>
      <c r="BF1887" s="3">
        <v>11382.58</v>
      </c>
      <c r="BG1887" s="3">
        <v>661000</v>
      </c>
      <c r="BH1887" s="3">
        <v>6211</v>
      </c>
      <c r="BI1887" s="3">
        <v>515864</v>
      </c>
      <c r="BJ1887" s="3">
        <v>7927197.9699999988</v>
      </c>
      <c r="BK1887" s="3">
        <v>4695373.9699999988</v>
      </c>
      <c r="BL1887" s="3">
        <v>2025321.51</v>
      </c>
      <c r="BM1887" s="3">
        <v>8876652.9800000004</v>
      </c>
      <c r="BN1887" s="53">
        <v>0.70093170308609165</v>
      </c>
      <c r="BO1887" s="54">
        <v>2.5934169999999998E-4</v>
      </c>
      <c r="BP1887" s="70">
        <v>6522</v>
      </c>
      <c r="BQ1887" s="71"/>
      <c r="BR1887" s="70"/>
      <c r="BS1887" s="72"/>
      <c r="BT1887" s="72"/>
      <c r="BU1887" s="70">
        <v>17157094</v>
      </c>
      <c r="BV1887" s="70">
        <v>138675</v>
      </c>
      <c r="BW1887" s="74">
        <v>13166809</v>
      </c>
      <c r="BX1887" s="70">
        <v>30462578</v>
      </c>
    </row>
    <row r="1888" spans="1:76" x14ac:dyDescent="0.3">
      <c r="A1888" s="73" t="s">
        <v>10</v>
      </c>
      <c r="B1888" s="2" t="s">
        <v>185</v>
      </c>
      <c r="C1888" s="2" t="s">
        <v>16</v>
      </c>
      <c r="D1888" s="2" t="s">
        <v>12</v>
      </c>
      <c r="E1888" s="2" t="s">
        <v>15</v>
      </c>
      <c r="F1888" s="17" t="str">
        <f>+Tabela1[[#This Row],[WK]]&amp;Tabela1[[#This Row],[PK]]&amp;Tabela1[[#This Row],[GK]]</f>
        <v>260301</v>
      </c>
      <c r="G1888" s="2" t="s">
        <v>1773</v>
      </c>
      <c r="H1888" s="3">
        <v>111360724.43000001</v>
      </c>
      <c r="I1888" s="4">
        <v>1.125</v>
      </c>
      <c r="J1888" s="3">
        <v>125280814.98</v>
      </c>
      <c r="K1888" s="4">
        <v>7.0000000000000007E-2</v>
      </c>
      <c r="L1888" s="3">
        <v>8769657</v>
      </c>
      <c r="M1888" s="3"/>
      <c r="N1888" s="5"/>
      <c r="O1888" s="3">
        <v>2194417.61</v>
      </c>
      <c r="P1888" s="4">
        <v>1.125</v>
      </c>
      <c r="Q1888" s="3">
        <v>2468719.81</v>
      </c>
      <c r="R1888" s="4">
        <v>1.6E-2</v>
      </c>
      <c r="S1888" s="3">
        <v>39500</v>
      </c>
      <c r="T1888" s="3"/>
      <c r="U1888" s="5"/>
      <c r="V1888" s="3">
        <v>6199758</v>
      </c>
      <c r="W1888" s="5"/>
      <c r="X1888" s="3">
        <v>13134410</v>
      </c>
      <c r="Y1888" s="3">
        <v>3649904</v>
      </c>
      <c r="Z1888" s="3">
        <v>0</v>
      </c>
      <c r="AA1888" s="3">
        <v>653707</v>
      </c>
      <c r="AB1888" s="3">
        <v>6004141</v>
      </c>
      <c r="AC1888" s="3">
        <v>2826658</v>
      </c>
      <c r="AD1888" s="3">
        <v>6934652</v>
      </c>
      <c r="AE1888" s="3">
        <v>0</v>
      </c>
      <c r="AF1888" s="3">
        <v>8769657</v>
      </c>
      <c r="AG1888" s="3">
        <v>39500</v>
      </c>
      <c r="AH1888" s="3">
        <v>6934652</v>
      </c>
      <c r="AI1888" s="3">
        <v>6199758</v>
      </c>
      <c r="AJ1888" s="3">
        <v>262048</v>
      </c>
      <c r="AK1888" s="3">
        <v>262048</v>
      </c>
      <c r="AL1888" s="3">
        <v>385894</v>
      </c>
      <c r="AM1888" s="3">
        <v>-123846</v>
      </c>
      <c r="AN1888" s="3">
        <v>214955</v>
      </c>
      <c r="AO1888" s="3">
        <v>0</v>
      </c>
      <c r="AP1888" s="3">
        <v>-214955</v>
      </c>
      <c r="AQ1888" s="3">
        <v>0</v>
      </c>
      <c r="AR1888" s="3">
        <f>Tabela1[[#This Row],[Potrzeby finansowe 2027
w tym:]]+Tabela1[[#This Row],[Rozliczenie 2025 potrz. fin.]]</f>
        <v>13134410</v>
      </c>
      <c r="AS1888" s="3">
        <v>0</v>
      </c>
      <c r="AT1888" s="3">
        <v>0</v>
      </c>
      <c r="AU1888" s="3"/>
      <c r="AV1888" s="3"/>
      <c r="AW1888" s="3"/>
      <c r="AX1888" s="3"/>
      <c r="AY1888" s="3"/>
      <c r="AZ1888" s="3"/>
      <c r="BA1888" s="3">
        <v>0</v>
      </c>
      <c r="BB1888" s="3">
        <v>0</v>
      </c>
      <c r="BC1888" s="3">
        <v>0</v>
      </c>
      <c r="BD1888" s="3">
        <v>0</v>
      </c>
      <c r="BE1888" s="3">
        <v>0</v>
      </c>
      <c r="BF1888" s="3">
        <v>0</v>
      </c>
      <c r="BG1888" s="3">
        <v>401645</v>
      </c>
      <c r="BH1888" s="3">
        <v>3774</v>
      </c>
      <c r="BI1888" s="3">
        <v>252062</v>
      </c>
      <c r="BJ1888" s="3">
        <v>3873401.7025000001</v>
      </c>
      <c r="BK1888" s="3">
        <v>2551572.41</v>
      </c>
      <c r="BL1888" s="3">
        <v>66860</v>
      </c>
      <c r="BM1888" s="3">
        <v>5153597.17</v>
      </c>
      <c r="BN1888" s="53">
        <v>0.74311295151226886</v>
      </c>
      <c r="BO1888" s="54">
        <v>1.2482309999999999E-4</v>
      </c>
      <c r="BP1888" s="70">
        <v>3139</v>
      </c>
      <c r="BQ1888" s="71"/>
      <c r="BR1888" s="70"/>
      <c r="BS1888" s="72"/>
      <c r="BT1888" s="72"/>
      <c r="BU1888" s="70">
        <v>8769657</v>
      </c>
      <c r="BV1888" s="70">
        <v>39500</v>
      </c>
      <c r="BW1888" s="74">
        <v>6934652</v>
      </c>
      <c r="BX1888" s="70">
        <v>15743809</v>
      </c>
    </row>
    <row r="1889" spans="1:76" x14ac:dyDescent="0.3">
      <c r="A1889" s="73" t="s">
        <v>10</v>
      </c>
      <c r="B1889" s="2" t="s">
        <v>185</v>
      </c>
      <c r="C1889" s="2" t="s">
        <v>16</v>
      </c>
      <c r="D1889" s="2" t="s">
        <v>11</v>
      </c>
      <c r="E1889" s="2" t="s">
        <v>15</v>
      </c>
      <c r="F1889" s="17" t="str">
        <f>+Tabela1[[#This Row],[WK]]&amp;Tabela1[[#This Row],[PK]]&amp;Tabela1[[#This Row],[GK]]</f>
        <v>260302</v>
      </c>
      <c r="G1889" s="2" t="s">
        <v>654</v>
      </c>
      <c r="H1889" s="3">
        <v>103126368.75</v>
      </c>
      <c r="I1889" s="4">
        <v>1.125</v>
      </c>
      <c r="J1889" s="3">
        <v>116017164.84</v>
      </c>
      <c r="K1889" s="4">
        <v>7.0000000000000007E-2</v>
      </c>
      <c r="L1889" s="3">
        <v>8121202</v>
      </c>
      <c r="M1889" s="3"/>
      <c r="N1889" s="5"/>
      <c r="O1889" s="3">
        <v>1352788.1199999999</v>
      </c>
      <c r="P1889" s="4">
        <v>1.125</v>
      </c>
      <c r="Q1889" s="3">
        <v>1521886.64</v>
      </c>
      <c r="R1889" s="4">
        <v>1.6E-2</v>
      </c>
      <c r="S1889" s="3">
        <v>24350</v>
      </c>
      <c r="T1889" s="3"/>
      <c r="U1889" s="5"/>
      <c r="V1889" s="3">
        <v>5221653</v>
      </c>
      <c r="W1889" s="5"/>
      <c r="X1889" s="3">
        <v>14880231</v>
      </c>
      <c r="Y1889" s="3">
        <v>4889244</v>
      </c>
      <c r="Z1889" s="3">
        <v>40861</v>
      </c>
      <c r="AA1889" s="3">
        <v>714683</v>
      </c>
      <c r="AB1889" s="3">
        <v>8193435</v>
      </c>
      <c r="AC1889" s="3">
        <v>1042008</v>
      </c>
      <c r="AD1889" s="3">
        <v>9658578</v>
      </c>
      <c r="AE1889" s="3">
        <v>0</v>
      </c>
      <c r="AF1889" s="3">
        <v>8121202</v>
      </c>
      <c r="AG1889" s="3">
        <v>24350</v>
      </c>
      <c r="AH1889" s="3">
        <v>9658578</v>
      </c>
      <c r="AI1889" s="3">
        <v>5221653</v>
      </c>
      <c r="AJ1889" s="3">
        <v>784492</v>
      </c>
      <c r="AK1889" s="3">
        <v>784492</v>
      </c>
      <c r="AL1889" s="3">
        <v>377209</v>
      </c>
      <c r="AM1889" s="3">
        <v>407283</v>
      </c>
      <c r="AN1889" s="3">
        <v>-84502</v>
      </c>
      <c r="AO1889" s="3">
        <v>0</v>
      </c>
      <c r="AP1889" s="3">
        <v>84502</v>
      </c>
      <c r="AQ1889" s="3">
        <v>0</v>
      </c>
      <c r="AR1889" s="3">
        <f>Tabela1[[#This Row],[Potrzeby finansowe 2027
w tym:]]+Tabela1[[#This Row],[Rozliczenie 2025 potrz. fin.]]</f>
        <v>14880231</v>
      </c>
      <c r="AS1889" s="3">
        <v>0</v>
      </c>
      <c r="AT1889" s="3">
        <v>0</v>
      </c>
      <c r="AU1889" s="3"/>
      <c r="AV1889" s="3"/>
      <c r="AW1889" s="3"/>
      <c r="AX1889" s="3"/>
      <c r="AY1889" s="3"/>
      <c r="AZ1889" s="3"/>
      <c r="BA1889" s="3">
        <v>40861</v>
      </c>
      <c r="BB1889" s="3">
        <v>0</v>
      </c>
      <c r="BC1889" s="3">
        <v>0</v>
      </c>
      <c r="BD1889" s="3">
        <v>0</v>
      </c>
      <c r="BE1889" s="3">
        <v>39.119999999999997</v>
      </c>
      <c r="BF1889" s="3">
        <v>1169.49</v>
      </c>
      <c r="BG1889" s="3">
        <v>377782</v>
      </c>
      <c r="BH1889" s="3">
        <v>3516</v>
      </c>
      <c r="BI1889" s="3">
        <v>336901</v>
      </c>
      <c r="BJ1889" s="3">
        <v>5177107.4649999999</v>
      </c>
      <c r="BK1889" s="3">
        <v>2625878.5</v>
      </c>
      <c r="BL1889" s="3">
        <v>525730.09</v>
      </c>
      <c r="BM1889" s="3">
        <v>9153455.6799999997</v>
      </c>
      <c r="BN1889" s="53">
        <v>0.68059464853622831</v>
      </c>
      <c r="BO1889" s="54">
        <v>1.297971E-4</v>
      </c>
      <c r="BP1889" s="70">
        <v>3264</v>
      </c>
      <c r="BQ1889" s="71"/>
      <c r="BR1889" s="70"/>
      <c r="BS1889" s="72"/>
      <c r="BT1889" s="72"/>
      <c r="BU1889" s="70">
        <v>8121202</v>
      </c>
      <c r="BV1889" s="70">
        <v>24350</v>
      </c>
      <c r="BW1889" s="74">
        <v>9658578</v>
      </c>
      <c r="BX1889" s="70">
        <v>17804130</v>
      </c>
    </row>
    <row r="1890" spans="1:76" x14ac:dyDescent="0.3">
      <c r="A1890" s="73" t="s">
        <v>10</v>
      </c>
      <c r="B1890" s="2" t="s">
        <v>185</v>
      </c>
      <c r="C1890" s="2" t="s">
        <v>16</v>
      </c>
      <c r="D1890" s="2" t="s">
        <v>16</v>
      </c>
      <c r="E1890" s="2" t="s">
        <v>19</v>
      </c>
      <c r="F1890" s="17" t="str">
        <f>+Tabela1[[#This Row],[WK]]&amp;Tabela1[[#This Row],[PK]]&amp;Tabela1[[#This Row],[GK]]</f>
        <v>260303</v>
      </c>
      <c r="G1890" s="2" t="s">
        <v>1774</v>
      </c>
      <c r="H1890" s="3">
        <v>557304669.63999999</v>
      </c>
      <c r="I1890" s="4">
        <v>1.125</v>
      </c>
      <c r="J1890" s="3">
        <v>626967753.35000002</v>
      </c>
      <c r="K1890" s="4">
        <v>7.0000000000000007E-2</v>
      </c>
      <c r="L1890" s="3">
        <v>43887743</v>
      </c>
      <c r="M1890" s="3"/>
      <c r="N1890" s="5"/>
      <c r="O1890" s="3">
        <v>57822471.609999999</v>
      </c>
      <c r="P1890" s="4">
        <v>1.125</v>
      </c>
      <c r="Q1890" s="3">
        <v>65050280.560000002</v>
      </c>
      <c r="R1890" s="4">
        <v>1.6E-2</v>
      </c>
      <c r="S1890" s="3">
        <v>1040804</v>
      </c>
      <c r="T1890" s="3"/>
      <c r="U1890" s="5"/>
      <c r="V1890" s="3">
        <v>28944297</v>
      </c>
      <c r="W1890" s="5"/>
      <c r="X1890" s="3">
        <v>46910448</v>
      </c>
      <c r="Y1890" s="3">
        <v>14406044</v>
      </c>
      <c r="Z1890" s="3">
        <v>0</v>
      </c>
      <c r="AA1890" s="3">
        <v>2313961</v>
      </c>
      <c r="AB1890" s="3">
        <v>30190443</v>
      </c>
      <c r="AC1890" s="3">
        <v>0</v>
      </c>
      <c r="AD1890" s="3">
        <v>17778337</v>
      </c>
      <c r="AE1890" s="3">
        <v>0</v>
      </c>
      <c r="AF1890" s="3">
        <v>43887743</v>
      </c>
      <c r="AG1890" s="3">
        <v>1040804</v>
      </c>
      <c r="AH1890" s="3">
        <v>17778337</v>
      </c>
      <c r="AI1890" s="3">
        <v>28944297</v>
      </c>
      <c r="AJ1890" s="3">
        <v>3246822</v>
      </c>
      <c r="AK1890" s="3">
        <v>3059008</v>
      </c>
      <c r="AL1890" s="3">
        <v>1814506</v>
      </c>
      <c r="AM1890" s="3">
        <v>1244502</v>
      </c>
      <c r="AN1890" s="3">
        <v>-187814</v>
      </c>
      <c r="AO1890" s="3">
        <v>0</v>
      </c>
      <c r="AP1890" s="3">
        <v>0</v>
      </c>
      <c r="AQ1890" s="3">
        <v>-187814</v>
      </c>
      <c r="AR1890" s="3">
        <f>Tabela1[[#This Row],[Potrzeby finansowe 2027
w tym:]]+Tabela1[[#This Row],[Rozliczenie 2025 potrz. fin.]]</f>
        <v>46722634</v>
      </c>
      <c r="AS1890" s="3">
        <v>0</v>
      </c>
      <c r="AT1890" s="3">
        <v>0</v>
      </c>
      <c r="AU1890" s="3"/>
      <c r="AV1890" s="3"/>
      <c r="AW1890" s="3"/>
      <c r="AX1890" s="3"/>
      <c r="AY1890" s="3"/>
      <c r="AZ1890" s="3"/>
      <c r="BA1890" s="3">
        <v>0</v>
      </c>
      <c r="BB1890" s="3">
        <v>0</v>
      </c>
      <c r="BC1890" s="3">
        <v>0</v>
      </c>
      <c r="BD1890" s="3">
        <v>0</v>
      </c>
      <c r="BE1890" s="3">
        <v>0</v>
      </c>
      <c r="BF1890" s="3">
        <v>0</v>
      </c>
      <c r="BG1890" s="3">
        <v>1588483</v>
      </c>
      <c r="BH1890" s="3">
        <v>14926</v>
      </c>
      <c r="BI1890" s="3">
        <v>725478</v>
      </c>
      <c r="BJ1890" s="3">
        <v>11148298.065000001</v>
      </c>
      <c r="BK1890" s="3">
        <v>5527293.4700000007</v>
      </c>
      <c r="BL1890" s="3">
        <v>5956105.6900000004</v>
      </c>
      <c r="BM1890" s="3">
        <v>10571807</v>
      </c>
      <c r="BN1890" s="53">
        <v>0.77564701603200803</v>
      </c>
      <c r="BO1890" s="54">
        <v>5.7957869999999999E-4</v>
      </c>
      <c r="BP1890" s="70">
        <v>14576</v>
      </c>
      <c r="BQ1890" s="71"/>
      <c r="BR1890" s="70"/>
      <c r="BS1890" s="72"/>
      <c r="BT1890" s="72"/>
      <c r="BU1890" s="70">
        <v>43887743</v>
      </c>
      <c r="BV1890" s="70">
        <v>1040804</v>
      </c>
      <c r="BW1890" s="74">
        <v>17778337</v>
      </c>
      <c r="BX1890" s="70">
        <v>62706884</v>
      </c>
    </row>
    <row r="1891" spans="1:76" x14ac:dyDescent="0.3">
      <c r="A1891" s="73" t="s">
        <v>10</v>
      </c>
      <c r="B1891" s="2" t="s">
        <v>185</v>
      </c>
      <c r="C1891" s="2" t="s">
        <v>16</v>
      </c>
      <c r="D1891" s="2" t="s">
        <v>18</v>
      </c>
      <c r="E1891" s="2" t="s">
        <v>19</v>
      </c>
      <c r="F1891" s="17" t="str">
        <f>+Tabela1[[#This Row],[WK]]&amp;Tabela1[[#This Row],[PK]]&amp;Tabela1[[#This Row],[GK]]</f>
        <v>260304</v>
      </c>
      <c r="G1891" s="2" t="s">
        <v>1775</v>
      </c>
      <c r="H1891" s="3">
        <v>91370805.879999995</v>
      </c>
      <c r="I1891" s="4">
        <v>1.125</v>
      </c>
      <c r="J1891" s="3">
        <v>102792156.62</v>
      </c>
      <c r="K1891" s="4">
        <v>7.0000000000000007E-2</v>
      </c>
      <c r="L1891" s="3">
        <v>7195451</v>
      </c>
      <c r="M1891" s="3"/>
      <c r="N1891" s="5"/>
      <c r="O1891" s="3">
        <v>1462270.59</v>
      </c>
      <c r="P1891" s="4">
        <v>1.125</v>
      </c>
      <c r="Q1891" s="3">
        <v>1645054.41</v>
      </c>
      <c r="R1891" s="4">
        <v>1.6E-2</v>
      </c>
      <c r="S1891" s="3">
        <v>26321</v>
      </c>
      <c r="T1891" s="3"/>
      <c r="U1891" s="5"/>
      <c r="V1891" s="3">
        <v>5126787</v>
      </c>
      <c r="W1891" s="5"/>
      <c r="X1891" s="3">
        <v>11433349</v>
      </c>
      <c r="Y1891" s="3">
        <v>1730978</v>
      </c>
      <c r="Z1891" s="3">
        <v>229582</v>
      </c>
      <c r="AA1891" s="3">
        <v>677716</v>
      </c>
      <c r="AB1891" s="3">
        <v>6075688</v>
      </c>
      <c r="AC1891" s="3">
        <v>2719385</v>
      </c>
      <c r="AD1891" s="3">
        <v>6306562</v>
      </c>
      <c r="AE1891" s="3">
        <v>0</v>
      </c>
      <c r="AF1891" s="3">
        <v>7195451</v>
      </c>
      <c r="AG1891" s="3">
        <v>26321</v>
      </c>
      <c r="AH1891" s="3">
        <v>6306562</v>
      </c>
      <c r="AI1891" s="3">
        <v>5126787</v>
      </c>
      <c r="AJ1891" s="3">
        <v>388551</v>
      </c>
      <c r="AK1891" s="3">
        <v>388551</v>
      </c>
      <c r="AL1891" s="3">
        <v>88628</v>
      </c>
      <c r="AM1891" s="3">
        <v>299923</v>
      </c>
      <c r="AN1891" s="3">
        <v>-234365</v>
      </c>
      <c r="AO1891" s="3">
        <v>0</v>
      </c>
      <c r="AP1891" s="3">
        <v>234365</v>
      </c>
      <c r="AQ1891" s="3">
        <v>0</v>
      </c>
      <c r="AR1891" s="3">
        <f>Tabela1[[#This Row],[Potrzeby finansowe 2027
w tym:]]+Tabela1[[#This Row],[Rozliczenie 2025 potrz. fin.]]</f>
        <v>11433349</v>
      </c>
      <c r="AS1891" s="3">
        <v>0</v>
      </c>
      <c r="AT1891" s="3">
        <v>0</v>
      </c>
      <c r="AU1891" s="3"/>
      <c r="AV1891" s="3"/>
      <c r="AW1891" s="3"/>
      <c r="AX1891" s="3"/>
      <c r="AY1891" s="3"/>
      <c r="AZ1891" s="3"/>
      <c r="BA1891" s="3">
        <v>229582</v>
      </c>
      <c r="BB1891" s="3">
        <v>0</v>
      </c>
      <c r="BC1891" s="3">
        <v>0</v>
      </c>
      <c r="BD1891" s="3">
        <v>0</v>
      </c>
      <c r="BE1891" s="3">
        <v>119.43</v>
      </c>
      <c r="BF1891" s="3">
        <v>6721.44</v>
      </c>
      <c r="BG1891" s="3">
        <v>377782</v>
      </c>
      <c r="BH1891" s="3">
        <v>2890</v>
      </c>
      <c r="BI1891" s="3">
        <v>299934</v>
      </c>
      <c r="BJ1891" s="3">
        <v>4609042.9450000012</v>
      </c>
      <c r="BK1891" s="3">
        <v>1969703.8600000013</v>
      </c>
      <c r="BL1891" s="3">
        <v>926140.07</v>
      </c>
      <c r="BM1891" s="3">
        <v>8705076.1999999993</v>
      </c>
      <c r="BN1891" s="53">
        <v>0.84016115945272929</v>
      </c>
      <c r="BO1891" s="54">
        <v>1.004049E-4</v>
      </c>
      <c r="BP1891" s="70">
        <v>2525</v>
      </c>
      <c r="BQ1891" s="71"/>
      <c r="BR1891" s="70"/>
      <c r="BS1891" s="72"/>
      <c r="BT1891" s="72"/>
      <c r="BU1891" s="70">
        <v>7195451</v>
      </c>
      <c r="BV1891" s="70">
        <v>26321</v>
      </c>
      <c r="BW1891" s="74">
        <v>6306562</v>
      </c>
      <c r="BX1891" s="70">
        <v>13528334</v>
      </c>
    </row>
    <row r="1892" spans="1:76" x14ac:dyDescent="0.3">
      <c r="A1892" s="73" t="s">
        <v>10</v>
      </c>
      <c r="B1892" s="2" t="s">
        <v>185</v>
      </c>
      <c r="C1892" s="2" t="s">
        <v>16</v>
      </c>
      <c r="D1892" s="2" t="s">
        <v>21</v>
      </c>
      <c r="E1892" s="2" t="s">
        <v>19</v>
      </c>
      <c r="F1892" s="17" t="str">
        <f>+Tabela1[[#This Row],[WK]]&amp;Tabela1[[#This Row],[PK]]&amp;Tabela1[[#This Row],[GK]]</f>
        <v>260305</v>
      </c>
      <c r="G1892" s="2" t="s">
        <v>1776</v>
      </c>
      <c r="H1892" s="3">
        <v>183587380.18000001</v>
      </c>
      <c r="I1892" s="4">
        <v>1.125</v>
      </c>
      <c r="J1892" s="3">
        <v>206535802.69999999</v>
      </c>
      <c r="K1892" s="4">
        <v>7.0000000000000007E-2</v>
      </c>
      <c r="L1892" s="3">
        <v>14457506</v>
      </c>
      <c r="M1892" s="3"/>
      <c r="N1892" s="5"/>
      <c r="O1892" s="3">
        <v>5989515.0700000003</v>
      </c>
      <c r="P1892" s="4">
        <v>1.125</v>
      </c>
      <c r="Q1892" s="3">
        <v>6738204.4500000002</v>
      </c>
      <c r="R1892" s="4">
        <v>1.6E-2</v>
      </c>
      <c r="S1892" s="3">
        <v>107811</v>
      </c>
      <c r="T1892" s="3"/>
      <c r="U1892" s="5"/>
      <c r="V1892" s="3">
        <v>9273716</v>
      </c>
      <c r="W1892" s="5"/>
      <c r="X1892" s="3">
        <v>20960798</v>
      </c>
      <c r="Y1892" s="3">
        <v>5937529</v>
      </c>
      <c r="Z1892" s="3">
        <v>0</v>
      </c>
      <c r="AA1892" s="3">
        <v>1075846</v>
      </c>
      <c r="AB1892" s="3">
        <v>10151113</v>
      </c>
      <c r="AC1892" s="3">
        <v>3796310</v>
      </c>
      <c r="AD1892" s="3">
        <v>11687081</v>
      </c>
      <c r="AE1892" s="3">
        <v>0</v>
      </c>
      <c r="AF1892" s="3">
        <v>14457506</v>
      </c>
      <c r="AG1892" s="3">
        <v>107811</v>
      </c>
      <c r="AH1892" s="3">
        <v>11687081</v>
      </c>
      <c r="AI1892" s="3">
        <v>9273716</v>
      </c>
      <c r="AJ1892" s="3">
        <v>402276</v>
      </c>
      <c r="AK1892" s="3">
        <v>402276</v>
      </c>
      <c r="AL1892" s="3">
        <v>650901</v>
      </c>
      <c r="AM1892" s="3">
        <v>-248625</v>
      </c>
      <c r="AN1892" s="3">
        <v>-324374</v>
      </c>
      <c r="AO1892" s="3">
        <v>0</v>
      </c>
      <c r="AP1892" s="3">
        <v>324374</v>
      </c>
      <c r="AQ1892" s="3">
        <v>0</v>
      </c>
      <c r="AR1892" s="3">
        <f>Tabela1[[#This Row],[Potrzeby finansowe 2027
w tym:]]+Tabela1[[#This Row],[Rozliczenie 2025 potrz. fin.]]</f>
        <v>20960798</v>
      </c>
      <c r="AS1892" s="3">
        <v>0</v>
      </c>
      <c r="AT1892" s="3">
        <v>0</v>
      </c>
      <c r="AU1892" s="3"/>
      <c r="AV1892" s="3"/>
      <c r="AW1892" s="3"/>
      <c r="AX1892" s="3"/>
      <c r="AY1892" s="3"/>
      <c r="AZ1892" s="3"/>
      <c r="BA1892" s="3">
        <v>0</v>
      </c>
      <c r="BB1892" s="3">
        <v>0</v>
      </c>
      <c r="BC1892" s="3">
        <v>0</v>
      </c>
      <c r="BD1892" s="3">
        <v>0</v>
      </c>
      <c r="BE1892" s="3">
        <v>0</v>
      </c>
      <c r="BF1892" s="3">
        <v>0</v>
      </c>
      <c r="BG1892" s="3">
        <v>635990</v>
      </c>
      <c r="BH1892" s="3">
        <v>5976</v>
      </c>
      <c r="BI1892" s="3">
        <v>439856</v>
      </c>
      <c r="BJ1892" s="3">
        <v>6759201.3525</v>
      </c>
      <c r="BK1892" s="3">
        <v>3702577.7200000007</v>
      </c>
      <c r="BL1892" s="3">
        <v>1009184.79</v>
      </c>
      <c r="BM1892" s="3">
        <v>10208124.949999999</v>
      </c>
      <c r="BN1892" s="53">
        <v>0.75134999020732496</v>
      </c>
      <c r="BO1892" s="54">
        <v>2.1104810000000001E-4</v>
      </c>
      <c r="BP1892" s="70">
        <v>5308</v>
      </c>
      <c r="BQ1892" s="71"/>
      <c r="BR1892" s="70"/>
      <c r="BS1892" s="72"/>
      <c r="BT1892" s="72"/>
      <c r="BU1892" s="70">
        <v>14457506</v>
      </c>
      <c r="BV1892" s="70">
        <v>107811</v>
      </c>
      <c r="BW1892" s="74">
        <v>11687081</v>
      </c>
      <c r="BX1892" s="70">
        <v>26252398</v>
      </c>
    </row>
    <row r="1893" spans="1:76" x14ac:dyDescent="0.3">
      <c r="A1893" s="73" t="s">
        <v>10</v>
      </c>
      <c r="B1893" s="2" t="s">
        <v>185</v>
      </c>
      <c r="C1893" s="2" t="s">
        <v>18</v>
      </c>
      <c r="D1893" s="2" t="s">
        <v>12</v>
      </c>
      <c r="E1893" s="2" t="s">
        <v>15</v>
      </c>
      <c r="F1893" s="17" t="str">
        <f>+Tabela1[[#This Row],[WK]]&amp;Tabela1[[#This Row],[PK]]&amp;Tabela1[[#This Row],[GK]]</f>
        <v>260401</v>
      </c>
      <c r="G1893" s="2" t="s">
        <v>1777</v>
      </c>
      <c r="H1893" s="3">
        <v>363100539.47000003</v>
      </c>
      <c r="I1893" s="4">
        <v>1.125</v>
      </c>
      <c r="J1893" s="3">
        <v>408488106.89999998</v>
      </c>
      <c r="K1893" s="4">
        <v>7.0000000000000007E-2</v>
      </c>
      <c r="L1893" s="3">
        <v>28594167</v>
      </c>
      <c r="M1893" s="3"/>
      <c r="N1893" s="5"/>
      <c r="O1893" s="3">
        <v>5832584.6699999999</v>
      </c>
      <c r="P1893" s="4">
        <v>1.125</v>
      </c>
      <c r="Q1893" s="3">
        <v>6561657.75</v>
      </c>
      <c r="R1893" s="4">
        <v>1.6E-2</v>
      </c>
      <c r="S1893" s="3">
        <v>104987</v>
      </c>
      <c r="T1893" s="3"/>
      <c r="U1893" s="5"/>
      <c r="V1893" s="3">
        <v>18803792</v>
      </c>
      <c r="W1893" s="5"/>
      <c r="X1893" s="3">
        <v>44509097</v>
      </c>
      <c r="Y1893" s="3">
        <v>17027395</v>
      </c>
      <c r="Z1893" s="3">
        <v>867938</v>
      </c>
      <c r="AA1893" s="3">
        <v>2277413</v>
      </c>
      <c r="AB1893" s="3">
        <v>24336351</v>
      </c>
      <c r="AC1893" s="3">
        <v>0</v>
      </c>
      <c r="AD1893" s="3">
        <v>25361838</v>
      </c>
      <c r="AE1893" s="3">
        <v>0</v>
      </c>
      <c r="AF1893" s="3">
        <v>28594167</v>
      </c>
      <c r="AG1893" s="3">
        <v>104987</v>
      </c>
      <c r="AH1893" s="3">
        <v>25361838</v>
      </c>
      <c r="AI1893" s="3">
        <v>18803792</v>
      </c>
      <c r="AJ1893" s="3">
        <v>1972760</v>
      </c>
      <c r="AK1893" s="3">
        <v>1629293</v>
      </c>
      <c r="AL1893" s="3">
        <v>1128438</v>
      </c>
      <c r="AM1893" s="3">
        <v>500855</v>
      </c>
      <c r="AN1893" s="3">
        <v>-343467</v>
      </c>
      <c r="AO1893" s="3">
        <v>0</v>
      </c>
      <c r="AP1893" s="3">
        <v>0</v>
      </c>
      <c r="AQ1893" s="3">
        <v>-343467</v>
      </c>
      <c r="AR1893" s="3">
        <f>Tabela1[[#This Row],[Potrzeby finansowe 2027
w tym:]]+Tabela1[[#This Row],[Rozliczenie 2025 potrz. fin.]]</f>
        <v>44165630</v>
      </c>
      <c r="AS1893" s="3">
        <v>0</v>
      </c>
      <c r="AT1893" s="3">
        <v>0</v>
      </c>
      <c r="AU1893" s="3"/>
      <c r="AV1893" s="3"/>
      <c r="AW1893" s="3"/>
      <c r="AX1893" s="3"/>
      <c r="AY1893" s="3"/>
      <c r="AZ1893" s="3"/>
      <c r="BA1893" s="3">
        <v>867938</v>
      </c>
      <c r="BB1893" s="3">
        <v>881.09</v>
      </c>
      <c r="BC1893" s="3">
        <v>14.55</v>
      </c>
      <c r="BD1893" s="3">
        <v>0</v>
      </c>
      <c r="BE1893" s="3">
        <v>804.32</v>
      </c>
      <c r="BF1893" s="3">
        <v>7113.93</v>
      </c>
      <c r="BG1893" s="3">
        <v>1054769</v>
      </c>
      <c r="BH1893" s="3">
        <v>9911</v>
      </c>
      <c r="BI1893" s="3">
        <v>1222644</v>
      </c>
      <c r="BJ1893" s="3">
        <v>18788175.370000001</v>
      </c>
      <c r="BK1893" s="3">
        <v>11418720.59</v>
      </c>
      <c r="BL1893" s="3">
        <v>9034237.0500000007</v>
      </c>
      <c r="BM1893" s="3">
        <v>11409345.02</v>
      </c>
      <c r="BN1893" s="53">
        <v>0.64073193251447924</v>
      </c>
      <c r="BO1893" s="54">
        <v>3.955826E-4</v>
      </c>
      <c r="BP1893" s="70">
        <v>9948</v>
      </c>
      <c r="BQ1893" s="71"/>
      <c r="BR1893" s="70"/>
      <c r="BS1893" s="72"/>
      <c r="BT1893" s="72"/>
      <c r="BU1893" s="70">
        <v>28594167</v>
      </c>
      <c r="BV1893" s="70">
        <v>104987</v>
      </c>
      <c r="BW1893" s="74">
        <v>25361838</v>
      </c>
      <c r="BX1893" s="70">
        <v>54060992</v>
      </c>
    </row>
    <row r="1894" spans="1:76" x14ac:dyDescent="0.3">
      <c r="A1894" s="73" t="s">
        <v>10</v>
      </c>
      <c r="B1894" s="2" t="s">
        <v>185</v>
      </c>
      <c r="C1894" s="2" t="s">
        <v>18</v>
      </c>
      <c r="D1894" s="2" t="s">
        <v>11</v>
      </c>
      <c r="E1894" s="2" t="s">
        <v>19</v>
      </c>
      <c r="F1894" s="17" t="str">
        <f>+Tabela1[[#This Row],[WK]]&amp;Tabela1[[#This Row],[PK]]&amp;Tabela1[[#This Row],[GK]]</f>
        <v>260402</v>
      </c>
      <c r="G1894" s="2" t="s">
        <v>1778</v>
      </c>
      <c r="H1894" s="3">
        <v>410058818.62</v>
      </c>
      <c r="I1894" s="4">
        <v>1.125</v>
      </c>
      <c r="J1894" s="3">
        <v>461316170.94999999</v>
      </c>
      <c r="K1894" s="4">
        <v>7.0000000000000007E-2</v>
      </c>
      <c r="L1894" s="3">
        <v>32292132</v>
      </c>
      <c r="M1894" s="3"/>
      <c r="N1894" s="5"/>
      <c r="O1894" s="3">
        <v>24598667.699999999</v>
      </c>
      <c r="P1894" s="4">
        <v>1.125</v>
      </c>
      <c r="Q1894" s="3">
        <v>27673501.16</v>
      </c>
      <c r="R1894" s="4">
        <v>1.6E-2</v>
      </c>
      <c r="S1894" s="3">
        <v>442776</v>
      </c>
      <c r="T1894" s="3"/>
      <c r="U1894" s="5"/>
      <c r="V1894" s="3">
        <v>17742077</v>
      </c>
      <c r="W1894" s="5"/>
      <c r="X1894" s="3">
        <v>39091745</v>
      </c>
      <c r="Y1894" s="3">
        <v>8374328</v>
      </c>
      <c r="Z1894" s="3">
        <v>3349736</v>
      </c>
      <c r="AA1894" s="3">
        <v>1715560</v>
      </c>
      <c r="AB1894" s="3">
        <v>25652121</v>
      </c>
      <c r="AC1894" s="3">
        <v>0</v>
      </c>
      <c r="AD1894" s="3">
        <v>21694050</v>
      </c>
      <c r="AE1894" s="3">
        <v>0</v>
      </c>
      <c r="AF1894" s="3">
        <v>32292132</v>
      </c>
      <c r="AG1894" s="3">
        <v>442776</v>
      </c>
      <c r="AH1894" s="3">
        <v>21694050</v>
      </c>
      <c r="AI1894" s="3">
        <v>17742077</v>
      </c>
      <c r="AJ1894" s="3">
        <v>1648452</v>
      </c>
      <c r="AK1894" s="3">
        <v>1992834</v>
      </c>
      <c r="AL1894" s="3">
        <v>1441229</v>
      </c>
      <c r="AM1894" s="3">
        <v>551605</v>
      </c>
      <c r="AN1894" s="3">
        <v>344382</v>
      </c>
      <c r="AO1894" s="3">
        <v>0</v>
      </c>
      <c r="AP1894" s="3">
        <v>0</v>
      </c>
      <c r="AQ1894" s="3">
        <v>344382</v>
      </c>
      <c r="AR1894" s="3">
        <f>Tabela1[[#This Row],[Potrzeby finansowe 2027
w tym:]]+Tabela1[[#This Row],[Rozliczenie 2025 potrz. fin.]]</f>
        <v>39436127</v>
      </c>
      <c r="AS1894" s="3">
        <v>0</v>
      </c>
      <c r="AT1894" s="3">
        <v>0</v>
      </c>
      <c r="AU1894" s="3"/>
      <c r="AV1894" s="3"/>
      <c r="AW1894" s="3"/>
      <c r="AX1894" s="3"/>
      <c r="AY1894" s="3"/>
      <c r="AZ1894" s="3"/>
      <c r="BA1894" s="3">
        <v>3349736</v>
      </c>
      <c r="BB1894" s="3">
        <v>4251.8599999999997</v>
      </c>
      <c r="BC1894" s="3">
        <v>271.52</v>
      </c>
      <c r="BD1894" s="3">
        <v>0</v>
      </c>
      <c r="BE1894" s="3">
        <v>2998.89</v>
      </c>
      <c r="BF1894" s="3">
        <v>8432.65</v>
      </c>
      <c r="BG1894" s="3">
        <v>1141291</v>
      </c>
      <c r="BH1894" s="3">
        <v>10724</v>
      </c>
      <c r="BI1894" s="3">
        <v>574269</v>
      </c>
      <c r="BJ1894" s="3">
        <v>8824702.3425000012</v>
      </c>
      <c r="BK1894" s="3">
        <v>5030155.99</v>
      </c>
      <c r="BL1894" s="3">
        <v>3170732.33</v>
      </c>
      <c r="BM1894" s="3">
        <v>8836720.75</v>
      </c>
      <c r="BN1894" s="53">
        <v>0.81979239528832437</v>
      </c>
      <c r="BO1894" s="54">
        <v>4.3084679999999998E-4</v>
      </c>
      <c r="BP1894" s="70">
        <v>10835</v>
      </c>
      <c r="BQ1894" s="71"/>
      <c r="BR1894" s="70"/>
      <c r="BS1894" s="72"/>
      <c r="BT1894" s="72"/>
      <c r="BU1894" s="70">
        <v>32292132</v>
      </c>
      <c r="BV1894" s="70">
        <v>442776</v>
      </c>
      <c r="BW1894" s="74">
        <v>21694050</v>
      </c>
      <c r="BX1894" s="70">
        <v>54428958</v>
      </c>
    </row>
    <row r="1895" spans="1:76" x14ac:dyDescent="0.3">
      <c r="A1895" s="73" t="s">
        <v>10</v>
      </c>
      <c r="B1895" s="2" t="s">
        <v>185</v>
      </c>
      <c r="C1895" s="2" t="s">
        <v>18</v>
      </c>
      <c r="D1895" s="2" t="s">
        <v>16</v>
      </c>
      <c r="E1895" s="2" t="s">
        <v>19</v>
      </c>
      <c r="F1895" s="17" t="str">
        <f>+Tabela1[[#This Row],[WK]]&amp;Tabela1[[#This Row],[PK]]&amp;Tabela1[[#This Row],[GK]]</f>
        <v>260403</v>
      </c>
      <c r="G1895" s="2" t="s">
        <v>1779</v>
      </c>
      <c r="H1895" s="3">
        <v>702413047.82000005</v>
      </c>
      <c r="I1895" s="4">
        <v>1.125</v>
      </c>
      <c r="J1895" s="3">
        <v>790214678.79999995</v>
      </c>
      <c r="K1895" s="4">
        <v>7.0000000000000007E-2</v>
      </c>
      <c r="L1895" s="3">
        <v>55315028</v>
      </c>
      <c r="M1895" s="3"/>
      <c r="N1895" s="5"/>
      <c r="O1895" s="3">
        <v>46335497.829999998</v>
      </c>
      <c r="P1895" s="4">
        <v>1.125</v>
      </c>
      <c r="Q1895" s="3">
        <v>52127435.060000002</v>
      </c>
      <c r="R1895" s="4">
        <v>1.6E-2</v>
      </c>
      <c r="S1895" s="3">
        <v>834039</v>
      </c>
      <c r="T1895" s="3"/>
      <c r="U1895" s="5"/>
      <c r="V1895" s="3">
        <v>33748893</v>
      </c>
      <c r="W1895" s="5"/>
      <c r="X1895" s="3">
        <v>40382969</v>
      </c>
      <c r="Y1895" s="3">
        <v>0</v>
      </c>
      <c r="Z1895" s="3">
        <v>505324</v>
      </c>
      <c r="AA1895" s="3">
        <v>2762835</v>
      </c>
      <c r="AB1895" s="3">
        <v>28235336</v>
      </c>
      <c r="AC1895" s="3">
        <v>8879474</v>
      </c>
      <c r="AD1895" s="3">
        <v>6634152</v>
      </c>
      <c r="AE1895" s="3">
        <v>0</v>
      </c>
      <c r="AF1895" s="3">
        <v>55315028</v>
      </c>
      <c r="AG1895" s="3">
        <v>834039</v>
      </c>
      <c r="AH1895" s="3">
        <v>6634152</v>
      </c>
      <c r="AI1895" s="3">
        <v>33748893</v>
      </c>
      <c r="AJ1895" s="3">
        <v>1407179</v>
      </c>
      <c r="AK1895" s="3">
        <v>1407255</v>
      </c>
      <c r="AL1895" s="3">
        <v>2661538</v>
      </c>
      <c r="AM1895" s="3">
        <v>-1254283</v>
      </c>
      <c r="AN1895" s="3">
        <v>724242</v>
      </c>
      <c r="AO1895" s="3">
        <v>0</v>
      </c>
      <c r="AP1895" s="3">
        <v>-724166</v>
      </c>
      <c r="AQ1895" s="3">
        <v>76</v>
      </c>
      <c r="AR1895" s="3">
        <f>Tabela1[[#This Row],[Potrzeby finansowe 2027
w tym:]]+Tabela1[[#This Row],[Rozliczenie 2025 potrz. fin.]]</f>
        <v>40383045</v>
      </c>
      <c r="AS1895" s="3">
        <v>0</v>
      </c>
      <c r="AT1895" s="3">
        <v>0</v>
      </c>
      <c r="AU1895" s="3"/>
      <c r="AV1895" s="3"/>
      <c r="AW1895" s="3"/>
      <c r="AX1895" s="3"/>
      <c r="AY1895" s="3"/>
      <c r="AZ1895" s="3"/>
      <c r="BA1895" s="3">
        <v>505324</v>
      </c>
      <c r="BB1895" s="3">
        <v>0</v>
      </c>
      <c r="BC1895" s="3">
        <v>229.92</v>
      </c>
      <c r="BD1895" s="3">
        <v>0</v>
      </c>
      <c r="BE1895" s="3">
        <v>4378.21</v>
      </c>
      <c r="BF1895" s="3">
        <v>6322.06</v>
      </c>
      <c r="BG1895" s="3">
        <v>1563262</v>
      </c>
      <c r="BH1895" s="3">
        <v>14689</v>
      </c>
      <c r="BI1895" s="3">
        <v>1199573</v>
      </c>
      <c r="BJ1895" s="3">
        <v>18433653.219999999</v>
      </c>
      <c r="BK1895" s="3">
        <v>11287820.66</v>
      </c>
      <c r="BL1895" s="3">
        <v>6413100.2800000003</v>
      </c>
      <c r="BM1895" s="3">
        <v>15757129.68</v>
      </c>
      <c r="BN1895" s="53">
        <v>1.0254441677625137</v>
      </c>
      <c r="BO1895" s="54">
        <v>5.4917940000000004E-4</v>
      </c>
      <c r="BP1895" s="70">
        <v>13811</v>
      </c>
      <c r="BQ1895" s="71"/>
      <c r="BR1895" s="70"/>
      <c r="BS1895" s="72"/>
      <c r="BT1895" s="72"/>
      <c r="BU1895" s="70">
        <v>55315028</v>
      </c>
      <c r="BV1895" s="70">
        <v>834039</v>
      </c>
      <c r="BW1895" s="74">
        <v>6634152</v>
      </c>
      <c r="BX1895" s="70">
        <v>62783219</v>
      </c>
    </row>
    <row r="1896" spans="1:76" x14ac:dyDescent="0.3">
      <c r="A1896" s="73" t="s">
        <v>10</v>
      </c>
      <c r="B1896" s="2" t="s">
        <v>185</v>
      </c>
      <c r="C1896" s="2" t="s">
        <v>18</v>
      </c>
      <c r="D1896" s="2" t="s">
        <v>18</v>
      </c>
      <c r="E1896" s="2" t="s">
        <v>19</v>
      </c>
      <c r="F1896" s="17" t="str">
        <f>+Tabela1[[#This Row],[WK]]&amp;Tabela1[[#This Row],[PK]]&amp;Tabela1[[#This Row],[GK]]</f>
        <v>260404</v>
      </c>
      <c r="G1896" s="2" t="s">
        <v>1372</v>
      </c>
      <c r="H1896" s="3">
        <v>449196779.25999999</v>
      </c>
      <c r="I1896" s="4">
        <v>1.125</v>
      </c>
      <c r="J1896" s="3">
        <v>505346376.67000002</v>
      </c>
      <c r="K1896" s="4">
        <v>7.0000000000000007E-2</v>
      </c>
      <c r="L1896" s="3">
        <v>35374246</v>
      </c>
      <c r="M1896" s="3"/>
      <c r="N1896" s="5"/>
      <c r="O1896" s="3">
        <v>28328494.5</v>
      </c>
      <c r="P1896" s="4">
        <v>1.125</v>
      </c>
      <c r="Q1896" s="3">
        <v>31869556.309999999</v>
      </c>
      <c r="R1896" s="4">
        <v>1.6E-2</v>
      </c>
      <c r="S1896" s="3">
        <v>509913</v>
      </c>
      <c r="T1896" s="3"/>
      <c r="U1896" s="5"/>
      <c r="V1896" s="3">
        <v>20715246</v>
      </c>
      <c r="W1896" s="5"/>
      <c r="X1896" s="3">
        <v>33833042</v>
      </c>
      <c r="Y1896" s="3">
        <v>5799743</v>
      </c>
      <c r="Z1896" s="3">
        <v>427844</v>
      </c>
      <c r="AA1896" s="3">
        <v>1832167</v>
      </c>
      <c r="AB1896" s="3">
        <v>22890736</v>
      </c>
      <c r="AC1896" s="3">
        <v>2882552</v>
      </c>
      <c r="AD1896" s="3">
        <v>13117795</v>
      </c>
      <c r="AE1896" s="3">
        <v>0</v>
      </c>
      <c r="AF1896" s="3">
        <v>35374246</v>
      </c>
      <c r="AG1896" s="3">
        <v>509913</v>
      </c>
      <c r="AH1896" s="3">
        <v>13117795</v>
      </c>
      <c r="AI1896" s="3">
        <v>20715246</v>
      </c>
      <c r="AJ1896" s="3">
        <v>95704</v>
      </c>
      <c r="AK1896" s="3">
        <v>95704</v>
      </c>
      <c r="AL1896" s="3">
        <v>927885</v>
      </c>
      <c r="AM1896" s="3">
        <v>-832181</v>
      </c>
      <c r="AN1896" s="3">
        <v>-643242</v>
      </c>
      <c r="AO1896" s="3">
        <v>0</v>
      </c>
      <c r="AP1896" s="3">
        <v>643242</v>
      </c>
      <c r="AQ1896" s="3">
        <v>0</v>
      </c>
      <c r="AR1896" s="3">
        <f>Tabela1[[#This Row],[Potrzeby finansowe 2027
w tym:]]+Tabela1[[#This Row],[Rozliczenie 2025 potrz. fin.]]</f>
        <v>33833042</v>
      </c>
      <c r="AS1896" s="3">
        <v>0</v>
      </c>
      <c r="AT1896" s="3">
        <v>0</v>
      </c>
      <c r="AU1896" s="3"/>
      <c r="AV1896" s="3"/>
      <c r="AW1896" s="3"/>
      <c r="AX1896" s="3"/>
      <c r="AY1896" s="3"/>
      <c r="AZ1896" s="3"/>
      <c r="BA1896" s="3">
        <v>427844</v>
      </c>
      <c r="BB1896" s="3">
        <v>0</v>
      </c>
      <c r="BC1896" s="3">
        <v>0</v>
      </c>
      <c r="BD1896" s="3">
        <v>0</v>
      </c>
      <c r="BE1896" s="3">
        <v>1046.24</v>
      </c>
      <c r="BF1896" s="3">
        <v>11290.39</v>
      </c>
      <c r="BG1896" s="3">
        <v>1122773</v>
      </c>
      <c r="BH1896" s="3">
        <v>10550</v>
      </c>
      <c r="BI1896" s="3">
        <v>709394</v>
      </c>
      <c r="BJ1896" s="3">
        <v>10901148.067500001</v>
      </c>
      <c r="BK1896" s="3">
        <v>3784722.8800000008</v>
      </c>
      <c r="BL1896" s="3">
        <v>8694156.2100000009</v>
      </c>
      <c r="BM1896" s="3">
        <v>11077388.33</v>
      </c>
      <c r="BN1896" s="53">
        <v>0.86726914934295829</v>
      </c>
      <c r="BO1896" s="54">
        <v>4.0514819999999999E-4</v>
      </c>
      <c r="BP1896" s="70">
        <v>10188</v>
      </c>
      <c r="BQ1896" s="71"/>
      <c r="BR1896" s="70"/>
      <c r="BS1896" s="72"/>
      <c r="BT1896" s="72"/>
      <c r="BU1896" s="70">
        <v>35374246</v>
      </c>
      <c r="BV1896" s="70">
        <v>509913</v>
      </c>
      <c r="BW1896" s="74">
        <v>13117795</v>
      </c>
      <c r="BX1896" s="70">
        <v>49001954</v>
      </c>
    </row>
    <row r="1897" spans="1:76" x14ac:dyDescent="0.3">
      <c r="A1897" s="73" t="s">
        <v>10</v>
      </c>
      <c r="B1897" s="2" t="s">
        <v>185</v>
      </c>
      <c r="C1897" s="2" t="s">
        <v>18</v>
      </c>
      <c r="D1897" s="2" t="s">
        <v>21</v>
      </c>
      <c r="E1897" s="2" t="s">
        <v>19</v>
      </c>
      <c r="F1897" s="17" t="str">
        <f>+Tabela1[[#This Row],[WK]]&amp;Tabela1[[#This Row],[PK]]&amp;Tabela1[[#This Row],[GK]]</f>
        <v>260405</v>
      </c>
      <c r="G1897" s="2" t="s">
        <v>1780</v>
      </c>
      <c r="H1897" s="3">
        <v>728682671.69000006</v>
      </c>
      <c r="I1897" s="4">
        <v>1.125</v>
      </c>
      <c r="J1897" s="3">
        <v>819768005.64999998</v>
      </c>
      <c r="K1897" s="4">
        <v>7.0000000000000007E-2</v>
      </c>
      <c r="L1897" s="3">
        <v>57383760</v>
      </c>
      <c r="M1897" s="3"/>
      <c r="N1897" s="5"/>
      <c r="O1897" s="3">
        <v>21428795.41</v>
      </c>
      <c r="P1897" s="4">
        <v>1.125</v>
      </c>
      <c r="Q1897" s="3">
        <v>24107394.84</v>
      </c>
      <c r="R1897" s="4">
        <v>1.6E-2</v>
      </c>
      <c r="S1897" s="3">
        <v>385718</v>
      </c>
      <c r="T1897" s="3"/>
      <c r="U1897" s="5"/>
      <c r="V1897" s="3">
        <v>33759639</v>
      </c>
      <c r="W1897" s="5"/>
      <c r="X1897" s="3">
        <v>45273386</v>
      </c>
      <c r="Y1897" s="3">
        <v>1264060</v>
      </c>
      <c r="Z1897" s="3">
        <v>980215</v>
      </c>
      <c r="AA1897" s="3">
        <v>2589758</v>
      </c>
      <c r="AB1897" s="3">
        <v>36544824</v>
      </c>
      <c r="AC1897" s="3">
        <v>3894529</v>
      </c>
      <c r="AD1897" s="3">
        <v>11513747</v>
      </c>
      <c r="AE1897" s="3">
        <v>0</v>
      </c>
      <c r="AF1897" s="3">
        <v>57383760</v>
      </c>
      <c r="AG1897" s="3">
        <v>385718</v>
      </c>
      <c r="AH1897" s="3">
        <v>11513747</v>
      </c>
      <c r="AI1897" s="3">
        <v>33759639</v>
      </c>
      <c r="AJ1897" s="3">
        <v>1411450</v>
      </c>
      <c r="AK1897" s="3">
        <v>1411450</v>
      </c>
      <c r="AL1897" s="3">
        <v>2846580</v>
      </c>
      <c r="AM1897" s="3">
        <v>-1435130</v>
      </c>
      <c r="AN1897" s="3">
        <v>-1076053</v>
      </c>
      <c r="AO1897" s="3">
        <v>0</v>
      </c>
      <c r="AP1897" s="3">
        <v>1076053</v>
      </c>
      <c r="AQ1897" s="3">
        <v>0</v>
      </c>
      <c r="AR1897" s="3">
        <f>Tabela1[[#This Row],[Potrzeby finansowe 2027
w tym:]]+Tabela1[[#This Row],[Rozliczenie 2025 potrz. fin.]]</f>
        <v>45273386</v>
      </c>
      <c r="AS1897" s="3">
        <v>0</v>
      </c>
      <c r="AT1897" s="3">
        <v>0</v>
      </c>
      <c r="AU1897" s="3"/>
      <c r="AV1897" s="3"/>
      <c r="AW1897" s="3"/>
      <c r="AX1897" s="3"/>
      <c r="AY1897" s="3"/>
      <c r="AZ1897" s="3"/>
      <c r="BA1897" s="3">
        <v>980215</v>
      </c>
      <c r="BB1897" s="3">
        <v>0</v>
      </c>
      <c r="BC1897" s="3">
        <v>458.2</v>
      </c>
      <c r="BD1897" s="3">
        <v>0</v>
      </c>
      <c r="BE1897" s="3">
        <v>6243.03</v>
      </c>
      <c r="BF1897" s="3">
        <v>15515.89</v>
      </c>
      <c r="BG1897" s="3">
        <v>1736626</v>
      </c>
      <c r="BH1897" s="3">
        <v>16318</v>
      </c>
      <c r="BI1897" s="3">
        <v>853132</v>
      </c>
      <c r="BJ1897" s="3">
        <v>13109947.427499998</v>
      </c>
      <c r="BK1897" s="3">
        <v>8008362.6199999992</v>
      </c>
      <c r="BL1897" s="3">
        <v>3006334.04</v>
      </c>
      <c r="BM1897" s="3">
        <v>14393671.15</v>
      </c>
      <c r="BN1897" s="53">
        <v>0.98236012795762107</v>
      </c>
      <c r="BO1897" s="54">
        <v>6.643625E-4</v>
      </c>
      <c r="BP1897" s="70">
        <v>16708</v>
      </c>
      <c r="BQ1897" s="71"/>
      <c r="BR1897" s="70"/>
      <c r="BS1897" s="72"/>
      <c r="BT1897" s="72"/>
      <c r="BU1897" s="70">
        <v>57383760</v>
      </c>
      <c r="BV1897" s="70">
        <v>385718</v>
      </c>
      <c r="BW1897" s="74">
        <v>11513747</v>
      </c>
      <c r="BX1897" s="70">
        <v>69283225</v>
      </c>
    </row>
    <row r="1898" spans="1:76" x14ac:dyDescent="0.3">
      <c r="A1898" s="73" t="s">
        <v>10</v>
      </c>
      <c r="B1898" s="2" t="s">
        <v>185</v>
      </c>
      <c r="C1898" s="2" t="s">
        <v>18</v>
      </c>
      <c r="D1898" s="2" t="s">
        <v>23</v>
      </c>
      <c r="E1898" s="2" t="s">
        <v>15</v>
      </c>
      <c r="F1898" s="17" t="str">
        <f>+Tabela1[[#This Row],[WK]]&amp;Tabela1[[#This Row],[PK]]&amp;Tabela1[[#This Row],[GK]]</f>
        <v>260406</v>
      </c>
      <c r="G1898" s="2" t="s">
        <v>1781</v>
      </c>
      <c r="H1898" s="3">
        <v>648510199.5</v>
      </c>
      <c r="I1898" s="4">
        <v>1.125</v>
      </c>
      <c r="J1898" s="3">
        <v>729573974.44000006</v>
      </c>
      <c r="K1898" s="4">
        <v>7.0000000000000007E-2</v>
      </c>
      <c r="L1898" s="3">
        <v>51070178</v>
      </c>
      <c r="M1898" s="3"/>
      <c r="N1898" s="5"/>
      <c r="O1898" s="3">
        <v>30013275.239999998</v>
      </c>
      <c r="P1898" s="4">
        <v>1.125</v>
      </c>
      <c r="Q1898" s="3">
        <v>33764934.649999999</v>
      </c>
      <c r="R1898" s="4">
        <v>1.6E-2</v>
      </c>
      <c r="S1898" s="3">
        <v>540239</v>
      </c>
      <c r="T1898" s="3"/>
      <c r="U1898" s="5"/>
      <c r="V1898" s="3">
        <v>30046811</v>
      </c>
      <c r="W1898" s="5"/>
      <c r="X1898" s="3">
        <v>59499598</v>
      </c>
      <c r="Y1898" s="3">
        <v>12564259</v>
      </c>
      <c r="Z1898" s="3">
        <v>285592</v>
      </c>
      <c r="AA1898" s="3">
        <v>2559464</v>
      </c>
      <c r="AB1898" s="3">
        <v>41508702</v>
      </c>
      <c r="AC1898" s="3">
        <v>2581581</v>
      </c>
      <c r="AD1898" s="3">
        <v>29452787</v>
      </c>
      <c r="AE1898" s="3">
        <v>0</v>
      </c>
      <c r="AF1898" s="3">
        <v>51070178</v>
      </c>
      <c r="AG1898" s="3">
        <v>540239</v>
      </c>
      <c r="AH1898" s="3">
        <v>29452787</v>
      </c>
      <c r="AI1898" s="3">
        <v>30046811</v>
      </c>
      <c r="AJ1898" s="3">
        <v>2127179</v>
      </c>
      <c r="AK1898" s="3">
        <v>2127179</v>
      </c>
      <c r="AL1898" s="3">
        <v>2422480</v>
      </c>
      <c r="AM1898" s="3">
        <v>-295301</v>
      </c>
      <c r="AN1898" s="3">
        <v>-291388</v>
      </c>
      <c r="AO1898" s="3">
        <v>0</v>
      </c>
      <c r="AP1898" s="3">
        <v>291388</v>
      </c>
      <c r="AQ1898" s="3">
        <v>0</v>
      </c>
      <c r="AR1898" s="3">
        <f>Tabela1[[#This Row],[Potrzeby finansowe 2027
w tym:]]+Tabela1[[#This Row],[Rozliczenie 2025 potrz. fin.]]</f>
        <v>59499598</v>
      </c>
      <c r="AS1898" s="3">
        <v>0</v>
      </c>
      <c r="AT1898" s="3">
        <v>0</v>
      </c>
      <c r="AU1898" s="3"/>
      <c r="AV1898" s="3"/>
      <c r="AW1898" s="3"/>
      <c r="AX1898" s="3"/>
      <c r="AY1898" s="3"/>
      <c r="AZ1898" s="3"/>
      <c r="BA1898" s="3">
        <v>285592</v>
      </c>
      <c r="BB1898" s="3">
        <v>7.11</v>
      </c>
      <c r="BC1898" s="3">
        <v>0</v>
      </c>
      <c r="BD1898" s="3">
        <v>0</v>
      </c>
      <c r="BE1898" s="3">
        <v>279.52999999999997</v>
      </c>
      <c r="BF1898" s="3">
        <v>8022.56</v>
      </c>
      <c r="BG1898" s="3">
        <v>1628500</v>
      </c>
      <c r="BH1898" s="3">
        <v>15302</v>
      </c>
      <c r="BI1898" s="3">
        <v>930964</v>
      </c>
      <c r="BJ1898" s="3">
        <v>14305981.404999999</v>
      </c>
      <c r="BK1898" s="3">
        <v>7732761.2800000003</v>
      </c>
      <c r="BL1898" s="3">
        <v>9519188.0999999996</v>
      </c>
      <c r="BM1898" s="3">
        <v>7254504.2999999998</v>
      </c>
      <c r="BN1898" s="53">
        <v>0.80010445520084306</v>
      </c>
      <c r="BO1898" s="54">
        <v>5.8273760000000004E-4</v>
      </c>
      <c r="BP1898" s="70">
        <v>14655</v>
      </c>
      <c r="BQ1898" s="71"/>
      <c r="BR1898" s="70"/>
      <c r="BS1898" s="72"/>
      <c r="BT1898" s="72"/>
      <c r="BU1898" s="70">
        <v>51070178</v>
      </c>
      <c r="BV1898" s="70">
        <v>540239</v>
      </c>
      <c r="BW1898" s="74">
        <v>29452787</v>
      </c>
      <c r="BX1898" s="70">
        <v>81063204</v>
      </c>
    </row>
    <row r="1899" spans="1:76" x14ac:dyDescent="0.3">
      <c r="A1899" s="73" t="s">
        <v>10</v>
      </c>
      <c r="B1899" s="2" t="s">
        <v>185</v>
      </c>
      <c r="C1899" s="2" t="s">
        <v>18</v>
      </c>
      <c r="D1899" s="2" t="s">
        <v>30</v>
      </c>
      <c r="E1899" s="2" t="s">
        <v>19</v>
      </c>
      <c r="F1899" s="17" t="str">
        <f>+Tabela1[[#This Row],[WK]]&amp;Tabela1[[#This Row],[PK]]&amp;Tabela1[[#This Row],[GK]]</f>
        <v>260407</v>
      </c>
      <c r="G1899" s="2" t="s">
        <v>555</v>
      </c>
      <c r="H1899" s="3">
        <v>204172552.66999999</v>
      </c>
      <c r="I1899" s="4">
        <v>1.125</v>
      </c>
      <c r="J1899" s="3">
        <v>229694121.75</v>
      </c>
      <c r="K1899" s="4">
        <v>7.0000000000000007E-2</v>
      </c>
      <c r="L1899" s="3">
        <v>16078589</v>
      </c>
      <c r="M1899" s="3"/>
      <c r="N1899" s="5"/>
      <c r="O1899" s="3">
        <v>12965565.25</v>
      </c>
      <c r="P1899" s="4">
        <v>1.125</v>
      </c>
      <c r="Q1899" s="3">
        <v>14586260.91</v>
      </c>
      <c r="R1899" s="4">
        <v>1.6E-2</v>
      </c>
      <c r="S1899" s="3">
        <v>233380</v>
      </c>
      <c r="T1899" s="3"/>
      <c r="U1899" s="5"/>
      <c r="V1899" s="3">
        <v>10330025</v>
      </c>
      <c r="W1899" s="5"/>
      <c r="X1899" s="3">
        <v>26446434</v>
      </c>
      <c r="Y1899" s="3">
        <v>7753046</v>
      </c>
      <c r="Z1899" s="3">
        <v>393622</v>
      </c>
      <c r="AA1899" s="3">
        <v>961754</v>
      </c>
      <c r="AB1899" s="3">
        <v>17338012</v>
      </c>
      <c r="AC1899" s="3">
        <v>0</v>
      </c>
      <c r="AD1899" s="3">
        <v>15680577</v>
      </c>
      <c r="AE1899" s="3">
        <v>0</v>
      </c>
      <c r="AF1899" s="3">
        <v>16078589</v>
      </c>
      <c r="AG1899" s="3">
        <v>233380</v>
      </c>
      <c r="AH1899" s="3">
        <v>15680577</v>
      </c>
      <c r="AI1899" s="3">
        <v>10330025</v>
      </c>
      <c r="AJ1899" s="3">
        <v>5132</v>
      </c>
      <c r="AK1899" s="3">
        <v>-430700</v>
      </c>
      <c r="AL1899" s="3">
        <v>667135</v>
      </c>
      <c r="AM1899" s="3">
        <v>-1097835</v>
      </c>
      <c r="AN1899" s="3">
        <v>-435832</v>
      </c>
      <c r="AO1899" s="3">
        <v>0</v>
      </c>
      <c r="AP1899" s="3">
        <v>0</v>
      </c>
      <c r="AQ1899" s="3">
        <v>-435832</v>
      </c>
      <c r="AR1899" s="3">
        <f>Tabela1[[#This Row],[Potrzeby finansowe 2027
w tym:]]+Tabela1[[#This Row],[Rozliczenie 2025 potrz. fin.]]</f>
        <v>26010602</v>
      </c>
      <c r="AS1899" s="3">
        <v>0</v>
      </c>
      <c r="AT1899" s="3">
        <v>0</v>
      </c>
      <c r="AU1899" s="3"/>
      <c r="AV1899" s="3"/>
      <c r="AW1899" s="3"/>
      <c r="AX1899" s="3"/>
      <c r="AY1899" s="3"/>
      <c r="AZ1899" s="3"/>
      <c r="BA1899" s="3">
        <v>393622</v>
      </c>
      <c r="BB1899" s="3">
        <v>0</v>
      </c>
      <c r="BC1899" s="3">
        <v>0</v>
      </c>
      <c r="BD1899" s="3">
        <v>0</v>
      </c>
      <c r="BE1899" s="3">
        <v>1683.25</v>
      </c>
      <c r="BF1899" s="3">
        <v>9306.27</v>
      </c>
      <c r="BG1899" s="3">
        <v>685797</v>
      </c>
      <c r="BH1899" s="3">
        <v>6444</v>
      </c>
      <c r="BI1899" s="3">
        <v>275957</v>
      </c>
      <c r="BJ1899" s="3">
        <v>4240588.4325000001</v>
      </c>
      <c r="BK1899" s="3">
        <v>1881671.4299999997</v>
      </c>
      <c r="BL1899" s="3">
        <v>2063110.57</v>
      </c>
      <c r="BM1899" s="3">
        <v>5309446.87</v>
      </c>
      <c r="BN1899" s="53">
        <v>0.74603956240731939</v>
      </c>
      <c r="BO1899" s="54">
        <v>2.6876139999999998E-4</v>
      </c>
      <c r="BP1899" s="70">
        <v>6759</v>
      </c>
      <c r="BQ1899" s="71"/>
      <c r="BR1899" s="70"/>
      <c r="BS1899" s="72"/>
      <c r="BT1899" s="72"/>
      <c r="BU1899" s="70">
        <v>16078589</v>
      </c>
      <c r="BV1899" s="70">
        <v>233380</v>
      </c>
      <c r="BW1899" s="74">
        <v>15680577</v>
      </c>
      <c r="BX1899" s="70">
        <v>31992546</v>
      </c>
    </row>
    <row r="1900" spans="1:76" x14ac:dyDescent="0.3">
      <c r="A1900" s="73" t="s">
        <v>10</v>
      </c>
      <c r="B1900" s="2" t="s">
        <v>185</v>
      </c>
      <c r="C1900" s="2" t="s">
        <v>18</v>
      </c>
      <c r="D1900" s="2" t="s">
        <v>54</v>
      </c>
      <c r="E1900" s="2" t="s">
        <v>15</v>
      </c>
      <c r="F1900" s="17" t="str">
        <f>+Tabela1[[#This Row],[WK]]&amp;Tabela1[[#This Row],[PK]]&amp;Tabela1[[#This Row],[GK]]</f>
        <v>260408</v>
      </c>
      <c r="G1900" s="2" t="s">
        <v>1782</v>
      </c>
      <c r="H1900" s="3">
        <v>316640788.11000001</v>
      </c>
      <c r="I1900" s="4">
        <v>1.125</v>
      </c>
      <c r="J1900" s="3">
        <v>356220886.62</v>
      </c>
      <c r="K1900" s="4">
        <v>7.0000000000000007E-2</v>
      </c>
      <c r="L1900" s="3">
        <v>24935462</v>
      </c>
      <c r="M1900" s="3"/>
      <c r="N1900" s="5"/>
      <c r="O1900" s="3">
        <v>10213963.799999999</v>
      </c>
      <c r="P1900" s="4">
        <v>1.125</v>
      </c>
      <c r="Q1900" s="3">
        <v>11490709.279999999</v>
      </c>
      <c r="R1900" s="4">
        <v>1.6E-2</v>
      </c>
      <c r="S1900" s="3">
        <v>183851</v>
      </c>
      <c r="T1900" s="3"/>
      <c r="U1900" s="5"/>
      <c r="V1900" s="3">
        <v>16839041</v>
      </c>
      <c r="W1900" s="5"/>
      <c r="X1900" s="3">
        <v>38872438</v>
      </c>
      <c r="Y1900" s="3">
        <v>14003418</v>
      </c>
      <c r="Z1900" s="3">
        <v>681982</v>
      </c>
      <c r="AA1900" s="3">
        <v>1381517</v>
      </c>
      <c r="AB1900" s="3">
        <v>20582041</v>
      </c>
      <c r="AC1900" s="3">
        <v>2223480</v>
      </c>
      <c r="AD1900" s="3">
        <v>22033397</v>
      </c>
      <c r="AE1900" s="3">
        <v>0</v>
      </c>
      <c r="AF1900" s="3">
        <v>24935462</v>
      </c>
      <c r="AG1900" s="3">
        <v>183851</v>
      </c>
      <c r="AH1900" s="3">
        <v>22033397</v>
      </c>
      <c r="AI1900" s="3">
        <v>16839041</v>
      </c>
      <c r="AJ1900" s="3">
        <v>2681569</v>
      </c>
      <c r="AK1900" s="3">
        <v>2681569</v>
      </c>
      <c r="AL1900" s="3">
        <v>1139892</v>
      </c>
      <c r="AM1900" s="3">
        <v>1541677</v>
      </c>
      <c r="AN1900" s="3">
        <v>529220</v>
      </c>
      <c r="AO1900" s="3">
        <v>0</v>
      </c>
      <c r="AP1900" s="3">
        <v>-529220</v>
      </c>
      <c r="AQ1900" s="3">
        <v>0</v>
      </c>
      <c r="AR1900" s="3">
        <f>Tabela1[[#This Row],[Potrzeby finansowe 2027
w tym:]]+Tabela1[[#This Row],[Rozliczenie 2025 potrz. fin.]]</f>
        <v>38872438</v>
      </c>
      <c r="AS1900" s="3">
        <v>0</v>
      </c>
      <c r="AT1900" s="3">
        <v>0</v>
      </c>
      <c r="AU1900" s="3"/>
      <c r="AV1900" s="3"/>
      <c r="AW1900" s="3"/>
      <c r="AX1900" s="3"/>
      <c r="AY1900" s="3"/>
      <c r="AZ1900" s="3"/>
      <c r="BA1900" s="3">
        <v>681982</v>
      </c>
      <c r="BB1900" s="3">
        <v>0</v>
      </c>
      <c r="BC1900" s="3">
        <v>99.77</v>
      </c>
      <c r="BD1900" s="3">
        <v>818.78</v>
      </c>
      <c r="BE1900" s="3">
        <v>1746.01</v>
      </c>
      <c r="BF1900" s="3">
        <v>14425.34</v>
      </c>
      <c r="BG1900" s="3">
        <v>924187</v>
      </c>
      <c r="BH1900" s="3">
        <v>8684</v>
      </c>
      <c r="BI1900" s="3">
        <v>457330</v>
      </c>
      <c r="BJ1900" s="3">
        <v>7027714.1150000002</v>
      </c>
      <c r="BK1900" s="3">
        <v>4235856.6000000006</v>
      </c>
      <c r="BL1900" s="3">
        <v>3317522.6</v>
      </c>
      <c r="BM1900" s="3">
        <v>4532384.8600000003</v>
      </c>
      <c r="BN1900" s="53">
        <v>0.67134663271872641</v>
      </c>
      <c r="BO1900" s="54">
        <v>3.5981879999999998E-4</v>
      </c>
      <c r="BP1900" s="70">
        <v>9049</v>
      </c>
      <c r="BQ1900" s="71"/>
      <c r="BR1900" s="70"/>
      <c r="BS1900" s="72"/>
      <c r="BT1900" s="72"/>
      <c r="BU1900" s="70">
        <v>24935462</v>
      </c>
      <c r="BV1900" s="70">
        <v>183851</v>
      </c>
      <c r="BW1900" s="74">
        <v>22033397</v>
      </c>
      <c r="BX1900" s="70">
        <v>47152710</v>
      </c>
    </row>
    <row r="1901" spans="1:76" x14ac:dyDescent="0.3">
      <c r="A1901" s="73" t="s">
        <v>10</v>
      </c>
      <c r="B1901" s="2" t="s">
        <v>185</v>
      </c>
      <c r="C1901" s="2" t="s">
        <v>18</v>
      </c>
      <c r="D1901" s="2" t="s">
        <v>56</v>
      </c>
      <c r="E1901" s="2" t="s">
        <v>15</v>
      </c>
      <c r="F1901" s="17" t="str">
        <f>+Tabela1[[#This Row],[WK]]&amp;Tabela1[[#This Row],[PK]]&amp;Tabela1[[#This Row],[GK]]</f>
        <v>260409</v>
      </c>
      <c r="G1901" s="2" t="s">
        <v>1783</v>
      </c>
      <c r="H1901" s="3">
        <v>627798045.58000004</v>
      </c>
      <c r="I1901" s="4">
        <v>1.125</v>
      </c>
      <c r="J1901" s="3">
        <v>706272801.27999997</v>
      </c>
      <c r="K1901" s="4">
        <v>7.0000000000000007E-2</v>
      </c>
      <c r="L1901" s="3">
        <v>49439096</v>
      </c>
      <c r="M1901" s="3"/>
      <c r="N1901" s="5"/>
      <c r="O1901" s="3">
        <v>44611786.540000007</v>
      </c>
      <c r="P1901" s="4">
        <v>1.125</v>
      </c>
      <c r="Q1901" s="3">
        <v>50188259.859999999</v>
      </c>
      <c r="R1901" s="4">
        <v>1.6E-2</v>
      </c>
      <c r="S1901" s="3">
        <v>803012</v>
      </c>
      <c r="T1901" s="3"/>
      <c r="U1901" s="5"/>
      <c r="V1901" s="3">
        <v>25660734</v>
      </c>
      <c r="W1901" s="5"/>
      <c r="X1901" s="3">
        <v>24023477</v>
      </c>
      <c r="Y1901" s="3">
        <v>0</v>
      </c>
      <c r="Z1901" s="3">
        <v>411004</v>
      </c>
      <c r="AA1901" s="3">
        <v>1961603</v>
      </c>
      <c r="AB1901" s="3">
        <v>20121095</v>
      </c>
      <c r="AC1901" s="3">
        <v>1529775</v>
      </c>
      <c r="AD1901" s="3">
        <v>1639636</v>
      </c>
      <c r="AE1901" s="3">
        <v>0</v>
      </c>
      <c r="AF1901" s="3">
        <v>49439096</v>
      </c>
      <c r="AG1901" s="3">
        <v>803012</v>
      </c>
      <c r="AH1901" s="3">
        <v>1639636</v>
      </c>
      <c r="AI1901" s="3">
        <v>25660734</v>
      </c>
      <c r="AJ1901" s="3">
        <v>2214428</v>
      </c>
      <c r="AK1901" s="3">
        <v>2830914</v>
      </c>
      <c r="AL1901" s="3">
        <v>2200476</v>
      </c>
      <c r="AM1901" s="3">
        <v>630438</v>
      </c>
      <c r="AN1901" s="3">
        <v>616486</v>
      </c>
      <c r="AO1901" s="3">
        <v>0</v>
      </c>
      <c r="AP1901" s="3">
        <v>0</v>
      </c>
      <c r="AQ1901" s="3">
        <v>616486</v>
      </c>
      <c r="AR1901" s="3">
        <f>Tabela1[[#This Row],[Potrzeby finansowe 2027
w tym:]]+Tabela1[[#This Row],[Rozliczenie 2025 potrz. fin.]]</f>
        <v>24639963</v>
      </c>
      <c r="AS1901" s="3">
        <v>0</v>
      </c>
      <c r="AT1901" s="3">
        <v>0</v>
      </c>
      <c r="AU1901" s="3"/>
      <c r="AV1901" s="3"/>
      <c r="AW1901" s="3"/>
      <c r="AX1901" s="3"/>
      <c r="AY1901" s="3"/>
      <c r="AZ1901" s="3"/>
      <c r="BA1901" s="3">
        <v>411004</v>
      </c>
      <c r="BB1901" s="3">
        <v>104.7</v>
      </c>
      <c r="BC1901" s="3">
        <v>204.41</v>
      </c>
      <c r="BD1901" s="3">
        <v>0</v>
      </c>
      <c r="BE1901" s="3">
        <v>734.97</v>
      </c>
      <c r="BF1901" s="3">
        <v>7113.04</v>
      </c>
      <c r="BG1901" s="3">
        <v>1284857</v>
      </c>
      <c r="BH1901" s="3">
        <v>12073</v>
      </c>
      <c r="BI1901" s="3">
        <v>676746</v>
      </c>
      <c r="BJ1901" s="3">
        <v>10399451.620000001</v>
      </c>
      <c r="BK1901" s="3">
        <v>6246322.3600000013</v>
      </c>
      <c r="BL1901" s="3">
        <v>3820429.92</v>
      </c>
      <c r="BM1901" s="3">
        <v>8971657.1999999993</v>
      </c>
      <c r="BN1901" s="53">
        <v>1.0866810292567826</v>
      </c>
      <c r="BO1901" s="54">
        <v>4.4107070000000003E-4</v>
      </c>
      <c r="BP1901" s="70">
        <v>11092</v>
      </c>
      <c r="BQ1901" s="71"/>
      <c r="BR1901" s="70"/>
      <c r="BS1901" s="72"/>
      <c r="BT1901" s="72"/>
      <c r="BU1901" s="70">
        <v>49439096</v>
      </c>
      <c r="BV1901" s="70">
        <v>803012</v>
      </c>
      <c r="BW1901" s="74">
        <v>1639636</v>
      </c>
      <c r="BX1901" s="70">
        <v>51881744</v>
      </c>
    </row>
    <row r="1902" spans="1:76" x14ac:dyDescent="0.3">
      <c r="A1902" s="73" t="s">
        <v>10</v>
      </c>
      <c r="B1902" s="2" t="s">
        <v>185</v>
      </c>
      <c r="C1902" s="2" t="s">
        <v>18</v>
      </c>
      <c r="D1902" s="2" t="s">
        <v>69</v>
      </c>
      <c r="E1902" s="2" t="s">
        <v>15</v>
      </c>
      <c r="F1902" s="17" t="str">
        <f>+Tabela1[[#This Row],[WK]]&amp;Tabela1[[#This Row],[PK]]&amp;Tabela1[[#This Row],[GK]]</f>
        <v>260410</v>
      </c>
      <c r="G1902" s="2" t="s">
        <v>1784</v>
      </c>
      <c r="H1902" s="3">
        <v>600229988.05999994</v>
      </c>
      <c r="I1902" s="4">
        <v>1.125</v>
      </c>
      <c r="J1902" s="3">
        <v>675258736.57000005</v>
      </c>
      <c r="K1902" s="4">
        <v>7.0000000000000007E-2</v>
      </c>
      <c r="L1902" s="3">
        <v>47268112</v>
      </c>
      <c r="M1902" s="3"/>
      <c r="N1902" s="5"/>
      <c r="O1902" s="3">
        <v>23604357.219999999</v>
      </c>
      <c r="P1902" s="4">
        <v>1.125</v>
      </c>
      <c r="Q1902" s="3">
        <v>26554901.870000001</v>
      </c>
      <c r="R1902" s="4">
        <v>1.6E-2</v>
      </c>
      <c r="S1902" s="3">
        <v>424878</v>
      </c>
      <c r="T1902" s="3"/>
      <c r="U1902" s="5"/>
      <c r="V1902" s="3">
        <v>25082334</v>
      </c>
      <c r="W1902" s="5"/>
      <c r="X1902" s="3">
        <v>33980516</v>
      </c>
      <c r="Y1902" s="3">
        <v>0</v>
      </c>
      <c r="Z1902" s="3">
        <v>259185</v>
      </c>
      <c r="AA1902" s="3">
        <v>1814342</v>
      </c>
      <c r="AB1902" s="3">
        <v>25842805</v>
      </c>
      <c r="AC1902" s="3">
        <v>6064184</v>
      </c>
      <c r="AD1902" s="3">
        <v>8898182</v>
      </c>
      <c r="AE1902" s="3">
        <v>0</v>
      </c>
      <c r="AF1902" s="3">
        <v>47268112</v>
      </c>
      <c r="AG1902" s="3">
        <v>424878</v>
      </c>
      <c r="AH1902" s="3">
        <v>8898182</v>
      </c>
      <c r="AI1902" s="3">
        <v>25082334</v>
      </c>
      <c r="AJ1902" s="3">
        <v>1202775</v>
      </c>
      <c r="AK1902" s="3">
        <v>1202775</v>
      </c>
      <c r="AL1902" s="3">
        <v>1464890</v>
      </c>
      <c r="AM1902" s="3">
        <v>-262115</v>
      </c>
      <c r="AN1902" s="3">
        <v>323720</v>
      </c>
      <c r="AO1902" s="3">
        <v>0</v>
      </c>
      <c r="AP1902" s="3">
        <v>-323720</v>
      </c>
      <c r="AQ1902" s="3">
        <v>0</v>
      </c>
      <c r="AR1902" s="3">
        <f>Tabela1[[#This Row],[Potrzeby finansowe 2027
w tym:]]+Tabela1[[#This Row],[Rozliczenie 2025 potrz. fin.]]</f>
        <v>33980516</v>
      </c>
      <c r="AS1902" s="3">
        <v>0</v>
      </c>
      <c r="AT1902" s="3">
        <v>0</v>
      </c>
      <c r="AU1902" s="3"/>
      <c r="AV1902" s="3"/>
      <c r="AW1902" s="3"/>
      <c r="AX1902" s="3"/>
      <c r="AY1902" s="3"/>
      <c r="AZ1902" s="3"/>
      <c r="BA1902" s="3">
        <v>259185</v>
      </c>
      <c r="BB1902" s="3">
        <v>0</v>
      </c>
      <c r="BC1902" s="3">
        <v>29.23</v>
      </c>
      <c r="BD1902" s="3">
        <v>0</v>
      </c>
      <c r="BE1902" s="3">
        <v>842.78</v>
      </c>
      <c r="BF1902" s="3">
        <v>6233.89</v>
      </c>
      <c r="BG1902" s="3">
        <v>1349775</v>
      </c>
      <c r="BH1902" s="3">
        <v>12683</v>
      </c>
      <c r="BI1902" s="3">
        <v>464567</v>
      </c>
      <c r="BJ1902" s="3">
        <v>7138921.5425000004</v>
      </c>
      <c r="BK1902" s="3">
        <v>3462325.0300000012</v>
      </c>
      <c r="BL1902" s="3">
        <v>2971411.43</v>
      </c>
      <c r="BM1902" s="3">
        <v>8763563.1899999995</v>
      </c>
      <c r="BN1902" s="53">
        <v>1.0178189381009672</v>
      </c>
      <c r="BO1902" s="54">
        <v>4.368749E-4</v>
      </c>
      <c r="BP1902" s="70">
        <v>10987</v>
      </c>
      <c r="BQ1902" s="71"/>
      <c r="BR1902" s="70"/>
      <c r="BS1902" s="72"/>
      <c r="BT1902" s="72"/>
      <c r="BU1902" s="70">
        <v>47268112</v>
      </c>
      <c r="BV1902" s="70">
        <v>424878</v>
      </c>
      <c r="BW1902" s="74">
        <v>8898182</v>
      </c>
      <c r="BX1902" s="70">
        <v>56591172</v>
      </c>
    </row>
    <row r="1903" spans="1:76" x14ac:dyDescent="0.3">
      <c r="A1903" s="73" t="s">
        <v>10</v>
      </c>
      <c r="B1903" s="2" t="s">
        <v>185</v>
      </c>
      <c r="C1903" s="2" t="s">
        <v>18</v>
      </c>
      <c r="D1903" s="2" t="s">
        <v>71</v>
      </c>
      <c r="E1903" s="2" t="s">
        <v>15</v>
      </c>
      <c r="F1903" s="17" t="str">
        <f>+Tabela1[[#This Row],[WK]]&amp;Tabela1[[#This Row],[PK]]&amp;Tabela1[[#This Row],[GK]]</f>
        <v>260411</v>
      </c>
      <c r="G1903" s="2" t="s">
        <v>1785</v>
      </c>
      <c r="H1903" s="3">
        <v>310945625.29000002</v>
      </c>
      <c r="I1903" s="4">
        <v>1.125</v>
      </c>
      <c r="J1903" s="3">
        <v>349813828.44999999</v>
      </c>
      <c r="K1903" s="4">
        <v>7.0000000000000007E-2</v>
      </c>
      <c r="L1903" s="3">
        <v>24486968</v>
      </c>
      <c r="M1903" s="3"/>
      <c r="N1903" s="5"/>
      <c r="O1903" s="3">
        <v>5145787.4800000004</v>
      </c>
      <c r="P1903" s="4">
        <v>1.125</v>
      </c>
      <c r="Q1903" s="3">
        <v>5789010.9199999999</v>
      </c>
      <c r="R1903" s="4">
        <v>1.6E-2</v>
      </c>
      <c r="S1903" s="3">
        <v>92624</v>
      </c>
      <c r="T1903" s="3"/>
      <c r="U1903" s="5"/>
      <c r="V1903" s="3">
        <v>17917396</v>
      </c>
      <c r="W1903" s="5"/>
      <c r="X1903" s="3">
        <v>41552637</v>
      </c>
      <c r="Y1903" s="3">
        <v>17486172</v>
      </c>
      <c r="Z1903" s="3">
        <v>350374</v>
      </c>
      <c r="AA1903" s="3">
        <v>1521158</v>
      </c>
      <c r="AB1903" s="3">
        <v>20197315</v>
      </c>
      <c r="AC1903" s="3">
        <v>1997618</v>
      </c>
      <c r="AD1903" s="3">
        <v>23635240</v>
      </c>
      <c r="AE1903" s="3">
        <v>0</v>
      </c>
      <c r="AF1903" s="3">
        <v>24486968</v>
      </c>
      <c r="AG1903" s="3">
        <v>92624</v>
      </c>
      <c r="AH1903" s="3">
        <v>23635240</v>
      </c>
      <c r="AI1903" s="3">
        <v>17917396</v>
      </c>
      <c r="AJ1903" s="3">
        <v>1559643</v>
      </c>
      <c r="AK1903" s="3">
        <v>1559643</v>
      </c>
      <c r="AL1903" s="3">
        <v>1391335</v>
      </c>
      <c r="AM1903" s="3">
        <v>168308</v>
      </c>
      <c r="AN1903" s="3">
        <v>-319463</v>
      </c>
      <c r="AO1903" s="3">
        <v>0</v>
      </c>
      <c r="AP1903" s="3">
        <v>319463</v>
      </c>
      <c r="AQ1903" s="3">
        <v>0</v>
      </c>
      <c r="AR1903" s="3">
        <f>Tabela1[[#This Row],[Potrzeby finansowe 2027
w tym:]]+Tabela1[[#This Row],[Rozliczenie 2025 potrz. fin.]]</f>
        <v>41552637</v>
      </c>
      <c r="AS1903" s="3">
        <v>0</v>
      </c>
      <c r="AT1903" s="3">
        <v>0</v>
      </c>
      <c r="AU1903" s="3"/>
      <c r="AV1903" s="3"/>
      <c r="AW1903" s="3"/>
      <c r="AX1903" s="3"/>
      <c r="AY1903" s="3"/>
      <c r="AZ1903" s="3"/>
      <c r="BA1903" s="3">
        <v>350374</v>
      </c>
      <c r="BB1903" s="3">
        <v>0</v>
      </c>
      <c r="BC1903" s="3">
        <v>59.74</v>
      </c>
      <c r="BD1903" s="3">
        <v>0</v>
      </c>
      <c r="BE1903" s="3">
        <v>957.83</v>
      </c>
      <c r="BF1903" s="3">
        <v>8497.08</v>
      </c>
      <c r="BG1903" s="3">
        <v>951750</v>
      </c>
      <c r="BH1903" s="3">
        <v>8943</v>
      </c>
      <c r="BI1903" s="3">
        <v>569408</v>
      </c>
      <c r="BJ1903" s="3">
        <v>8750007.709999999</v>
      </c>
      <c r="BK1903" s="3">
        <v>3093896.6999999993</v>
      </c>
      <c r="BL1903" s="3">
        <v>7579386.8600000003</v>
      </c>
      <c r="BM1903" s="3">
        <v>7465670.3200000003</v>
      </c>
      <c r="BN1903" s="53">
        <v>0.59839773182992462</v>
      </c>
      <c r="BO1903" s="54">
        <v>3.5864399999999998E-4</v>
      </c>
      <c r="BP1903" s="70">
        <v>9020</v>
      </c>
      <c r="BQ1903" s="71"/>
      <c r="BR1903" s="70"/>
      <c r="BS1903" s="72"/>
      <c r="BT1903" s="72"/>
      <c r="BU1903" s="70">
        <v>24486968</v>
      </c>
      <c r="BV1903" s="70">
        <v>92624</v>
      </c>
      <c r="BW1903" s="74">
        <v>23635240</v>
      </c>
      <c r="BX1903" s="70">
        <v>48214832</v>
      </c>
    </row>
    <row r="1904" spans="1:76" x14ac:dyDescent="0.3">
      <c r="A1904" s="73" t="s">
        <v>10</v>
      </c>
      <c r="B1904" s="2" t="s">
        <v>185</v>
      </c>
      <c r="C1904" s="2" t="s">
        <v>18</v>
      </c>
      <c r="D1904" s="2" t="s">
        <v>72</v>
      </c>
      <c r="E1904" s="2" t="s">
        <v>19</v>
      </c>
      <c r="F1904" s="17" t="str">
        <f>+Tabela1[[#This Row],[WK]]&amp;Tabela1[[#This Row],[PK]]&amp;Tabela1[[#This Row],[GK]]</f>
        <v>260412</v>
      </c>
      <c r="G1904" s="2" t="s">
        <v>1786</v>
      </c>
      <c r="H1904" s="3">
        <v>1003386395.02</v>
      </c>
      <c r="I1904" s="4">
        <v>1.125</v>
      </c>
      <c r="J1904" s="3">
        <v>1128809694.4000001</v>
      </c>
      <c r="K1904" s="4">
        <v>7.0000000000000007E-2</v>
      </c>
      <c r="L1904" s="3">
        <v>79016679</v>
      </c>
      <c r="M1904" s="3"/>
      <c r="N1904" s="5"/>
      <c r="O1904" s="3">
        <v>103733687.67999999</v>
      </c>
      <c r="P1904" s="4">
        <v>1.125</v>
      </c>
      <c r="Q1904" s="3">
        <v>116700398.64</v>
      </c>
      <c r="R1904" s="4">
        <v>1.6E-2</v>
      </c>
      <c r="S1904" s="3">
        <v>1867206</v>
      </c>
      <c r="T1904" s="3"/>
      <c r="U1904" s="5"/>
      <c r="V1904" s="3">
        <v>40239679</v>
      </c>
      <c r="W1904" s="5"/>
      <c r="X1904" s="3">
        <v>49363249</v>
      </c>
      <c r="Y1904" s="3">
        <v>0</v>
      </c>
      <c r="Z1904" s="3">
        <v>392944</v>
      </c>
      <c r="AA1904" s="3">
        <v>3291913</v>
      </c>
      <c r="AB1904" s="3">
        <v>45678392</v>
      </c>
      <c r="AC1904" s="3">
        <v>0</v>
      </c>
      <c r="AD1904" s="3">
        <v>10086697</v>
      </c>
      <c r="AE1904" s="3">
        <v>0</v>
      </c>
      <c r="AF1904" s="3">
        <v>79016679</v>
      </c>
      <c r="AG1904" s="3">
        <v>1867206</v>
      </c>
      <c r="AH1904" s="3">
        <v>10086697</v>
      </c>
      <c r="AI1904" s="3">
        <v>40239679</v>
      </c>
      <c r="AJ1904" s="3">
        <v>139655</v>
      </c>
      <c r="AK1904" s="3">
        <v>1102782</v>
      </c>
      <c r="AL1904" s="3">
        <v>3382597</v>
      </c>
      <c r="AM1904" s="3">
        <v>-2279815</v>
      </c>
      <c r="AN1904" s="3">
        <v>963127</v>
      </c>
      <c r="AO1904" s="3">
        <v>0</v>
      </c>
      <c r="AP1904" s="3">
        <v>0</v>
      </c>
      <c r="AQ1904" s="3">
        <v>963127</v>
      </c>
      <c r="AR1904" s="3">
        <f>Tabela1[[#This Row],[Potrzeby finansowe 2027
w tym:]]+Tabela1[[#This Row],[Rozliczenie 2025 potrz. fin.]]</f>
        <v>50326376</v>
      </c>
      <c r="AS1904" s="3">
        <v>0</v>
      </c>
      <c r="AT1904" s="3">
        <v>0</v>
      </c>
      <c r="AU1904" s="3"/>
      <c r="AV1904" s="3"/>
      <c r="AW1904" s="3"/>
      <c r="AX1904" s="3"/>
      <c r="AY1904" s="3"/>
      <c r="AZ1904" s="3"/>
      <c r="BA1904" s="3">
        <v>392944</v>
      </c>
      <c r="BB1904" s="3">
        <v>0</v>
      </c>
      <c r="BC1904" s="3">
        <v>27.08</v>
      </c>
      <c r="BD1904" s="3">
        <v>0</v>
      </c>
      <c r="BE1904" s="3">
        <v>830.82</v>
      </c>
      <c r="BF1904" s="3">
        <v>10293.73</v>
      </c>
      <c r="BG1904" s="3">
        <v>1939257</v>
      </c>
      <c r="BH1904" s="3">
        <v>18222</v>
      </c>
      <c r="BI1904" s="3">
        <v>1352656</v>
      </c>
      <c r="BJ1904" s="3">
        <v>20786044.807500001</v>
      </c>
      <c r="BK1904" s="3">
        <v>15756481.1</v>
      </c>
      <c r="BL1904" s="3">
        <v>2245054.75</v>
      </c>
      <c r="BM1904" s="3">
        <v>15628145.33</v>
      </c>
      <c r="BN1904" s="53">
        <v>1.1599806011769864</v>
      </c>
      <c r="BO1904" s="54">
        <v>7.039708E-4</v>
      </c>
      <c r="BP1904" s="70">
        <v>17703</v>
      </c>
      <c r="BQ1904" s="71"/>
      <c r="BR1904" s="70"/>
      <c r="BS1904" s="72"/>
      <c r="BT1904" s="72"/>
      <c r="BU1904" s="70">
        <v>79016679</v>
      </c>
      <c r="BV1904" s="70">
        <v>1867206</v>
      </c>
      <c r="BW1904" s="74">
        <v>10086697</v>
      </c>
      <c r="BX1904" s="70">
        <v>90970582</v>
      </c>
    </row>
    <row r="1905" spans="1:76" x14ac:dyDescent="0.3">
      <c r="A1905" s="73" t="s">
        <v>10</v>
      </c>
      <c r="B1905" s="2" t="s">
        <v>185</v>
      </c>
      <c r="C1905" s="2" t="s">
        <v>18</v>
      </c>
      <c r="D1905" s="2" t="s">
        <v>74</v>
      </c>
      <c r="E1905" s="2" t="s">
        <v>19</v>
      </c>
      <c r="F1905" s="17" t="str">
        <f>+Tabela1[[#This Row],[WK]]&amp;Tabela1[[#This Row],[PK]]&amp;Tabela1[[#This Row],[GK]]</f>
        <v>260413</v>
      </c>
      <c r="G1905" s="2" t="s">
        <v>1787</v>
      </c>
      <c r="H1905" s="3">
        <v>331373294.44</v>
      </c>
      <c r="I1905" s="4">
        <v>1.125</v>
      </c>
      <c r="J1905" s="3">
        <v>372794956.25</v>
      </c>
      <c r="K1905" s="4">
        <v>7.0000000000000007E-2</v>
      </c>
      <c r="L1905" s="3">
        <v>26095647</v>
      </c>
      <c r="M1905" s="3"/>
      <c r="N1905" s="5"/>
      <c r="O1905" s="3">
        <v>16156223.4</v>
      </c>
      <c r="P1905" s="4">
        <v>1.125</v>
      </c>
      <c r="Q1905" s="3">
        <v>18175751.329999998</v>
      </c>
      <c r="R1905" s="4">
        <v>1.6E-2</v>
      </c>
      <c r="S1905" s="3">
        <v>290812</v>
      </c>
      <c r="T1905" s="3"/>
      <c r="U1905" s="5"/>
      <c r="V1905" s="3">
        <v>15708470</v>
      </c>
      <c r="W1905" s="5"/>
      <c r="X1905" s="3">
        <v>43597430</v>
      </c>
      <c r="Y1905" s="3">
        <v>17530970</v>
      </c>
      <c r="Z1905" s="3">
        <v>1471904</v>
      </c>
      <c r="AA1905" s="3">
        <v>1876817</v>
      </c>
      <c r="AB1905" s="3">
        <v>22717739</v>
      </c>
      <c r="AC1905" s="3">
        <v>0</v>
      </c>
      <c r="AD1905" s="3">
        <v>27730452</v>
      </c>
      <c r="AE1905" s="3">
        <v>0</v>
      </c>
      <c r="AF1905" s="3">
        <v>26095647</v>
      </c>
      <c r="AG1905" s="3">
        <v>290812</v>
      </c>
      <c r="AH1905" s="3">
        <v>27730452</v>
      </c>
      <c r="AI1905" s="3">
        <v>15708470</v>
      </c>
      <c r="AJ1905" s="3">
        <v>956823</v>
      </c>
      <c r="AK1905" s="3">
        <v>798315</v>
      </c>
      <c r="AL1905" s="3">
        <v>1219023</v>
      </c>
      <c r="AM1905" s="3">
        <v>-420708</v>
      </c>
      <c r="AN1905" s="3">
        <v>-158508</v>
      </c>
      <c r="AO1905" s="3">
        <v>0</v>
      </c>
      <c r="AP1905" s="3">
        <v>0</v>
      </c>
      <c r="AQ1905" s="3">
        <v>-158508</v>
      </c>
      <c r="AR1905" s="3">
        <f>Tabela1[[#This Row],[Potrzeby finansowe 2027
w tym:]]+Tabela1[[#This Row],[Rozliczenie 2025 potrz. fin.]]</f>
        <v>43438922</v>
      </c>
      <c r="AS1905" s="3">
        <v>0</v>
      </c>
      <c r="AT1905" s="3">
        <v>0</v>
      </c>
      <c r="AU1905" s="3"/>
      <c r="AV1905" s="3"/>
      <c r="AW1905" s="3"/>
      <c r="AX1905" s="3"/>
      <c r="AY1905" s="3"/>
      <c r="AZ1905" s="3"/>
      <c r="BA1905" s="3">
        <v>1471904</v>
      </c>
      <c r="BB1905" s="3">
        <v>1852.91</v>
      </c>
      <c r="BC1905" s="3">
        <v>17.46</v>
      </c>
      <c r="BD1905" s="3">
        <v>0</v>
      </c>
      <c r="BE1905" s="3">
        <v>626.89</v>
      </c>
      <c r="BF1905" s="3">
        <v>6068.04</v>
      </c>
      <c r="BG1905" s="3">
        <v>916312</v>
      </c>
      <c r="BH1905" s="3">
        <v>8610</v>
      </c>
      <c r="BI1905" s="3">
        <v>960505</v>
      </c>
      <c r="BJ1905" s="3">
        <v>14759928.905000003</v>
      </c>
      <c r="BK1905" s="3">
        <v>6117371.5800000019</v>
      </c>
      <c r="BL1905" s="3">
        <v>11643498.130000001</v>
      </c>
      <c r="BM1905" s="3">
        <v>11283233.039999999</v>
      </c>
      <c r="BN1905" s="53">
        <v>0.62131445678632391</v>
      </c>
      <c r="BO1905" s="54">
        <v>3.8394200000000002E-4</v>
      </c>
      <c r="BP1905" s="70">
        <v>9655</v>
      </c>
      <c r="BQ1905" s="71"/>
      <c r="BR1905" s="70"/>
      <c r="BS1905" s="72"/>
      <c r="BT1905" s="72"/>
      <c r="BU1905" s="70">
        <v>26095647</v>
      </c>
      <c r="BV1905" s="70">
        <v>290812</v>
      </c>
      <c r="BW1905" s="74">
        <v>27730452</v>
      </c>
      <c r="BX1905" s="70">
        <v>54116911</v>
      </c>
    </row>
    <row r="1906" spans="1:76" x14ac:dyDescent="0.3">
      <c r="A1906" s="73" t="s">
        <v>10</v>
      </c>
      <c r="B1906" s="2" t="s">
        <v>185</v>
      </c>
      <c r="C1906" s="2" t="s">
        <v>18</v>
      </c>
      <c r="D1906" s="2" t="s">
        <v>76</v>
      </c>
      <c r="E1906" s="2" t="s">
        <v>15</v>
      </c>
      <c r="F1906" s="17" t="str">
        <f>+Tabela1[[#This Row],[WK]]&amp;Tabela1[[#This Row],[PK]]&amp;Tabela1[[#This Row],[GK]]</f>
        <v>260414</v>
      </c>
      <c r="G1906" s="2" t="s">
        <v>1788</v>
      </c>
      <c r="H1906" s="3">
        <v>771573202.38</v>
      </c>
      <c r="I1906" s="4">
        <v>1.125</v>
      </c>
      <c r="J1906" s="3">
        <v>868019852.67999995</v>
      </c>
      <c r="K1906" s="4">
        <v>7.0000000000000007E-2</v>
      </c>
      <c r="L1906" s="3">
        <v>60761390</v>
      </c>
      <c r="M1906" s="3"/>
      <c r="N1906" s="5"/>
      <c r="O1906" s="3">
        <v>159536926.61999997</v>
      </c>
      <c r="P1906" s="4">
        <v>1.125</v>
      </c>
      <c r="Q1906" s="3">
        <v>179479042.44999999</v>
      </c>
      <c r="R1906" s="4">
        <v>1.6E-2</v>
      </c>
      <c r="S1906" s="3">
        <v>2871665</v>
      </c>
      <c r="T1906" s="3"/>
      <c r="U1906" s="5"/>
      <c r="V1906" s="3">
        <v>37919769</v>
      </c>
      <c r="W1906" s="5"/>
      <c r="X1906" s="3">
        <v>50395143</v>
      </c>
      <c r="Y1906" s="3">
        <v>0</v>
      </c>
      <c r="Z1906" s="3">
        <v>270545</v>
      </c>
      <c r="AA1906" s="3">
        <v>2913310</v>
      </c>
      <c r="AB1906" s="3">
        <v>40977060</v>
      </c>
      <c r="AC1906" s="3">
        <v>6234228</v>
      </c>
      <c r="AD1906" s="3">
        <v>12475374</v>
      </c>
      <c r="AE1906" s="3">
        <v>0</v>
      </c>
      <c r="AF1906" s="3">
        <v>60761390</v>
      </c>
      <c r="AG1906" s="3">
        <v>2871665</v>
      </c>
      <c r="AH1906" s="3">
        <v>12475374</v>
      </c>
      <c r="AI1906" s="3">
        <v>37919769</v>
      </c>
      <c r="AJ1906" s="3">
        <v>1441515</v>
      </c>
      <c r="AK1906" s="3">
        <v>1441515</v>
      </c>
      <c r="AL1906" s="3">
        <v>2424152</v>
      </c>
      <c r="AM1906" s="3">
        <v>-982637</v>
      </c>
      <c r="AN1906" s="3">
        <v>-491663</v>
      </c>
      <c r="AO1906" s="3">
        <v>0</v>
      </c>
      <c r="AP1906" s="3">
        <v>491663</v>
      </c>
      <c r="AQ1906" s="3">
        <v>0</v>
      </c>
      <c r="AR1906" s="3">
        <f>Tabela1[[#This Row],[Potrzeby finansowe 2027
w tym:]]+Tabela1[[#This Row],[Rozliczenie 2025 potrz. fin.]]</f>
        <v>50395143</v>
      </c>
      <c r="AS1906" s="3">
        <v>0</v>
      </c>
      <c r="AT1906" s="3">
        <v>0</v>
      </c>
      <c r="AU1906" s="3"/>
      <c r="AV1906" s="3"/>
      <c r="AW1906" s="3"/>
      <c r="AX1906" s="3"/>
      <c r="AY1906" s="3"/>
      <c r="AZ1906" s="3"/>
      <c r="BA1906" s="3">
        <v>270545</v>
      </c>
      <c r="BB1906" s="3">
        <v>0</v>
      </c>
      <c r="BC1906" s="3">
        <v>40.450000000000003</v>
      </c>
      <c r="BD1906" s="3">
        <v>0</v>
      </c>
      <c r="BE1906" s="3">
        <v>1127.3800000000001</v>
      </c>
      <c r="BF1906" s="3">
        <v>6036.22</v>
      </c>
      <c r="BG1906" s="3">
        <v>1798672</v>
      </c>
      <c r="BH1906" s="3">
        <v>16901</v>
      </c>
      <c r="BI1906" s="3">
        <v>1114638</v>
      </c>
      <c r="BJ1906" s="3">
        <v>17128469.675000001</v>
      </c>
      <c r="BK1906" s="3">
        <v>13459117.740000002</v>
      </c>
      <c r="BL1906" s="3">
        <v>4025637.09</v>
      </c>
      <c r="BM1906" s="3">
        <v>6626133.5599999987</v>
      </c>
      <c r="BN1906" s="53">
        <v>1.0455573897391419</v>
      </c>
      <c r="BO1906" s="54">
        <v>6.2421419999999996E-4</v>
      </c>
      <c r="BP1906" s="70">
        <v>15698</v>
      </c>
      <c r="BQ1906" s="71"/>
      <c r="BR1906" s="70"/>
      <c r="BS1906" s="72"/>
      <c r="BT1906" s="72"/>
      <c r="BU1906" s="70">
        <v>60761390</v>
      </c>
      <c r="BV1906" s="70">
        <v>2871665</v>
      </c>
      <c r="BW1906" s="74">
        <v>12475374</v>
      </c>
      <c r="BX1906" s="70">
        <v>76108429</v>
      </c>
    </row>
    <row r="1907" spans="1:76" x14ac:dyDescent="0.3">
      <c r="A1907" s="73" t="s">
        <v>10</v>
      </c>
      <c r="B1907" s="2" t="s">
        <v>185</v>
      </c>
      <c r="C1907" s="2" t="s">
        <v>18</v>
      </c>
      <c r="D1907" s="2" t="s">
        <v>109</v>
      </c>
      <c r="E1907" s="2" t="s">
        <v>19</v>
      </c>
      <c r="F1907" s="17" t="str">
        <f>+Tabela1[[#This Row],[WK]]&amp;Tabela1[[#This Row],[PK]]&amp;Tabela1[[#This Row],[GK]]</f>
        <v>260415</v>
      </c>
      <c r="G1907" s="2" t="s">
        <v>1789</v>
      </c>
      <c r="H1907" s="3">
        <v>161072927.87</v>
      </c>
      <c r="I1907" s="4">
        <v>1.125</v>
      </c>
      <c r="J1907" s="3">
        <v>181207043.84999999</v>
      </c>
      <c r="K1907" s="4">
        <v>7.0000000000000007E-2</v>
      </c>
      <c r="L1907" s="3">
        <v>12684493</v>
      </c>
      <c r="M1907" s="3"/>
      <c r="N1907" s="5"/>
      <c r="O1907" s="3">
        <v>6497641.0299999993</v>
      </c>
      <c r="P1907" s="4">
        <v>1.125</v>
      </c>
      <c r="Q1907" s="3">
        <v>7309846.1600000001</v>
      </c>
      <c r="R1907" s="4">
        <v>1.6E-2</v>
      </c>
      <c r="S1907" s="3">
        <v>116958</v>
      </c>
      <c r="T1907" s="3"/>
      <c r="U1907" s="5"/>
      <c r="V1907" s="3">
        <v>8952752</v>
      </c>
      <c r="W1907" s="5"/>
      <c r="X1907" s="3">
        <v>20186765</v>
      </c>
      <c r="Y1907" s="3">
        <v>5375613</v>
      </c>
      <c r="Z1907" s="3">
        <v>339948</v>
      </c>
      <c r="AA1907" s="3">
        <v>823301</v>
      </c>
      <c r="AB1907" s="3">
        <v>10403697</v>
      </c>
      <c r="AC1907" s="3">
        <v>3244206</v>
      </c>
      <c r="AD1907" s="3">
        <v>11234014</v>
      </c>
      <c r="AE1907" s="3">
        <v>0</v>
      </c>
      <c r="AF1907" s="3">
        <v>12684493</v>
      </c>
      <c r="AG1907" s="3">
        <v>116958</v>
      </c>
      <c r="AH1907" s="3">
        <v>11234014</v>
      </c>
      <c r="AI1907" s="3">
        <v>8952752</v>
      </c>
      <c r="AJ1907" s="3">
        <v>741934</v>
      </c>
      <c r="AK1907" s="3">
        <v>741934</v>
      </c>
      <c r="AL1907" s="3">
        <v>681251</v>
      </c>
      <c r="AM1907" s="3">
        <v>60683</v>
      </c>
      <c r="AN1907" s="3">
        <v>306640</v>
      </c>
      <c r="AO1907" s="3">
        <v>0</v>
      </c>
      <c r="AP1907" s="3">
        <v>-306640</v>
      </c>
      <c r="AQ1907" s="3">
        <v>0</v>
      </c>
      <c r="AR1907" s="3">
        <f>Tabela1[[#This Row],[Potrzeby finansowe 2027
w tym:]]+Tabela1[[#This Row],[Rozliczenie 2025 potrz. fin.]]</f>
        <v>20186765</v>
      </c>
      <c r="AS1907" s="3">
        <v>0</v>
      </c>
      <c r="AT1907" s="3">
        <v>0</v>
      </c>
      <c r="AU1907" s="3"/>
      <c r="AV1907" s="3"/>
      <c r="AW1907" s="3"/>
      <c r="AX1907" s="3"/>
      <c r="AY1907" s="3"/>
      <c r="AZ1907" s="3"/>
      <c r="BA1907" s="3">
        <v>339948</v>
      </c>
      <c r="BB1907" s="3">
        <v>0</v>
      </c>
      <c r="BC1907" s="3">
        <v>0</v>
      </c>
      <c r="BD1907" s="3">
        <v>0</v>
      </c>
      <c r="BE1907" s="3">
        <v>552.63</v>
      </c>
      <c r="BF1907" s="3">
        <v>9388.92</v>
      </c>
      <c r="BG1907" s="3">
        <v>483059</v>
      </c>
      <c r="BH1907" s="3">
        <v>4539</v>
      </c>
      <c r="BI1907" s="3">
        <v>340242</v>
      </c>
      <c r="BJ1907" s="3">
        <v>5228439.3475000001</v>
      </c>
      <c r="BK1907" s="3">
        <v>681404.66999999993</v>
      </c>
      <c r="BL1907" s="3">
        <v>4100434.32</v>
      </c>
      <c r="BM1907" s="3">
        <v>9987270.0700000003</v>
      </c>
      <c r="BN1907" s="53">
        <v>0.72917564328548912</v>
      </c>
      <c r="BO1907" s="54">
        <v>1.727473E-4</v>
      </c>
      <c r="BP1907" s="70">
        <v>4344</v>
      </c>
      <c r="BQ1907" s="71"/>
      <c r="BR1907" s="70"/>
      <c r="BS1907" s="72"/>
      <c r="BT1907" s="72"/>
      <c r="BU1907" s="70">
        <v>12684493</v>
      </c>
      <c r="BV1907" s="70">
        <v>116958</v>
      </c>
      <c r="BW1907" s="74">
        <v>11234014</v>
      </c>
      <c r="BX1907" s="70">
        <v>24035465</v>
      </c>
    </row>
    <row r="1908" spans="1:76" x14ac:dyDescent="0.3">
      <c r="A1908" s="73" t="s">
        <v>10</v>
      </c>
      <c r="B1908" s="2" t="s">
        <v>185</v>
      </c>
      <c r="C1908" s="2" t="s">
        <v>18</v>
      </c>
      <c r="D1908" s="2" t="s">
        <v>113</v>
      </c>
      <c r="E1908" s="2" t="s">
        <v>15</v>
      </c>
      <c r="F1908" s="17" t="str">
        <f>+Tabela1[[#This Row],[WK]]&amp;Tabela1[[#This Row],[PK]]&amp;Tabela1[[#This Row],[GK]]</f>
        <v>260416</v>
      </c>
      <c r="G1908" s="2" t="s">
        <v>1790</v>
      </c>
      <c r="H1908" s="3">
        <v>176325321.13</v>
      </c>
      <c r="I1908" s="4">
        <v>1.125</v>
      </c>
      <c r="J1908" s="3">
        <v>198365986.27000001</v>
      </c>
      <c r="K1908" s="4">
        <v>7.0000000000000007E-2</v>
      </c>
      <c r="L1908" s="3">
        <v>13885619</v>
      </c>
      <c r="M1908" s="3"/>
      <c r="N1908" s="5"/>
      <c r="O1908" s="3">
        <v>16610827.01</v>
      </c>
      <c r="P1908" s="4">
        <v>1.125</v>
      </c>
      <c r="Q1908" s="3">
        <v>18687180.390000001</v>
      </c>
      <c r="R1908" s="4">
        <v>1.6E-2</v>
      </c>
      <c r="S1908" s="3">
        <v>298995</v>
      </c>
      <c r="T1908" s="3"/>
      <c r="U1908" s="5"/>
      <c r="V1908" s="3">
        <v>9308738</v>
      </c>
      <c r="W1908" s="5"/>
      <c r="X1908" s="3">
        <v>25313418</v>
      </c>
      <c r="Y1908" s="3">
        <v>12141286</v>
      </c>
      <c r="Z1908" s="3">
        <v>669481</v>
      </c>
      <c r="AA1908" s="3">
        <v>815330</v>
      </c>
      <c r="AB1908" s="3">
        <v>11687321</v>
      </c>
      <c r="AC1908" s="3">
        <v>0</v>
      </c>
      <c r="AD1908" s="3">
        <v>16284935</v>
      </c>
      <c r="AE1908" s="3">
        <v>0</v>
      </c>
      <c r="AF1908" s="3">
        <v>13885619</v>
      </c>
      <c r="AG1908" s="3">
        <v>298995</v>
      </c>
      <c r="AH1908" s="3">
        <v>16284935</v>
      </c>
      <c r="AI1908" s="3">
        <v>9308738</v>
      </c>
      <c r="AJ1908" s="3">
        <v>400936</v>
      </c>
      <c r="AK1908" s="3">
        <v>681191</v>
      </c>
      <c r="AL1908" s="3">
        <v>997337</v>
      </c>
      <c r="AM1908" s="3">
        <v>-316146</v>
      </c>
      <c r="AN1908" s="3">
        <v>280255</v>
      </c>
      <c r="AO1908" s="3">
        <v>0</v>
      </c>
      <c r="AP1908" s="3">
        <v>0</v>
      </c>
      <c r="AQ1908" s="3">
        <v>280255</v>
      </c>
      <c r="AR1908" s="3">
        <f>Tabela1[[#This Row],[Potrzeby finansowe 2027
w tym:]]+Tabela1[[#This Row],[Rozliczenie 2025 potrz. fin.]]</f>
        <v>25593673</v>
      </c>
      <c r="AS1908" s="3">
        <v>0</v>
      </c>
      <c r="AT1908" s="3">
        <v>0</v>
      </c>
      <c r="AU1908" s="3"/>
      <c r="AV1908" s="3"/>
      <c r="AW1908" s="3"/>
      <c r="AX1908" s="3"/>
      <c r="AY1908" s="3"/>
      <c r="AZ1908" s="3"/>
      <c r="BA1908" s="3">
        <v>669481</v>
      </c>
      <c r="BB1908" s="3">
        <v>0</v>
      </c>
      <c r="BC1908" s="3">
        <v>0</v>
      </c>
      <c r="BD1908" s="3">
        <v>0</v>
      </c>
      <c r="BE1908" s="3">
        <v>2146.6799999999998</v>
      </c>
      <c r="BF1908" s="3">
        <v>16902.650000000001</v>
      </c>
      <c r="BG1908" s="3">
        <v>550532</v>
      </c>
      <c r="BH1908" s="3">
        <v>5173</v>
      </c>
      <c r="BI1908" s="3">
        <v>264798</v>
      </c>
      <c r="BJ1908" s="3">
        <v>4069115.3200000003</v>
      </c>
      <c r="BK1908" s="3">
        <v>1853605.12</v>
      </c>
      <c r="BL1908" s="3">
        <v>1368857.55</v>
      </c>
      <c r="BM1908" s="3">
        <v>6124325.7000000002</v>
      </c>
      <c r="BN1908" s="53">
        <v>0.5838691325555152</v>
      </c>
      <c r="BO1908" s="54">
        <v>2.3942510000000001E-4</v>
      </c>
      <c r="BP1908" s="70">
        <v>6021</v>
      </c>
      <c r="BQ1908" s="71"/>
      <c r="BR1908" s="70"/>
      <c r="BS1908" s="72"/>
      <c r="BT1908" s="72"/>
      <c r="BU1908" s="70">
        <v>13885619</v>
      </c>
      <c r="BV1908" s="70">
        <v>298995</v>
      </c>
      <c r="BW1908" s="74">
        <v>16284935</v>
      </c>
      <c r="BX1908" s="70">
        <v>30469549</v>
      </c>
    </row>
    <row r="1909" spans="1:76" x14ac:dyDescent="0.3">
      <c r="A1909" s="73" t="s">
        <v>10</v>
      </c>
      <c r="B1909" s="2" t="s">
        <v>185</v>
      </c>
      <c r="C1909" s="2" t="s">
        <v>18</v>
      </c>
      <c r="D1909" s="2" t="s">
        <v>120</v>
      </c>
      <c r="E1909" s="2" t="s">
        <v>15</v>
      </c>
      <c r="F1909" s="17" t="str">
        <f>+Tabela1[[#This Row],[WK]]&amp;Tabela1[[#This Row],[PK]]&amp;Tabela1[[#This Row],[GK]]</f>
        <v>260417</v>
      </c>
      <c r="G1909" s="2" t="s">
        <v>2846</v>
      </c>
      <c r="H1909" s="3">
        <v>435204414.67000002</v>
      </c>
      <c r="I1909" s="4">
        <v>1.125</v>
      </c>
      <c r="J1909" s="3">
        <v>489604966.5</v>
      </c>
      <c r="K1909" s="4">
        <v>7.0000000000000007E-2</v>
      </c>
      <c r="L1909" s="3">
        <v>34272348</v>
      </c>
      <c r="M1909" s="3"/>
      <c r="N1909" s="5"/>
      <c r="O1909" s="3">
        <v>354628207.36000001</v>
      </c>
      <c r="P1909" s="4">
        <v>1.125</v>
      </c>
      <c r="Q1909" s="3">
        <v>398956733.27999997</v>
      </c>
      <c r="R1909" s="4">
        <v>1.6E-2</v>
      </c>
      <c r="S1909" s="3">
        <v>6383308</v>
      </c>
      <c r="T1909" s="3"/>
      <c r="U1909" s="5"/>
      <c r="V1909" s="3">
        <v>19456578</v>
      </c>
      <c r="W1909" s="5"/>
      <c r="X1909" s="3">
        <v>36752957</v>
      </c>
      <c r="Y1909" s="3">
        <v>0</v>
      </c>
      <c r="Z1909" s="3">
        <v>120255</v>
      </c>
      <c r="AA1909" s="3">
        <v>1334231</v>
      </c>
      <c r="AB1909" s="3">
        <v>28095198</v>
      </c>
      <c r="AC1909" s="3">
        <v>7203273</v>
      </c>
      <c r="AD1909" s="3">
        <v>17332616</v>
      </c>
      <c r="AE1909" s="3">
        <v>13902747</v>
      </c>
      <c r="AF1909" s="3">
        <v>34272348</v>
      </c>
      <c r="AG1909" s="3">
        <v>6383308</v>
      </c>
      <c r="AH1909" s="3">
        <v>3429869</v>
      </c>
      <c r="AI1909" s="3">
        <v>19456578</v>
      </c>
      <c r="AJ1909" s="3">
        <v>891728</v>
      </c>
      <c r="AK1909" s="3">
        <v>927966</v>
      </c>
      <c r="AL1909" s="3">
        <v>-1967513</v>
      </c>
      <c r="AM1909" s="3">
        <v>2895479</v>
      </c>
      <c r="AN1909" s="3">
        <v>240912</v>
      </c>
      <c r="AO1909" s="3">
        <v>0</v>
      </c>
      <c r="AP1909" s="3">
        <v>-204674</v>
      </c>
      <c r="AQ1909" s="3">
        <v>36238</v>
      </c>
      <c r="AR1909" s="3">
        <f>Tabela1[[#This Row],[Potrzeby finansowe 2027
w tym:]]+Tabela1[[#This Row],[Rozliczenie 2025 potrz. fin.]]</f>
        <v>36789195</v>
      </c>
      <c r="AS1909" s="3">
        <v>0</v>
      </c>
      <c r="AT1909" s="3">
        <v>0</v>
      </c>
      <c r="AU1909" s="3"/>
      <c r="AV1909" s="3"/>
      <c r="AW1909" s="3"/>
      <c r="AX1909" s="3"/>
      <c r="AY1909" s="3"/>
      <c r="AZ1909" s="3"/>
      <c r="BA1909" s="3">
        <v>120255</v>
      </c>
      <c r="BB1909" s="3">
        <v>0</v>
      </c>
      <c r="BC1909" s="3">
        <v>50.39</v>
      </c>
      <c r="BD1909" s="3">
        <v>0</v>
      </c>
      <c r="BE1909" s="3">
        <v>1176.77</v>
      </c>
      <c r="BF1909" s="3">
        <v>1345.45</v>
      </c>
      <c r="BG1909" s="3">
        <v>873422</v>
      </c>
      <c r="BH1909" s="3">
        <v>8207</v>
      </c>
      <c r="BI1909" s="3">
        <v>460809</v>
      </c>
      <c r="BJ1909" s="3">
        <v>7081179.9824999999</v>
      </c>
      <c r="BK1909" s="3">
        <v>5410528.2799999993</v>
      </c>
      <c r="BL1909" s="3">
        <v>1204007.1599999999</v>
      </c>
      <c r="BM1909" s="3">
        <v>4274592.49</v>
      </c>
      <c r="BN1909" s="53">
        <v>1.792316946923701</v>
      </c>
      <c r="BO1909" s="54">
        <v>3.3618530000000002E-4</v>
      </c>
      <c r="BP1909" s="70">
        <v>8454</v>
      </c>
      <c r="BQ1909" s="71"/>
      <c r="BR1909" s="70"/>
      <c r="BS1909" s="72"/>
      <c r="BT1909" s="72"/>
      <c r="BU1909" s="70">
        <v>34272348</v>
      </c>
      <c r="BV1909" s="70">
        <v>6383308</v>
      </c>
      <c r="BW1909" s="74">
        <v>3429869</v>
      </c>
      <c r="BX1909" s="70">
        <v>44085525</v>
      </c>
    </row>
    <row r="1910" spans="1:76" x14ac:dyDescent="0.3">
      <c r="A1910" s="73" t="s">
        <v>10</v>
      </c>
      <c r="B1910" s="2" t="s">
        <v>185</v>
      </c>
      <c r="C1910" s="2" t="s">
        <v>18</v>
      </c>
      <c r="D1910" s="2" t="s">
        <v>126</v>
      </c>
      <c r="E1910" s="2" t="s">
        <v>15</v>
      </c>
      <c r="F1910" s="17" t="str">
        <f>+Tabela1[[#This Row],[WK]]&amp;Tabela1[[#This Row],[PK]]&amp;Tabela1[[#This Row],[GK]]</f>
        <v>260418</v>
      </c>
      <c r="G1910" s="2" t="s">
        <v>1792</v>
      </c>
      <c r="H1910" s="3">
        <v>486795383.01999998</v>
      </c>
      <c r="I1910" s="4">
        <v>1.125</v>
      </c>
      <c r="J1910" s="3">
        <v>547644805.89999998</v>
      </c>
      <c r="K1910" s="4">
        <v>7.0000000000000007E-2</v>
      </c>
      <c r="L1910" s="3">
        <v>38335136</v>
      </c>
      <c r="M1910" s="3"/>
      <c r="N1910" s="5"/>
      <c r="O1910" s="3">
        <v>25625325.32</v>
      </c>
      <c r="P1910" s="4">
        <v>1.125</v>
      </c>
      <c r="Q1910" s="3">
        <v>28828490.989999998</v>
      </c>
      <c r="R1910" s="4">
        <v>1.6E-2</v>
      </c>
      <c r="S1910" s="3">
        <v>461256</v>
      </c>
      <c r="T1910" s="3"/>
      <c r="U1910" s="5"/>
      <c r="V1910" s="3">
        <v>24179895</v>
      </c>
      <c r="W1910" s="5"/>
      <c r="X1910" s="3">
        <v>39682679</v>
      </c>
      <c r="Y1910" s="3">
        <v>7513857</v>
      </c>
      <c r="Z1910" s="3">
        <v>308782</v>
      </c>
      <c r="AA1910" s="3">
        <v>1913835</v>
      </c>
      <c r="AB1910" s="3">
        <v>28846132</v>
      </c>
      <c r="AC1910" s="3">
        <v>1100073</v>
      </c>
      <c r="AD1910" s="3">
        <v>15949368</v>
      </c>
      <c r="AE1910" s="3">
        <v>0</v>
      </c>
      <c r="AF1910" s="3">
        <v>38335136</v>
      </c>
      <c r="AG1910" s="3">
        <v>461256</v>
      </c>
      <c r="AH1910" s="3">
        <v>15949368</v>
      </c>
      <c r="AI1910" s="3">
        <v>24179895</v>
      </c>
      <c r="AJ1910" s="3">
        <v>1472686</v>
      </c>
      <c r="AK1910" s="3">
        <v>1919270</v>
      </c>
      <c r="AL1910" s="3">
        <v>2108314</v>
      </c>
      <c r="AM1910" s="3">
        <v>-189044</v>
      </c>
      <c r="AN1910" s="3">
        <v>446584</v>
      </c>
      <c r="AO1910" s="3">
        <v>0</v>
      </c>
      <c r="AP1910" s="3">
        <v>0</v>
      </c>
      <c r="AQ1910" s="3">
        <v>446584</v>
      </c>
      <c r="AR1910" s="3">
        <f>Tabela1[[#This Row],[Potrzeby finansowe 2027
w tym:]]+Tabela1[[#This Row],[Rozliczenie 2025 potrz. fin.]]</f>
        <v>40129263</v>
      </c>
      <c r="AS1910" s="3">
        <v>0</v>
      </c>
      <c r="AT1910" s="3">
        <v>0</v>
      </c>
      <c r="AU1910" s="3"/>
      <c r="AV1910" s="3"/>
      <c r="AW1910" s="3"/>
      <c r="AX1910" s="3"/>
      <c r="AY1910" s="3"/>
      <c r="AZ1910" s="3"/>
      <c r="BA1910" s="3">
        <v>308782</v>
      </c>
      <c r="BB1910" s="3">
        <v>0</v>
      </c>
      <c r="BC1910" s="3">
        <v>114.7</v>
      </c>
      <c r="BD1910" s="3">
        <v>0</v>
      </c>
      <c r="BE1910" s="3">
        <v>1568.22</v>
      </c>
      <c r="BF1910" s="3">
        <v>5781.75</v>
      </c>
      <c r="BG1910" s="3">
        <v>1201527</v>
      </c>
      <c r="BH1910" s="3">
        <v>11290</v>
      </c>
      <c r="BI1910" s="3">
        <v>712308</v>
      </c>
      <c r="BJ1910" s="3">
        <v>10945926.245000001</v>
      </c>
      <c r="BK1910" s="3">
        <v>6355980.7100000009</v>
      </c>
      <c r="BL1910" s="3">
        <v>2266988.66</v>
      </c>
      <c r="BM1910" s="3">
        <v>13825804.82</v>
      </c>
      <c r="BN1910" s="53">
        <v>0.84332652509256412</v>
      </c>
      <c r="BO1910" s="54">
        <v>4.4465759999999998E-4</v>
      </c>
      <c r="BP1910" s="70">
        <v>11182</v>
      </c>
      <c r="BQ1910" s="71"/>
      <c r="BR1910" s="70"/>
      <c r="BS1910" s="72"/>
      <c r="BT1910" s="72"/>
      <c r="BU1910" s="70">
        <v>38335136</v>
      </c>
      <c r="BV1910" s="70">
        <v>461256</v>
      </c>
      <c r="BW1910" s="74">
        <v>15949368</v>
      </c>
      <c r="BX1910" s="70">
        <v>54745760</v>
      </c>
    </row>
    <row r="1911" spans="1:76" x14ac:dyDescent="0.3">
      <c r="A1911" s="73" t="s">
        <v>10</v>
      </c>
      <c r="B1911" s="2" t="s">
        <v>185</v>
      </c>
      <c r="C1911" s="2" t="s">
        <v>18</v>
      </c>
      <c r="D1911" s="2" t="s">
        <v>132</v>
      </c>
      <c r="E1911" s="2" t="s">
        <v>15</v>
      </c>
      <c r="F1911" s="17" t="str">
        <f>+Tabela1[[#This Row],[WK]]&amp;Tabela1[[#This Row],[PK]]&amp;Tabela1[[#This Row],[GK]]</f>
        <v>260419</v>
      </c>
      <c r="G1911" s="2" t="s">
        <v>1793</v>
      </c>
      <c r="H1911" s="3">
        <v>600882337.48000002</v>
      </c>
      <c r="I1911" s="4">
        <v>1.125</v>
      </c>
      <c r="J1911" s="3">
        <v>675992629.66999996</v>
      </c>
      <c r="K1911" s="4">
        <v>7.0000000000000007E-2</v>
      </c>
      <c r="L1911" s="3">
        <v>47319484</v>
      </c>
      <c r="M1911" s="3"/>
      <c r="N1911" s="5"/>
      <c r="O1911" s="3">
        <v>37840451.329999998</v>
      </c>
      <c r="P1911" s="4">
        <v>1.125</v>
      </c>
      <c r="Q1911" s="3">
        <v>42570507.75</v>
      </c>
      <c r="R1911" s="4">
        <v>1.6E-2</v>
      </c>
      <c r="S1911" s="3">
        <v>681128</v>
      </c>
      <c r="T1911" s="3"/>
      <c r="U1911" s="5"/>
      <c r="V1911" s="3">
        <v>29286088</v>
      </c>
      <c r="W1911" s="5"/>
      <c r="X1911" s="3">
        <v>39981210</v>
      </c>
      <c r="Y1911" s="3">
        <v>0</v>
      </c>
      <c r="Z1911" s="3">
        <v>595202</v>
      </c>
      <c r="AA1911" s="3">
        <v>2195649</v>
      </c>
      <c r="AB1911" s="3">
        <v>27580969</v>
      </c>
      <c r="AC1911" s="3">
        <v>9609390</v>
      </c>
      <c r="AD1911" s="3">
        <v>10695122</v>
      </c>
      <c r="AE1911" s="3">
        <v>0</v>
      </c>
      <c r="AF1911" s="3">
        <v>47319484</v>
      </c>
      <c r="AG1911" s="3">
        <v>681128</v>
      </c>
      <c r="AH1911" s="3">
        <v>10695122</v>
      </c>
      <c r="AI1911" s="3">
        <v>29286088</v>
      </c>
      <c r="AJ1911" s="3">
        <v>1202095</v>
      </c>
      <c r="AK1911" s="3">
        <v>1202095</v>
      </c>
      <c r="AL1911" s="3">
        <v>1771609</v>
      </c>
      <c r="AM1911" s="3">
        <v>-569514</v>
      </c>
      <c r="AN1911" s="3">
        <v>-250029</v>
      </c>
      <c r="AO1911" s="3">
        <v>0</v>
      </c>
      <c r="AP1911" s="3">
        <v>250029</v>
      </c>
      <c r="AQ1911" s="3">
        <v>0</v>
      </c>
      <c r="AR1911" s="3">
        <f>Tabela1[[#This Row],[Potrzeby finansowe 2027
w tym:]]+Tabela1[[#This Row],[Rozliczenie 2025 potrz. fin.]]</f>
        <v>39981210</v>
      </c>
      <c r="AS1911" s="3">
        <v>0</v>
      </c>
      <c r="AT1911" s="3">
        <v>0</v>
      </c>
      <c r="AU1911" s="3"/>
      <c r="AV1911" s="3"/>
      <c r="AW1911" s="3"/>
      <c r="AX1911" s="3"/>
      <c r="AY1911" s="3"/>
      <c r="AZ1911" s="3"/>
      <c r="BA1911" s="3">
        <v>595202</v>
      </c>
      <c r="BB1911" s="3">
        <v>0</v>
      </c>
      <c r="BC1911" s="3">
        <v>310.52</v>
      </c>
      <c r="BD1911" s="3">
        <v>0</v>
      </c>
      <c r="BE1911" s="3">
        <v>5245.1</v>
      </c>
      <c r="BF1911" s="3">
        <v>6917.21</v>
      </c>
      <c r="BG1911" s="3">
        <v>1275705</v>
      </c>
      <c r="BH1911" s="3">
        <v>11987</v>
      </c>
      <c r="BI1911" s="3">
        <v>919944</v>
      </c>
      <c r="BJ1911" s="3">
        <v>14136632.922499999</v>
      </c>
      <c r="BK1911" s="3">
        <v>7428944.370000001</v>
      </c>
      <c r="BL1911" s="3">
        <v>7409654.2199999997</v>
      </c>
      <c r="BM1911" s="3">
        <v>12011445.77</v>
      </c>
      <c r="BN1911" s="53">
        <v>1.0148083899909535</v>
      </c>
      <c r="BO1911" s="54">
        <v>4.4002439999999999E-4</v>
      </c>
      <c r="BP1911" s="70">
        <v>11066</v>
      </c>
      <c r="BQ1911" s="71"/>
      <c r="BR1911" s="70"/>
      <c r="BS1911" s="72"/>
      <c r="BT1911" s="72"/>
      <c r="BU1911" s="70">
        <v>47319484</v>
      </c>
      <c r="BV1911" s="70">
        <v>681128</v>
      </c>
      <c r="BW1911" s="74">
        <v>10695122</v>
      </c>
      <c r="BX1911" s="70">
        <v>58695734</v>
      </c>
    </row>
    <row r="1912" spans="1:76" x14ac:dyDescent="0.3">
      <c r="A1912" s="73" t="s">
        <v>10</v>
      </c>
      <c r="B1912" s="2" t="s">
        <v>185</v>
      </c>
      <c r="C1912" s="2" t="s">
        <v>21</v>
      </c>
      <c r="D1912" s="2" t="s">
        <v>12</v>
      </c>
      <c r="E1912" s="2" t="s">
        <v>15</v>
      </c>
      <c r="F1912" s="17" t="str">
        <f>+Tabela1[[#This Row],[WK]]&amp;Tabela1[[#This Row],[PK]]&amp;Tabela1[[#This Row],[GK]]</f>
        <v>260501</v>
      </c>
      <c r="G1912" s="2" t="s">
        <v>1794</v>
      </c>
      <c r="H1912" s="3">
        <v>138358068.15000001</v>
      </c>
      <c r="I1912" s="4">
        <v>1.125</v>
      </c>
      <c r="J1912" s="3">
        <v>155652826.66999999</v>
      </c>
      <c r="K1912" s="4">
        <v>7.0000000000000007E-2</v>
      </c>
      <c r="L1912" s="3">
        <v>10895698</v>
      </c>
      <c r="M1912" s="3"/>
      <c r="N1912" s="5"/>
      <c r="O1912" s="3">
        <v>7953076.4400000004</v>
      </c>
      <c r="P1912" s="4">
        <v>1.125</v>
      </c>
      <c r="Q1912" s="3">
        <v>8947211</v>
      </c>
      <c r="R1912" s="4">
        <v>1.6E-2</v>
      </c>
      <c r="S1912" s="3">
        <v>143155</v>
      </c>
      <c r="T1912" s="3"/>
      <c r="U1912" s="5"/>
      <c r="V1912" s="3">
        <v>7837158</v>
      </c>
      <c r="W1912" s="5"/>
      <c r="X1912" s="3">
        <v>15730690</v>
      </c>
      <c r="Y1912" s="3">
        <v>4113108</v>
      </c>
      <c r="Z1912" s="3">
        <v>61106</v>
      </c>
      <c r="AA1912" s="3">
        <v>726629</v>
      </c>
      <c r="AB1912" s="3">
        <v>7001304</v>
      </c>
      <c r="AC1912" s="3">
        <v>3828543</v>
      </c>
      <c r="AD1912" s="3">
        <v>7893532</v>
      </c>
      <c r="AE1912" s="3">
        <v>0</v>
      </c>
      <c r="AF1912" s="3">
        <v>10895698</v>
      </c>
      <c r="AG1912" s="3">
        <v>143155</v>
      </c>
      <c r="AH1912" s="3">
        <v>7893532</v>
      </c>
      <c r="AI1912" s="3">
        <v>7837158</v>
      </c>
      <c r="AJ1912" s="3">
        <v>531076</v>
      </c>
      <c r="AK1912" s="3">
        <v>531076</v>
      </c>
      <c r="AL1912" s="3">
        <v>343970</v>
      </c>
      <c r="AM1912" s="3">
        <v>187106</v>
      </c>
      <c r="AN1912" s="3">
        <v>117962</v>
      </c>
      <c r="AO1912" s="3">
        <v>0</v>
      </c>
      <c r="AP1912" s="3">
        <v>-117962</v>
      </c>
      <c r="AQ1912" s="3">
        <v>0</v>
      </c>
      <c r="AR1912" s="3">
        <f>Tabela1[[#This Row],[Potrzeby finansowe 2027
w tym:]]+Tabela1[[#This Row],[Rozliczenie 2025 potrz. fin.]]</f>
        <v>15730690</v>
      </c>
      <c r="AS1912" s="3">
        <v>0</v>
      </c>
      <c r="AT1912" s="3">
        <v>0</v>
      </c>
      <c r="AU1912" s="3"/>
      <c r="AV1912" s="3"/>
      <c r="AW1912" s="3"/>
      <c r="AX1912" s="3"/>
      <c r="AY1912" s="3"/>
      <c r="AZ1912" s="3"/>
      <c r="BA1912" s="3">
        <v>61106</v>
      </c>
      <c r="BB1912" s="3">
        <v>0</v>
      </c>
      <c r="BC1912" s="3">
        <v>0</v>
      </c>
      <c r="BD1912" s="3">
        <v>7.0000000000000007E-2</v>
      </c>
      <c r="BE1912" s="3">
        <v>132.96</v>
      </c>
      <c r="BF1912" s="3">
        <v>1637.01</v>
      </c>
      <c r="BG1912" s="3">
        <v>408456</v>
      </c>
      <c r="BH1912" s="3">
        <v>3838</v>
      </c>
      <c r="BI1912" s="3">
        <v>318173</v>
      </c>
      <c r="BJ1912" s="3">
        <v>4889315.3425000003</v>
      </c>
      <c r="BK1912" s="3">
        <v>2220780.9000000004</v>
      </c>
      <c r="BL1912" s="3">
        <v>941957.33</v>
      </c>
      <c r="BM1912" s="3">
        <v>8790223.1099999994</v>
      </c>
      <c r="BN1912" s="53">
        <v>0.75502830549415711</v>
      </c>
      <c r="BO1912" s="54">
        <v>1.488456E-4</v>
      </c>
      <c r="BP1912" s="70">
        <v>3743</v>
      </c>
      <c r="BQ1912" s="71"/>
      <c r="BR1912" s="70"/>
      <c r="BS1912" s="72"/>
      <c r="BT1912" s="72"/>
      <c r="BU1912" s="70">
        <v>10895698</v>
      </c>
      <c r="BV1912" s="70">
        <v>143155</v>
      </c>
      <c r="BW1912" s="74">
        <v>7893532</v>
      </c>
      <c r="BX1912" s="70">
        <v>18932385</v>
      </c>
    </row>
    <row r="1913" spans="1:76" x14ac:dyDescent="0.3">
      <c r="A1913" s="73" t="s">
        <v>10</v>
      </c>
      <c r="B1913" s="2" t="s">
        <v>185</v>
      </c>
      <c r="C1913" s="2" t="s">
        <v>21</v>
      </c>
      <c r="D1913" s="2" t="s">
        <v>11</v>
      </c>
      <c r="E1913" s="2" t="s">
        <v>15</v>
      </c>
      <c r="F1913" s="17" t="str">
        <f>+Tabela1[[#This Row],[WK]]&amp;Tabela1[[#This Row],[PK]]&amp;Tabela1[[#This Row],[GK]]</f>
        <v>260502</v>
      </c>
      <c r="G1913" s="2" t="s">
        <v>1795</v>
      </c>
      <c r="H1913" s="3">
        <v>157015485.78999999</v>
      </c>
      <c r="I1913" s="4">
        <v>1.125</v>
      </c>
      <c r="J1913" s="3">
        <v>176642421.50999999</v>
      </c>
      <c r="K1913" s="4">
        <v>7.0000000000000007E-2</v>
      </c>
      <c r="L1913" s="3">
        <v>12364970</v>
      </c>
      <c r="M1913" s="3"/>
      <c r="N1913" s="5"/>
      <c r="O1913" s="3">
        <v>3930195.53</v>
      </c>
      <c r="P1913" s="4">
        <v>1.125</v>
      </c>
      <c r="Q1913" s="3">
        <v>4421469.97</v>
      </c>
      <c r="R1913" s="4">
        <v>1.6E-2</v>
      </c>
      <c r="S1913" s="3">
        <v>70744</v>
      </c>
      <c r="T1913" s="3"/>
      <c r="U1913" s="5"/>
      <c r="V1913" s="3">
        <v>8070684</v>
      </c>
      <c r="W1913" s="5"/>
      <c r="X1913" s="3">
        <v>14877554</v>
      </c>
      <c r="Y1913" s="3">
        <v>4412755</v>
      </c>
      <c r="Z1913" s="3">
        <v>156335</v>
      </c>
      <c r="AA1913" s="3">
        <v>668707</v>
      </c>
      <c r="AB1913" s="3">
        <v>5706500</v>
      </c>
      <c r="AC1913" s="3">
        <v>3933257</v>
      </c>
      <c r="AD1913" s="3">
        <v>6806871</v>
      </c>
      <c r="AE1913" s="3">
        <v>0</v>
      </c>
      <c r="AF1913" s="3">
        <v>12364970</v>
      </c>
      <c r="AG1913" s="3">
        <v>70744</v>
      </c>
      <c r="AH1913" s="3">
        <v>6806871</v>
      </c>
      <c r="AI1913" s="3">
        <v>8070684</v>
      </c>
      <c r="AJ1913" s="3">
        <v>376770</v>
      </c>
      <c r="AK1913" s="3">
        <v>376770</v>
      </c>
      <c r="AL1913" s="3">
        <v>509721</v>
      </c>
      <c r="AM1913" s="3">
        <v>-132951</v>
      </c>
      <c r="AN1913" s="3">
        <v>-140985</v>
      </c>
      <c r="AO1913" s="3">
        <v>0</v>
      </c>
      <c r="AP1913" s="3">
        <v>140985</v>
      </c>
      <c r="AQ1913" s="3">
        <v>0</v>
      </c>
      <c r="AR1913" s="3">
        <f>Tabela1[[#This Row],[Potrzeby finansowe 2027
w tym:]]+Tabela1[[#This Row],[Rozliczenie 2025 potrz. fin.]]</f>
        <v>14877554</v>
      </c>
      <c r="AS1913" s="3">
        <v>0</v>
      </c>
      <c r="AT1913" s="3">
        <v>0</v>
      </c>
      <c r="AU1913" s="3"/>
      <c r="AV1913" s="3"/>
      <c r="AW1913" s="3"/>
      <c r="AX1913" s="3"/>
      <c r="AY1913" s="3"/>
      <c r="AZ1913" s="3"/>
      <c r="BA1913" s="3">
        <v>156335</v>
      </c>
      <c r="BB1913" s="3">
        <v>0</v>
      </c>
      <c r="BC1913" s="3">
        <v>0</v>
      </c>
      <c r="BD1913" s="3">
        <v>0</v>
      </c>
      <c r="BE1913" s="3">
        <v>543.14</v>
      </c>
      <c r="BF1913" s="3">
        <v>3884.28</v>
      </c>
      <c r="BG1913" s="3">
        <v>458794</v>
      </c>
      <c r="BH1913" s="3">
        <v>4311</v>
      </c>
      <c r="BI1913" s="3">
        <v>209913</v>
      </c>
      <c r="BJ1913" s="3">
        <v>3225698.1500000004</v>
      </c>
      <c r="BK1913" s="3">
        <v>2340445.85</v>
      </c>
      <c r="BL1913" s="3">
        <v>53218.07</v>
      </c>
      <c r="BM1913" s="3">
        <v>3434573.06</v>
      </c>
      <c r="BN1913" s="53">
        <v>0.7499715546104847</v>
      </c>
      <c r="BO1913" s="54">
        <v>1.5584999999999999E-4</v>
      </c>
      <c r="BP1913" s="70">
        <v>3919</v>
      </c>
      <c r="BQ1913" s="71"/>
      <c r="BR1913" s="70"/>
      <c r="BS1913" s="72"/>
      <c r="BT1913" s="72"/>
      <c r="BU1913" s="70">
        <v>12364970</v>
      </c>
      <c r="BV1913" s="70">
        <v>70744</v>
      </c>
      <c r="BW1913" s="74">
        <v>6806871</v>
      </c>
      <c r="BX1913" s="70">
        <v>19242585</v>
      </c>
    </row>
    <row r="1914" spans="1:76" x14ac:dyDescent="0.3">
      <c r="A1914" s="73" t="s">
        <v>10</v>
      </c>
      <c r="B1914" s="2" t="s">
        <v>185</v>
      </c>
      <c r="C1914" s="2" t="s">
        <v>21</v>
      </c>
      <c r="D1914" s="2" t="s">
        <v>16</v>
      </c>
      <c r="E1914" s="2" t="s">
        <v>19</v>
      </c>
      <c r="F1914" s="17" t="str">
        <f>+Tabela1[[#This Row],[WK]]&amp;Tabela1[[#This Row],[PK]]&amp;Tabela1[[#This Row],[GK]]</f>
        <v>260503</v>
      </c>
      <c r="G1914" s="2" t="s">
        <v>1796</v>
      </c>
      <c r="H1914" s="3">
        <v>1489044746.1500001</v>
      </c>
      <c r="I1914" s="4">
        <v>1.125</v>
      </c>
      <c r="J1914" s="3">
        <v>1675175339.4200001</v>
      </c>
      <c r="K1914" s="4">
        <v>7.0000000000000007E-2</v>
      </c>
      <c r="L1914" s="3">
        <v>117262274</v>
      </c>
      <c r="M1914" s="3"/>
      <c r="N1914" s="5"/>
      <c r="O1914" s="3">
        <v>191065525.06999999</v>
      </c>
      <c r="P1914" s="4">
        <v>1.125</v>
      </c>
      <c r="Q1914" s="3">
        <v>214948715.69999999</v>
      </c>
      <c r="R1914" s="4">
        <v>1.6E-2</v>
      </c>
      <c r="S1914" s="3">
        <v>3439179</v>
      </c>
      <c r="T1914" s="3"/>
      <c r="U1914" s="5"/>
      <c r="V1914" s="3">
        <v>70786401</v>
      </c>
      <c r="W1914" s="5"/>
      <c r="X1914" s="3">
        <v>64876558</v>
      </c>
      <c r="Y1914" s="3">
        <v>3317320</v>
      </c>
      <c r="Z1914" s="3">
        <v>480565</v>
      </c>
      <c r="AA1914" s="3">
        <v>5076786</v>
      </c>
      <c r="AB1914" s="3">
        <v>56001887</v>
      </c>
      <c r="AC1914" s="3">
        <v>0</v>
      </c>
      <c r="AD1914" s="3">
        <v>1428423</v>
      </c>
      <c r="AE1914" s="3">
        <v>0</v>
      </c>
      <c r="AF1914" s="3">
        <v>117262274</v>
      </c>
      <c r="AG1914" s="3">
        <v>3439179</v>
      </c>
      <c r="AH1914" s="3">
        <v>1428423</v>
      </c>
      <c r="AI1914" s="3">
        <v>70786401</v>
      </c>
      <c r="AJ1914" s="3">
        <v>1329276</v>
      </c>
      <c r="AK1914" s="3">
        <v>2059165</v>
      </c>
      <c r="AL1914" s="3">
        <v>4046140</v>
      </c>
      <c r="AM1914" s="3">
        <v>-1986975</v>
      </c>
      <c r="AN1914" s="3">
        <v>729889</v>
      </c>
      <c r="AO1914" s="3">
        <v>0</v>
      </c>
      <c r="AP1914" s="3">
        <v>0</v>
      </c>
      <c r="AQ1914" s="3">
        <v>729889</v>
      </c>
      <c r="AR1914" s="3">
        <f>Tabela1[[#This Row],[Potrzeby finansowe 2027
w tym:]]+Tabela1[[#This Row],[Rozliczenie 2025 potrz. fin.]]</f>
        <v>65606447</v>
      </c>
      <c r="AS1914" s="3">
        <v>0</v>
      </c>
      <c r="AT1914" s="3">
        <v>0</v>
      </c>
      <c r="AU1914" s="3"/>
      <c r="AV1914" s="3"/>
      <c r="AW1914" s="3"/>
      <c r="AX1914" s="3"/>
      <c r="AY1914" s="3"/>
      <c r="AZ1914" s="3"/>
      <c r="BA1914" s="3">
        <v>480565</v>
      </c>
      <c r="BB1914" s="3">
        <v>0</v>
      </c>
      <c r="BC1914" s="3">
        <v>23.39</v>
      </c>
      <c r="BD1914" s="3">
        <v>0</v>
      </c>
      <c r="BE1914" s="3">
        <v>1661.69</v>
      </c>
      <c r="BF1914" s="3">
        <v>11717.97</v>
      </c>
      <c r="BG1914" s="3">
        <v>3377047</v>
      </c>
      <c r="BH1914" s="3">
        <v>31732</v>
      </c>
      <c r="BI1914" s="3">
        <v>1699739</v>
      </c>
      <c r="BJ1914" s="3">
        <v>26119617.742500003</v>
      </c>
      <c r="BK1914" s="3">
        <v>15356416.300000004</v>
      </c>
      <c r="BL1914" s="3">
        <v>10496516.4</v>
      </c>
      <c r="BM1914" s="3">
        <v>22059772.969999999</v>
      </c>
      <c r="BN1914" s="53">
        <v>0.97611146862147125</v>
      </c>
      <c r="BO1914" s="54">
        <v>1.2874682E-3</v>
      </c>
      <c r="BP1914" s="70">
        <v>32378</v>
      </c>
      <c r="BQ1914" s="71"/>
      <c r="BR1914" s="70"/>
      <c r="BS1914" s="72"/>
      <c r="BT1914" s="72"/>
      <c r="BU1914" s="70">
        <v>117262274</v>
      </c>
      <c r="BV1914" s="70">
        <v>3439179</v>
      </c>
      <c r="BW1914" s="74">
        <v>1428423</v>
      </c>
      <c r="BX1914" s="70">
        <v>122129876</v>
      </c>
    </row>
    <row r="1915" spans="1:76" x14ac:dyDescent="0.3">
      <c r="A1915" s="73" t="s">
        <v>10</v>
      </c>
      <c r="B1915" s="2" t="s">
        <v>185</v>
      </c>
      <c r="C1915" s="2" t="s">
        <v>21</v>
      </c>
      <c r="D1915" s="2" t="s">
        <v>18</v>
      </c>
      <c r="E1915" s="2" t="s">
        <v>19</v>
      </c>
      <c r="F1915" s="17" t="str">
        <f>+Tabela1[[#This Row],[WK]]&amp;Tabela1[[#This Row],[PK]]&amp;Tabela1[[#This Row],[GK]]</f>
        <v>260504</v>
      </c>
      <c r="G1915" s="2" t="s">
        <v>1797</v>
      </c>
      <c r="H1915" s="3">
        <v>254591804.71000001</v>
      </c>
      <c r="I1915" s="4">
        <v>1.125</v>
      </c>
      <c r="J1915" s="3">
        <v>286415780.30000001</v>
      </c>
      <c r="K1915" s="4">
        <v>7.0000000000000007E-2</v>
      </c>
      <c r="L1915" s="3">
        <v>20049105</v>
      </c>
      <c r="M1915" s="3"/>
      <c r="N1915" s="5"/>
      <c r="O1915" s="3">
        <v>9575406.459999999</v>
      </c>
      <c r="P1915" s="4">
        <v>1.125</v>
      </c>
      <c r="Q1915" s="3">
        <v>10772332.27</v>
      </c>
      <c r="R1915" s="4">
        <v>1.6E-2</v>
      </c>
      <c r="S1915" s="3">
        <v>172357</v>
      </c>
      <c r="T1915" s="3"/>
      <c r="U1915" s="5"/>
      <c r="V1915" s="3">
        <v>14226759</v>
      </c>
      <c r="W1915" s="5"/>
      <c r="X1915" s="3">
        <v>37516940</v>
      </c>
      <c r="Y1915" s="3">
        <v>18115376</v>
      </c>
      <c r="Z1915" s="3">
        <v>496768</v>
      </c>
      <c r="AA1915" s="3">
        <v>1417002</v>
      </c>
      <c r="AB1915" s="3">
        <v>17487794</v>
      </c>
      <c r="AC1915" s="3">
        <v>0</v>
      </c>
      <c r="AD1915" s="3">
        <v>23321764</v>
      </c>
      <c r="AE1915" s="3">
        <v>0</v>
      </c>
      <c r="AF1915" s="3">
        <v>20049105</v>
      </c>
      <c r="AG1915" s="3">
        <v>172357</v>
      </c>
      <c r="AH1915" s="3">
        <v>23321764</v>
      </c>
      <c r="AI1915" s="3">
        <v>14226759</v>
      </c>
      <c r="AJ1915" s="3">
        <v>1394706</v>
      </c>
      <c r="AK1915" s="3">
        <v>1426289</v>
      </c>
      <c r="AL1915" s="3">
        <v>744840</v>
      </c>
      <c r="AM1915" s="3">
        <v>681449</v>
      </c>
      <c r="AN1915" s="3">
        <v>31583</v>
      </c>
      <c r="AO1915" s="3">
        <v>0</v>
      </c>
      <c r="AP1915" s="3">
        <v>0</v>
      </c>
      <c r="AQ1915" s="3">
        <v>31583</v>
      </c>
      <c r="AR1915" s="3">
        <f>Tabela1[[#This Row],[Potrzeby finansowe 2027
w tym:]]+Tabela1[[#This Row],[Rozliczenie 2025 potrz. fin.]]</f>
        <v>37548523</v>
      </c>
      <c r="AS1915" s="3">
        <v>0</v>
      </c>
      <c r="AT1915" s="3">
        <v>0</v>
      </c>
      <c r="AU1915" s="3"/>
      <c r="AV1915" s="3"/>
      <c r="AW1915" s="3"/>
      <c r="AX1915" s="3"/>
      <c r="AY1915" s="3"/>
      <c r="AZ1915" s="3"/>
      <c r="BA1915" s="3">
        <v>496768</v>
      </c>
      <c r="BB1915" s="3">
        <v>0</v>
      </c>
      <c r="BC1915" s="3">
        <v>0</v>
      </c>
      <c r="BD1915" s="3">
        <v>0</v>
      </c>
      <c r="BE1915" s="3">
        <v>568.05999999999995</v>
      </c>
      <c r="BF1915" s="3">
        <v>14079.31</v>
      </c>
      <c r="BG1915" s="3">
        <v>844049</v>
      </c>
      <c r="BH1915" s="3">
        <v>7931</v>
      </c>
      <c r="BI1915" s="3">
        <v>572953</v>
      </c>
      <c r="BJ1915" s="3">
        <v>8804472.375</v>
      </c>
      <c r="BK1915" s="3">
        <v>5659317.879999999</v>
      </c>
      <c r="BL1915" s="3">
        <v>2309387.12</v>
      </c>
      <c r="BM1915" s="3">
        <v>7961843.7400000002</v>
      </c>
      <c r="BN1915" s="53">
        <v>0.5643770459696148</v>
      </c>
      <c r="BO1915" s="54">
        <v>3.3963899999999998E-4</v>
      </c>
      <c r="BP1915" s="70">
        <v>8541</v>
      </c>
      <c r="BQ1915" s="71"/>
      <c r="BR1915" s="70"/>
      <c r="BS1915" s="72"/>
      <c r="BT1915" s="72"/>
      <c r="BU1915" s="70">
        <v>20049105</v>
      </c>
      <c r="BV1915" s="70">
        <v>172357</v>
      </c>
      <c r="BW1915" s="74">
        <v>23321764</v>
      </c>
      <c r="BX1915" s="70">
        <v>43543226</v>
      </c>
    </row>
    <row r="1916" spans="1:76" x14ac:dyDescent="0.3">
      <c r="A1916" s="73" t="s">
        <v>10</v>
      </c>
      <c r="B1916" s="2" t="s">
        <v>185</v>
      </c>
      <c r="C1916" s="2" t="s">
        <v>21</v>
      </c>
      <c r="D1916" s="2" t="s">
        <v>21</v>
      </c>
      <c r="E1916" s="2" t="s">
        <v>15</v>
      </c>
      <c r="F1916" s="17" t="str">
        <f>+Tabela1[[#This Row],[WK]]&amp;Tabela1[[#This Row],[PK]]&amp;Tabela1[[#This Row],[GK]]</f>
        <v>260505</v>
      </c>
      <c r="G1916" s="2" t="s">
        <v>1798</v>
      </c>
      <c r="H1916" s="3">
        <v>101927565.11</v>
      </c>
      <c r="I1916" s="4">
        <v>1.125</v>
      </c>
      <c r="J1916" s="3">
        <v>114668510.75</v>
      </c>
      <c r="K1916" s="4">
        <v>7.0000000000000007E-2</v>
      </c>
      <c r="L1916" s="3">
        <v>8026796</v>
      </c>
      <c r="M1916" s="3"/>
      <c r="N1916" s="5"/>
      <c r="O1916" s="3">
        <v>381229.06</v>
      </c>
      <c r="P1916" s="4">
        <v>1.125</v>
      </c>
      <c r="Q1916" s="3">
        <v>428882.69</v>
      </c>
      <c r="R1916" s="4">
        <v>1.6E-2</v>
      </c>
      <c r="S1916" s="3">
        <v>6862</v>
      </c>
      <c r="T1916" s="3"/>
      <c r="U1916" s="5"/>
      <c r="V1916" s="3">
        <v>5654569</v>
      </c>
      <c r="W1916" s="5"/>
      <c r="X1916" s="3">
        <v>11140141</v>
      </c>
      <c r="Y1916" s="3">
        <v>2701013</v>
      </c>
      <c r="Z1916" s="3">
        <v>389188</v>
      </c>
      <c r="AA1916" s="3">
        <v>638226</v>
      </c>
      <c r="AB1916" s="3">
        <v>4668179</v>
      </c>
      <c r="AC1916" s="3">
        <v>2743535</v>
      </c>
      <c r="AD1916" s="3">
        <v>5485572</v>
      </c>
      <c r="AE1916" s="3">
        <v>0</v>
      </c>
      <c r="AF1916" s="3">
        <v>8026796</v>
      </c>
      <c r="AG1916" s="3">
        <v>6862</v>
      </c>
      <c r="AH1916" s="3">
        <v>5485572</v>
      </c>
      <c r="AI1916" s="3">
        <v>5654569</v>
      </c>
      <c r="AJ1916" s="3">
        <v>507166</v>
      </c>
      <c r="AK1916" s="3">
        <v>507166</v>
      </c>
      <c r="AL1916" s="3">
        <v>341549</v>
      </c>
      <c r="AM1916" s="3">
        <v>165617</v>
      </c>
      <c r="AN1916" s="3">
        <v>112791</v>
      </c>
      <c r="AO1916" s="3">
        <v>0</v>
      </c>
      <c r="AP1916" s="3">
        <v>-112791</v>
      </c>
      <c r="AQ1916" s="3">
        <v>0</v>
      </c>
      <c r="AR1916" s="3">
        <f>Tabela1[[#This Row],[Potrzeby finansowe 2027
w tym:]]+Tabela1[[#This Row],[Rozliczenie 2025 potrz. fin.]]</f>
        <v>11140141</v>
      </c>
      <c r="AS1916" s="3">
        <v>0</v>
      </c>
      <c r="AT1916" s="3">
        <v>0</v>
      </c>
      <c r="AU1916" s="3"/>
      <c r="AV1916" s="3"/>
      <c r="AW1916" s="3"/>
      <c r="AX1916" s="3"/>
      <c r="AY1916" s="3"/>
      <c r="AZ1916" s="3"/>
      <c r="BA1916" s="3">
        <v>389188</v>
      </c>
      <c r="BB1916" s="3">
        <v>0</v>
      </c>
      <c r="BC1916" s="3">
        <v>2.71</v>
      </c>
      <c r="BD1916" s="3">
        <v>0</v>
      </c>
      <c r="BE1916" s="3">
        <v>1359.43</v>
      </c>
      <c r="BF1916" s="3">
        <v>9631.61</v>
      </c>
      <c r="BG1916" s="3">
        <v>377782</v>
      </c>
      <c r="BH1916" s="3">
        <v>2792</v>
      </c>
      <c r="BI1916" s="3">
        <v>260444</v>
      </c>
      <c r="BJ1916" s="3">
        <v>4002204.6124999998</v>
      </c>
      <c r="BK1916" s="3">
        <v>1262578.2999999998</v>
      </c>
      <c r="BL1916" s="3">
        <v>2954994.33</v>
      </c>
      <c r="BM1916" s="3">
        <v>5048516.59</v>
      </c>
      <c r="BN1916" s="53">
        <v>0.77395334956119488</v>
      </c>
      <c r="BO1916" s="54">
        <v>1.076856E-4</v>
      </c>
      <c r="BP1916" s="70">
        <v>2708</v>
      </c>
      <c r="BQ1916" s="71"/>
      <c r="BR1916" s="70"/>
      <c r="BS1916" s="72"/>
      <c r="BT1916" s="72"/>
      <c r="BU1916" s="70">
        <v>8026796</v>
      </c>
      <c r="BV1916" s="70">
        <v>6862</v>
      </c>
      <c r="BW1916" s="74">
        <v>5485572</v>
      </c>
      <c r="BX1916" s="70">
        <v>13519230</v>
      </c>
    </row>
    <row r="1917" spans="1:76" x14ac:dyDescent="0.3">
      <c r="A1917" s="73" t="s">
        <v>10</v>
      </c>
      <c r="B1917" s="2" t="s">
        <v>185</v>
      </c>
      <c r="C1917" s="2" t="s">
        <v>21</v>
      </c>
      <c r="D1917" s="2" t="s">
        <v>23</v>
      </c>
      <c r="E1917" s="2" t="s">
        <v>15</v>
      </c>
      <c r="F1917" s="17" t="str">
        <f>+Tabela1[[#This Row],[WK]]&amp;Tabela1[[#This Row],[PK]]&amp;Tabela1[[#This Row],[GK]]</f>
        <v>260506</v>
      </c>
      <c r="G1917" s="2" t="s">
        <v>1799</v>
      </c>
      <c r="H1917" s="3">
        <v>92276127.260000005</v>
      </c>
      <c r="I1917" s="4">
        <v>1.125</v>
      </c>
      <c r="J1917" s="3">
        <v>103810643.17</v>
      </c>
      <c r="K1917" s="4">
        <v>7.0000000000000007E-2</v>
      </c>
      <c r="L1917" s="3">
        <v>7266745</v>
      </c>
      <c r="M1917" s="3"/>
      <c r="N1917" s="5"/>
      <c r="O1917" s="3">
        <v>1740162.06</v>
      </c>
      <c r="P1917" s="4">
        <v>1.125</v>
      </c>
      <c r="Q1917" s="3">
        <v>1957682.32</v>
      </c>
      <c r="R1917" s="4">
        <v>1.6E-2</v>
      </c>
      <c r="S1917" s="3">
        <v>31323</v>
      </c>
      <c r="T1917" s="3"/>
      <c r="U1917" s="5"/>
      <c r="V1917" s="3">
        <v>5269359</v>
      </c>
      <c r="W1917" s="5"/>
      <c r="X1917" s="3">
        <v>15775236</v>
      </c>
      <c r="Y1917" s="3">
        <v>8261379</v>
      </c>
      <c r="Z1917" s="3">
        <v>446904</v>
      </c>
      <c r="AA1917" s="3">
        <v>628843</v>
      </c>
      <c r="AB1917" s="3">
        <v>6438110</v>
      </c>
      <c r="AC1917" s="3">
        <v>0</v>
      </c>
      <c r="AD1917" s="3">
        <v>10375436</v>
      </c>
      <c r="AE1917" s="3">
        <v>0</v>
      </c>
      <c r="AF1917" s="3">
        <v>7266745</v>
      </c>
      <c r="AG1917" s="3">
        <v>31323</v>
      </c>
      <c r="AH1917" s="3">
        <v>10375436</v>
      </c>
      <c r="AI1917" s="3">
        <v>5269359</v>
      </c>
      <c r="AJ1917" s="3">
        <v>707503</v>
      </c>
      <c r="AK1917" s="3">
        <v>577063</v>
      </c>
      <c r="AL1917" s="3">
        <v>443700</v>
      </c>
      <c r="AM1917" s="3">
        <v>133363</v>
      </c>
      <c r="AN1917" s="3">
        <v>-130440</v>
      </c>
      <c r="AO1917" s="3">
        <v>0</v>
      </c>
      <c r="AP1917" s="3">
        <v>0</v>
      </c>
      <c r="AQ1917" s="3">
        <v>-130440</v>
      </c>
      <c r="AR1917" s="3">
        <f>Tabela1[[#This Row],[Potrzeby finansowe 2027
w tym:]]+Tabela1[[#This Row],[Rozliczenie 2025 potrz. fin.]]</f>
        <v>15644796</v>
      </c>
      <c r="AS1917" s="3">
        <v>0</v>
      </c>
      <c r="AT1917" s="3">
        <v>0</v>
      </c>
      <c r="AU1917" s="3"/>
      <c r="AV1917" s="3"/>
      <c r="AW1917" s="3"/>
      <c r="AX1917" s="3"/>
      <c r="AY1917" s="3"/>
      <c r="AZ1917" s="3"/>
      <c r="BA1917" s="3">
        <v>446904</v>
      </c>
      <c r="BB1917" s="3">
        <v>0</v>
      </c>
      <c r="BC1917" s="3">
        <v>121.58</v>
      </c>
      <c r="BD1917" s="3">
        <v>1610.89</v>
      </c>
      <c r="BE1917" s="3">
        <v>491.97</v>
      </c>
      <c r="BF1917" s="3">
        <v>6646.21</v>
      </c>
      <c r="BG1917" s="3">
        <v>377782</v>
      </c>
      <c r="BH1917" s="3">
        <v>2899</v>
      </c>
      <c r="BI1917" s="3">
        <v>251061</v>
      </c>
      <c r="BJ1917" s="3">
        <v>3858018.0774999992</v>
      </c>
      <c r="BK1917" s="3">
        <v>2203096.6999999993</v>
      </c>
      <c r="BL1917" s="3">
        <v>188259.26</v>
      </c>
      <c r="BM1917" s="3">
        <v>6243166.9900000002</v>
      </c>
      <c r="BN1917" s="53">
        <v>0.53478637978791865</v>
      </c>
      <c r="BO1917" s="54">
        <v>1.4684170000000001E-4</v>
      </c>
      <c r="BP1917" s="70">
        <v>3624</v>
      </c>
      <c r="BQ1917" s="71"/>
      <c r="BR1917" s="70"/>
      <c r="BS1917" s="72"/>
      <c r="BT1917" s="72"/>
      <c r="BU1917" s="70">
        <v>7266745</v>
      </c>
      <c r="BV1917" s="70">
        <v>31323</v>
      </c>
      <c r="BW1917" s="74">
        <v>10375436</v>
      </c>
      <c r="BX1917" s="70">
        <v>17673504</v>
      </c>
    </row>
    <row r="1918" spans="1:76" x14ac:dyDescent="0.3">
      <c r="A1918" s="73" t="s">
        <v>10</v>
      </c>
      <c r="B1918" s="2" t="s">
        <v>185</v>
      </c>
      <c r="C1918" s="2" t="s">
        <v>21</v>
      </c>
      <c r="D1918" s="2" t="s">
        <v>30</v>
      </c>
      <c r="E1918" s="2" t="s">
        <v>15</v>
      </c>
      <c r="F1918" s="17" t="str">
        <f>+Tabela1[[#This Row],[WK]]&amp;Tabela1[[#This Row],[PK]]&amp;Tabela1[[#This Row],[GK]]</f>
        <v>260507</v>
      </c>
      <c r="G1918" s="2" t="s">
        <v>1800</v>
      </c>
      <c r="H1918" s="3">
        <v>126483745.55</v>
      </c>
      <c r="I1918" s="4">
        <v>1.125</v>
      </c>
      <c r="J1918" s="3">
        <v>142294213.74000001</v>
      </c>
      <c r="K1918" s="4">
        <v>7.0000000000000007E-2</v>
      </c>
      <c r="L1918" s="3">
        <v>9960595</v>
      </c>
      <c r="M1918" s="3"/>
      <c r="N1918" s="5"/>
      <c r="O1918" s="3">
        <v>3073032.8899999997</v>
      </c>
      <c r="P1918" s="4">
        <v>1.125</v>
      </c>
      <c r="Q1918" s="3">
        <v>3457162</v>
      </c>
      <c r="R1918" s="4">
        <v>1.6E-2</v>
      </c>
      <c r="S1918" s="3">
        <v>55315</v>
      </c>
      <c r="T1918" s="3"/>
      <c r="U1918" s="5"/>
      <c r="V1918" s="3">
        <v>7233156</v>
      </c>
      <c r="W1918" s="5"/>
      <c r="X1918" s="3">
        <v>15609671</v>
      </c>
      <c r="Y1918" s="3">
        <v>5675569</v>
      </c>
      <c r="Z1918" s="3">
        <v>207894</v>
      </c>
      <c r="AA1918" s="3">
        <v>729836</v>
      </c>
      <c r="AB1918" s="3">
        <v>6418461</v>
      </c>
      <c r="AC1918" s="3">
        <v>2577911</v>
      </c>
      <c r="AD1918" s="3">
        <v>8376515</v>
      </c>
      <c r="AE1918" s="3">
        <v>0</v>
      </c>
      <c r="AF1918" s="3">
        <v>9960595</v>
      </c>
      <c r="AG1918" s="3">
        <v>55315</v>
      </c>
      <c r="AH1918" s="3">
        <v>8376515</v>
      </c>
      <c r="AI1918" s="3">
        <v>7233156</v>
      </c>
      <c r="AJ1918" s="3">
        <v>462706</v>
      </c>
      <c r="AK1918" s="3">
        <v>462706</v>
      </c>
      <c r="AL1918" s="3">
        <v>347005</v>
      </c>
      <c r="AM1918" s="3">
        <v>115701</v>
      </c>
      <c r="AN1918" s="3">
        <v>-914919</v>
      </c>
      <c r="AO1918" s="3">
        <v>0</v>
      </c>
      <c r="AP1918" s="3">
        <v>914919</v>
      </c>
      <c r="AQ1918" s="3">
        <v>0</v>
      </c>
      <c r="AR1918" s="3">
        <f>Tabela1[[#This Row],[Potrzeby finansowe 2027
w tym:]]+Tabela1[[#This Row],[Rozliczenie 2025 potrz. fin.]]</f>
        <v>15609671</v>
      </c>
      <c r="AS1918" s="3">
        <v>0</v>
      </c>
      <c r="AT1918" s="3">
        <v>0</v>
      </c>
      <c r="AU1918" s="3"/>
      <c r="AV1918" s="3"/>
      <c r="AW1918" s="3"/>
      <c r="AX1918" s="3"/>
      <c r="AY1918" s="3"/>
      <c r="AZ1918" s="3"/>
      <c r="BA1918" s="3">
        <v>207894</v>
      </c>
      <c r="BB1918" s="3">
        <v>0</v>
      </c>
      <c r="BC1918" s="3">
        <v>0</v>
      </c>
      <c r="BD1918" s="3">
        <v>0</v>
      </c>
      <c r="BE1918" s="3">
        <v>96.56</v>
      </c>
      <c r="BF1918" s="3">
        <v>6103.84</v>
      </c>
      <c r="BG1918" s="3">
        <v>385575</v>
      </c>
      <c r="BH1918" s="3">
        <v>3623</v>
      </c>
      <c r="BI1918" s="3">
        <v>344261</v>
      </c>
      <c r="BJ1918" s="3">
        <v>5290206.2949999999</v>
      </c>
      <c r="BK1918" s="3">
        <v>3162129.0199999996</v>
      </c>
      <c r="BL1918" s="3">
        <v>643321.29</v>
      </c>
      <c r="BM1918" s="3">
        <v>7225666.5199999996</v>
      </c>
      <c r="BN1918" s="53">
        <v>0.66354233699859178</v>
      </c>
      <c r="BO1918" s="54">
        <v>1.419967E-4</v>
      </c>
      <c r="BP1918" s="70">
        <v>3571</v>
      </c>
      <c r="BQ1918" s="71"/>
      <c r="BR1918" s="70"/>
      <c r="BS1918" s="72"/>
      <c r="BT1918" s="72"/>
      <c r="BU1918" s="70">
        <v>9960595</v>
      </c>
      <c r="BV1918" s="70">
        <v>55315</v>
      </c>
      <c r="BW1918" s="74">
        <v>8376515</v>
      </c>
      <c r="BX1918" s="70">
        <v>18392425</v>
      </c>
    </row>
    <row r="1919" spans="1:76" x14ac:dyDescent="0.3">
      <c r="A1919" s="73" t="s">
        <v>10</v>
      </c>
      <c r="B1919" s="2" t="s">
        <v>185</v>
      </c>
      <c r="C1919" s="2" t="s">
        <v>21</v>
      </c>
      <c r="D1919" s="2" t="s">
        <v>54</v>
      </c>
      <c r="E1919" s="2" t="s">
        <v>19</v>
      </c>
      <c r="F1919" s="17" t="str">
        <f>+Tabela1[[#This Row],[WK]]&amp;Tabela1[[#This Row],[PK]]&amp;Tabela1[[#This Row],[GK]]</f>
        <v>260508</v>
      </c>
      <c r="G1919" s="2" t="s">
        <v>1801</v>
      </c>
      <c r="H1919" s="3">
        <v>574125788.28999996</v>
      </c>
      <c r="I1919" s="4">
        <v>1.125</v>
      </c>
      <c r="J1919" s="3">
        <v>645891511.83000004</v>
      </c>
      <c r="K1919" s="4">
        <v>7.0000000000000007E-2</v>
      </c>
      <c r="L1919" s="3">
        <v>45212406</v>
      </c>
      <c r="M1919" s="3"/>
      <c r="N1919" s="5"/>
      <c r="O1919" s="3">
        <v>92985494.109999985</v>
      </c>
      <c r="P1919" s="4">
        <v>1.125</v>
      </c>
      <c r="Q1919" s="3">
        <v>104608680.87</v>
      </c>
      <c r="R1919" s="4">
        <v>1.6E-2</v>
      </c>
      <c r="S1919" s="3">
        <v>1673739</v>
      </c>
      <c r="T1919" s="3"/>
      <c r="U1919" s="5"/>
      <c r="V1919" s="3">
        <v>31987524</v>
      </c>
      <c r="W1919" s="5"/>
      <c r="X1919" s="3">
        <v>49121874</v>
      </c>
      <c r="Y1919" s="3">
        <v>7095605</v>
      </c>
      <c r="Z1919" s="3">
        <v>852560</v>
      </c>
      <c r="AA1919" s="3">
        <v>2431578</v>
      </c>
      <c r="AB1919" s="3">
        <v>25038076</v>
      </c>
      <c r="AC1919" s="3">
        <v>13704055</v>
      </c>
      <c r="AD1919" s="3">
        <v>17134350</v>
      </c>
      <c r="AE1919" s="3">
        <v>0</v>
      </c>
      <c r="AF1919" s="3">
        <v>45212406</v>
      </c>
      <c r="AG1919" s="3">
        <v>1673739</v>
      </c>
      <c r="AH1919" s="3">
        <v>17134350</v>
      </c>
      <c r="AI1919" s="3">
        <v>31987524</v>
      </c>
      <c r="AJ1919" s="3">
        <v>5595612</v>
      </c>
      <c r="AK1919" s="3">
        <v>5595612</v>
      </c>
      <c r="AL1919" s="3">
        <v>2054458</v>
      </c>
      <c r="AM1919" s="3">
        <v>3541154</v>
      </c>
      <c r="AN1919" s="3">
        <v>-151466</v>
      </c>
      <c r="AO1919" s="3">
        <v>0</v>
      </c>
      <c r="AP1919" s="3">
        <v>151466</v>
      </c>
      <c r="AQ1919" s="3">
        <v>0</v>
      </c>
      <c r="AR1919" s="3">
        <f>Tabela1[[#This Row],[Potrzeby finansowe 2027
w tym:]]+Tabela1[[#This Row],[Rozliczenie 2025 potrz. fin.]]</f>
        <v>49121874</v>
      </c>
      <c r="AS1919" s="3">
        <v>0</v>
      </c>
      <c r="AT1919" s="3">
        <v>0</v>
      </c>
      <c r="AU1919" s="3"/>
      <c r="AV1919" s="3"/>
      <c r="AW1919" s="3"/>
      <c r="AX1919" s="3"/>
      <c r="AY1919" s="3"/>
      <c r="AZ1919" s="3"/>
      <c r="BA1919" s="3">
        <v>852560</v>
      </c>
      <c r="BB1919" s="3">
        <v>0</v>
      </c>
      <c r="BC1919" s="3">
        <v>179.1</v>
      </c>
      <c r="BD1919" s="3">
        <v>0</v>
      </c>
      <c r="BE1919" s="3">
        <v>3668.69</v>
      </c>
      <c r="BF1919" s="3">
        <v>18331.46</v>
      </c>
      <c r="BG1919" s="3">
        <v>1571562</v>
      </c>
      <c r="BH1919" s="3">
        <v>14767</v>
      </c>
      <c r="BI1919" s="3">
        <v>860016</v>
      </c>
      <c r="BJ1919" s="3">
        <v>13215725.2925</v>
      </c>
      <c r="BK1919" s="3">
        <v>9057601.3599999994</v>
      </c>
      <c r="BL1919" s="3">
        <v>4435341.24</v>
      </c>
      <c r="BM1919" s="3">
        <v>7761813.25</v>
      </c>
      <c r="BN1919" s="53">
        <v>0.87696856084981778</v>
      </c>
      <c r="BO1919" s="54">
        <v>5.3469399999999995E-4</v>
      </c>
      <c r="BP1919" s="70">
        <v>13447</v>
      </c>
      <c r="BQ1919" s="71"/>
      <c r="BR1919" s="70"/>
      <c r="BS1919" s="72"/>
      <c r="BT1919" s="72"/>
      <c r="BU1919" s="70">
        <v>45212406</v>
      </c>
      <c r="BV1919" s="70">
        <v>1673739</v>
      </c>
      <c r="BW1919" s="74">
        <v>17134350</v>
      </c>
      <c r="BX1919" s="70">
        <v>64020495</v>
      </c>
    </row>
    <row r="1920" spans="1:76" x14ac:dyDescent="0.3">
      <c r="A1920" s="73" t="s">
        <v>10</v>
      </c>
      <c r="B1920" s="2" t="s">
        <v>185</v>
      </c>
      <c r="C1920" s="2" t="s">
        <v>23</v>
      </c>
      <c r="D1920" s="2" t="s">
        <v>12</v>
      </c>
      <c r="E1920" s="2" t="s">
        <v>15</v>
      </c>
      <c r="F1920" s="17" t="str">
        <f>+Tabela1[[#This Row],[WK]]&amp;Tabela1[[#This Row],[PK]]&amp;Tabela1[[#This Row],[GK]]</f>
        <v>260601</v>
      </c>
      <c r="G1920" s="2" t="s">
        <v>1802</v>
      </c>
      <c r="H1920" s="3">
        <v>157118694.75999999</v>
      </c>
      <c r="I1920" s="4">
        <v>1.125</v>
      </c>
      <c r="J1920" s="3">
        <v>176758531.61000001</v>
      </c>
      <c r="K1920" s="4">
        <v>7.0000000000000007E-2</v>
      </c>
      <c r="L1920" s="3">
        <v>12373097</v>
      </c>
      <c r="M1920" s="3"/>
      <c r="N1920" s="5"/>
      <c r="O1920" s="3">
        <v>4348319.8</v>
      </c>
      <c r="P1920" s="4">
        <v>1.125</v>
      </c>
      <c r="Q1920" s="3">
        <v>4891859.78</v>
      </c>
      <c r="R1920" s="4">
        <v>1.6E-2</v>
      </c>
      <c r="S1920" s="3">
        <v>78270</v>
      </c>
      <c r="T1920" s="3"/>
      <c r="U1920" s="5"/>
      <c r="V1920" s="3">
        <v>7969671</v>
      </c>
      <c r="W1920" s="5"/>
      <c r="X1920" s="3">
        <v>13641572</v>
      </c>
      <c r="Y1920" s="3">
        <v>1084753</v>
      </c>
      <c r="Z1920" s="3">
        <v>205181</v>
      </c>
      <c r="AA1920" s="3">
        <v>890585</v>
      </c>
      <c r="AB1920" s="3">
        <v>8731460</v>
      </c>
      <c r="AC1920" s="3">
        <v>2729593</v>
      </c>
      <c r="AD1920" s="3">
        <v>5671901</v>
      </c>
      <c r="AE1920" s="3">
        <v>0</v>
      </c>
      <c r="AF1920" s="3">
        <v>12373097</v>
      </c>
      <c r="AG1920" s="3">
        <v>78270</v>
      </c>
      <c r="AH1920" s="3">
        <v>5671901</v>
      </c>
      <c r="AI1920" s="3">
        <v>7969671</v>
      </c>
      <c r="AJ1920" s="3">
        <v>456032</v>
      </c>
      <c r="AK1920" s="3">
        <v>456032</v>
      </c>
      <c r="AL1920" s="3">
        <v>406016</v>
      </c>
      <c r="AM1920" s="3">
        <v>50016</v>
      </c>
      <c r="AN1920" s="3">
        <v>-348509</v>
      </c>
      <c r="AO1920" s="3">
        <v>0</v>
      </c>
      <c r="AP1920" s="3">
        <v>348509</v>
      </c>
      <c r="AQ1920" s="3">
        <v>0</v>
      </c>
      <c r="AR1920" s="3">
        <f>Tabela1[[#This Row],[Potrzeby finansowe 2027
w tym:]]+Tabela1[[#This Row],[Rozliczenie 2025 potrz. fin.]]</f>
        <v>13641572</v>
      </c>
      <c r="AS1920" s="3">
        <v>0</v>
      </c>
      <c r="AT1920" s="3">
        <v>0</v>
      </c>
      <c r="AU1920" s="3"/>
      <c r="AV1920" s="3"/>
      <c r="AW1920" s="3"/>
      <c r="AX1920" s="3"/>
      <c r="AY1920" s="3"/>
      <c r="AZ1920" s="3"/>
      <c r="BA1920" s="3">
        <v>205181</v>
      </c>
      <c r="BB1920" s="3">
        <v>0</v>
      </c>
      <c r="BC1920" s="3">
        <v>0</v>
      </c>
      <c r="BD1920" s="3">
        <v>0</v>
      </c>
      <c r="BE1920" s="3">
        <v>462.32</v>
      </c>
      <c r="BF1920" s="3">
        <v>5473.68</v>
      </c>
      <c r="BG1920" s="3">
        <v>473161</v>
      </c>
      <c r="BH1920" s="3">
        <v>4446</v>
      </c>
      <c r="BI1920" s="3">
        <v>417424</v>
      </c>
      <c r="BJ1920" s="3">
        <v>6414492.5925000003</v>
      </c>
      <c r="BK1920" s="3">
        <v>4375905.41</v>
      </c>
      <c r="BL1920" s="3">
        <v>1119382.83</v>
      </c>
      <c r="BM1920" s="3">
        <v>5915583.0700000003</v>
      </c>
      <c r="BN1920" s="53">
        <v>0.94457159378118505</v>
      </c>
      <c r="BO1920" s="54">
        <v>1.814609E-4</v>
      </c>
      <c r="BP1920" s="70">
        <v>4563</v>
      </c>
      <c r="BQ1920" s="71"/>
      <c r="BR1920" s="70"/>
      <c r="BS1920" s="72"/>
      <c r="BT1920" s="72"/>
      <c r="BU1920" s="70">
        <v>12373097</v>
      </c>
      <c r="BV1920" s="70">
        <v>78270</v>
      </c>
      <c r="BW1920" s="74">
        <v>5671901</v>
      </c>
      <c r="BX1920" s="70">
        <v>18123268</v>
      </c>
    </row>
    <row r="1921" spans="1:76" x14ac:dyDescent="0.3">
      <c r="A1921" s="73" t="s">
        <v>10</v>
      </c>
      <c r="B1921" s="2" t="s">
        <v>185</v>
      </c>
      <c r="C1921" s="2" t="s">
        <v>23</v>
      </c>
      <c r="D1921" s="2" t="s">
        <v>11</v>
      </c>
      <c r="E1921" s="2" t="s">
        <v>15</v>
      </c>
      <c r="F1921" s="17" t="str">
        <f>+Tabela1[[#This Row],[WK]]&amp;Tabela1[[#This Row],[PK]]&amp;Tabela1[[#This Row],[GK]]</f>
        <v>260602</v>
      </c>
      <c r="G1921" s="2" t="s">
        <v>1803</v>
      </c>
      <c r="H1921" s="3">
        <v>198206087.91</v>
      </c>
      <c r="I1921" s="4">
        <v>1.125</v>
      </c>
      <c r="J1921" s="3">
        <v>222981848.90000001</v>
      </c>
      <c r="K1921" s="4">
        <v>7.0000000000000007E-2</v>
      </c>
      <c r="L1921" s="3">
        <v>15608729</v>
      </c>
      <c r="M1921" s="3"/>
      <c r="N1921" s="5"/>
      <c r="O1921" s="3">
        <v>14634071.689999999</v>
      </c>
      <c r="P1921" s="4">
        <v>1.125</v>
      </c>
      <c r="Q1921" s="3">
        <v>16463330.65</v>
      </c>
      <c r="R1921" s="4">
        <v>1.6E-2</v>
      </c>
      <c r="S1921" s="3">
        <v>263413</v>
      </c>
      <c r="T1921" s="3"/>
      <c r="U1921" s="5"/>
      <c r="V1921" s="3">
        <v>11163561</v>
      </c>
      <c r="W1921" s="5"/>
      <c r="X1921" s="3">
        <v>21030154</v>
      </c>
      <c r="Y1921" s="3">
        <v>6833756</v>
      </c>
      <c r="Z1921" s="3">
        <v>200274</v>
      </c>
      <c r="AA1921" s="3">
        <v>1071683</v>
      </c>
      <c r="AB1921" s="3">
        <v>11023802</v>
      </c>
      <c r="AC1921" s="3">
        <v>1900639</v>
      </c>
      <c r="AD1921" s="3">
        <v>9866593</v>
      </c>
      <c r="AE1921" s="3">
        <v>0</v>
      </c>
      <c r="AF1921" s="3">
        <v>15608729</v>
      </c>
      <c r="AG1921" s="3">
        <v>263413</v>
      </c>
      <c r="AH1921" s="3">
        <v>9866593</v>
      </c>
      <c r="AI1921" s="3">
        <v>11163561</v>
      </c>
      <c r="AJ1921" s="3">
        <v>-864843</v>
      </c>
      <c r="AK1921" s="3">
        <v>-864843</v>
      </c>
      <c r="AL1921" s="3">
        <v>532589</v>
      </c>
      <c r="AM1921" s="3">
        <v>-1397432</v>
      </c>
      <c r="AN1921" s="3">
        <v>-875959</v>
      </c>
      <c r="AO1921" s="3">
        <v>0</v>
      </c>
      <c r="AP1921" s="3">
        <v>875959</v>
      </c>
      <c r="AQ1921" s="3">
        <v>0</v>
      </c>
      <c r="AR1921" s="3">
        <f>Tabela1[[#This Row],[Potrzeby finansowe 2027
w tym:]]+Tabela1[[#This Row],[Rozliczenie 2025 potrz. fin.]]</f>
        <v>21030154</v>
      </c>
      <c r="AS1921" s="3">
        <v>0</v>
      </c>
      <c r="AT1921" s="3">
        <v>0</v>
      </c>
      <c r="AU1921" s="3"/>
      <c r="AV1921" s="3"/>
      <c r="AW1921" s="3"/>
      <c r="AX1921" s="3"/>
      <c r="AY1921" s="3"/>
      <c r="AZ1921" s="3"/>
      <c r="BA1921" s="3">
        <v>200274</v>
      </c>
      <c r="BB1921" s="3">
        <v>0</v>
      </c>
      <c r="BC1921" s="3">
        <v>0</v>
      </c>
      <c r="BD1921" s="3">
        <v>0</v>
      </c>
      <c r="BE1921" s="3">
        <v>446.04</v>
      </c>
      <c r="BF1921" s="3">
        <v>5350.61</v>
      </c>
      <c r="BG1921" s="3">
        <v>633543</v>
      </c>
      <c r="BH1921" s="3">
        <v>5953</v>
      </c>
      <c r="BI1921" s="3">
        <v>438140</v>
      </c>
      <c r="BJ1921" s="3">
        <v>6732827.7675000001</v>
      </c>
      <c r="BK1921" s="3">
        <v>4561100.6100000003</v>
      </c>
      <c r="BL1921" s="3">
        <v>1165883.83</v>
      </c>
      <c r="BM1921" s="3">
        <v>6355140.9699999997</v>
      </c>
      <c r="BN1921" s="53">
        <v>0.73367094746462991</v>
      </c>
      <c r="BO1921" s="54">
        <v>2.2394959999999999E-4</v>
      </c>
      <c r="BP1921" s="70">
        <v>5632</v>
      </c>
      <c r="BQ1921" s="71"/>
      <c r="BR1921" s="70"/>
      <c r="BS1921" s="72"/>
      <c r="BT1921" s="72"/>
      <c r="BU1921" s="70">
        <v>15608729</v>
      </c>
      <c r="BV1921" s="70">
        <v>263413</v>
      </c>
      <c r="BW1921" s="74">
        <v>9866593</v>
      </c>
      <c r="BX1921" s="70">
        <v>25738735</v>
      </c>
    </row>
    <row r="1922" spans="1:76" x14ac:dyDescent="0.3">
      <c r="A1922" s="73" t="s">
        <v>10</v>
      </c>
      <c r="B1922" s="2" t="s">
        <v>185</v>
      </c>
      <c r="C1922" s="2" t="s">
        <v>23</v>
      </c>
      <c r="D1922" s="2" t="s">
        <v>16</v>
      </c>
      <c r="E1922" s="2" t="s">
        <v>15</v>
      </c>
      <c r="F1922" s="17" t="str">
        <f>+Tabela1[[#This Row],[WK]]&amp;Tabela1[[#This Row],[PK]]&amp;Tabela1[[#This Row],[GK]]</f>
        <v>260603</v>
      </c>
      <c r="G1922" s="2" t="s">
        <v>1804</v>
      </c>
      <c r="H1922" s="3">
        <v>144953809.25999999</v>
      </c>
      <c r="I1922" s="4">
        <v>1.125</v>
      </c>
      <c r="J1922" s="3">
        <v>163073035.41999999</v>
      </c>
      <c r="K1922" s="4">
        <v>7.0000000000000007E-2</v>
      </c>
      <c r="L1922" s="3">
        <v>11415112</v>
      </c>
      <c r="M1922" s="3"/>
      <c r="N1922" s="5"/>
      <c r="O1922" s="3">
        <v>7444521.5199999996</v>
      </c>
      <c r="P1922" s="4">
        <v>1.125</v>
      </c>
      <c r="Q1922" s="3">
        <v>8375086.71</v>
      </c>
      <c r="R1922" s="4">
        <v>1.6E-2</v>
      </c>
      <c r="S1922" s="3">
        <v>134001</v>
      </c>
      <c r="T1922" s="3"/>
      <c r="U1922" s="5"/>
      <c r="V1922" s="3">
        <v>8452979</v>
      </c>
      <c r="W1922" s="5"/>
      <c r="X1922" s="3">
        <v>18891826</v>
      </c>
      <c r="Y1922" s="3">
        <v>5434921</v>
      </c>
      <c r="Z1922" s="3">
        <v>1</v>
      </c>
      <c r="AA1922" s="3">
        <v>983672</v>
      </c>
      <c r="AB1922" s="3">
        <v>8953907</v>
      </c>
      <c r="AC1922" s="3">
        <v>3519325</v>
      </c>
      <c r="AD1922" s="3">
        <v>10438847</v>
      </c>
      <c r="AE1922" s="3">
        <v>0</v>
      </c>
      <c r="AF1922" s="3">
        <v>11415112</v>
      </c>
      <c r="AG1922" s="3">
        <v>134001</v>
      </c>
      <c r="AH1922" s="3">
        <v>10438847</v>
      </c>
      <c r="AI1922" s="3">
        <v>8452979</v>
      </c>
      <c r="AJ1922" s="3">
        <v>1751147</v>
      </c>
      <c r="AK1922" s="3">
        <v>1751147</v>
      </c>
      <c r="AL1922" s="3">
        <v>689363</v>
      </c>
      <c r="AM1922" s="3">
        <v>1061784</v>
      </c>
      <c r="AN1922" s="3">
        <v>-95952</v>
      </c>
      <c r="AO1922" s="3">
        <v>0</v>
      </c>
      <c r="AP1922" s="3">
        <v>95952</v>
      </c>
      <c r="AQ1922" s="3">
        <v>0</v>
      </c>
      <c r="AR1922" s="3">
        <f>Tabela1[[#This Row],[Potrzeby finansowe 2027
w tym:]]+Tabela1[[#This Row],[Rozliczenie 2025 potrz. fin.]]</f>
        <v>18891826</v>
      </c>
      <c r="AS1922" s="3">
        <v>0</v>
      </c>
      <c r="AT1922" s="3">
        <v>0</v>
      </c>
      <c r="AU1922" s="3"/>
      <c r="AV1922" s="3"/>
      <c r="AW1922" s="3"/>
      <c r="AX1922" s="3"/>
      <c r="AY1922" s="3"/>
      <c r="AZ1922" s="3"/>
      <c r="BA1922" s="3">
        <v>1</v>
      </c>
      <c r="BB1922" s="3">
        <v>0</v>
      </c>
      <c r="BC1922" s="3">
        <v>0</v>
      </c>
      <c r="BD1922" s="3">
        <v>0</v>
      </c>
      <c r="BE1922" s="3">
        <v>0.03</v>
      </c>
      <c r="BF1922" s="3">
        <v>0</v>
      </c>
      <c r="BG1922" s="3">
        <v>499554</v>
      </c>
      <c r="BH1922" s="3">
        <v>4694</v>
      </c>
      <c r="BI1922" s="3">
        <v>484118</v>
      </c>
      <c r="BJ1922" s="3">
        <v>7439355.5749999993</v>
      </c>
      <c r="BK1922" s="3">
        <v>4497072.459999999</v>
      </c>
      <c r="BL1922" s="3">
        <v>2136492.61</v>
      </c>
      <c r="BM1922" s="3">
        <v>7496147.2400000002</v>
      </c>
      <c r="BN1922" s="53">
        <v>0.70763175811159917</v>
      </c>
      <c r="BO1922" s="54">
        <v>1.5973189999999999E-4</v>
      </c>
      <c r="BP1922" s="70">
        <v>4017</v>
      </c>
      <c r="BQ1922" s="71"/>
      <c r="BR1922" s="70"/>
      <c r="BS1922" s="72"/>
      <c r="BT1922" s="72"/>
      <c r="BU1922" s="70">
        <v>11415112</v>
      </c>
      <c r="BV1922" s="70">
        <v>134001</v>
      </c>
      <c r="BW1922" s="74">
        <v>10438847</v>
      </c>
      <c r="BX1922" s="70">
        <v>21987960</v>
      </c>
    </row>
    <row r="1923" spans="1:76" x14ac:dyDescent="0.3">
      <c r="A1923" s="73" t="s">
        <v>10</v>
      </c>
      <c r="B1923" s="2" t="s">
        <v>185</v>
      </c>
      <c r="C1923" s="2" t="s">
        <v>23</v>
      </c>
      <c r="D1923" s="2" t="s">
        <v>18</v>
      </c>
      <c r="E1923" s="2" t="s">
        <v>19</v>
      </c>
      <c r="F1923" s="17" t="str">
        <f>+Tabela1[[#This Row],[WK]]&amp;Tabela1[[#This Row],[PK]]&amp;Tabela1[[#This Row],[GK]]</f>
        <v>260604</v>
      </c>
      <c r="G1923" s="2" t="s">
        <v>1669</v>
      </c>
      <c r="H1923" s="3">
        <v>451490809.43000001</v>
      </c>
      <c r="I1923" s="4">
        <v>1.125</v>
      </c>
      <c r="J1923" s="3">
        <v>507927160.61000001</v>
      </c>
      <c r="K1923" s="4">
        <v>7.0000000000000007E-2</v>
      </c>
      <c r="L1923" s="3">
        <v>35554901</v>
      </c>
      <c r="M1923" s="3"/>
      <c r="N1923" s="5"/>
      <c r="O1923" s="3">
        <v>54895358.990000002</v>
      </c>
      <c r="P1923" s="4">
        <v>1.125</v>
      </c>
      <c r="Q1923" s="3">
        <v>61757278.859999999</v>
      </c>
      <c r="R1923" s="4">
        <v>1.6E-2</v>
      </c>
      <c r="S1923" s="3">
        <v>988116</v>
      </c>
      <c r="T1923" s="3"/>
      <c r="U1923" s="5"/>
      <c r="V1923" s="3">
        <v>22055081</v>
      </c>
      <c r="W1923" s="5"/>
      <c r="X1923" s="3">
        <v>24602101</v>
      </c>
      <c r="Y1923" s="3">
        <v>1258700</v>
      </c>
      <c r="Z1923" s="3">
        <v>2715</v>
      </c>
      <c r="AA1923" s="3">
        <v>1810592</v>
      </c>
      <c r="AB1923" s="3">
        <v>15938111</v>
      </c>
      <c r="AC1923" s="3">
        <v>5591983</v>
      </c>
      <c r="AD1923" s="3">
        <v>6160102</v>
      </c>
      <c r="AE1923" s="3">
        <v>0</v>
      </c>
      <c r="AF1923" s="3">
        <v>35554901</v>
      </c>
      <c r="AG1923" s="3">
        <v>988116</v>
      </c>
      <c r="AH1923" s="3">
        <v>6160102</v>
      </c>
      <c r="AI1923" s="3">
        <v>22055081</v>
      </c>
      <c r="AJ1923" s="3">
        <v>1931184</v>
      </c>
      <c r="AK1923" s="3">
        <v>2404786</v>
      </c>
      <c r="AL1923" s="3">
        <v>1166677</v>
      </c>
      <c r="AM1923" s="3">
        <v>1238109</v>
      </c>
      <c r="AN1923" s="3">
        <v>473602</v>
      </c>
      <c r="AO1923" s="3">
        <v>0</v>
      </c>
      <c r="AP1923" s="3">
        <v>0</v>
      </c>
      <c r="AQ1923" s="3">
        <v>473602</v>
      </c>
      <c r="AR1923" s="3">
        <f>Tabela1[[#This Row],[Potrzeby finansowe 2027
w tym:]]+Tabela1[[#This Row],[Rozliczenie 2025 potrz. fin.]]</f>
        <v>25075703</v>
      </c>
      <c r="AS1923" s="3">
        <v>0</v>
      </c>
      <c r="AT1923" s="3">
        <v>0</v>
      </c>
      <c r="AU1923" s="3"/>
      <c r="AV1923" s="3"/>
      <c r="AW1923" s="3"/>
      <c r="AX1923" s="3"/>
      <c r="AY1923" s="3"/>
      <c r="AZ1923" s="3"/>
      <c r="BA1923" s="3">
        <v>2715</v>
      </c>
      <c r="BB1923" s="3">
        <v>0</v>
      </c>
      <c r="BC1923" s="3">
        <v>0</v>
      </c>
      <c r="BD1923" s="3">
        <v>0</v>
      </c>
      <c r="BE1923" s="3">
        <v>54.4</v>
      </c>
      <c r="BF1923" s="3">
        <v>0</v>
      </c>
      <c r="BG1923" s="3">
        <v>1110108</v>
      </c>
      <c r="BH1923" s="3">
        <v>10431</v>
      </c>
      <c r="BI1923" s="3">
        <v>700484</v>
      </c>
      <c r="BJ1923" s="3">
        <v>10764221.962499999</v>
      </c>
      <c r="BK1923" s="3">
        <v>5155579.8100000005</v>
      </c>
      <c r="BL1923" s="3">
        <v>6531429.8499999996</v>
      </c>
      <c r="BM1923" s="3">
        <v>9371708.9100000001</v>
      </c>
      <c r="BN1923" s="53">
        <v>0.96866903556140016</v>
      </c>
      <c r="BO1923" s="54">
        <v>3.7246939999999997E-4</v>
      </c>
      <c r="BP1923" s="70">
        <v>9367</v>
      </c>
      <c r="BQ1923" s="71"/>
      <c r="BR1923" s="70"/>
      <c r="BS1923" s="72"/>
      <c r="BT1923" s="72"/>
      <c r="BU1923" s="70">
        <v>35554901</v>
      </c>
      <c r="BV1923" s="70">
        <v>988116</v>
      </c>
      <c r="BW1923" s="74">
        <v>6160102</v>
      </c>
      <c r="BX1923" s="70">
        <v>42703119</v>
      </c>
    </row>
    <row r="1924" spans="1:76" x14ac:dyDescent="0.3">
      <c r="A1924" s="73" t="s">
        <v>10</v>
      </c>
      <c r="B1924" s="2" t="s">
        <v>185</v>
      </c>
      <c r="C1924" s="2" t="s">
        <v>23</v>
      </c>
      <c r="D1924" s="2" t="s">
        <v>21</v>
      </c>
      <c r="E1924" s="2" t="s">
        <v>19</v>
      </c>
      <c r="F1924" s="17" t="str">
        <f>+Tabela1[[#This Row],[WK]]&amp;Tabela1[[#This Row],[PK]]&amp;Tabela1[[#This Row],[GK]]</f>
        <v>260605</v>
      </c>
      <c r="G1924" s="2" t="s">
        <v>1805</v>
      </c>
      <c r="H1924" s="3">
        <v>396152720.30000001</v>
      </c>
      <c r="I1924" s="4">
        <v>1.125</v>
      </c>
      <c r="J1924" s="3">
        <v>445671810.33999997</v>
      </c>
      <c r="K1924" s="4">
        <v>7.0000000000000007E-2</v>
      </c>
      <c r="L1924" s="3">
        <v>31197027</v>
      </c>
      <c r="M1924" s="3"/>
      <c r="N1924" s="5"/>
      <c r="O1924" s="3">
        <v>50884184.719999999</v>
      </c>
      <c r="P1924" s="4">
        <v>1.125</v>
      </c>
      <c r="Q1924" s="3">
        <v>57244707.810000002</v>
      </c>
      <c r="R1924" s="4">
        <v>1.6E-2</v>
      </c>
      <c r="S1924" s="3">
        <v>915915</v>
      </c>
      <c r="T1924" s="3"/>
      <c r="U1924" s="5"/>
      <c r="V1924" s="3">
        <v>16704998</v>
      </c>
      <c r="W1924" s="5"/>
      <c r="X1924" s="3">
        <v>26030274</v>
      </c>
      <c r="Y1924" s="3">
        <v>0</v>
      </c>
      <c r="Z1924" s="3">
        <v>91383</v>
      </c>
      <c r="AA1924" s="3">
        <v>1738185</v>
      </c>
      <c r="AB1924" s="3">
        <v>21031917</v>
      </c>
      <c r="AC1924" s="3">
        <v>3168789</v>
      </c>
      <c r="AD1924" s="3">
        <v>9372343</v>
      </c>
      <c r="AE1924" s="3">
        <v>0</v>
      </c>
      <c r="AF1924" s="3">
        <v>31197027</v>
      </c>
      <c r="AG1924" s="3">
        <v>915915</v>
      </c>
      <c r="AH1924" s="3">
        <v>9372343</v>
      </c>
      <c r="AI1924" s="3">
        <v>16704998</v>
      </c>
      <c r="AJ1924" s="3">
        <v>361175</v>
      </c>
      <c r="AK1924" s="3">
        <v>408241</v>
      </c>
      <c r="AL1924" s="3">
        <v>-3728899</v>
      </c>
      <c r="AM1924" s="3">
        <v>4137140</v>
      </c>
      <c r="AN1924" s="3">
        <v>-1026032</v>
      </c>
      <c r="AO1924" s="3">
        <v>0</v>
      </c>
      <c r="AP1924" s="3">
        <v>1073098</v>
      </c>
      <c r="AQ1924" s="3">
        <v>47066</v>
      </c>
      <c r="AR1924" s="3">
        <f>Tabela1[[#This Row],[Potrzeby finansowe 2027
w tym:]]+Tabela1[[#This Row],[Rozliczenie 2025 potrz. fin.]]</f>
        <v>26077340</v>
      </c>
      <c r="AS1924" s="3">
        <v>0</v>
      </c>
      <c r="AT1924" s="3">
        <v>0</v>
      </c>
      <c r="AU1924" s="3"/>
      <c r="AV1924" s="3"/>
      <c r="AW1924" s="3"/>
      <c r="AX1924" s="3"/>
      <c r="AY1924" s="3"/>
      <c r="AZ1924" s="3"/>
      <c r="BA1924" s="3">
        <v>91383</v>
      </c>
      <c r="BB1924" s="3">
        <v>0</v>
      </c>
      <c r="BC1924" s="3">
        <v>0</v>
      </c>
      <c r="BD1924" s="3">
        <v>0</v>
      </c>
      <c r="BE1924" s="3">
        <v>1831.14</v>
      </c>
      <c r="BF1924" s="3">
        <v>0</v>
      </c>
      <c r="BG1924" s="3">
        <v>1041146</v>
      </c>
      <c r="BH1924" s="3">
        <v>9783</v>
      </c>
      <c r="BI1924" s="3">
        <v>697039</v>
      </c>
      <c r="BJ1924" s="3">
        <v>10711283.300000001</v>
      </c>
      <c r="BK1924" s="3">
        <v>7839982.8000000007</v>
      </c>
      <c r="BL1924" s="3">
        <v>326003.34999999998</v>
      </c>
      <c r="BM1924" s="3">
        <v>10833195.300000001</v>
      </c>
      <c r="BN1924" s="53">
        <v>1.125398468612145</v>
      </c>
      <c r="BO1924" s="54">
        <v>3.9945300000000003E-4</v>
      </c>
      <c r="BP1924" s="70">
        <v>10045</v>
      </c>
      <c r="BQ1924" s="71"/>
      <c r="BR1924" s="70"/>
      <c r="BS1924" s="72"/>
      <c r="BT1924" s="72"/>
      <c r="BU1924" s="70">
        <v>31197027</v>
      </c>
      <c r="BV1924" s="70">
        <v>915915</v>
      </c>
      <c r="BW1924" s="74">
        <v>9372343</v>
      </c>
      <c r="BX1924" s="70">
        <v>41485285</v>
      </c>
    </row>
    <row r="1925" spans="1:76" x14ac:dyDescent="0.3">
      <c r="A1925" s="73" t="s">
        <v>10</v>
      </c>
      <c r="B1925" s="2" t="s">
        <v>185</v>
      </c>
      <c r="C1925" s="2" t="s">
        <v>23</v>
      </c>
      <c r="D1925" s="2" t="s">
        <v>23</v>
      </c>
      <c r="E1925" s="2" t="s">
        <v>15</v>
      </c>
      <c r="F1925" s="17" t="str">
        <f>+Tabela1[[#This Row],[WK]]&amp;Tabela1[[#This Row],[PK]]&amp;Tabela1[[#This Row],[GK]]</f>
        <v>260606</v>
      </c>
      <c r="G1925" s="2" t="s">
        <v>1806</v>
      </c>
      <c r="H1925" s="3">
        <v>130206088.17</v>
      </c>
      <c r="I1925" s="4">
        <v>1.125</v>
      </c>
      <c r="J1925" s="3">
        <v>146481849.19</v>
      </c>
      <c r="K1925" s="4">
        <v>7.0000000000000007E-2</v>
      </c>
      <c r="L1925" s="3">
        <v>10253729</v>
      </c>
      <c r="M1925" s="3"/>
      <c r="N1925" s="5"/>
      <c r="O1925" s="3">
        <v>852688.55</v>
      </c>
      <c r="P1925" s="4">
        <v>1.125</v>
      </c>
      <c r="Q1925" s="3">
        <v>959274.62</v>
      </c>
      <c r="R1925" s="4">
        <v>1.6E-2</v>
      </c>
      <c r="S1925" s="3">
        <v>15348</v>
      </c>
      <c r="T1925" s="3"/>
      <c r="U1925" s="5"/>
      <c r="V1925" s="3">
        <v>6371015</v>
      </c>
      <c r="W1925" s="5"/>
      <c r="X1925" s="3">
        <v>11928004</v>
      </c>
      <c r="Y1925" s="3">
        <v>3388292</v>
      </c>
      <c r="Z1925" s="3">
        <v>64480</v>
      </c>
      <c r="AA1925" s="3">
        <v>738112</v>
      </c>
      <c r="AB1925" s="3">
        <v>5006116</v>
      </c>
      <c r="AC1925" s="3">
        <v>2731004</v>
      </c>
      <c r="AD1925" s="3">
        <v>5556990</v>
      </c>
      <c r="AE1925" s="3">
        <v>0</v>
      </c>
      <c r="AF1925" s="3">
        <v>10253729</v>
      </c>
      <c r="AG1925" s="3">
        <v>15348</v>
      </c>
      <c r="AH1925" s="3">
        <v>5556990</v>
      </c>
      <c r="AI1925" s="3">
        <v>6371015</v>
      </c>
      <c r="AJ1925" s="3">
        <v>926845</v>
      </c>
      <c r="AK1925" s="3">
        <v>926845</v>
      </c>
      <c r="AL1925" s="3">
        <v>317991</v>
      </c>
      <c r="AM1925" s="3">
        <v>608854</v>
      </c>
      <c r="AN1925" s="3">
        <v>292565</v>
      </c>
      <c r="AO1925" s="3">
        <v>0</v>
      </c>
      <c r="AP1925" s="3">
        <v>-292565</v>
      </c>
      <c r="AQ1925" s="3">
        <v>0</v>
      </c>
      <c r="AR1925" s="3">
        <f>Tabela1[[#This Row],[Potrzeby finansowe 2027
w tym:]]+Tabela1[[#This Row],[Rozliczenie 2025 potrz. fin.]]</f>
        <v>11928004</v>
      </c>
      <c r="AS1925" s="3">
        <v>0</v>
      </c>
      <c r="AT1925" s="3">
        <v>0</v>
      </c>
      <c r="AU1925" s="3"/>
      <c r="AV1925" s="3"/>
      <c r="AW1925" s="3"/>
      <c r="AX1925" s="3"/>
      <c r="AY1925" s="3"/>
      <c r="AZ1925" s="3"/>
      <c r="BA1925" s="3">
        <v>64480</v>
      </c>
      <c r="BB1925" s="3">
        <v>0</v>
      </c>
      <c r="BC1925" s="3">
        <v>0</v>
      </c>
      <c r="BD1925" s="3">
        <v>0</v>
      </c>
      <c r="BE1925" s="3">
        <v>0.1</v>
      </c>
      <c r="BF1925" s="3">
        <v>1937.92</v>
      </c>
      <c r="BG1925" s="3">
        <v>394088</v>
      </c>
      <c r="BH1925" s="3">
        <v>3703</v>
      </c>
      <c r="BI1925" s="3">
        <v>344024</v>
      </c>
      <c r="BJ1925" s="3">
        <v>5286561.9425000008</v>
      </c>
      <c r="BK1925" s="3">
        <v>1643221.790000001</v>
      </c>
      <c r="BL1925" s="3">
        <v>3516620.92</v>
      </c>
      <c r="BM1925" s="3">
        <v>7540118.7699999996</v>
      </c>
      <c r="BN1925" s="53">
        <v>0.77765404810535055</v>
      </c>
      <c r="BO1925" s="54">
        <v>1.3781169999999999E-4</v>
      </c>
      <c r="BP1925" s="70">
        <v>3466</v>
      </c>
      <c r="BQ1925" s="71"/>
      <c r="BR1925" s="70"/>
      <c r="BS1925" s="72"/>
      <c r="BT1925" s="72"/>
      <c r="BU1925" s="70">
        <v>10253729</v>
      </c>
      <c r="BV1925" s="70">
        <v>15348</v>
      </c>
      <c r="BW1925" s="74">
        <v>5556990</v>
      </c>
      <c r="BX1925" s="70">
        <v>15826067</v>
      </c>
    </row>
    <row r="1926" spans="1:76" x14ac:dyDescent="0.3">
      <c r="A1926" s="73" t="s">
        <v>10</v>
      </c>
      <c r="B1926" s="2" t="s">
        <v>185</v>
      </c>
      <c r="C1926" s="2" t="s">
        <v>23</v>
      </c>
      <c r="D1926" s="2" t="s">
        <v>30</v>
      </c>
      <c r="E1926" s="2" t="s">
        <v>15</v>
      </c>
      <c r="F1926" s="17" t="str">
        <f>+Tabela1[[#This Row],[WK]]&amp;Tabela1[[#This Row],[PK]]&amp;Tabela1[[#This Row],[GK]]</f>
        <v>260607</v>
      </c>
      <c r="G1926" s="2" t="s">
        <v>1807</v>
      </c>
      <c r="H1926" s="3">
        <v>152318414.52000001</v>
      </c>
      <c r="I1926" s="4">
        <v>1.125</v>
      </c>
      <c r="J1926" s="3">
        <v>171358216.34</v>
      </c>
      <c r="K1926" s="4">
        <v>7.0000000000000007E-2</v>
      </c>
      <c r="L1926" s="3">
        <v>11995075</v>
      </c>
      <c r="M1926" s="3"/>
      <c r="N1926" s="5"/>
      <c r="O1926" s="3">
        <v>3363682.13</v>
      </c>
      <c r="P1926" s="4">
        <v>1.125</v>
      </c>
      <c r="Q1926" s="3">
        <v>3784142.4</v>
      </c>
      <c r="R1926" s="4">
        <v>1.6E-2</v>
      </c>
      <c r="S1926" s="3">
        <v>60546</v>
      </c>
      <c r="T1926" s="3"/>
      <c r="U1926" s="5"/>
      <c r="V1926" s="3">
        <v>8140034</v>
      </c>
      <c r="W1926" s="5"/>
      <c r="X1926" s="3">
        <v>16711654</v>
      </c>
      <c r="Y1926" s="3">
        <v>5379322</v>
      </c>
      <c r="Z1926" s="3">
        <v>115366</v>
      </c>
      <c r="AA1926" s="3">
        <v>760393</v>
      </c>
      <c r="AB1926" s="3">
        <v>6050820</v>
      </c>
      <c r="AC1926" s="3">
        <v>4405753</v>
      </c>
      <c r="AD1926" s="3">
        <v>8571621</v>
      </c>
      <c r="AE1926" s="3">
        <v>0</v>
      </c>
      <c r="AF1926" s="3">
        <v>11995075</v>
      </c>
      <c r="AG1926" s="3">
        <v>60546</v>
      </c>
      <c r="AH1926" s="3">
        <v>8571621</v>
      </c>
      <c r="AI1926" s="3">
        <v>8140034</v>
      </c>
      <c r="AJ1926" s="3">
        <v>229122</v>
      </c>
      <c r="AK1926" s="3">
        <v>229122</v>
      </c>
      <c r="AL1926" s="3">
        <v>608453</v>
      </c>
      <c r="AM1926" s="3">
        <v>-379331</v>
      </c>
      <c r="AN1926" s="3">
        <v>89998</v>
      </c>
      <c r="AO1926" s="3">
        <v>0</v>
      </c>
      <c r="AP1926" s="3">
        <v>-89998</v>
      </c>
      <c r="AQ1926" s="3">
        <v>0</v>
      </c>
      <c r="AR1926" s="3">
        <f>Tabela1[[#This Row],[Potrzeby finansowe 2027
w tym:]]+Tabela1[[#This Row],[Rozliczenie 2025 potrz. fin.]]</f>
        <v>16711654</v>
      </c>
      <c r="AS1926" s="3">
        <v>0</v>
      </c>
      <c r="AT1926" s="3">
        <v>0</v>
      </c>
      <c r="AU1926" s="3"/>
      <c r="AV1926" s="3"/>
      <c r="AW1926" s="3"/>
      <c r="AX1926" s="3"/>
      <c r="AY1926" s="3"/>
      <c r="AZ1926" s="3"/>
      <c r="BA1926" s="3">
        <v>115366</v>
      </c>
      <c r="BB1926" s="3">
        <v>0</v>
      </c>
      <c r="BC1926" s="3">
        <v>0</v>
      </c>
      <c r="BD1926" s="3">
        <v>0</v>
      </c>
      <c r="BE1926" s="3">
        <v>2311.71</v>
      </c>
      <c r="BF1926" s="3">
        <v>0</v>
      </c>
      <c r="BG1926" s="3">
        <v>478376</v>
      </c>
      <c r="BH1926" s="3">
        <v>4495</v>
      </c>
      <c r="BI1926" s="3">
        <v>282017</v>
      </c>
      <c r="BJ1926" s="3">
        <v>4333707.7424999997</v>
      </c>
      <c r="BK1926" s="3">
        <v>2193096</v>
      </c>
      <c r="BL1926" s="3">
        <v>1262880.29</v>
      </c>
      <c r="BM1926" s="3">
        <v>6036686.3899999997</v>
      </c>
      <c r="BN1926" s="53">
        <v>0.71255420945133052</v>
      </c>
      <c r="BO1926" s="54">
        <v>1.6124560000000001E-4</v>
      </c>
      <c r="BP1926" s="70">
        <v>4055</v>
      </c>
      <c r="BQ1926" s="71"/>
      <c r="BR1926" s="70"/>
      <c r="BS1926" s="72"/>
      <c r="BT1926" s="72"/>
      <c r="BU1926" s="70">
        <v>11995075</v>
      </c>
      <c r="BV1926" s="70">
        <v>60546</v>
      </c>
      <c r="BW1926" s="74">
        <v>8571621</v>
      </c>
      <c r="BX1926" s="70">
        <v>20627242</v>
      </c>
    </row>
    <row r="1927" spans="1:76" x14ac:dyDescent="0.3">
      <c r="A1927" s="73" t="s">
        <v>10</v>
      </c>
      <c r="B1927" s="2" t="s">
        <v>185</v>
      </c>
      <c r="C1927" s="2" t="s">
        <v>23</v>
      </c>
      <c r="D1927" s="2" t="s">
        <v>54</v>
      </c>
      <c r="E1927" s="2" t="s">
        <v>15</v>
      </c>
      <c r="F1927" s="17" t="str">
        <f>+Tabela1[[#This Row],[WK]]&amp;Tabela1[[#This Row],[PK]]&amp;Tabela1[[#This Row],[GK]]</f>
        <v>260608</v>
      </c>
      <c r="G1927" s="2" t="s">
        <v>1808</v>
      </c>
      <c r="H1927" s="3">
        <v>125001636.75</v>
      </c>
      <c r="I1927" s="4">
        <v>1.125</v>
      </c>
      <c r="J1927" s="3">
        <v>140626841.34</v>
      </c>
      <c r="K1927" s="4">
        <v>7.0000000000000007E-2</v>
      </c>
      <c r="L1927" s="3">
        <v>9843879</v>
      </c>
      <c r="M1927" s="3"/>
      <c r="N1927" s="5"/>
      <c r="O1927" s="3">
        <v>9753527.8100000024</v>
      </c>
      <c r="P1927" s="4">
        <v>1.125</v>
      </c>
      <c r="Q1927" s="3">
        <v>10972718.789999999</v>
      </c>
      <c r="R1927" s="4">
        <v>1.6E-2</v>
      </c>
      <c r="S1927" s="3">
        <v>175564</v>
      </c>
      <c r="T1927" s="3"/>
      <c r="U1927" s="5"/>
      <c r="V1927" s="3">
        <v>6586429</v>
      </c>
      <c r="W1927" s="5"/>
      <c r="X1927" s="3">
        <v>11925886</v>
      </c>
      <c r="Y1927" s="3">
        <v>2461165</v>
      </c>
      <c r="Z1927" s="3">
        <v>0</v>
      </c>
      <c r="AA1927" s="3">
        <v>621407</v>
      </c>
      <c r="AB1927" s="3">
        <v>6492342</v>
      </c>
      <c r="AC1927" s="3">
        <v>2350972</v>
      </c>
      <c r="AD1927" s="3">
        <v>5339458</v>
      </c>
      <c r="AE1927" s="3">
        <v>0</v>
      </c>
      <c r="AF1927" s="3">
        <v>9843879</v>
      </c>
      <c r="AG1927" s="3">
        <v>175564</v>
      </c>
      <c r="AH1927" s="3">
        <v>5339458</v>
      </c>
      <c r="AI1927" s="3">
        <v>6586429</v>
      </c>
      <c r="AJ1927" s="3">
        <v>149896</v>
      </c>
      <c r="AK1927" s="3">
        <v>149896</v>
      </c>
      <c r="AL1927" s="3">
        <v>346452</v>
      </c>
      <c r="AM1927" s="3">
        <v>-196556</v>
      </c>
      <c r="AN1927" s="3">
        <v>-558259</v>
      </c>
      <c r="AO1927" s="3">
        <v>0</v>
      </c>
      <c r="AP1927" s="3">
        <v>558259</v>
      </c>
      <c r="AQ1927" s="3">
        <v>0</v>
      </c>
      <c r="AR1927" s="3">
        <f>Tabela1[[#This Row],[Potrzeby finansowe 2027
w tym:]]+Tabela1[[#This Row],[Rozliczenie 2025 potrz. fin.]]</f>
        <v>11925886</v>
      </c>
      <c r="AS1927" s="3">
        <v>0</v>
      </c>
      <c r="AT1927" s="3">
        <v>0</v>
      </c>
      <c r="AU1927" s="3"/>
      <c r="AV1927" s="3"/>
      <c r="AW1927" s="3"/>
      <c r="AX1927" s="3"/>
      <c r="AY1927" s="3"/>
      <c r="AZ1927" s="3"/>
      <c r="BA1927" s="3">
        <v>0</v>
      </c>
      <c r="BB1927" s="3">
        <v>0</v>
      </c>
      <c r="BC1927" s="3">
        <v>0</v>
      </c>
      <c r="BD1927" s="3">
        <v>0</v>
      </c>
      <c r="BE1927" s="3">
        <v>0</v>
      </c>
      <c r="BF1927" s="3">
        <v>0</v>
      </c>
      <c r="BG1927" s="3">
        <v>392173</v>
      </c>
      <c r="BH1927" s="3">
        <v>3685</v>
      </c>
      <c r="BI1927" s="3">
        <v>229234</v>
      </c>
      <c r="BJ1927" s="3">
        <v>3522597.9824999999</v>
      </c>
      <c r="BK1927" s="3">
        <v>1808198.3399999999</v>
      </c>
      <c r="BL1927" s="3">
        <v>839659.42</v>
      </c>
      <c r="BM1927" s="3">
        <v>5178279.7300000004</v>
      </c>
      <c r="BN1927" s="53">
        <v>0.84536713205189196</v>
      </c>
      <c r="BO1927" s="54">
        <v>1.4755620000000001E-4</v>
      </c>
      <c r="BP1927" s="70">
        <v>3711</v>
      </c>
      <c r="BQ1927" s="71"/>
      <c r="BR1927" s="70"/>
      <c r="BS1927" s="72"/>
      <c r="BT1927" s="72"/>
      <c r="BU1927" s="70">
        <v>9843879</v>
      </c>
      <c r="BV1927" s="70">
        <v>175564</v>
      </c>
      <c r="BW1927" s="74">
        <v>5339458</v>
      </c>
      <c r="BX1927" s="70">
        <v>15358901</v>
      </c>
    </row>
    <row r="1928" spans="1:76" x14ac:dyDescent="0.3">
      <c r="A1928" s="73" t="s">
        <v>10</v>
      </c>
      <c r="B1928" s="2" t="s">
        <v>185</v>
      </c>
      <c r="C1928" s="2" t="s">
        <v>30</v>
      </c>
      <c r="D1928" s="2" t="s">
        <v>12</v>
      </c>
      <c r="E1928" s="2" t="s">
        <v>13</v>
      </c>
      <c r="F1928" s="17" t="str">
        <f>+Tabela1[[#This Row],[WK]]&amp;Tabela1[[#This Row],[PK]]&amp;Tabela1[[#This Row],[GK]]</f>
        <v>260701</v>
      </c>
      <c r="G1928" s="2" t="s">
        <v>1809</v>
      </c>
      <c r="H1928" s="3">
        <v>2745289121.9200001</v>
      </c>
      <c r="I1928" s="4">
        <v>1.125</v>
      </c>
      <c r="J1928" s="3">
        <v>3088450262.1599998</v>
      </c>
      <c r="K1928" s="4">
        <v>7.0000000000000007E-2</v>
      </c>
      <c r="L1928" s="3">
        <v>216191518</v>
      </c>
      <c r="M1928" s="3"/>
      <c r="N1928" s="5"/>
      <c r="O1928" s="3">
        <v>446613899.87</v>
      </c>
      <c r="P1928" s="4">
        <v>1.125</v>
      </c>
      <c r="Q1928" s="3">
        <v>502440637.35000002</v>
      </c>
      <c r="R1928" s="4">
        <v>1.6E-2</v>
      </c>
      <c r="S1928" s="3">
        <v>8039050</v>
      </c>
      <c r="T1928" s="3"/>
      <c r="U1928" s="5"/>
      <c r="V1928" s="3">
        <v>131373562</v>
      </c>
      <c r="W1928" s="5"/>
      <c r="X1928" s="3">
        <v>96395958</v>
      </c>
      <c r="Y1928" s="3">
        <v>0</v>
      </c>
      <c r="Z1928" s="3">
        <v>1397</v>
      </c>
      <c r="AA1928" s="3">
        <v>9460073</v>
      </c>
      <c r="AB1928" s="3">
        <v>86934488</v>
      </c>
      <c r="AC1928" s="3">
        <v>0</v>
      </c>
      <c r="AD1928" s="3">
        <v>0</v>
      </c>
      <c r="AE1928" s="3">
        <v>0</v>
      </c>
      <c r="AF1928" s="3">
        <v>216191518</v>
      </c>
      <c r="AG1928" s="3">
        <v>8039050</v>
      </c>
      <c r="AH1928" s="3">
        <v>0</v>
      </c>
      <c r="AI1928" s="3">
        <v>131373562</v>
      </c>
      <c r="AJ1928" s="3">
        <v>2343499</v>
      </c>
      <c r="AK1928" s="3">
        <v>267954</v>
      </c>
      <c r="AL1928" s="3">
        <v>7648023</v>
      </c>
      <c r="AM1928" s="3">
        <v>-7380069</v>
      </c>
      <c r="AN1928" s="3">
        <v>-2075545</v>
      </c>
      <c r="AO1928" s="3">
        <v>0</v>
      </c>
      <c r="AP1928" s="3">
        <v>0</v>
      </c>
      <c r="AQ1928" s="3">
        <v>-2075545</v>
      </c>
      <c r="AR1928" s="3">
        <f>Tabela1[[#This Row],[Potrzeby finansowe 2027
w tym:]]+Tabela1[[#This Row],[Rozliczenie 2025 potrz. fin.]]</f>
        <v>94320413</v>
      </c>
      <c r="AS1928" s="3">
        <v>0</v>
      </c>
      <c r="AT1928" s="3">
        <v>0</v>
      </c>
      <c r="AU1928" s="3"/>
      <c r="AV1928" s="3"/>
      <c r="AW1928" s="3"/>
      <c r="AX1928" s="3"/>
      <c r="AY1928" s="3"/>
      <c r="AZ1928" s="3"/>
      <c r="BA1928" s="3">
        <v>1397</v>
      </c>
      <c r="BB1928" s="3">
        <v>0</v>
      </c>
      <c r="BC1928" s="3">
        <v>0</v>
      </c>
      <c r="BD1928" s="3">
        <v>0</v>
      </c>
      <c r="BE1928" s="3">
        <v>28</v>
      </c>
      <c r="BF1928" s="3">
        <v>0</v>
      </c>
      <c r="BG1928" s="3">
        <v>6411620</v>
      </c>
      <c r="BH1928" s="3">
        <v>60246</v>
      </c>
      <c r="BI1928" s="3">
        <v>3048453</v>
      </c>
      <c r="BJ1928" s="3">
        <v>46845081.652500004</v>
      </c>
      <c r="BK1928" s="3">
        <v>27192005.420000002</v>
      </c>
      <c r="BL1928" s="3">
        <v>15450370.800000001</v>
      </c>
      <c r="BM1928" s="3">
        <v>47711563.329999998</v>
      </c>
      <c r="BN1928" s="53">
        <v>1.1096686345280398</v>
      </c>
      <c r="BO1928" s="54">
        <v>2.0792442000000001E-3</v>
      </c>
      <c r="BP1928" s="70">
        <v>52289</v>
      </c>
      <c r="BQ1928" s="71"/>
      <c r="BR1928" s="70"/>
      <c r="BS1928" s="72"/>
      <c r="BT1928" s="72"/>
      <c r="BU1928" s="70">
        <v>216191518</v>
      </c>
      <c r="BV1928" s="70">
        <v>8039050</v>
      </c>
      <c r="BW1928" s="74">
        <v>0</v>
      </c>
      <c r="BX1928" s="70">
        <v>224230568</v>
      </c>
    </row>
    <row r="1929" spans="1:76" x14ac:dyDescent="0.3">
      <c r="A1929" s="73" t="s">
        <v>10</v>
      </c>
      <c r="B1929" s="2" t="s">
        <v>185</v>
      </c>
      <c r="C1929" s="2" t="s">
        <v>30</v>
      </c>
      <c r="D1929" s="2" t="s">
        <v>11</v>
      </c>
      <c r="E1929" s="2" t="s">
        <v>15</v>
      </c>
      <c r="F1929" s="17" t="str">
        <f>+Tabela1[[#This Row],[WK]]&amp;Tabela1[[#This Row],[PK]]&amp;Tabela1[[#This Row],[GK]]</f>
        <v>260702</v>
      </c>
      <c r="G1929" s="2" t="s">
        <v>1810</v>
      </c>
      <c r="H1929" s="3">
        <v>112035718.34</v>
      </c>
      <c r="I1929" s="4">
        <v>1.125</v>
      </c>
      <c r="J1929" s="3">
        <v>126040183.13</v>
      </c>
      <c r="K1929" s="4">
        <v>7.0000000000000007E-2</v>
      </c>
      <c r="L1929" s="3">
        <v>8822813</v>
      </c>
      <c r="M1929" s="3"/>
      <c r="N1929" s="5"/>
      <c r="O1929" s="3">
        <v>4472279.24</v>
      </c>
      <c r="P1929" s="4">
        <v>1.125</v>
      </c>
      <c r="Q1929" s="3">
        <v>5031314.1500000004</v>
      </c>
      <c r="R1929" s="4">
        <v>1.6E-2</v>
      </c>
      <c r="S1929" s="3">
        <v>80501</v>
      </c>
      <c r="T1929" s="3"/>
      <c r="U1929" s="5"/>
      <c r="V1929" s="3">
        <v>6060000</v>
      </c>
      <c r="W1929" s="5"/>
      <c r="X1929" s="3">
        <v>12652493</v>
      </c>
      <c r="Y1929" s="3">
        <v>3088382</v>
      </c>
      <c r="Z1929" s="3">
        <v>376483</v>
      </c>
      <c r="AA1929" s="3">
        <v>636730</v>
      </c>
      <c r="AB1929" s="3">
        <v>5319171</v>
      </c>
      <c r="AC1929" s="3">
        <v>3231727</v>
      </c>
      <c r="AD1929" s="3">
        <v>6592493</v>
      </c>
      <c r="AE1929" s="3">
        <v>0</v>
      </c>
      <c r="AF1929" s="3">
        <v>8822813</v>
      </c>
      <c r="AG1929" s="3">
        <v>80501</v>
      </c>
      <c r="AH1929" s="3">
        <v>6592493</v>
      </c>
      <c r="AI1929" s="3">
        <v>6060000</v>
      </c>
      <c r="AJ1929" s="3">
        <v>66031</v>
      </c>
      <c r="AK1929" s="3">
        <v>66031</v>
      </c>
      <c r="AL1929" s="3">
        <v>295376</v>
      </c>
      <c r="AM1929" s="3">
        <v>-229345</v>
      </c>
      <c r="AN1929" s="3">
        <v>264072</v>
      </c>
      <c r="AO1929" s="3">
        <v>0</v>
      </c>
      <c r="AP1929" s="3">
        <v>-264072</v>
      </c>
      <c r="AQ1929" s="3">
        <v>0</v>
      </c>
      <c r="AR1929" s="3">
        <f>Tabela1[[#This Row],[Potrzeby finansowe 2027
w tym:]]+Tabela1[[#This Row],[Rozliczenie 2025 potrz. fin.]]</f>
        <v>12652493</v>
      </c>
      <c r="AS1929" s="3">
        <v>0</v>
      </c>
      <c r="AT1929" s="3">
        <v>0</v>
      </c>
      <c r="AU1929" s="3"/>
      <c r="AV1929" s="3"/>
      <c r="AW1929" s="3"/>
      <c r="AX1929" s="3"/>
      <c r="AY1929" s="3"/>
      <c r="AZ1929" s="3"/>
      <c r="BA1929" s="3">
        <v>376483</v>
      </c>
      <c r="BB1929" s="3">
        <v>0</v>
      </c>
      <c r="BC1929" s="3">
        <v>27.21</v>
      </c>
      <c r="BD1929" s="3">
        <v>0</v>
      </c>
      <c r="BE1929" s="3">
        <v>1146.01</v>
      </c>
      <c r="BF1929" s="3">
        <v>9324.8799999999992</v>
      </c>
      <c r="BG1929" s="3">
        <v>377782</v>
      </c>
      <c r="BH1929" s="3">
        <v>3051</v>
      </c>
      <c r="BI1929" s="3">
        <v>258948</v>
      </c>
      <c r="BJ1929" s="3">
        <v>3979215.2250000006</v>
      </c>
      <c r="BK1929" s="3">
        <v>1330356.8600000003</v>
      </c>
      <c r="BL1929" s="3">
        <v>1112283.79</v>
      </c>
      <c r="BM1929" s="3">
        <v>8370865.8799999999</v>
      </c>
      <c r="BN1929" s="53">
        <v>0.7659065685533889</v>
      </c>
      <c r="BO1929" s="54">
        <v>1.180041E-4</v>
      </c>
      <c r="BP1929" s="70">
        <v>2968</v>
      </c>
      <c r="BQ1929" s="71"/>
      <c r="BR1929" s="70"/>
      <c r="BS1929" s="72"/>
      <c r="BT1929" s="72"/>
      <c r="BU1929" s="70">
        <v>8822813</v>
      </c>
      <c r="BV1929" s="70">
        <v>80501</v>
      </c>
      <c r="BW1929" s="74">
        <v>6592493</v>
      </c>
      <c r="BX1929" s="70">
        <v>15495807</v>
      </c>
    </row>
    <row r="1930" spans="1:76" x14ac:dyDescent="0.3">
      <c r="A1930" s="73" t="s">
        <v>10</v>
      </c>
      <c r="B1930" s="2" t="s">
        <v>185</v>
      </c>
      <c r="C1930" s="2" t="s">
        <v>30</v>
      </c>
      <c r="D1930" s="2" t="s">
        <v>16</v>
      </c>
      <c r="E1930" s="2" t="s">
        <v>15</v>
      </c>
      <c r="F1930" s="17" t="str">
        <f>+Tabela1[[#This Row],[WK]]&amp;Tabela1[[#This Row],[PK]]&amp;Tabela1[[#This Row],[GK]]</f>
        <v>260703</v>
      </c>
      <c r="G1930" s="2" t="s">
        <v>1811</v>
      </c>
      <c r="H1930" s="3">
        <v>538647604.26999998</v>
      </c>
      <c r="I1930" s="4">
        <v>1.125</v>
      </c>
      <c r="J1930" s="3">
        <v>605978554.79999995</v>
      </c>
      <c r="K1930" s="4">
        <v>7.0000000000000007E-2</v>
      </c>
      <c r="L1930" s="3">
        <v>42418499</v>
      </c>
      <c r="M1930" s="3"/>
      <c r="N1930" s="5"/>
      <c r="O1930" s="3">
        <v>22790670.629999999</v>
      </c>
      <c r="P1930" s="4">
        <v>1.125</v>
      </c>
      <c r="Q1930" s="3">
        <v>25639504.460000001</v>
      </c>
      <c r="R1930" s="4">
        <v>1.6E-2</v>
      </c>
      <c r="S1930" s="3">
        <v>410232</v>
      </c>
      <c r="T1930" s="3"/>
      <c r="U1930" s="5"/>
      <c r="V1930" s="3">
        <v>27400176</v>
      </c>
      <c r="W1930" s="5"/>
      <c r="X1930" s="3">
        <v>35393245</v>
      </c>
      <c r="Y1930" s="3">
        <v>1938353</v>
      </c>
      <c r="Z1930" s="3">
        <v>537306</v>
      </c>
      <c r="AA1930" s="3">
        <v>1702311</v>
      </c>
      <c r="AB1930" s="3">
        <v>20006767</v>
      </c>
      <c r="AC1930" s="3">
        <v>11208508</v>
      </c>
      <c r="AD1930" s="3">
        <v>8052534</v>
      </c>
      <c r="AE1930" s="3">
        <v>0</v>
      </c>
      <c r="AF1930" s="3">
        <v>42418499</v>
      </c>
      <c r="AG1930" s="3">
        <v>410232</v>
      </c>
      <c r="AH1930" s="3">
        <v>8052534</v>
      </c>
      <c r="AI1930" s="3">
        <v>27400176</v>
      </c>
      <c r="AJ1930" s="3">
        <v>88648</v>
      </c>
      <c r="AK1930" s="3">
        <v>-409889</v>
      </c>
      <c r="AL1930" s="3">
        <v>1910135</v>
      </c>
      <c r="AM1930" s="3">
        <v>-2320024</v>
      </c>
      <c r="AN1930" s="3">
        <v>-498537</v>
      </c>
      <c r="AO1930" s="3">
        <v>0</v>
      </c>
      <c r="AP1930" s="3">
        <v>0</v>
      </c>
      <c r="AQ1930" s="3">
        <v>-498537</v>
      </c>
      <c r="AR1930" s="3">
        <f>Tabela1[[#This Row],[Potrzeby finansowe 2027
w tym:]]+Tabela1[[#This Row],[Rozliczenie 2025 potrz. fin.]]</f>
        <v>34894708</v>
      </c>
      <c r="AS1930" s="3">
        <v>0</v>
      </c>
      <c r="AT1930" s="3">
        <v>0</v>
      </c>
      <c r="AU1930" s="3"/>
      <c r="AV1930" s="3"/>
      <c r="AW1930" s="3"/>
      <c r="AX1930" s="3"/>
      <c r="AY1930" s="3"/>
      <c r="AZ1930" s="3"/>
      <c r="BA1930" s="3">
        <v>537306</v>
      </c>
      <c r="BB1930" s="3">
        <v>0</v>
      </c>
      <c r="BC1930" s="3">
        <v>399.88</v>
      </c>
      <c r="BD1930" s="3">
        <v>0</v>
      </c>
      <c r="BE1930" s="3">
        <v>686.19</v>
      </c>
      <c r="BF1930" s="3">
        <v>11121.77</v>
      </c>
      <c r="BG1930" s="3">
        <v>1325192</v>
      </c>
      <c r="BH1930" s="3">
        <v>12452</v>
      </c>
      <c r="BI1930" s="3">
        <v>377119</v>
      </c>
      <c r="BJ1930" s="3">
        <v>5795121.5349999992</v>
      </c>
      <c r="BK1930" s="3">
        <v>2964263.5999999996</v>
      </c>
      <c r="BL1930" s="3">
        <v>2987588.13</v>
      </c>
      <c r="BM1930" s="3">
        <v>5348255.4800000004</v>
      </c>
      <c r="BN1930" s="53">
        <v>0.95752403868572988</v>
      </c>
      <c r="BO1930" s="54">
        <v>4.2305910000000002E-4</v>
      </c>
      <c r="BP1930" s="70">
        <v>10640</v>
      </c>
      <c r="BQ1930" s="71"/>
      <c r="BR1930" s="70"/>
      <c r="BS1930" s="72"/>
      <c r="BT1930" s="72"/>
      <c r="BU1930" s="70">
        <v>42418499</v>
      </c>
      <c r="BV1930" s="70">
        <v>410232</v>
      </c>
      <c r="BW1930" s="74">
        <v>8052534</v>
      </c>
      <c r="BX1930" s="70">
        <v>50881265</v>
      </c>
    </row>
    <row r="1931" spans="1:76" x14ac:dyDescent="0.3">
      <c r="A1931" s="73" t="s">
        <v>10</v>
      </c>
      <c r="B1931" s="2" t="s">
        <v>185</v>
      </c>
      <c r="C1931" s="2" t="s">
        <v>30</v>
      </c>
      <c r="D1931" s="2" t="s">
        <v>18</v>
      </c>
      <c r="E1931" s="2" t="s">
        <v>19</v>
      </c>
      <c r="F1931" s="17" t="str">
        <f>+Tabela1[[#This Row],[WK]]&amp;Tabela1[[#This Row],[PK]]&amp;Tabela1[[#This Row],[GK]]</f>
        <v>260704</v>
      </c>
      <c r="G1931" s="2" t="s">
        <v>1812</v>
      </c>
      <c r="H1931" s="3">
        <v>241628352.22</v>
      </c>
      <c r="I1931" s="4">
        <v>1.125</v>
      </c>
      <c r="J1931" s="3">
        <v>271831896.25</v>
      </c>
      <c r="K1931" s="4">
        <v>7.0000000000000007E-2</v>
      </c>
      <c r="L1931" s="3">
        <v>19028233</v>
      </c>
      <c r="M1931" s="3"/>
      <c r="N1931" s="5"/>
      <c r="O1931" s="3">
        <v>7087310.5199999996</v>
      </c>
      <c r="P1931" s="4">
        <v>1.125</v>
      </c>
      <c r="Q1931" s="3">
        <v>7973224.3399999999</v>
      </c>
      <c r="R1931" s="4">
        <v>1.6E-2</v>
      </c>
      <c r="S1931" s="3">
        <v>127572</v>
      </c>
      <c r="T1931" s="3"/>
      <c r="U1931" s="5"/>
      <c r="V1931" s="3">
        <v>13930674</v>
      </c>
      <c r="W1931" s="5"/>
      <c r="X1931" s="3">
        <v>24000725</v>
      </c>
      <c r="Y1931" s="3">
        <v>8184046</v>
      </c>
      <c r="Z1931" s="3">
        <v>55731</v>
      </c>
      <c r="AA1931" s="3">
        <v>1000906</v>
      </c>
      <c r="AB1931" s="3">
        <v>10870579</v>
      </c>
      <c r="AC1931" s="3">
        <v>3889463</v>
      </c>
      <c r="AD1931" s="3">
        <v>10070050</v>
      </c>
      <c r="AE1931" s="3">
        <v>0</v>
      </c>
      <c r="AF1931" s="3">
        <v>19028233</v>
      </c>
      <c r="AG1931" s="3">
        <v>127572</v>
      </c>
      <c r="AH1931" s="3">
        <v>10070050</v>
      </c>
      <c r="AI1931" s="3">
        <v>13930674</v>
      </c>
      <c r="AJ1931" s="3">
        <v>1193619</v>
      </c>
      <c r="AK1931" s="3">
        <v>1193619</v>
      </c>
      <c r="AL1931" s="3">
        <v>1005024</v>
      </c>
      <c r="AM1931" s="3">
        <v>188595</v>
      </c>
      <c r="AN1931" s="3">
        <v>-154382</v>
      </c>
      <c r="AO1931" s="3">
        <v>0</v>
      </c>
      <c r="AP1931" s="3">
        <v>154382</v>
      </c>
      <c r="AQ1931" s="3">
        <v>0</v>
      </c>
      <c r="AR1931" s="3">
        <f>Tabela1[[#This Row],[Potrzeby finansowe 2027
w tym:]]+Tabela1[[#This Row],[Rozliczenie 2025 potrz. fin.]]</f>
        <v>24000725</v>
      </c>
      <c r="AS1931" s="3">
        <v>0</v>
      </c>
      <c r="AT1931" s="3">
        <v>0</v>
      </c>
      <c r="AU1931" s="3"/>
      <c r="AV1931" s="3"/>
      <c r="AW1931" s="3"/>
      <c r="AX1931" s="3"/>
      <c r="AY1931" s="3"/>
      <c r="AZ1931" s="3"/>
      <c r="BA1931" s="3">
        <v>55731</v>
      </c>
      <c r="BB1931" s="3">
        <v>0</v>
      </c>
      <c r="BC1931" s="3">
        <v>15.58</v>
      </c>
      <c r="BD1931" s="3">
        <v>0</v>
      </c>
      <c r="BE1931" s="3">
        <v>1012.87</v>
      </c>
      <c r="BF1931" s="3">
        <v>0</v>
      </c>
      <c r="BG1931" s="3">
        <v>691968</v>
      </c>
      <c r="BH1931" s="3">
        <v>6502</v>
      </c>
      <c r="BI1931" s="3">
        <v>308938</v>
      </c>
      <c r="BJ1931" s="3">
        <v>4747400.8475000011</v>
      </c>
      <c r="BK1931" s="3">
        <v>2712422.4100000011</v>
      </c>
      <c r="BL1931" s="3">
        <v>192465.39</v>
      </c>
      <c r="BM1931" s="3">
        <v>7754982.9699999997</v>
      </c>
      <c r="BN1931" s="53">
        <v>0.72995905729181243</v>
      </c>
      <c r="BO1931" s="54">
        <v>2.6387699999999998E-4</v>
      </c>
      <c r="BP1931" s="70">
        <v>6636</v>
      </c>
      <c r="BQ1931" s="71"/>
      <c r="BR1931" s="70"/>
      <c r="BS1931" s="72"/>
      <c r="BT1931" s="72"/>
      <c r="BU1931" s="70">
        <v>19028233</v>
      </c>
      <c r="BV1931" s="70">
        <v>127572</v>
      </c>
      <c r="BW1931" s="74">
        <v>10070050</v>
      </c>
      <c r="BX1931" s="70">
        <v>29225855</v>
      </c>
    </row>
    <row r="1932" spans="1:76" x14ac:dyDescent="0.3">
      <c r="A1932" s="73" t="s">
        <v>10</v>
      </c>
      <c r="B1932" s="2" t="s">
        <v>185</v>
      </c>
      <c r="C1932" s="2" t="s">
        <v>30</v>
      </c>
      <c r="D1932" s="2" t="s">
        <v>21</v>
      </c>
      <c r="E1932" s="2" t="s">
        <v>19</v>
      </c>
      <c r="F1932" s="17" t="str">
        <f>+Tabela1[[#This Row],[WK]]&amp;Tabela1[[#This Row],[PK]]&amp;Tabela1[[#This Row],[GK]]</f>
        <v>260705</v>
      </c>
      <c r="G1932" s="2" t="s">
        <v>1813</v>
      </c>
      <c r="H1932" s="3">
        <v>390545440.19999999</v>
      </c>
      <c r="I1932" s="4">
        <v>1.125</v>
      </c>
      <c r="J1932" s="3">
        <v>439363620.23000002</v>
      </c>
      <c r="K1932" s="4">
        <v>7.0000000000000007E-2</v>
      </c>
      <c r="L1932" s="3">
        <v>30755453</v>
      </c>
      <c r="M1932" s="3"/>
      <c r="N1932" s="5"/>
      <c r="O1932" s="3">
        <v>25955875.16</v>
      </c>
      <c r="P1932" s="4">
        <v>1.125</v>
      </c>
      <c r="Q1932" s="3">
        <v>29200359.559999999</v>
      </c>
      <c r="R1932" s="4">
        <v>1.6E-2</v>
      </c>
      <c r="S1932" s="3">
        <v>467206</v>
      </c>
      <c r="T1932" s="3"/>
      <c r="U1932" s="5"/>
      <c r="V1932" s="3">
        <v>20535044</v>
      </c>
      <c r="W1932" s="5"/>
      <c r="X1932" s="3">
        <v>25956084</v>
      </c>
      <c r="Y1932" s="3">
        <v>2823365</v>
      </c>
      <c r="Z1932" s="3">
        <v>388985</v>
      </c>
      <c r="AA1932" s="3">
        <v>1648596</v>
      </c>
      <c r="AB1932" s="3">
        <v>14578397</v>
      </c>
      <c r="AC1932" s="3">
        <v>6516741</v>
      </c>
      <c r="AD1932" s="3">
        <v>5421040</v>
      </c>
      <c r="AE1932" s="3">
        <v>0</v>
      </c>
      <c r="AF1932" s="3">
        <v>30755453</v>
      </c>
      <c r="AG1932" s="3">
        <v>467206</v>
      </c>
      <c r="AH1932" s="3">
        <v>5421040</v>
      </c>
      <c r="AI1932" s="3">
        <v>20535044</v>
      </c>
      <c r="AJ1932" s="3">
        <v>1269485</v>
      </c>
      <c r="AK1932" s="3">
        <v>1269485</v>
      </c>
      <c r="AL1932" s="3">
        <v>970680</v>
      </c>
      <c r="AM1932" s="3">
        <v>298805</v>
      </c>
      <c r="AN1932" s="3">
        <v>343569</v>
      </c>
      <c r="AO1932" s="3">
        <v>0</v>
      </c>
      <c r="AP1932" s="3">
        <v>-343569</v>
      </c>
      <c r="AQ1932" s="3">
        <v>0</v>
      </c>
      <c r="AR1932" s="3">
        <f>Tabela1[[#This Row],[Potrzeby finansowe 2027
w tym:]]+Tabela1[[#This Row],[Rozliczenie 2025 potrz. fin.]]</f>
        <v>25956084</v>
      </c>
      <c r="AS1932" s="3">
        <v>0</v>
      </c>
      <c r="AT1932" s="3">
        <v>0</v>
      </c>
      <c r="AU1932" s="3"/>
      <c r="AV1932" s="3"/>
      <c r="AW1932" s="3"/>
      <c r="AX1932" s="3"/>
      <c r="AY1932" s="3"/>
      <c r="AZ1932" s="3"/>
      <c r="BA1932" s="3">
        <v>388985</v>
      </c>
      <c r="BB1932" s="3">
        <v>0</v>
      </c>
      <c r="BC1932" s="3">
        <v>0</v>
      </c>
      <c r="BD1932" s="3">
        <v>0</v>
      </c>
      <c r="BE1932" s="3">
        <v>694.17</v>
      </c>
      <c r="BF1932" s="3">
        <v>10650.5</v>
      </c>
      <c r="BG1932" s="3">
        <v>955687</v>
      </c>
      <c r="BH1932" s="3">
        <v>8980</v>
      </c>
      <c r="BI1932" s="3">
        <v>692909</v>
      </c>
      <c r="BJ1932" s="3">
        <v>10647818.455</v>
      </c>
      <c r="BK1932" s="3">
        <v>5948590.0099999998</v>
      </c>
      <c r="BL1932" s="3">
        <v>3262605.94</v>
      </c>
      <c r="BM1932" s="3">
        <v>12271701.9</v>
      </c>
      <c r="BN1932" s="53">
        <v>0.92115311080645013</v>
      </c>
      <c r="BO1932" s="54">
        <v>3.3201500000000001E-4</v>
      </c>
      <c r="BP1932" s="70">
        <v>8349</v>
      </c>
      <c r="BQ1932" s="71"/>
      <c r="BR1932" s="70"/>
      <c r="BS1932" s="72"/>
      <c r="BT1932" s="72"/>
      <c r="BU1932" s="70">
        <v>30755453</v>
      </c>
      <c r="BV1932" s="70">
        <v>467206</v>
      </c>
      <c r="BW1932" s="74">
        <v>5421040</v>
      </c>
      <c r="BX1932" s="70">
        <v>36643699</v>
      </c>
    </row>
    <row r="1933" spans="1:76" x14ac:dyDescent="0.3">
      <c r="A1933" s="73" t="s">
        <v>10</v>
      </c>
      <c r="B1933" s="2" t="s">
        <v>185</v>
      </c>
      <c r="C1933" s="2" t="s">
        <v>30</v>
      </c>
      <c r="D1933" s="2" t="s">
        <v>23</v>
      </c>
      <c r="E1933" s="2" t="s">
        <v>15</v>
      </c>
      <c r="F1933" s="17" t="str">
        <f>+Tabela1[[#This Row],[WK]]&amp;Tabela1[[#This Row],[PK]]&amp;Tabela1[[#This Row],[GK]]</f>
        <v>260706</v>
      </c>
      <c r="G1933" s="2" t="s">
        <v>1814</v>
      </c>
      <c r="H1933" s="3">
        <v>194810970.50999999</v>
      </c>
      <c r="I1933" s="4">
        <v>1.125</v>
      </c>
      <c r="J1933" s="3">
        <v>219162341.81999999</v>
      </c>
      <c r="K1933" s="4">
        <v>7.0000000000000007E-2</v>
      </c>
      <c r="L1933" s="3">
        <v>15341364</v>
      </c>
      <c r="M1933" s="3"/>
      <c r="N1933" s="5"/>
      <c r="O1933" s="3">
        <v>2179258.7999999998</v>
      </c>
      <c r="P1933" s="4">
        <v>1.125</v>
      </c>
      <c r="Q1933" s="3">
        <v>2451666.15</v>
      </c>
      <c r="R1933" s="4">
        <v>1.6E-2</v>
      </c>
      <c r="S1933" s="3">
        <v>39227</v>
      </c>
      <c r="T1933" s="3"/>
      <c r="U1933" s="5"/>
      <c r="V1933" s="3">
        <v>11147378</v>
      </c>
      <c r="W1933" s="5"/>
      <c r="X1933" s="3">
        <v>28803920</v>
      </c>
      <c r="Y1933" s="3">
        <v>9984181</v>
      </c>
      <c r="Z1933" s="3">
        <v>444850</v>
      </c>
      <c r="AA1933" s="3">
        <v>1160007</v>
      </c>
      <c r="AB1933" s="3">
        <v>13850287</v>
      </c>
      <c r="AC1933" s="3">
        <v>3364595</v>
      </c>
      <c r="AD1933" s="3">
        <v>17656542</v>
      </c>
      <c r="AE1933" s="3">
        <v>0</v>
      </c>
      <c r="AF1933" s="3">
        <v>15341364</v>
      </c>
      <c r="AG1933" s="3">
        <v>39227</v>
      </c>
      <c r="AH1933" s="3">
        <v>17656542</v>
      </c>
      <c r="AI1933" s="3">
        <v>11147378</v>
      </c>
      <c r="AJ1933" s="3">
        <v>2080376</v>
      </c>
      <c r="AK1933" s="3">
        <v>2080376</v>
      </c>
      <c r="AL1933" s="3">
        <v>928405</v>
      </c>
      <c r="AM1933" s="3">
        <v>1151971</v>
      </c>
      <c r="AN1933" s="3">
        <v>-439366</v>
      </c>
      <c r="AO1933" s="3">
        <v>0</v>
      </c>
      <c r="AP1933" s="3">
        <v>439366</v>
      </c>
      <c r="AQ1933" s="3">
        <v>0</v>
      </c>
      <c r="AR1933" s="3">
        <f>Tabela1[[#This Row],[Potrzeby finansowe 2027
w tym:]]+Tabela1[[#This Row],[Rozliczenie 2025 potrz. fin.]]</f>
        <v>28803920</v>
      </c>
      <c r="AS1933" s="3">
        <v>0</v>
      </c>
      <c r="AT1933" s="3">
        <v>0</v>
      </c>
      <c r="AU1933" s="3"/>
      <c r="AV1933" s="3"/>
      <c r="AW1933" s="3"/>
      <c r="AX1933" s="3"/>
      <c r="AY1933" s="3"/>
      <c r="AZ1933" s="3"/>
      <c r="BA1933" s="3">
        <v>444850</v>
      </c>
      <c r="BB1933" s="3">
        <v>62.96</v>
      </c>
      <c r="BC1933" s="3">
        <v>29.07</v>
      </c>
      <c r="BD1933" s="3">
        <v>0</v>
      </c>
      <c r="BE1933" s="3">
        <v>1518.9</v>
      </c>
      <c r="BF1933" s="3">
        <v>9542.66</v>
      </c>
      <c r="BG1933" s="3">
        <v>658658</v>
      </c>
      <c r="BH1933" s="3">
        <v>6189</v>
      </c>
      <c r="BI1933" s="3">
        <v>501349</v>
      </c>
      <c r="BJ1933" s="3">
        <v>7704154.3899999987</v>
      </c>
      <c r="BK1933" s="3">
        <v>4444038.3699999992</v>
      </c>
      <c r="BL1933" s="3">
        <v>2930628.34</v>
      </c>
      <c r="BM1933" s="3">
        <v>7179207.4000000004</v>
      </c>
      <c r="BN1933" s="53">
        <v>0.64110871734609187</v>
      </c>
      <c r="BO1933" s="54">
        <v>2.3222E-4</v>
      </c>
      <c r="BP1933" s="70">
        <v>5840</v>
      </c>
      <c r="BQ1933" s="71"/>
      <c r="BR1933" s="70"/>
      <c r="BS1933" s="72"/>
      <c r="BT1933" s="72"/>
      <c r="BU1933" s="70">
        <v>15341364</v>
      </c>
      <c r="BV1933" s="70">
        <v>39227</v>
      </c>
      <c r="BW1933" s="74">
        <v>17656542</v>
      </c>
      <c r="BX1933" s="70">
        <v>33037133</v>
      </c>
    </row>
    <row r="1934" spans="1:76" x14ac:dyDescent="0.3">
      <c r="A1934" s="73" t="s">
        <v>10</v>
      </c>
      <c r="B1934" s="2" t="s">
        <v>185</v>
      </c>
      <c r="C1934" s="2" t="s">
        <v>54</v>
      </c>
      <c r="D1934" s="2" t="s">
        <v>12</v>
      </c>
      <c r="E1934" s="2" t="s">
        <v>19</v>
      </c>
      <c r="F1934" s="17" t="str">
        <f>+Tabela1[[#This Row],[WK]]&amp;Tabela1[[#This Row],[PK]]&amp;Tabela1[[#This Row],[GK]]</f>
        <v>260801</v>
      </c>
      <c r="G1934" s="2" t="s">
        <v>1815</v>
      </c>
      <c r="H1934" s="3">
        <v>131226078.17</v>
      </c>
      <c r="I1934" s="4">
        <v>1.125</v>
      </c>
      <c r="J1934" s="3">
        <v>147629337.94</v>
      </c>
      <c r="K1934" s="4">
        <v>7.0000000000000007E-2</v>
      </c>
      <c r="L1934" s="3">
        <v>10334054</v>
      </c>
      <c r="M1934" s="3"/>
      <c r="N1934" s="5"/>
      <c r="O1934" s="3">
        <v>3140671.87</v>
      </c>
      <c r="P1934" s="4">
        <v>1.125</v>
      </c>
      <c r="Q1934" s="3">
        <v>3533255.85</v>
      </c>
      <c r="R1934" s="4">
        <v>1.6E-2</v>
      </c>
      <c r="S1934" s="3">
        <v>56532</v>
      </c>
      <c r="T1934" s="3"/>
      <c r="U1934" s="5"/>
      <c r="V1934" s="3">
        <v>7319216</v>
      </c>
      <c r="W1934" s="5"/>
      <c r="X1934" s="3">
        <v>14768024</v>
      </c>
      <c r="Y1934" s="3">
        <v>4670648</v>
      </c>
      <c r="Z1934" s="3">
        <v>351483</v>
      </c>
      <c r="AA1934" s="3">
        <v>844438</v>
      </c>
      <c r="AB1934" s="3">
        <v>7191500</v>
      </c>
      <c r="AC1934" s="3">
        <v>1709955</v>
      </c>
      <c r="AD1934" s="3">
        <v>7448808</v>
      </c>
      <c r="AE1934" s="3">
        <v>0</v>
      </c>
      <c r="AF1934" s="3">
        <v>10334054</v>
      </c>
      <c r="AG1934" s="3">
        <v>56532</v>
      </c>
      <c r="AH1934" s="3">
        <v>7448808</v>
      </c>
      <c r="AI1934" s="3">
        <v>7319216</v>
      </c>
      <c r="AJ1934" s="3">
        <v>-1147298</v>
      </c>
      <c r="AK1934" s="3">
        <v>-1147298</v>
      </c>
      <c r="AL1934" s="3">
        <v>424326</v>
      </c>
      <c r="AM1934" s="3">
        <v>-1571624</v>
      </c>
      <c r="AN1934" s="3">
        <v>-176274</v>
      </c>
      <c r="AO1934" s="3">
        <v>0</v>
      </c>
      <c r="AP1934" s="3">
        <v>176274</v>
      </c>
      <c r="AQ1934" s="3">
        <v>0</v>
      </c>
      <c r="AR1934" s="3">
        <f>Tabela1[[#This Row],[Potrzeby finansowe 2027
w tym:]]+Tabela1[[#This Row],[Rozliczenie 2025 potrz. fin.]]</f>
        <v>14768024</v>
      </c>
      <c r="AS1934" s="3">
        <v>0</v>
      </c>
      <c r="AT1934" s="3">
        <v>0</v>
      </c>
      <c r="AU1934" s="3"/>
      <c r="AV1934" s="3"/>
      <c r="AW1934" s="3"/>
      <c r="AX1934" s="3"/>
      <c r="AY1934" s="3"/>
      <c r="AZ1934" s="3"/>
      <c r="BA1934" s="3">
        <v>351483</v>
      </c>
      <c r="BB1934" s="3">
        <v>0</v>
      </c>
      <c r="BC1934" s="3">
        <v>0</v>
      </c>
      <c r="BD1934" s="3">
        <v>0</v>
      </c>
      <c r="BE1934" s="3">
        <v>2.67</v>
      </c>
      <c r="BF1934" s="3">
        <v>10560.56</v>
      </c>
      <c r="BG1934" s="3">
        <v>469436</v>
      </c>
      <c r="BH1934" s="3">
        <v>4411</v>
      </c>
      <c r="BI1934" s="3">
        <v>375002</v>
      </c>
      <c r="BJ1934" s="3">
        <v>5762595.8499999996</v>
      </c>
      <c r="BK1934" s="3">
        <v>1848005.7399999993</v>
      </c>
      <c r="BL1934" s="3">
        <v>4700375.25</v>
      </c>
      <c r="BM1934" s="3">
        <v>6257609.9400000004</v>
      </c>
      <c r="BN1934" s="53">
        <v>0.74274176249498713</v>
      </c>
      <c r="BO1934" s="54">
        <v>1.5947340000000001E-4</v>
      </c>
      <c r="BP1934" s="70">
        <v>4010</v>
      </c>
      <c r="BQ1934" s="71"/>
      <c r="BR1934" s="70"/>
      <c r="BS1934" s="72"/>
      <c r="BT1934" s="72"/>
      <c r="BU1934" s="70">
        <v>10334054</v>
      </c>
      <c r="BV1934" s="70">
        <v>56532</v>
      </c>
      <c r="BW1934" s="74">
        <v>7448808</v>
      </c>
      <c r="BX1934" s="70">
        <v>17839394</v>
      </c>
    </row>
    <row r="1935" spans="1:76" x14ac:dyDescent="0.3">
      <c r="A1935" s="73" t="s">
        <v>10</v>
      </c>
      <c r="B1935" s="2" t="s">
        <v>185</v>
      </c>
      <c r="C1935" s="2" t="s">
        <v>54</v>
      </c>
      <c r="D1935" s="2" t="s">
        <v>11</v>
      </c>
      <c r="E1935" s="2" t="s">
        <v>15</v>
      </c>
      <c r="F1935" s="17" t="str">
        <f>+Tabela1[[#This Row],[WK]]&amp;Tabela1[[#This Row],[PK]]&amp;Tabela1[[#This Row],[GK]]</f>
        <v>260802</v>
      </c>
      <c r="G1935" s="2" t="s">
        <v>1816</v>
      </c>
      <c r="H1935" s="3">
        <v>193628347.88999999</v>
      </c>
      <c r="I1935" s="4">
        <v>1.125</v>
      </c>
      <c r="J1935" s="3">
        <v>217831891.38</v>
      </c>
      <c r="K1935" s="4">
        <v>7.0000000000000007E-2</v>
      </c>
      <c r="L1935" s="3">
        <v>15248232</v>
      </c>
      <c r="M1935" s="3"/>
      <c r="N1935" s="5"/>
      <c r="O1935" s="3">
        <v>4249516.6099999994</v>
      </c>
      <c r="P1935" s="4">
        <v>1.125</v>
      </c>
      <c r="Q1935" s="3">
        <v>4780706.1900000004</v>
      </c>
      <c r="R1935" s="4">
        <v>1.6E-2</v>
      </c>
      <c r="S1935" s="3">
        <v>76491</v>
      </c>
      <c r="T1935" s="3"/>
      <c r="U1935" s="5"/>
      <c r="V1935" s="3">
        <v>9965316</v>
      </c>
      <c r="W1935" s="5"/>
      <c r="X1935" s="3">
        <v>13199392</v>
      </c>
      <c r="Y1935" s="3">
        <v>1958702</v>
      </c>
      <c r="Z1935" s="3">
        <v>374244</v>
      </c>
      <c r="AA1935" s="3">
        <v>853764</v>
      </c>
      <c r="AB1935" s="3">
        <v>7192303</v>
      </c>
      <c r="AC1935" s="3">
        <v>2820379</v>
      </c>
      <c r="AD1935" s="3">
        <v>3234076</v>
      </c>
      <c r="AE1935" s="3">
        <v>0</v>
      </c>
      <c r="AF1935" s="3">
        <v>15248232</v>
      </c>
      <c r="AG1935" s="3">
        <v>76491</v>
      </c>
      <c r="AH1935" s="3">
        <v>3234076</v>
      </c>
      <c r="AI1935" s="3">
        <v>9965316</v>
      </c>
      <c r="AJ1935" s="3">
        <v>-1289567</v>
      </c>
      <c r="AK1935" s="3">
        <v>-1289567</v>
      </c>
      <c r="AL1935" s="3">
        <v>1386563</v>
      </c>
      <c r="AM1935" s="3">
        <v>-2676130</v>
      </c>
      <c r="AN1935" s="3">
        <v>0</v>
      </c>
      <c r="AO1935" s="3">
        <v>0</v>
      </c>
      <c r="AP1935" s="3">
        <v>0</v>
      </c>
      <c r="AQ1935" s="3">
        <v>0</v>
      </c>
      <c r="AR1935" s="3">
        <f>Tabela1[[#This Row],[Potrzeby finansowe 2027
w tym:]]+Tabela1[[#This Row],[Rozliczenie 2025 potrz. fin.]]</f>
        <v>13199392</v>
      </c>
      <c r="AS1935" s="3">
        <v>0</v>
      </c>
      <c r="AT1935" s="3">
        <v>0</v>
      </c>
      <c r="AU1935" s="3"/>
      <c r="AV1935" s="3"/>
      <c r="AW1935" s="3"/>
      <c r="AX1935" s="3"/>
      <c r="AY1935" s="3"/>
      <c r="AZ1935" s="3"/>
      <c r="BA1935" s="3">
        <v>374244</v>
      </c>
      <c r="BB1935" s="3">
        <v>0</v>
      </c>
      <c r="BC1935" s="3">
        <v>0</v>
      </c>
      <c r="BD1935" s="3">
        <v>0</v>
      </c>
      <c r="BE1935" s="3">
        <v>2478.61</v>
      </c>
      <c r="BF1935" s="3">
        <v>7530.79</v>
      </c>
      <c r="BG1935" s="3">
        <v>454537</v>
      </c>
      <c r="BH1935" s="3">
        <v>4271</v>
      </c>
      <c r="BI1935" s="3">
        <v>399227</v>
      </c>
      <c r="BJ1935" s="3">
        <v>6134861.557500001</v>
      </c>
      <c r="BK1935" s="3">
        <v>3145346.620000001</v>
      </c>
      <c r="BL1935" s="3">
        <v>2083474.45</v>
      </c>
      <c r="BM1935" s="3">
        <v>7791110.8499999996</v>
      </c>
      <c r="BN1935" s="53">
        <v>0.89379330927133183</v>
      </c>
      <c r="BO1935" s="54">
        <v>1.7099309999999999E-4</v>
      </c>
      <c r="BP1935" s="70">
        <v>4300</v>
      </c>
      <c r="BQ1935" s="71"/>
      <c r="BR1935" s="70"/>
      <c r="BS1935" s="72"/>
      <c r="BT1935" s="72"/>
      <c r="BU1935" s="70">
        <v>15248232</v>
      </c>
      <c r="BV1935" s="70">
        <v>76491</v>
      </c>
      <c r="BW1935" s="74">
        <v>3234076</v>
      </c>
      <c r="BX1935" s="70">
        <v>18558799</v>
      </c>
    </row>
    <row r="1936" spans="1:76" x14ac:dyDescent="0.3">
      <c r="A1936" s="73" t="s">
        <v>10</v>
      </c>
      <c r="B1936" s="2" t="s">
        <v>185</v>
      </c>
      <c r="C1936" s="2" t="s">
        <v>54</v>
      </c>
      <c r="D1936" s="2" t="s">
        <v>16</v>
      </c>
      <c r="E1936" s="2" t="s">
        <v>15</v>
      </c>
      <c r="F1936" s="17" t="str">
        <f>+Tabela1[[#This Row],[WK]]&amp;Tabela1[[#This Row],[PK]]&amp;Tabela1[[#This Row],[GK]]</f>
        <v>260803</v>
      </c>
      <c r="G1936" s="2" t="s">
        <v>1817</v>
      </c>
      <c r="H1936" s="3">
        <v>148132478.59</v>
      </c>
      <c r="I1936" s="4">
        <v>1.125</v>
      </c>
      <c r="J1936" s="3">
        <v>166649038.41</v>
      </c>
      <c r="K1936" s="4">
        <v>7.0000000000000007E-2</v>
      </c>
      <c r="L1936" s="3">
        <v>11665433</v>
      </c>
      <c r="M1936" s="3"/>
      <c r="N1936" s="5"/>
      <c r="O1936" s="3">
        <v>7413723.5800000001</v>
      </c>
      <c r="P1936" s="4">
        <v>1.125</v>
      </c>
      <c r="Q1936" s="3">
        <v>8340439.0300000003</v>
      </c>
      <c r="R1936" s="4">
        <v>1.6E-2</v>
      </c>
      <c r="S1936" s="3">
        <v>133447</v>
      </c>
      <c r="T1936" s="3"/>
      <c r="U1936" s="5"/>
      <c r="V1936" s="3">
        <v>8050091</v>
      </c>
      <c r="W1936" s="5"/>
      <c r="X1936" s="3">
        <v>16430843</v>
      </c>
      <c r="Y1936" s="3">
        <v>5442273</v>
      </c>
      <c r="Z1936" s="3">
        <v>421002</v>
      </c>
      <c r="AA1936" s="3">
        <v>820589</v>
      </c>
      <c r="AB1936" s="3">
        <v>8334353</v>
      </c>
      <c r="AC1936" s="3">
        <v>1412626</v>
      </c>
      <c r="AD1936" s="3">
        <v>8380752</v>
      </c>
      <c r="AE1936" s="3">
        <v>0</v>
      </c>
      <c r="AF1936" s="3">
        <v>11665433</v>
      </c>
      <c r="AG1936" s="3">
        <v>133447</v>
      </c>
      <c r="AH1936" s="3">
        <v>8380752</v>
      </c>
      <c r="AI1936" s="3">
        <v>8050091</v>
      </c>
      <c r="AJ1936" s="3">
        <v>626794</v>
      </c>
      <c r="AK1936" s="3">
        <v>626794</v>
      </c>
      <c r="AL1936" s="3">
        <v>437880</v>
      </c>
      <c r="AM1936" s="3">
        <v>188914</v>
      </c>
      <c r="AN1936" s="3">
        <v>-166739</v>
      </c>
      <c r="AO1936" s="3">
        <v>0</v>
      </c>
      <c r="AP1936" s="3">
        <v>166739</v>
      </c>
      <c r="AQ1936" s="3">
        <v>0</v>
      </c>
      <c r="AR1936" s="3">
        <f>Tabela1[[#This Row],[Potrzeby finansowe 2027
w tym:]]+Tabela1[[#This Row],[Rozliczenie 2025 potrz. fin.]]</f>
        <v>16430843</v>
      </c>
      <c r="AS1936" s="3">
        <v>0</v>
      </c>
      <c r="AT1936" s="3">
        <v>0</v>
      </c>
      <c r="AU1936" s="3"/>
      <c r="AV1936" s="3"/>
      <c r="AW1936" s="3"/>
      <c r="AX1936" s="3"/>
      <c r="AY1936" s="3"/>
      <c r="AZ1936" s="3"/>
      <c r="BA1936" s="3">
        <v>421002</v>
      </c>
      <c r="BB1936" s="3">
        <v>0</v>
      </c>
      <c r="BC1936" s="3">
        <v>10.31</v>
      </c>
      <c r="BD1936" s="3">
        <v>0</v>
      </c>
      <c r="BE1936" s="3">
        <v>2730.17</v>
      </c>
      <c r="BF1936" s="3">
        <v>8455.74</v>
      </c>
      <c r="BG1936" s="3">
        <v>455601</v>
      </c>
      <c r="BH1936" s="3">
        <v>4281</v>
      </c>
      <c r="BI1936" s="3">
        <v>364988</v>
      </c>
      <c r="BJ1936" s="3">
        <v>5608716.4500000002</v>
      </c>
      <c r="BK1936" s="3">
        <v>3317708.04</v>
      </c>
      <c r="BL1936" s="3">
        <v>1485628.38</v>
      </c>
      <c r="BM1936" s="3">
        <v>6192776.8799999999</v>
      </c>
      <c r="BN1936" s="53">
        <v>0.71264747302351183</v>
      </c>
      <c r="BO1936" s="54">
        <v>1.632165E-4</v>
      </c>
      <c r="BP1936" s="70">
        <v>4104</v>
      </c>
      <c r="BQ1936" s="71"/>
      <c r="BR1936" s="70"/>
      <c r="BS1936" s="72"/>
      <c r="BT1936" s="72"/>
      <c r="BU1936" s="70">
        <v>11665433</v>
      </c>
      <c r="BV1936" s="70">
        <v>133447</v>
      </c>
      <c r="BW1936" s="74">
        <v>8380752</v>
      </c>
      <c r="BX1936" s="70">
        <v>20179632</v>
      </c>
    </row>
    <row r="1937" spans="1:76" x14ac:dyDescent="0.3">
      <c r="A1937" s="73" t="s">
        <v>10</v>
      </c>
      <c r="B1937" s="2" t="s">
        <v>185</v>
      </c>
      <c r="C1937" s="2" t="s">
        <v>54</v>
      </c>
      <c r="D1937" s="2" t="s">
        <v>18</v>
      </c>
      <c r="E1937" s="2" t="s">
        <v>19</v>
      </c>
      <c r="F1937" s="17" t="str">
        <f>+Tabela1[[#This Row],[WK]]&amp;Tabela1[[#This Row],[PK]]&amp;Tabela1[[#This Row],[GK]]</f>
        <v>260804</v>
      </c>
      <c r="G1937" s="2" t="s">
        <v>1818</v>
      </c>
      <c r="H1937" s="3">
        <v>873479311.77999997</v>
      </c>
      <c r="I1937" s="4">
        <v>1.125</v>
      </c>
      <c r="J1937" s="3">
        <v>982664225.75</v>
      </c>
      <c r="K1937" s="4">
        <v>7.0000000000000007E-2</v>
      </c>
      <c r="L1937" s="3">
        <v>68786496</v>
      </c>
      <c r="M1937" s="3"/>
      <c r="N1937" s="5"/>
      <c r="O1937" s="3">
        <v>174181180.47999999</v>
      </c>
      <c r="P1937" s="4">
        <v>1.125</v>
      </c>
      <c r="Q1937" s="3">
        <v>195953828.03999999</v>
      </c>
      <c r="R1937" s="4">
        <v>1.6E-2</v>
      </c>
      <c r="S1937" s="3">
        <v>3135261</v>
      </c>
      <c r="T1937" s="3"/>
      <c r="U1937" s="5"/>
      <c r="V1937" s="3">
        <v>42745732</v>
      </c>
      <c r="W1937" s="5"/>
      <c r="X1937" s="3">
        <v>42431437</v>
      </c>
      <c r="Y1937" s="3">
        <v>1032905</v>
      </c>
      <c r="Z1937" s="3">
        <v>952770</v>
      </c>
      <c r="AA1937" s="3">
        <v>2928148</v>
      </c>
      <c r="AB1937" s="3">
        <v>34900103</v>
      </c>
      <c r="AC1937" s="3">
        <v>2617511</v>
      </c>
      <c r="AD1937" s="3">
        <v>2642804</v>
      </c>
      <c r="AE1937" s="3">
        <v>0</v>
      </c>
      <c r="AF1937" s="3">
        <v>68786496</v>
      </c>
      <c r="AG1937" s="3">
        <v>3135261</v>
      </c>
      <c r="AH1937" s="3">
        <v>2642804</v>
      </c>
      <c r="AI1937" s="3">
        <v>42745732</v>
      </c>
      <c r="AJ1937" s="3">
        <v>559746</v>
      </c>
      <c r="AK1937" s="3">
        <v>559746</v>
      </c>
      <c r="AL1937" s="3">
        <v>2038428</v>
      </c>
      <c r="AM1937" s="3">
        <v>-1478682</v>
      </c>
      <c r="AN1937" s="3">
        <v>669005</v>
      </c>
      <c r="AO1937" s="3">
        <v>0</v>
      </c>
      <c r="AP1937" s="3">
        <v>-669005</v>
      </c>
      <c r="AQ1937" s="3">
        <v>0</v>
      </c>
      <c r="AR1937" s="3">
        <f>Tabela1[[#This Row],[Potrzeby finansowe 2027
w tym:]]+Tabela1[[#This Row],[Rozliczenie 2025 potrz. fin.]]</f>
        <v>42431437</v>
      </c>
      <c r="AS1937" s="3">
        <v>0</v>
      </c>
      <c r="AT1937" s="3">
        <v>0</v>
      </c>
      <c r="AU1937" s="3"/>
      <c r="AV1937" s="3"/>
      <c r="AW1937" s="3"/>
      <c r="AX1937" s="3"/>
      <c r="AY1937" s="3"/>
      <c r="AZ1937" s="3"/>
      <c r="BA1937" s="3">
        <v>952770</v>
      </c>
      <c r="BB1937" s="3">
        <v>0</v>
      </c>
      <c r="BC1937" s="3">
        <v>120.61</v>
      </c>
      <c r="BD1937" s="3">
        <v>0</v>
      </c>
      <c r="BE1937" s="3">
        <v>12586.12</v>
      </c>
      <c r="BF1937" s="3">
        <v>8552.24</v>
      </c>
      <c r="BG1937" s="3">
        <v>1996726</v>
      </c>
      <c r="BH1937" s="3">
        <v>18762</v>
      </c>
      <c r="BI1937" s="3">
        <v>931422</v>
      </c>
      <c r="BJ1937" s="3">
        <v>14313006.0825</v>
      </c>
      <c r="BK1937" s="3">
        <v>7593638.1099999994</v>
      </c>
      <c r="BL1937" s="3">
        <v>7231853.9199999999</v>
      </c>
      <c r="BM1937" s="3">
        <v>12413764.050000001</v>
      </c>
      <c r="BN1937" s="53">
        <v>0.98756423528533988</v>
      </c>
      <c r="BO1937" s="54">
        <v>7.7008899999999995E-4</v>
      </c>
      <c r="BP1937" s="70">
        <v>19366</v>
      </c>
      <c r="BQ1937" s="71"/>
      <c r="BR1937" s="70"/>
      <c r="BS1937" s="72"/>
      <c r="BT1937" s="72"/>
      <c r="BU1937" s="70">
        <v>68786496</v>
      </c>
      <c r="BV1937" s="70">
        <v>3135261</v>
      </c>
      <c r="BW1937" s="74">
        <v>2642804</v>
      </c>
      <c r="BX1937" s="70">
        <v>74564561</v>
      </c>
    </row>
    <row r="1938" spans="1:76" x14ac:dyDescent="0.3">
      <c r="A1938" s="73" t="s">
        <v>10</v>
      </c>
      <c r="B1938" s="2" t="s">
        <v>185</v>
      </c>
      <c r="C1938" s="2" t="s">
        <v>54</v>
      </c>
      <c r="D1938" s="2" t="s">
        <v>21</v>
      </c>
      <c r="E1938" s="2" t="s">
        <v>15</v>
      </c>
      <c r="F1938" s="17" t="str">
        <f>+Tabela1[[#This Row],[WK]]&amp;Tabela1[[#This Row],[PK]]&amp;Tabela1[[#This Row],[GK]]</f>
        <v>260805</v>
      </c>
      <c r="G1938" s="2" t="s">
        <v>1819</v>
      </c>
      <c r="H1938" s="3">
        <v>139277514.66999999</v>
      </c>
      <c r="I1938" s="4">
        <v>1.125</v>
      </c>
      <c r="J1938" s="3">
        <v>156687204</v>
      </c>
      <c r="K1938" s="4">
        <v>7.0000000000000007E-2</v>
      </c>
      <c r="L1938" s="3">
        <v>10968104</v>
      </c>
      <c r="M1938" s="3"/>
      <c r="N1938" s="5"/>
      <c r="O1938" s="3">
        <v>2760021.27</v>
      </c>
      <c r="P1938" s="4">
        <v>1.125</v>
      </c>
      <c r="Q1938" s="3">
        <v>3105023.93</v>
      </c>
      <c r="R1938" s="4">
        <v>1.6E-2</v>
      </c>
      <c r="S1938" s="3">
        <v>49680</v>
      </c>
      <c r="T1938" s="3"/>
      <c r="U1938" s="5"/>
      <c r="V1938" s="3">
        <v>7208285</v>
      </c>
      <c r="W1938" s="5"/>
      <c r="X1938" s="3">
        <v>14305274</v>
      </c>
      <c r="Y1938" s="3">
        <v>3370578</v>
      </c>
      <c r="Z1938" s="3">
        <v>307315</v>
      </c>
      <c r="AA1938" s="3">
        <v>739595</v>
      </c>
      <c r="AB1938" s="3">
        <v>4398981</v>
      </c>
      <c r="AC1938" s="3">
        <v>5488805</v>
      </c>
      <c r="AD1938" s="3">
        <v>7096989</v>
      </c>
      <c r="AE1938" s="3">
        <v>0</v>
      </c>
      <c r="AF1938" s="3">
        <v>10968104</v>
      </c>
      <c r="AG1938" s="3">
        <v>49680</v>
      </c>
      <c r="AH1938" s="3">
        <v>7096989</v>
      </c>
      <c r="AI1938" s="3">
        <v>7208285</v>
      </c>
      <c r="AJ1938" s="3">
        <v>1267814</v>
      </c>
      <c r="AK1938" s="3">
        <v>1267814</v>
      </c>
      <c r="AL1938" s="3">
        <v>427654</v>
      </c>
      <c r="AM1938" s="3">
        <v>840160</v>
      </c>
      <c r="AN1938" s="3">
        <v>96692</v>
      </c>
      <c r="AO1938" s="3">
        <v>0</v>
      </c>
      <c r="AP1938" s="3">
        <v>-96692</v>
      </c>
      <c r="AQ1938" s="3">
        <v>0</v>
      </c>
      <c r="AR1938" s="3">
        <f>Tabela1[[#This Row],[Potrzeby finansowe 2027
w tym:]]+Tabela1[[#This Row],[Rozliczenie 2025 potrz. fin.]]</f>
        <v>14305274</v>
      </c>
      <c r="AS1938" s="3">
        <v>0</v>
      </c>
      <c r="AT1938" s="3">
        <v>0</v>
      </c>
      <c r="AU1938" s="3"/>
      <c r="AV1938" s="3"/>
      <c r="AW1938" s="3"/>
      <c r="AX1938" s="3"/>
      <c r="AY1938" s="3"/>
      <c r="AZ1938" s="3"/>
      <c r="BA1938" s="3">
        <v>307315</v>
      </c>
      <c r="BB1938" s="3">
        <v>0</v>
      </c>
      <c r="BC1938" s="3">
        <v>0</v>
      </c>
      <c r="BD1938" s="3">
        <v>0</v>
      </c>
      <c r="BE1938" s="3">
        <v>3451.08</v>
      </c>
      <c r="BF1938" s="3">
        <v>4060.38</v>
      </c>
      <c r="BG1938" s="3">
        <v>438360</v>
      </c>
      <c r="BH1938" s="3">
        <v>4119</v>
      </c>
      <c r="BI1938" s="3">
        <v>301235</v>
      </c>
      <c r="BJ1938" s="3">
        <v>4629029.41</v>
      </c>
      <c r="BK1938" s="3">
        <v>3185328.26</v>
      </c>
      <c r="BL1938" s="3">
        <v>1545608.3</v>
      </c>
      <c r="BM1938" s="3">
        <v>2683588</v>
      </c>
      <c r="BN1938" s="53">
        <v>0.77573654906130218</v>
      </c>
      <c r="BO1938" s="54">
        <v>1.356831E-4</v>
      </c>
      <c r="BP1938" s="70">
        <v>3412</v>
      </c>
      <c r="BQ1938" s="71"/>
      <c r="BR1938" s="70"/>
      <c r="BS1938" s="72"/>
      <c r="BT1938" s="72"/>
      <c r="BU1938" s="70">
        <v>10968104</v>
      </c>
      <c r="BV1938" s="70">
        <v>49680</v>
      </c>
      <c r="BW1938" s="74">
        <v>7096989</v>
      </c>
      <c r="BX1938" s="70">
        <v>18114773</v>
      </c>
    </row>
    <row r="1939" spans="1:76" x14ac:dyDescent="0.3">
      <c r="A1939" s="73" t="s">
        <v>10</v>
      </c>
      <c r="B1939" s="2" t="s">
        <v>185</v>
      </c>
      <c r="C1939" s="2" t="s">
        <v>56</v>
      </c>
      <c r="D1939" s="2" t="s">
        <v>12</v>
      </c>
      <c r="E1939" s="2" t="s">
        <v>13</v>
      </c>
      <c r="F1939" s="17" t="str">
        <f>+Tabela1[[#This Row],[WK]]&amp;Tabela1[[#This Row],[PK]]&amp;Tabela1[[#This Row],[GK]]</f>
        <v>260901</v>
      </c>
      <c r="G1939" s="2" t="s">
        <v>1820</v>
      </c>
      <c r="H1939" s="3">
        <v>1136096959.3399999</v>
      </c>
      <c r="I1939" s="4">
        <v>1.125</v>
      </c>
      <c r="J1939" s="3">
        <v>1278109079.26</v>
      </c>
      <c r="K1939" s="4">
        <v>7.0000000000000007E-2</v>
      </c>
      <c r="L1939" s="3">
        <v>89467636</v>
      </c>
      <c r="M1939" s="3"/>
      <c r="N1939" s="5"/>
      <c r="O1939" s="3">
        <v>203948540.38</v>
      </c>
      <c r="P1939" s="4">
        <v>1.125</v>
      </c>
      <c r="Q1939" s="3">
        <v>229442107.93000001</v>
      </c>
      <c r="R1939" s="4">
        <v>1.6E-2</v>
      </c>
      <c r="S1939" s="3">
        <v>3671074</v>
      </c>
      <c r="T1939" s="3"/>
      <c r="U1939" s="5"/>
      <c r="V1939" s="3">
        <v>48843655</v>
      </c>
      <c r="W1939" s="5"/>
      <c r="X1939" s="3">
        <v>40979018</v>
      </c>
      <c r="Y1939" s="3">
        <v>0</v>
      </c>
      <c r="Z1939" s="3">
        <v>19106</v>
      </c>
      <c r="AA1939" s="3">
        <v>3234436</v>
      </c>
      <c r="AB1939" s="3">
        <v>37725476</v>
      </c>
      <c r="AC1939" s="3">
        <v>0</v>
      </c>
      <c r="AD1939" s="3">
        <v>0</v>
      </c>
      <c r="AE1939" s="3">
        <v>0</v>
      </c>
      <c r="AF1939" s="3">
        <v>89467636</v>
      </c>
      <c r="AG1939" s="3">
        <v>3671074</v>
      </c>
      <c r="AH1939" s="3">
        <v>0</v>
      </c>
      <c r="AI1939" s="3">
        <v>48843655</v>
      </c>
      <c r="AJ1939" s="3">
        <v>1062633</v>
      </c>
      <c r="AK1939" s="3">
        <v>-658558</v>
      </c>
      <c r="AL1939" s="3">
        <v>1739857</v>
      </c>
      <c r="AM1939" s="3">
        <v>-2398415</v>
      </c>
      <c r="AN1939" s="3">
        <v>-1721191</v>
      </c>
      <c r="AO1939" s="3">
        <v>0</v>
      </c>
      <c r="AP1939" s="3">
        <v>0</v>
      </c>
      <c r="AQ1939" s="3">
        <v>-1721191</v>
      </c>
      <c r="AR1939" s="3">
        <f>Tabela1[[#This Row],[Potrzeby finansowe 2027
w tym:]]+Tabela1[[#This Row],[Rozliczenie 2025 potrz. fin.]]</f>
        <v>39257827</v>
      </c>
      <c r="AS1939" s="3">
        <v>0</v>
      </c>
      <c r="AT1939" s="3">
        <v>0</v>
      </c>
      <c r="AU1939" s="3"/>
      <c r="AV1939" s="3"/>
      <c r="AW1939" s="3"/>
      <c r="AX1939" s="3"/>
      <c r="AY1939" s="3"/>
      <c r="AZ1939" s="3"/>
      <c r="BA1939" s="3">
        <v>19106</v>
      </c>
      <c r="BB1939" s="3">
        <v>0</v>
      </c>
      <c r="BC1939" s="3">
        <v>0</v>
      </c>
      <c r="BD1939" s="3">
        <v>0</v>
      </c>
      <c r="BE1939" s="3">
        <v>382.85</v>
      </c>
      <c r="BF1939" s="3">
        <v>0</v>
      </c>
      <c r="BG1939" s="3">
        <v>2203934</v>
      </c>
      <c r="BH1939" s="3">
        <v>20709</v>
      </c>
      <c r="BI1939" s="3">
        <v>1030502</v>
      </c>
      <c r="BJ1939" s="3">
        <v>15835558.595000001</v>
      </c>
      <c r="BK1939" s="3">
        <v>8244245.3900000006</v>
      </c>
      <c r="BL1939" s="3">
        <v>9094701.1400000006</v>
      </c>
      <c r="BM1939" s="3">
        <v>12175850.539999999</v>
      </c>
      <c r="BN1939" s="53">
        <v>1.1399475858724342</v>
      </c>
      <c r="BO1939" s="54">
        <v>8.3930780000000002E-4</v>
      </c>
      <c r="BP1939" s="70">
        <v>21107</v>
      </c>
      <c r="BQ1939" s="71"/>
      <c r="BR1939" s="70"/>
      <c r="BS1939" s="72"/>
      <c r="BT1939" s="72"/>
      <c r="BU1939" s="70">
        <v>89467636</v>
      </c>
      <c r="BV1939" s="70">
        <v>3671074</v>
      </c>
      <c r="BW1939" s="74">
        <v>0</v>
      </c>
      <c r="BX1939" s="70">
        <v>93138710</v>
      </c>
    </row>
    <row r="1940" spans="1:76" x14ac:dyDescent="0.3">
      <c r="A1940" s="73" t="s">
        <v>10</v>
      </c>
      <c r="B1940" s="2" t="s">
        <v>185</v>
      </c>
      <c r="C1940" s="2" t="s">
        <v>56</v>
      </c>
      <c r="D1940" s="2" t="s">
        <v>11</v>
      </c>
      <c r="E1940" s="2" t="s">
        <v>15</v>
      </c>
      <c r="F1940" s="17" t="str">
        <f>+Tabela1[[#This Row],[WK]]&amp;Tabela1[[#This Row],[PK]]&amp;Tabela1[[#This Row],[GK]]</f>
        <v>260902</v>
      </c>
      <c r="G1940" s="2" t="s">
        <v>1821</v>
      </c>
      <c r="H1940" s="3">
        <v>290548774.14999998</v>
      </c>
      <c r="I1940" s="4">
        <v>1.125</v>
      </c>
      <c r="J1940" s="3">
        <v>326867370.92000002</v>
      </c>
      <c r="K1940" s="4">
        <v>7.0000000000000007E-2</v>
      </c>
      <c r="L1940" s="3">
        <v>22880716</v>
      </c>
      <c r="M1940" s="3"/>
      <c r="N1940" s="5"/>
      <c r="O1940" s="3">
        <v>18384513.440000001</v>
      </c>
      <c r="P1940" s="4">
        <v>1.125</v>
      </c>
      <c r="Q1940" s="3">
        <v>20682577.620000001</v>
      </c>
      <c r="R1940" s="4">
        <v>1.6E-2</v>
      </c>
      <c r="S1940" s="3">
        <v>330921</v>
      </c>
      <c r="T1940" s="3"/>
      <c r="U1940" s="5"/>
      <c r="V1940" s="3">
        <v>15793529</v>
      </c>
      <c r="W1940" s="5"/>
      <c r="X1940" s="3">
        <v>39971203</v>
      </c>
      <c r="Y1940" s="3">
        <v>17188712</v>
      </c>
      <c r="Z1940" s="3">
        <v>55528</v>
      </c>
      <c r="AA1940" s="3">
        <v>1312088</v>
      </c>
      <c r="AB1940" s="3">
        <v>21414875</v>
      </c>
      <c r="AC1940" s="3">
        <v>0</v>
      </c>
      <c r="AD1940" s="3">
        <v>23674035</v>
      </c>
      <c r="AE1940" s="3">
        <v>0</v>
      </c>
      <c r="AF1940" s="3">
        <v>22880716</v>
      </c>
      <c r="AG1940" s="3">
        <v>330921</v>
      </c>
      <c r="AH1940" s="3">
        <v>23674035</v>
      </c>
      <c r="AI1940" s="3">
        <v>15793529</v>
      </c>
      <c r="AJ1940" s="3">
        <v>6720211</v>
      </c>
      <c r="AK1940" s="3">
        <v>6216572</v>
      </c>
      <c r="AL1940" s="3">
        <v>844711</v>
      </c>
      <c r="AM1940" s="3">
        <v>5371861</v>
      </c>
      <c r="AN1940" s="3">
        <v>-503639</v>
      </c>
      <c r="AO1940" s="3">
        <v>0</v>
      </c>
      <c r="AP1940" s="3">
        <v>0</v>
      </c>
      <c r="AQ1940" s="3">
        <v>-503639</v>
      </c>
      <c r="AR1940" s="3">
        <f>Tabela1[[#This Row],[Potrzeby finansowe 2027
w tym:]]+Tabela1[[#This Row],[Rozliczenie 2025 potrz. fin.]]</f>
        <v>39467564</v>
      </c>
      <c r="AS1940" s="3">
        <v>0</v>
      </c>
      <c r="AT1940" s="3">
        <v>0</v>
      </c>
      <c r="AU1940" s="3"/>
      <c r="AV1940" s="3"/>
      <c r="AW1940" s="3"/>
      <c r="AX1940" s="3"/>
      <c r="AY1940" s="3"/>
      <c r="AZ1940" s="3"/>
      <c r="BA1940" s="3">
        <v>55528</v>
      </c>
      <c r="BB1940" s="3">
        <v>0</v>
      </c>
      <c r="BC1940" s="3">
        <v>159.75</v>
      </c>
      <c r="BD1940" s="3">
        <v>0</v>
      </c>
      <c r="BE1940" s="3">
        <v>47.67</v>
      </c>
      <c r="BF1940" s="3">
        <v>0</v>
      </c>
      <c r="BG1940" s="3">
        <v>847560</v>
      </c>
      <c r="BH1940" s="3">
        <v>7964</v>
      </c>
      <c r="BI1940" s="3">
        <v>464528</v>
      </c>
      <c r="BJ1940" s="3">
        <v>7138325.1500000004</v>
      </c>
      <c r="BK1940" s="3">
        <v>3792984.6300000008</v>
      </c>
      <c r="BL1940" s="3">
        <v>2416920.9</v>
      </c>
      <c r="BM1940" s="3">
        <v>8547520.2799999993</v>
      </c>
      <c r="BN1940" s="53">
        <v>0.60689777379853205</v>
      </c>
      <c r="BO1940" s="54">
        <v>3.6104479999999998E-4</v>
      </c>
      <c r="BP1940" s="70">
        <v>9080</v>
      </c>
      <c r="BQ1940" s="71"/>
      <c r="BR1940" s="70"/>
      <c r="BS1940" s="72"/>
      <c r="BT1940" s="72"/>
      <c r="BU1940" s="70">
        <v>22880716</v>
      </c>
      <c r="BV1940" s="70">
        <v>330921</v>
      </c>
      <c r="BW1940" s="74">
        <v>23674035</v>
      </c>
      <c r="BX1940" s="70">
        <v>46885672</v>
      </c>
    </row>
    <row r="1941" spans="1:76" x14ac:dyDescent="0.3">
      <c r="A1941" s="73" t="s">
        <v>10</v>
      </c>
      <c r="B1941" s="2" t="s">
        <v>185</v>
      </c>
      <c r="C1941" s="2" t="s">
        <v>56</v>
      </c>
      <c r="D1941" s="2" t="s">
        <v>16</v>
      </c>
      <c r="E1941" s="2" t="s">
        <v>19</v>
      </c>
      <c r="F1941" s="17" t="str">
        <f>+Tabela1[[#This Row],[WK]]&amp;Tabela1[[#This Row],[PK]]&amp;Tabela1[[#This Row],[GK]]</f>
        <v>260903</v>
      </c>
      <c r="G1941" s="2" t="s">
        <v>1822</v>
      </c>
      <c r="H1941" s="3">
        <v>231362076.75999999</v>
      </c>
      <c r="I1941" s="4">
        <v>1.125</v>
      </c>
      <c r="J1941" s="3">
        <v>260282336.36000001</v>
      </c>
      <c r="K1941" s="4">
        <v>7.0000000000000007E-2</v>
      </c>
      <c r="L1941" s="3">
        <v>18219764</v>
      </c>
      <c r="M1941" s="3"/>
      <c r="N1941" s="5"/>
      <c r="O1941" s="3">
        <v>7142390.7700000005</v>
      </c>
      <c r="P1941" s="4">
        <v>1.125</v>
      </c>
      <c r="Q1941" s="3">
        <v>8035189.6200000001</v>
      </c>
      <c r="R1941" s="4">
        <v>1.6E-2</v>
      </c>
      <c r="S1941" s="3">
        <v>128563</v>
      </c>
      <c r="T1941" s="3"/>
      <c r="U1941" s="5"/>
      <c r="V1941" s="3">
        <v>13131909</v>
      </c>
      <c r="W1941" s="5"/>
      <c r="X1941" s="3">
        <v>42278350</v>
      </c>
      <c r="Y1941" s="3">
        <v>21692574</v>
      </c>
      <c r="Z1941" s="3">
        <v>148079</v>
      </c>
      <c r="AA1941" s="3">
        <v>1459577</v>
      </c>
      <c r="AB1941" s="3">
        <v>18978120</v>
      </c>
      <c r="AC1941" s="3">
        <v>0</v>
      </c>
      <c r="AD1941" s="3">
        <v>29276150</v>
      </c>
      <c r="AE1941" s="3">
        <v>0</v>
      </c>
      <c r="AF1941" s="3">
        <v>18219764</v>
      </c>
      <c r="AG1941" s="3">
        <v>128563</v>
      </c>
      <c r="AH1941" s="3">
        <v>29276150</v>
      </c>
      <c r="AI1941" s="3">
        <v>13131909</v>
      </c>
      <c r="AJ1941" s="3">
        <v>3649570</v>
      </c>
      <c r="AK1941" s="3">
        <v>3779279</v>
      </c>
      <c r="AL1941" s="3">
        <v>1122125</v>
      </c>
      <c r="AM1941" s="3">
        <v>2657154</v>
      </c>
      <c r="AN1941" s="3">
        <v>129709</v>
      </c>
      <c r="AO1941" s="3">
        <v>0</v>
      </c>
      <c r="AP1941" s="3">
        <v>0</v>
      </c>
      <c r="AQ1941" s="3">
        <v>129709</v>
      </c>
      <c r="AR1941" s="3">
        <f>Tabela1[[#This Row],[Potrzeby finansowe 2027
w tym:]]+Tabela1[[#This Row],[Rozliczenie 2025 potrz. fin.]]</f>
        <v>42408059</v>
      </c>
      <c r="AS1941" s="3">
        <v>0</v>
      </c>
      <c r="AT1941" s="3">
        <v>0</v>
      </c>
      <c r="AU1941" s="3"/>
      <c r="AV1941" s="3"/>
      <c r="AW1941" s="3"/>
      <c r="AX1941" s="3"/>
      <c r="AY1941" s="3"/>
      <c r="AZ1941" s="3"/>
      <c r="BA1941" s="3">
        <v>148079</v>
      </c>
      <c r="BB1941" s="3">
        <v>0</v>
      </c>
      <c r="BC1941" s="3">
        <v>0</v>
      </c>
      <c r="BD1941" s="3">
        <v>0</v>
      </c>
      <c r="BE1941" s="3">
        <v>1135.55</v>
      </c>
      <c r="BF1941" s="3">
        <v>2747.49</v>
      </c>
      <c r="BG1941" s="3">
        <v>773916</v>
      </c>
      <c r="BH1941" s="3">
        <v>7272</v>
      </c>
      <c r="BI1941" s="3">
        <v>685661</v>
      </c>
      <c r="BJ1941" s="3">
        <v>10536440.870000001</v>
      </c>
      <c r="BK1941" s="3">
        <v>4811801.6700000018</v>
      </c>
      <c r="BL1941" s="3">
        <v>4615575.5599999996</v>
      </c>
      <c r="BM1941" s="3">
        <v>13667405.68</v>
      </c>
      <c r="BN1941" s="53">
        <v>0.49629836882012257</v>
      </c>
      <c r="BO1941" s="54">
        <v>3.4695100000000002E-4</v>
      </c>
      <c r="BP1941" s="70">
        <v>8726</v>
      </c>
      <c r="BQ1941" s="71"/>
      <c r="BR1941" s="70"/>
      <c r="BS1941" s="72"/>
      <c r="BT1941" s="72"/>
      <c r="BU1941" s="70">
        <v>18219764</v>
      </c>
      <c r="BV1941" s="70">
        <v>128563</v>
      </c>
      <c r="BW1941" s="74">
        <v>29276150</v>
      </c>
      <c r="BX1941" s="70">
        <v>47624477</v>
      </c>
    </row>
    <row r="1942" spans="1:76" x14ac:dyDescent="0.3">
      <c r="A1942" s="73" t="s">
        <v>10</v>
      </c>
      <c r="B1942" s="2" t="s">
        <v>185</v>
      </c>
      <c r="C1942" s="2" t="s">
        <v>56</v>
      </c>
      <c r="D1942" s="2" t="s">
        <v>18</v>
      </c>
      <c r="E1942" s="2" t="s">
        <v>19</v>
      </c>
      <c r="F1942" s="17" t="str">
        <f>+Tabela1[[#This Row],[WK]]&amp;Tabela1[[#This Row],[PK]]&amp;Tabela1[[#This Row],[GK]]</f>
        <v>260904</v>
      </c>
      <c r="G1942" s="2" t="s">
        <v>1823</v>
      </c>
      <c r="H1942" s="3">
        <v>225011068.88</v>
      </c>
      <c r="I1942" s="4">
        <v>1.125</v>
      </c>
      <c r="J1942" s="3">
        <v>253137452.49000001</v>
      </c>
      <c r="K1942" s="4">
        <v>7.0000000000000007E-2</v>
      </c>
      <c r="L1942" s="3">
        <v>17719622</v>
      </c>
      <c r="M1942" s="3"/>
      <c r="N1942" s="5"/>
      <c r="O1942" s="3">
        <v>4009066.98</v>
      </c>
      <c r="P1942" s="4">
        <v>1.125</v>
      </c>
      <c r="Q1942" s="3">
        <v>4510200.3499999996</v>
      </c>
      <c r="R1942" s="4">
        <v>1.6E-2</v>
      </c>
      <c r="S1942" s="3">
        <v>72163</v>
      </c>
      <c r="T1942" s="3"/>
      <c r="U1942" s="5"/>
      <c r="V1942" s="3">
        <v>12076656</v>
      </c>
      <c r="W1942" s="5"/>
      <c r="X1942" s="3">
        <v>22874382</v>
      </c>
      <c r="Y1942" s="3">
        <v>11527587</v>
      </c>
      <c r="Z1942" s="3">
        <v>20959</v>
      </c>
      <c r="AA1942" s="3">
        <v>1006882</v>
      </c>
      <c r="AB1942" s="3">
        <v>10216429</v>
      </c>
      <c r="AC1942" s="3">
        <v>102525</v>
      </c>
      <c r="AD1942" s="3">
        <v>9963407</v>
      </c>
      <c r="AE1942" s="3">
        <v>0</v>
      </c>
      <c r="AF1942" s="3">
        <v>17719622</v>
      </c>
      <c r="AG1942" s="3">
        <v>72163</v>
      </c>
      <c r="AH1942" s="3">
        <v>9963407</v>
      </c>
      <c r="AI1942" s="3">
        <v>12076656</v>
      </c>
      <c r="AJ1942" s="3">
        <v>1980636</v>
      </c>
      <c r="AK1942" s="3">
        <v>1146317</v>
      </c>
      <c r="AL1942" s="3">
        <v>857556</v>
      </c>
      <c r="AM1942" s="3">
        <v>288761</v>
      </c>
      <c r="AN1942" s="3">
        <v>-1039439</v>
      </c>
      <c r="AO1942" s="3">
        <v>0</v>
      </c>
      <c r="AP1942" s="3">
        <v>205120</v>
      </c>
      <c r="AQ1942" s="3">
        <v>-834319</v>
      </c>
      <c r="AR1942" s="3">
        <f>Tabela1[[#This Row],[Potrzeby finansowe 2027
w tym:]]+Tabela1[[#This Row],[Rozliczenie 2025 potrz. fin.]]</f>
        <v>22040063</v>
      </c>
      <c r="AS1942" s="3">
        <v>0</v>
      </c>
      <c r="AT1942" s="3">
        <v>0</v>
      </c>
      <c r="AU1942" s="3"/>
      <c r="AV1942" s="3"/>
      <c r="AW1942" s="3"/>
      <c r="AX1942" s="3"/>
      <c r="AY1942" s="3"/>
      <c r="AZ1942" s="3"/>
      <c r="BA1942" s="3">
        <v>20959</v>
      </c>
      <c r="BB1942" s="3">
        <v>0</v>
      </c>
      <c r="BC1942" s="3">
        <v>0</v>
      </c>
      <c r="BD1942" s="3">
        <v>0</v>
      </c>
      <c r="BE1942" s="3">
        <v>419.98</v>
      </c>
      <c r="BF1942" s="3">
        <v>0</v>
      </c>
      <c r="BG1942" s="3">
        <v>648123</v>
      </c>
      <c r="BH1942" s="3">
        <v>6090</v>
      </c>
      <c r="BI1942" s="3">
        <v>358759</v>
      </c>
      <c r="BJ1942" s="3">
        <v>5512989.0499999998</v>
      </c>
      <c r="BK1942" s="3">
        <v>1826561.1799999997</v>
      </c>
      <c r="BL1942" s="3">
        <v>4105920.68</v>
      </c>
      <c r="BM1942" s="3">
        <v>6533870.1200000001</v>
      </c>
      <c r="BN1942" s="53">
        <v>0.62720125346241018</v>
      </c>
      <c r="BO1942" s="54">
        <v>2.5691899999999998E-4</v>
      </c>
      <c r="BP1942" s="70">
        <v>6461</v>
      </c>
      <c r="BQ1942" s="71"/>
      <c r="BR1942" s="70"/>
      <c r="BS1942" s="72"/>
      <c r="BT1942" s="72"/>
      <c r="BU1942" s="70">
        <v>17719622</v>
      </c>
      <c r="BV1942" s="70">
        <v>72163</v>
      </c>
      <c r="BW1942" s="74">
        <v>9963407</v>
      </c>
      <c r="BX1942" s="70">
        <v>27755192</v>
      </c>
    </row>
    <row r="1943" spans="1:76" x14ac:dyDescent="0.3">
      <c r="A1943" s="73" t="s">
        <v>10</v>
      </c>
      <c r="B1943" s="2" t="s">
        <v>185</v>
      </c>
      <c r="C1943" s="2" t="s">
        <v>56</v>
      </c>
      <c r="D1943" s="2" t="s">
        <v>21</v>
      </c>
      <c r="E1943" s="2" t="s">
        <v>15</v>
      </c>
      <c r="F1943" s="17" t="str">
        <f>+Tabela1[[#This Row],[WK]]&amp;Tabela1[[#This Row],[PK]]&amp;Tabela1[[#This Row],[GK]]</f>
        <v>260905</v>
      </c>
      <c r="G1943" s="2" t="s">
        <v>1824</v>
      </c>
      <c r="H1943" s="3">
        <v>271916418.25</v>
      </c>
      <c r="I1943" s="4">
        <v>1.125</v>
      </c>
      <c r="J1943" s="3">
        <v>305905970.52999997</v>
      </c>
      <c r="K1943" s="4">
        <v>7.0000000000000007E-2</v>
      </c>
      <c r="L1943" s="3">
        <v>21413418</v>
      </c>
      <c r="M1943" s="3"/>
      <c r="N1943" s="5"/>
      <c r="O1943" s="3">
        <v>16145557.630000001</v>
      </c>
      <c r="P1943" s="4">
        <v>1.125</v>
      </c>
      <c r="Q1943" s="3">
        <v>18163752.329999998</v>
      </c>
      <c r="R1943" s="4">
        <v>1.6E-2</v>
      </c>
      <c r="S1943" s="3">
        <v>290620</v>
      </c>
      <c r="T1943" s="3"/>
      <c r="U1943" s="5"/>
      <c r="V1943" s="3">
        <v>14674409</v>
      </c>
      <c r="W1943" s="5"/>
      <c r="X1943" s="3">
        <v>33719408</v>
      </c>
      <c r="Y1943" s="3">
        <v>15739871</v>
      </c>
      <c r="Z1943" s="3">
        <v>90780</v>
      </c>
      <c r="AA1943" s="3">
        <v>1120306</v>
      </c>
      <c r="AB1943" s="3">
        <v>16768451</v>
      </c>
      <c r="AC1943" s="3">
        <v>0</v>
      </c>
      <c r="AD1943" s="3">
        <v>19008394</v>
      </c>
      <c r="AE1943" s="3">
        <v>0</v>
      </c>
      <c r="AF1943" s="3">
        <v>21413418</v>
      </c>
      <c r="AG1943" s="3">
        <v>290620</v>
      </c>
      <c r="AH1943" s="3">
        <v>19008394</v>
      </c>
      <c r="AI1943" s="3">
        <v>14674409</v>
      </c>
      <c r="AJ1943" s="3">
        <v>6673847</v>
      </c>
      <c r="AK1943" s="3">
        <v>6637241</v>
      </c>
      <c r="AL1943" s="3">
        <v>452139</v>
      </c>
      <c r="AM1943" s="3">
        <v>6185102</v>
      </c>
      <c r="AN1943" s="3">
        <v>-36606</v>
      </c>
      <c r="AO1943" s="3">
        <v>0</v>
      </c>
      <c r="AP1943" s="3">
        <v>0</v>
      </c>
      <c r="AQ1943" s="3">
        <v>-36606</v>
      </c>
      <c r="AR1943" s="3">
        <f>Tabela1[[#This Row],[Potrzeby finansowe 2027
w tym:]]+Tabela1[[#This Row],[Rozliczenie 2025 potrz. fin.]]</f>
        <v>33682802</v>
      </c>
      <c r="AS1943" s="3">
        <v>0</v>
      </c>
      <c r="AT1943" s="3">
        <v>0</v>
      </c>
      <c r="AU1943" s="3"/>
      <c r="AV1943" s="3"/>
      <c r="AW1943" s="3"/>
      <c r="AX1943" s="3"/>
      <c r="AY1943" s="3"/>
      <c r="AZ1943" s="3"/>
      <c r="BA1943" s="3">
        <v>90780</v>
      </c>
      <c r="BB1943" s="3">
        <v>0</v>
      </c>
      <c r="BC1943" s="3">
        <v>0</v>
      </c>
      <c r="BD1943" s="3">
        <v>0</v>
      </c>
      <c r="BE1943" s="3">
        <v>1131.8499999999999</v>
      </c>
      <c r="BF1943" s="3">
        <v>1030.8</v>
      </c>
      <c r="BG1943" s="3">
        <v>744436</v>
      </c>
      <c r="BH1943" s="3">
        <v>6995</v>
      </c>
      <c r="BI1943" s="3">
        <v>375870</v>
      </c>
      <c r="BJ1943" s="3">
        <v>5775940.0175000001</v>
      </c>
      <c r="BK1943" s="3">
        <v>3649670.8600000003</v>
      </c>
      <c r="BL1943" s="3">
        <v>288320.21999999997</v>
      </c>
      <c r="BM1943" s="3">
        <v>7928436.1900000004</v>
      </c>
      <c r="BN1943" s="53">
        <v>0.61785810880128333</v>
      </c>
      <c r="BO1943" s="54">
        <v>3.4120199999999998E-4</v>
      </c>
      <c r="BP1943" s="70">
        <v>8581</v>
      </c>
      <c r="BQ1943" s="71"/>
      <c r="BR1943" s="70"/>
      <c r="BS1943" s="72"/>
      <c r="BT1943" s="72"/>
      <c r="BU1943" s="70">
        <v>21413418</v>
      </c>
      <c r="BV1943" s="70">
        <v>290620</v>
      </c>
      <c r="BW1943" s="74">
        <v>19008394</v>
      </c>
      <c r="BX1943" s="70">
        <v>40712432</v>
      </c>
    </row>
    <row r="1944" spans="1:76" x14ac:dyDescent="0.3">
      <c r="A1944" s="73" t="s">
        <v>10</v>
      </c>
      <c r="B1944" s="2" t="s">
        <v>185</v>
      </c>
      <c r="C1944" s="2" t="s">
        <v>56</v>
      </c>
      <c r="D1944" s="2" t="s">
        <v>23</v>
      </c>
      <c r="E1944" s="2" t="s">
        <v>15</v>
      </c>
      <c r="F1944" s="17" t="str">
        <f>+Tabela1[[#This Row],[WK]]&amp;Tabela1[[#This Row],[PK]]&amp;Tabela1[[#This Row],[GK]]</f>
        <v>260906</v>
      </c>
      <c r="G1944" s="2" t="s">
        <v>1825</v>
      </c>
      <c r="H1944" s="3">
        <v>199045715.19999999</v>
      </c>
      <c r="I1944" s="4">
        <v>1.125</v>
      </c>
      <c r="J1944" s="3">
        <v>223926429.59999999</v>
      </c>
      <c r="K1944" s="4">
        <v>7.0000000000000007E-2</v>
      </c>
      <c r="L1944" s="3">
        <v>15674850</v>
      </c>
      <c r="M1944" s="3"/>
      <c r="N1944" s="5"/>
      <c r="O1944" s="3">
        <v>8192053.04</v>
      </c>
      <c r="P1944" s="4">
        <v>1.125</v>
      </c>
      <c r="Q1944" s="3">
        <v>9216059.6699999999</v>
      </c>
      <c r="R1944" s="4">
        <v>1.6E-2</v>
      </c>
      <c r="S1944" s="3">
        <v>147457</v>
      </c>
      <c r="T1944" s="3"/>
      <c r="U1944" s="5"/>
      <c r="V1944" s="3">
        <v>9614277</v>
      </c>
      <c r="W1944" s="5"/>
      <c r="X1944" s="3">
        <v>22423311</v>
      </c>
      <c r="Y1944" s="3">
        <v>7397039</v>
      </c>
      <c r="Z1944" s="3">
        <v>0</v>
      </c>
      <c r="AA1944" s="3">
        <v>1063570</v>
      </c>
      <c r="AB1944" s="3">
        <v>12822517</v>
      </c>
      <c r="AC1944" s="3">
        <v>1140185</v>
      </c>
      <c r="AD1944" s="3">
        <v>12809033</v>
      </c>
      <c r="AE1944" s="3">
        <v>0</v>
      </c>
      <c r="AF1944" s="3">
        <v>15674850</v>
      </c>
      <c r="AG1944" s="3">
        <v>147457</v>
      </c>
      <c r="AH1944" s="3">
        <v>12809033</v>
      </c>
      <c r="AI1944" s="3">
        <v>9614277</v>
      </c>
      <c r="AJ1944" s="3">
        <v>440669</v>
      </c>
      <c r="AK1944" s="3">
        <v>440669</v>
      </c>
      <c r="AL1944" s="3">
        <v>1066711</v>
      </c>
      <c r="AM1944" s="3">
        <v>-626042</v>
      </c>
      <c r="AN1944" s="3">
        <v>-867341</v>
      </c>
      <c r="AO1944" s="3">
        <v>0</v>
      </c>
      <c r="AP1944" s="3">
        <v>867341</v>
      </c>
      <c r="AQ1944" s="3">
        <v>0</v>
      </c>
      <c r="AR1944" s="3">
        <f>Tabela1[[#This Row],[Potrzeby finansowe 2027
w tym:]]+Tabela1[[#This Row],[Rozliczenie 2025 potrz. fin.]]</f>
        <v>22423311</v>
      </c>
      <c r="AS1944" s="3">
        <v>0</v>
      </c>
      <c r="AT1944" s="3">
        <v>0</v>
      </c>
      <c r="AU1944" s="3"/>
      <c r="AV1944" s="3"/>
      <c r="AW1944" s="3"/>
      <c r="AX1944" s="3"/>
      <c r="AY1944" s="3"/>
      <c r="AZ1944" s="3"/>
      <c r="BA1944" s="3">
        <v>0</v>
      </c>
      <c r="BB1944" s="3">
        <v>0</v>
      </c>
      <c r="BC1944" s="3">
        <v>0</v>
      </c>
      <c r="BD1944" s="3">
        <v>0</v>
      </c>
      <c r="BE1944" s="3">
        <v>0</v>
      </c>
      <c r="BF1944" s="3">
        <v>0</v>
      </c>
      <c r="BG1944" s="3">
        <v>638012</v>
      </c>
      <c r="BH1944" s="3">
        <v>5995</v>
      </c>
      <c r="BI1944" s="3">
        <v>425558</v>
      </c>
      <c r="BJ1944" s="3">
        <v>6539481.0774999997</v>
      </c>
      <c r="BK1944" s="3">
        <v>2847558.59</v>
      </c>
      <c r="BL1944" s="3">
        <v>4658164.18</v>
      </c>
      <c r="BM1944" s="3">
        <v>5451361.5899999999</v>
      </c>
      <c r="BN1944" s="53">
        <v>0.71557967973289316</v>
      </c>
      <c r="BO1944" s="54">
        <v>2.2447720000000001E-4</v>
      </c>
      <c r="BP1944" s="70">
        <v>5645</v>
      </c>
      <c r="BQ1944" s="71"/>
      <c r="BR1944" s="70"/>
      <c r="BS1944" s="72"/>
      <c r="BT1944" s="72"/>
      <c r="BU1944" s="70">
        <v>15674850</v>
      </c>
      <c r="BV1944" s="70">
        <v>147457</v>
      </c>
      <c r="BW1944" s="74">
        <v>12809033</v>
      </c>
      <c r="BX1944" s="70">
        <v>28631340</v>
      </c>
    </row>
    <row r="1945" spans="1:76" x14ac:dyDescent="0.3">
      <c r="A1945" s="73" t="s">
        <v>10</v>
      </c>
      <c r="B1945" s="2" t="s">
        <v>185</v>
      </c>
      <c r="C1945" s="2" t="s">
        <v>56</v>
      </c>
      <c r="D1945" s="2" t="s">
        <v>30</v>
      </c>
      <c r="E1945" s="2" t="s">
        <v>15</v>
      </c>
      <c r="F1945" s="17" t="str">
        <f>+Tabela1[[#This Row],[WK]]&amp;Tabela1[[#This Row],[PK]]&amp;Tabela1[[#This Row],[GK]]</f>
        <v>260907</v>
      </c>
      <c r="G1945" s="2" t="s">
        <v>1826</v>
      </c>
      <c r="H1945" s="3">
        <v>286837440.74000001</v>
      </c>
      <c r="I1945" s="4">
        <v>1.125</v>
      </c>
      <c r="J1945" s="3">
        <v>322692120.82999998</v>
      </c>
      <c r="K1945" s="4">
        <v>7.0000000000000007E-2</v>
      </c>
      <c r="L1945" s="3">
        <v>22588448</v>
      </c>
      <c r="M1945" s="3"/>
      <c r="N1945" s="5"/>
      <c r="O1945" s="3">
        <v>8935741.7200000007</v>
      </c>
      <c r="P1945" s="4">
        <v>1.125</v>
      </c>
      <c r="Q1945" s="3">
        <v>10052709.439999999</v>
      </c>
      <c r="R1945" s="4">
        <v>1.6E-2</v>
      </c>
      <c r="S1945" s="3">
        <v>160843</v>
      </c>
      <c r="T1945" s="3"/>
      <c r="U1945" s="5"/>
      <c r="V1945" s="3">
        <v>13382643</v>
      </c>
      <c r="W1945" s="5"/>
      <c r="X1945" s="3">
        <v>39037532</v>
      </c>
      <c r="Y1945" s="3">
        <v>14708384</v>
      </c>
      <c r="Z1945" s="3">
        <v>17669</v>
      </c>
      <c r="AA1945" s="3">
        <v>1362786</v>
      </c>
      <c r="AB1945" s="3">
        <v>22948693</v>
      </c>
      <c r="AC1945" s="3">
        <v>0</v>
      </c>
      <c r="AD1945" s="3">
        <v>26480758</v>
      </c>
      <c r="AE1945" s="3">
        <v>0</v>
      </c>
      <c r="AF1945" s="3">
        <v>22588448</v>
      </c>
      <c r="AG1945" s="3">
        <v>160843</v>
      </c>
      <c r="AH1945" s="3">
        <v>26480758</v>
      </c>
      <c r="AI1945" s="3">
        <v>13382643</v>
      </c>
      <c r="AJ1945" s="3">
        <v>1264366</v>
      </c>
      <c r="AK1945" s="3">
        <v>2090235</v>
      </c>
      <c r="AL1945" s="3">
        <v>800300</v>
      </c>
      <c r="AM1945" s="3">
        <v>1289935</v>
      </c>
      <c r="AN1945" s="3">
        <v>825869</v>
      </c>
      <c r="AO1945" s="3">
        <v>0</v>
      </c>
      <c r="AP1945" s="3">
        <v>0</v>
      </c>
      <c r="AQ1945" s="3">
        <v>825869</v>
      </c>
      <c r="AR1945" s="3">
        <f>Tabela1[[#This Row],[Potrzeby finansowe 2027
w tym:]]+Tabela1[[#This Row],[Rozliczenie 2025 potrz. fin.]]</f>
        <v>39863401</v>
      </c>
      <c r="AS1945" s="3">
        <v>0</v>
      </c>
      <c r="AT1945" s="3">
        <v>0</v>
      </c>
      <c r="AU1945" s="3"/>
      <c r="AV1945" s="3"/>
      <c r="AW1945" s="3"/>
      <c r="AX1945" s="3"/>
      <c r="AY1945" s="3"/>
      <c r="AZ1945" s="3"/>
      <c r="BA1945" s="3">
        <v>17669</v>
      </c>
      <c r="BB1945" s="3">
        <v>0</v>
      </c>
      <c r="BC1945" s="3">
        <v>0</v>
      </c>
      <c r="BD1945" s="3">
        <v>0</v>
      </c>
      <c r="BE1945" s="3">
        <v>354.06</v>
      </c>
      <c r="BF1945" s="3">
        <v>0</v>
      </c>
      <c r="BG1945" s="3">
        <v>838301</v>
      </c>
      <c r="BH1945" s="3">
        <v>7877</v>
      </c>
      <c r="BI1945" s="3">
        <v>524485</v>
      </c>
      <c r="BJ1945" s="3">
        <v>8059682.7199999988</v>
      </c>
      <c r="BK1945" s="3">
        <v>4010486.76</v>
      </c>
      <c r="BL1945" s="3">
        <v>5038822.47</v>
      </c>
      <c r="BM1945" s="3">
        <v>6119138.9000000004</v>
      </c>
      <c r="BN1945" s="53">
        <v>0.639083032558313</v>
      </c>
      <c r="BO1945" s="54">
        <v>3.3995789999999998E-4</v>
      </c>
      <c r="BP1945" s="70">
        <v>8549</v>
      </c>
      <c r="BQ1945" s="71"/>
      <c r="BR1945" s="70"/>
      <c r="BS1945" s="72"/>
      <c r="BT1945" s="72"/>
      <c r="BU1945" s="70">
        <v>22588448</v>
      </c>
      <c r="BV1945" s="70">
        <v>160843</v>
      </c>
      <c r="BW1945" s="74">
        <v>26480758</v>
      </c>
      <c r="BX1945" s="70">
        <v>49230049</v>
      </c>
    </row>
    <row r="1946" spans="1:76" x14ac:dyDescent="0.3">
      <c r="A1946" s="73" t="s">
        <v>10</v>
      </c>
      <c r="B1946" s="2" t="s">
        <v>185</v>
      </c>
      <c r="C1946" s="2" t="s">
        <v>56</v>
      </c>
      <c r="D1946" s="2" t="s">
        <v>54</v>
      </c>
      <c r="E1946" s="2" t="s">
        <v>15</v>
      </c>
      <c r="F1946" s="17" t="str">
        <f>+Tabela1[[#This Row],[WK]]&amp;Tabela1[[#This Row],[PK]]&amp;Tabela1[[#This Row],[GK]]</f>
        <v>260908</v>
      </c>
      <c r="G1946" s="2" t="s">
        <v>1827</v>
      </c>
      <c r="H1946" s="3">
        <v>110792029.66</v>
      </c>
      <c r="I1946" s="4">
        <v>1.125</v>
      </c>
      <c r="J1946" s="3">
        <v>124641033.37</v>
      </c>
      <c r="K1946" s="4">
        <v>7.0000000000000007E-2</v>
      </c>
      <c r="L1946" s="3">
        <v>8724872</v>
      </c>
      <c r="M1946" s="3"/>
      <c r="N1946" s="5"/>
      <c r="O1946" s="3">
        <v>2153093.0699999998</v>
      </c>
      <c r="P1946" s="4">
        <v>1.125</v>
      </c>
      <c r="Q1946" s="3">
        <v>2422229.7000000002</v>
      </c>
      <c r="R1946" s="4">
        <v>1.6E-2</v>
      </c>
      <c r="S1946" s="3">
        <v>38756</v>
      </c>
      <c r="T1946" s="3"/>
      <c r="U1946" s="5"/>
      <c r="V1946" s="3">
        <v>5909599</v>
      </c>
      <c r="W1946" s="5"/>
      <c r="X1946" s="3">
        <v>14766710</v>
      </c>
      <c r="Y1946" s="3">
        <v>5862894</v>
      </c>
      <c r="Z1946" s="3">
        <v>0</v>
      </c>
      <c r="AA1946" s="3">
        <v>744122</v>
      </c>
      <c r="AB1946" s="3">
        <v>7172399</v>
      </c>
      <c r="AC1946" s="3">
        <v>987295</v>
      </c>
      <c r="AD1946" s="3">
        <v>8857111</v>
      </c>
      <c r="AE1946" s="3">
        <v>0</v>
      </c>
      <c r="AF1946" s="3">
        <v>8724872</v>
      </c>
      <c r="AG1946" s="3">
        <v>38756</v>
      </c>
      <c r="AH1946" s="3">
        <v>8857111</v>
      </c>
      <c r="AI1946" s="3">
        <v>5909599</v>
      </c>
      <c r="AJ1946" s="3">
        <v>653336</v>
      </c>
      <c r="AK1946" s="3">
        <v>653336</v>
      </c>
      <c r="AL1946" s="3">
        <v>543877</v>
      </c>
      <c r="AM1946" s="3">
        <v>109459</v>
      </c>
      <c r="AN1946" s="3">
        <v>14329</v>
      </c>
      <c r="AO1946" s="3">
        <v>0</v>
      </c>
      <c r="AP1946" s="3">
        <v>-14329</v>
      </c>
      <c r="AQ1946" s="3">
        <v>0</v>
      </c>
      <c r="AR1946" s="3">
        <f>Tabela1[[#This Row],[Potrzeby finansowe 2027
w tym:]]+Tabela1[[#This Row],[Rozliczenie 2025 potrz. fin.]]</f>
        <v>14766710</v>
      </c>
      <c r="AS1946" s="3">
        <v>0</v>
      </c>
      <c r="AT1946" s="3">
        <v>0</v>
      </c>
      <c r="AU1946" s="3"/>
      <c r="AV1946" s="3"/>
      <c r="AW1946" s="3"/>
      <c r="AX1946" s="3"/>
      <c r="AY1946" s="3"/>
      <c r="AZ1946" s="3"/>
      <c r="BA1946" s="3">
        <v>0</v>
      </c>
      <c r="BB1946" s="3">
        <v>0</v>
      </c>
      <c r="BC1946" s="3">
        <v>0</v>
      </c>
      <c r="BD1946" s="3">
        <v>0</v>
      </c>
      <c r="BE1946" s="3">
        <v>0</v>
      </c>
      <c r="BF1946" s="3">
        <v>0</v>
      </c>
      <c r="BG1946" s="3">
        <v>377782</v>
      </c>
      <c r="BH1946" s="3">
        <v>3372</v>
      </c>
      <c r="BI1946" s="3">
        <v>366340</v>
      </c>
      <c r="BJ1946" s="3">
        <v>5629482.3200000003</v>
      </c>
      <c r="BK1946" s="3">
        <v>2457997.1500000004</v>
      </c>
      <c r="BL1946" s="3">
        <v>1811415.05</v>
      </c>
      <c r="BM1946" s="3">
        <v>9063110.5800000001</v>
      </c>
      <c r="BN1946" s="53">
        <v>0.65452748011154327</v>
      </c>
      <c r="BO1946" s="54">
        <v>1.4235039999999999E-4</v>
      </c>
      <c r="BP1946" s="70">
        <v>3580</v>
      </c>
      <c r="BQ1946" s="71"/>
      <c r="BR1946" s="70"/>
      <c r="BS1946" s="72"/>
      <c r="BT1946" s="72"/>
      <c r="BU1946" s="70">
        <v>8724872</v>
      </c>
      <c r="BV1946" s="70">
        <v>38756</v>
      </c>
      <c r="BW1946" s="74">
        <v>8857111</v>
      </c>
      <c r="BX1946" s="70">
        <v>17620739</v>
      </c>
    </row>
    <row r="1947" spans="1:76" x14ac:dyDescent="0.3">
      <c r="A1947" s="73" t="s">
        <v>10</v>
      </c>
      <c r="B1947" s="2" t="s">
        <v>185</v>
      </c>
      <c r="C1947" s="2" t="s">
        <v>56</v>
      </c>
      <c r="D1947" s="2" t="s">
        <v>56</v>
      </c>
      <c r="E1947" s="2" t="s">
        <v>19</v>
      </c>
      <c r="F1947" s="17" t="str">
        <f>+Tabela1[[#This Row],[WK]]&amp;Tabela1[[#This Row],[PK]]&amp;Tabela1[[#This Row],[GK]]</f>
        <v>260909</v>
      </c>
      <c r="G1947" s="2" t="s">
        <v>1828</v>
      </c>
      <c r="H1947" s="3">
        <v>130616482.81</v>
      </c>
      <c r="I1947" s="4">
        <v>1.125</v>
      </c>
      <c r="J1947" s="3">
        <v>146943543.16</v>
      </c>
      <c r="K1947" s="4">
        <v>7.0000000000000007E-2</v>
      </c>
      <c r="L1947" s="3">
        <v>10286048</v>
      </c>
      <c r="M1947" s="3"/>
      <c r="N1947" s="5"/>
      <c r="O1947" s="3">
        <v>5752090.1099999994</v>
      </c>
      <c r="P1947" s="4">
        <v>1.125</v>
      </c>
      <c r="Q1947" s="3">
        <v>6471101.3700000001</v>
      </c>
      <c r="R1947" s="4">
        <v>1.6E-2</v>
      </c>
      <c r="S1947" s="3">
        <v>103538</v>
      </c>
      <c r="T1947" s="3"/>
      <c r="U1947" s="5"/>
      <c r="V1947" s="3">
        <v>7021985</v>
      </c>
      <c r="W1947" s="5"/>
      <c r="X1947" s="3">
        <v>15488110</v>
      </c>
      <c r="Y1947" s="3">
        <v>6619083</v>
      </c>
      <c r="Z1947" s="3">
        <v>205914</v>
      </c>
      <c r="AA1947" s="3">
        <v>941848</v>
      </c>
      <c r="AB1947" s="3">
        <v>6867853</v>
      </c>
      <c r="AC1947" s="3">
        <v>853412</v>
      </c>
      <c r="AD1947" s="3">
        <v>8466125</v>
      </c>
      <c r="AE1947" s="3">
        <v>0</v>
      </c>
      <c r="AF1947" s="3">
        <v>10286048</v>
      </c>
      <c r="AG1947" s="3">
        <v>103538</v>
      </c>
      <c r="AH1947" s="3">
        <v>8466125</v>
      </c>
      <c r="AI1947" s="3">
        <v>7021985</v>
      </c>
      <c r="AJ1947" s="3">
        <v>264378</v>
      </c>
      <c r="AK1947" s="3">
        <v>264378</v>
      </c>
      <c r="AL1947" s="3">
        <v>321540</v>
      </c>
      <c r="AM1947" s="3">
        <v>-57162</v>
      </c>
      <c r="AN1947" s="3">
        <v>-99322</v>
      </c>
      <c r="AO1947" s="3">
        <v>0</v>
      </c>
      <c r="AP1947" s="3">
        <v>99322</v>
      </c>
      <c r="AQ1947" s="3">
        <v>0</v>
      </c>
      <c r="AR1947" s="3">
        <f>Tabela1[[#This Row],[Potrzeby finansowe 2027
w tym:]]+Tabela1[[#This Row],[Rozliczenie 2025 potrz. fin.]]</f>
        <v>15488110</v>
      </c>
      <c r="AS1947" s="3">
        <v>0</v>
      </c>
      <c r="AT1947" s="3">
        <v>0</v>
      </c>
      <c r="AU1947" s="3"/>
      <c r="AV1947" s="3"/>
      <c r="AW1947" s="3"/>
      <c r="AX1947" s="3"/>
      <c r="AY1947" s="3"/>
      <c r="AZ1947" s="3"/>
      <c r="BA1947" s="3">
        <v>205914</v>
      </c>
      <c r="BB1947" s="3">
        <v>0</v>
      </c>
      <c r="BC1947" s="3">
        <v>544.79</v>
      </c>
      <c r="BD1947" s="3">
        <v>0</v>
      </c>
      <c r="BE1947" s="3">
        <v>494.19</v>
      </c>
      <c r="BF1947" s="3">
        <v>0</v>
      </c>
      <c r="BG1947" s="3">
        <v>415160</v>
      </c>
      <c r="BH1947" s="3">
        <v>3901</v>
      </c>
      <c r="BI1947" s="3">
        <v>526688</v>
      </c>
      <c r="BJ1947" s="3">
        <v>8093530.5349999983</v>
      </c>
      <c r="BK1947" s="3">
        <v>3267823.6499999985</v>
      </c>
      <c r="BL1947" s="3">
        <v>4673385.79</v>
      </c>
      <c r="BM1947" s="3">
        <v>9956055.9600000009</v>
      </c>
      <c r="BN1947" s="53">
        <v>0.65642446116971176</v>
      </c>
      <c r="BO1947" s="54">
        <v>1.617361E-4</v>
      </c>
      <c r="BP1947" s="70">
        <v>4067</v>
      </c>
      <c r="BQ1947" s="71"/>
      <c r="BR1947" s="70"/>
      <c r="BS1947" s="72"/>
      <c r="BT1947" s="72"/>
      <c r="BU1947" s="70">
        <v>10286048</v>
      </c>
      <c r="BV1947" s="70">
        <v>103538</v>
      </c>
      <c r="BW1947" s="74">
        <v>8466125</v>
      </c>
      <c r="BX1947" s="70">
        <v>18855711</v>
      </c>
    </row>
    <row r="1948" spans="1:76" x14ac:dyDescent="0.3">
      <c r="A1948" s="73" t="s">
        <v>10</v>
      </c>
      <c r="B1948" s="2" t="s">
        <v>185</v>
      </c>
      <c r="C1948" s="2" t="s">
        <v>69</v>
      </c>
      <c r="D1948" s="2" t="s">
        <v>12</v>
      </c>
      <c r="E1948" s="2" t="s">
        <v>13</v>
      </c>
      <c r="F1948" s="17" t="str">
        <f>+Tabela1[[#This Row],[WK]]&amp;Tabela1[[#This Row],[PK]]&amp;Tabela1[[#This Row],[GK]]</f>
        <v>261001</v>
      </c>
      <c r="G1948" s="2" t="s">
        <v>1829</v>
      </c>
      <c r="H1948" s="3">
        <v>1999509436.3399999</v>
      </c>
      <c r="I1948" s="4">
        <v>1.125</v>
      </c>
      <c r="J1948" s="3">
        <v>2249448115.8800001</v>
      </c>
      <c r="K1948" s="4">
        <v>7.0000000000000007E-2</v>
      </c>
      <c r="L1948" s="3">
        <v>157461368</v>
      </c>
      <c r="M1948" s="3"/>
      <c r="N1948" s="5"/>
      <c r="O1948" s="3">
        <v>959858017.88</v>
      </c>
      <c r="P1948" s="4">
        <v>1.125</v>
      </c>
      <c r="Q1948" s="3">
        <v>1079840270.1199999</v>
      </c>
      <c r="R1948" s="4">
        <v>1.6E-2</v>
      </c>
      <c r="S1948" s="3">
        <v>17277444</v>
      </c>
      <c r="T1948" s="3"/>
      <c r="U1948" s="5"/>
      <c r="V1948" s="3">
        <v>101122104</v>
      </c>
      <c r="W1948" s="5"/>
      <c r="X1948" s="3">
        <v>61965963</v>
      </c>
      <c r="Y1948" s="3">
        <v>0</v>
      </c>
      <c r="Z1948" s="3">
        <v>56858</v>
      </c>
      <c r="AA1948" s="3">
        <v>5077426</v>
      </c>
      <c r="AB1948" s="3">
        <v>56831679</v>
      </c>
      <c r="AC1948" s="3">
        <v>0</v>
      </c>
      <c r="AD1948" s="3">
        <v>0</v>
      </c>
      <c r="AE1948" s="3">
        <v>0</v>
      </c>
      <c r="AF1948" s="3">
        <v>157461368</v>
      </c>
      <c r="AG1948" s="3">
        <v>17277444</v>
      </c>
      <c r="AH1948" s="3">
        <v>0</v>
      </c>
      <c r="AI1948" s="3">
        <v>101122104</v>
      </c>
      <c r="AJ1948" s="3">
        <v>1889325</v>
      </c>
      <c r="AK1948" s="3">
        <v>2162773</v>
      </c>
      <c r="AL1948" s="3">
        <v>6877420</v>
      </c>
      <c r="AM1948" s="3">
        <v>-4714647</v>
      </c>
      <c r="AN1948" s="3">
        <v>273448</v>
      </c>
      <c r="AO1948" s="3">
        <v>0</v>
      </c>
      <c r="AP1948" s="3">
        <v>0</v>
      </c>
      <c r="AQ1948" s="3">
        <v>273448</v>
      </c>
      <c r="AR1948" s="3">
        <f>Tabela1[[#This Row],[Potrzeby finansowe 2027
w tym:]]+Tabela1[[#This Row],[Rozliczenie 2025 potrz. fin.]]</f>
        <v>62239411</v>
      </c>
      <c r="AS1948" s="3">
        <v>0</v>
      </c>
      <c r="AT1948" s="3">
        <v>0</v>
      </c>
      <c r="AU1948" s="3"/>
      <c r="AV1948" s="3"/>
      <c r="AW1948" s="3"/>
      <c r="AX1948" s="3"/>
      <c r="AY1948" s="3"/>
      <c r="AZ1948" s="3"/>
      <c r="BA1948" s="3">
        <v>56858</v>
      </c>
      <c r="BB1948" s="3">
        <v>0</v>
      </c>
      <c r="BC1948" s="3">
        <v>80.010000000000005</v>
      </c>
      <c r="BD1948" s="3">
        <v>0</v>
      </c>
      <c r="BE1948" s="3">
        <v>440.89</v>
      </c>
      <c r="BF1948" s="3">
        <v>247.55</v>
      </c>
      <c r="BG1948" s="3">
        <v>4267496</v>
      </c>
      <c r="BH1948" s="3">
        <v>40099</v>
      </c>
      <c r="BI1948" s="3">
        <v>809930</v>
      </c>
      <c r="BJ1948" s="3">
        <v>12446066.095000003</v>
      </c>
      <c r="BK1948" s="3">
        <v>8687912.4900000021</v>
      </c>
      <c r="BL1948" s="3">
        <v>3707395.43</v>
      </c>
      <c r="BM1948" s="3">
        <v>7617823.5599999987</v>
      </c>
      <c r="BN1948" s="53">
        <v>1.0360799455340739</v>
      </c>
      <c r="BO1948" s="54">
        <v>1.5871839999999999E-3</v>
      </c>
      <c r="BP1948" s="70">
        <v>39915</v>
      </c>
      <c r="BQ1948" s="71"/>
      <c r="BR1948" s="70"/>
      <c r="BS1948" s="72"/>
      <c r="BT1948" s="72"/>
      <c r="BU1948" s="70">
        <v>157461368</v>
      </c>
      <c r="BV1948" s="70">
        <v>17277444</v>
      </c>
      <c r="BW1948" s="74">
        <v>0</v>
      </c>
      <c r="BX1948" s="70">
        <v>174738812</v>
      </c>
    </row>
    <row r="1949" spans="1:76" x14ac:dyDescent="0.3">
      <c r="A1949" s="73" t="s">
        <v>10</v>
      </c>
      <c r="B1949" s="2" t="s">
        <v>185</v>
      </c>
      <c r="C1949" s="2" t="s">
        <v>69</v>
      </c>
      <c r="D1949" s="2" t="s">
        <v>11</v>
      </c>
      <c r="E1949" s="2" t="s">
        <v>15</v>
      </c>
      <c r="F1949" s="17" t="str">
        <f>+Tabela1[[#This Row],[WK]]&amp;Tabela1[[#This Row],[PK]]&amp;Tabela1[[#This Row],[GK]]</f>
        <v>261002</v>
      </c>
      <c r="G1949" s="2" t="s">
        <v>1830</v>
      </c>
      <c r="H1949" s="3">
        <v>313109867.55000001</v>
      </c>
      <c r="I1949" s="4">
        <v>1.125</v>
      </c>
      <c r="J1949" s="3">
        <v>352248600.99000001</v>
      </c>
      <c r="K1949" s="4">
        <v>7.0000000000000007E-2</v>
      </c>
      <c r="L1949" s="3">
        <v>24657402</v>
      </c>
      <c r="M1949" s="3"/>
      <c r="N1949" s="5"/>
      <c r="O1949" s="3">
        <v>14860228.689999999</v>
      </c>
      <c r="P1949" s="4">
        <v>1.125</v>
      </c>
      <c r="Q1949" s="3">
        <v>16717757.279999999</v>
      </c>
      <c r="R1949" s="4">
        <v>1.6E-2</v>
      </c>
      <c r="S1949" s="3">
        <v>267484</v>
      </c>
      <c r="T1949" s="3"/>
      <c r="U1949" s="5"/>
      <c r="V1949" s="3">
        <v>16008910</v>
      </c>
      <c r="W1949" s="5"/>
      <c r="X1949" s="3">
        <v>24669505</v>
      </c>
      <c r="Y1949" s="3">
        <v>9128471</v>
      </c>
      <c r="Z1949" s="3">
        <v>1270773</v>
      </c>
      <c r="AA1949" s="3">
        <v>1156917</v>
      </c>
      <c r="AB1949" s="3">
        <v>11211477</v>
      </c>
      <c r="AC1949" s="3">
        <v>1901867</v>
      </c>
      <c r="AD1949" s="3">
        <v>8660595</v>
      </c>
      <c r="AE1949" s="3">
        <v>0</v>
      </c>
      <c r="AF1949" s="3">
        <v>24657402</v>
      </c>
      <c r="AG1949" s="3">
        <v>267484</v>
      </c>
      <c r="AH1949" s="3">
        <v>8660595</v>
      </c>
      <c r="AI1949" s="3">
        <v>16008910</v>
      </c>
      <c r="AJ1949" s="3">
        <v>1826992</v>
      </c>
      <c r="AK1949" s="3">
        <v>1826992</v>
      </c>
      <c r="AL1949" s="3">
        <v>959384</v>
      </c>
      <c r="AM1949" s="3">
        <v>867608</v>
      </c>
      <c r="AN1949" s="3">
        <v>-133192</v>
      </c>
      <c r="AO1949" s="3">
        <v>0</v>
      </c>
      <c r="AP1949" s="3">
        <v>133192</v>
      </c>
      <c r="AQ1949" s="3">
        <v>0</v>
      </c>
      <c r="AR1949" s="3">
        <f>Tabela1[[#This Row],[Potrzeby finansowe 2027
w tym:]]+Tabela1[[#This Row],[Rozliczenie 2025 potrz. fin.]]</f>
        <v>24669505</v>
      </c>
      <c r="AS1949" s="3">
        <v>0</v>
      </c>
      <c r="AT1949" s="3">
        <v>0</v>
      </c>
      <c r="AU1949" s="3"/>
      <c r="AV1949" s="3"/>
      <c r="AW1949" s="3"/>
      <c r="AX1949" s="3"/>
      <c r="AY1949" s="3"/>
      <c r="AZ1949" s="3"/>
      <c r="BA1949" s="3">
        <v>1270773</v>
      </c>
      <c r="BB1949" s="3">
        <v>0</v>
      </c>
      <c r="BC1949" s="3">
        <v>2395.23</v>
      </c>
      <c r="BD1949" s="3">
        <v>0</v>
      </c>
      <c r="BE1949" s="3">
        <v>5707.29</v>
      </c>
      <c r="BF1949" s="3">
        <v>5682.52</v>
      </c>
      <c r="BG1949" s="3">
        <v>777853</v>
      </c>
      <c r="BH1949" s="3">
        <v>7309</v>
      </c>
      <c r="BI1949" s="3">
        <v>379064</v>
      </c>
      <c r="BJ1949" s="3">
        <v>5825012.0075000003</v>
      </c>
      <c r="BK1949" s="3">
        <v>2849942.92</v>
      </c>
      <c r="BL1949" s="3">
        <v>676993.92</v>
      </c>
      <c r="BM1949" s="3">
        <v>10546288.51</v>
      </c>
      <c r="BN1949" s="53">
        <v>0.74136705744103415</v>
      </c>
      <c r="BO1949" s="54">
        <v>3.0969029999999999E-4</v>
      </c>
      <c r="BP1949" s="70">
        <v>7788</v>
      </c>
      <c r="BQ1949" s="71"/>
      <c r="BR1949" s="70"/>
      <c r="BS1949" s="72"/>
      <c r="BT1949" s="72"/>
      <c r="BU1949" s="70">
        <v>24657402</v>
      </c>
      <c r="BV1949" s="70">
        <v>267484</v>
      </c>
      <c r="BW1949" s="74">
        <v>8660595</v>
      </c>
      <c r="BX1949" s="70">
        <v>33585481</v>
      </c>
    </row>
    <row r="1950" spans="1:76" x14ac:dyDescent="0.3">
      <c r="A1950" s="73" t="s">
        <v>10</v>
      </c>
      <c r="B1950" s="2" t="s">
        <v>185</v>
      </c>
      <c r="C1950" s="2" t="s">
        <v>69</v>
      </c>
      <c r="D1950" s="2" t="s">
        <v>16</v>
      </c>
      <c r="E1950" s="2" t="s">
        <v>15</v>
      </c>
      <c r="F1950" s="17" t="str">
        <f>+Tabela1[[#This Row],[WK]]&amp;Tabela1[[#This Row],[PK]]&amp;Tabela1[[#This Row],[GK]]</f>
        <v>261003</v>
      </c>
      <c r="G1950" s="2" t="s">
        <v>1831</v>
      </c>
      <c r="H1950" s="3">
        <v>199143452.97</v>
      </c>
      <c r="I1950" s="4">
        <v>1.125</v>
      </c>
      <c r="J1950" s="3">
        <v>224036384.59</v>
      </c>
      <c r="K1950" s="4">
        <v>7.0000000000000007E-2</v>
      </c>
      <c r="L1950" s="3">
        <v>15682547</v>
      </c>
      <c r="M1950" s="3"/>
      <c r="N1950" s="5"/>
      <c r="O1950" s="3">
        <v>9941643.5999999996</v>
      </c>
      <c r="P1950" s="4">
        <v>1.125</v>
      </c>
      <c r="Q1950" s="3">
        <v>11184349.050000001</v>
      </c>
      <c r="R1950" s="4">
        <v>1.6E-2</v>
      </c>
      <c r="S1950" s="3">
        <v>178950</v>
      </c>
      <c r="T1950" s="3"/>
      <c r="U1950" s="5"/>
      <c r="V1950" s="3">
        <v>10527003</v>
      </c>
      <c r="W1950" s="5"/>
      <c r="X1950" s="3">
        <v>13103702</v>
      </c>
      <c r="Y1950" s="3">
        <v>1699256</v>
      </c>
      <c r="Z1950" s="3">
        <v>785336</v>
      </c>
      <c r="AA1950" s="3">
        <v>850593</v>
      </c>
      <c r="AB1950" s="3">
        <v>8663221</v>
      </c>
      <c r="AC1950" s="3">
        <v>1105296</v>
      </c>
      <c r="AD1950" s="3">
        <v>2605780</v>
      </c>
      <c r="AE1950" s="3">
        <v>0</v>
      </c>
      <c r="AF1950" s="3">
        <v>15682547</v>
      </c>
      <c r="AG1950" s="3">
        <v>178950</v>
      </c>
      <c r="AH1950" s="3">
        <v>2605780</v>
      </c>
      <c r="AI1950" s="3">
        <v>10527003</v>
      </c>
      <c r="AJ1950" s="3">
        <v>381325</v>
      </c>
      <c r="AK1950" s="3">
        <v>410406</v>
      </c>
      <c r="AL1950" s="3">
        <v>377545</v>
      </c>
      <c r="AM1950" s="3">
        <v>32861</v>
      </c>
      <c r="AN1950" s="3">
        <v>327109</v>
      </c>
      <c r="AO1950" s="3">
        <v>0</v>
      </c>
      <c r="AP1950" s="3">
        <v>-298028</v>
      </c>
      <c r="AQ1950" s="3">
        <v>29081</v>
      </c>
      <c r="AR1950" s="3">
        <f>Tabela1[[#This Row],[Potrzeby finansowe 2027
w tym:]]+Tabela1[[#This Row],[Rozliczenie 2025 potrz. fin.]]</f>
        <v>13132783</v>
      </c>
      <c r="AS1950" s="3">
        <v>0</v>
      </c>
      <c r="AT1950" s="3">
        <v>0</v>
      </c>
      <c r="AU1950" s="3"/>
      <c r="AV1950" s="3"/>
      <c r="AW1950" s="3"/>
      <c r="AX1950" s="3"/>
      <c r="AY1950" s="3"/>
      <c r="AZ1950" s="3"/>
      <c r="BA1950" s="3">
        <v>785336</v>
      </c>
      <c r="BB1950" s="3">
        <v>527.49</v>
      </c>
      <c r="BC1950" s="3">
        <v>774.78</v>
      </c>
      <c r="BD1950" s="3">
        <v>0</v>
      </c>
      <c r="BE1950" s="3">
        <v>2129.29</v>
      </c>
      <c r="BF1950" s="3">
        <v>2113.39</v>
      </c>
      <c r="BG1950" s="3">
        <v>493914</v>
      </c>
      <c r="BH1950" s="3">
        <v>4641</v>
      </c>
      <c r="BI1950" s="3">
        <v>356679</v>
      </c>
      <c r="BJ1950" s="3">
        <v>5481023.602500001</v>
      </c>
      <c r="BK1950" s="3">
        <v>2985384.1300000008</v>
      </c>
      <c r="BL1950" s="3">
        <v>716439.76</v>
      </c>
      <c r="BM1950" s="3">
        <v>8549678.3699999992</v>
      </c>
      <c r="BN1950" s="53">
        <v>0.91271275752403869</v>
      </c>
      <c r="BO1950" s="54">
        <v>1.804896E-4</v>
      </c>
      <c r="BP1950" s="70">
        <v>4539</v>
      </c>
      <c r="BQ1950" s="71"/>
      <c r="BR1950" s="70"/>
      <c r="BS1950" s="72"/>
      <c r="BT1950" s="72"/>
      <c r="BU1950" s="70">
        <v>15682547</v>
      </c>
      <c r="BV1950" s="70">
        <v>178950</v>
      </c>
      <c r="BW1950" s="74">
        <v>2605780</v>
      </c>
      <c r="BX1950" s="70">
        <v>18467277</v>
      </c>
    </row>
    <row r="1951" spans="1:76" x14ac:dyDescent="0.3">
      <c r="A1951" s="73" t="s">
        <v>10</v>
      </c>
      <c r="B1951" s="2" t="s">
        <v>185</v>
      </c>
      <c r="C1951" s="2" t="s">
        <v>69</v>
      </c>
      <c r="D1951" s="2" t="s">
        <v>18</v>
      </c>
      <c r="E1951" s="2" t="s">
        <v>15</v>
      </c>
      <c r="F1951" s="17" t="str">
        <f>+Tabela1[[#This Row],[WK]]&amp;Tabela1[[#This Row],[PK]]&amp;Tabela1[[#This Row],[GK]]</f>
        <v>261004</v>
      </c>
      <c r="G1951" s="2" t="s">
        <v>1832</v>
      </c>
      <c r="H1951" s="3">
        <v>256036226.34999999</v>
      </c>
      <c r="I1951" s="4">
        <v>1.125</v>
      </c>
      <c r="J1951" s="3">
        <v>288040754.63999999</v>
      </c>
      <c r="K1951" s="4">
        <v>7.0000000000000007E-2</v>
      </c>
      <c r="L1951" s="3">
        <v>20162853</v>
      </c>
      <c r="M1951" s="3"/>
      <c r="N1951" s="5"/>
      <c r="O1951" s="3">
        <v>6059046.6000000006</v>
      </c>
      <c r="P1951" s="4">
        <v>1.125</v>
      </c>
      <c r="Q1951" s="3">
        <v>6816427.4299999997</v>
      </c>
      <c r="R1951" s="4">
        <v>1.6E-2</v>
      </c>
      <c r="S1951" s="3">
        <v>109063</v>
      </c>
      <c r="T1951" s="3"/>
      <c r="U1951" s="5"/>
      <c r="V1951" s="3">
        <v>13261977</v>
      </c>
      <c r="W1951" s="5"/>
      <c r="X1951" s="3">
        <v>19350035</v>
      </c>
      <c r="Y1951" s="3">
        <v>7481771</v>
      </c>
      <c r="Z1951" s="3">
        <v>73967</v>
      </c>
      <c r="AA1951" s="3">
        <v>841963</v>
      </c>
      <c r="AB1951" s="3">
        <v>10952334</v>
      </c>
      <c r="AC1951" s="3">
        <v>0</v>
      </c>
      <c r="AD1951" s="3">
        <v>5543747</v>
      </c>
      <c r="AE1951" s="3">
        <v>0</v>
      </c>
      <c r="AF1951" s="3">
        <v>20162853</v>
      </c>
      <c r="AG1951" s="3">
        <v>109063</v>
      </c>
      <c r="AH1951" s="3">
        <v>5543747</v>
      </c>
      <c r="AI1951" s="3">
        <v>13261977</v>
      </c>
      <c r="AJ1951" s="3">
        <v>-729756</v>
      </c>
      <c r="AK1951" s="3">
        <v>-1274067</v>
      </c>
      <c r="AL1951" s="3">
        <v>875137</v>
      </c>
      <c r="AM1951" s="3">
        <v>-2149204</v>
      </c>
      <c r="AN1951" s="3">
        <v>-544311</v>
      </c>
      <c r="AO1951" s="3">
        <v>0</v>
      </c>
      <c r="AP1951" s="3">
        <v>0</v>
      </c>
      <c r="AQ1951" s="3">
        <v>-544311</v>
      </c>
      <c r="AR1951" s="3">
        <f>Tabela1[[#This Row],[Potrzeby finansowe 2027
w tym:]]+Tabela1[[#This Row],[Rozliczenie 2025 potrz. fin.]]</f>
        <v>18805724</v>
      </c>
      <c r="AS1951" s="3">
        <v>0</v>
      </c>
      <c r="AT1951" s="3">
        <v>0</v>
      </c>
      <c r="AU1951" s="3"/>
      <c r="AV1951" s="3"/>
      <c r="AW1951" s="3"/>
      <c r="AX1951" s="3"/>
      <c r="AY1951" s="3"/>
      <c r="AZ1951" s="3"/>
      <c r="BA1951" s="3">
        <v>73967</v>
      </c>
      <c r="BB1951" s="3">
        <v>0</v>
      </c>
      <c r="BC1951" s="3">
        <v>0</v>
      </c>
      <c r="BD1951" s="3">
        <v>0</v>
      </c>
      <c r="BE1951" s="3">
        <v>40.659999999999997</v>
      </c>
      <c r="BF1951" s="3">
        <v>2162.2399999999998</v>
      </c>
      <c r="BG1951" s="3">
        <v>569687</v>
      </c>
      <c r="BH1951" s="3">
        <v>5353</v>
      </c>
      <c r="BI1951" s="3">
        <v>272276</v>
      </c>
      <c r="BJ1951" s="3">
        <v>4184028.5949999993</v>
      </c>
      <c r="BK1951" s="3">
        <v>2338462.1999999993</v>
      </c>
      <c r="BL1951" s="3">
        <v>17232.3</v>
      </c>
      <c r="BM1951" s="3">
        <v>7347800.9800000004</v>
      </c>
      <c r="BN1951" s="53">
        <v>0.73530865579213422</v>
      </c>
      <c r="BO1951" s="54">
        <v>2.4697359999999998E-4</v>
      </c>
      <c r="BP1951" s="70">
        <v>6211</v>
      </c>
      <c r="BQ1951" s="71"/>
      <c r="BR1951" s="70"/>
      <c r="BS1951" s="72"/>
      <c r="BT1951" s="72"/>
      <c r="BU1951" s="70">
        <v>20162853</v>
      </c>
      <c r="BV1951" s="70">
        <v>109063</v>
      </c>
      <c r="BW1951" s="74">
        <v>5543747</v>
      </c>
      <c r="BX1951" s="70">
        <v>25815663</v>
      </c>
    </row>
    <row r="1952" spans="1:76" x14ac:dyDescent="0.3">
      <c r="A1952" s="73" t="s">
        <v>10</v>
      </c>
      <c r="B1952" s="2" t="s">
        <v>185</v>
      </c>
      <c r="C1952" s="2" t="s">
        <v>69</v>
      </c>
      <c r="D1952" s="2" t="s">
        <v>21</v>
      </c>
      <c r="E1952" s="2" t="s">
        <v>19</v>
      </c>
      <c r="F1952" s="17" t="str">
        <f>+Tabela1[[#This Row],[WK]]&amp;Tabela1[[#This Row],[PK]]&amp;Tabela1[[#This Row],[GK]]</f>
        <v>261005</v>
      </c>
      <c r="G1952" s="2" t="s">
        <v>1833</v>
      </c>
      <c r="H1952" s="3">
        <v>432416283.86000001</v>
      </c>
      <c r="I1952" s="4">
        <v>1.125</v>
      </c>
      <c r="J1952" s="3">
        <v>486468319.33999997</v>
      </c>
      <c r="K1952" s="4">
        <v>7.0000000000000007E-2</v>
      </c>
      <c r="L1952" s="3">
        <v>34052782</v>
      </c>
      <c r="M1952" s="3"/>
      <c r="N1952" s="5"/>
      <c r="O1952" s="3">
        <v>24353156.449999999</v>
      </c>
      <c r="P1952" s="4">
        <v>1.125</v>
      </c>
      <c r="Q1952" s="3">
        <v>27397301.010000002</v>
      </c>
      <c r="R1952" s="4">
        <v>1.6E-2</v>
      </c>
      <c r="S1952" s="3">
        <v>438357</v>
      </c>
      <c r="T1952" s="3"/>
      <c r="U1952" s="5"/>
      <c r="V1952" s="3">
        <v>21046088</v>
      </c>
      <c r="W1952" s="5"/>
      <c r="X1952" s="3">
        <v>16792351</v>
      </c>
      <c r="Y1952" s="3">
        <v>231358</v>
      </c>
      <c r="Z1952" s="3">
        <v>303554</v>
      </c>
      <c r="AA1952" s="3">
        <v>1380857</v>
      </c>
      <c r="AB1952" s="3">
        <v>13237891</v>
      </c>
      <c r="AC1952" s="3">
        <v>1638691</v>
      </c>
      <c r="AD1952" s="3">
        <v>769154</v>
      </c>
      <c r="AE1952" s="3">
        <v>0</v>
      </c>
      <c r="AF1952" s="3">
        <v>34052782</v>
      </c>
      <c r="AG1952" s="3">
        <v>438357</v>
      </c>
      <c r="AH1952" s="3">
        <v>769154</v>
      </c>
      <c r="AI1952" s="3">
        <v>21046088</v>
      </c>
      <c r="AJ1952" s="3">
        <v>-115524</v>
      </c>
      <c r="AK1952" s="3">
        <v>-260263</v>
      </c>
      <c r="AL1952" s="3">
        <v>870200</v>
      </c>
      <c r="AM1952" s="3">
        <v>-1130463</v>
      </c>
      <c r="AN1952" s="3">
        <v>-144739</v>
      </c>
      <c r="AO1952" s="3">
        <v>0</v>
      </c>
      <c r="AP1952" s="3">
        <v>0</v>
      </c>
      <c r="AQ1952" s="3">
        <v>-144739</v>
      </c>
      <c r="AR1952" s="3">
        <f>Tabela1[[#This Row],[Potrzeby finansowe 2027
w tym:]]+Tabela1[[#This Row],[Rozliczenie 2025 potrz. fin.]]</f>
        <v>16647612</v>
      </c>
      <c r="AS1952" s="3">
        <v>0</v>
      </c>
      <c r="AT1952" s="3">
        <v>0</v>
      </c>
      <c r="AU1952" s="3"/>
      <c r="AV1952" s="3"/>
      <c r="AW1952" s="3"/>
      <c r="AX1952" s="3"/>
      <c r="AY1952" s="3"/>
      <c r="AZ1952" s="3"/>
      <c r="BA1952" s="3">
        <v>303554</v>
      </c>
      <c r="BB1952" s="3">
        <v>0</v>
      </c>
      <c r="BC1952" s="3">
        <v>32.46</v>
      </c>
      <c r="BD1952" s="3">
        <v>0</v>
      </c>
      <c r="BE1952" s="3">
        <v>2690.4</v>
      </c>
      <c r="BF1952" s="3">
        <v>4763.75</v>
      </c>
      <c r="BG1952" s="3">
        <v>947386</v>
      </c>
      <c r="BH1952" s="3">
        <v>8902</v>
      </c>
      <c r="BI1952" s="3">
        <v>433471</v>
      </c>
      <c r="BJ1952" s="3">
        <v>6661083.6050000004</v>
      </c>
      <c r="BK1952" s="3">
        <v>1569931.5</v>
      </c>
      <c r="BL1952" s="3">
        <v>6595231.1600000001</v>
      </c>
      <c r="BM1952" s="3">
        <v>7174146.0999999996</v>
      </c>
      <c r="BN1952" s="53">
        <v>0.99355362189082574</v>
      </c>
      <c r="BO1952" s="54">
        <v>3.3274660000000002E-4</v>
      </c>
      <c r="BP1952" s="70">
        <v>8368</v>
      </c>
      <c r="BQ1952" s="71"/>
      <c r="BR1952" s="70"/>
      <c r="BS1952" s="72"/>
      <c r="BT1952" s="72"/>
      <c r="BU1952" s="70">
        <v>34052782</v>
      </c>
      <c r="BV1952" s="70">
        <v>438357</v>
      </c>
      <c r="BW1952" s="74">
        <v>769154</v>
      </c>
      <c r="BX1952" s="70">
        <v>35260293</v>
      </c>
    </row>
    <row r="1953" spans="1:76" x14ac:dyDescent="0.3">
      <c r="A1953" s="73" t="s">
        <v>10</v>
      </c>
      <c r="B1953" s="2" t="s">
        <v>185</v>
      </c>
      <c r="C1953" s="2" t="s">
        <v>71</v>
      </c>
      <c r="D1953" s="2" t="s">
        <v>12</v>
      </c>
      <c r="E1953" s="2" t="s">
        <v>13</v>
      </c>
      <c r="F1953" s="17" t="str">
        <f>+Tabela1[[#This Row],[WK]]&amp;Tabela1[[#This Row],[PK]]&amp;Tabela1[[#This Row],[GK]]</f>
        <v>261101</v>
      </c>
      <c r="G1953" s="2" t="s">
        <v>1834</v>
      </c>
      <c r="H1953" s="3">
        <v>2120782723.71</v>
      </c>
      <c r="I1953" s="4">
        <v>1.125</v>
      </c>
      <c r="J1953" s="3">
        <v>2385880564.1700001</v>
      </c>
      <c r="K1953" s="4">
        <v>7.0000000000000007E-2</v>
      </c>
      <c r="L1953" s="3">
        <v>167011639</v>
      </c>
      <c r="M1953" s="3"/>
      <c r="N1953" s="5"/>
      <c r="O1953" s="3">
        <v>388877507.56</v>
      </c>
      <c r="P1953" s="4">
        <v>1.125</v>
      </c>
      <c r="Q1953" s="3">
        <v>437487196.00999999</v>
      </c>
      <c r="R1953" s="4">
        <v>1.6E-2</v>
      </c>
      <c r="S1953" s="3">
        <v>6999795</v>
      </c>
      <c r="T1953" s="3"/>
      <c r="U1953" s="5"/>
      <c r="V1953" s="3">
        <v>101154360</v>
      </c>
      <c r="W1953" s="5"/>
      <c r="X1953" s="3">
        <v>94587052</v>
      </c>
      <c r="Y1953" s="3">
        <v>0</v>
      </c>
      <c r="Z1953" s="3">
        <v>2027</v>
      </c>
      <c r="AA1953" s="3">
        <v>7529327</v>
      </c>
      <c r="AB1953" s="3">
        <v>87055698</v>
      </c>
      <c r="AC1953" s="3">
        <v>0</v>
      </c>
      <c r="AD1953" s="3">
        <v>11064690</v>
      </c>
      <c r="AE1953" s="3">
        <v>0</v>
      </c>
      <c r="AF1953" s="3">
        <v>167011639</v>
      </c>
      <c r="AG1953" s="3">
        <v>6999795</v>
      </c>
      <c r="AH1953" s="3">
        <v>11064690</v>
      </c>
      <c r="AI1953" s="3">
        <v>101154360</v>
      </c>
      <c r="AJ1953" s="3">
        <v>5860070</v>
      </c>
      <c r="AK1953" s="3">
        <v>10087923</v>
      </c>
      <c r="AL1953" s="3">
        <v>6412697</v>
      </c>
      <c r="AM1953" s="3">
        <v>3675226</v>
      </c>
      <c r="AN1953" s="3">
        <v>4227853</v>
      </c>
      <c r="AO1953" s="3">
        <v>0</v>
      </c>
      <c r="AP1953" s="3">
        <v>0</v>
      </c>
      <c r="AQ1953" s="3">
        <v>4227853</v>
      </c>
      <c r="AR1953" s="3">
        <f>Tabela1[[#This Row],[Potrzeby finansowe 2027
w tym:]]+Tabela1[[#This Row],[Rozliczenie 2025 potrz. fin.]]</f>
        <v>98814905</v>
      </c>
      <c r="AS1953" s="3">
        <v>0</v>
      </c>
      <c r="AT1953" s="3">
        <v>0</v>
      </c>
      <c r="AU1953" s="3"/>
      <c r="AV1953" s="3"/>
      <c r="AW1953" s="3"/>
      <c r="AX1953" s="3"/>
      <c r="AY1953" s="3"/>
      <c r="AZ1953" s="3"/>
      <c r="BA1953" s="3">
        <v>2027</v>
      </c>
      <c r="BB1953" s="3">
        <v>0</v>
      </c>
      <c r="BC1953" s="3">
        <v>0</v>
      </c>
      <c r="BD1953" s="3">
        <v>0</v>
      </c>
      <c r="BE1953" s="3">
        <v>0.01</v>
      </c>
      <c r="BF1953" s="3">
        <v>60.92</v>
      </c>
      <c r="BG1953" s="3">
        <v>4605817</v>
      </c>
      <c r="BH1953" s="3">
        <v>43278</v>
      </c>
      <c r="BI1953" s="3">
        <v>2923510</v>
      </c>
      <c r="BJ1953" s="3">
        <v>44925111.907499999</v>
      </c>
      <c r="BK1953" s="3">
        <v>23365308.23</v>
      </c>
      <c r="BL1953" s="3">
        <v>30809882.100000001</v>
      </c>
      <c r="BM1953" s="3">
        <v>24619450.510000002</v>
      </c>
      <c r="BN1953" s="53">
        <v>1.0849687100715333</v>
      </c>
      <c r="BO1953" s="54">
        <v>1.6245928000000001E-3</v>
      </c>
      <c r="BP1953" s="70">
        <v>40855</v>
      </c>
      <c r="BQ1953" s="71"/>
      <c r="BR1953" s="70"/>
      <c r="BS1953" s="72"/>
      <c r="BT1953" s="72"/>
      <c r="BU1953" s="70">
        <v>167011639</v>
      </c>
      <c r="BV1953" s="70">
        <v>6999795</v>
      </c>
      <c r="BW1953" s="74">
        <v>11064690</v>
      </c>
      <c r="BX1953" s="70">
        <v>185076124</v>
      </c>
    </row>
    <row r="1954" spans="1:76" x14ac:dyDescent="0.3">
      <c r="A1954" s="73" t="s">
        <v>10</v>
      </c>
      <c r="B1954" s="2" t="s">
        <v>185</v>
      </c>
      <c r="C1954" s="2" t="s">
        <v>71</v>
      </c>
      <c r="D1954" s="2" t="s">
        <v>11</v>
      </c>
      <c r="E1954" s="2" t="s">
        <v>15</v>
      </c>
      <c r="F1954" s="17" t="str">
        <f>+Tabela1[[#This Row],[WK]]&amp;Tabela1[[#This Row],[PK]]&amp;Tabela1[[#This Row],[GK]]</f>
        <v>261102</v>
      </c>
      <c r="G1954" s="2" t="s">
        <v>578</v>
      </c>
      <c r="H1954" s="3">
        <v>440217746.58999997</v>
      </c>
      <c r="I1954" s="4">
        <v>1.125</v>
      </c>
      <c r="J1954" s="3">
        <v>495244964.91000003</v>
      </c>
      <c r="K1954" s="4">
        <v>7.0000000000000007E-2</v>
      </c>
      <c r="L1954" s="3">
        <v>34667148</v>
      </c>
      <c r="M1954" s="3"/>
      <c r="N1954" s="5"/>
      <c r="O1954" s="3">
        <v>19882625.300000001</v>
      </c>
      <c r="P1954" s="4">
        <v>1.125</v>
      </c>
      <c r="Q1954" s="3">
        <v>22367953.460000001</v>
      </c>
      <c r="R1954" s="4">
        <v>1.6E-2</v>
      </c>
      <c r="S1954" s="3">
        <v>357887</v>
      </c>
      <c r="T1954" s="3"/>
      <c r="U1954" s="5"/>
      <c r="V1954" s="3">
        <v>23358406</v>
      </c>
      <c r="W1954" s="5"/>
      <c r="X1954" s="3">
        <v>37660751</v>
      </c>
      <c r="Y1954" s="3">
        <v>8280516</v>
      </c>
      <c r="Z1954" s="3">
        <v>620154</v>
      </c>
      <c r="AA1954" s="3">
        <v>1318404</v>
      </c>
      <c r="AB1954" s="3">
        <v>23573274</v>
      </c>
      <c r="AC1954" s="3">
        <v>3868403</v>
      </c>
      <c r="AD1954" s="3">
        <v>14302345</v>
      </c>
      <c r="AE1954" s="3">
        <v>0</v>
      </c>
      <c r="AF1954" s="3">
        <v>34667148</v>
      </c>
      <c r="AG1954" s="3">
        <v>357887</v>
      </c>
      <c r="AH1954" s="3">
        <v>14302345</v>
      </c>
      <c r="AI1954" s="3">
        <v>23358406</v>
      </c>
      <c r="AJ1954" s="3">
        <v>-492475</v>
      </c>
      <c r="AK1954" s="3">
        <v>-492475</v>
      </c>
      <c r="AL1954" s="3">
        <v>1914162</v>
      </c>
      <c r="AM1954" s="3">
        <v>-2406637</v>
      </c>
      <c r="AN1954" s="3">
        <v>-385754</v>
      </c>
      <c r="AO1954" s="3">
        <v>0</v>
      </c>
      <c r="AP1954" s="3">
        <v>385754</v>
      </c>
      <c r="AQ1954" s="3">
        <v>0</v>
      </c>
      <c r="AR1954" s="3">
        <f>Tabela1[[#This Row],[Potrzeby finansowe 2027
w tym:]]+Tabela1[[#This Row],[Rozliczenie 2025 potrz. fin.]]</f>
        <v>37660751</v>
      </c>
      <c r="AS1954" s="3">
        <v>0</v>
      </c>
      <c r="AT1954" s="3">
        <v>0</v>
      </c>
      <c r="AU1954" s="3"/>
      <c r="AV1954" s="3"/>
      <c r="AW1954" s="3"/>
      <c r="AX1954" s="3"/>
      <c r="AY1954" s="3"/>
      <c r="AZ1954" s="3"/>
      <c r="BA1954" s="3">
        <v>620154</v>
      </c>
      <c r="BB1954" s="3">
        <v>0</v>
      </c>
      <c r="BC1954" s="3">
        <v>185.09</v>
      </c>
      <c r="BD1954" s="3">
        <v>0</v>
      </c>
      <c r="BE1954" s="3">
        <v>1718.77</v>
      </c>
      <c r="BF1954" s="3">
        <v>14210.98</v>
      </c>
      <c r="BG1954" s="3">
        <v>1054769</v>
      </c>
      <c r="BH1954" s="3">
        <v>9911</v>
      </c>
      <c r="BI1954" s="3">
        <v>263635</v>
      </c>
      <c r="BJ1954" s="3">
        <v>4051243.1724999994</v>
      </c>
      <c r="BK1954" s="3">
        <v>2411078.9399999995</v>
      </c>
      <c r="BL1954" s="3">
        <v>209654.72</v>
      </c>
      <c r="BM1954" s="3">
        <v>6141347.4900000002</v>
      </c>
      <c r="BN1954" s="53">
        <v>0.80971060313552123</v>
      </c>
      <c r="BO1954" s="54">
        <v>4.0344280000000001E-4</v>
      </c>
      <c r="BP1954" s="70">
        <v>10146</v>
      </c>
      <c r="BQ1954" s="71"/>
      <c r="BR1954" s="70"/>
      <c r="BS1954" s="72"/>
      <c r="BT1954" s="72"/>
      <c r="BU1954" s="70">
        <v>34667148</v>
      </c>
      <c r="BV1954" s="70">
        <v>357887</v>
      </c>
      <c r="BW1954" s="74">
        <v>14302345</v>
      </c>
      <c r="BX1954" s="70">
        <v>49327380</v>
      </c>
    </row>
    <row r="1955" spans="1:76" x14ac:dyDescent="0.3">
      <c r="A1955" s="73" t="s">
        <v>10</v>
      </c>
      <c r="B1955" s="2" t="s">
        <v>185</v>
      </c>
      <c r="C1955" s="2" t="s">
        <v>71</v>
      </c>
      <c r="D1955" s="2" t="s">
        <v>16</v>
      </c>
      <c r="E1955" s="2" t="s">
        <v>15</v>
      </c>
      <c r="F1955" s="17" t="str">
        <f>+Tabela1[[#This Row],[WK]]&amp;Tabela1[[#This Row],[PK]]&amp;Tabela1[[#This Row],[GK]]</f>
        <v>261103</v>
      </c>
      <c r="G1955" s="2" t="s">
        <v>1835</v>
      </c>
      <c r="H1955" s="3">
        <v>351608168.27999997</v>
      </c>
      <c r="I1955" s="4">
        <v>1.125</v>
      </c>
      <c r="J1955" s="3">
        <v>395559189.31999999</v>
      </c>
      <c r="K1955" s="4">
        <v>7.0000000000000007E-2</v>
      </c>
      <c r="L1955" s="3">
        <v>27689143</v>
      </c>
      <c r="M1955" s="3"/>
      <c r="N1955" s="5"/>
      <c r="O1955" s="3">
        <v>4435057.6399999997</v>
      </c>
      <c r="P1955" s="4">
        <v>1.125</v>
      </c>
      <c r="Q1955" s="3">
        <v>4989439.8499999996</v>
      </c>
      <c r="R1955" s="4">
        <v>1.6E-2</v>
      </c>
      <c r="S1955" s="3">
        <v>79831</v>
      </c>
      <c r="T1955" s="3"/>
      <c r="U1955" s="5"/>
      <c r="V1955" s="3">
        <v>18696915</v>
      </c>
      <c r="W1955" s="5"/>
      <c r="X1955" s="3">
        <v>36040041</v>
      </c>
      <c r="Y1955" s="3">
        <v>9800087</v>
      </c>
      <c r="Z1955" s="3">
        <v>384485</v>
      </c>
      <c r="AA1955" s="3">
        <v>1338059</v>
      </c>
      <c r="AB1955" s="3">
        <v>22809634</v>
      </c>
      <c r="AC1955" s="3">
        <v>1707776</v>
      </c>
      <c r="AD1955" s="3">
        <v>17343125</v>
      </c>
      <c r="AE1955" s="3">
        <v>0</v>
      </c>
      <c r="AF1955" s="3">
        <v>27689143</v>
      </c>
      <c r="AG1955" s="3">
        <v>79831</v>
      </c>
      <c r="AH1955" s="3">
        <v>17343125</v>
      </c>
      <c r="AI1955" s="3">
        <v>18696915</v>
      </c>
      <c r="AJ1955" s="3">
        <v>937540</v>
      </c>
      <c r="AK1955" s="3">
        <v>937540</v>
      </c>
      <c r="AL1955" s="3">
        <v>1468242</v>
      </c>
      <c r="AM1955" s="3">
        <v>-530702</v>
      </c>
      <c r="AN1955" s="3">
        <v>708933</v>
      </c>
      <c r="AO1955" s="3">
        <v>0</v>
      </c>
      <c r="AP1955" s="3">
        <v>-708933</v>
      </c>
      <c r="AQ1955" s="3">
        <v>0</v>
      </c>
      <c r="AR1955" s="3">
        <f>Tabela1[[#This Row],[Potrzeby finansowe 2027
w tym:]]+Tabela1[[#This Row],[Rozliczenie 2025 potrz. fin.]]</f>
        <v>36040041</v>
      </c>
      <c r="AS1955" s="3">
        <v>0</v>
      </c>
      <c r="AT1955" s="3">
        <v>0</v>
      </c>
      <c r="AU1955" s="3"/>
      <c r="AV1955" s="3"/>
      <c r="AW1955" s="3"/>
      <c r="AX1955" s="3"/>
      <c r="AY1955" s="3"/>
      <c r="AZ1955" s="3"/>
      <c r="BA1955" s="3">
        <v>384485</v>
      </c>
      <c r="BB1955" s="3">
        <v>0</v>
      </c>
      <c r="BC1955" s="3">
        <v>0</v>
      </c>
      <c r="BD1955" s="3">
        <v>0</v>
      </c>
      <c r="BE1955" s="3">
        <v>911.31</v>
      </c>
      <c r="BF1955" s="3">
        <v>10189.540000000001</v>
      </c>
      <c r="BG1955" s="3">
        <v>833300</v>
      </c>
      <c r="BH1955" s="3">
        <v>7830</v>
      </c>
      <c r="BI1955" s="3">
        <v>504759</v>
      </c>
      <c r="BJ1955" s="3">
        <v>7756552.3674999997</v>
      </c>
      <c r="BK1955" s="3">
        <v>2091765.3500000006</v>
      </c>
      <c r="BL1955" s="3">
        <v>7415116.5499999998</v>
      </c>
      <c r="BM1955" s="3">
        <v>7828914.9699999997</v>
      </c>
      <c r="BN1955" s="53">
        <v>0.7369929959057292</v>
      </c>
      <c r="BO1955" s="54">
        <v>3.2595710000000002E-4</v>
      </c>
      <c r="BP1955" s="70">
        <v>8197</v>
      </c>
      <c r="BQ1955" s="71"/>
      <c r="BR1955" s="70"/>
      <c r="BS1955" s="72"/>
      <c r="BT1955" s="72"/>
      <c r="BU1955" s="70">
        <v>27689143</v>
      </c>
      <c r="BV1955" s="70">
        <v>79831</v>
      </c>
      <c r="BW1955" s="74">
        <v>17343125</v>
      </c>
      <c r="BX1955" s="70">
        <v>45112099</v>
      </c>
    </row>
    <row r="1956" spans="1:76" x14ac:dyDescent="0.3">
      <c r="A1956" s="73" t="s">
        <v>10</v>
      </c>
      <c r="B1956" s="2" t="s">
        <v>185</v>
      </c>
      <c r="C1956" s="2" t="s">
        <v>71</v>
      </c>
      <c r="D1956" s="2" t="s">
        <v>18</v>
      </c>
      <c r="E1956" s="2" t="s">
        <v>15</v>
      </c>
      <c r="F1956" s="17" t="str">
        <f>+Tabela1[[#This Row],[WK]]&amp;Tabela1[[#This Row],[PK]]&amp;Tabela1[[#This Row],[GK]]</f>
        <v>261104</v>
      </c>
      <c r="G1956" s="2" t="s">
        <v>1836</v>
      </c>
      <c r="H1956" s="3">
        <v>561144005.13</v>
      </c>
      <c r="I1956" s="4">
        <v>1.125</v>
      </c>
      <c r="J1956" s="3">
        <v>631287005.76999998</v>
      </c>
      <c r="K1956" s="4">
        <v>7.0000000000000007E-2</v>
      </c>
      <c r="L1956" s="3">
        <v>44190090</v>
      </c>
      <c r="M1956" s="3"/>
      <c r="N1956" s="5"/>
      <c r="O1956" s="3">
        <v>8565150.3499999996</v>
      </c>
      <c r="P1956" s="4">
        <v>1.125</v>
      </c>
      <c r="Q1956" s="3">
        <v>9635794.1400000006</v>
      </c>
      <c r="R1956" s="4">
        <v>1.6E-2</v>
      </c>
      <c r="S1956" s="3">
        <v>154173</v>
      </c>
      <c r="T1956" s="3"/>
      <c r="U1956" s="5"/>
      <c r="V1956" s="3">
        <v>28040517</v>
      </c>
      <c r="W1956" s="5"/>
      <c r="X1956" s="3">
        <v>59939596</v>
      </c>
      <c r="Y1956" s="3">
        <v>20895732</v>
      </c>
      <c r="Z1956" s="3">
        <v>424129</v>
      </c>
      <c r="AA1956" s="3">
        <v>2793580</v>
      </c>
      <c r="AB1956" s="3">
        <v>35826155</v>
      </c>
      <c r="AC1956" s="3">
        <v>0</v>
      </c>
      <c r="AD1956" s="3">
        <v>31842896</v>
      </c>
      <c r="AE1956" s="3">
        <v>0</v>
      </c>
      <c r="AF1956" s="3">
        <v>44190090</v>
      </c>
      <c r="AG1956" s="3">
        <v>154173</v>
      </c>
      <c r="AH1956" s="3">
        <v>31842896</v>
      </c>
      <c r="AI1956" s="3">
        <v>28040517</v>
      </c>
      <c r="AJ1956" s="3">
        <v>1989648</v>
      </c>
      <c r="AK1956" s="3">
        <v>1933464</v>
      </c>
      <c r="AL1956" s="3">
        <v>2253760</v>
      </c>
      <c r="AM1956" s="3">
        <v>-320296</v>
      </c>
      <c r="AN1956" s="3">
        <v>-56184</v>
      </c>
      <c r="AO1956" s="3">
        <v>0</v>
      </c>
      <c r="AP1956" s="3">
        <v>0</v>
      </c>
      <c r="AQ1956" s="3">
        <v>-56184</v>
      </c>
      <c r="AR1956" s="3">
        <f>Tabela1[[#This Row],[Potrzeby finansowe 2027
w tym:]]+Tabela1[[#This Row],[Rozliczenie 2025 potrz. fin.]]</f>
        <v>59883412</v>
      </c>
      <c r="AS1956" s="3">
        <v>0</v>
      </c>
      <c r="AT1956" s="3">
        <v>0</v>
      </c>
      <c r="AU1956" s="3"/>
      <c r="AV1956" s="3"/>
      <c r="AW1956" s="3"/>
      <c r="AX1956" s="3"/>
      <c r="AY1956" s="3"/>
      <c r="AZ1956" s="3"/>
      <c r="BA1956" s="3">
        <v>424129</v>
      </c>
      <c r="BB1956" s="3">
        <v>0.03</v>
      </c>
      <c r="BC1956" s="3">
        <v>0.01</v>
      </c>
      <c r="BD1956" s="3">
        <v>0</v>
      </c>
      <c r="BE1956" s="3">
        <v>1560.78</v>
      </c>
      <c r="BF1956" s="3">
        <v>10406.23</v>
      </c>
      <c r="BG1956" s="3">
        <v>1564644</v>
      </c>
      <c r="BH1956" s="3">
        <v>14702</v>
      </c>
      <c r="BI1956" s="3">
        <v>1228936</v>
      </c>
      <c r="BJ1956" s="3">
        <v>18884862.125</v>
      </c>
      <c r="BK1956" s="3">
        <v>13190841.9</v>
      </c>
      <c r="BL1956" s="3">
        <v>6586147.9100000001</v>
      </c>
      <c r="BM1956" s="3">
        <v>9603785.0800000001</v>
      </c>
      <c r="BN1956" s="53">
        <v>0.69593277561717171</v>
      </c>
      <c r="BO1956" s="54">
        <v>5.8692239999999995E-4</v>
      </c>
      <c r="BP1956" s="70">
        <v>14760</v>
      </c>
      <c r="BQ1956" s="71"/>
      <c r="BR1956" s="70"/>
      <c r="BS1956" s="72"/>
      <c r="BT1956" s="72"/>
      <c r="BU1956" s="70">
        <v>44190090</v>
      </c>
      <c r="BV1956" s="70">
        <v>154173</v>
      </c>
      <c r="BW1956" s="74">
        <v>31842896</v>
      </c>
      <c r="BX1956" s="70">
        <v>76187159</v>
      </c>
    </row>
    <row r="1957" spans="1:76" x14ac:dyDescent="0.3">
      <c r="A1957" s="73" t="s">
        <v>10</v>
      </c>
      <c r="B1957" s="2" t="s">
        <v>185</v>
      </c>
      <c r="C1957" s="2" t="s">
        <v>71</v>
      </c>
      <c r="D1957" s="2" t="s">
        <v>21</v>
      </c>
      <c r="E1957" s="2" t="s">
        <v>19</v>
      </c>
      <c r="F1957" s="17" t="str">
        <f>+Tabela1[[#This Row],[WK]]&amp;Tabela1[[#This Row],[PK]]&amp;Tabela1[[#This Row],[GK]]</f>
        <v>261105</v>
      </c>
      <c r="G1957" s="2" t="s">
        <v>1837</v>
      </c>
      <c r="H1957" s="3">
        <v>271080401.20999998</v>
      </c>
      <c r="I1957" s="4">
        <v>1.125</v>
      </c>
      <c r="J1957" s="3">
        <v>304965451.36000001</v>
      </c>
      <c r="K1957" s="4">
        <v>7.0000000000000007E-2</v>
      </c>
      <c r="L1957" s="3">
        <v>21347582</v>
      </c>
      <c r="M1957" s="3"/>
      <c r="N1957" s="5"/>
      <c r="O1957" s="3">
        <v>17663529.130000003</v>
      </c>
      <c r="P1957" s="4">
        <v>1.125</v>
      </c>
      <c r="Q1957" s="3">
        <v>19871470.27</v>
      </c>
      <c r="R1957" s="4">
        <v>1.6E-2</v>
      </c>
      <c r="S1957" s="3">
        <v>317944</v>
      </c>
      <c r="T1957" s="3"/>
      <c r="U1957" s="5"/>
      <c r="V1957" s="3">
        <v>13138184</v>
      </c>
      <c r="W1957" s="5"/>
      <c r="X1957" s="3">
        <v>19480520</v>
      </c>
      <c r="Y1957" s="3">
        <v>2117667</v>
      </c>
      <c r="Z1957" s="3">
        <v>323401</v>
      </c>
      <c r="AA1957" s="3">
        <v>894500</v>
      </c>
      <c r="AB1957" s="3">
        <v>11098020</v>
      </c>
      <c r="AC1957" s="3">
        <v>5046932</v>
      </c>
      <c r="AD1957" s="3">
        <v>6223234</v>
      </c>
      <c r="AE1957" s="3">
        <v>0</v>
      </c>
      <c r="AF1957" s="3">
        <v>21347582</v>
      </c>
      <c r="AG1957" s="3">
        <v>317944</v>
      </c>
      <c r="AH1957" s="3">
        <v>6223234</v>
      </c>
      <c r="AI1957" s="3">
        <v>13138184</v>
      </c>
      <c r="AJ1957" s="3">
        <v>-369651</v>
      </c>
      <c r="AK1957" s="3">
        <v>-488752</v>
      </c>
      <c r="AL1957" s="3">
        <v>547901</v>
      </c>
      <c r="AM1957" s="3">
        <v>-1036653</v>
      </c>
      <c r="AN1957" s="3">
        <v>-119101</v>
      </c>
      <c r="AO1957" s="3">
        <v>0</v>
      </c>
      <c r="AP1957" s="3">
        <v>0</v>
      </c>
      <c r="AQ1957" s="3">
        <v>-119101</v>
      </c>
      <c r="AR1957" s="3">
        <f>Tabela1[[#This Row],[Potrzeby finansowe 2027
w tym:]]+Tabela1[[#This Row],[Rozliczenie 2025 potrz. fin.]]</f>
        <v>19361419</v>
      </c>
      <c r="AS1957" s="3">
        <v>0</v>
      </c>
      <c r="AT1957" s="3">
        <v>0</v>
      </c>
      <c r="AU1957" s="3"/>
      <c r="AV1957" s="3"/>
      <c r="AW1957" s="3"/>
      <c r="AX1957" s="3"/>
      <c r="AY1957" s="3"/>
      <c r="AZ1957" s="3"/>
      <c r="BA1957" s="3">
        <v>323401</v>
      </c>
      <c r="BB1957" s="3">
        <v>0</v>
      </c>
      <c r="BC1957" s="3">
        <v>0</v>
      </c>
      <c r="BD1957" s="3">
        <v>0</v>
      </c>
      <c r="BE1957" s="3">
        <v>3107.1</v>
      </c>
      <c r="BF1957" s="3">
        <v>5059.8500000000004</v>
      </c>
      <c r="BG1957" s="3">
        <v>654721</v>
      </c>
      <c r="BH1957" s="3">
        <v>6152</v>
      </c>
      <c r="BI1957" s="3">
        <v>239779</v>
      </c>
      <c r="BJ1957" s="3">
        <v>3684646.5974999997</v>
      </c>
      <c r="BK1957" s="3">
        <v>3011043.0499999993</v>
      </c>
      <c r="BL1957" s="3">
        <v>71182.86</v>
      </c>
      <c r="BM1957" s="3">
        <v>2552048.4700000002</v>
      </c>
      <c r="BN1957" s="53">
        <v>0.91787209833711059</v>
      </c>
      <c r="BO1957" s="54">
        <v>2.390711E-4</v>
      </c>
      <c r="BP1957" s="70">
        <v>6012</v>
      </c>
      <c r="BQ1957" s="71"/>
      <c r="BR1957" s="70"/>
      <c r="BS1957" s="72"/>
      <c r="BT1957" s="72"/>
      <c r="BU1957" s="70">
        <v>21347582</v>
      </c>
      <c r="BV1957" s="70">
        <v>317944</v>
      </c>
      <c r="BW1957" s="74">
        <v>6223234</v>
      </c>
      <c r="BX1957" s="70">
        <v>27888760</v>
      </c>
    </row>
    <row r="1958" spans="1:76" x14ac:dyDescent="0.3">
      <c r="A1958" s="73" t="s">
        <v>10</v>
      </c>
      <c r="B1958" s="2" t="s">
        <v>185</v>
      </c>
      <c r="C1958" s="2" t="s">
        <v>72</v>
      </c>
      <c r="D1958" s="2" t="s">
        <v>12</v>
      </c>
      <c r="E1958" s="2" t="s">
        <v>15</v>
      </c>
      <c r="F1958" s="17" t="str">
        <f>+Tabela1[[#This Row],[WK]]&amp;Tabela1[[#This Row],[PK]]&amp;Tabela1[[#This Row],[GK]]</f>
        <v>261201</v>
      </c>
      <c r="G1958" s="2" t="s">
        <v>1838</v>
      </c>
      <c r="H1958" s="3">
        <v>255194427.72</v>
      </c>
      <c r="I1958" s="4">
        <v>1.125</v>
      </c>
      <c r="J1958" s="3">
        <v>287093731.19</v>
      </c>
      <c r="K1958" s="4">
        <v>7.0000000000000007E-2</v>
      </c>
      <c r="L1958" s="3">
        <v>20096561</v>
      </c>
      <c r="M1958" s="3"/>
      <c r="N1958" s="5"/>
      <c r="O1958" s="3">
        <v>6552479.9400000004</v>
      </c>
      <c r="P1958" s="4">
        <v>1.125</v>
      </c>
      <c r="Q1958" s="3">
        <v>7371539.9299999997</v>
      </c>
      <c r="R1958" s="4">
        <v>1.6E-2</v>
      </c>
      <c r="S1958" s="3">
        <v>117945</v>
      </c>
      <c r="T1958" s="3"/>
      <c r="U1958" s="5"/>
      <c r="V1958" s="3">
        <v>13715819</v>
      </c>
      <c r="W1958" s="5"/>
      <c r="X1958" s="3">
        <v>32285124</v>
      </c>
      <c r="Y1958" s="3">
        <v>13452018</v>
      </c>
      <c r="Z1958" s="3">
        <v>317515</v>
      </c>
      <c r="AA1958" s="3">
        <v>1166807</v>
      </c>
      <c r="AB1958" s="3">
        <v>17348784</v>
      </c>
      <c r="AC1958" s="3">
        <v>0</v>
      </c>
      <c r="AD1958" s="3">
        <v>18420769</v>
      </c>
      <c r="AE1958" s="3">
        <v>0</v>
      </c>
      <c r="AF1958" s="3">
        <v>20096561</v>
      </c>
      <c r="AG1958" s="3">
        <v>117945</v>
      </c>
      <c r="AH1958" s="3">
        <v>18420769</v>
      </c>
      <c r="AI1958" s="3">
        <v>13715819</v>
      </c>
      <c r="AJ1958" s="3">
        <v>1369273</v>
      </c>
      <c r="AK1958" s="3">
        <v>1220738</v>
      </c>
      <c r="AL1958" s="3">
        <v>524960</v>
      </c>
      <c r="AM1958" s="3">
        <v>695778</v>
      </c>
      <c r="AN1958" s="3">
        <v>-148535</v>
      </c>
      <c r="AO1958" s="3">
        <v>0</v>
      </c>
      <c r="AP1958" s="3">
        <v>0</v>
      </c>
      <c r="AQ1958" s="3">
        <v>-148535</v>
      </c>
      <c r="AR1958" s="3">
        <f>Tabela1[[#This Row],[Potrzeby finansowe 2027
w tym:]]+Tabela1[[#This Row],[Rozliczenie 2025 potrz. fin.]]</f>
        <v>32136589</v>
      </c>
      <c r="AS1958" s="3">
        <v>0</v>
      </c>
      <c r="AT1958" s="3">
        <v>0</v>
      </c>
      <c r="AU1958" s="3"/>
      <c r="AV1958" s="3"/>
      <c r="AW1958" s="3"/>
      <c r="AX1958" s="3"/>
      <c r="AY1958" s="3"/>
      <c r="AZ1958" s="3"/>
      <c r="BA1958" s="3">
        <v>317515</v>
      </c>
      <c r="BB1958" s="3">
        <v>0</v>
      </c>
      <c r="BC1958" s="3">
        <v>37.880000000000003</v>
      </c>
      <c r="BD1958" s="3">
        <v>0</v>
      </c>
      <c r="BE1958" s="3">
        <v>768</v>
      </c>
      <c r="BF1958" s="3">
        <v>8012.78</v>
      </c>
      <c r="BG1958" s="3">
        <v>775938</v>
      </c>
      <c r="BH1958" s="3">
        <v>7291</v>
      </c>
      <c r="BI1958" s="3">
        <v>390869</v>
      </c>
      <c r="BJ1958" s="3">
        <v>6006420.7699999996</v>
      </c>
      <c r="BK1958" s="3">
        <v>1884505.33</v>
      </c>
      <c r="BL1958" s="3">
        <v>3484484.55</v>
      </c>
      <c r="BM1958" s="3">
        <v>9518692.6600000001</v>
      </c>
      <c r="BN1958" s="53">
        <v>0.66860841423948225</v>
      </c>
      <c r="BO1958" s="54">
        <v>3.4238150000000001E-4</v>
      </c>
      <c r="BP1958" s="70">
        <v>8611</v>
      </c>
      <c r="BQ1958" s="71"/>
      <c r="BR1958" s="70"/>
      <c r="BS1958" s="72"/>
      <c r="BT1958" s="72"/>
      <c r="BU1958" s="70">
        <v>20096561</v>
      </c>
      <c r="BV1958" s="70">
        <v>117945</v>
      </c>
      <c r="BW1958" s="74">
        <v>18420769</v>
      </c>
      <c r="BX1958" s="70">
        <v>38635275</v>
      </c>
    </row>
    <row r="1959" spans="1:76" x14ac:dyDescent="0.3">
      <c r="A1959" s="73" t="s">
        <v>10</v>
      </c>
      <c r="B1959" s="2" t="s">
        <v>185</v>
      </c>
      <c r="C1959" s="2" t="s">
        <v>72</v>
      </c>
      <c r="D1959" s="2" t="s">
        <v>11</v>
      </c>
      <c r="E1959" s="2" t="s">
        <v>15</v>
      </c>
      <c r="F1959" s="17" t="str">
        <f>+Tabela1[[#This Row],[WK]]&amp;Tabela1[[#This Row],[PK]]&amp;Tabela1[[#This Row],[GK]]</f>
        <v>261202</v>
      </c>
      <c r="G1959" s="2" t="s">
        <v>728</v>
      </c>
      <c r="H1959" s="3">
        <v>136799945.06</v>
      </c>
      <c r="I1959" s="4">
        <v>1.125</v>
      </c>
      <c r="J1959" s="3">
        <v>153899938.19</v>
      </c>
      <c r="K1959" s="4">
        <v>7.0000000000000007E-2</v>
      </c>
      <c r="L1959" s="3">
        <v>10772996</v>
      </c>
      <c r="M1959" s="3"/>
      <c r="N1959" s="5"/>
      <c r="O1959" s="3">
        <v>15809994.869999999</v>
      </c>
      <c r="P1959" s="4">
        <v>1.125</v>
      </c>
      <c r="Q1959" s="3">
        <v>17786244.23</v>
      </c>
      <c r="R1959" s="4">
        <v>1.6E-2</v>
      </c>
      <c r="S1959" s="3">
        <v>284580</v>
      </c>
      <c r="T1959" s="3"/>
      <c r="U1959" s="5"/>
      <c r="V1959" s="3">
        <v>7950753</v>
      </c>
      <c r="W1959" s="5"/>
      <c r="X1959" s="3">
        <v>15568351</v>
      </c>
      <c r="Y1959" s="3">
        <v>8171272</v>
      </c>
      <c r="Z1959" s="3">
        <v>6</v>
      </c>
      <c r="AA1959" s="3">
        <v>640000</v>
      </c>
      <c r="AB1959" s="3">
        <v>6548871</v>
      </c>
      <c r="AC1959" s="3">
        <v>208202</v>
      </c>
      <c r="AD1959" s="3">
        <v>7617597</v>
      </c>
      <c r="AE1959" s="3">
        <v>0</v>
      </c>
      <c r="AF1959" s="3">
        <v>10772996</v>
      </c>
      <c r="AG1959" s="3">
        <v>284580</v>
      </c>
      <c r="AH1959" s="3">
        <v>7617597</v>
      </c>
      <c r="AI1959" s="3">
        <v>7950753</v>
      </c>
      <c r="AJ1959" s="3">
        <v>666201</v>
      </c>
      <c r="AK1959" s="3">
        <v>666201</v>
      </c>
      <c r="AL1959" s="3">
        <v>656995</v>
      </c>
      <c r="AM1959" s="3">
        <v>9206</v>
      </c>
      <c r="AN1959" s="3">
        <v>-261892</v>
      </c>
      <c r="AO1959" s="3">
        <v>0</v>
      </c>
      <c r="AP1959" s="3">
        <v>261892</v>
      </c>
      <c r="AQ1959" s="3">
        <v>0</v>
      </c>
      <c r="AR1959" s="3">
        <f>Tabela1[[#This Row],[Potrzeby finansowe 2027
w tym:]]+Tabela1[[#This Row],[Rozliczenie 2025 potrz. fin.]]</f>
        <v>15568351</v>
      </c>
      <c r="AS1959" s="3">
        <v>0</v>
      </c>
      <c r="AT1959" s="3">
        <v>0</v>
      </c>
      <c r="AU1959" s="3"/>
      <c r="AV1959" s="3"/>
      <c r="AW1959" s="3"/>
      <c r="AX1959" s="3"/>
      <c r="AY1959" s="3"/>
      <c r="AZ1959" s="3"/>
      <c r="BA1959" s="3">
        <v>6</v>
      </c>
      <c r="BB1959" s="3">
        <v>0</v>
      </c>
      <c r="BC1959" s="3">
        <v>0</v>
      </c>
      <c r="BD1959" s="3">
        <v>0</v>
      </c>
      <c r="BE1959" s="3">
        <v>0</v>
      </c>
      <c r="BF1959" s="3">
        <v>0.18</v>
      </c>
      <c r="BG1959" s="3">
        <v>408562</v>
      </c>
      <c r="BH1959" s="3">
        <v>3839</v>
      </c>
      <c r="BI1959" s="3">
        <v>231438</v>
      </c>
      <c r="BJ1959" s="3">
        <v>3556464.7649999987</v>
      </c>
      <c r="BK1959" s="3">
        <v>1097027.7299999986</v>
      </c>
      <c r="BL1959" s="3">
        <v>689830.96</v>
      </c>
      <c r="BM1959" s="3">
        <v>8458086.2200000007</v>
      </c>
      <c r="BN1959" s="53">
        <v>0.60145677699747258</v>
      </c>
      <c r="BO1959" s="54">
        <v>1.6904870000000001E-4</v>
      </c>
      <c r="BP1959" s="70">
        <v>4251</v>
      </c>
      <c r="BQ1959" s="71"/>
      <c r="BR1959" s="70"/>
      <c r="BS1959" s="72"/>
      <c r="BT1959" s="72"/>
      <c r="BU1959" s="70">
        <v>10772996</v>
      </c>
      <c r="BV1959" s="70">
        <v>284580</v>
      </c>
      <c r="BW1959" s="74">
        <v>7617597</v>
      </c>
      <c r="BX1959" s="70">
        <v>18675173</v>
      </c>
    </row>
    <row r="1960" spans="1:76" x14ac:dyDescent="0.3">
      <c r="A1960" s="73" t="s">
        <v>10</v>
      </c>
      <c r="B1960" s="2" t="s">
        <v>185</v>
      </c>
      <c r="C1960" s="2" t="s">
        <v>72</v>
      </c>
      <c r="D1960" s="2" t="s">
        <v>16</v>
      </c>
      <c r="E1960" s="2" t="s">
        <v>19</v>
      </c>
      <c r="F1960" s="17" t="str">
        <f>+Tabela1[[#This Row],[WK]]&amp;Tabela1[[#This Row],[PK]]&amp;Tabela1[[#This Row],[GK]]</f>
        <v>261203</v>
      </c>
      <c r="G1960" s="2" t="s">
        <v>102</v>
      </c>
      <c r="H1960" s="3">
        <v>125601992.73999999</v>
      </c>
      <c r="I1960" s="4">
        <v>1.125</v>
      </c>
      <c r="J1960" s="3">
        <v>141302241.83000001</v>
      </c>
      <c r="K1960" s="4">
        <v>7.0000000000000007E-2</v>
      </c>
      <c r="L1960" s="3">
        <v>9891157</v>
      </c>
      <c r="M1960" s="3"/>
      <c r="N1960" s="5"/>
      <c r="O1960" s="3">
        <v>5344458.25</v>
      </c>
      <c r="P1960" s="4">
        <v>1.125</v>
      </c>
      <c r="Q1960" s="3">
        <v>6012515.5300000003</v>
      </c>
      <c r="R1960" s="4">
        <v>1.6E-2</v>
      </c>
      <c r="S1960" s="3">
        <v>96200</v>
      </c>
      <c r="T1960" s="3"/>
      <c r="U1960" s="5"/>
      <c r="V1960" s="3">
        <v>6364331</v>
      </c>
      <c r="W1960" s="5"/>
      <c r="X1960" s="3">
        <v>13602230</v>
      </c>
      <c r="Y1960" s="3">
        <v>5325255</v>
      </c>
      <c r="Z1960" s="3">
        <v>177639</v>
      </c>
      <c r="AA1960" s="3">
        <v>832121</v>
      </c>
      <c r="AB1960" s="3">
        <v>7260916</v>
      </c>
      <c r="AC1960" s="3">
        <v>6299</v>
      </c>
      <c r="AD1960" s="3">
        <v>7306132</v>
      </c>
      <c r="AE1960" s="3">
        <v>0</v>
      </c>
      <c r="AF1960" s="3">
        <v>9891157</v>
      </c>
      <c r="AG1960" s="3">
        <v>96200</v>
      </c>
      <c r="AH1960" s="3">
        <v>7306132</v>
      </c>
      <c r="AI1960" s="3">
        <v>6364331</v>
      </c>
      <c r="AJ1960" s="3">
        <v>63182</v>
      </c>
      <c r="AK1960" s="3">
        <v>131415</v>
      </c>
      <c r="AL1960" s="3">
        <v>565665</v>
      </c>
      <c r="AM1960" s="3">
        <v>-434250</v>
      </c>
      <c r="AN1960" s="3">
        <v>68233</v>
      </c>
      <c r="AO1960" s="3">
        <v>0</v>
      </c>
      <c r="AP1960" s="3">
        <v>0</v>
      </c>
      <c r="AQ1960" s="3">
        <v>68233</v>
      </c>
      <c r="AR1960" s="3">
        <f>Tabela1[[#This Row],[Potrzeby finansowe 2027
w tym:]]+Tabela1[[#This Row],[Rozliczenie 2025 potrz. fin.]]</f>
        <v>13670463</v>
      </c>
      <c r="AS1960" s="3">
        <v>0</v>
      </c>
      <c r="AT1960" s="3">
        <v>0</v>
      </c>
      <c r="AU1960" s="3"/>
      <c r="AV1960" s="3"/>
      <c r="AW1960" s="3"/>
      <c r="AX1960" s="3"/>
      <c r="AY1960" s="3"/>
      <c r="AZ1960" s="3"/>
      <c r="BA1960" s="3">
        <v>177639</v>
      </c>
      <c r="BB1960" s="3">
        <v>0</v>
      </c>
      <c r="BC1960" s="3">
        <v>0</v>
      </c>
      <c r="BD1960" s="3">
        <v>0</v>
      </c>
      <c r="BE1960" s="3">
        <v>0</v>
      </c>
      <c r="BF1960" s="3">
        <v>5339.32</v>
      </c>
      <c r="BG1960" s="3">
        <v>394727</v>
      </c>
      <c r="BH1960" s="3">
        <v>3709</v>
      </c>
      <c r="BI1960" s="3">
        <v>437394</v>
      </c>
      <c r="BJ1960" s="3">
        <v>6721363.5700000003</v>
      </c>
      <c r="BK1960" s="3">
        <v>2809060.7</v>
      </c>
      <c r="BL1960" s="3">
        <v>4647530.38</v>
      </c>
      <c r="BM1960" s="3">
        <v>6354150.7199999997</v>
      </c>
      <c r="BN1960" s="53">
        <v>0.69839679919420283</v>
      </c>
      <c r="BO1960" s="54">
        <v>1.5099819999999999E-4</v>
      </c>
      <c r="BP1960" s="70">
        <v>3797</v>
      </c>
      <c r="BQ1960" s="71"/>
      <c r="BR1960" s="70"/>
      <c r="BS1960" s="72"/>
      <c r="BT1960" s="72"/>
      <c r="BU1960" s="70">
        <v>9891157</v>
      </c>
      <c r="BV1960" s="70">
        <v>96200</v>
      </c>
      <c r="BW1960" s="74">
        <v>7306132</v>
      </c>
      <c r="BX1960" s="70">
        <v>17293489</v>
      </c>
    </row>
    <row r="1961" spans="1:76" x14ac:dyDescent="0.3">
      <c r="A1961" s="73" t="s">
        <v>10</v>
      </c>
      <c r="B1961" s="2" t="s">
        <v>185</v>
      </c>
      <c r="C1961" s="2" t="s">
        <v>72</v>
      </c>
      <c r="D1961" s="2" t="s">
        <v>18</v>
      </c>
      <c r="E1961" s="2" t="s">
        <v>19</v>
      </c>
      <c r="F1961" s="17" t="str">
        <f>+Tabela1[[#This Row],[WK]]&amp;Tabela1[[#This Row],[PK]]&amp;Tabela1[[#This Row],[GK]]</f>
        <v>261204</v>
      </c>
      <c r="G1961" s="2" t="s">
        <v>205</v>
      </c>
      <c r="H1961" s="3">
        <v>292531074.56</v>
      </c>
      <c r="I1961" s="4">
        <v>1.125</v>
      </c>
      <c r="J1961" s="3">
        <v>329097458.88</v>
      </c>
      <c r="K1961" s="4">
        <v>7.0000000000000007E-2</v>
      </c>
      <c r="L1961" s="3">
        <v>23036822</v>
      </c>
      <c r="M1961" s="3"/>
      <c r="N1961" s="5"/>
      <c r="O1961" s="3">
        <v>22920032.890000001</v>
      </c>
      <c r="P1961" s="4">
        <v>1.125</v>
      </c>
      <c r="Q1961" s="3">
        <v>25785037</v>
      </c>
      <c r="R1961" s="4">
        <v>1.6E-2</v>
      </c>
      <c r="S1961" s="3">
        <v>412561</v>
      </c>
      <c r="T1961" s="3"/>
      <c r="U1961" s="5"/>
      <c r="V1961" s="3">
        <v>17011675</v>
      </c>
      <c r="W1961" s="5"/>
      <c r="X1961" s="3">
        <v>23907870</v>
      </c>
      <c r="Y1961" s="3">
        <v>4231770</v>
      </c>
      <c r="Z1961" s="3">
        <v>69428</v>
      </c>
      <c r="AA1961" s="3">
        <v>1268107</v>
      </c>
      <c r="AB1961" s="3">
        <v>15202701</v>
      </c>
      <c r="AC1961" s="3">
        <v>3135864</v>
      </c>
      <c r="AD1961" s="3">
        <v>6896195</v>
      </c>
      <c r="AE1961" s="3">
        <v>0</v>
      </c>
      <c r="AF1961" s="3">
        <v>23036822</v>
      </c>
      <c r="AG1961" s="3">
        <v>412561</v>
      </c>
      <c r="AH1961" s="3">
        <v>6896195</v>
      </c>
      <c r="AI1961" s="3">
        <v>17011675</v>
      </c>
      <c r="AJ1961" s="3">
        <v>-2710922</v>
      </c>
      <c r="AK1961" s="3">
        <v>-2710922</v>
      </c>
      <c r="AL1961" s="3">
        <v>1302040</v>
      </c>
      <c r="AM1961" s="3">
        <v>-4012962</v>
      </c>
      <c r="AN1961" s="3">
        <v>100732</v>
      </c>
      <c r="AO1961" s="3">
        <v>0</v>
      </c>
      <c r="AP1961" s="3">
        <v>-100732</v>
      </c>
      <c r="AQ1961" s="3">
        <v>0</v>
      </c>
      <c r="AR1961" s="3">
        <f>Tabela1[[#This Row],[Potrzeby finansowe 2027
w tym:]]+Tabela1[[#This Row],[Rozliczenie 2025 potrz. fin.]]</f>
        <v>23907870</v>
      </c>
      <c r="AS1961" s="3">
        <v>0</v>
      </c>
      <c r="AT1961" s="3">
        <v>0</v>
      </c>
      <c r="AU1961" s="3"/>
      <c r="AV1961" s="3"/>
      <c r="AW1961" s="3"/>
      <c r="AX1961" s="3"/>
      <c r="AY1961" s="3"/>
      <c r="AZ1961" s="3"/>
      <c r="BA1961" s="3">
        <v>69428</v>
      </c>
      <c r="BB1961" s="3">
        <v>0</v>
      </c>
      <c r="BC1961" s="3">
        <v>2.52</v>
      </c>
      <c r="BD1961" s="3">
        <v>0</v>
      </c>
      <c r="BE1961" s="3">
        <v>1352.16</v>
      </c>
      <c r="BF1961" s="3">
        <v>33.36</v>
      </c>
      <c r="BG1961" s="3">
        <v>773278</v>
      </c>
      <c r="BH1961" s="3">
        <v>7266</v>
      </c>
      <c r="BI1961" s="3">
        <v>494829</v>
      </c>
      <c r="BJ1961" s="3">
        <v>7603957.8749999991</v>
      </c>
      <c r="BK1961" s="3">
        <v>3797132.1399999987</v>
      </c>
      <c r="BL1961" s="3">
        <v>2807585.07</v>
      </c>
      <c r="BM1961" s="3">
        <v>9612132.8000000007</v>
      </c>
      <c r="BN1961" s="53">
        <v>0.87366516512315462</v>
      </c>
      <c r="BO1961" s="54">
        <v>3.10582E-4</v>
      </c>
      <c r="BP1961" s="70">
        <v>7810</v>
      </c>
      <c r="BQ1961" s="71"/>
      <c r="BR1961" s="70"/>
      <c r="BS1961" s="72"/>
      <c r="BT1961" s="72"/>
      <c r="BU1961" s="70">
        <v>23036822</v>
      </c>
      <c r="BV1961" s="70">
        <v>412561</v>
      </c>
      <c r="BW1961" s="74">
        <v>6896195</v>
      </c>
      <c r="BX1961" s="70">
        <v>30345578</v>
      </c>
    </row>
    <row r="1962" spans="1:76" x14ac:dyDescent="0.3">
      <c r="A1962" s="73" t="s">
        <v>10</v>
      </c>
      <c r="B1962" s="2" t="s">
        <v>185</v>
      </c>
      <c r="C1962" s="2" t="s">
        <v>72</v>
      </c>
      <c r="D1962" s="2" t="s">
        <v>21</v>
      </c>
      <c r="E1962" s="2" t="s">
        <v>19</v>
      </c>
      <c r="F1962" s="17" t="str">
        <f>+Tabela1[[#This Row],[WK]]&amp;Tabela1[[#This Row],[PK]]&amp;Tabela1[[#This Row],[GK]]</f>
        <v>261205</v>
      </c>
      <c r="G1962" s="2" t="s">
        <v>1839</v>
      </c>
      <c r="H1962" s="3">
        <v>610810429.03999996</v>
      </c>
      <c r="I1962" s="4">
        <v>1.125</v>
      </c>
      <c r="J1962" s="3">
        <v>687161732.66999996</v>
      </c>
      <c r="K1962" s="4">
        <v>7.0000000000000007E-2</v>
      </c>
      <c r="L1962" s="3">
        <v>48101321</v>
      </c>
      <c r="M1962" s="3"/>
      <c r="N1962" s="5"/>
      <c r="O1962" s="3">
        <v>186408711.75</v>
      </c>
      <c r="P1962" s="4">
        <v>1.125</v>
      </c>
      <c r="Q1962" s="3">
        <v>209709800.72</v>
      </c>
      <c r="R1962" s="4">
        <v>1.6E-2</v>
      </c>
      <c r="S1962" s="3">
        <v>3355357</v>
      </c>
      <c r="T1962" s="3"/>
      <c r="U1962" s="5"/>
      <c r="V1962" s="3">
        <v>30879085</v>
      </c>
      <c r="W1962" s="5"/>
      <c r="X1962" s="3">
        <v>22858403</v>
      </c>
      <c r="Y1962" s="3">
        <v>0</v>
      </c>
      <c r="Z1962" s="3">
        <v>80</v>
      </c>
      <c r="AA1962" s="3">
        <v>2372964</v>
      </c>
      <c r="AB1962" s="3">
        <v>20212962</v>
      </c>
      <c r="AC1962" s="3">
        <v>272397</v>
      </c>
      <c r="AD1962" s="3">
        <v>2754100</v>
      </c>
      <c r="AE1962" s="3">
        <v>7350373</v>
      </c>
      <c r="AF1962" s="3">
        <v>43505048</v>
      </c>
      <c r="AG1962" s="3">
        <v>3355357</v>
      </c>
      <c r="AH1962" s="3">
        <v>0</v>
      </c>
      <c r="AI1962" s="3">
        <v>30879085</v>
      </c>
      <c r="AJ1962" s="3">
        <v>1092015</v>
      </c>
      <c r="AK1962" s="3">
        <v>1359429</v>
      </c>
      <c r="AL1962" s="3">
        <v>-1394671</v>
      </c>
      <c r="AM1962" s="3">
        <v>2754100</v>
      </c>
      <c r="AN1962" s="3">
        <v>267414</v>
      </c>
      <c r="AO1962" s="3">
        <v>0</v>
      </c>
      <c r="AP1962" s="3">
        <v>0</v>
      </c>
      <c r="AQ1962" s="3">
        <v>267414</v>
      </c>
      <c r="AR1962" s="3">
        <f>Tabela1[[#This Row],[Potrzeby finansowe 2027
w tym:]]+Tabela1[[#This Row],[Rozliczenie 2025 potrz. fin.]]</f>
        <v>23125817</v>
      </c>
      <c r="AS1962" s="3">
        <v>0</v>
      </c>
      <c r="AT1962" s="3">
        <v>0</v>
      </c>
      <c r="AU1962" s="3"/>
      <c r="AV1962" s="3"/>
      <c r="AW1962" s="3"/>
      <c r="AX1962" s="3"/>
      <c r="AY1962" s="3"/>
      <c r="AZ1962" s="3"/>
      <c r="BA1962" s="3">
        <v>80</v>
      </c>
      <c r="BB1962" s="3">
        <v>0</v>
      </c>
      <c r="BC1962" s="3">
        <v>0</v>
      </c>
      <c r="BD1962" s="3">
        <v>0</v>
      </c>
      <c r="BE1962" s="3">
        <v>1.6</v>
      </c>
      <c r="BF1962" s="3">
        <v>0</v>
      </c>
      <c r="BG1962" s="3">
        <v>1145974</v>
      </c>
      <c r="BH1962" s="3">
        <v>10768</v>
      </c>
      <c r="BI1962" s="3">
        <v>1226990</v>
      </c>
      <c r="BJ1962" s="3">
        <v>18854961.585000001</v>
      </c>
      <c r="BK1962" s="3">
        <v>12730020.449999999</v>
      </c>
      <c r="BL1962" s="3">
        <v>6075770.8499999996</v>
      </c>
      <c r="BM1962" s="3">
        <v>12348222.84</v>
      </c>
      <c r="BN1962" s="53">
        <v>1.4454063027522082</v>
      </c>
      <c r="BO1962" s="54">
        <v>4.8012469999999998E-4</v>
      </c>
      <c r="BP1962" s="70">
        <v>12074</v>
      </c>
      <c r="BQ1962" s="71"/>
      <c r="BR1962" s="70"/>
      <c r="BS1962" s="72"/>
      <c r="BT1962" s="72"/>
      <c r="BU1962" s="70">
        <v>43505048</v>
      </c>
      <c r="BV1962" s="70">
        <v>3355357</v>
      </c>
      <c r="BW1962" s="74">
        <v>0</v>
      </c>
      <c r="BX1962" s="70">
        <v>46860405</v>
      </c>
    </row>
    <row r="1963" spans="1:76" x14ac:dyDescent="0.3">
      <c r="A1963" s="73" t="s">
        <v>10</v>
      </c>
      <c r="B1963" s="2" t="s">
        <v>185</v>
      </c>
      <c r="C1963" s="2" t="s">
        <v>72</v>
      </c>
      <c r="D1963" s="2" t="s">
        <v>23</v>
      </c>
      <c r="E1963" s="2" t="s">
        <v>15</v>
      </c>
      <c r="F1963" s="17" t="str">
        <f>+Tabela1[[#This Row],[WK]]&amp;Tabela1[[#This Row],[PK]]&amp;Tabela1[[#This Row],[GK]]</f>
        <v>261206</v>
      </c>
      <c r="G1963" s="2" t="s">
        <v>1840</v>
      </c>
      <c r="H1963" s="3">
        <v>274669516.94</v>
      </c>
      <c r="I1963" s="4">
        <v>1.125</v>
      </c>
      <c r="J1963" s="3">
        <v>309003206.56</v>
      </c>
      <c r="K1963" s="4">
        <v>7.0000000000000007E-2</v>
      </c>
      <c r="L1963" s="3">
        <v>21630224</v>
      </c>
      <c r="M1963" s="3"/>
      <c r="N1963" s="5"/>
      <c r="O1963" s="3">
        <v>6983272.6299999999</v>
      </c>
      <c r="P1963" s="4">
        <v>1.125</v>
      </c>
      <c r="Q1963" s="3">
        <v>7856181.71</v>
      </c>
      <c r="R1963" s="4">
        <v>1.6E-2</v>
      </c>
      <c r="S1963" s="3">
        <v>125699</v>
      </c>
      <c r="T1963" s="3"/>
      <c r="U1963" s="5"/>
      <c r="V1963" s="3">
        <v>14351614</v>
      </c>
      <c r="W1963" s="5"/>
      <c r="X1963" s="3">
        <v>22735672</v>
      </c>
      <c r="Y1963" s="3">
        <v>2854935</v>
      </c>
      <c r="Z1963" s="3">
        <v>122676</v>
      </c>
      <c r="AA1963" s="3">
        <v>1080534</v>
      </c>
      <c r="AB1963" s="3">
        <v>12588914</v>
      </c>
      <c r="AC1963" s="3">
        <v>6088613</v>
      </c>
      <c r="AD1963" s="3">
        <v>8384058</v>
      </c>
      <c r="AE1963" s="3">
        <v>0</v>
      </c>
      <c r="AF1963" s="3">
        <v>21630224</v>
      </c>
      <c r="AG1963" s="3">
        <v>125699</v>
      </c>
      <c r="AH1963" s="3">
        <v>8384058</v>
      </c>
      <c r="AI1963" s="3">
        <v>14351614</v>
      </c>
      <c r="AJ1963" s="3">
        <v>139204</v>
      </c>
      <c r="AK1963" s="3">
        <v>139204</v>
      </c>
      <c r="AL1963" s="3">
        <v>693843</v>
      </c>
      <c r="AM1963" s="3">
        <v>-554639</v>
      </c>
      <c r="AN1963" s="3">
        <v>-276165</v>
      </c>
      <c r="AO1963" s="3">
        <v>0</v>
      </c>
      <c r="AP1963" s="3">
        <v>276165</v>
      </c>
      <c r="AQ1963" s="3">
        <v>0</v>
      </c>
      <c r="AR1963" s="3">
        <f>Tabela1[[#This Row],[Potrzeby finansowe 2027
w tym:]]+Tabela1[[#This Row],[Rozliczenie 2025 potrz. fin.]]</f>
        <v>22735672</v>
      </c>
      <c r="AS1963" s="3">
        <v>0</v>
      </c>
      <c r="AT1963" s="3">
        <v>0</v>
      </c>
      <c r="AU1963" s="3"/>
      <c r="AV1963" s="3"/>
      <c r="AW1963" s="3"/>
      <c r="AX1963" s="3"/>
      <c r="AY1963" s="3"/>
      <c r="AZ1963" s="3"/>
      <c r="BA1963" s="3">
        <v>122676</v>
      </c>
      <c r="BB1963" s="3">
        <v>0</v>
      </c>
      <c r="BC1963" s="3">
        <v>6.74</v>
      </c>
      <c r="BD1963" s="3">
        <v>0</v>
      </c>
      <c r="BE1963" s="3">
        <v>453.71</v>
      </c>
      <c r="BF1963" s="3">
        <v>2939.32</v>
      </c>
      <c r="BG1963" s="3">
        <v>658020</v>
      </c>
      <c r="BH1963" s="3">
        <v>6183</v>
      </c>
      <c r="BI1963" s="3">
        <v>422514</v>
      </c>
      <c r="BJ1963" s="3">
        <v>6492707.317499999</v>
      </c>
      <c r="BK1963" s="3">
        <v>1982696.0999999996</v>
      </c>
      <c r="BL1963" s="3">
        <v>5868622.1100000003</v>
      </c>
      <c r="BM1963" s="3">
        <v>6302800.6500000004</v>
      </c>
      <c r="BN1963" s="53">
        <v>0.88060024435055917</v>
      </c>
      <c r="BO1963" s="54">
        <v>2.216749E-4</v>
      </c>
      <c r="BP1963" s="70">
        <v>5575</v>
      </c>
      <c r="BQ1963" s="71"/>
      <c r="BR1963" s="70"/>
      <c r="BS1963" s="72"/>
      <c r="BT1963" s="72"/>
      <c r="BU1963" s="70">
        <v>21630224</v>
      </c>
      <c r="BV1963" s="70">
        <v>125699</v>
      </c>
      <c r="BW1963" s="74">
        <v>8384058</v>
      </c>
      <c r="BX1963" s="70">
        <v>30139981</v>
      </c>
    </row>
    <row r="1964" spans="1:76" x14ac:dyDescent="0.3">
      <c r="A1964" s="73" t="s">
        <v>10</v>
      </c>
      <c r="B1964" s="2" t="s">
        <v>185</v>
      </c>
      <c r="C1964" s="2" t="s">
        <v>72</v>
      </c>
      <c r="D1964" s="2" t="s">
        <v>30</v>
      </c>
      <c r="E1964" s="2" t="s">
        <v>19</v>
      </c>
      <c r="F1964" s="17" t="str">
        <f>+Tabela1[[#This Row],[WK]]&amp;Tabela1[[#This Row],[PK]]&amp;Tabela1[[#This Row],[GK]]</f>
        <v>261207</v>
      </c>
      <c r="G1964" s="2" t="s">
        <v>1841</v>
      </c>
      <c r="H1964" s="3">
        <v>1132262788.0599999</v>
      </c>
      <c r="I1964" s="4">
        <v>1.125</v>
      </c>
      <c r="J1964" s="3">
        <v>1273795636.5699999</v>
      </c>
      <c r="K1964" s="4">
        <v>7.0000000000000007E-2</v>
      </c>
      <c r="L1964" s="3">
        <v>89165695</v>
      </c>
      <c r="M1964" s="3"/>
      <c r="N1964" s="5"/>
      <c r="O1964" s="3">
        <v>144604189.24000001</v>
      </c>
      <c r="P1964" s="4">
        <v>1.125</v>
      </c>
      <c r="Q1964" s="3">
        <v>162679712.90000001</v>
      </c>
      <c r="R1964" s="4">
        <v>1.6E-2</v>
      </c>
      <c r="S1964" s="3">
        <v>2602875</v>
      </c>
      <c r="T1964" s="3"/>
      <c r="U1964" s="5"/>
      <c r="V1964" s="3">
        <v>53914303</v>
      </c>
      <c r="W1964" s="5"/>
      <c r="X1964" s="3">
        <v>71631787</v>
      </c>
      <c r="Y1964" s="3">
        <v>8996054</v>
      </c>
      <c r="Z1964" s="3">
        <v>314975</v>
      </c>
      <c r="AA1964" s="3">
        <v>3509223</v>
      </c>
      <c r="AB1964" s="3">
        <v>47945088</v>
      </c>
      <c r="AC1964" s="3">
        <v>10866447</v>
      </c>
      <c r="AD1964" s="3">
        <v>17717484</v>
      </c>
      <c r="AE1964" s="3">
        <v>0</v>
      </c>
      <c r="AF1964" s="3">
        <v>89165695</v>
      </c>
      <c r="AG1964" s="3">
        <v>2602875</v>
      </c>
      <c r="AH1964" s="3">
        <v>17717484</v>
      </c>
      <c r="AI1964" s="3">
        <v>53914303</v>
      </c>
      <c r="AJ1964" s="3">
        <v>5434888</v>
      </c>
      <c r="AK1964" s="3">
        <v>5434888</v>
      </c>
      <c r="AL1964" s="3">
        <v>2091302</v>
      </c>
      <c r="AM1964" s="3">
        <v>3343586</v>
      </c>
      <c r="AN1964" s="3">
        <v>-1313071</v>
      </c>
      <c r="AO1964" s="3">
        <v>0</v>
      </c>
      <c r="AP1964" s="3">
        <v>1313071</v>
      </c>
      <c r="AQ1964" s="3">
        <v>0</v>
      </c>
      <c r="AR1964" s="3">
        <f>Tabela1[[#This Row],[Potrzeby finansowe 2027
w tym:]]+Tabela1[[#This Row],[Rozliczenie 2025 potrz. fin.]]</f>
        <v>71631787</v>
      </c>
      <c r="AS1964" s="3">
        <v>0</v>
      </c>
      <c r="AT1964" s="3">
        <v>0</v>
      </c>
      <c r="AU1964" s="3"/>
      <c r="AV1964" s="3"/>
      <c r="AW1964" s="3"/>
      <c r="AX1964" s="3"/>
      <c r="AY1964" s="3"/>
      <c r="AZ1964" s="3"/>
      <c r="BA1964" s="3">
        <v>314975</v>
      </c>
      <c r="BB1964" s="3">
        <v>0</v>
      </c>
      <c r="BC1964" s="3">
        <v>21.69</v>
      </c>
      <c r="BD1964" s="3">
        <v>0</v>
      </c>
      <c r="BE1964" s="3">
        <v>1938.03</v>
      </c>
      <c r="BF1964" s="3">
        <v>6343.3</v>
      </c>
      <c r="BG1964" s="3">
        <v>2534594</v>
      </c>
      <c r="BH1964" s="3">
        <v>23816</v>
      </c>
      <c r="BI1964" s="3">
        <v>974629</v>
      </c>
      <c r="BJ1964" s="3">
        <v>14976973.535</v>
      </c>
      <c r="BK1964" s="3">
        <v>10269791.84</v>
      </c>
      <c r="BL1964" s="3">
        <v>2427849.31</v>
      </c>
      <c r="BM1964" s="3">
        <v>13973028.16</v>
      </c>
      <c r="BN1964" s="53">
        <v>0.91015547037482625</v>
      </c>
      <c r="BO1964" s="54">
        <v>9.2836079999999998E-4</v>
      </c>
      <c r="BP1964" s="70">
        <v>23346</v>
      </c>
      <c r="BQ1964" s="71"/>
      <c r="BR1964" s="70"/>
      <c r="BS1964" s="72"/>
      <c r="BT1964" s="72"/>
      <c r="BU1964" s="70">
        <v>89165695</v>
      </c>
      <c r="BV1964" s="70">
        <v>2602875</v>
      </c>
      <c r="BW1964" s="74">
        <v>17717484</v>
      </c>
      <c r="BX1964" s="70">
        <v>109486054</v>
      </c>
    </row>
    <row r="1965" spans="1:76" x14ac:dyDescent="0.3">
      <c r="A1965" s="73" t="s">
        <v>10</v>
      </c>
      <c r="B1965" s="2" t="s">
        <v>185</v>
      </c>
      <c r="C1965" s="2" t="s">
        <v>72</v>
      </c>
      <c r="D1965" s="2" t="s">
        <v>54</v>
      </c>
      <c r="E1965" s="2" t="s">
        <v>19</v>
      </c>
      <c r="F1965" s="17" t="str">
        <f>+Tabela1[[#This Row],[WK]]&amp;Tabela1[[#This Row],[PK]]&amp;Tabela1[[#This Row],[GK]]</f>
        <v>261208</v>
      </c>
      <c r="G1965" s="2" t="s">
        <v>1842</v>
      </c>
      <c r="H1965" s="3">
        <v>138948280.93000001</v>
      </c>
      <c r="I1965" s="4">
        <v>1.125</v>
      </c>
      <c r="J1965" s="3">
        <v>156316816.05000001</v>
      </c>
      <c r="K1965" s="4">
        <v>7.0000000000000007E-2</v>
      </c>
      <c r="L1965" s="3">
        <v>10942177</v>
      </c>
      <c r="M1965" s="3"/>
      <c r="N1965" s="5"/>
      <c r="O1965" s="3">
        <v>12219765.049999999</v>
      </c>
      <c r="P1965" s="4">
        <v>1.125</v>
      </c>
      <c r="Q1965" s="3">
        <v>13747235.68</v>
      </c>
      <c r="R1965" s="4">
        <v>1.6E-2</v>
      </c>
      <c r="S1965" s="3">
        <v>219956</v>
      </c>
      <c r="T1965" s="3"/>
      <c r="U1965" s="5"/>
      <c r="V1965" s="3">
        <v>7948217</v>
      </c>
      <c r="W1965" s="5"/>
      <c r="X1965" s="3">
        <v>17198644</v>
      </c>
      <c r="Y1965" s="3">
        <v>5529260</v>
      </c>
      <c r="Z1965" s="3">
        <v>358570</v>
      </c>
      <c r="AA1965" s="3">
        <v>793655</v>
      </c>
      <c r="AB1965" s="3">
        <v>7825866</v>
      </c>
      <c r="AC1965" s="3">
        <v>2691293</v>
      </c>
      <c r="AD1965" s="3">
        <v>9250427</v>
      </c>
      <c r="AE1965" s="3">
        <v>0</v>
      </c>
      <c r="AF1965" s="3">
        <v>10942177</v>
      </c>
      <c r="AG1965" s="3">
        <v>219956</v>
      </c>
      <c r="AH1965" s="3">
        <v>9250427</v>
      </c>
      <c r="AI1965" s="3">
        <v>7948217</v>
      </c>
      <c r="AJ1965" s="3">
        <v>504984</v>
      </c>
      <c r="AK1965" s="3">
        <v>504984</v>
      </c>
      <c r="AL1965" s="3">
        <v>438577</v>
      </c>
      <c r="AM1965" s="3">
        <v>66407</v>
      </c>
      <c r="AN1965" s="3">
        <v>0</v>
      </c>
      <c r="AO1965" s="3">
        <v>0</v>
      </c>
      <c r="AP1965" s="3">
        <v>0</v>
      </c>
      <c r="AQ1965" s="3">
        <v>0</v>
      </c>
      <c r="AR1965" s="3">
        <f>Tabela1[[#This Row],[Potrzeby finansowe 2027
w tym:]]+Tabela1[[#This Row],[Rozliczenie 2025 potrz. fin.]]</f>
        <v>17198644</v>
      </c>
      <c r="AS1965" s="3">
        <v>0</v>
      </c>
      <c r="AT1965" s="3">
        <v>0</v>
      </c>
      <c r="AU1965" s="3"/>
      <c r="AV1965" s="3"/>
      <c r="AW1965" s="3"/>
      <c r="AX1965" s="3"/>
      <c r="AY1965" s="3"/>
      <c r="AZ1965" s="3"/>
      <c r="BA1965" s="3">
        <v>358570</v>
      </c>
      <c r="BB1965" s="3">
        <v>0</v>
      </c>
      <c r="BC1965" s="3">
        <v>0</v>
      </c>
      <c r="BD1965" s="3">
        <v>0</v>
      </c>
      <c r="BE1965" s="3">
        <v>0</v>
      </c>
      <c r="BF1965" s="3">
        <v>10777.59</v>
      </c>
      <c r="BG1965" s="3">
        <v>457198</v>
      </c>
      <c r="BH1965" s="3">
        <v>4296</v>
      </c>
      <c r="BI1965" s="3">
        <v>336457</v>
      </c>
      <c r="BJ1965" s="3">
        <v>5170284.55</v>
      </c>
      <c r="BK1965" s="3">
        <v>2822395.6799999997</v>
      </c>
      <c r="BL1965" s="3">
        <v>134827.70000000001</v>
      </c>
      <c r="BM1965" s="3">
        <v>9121900.0800000001</v>
      </c>
      <c r="BN1965" s="53">
        <v>0.70477602753140656</v>
      </c>
      <c r="BO1965" s="54">
        <v>1.606938E-4</v>
      </c>
      <c r="BP1965" s="70">
        <v>4041</v>
      </c>
      <c r="BQ1965" s="71"/>
      <c r="BR1965" s="70"/>
      <c r="BS1965" s="72"/>
      <c r="BT1965" s="72"/>
      <c r="BU1965" s="70">
        <v>10942177</v>
      </c>
      <c r="BV1965" s="70">
        <v>219956</v>
      </c>
      <c r="BW1965" s="74">
        <v>9250427</v>
      </c>
      <c r="BX1965" s="70">
        <v>20412560</v>
      </c>
    </row>
    <row r="1966" spans="1:76" x14ac:dyDescent="0.3">
      <c r="A1966" s="73" t="s">
        <v>10</v>
      </c>
      <c r="B1966" s="2" t="s">
        <v>185</v>
      </c>
      <c r="C1966" s="2" t="s">
        <v>74</v>
      </c>
      <c r="D1966" s="2" t="s">
        <v>12</v>
      </c>
      <c r="E1966" s="2" t="s">
        <v>15</v>
      </c>
      <c r="F1966" s="17" t="str">
        <f>+Tabela1[[#This Row],[WK]]&amp;Tabela1[[#This Row],[PK]]&amp;Tabela1[[#This Row],[GK]]</f>
        <v>261301</v>
      </c>
      <c r="G1966" s="2" t="s">
        <v>1843</v>
      </c>
      <c r="H1966" s="3">
        <v>180487411.66999999</v>
      </c>
      <c r="I1966" s="4">
        <v>1.125</v>
      </c>
      <c r="J1966" s="3">
        <v>203048338.13</v>
      </c>
      <c r="K1966" s="4">
        <v>7.0000000000000007E-2</v>
      </c>
      <c r="L1966" s="3">
        <v>14213384</v>
      </c>
      <c r="M1966" s="3"/>
      <c r="N1966" s="5"/>
      <c r="O1966" s="3">
        <v>4508714.0199999996</v>
      </c>
      <c r="P1966" s="4">
        <v>1.125</v>
      </c>
      <c r="Q1966" s="3">
        <v>5072303.2699999996</v>
      </c>
      <c r="R1966" s="4">
        <v>1.6E-2</v>
      </c>
      <c r="S1966" s="3">
        <v>81157</v>
      </c>
      <c r="T1966" s="3"/>
      <c r="U1966" s="5"/>
      <c r="V1966" s="3">
        <v>9822746</v>
      </c>
      <c r="W1966" s="5"/>
      <c r="X1966" s="3">
        <v>22216230</v>
      </c>
      <c r="Y1966" s="3">
        <v>7797416</v>
      </c>
      <c r="Z1966" s="3">
        <v>641321</v>
      </c>
      <c r="AA1966" s="3">
        <v>949695</v>
      </c>
      <c r="AB1966" s="3">
        <v>10610168</v>
      </c>
      <c r="AC1966" s="3">
        <v>2217630</v>
      </c>
      <c r="AD1966" s="3">
        <v>12393483</v>
      </c>
      <c r="AE1966" s="3">
        <v>0</v>
      </c>
      <c r="AF1966" s="3">
        <v>14213384</v>
      </c>
      <c r="AG1966" s="3">
        <v>81157</v>
      </c>
      <c r="AH1966" s="3">
        <v>12393483</v>
      </c>
      <c r="AI1966" s="3">
        <v>9822746</v>
      </c>
      <c r="AJ1966" s="3">
        <v>1222482</v>
      </c>
      <c r="AK1966" s="3">
        <v>1222482</v>
      </c>
      <c r="AL1966" s="3">
        <v>642650</v>
      </c>
      <c r="AM1966" s="3">
        <v>579832</v>
      </c>
      <c r="AN1966" s="3">
        <v>-421739</v>
      </c>
      <c r="AO1966" s="3">
        <v>0</v>
      </c>
      <c r="AP1966" s="3">
        <v>421739</v>
      </c>
      <c r="AQ1966" s="3">
        <v>0</v>
      </c>
      <c r="AR1966" s="3">
        <f>Tabela1[[#This Row],[Potrzeby finansowe 2027
w tym:]]+Tabela1[[#This Row],[Rozliczenie 2025 potrz. fin.]]</f>
        <v>22216230</v>
      </c>
      <c r="AS1966" s="3">
        <v>0</v>
      </c>
      <c r="AT1966" s="3">
        <v>0</v>
      </c>
      <c r="AU1966" s="3"/>
      <c r="AV1966" s="3"/>
      <c r="AW1966" s="3"/>
      <c r="AX1966" s="3"/>
      <c r="AY1966" s="3"/>
      <c r="AZ1966" s="3"/>
      <c r="BA1966" s="3">
        <v>641321</v>
      </c>
      <c r="BB1966" s="3">
        <v>0</v>
      </c>
      <c r="BC1966" s="3">
        <v>69.61</v>
      </c>
      <c r="BD1966" s="3">
        <v>3484.66</v>
      </c>
      <c r="BE1966" s="3">
        <v>1563.21</v>
      </c>
      <c r="BF1966" s="3">
        <v>5781.36</v>
      </c>
      <c r="BG1966" s="3">
        <v>515092</v>
      </c>
      <c r="BH1966" s="3">
        <v>4840</v>
      </c>
      <c r="BI1966" s="3">
        <v>434603</v>
      </c>
      <c r="BJ1966" s="3">
        <v>6678479.330000001</v>
      </c>
      <c r="BK1966" s="3">
        <v>3094106.4200000009</v>
      </c>
      <c r="BL1966" s="3">
        <v>3511965.38</v>
      </c>
      <c r="BM1966" s="3">
        <v>7313560.8799999999</v>
      </c>
      <c r="BN1966" s="53">
        <v>0.66122566986560716</v>
      </c>
      <c r="BO1966" s="54">
        <v>1.935599E-4</v>
      </c>
      <c r="BP1966" s="70">
        <v>4868</v>
      </c>
      <c r="BQ1966" s="71"/>
      <c r="BR1966" s="70"/>
      <c r="BS1966" s="72"/>
      <c r="BT1966" s="72"/>
      <c r="BU1966" s="70">
        <v>14213384</v>
      </c>
      <c r="BV1966" s="70">
        <v>81157</v>
      </c>
      <c r="BW1966" s="74">
        <v>12393483</v>
      </c>
      <c r="BX1966" s="70">
        <v>26688024</v>
      </c>
    </row>
    <row r="1967" spans="1:76" x14ac:dyDescent="0.3">
      <c r="A1967" s="73" t="s">
        <v>10</v>
      </c>
      <c r="B1967" s="2" t="s">
        <v>185</v>
      </c>
      <c r="C1967" s="2" t="s">
        <v>74</v>
      </c>
      <c r="D1967" s="2" t="s">
        <v>11</v>
      </c>
      <c r="E1967" s="2" t="s">
        <v>15</v>
      </c>
      <c r="F1967" s="17" t="str">
        <f>+Tabela1[[#This Row],[WK]]&amp;Tabela1[[#This Row],[PK]]&amp;Tabela1[[#This Row],[GK]]</f>
        <v>261302</v>
      </c>
      <c r="G1967" s="2" t="s">
        <v>1844</v>
      </c>
      <c r="H1967" s="3">
        <v>403672324.13</v>
      </c>
      <c r="I1967" s="4">
        <v>1.125</v>
      </c>
      <c r="J1967" s="3">
        <v>454131364.64999998</v>
      </c>
      <c r="K1967" s="4">
        <v>7.0000000000000007E-2</v>
      </c>
      <c r="L1967" s="3">
        <v>31789196</v>
      </c>
      <c r="M1967" s="3"/>
      <c r="N1967" s="5"/>
      <c r="O1967" s="3">
        <v>169709711.63</v>
      </c>
      <c r="P1967" s="4">
        <v>1.125</v>
      </c>
      <c r="Q1967" s="3">
        <v>190923425.58000001</v>
      </c>
      <c r="R1967" s="4">
        <v>1.6E-2</v>
      </c>
      <c r="S1967" s="3">
        <v>3054775</v>
      </c>
      <c r="T1967" s="3"/>
      <c r="U1967" s="5"/>
      <c r="V1967" s="3">
        <v>22531593</v>
      </c>
      <c r="W1967" s="5"/>
      <c r="X1967" s="3">
        <v>31982214</v>
      </c>
      <c r="Y1967" s="3">
        <v>2260633</v>
      </c>
      <c r="Z1967" s="3">
        <v>643470</v>
      </c>
      <c r="AA1967" s="3">
        <v>1573055</v>
      </c>
      <c r="AB1967" s="3">
        <v>20468840</v>
      </c>
      <c r="AC1967" s="3">
        <v>7036216</v>
      </c>
      <c r="AD1967" s="3">
        <v>9450621</v>
      </c>
      <c r="AE1967" s="3">
        <v>0</v>
      </c>
      <c r="AF1967" s="3">
        <v>31789196</v>
      </c>
      <c r="AG1967" s="3">
        <v>3054775</v>
      </c>
      <c r="AH1967" s="3">
        <v>9450621</v>
      </c>
      <c r="AI1967" s="3">
        <v>22531593</v>
      </c>
      <c r="AJ1967" s="3">
        <v>376682</v>
      </c>
      <c r="AK1967" s="3">
        <v>376682</v>
      </c>
      <c r="AL1967" s="3">
        <v>1730999</v>
      </c>
      <c r="AM1967" s="3">
        <v>-1354317</v>
      </c>
      <c r="AN1967" s="3">
        <v>75401</v>
      </c>
      <c r="AO1967" s="3">
        <v>0</v>
      </c>
      <c r="AP1967" s="3">
        <v>-75401</v>
      </c>
      <c r="AQ1967" s="3">
        <v>0</v>
      </c>
      <c r="AR1967" s="3">
        <f>Tabela1[[#This Row],[Potrzeby finansowe 2027
w tym:]]+Tabela1[[#This Row],[Rozliczenie 2025 potrz. fin.]]</f>
        <v>31982214</v>
      </c>
      <c r="AS1967" s="3">
        <v>0</v>
      </c>
      <c r="AT1967" s="3">
        <v>0</v>
      </c>
      <c r="AU1967" s="3"/>
      <c r="AV1967" s="3"/>
      <c r="AW1967" s="3"/>
      <c r="AX1967" s="3"/>
      <c r="AY1967" s="3"/>
      <c r="AZ1967" s="3"/>
      <c r="BA1967" s="3">
        <v>643470</v>
      </c>
      <c r="BB1967" s="3">
        <v>0</v>
      </c>
      <c r="BC1967" s="3">
        <v>202.85</v>
      </c>
      <c r="BD1967" s="3">
        <v>2662.08</v>
      </c>
      <c r="BE1967" s="3">
        <v>1032.5899999999999</v>
      </c>
      <c r="BF1967" s="3">
        <v>7777.23</v>
      </c>
      <c r="BG1967" s="3">
        <v>1052534</v>
      </c>
      <c r="BH1967" s="3">
        <v>9890</v>
      </c>
      <c r="BI1967" s="3">
        <v>520521</v>
      </c>
      <c r="BJ1967" s="3">
        <v>7998763.0975000001</v>
      </c>
      <c r="BK1967" s="3">
        <v>4959643.540000001</v>
      </c>
      <c r="BL1967" s="3">
        <v>1028212.94</v>
      </c>
      <c r="BM1967" s="3">
        <v>10100052.35</v>
      </c>
      <c r="BN1967" s="53">
        <v>0.94846628055547788</v>
      </c>
      <c r="BO1967" s="54">
        <v>4.0673560000000002E-4</v>
      </c>
      <c r="BP1967" s="70">
        <v>10228</v>
      </c>
      <c r="BQ1967" s="71"/>
      <c r="BR1967" s="70"/>
      <c r="BS1967" s="72"/>
      <c r="BT1967" s="72"/>
      <c r="BU1967" s="70">
        <v>31789196</v>
      </c>
      <c r="BV1967" s="70">
        <v>3054775</v>
      </c>
      <c r="BW1967" s="74">
        <v>9450621</v>
      </c>
      <c r="BX1967" s="70">
        <v>44294592</v>
      </c>
    </row>
    <row r="1968" spans="1:76" x14ac:dyDescent="0.3">
      <c r="A1968" s="73" t="s">
        <v>10</v>
      </c>
      <c r="B1968" s="2" t="s">
        <v>185</v>
      </c>
      <c r="C1968" s="2" t="s">
        <v>74</v>
      </c>
      <c r="D1968" s="2" t="s">
        <v>16</v>
      </c>
      <c r="E1968" s="2" t="s">
        <v>15</v>
      </c>
      <c r="F1968" s="17" t="str">
        <f>+Tabela1[[#This Row],[WK]]&amp;Tabela1[[#This Row],[PK]]&amp;Tabela1[[#This Row],[GK]]</f>
        <v>261303</v>
      </c>
      <c r="G1968" s="2" t="s">
        <v>1845</v>
      </c>
      <c r="H1968" s="3">
        <v>87853097.680000007</v>
      </c>
      <c r="I1968" s="4">
        <v>1.125</v>
      </c>
      <c r="J1968" s="3">
        <v>98834734.890000001</v>
      </c>
      <c r="K1968" s="4">
        <v>7.0000000000000007E-2</v>
      </c>
      <c r="L1968" s="3">
        <v>6918431</v>
      </c>
      <c r="M1968" s="3"/>
      <c r="N1968" s="5"/>
      <c r="O1968" s="3">
        <v>6098526.2400000002</v>
      </c>
      <c r="P1968" s="4">
        <v>1.125</v>
      </c>
      <c r="Q1968" s="3">
        <v>6860842.0199999996</v>
      </c>
      <c r="R1968" s="4">
        <v>1.6E-2</v>
      </c>
      <c r="S1968" s="3">
        <v>109773</v>
      </c>
      <c r="T1968" s="3"/>
      <c r="U1968" s="5"/>
      <c r="V1968" s="3">
        <v>4326804</v>
      </c>
      <c r="W1968" s="5"/>
      <c r="X1968" s="3">
        <v>10660836</v>
      </c>
      <c r="Y1968" s="3">
        <v>3043143</v>
      </c>
      <c r="Z1968" s="3">
        <v>25083</v>
      </c>
      <c r="AA1968" s="3">
        <v>627238</v>
      </c>
      <c r="AB1968" s="3">
        <v>4892840</v>
      </c>
      <c r="AC1968" s="3">
        <v>2072532</v>
      </c>
      <c r="AD1968" s="3">
        <v>6334032</v>
      </c>
      <c r="AE1968" s="3">
        <v>0</v>
      </c>
      <c r="AF1968" s="3">
        <v>6918431</v>
      </c>
      <c r="AG1968" s="3">
        <v>109773</v>
      </c>
      <c r="AH1968" s="3">
        <v>6334032</v>
      </c>
      <c r="AI1968" s="3">
        <v>4326804</v>
      </c>
      <c r="AJ1968" s="3">
        <v>389696</v>
      </c>
      <c r="AK1968" s="3">
        <v>389696</v>
      </c>
      <c r="AL1968" s="3">
        <v>381531</v>
      </c>
      <c r="AM1968" s="3">
        <v>8165</v>
      </c>
      <c r="AN1968" s="3">
        <v>424287</v>
      </c>
      <c r="AO1968" s="3">
        <v>0</v>
      </c>
      <c r="AP1968" s="3">
        <v>-424287</v>
      </c>
      <c r="AQ1968" s="3">
        <v>0</v>
      </c>
      <c r="AR1968" s="3">
        <f>Tabela1[[#This Row],[Potrzeby finansowe 2027
w tym:]]+Tabela1[[#This Row],[Rozliczenie 2025 potrz. fin.]]</f>
        <v>10660836</v>
      </c>
      <c r="AS1968" s="3">
        <v>0</v>
      </c>
      <c r="AT1968" s="3">
        <v>0</v>
      </c>
      <c r="AU1968" s="3"/>
      <c r="AV1968" s="3"/>
      <c r="AW1968" s="3"/>
      <c r="AX1968" s="3"/>
      <c r="AY1968" s="3"/>
      <c r="AZ1968" s="3"/>
      <c r="BA1968" s="3">
        <v>25083</v>
      </c>
      <c r="BB1968" s="3">
        <v>0</v>
      </c>
      <c r="BC1968" s="3">
        <v>0</v>
      </c>
      <c r="BD1968" s="3">
        <v>0</v>
      </c>
      <c r="BE1968" s="3">
        <v>502.61</v>
      </c>
      <c r="BF1968" s="3">
        <v>0.01</v>
      </c>
      <c r="BG1968" s="3">
        <v>377782</v>
      </c>
      <c r="BH1968" s="3">
        <v>2476</v>
      </c>
      <c r="BI1968" s="3">
        <v>249456</v>
      </c>
      <c r="BJ1968" s="3">
        <v>3833348.84</v>
      </c>
      <c r="BK1968" s="3">
        <v>1950808.2699999996</v>
      </c>
      <c r="BL1968" s="3">
        <v>1274858.48</v>
      </c>
      <c r="BM1968" s="3">
        <v>4980445.32</v>
      </c>
      <c r="BN1968" s="53">
        <v>0.72991056023427814</v>
      </c>
      <c r="BO1968" s="54">
        <v>9.8091399999999994E-5</v>
      </c>
      <c r="BP1968" s="70">
        <v>2467</v>
      </c>
      <c r="BQ1968" s="71"/>
      <c r="BR1968" s="70"/>
      <c r="BS1968" s="72"/>
      <c r="BT1968" s="72"/>
      <c r="BU1968" s="70">
        <v>6918431</v>
      </c>
      <c r="BV1968" s="70">
        <v>109773</v>
      </c>
      <c r="BW1968" s="74">
        <v>6334032</v>
      </c>
      <c r="BX1968" s="70">
        <v>13362236</v>
      </c>
    </row>
    <row r="1969" spans="1:76" x14ac:dyDescent="0.3">
      <c r="A1969" s="73" t="s">
        <v>10</v>
      </c>
      <c r="B1969" s="2" t="s">
        <v>185</v>
      </c>
      <c r="C1969" s="2" t="s">
        <v>74</v>
      </c>
      <c r="D1969" s="2" t="s">
        <v>18</v>
      </c>
      <c r="E1969" s="2" t="s">
        <v>15</v>
      </c>
      <c r="F1969" s="17" t="str">
        <f>+Tabela1[[#This Row],[WK]]&amp;Tabela1[[#This Row],[PK]]&amp;Tabela1[[#This Row],[GK]]</f>
        <v>261304</v>
      </c>
      <c r="G1969" s="2" t="s">
        <v>73</v>
      </c>
      <c r="H1969" s="3">
        <v>81232111.569999993</v>
      </c>
      <c r="I1969" s="4">
        <v>1.125</v>
      </c>
      <c r="J1969" s="3">
        <v>91386125.519999996</v>
      </c>
      <c r="K1969" s="4">
        <v>7.0000000000000007E-2</v>
      </c>
      <c r="L1969" s="3">
        <v>6397029</v>
      </c>
      <c r="M1969" s="3"/>
      <c r="N1969" s="5"/>
      <c r="O1969" s="3">
        <v>1407823.61</v>
      </c>
      <c r="P1969" s="4">
        <v>1.125</v>
      </c>
      <c r="Q1969" s="3">
        <v>1583801.56</v>
      </c>
      <c r="R1969" s="4">
        <v>1.6E-2</v>
      </c>
      <c r="S1969" s="3">
        <v>25341</v>
      </c>
      <c r="T1969" s="3"/>
      <c r="U1969" s="5"/>
      <c r="V1969" s="3">
        <v>4289461</v>
      </c>
      <c r="W1969" s="5"/>
      <c r="X1969" s="3">
        <v>8255564</v>
      </c>
      <c r="Y1969" s="3">
        <v>1616094</v>
      </c>
      <c r="Z1969" s="3">
        <v>48207</v>
      </c>
      <c r="AA1969" s="3">
        <v>693921</v>
      </c>
      <c r="AB1969" s="3">
        <v>3882280</v>
      </c>
      <c r="AC1969" s="3">
        <v>2015062</v>
      </c>
      <c r="AD1969" s="3">
        <v>3966103</v>
      </c>
      <c r="AE1969" s="3">
        <v>0</v>
      </c>
      <c r="AF1969" s="3">
        <v>6397029</v>
      </c>
      <c r="AG1969" s="3">
        <v>25341</v>
      </c>
      <c r="AH1969" s="3">
        <v>3966103</v>
      </c>
      <c r="AI1969" s="3">
        <v>4289461</v>
      </c>
      <c r="AJ1969" s="3">
        <v>-876723</v>
      </c>
      <c r="AK1969" s="3">
        <v>-876723</v>
      </c>
      <c r="AL1969" s="3">
        <v>233245</v>
      </c>
      <c r="AM1969" s="3">
        <v>-1109968</v>
      </c>
      <c r="AN1969" s="3">
        <v>-844648</v>
      </c>
      <c r="AO1969" s="3">
        <v>0</v>
      </c>
      <c r="AP1969" s="3">
        <v>844648</v>
      </c>
      <c r="AQ1969" s="3">
        <v>0</v>
      </c>
      <c r="AR1969" s="3">
        <f>Tabela1[[#This Row],[Potrzeby finansowe 2027
w tym:]]+Tabela1[[#This Row],[Rozliczenie 2025 potrz. fin.]]</f>
        <v>8255564</v>
      </c>
      <c r="AS1969" s="3">
        <v>0</v>
      </c>
      <c r="AT1969" s="3">
        <v>0</v>
      </c>
      <c r="AU1969" s="3"/>
      <c r="AV1969" s="3"/>
      <c r="AW1969" s="3"/>
      <c r="AX1969" s="3"/>
      <c r="AY1969" s="3"/>
      <c r="AZ1969" s="3"/>
      <c r="BA1969" s="3">
        <v>48207</v>
      </c>
      <c r="BB1969" s="3">
        <v>0</v>
      </c>
      <c r="BC1969" s="3">
        <v>0</v>
      </c>
      <c r="BD1969" s="3">
        <v>0</v>
      </c>
      <c r="BE1969" s="3">
        <v>965.97</v>
      </c>
      <c r="BF1969" s="3">
        <v>0</v>
      </c>
      <c r="BG1969" s="3">
        <v>377782</v>
      </c>
      <c r="BH1969" s="3">
        <v>2238</v>
      </c>
      <c r="BI1969" s="3">
        <v>316139</v>
      </c>
      <c r="BJ1969" s="3">
        <v>4858051.7124999994</v>
      </c>
      <c r="BK1969" s="3">
        <v>2114368.2799999993</v>
      </c>
      <c r="BL1969" s="3">
        <v>1915464.54</v>
      </c>
      <c r="BM1969" s="3">
        <v>7143804.6500000004</v>
      </c>
      <c r="BN1969" s="53">
        <v>0.82635628549844731</v>
      </c>
      <c r="BO1969" s="54">
        <v>8.6280500000000002E-5</v>
      </c>
      <c r="BP1969" s="70">
        <v>2170</v>
      </c>
      <c r="BQ1969" s="71"/>
      <c r="BR1969" s="70"/>
      <c r="BS1969" s="72"/>
      <c r="BT1969" s="72"/>
      <c r="BU1969" s="70">
        <v>6397029</v>
      </c>
      <c r="BV1969" s="70">
        <v>25341</v>
      </c>
      <c r="BW1969" s="74">
        <v>3966103</v>
      </c>
      <c r="BX1969" s="70">
        <v>10388473</v>
      </c>
    </row>
    <row r="1970" spans="1:76" x14ac:dyDescent="0.3">
      <c r="A1970" s="73" t="s">
        <v>10</v>
      </c>
      <c r="B1970" s="2" t="s">
        <v>185</v>
      </c>
      <c r="C1970" s="2" t="s">
        <v>74</v>
      </c>
      <c r="D1970" s="2" t="s">
        <v>21</v>
      </c>
      <c r="E1970" s="2" t="s">
        <v>15</v>
      </c>
      <c r="F1970" s="17" t="str">
        <f>+Tabela1[[#This Row],[WK]]&amp;Tabela1[[#This Row],[PK]]&amp;Tabela1[[#This Row],[GK]]</f>
        <v>261305</v>
      </c>
      <c r="G1970" s="2" t="s">
        <v>1846</v>
      </c>
      <c r="H1970" s="3">
        <v>173323540.11000001</v>
      </c>
      <c r="I1970" s="4">
        <v>1.125</v>
      </c>
      <c r="J1970" s="3">
        <v>194988982.62</v>
      </c>
      <c r="K1970" s="4">
        <v>7.0000000000000007E-2</v>
      </c>
      <c r="L1970" s="3">
        <v>13649229</v>
      </c>
      <c r="M1970" s="3"/>
      <c r="N1970" s="5"/>
      <c r="O1970" s="3">
        <v>16332281.630000001</v>
      </c>
      <c r="P1970" s="4">
        <v>1.125</v>
      </c>
      <c r="Q1970" s="3">
        <v>18373816.829999998</v>
      </c>
      <c r="R1970" s="4">
        <v>1.6E-2</v>
      </c>
      <c r="S1970" s="3">
        <v>293981</v>
      </c>
      <c r="T1970" s="3"/>
      <c r="U1970" s="5"/>
      <c r="V1970" s="3">
        <v>9675475</v>
      </c>
      <c r="W1970" s="5"/>
      <c r="X1970" s="3">
        <v>17147614</v>
      </c>
      <c r="Y1970" s="3">
        <v>3642167</v>
      </c>
      <c r="Z1970" s="3">
        <v>46873</v>
      </c>
      <c r="AA1970" s="3">
        <v>944551</v>
      </c>
      <c r="AB1970" s="3">
        <v>8265894</v>
      </c>
      <c r="AC1970" s="3">
        <v>4248129</v>
      </c>
      <c r="AD1970" s="3">
        <v>7472140</v>
      </c>
      <c r="AE1970" s="3">
        <v>0</v>
      </c>
      <c r="AF1970" s="3">
        <v>13649229</v>
      </c>
      <c r="AG1970" s="3">
        <v>293981</v>
      </c>
      <c r="AH1970" s="3">
        <v>7472140</v>
      </c>
      <c r="AI1970" s="3">
        <v>9675475</v>
      </c>
      <c r="AJ1970" s="3">
        <v>1515083</v>
      </c>
      <c r="AK1970" s="3">
        <v>1515083</v>
      </c>
      <c r="AL1970" s="3">
        <v>468807</v>
      </c>
      <c r="AM1970" s="3">
        <v>1046276</v>
      </c>
      <c r="AN1970" s="3">
        <v>93059</v>
      </c>
      <c r="AO1970" s="3">
        <v>0</v>
      </c>
      <c r="AP1970" s="3">
        <v>-93059</v>
      </c>
      <c r="AQ1970" s="3">
        <v>0</v>
      </c>
      <c r="AR1970" s="3">
        <f>Tabela1[[#This Row],[Potrzeby finansowe 2027
w tym:]]+Tabela1[[#This Row],[Rozliczenie 2025 potrz. fin.]]</f>
        <v>17147614</v>
      </c>
      <c r="AS1970" s="3">
        <v>0</v>
      </c>
      <c r="AT1970" s="3">
        <v>0</v>
      </c>
      <c r="AU1970" s="3"/>
      <c r="AV1970" s="3"/>
      <c r="AW1970" s="3"/>
      <c r="AX1970" s="3"/>
      <c r="AY1970" s="3"/>
      <c r="AZ1970" s="3"/>
      <c r="BA1970" s="3">
        <v>46873</v>
      </c>
      <c r="BB1970" s="3">
        <v>0</v>
      </c>
      <c r="BC1970" s="3">
        <v>0</v>
      </c>
      <c r="BD1970" s="3">
        <v>0</v>
      </c>
      <c r="BE1970" s="3">
        <v>939.24</v>
      </c>
      <c r="BF1970" s="3">
        <v>0</v>
      </c>
      <c r="BG1970" s="3">
        <v>469117</v>
      </c>
      <c r="BH1970" s="3">
        <v>4408</v>
      </c>
      <c r="BI1970" s="3">
        <v>475434</v>
      </c>
      <c r="BJ1970" s="3">
        <v>7305913.4725000001</v>
      </c>
      <c r="BK1970" s="3">
        <v>5113999.0999999996</v>
      </c>
      <c r="BL1970" s="3">
        <v>1588802.41</v>
      </c>
      <c r="BM1970" s="3">
        <v>5590052.6699999999</v>
      </c>
      <c r="BN1970" s="53">
        <v>0.80032828777407838</v>
      </c>
      <c r="BO1970" s="54">
        <v>1.6914459999999999E-4</v>
      </c>
      <c r="BP1970" s="70">
        <v>4253</v>
      </c>
      <c r="BQ1970" s="71"/>
      <c r="BR1970" s="70"/>
      <c r="BS1970" s="72"/>
      <c r="BT1970" s="72"/>
      <c r="BU1970" s="70">
        <v>13649229</v>
      </c>
      <c r="BV1970" s="70">
        <v>293981</v>
      </c>
      <c r="BW1970" s="74">
        <v>7472140</v>
      </c>
      <c r="BX1970" s="70">
        <v>21415350</v>
      </c>
    </row>
    <row r="1971" spans="1:76" x14ac:dyDescent="0.3">
      <c r="A1971" s="73" t="s">
        <v>10</v>
      </c>
      <c r="B1971" s="2" t="s">
        <v>185</v>
      </c>
      <c r="C1971" s="2" t="s">
        <v>74</v>
      </c>
      <c r="D1971" s="2" t="s">
        <v>23</v>
      </c>
      <c r="E1971" s="2" t="s">
        <v>19</v>
      </c>
      <c r="F1971" s="17" t="str">
        <f>+Tabela1[[#This Row],[WK]]&amp;Tabela1[[#This Row],[PK]]&amp;Tabela1[[#This Row],[GK]]</f>
        <v>261306</v>
      </c>
      <c r="G1971" s="2" t="s">
        <v>1847</v>
      </c>
      <c r="H1971" s="3">
        <v>936052123.75999999</v>
      </c>
      <c r="I1971" s="4">
        <v>1.125</v>
      </c>
      <c r="J1971" s="3">
        <v>1053058639.23</v>
      </c>
      <c r="K1971" s="4">
        <v>7.0000000000000007E-2</v>
      </c>
      <c r="L1971" s="3">
        <v>73714105</v>
      </c>
      <c r="M1971" s="3"/>
      <c r="N1971" s="5"/>
      <c r="O1971" s="3">
        <v>380442485.98000002</v>
      </c>
      <c r="P1971" s="4">
        <v>1.125</v>
      </c>
      <c r="Q1971" s="3">
        <v>427997796.73000002</v>
      </c>
      <c r="R1971" s="4">
        <v>1.6E-2</v>
      </c>
      <c r="S1971" s="3">
        <v>6847965</v>
      </c>
      <c r="T1971" s="3"/>
      <c r="U1971" s="5"/>
      <c r="V1971" s="3">
        <v>46652850</v>
      </c>
      <c r="W1971" s="5"/>
      <c r="X1971" s="3">
        <v>41862598</v>
      </c>
      <c r="Y1971" s="3">
        <v>0</v>
      </c>
      <c r="Z1971" s="3">
        <v>734697</v>
      </c>
      <c r="AA1971" s="3">
        <v>2606327</v>
      </c>
      <c r="AB1971" s="3">
        <v>35980302</v>
      </c>
      <c r="AC1971" s="3">
        <v>2541272</v>
      </c>
      <c r="AD1971" s="3">
        <v>771678</v>
      </c>
      <c r="AE1971" s="3">
        <v>0</v>
      </c>
      <c r="AF1971" s="3">
        <v>73714105</v>
      </c>
      <c r="AG1971" s="3">
        <v>6847965</v>
      </c>
      <c r="AH1971" s="3">
        <v>771678</v>
      </c>
      <c r="AI1971" s="3">
        <v>46652850</v>
      </c>
      <c r="AJ1971" s="3">
        <v>340871</v>
      </c>
      <c r="AK1971" s="3">
        <v>1409271</v>
      </c>
      <c r="AL1971" s="3">
        <v>2993116</v>
      </c>
      <c r="AM1971" s="3">
        <v>-1583845</v>
      </c>
      <c r="AN1971" s="3">
        <v>1068400</v>
      </c>
      <c r="AO1971" s="3">
        <v>0</v>
      </c>
      <c r="AP1971" s="3">
        <v>0</v>
      </c>
      <c r="AQ1971" s="3">
        <v>1068400</v>
      </c>
      <c r="AR1971" s="3">
        <f>Tabela1[[#This Row],[Potrzeby finansowe 2027
w tym:]]+Tabela1[[#This Row],[Rozliczenie 2025 potrz. fin.]]</f>
        <v>42930998</v>
      </c>
      <c r="AS1971" s="3">
        <v>0</v>
      </c>
      <c r="AT1971" s="3">
        <v>0</v>
      </c>
      <c r="AU1971" s="3"/>
      <c r="AV1971" s="3"/>
      <c r="AW1971" s="3"/>
      <c r="AX1971" s="3"/>
      <c r="AY1971" s="3"/>
      <c r="AZ1971" s="3"/>
      <c r="BA1971" s="3">
        <v>734697</v>
      </c>
      <c r="BB1971" s="3">
        <v>0</v>
      </c>
      <c r="BC1971" s="3">
        <v>88.39</v>
      </c>
      <c r="BD1971" s="3">
        <v>0</v>
      </c>
      <c r="BE1971" s="3">
        <v>1386.51</v>
      </c>
      <c r="BF1971" s="3">
        <v>19119.189999999999</v>
      </c>
      <c r="BG1971" s="3">
        <v>1939257</v>
      </c>
      <c r="BH1971" s="3">
        <v>18222</v>
      </c>
      <c r="BI1971" s="3">
        <v>667070</v>
      </c>
      <c r="BJ1971" s="3">
        <v>10250751.647499997</v>
      </c>
      <c r="BK1971" s="3">
        <v>8413031.8299999982</v>
      </c>
      <c r="BL1971" s="3">
        <v>1114847.45</v>
      </c>
      <c r="BM1971" s="3">
        <v>5121184.370000001</v>
      </c>
      <c r="BN1971" s="53">
        <v>1.1778424405211569</v>
      </c>
      <c r="BO1971" s="54">
        <v>6.7815080000000003E-4</v>
      </c>
      <c r="BP1971" s="70">
        <v>17054</v>
      </c>
      <c r="BQ1971" s="71"/>
      <c r="BR1971" s="70"/>
      <c r="BS1971" s="72"/>
      <c r="BT1971" s="72"/>
      <c r="BU1971" s="70">
        <v>73714105</v>
      </c>
      <c r="BV1971" s="70">
        <v>6847965</v>
      </c>
      <c r="BW1971" s="74">
        <v>771678</v>
      </c>
      <c r="BX1971" s="70">
        <v>81333748</v>
      </c>
    </row>
    <row r="1972" spans="1:76" x14ac:dyDescent="0.3">
      <c r="A1972" s="73" t="s">
        <v>10</v>
      </c>
      <c r="B1972" s="2" t="s">
        <v>1126</v>
      </c>
      <c r="C1972" s="2" t="s">
        <v>12</v>
      </c>
      <c r="D1972" s="2" t="s">
        <v>12</v>
      </c>
      <c r="E1972" s="2" t="s">
        <v>13</v>
      </c>
      <c r="F1972" s="17" t="str">
        <f>+Tabela1[[#This Row],[WK]]&amp;Tabela1[[#This Row],[PK]]&amp;Tabela1[[#This Row],[GK]]</f>
        <v>280101</v>
      </c>
      <c r="G1972" s="2" t="s">
        <v>1848</v>
      </c>
      <c r="H1972" s="3">
        <v>989156759.96000004</v>
      </c>
      <c r="I1972" s="4">
        <v>1.125</v>
      </c>
      <c r="J1972" s="3">
        <v>1112801354.96</v>
      </c>
      <c r="K1972" s="4">
        <v>7.0000000000000007E-2</v>
      </c>
      <c r="L1972" s="3">
        <v>77896095</v>
      </c>
      <c r="M1972" s="3"/>
      <c r="N1972" s="5"/>
      <c r="O1972" s="3">
        <v>66652278.810000002</v>
      </c>
      <c r="P1972" s="4">
        <v>1.125</v>
      </c>
      <c r="Q1972" s="3">
        <v>74983813.659999996</v>
      </c>
      <c r="R1972" s="4">
        <v>1.6E-2</v>
      </c>
      <c r="S1972" s="3">
        <v>1199741</v>
      </c>
      <c r="T1972" s="3"/>
      <c r="U1972" s="5"/>
      <c r="V1972" s="3">
        <v>47164212</v>
      </c>
      <c r="W1972" s="5"/>
      <c r="X1972" s="3">
        <v>63806655</v>
      </c>
      <c r="Y1972" s="3">
        <v>20628701</v>
      </c>
      <c r="Z1972" s="3">
        <v>4989</v>
      </c>
      <c r="AA1972" s="3">
        <v>3206626</v>
      </c>
      <c r="AB1972" s="3">
        <v>39966339</v>
      </c>
      <c r="AC1972" s="3">
        <v>0</v>
      </c>
      <c r="AD1972" s="3">
        <v>16112571</v>
      </c>
      <c r="AE1972" s="3">
        <v>0</v>
      </c>
      <c r="AF1972" s="3">
        <v>77896095</v>
      </c>
      <c r="AG1972" s="3">
        <v>1199741</v>
      </c>
      <c r="AH1972" s="3">
        <v>16112571</v>
      </c>
      <c r="AI1972" s="3">
        <v>47164212</v>
      </c>
      <c r="AJ1972" s="3">
        <v>1694333</v>
      </c>
      <c r="AK1972" s="3">
        <v>1164461</v>
      </c>
      <c r="AL1972" s="3">
        <v>2186082</v>
      </c>
      <c r="AM1972" s="3">
        <v>-1021621</v>
      </c>
      <c r="AN1972" s="3">
        <v>-529872</v>
      </c>
      <c r="AO1972" s="3">
        <v>0</v>
      </c>
      <c r="AP1972" s="3">
        <v>0</v>
      </c>
      <c r="AQ1972" s="3">
        <v>-529872</v>
      </c>
      <c r="AR1972" s="3">
        <f>Tabela1[[#This Row],[Potrzeby finansowe 2027
w tym:]]+Tabela1[[#This Row],[Rozliczenie 2025 potrz. fin.]]</f>
        <v>63276783</v>
      </c>
      <c r="AS1972" s="3">
        <v>0</v>
      </c>
      <c r="AT1972" s="3">
        <v>0</v>
      </c>
      <c r="AU1972" s="3"/>
      <c r="AV1972" s="3"/>
      <c r="AW1972" s="3"/>
      <c r="AX1972" s="3"/>
      <c r="AY1972" s="3"/>
      <c r="AZ1972" s="3"/>
      <c r="BA1972" s="3">
        <v>4989</v>
      </c>
      <c r="BB1972" s="3">
        <v>0</v>
      </c>
      <c r="BC1972" s="3">
        <v>0</v>
      </c>
      <c r="BD1972" s="3">
        <v>45.63</v>
      </c>
      <c r="BE1972" s="3">
        <v>8.7100000000000009</v>
      </c>
      <c r="BF1972" s="3">
        <v>0</v>
      </c>
      <c r="BG1972" s="3">
        <v>2210107</v>
      </c>
      <c r="BH1972" s="3">
        <v>20767</v>
      </c>
      <c r="BI1972" s="3">
        <v>996519</v>
      </c>
      <c r="BJ1972" s="3">
        <v>15313345.299999999</v>
      </c>
      <c r="BK1972" s="3">
        <v>10612872.609999999</v>
      </c>
      <c r="BL1972" s="3">
        <v>841594.11</v>
      </c>
      <c r="BM1972" s="3">
        <v>17118702.539999999</v>
      </c>
      <c r="BN1972" s="53">
        <v>0.79481454538671747</v>
      </c>
      <c r="BO1972" s="54">
        <v>9.2626009999999996E-4</v>
      </c>
      <c r="BP1972" s="70">
        <v>23294</v>
      </c>
      <c r="BQ1972" s="71"/>
      <c r="BR1972" s="70"/>
      <c r="BS1972" s="72"/>
      <c r="BT1972" s="72"/>
      <c r="BU1972" s="70">
        <v>77896095</v>
      </c>
      <c r="BV1972" s="70">
        <v>1199741</v>
      </c>
      <c r="BW1972" s="74">
        <v>16112571</v>
      </c>
      <c r="BX1972" s="70">
        <v>95208407</v>
      </c>
    </row>
    <row r="1973" spans="1:76" x14ac:dyDescent="0.3">
      <c r="A1973" s="73" t="s">
        <v>10</v>
      </c>
      <c r="B1973" s="2" t="s">
        <v>1126</v>
      </c>
      <c r="C1973" s="2" t="s">
        <v>12</v>
      </c>
      <c r="D1973" s="2" t="s">
        <v>11</v>
      </c>
      <c r="E1973" s="2" t="s">
        <v>13</v>
      </c>
      <c r="F1973" s="17" t="str">
        <f>+Tabela1[[#This Row],[WK]]&amp;Tabela1[[#This Row],[PK]]&amp;Tabela1[[#This Row],[GK]]</f>
        <v>280102</v>
      </c>
      <c r="G1973" s="2" t="s">
        <v>1849</v>
      </c>
      <c r="H1973" s="3">
        <v>153418773.22999999</v>
      </c>
      <c r="I1973" s="4">
        <v>1.125</v>
      </c>
      <c r="J1973" s="3">
        <v>172596119.88</v>
      </c>
      <c r="K1973" s="4">
        <v>7.0000000000000007E-2</v>
      </c>
      <c r="L1973" s="3">
        <v>12081728</v>
      </c>
      <c r="M1973" s="3"/>
      <c r="N1973" s="5"/>
      <c r="O1973" s="3">
        <v>7782656.2300000004</v>
      </c>
      <c r="P1973" s="4">
        <v>1.125</v>
      </c>
      <c r="Q1973" s="3">
        <v>8755488.2599999998</v>
      </c>
      <c r="R1973" s="4">
        <v>1.6E-2</v>
      </c>
      <c r="S1973" s="3">
        <v>140088</v>
      </c>
      <c r="T1973" s="3"/>
      <c r="U1973" s="5"/>
      <c r="V1973" s="3">
        <v>7555199</v>
      </c>
      <c r="W1973" s="5"/>
      <c r="X1973" s="3">
        <v>15663035</v>
      </c>
      <c r="Y1973" s="3">
        <v>7462560</v>
      </c>
      <c r="Z1973" s="3">
        <v>5</v>
      </c>
      <c r="AA1973" s="3">
        <v>657310</v>
      </c>
      <c r="AB1973" s="3">
        <v>7543160</v>
      </c>
      <c r="AC1973" s="3">
        <v>0</v>
      </c>
      <c r="AD1973" s="3">
        <v>7960490</v>
      </c>
      <c r="AE1973" s="3">
        <v>0</v>
      </c>
      <c r="AF1973" s="3">
        <v>12081728</v>
      </c>
      <c r="AG1973" s="3">
        <v>140088</v>
      </c>
      <c r="AH1973" s="3">
        <v>7960490</v>
      </c>
      <c r="AI1973" s="3">
        <v>7555199</v>
      </c>
      <c r="AJ1973" s="3">
        <v>502706</v>
      </c>
      <c r="AK1973" s="3">
        <v>355360</v>
      </c>
      <c r="AL1973" s="3">
        <v>252000</v>
      </c>
      <c r="AM1973" s="3">
        <v>103360</v>
      </c>
      <c r="AN1973" s="3">
        <v>-147346</v>
      </c>
      <c r="AO1973" s="3">
        <v>0</v>
      </c>
      <c r="AP1973" s="3">
        <v>0</v>
      </c>
      <c r="AQ1973" s="3">
        <v>-147346</v>
      </c>
      <c r="AR1973" s="3">
        <f>Tabela1[[#This Row],[Potrzeby finansowe 2027
w tym:]]+Tabela1[[#This Row],[Rozliczenie 2025 potrz. fin.]]</f>
        <v>15515689</v>
      </c>
      <c r="AS1973" s="3">
        <v>0</v>
      </c>
      <c r="AT1973" s="3">
        <v>0</v>
      </c>
      <c r="AU1973" s="3"/>
      <c r="AV1973" s="3"/>
      <c r="AW1973" s="3"/>
      <c r="AX1973" s="3"/>
      <c r="AY1973" s="3"/>
      <c r="AZ1973" s="3"/>
      <c r="BA1973" s="3">
        <v>5</v>
      </c>
      <c r="BB1973" s="3">
        <v>0</v>
      </c>
      <c r="BC1973" s="3">
        <v>0</v>
      </c>
      <c r="BD1973" s="3">
        <v>0.05</v>
      </c>
      <c r="BE1973" s="3">
        <v>0</v>
      </c>
      <c r="BF1973" s="3">
        <v>0</v>
      </c>
      <c r="BG1973" s="3">
        <v>377782</v>
      </c>
      <c r="BH1973" s="3">
        <v>3509</v>
      </c>
      <c r="BI1973" s="3">
        <v>279528</v>
      </c>
      <c r="BJ1973" s="3">
        <v>4295458.9399999995</v>
      </c>
      <c r="BK1973" s="3">
        <v>1623087.1799999997</v>
      </c>
      <c r="BL1973" s="3">
        <v>1020869.65</v>
      </c>
      <c r="BM1973" s="3">
        <v>8647747.7400000002</v>
      </c>
      <c r="BN1973" s="53">
        <v>0.642632644115535</v>
      </c>
      <c r="BO1973" s="54">
        <v>1.8445049999999999E-4</v>
      </c>
      <c r="BP1973" s="70">
        <v>4386</v>
      </c>
      <c r="BQ1973" s="71"/>
      <c r="BR1973" s="70"/>
      <c r="BS1973" s="72"/>
      <c r="BT1973" s="72"/>
      <c r="BU1973" s="70">
        <v>12081728</v>
      </c>
      <c r="BV1973" s="70">
        <v>140088</v>
      </c>
      <c r="BW1973" s="74">
        <v>7960490</v>
      </c>
      <c r="BX1973" s="70">
        <v>20182306</v>
      </c>
    </row>
    <row r="1974" spans="1:76" x14ac:dyDescent="0.3">
      <c r="A1974" s="73" t="s">
        <v>10</v>
      </c>
      <c r="B1974" s="2" t="s">
        <v>1126</v>
      </c>
      <c r="C1974" s="2" t="s">
        <v>12</v>
      </c>
      <c r="D1974" s="2" t="s">
        <v>16</v>
      </c>
      <c r="E1974" s="2" t="s">
        <v>15</v>
      </c>
      <c r="F1974" s="17" t="str">
        <f>+Tabela1[[#This Row],[WK]]&amp;Tabela1[[#This Row],[PK]]&amp;Tabela1[[#This Row],[GK]]</f>
        <v>280103</v>
      </c>
      <c r="G1974" s="2" t="s">
        <v>1848</v>
      </c>
      <c r="H1974" s="3">
        <v>376131746.63999999</v>
      </c>
      <c r="I1974" s="4">
        <v>1.125</v>
      </c>
      <c r="J1974" s="3">
        <v>423148214.97000003</v>
      </c>
      <c r="K1974" s="4">
        <v>7.0000000000000007E-2</v>
      </c>
      <c r="L1974" s="3">
        <v>29620375</v>
      </c>
      <c r="M1974" s="3"/>
      <c r="N1974" s="5"/>
      <c r="O1974" s="3">
        <v>5819166.6600000001</v>
      </c>
      <c r="P1974" s="4">
        <v>1.125</v>
      </c>
      <c r="Q1974" s="3">
        <v>6546562.4900000002</v>
      </c>
      <c r="R1974" s="4">
        <v>1.6E-2</v>
      </c>
      <c r="S1974" s="3">
        <v>104745</v>
      </c>
      <c r="T1974" s="3"/>
      <c r="U1974" s="5"/>
      <c r="V1974" s="3">
        <v>19387539</v>
      </c>
      <c r="W1974" s="5"/>
      <c r="X1974" s="3">
        <v>33087366</v>
      </c>
      <c r="Y1974" s="3">
        <v>9557195</v>
      </c>
      <c r="Z1974" s="3">
        <v>1531297</v>
      </c>
      <c r="AA1974" s="3">
        <v>2103843</v>
      </c>
      <c r="AB1974" s="3">
        <v>19444416</v>
      </c>
      <c r="AC1974" s="3">
        <v>450615</v>
      </c>
      <c r="AD1974" s="3">
        <v>14345020</v>
      </c>
      <c r="AE1974" s="3">
        <v>0</v>
      </c>
      <c r="AF1974" s="3">
        <v>29620375</v>
      </c>
      <c r="AG1974" s="3">
        <v>104745</v>
      </c>
      <c r="AH1974" s="3">
        <v>14345020</v>
      </c>
      <c r="AI1974" s="3">
        <v>19387539</v>
      </c>
      <c r="AJ1974" s="3">
        <v>1289283</v>
      </c>
      <c r="AK1974" s="3">
        <v>1934476</v>
      </c>
      <c r="AL1974" s="3">
        <v>1282194</v>
      </c>
      <c r="AM1974" s="3">
        <v>652282</v>
      </c>
      <c r="AN1974" s="3">
        <v>1105827</v>
      </c>
      <c r="AO1974" s="3">
        <v>0</v>
      </c>
      <c r="AP1974" s="3">
        <v>-460634</v>
      </c>
      <c r="AQ1974" s="3">
        <v>645193</v>
      </c>
      <c r="AR1974" s="3">
        <f>Tabela1[[#This Row],[Potrzeby finansowe 2027
w tym:]]+Tabela1[[#This Row],[Rozliczenie 2025 potrz. fin.]]</f>
        <v>33732559</v>
      </c>
      <c r="AS1974" s="3">
        <v>0</v>
      </c>
      <c r="AT1974" s="3">
        <v>0</v>
      </c>
      <c r="AU1974" s="3"/>
      <c r="AV1974" s="3"/>
      <c r="AW1974" s="3"/>
      <c r="AX1974" s="3"/>
      <c r="AY1974" s="3"/>
      <c r="AZ1974" s="3"/>
      <c r="BA1974" s="3">
        <v>1531297</v>
      </c>
      <c r="BB1974" s="3">
        <v>0</v>
      </c>
      <c r="BC1974" s="3">
        <v>0</v>
      </c>
      <c r="BD1974" s="3">
        <v>4263.33</v>
      </c>
      <c r="BE1974" s="3">
        <v>22157.58</v>
      </c>
      <c r="BF1974" s="3">
        <v>0</v>
      </c>
      <c r="BG1974" s="3">
        <v>1073073</v>
      </c>
      <c r="BH1974" s="3">
        <v>10083</v>
      </c>
      <c r="BI1974" s="3">
        <v>1030770</v>
      </c>
      <c r="BJ1974" s="3">
        <v>15839682.987499999</v>
      </c>
      <c r="BK1974" s="3">
        <v>12372971.839999998</v>
      </c>
      <c r="BL1974" s="3">
        <v>865208.48</v>
      </c>
      <c r="BM1974" s="3">
        <v>12136427.630000001</v>
      </c>
      <c r="BN1974" s="53">
        <v>0.79041437005120174</v>
      </c>
      <c r="BO1974" s="54">
        <v>4.1800160000000003E-4</v>
      </c>
      <c r="BP1974" s="70">
        <v>10512</v>
      </c>
      <c r="BQ1974" s="71"/>
      <c r="BR1974" s="70"/>
      <c r="BS1974" s="72"/>
      <c r="BT1974" s="72"/>
      <c r="BU1974" s="70">
        <v>29620375</v>
      </c>
      <c r="BV1974" s="70">
        <v>104745</v>
      </c>
      <c r="BW1974" s="74">
        <v>14345020</v>
      </c>
      <c r="BX1974" s="70">
        <v>44070140</v>
      </c>
    </row>
    <row r="1975" spans="1:76" x14ac:dyDescent="0.3">
      <c r="A1975" s="73" t="s">
        <v>10</v>
      </c>
      <c r="B1975" s="2" t="s">
        <v>1126</v>
      </c>
      <c r="C1975" s="2" t="s">
        <v>12</v>
      </c>
      <c r="D1975" s="2" t="s">
        <v>18</v>
      </c>
      <c r="E1975" s="2" t="s">
        <v>19</v>
      </c>
      <c r="F1975" s="17" t="str">
        <f>+Tabela1[[#This Row],[WK]]&amp;Tabela1[[#This Row],[PK]]&amp;Tabela1[[#This Row],[GK]]</f>
        <v>280104</v>
      </c>
      <c r="G1975" s="2" t="s">
        <v>1850</v>
      </c>
      <c r="H1975" s="3">
        <v>182491397.66</v>
      </c>
      <c r="I1975" s="4">
        <v>1.125</v>
      </c>
      <c r="J1975" s="3">
        <v>205302822.37</v>
      </c>
      <c r="K1975" s="4">
        <v>7.0000000000000007E-2</v>
      </c>
      <c r="L1975" s="3">
        <v>14371198</v>
      </c>
      <c r="M1975" s="3"/>
      <c r="N1975" s="5"/>
      <c r="O1975" s="3">
        <v>2487526.87</v>
      </c>
      <c r="P1975" s="4">
        <v>1.125</v>
      </c>
      <c r="Q1975" s="3">
        <v>2798467.73</v>
      </c>
      <c r="R1975" s="4">
        <v>1.6E-2</v>
      </c>
      <c r="S1975" s="3">
        <v>44775</v>
      </c>
      <c r="T1975" s="3"/>
      <c r="U1975" s="5"/>
      <c r="V1975" s="3">
        <v>10297432</v>
      </c>
      <c r="W1975" s="5"/>
      <c r="X1975" s="3">
        <v>16725476</v>
      </c>
      <c r="Y1975" s="3">
        <v>6245834</v>
      </c>
      <c r="Z1975" s="3">
        <v>232267</v>
      </c>
      <c r="AA1975" s="3">
        <v>865418</v>
      </c>
      <c r="AB1975" s="3">
        <v>9009846</v>
      </c>
      <c r="AC1975" s="3">
        <v>372111</v>
      </c>
      <c r="AD1975" s="3">
        <v>6370407</v>
      </c>
      <c r="AE1975" s="3">
        <v>0</v>
      </c>
      <c r="AF1975" s="3">
        <v>14371198</v>
      </c>
      <c r="AG1975" s="3">
        <v>44775</v>
      </c>
      <c r="AH1975" s="3">
        <v>6370407</v>
      </c>
      <c r="AI1975" s="3">
        <v>10297432</v>
      </c>
      <c r="AJ1975" s="3">
        <v>499807</v>
      </c>
      <c r="AK1975" s="3">
        <v>442170</v>
      </c>
      <c r="AL1975" s="3">
        <v>655475</v>
      </c>
      <c r="AM1975" s="3">
        <v>-213305</v>
      </c>
      <c r="AN1975" s="3">
        <v>-57637</v>
      </c>
      <c r="AO1975" s="3">
        <v>0</v>
      </c>
      <c r="AP1975" s="3">
        <v>0</v>
      </c>
      <c r="AQ1975" s="3">
        <v>-57637</v>
      </c>
      <c r="AR1975" s="3">
        <f>Tabela1[[#This Row],[Potrzeby finansowe 2027
w tym:]]+Tabela1[[#This Row],[Rozliczenie 2025 potrz. fin.]]</f>
        <v>16667839</v>
      </c>
      <c r="AS1975" s="3">
        <v>0</v>
      </c>
      <c r="AT1975" s="3">
        <v>0</v>
      </c>
      <c r="AU1975" s="3"/>
      <c r="AV1975" s="3"/>
      <c r="AW1975" s="3"/>
      <c r="AX1975" s="3"/>
      <c r="AY1975" s="3"/>
      <c r="AZ1975" s="3"/>
      <c r="BA1975" s="3">
        <v>232267</v>
      </c>
      <c r="BB1975" s="3">
        <v>0</v>
      </c>
      <c r="BC1975" s="3">
        <v>340.65</v>
      </c>
      <c r="BD1975" s="3">
        <v>1191.5899999999999</v>
      </c>
      <c r="BE1975" s="3">
        <v>0</v>
      </c>
      <c r="BF1975" s="3">
        <v>0</v>
      </c>
      <c r="BG1975" s="3">
        <v>583310</v>
      </c>
      <c r="BH1975" s="3">
        <v>5481</v>
      </c>
      <c r="BI1975" s="3">
        <v>282108</v>
      </c>
      <c r="BJ1975" s="3">
        <v>4335112.1325000003</v>
      </c>
      <c r="BK1975" s="3">
        <v>1431516.8200000003</v>
      </c>
      <c r="BL1975" s="3">
        <v>139603.79999999999</v>
      </c>
      <c r="BM1975" s="3">
        <v>11335173.65</v>
      </c>
      <c r="BN1975" s="53">
        <v>0.74717178217360081</v>
      </c>
      <c r="BO1975" s="54">
        <v>2.1767600000000001E-4</v>
      </c>
      <c r="BP1975" s="70">
        <v>5474</v>
      </c>
      <c r="BQ1975" s="71"/>
      <c r="BR1975" s="70"/>
      <c r="BS1975" s="72"/>
      <c r="BT1975" s="72"/>
      <c r="BU1975" s="70">
        <v>14371198</v>
      </c>
      <c r="BV1975" s="70">
        <v>44775</v>
      </c>
      <c r="BW1975" s="74">
        <v>6370407</v>
      </c>
      <c r="BX1975" s="70">
        <v>20786380</v>
      </c>
    </row>
    <row r="1976" spans="1:76" x14ac:dyDescent="0.3">
      <c r="A1976" s="73" t="s">
        <v>10</v>
      </c>
      <c r="B1976" s="2" t="s">
        <v>1126</v>
      </c>
      <c r="C1976" s="2" t="s">
        <v>12</v>
      </c>
      <c r="D1976" s="2" t="s">
        <v>21</v>
      </c>
      <c r="E1976" s="2" t="s">
        <v>15</v>
      </c>
      <c r="F1976" s="17" t="str">
        <f>+Tabela1[[#This Row],[WK]]&amp;Tabela1[[#This Row],[PK]]&amp;Tabela1[[#This Row],[GK]]</f>
        <v>280105</v>
      </c>
      <c r="G1976" s="2" t="s">
        <v>1849</v>
      </c>
      <c r="H1976" s="3">
        <v>185064679.72</v>
      </c>
      <c r="I1976" s="4">
        <v>1.125</v>
      </c>
      <c r="J1976" s="3">
        <v>208197764.69</v>
      </c>
      <c r="K1976" s="4">
        <v>7.0000000000000007E-2</v>
      </c>
      <c r="L1976" s="3">
        <v>14573844</v>
      </c>
      <c r="M1976" s="3"/>
      <c r="N1976" s="5"/>
      <c r="O1976" s="3">
        <v>2059390.26</v>
      </c>
      <c r="P1976" s="4">
        <v>1.125</v>
      </c>
      <c r="Q1976" s="3">
        <v>2316814.04</v>
      </c>
      <c r="R1976" s="4">
        <v>1.6E-2</v>
      </c>
      <c r="S1976" s="3">
        <v>37069</v>
      </c>
      <c r="T1976" s="3"/>
      <c r="U1976" s="5"/>
      <c r="V1976" s="3">
        <v>8799669</v>
      </c>
      <c r="W1976" s="5"/>
      <c r="X1976" s="3">
        <v>24073145</v>
      </c>
      <c r="Y1976" s="3">
        <v>12269187</v>
      </c>
      <c r="Z1976" s="3">
        <v>2632112</v>
      </c>
      <c r="AA1976" s="3">
        <v>1675711</v>
      </c>
      <c r="AB1976" s="3">
        <v>7496135</v>
      </c>
      <c r="AC1976" s="3">
        <v>0</v>
      </c>
      <c r="AD1976" s="3">
        <v>14647493</v>
      </c>
      <c r="AE1976" s="3">
        <v>0</v>
      </c>
      <c r="AF1976" s="3">
        <v>14573844</v>
      </c>
      <c r="AG1976" s="3">
        <v>37069</v>
      </c>
      <c r="AH1976" s="3">
        <v>14647493</v>
      </c>
      <c r="AI1976" s="3">
        <v>8799669</v>
      </c>
      <c r="AJ1976" s="3">
        <v>527072</v>
      </c>
      <c r="AK1976" s="3">
        <v>-98911</v>
      </c>
      <c r="AL1976" s="3">
        <v>495578</v>
      </c>
      <c r="AM1976" s="3">
        <v>-594489</v>
      </c>
      <c r="AN1976" s="3">
        <v>-625983</v>
      </c>
      <c r="AO1976" s="3">
        <v>0</v>
      </c>
      <c r="AP1976" s="3">
        <v>0</v>
      </c>
      <c r="AQ1976" s="3">
        <v>-625983</v>
      </c>
      <c r="AR1976" s="3">
        <f>Tabela1[[#This Row],[Potrzeby finansowe 2027
w tym:]]+Tabela1[[#This Row],[Rozliczenie 2025 potrz. fin.]]</f>
        <v>23447162</v>
      </c>
      <c r="AS1976" s="3">
        <v>0</v>
      </c>
      <c r="AT1976" s="3">
        <v>0</v>
      </c>
      <c r="AU1976" s="3"/>
      <c r="AV1976" s="3"/>
      <c r="AW1976" s="3"/>
      <c r="AX1976" s="3"/>
      <c r="AY1976" s="3"/>
      <c r="AZ1976" s="3"/>
      <c r="BA1976" s="3">
        <v>2632112</v>
      </c>
      <c r="BB1976" s="3">
        <v>0</v>
      </c>
      <c r="BC1976" s="3">
        <v>17.91</v>
      </c>
      <c r="BD1976" s="3">
        <v>17016.509999999998</v>
      </c>
      <c r="BE1976" s="3">
        <v>18590.04</v>
      </c>
      <c r="BF1976" s="3">
        <v>0</v>
      </c>
      <c r="BG1976" s="3">
        <v>635777</v>
      </c>
      <c r="BH1976" s="3">
        <v>5974</v>
      </c>
      <c r="BI1976" s="3">
        <v>1039934</v>
      </c>
      <c r="BJ1976" s="3">
        <v>15980492.087499999</v>
      </c>
      <c r="BK1976" s="3">
        <v>5688411.6199999992</v>
      </c>
      <c r="BL1976" s="3">
        <v>15878191.98</v>
      </c>
      <c r="BM1976" s="3">
        <v>9411937.9100000001</v>
      </c>
      <c r="BN1976" s="53">
        <v>0.62981076821204418</v>
      </c>
      <c r="BO1976" s="54">
        <v>2.75598E-4</v>
      </c>
      <c r="BP1976" s="70">
        <v>6931</v>
      </c>
      <c r="BQ1976" s="71"/>
      <c r="BR1976" s="70"/>
      <c r="BS1976" s="72"/>
      <c r="BT1976" s="72"/>
      <c r="BU1976" s="70">
        <v>14573844</v>
      </c>
      <c r="BV1976" s="70">
        <v>37069</v>
      </c>
      <c r="BW1976" s="74">
        <v>14647493</v>
      </c>
      <c r="BX1976" s="70">
        <v>29258406</v>
      </c>
    </row>
    <row r="1977" spans="1:76" x14ac:dyDescent="0.3">
      <c r="A1977" s="73" t="s">
        <v>10</v>
      </c>
      <c r="B1977" s="2" t="s">
        <v>1126</v>
      </c>
      <c r="C1977" s="2" t="s">
        <v>12</v>
      </c>
      <c r="D1977" s="2" t="s">
        <v>23</v>
      </c>
      <c r="E1977" s="2" t="s">
        <v>19</v>
      </c>
      <c r="F1977" s="17" t="str">
        <f>+Tabela1[[#This Row],[WK]]&amp;Tabela1[[#This Row],[PK]]&amp;Tabela1[[#This Row],[GK]]</f>
        <v>280106</v>
      </c>
      <c r="G1977" s="2" t="s">
        <v>1851</v>
      </c>
      <c r="H1977" s="3">
        <v>171553187.65000001</v>
      </c>
      <c r="I1977" s="4">
        <v>1.125</v>
      </c>
      <c r="J1977" s="3">
        <v>192997336.11000001</v>
      </c>
      <c r="K1977" s="4">
        <v>7.0000000000000007E-2</v>
      </c>
      <c r="L1977" s="3">
        <v>13509814</v>
      </c>
      <c r="M1977" s="3"/>
      <c r="N1977" s="5"/>
      <c r="O1977" s="3">
        <v>6450802.8900000006</v>
      </c>
      <c r="P1977" s="4">
        <v>1.125</v>
      </c>
      <c r="Q1977" s="3">
        <v>7257153.25</v>
      </c>
      <c r="R1977" s="4">
        <v>1.6E-2</v>
      </c>
      <c r="S1977" s="3">
        <v>116114</v>
      </c>
      <c r="T1977" s="3"/>
      <c r="U1977" s="5"/>
      <c r="V1977" s="3">
        <v>9773149</v>
      </c>
      <c r="W1977" s="5"/>
      <c r="X1977" s="3">
        <v>21790982</v>
      </c>
      <c r="Y1977" s="3">
        <v>9932895</v>
      </c>
      <c r="Z1977" s="3">
        <v>1231675</v>
      </c>
      <c r="AA1977" s="3">
        <v>981219</v>
      </c>
      <c r="AB1977" s="3">
        <v>9645193</v>
      </c>
      <c r="AC1977" s="3">
        <v>0</v>
      </c>
      <c r="AD1977" s="3">
        <v>11847501</v>
      </c>
      <c r="AE1977" s="3">
        <v>0</v>
      </c>
      <c r="AF1977" s="3">
        <v>13509814</v>
      </c>
      <c r="AG1977" s="3">
        <v>116114</v>
      </c>
      <c r="AH1977" s="3">
        <v>11847501</v>
      </c>
      <c r="AI1977" s="3">
        <v>9773149</v>
      </c>
      <c r="AJ1977" s="3">
        <v>-727211</v>
      </c>
      <c r="AK1977" s="3">
        <v>-897544</v>
      </c>
      <c r="AL1977" s="3">
        <v>661381</v>
      </c>
      <c r="AM1977" s="3">
        <v>-1558925</v>
      </c>
      <c r="AN1977" s="3">
        <v>-170333</v>
      </c>
      <c r="AO1977" s="3">
        <v>0</v>
      </c>
      <c r="AP1977" s="3">
        <v>0</v>
      </c>
      <c r="AQ1977" s="3">
        <v>-170333</v>
      </c>
      <c r="AR1977" s="3">
        <f>Tabela1[[#This Row],[Potrzeby finansowe 2027
w tym:]]+Tabela1[[#This Row],[Rozliczenie 2025 potrz. fin.]]</f>
        <v>21620649</v>
      </c>
      <c r="AS1977" s="3">
        <v>0</v>
      </c>
      <c r="AT1977" s="3">
        <v>0</v>
      </c>
      <c r="AU1977" s="3"/>
      <c r="AV1977" s="3"/>
      <c r="AW1977" s="3"/>
      <c r="AX1977" s="3"/>
      <c r="AY1977" s="3"/>
      <c r="AZ1977" s="3"/>
      <c r="BA1977" s="3">
        <v>1231675</v>
      </c>
      <c r="BB1977" s="3">
        <v>0</v>
      </c>
      <c r="BC1977" s="3">
        <v>0</v>
      </c>
      <c r="BD1977" s="3">
        <v>1543.11</v>
      </c>
      <c r="BE1977" s="3">
        <v>21594.17</v>
      </c>
      <c r="BF1977" s="3">
        <v>0</v>
      </c>
      <c r="BG1977" s="3">
        <v>587567</v>
      </c>
      <c r="BH1977" s="3">
        <v>5521</v>
      </c>
      <c r="BI1977" s="3">
        <v>393652</v>
      </c>
      <c r="BJ1977" s="3">
        <v>6049181.1075000018</v>
      </c>
      <c r="BK1977" s="3">
        <v>2273008.7700000014</v>
      </c>
      <c r="BL1977" s="3">
        <v>1752474.2</v>
      </c>
      <c r="BM1977" s="3">
        <v>11599740.949999999</v>
      </c>
      <c r="BN1977" s="53">
        <v>0.65805097786855438</v>
      </c>
      <c r="BO1977" s="54">
        <v>2.4400149999999999E-4</v>
      </c>
      <c r="BP1977" s="70">
        <v>6136</v>
      </c>
      <c r="BQ1977" s="71"/>
      <c r="BR1977" s="70"/>
      <c r="BS1977" s="72"/>
      <c r="BT1977" s="72"/>
      <c r="BU1977" s="70">
        <v>13509814</v>
      </c>
      <c r="BV1977" s="70">
        <v>116114</v>
      </c>
      <c r="BW1977" s="74">
        <v>11847501</v>
      </c>
      <c r="BX1977" s="70">
        <v>25473429</v>
      </c>
    </row>
    <row r="1978" spans="1:76" x14ac:dyDescent="0.3">
      <c r="A1978" s="73" t="s">
        <v>10</v>
      </c>
      <c r="B1978" s="2" t="s">
        <v>1126</v>
      </c>
      <c r="C1978" s="2" t="s">
        <v>11</v>
      </c>
      <c r="D1978" s="2" t="s">
        <v>12</v>
      </c>
      <c r="E1978" s="2" t="s">
        <v>13</v>
      </c>
      <c r="F1978" s="17" t="str">
        <f>+Tabela1[[#This Row],[WK]]&amp;Tabela1[[#This Row],[PK]]&amp;Tabela1[[#This Row],[GK]]</f>
        <v>280201</v>
      </c>
      <c r="G1978" s="2" t="s">
        <v>1852</v>
      </c>
      <c r="H1978" s="3">
        <v>790458709.89999998</v>
      </c>
      <c r="I1978" s="4">
        <v>1.125</v>
      </c>
      <c r="J1978" s="3">
        <v>889266048.63999999</v>
      </c>
      <c r="K1978" s="4">
        <v>7.0000000000000007E-2</v>
      </c>
      <c r="L1978" s="3">
        <v>62248623</v>
      </c>
      <c r="M1978" s="3"/>
      <c r="N1978" s="5"/>
      <c r="O1978" s="3">
        <v>66763974.990000002</v>
      </c>
      <c r="P1978" s="4">
        <v>1.125</v>
      </c>
      <c r="Q1978" s="3">
        <v>75109471.859999999</v>
      </c>
      <c r="R1978" s="4">
        <v>1.6E-2</v>
      </c>
      <c r="S1978" s="3">
        <v>1201752</v>
      </c>
      <c r="T1978" s="3"/>
      <c r="U1978" s="5"/>
      <c r="V1978" s="3">
        <v>37426160</v>
      </c>
      <c r="W1978" s="5"/>
      <c r="X1978" s="3">
        <v>43490973</v>
      </c>
      <c r="Y1978" s="3">
        <v>10403357</v>
      </c>
      <c r="Z1978" s="3">
        <v>17560</v>
      </c>
      <c r="AA1978" s="3">
        <v>2239970</v>
      </c>
      <c r="AB1978" s="3">
        <v>30830086</v>
      </c>
      <c r="AC1978" s="3">
        <v>0</v>
      </c>
      <c r="AD1978" s="3">
        <v>6360201</v>
      </c>
      <c r="AE1978" s="3">
        <v>0</v>
      </c>
      <c r="AF1978" s="3">
        <v>62248623</v>
      </c>
      <c r="AG1978" s="3">
        <v>1201752</v>
      </c>
      <c r="AH1978" s="3">
        <v>6360201</v>
      </c>
      <c r="AI1978" s="3">
        <v>37426160</v>
      </c>
      <c r="AJ1978" s="3">
        <v>2938404</v>
      </c>
      <c r="AK1978" s="3">
        <v>3233792</v>
      </c>
      <c r="AL1978" s="3">
        <v>2223810</v>
      </c>
      <c r="AM1978" s="3">
        <v>1009982</v>
      </c>
      <c r="AN1978" s="3">
        <v>295388</v>
      </c>
      <c r="AO1978" s="3">
        <v>0</v>
      </c>
      <c r="AP1978" s="3">
        <v>0</v>
      </c>
      <c r="AQ1978" s="3">
        <v>295388</v>
      </c>
      <c r="AR1978" s="3">
        <f>Tabela1[[#This Row],[Potrzeby finansowe 2027
w tym:]]+Tabela1[[#This Row],[Rozliczenie 2025 potrz. fin.]]</f>
        <v>43786361</v>
      </c>
      <c r="AS1978" s="3">
        <v>0</v>
      </c>
      <c r="AT1978" s="3">
        <v>0</v>
      </c>
      <c r="AU1978" s="3"/>
      <c r="AV1978" s="3"/>
      <c r="AW1978" s="3"/>
      <c r="AX1978" s="3"/>
      <c r="AY1978" s="3"/>
      <c r="AZ1978" s="3"/>
      <c r="BA1978" s="3">
        <v>17560</v>
      </c>
      <c r="BB1978" s="3">
        <v>0</v>
      </c>
      <c r="BC1978" s="3">
        <v>28.86</v>
      </c>
      <c r="BD1978" s="3">
        <v>0</v>
      </c>
      <c r="BE1978" s="3">
        <v>159.47</v>
      </c>
      <c r="BF1978" s="3">
        <v>0</v>
      </c>
      <c r="BG1978" s="3">
        <v>1662875</v>
      </c>
      <c r="BH1978" s="3">
        <v>15625</v>
      </c>
      <c r="BI1978" s="3">
        <v>577095</v>
      </c>
      <c r="BJ1978" s="3">
        <v>8868127.3475000001</v>
      </c>
      <c r="BK1978" s="3">
        <v>4268492.290000001</v>
      </c>
      <c r="BL1978" s="3">
        <v>4070931.97</v>
      </c>
      <c r="BM1978" s="3">
        <v>10256676.289999999</v>
      </c>
      <c r="BN1978" s="53">
        <v>0.85899107467614233</v>
      </c>
      <c r="BO1978" s="54">
        <v>6.8401309999999995E-4</v>
      </c>
      <c r="BP1978" s="70">
        <v>17202</v>
      </c>
      <c r="BQ1978" s="71"/>
      <c r="BR1978" s="70"/>
      <c r="BS1978" s="72"/>
      <c r="BT1978" s="72"/>
      <c r="BU1978" s="70">
        <v>62248623</v>
      </c>
      <c r="BV1978" s="70">
        <v>1201752</v>
      </c>
      <c r="BW1978" s="74">
        <v>6360201</v>
      </c>
      <c r="BX1978" s="70">
        <v>69810576</v>
      </c>
    </row>
    <row r="1979" spans="1:76" x14ac:dyDescent="0.3">
      <c r="A1979" s="73" t="s">
        <v>10</v>
      </c>
      <c r="B1979" s="2" t="s">
        <v>1126</v>
      </c>
      <c r="C1979" s="2" t="s">
        <v>11</v>
      </c>
      <c r="D1979" s="2" t="s">
        <v>11</v>
      </c>
      <c r="E1979" s="2" t="s">
        <v>15</v>
      </c>
      <c r="F1979" s="17" t="str">
        <f>+Tabela1[[#This Row],[WK]]&amp;Tabela1[[#This Row],[PK]]&amp;Tabela1[[#This Row],[GK]]</f>
        <v>280202</v>
      </c>
      <c r="G1979" s="2" t="s">
        <v>1852</v>
      </c>
      <c r="H1979" s="3">
        <v>197178212.94999999</v>
      </c>
      <c r="I1979" s="4">
        <v>1.125</v>
      </c>
      <c r="J1979" s="3">
        <v>221825489.56999999</v>
      </c>
      <c r="K1979" s="4">
        <v>7.0000000000000007E-2</v>
      </c>
      <c r="L1979" s="3">
        <v>15527784</v>
      </c>
      <c r="M1979" s="3"/>
      <c r="N1979" s="5"/>
      <c r="O1979" s="3">
        <v>19656784.489999998</v>
      </c>
      <c r="P1979" s="4">
        <v>1.125</v>
      </c>
      <c r="Q1979" s="3">
        <v>22113882.550000001</v>
      </c>
      <c r="R1979" s="4">
        <v>1.6E-2</v>
      </c>
      <c r="S1979" s="3">
        <v>353822</v>
      </c>
      <c r="T1979" s="3"/>
      <c r="U1979" s="5"/>
      <c r="V1979" s="3">
        <v>10296134</v>
      </c>
      <c r="W1979" s="5"/>
      <c r="X1979" s="3">
        <v>6488309</v>
      </c>
      <c r="Y1979" s="3">
        <v>0</v>
      </c>
      <c r="Z1979" s="3">
        <v>1370501</v>
      </c>
      <c r="AA1979" s="3">
        <v>859886</v>
      </c>
      <c r="AB1979" s="3">
        <v>3322383</v>
      </c>
      <c r="AC1979" s="3">
        <v>935539</v>
      </c>
      <c r="AD1979" s="3">
        <v>0</v>
      </c>
      <c r="AE1979" s="3">
        <v>0</v>
      </c>
      <c r="AF1979" s="3">
        <v>15527784</v>
      </c>
      <c r="AG1979" s="3">
        <v>353822</v>
      </c>
      <c r="AH1979" s="3">
        <v>0</v>
      </c>
      <c r="AI1979" s="3">
        <v>10296134</v>
      </c>
      <c r="AJ1979" s="3">
        <v>-69087</v>
      </c>
      <c r="AK1979" s="3">
        <v>-578896</v>
      </c>
      <c r="AL1979" s="3">
        <v>748064</v>
      </c>
      <c r="AM1979" s="3">
        <v>-1326960</v>
      </c>
      <c r="AN1979" s="3">
        <v>-509809</v>
      </c>
      <c r="AO1979" s="3">
        <v>0</v>
      </c>
      <c r="AP1979" s="3">
        <v>0</v>
      </c>
      <c r="AQ1979" s="3">
        <v>-509809</v>
      </c>
      <c r="AR1979" s="3">
        <f>Tabela1[[#This Row],[Potrzeby finansowe 2027
w tym:]]+Tabela1[[#This Row],[Rozliczenie 2025 potrz. fin.]]</f>
        <v>5978500</v>
      </c>
      <c r="AS1979" s="3">
        <v>0</v>
      </c>
      <c r="AT1979" s="3">
        <v>0</v>
      </c>
      <c r="AU1979" s="3"/>
      <c r="AV1979" s="3"/>
      <c r="AW1979" s="3"/>
      <c r="AX1979" s="3"/>
      <c r="AY1979" s="3"/>
      <c r="AZ1979" s="3"/>
      <c r="BA1979" s="3">
        <v>1370501</v>
      </c>
      <c r="BB1979" s="3">
        <v>0</v>
      </c>
      <c r="BC1979" s="3">
        <v>239.38</v>
      </c>
      <c r="BD1979" s="3">
        <v>7868.68</v>
      </c>
      <c r="BE1979" s="3">
        <v>10128.969999999999</v>
      </c>
      <c r="BF1979" s="3">
        <v>0</v>
      </c>
      <c r="BG1979" s="3">
        <v>563089</v>
      </c>
      <c r="BH1979" s="3">
        <v>5291</v>
      </c>
      <c r="BI1979" s="3">
        <v>296797</v>
      </c>
      <c r="BJ1979" s="3">
        <v>4560833.88</v>
      </c>
      <c r="BK1979" s="3">
        <v>3068451.01</v>
      </c>
      <c r="BL1979" s="3">
        <v>971376.91</v>
      </c>
      <c r="BM1979" s="3">
        <v>4026777.66</v>
      </c>
      <c r="BN1979" s="53">
        <v>1.0722214450257874</v>
      </c>
      <c r="BO1979" s="54">
        <v>1.859237E-4</v>
      </c>
      <c r="BP1979" s="70">
        <v>4675</v>
      </c>
      <c r="BQ1979" s="71"/>
      <c r="BR1979" s="70"/>
      <c r="BS1979" s="72"/>
      <c r="BT1979" s="72"/>
      <c r="BU1979" s="70">
        <v>15527784</v>
      </c>
      <c r="BV1979" s="70">
        <v>353822</v>
      </c>
      <c r="BW1979" s="74">
        <v>0</v>
      </c>
      <c r="BX1979" s="70">
        <v>15881606</v>
      </c>
    </row>
    <row r="1980" spans="1:76" x14ac:dyDescent="0.3">
      <c r="A1980" s="73" t="s">
        <v>10</v>
      </c>
      <c r="B1980" s="2" t="s">
        <v>1126</v>
      </c>
      <c r="C1980" s="2" t="s">
        <v>11</v>
      </c>
      <c r="D1980" s="2" t="s">
        <v>16</v>
      </c>
      <c r="E1980" s="2" t="s">
        <v>19</v>
      </c>
      <c r="F1980" s="17" t="str">
        <f>+Tabela1[[#This Row],[WK]]&amp;Tabela1[[#This Row],[PK]]&amp;Tabela1[[#This Row],[GK]]</f>
        <v>280203</v>
      </c>
      <c r="G1980" s="2" t="s">
        <v>1853</v>
      </c>
      <c r="H1980" s="3">
        <v>127335334.33</v>
      </c>
      <c r="I1980" s="4">
        <v>1.125</v>
      </c>
      <c r="J1980" s="3">
        <v>143252251.12</v>
      </c>
      <c r="K1980" s="4">
        <v>7.0000000000000007E-2</v>
      </c>
      <c r="L1980" s="3">
        <v>10027658</v>
      </c>
      <c r="M1980" s="3"/>
      <c r="N1980" s="5"/>
      <c r="O1980" s="3">
        <v>2028939.16</v>
      </c>
      <c r="P1980" s="4">
        <v>1.125</v>
      </c>
      <c r="Q1980" s="3">
        <v>2282556.56</v>
      </c>
      <c r="R1980" s="4">
        <v>1.6E-2</v>
      </c>
      <c r="S1980" s="3">
        <v>36521</v>
      </c>
      <c r="T1980" s="3"/>
      <c r="U1980" s="5"/>
      <c r="V1980" s="3">
        <v>6640540</v>
      </c>
      <c r="W1980" s="5"/>
      <c r="X1980" s="3">
        <v>9010752</v>
      </c>
      <c r="Y1980" s="3">
        <v>1836153</v>
      </c>
      <c r="Z1980" s="3">
        <v>683196</v>
      </c>
      <c r="AA1980" s="3">
        <v>578584</v>
      </c>
      <c r="AB1980" s="3">
        <v>4259405</v>
      </c>
      <c r="AC1980" s="3">
        <v>1653414</v>
      </c>
      <c r="AD1980" s="3">
        <v>2370212</v>
      </c>
      <c r="AE1980" s="3">
        <v>0</v>
      </c>
      <c r="AF1980" s="3">
        <v>10027658</v>
      </c>
      <c r="AG1980" s="3">
        <v>36521</v>
      </c>
      <c r="AH1980" s="3">
        <v>2370212</v>
      </c>
      <c r="AI1980" s="3">
        <v>6640540</v>
      </c>
      <c r="AJ1980" s="3">
        <v>85680</v>
      </c>
      <c r="AK1980" s="3">
        <v>85680</v>
      </c>
      <c r="AL1980" s="3">
        <v>330498</v>
      </c>
      <c r="AM1980" s="3">
        <v>-244818</v>
      </c>
      <c r="AN1980" s="3">
        <v>-107072</v>
      </c>
      <c r="AO1980" s="3">
        <v>0</v>
      </c>
      <c r="AP1980" s="3">
        <v>107072</v>
      </c>
      <c r="AQ1980" s="3">
        <v>0</v>
      </c>
      <c r="AR1980" s="3">
        <f>Tabela1[[#This Row],[Potrzeby finansowe 2027
w tym:]]+Tabela1[[#This Row],[Rozliczenie 2025 potrz. fin.]]</f>
        <v>9010752</v>
      </c>
      <c r="AS1980" s="3">
        <v>0</v>
      </c>
      <c r="AT1980" s="3">
        <v>0</v>
      </c>
      <c r="AU1980" s="3"/>
      <c r="AV1980" s="3"/>
      <c r="AW1980" s="3"/>
      <c r="AX1980" s="3"/>
      <c r="AY1980" s="3"/>
      <c r="AZ1980" s="3"/>
      <c r="BA1980" s="3">
        <v>683196</v>
      </c>
      <c r="BB1980" s="3">
        <v>0</v>
      </c>
      <c r="BC1980" s="3">
        <v>0</v>
      </c>
      <c r="BD1980" s="3">
        <v>4868.8900000000003</v>
      </c>
      <c r="BE1980" s="3">
        <v>3952.15</v>
      </c>
      <c r="BF1980" s="3">
        <v>0</v>
      </c>
      <c r="BG1980" s="3">
        <v>377782</v>
      </c>
      <c r="BH1980" s="3">
        <v>2963</v>
      </c>
      <c r="BI1980" s="3">
        <v>200802</v>
      </c>
      <c r="BJ1980" s="3">
        <v>3085695.4875000003</v>
      </c>
      <c r="BK1980" s="3">
        <v>2172584.7000000002</v>
      </c>
      <c r="BL1980" s="3">
        <v>458857.03</v>
      </c>
      <c r="BM1980" s="3">
        <v>2734729.09</v>
      </c>
      <c r="BN1980" s="53">
        <v>0.8563852904693956</v>
      </c>
      <c r="BO1980" s="54">
        <v>1.1853370000000001E-4</v>
      </c>
      <c r="BP1980" s="70">
        <v>2981</v>
      </c>
      <c r="BQ1980" s="71"/>
      <c r="BR1980" s="70"/>
      <c r="BS1980" s="72"/>
      <c r="BT1980" s="72"/>
      <c r="BU1980" s="70">
        <v>10027658</v>
      </c>
      <c r="BV1980" s="70">
        <v>36521</v>
      </c>
      <c r="BW1980" s="74">
        <v>2370212</v>
      </c>
      <c r="BX1980" s="70">
        <v>12434391</v>
      </c>
    </row>
    <row r="1981" spans="1:76" x14ac:dyDescent="0.3">
      <c r="A1981" s="73" t="s">
        <v>10</v>
      </c>
      <c r="B1981" s="2" t="s">
        <v>1126</v>
      </c>
      <c r="C1981" s="2" t="s">
        <v>11</v>
      </c>
      <c r="D1981" s="2" t="s">
        <v>18</v>
      </c>
      <c r="E1981" s="2" t="s">
        <v>15</v>
      </c>
      <c r="F1981" s="17" t="str">
        <f>+Tabela1[[#This Row],[WK]]&amp;Tabela1[[#This Row],[PK]]&amp;Tabela1[[#This Row],[GK]]</f>
        <v>280204</v>
      </c>
      <c r="G1981" s="2" t="s">
        <v>1854</v>
      </c>
      <c r="H1981" s="3">
        <v>63548075.549999997</v>
      </c>
      <c r="I1981" s="4">
        <v>1.125</v>
      </c>
      <c r="J1981" s="3">
        <v>71491584.989999995</v>
      </c>
      <c r="K1981" s="4">
        <v>7.0000000000000007E-2</v>
      </c>
      <c r="L1981" s="3">
        <v>5004411</v>
      </c>
      <c r="M1981" s="3"/>
      <c r="N1981" s="5"/>
      <c r="O1981" s="3">
        <v>181920.56</v>
      </c>
      <c r="P1981" s="4">
        <v>1.125</v>
      </c>
      <c r="Q1981" s="3">
        <v>204660.63</v>
      </c>
      <c r="R1981" s="4">
        <v>1.6E-2</v>
      </c>
      <c r="S1981" s="3">
        <v>3275</v>
      </c>
      <c r="T1981" s="3"/>
      <c r="U1981" s="5"/>
      <c r="V1981" s="3">
        <v>3807381</v>
      </c>
      <c r="W1981" s="5"/>
      <c r="X1981" s="3">
        <v>10708212</v>
      </c>
      <c r="Y1981" s="3">
        <v>4432334</v>
      </c>
      <c r="Z1981" s="3">
        <v>1332721</v>
      </c>
      <c r="AA1981" s="3">
        <v>557212</v>
      </c>
      <c r="AB1981" s="3">
        <v>4385945</v>
      </c>
      <c r="AC1981" s="3">
        <v>0</v>
      </c>
      <c r="AD1981" s="3">
        <v>6922017</v>
      </c>
      <c r="AE1981" s="3">
        <v>0</v>
      </c>
      <c r="AF1981" s="3">
        <v>5004411</v>
      </c>
      <c r="AG1981" s="3">
        <v>3275</v>
      </c>
      <c r="AH1981" s="3">
        <v>6922017</v>
      </c>
      <c r="AI1981" s="3">
        <v>3807381</v>
      </c>
      <c r="AJ1981" s="3">
        <v>726479</v>
      </c>
      <c r="AK1981" s="3">
        <v>747664</v>
      </c>
      <c r="AL1981" s="3">
        <v>180990</v>
      </c>
      <c r="AM1981" s="3">
        <v>566674</v>
      </c>
      <c r="AN1981" s="3">
        <v>21185</v>
      </c>
      <c r="AO1981" s="3">
        <v>0</v>
      </c>
      <c r="AP1981" s="3">
        <v>0</v>
      </c>
      <c r="AQ1981" s="3">
        <v>21185</v>
      </c>
      <c r="AR1981" s="3">
        <f>Tabela1[[#This Row],[Potrzeby finansowe 2027
w tym:]]+Tabela1[[#This Row],[Rozliczenie 2025 potrz. fin.]]</f>
        <v>10729397</v>
      </c>
      <c r="AS1981" s="3">
        <v>0</v>
      </c>
      <c r="AT1981" s="3">
        <v>0</v>
      </c>
      <c r="AU1981" s="3"/>
      <c r="AV1981" s="3"/>
      <c r="AW1981" s="3"/>
      <c r="AX1981" s="3"/>
      <c r="AY1981" s="3"/>
      <c r="AZ1981" s="3"/>
      <c r="BA1981" s="3">
        <v>1332721</v>
      </c>
      <c r="BB1981" s="3">
        <v>0</v>
      </c>
      <c r="BC1981" s="3">
        <v>0</v>
      </c>
      <c r="BD1981" s="3">
        <v>7580.31</v>
      </c>
      <c r="BE1981" s="3">
        <v>11544.54</v>
      </c>
      <c r="BF1981" s="3">
        <v>0</v>
      </c>
      <c r="BG1981" s="3">
        <v>377782</v>
      </c>
      <c r="BH1981" s="3">
        <v>2312</v>
      </c>
      <c r="BI1981" s="3">
        <v>179430</v>
      </c>
      <c r="BJ1981" s="3">
        <v>2757264.5249999999</v>
      </c>
      <c r="BK1981" s="3">
        <v>807933</v>
      </c>
      <c r="BL1981" s="3">
        <v>1470398.63</v>
      </c>
      <c r="BM1981" s="3">
        <v>4856528.84</v>
      </c>
      <c r="BN1981" s="53">
        <v>0.64408382529867669</v>
      </c>
      <c r="BO1981" s="54">
        <v>1.040648E-4</v>
      </c>
      <c r="BP1981" s="70">
        <v>2617</v>
      </c>
      <c r="BQ1981" s="71"/>
      <c r="BR1981" s="70"/>
      <c r="BS1981" s="72"/>
      <c r="BT1981" s="72"/>
      <c r="BU1981" s="70">
        <v>5004411</v>
      </c>
      <c r="BV1981" s="70">
        <v>3275</v>
      </c>
      <c r="BW1981" s="74">
        <v>6922017</v>
      </c>
      <c r="BX1981" s="70">
        <v>11929703</v>
      </c>
    </row>
    <row r="1982" spans="1:76" x14ac:dyDescent="0.3">
      <c r="A1982" s="73" t="s">
        <v>10</v>
      </c>
      <c r="B1982" s="2" t="s">
        <v>1126</v>
      </c>
      <c r="C1982" s="2" t="s">
        <v>11</v>
      </c>
      <c r="D1982" s="2" t="s">
        <v>21</v>
      </c>
      <c r="E1982" s="2" t="s">
        <v>19</v>
      </c>
      <c r="F1982" s="17" t="str">
        <f>+Tabela1[[#This Row],[WK]]&amp;Tabela1[[#This Row],[PK]]&amp;Tabela1[[#This Row],[GK]]</f>
        <v>280205</v>
      </c>
      <c r="G1982" s="2" t="s">
        <v>1855</v>
      </c>
      <c r="H1982" s="3">
        <v>179622572.5</v>
      </c>
      <c r="I1982" s="4">
        <v>1.125</v>
      </c>
      <c r="J1982" s="3">
        <v>202075394.06</v>
      </c>
      <c r="K1982" s="4">
        <v>7.0000000000000007E-2</v>
      </c>
      <c r="L1982" s="3">
        <v>14145278</v>
      </c>
      <c r="M1982" s="3"/>
      <c r="N1982" s="5"/>
      <c r="O1982" s="3">
        <v>5560804</v>
      </c>
      <c r="P1982" s="4">
        <v>1.125</v>
      </c>
      <c r="Q1982" s="3">
        <v>6255904.5</v>
      </c>
      <c r="R1982" s="4">
        <v>1.6E-2</v>
      </c>
      <c r="S1982" s="3">
        <v>100094</v>
      </c>
      <c r="T1982" s="3"/>
      <c r="U1982" s="5"/>
      <c r="V1982" s="3">
        <v>9841069</v>
      </c>
      <c r="W1982" s="5"/>
      <c r="X1982" s="3">
        <v>20535422</v>
      </c>
      <c r="Y1982" s="3">
        <v>10630347</v>
      </c>
      <c r="Z1982" s="3">
        <v>694254</v>
      </c>
      <c r="AA1982" s="3">
        <v>927621</v>
      </c>
      <c r="AB1982" s="3">
        <v>8283200</v>
      </c>
      <c r="AC1982" s="3">
        <v>0</v>
      </c>
      <c r="AD1982" s="3">
        <v>10253323</v>
      </c>
      <c r="AE1982" s="3">
        <v>0</v>
      </c>
      <c r="AF1982" s="3">
        <v>14145278</v>
      </c>
      <c r="AG1982" s="3">
        <v>100094</v>
      </c>
      <c r="AH1982" s="3">
        <v>10253323</v>
      </c>
      <c r="AI1982" s="3">
        <v>9841069</v>
      </c>
      <c r="AJ1982" s="3">
        <v>2138865</v>
      </c>
      <c r="AK1982" s="3">
        <v>1697835</v>
      </c>
      <c r="AL1982" s="3">
        <v>311570</v>
      </c>
      <c r="AM1982" s="3">
        <v>1386265</v>
      </c>
      <c r="AN1982" s="3">
        <v>-441030</v>
      </c>
      <c r="AO1982" s="3">
        <v>0</v>
      </c>
      <c r="AP1982" s="3">
        <v>0</v>
      </c>
      <c r="AQ1982" s="3">
        <v>-441030</v>
      </c>
      <c r="AR1982" s="3">
        <f>Tabela1[[#This Row],[Potrzeby finansowe 2027
w tym:]]+Tabela1[[#This Row],[Rozliczenie 2025 potrz. fin.]]</f>
        <v>20094392</v>
      </c>
      <c r="AS1982" s="3">
        <v>0</v>
      </c>
      <c r="AT1982" s="3">
        <v>0</v>
      </c>
      <c r="AU1982" s="3"/>
      <c r="AV1982" s="3"/>
      <c r="AW1982" s="3"/>
      <c r="AX1982" s="3"/>
      <c r="AY1982" s="3"/>
      <c r="AZ1982" s="3"/>
      <c r="BA1982" s="3">
        <v>694254</v>
      </c>
      <c r="BB1982" s="3">
        <v>0</v>
      </c>
      <c r="BC1982" s="3">
        <v>220.26</v>
      </c>
      <c r="BD1982" s="3">
        <v>4119.42</v>
      </c>
      <c r="BE1982" s="3">
        <v>4204.2700000000004</v>
      </c>
      <c r="BF1982" s="3">
        <v>0</v>
      </c>
      <c r="BG1982" s="3">
        <v>570645</v>
      </c>
      <c r="BH1982" s="3">
        <v>5362</v>
      </c>
      <c r="BI1982" s="3">
        <v>356976</v>
      </c>
      <c r="BJ1982" s="3">
        <v>5485592.8850000007</v>
      </c>
      <c r="BK1982" s="3">
        <v>2815663.6100000003</v>
      </c>
      <c r="BL1982" s="3">
        <v>1685915.7</v>
      </c>
      <c r="BM1982" s="3">
        <v>7307885.7000000002</v>
      </c>
      <c r="BN1982" s="53">
        <v>0.64264197047275318</v>
      </c>
      <c r="BO1982" s="54">
        <v>2.4847040000000001E-4</v>
      </c>
      <c r="BP1982" s="70">
        <v>6248</v>
      </c>
      <c r="BQ1982" s="71"/>
      <c r="BR1982" s="70"/>
      <c r="BS1982" s="72"/>
      <c r="BT1982" s="72"/>
      <c r="BU1982" s="70">
        <v>14145278</v>
      </c>
      <c r="BV1982" s="70">
        <v>100094</v>
      </c>
      <c r="BW1982" s="74">
        <v>10253323</v>
      </c>
      <c r="BX1982" s="70">
        <v>24498695</v>
      </c>
    </row>
    <row r="1983" spans="1:76" x14ac:dyDescent="0.3">
      <c r="A1983" s="73" t="s">
        <v>10</v>
      </c>
      <c r="B1983" s="2" t="s">
        <v>1126</v>
      </c>
      <c r="C1983" s="2" t="s">
        <v>11</v>
      </c>
      <c r="D1983" s="2" t="s">
        <v>23</v>
      </c>
      <c r="E1983" s="2" t="s">
        <v>15</v>
      </c>
      <c r="F1983" s="17" t="str">
        <f>+Tabela1[[#This Row],[WK]]&amp;Tabela1[[#This Row],[PK]]&amp;Tabela1[[#This Row],[GK]]</f>
        <v>280206</v>
      </c>
      <c r="G1983" s="2" t="s">
        <v>1856</v>
      </c>
      <c r="H1983" s="3">
        <v>81273820.219999999</v>
      </c>
      <c r="I1983" s="4">
        <v>1.125</v>
      </c>
      <c r="J1983" s="3">
        <v>91433047.75</v>
      </c>
      <c r="K1983" s="4">
        <v>7.0000000000000007E-2</v>
      </c>
      <c r="L1983" s="3">
        <v>6400313</v>
      </c>
      <c r="M1983" s="3"/>
      <c r="N1983" s="5"/>
      <c r="O1983" s="3">
        <v>5488055.2299999995</v>
      </c>
      <c r="P1983" s="4">
        <v>1.125</v>
      </c>
      <c r="Q1983" s="3">
        <v>6174062.1299999999</v>
      </c>
      <c r="R1983" s="4">
        <v>1.6E-2</v>
      </c>
      <c r="S1983" s="3">
        <v>98785</v>
      </c>
      <c r="T1983" s="3"/>
      <c r="U1983" s="5"/>
      <c r="V1983" s="3">
        <v>3662883</v>
      </c>
      <c r="W1983" s="5"/>
      <c r="X1983" s="3">
        <v>8196546</v>
      </c>
      <c r="Y1983" s="3">
        <v>2452555</v>
      </c>
      <c r="Z1983" s="3">
        <v>787745</v>
      </c>
      <c r="AA1983" s="3">
        <v>623568</v>
      </c>
      <c r="AB1983" s="3">
        <v>4332678</v>
      </c>
      <c r="AC1983" s="3">
        <v>0</v>
      </c>
      <c r="AD1983" s="3">
        <v>4173295</v>
      </c>
      <c r="AE1983" s="3">
        <v>0</v>
      </c>
      <c r="AF1983" s="3">
        <v>6400313</v>
      </c>
      <c r="AG1983" s="3">
        <v>98785</v>
      </c>
      <c r="AH1983" s="3">
        <v>4173295</v>
      </c>
      <c r="AI1983" s="3">
        <v>3662883</v>
      </c>
      <c r="AJ1983" s="3">
        <v>195800</v>
      </c>
      <c r="AK1983" s="3">
        <v>-164568</v>
      </c>
      <c r="AL1983" s="3">
        <v>332654</v>
      </c>
      <c r="AM1983" s="3">
        <v>-497222</v>
      </c>
      <c r="AN1983" s="3">
        <v>-360368</v>
      </c>
      <c r="AO1983" s="3">
        <v>0</v>
      </c>
      <c r="AP1983" s="3">
        <v>0</v>
      </c>
      <c r="AQ1983" s="3">
        <v>-360368</v>
      </c>
      <c r="AR1983" s="3">
        <f>Tabela1[[#This Row],[Potrzeby finansowe 2027
w tym:]]+Tabela1[[#This Row],[Rozliczenie 2025 potrz. fin.]]</f>
        <v>7836178</v>
      </c>
      <c r="AS1983" s="3">
        <v>0</v>
      </c>
      <c r="AT1983" s="3">
        <v>0</v>
      </c>
      <c r="AU1983" s="3"/>
      <c r="AV1983" s="3"/>
      <c r="AW1983" s="3"/>
      <c r="AX1983" s="3"/>
      <c r="AY1983" s="3"/>
      <c r="AZ1983" s="3"/>
      <c r="BA1983" s="3">
        <v>787745</v>
      </c>
      <c r="BB1983" s="3">
        <v>0</v>
      </c>
      <c r="BC1983" s="3">
        <v>1436.37</v>
      </c>
      <c r="BD1983" s="3">
        <v>3060.36</v>
      </c>
      <c r="BE1983" s="3">
        <v>88.38</v>
      </c>
      <c r="BF1983" s="3">
        <v>0</v>
      </c>
      <c r="BG1983" s="3">
        <v>377782</v>
      </c>
      <c r="BH1983" s="3">
        <v>2279</v>
      </c>
      <c r="BI1983" s="3">
        <v>245786</v>
      </c>
      <c r="BJ1983" s="3">
        <v>3776954.58</v>
      </c>
      <c r="BK1983" s="3">
        <v>2339085.33</v>
      </c>
      <c r="BL1983" s="3">
        <v>353331.96</v>
      </c>
      <c r="BM1983" s="3">
        <v>5044813.08</v>
      </c>
      <c r="BN1983" s="53">
        <v>0.79937140352349789</v>
      </c>
      <c r="BO1983" s="54">
        <v>1.143917E-4</v>
      </c>
      <c r="BP1983" s="70">
        <v>2848</v>
      </c>
      <c r="BQ1983" s="71"/>
      <c r="BR1983" s="70"/>
      <c r="BS1983" s="72"/>
      <c r="BT1983" s="72"/>
      <c r="BU1983" s="70">
        <v>6400313</v>
      </c>
      <c r="BV1983" s="70">
        <v>98785</v>
      </c>
      <c r="BW1983" s="74">
        <v>4173295</v>
      </c>
      <c r="BX1983" s="70">
        <v>10672393</v>
      </c>
    </row>
    <row r="1984" spans="1:76" x14ac:dyDescent="0.3">
      <c r="A1984" s="73" t="s">
        <v>10</v>
      </c>
      <c r="B1984" s="2" t="s">
        <v>1126</v>
      </c>
      <c r="C1984" s="2" t="s">
        <v>11</v>
      </c>
      <c r="D1984" s="2" t="s">
        <v>30</v>
      </c>
      <c r="E1984" s="2" t="s">
        <v>15</v>
      </c>
      <c r="F1984" s="17" t="str">
        <f>+Tabela1[[#This Row],[WK]]&amp;Tabela1[[#This Row],[PK]]&amp;Tabela1[[#This Row],[GK]]</f>
        <v>280207</v>
      </c>
      <c r="G1984" s="2" t="s">
        <v>1857</v>
      </c>
      <c r="H1984" s="3">
        <v>71154069.079999998</v>
      </c>
      <c r="I1984" s="4">
        <v>1.125</v>
      </c>
      <c r="J1984" s="3">
        <v>80048327.719999999</v>
      </c>
      <c r="K1984" s="4">
        <v>7.0000000000000007E-2</v>
      </c>
      <c r="L1984" s="3">
        <v>5603383</v>
      </c>
      <c r="M1984" s="3"/>
      <c r="N1984" s="5"/>
      <c r="O1984" s="3">
        <v>3282635.8</v>
      </c>
      <c r="P1984" s="4">
        <v>1.125</v>
      </c>
      <c r="Q1984" s="3">
        <v>3692965.28</v>
      </c>
      <c r="R1984" s="4">
        <v>1.6E-2</v>
      </c>
      <c r="S1984" s="3">
        <v>59087</v>
      </c>
      <c r="T1984" s="3"/>
      <c r="U1984" s="5"/>
      <c r="V1984" s="3">
        <v>3930878</v>
      </c>
      <c r="W1984" s="5"/>
      <c r="X1984" s="3">
        <v>13054474</v>
      </c>
      <c r="Y1984" s="3">
        <v>6050686</v>
      </c>
      <c r="Z1984" s="3">
        <v>828317</v>
      </c>
      <c r="AA1984" s="3">
        <v>627601</v>
      </c>
      <c r="AB1984" s="3">
        <v>5547870</v>
      </c>
      <c r="AC1984" s="3">
        <v>0</v>
      </c>
      <c r="AD1984" s="3">
        <v>8663704</v>
      </c>
      <c r="AE1984" s="3">
        <v>0</v>
      </c>
      <c r="AF1984" s="3">
        <v>5603383</v>
      </c>
      <c r="AG1984" s="3">
        <v>59087</v>
      </c>
      <c r="AH1984" s="3">
        <v>8663704</v>
      </c>
      <c r="AI1984" s="3">
        <v>3930878</v>
      </c>
      <c r="AJ1984" s="3">
        <v>1350978</v>
      </c>
      <c r="AK1984" s="3">
        <v>891086</v>
      </c>
      <c r="AL1984" s="3">
        <v>237612</v>
      </c>
      <c r="AM1984" s="3">
        <v>653474</v>
      </c>
      <c r="AN1984" s="3">
        <v>-459892</v>
      </c>
      <c r="AO1984" s="3">
        <v>0</v>
      </c>
      <c r="AP1984" s="3">
        <v>0</v>
      </c>
      <c r="AQ1984" s="3">
        <v>-459892</v>
      </c>
      <c r="AR1984" s="3">
        <f>Tabela1[[#This Row],[Potrzeby finansowe 2027
w tym:]]+Tabela1[[#This Row],[Rozliczenie 2025 potrz. fin.]]</f>
        <v>12594582</v>
      </c>
      <c r="AS1984" s="3">
        <v>0</v>
      </c>
      <c r="AT1984" s="3">
        <v>0</v>
      </c>
      <c r="AU1984" s="3"/>
      <c r="AV1984" s="3"/>
      <c r="AW1984" s="3"/>
      <c r="AX1984" s="3"/>
      <c r="AY1984" s="3"/>
      <c r="AZ1984" s="3"/>
      <c r="BA1984" s="3">
        <v>828317</v>
      </c>
      <c r="BB1984" s="3">
        <v>0</v>
      </c>
      <c r="BC1984" s="3">
        <v>428.59</v>
      </c>
      <c r="BD1984" s="3">
        <v>6861.65</v>
      </c>
      <c r="BE1984" s="3">
        <v>17.309999999999999</v>
      </c>
      <c r="BF1984" s="3">
        <v>0</v>
      </c>
      <c r="BG1984" s="3">
        <v>377782</v>
      </c>
      <c r="BH1984" s="3">
        <v>2483</v>
      </c>
      <c r="BI1984" s="3">
        <v>249819</v>
      </c>
      <c r="BJ1984" s="3">
        <v>3838924.3100000005</v>
      </c>
      <c r="BK1984" s="3">
        <v>2208972.2600000007</v>
      </c>
      <c r="BL1984" s="3">
        <v>92250</v>
      </c>
      <c r="BM1984" s="3">
        <v>6335308.2000000002</v>
      </c>
      <c r="BN1984" s="53">
        <v>0.58665584809229365</v>
      </c>
      <c r="BO1984" s="54">
        <v>1.201882E-4</v>
      </c>
      <c r="BP1984" s="70">
        <v>3023</v>
      </c>
      <c r="BQ1984" s="71"/>
      <c r="BR1984" s="70"/>
      <c r="BS1984" s="72"/>
      <c r="BT1984" s="72"/>
      <c r="BU1984" s="70">
        <v>5603383</v>
      </c>
      <c r="BV1984" s="70">
        <v>59087</v>
      </c>
      <c r="BW1984" s="74">
        <v>8663704</v>
      </c>
      <c r="BX1984" s="70">
        <v>14326174</v>
      </c>
    </row>
    <row r="1985" spans="1:76" x14ac:dyDescent="0.3">
      <c r="A1985" s="73" t="s">
        <v>10</v>
      </c>
      <c r="B1985" s="2" t="s">
        <v>1126</v>
      </c>
      <c r="C1985" s="2" t="s">
        <v>16</v>
      </c>
      <c r="D1985" s="2" t="s">
        <v>12</v>
      </c>
      <c r="E1985" s="2" t="s">
        <v>13</v>
      </c>
      <c r="F1985" s="17" t="str">
        <f>+Tabela1[[#This Row],[WK]]&amp;Tabela1[[#This Row],[PK]]&amp;Tabela1[[#This Row],[GK]]</f>
        <v>280301</v>
      </c>
      <c r="G1985" s="2" t="s">
        <v>1858</v>
      </c>
      <c r="H1985" s="3">
        <v>1023954765.12</v>
      </c>
      <c r="I1985" s="4">
        <v>1.125</v>
      </c>
      <c r="J1985" s="3">
        <v>1151949110.76</v>
      </c>
      <c r="K1985" s="4">
        <v>7.0000000000000007E-2</v>
      </c>
      <c r="L1985" s="3">
        <v>80636438</v>
      </c>
      <c r="M1985" s="3"/>
      <c r="N1985" s="5"/>
      <c r="O1985" s="3">
        <v>124733669.89</v>
      </c>
      <c r="P1985" s="4">
        <v>1.125</v>
      </c>
      <c r="Q1985" s="3">
        <v>140325378.63</v>
      </c>
      <c r="R1985" s="4">
        <v>1.6E-2</v>
      </c>
      <c r="S1985" s="3">
        <v>2245206</v>
      </c>
      <c r="T1985" s="3"/>
      <c r="U1985" s="5"/>
      <c r="V1985" s="3">
        <v>46293480</v>
      </c>
      <c r="W1985" s="5"/>
      <c r="X1985" s="3">
        <v>38942149</v>
      </c>
      <c r="Y1985" s="3">
        <v>0</v>
      </c>
      <c r="Z1985" s="3">
        <v>0</v>
      </c>
      <c r="AA1985" s="3">
        <v>3376419</v>
      </c>
      <c r="AB1985" s="3">
        <v>35565730</v>
      </c>
      <c r="AC1985" s="3">
        <v>0</v>
      </c>
      <c r="AD1985" s="3">
        <v>1666558</v>
      </c>
      <c r="AE1985" s="3">
        <v>0</v>
      </c>
      <c r="AF1985" s="3">
        <v>80636438</v>
      </c>
      <c r="AG1985" s="3">
        <v>2245206</v>
      </c>
      <c r="AH1985" s="3">
        <v>1666558</v>
      </c>
      <c r="AI1985" s="3">
        <v>46293480</v>
      </c>
      <c r="AJ1985" s="3">
        <v>1270795</v>
      </c>
      <c r="AK1985" s="3">
        <v>2192103</v>
      </c>
      <c r="AL1985" s="3">
        <v>2127030</v>
      </c>
      <c r="AM1985" s="3">
        <v>65073</v>
      </c>
      <c r="AN1985" s="3">
        <v>921308</v>
      </c>
      <c r="AO1985" s="3">
        <v>0</v>
      </c>
      <c r="AP1985" s="3">
        <v>0</v>
      </c>
      <c r="AQ1985" s="3">
        <v>921308</v>
      </c>
      <c r="AR1985" s="3">
        <f>Tabela1[[#This Row],[Potrzeby finansowe 2027
w tym:]]+Tabela1[[#This Row],[Rozliczenie 2025 potrz. fin.]]</f>
        <v>39863457</v>
      </c>
      <c r="AS1985" s="3">
        <v>0</v>
      </c>
      <c r="AT1985" s="3">
        <v>0</v>
      </c>
      <c r="AU1985" s="3"/>
      <c r="AV1985" s="3"/>
      <c r="AW1985" s="3"/>
      <c r="AX1985" s="3"/>
      <c r="AY1985" s="3"/>
      <c r="AZ1985" s="3"/>
      <c r="BA1985" s="3">
        <v>0</v>
      </c>
      <c r="BB1985" s="3">
        <v>0</v>
      </c>
      <c r="BC1985" s="3">
        <v>0</v>
      </c>
      <c r="BD1985" s="3">
        <v>0</v>
      </c>
      <c r="BE1985" s="3">
        <v>0</v>
      </c>
      <c r="BF1985" s="3">
        <v>0</v>
      </c>
      <c r="BG1985" s="3">
        <v>2104747</v>
      </c>
      <c r="BH1985" s="3">
        <v>19777</v>
      </c>
      <c r="BI1985" s="3">
        <v>1271672</v>
      </c>
      <c r="BJ1985" s="3">
        <v>19541582.8675</v>
      </c>
      <c r="BK1985" s="3">
        <v>14026007.590000002</v>
      </c>
      <c r="BL1985" s="3">
        <v>3894272.63</v>
      </c>
      <c r="BM1985" s="3">
        <v>14273755.85</v>
      </c>
      <c r="BN1985" s="53">
        <v>1.0508883355250274</v>
      </c>
      <c r="BO1985" s="54">
        <v>7.2561610000000003E-4</v>
      </c>
      <c r="BP1985" s="70">
        <v>18248</v>
      </c>
      <c r="BQ1985" s="71"/>
      <c r="BR1985" s="70"/>
      <c r="BS1985" s="72"/>
      <c r="BT1985" s="72"/>
      <c r="BU1985" s="70">
        <v>80636438</v>
      </c>
      <c r="BV1985" s="70">
        <v>2245206</v>
      </c>
      <c r="BW1985" s="74">
        <v>1666558</v>
      </c>
      <c r="BX1985" s="70">
        <v>84548202</v>
      </c>
    </row>
    <row r="1986" spans="1:76" x14ac:dyDescent="0.3">
      <c r="A1986" s="73" t="s">
        <v>10</v>
      </c>
      <c r="B1986" s="2" t="s">
        <v>1126</v>
      </c>
      <c r="C1986" s="2" t="s">
        <v>16</v>
      </c>
      <c r="D1986" s="2" t="s">
        <v>11</v>
      </c>
      <c r="E1986" s="2" t="s">
        <v>15</v>
      </c>
      <c r="F1986" s="17" t="str">
        <f>+Tabela1[[#This Row],[WK]]&amp;Tabela1[[#This Row],[PK]]&amp;Tabela1[[#This Row],[GK]]</f>
        <v>280302</v>
      </c>
      <c r="G1986" s="2" t="s">
        <v>1858</v>
      </c>
      <c r="H1986" s="3">
        <v>332582185.70999998</v>
      </c>
      <c r="I1986" s="4">
        <v>1.125</v>
      </c>
      <c r="J1986" s="3">
        <v>374154958.92000002</v>
      </c>
      <c r="K1986" s="4">
        <v>7.0000000000000007E-2</v>
      </c>
      <c r="L1986" s="3">
        <v>26190847</v>
      </c>
      <c r="M1986" s="3"/>
      <c r="N1986" s="5"/>
      <c r="O1986" s="3">
        <v>24367954.949999999</v>
      </c>
      <c r="P1986" s="4">
        <v>1.125</v>
      </c>
      <c r="Q1986" s="3">
        <v>27413949.32</v>
      </c>
      <c r="R1986" s="4">
        <v>1.6E-2</v>
      </c>
      <c r="S1986" s="3">
        <v>438623</v>
      </c>
      <c r="T1986" s="3"/>
      <c r="U1986" s="5"/>
      <c r="V1986" s="3">
        <v>17883878</v>
      </c>
      <c r="W1986" s="5"/>
      <c r="X1986" s="3">
        <v>33678114</v>
      </c>
      <c r="Y1986" s="3">
        <v>6754751</v>
      </c>
      <c r="Z1986" s="3">
        <v>215909</v>
      </c>
      <c r="AA1986" s="3">
        <v>1769409</v>
      </c>
      <c r="AB1986" s="3">
        <v>18456864</v>
      </c>
      <c r="AC1986" s="3">
        <v>6481181</v>
      </c>
      <c r="AD1986" s="3">
        <v>15794237</v>
      </c>
      <c r="AE1986" s="3">
        <v>0</v>
      </c>
      <c r="AF1986" s="3">
        <v>26190847</v>
      </c>
      <c r="AG1986" s="3">
        <v>438623</v>
      </c>
      <c r="AH1986" s="3">
        <v>15794237</v>
      </c>
      <c r="AI1986" s="3">
        <v>17883878</v>
      </c>
      <c r="AJ1986" s="3">
        <v>-197022</v>
      </c>
      <c r="AK1986" s="3">
        <v>-197022</v>
      </c>
      <c r="AL1986" s="3">
        <v>1545100</v>
      </c>
      <c r="AM1986" s="3">
        <v>-1742122</v>
      </c>
      <c r="AN1986" s="3">
        <v>-430932</v>
      </c>
      <c r="AO1986" s="3">
        <v>0</v>
      </c>
      <c r="AP1986" s="3">
        <v>430932</v>
      </c>
      <c r="AQ1986" s="3">
        <v>0</v>
      </c>
      <c r="AR1986" s="3">
        <f>Tabela1[[#This Row],[Potrzeby finansowe 2027
w tym:]]+Tabela1[[#This Row],[Rozliczenie 2025 potrz. fin.]]</f>
        <v>33678114</v>
      </c>
      <c r="AS1986" s="3">
        <v>0</v>
      </c>
      <c r="AT1986" s="3">
        <v>0</v>
      </c>
      <c r="AU1986" s="3"/>
      <c r="AV1986" s="3"/>
      <c r="AW1986" s="3"/>
      <c r="AX1986" s="3"/>
      <c r="AY1986" s="3"/>
      <c r="AZ1986" s="3"/>
      <c r="BA1986" s="3">
        <v>215909</v>
      </c>
      <c r="BB1986" s="3">
        <v>0</v>
      </c>
      <c r="BC1986" s="3">
        <v>0</v>
      </c>
      <c r="BD1986" s="3">
        <v>610.09</v>
      </c>
      <c r="BE1986" s="3">
        <v>3106.22</v>
      </c>
      <c r="BF1986" s="3">
        <v>0</v>
      </c>
      <c r="BG1986" s="3">
        <v>1015285</v>
      </c>
      <c r="BH1986" s="3">
        <v>9540</v>
      </c>
      <c r="BI1986" s="3">
        <v>754124</v>
      </c>
      <c r="BJ1986" s="3">
        <v>11588500.437499998</v>
      </c>
      <c r="BK1986" s="3">
        <v>7476158.7799999993</v>
      </c>
      <c r="BL1986" s="3">
        <v>2378049.63</v>
      </c>
      <c r="BM1986" s="3">
        <v>11693267.369999999</v>
      </c>
      <c r="BN1986" s="53">
        <v>0.82072503101013772</v>
      </c>
      <c r="BO1986" s="54">
        <v>3.4932700000000003E-4</v>
      </c>
      <c r="BP1986" s="70">
        <v>8785</v>
      </c>
      <c r="BQ1986" s="71"/>
      <c r="BR1986" s="70"/>
      <c r="BS1986" s="72"/>
      <c r="BT1986" s="72"/>
      <c r="BU1986" s="70">
        <v>26190847</v>
      </c>
      <c r="BV1986" s="70">
        <v>438623</v>
      </c>
      <c r="BW1986" s="74">
        <v>15794237</v>
      </c>
      <c r="BX1986" s="70">
        <v>42423707</v>
      </c>
    </row>
    <row r="1987" spans="1:76" x14ac:dyDescent="0.3">
      <c r="A1987" s="73" t="s">
        <v>10</v>
      </c>
      <c r="B1987" s="2" t="s">
        <v>1126</v>
      </c>
      <c r="C1987" s="2" t="s">
        <v>16</v>
      </c>
      <c r="D1987" s="2" t="s">
        <v>16</v>
      </c>
      <c r="E1987" s="2" t="s">
        <v>15</v>
      </c>
      <c r="F1987" s="17" t="str">
        <f>+Tabela1[[#This Row],[WK]]&amp;Tabela1[[#This Row],[PK]]&amp;Tabela1[[#This Row],[GK]]</f>
        <v>280303</v>
      </c>
      <c r="G1987" s="2" t="s">
        <v>1859</v>
      </c>
      <c r="H1987" s="3">
        <v>264539149.55000001</v>
      </c>
      <c r="I1987" s="4">
        <v>1.125</v>
      </c>
      <c r="J1987" s="3">
        <v>297606543.24000001</v>
      </c>
      <c r="K1987" s="4">
        <v>7.0000000000000007E-2</v>
      </c>
      <c r="L1987" s="3">
        <v>20832458</v>
      </c>
      <c r="M1987" s="3"/>
      <c r="N1987" s="5"/>
      <c r="O1987" s="3">
        <v>28558720.07</v>
      </c>
      <c r="P1987" s="4">
        <v>1.125</v>
      </c>
      <c r="Q1987" s="3">
        <v>32128560.079999998</v>
      </c>
      <c r="R1987" s="4">
        <v>1.6E-2</v>
      </c>
      <c r="S1987" s="3">
        <v>514057</v>
      </c>
      <c r="T1987" s="3"/>
      <c r="U1987" s="5"/>
      <c r="V1987" s="3">
        <v>13987274</v>
      </c>
      <c r="W1987" s="5"/>
      <c r="X1987" s="3">
        <v>23300364</v>
      </c>
      <c r="Y1987" s="3">
        <v>4482768</v>
      </c>
      <c r="Z1987" s="3">
        <v>75105</v>
      </c>
      <c r="AA1987" s="3">
        <v>1058387</v>
      </c>
      <c r="AB1987" s="3">
        <v>13314046</v>
      </c>
      <c r="AC1987" s="3">
        <v>4370058</v>
      </c>
      <c r="AD1987" s="3">
        <v>9313090</v>
      </c>
      <c r="AE1987" s="3">
        <v>0</v>
      </c>
      <c r="AF1987" s="3">
        <v>20832458</v>
      </c>
      <c r="AG1987" s="3">
        <v>514057</v>
      </c>
      <c r="AH1987" s="3">
        <v>9313090</v>
      </c>
      <c r="AI1987" s="3">
        <v>13987274</v>
      </c>
      <c r="AJ1987" s="3">
        <v>-566880</v>
      </c>
      <c r="AK1987" s="3">
        <v>-566880</v>
      </c>
      <c r="AL1987" s="3">
        <v>678301</v>
      </c>
      <c r="AM1987" s="3">
        <v>-1245181</v>
      </c>
      <c r="AN1987" s="3">
        <v>-496079</v>
      </c>
      <c r="AO1987" s="3">
        <v>0</v>
      </c>
      <c r="AP1987" s="3">
        <v>496079</v>
      </c>
      <c r="AQ1987" s="3">
        <v>0</v>
      </c>
      <c r="AR1987" s="3">
        <f>Tabela1[[#This Row],[Potrzeby finansowe 2027
w tym:]]+Tabela1[[#This Row],[Rozliczenie 2025 potrz. fin.]]</f>
        <v>23300364</v>
      </c>
      <c r="AS1987" s="3">
        <v>0</v>
      </c>
      <c r="AT1987" s="3">
        <v>0</v>
      </c>
      <c r="AU1987" s="3"/>
      <c r="AV1987" s="3"/>
      <c r="AW1987" s="3"/>
      <c r="AX1987" s="3"/>
      <c r="AY1987" s="3"/>
      <c r="AZ1987" s="3"/>
      <c r="BA1987" s="3">
        <v>75105</v>
      </c>
      <c r="BB1987" s="3">
        <v>0</v>
      </c>
      <c r="BC1987" s="3">
        <v>179.29</v>
      </c>
      <c r="BD1987" s="3">
        <v>43.22</v>
      </c>
      <c r="BE1987" s="3">
        <v>223.26</v>
      </c>
      <c r="BF1987" s="3">
        <v>0</v>
      </c>
      <c r="BG1987" s="3">
        <v>697928</v>
      </c>
      <c r="BH1987" s="3">
        <v>6558</v>
      </c>
      <c r="BI1987" s="3">
        <v>360459</v>
      </c>
      <c r="BJ1987" s="3">
        <v>5539107.9375</v>
      </c>
      <c r="BK1987" s="3">
        <v>3727031.8699999992</v>
      </c>
      <c r="BL1987" s="3">
        <v>716844.56</v>
      </c>
      <c r="BM1987" s="3">
        <v>5814615.1500000004</v>
      </c>
      <c r="BN1987" s="53">
        <v>0.82780933195303252</v>
      </c>
      <c r="BO1987" s="54">
        <v>2.413963E-4</v>
      </c>
      <c r="BP1987" s="70">
        <v>6070</v>
      </c>
      <c r="BQ1987" s="71"/>
      <c r="BR1987" s="70"/>
      <c r="BS1987" s="72"/>
      <c r="BT1987" s="72"/>
      <c r="BU1987" s="70">
        <v>20832458</v>
      </c>
      <c r="BV1987" s="70">
        <v>514057</v>
      </c>
      <c r="BW1987" s="74">
        <v>9313090</v>
      </c>
      <c r="BX1987" s="70">
        <v>30659605</v>
      </c>
    </row>
    <row r="1988" spans="1:76" x14ac:dyDescent="0.3">
      <c r="A1988" s="73" t="s">
        <v>10</v>
      </c>
      <c r="B1988" s="2" t="s">
        <v>1126</v>
      </c>
      <c r="C1988" s="2" t="s">
        <v>16</v>
      </c>
      <c r="D1988" s="2" t="s">
        <v>18</v>
      </c>
      <c r="E1988" s="2" t="s">
        <v>19</v>
      </c>
      <c r="F1988" s="17" t="str">
        <f>+Tabela1[[#This Row],[WK]]&amp;Tabela1[[#This Row],[PK]]&amp;Tabela1[[#This Row],[GK]]</f>
        <v>280304</v>
      </c>
      <c r="G1988" s="2" t="s">
        <v>1860</v>
      </c>
      <c r="H1988" s="3">
        <v>551065779.94000006</v>
      </c>
      <c r="I1988" s="4">
        <v>1.125</v>
      </c>
      <c r="J1988" s="3">
        <v>619949002.42999995</v>
      </c>
      <c r="K1988" s="4">
        <v>7.0000000000000007E-2</v>
      </c>
      <c r="L1988" s="3">
        <v>43396430</v>
      </c>
      <c r="M1988" s="3"/>
      <c r="N1988" s="5"/>
      <c r="O1988" s="3">
        <v>33736575.920000002</v>
      </c>
      <c r="P1988" s="4">
        <v>1.125</v>
      </c>
      <c r="Q1988" s="3">
        <v>37953647.909999996</v>
      </c>
      <c r="R1988" s="4">
        <v>1.6E-2</v>
      </c>
      <c r="S1988" s="3">
        <v>607258</v>
      </c>
      <c r="T1988" s="3"/>
      <c r="U1988" s="5"/>
      <c r="V1988" s="3">
        <v>27255914</v>
      </c>
      <c r="W1988" s="5"/>
      <c r="X1988" s="3">
        <v>41861402</v>
      </c>
      <c r="Y1988" s="3">
        <v>5412328</v>
      </c>
      <c r="Z1988" s="3">
        <v>2237031</v>
      </c>
      <c r="AA1988" s="3">
        <v>2010152</v>
      </c>
      <c r="AB1988" s="3">
        <v>25929360</v>
      </c>
      <c r="AC1988" s="3">
        <v>6272531</v>
      </c>
      <c r="AD1988" s="3">
        <v>14605488</v>
      </c>
      <c r="AE1988" s="3">
        <v>0</v>
      </c>
      <c r="AF1988" s="3">
        <v>43396430</v>
      </c>
      <c r="AG1988" s="3">
        <v>607258</v>
      </c>
      <c r="AH1988" s="3">
        <v>14605488</v>
      </c>
      <c r="AI1988" s="3">
        <v>27255914</v>
      </c>
      <c r="AJ1988" s="3">
        <v>-750279</v>
      </c>
      <c r="AK1988" s="3">
        <v>-750279</v>
      </c>
      <c r="AL1988" s="3">
        <v>3236940</v>
      </c>
      <c r="AM1988" s="3">
        <v>-3987219</v>
      </c>
      <c r="AN1988" s="3">
        <v>281946</v>
      </c>
      <c r="AO1988" s="3">
        <v>0</v>
      </c>
      <c r="AP1988" s="3">
        <v>-281946</v>
      </c>
      <c r="AQ1988" s="3">
        <v>0</v>
      </c>
      <c r="AR1988" s="3">
        <f>Tabela1[[#This Row],[Potrzeby finansowe 2027
w tym:]]+Tabela1[[#This Row],[Rozliczenie 2025 potrz. fin.]]</f>
        <v>41861402</v>
      </c>
      <c r="AS1988" s="3">
        <v>0</v>
      </c>
      <c r="AT1988" s="3">
        <v>0</v>
      </c>
      <c r="AU1988" s="3"/>
      <c r="AV1988" s="3"/>
      <c r="AW1988" s="3"/>
      <c r="AX1988" s="3"/>
      <c r="AY1988" s="3"/>
      <c r="AZ1988" s="3"/>
      <c r="BA1988" s="3">
        <v>2237031</v>
      </c>
      <c r="BB1988" s="3">
        <v>0</v>
      </c>
      <c r="BC1988" s="3">
        <v>115.6</v>
      </c>
      <c r="BD1988" s="3">
        <v>21709.66</v>
      </c>
      <c r="BE1988" s="3">
        <v>635.79999999999995</v>
      </c>
      <c r="BF1988" s="3">
        <v>0</v>
      </c>
      <c r="BG1988" s="3">
        <v>1373189</v>
      </c>
      <c r="BH1988" s="3">
        <v>12903</v>
      </c>
      <c r="BI1988" s="3">
        <v>636963</v>
      </c>
      <c r="BJ1988" s="3">
        <v>9788104.3449999988</v>
      </c>
      <c r="BK1988" s="3">
        <v>6946842.8199999984</v>
      </c>
      <c r="BL1988" s="3">
        <v>764543.1</v>
      </c>
      <c r="BM1988" s="3">
        <v>9835959.9000000004</v>
      </c>
      <c r="BN1988" s="53">
        <v>0.89417755518871889</v>
      </c>
      <c r="BO1988" s="54">
        <v>4.7419569999999998E-4</v>
      </c>
      <c r="BP1988" s="70">
        <v>11925</v>
      </c>
      <c r="BQ1988" s="71"/>
      <c r="BR1988" s="70"/>
      <c r="BS1988" s="72"/>
      <c r="BT1988" s="72"/>
      <c r="BU1988" s="70">
        <v>43396430</v>
      </c>
      <c r="BV1988" s="70">
        <v>607258</v>
      </c>
      <c r="BW1988" s="74">
        <v>14605488</v>
      </c>
      <c r="BX1988" s="70">
        <v>58609176</v>
      </c>
    </row>
    <row r="1989" spans="1:76" x14ac:dyDescent="0.3">
      <c r="A1989" s="73" t="s">
        <v>10</v>
      </c>
      <c r="B1989" s="2" t="s">
        <v>1126</v>
      </c>
      <c r="C1989" s="2" t="s">
        <v>16</v>
      </c>
      <c r="D1989" s="2" t="s">
        <v>21</v>
      </c>
      <c r="E1989" s="2" t="s">
        <v>15</v>
      </c>
      <c r="F1989" s="17" t="str">
        <f>+Tabela1[[#This Row],[WK]]&amp;Tabela1[[#This Row],[PK]]&amp;Tabela1[[#This Row],[GK]]</f>
        <v>280305</v>
      </c>
      <c r="G1989" s="2" t="s">
        <v>1861</v>
      </c>
      <c r="H1989" s="3">
        <v>168063144.44999999</v>
      </c>
      <c r="I1989" s="4">
        <v>1.125</v>
      </c>
      <c r="J1989" s="3">
        <v>189071037.50999999</v>
      </c>
      <c r="K1989" s="4">
        <v>7.0000000000000007E-2</v>
      </c>
      <c r="L1989" s="3">
        <v>13234973</v>
      </c>
      <c r="M1989" s="3"/>
      <c r="N1989" s="5"/>
      <c r="O1989" s="3">
        <v>2365900.56</v>
      </c>
      <c r="P1989" s="4">
        <v>1.125</v>
      </c>
      <c r="Q1989" s="3">
        <v>2661638.13</v>
      </c>
      <c r="R1989" s="4">
        <v>1.6E-2</v>
      </c>
      <c r="S1989" s="3">
        <v>42586</v>
      </c>
      <c r="T1989" s="3"/>
      <c r="U1989" s="5"/>
      <c r="V1989" s="3">
        <v>8828327</v>
      </c>
      <c r="W1989" s="5"/>
      <c r="X1989" s="3">
        <v>19582893</v>
      </c>
      <c r="Y1989" s="3">
        <v>6661795</v>
      </c>
      <c r="Z1989" s="3">
        <v>366021</v>
      </c>
      <c r="AA1989" s="3">
        <v>958722</v>
      </c>
      <c r="AB1989" s="3">
        <v>9951357</v>
      </c>
      <c r="AC1989" s="3">
        <v>1644998</v>
      </c>
      <c r="AD1989" s="3">
        <v>10754566</v>
      </c>
      <c r="AE1989" s="3">
        <v>0</v>
      </c>
      <c r="AF1989" s="3">
        <v>13234973</v>
      </c>
      <c r="AG1989" s="3">
        <v>42586</v>
      </c>
      <c r="AH1989" s="3">
        <v>10754566</v>
      </c>
      <c r="AI1989" s="3">
        <v>8828327</v>
      </c>
      <c r="AJ1989" s="3">
        <v>2803274</v>
      </c>
      <c r="AK1989" s="3">
        <v>2803274</v>
      </c>
      <c r="AL1989" s="3">
        <v>675796</v>
      </c>
      <c r="AM1989" s="3">
        <v>2127478</v>
      </c>
      <c r="AN1989" s="3">
        <v>-188286</v>
      </c>
      <c r="AO1989" s="3">
        <v>0</v>
      </c>
      <c r="AP1989" s="3">
        <v>188286</v>
      </c>
      <c r="AQ1989" s="3">
        <v>0</v>
      </c>
      <c r="AR1989" s="3">
        <f>Tabela1[[#This Row],[Potrzeby finansowe 2027
w tym:]]+Tabela1[[#This Row],[Rozliczenie 2025 potrz. fin.]]</f>
        <v>19582893</v>
      </c>
      <c r="AS1989" s="3">
        <v>0</v>
      </c>
      <c r="AT1989" s="3">
        <v>0</v>
      </c>
      <c r="AU1989" s="3"/>
      <c r="AV1989" s="3"/>
      <c r="AW1989" s="3"/>
      <c r="AX1989" s="3"/>
      <c r="AY1989" s="3"/>
      <c r="AZ1989" s="3"/>
      <c r="BA1989" s="3">
        <v>366021</v>
      </c>
      <c r="BB1989" s="3">
        <v>0</v>
      </c>
      <c r="BC1989" s="3">
        <v>0</v>
      </c>
      <c r="BD1989" s="3">
        <v>2387.9899999999998</v>
      </c>
      <c r="BE1989" s="3">
        <v>2558.38</v>
      </c>
      <c r="BF1989" s="3">
        <v>0</v>
      </c>
      <c r="BG1989" s="3">
        <v>530099</v>
      </c>
      <c r="BH1989" s="3">
        <v>4981</v>
      </c>
      <c r="BI1989" s="3">
        <v>428623</v>
      </c>
      <c r="BJ1989" s="3">
        <v>6586575.7924999995</v>
      </c>
      <c r="BK1989" s="3">
        <v>3961443.129999999</v>
      </c>
      <c r="BL1989" s="3">
        <v>2166883.21</v>
      </c>
      <c r="BM1989" s="3">
        <v>6166764.2300000004</v>
      </c>
      <c r="BN1989" s="53">
        <v>0.69954953694636413</v>
      </c>
      <c r="BO1989" s="54">
        <v>1.8971440000000001E-4</v>
      </c>
      <c r="BP1989" s="70">
        <v>4771</v>
      </c>
      <c r="BQ1989" s="71"/>
      <c r="BR1989" s="70"/>
      <c r="BS1989" s="72"/>
      <c r="BT1989" s="72"/>
      <c r="BU1989" s="70">
        <v>13234973</v>
      </c>
      <c r="BV1989" s="70">
        <v>42586</v>
      </c>
      <c r="BW1989" s="74">
        <v>10754566</v>
      </c>
      <c r="BX1989" s="70">
        <v>24032125</v>
      </c>
    </row>
    <row r="1990" spans="1:76" x14ac:dyDescent="0.3">
      <c r="A1990" s="73" t="s">
        <v>10</v>
      </c>
      <c r="B1990" s="2" t="s">
        <v>1126</v>
      </c>
      <c r="C1990" s="2" t="s">
        <v>16</v>
      </c>
      <c r="D1990" s="2" t="s">
        <v>23</v>
      </c>
      <c r="E1990" s="2" t="s">
        <v>15</v>
      </c>
      <c r="F1990" s="17" t="str">
        <f>+Tabela1[[#This Row],[WK]]&amp;Tabela1[[#This Row],[PK]]&amp;Tabela1[[#This Row],[GK]]</f>
        <v>280306</v>
      </c>
      <c r="G1990" s="2" t="s">
        <v>1132</v>
      </c>
      <c r="H1990" s="3">
        <v>255642142.66999999</v>
      </c>
      <c r="I1990" s="4">
        <v>1.125</v>
      </c>
      <c r="J1990" s="3">
        <v>287597410.5</v>
      </c>
      <c r="K1990" s="4">
        <v>7.0000000000000007E-2</v>
      </c>
      <c r="L1990" s="3">
        <v>20131819</v>
      </c>
      <c r="M1990" s="3"/>
      <c r="N1990" s="5"/>
      <c r="O1990" s="3">
        <v>10557995.59</v>
      </c>
      <c r="P1990" s="4">
        <v>1.125</v>
      </c>
      <c r="Q1990" s="3">
        <v>11877745.039999999</v>
      </c>
      <c r="R1990" s="4">
        <v>1.6E-2</v>
      </c>
      <c r="S1990" s="3">
        <v>190044</v>
      </c>
      <c r="T1990" s="3"/>
      <c r="U1990" s="5"/>
      <c r="V1990" s="3">
        <v>13937297</v>
      </c>
      <c r="W1990" s="5"/>
      <c r="X1990" s="3">
        <v>29430176</v>
      </c>
      <c r="Y1990" s="3">
        <v>5139584</v>
      </c>
      <c r="Z1990" s="3">
        <v>1135822</v>
      </c>
      <c r="AA1990" s="3">
        <v>1304903</v>
      </c>
      <c r="AB1990" s="3">
        <v>19381155</v>
      </c>
      <c r="AC1990" s="3">
        <v>2468712</v>
      </c>
      <c r="AD1990" s="3">
        <v>15492879</v>
      </c>
      <c r="AE1990" s="3">
        <v>0</v>
      </c>
      <c r="AF1990" s="3">
        <v>20131819</v>
      </c>
      <c r="AG1990" s="3">
        <v>190044</v>
      </c>
      <c r="AH1990" s="3">
        <v>15492879</v>
      </c>
      <c r="AI1990" s="3">
        <v>13937297</v>
      </c>
      <c r="AJ1990" s="3">
        <v>-220391</v>
      </c>
      <c r="AK1990" s="3">
        <v>-220391</v>
      </c>
      <c r="AL1990" s="3">
        <v>923427</v>
      </c>
      <c r="AM1990" s="3">
        <v>-1143818</v>
      </c>
      <c r="AN1990" s="3">
        <v>-16254</v>
      </c>
      <c r="AO1990" s="3">
        <v>0</v>
      </c>
      <c r="AP1990" s="3">
        <v>16254</v>
      </c>
      <c r="AQ1990" s="3">
        <v>0</v>
      </c>
      <c r="AR1990" s="3">
        <f>Tabela1[[#This Row],[Potrzeby finansowe 2027
w tym:]]+Tabela1[[#This Row],[Rozliczenie 2025 potrz. fin.]]</f>
        <v>29430176</v>
      </c>
      <c r="AS1990" s="3">
        <v>0</v>
      </c>
      <c r="AT1990" s="3">
        <v>0</v>
      </c>
      <c r="AU1990" s="3"/>
      <c r="AV1990" s="3"/>
      <c r="AW1990" s="3"/>
      <c r="AX1990" s="3"/>
      <c r="AY1990" s="3"/>
      <c r="AZ1990" s="3"/>
      <c r="BA1990" s="3">
        <v>1135822</v>
      </c>
      <c r="BB1990" s="3">
        <v>0</v>
      </c>
      <c r="BC1990" s="3">
        <v>123.32</v>
      </c>
      <c r="BD1990" s="3">
        <v>10932.02</v>
      </c>
      <c r="BE1990" s="3">
        <v>73.510000000000005</v>
      </c>
      <c r="BF1990" s="3">
        <v>0</v>
      </c>
      <c r="BG1990" s="3">
        <v>709316</v>
      </c>
      <c r="BH1990" s="3">
        <v>6665</v>
      </c>
      <c r="BI1990" s="3">
        <v>595587</v>
      </c>
      <c r="BJ1990" s="3">
        <v>9152296.3650000021</v>
      </c>
      <c r="BK1990" s="3">
        <v>4982383.620000001</v>
      </c>
      <c r="BL1990" s="3">
        <v>3252650.9</v>
      </c>
      <c r="BM1990" s="3">
        <v>10174349.18</v>
      </c>
      <c r="BN1990" s="53">
        <v>0.8165151133618721</v>
      </c>
      <c r="BO1990" s="54">
        <v>2.5972719999999998E-4</v>
      </c>
      <c r="BP1990" s="70">
        <v>6531</v>
      </c>
      <c r="BQ1990" s="71"/>
      <c r="BR1990" s="70"/>
      <c r="BS1990" s="72"/>
      <c r="BT1990" s="72"/>
      <c r="BU1990" s="70">
        <v>20131819</v>
      </c>
      <c r="BV1990" s="70">
        <v>190044</v>
      </c>
      <c r="BW1990" s="74">
        <v>15492879</v>
      </c>
      <c r="BX1990" s="70">
        <v>35814742</v>
      </c>
    </row>
    <row r="1991" spans="1:76" x14ac:dyDescent="0.3">
      <c r="A1991" s="73" t="s">
        <v>10</v>
      </c>
      <c r="B1991" s="2" t="s">
        <v>1126</v>
      </c>
      <c r="C1991" s="2" t="s">
        <v>18</v>
      </c>
      <c r="D1991" s="2" t="s">
        <v>12</v>
      </c>
      <c r="E1991" s="2" t="s">
        <v>15</v>
      </c>
      <c r="F1991" s="17" t="str">
        <f>+Tabela1[[#This Row],[WK]]&amp;Tabela1[[#This Row],[PK]]&amp;Tabela1[[#This Row],[GK]]</f>
        <v>280401</v>
      </c>
      <c r="G1991" s="2" t="s">
        <v>1862</v>
      </c>
      <c r="H1991" s="3">
        <v>335945192.39999998</v>
      </c>
      <c r="I1991" s="4">
        <v>1.125</v>
      </c>
      <c r="J1991" s="3">
        <v>377938341.44999999</v>
      </c>
      <c r="K1991" s="4">
        <v>7.0000000000000007E-2</v>
      </c>
      <c r="L1991" s="3">
        <v>26455684</v>
      </c>
      <c r="M1991" s="3"/>
      <c r="N1991" s="5"/>
      <c r="O1991" s="3">
        <v>158871390.59</v>
      </c>
      <c r="P1991" s="4">
        <v>1.125</v>
      </c>
      <c r="Q1991" s="3">
        <v>178730314.41</v>
      </c>
      <c r="R1991" s="4">
        <v>1.6E-2</v>
      </c>
      <c r="S1991" s="3">
        <v>2859685</v>
      </c>
      <c r="T1991" s="3"/>
      <c r="U1991" s="5"/>
      <c r="V1991" s="3">
        <v>14051333</v>
      </c>
      <c r="W1991" s="5"/>
      <c r="X1991" s="3">
        <v>16727006</v>
      </c>
      <c r="Y1991" s="3">
        <v>0</v>
      </c>
      <c r="Z1991" s="3">
        <v>1669411</v>
      </c>
      <c r="AA1991" s="3">
        <v>1772875</v>
      </c>
      <c r="AB1991" s="3">
        <v>10543889</v>
      </c>
      <c r="AC1991" s="3">
        <v>2740831</v>
      </c>
      <c r="AD1991" s="3">
        <v>2708735</v>
      </c>
      <c r="AE1991" s="3">
        <v>2490604</v>
      </c>
      <c r="AF1991" s="3">
        <v>26455684</v>
      </c>
      <c r="AG1991" s="3">
        <v>2859685</v>
      </c>
      <c r="AH1991" s="3">
        <v>218131</v>
      </c>
      <c r="AI1991" s="3">
        <v>14051333</v>
      </c>
      <c r="AJ1991" s="3">
        <v>139313</v>
      </c>
      <c r="AK1991" s="3">
        <v>172375</v>
      </c>
      <c r="AL1991" s="3">
        <v>937233</v>
      </c>
      <c r="AM1991" s="3">
        <v>-764858</v>
      </c>
      <c r="AN1991" s="3">
        <v>-104709</v>
      </c>
      <c r="AO1991" s="3">
        <v>0</v>
      </c>
      <c r="AP1991" s="3">
        <v>137771</v>
      </c>
      <c r="AQ1991" s="3">
        <v>33062</v>
      </c>
      <c r="AR1991" s="3">
        <f>Tabela1[[#This Row],[Potrzeby finansowe 2027
w tym:]]+Tabela1[[#This Row],[Rozliczenie 2025 potrz. fin.]]</f>
        <v>16760068</v>
      </c>
      <c r="AS1991" s="3">
        <v>0</v>
      </c>
      <c r="AT1991" s="3">
        <v>0</v>
      </c>
      <c r="AU1991" s="3"/>
      <c r="AV1991" s="3"/>
      <c r="AW1991" s="3"/>
      <c r="AX1991" s="3"/>
      <c r="AY1991" s="3"/>
      <c r="AZ1991" s="3"/>
      <c r="BA1991" s="3">
        <v>1669411</v>
      </c>
      <c r="BB1991" s="3">
        <v>0</v>
      </c>
      <c r="BC1991" s="3">
        <v>2459.63</v>
      </c>
      <c r="BD1991" s="3">
        <v>8451.99</v>
      </c>
      <c r="BE1991" s="3">
        <v>150.26</v>
      </c>
      <c r="BF1991" s="3">
        <v>0</v>
      </c>
      <c r="BG1991" s="3">
        <v>814995</v>
      </c>
      <c r="BH1991" s="3">
        <v>7658</v>
      </c>
      <c r="BI1991" s="3">
        <v>957880</v>
      </c>
      <c r="BJ1991" s="3">
        <v>14719583.610000001</v>
      </c>
      <c r="BK1991" s="3">
        <v>12070509.050000001</v>
      </c>
      <c r="BL1991" s="3">
        <v>1782616.69</v>
      </c>
      <c r="BM1991" s="3">
        <v>7031064.8599999994</v>
      </c>
      <c r="BN1991" s="53">
        <v>1.2788730029937607</v>
      </c>
      <c r="BO1991" s="54">
        <v>2.9488049999999998E-4</v>
      </c>
      <c r="BP1991" s="70">
        <v>7416</v>
      </c>
      <c r="BQ1991" s="71"/>
      <c r="BR1991" s="70"/>
      <c r="BS1991" s="72"/>
      <c r="BT1991" s="72"/>
      <c r="BU1991" s="70">
        <v>26455684</v>
      </c>
      <c r="BV1991" s="70">
        <v>2859685</v>
      </c>
      <c r="BW1991" s="74">
        <v>218131</v>
      </c>
      <c r="BX1991" s="70">
        <v>29533500</v>
      </c>
    </row>
    <row r="1992" spans="1:76" x14ac:dyDescent="0.3">
      <c r="A1992" s="73" t="s">
        <v>10</v>
      </c>
      <c r="B1992" s="2" t="s">
        <v>1126</v>
      </c>
      <c r="C1992" s="2" t="s">
        <v>18</v>
      </c>
      <c r="D1992" s="2" t="s">
        <v>11</v>
      </c>
      <c r="E1992" s="2" t="s">
        <v>15</v>
      </c>
      <c r="F1992" s="17" t="str">
        <f>+Tabela1[[#This Row],[WK]]&amp;Tabela1[[#This Row],[PK]]&amp;Tabela1[[#This Row],[GK]]</f>
        <v>280402</v>
      </c>
      <c r="G1992" s="2" t="s">
        <v>1863</v>
      </c>
      <c r="H1992" s="3">
        <v>79394003.640000001</v>
      </c>
      <c r="I1992" s="4">
        <v>1.125</v>
      </c>
      <c r="J1992" s="3">
        <v>89318254.099999994</v>
      </c>
      <c r="K1992" s="4">
        <v>7.0000000000000007E-2</v>
      </c>
      <c r="L1992" s="3">
        <v>6252278</v>
      </c>
      <c r="M1992" s="3"/>
      <c r="N1992" s="5"/>
      <c r="O1992" s="3">
        <v>4067436.14</v>
      </c>
      <c r="P1992" s="4">
        <v>1.125</v>
      </c>
      <c r="Q1992" s="3">
        <v>4575865.66</v>
      </c>
      <c r="R1992" s="4">
        <v>1.6E-2</v>
      </c>
      <c r="S1992" s="3">
        <v>73214</v>
      </c>
      <c r="T1992" s="3"/>
      <c r="U1992" s="5"/>
      <c r="V1992" s="3">
        <v>4077354</v>
      </c>
      <c r="W1992" s="5"/>
      <c r="X1992" s="3">
        <v>13472994</v>
      </c>
      <c r="Y1992" s="3">
        <v>4961569</v>
      </c>
      <c r="Z1992" s="3">
        <v>496618</v>
      </c>
      <c r="AA1992" s="3">
        <v>566053</v>
      </c>
      <c r="AB1992" s="3">
        <v>7448754</v>
      </c>
      <c r="AC1992" s="3">
        <v>0</v>
      </c>
      <c r="AD1992" s="3">
        <v>9128960</v>
      </c>
      <c r="AE1992" s="3">
        <v>0</v>
      </c>
      <c r="AF1992" s="3">
        <v>6252278</v>
      </c>
      <c r="AG1992" s="3">
        <v>73214</v>
      </c>
      <c r="AH1992" s="3">
        <v>9128960</v>
      </c>
      <c r="AI1992" s="3">
        <v>4077354</v>
      </c>
      <c r="AJ1992" s="3">
        <v>1211912</v>
      </c>
      <c r="AK1992" s="3">
        <v>945232</v>
      </c>
      <c r="AL1992" s="3">
        <v>194383</v>
      </c>
      <c r="AM1992" s="3">
        <v>750849</v>
      </c>
      <c r="AN1992" s="3">
        <v>-266680</v>
      </c>
      <c r="AO1992" s="3">
        <v>0</v>
      </c>
      <c r="AP1992" s="3">
        <v>0</v>
      </c>
      <c r="AQ1992" s="3">
        <v>-266680</v>
      </c>
      <c r="AR1992" s="3">
        <f>Tabela1[[#This Row],[Potrzeby finansowe 2027
w tym:]]+Tabela1[[#This Row],[Rozliczenie 2025 potrz. fin.]]</f>
        <v>13206314</v>
      </c>
      <c r="AS1992" s="3">
        <v>0</v>
      </c>
      <c r="AT1992" s="3">
        <v>0</v>
      </c>
      <c r="AU1992" s="3"/>
      <c r="AV1992" s="3"/>
      <c r="AW1992" s="3"/>
      <c r="AX1992" s="3"/>
      <c r="AY1992" s="3"/>
      <c r="AZ1992" s="3"/>
      <c r="BA1992" s="3">
        <v>496618</v>
      </c>
      <c r="BB1992" s="3">
        <v>0</v>
      </c>
      <c r="BC1992" s="3">
        <v>55.5</v>
      </c>
      <c r="BD1992" s="3">
        <v>4649.71</v>
      </c>
      <c r="BE1992" s="3">
        <v>281.83999999999997</v>
      </c>
      <c r="BF1992" s="3">
        <v>0</v>
      </c>
      <c r="BG1992" s="3">
        <v>377782</v>
      </c>
      <c r="BH1992" s="3">
        <v>2644</v>
      </c>
      <c r="BI1992" s="3">
        <v>188271</v>
      </c>
      <c r="BJ1992" s="3">
        <v>2893137.9175</v>
      </c>
      <c r="BK1992" s="3">
        <v>1477013.29</v>
      </c>
      <c r="BL1992" s="3">
        <v>105719.11</v>
      </c>
      <c r="BM1992" s="3">
        <v>5453060.29</v>
      </c>
      <c r="BN1992" s="53">
        <v>0.65864226891618405</v>
      </c>
      <c r="BO1992" s="54">
        <v>1.2209530000000001E-4</v>
      </c>
      <c r="BP1992" s="70">
        <v>3071</v>
      </c>
      <c r="BQ1992" s="71"/>
      <c r="BR1992" s="70"/>
      <c r="BS1992" s="72"/>
      <c r="BT1992" s="72"/>
      <c r="BU1992" s="70">
        <v>6252278</v>
      </c>
      <c r="BV1992" s="70">
        <v>73214</v>
      </c>
      <c r="BW1992" s="74">
        <v>9128960</v>
      </c>
      <c r="BX1992" s="70">
        <v>15454452</v>
      </c>
    </row>
    <row r="1993" spans="1:76" x14ac:dyDescent="0.3">
      <c r="A1993" s="73" t="s">
        <v>10</v>
      </c>
      <c r="B1993" s="2" t="s">
        <v>1126</v>
      </c>
      <c r="C1993" s="2" t="s">
        <v>18</v>
      </c>
      <c r="D1993" s="2" t="s">
        <v>16</v>
      </c>
      <c r="E1993" s="2" t="s">
        <v>15</v>
      </c>
      <c r="F1993" s="17" t="str">
        <f>+Tabela1[[#This Row],[WK]]&amp;Tabela1[[#This Row],[PK]]&amp;Tabela1[[#This Row],[GK]]</f>
        <v>280403</v>
      </c>
      <c r="G1993" s="2" t="s">
        <v>1864</v>
      </c>
      <c r="H1993" s="3">
        <v>180701335.53999999</v>
      </c>
      <c r="I1993" s="4">
        <v>1.125</v>
      </c>
      <c r="J1993" s="3">
        <v>203289002.47999999</v>
      </c>
      <c r="K1993" s="4">
        <v>7.0000000000000007E-2</v>
      </c>
      <c r="L1993" s="3">
        <v>14230230</v>
      </c>
      <c r="M1993" s="3"/>
      <c r="N1993" s="5"/>
      <c r="O1993" s="3">
        <v>9237541.4299999997</v>
      </c>
      <c r="P1993" s="4">
        <v>1.125</v>
      </c>
      <c r="Q1993" s="3">
        <v>10392234.109999999</v>
      </c>
      <c r="R1993" s="4">
        <v>1.6E-2</v>
      </c>
      <c r="S1993" s="3">
        <v>166276</v>
      </c>
      <c r="T1993" s="3"/>
      <c r="U1993" s="5"/>
      <c r="V1993" s="3">
        <v>9512180</v>
      </c>
      <c r="W1993" s="5"/>
      <c r="X1993" s="3">
        <v>12629145</v>
      </c>
      <c r="Y1993" s="3">
        <v>1045652</v>
      </c>
      <c r="Z1993" s="3">
        <v>44853</v>
      </c>
      <c r="AA1993" s="3">
        <v>925018</v>
      </c>
      <c r="AB1993" s="3">
        <v>6817154</v>
      </c>
      <c r="AC1993" s="3">
        <v>3796468</v>
      </c>
      <c r="AD1993" s="3">
        <v>3116965</v>
      </c>
      <c r="AE1993" s="3">
        <v>0</v>
      </c>
      <c r="AF1993" s="3">
        <v>14230230</v>
      </c>
      <c r="AG1993" s="3">
        <v>166276</v>
      </c>
      <c r="AH1993" s="3">
        <v>3116965</v>
      </c>
      <c r="AI1993" s="3">
        <v>9512180</v>
      </c>
      <c r="AJ1993" s="3">
        <v>-481863</v>
      </c>
      <c r="AK1993" s="3">
        <v>-481863</v>
      </c>
      <c r="AL1993" s="3">
        <v>536268</v>
      </c>
      <c r="AM1993" s="3">
        <v>-1018131</v>
      </c>
      <c r="AN1993" s="3">
        <v>-518680</v>
      </c>
      <c r="AO1993" s="3">
        <v>0</v>
      </c>
      <c r="AP1993" s="3">
        <v>518680</v>
      </c>
      <c r="AQ1993" s="3">
        <v>0</v>
      </c>
      <c r="AR1993" s="3">
        <f>Tabela1[[#This Row],[Potrzeby finansowe 2027
w tym:]]+Tabela1[[#This Row],[Rozliczenie 2025 potrz. fin.]]</f>
        <v>12629145</v>
      </c>
      <c r="AS1993" s="3">
        <v>0</v>
      </c>
      <c r="AT1993" s="3">
        <v>0</v>
      </c>
      <c r="AU1993" s="3"/>
      <c r="AV1993" s="3"/>
      <c r="AW1993" s="3"/>
      <c r="AX1993" s="3"/>
      <c r="AY1993" s="3"/>
      <c r="AZ1993" s="3"/>
      <c r="BA1993" s="3">
        <v>44853</v>
      </c>
      <c r="BB1993" s="3">
        <v>0</v>
      </c>
      <c r="BC1993" s="3">
        <v>0</v>
      </c>
      <c r="BD1993" s="3">
        <v>449.38</v>
      </c>
      <c r="BE1993" s="3">
        <v>0</v>
      </c>
      <c r="BF1993" s="3">
        <v>0</v>
      </c>
      <c r="BG1993" s="3">
        <v>501363</v>
      </c>
      <c r="BH1993" s="3">
        <v>4711</v>
      </c>
      <c r="BI1993" s="3">
        <v>423655</v>
      </c>
      <c r="BJ1993" s="3">
        <v>6510243.6400000006</v>
      </c>
      <c r="BK1993" s="3">
        <v>2824313.66</v>
      </c>
      <c r="BL1993" s="3">
        <v>3233757.46</v>
      </c>
      <c r="BM1993" s="3">
        <v>8276205</v>
      </c>
      <c r="BN1993" s="53">
        <v>0.94266155582291122</v>
      </c>
      <c r="BO1993" s="54">
        <v>1.690904E-4</v>
      </c>
      <c r="BP1993" s="70">
        <v>4252</v>
      </c>
      <c r="BQ1993" s="71"/>
      <c r="BR1993" s="70"/>
      <c r="BS1993" s="72"/>
      <c r="BT1993" s="72"/>
      <c r="BU1993" s="70">
        <v>14230230</v>
      </c>
      <c r="BV1993" s="70">
        <v>166276</v>
      </c>
      <c r="BW1993" s="74">
        <v>3116965</v>
      </c>
      <c r="BX1993" s="70">
        <v>17513471</v>
      </c>
    </row>
    <row r="1994" spans="1:76" x14ac:dyDescent="0.3">
      <c r="A1994" s="73" t="s">
        <v>10</v>
      </c>
      <c r="B1994" s="2" t="s">
        <v>1126</v>
      </c>
      <c r="C1994" s="2" t="s">
        <v>18</v>
      </c>
      <c r="D1994" s="2" t="s">
        <v>18</v>
      </c>
      <c r="E1994" s="2" t="s">
        <v>15</v>
      </c>
      <c r="F1994" s="17" t="str">
        <f>+Tabela1[[#This Row],[WK]]&amp;Tabela1[[#This Row],[PK]]&amp;Tabela1[[#This Row],[GK]]</f>
        <v>280404</v>
      </c>
      <c r="G1994" s="2" t="s">
        <v>1865</v>
      </c>
      <c r="H1994" s="3">
        <v>113151260.58</v>
      </c>
      <c r="I1994" s="4">
        <v>1.125</v>
      </c>
      <c r="J1994" s="3">
        <v>127295168.15000001</v>
      </c>
      <c r="K1994" s="4">
        <v>7.0000000000000007E-2</v>
      </c>
      <c r="L1994" s="3">
        <v>8910662</v>
      </c>
      <c r="M1994" s="3"/>
      <c r="N1994" s="5"/>
      <c r="O1994" s="3">
        <v>5372548.96</v>
      </c>
      <c r="P1994" s="4">
        <v>1.125</v>
      </c>
      <c r="Q1994" s="3">
        <v>6044117.5800000001</v>
      </c>
      <c r="R1994" s="4">
        <v>1.6E-2</v>
      </c>
      <c r="S1994" s="3">
        <v>96706</v>
      </c>
      <c r="T1994" s="3"/>
      <c r="U1994" s="5"/>
      <c r="V1994" s="3">
        <v>6534647</v>
      </c>
      <c r="W1994" s="5"/>
      <c r="X1994" s="3">
        <v>15956836</v>
      </c>
      <c r="Y1994" s="3">
        <v>7109899</v>
      </c>
      <c r="Z1994" s="3">
        <v>738218</v>
      </c>
      <c r="AA1994" s="3">
        <v>699024</v>
      </c>
      <c r="AB1994" s="3">
        <v>7409695</v>
      </c>
      <c r="AC1994" s="3">
        <v>0</v>
      </c>
      <c r="AD1994" s="3">
        <v>9573398</v>
      </c>
      <c r="AE1994" s="3">
        <v>0</v>
      </c>
      <c r="AF1994" s="3">
        <v>8910662</v>
      </c>
      <c r="AG1994" s="3">
        <v>96706</v>
      </c>
      <c r="AH1994" s="3">
        <v>9573398</v>
      </c>
      <c r="AI1994" s="3">
        <v>6534647</v>
      </c>
      <c r="AJ1994" s="3">
        <v>774797</v>
      </c>
      <c r="AK1994" s="3">
        <v>926006</v>
      </c>
      <c r="AL1994" s="3">
        <v>723042</v>
      </c>
      <c r="AM1994" s="3">
        <v>202964</v>
      </c>
      <c r="AN1994" s="3">
        <v>151209</v>
      </c>
      <c r="AO1994" s="3">
        <v>0</v>
      </c>
      <c r="AP1994" s="3">
        <v>0</v>
      </c>
      <c r="AQ1994" s="3">
        <v>151209</v>
      </c>
      <c r="AR1994" s="3">
        <f>Tabela1[[#This Row],[Potrzeby finansowe 2027
w tym:]]+Tabela1[[#This Row],[Rozliczenie 2025 potrz. fin.]]</f>
        <v>16108045</v>
      </c>
      <c r="AS1994" s="3">
        <v>0</v>
      </c>
      <c r="AT1994" s="3">
        <v>0</v>
      </c>
      <c r="AU1994" s="3"/>
      <c r="AV1994" s="3"/>
      <c r="AW1994" s="3"/>
      <c r="AX1994" s="3"/>
      <c r="AY1994" s="3"/>
      <c r="AZ1994" s="3"/>
      <c r="BA1994" s="3">
        <v>738218</v>
      </c>
      <c r="BB1994" s="3">
        <v>0</v>
      </c>
      <c r="BC1994" s="3">
        <v>1017.3</v>
      </c>
      <c r="BD1994" s="3">
        <v>4001.47</v>
      </c>
      <c r="BE1994" s="3">
        <v>7.53</v>
      </c>
      <c r="BF1994" s="3">
        <v>0</v>
      </c>
      <c r="BG1994" s="3">
        <v>408137</v>
      </c>
      <c r="BH1994" s="3">
        <v>3835</v>
      </c>
      <c r="BI1994" s="3">
        <v>290887</v>
      </c>
      <c r="BJ1994" s="3">
        <v>4470020.0199999996</v>
      </c>
      <c r="BK1994" s="3">
        <v>2610373.2199999997</v>
      </c>
      <c r="BL1994" s="3">
        <v>0</v>
      </c>
      <c r="BM1994" s="3">
        <v>7438587.2000000002</v>
      </c>
      <c r="BN1994" s="53">
        <v>0.62535650000466325</v>
      </c>
      <c r="BO1994" s="54">
        <v>1.5760089999999999E-4</v>
      </c>
      <c r="BP1994" s="70">
        <v>3963</v>
      </c>
      <c r="BQ1994" s="71"/>
      <c r="BR1994" s="70"/>
      <c r="BS1994" s="72"/>
      <c r="BT1994" s="72"/>
      <c r="BU1994" s="70">
        <v>8910662</v>
      </c>
      <c r="BV1994" s="70">
        <v>96706</v>
      </c>
      <c r="BW1994" s="74">
        <v>9573398</v>
      </c>
      <c r="BX1994" s="70">
        <v>18580766</v>
      </c>
    </row>
    <row r="1995" spans="1:76" x14ac:dyDescent="0.3">
      <c r="A1995" s="73" t="s">
        <v>10</v>
      </c>
      <c r="B1995" s="2" t="s">
        <v>1126</v>
      </c>
      <c r="C1995" s="2" t="s">
        <v>18</v>
      </c>
      <c r="D1995" s="2" t="s">
        <v>21</v>
      </c>
      <c r="E1995" s="2" t="s">
        <v>15</v>
      </c>
      <c r="F1995" s="17" t="str">
        <f>+Tabela1[[#This Row],[WK]]&amp;Tabela1[[#This Row],[PK]]&amp;Tabela1[[#This Row],[GK]]</f>
        <v>280405</v>
      </c>
      <c r="G1995" s="2" t="s">
        <v>1866</v>
      </c>
      <c r="H1995" s="3">
        <v>156843369.47999999</v>
      </c>
      <c r="I1995" s="4">
        <v>1.125</v>
      </c>
      <c r="J1995" s="3">
        <v>176448790.66999999</v>
      </c>
      <c r="K1995" s="4">
        <v>7.0000000000000007E-2</v>
      </c>
      <c r="L1995" s="3">
        <v>12351415</v>
      </c>
      <c r="M1995" s="3"/>
      <c r="N1995" s="5"/>
      <c r="O1995" s="3">
        <v>1116369.18</v>
      </c>
      <c r="P1995" s="4">
        <v>1.125</v>
      </c>
      <c r="Q1995" s="3">
        <v>1255915.33</v>
      </c>
      <c r="R1995" s="4">
        <v>1.6E-2</v>
      </c>
      <c r="S1995" s="3">
        <v>20095</v>
      </c>
      <c r="T1995" s="3"/>
      <c r="U1995" s="5"/>
      <c r="V1995" s="3">
        <v>6274340</v>
      </c>
      <c r="W1995" s="5"/>
      <c r="X1995" s="3">
        <v>7636747</v>
      </c>
      <c r="Y1995" s="3">
        <v>0</v>
      </c>
      <c r="Z1995" s="3">
        <v>640908</v>
      </c>
      <c r="AA1995" s="3">
        <v>598978</v>
      </c>
      <c r="AB1995" s="3">
        <v>4981264</v>
      </c>
      <c r="AC1995" s="3">
        <v>1415597</v>
      </c>
      <c r="AD1995" s="3">
        <v>1539897</v>
      </c>
      <c r="AE1995" s="3">
        <v>104864</v>
      </c>
      <c r="AF1995" s="3">
        <v>12351415</v>
      </c>
      <c r="AG1995" s="3">
        <v>20095</v>
      </c>
      <c r="AH1995" s="3">
        <v>1435033</v>
      </c>
      <c r="AI1995" s="3">
        <v>6274340</v>
      </c>
      <c r="AJ1995" s="3">
        <v>427448</v>
      </c>
      <c r="AK1995" s="3">
        <v>492585</v>
      </c>
      <c r="AL1995" s="3">
        <v>454225</v>
      </c>
      <c r="AM1995" s="3">
        <v>38360</v>
      </c>
      <c r="AN1995" s="3">
        <v>161083</v>
      </c>
      <c r="AO1995" s="3">
        <v>0</v>
      </c>
      <c r="AP1995" s="3">
        <v>-95946</v>
      </c>
      <c r="AQ1995" s="3">
        <v>65137</v>
      </c>
      <c r="AR1995" s="3">
        <f>Tabela1[[#This Row],[Potrzeby finansowe 2027
w tym:]]+Tabela1[[#This Row],[Rozliczenie 2025 potrz. fin.]]</f>
        <v>7701884</v>
      </c>
      <c r="AS1995" s="3">
        <v>0</v>
      </c>
      <c r="AT1995" s="3">
        <v>0</v>
      </c>
      <c r="AU1995" s="3"/>
      <c r="AV1995" s="3"/>
      <c r="AW1995" s="3"/>
      <c r="AX1995" s="3"/>
      <c r="AY1995" s="3"/>
      <c r="AZ1995" s="3"/>
      <c r="BA1995" s="3">
        <v>640908</v>
      </c>
      <c r="BB1995" s="3">
        <v>0</v>
      </c>
      <c r="BC1995" s="3">
        <v>40</v>
      </c>
      <c r="BD1995" s="3">
        <v>6287.95</v>
      </c>
      <c r="BE1995" s="3">
        <v>0</v>
      </c>
      <c r="BF1995" s="3">
        <v>0</v>
      </c>
      <c r="BG1995" s="3">
        <v>377782</v>
      </c>
      <c r="BH1995" s="3">
        <v>3241</v>
      </c>
      <c r="BI1995" s="3">
        <v>221196</v>
      </c>
      <c r="BJ1995" s="3">
        <v>3399087.3374999999</v>
      </c>
      <c r="BK1995" s="3">
        <v>1752275.63</v>
      </c>
      <c r="BL1995" s="3">
        <v>882939.25</v>
      </c>
      <c r="BM1995" s="3">
        <v>4821368.33</v>
      </c>
      <c r="BN1995" s="53">
        <v>1.2034843270566951</v>
      </c>
      <c r="BO1995" s="54">
        <v>1.081394E-4</v>
      </c>
      <c r="BP1995" s="70">
        <v>2719</v>
      </c>
      <c r="BQ1995" s="71"/>
      <c r="BR1995" s="70"/>
      <c r="BS1995" s="72"/>
      <c r="BT1995" s="72"/>
      <c r="BU1995" s="70">
        <v>12351415</v>
      </c>
      <c r="BV1995" s="70">
        <v>20095</v>
      </c>
      <c r="BW1995" s="74">
        <v>1435033</v>
      </c>
      <c r="BX1995" s="70">
        <v>13806543</v>
      </c>
    </row>
    <row r="1996" spans="1:76" x14ac:dyDescent="0.3">
      <c r="A1996" s="73" t="s">
        <v>10</v>
      </c>
      <c r="B1996" s="2" t="s">
        <v>1126</v>
      </c>
      <c r="C1996" s="2" t="s">
        <v>18</v>
      </c>
      <c r="D1996" s="2" t="s">
        <v>23</v>
      </c>
      <c r="E1996" s="2" t="s">
        <v>19</v>
      </c>
      <c r="F1996" s="17" t="str">
        <f>+Tabela1[[#This Row],[WK]]&amp;Tabela1[[#This Row],[PK]]&amp;Tabela1[[#This Row],[GK]]</f>
        <v>280406</v>
      </c>
      <c r="G1996" s="2" t="s">
        <v>1867</v>
      </c>
      <c r="H1996" s="3">
        <v>149381815.43000001</v>
      </c>
      <c r="I1996" s="4">
        <v>1.125</v>
      </c>
      <c r="J1996" s="3">
        <v>168054542.36000001</v>
      </c>
      <c r="K1996" s="4">
        <v>7.0000000000000007E-2</v>
      </c>
      <c r="L1996" s="3">
        <v>11763818</v>
      </c>
      <c r="M1996" s="3"/>
      <c r="N1996" s="5"/>
      <c r="O1996" s="3">
        <v>6072295.9199999999</v>
      </c>
      <c r="P1996" s="4">
        <v>1.125</v>
      </c>
      <c r="Q1996" s="3">
        <v>6831332.9100000001</v>
      </c>
      <c r="R1996" s="4">
        <v>1.6E-2</v>
      </c>
      <c r="S1996" s="3">
        <v>109301</v>
      </c>
      <c r="T1996" s="3"/>
      <c r="U1996" s="5"/>
      <c r="V1996" s="3">
        <v>7469657</v>
      </c>
      <c r="W1996" s="5"/>
      <c r="X1996" s="3">
        <v>14031789</v>
      </c>
      <c r="Y1996" s="3">
        <v>5161302</v>
      </c>
      <c r="Z1996" s="3">
        <v>1090262</v>
      </c>
      <c r="AA1996" s="3">
        <v>765902</v>
      </c>
      <c r="AB1996" s="3">
        <v>7014323</v>
      </c>
      <c r="AC1996" s="3">
        <v>0</v>
      </c>
      <c r="AD1996" s="3">
        <v>6448925</v>
      </c>
      <c r="AE1996" s="3">
        <v>0</v>
      </c>
      <c r="AF1996" s="3">
        <v>11763818</v>
      </c>
      <c r="AG1996" s="3">
        <v>109301</v>
      </c>
      <c r="AH1996" s="3">
        <v>6448925</v>
      </c>
      <c r="AI1996" s="3">
        <v>7469657</v>
      </c>
      <c r="AJ1996" s="3">
        <v>33545</v>
      </c>
      <c r="AK1996" s="3">
        <v>-79662</v>
      </c>
      <c r="AL1996" s="3">
        <v>411242</v>
      </c>
      <c r="AM1996" s="3">
        <v>-490904</v>
      </c>
      <c r="AN1996" s="3">
        <v>-113207</v>
      </c>
      <c r="AO1996" s="3">
        <v>0</v>
      </c>
      <c r="AP1996" s="3">
        <v>0</v>
      </c>
      <c r="AQ1996" s="3">
        <v>-113207</v>
      </c>
      <c r="AR1996" s="3">
        <f>Tabela1[[#This Row],[Potrzeby finansowe 2027
w tym:]]+Tabela1[[#This Row],[Rozliczenie 2025 potrz. fin.]]</f>
        <v>13918582</v>
      </c>
      <c r="AS1996" s="3">
        <v>0</v>
      </c>
      <c r="AT1996" s="3">
        <v>0</v>
      </c>
      <c r="AU1996" s="3"/>
      <c r="AV1996" s="3"/>
      <c r="AW1996" s="3"/>
      <c r="AX1996" s="3"/>
      <c r="AY1996" s="3"/>
      <c r="AZ1996" s="3"/>
      <c r="BA1996" s="3">
        <v>1090262</v>
      </c>
      <c r="BB1996" s="3">
        <v>0</v>
      </c>
      <c r="BC1996" s="3">
        <v>72.400000000000006</v>
      </c>
      <c r="BD1996" s="3">
        <v>10682.04</v>
      </c>
      <c r="BE1996" s="3">
        <v>0</v>
      </c>
      <c r="BF1996" s="3">
        <v>0</v>
      </c>
      <c r="BG1996" s="3">
        <v>431763</v>
      </c>
      <c r="BH1996" s="3">
        <v>4057</v>
      </c>
      <c r="BI1996" s="3">
        <v>334139</v>
      </c>
      <c r="BJ1996" s="3">
        <v>5134662.2299999995</v>
      </c>
      <c r="BK1996" s="3">
        <v>1383446.5299999993</v>
      </c>
      <c r="BL1996" s="3">
        <v>3243735.45</v>
      </c>
      <c r="BM1996" s="3">
        <v>8517391.9000000004</v>
      </c>
      <c r="BN1996" s="53">
        <v>0.73574512930994285</v>
      </c>
      <c r="BO1996" s="54">
        <v>1.7069949999999999E-4</v>
      </c>
      <c r="BP1996" s="70">
        <v>4293</v>
      </c>
      <c r="BQ1996" s="71"/>
      <c r="BR1996" s="70"/>
      <c r="BS1996" s="72"/>
      <c r="BT1996" s="72"/>
      <c r="BU1996" s="70">
        <v>11763818</v>
      </c>
      <c r="BV1996" s="70">
        <v>109301</v>
      </c>
      <c r="BW1996" s="74">
        <v>6448925</v>
      </c>
      <c r="BX1996" s="70">
        <v>18322044</v>
      </c>
    </row>
    <row r="1997" spans="1:76" x14ac:dyDescent="0.3">
      <c r="A1997" s="73" t="s">
        <v>10</v>
      </c>
      <c r="B1997" s="2" t="s">
        <v>1126</v>
      </c>
      <c r="C1997" s="2" t="s">
        <v>18</v>
      </c>
      <c r="D1997" s="2" t="s">
        <v>30</v>
      </c>
      <c r="E1997" s="2" t="s">
        <v>19</v>
      </c>
      <c r="F1997" s="17" t="str">
        <f>+Tabela1[[#This Row],[WK]]&amp;Tabela1[[#This Row],[PK]]&amp;Tabela1[[#This Row],[GK]]</f>
        <v>280407</v>
      </c>
      <c r="G1997" s="2" t="s">
        <v>1868</v>
      </c>
      <c r="H1997" s="3">
        <v>757732523.39999998</v>
      </c>
      <c r="I1997" s="4">
        <v>1.125</v>
      </c>
      <c r="J1997" s="3">
        <v>852449088.83000004</v>
      </c>
      <c r="K1997" s="4">
        <v>7.0000000000000007E-2</v>
      </c>
      <c r="L1997" s="3">
        <v>59671436</v>
      </c>
      <c r="M1997" s="3"/>
      <c r="N1997" s="5"/>
      <c r="O1997" s="3">
        <v>86104970.920000002</v>
      </c>
      <c r="P1997" s="4">
        <v>1.125</v>
      </c>
      <c r="Q1997" s="3">
        <v>96868092.290000007</v>
      </c>
      <c r="R1997" s="4">
        <v>1.6E-2</v>
      </c>
      <c r="S1997" s="3">
        <v>1549889</v>
      </c>
      <c r="T1997" s="3"/>
      <c r="U1997" s="5"/>
      <c r="V1997" s="3">
        <v>39096897</v>
      </c>
      <c r="W1997" s="5"/>
      <c r="X1997" s="3">
        <v>44659765</v>
      </c>
      <c r="Y1997" s="3">
        <v>10420989</v>
      </c>
      <c r="Z1997" s="3">
        <v>691103</v>
      </c>
      <c r="AA1997" s="3">
        <v>3040474</v>
      </c>
      <c r="AB1997" s="3">
        <v>29033310</v>
      </c>
      <c r="AC1997" s="3">
        <v>1473889</v>
      </c>
      <c r="AD1997" s="3">
        <v>5694519</v>
      </c>
      <c r="AE1997" s="3">
        <v>0</v>
      </c>
      <c r="AF1997" s="3">
        <v>59671436</v>
      </c>
      <c r="AG1997" s="3">
        <v>1549889</v>
      </c>
      <c r="AH1997" s="3">
        <v>5694519</v>
      </c>
      <c r="AI1997" s="3">
        <v>39096897</v>
      </c>
      <c r="AJ1997" s="3">
        <v>-337751</v>
      </c>
      <c r="AK1997" s="3">
        <v>-206100</v>
      </c>
      <c r="AL1997" s="3">
        <v>2090887</v>
      </c>
      <c r="AM1997" s="3">
        <v>-2296987</v>
      </c>
      <c r="AN1997" s="3">
        <v>402242</v>
      </c>
      <c r="AO1997" s="3">
        <v>0</v>
      </c>
      <c r="AP1997" s="3">
        <v>-270591</v>
      </c>
      <c r="AQ1997" s="3">
        <v>131651</v>
      </c>
      <c r="AR1997" s="3">
        <f>Tabela1[[#This Row],[Potrzeby finansowe 2027
w tym:]]+Tabela1[[#This Row],[Rozliczenie 2025 potrz. fin.]]</f>
        <v>44791416</v>
      </c>
      <c r="AS1997" s="3">
        <v>0</v>
      </c>
      <c r="AT1997" s="3">
        <v>0</v>
      </c>
      <c r="AU1997" s="3"/>
      <c r="AV1997" s="3"/>
      <c r="AW1997" s="3"/>
      <c r="AX1997" s="3"/>
      <c r="AY1997" s="3"/>
      <c r="AZ1997" s="3"/>
      <c r="BA1997" s="3">
        <v>691103</v>
      </c>
      <c r="BB1997" s="3">
        <v>0</v>
      </c>
      <c r="BC1997" s="3">
        <v>9.77</v>
      </c>
      <c r="BD1997" s="3">
        <v>6888.13</v>
      </c>
      <c r="BE1997" s="3">
        <v>6.97</v>
      </c>
      <c r="BF1997" s="3">
        <v>0</v>
      </c>
      <c r="BG1997" s="3">
        <v>1904138</v>
      </c>
      <c r="BH1997" s="3">
        <v>17892</v>
      </c>
      <c r="BI1997" s="3">
        <v>1136336</v>
      </c>
      <c r="BJ1997" s="3">
        <v>17461899.149999999</v>
      </c>
      <c r="BK1997" s="3">
        <v>11753755.189999999</v>
      </c>
      <c r="BL1997" s="3">
        <v>3526115.36</v>
      </c>
      <c r="BM1997" s="3">
        <v>15780345.119999999</v>
      </c>
      <c r="BN1997" s="53">
        <v>0.86847038415265387</v>
      </c>
      <c r="BO1997" s="54">
        <v>7.3456200000000002E-4</v>
      </c>
      <c r="BP1997" s="70">
        <v>18473</v>
      </c>
      <c r="BQ1997" s="71"/>
      <c r="BR1997" s="70"/>
      <c r="BS1997" s="72"/>
      <c r="BT1997" s="72"/>
      <c r="BU1997" s="70">
        <v>59671436</v>
      </c>
      <c r="BV1997" s="70">
        <v>1549889</v>
      </c>
      <c r="BW1997" s="74">
        <v>5694519</v>
      </c>
      <c r="BX1997" s="70">
        <v>66915844</v>
      </c>
    </row>
    <row r="1998" spans="1:76" x14ac:dyDescent="0.3">
      <c r="A1998" s="73" t="s">
        <v>10</v>
      </c>
      <c r="B1998" s="2" t="s">
        <v>1126</v>
      </c>
      <c r="C1998" s="2" t="s">
        <v>18</v>
      </c>
      <c r="D1998" s="2" t="s">
        <v>54</v>
      </c>
      <c r="E1998" s="2" t="s">
        <v>15</v>
      </c>
      <c r="F1998" s="17" t="str">
        <f>+Tabela1[[#This Row],[WK]]&amp;Tabela1[[#This Row],[PK]]&amp;Tabela1[[#This Row],[GK]]</f>
        <v>280408</v>
      </c>
      <c r="G1998" s="2" t="s">
        <v>1869</v>
      </c>
      <c r="H1998" s="3">
        <v>105117526.70999999</v>
      </c>
      <c r="I1998" s="4">
        <v>1.125</v>
      </c>
      <c r="J1998" s="3">
        <v>118257217.55</v>
      </c>
      <c r="K1998" s="4">
        <v>7.0000000000000007E-2</v>
      </c>
      <c r="L1998" s="3">
        <v>8278005</v>
      </c>
      <c r="M1998" s="3"/>
      <c r="N1998" s="5"/>
      <c r="O1998" s="3">
        <v>1581804.58</v>
      </c>
      <c r="P1998" s="4">
        <v>1.125</v>
      </c>
      <c r="Q1998" s="3">
        <v>1779530.15</v>
      </c>
      <c r="R1998" s="4">
        <v>1.6E-2</v>
      </c>
      <c r="S1998" s="3">
        <v>28472</v>
      </c>
      <c r="T1998" s="3"/>
      <c r="U1998" s="5"/>
      <c r="V1998" s="3">
        <v>5737097</v>
      </c>
      <c r="W1998" s="5"/>
      <c r="X1998" s="3">
        <v>11420525</v>
      </c>
      <c r="Y1998" s="3">
        <v>3709910</v>
      </c>
      <c r="Z1998" s="3">
        <v>397336</v>
      </c>
      <c r="AA1998" s="3">
        <v>677595</v>
      </c>
      <c r="AB1998" s="3">
        <v>4341963</v>
      </c>
      <c r="AC1998" s="3">
        <v>2293721</v>
      </c>
      <c r="AD1998" s="3">
        <v>5683428</v>
      </c>
      <c r="AE1998" s="3">
        <v>0</v>
      </c>
      <c r="AF1998" s="3">
        <v>8278005</v>
      </c>
      <c r="AG1998" s="3">
        <v>28472</v>
      </c>
      <c r="AH1998" s="3">
        <v>5683428</v>
      </c>
      <c r="AI1998" s="3">
        <v>5737097</v>
      </c>
      <c r="AJ1998" s="3">
        <v>1421494</v>
      </c>
      <c r="AK1998" s="3">
        <v>1421494</v>
      </c>
      <c r="AL1998" s="3">
        <v>9218</v>
      </c>
      <c r="AM1998" s="3">
        <v>1412276</v>
      </c>
      <c r="AN1998" s="3">
        <v>0</v>
      </c>
      <c r="AO1998" s="3">
        <v>0</v>
      </c>
      <c r="AP1998" s="3">
        <v>0</v>
      </c>
      <c r="AQ1998" s="3">
        <v>0</v>
      </c>
      <c r="AR1998" s="3">
        <f>Tabela1[[#This Row],[Potrzeby finansowe 2027
w tym:]]+Tabela1[[#This Row],[Rozliczenie 2025 potrz. fin.]]</f>
        <v>11420525</v>
      </c>
      <c r="AS1998" s="3">
        <v>0</v>
      </c>
      <c r="AT1998" s="3">
        <v>0</v>
      </c>
      <c r="AU1998" s="3"/>
      <c r="AV1998" s="3"/>
      <c r="AW1998" s="3"/>
      <c r="AX1998" s="3"/>
      <c r="AY1998" s="3"/>
      <c r="AZ1998" s="3"/>
      <c r="BA1998" s="3">
        <v>397336</v>
      </c>
      <c r="BB1998" s="3">
        <v>0</v>
      </c>
      <c r="BC1998" s="3">
        <v>0</v>
      </c>
      <c r="BD1998" s="3">
        <v>3980.92</v>
      </c>
      <c r="BE1998" s="3">
        <v>0</v>
      </c>
      <c r="BF1998" s="3">
        <v>0</v>
      </c>
      <c r="BG1998" s="3">
        <v>377782</v>
      </c>
      <c r="BH1998" s="3">
        <v>3410</v>
      </c>
      <c r="BI1998" s="3">
        <v>299813</v>
      </c>
      <c r="BJ1998" s="3">
        <v>4607175.0724999998</v>
      </c>
      <c r="BK1998" s="3">
        <v>2576891.5699999994</v>
      </c>
      <c r="BL1998" s="3">
        <v>480140.4</v>
      </c>
      <c r="BM1998" s="3">
        <v>7160853.21</v>
      </c>
      <c r="BN1998" s="53">
        <v>0.73792003581321175</v>
      </c>
      <c r="BO1998" s="54">
        <v>1.238964E-4</v>
      </c>
      <c r="BP1998" s="70">
        <v>3116</v>
      </c>
      <c r="BQ1998" s="71"/>
      <c r="BR1998" s="70"/>
      <c r="BS1998" s="72"/>
      <c r="BT1998" s="72"/>
      <c r="BU1998" s="70">
        <v>8278005</v>
      </c>
      <c r="BV1998" s="70">
        <v>28472</v>
      </c>
      <c r="BW1998" s="74">
        <v>5683428</v>
      </c>
      <c r="BX1998" s="70">
        <v>13989905</v>
      </c>
    </row>
    <row r="1999" spans="1:76" x14ac:dyDescent="0.3">
      <c r="A1999" s="73" t="s">
        <v>10</v>
      </c>
      <c r="B1999" s="2" t="s">
        <v>1126</v>
      </c>
      <c r="C1999" s="2" t="s">
        <v>18</v>
      </c>
      <c r="D1999" s="2" t="s">
        <v>56</v>
      </c>
      <c r="E1999" s="2" t="s">
        <v>19</v>
      </c>
      <c r="F1999" s="17" t="str">
        <f>+Tabela1[[#This Row],[WK]]&amp;Tabela1[[#This Row],[PK]]&amp;Tabela1[[#This Row],[GK]]</f>
        <v>280409</v>
      </c>
      <c r="G1999" s="2" t="s">
        <v>1870</v>
      </c>
      <c r="H1999" s="3">
        <v>237577167.94</v>
      </c>
      <c r="I1999" s="4">
        <v>1.125</v>
      </c>
      <c r="J1999" s="3">
        <v>267274313.93000001</v>
      </c>
      <c r="K1999" s="4">
        <v>7.0000000000000007E-2</v>
      </c>
      <c r="L1999" s="3">
        <v>18709202</v>
      </c>
      <c r="M1999" s="3"/>
      <c r="N1999" s="5"/>
      <c r="O1999" s="3">
        <v>3405743.1</v>
      </c>
      <c r="P1999" s="4">
        <v>1.125</v>
      </c>
      <c r="Q1999" s="3">
        <v>3831460.99</v>
      </c>
      <c r="R1999" s="4">
        <v>1.6E-2</v>
      </c>
      <c r="S1999" s="3">
        <v>61303</v>
      </c>
      <c r="T1999" s="3"/>
      <c r="U1999" s="5"/>
      <c r="V1999" s="3">
        <v>11937647</v>
      </c>
      <c r="W1999" s="5"/>
      <c r="X1999" s="3">
        <v>19506760</v>
      </c>
      <c r="Y1999" s="3">
        <v>7722681</v>
      </c>
      <c r="Z1999" s="3">
        <v>1797066</v>
      </c>
      <c r="AA1999" s="3">
        <v>1044204</v>
      </c>
      <c r="AB1999" s="3">
        <v>8942809</v>
      </c>
      <c r="AC1999" s="3">
        <v>0</v>
      </c>
      <c r="AD1999" s="3">
        <v>7372389</v>
      </c>
      <c r="AE1999" s="3">
        <v>0</v>
      </c>
      <c r="AF1999" s="3">
        <v>18709202</v>
      </c>
      <c r="AG1999" s="3">
        <v>61303</v>
      </c>
      <c r="AH1999" s="3">
        <v>7372389</v>
      </c>
      <c r="AI1999" s="3">
        <v>11937647</v>
      </c>
      <c r="AJ1999" s="3">
        <v>-2072656</v>
      </c>
      <c r="AK1999" s="3">
        <v>-2269379</v>
      </c>
      <c r="AL1999" s="3">
        <v>1103740</v>
      </c>
      <c r="AM1999" s="3">
        <v>-3373119</v>
      </c>
      <c r="AN1999" s="3">
        <v>-196723</v>
      </c>
      <c r="AO1999" s="3">
        <v>0</v>
      </c>
      <c r="AP1999" s="3">
        <v>0</v>
      </c>
      <c r="AQ1999" s="3">
        <v>-196723</v>
      </c>
      <c r="AR1999" s="3">
        <f>Tabela1[[#This Row],[Potrzeby finansowe 2027
w tym:]]+Tabela1[[#This Row],[Rozliczenie 2025 potrz. fin.]]</f>
        <v>19310037</v>
      </c>
      <c r="AS1999" s="3">
        <v>0</v>
      </c>
      <c r="AT1999" s="3">
        <v>0</v>
      </c>
      <c r="AU1999" s="3"/>
      <c r="AV1999" s="3"/>
      <c r="AW1999" s="3"/>
      <c r="AX1999" s="3"/>
      <c r="AY1999" s="3"/>
      <c r="AZ1999" s="3"/>
      <c r="BA1999" s="3">
        <v>1797066</v>
      </c>
      <c r="BB1999" s="3">
        <v>0</v>
      </c>
      <c r="BC1999" s="3">
        <v>1197.06</v>
      </c>
      <c r="BD1999" s="3">
        <v>9355.2800000000007</v>
      </c>
      <c r="BE1999" s="3">
        <v>9318.7800000000007</v>
      </c>
      <c r="BF1999" s="3">
        <v>0</v>
      </c>
      <c r="BG1999" s="3">
        <v>624390</v>
      </c>
      <c r="BH1999" s="3">
        <v>5867</v>
      </c>
      <c r="BI1999" s="3">
        <v>419814</v>
      </c>
      <c r="BJ1999" s="3">
        <v>6451220.0174999991</v>
      </c>
      <c r="BK1999" s="3">
        <v>4573504.63</v>
      </c>
      <c r="BL1999" s="3">
        <v>193451.79</v>
      </c>
      <c r="BM1999" s="3">
        <v>7123957.9699999997</v>
      </c>
      <c r="BN1999" s="53">
        <v>0.72653255364987002</v>
      </c>
      <c r="BO1999" s="54">
        <v>2.4536319999999998E-4</v>
      </c>
      <c r="BP1999" s="70">
        <v>6170</v>
      </c>
      <c r="BQ1999" s="71"/>
      <c r="BR1999" s="70"/>
      <c r="BS1999" s="72"/>
      <c r="BT1999" s="72"/>
      <c r="BU1999" s="70">
        <v>18709202</v>
      </c>
      <c r="BV1999" s="70">
        <v>61303</v>
      </c>
      <c r="BW1999" s="74">
        <v>7372389</v>
      </c>
      <c r="BX1999" s="70">
        <v>26142894</v>
      </c>
    </row>
    <row r="2000" spans="1:76" x14ac:dyDescent="0.3">
      <c r="A2000" s="73" t="s">
        <v>10</v>
      </c>
      <c r="B2000" s="2" t="s">
        <v>1126</v>
      </c>
      <c r="C2000" s="2" t="s">
        <v>21</v>
      </c>
      <c r="D2000" s="2" t="s">
        <v>12</v>
      </c>
      <c r="E2000" s="2" t="s">
        <v>13</v>
      </c>
      <c r="F2000" s="17" t="str">
        <f>+Tabela1[[#This Row],[WK]]&amp;Tabela1[[#This Row],[PK]]&amp;Tabela1[[#This Row],[GK]]</f>
        <v>280501</v>
      </c>
      <c r="G2000" s="2" t="s">
        <v>1871</v>
      </c>
      <c r="H2000" s="3">
        <v>2597657376.5300002</v>
      </c>
      <c r="I2000" s="4">
        <v>1.125</v>
      </c>
      <c r="J2000" s="3">
        <v>2922364548.5999999</v>
      </c>
      <c r="K2000" s="4">
        <v>7.0000000000000007E-2</v>
      </c>
      <c r="L2000" s="3">
        <v>204565518</v>
      </c>
      <c r="M2000" s="3"/>
      <c r="N2000" s="5"/>
      <c r="O2000" s="3">
        <v>433367678.98999995</v>
      </c>
      <c r="P2000" s="4">
        <v>1.125</v>
      </c>
      <c r="Q2000" s="3">
        <v>487538638.86000001</v>
      </c>
      <c r="R2000" s="4">
        <v>1.6E-2</v>
      </c>
      <c r="S2000" s="3">
        <v>7800618</v>
      </c>
      <c r="T2000" s="3"/>
      <c r="U2000" s="5"/>
      <c r="V2000" s="3">
        <v>124180574</v>
      </c>
      <c r="W2000" s="5"/>
      <c r="X2000" s="3">
        <v>176333858</v>
      </c>
      <c r="Y2000" s="3">
        <v>43348999</v>
      </c>
      <c r="Z2000" s="3">
        <v>30861</v>
      </c>
      <c r="AA2000" s="3">
        <v>8398047</v>
      </c>
      <c r="AB2000" s="3">
        <v>124555951</v>
      </c>
      <c r="AC2000" s="3">
        <v>0</v>
      </c>
      <c r="AD2000" s="3">
        <v>55699981</v>
      </c>
      <c r="AE2000" s="3">
        <v>0</v>
      </c>
      <c r="AF2000" s="3">
        <v>204565518</v>
      </c>
      <c r="AG2000" s="3">
        <v>7800618</v>
      </c>
      <c r="AH2000" s="3">
        <v>55699981</v>
      </c>
      <c r="AI2000" s="3">
        <v>124180574</v>
      </c>
      <c r="AJ2000" s="3">
        <v>14443004</v>
      </c>
      <c r="AK2000" s="3">
        <v>17989701</v>
      </c>
      <c r="AL2000" s="3">
        <v>7950061</v>
      </c>
      <c r="AM2000" s="3">
        <v>10039640</v>
      </c>
      <c r="AN2000" s="3">
        <v>3546697</v>
      </c>
      <c r="AO2000" s="3">
        <v>0</v>
      </c>
      <c r="AP2000" s="3">
        <v>0</v>
      </c>
      <c r="AQ2000" s="3">
        <v>3546697</v>
      </c>
      <c r="AR2000" s="3">
        <f>Tabela1[[#This Row],[Potrzeby finansowe 2027
w tym:]]+Tabela1[[#This Row],[Rozliczenie 2025 potrz. fin.]]</f>
        <v>179880555</v>
      </c>
      <c r="AS2000" s="3">
        <v>0</v>
      </c>
      <c r="AT2000" s="3">
        <v>0</v>
      </c>
      <c r="AU2000" s="3"/>
      <c r="AV2000" s="3"/>
      <c r="AW2000" s="3"/>
      <c r="AX2000" s="3"/>
      <c r="AY2000" s="3"/>
      <c r="AZ2000" s="3"/>
      <c r="BA2000" s="3">
        <v>30861</v>
      </c>
      <c r="BB2000" s="3">
        <v>0</v>
      </c>
      <c r="BC2000" s="3">
        <v>0</v>
      </c>
      <c r="BD2000" s="3">
        <v>309.2</v>
      </c>
      <c r="BE2000" s="3">
        <v>0</v>
      </c>
      <c r="BF2000" s="3">
        <v>0</v>
      </c>
      <c r="BG2000" s="3">
        <v>6267202</v>
      </c>
      <c r="BH2000" s="3">
        <v>58889</v>
      </c>
      <c r="BI2000" s="3">
        <v>2130845</v>
      </c>
      <c r="BJ2000" s="3">
        <v>32744350.827500001</v>
      </c>
      <c r="BK2000" s="3">
        <v>21386015.549999997</v>
      </c>
      <c r="BL2000" s="3">
        <v>5593499.0899999999</v>
      </c>
      <c r="BM2000" s="3">
        <v>34246342.93</v>
      </c>
      <c r="BN2000" s="53">
        <v>0.83306566688117289</v>
      </c>
      <c r="BO2000" s="54">
        <v>2.4075449000000001E-3</v>
      </c>
      <c r="BP2000" s="70">
        <v>60546</v>
      </c>
      <c r="BQ2000" s="71"/>
      <c r="BR2000" s="70"/>
      <c r="BS2000" s="72"/>
      <c r="BT2000" s="72"/>
      <c r="BU2000" s="70">
        <v>204565518</v>
      </c>
      <c r="BV2000" s="70">
        <v>7800618</v>
      </c>
      <c r="BW2000" s="74">
        <v>55699981</v>
      </c>
      <c r="BX2000" s="70">
        <v>268066117</v>
      </c>
    </row>
    <row r="2001" spans="1:76" x14ac:dyDescent="0.3">
      <c r="A2001" s="73" t="s">
        <v>10</v>
      </c>
      <c r="B2001" s="2" t="s">
        <v>1126</v>
      </c>
      <c r="C2001" s="2" t="s">
        <v>21</v>
      </c>
      <c r="D2001" s="2" t="s">
        <v>11</v>
      </c>
      <c r="E2001" s="2" t="s">
        <v>15</v>
      </c>
      <c r="F2001" s="17" t="str">
        <f>+Tabela1[[#This Row],[WK]]&amp;Tabela1[[#This Row],[PK]]&amp;Tabela1[[#This Row],[GK]]</f>
        <v>280502</v>
      </c>
      <c r="G2001" s="2" t="s">
        <v>1871</v>
      </c>
      <c r="H2001" s="3">
        <v>526826949.10000002</v>
      </c>
      <c r="I2001" s="4">
        <v>1.125</v>
      </c>
      <c r="J2001" s="3">
        <v>592680317.74000001</v>
      </c>
      <c r="K2001" s="4">
        <v>7.0000000000000007E-2</v>
      </c>
      <c r="L2001" s="3">
        <v>41487622</v>
      </c>
      <c r="M2001" s="3"/>
      <c r="N2001" s="5"/>
      <c r="O2001" s="3">
        <v>24145080.34</v>
      </c>
      <c r="P2001" s="4">
        <v>1.125</v>
      </c>
      <c r="Q2001" s="3">
        <v>27163215.379999999</v>
      </c>
      <c r="R2001" s="4">
        <v>1.6E-2</v>
      </c>
      <c r="S2001" s="3">
        <v>434611</v>
      </c>
      <c r="T2001" s="3"/>
      <c r="U2001" s="5"/>
      <c r="V2001" s="3">
        <v>18523547</v>
      </c>
      <c r="W2001" s="5"/>
      <c r="X2001" s="3">
        <v>34859781</v>
      </c>
      <c r="Y2001" s="3">
        <v>0</v>
      </c>
      <c r="Z2001" s="3">
        <v>2442793</v>
      </c>
      <c r="AA2001" s="3">
        <v>2854285</v>
      </c>
      <c r="AB2001" s="3">
        <v>25134559</v>
      </c>
      <c r="AC2001" s="3">
        <v>4428144</v>
      </c>
      <c r="AD2001" s="3">
        <v>16383082</v>
      </c>
      <c r="AE2001" s="3">
        <v>0</v>
      </c>
      <c r="AF2001" s="3">
        <v>41487622</v>
      </c>
      <c r="AG2001" s="3">
        <v>434611</v>
      </c>
      <c r="AH2001" s="3">
        <v>16383082</v>
      </c>
      <c r="AI2001" s="3">
        <v>18523547</v>
      </c>
      <c r="AJ2001" s="3">
        <v>1855207</v>
      </c>
      <c r="AK2001" s="3">
        <v>1902054</v>
      </c>
      <c r="AL2001" s="3">
        <v>1492442</v>
      </c>
      <c r="AM2001" s="3">
        <v>409612</v>
      </c>
      <c r="AN2001" s="3">
        <v>494522</v>
      </c>
      <c r="AO2001" s="3">
        <v>0</v>
      </c>
      <c r="AP2001" s="3">
        <v>-447675</v>
      </c>
      <c r="AQ2001" s="3">
        <v>46847</v>
      </c>
      <c r="AR2001" s="3">
        <f>Tabela1[[#This Row],[Potrzeby finansowe 2027
w tym:]]+Tabela1[[#This Row],[Rozliczenie 2025 potrz. fin.]]</f>
        <v>34906628</v>
      </c>
      <c r="AS2001" s="3">
        <v>0</v>
      </c>
      <c r="AT2001" s="3">
        <v>0</v>
      </c>
      <c r="AU2001" s="3"/>
      <c r="AV2001" s="3"/>
      <c r="AW2001" s="3"/>
      <c r="AX2001" s="3"/>
      <c r="AY2001" s="3"/>
      <c r="AZ2001" s="3"/>
      <c r="BA2001" s="3">
        <v>2442793</v>
      </c>
      <c r="BB2001" s="3">
        <v>0</v>
      </c>
      <c r="BC2001" s="3">
        <v>190.37</v>
      </c>
      <c r="BD2001" s="3">
        <v>23839.360000000001</v>
      </c>
      <c r="BE2001" s="3">
        <v>1</v>
      </c>
      <c r="BF2001" s="3">
        <v>0</v>
      </c>
      <c r="BG2001" s="3">
        <v>1373827</v>
      </c>
      <c r="BH2001" s="3">
        <v>12909</v>
      </c>
      <c r="BI2001" s="3">
        <v>1480458</v>
      </c>
      <c r="BJ2001" s="3">
        <v>22749957.324999999</v>
      </c>
      <c r="BK2001" s="3">
        <v>18474795.07</v>
      </c>
      <c r="BL2001" s="3">
        <v>707336.05</v>
      </c>
      <c r="BM2001" s="3">
        <v>15685976.920000002</v>
      </c>
      <c r="BN2001" s="53">
        <v>1.1005511877115919</v>
      </c>
      <c r="BO2001" s="54">
        <v>4.4656779999999998E-4</v>
      </c>
      <c r="BP2001" s="70">
        <v>11230</v>
      </c>
      <c r="BQ2001" s="71"/>
      <c r="BR2001" s="70"/>
      <c r="BS2001" s="72"/>
      <c r="BT2001" s="72"/>
      <c r="BU2001" s="70">
        <v>41487622</v>
      </c>
      <c r="BV2001" s="70">
        <v>434611</v>
      </c>
      <c r="BW2001" s="74">
        <v>16383082</v>
      </c>
      <c r="BX2001" s="70">
        <v>58305315</v>
      </c>
    </row>
    <row r="2002" spans="1:76" x14ac:dyDescent="0.3">
      <c r="A2002" s="73" t="s">
        <v>10</v>
      </c>
      <c r="B2002" s="2" t="s">
        <v>1126</v>
      </c>
      <c r="C2002" s="2" t="s">
        <v>21</v>
      </c>
      <c r="D2002" s="2" t="s">
        <v>16</v>
      </c>
      <c r="E2002" s="2" t="s">
        <v>15</v>
      </c>
      <c r="F2002" s="17" t="str">
        <f>+Tabela1[[#This Row],[WK]]&amp;Tabela1[[#This Row],[PK]]&amp;Tabela1[[#This Row],[GK]]</f>
        <v>280503</v>
      </c>
      <c r="G2002" s="2" t="s">
        <v>1872</v>
      </c>
      <c r="H2002" s="3">
        <v>156720993.55000001</v>
      </c>
      <c r="I2002" s="4">
        <v>1.125</v>
      </c>
      <c r="J2002" s="3">
        <v>176311117.74000001</v>
      </c>
      <c r="K2002" s="4">
        <v>7.0000000000000007E-2</v>
      </c>
      <c r="L2002" s="3">
        <v>12341778</v>
      </c>
      <c r="M2002" s="3"/>
      <c r="N2002" s="5"/>
      <c r="O2002" s="3">
        <v>2345883.0499999998</v>
      </c>
      <c r="P2002" s="4">
        <v>1.125</v>
      </c>
      <c r="Q2002" s="3">
        <v>2639118.4300000002</v>
      </c>
      <c r="R2002" s="4">
        <v>1.6E-2</v>
      </c>
      <c r="S2002" s="3">
        <v>42226</v>
      </c>
      <c r="T2002" s="3"/>
      <c r="U2002" s="5"/>
      <c r="V2002" s="3">
        <v>8691081</v>
      </c>
      <c r="W2002" s="5"/>
      <c r="X2002" s="3">
        <v>28587024</v>
      </c>
      <c r="Y2002" s="3">
        <v>15424525</v>
      </c>
      <c r="Z2002" s="3">
        <v>966967</v>
      </c>
      <c r="AA2002" s="3">
        <v>1165502</v>
      </c>
      <c r="AB2002" s="3">
        <v>11030030</v>
      </c>
      <c r="AC2002" s="3">
        <v>0</v>
      </c>
      <c r="AD2002" s="3">
        <v>19895943</v>
      </c>
      <c r="AE2002" s="3">
        <v>0</v>
      </c>
      <c r="AF2002" s="3">
        <v>12341778</v>
      </c>
      <c r="AG2002" s="3">
        <v>42226</v>
      </c>
      <c r="AH2002" s="3">
        <v>19895943</v>
      </c>
      <c r="AI2002" s="3">
        <v>8691081</v>
      </c>
      <c r="AJ2002" s="3">
        <v>2948109</v>
      </c>
      <c r="AK2002" s="3">
        <v>2948109</v>
      </c>
      <c r="AL2002" s="3">
        <v>548674</v>
      </c>
      <c r="AM2002" s="3">
        <v>2399435</v>
      </c>
      <c r="AN2002" s="3">
        <v>0</v>
      </c>
      <c r="AO2002" s="3">
        <v>0</v>
      </c>
      <c r="AP2002" s="3">
        <v>0</v>
      </c>
      <c r="AQ2002" s="3">
        <v>0</v>
      </c>
      <c r="AR2002" s="3">
        <f>Tabela1[[#This Row],[Potrzeby finansowe 2027
w tym:]]+Tabela1[[#This Row],[Rozliczenie 2025 potrz. fin.]]</f>
        <v>28587024</v>
      </c>
      <c r="AS2002" s="3">
        <v>0</v>
      </c>
      <c r="AT2002" s="3">
        <v>0</v>
      </c>
      <c r="AU2002" s="3"/>
      <c r="AV2002" s="3"/>
      <c r="AW2002" s="3"/>
      <c r="AX2002" s="3"/>
      <c r="AY2002" s="3"/>
      <c r="AZ2002" s="3"/>
      <c r="BA2002" s="3">
        <v>966967</v>
      </c>
      <c r="BB2002" s="3">
        <v>0</v>
      </c>
      <c r="BC2002" s="3">
        <v>0</v>
      </c>
      <c r="BD2002" s="3">
        <v>9655.19</v>
      </c>
      <c r="BE2002" s="3">
        <v>65.78</v>
      </c>
      <c r="BF2002" s="3">
        <v>0</v>
      </c>
      <c r="BG2002" s="3">
        <v>640566</v>
      </c>
      <c r="BH2002" s="3">
        <v>6019</v>
      </c>
      <c r="BI2002" s="3">
        <v>524936</v>
      </c>
      <c r="BJ2002" s="3">
        <v>8066604.3949999996</v>
      </c>
      <c r="BK2002" s="3">
        <v>3651687.58</v>
      </c>
      <c r="BL2002" s="3">
        <v>3373491.59</v>
      </c>
      <c r="BM2002" s="3">
        <v>10912684.08</v>
      </c>
      <c r="BN2002" s="53">
        <v>0.52007684918347752</v>
      </c>
      <c r="BO2002" s="54">
        <v>2.6008969999999999E-4</v>
      </c>
      <c r="BP2002" s="70">
        <v>6540</v>
      </c>
      <c r="BQ2002" s="71"/>
      <c r="BR2002" s="70"/>
      <c r="BS2002" s="72"/>
      <c r="BT2002" s="72"/>
      <c r="BU2002" s="70">
        <v>12341778</v>
      </c>
      <c r="BV2002" s="70">
        <v>42226</v>
      </c>
      <c r="BW2002" s="74">
        <v>19895943</v>
      </c>
      <c r="BX2002" s="70">
        <v>32279947</v>
      </c>
    </row>
    <row r="2003" spans="1:76" x14ac:dyDescent="0.3">
      <c r="A2003" s="73" t="s">
        <v>10</v>
      </c>
      <c r="B2003" s="2" t="s">
        <v>1126</v>
      </c>
      <c r="C2003" s="2" t="s">
        <v>21</v>
      </c>
      <c r="D2003" s="2" t="s">
        <v>18</v>
      </c>
      <c r="E2003" s="2" t="s">
        <v>15</v>
      </c>
      <c r="F2003" s="17" t="str">
        <f>+Tabela1[[#This Row],[WK]]&amp;Tabela1[[#This Row],[PK]]&amp;Tabela1[[#This Row],[GK]]</f>
        <v>280504</v>
      </c>
      <c r="G2003" s="2" t="s">
        <v>1873</v>
      </c>
      <c r="H2003" s="3">
        <v>190763578.93000001</v>
      </c>
      <c r="I2003" s="4">
        <v>1.125</v>
      </c>
      <c r="J2003" s="3">
        <v>214609026.30000001</v>
      </c>
      <c r="K2003" s="4">
        <v>7.0000000000000007E-2</v>
      </c>
      <c r="L2003" s="3">
        <v>15022632</v>
      </c>
      <c r="M2003" s="3"/>
      <c r="N2003" s="5"/>
      <c r="O2003" s="3">
        <v>7480374.4899999993</v>
      </c>
      <c r="P2003" s="4">
        <v>1.125</v>
      </c>
      <c r="Q2003" s="3">
        <v>8415421.3000000007</v>
      </c>
      <c r="R2003" s="4">
        <v>1.6E-2</v>
      </c>
      <c r="S2003" s="3">
        <v>134647</v>
      </c>
      <c r="T2003" s="3"/>
      <c r="U2003" s="5"/>
      <c r="V2003" s="3">
        <v>10498716</v>
      </c>
      <c r="W2003" s="5"/>
      <c r="X2003" s="3">
        <v>21923603</v>
      </c>
      <c r="Y2003" s="3">
        <v>5753408</v>
      </c>
      <c r="Z2003" s="3">
        <v>807080</v>
      </c>
      <c r="AA2003" s="3">
        <v>1205822</v>
      </c>
      <c r="AB2003" s="3">
        <v>12454896</v>
      </c>
      <c r="AC2003" s="3">
        <v>1702397</v>
      </c>
      <c r="AD2003" s="3">
        <v>11424887</v>
      </c>
      <c r="AE2003" s="3">
        <v>0</v>
      </c>
      <c r="AF2003" s="3">
        <v>15022632</v>
      </c>
      <c r="AG2003" s="3">
        <v>134647</v>
      </c>
      <c r="AH2003" s="3">
        <v>11424887</v>
      </c>
      <c r="AI2003" s="3">
        <v>10498716</v>
      </c>
      <c r="AJ2003" s="3">
        <v>780726</v>
      </c>
      <c r="AK2003" s="3">
        <v>780726</v>
      </c>
      <c r="AL2003" s="3">
        <v>862620</v>
      </c>
      <c r="AM2003" s="3">
        <v>-81894</v>
      </c>
      <c r="AN2003" s="3">
        <v>-266183</v>
      </c>
      <c r="AO2003" s="3">
        <v>0</v>
      </c>
      <c r="AP2003" s="3">
        <v>266183</v>
      </c>
      <c r="AQ2003" s="3">
        <v>0</v>
      </c>
      <c r="AR2003" s="3">
        <f>Tabela1[[#This Row],[Potrzeby finansowe 2027
w tym:]]+Tabela1[[#This Row],[Rozliczenie 2025 potrz. fin.]]</f>
        <v>21923603</v>
      </c>
      <c r="AS2003" s="3">
        <v>0</v>
      </c>
      <c r="AT2003" s="3">
        <v>0</v>
      </c>
      <c r="AU2003" s="3"/>
      <c r="AV2003" s="3"/>
      <c r="AW2003" s="3"/>
      <c r="AX2003" s="3"/>
      <c r="AY2003" s="3"/>
      <c r="AZ2003" s="3"/>
      <c r="BA2003" s="3">
        <v>807080</v>
      </c>
      <c r="BB2003" s="3">
        <v>0</v>
      </c>
      <c r="BC2003" s="3">
        <v>0</v>
      </c>
      <c r="BD2003" s="3">
        <v>8086.16</v>
      </c>
      <c r="BE2003" s="3">
        <v>0</v>
      </c>
      <c r="BF2003" s="3">
        <v>0</v>
      </c>
      <c r="BG2003" s="3">
        <v>699844</v>
      </c>
      <c r="BH2003" s="3">
        <v>6576</v>
      </c>
      <c r="BI2003" s="3">
        <v>505978</v>
      </c>
      <c r="BJ2003" s="3">
        <v>7775273.915000001</v>
      </c>
      <c r="BK2003" s="3">
        <v>4576773.58</v>
      </c>
      <c r="BL2003" s="3">
        <v>130818.88</v>
      </c>
      <c r="BM2003" s="3">
        <v>12532363.58</v>
      </c>
      <c r="BN2003" s="53">
        <v>0.79231694692370103</v>
      </c>
      <c r="BO2003" s="54">
        <v>2.5450389999999998E-4</v>
      </c>
      <c r="BP2003" s="70">
        <v>6400</v>
      </c>
      <c r="BQ2003" s="71"/>
      <c r="BR2003" s="70"/>
      <c r="BS2003" s="72"/>
      <c r="BT2003" s="72"/>
      <c r="BU2003" s="70">
        <v>15022632</v>
      </c>
      <c r="BV2003" s="70">
        <v>134647</v>
      </c>
      <c r="BW2003" s="74">
        <v>11424887</v>
      </c>
      <c r="BX2003" s="70">
        <v>26582166</v>
      </c>
    </row>
    <row r="2004" spans="1:76" x14ac:dyDescent="0.3">
      <c r="A2004" s="73" t="s">
        <v>10</v>
      </c>
      <c r="B2004" s="2" t="s">
        <v>1126</v>
      </c>
      <c r="C2004" s="2" t="s">
        <v>21</v>
      </c>
      <c r="D2004" s="2" t="s">
        <v>21</v>
      </c>
      <c r="E2004" s="2" t="s">
        <v>15</v>
      </c>
      <c r="F2004" s="17" t="str">
        <f>+Tabela1[[#This Row],[WK]]&amp;Tabela1[[#This Row],[PK]]&amp;Tabela1[[#This Row],[GK]]</f>
        <v>280505</v>
      </c>
      <c r="G2004" s="2" t="s">
        <v>1874</v>
      </c>
      <c r="H2004" s="3">
        <v>88821217.239999995</v>
      </c>
      <c r="I2004" s="4">
        <v>1.125</v>
      </c>
      <c r="J2004" s="3">
        <v>99923869.400000006</v>
      </c>
      <c r="K2004" s="4">
        <v>7.0000000000000007E-2</v>
      </c>
      <c r="L2004" s="3">
        <v>6994671</v>
      </c>
      <c r="M2004" s="3"/>
      <c r="N2004" s="5"/>
      <c r="O2004" s="3">
        <v>1679321.51</v>
      </c>
      <c r="P2004" s="4">
        <v>1.125</v>
      </c>
      <c r="Q2004" s="3">
        <v>1889236.7</v>
      </c>
      <c r="R2004" s="4">
        <v>1.6E-2</v>
      </c>
      <c r="S2004" s="3">
        <v>30228</v>
      </c>
      <c r="T2004" s="3"/>
      <c r="U2004" s="5"/>
      <c r="V2004" s="3">
        <v>4832632</v>
      </c>
      <c r="W2004" s="5"/>
      <c r="X2004" s="3">
        <v>9333646</v>
      </c>
      <c r="Y2004" s="3">
        <v>2666402</v>
      </c>
      <c r="Z2004" s="3">
        <v>1261279</v>
      </c>
      <c r="AA2004" s="3">
        <v>640897</v>
      </c>
      <c r="AB2004" s="3">
        <v>4068232</v>
      </c>
      <c r="AC2004" s="3">
        <v>696836</v>
      </c>
      <c r="AD2004" s="3">
        <v>4501014</v>
      </c>
      <c r="AE2004" s="3">
        <v>0</v>
      </c>
      <c r="AF2004" s="3">
        <v>6994671</v>
      </c>
      <c r="AG2004" s="3">
        <v>30228</v>
      </c>
      <c r="AH2004" s="3">
        <v>4501014</v>
      </c>
      <c r="AI2004" s="3">
        <v>4832632</v>
      </c>
      <c r="AJ2004" s="3">
        <v>28984</v>
      </c>
      <c r="AK2004" s="3">
        <v>28984</v>
      </c>
      <c r="AL2004" s="3">
        <v>308803</v>
      </c>
      <c r="AM2004" s="3">
        <v>-279819</v>
      </c>
      <c r="AN2004" s="3">
        <v>24377</v>
      </c>
      <c r="AO2004" s="3">
        <v>0</v>
      </c>
      <c r="AP2004" s="3">
        <v>-24377</v>
      </c>
      <c r="AQ2004" s="3">
        <v>0</v>
      </c>
      <c r="AR2004" s="3">
        <f>Tabela1[[#This Row],[Potrzeby finansowe 2027
w tym:]]+Tabela1[[#This Row],[Rozliczenie 2025 potrz. fin.]]</f>
        <v>9333646</v>
      </c>
      <c r="AS2004" s="3">
        <v>0</v>
      </c>
      <c r="AT2004" s="3">
        <v>0</v>
      </c>
      <c r="AU2004" s="3"/>
      <c r="AV2004" s="3"/>
      <c r="AW2004" s="3"/>
      <c r="AX2004" s="3"/>
      <c r="AY2004" s="3"/>
      <c r="AZ2004" s="3"/>
      <c r="BA2004" s="3">
        <v>1261279</v>
      </c>
      <c r="BB2004" s="3">
        <v>0</v>
      </c>
      <c r="BC2004" s="3">
        <v>0</v>
      </c>
      <c r="BD2004" s="3">
        <v>12636.8</v>
      </c>
      <c r="BE2004" s="3">
        <v>0</v>
      </c>
      <c r="BF2004" s="3">
        <v>0</v>
      </c>
      <c r="BG2004" s="3">
        <v>377782</v>
      </c>
      <c r="BH2004" s="3">
        <v>3278</v>
      </c>
      <c r="BI2004" s="3">
        <v>263115</v>
      </c>
      <c r="BJ2004" s="3">
        <v>4043251.4925000002</v>
      </c>
      <c r="BK2004" s="3">
        <v>2517973.9600000004</v>
      </c>
      <c r="BL2004" s="3">
        <v>1041518.51</v>
      </c>
      <c r="BM2004" s="3">
        <v>4018073.11</v>
      </c>
      <c r="BN2004" s="53">
        <v>0.78306706583475572</v>
      </c>
      <c r="BO2004" s="54">
        <v>1.1181299999999999E-4</v>
      </c>
      <c r="BP2004" s="70">
        <v>2811</v>
      </c>
      <c r="BQ2004" s="71"/>
      <c r="BR2004" s="70"/>
      <c r="BS2004" s="72"/>
      <c r="BT2004" s="72"/>
      <c r="BU2004" s="70">
        <v>6994671</v>
      </c>
      <c r="BV2004" s="70">
        <v>30228</v>
      </c>
      <c r="BW2004" s="74">
        <v>4501014</v>
      </c>
      <c r="BX2004" s="70">
        <v>11525913</v>
      </c>
    </row>
    <row r="2005" spans="1:76" x14ac:dyDescent="0.3">
      <c r="A2005" s="73" t="s">
        <v>10</v>
      </c>
      <c r="B2005" s="2" t="s">
        <v>1126</v>
      </c>
      <c r="C2005" s="2" t="s">
        <v>23</v>
      </c>
      <c r="D2005" s="2" t="s">
        <v>12</v>
      </c>
      <c r="E2005" s="2" t="s">
        <v>13</v>
      </c>
      <c r="F2005" s="17" t="str">
        <f>+Tabela1[[#This Row],[WK]]&amp;Tabela1[[#This Row],[PK]]&amp;Tabela1[[#This Row],[GK]]</f>
        <v>280601</v>
      </c>
      <c r="G2005" s="2" t="s">
        <v>1875</v>
      </c>
      <c r="H2005" s="3">
        <v>1367798167.28</v>
      </c>
      <c r="I2005" s="4">
        <v>1.125</v>
      </c>
      <c r="J2005" s="3">
        <v>1538772938.1900001</v>
      </c>
      <c r="K2005" s="4">
        <v>7.0000000000000007E-2</v>
      </c>
      <c r="L2005" s="3">
        <v>107714106</v>
      </c>
      <c r="M2005" s="3"/>
      <c r="N2005" s="5"/>
      <c r="O2005" s="3">
        <v>129698755.43000001</v>
      </c>
      <c r="P2005" s="4">
        <v>1.125</v>
      </c>
      <c r="Q2005" s="3">
        <v>145911099.86000001</v>
      </c>
      <c r="R2005" s="4">
        <v>1.6E-2</v>
      </c>
      <c r="S2005" s="3">
        <v>2334578</v>
      </c>
      <c r="T2005" s="3"/>
      <c r="U2005" s="5"/>
      <c r="V2005" s="3">
        <v>62168577</v>
      </c>
      <c r="W2005" s="5"/>
      <c r="X2005" s="3">
        <v>70036944</v>
      </c>
      <c r="Y2005" s="3">
        <v>12499980</v>
      </c>
      <c r="Z2005" s="3">
        <v>62632</v>
      </c>
      <c r="AA2005" s="3">
        <v>3513769</v>
      </c>
      <c r="AB2005" s="3">
        <v>53960563</v>
      </c>
      <c r="AC2005" s="3">
        <v>0</v>
      </c>
      <c r="AD2005" s="3">
        <v>9613541</v>
      </c>
      <c r="AE2005" s="3">
        <v>0</v>
      </c>
      <c r="AF2005" s="3">
        <v>107714106</v>
      </c>
      <c r="AG2005" s="3">
        <v>2334578</v>
      </c>
      <c r="AH2005" s="3">
        <v>9613541</v>
      </c>
      <c r="AI2005" s="3">
        <v>62168577</v>
      </c>
      <c r="AJ2005" s="3">
        <v>1823570</v>
      </c>
      <c r="AK2005" s="3">
        <v>3568744</v>
      </c>
      <c r="AL2005" s="3">
        <v>2971612</v>
      </c>
      <c r="AM2005" s="3">
        <v>597132</v>
      </c>
      <c r="AN2005" s="3">
        <v>1745174</v>
      </c>
      <c r="AO2005" s="3">
        <v>0</v>
      </c>
      <c r="AP2005" s="3">
        <v>0</v>
      </c>
      <c r="AQ2005" s="3">
        <v>1745174</v>
      </c>
      <c r="AR2005" s="3">
        <f>Tabela1[[#This Row],[Potrzeby finansowe 2027
w tym:]]+Tabela1[[#This Row],[Rozliczenie 2025 potrz. fin.]]</f>
        <v>71782118</v>
      </c>
      <c r="AS2005" s="3">
        <v>0</v>
      </c>
      <c r="AT2005" s="3">
        <v>0</v>
      </c>
      <c r="AU2005" s="3"/>
      <c r="AV2005" s="3"/>
      <c r="AW2005" s="3"/>
      <c r="AX2005" s="3"/>
      <c r="AY2005" s="3"/>
      <c r="AZ2005" s="3"/>
      <c r="BA2005" s="3">
        <v>62632</v>
      </c>
      <c r="BB2005" s="3">
        <v>0</v>
      </c>
      <c r="BC2005" s="3">
        <v>0</v>
      </c>
      <c r="BD2005" s="3">
        <v>627.51</v>
      </c>
      <c r="BE2005" s="3">
        <v>0</v>
      </c>
      <c r="BF2005" s="3">
        <v>0</v>
      </c>
      <c r="BG2005" s="3">
        <v>2818319</v>
      </c>
      <c r="BH2005" s="3">
        <v>26482</v>
      </c>
      <c r="BI2005" s="3">
        <v>695450</v>
      </c>
      <c r="BJ2005" s="3">
        <v>10686875.712499999</v>
      </c>
      <c r="BK2005" s="3">
        <v>7148269.3599999994</v>
      </c>
      <c r="BL2005" s="3">
        <v>880173.35</v>
      </c>
      <c r="BM2005" s="3">
        <v>12394078.710000001</v>
      </c>
      <c r="BN2005" s="53">
        <v>0.89722540872760514</v>
      </c>
      <c r="BO2005" s="54">
        <v>1.1276195E-3</v>
      </c>
      <c r="BP2005" s="70">
        <v>28358</v>
      </c>
      <c r="BQ2005" s="71"/>
      <c r="BR2005" s="70"/>
      <c r="BS2005" s="72"/>
      <c r="BT2005" s="72"/>
      <c r="BU2005" s="70">
        <v>107714106</v>
      </c>
      <c r="BV2005" s="70">
        <v>2334578</v>
      </c>
      <c r="BW2005" s="74">
        <v>9613541</v>
      </c>
      <c r="BX2005" s="70">
        <v>119662225</v>
      </c>
    </row>
    <row r="2006" spans="1:76" x14ac:dyDescent="0.3">
      <c r="A2006" s="73" t="s">
        <v>10</v>
      </c>
      <c r="B2006" s="2" t="s">
        <v>1126</v>
      </c>
      <c r="C2006" s="2" t="s">
        <v>23</v>
      </c>
      <c r="D2006" s="2" t="s">
        <v>18</v>
      </c>
      <c r="E2006" s="2" t="s">
        <v>15</v>
      </c>
      <c r="F2006" s="17" t="str">
        <f>+Tabela1[[#This Row],[WK]]&amp;Tabela1[[#This Row],[PK]]&amp;Tabela1[[#This Row],[GK]]</f>
        <v>280604</v>
      </c>
      <c r="G2006" s="2" t="s">
        <v>1875</v>
      </c>
      <c r="H2006" s="3">
        <v>458915266.47000003</v>
      </c>
      <c r="I2006" s="4">
        <v>1.125</v>
      </c>
      <c r="J2006" s="3">
        <v>516279674.77999997</v>
      </c>
      <c r="K2006" s="4">
        <v>7.0000000000000007E-2</v>
      </c>
      <c r="L2006" s="3">
        <v>36139577</v>
      </c>
      <c r="M2006" s="3"/>
      <c r="N2006" s="5"/>
      <c r="O2006" s="3">
        <v>38445161.25</v>
      </c>
      <c r="P2006" s="4">
        <v>1.125</v>
      </c>
      <c r="Q2006" s="3">
        <v>43250806.409999996</v>
      </c>
      <c r="R2006" s="4">
        <v>1.6E-2</v>
      </c>
      <c r="S2006" s="3">
        <v>692013</v>
      </c>
      <c r="T2006" s="3"/>
      <c r="U2006" s="5"/>
      <c r="V2006" s="3">
        <v>19299852</v>
      </c>
      <c r="W2006" s="5"/>
      <c r="X2006" s="3">
        <v>25399952</v>
      </c>
      <c r="Y2006" s="3">
        <v>0</v>
      </c>
      <c r="Z2006" s="3">
        <v>2419551</v>
      </c>
      <c r="AA2006" s="3">
        <v>1707476</v>
      </c>
      <c r="AB2006" s="3">
        <v>16062142</v>
      </c>
      <c r="AC2006" s="3">
        <v>5210783</v>
      </c>
      <c r="AD2006" s="3">
        <v>6136643</v>
      </c>
      <c r="AE2006" s="3">
        <v>3436816</v>
      </c>
      <c r="AF2006" s="3">
        <v>36139577</v>
      </c>
      <c r="AG2006" s="3">
        <v>692013</v>
      </c>
      <c r="AH2006" s="3">
        <v>2699827</v>
      </c>
      <c r="AI2006" s="3">
        <v>19299852</v>
      </c>
      <c r="AJ2006" s="3">
        <v>1536985</v>
      </c>
      <c r="AK2006" s="3">
        <v>1573528</v>
      </c>
      <c r="AL2006" s="3">
        <v>1590425</v>
      </c>
      <c r="AM2006" s="3">
        <v>-16897</v>
      </c>
      <c r="AN2006" s="3">
        <v>434266</v>
      </c>
      <c r="AO2006" s="3">
        <v>0</v>
      </c>
      <c r="AP2006" s="3">
        <v>-397723</v>
      </c>
      <c r="AQ2006" s="3">
        <v>36543</v>
      </c>
      <c r="AR2006" s="3">
        <f>Tabela1[[#This Row],[Potrzeby finansowe 2027
w tym:]]+Tabela1[[#This Row],[Rozliczenie 2025 potrz. fin.]]</f>
        <v>25436495</v>
      </c>
      <c r="AS2006" s="3">
        <v>0</v>
      </c>
      <c r="AT2006" s="3">
        <v>0</v>
      </c>
      <c r="AU2006" s="3"/>
      <c r="AV2006" s="3"/>
      <c r="AW2006" s="3"/>
      <c r="AX2006" s="3"/>
      <c r="AY2006" s="3"/>
      <c r="AZ2006" s="3"/>
      <c r="BA2006" s="3">
        <v>2419551</v>
      </c>
      <c r="BB2006" s="3">
        <v>0</v>
      </c>
      <c r="BC2006" s="3">
        <v>2113.73</v>
      </c>
      <c r="BD2006" s="3">
        <v>17194.810000000001</v>
      </c>
      <c r="BE2006" s="3">
        <v>1.98</v>
      </c>
      <c r="BF2006" s="3">
        <v>0</v>
      </c>
      <c r="BG2006" s="3">
        <v>973886</v>
      </c>
      <c r="BH2006" s="3">
        <v>9151</v>
      </c>
      <c r="BI2006" s="3">
        <v>733590</v>
      </c>
      <c r="BJ2006" s="3">
        <v>11272962.015000001</v>
      </c>
      <c r="BK2006" s="3">
        <v>6564661.3200000003</v>
      </c>
      <c r="BL2006" s="3">
        <v>2823672.57</v>
      </c>
      <c r="BM2006" s="3">
        <v>13185857.640000001</v>
      </c>
      <c r="BN2006" s="53">
        <v>1.3108568124376301</v>
      </c>
      <c r="BO2006" s="54">
        <v>3.440696E-4</v>
      </c>
      <c r="BP2006" s="70">
        <v>8653</v>
      </c>
      <c r="BQ2006" s="71"/>
      <c r="BR2006" s="70"/>
      <c r="BS2006" s="72"/>
      <c r="BT2006" s="72"/>
      <c r="BU2006" s="70">
        <v>36139577</v>
      </c>
      <c r="BV2006" s="70">
        <v>692013</v>
      </c>
      <c r="BW2006" s="74">
        <v>2699827</v>
      </c>
      <c r="BX2006" s="70">
        <v>39531417</v>
      </c>
    </row>
    <row r="2007" spans="1:76" x14ac:dyDescent="0.3">
      <c r="A2007" s="73" t="s">
        <v>10</v>
      </c>
      <c r="B2007" s="2" t="s">
        <v>1126</v>
      </c>
      <c r="C2007" s="2" t="s">
        <v>23</v>
      </c>
      <c r="D2007" s="2" t="s">
        <v>21</v>
      </c>
      <c r="E2007" s="2" t="s">
        <v>15</v>
      </c>
      <c r="F2007" s="17" t="str">
        <f>+Tabela1[[#This Row],[WK]]&amp;Tabela1[[#This Row],[PK]]&amp;Tabela1[[#This Row],[GK]]</f>
        <v>280605</v>
      </c>
      <c r="G2007" s="2" t="s">
        <v>1876</v>
      </c>
      <c r="H2007" s="3">
        <v>116002810.88</v>
      </c>
      <c r="I2007" s="4">
        <v>1.125</v>
      </c>
      <c r="J2007" s="3">
        <v>130503162.23999999</v>
      </c>
      <c r="K2007" s="4">
        <v>7.0000000000000007E-2</v>
      </c>
      <c r="L2007" s="3">
        <v>9135221</v>
      </c>
      <c r="M2007" s="3"/>
      <c r="N2007" s="5"/>
      <c r="O2007" s="3">
        <v>2269404.5799999996</v>
      </c>
      <c r="P2007" s="4">
        <v>1.125</v>
      </c>
      <c r="Q2007" s="3">
        <v>2553080.15</v>
      </c>
      <c r="R2007" s="4">
        <v>1.6E-2</v>
      </c>
      <c r="S2007" s="3">
        <v>40849</v>
      </c>
      <c r="T2007" s="3"/>
      <c r="U2007" s="5"/>
      <c r="V2007" s="3">
        <v>5095208</v>
      </c>
      <c r="W2007" s="5"/>
      <c r="X2007" s="3">
        <v>9312074</v>
      </c>
      <c r="Y2007" s="3">
        <v>807735</v>
      </c>
      <c r="Z2007" s="3">
        <v>2117461</v>
      </c>
      <c r="AA2007" s="3">
        <v>765706</v>
      </c>
      <c r="AB2007" s="3">
        <v>5621172</v>
      </c>
      <c r="AC2007" s="3">
        <v>0</v>
      </c>
      <c r="AD2007" s="3">
        <v>4876825</v>
      </c>
      <c r="AE2007" s="3">
        <v>0</v>
      </c>
      <c r="AF2007" s="3">
        <v>9135221</v>
      </c>
      <c r="AG2007" s="3">
        <v>40849</v>
      </c>
      <c r="AH2007" s="3">
        <v>4876825</v>
      </c>
      <c r="AI2007" s="3">
        <v>5095208</v>
      </c>
      <c r="AJ2007" s="3">
        <v>351695</v>
      </c>
      <c r="AK2007" s="3">
        <v>1011654</v>
      </c>
      <c r="AL2007" s="3">
        <v>348525</v>
      </c>
      <c r="AM2007" s="3">
        <v>663129</v>
      </c>
      <c r="AN2007" s="3">
        <v>659959</v>
      </c>
      <c r="AO2007" s="3">
        <v>0</v>
      </c>
      <c r="AP2007" s="3">
        <v>0</v>
      </c>
      <c r="AQ2007" s="3">
        <v>659959</v>
      </c>
      <c r="AR2007" s="3">
        <f>Tabela1[[#This Row],[Potrzeby finansowe 2027
w tym:]]+Tabela1[[#This Row],[Rozliczenie 2025 potrz. fin.]]</f>
        <v>9972033</v>
      </c>
      <c r="AS2007" s="3">
        <v>0</v>
      </c>
      <c r="AT2007" s="3">
        <v>0</v>
      </c>
      <c r="AU2007" s="3"/>
      <c r="AV2007" s="3"/>
      <c r="AW2007" s="3"/>
      <c r="AX2007" s="3"/>
      <c r="AY2007" s="3"/>
      <c r="AZ2007" s="3"/>
      <c r="BA2007" s="3">
        <v>2117461</v>
      </c>
      <c r="BB2007" s="3">
        <v>0</v>
      </c>
      <c r="BC2007" s="3">
        <v>1021.84</v>
      </c>
      <c r="BD2007" s="3">
        <v>17808.64</v>
      </c>
      <c r="BE2007" s="3">
        <v>0.28999999999999998</v>
      </c>
      <c r="BF2007" s="3">
        <v>0</v>
      </c>
      <c r="BG2007" s="3">
        <v>377782</v>
      </c>
      <c r="BH2007" s="3">
        <v>2876</v>
      </c>
      <c r="BI2007" s="3">
        <v>387924</v>
      </c>
      <c r="BJ2007" s="3">
        <v>5961163.8000000007</v>
      </c>
      <c r="BK2007" s="3">
        <v>3885283.0300000012</v>
      </c>
      <c r="BL2007" s="3">
        <v>1565778.7</v>
      </c>
      <c r="BM2007" s="3">
        <v>5171965.68</v>
      </c>
      <c r="BN2007" s="53">
        <v>0.93281105732911784</v>
      </c>
      <c r="BO2007" s="54">
        <v>1.114975E-4</v>
      </c>
      <c r="BP2007" s="70">
        <v>2803</v>
      </c>
      <c r="BQ2007" s="71"/>
      <c r="BR2007" s="70"/>
      <c r="BS2007" s="72"/>
      <c r="BT2007" s="72"/>
      <c r="BU2007" s="70">
        <v>9135221</v>
      </c>
      <c r="BV2007" s="70">
        <v>40849</v>
      </c>
      <c r="BW2007" s="74">
        <v>4876825</v>
      </c>
      <c r="BX2007" s="70">
        <v>14052895</v>
      </c>
    </row>
    <row r="2008" spans="1:76" x14ac:dyDescent="0.3">
      <c r="A2008" s="73" t="s">
        <v>10</v>
      </c>
      <c r="B2008" s="2" t="s">
        <v>1126</v>
      </c>
      <c r="C2008" s="2" t="s">
        <v>23</v>
      </c>
      <c r="D2008" s="2" t="s">
        <v>23</v>
      </c>
      <c r="E2008" s="2" t="s">
        <v>15</v>
      </c>
      <c r="F2008" s="17" t="str">
        <f>+Tabela1[[#This Row],[WK]]&amp;Tabela1[[#This Row],[PK]]&amp;Tabela1[[#This Row],[GK]]</f>
        <v>280606</v>
      </c>
      <c r="G2008" s="2" t="s">
        <v>1877</v>
      </c>
      <c r="H2008" s="3">
        <v>109872168.33</v>
      </c>
      <c r="I2008" s="4">
        <v>1.125</v>
      </c>
      <c r="J2008" s="3">
        <v>123606189.37</v>
      </c>
      <c r="K2008" s="4">
        <v>7.0000000000000007E-2</v>
      </c>
      <c r="L2008" s="3">
        <v>8652433</v>
      </c>
      <c r="M2008" s="3"/>
      <c r="N2008" s="5"/>
      <c r="O2008" s="3">
        <v>5198522.0999999996</v>
      </c>
      <c r="P2008" s="4">
        <v>1.125</v>
      </c>
      <c r="Q2008" s="3">
        <v>5848337.3600000003</v>
      </c>
      <c r="R2008" s="4">
        <v>1.6E-2</v>
      </c>
      <c r="S2008" s="3">
        <v>93573</v>
      </c>
      <c r="T2008" s="3"/>
      <c r="U2008" s="5"/>
      <c r="V2008" s="3">
        <v>5796177</v>
      </c>
      <c r="W2008" s="5"/>
      <c r="X2008" s="3">
        <v>11413860</v>
      </c>
      <c r="Y2008" s="3">
        <v>3137374</v>
      </c>
      <c r="Z2008" s="3">
        <v>994158</v>
      </c>
      <c r="AA2008" s="3">
        <v>662408</v>
      </c>
      <c r="AB2008" s="3">
        <v>6619920</v>
      </c>
      <c r="AC2008" s="3">
        <v>0</v>
      </c>
      <c r="AD2008" s="3">
        <v>5436103</v>
      </c>
      <c r="AE2008" s="3">
        <v>0</v>
      </c>
      <c r="AF2008" s="3">
        <v>8652433</v>
      </c>
      <c r="AG2008" s="3">
        <v>93573</v>
      </c>
      <c r="AH2008" s="3">
        <v>5436103</v>
      </c>
      <c r="AI2008" s="3">
        <v>5796177</v>
      </c>
      <c r="AJ2008" s="3">
        <v>490067</v>
      </c>
      <c r="AK2008" s="3">
        <v>308486</v>
      </c>
      <c r="AL2008" s="3">
        <v>468532</v>
      </c>
      <c r="AM2008" s="3">
        <v>-160046</v>
      </c>
      <c r="AN2008" s="3">
        <v>-181581</v>
      </c>
      <c r="AO2008" s="3">
        <v>0</v>
      </c>
      <c r="AP2008" s="3">
        <v>0</v>
      </c>
      <c r="AQ2008" s="3">
        <v>-181581</v>
      </c>
      <c r="AR2008" s="3">
        <f>Tabela1[[#This Row],[Potrzeby finansowe 2027
w tym:]]+Tabela1[[#This Row],[Rozliczenie 2025 potrz. fin.]]</f>
        <v>11232279</v>
      </c>
      <c r="AS2008" s="3">
        <v>0</v>
      </c>
      <c r="AT2008" s="3">
        <v>0</v>
      </c>
      <c r="AU2008" s="3"/>
      <c r="AV2008" s="3"/>
      <c r="AW2008" s="3"/>
      <c r="AX2008" s="3"/>
      <c r="AY2008" s="3"/>
      <c r="AZ2008" s="3"/>
      <c r="BA2008" s="3">
        <v>994158</v>
      </c>
      <c r="BB2008" s="3">
        <v>0</v>
      </c>
      <c r="BC2008" s="3">
        <v>344.25</v>
      </c>
      <c r="BD2008" s="3">
        <v>8128.55</v>
      </c>
      <c r="BE2008" s="3">
        <v>1368.9</v>
      </c>
      <c r="BF2008" s="3">
        <v>0</v>
      </c>
      <c r="BG2008" s="3">
        <v>377782</v>
      </c>
      <c r="BH2008" s="3">
        <v>3365</v>
      </c>
      <c r="BI2008" s="3">
        <v>284626</v>
      </c>
      <c r="BJ2008" s="3">
        <v>4373799.7575000003</v>
      </c>
      <c r="BK2008" s="3">
        <v>1554008.37</v>
      </c>
      <c r="BL2008" s="3">
        <v>1763247.68</v>
      </c>
      <c r="BM2008" s="3">
        <v>7752670.1900000004</v>
      </c>
      <c r="BN2008" s="53">
        <v>0.78928588082780748</v>
      </c>
      <c r="BO2008" s="54">
        <v>1.3632210000000001E-4</v>
      </c>
      <c r="BP2008" s="70">
        <v>3428</v>
      </c>
      <c r="BQ2008" s="71"/>
      <c r="BR2008" s="70"/>
      <c r="BS2008" s="72"/>
      <c r="BT2008" s="72"/>
      <c r="BU2008" s="70">
        <v>8652433</v>
      </c>
      <c r="BV2008" s="70">
        <v>93573</v>
      </c>
      <c r="BW2008" s="74">
        <v>5436103</v>
      </c>
      <c r="BX2008" s="70">
        <v>14182109</v>
      </c>
    </row>
    <row r="2009" spans="1:76" x14ac:dyDescent="0.3">
      <c r="A2009" s="73" t="s">
        <v>10</v>
      </c>
      <c r="B2009" s="2" t="s">
        <v>1126</v>
      </c>
      <c r="C2009" s="2" t="s">
        <v>23</v>
      </c>
      <c r="D2009" s="2" t="s">
        <v>54</v>
      </c>
      <c r="E2009" s="2" t="s">
        <v>19</v>
      </c>
      <c r="F2009" s="17" t="str">
        <f>+Tabela1[[#This Row],[WK]]&amp;Tabela1[[#This Row],[PK]]&amp;Tabela1[[#This Row],[GK]]</f>
        <v>280608</v>
      </c>
      <c r="G2009" s="2" t="s">
        <v>1878</v>
      </c>
      <c r="H2009" s="3">
        <v>178541187.16</v>
      </c>
      <c r="I2009" s="4">
        <v>1.125</v>
      </c>
      <c r="J2009" s="3">
        <v>200858835.56</v>
      </c>
      <c r="K2009" s="4">
        <v>7.0000000000000007E-2</v>
      </c>
      <c r="L2009" s="3">
        <v>14060118</v>
      </c>
      <c r="M2009" s="3"/>
      <c r="N2009" s="5"/>
      <c r="O2009" s="3">
        <v>8121511.3200000003</v>
      </c>
      <c r="P2009" s="4">
        <v>1.125</v>
      </c>
      <c r="Q2009" s="3">
        <v>9136700.2400000002</v>
      </c>
      <c r="R2009" s="4">
        <v>1.6E-2</v>
      </c>
      <c r="S2009" s="3">
        <v>146187</v>
      </c>
      <c r="T2009" s="3"/>
      <c r="U2009" s="5"/>
      <c r="V2009" s="3">
        <v>9375742</v>
      </c>
      <c r="W2009" s="5"/>
      <c r="X2009" s="3">
        <v>17966404</v>
      </c>
      <c r="Y2009" s="3">
        <v>5794844</v>
      </c>
      <c r="Z2009" s="3">
        <v>1860935</v>
      </c>
      <c r="AA2009" s="3">
        <v>1139837</v>
      </c>
      <c r="AB2009" s="3">
        <v>8647329</v>
      </c>
      <c r="AC2009" s="3">
        <v>523459</v>
      </c>
      <c r="AD2009" s="3">
        <v>8964295</v>
      </c>
      <c r="AE2009" s="3">
        <v>0</v>
      </c>
      <c r="AF2009" s="3">
        <v>14060118</v>
      </c>
      <c r="AG2009" s="3">
        <v>146187</v>
      </c>
      <c r="AH2009" s="3">
        <v>8964295</v>
      </c>
      <c r="AI2009" s="3">
        <v>9375742</v>
      </c>
      <c r="AJ2009" s="3">
        <v>-156629</v>
      </c>
      <c r="AK2009" s="3">
        <v>217004</v>
      </c>
      <c r="AL2009" s="3">
        <v>613544</v>
      </c>
      <c r="AM2009" s="3">
        <v>-396540</v>
      </c>
      <c r="AN2009" s="3">
        <v>373633</v>
      </c>
      <c r="AO2009" s="3">
        <v>0</v>
      </c>
      <c r="AP2009" s="3">
        <v>0</v>
      </c>
      <c r="AQ2009" s="3">
        <v>373633</v>
      </c>
      <c r="AR2009" s="3">
        <f>Tabela1[[#This Row],[Potrzeby finansowe 2027
w tym:]]+Tabela1[[#This Row],[Rozliczenie 2025 potrz. fin.]]</f>
        <v>18340037</v>
      </c>
      <c r="AS2009" s="3">
        <v>0</v>
      </c>
      <c r="AT2009" s="3">
        <v>0</v>
      </c>
      <c r="AU2009" s="3"/>
      <c r="AV2009" s="3"/>
      <c r="AW2009" s="3"/>
      <c r="AX2009" s="3"/>
      <c r="AY2009" s="3"/>
      <c r="AZ2009" s="3"/>
      <c r="BA2009" s="3">
        <v>1860935</v>
      </c>
      <c r="BB2009" s="3">
        <v>0</v>
      </c>
      <c r="BC2009" s="3">
        <v>4.8099999999999996</v>
      </c>
      <c r="BD2009" s="3">
        <v>17927.2</v>
      </c>
      <c r="BE2009" s="3">
        <v>0</v>
      </c>
      <c r="BF2009" s="3">
        <v>2104.64</v>
      </c>
      <c r="BG2009" s="3">
        <v>555960</v>
      </c>
      <c r="BH2009" s="3">
        <v>5224</v>
      </c>
      <c r="BI2009" s="3">
        <v>583877</v>
      </c>
      <c r="BJ2009" s="3">
        <v>8972349.4324999992</v>
      </c>
      <c r="BK2009" s="3">
        <v>5580196.0699999994</v>
      </c>
      <c r="BL2009" s="3">
        <v>2693455.74</v>
      </c>
      <c r="BM2009" s="3">
        <v>8181701.9699999997</v>
      </c>
      <c r="BN2009" s="53">
        <v>0.76009251746360396</v>
      </c>
      <c r="BO2009" s="54">
        <v>2.1498700000000001E-4</v>
      </c>
      <c r="BP2009" s="70">
        <v>5407</v>
      </c>
      <c r="BQ2009" s="71"/>
      <c r="BR2009" s="70"/>
      <c r="BS2009" s="72"/>
      <c r="BT2009" s="72"/>
      <c r="BU2009" s="70">
        <v>14060118</v>
      </c>
      <c r="BV2009" s="70">
        <v>146187</v>
      </c>
      <c r="BW2009" s="74">
        <v>8964295</v>
      </c>
      <c r="BX2009" s="70">
        <v>23170600</v>
      </c>
    </row>
    <row r="2010" spans="1:76" x14ac:dyDescent="0.3">
      <c r="A2010" s="73" t="s">
        <v>10</v>
      </c>
      <c r="B2010" s="2" t="s">
        <v>1126</v>
      </c>
      <c r="C2010" s="2" t="s">
        <v>23</v>
      </c>
      <c r="D2010" s="2" t="s">
        <v>69</v>
      </c>
      <c r="E2010" s="2" t="s">
        <v>15</v>
      </c>
      <c r="F2010" s="17" t="str">
        <f>+Tabela1[[#This Row],[WK]]&amp;Tabela1[[#This Row],[PK]]&amp;Tabela1[[#This Row],[GK]]</f>
        <v>280610</v>
      </c>
      <c r="G2010" s="2" t="s">
        <v>1879</v>
      </c>
      <c r="H2010" s="3">
        <v>175449687.02000001</v>
      </c>
      <c r="I2010" s="4">
        <v>1.125</v>
      </c>
      <c r="J2010" s="3">
        <v>197380897.90000001</v>
      </c>
      <c r="K2010" s="4">
        <v>7.0000000000000007E-2</v>
      </c>
      <c r="L2010" s="3">
        <v>13816663</v>
      </c>
      <c r="M2010" s="3"/>
      <c r="N2010" s="5"/>
      <c r="O2010" s="3">
        <v>3207746.4</v>
      </c>
      <c r="P2010" s="4">
        <v>1.125</v>
      </c>
      <c r="Q2010" s="3">
        <v>3608714.7</v>
      </c>
      <c r="R2010" s="4">
        <v>1.6E-2</v>
      </c>
      <c r="S2010" s="3">
        <v>57739</v>
      </c>
      <c r="T2010" s="3"/>
      <c r="U2010" s="5"/>
      <c r="V2010" s="3">
        <v>9768376</v>
      </c>
      <c r="W2010" s="5"/>
      <c r="X2010" s="3">
        <v>20835770</v>
      </c>
      <c r="Y2010" s="3">
        <v>5892565</v>
      </c>
      <c r="Z2010" s="3">
        <v>1210211</v>
      </c>
      <c r="AA2010" s="3">
        <v>1060959</v>
      </c>
      <c r="AB2010" s="3">
        <v>10452088</v>
      </c>
      <c r="AC2010" s="3">
        <v>2219947</v>
      </c>
      <c r="AD2010" s="3">
        <v>11067394</v>
      </c>
      <c r="AE2010" s="3">
        <v>0</v>
      </c>
      <c r="AF2010" s="3">
        <v>13816663</v>
      </c>
      <c r="AG2010" s="3">
        <v>57739</v>
      </c>
      <c r="AH2010" s="3">
        <v>11067394</v>
      </c>
      <c r="AI2010" s="3">
        <v>9768376</v>
      </c>
      <c r="AJ2010" s="3">
        <v>1070671</v>
      </c>
      <c r="AK2010" s="3">
        <v>1070671</v>
      </c>
      <c r="AL2010" s="3">
        <v>554340</v>
      </c>
      <c r="AM2010" s="3">
        <v>516331</v>
      </c>
      <c r="AN2010" s="3">
        <v>-418411</v>
      </c>
      <c r="AO2010" s="3">
        <v>0</v>
      </c>
      <c r="AP2010" s="3">
        <v>418411</v>
      </c>
      <c r="AQ2010" s="3">
        <v>0</v>
      </c>
      <c r="AR2010" s="3">
        <f>Tabela1[[#This Row],[Potrzeby finansowe 2027
w tym:]]+Tabela1[[#This Row],[Rozliczenie 2025 potrz. fin.]]</f>
        <v>20835770</v>
      </c>
      <c r="AS2010" s="3">
        <v>0</v>
      </c>
      <c r="AT2010" s="3">
        <v>0</v>
      </c>
      <c r="AU2010" s="3"/>
      <c r="AV2010" s="3"/>
      <c r="AW2010" s="3"/>
      <c r="AX2010" s="3"/>
      <c r="AY2010" s="3"/>
      <c r="AZ2010" s="3"/>
      <c r="BA2010" s="3">
        <v>1210211</v>
      </c>
      <c r="BB2010" s="3">
        <v>0</v>
      </c>
      <c r="BC2010" s="3">
        <v>0</v>
      </c>
      <c r="BD2010" s="3">
        <v>12119.22</v>
      </c>
      <c r="BE2010" s="3">
        <v>11.86</v>
      </c>
      <c r="BF2010" s="3">
        <v>0</v>
      </c>
      <c r="BG2010" s="3">
        <v>605872</v>
      </c>
      <c r="BH2010" s="3">
        <v>5693</v>
      </c>
      <c r="BI2010" s="3">
        <v>455087</v>
      </c>
      <c r="BJ2010" s="3">
        <v>6993246.9149999991</v>
      </c>
      <c r="BK2010" s="3">
        <v>3744058.4499999993</v>
      </c>
      <c r="BL2010" s="3">
        <v>1083127.77</v>
      </c>
      <c r="BM2010" s="3">
        <v>10830498.32</v>
      </c>
      <c r="BN2010" s="53">
        <v>0.75020284826949446</v>
      </c>
      <c r="BO2010" s="54">
        <v>2.0830259999999999E-4</v>
      </c>
      <c r="BP2010" s="70">
        <v>5239</v>
      </c>
      <c r="BQ2010" s="71"/>
      <c r="BR2010" s="70"/>
      <c r="BS2010" s="72"/>
      <c r="BT2010" s="72"/>
      <c r="BU2010" s="70">
        <v>13816663</v>
      </c>
      <c r="BV2010" s="70">
        <v>57739</v>
      </c>
      <c r="BW2010" s="74">
        <v>11067394</v>
      </c>
      <c r="BX2010" s="70">
        <v>24941796</v>
      </c>
    </row>
    <row r="2011" spans="1:76" x14ac:dyDescent="0.3">
      <c r="A2011" s="73" t="s">
        <v>10</v>
      </c>
      <c r="B2011" s="2" t="s">
        <v>1126</v>
      </c>
      <c r="C2011" s="2" t="s">
        <v>30</v>
      </c>
      <c r="D2011" s="2" t="s">
        <v>12</v>
      </c>
      <c r="E2011" s="2" t="s">
        <v>13</v>
      </c>
      <c r="F2011" s="17" t="str">
        <f>+Tabela1[[#This Row],[WK]]&amp;Tabela1[[#This Row],[PK]]&amp;Tabela1[[#This Row],[GK]]</f>
        <v>280701</v>
      </c>
      <c r="G2011" s="2" t="s">
        <v>1880</v>
      </c>
      <c r="H2011" s="3">
        <v>1572086839.8199999</v>
      </c>
      <c r="I2011" s="4">
        <v>1.125</v>
      </c>
      <c r="J2011" s="3">
        <v>1768597694.8</v>
      </c>
      <c r="K2011" s="4">
        <v>7.0000000000000007E-2</v>
      </c>
      <c r="L2011" s="3">
        <v>123801839</v>
      </c>
      <c r="M2011" s="3"/>
      <c r="N2011" s="5"/>
      <c r="O2011" s="3">
        <v>250945764.03999999</v>
      </c>
      <c r="P2011" s="4">
        <v>1.125</v>
      </c>
      <c r="Q2011" s="3">
        <v>282313984.55000001</v>
      </c>
      <c r="R2011" s="4">
        <v>1.6E-2</v>
      </c>
      <c r="S2011" s="3">
        <v>4517024</v>
      </c>
      <c r="T2011" s="3"/>
      <c r="U2011" s="5"/>
      <c r="V2011" s="3">
        <v>70703291</v>
      </c>
      <c r="W2011" s="5"/>
      <c r="X2011" s="3">
        <v>85978403</v>
      </c>
      <c r="Y2011" s="3">
        <v>13432351</v>
      </c>
      <c r="Z2011" s="3">
        <v>83333</v>
      </c>
      <c r="AA2011" s="3">
        <v>4562164</v>
      </c>
      <c r="AB2011" s="3">
        <v>67900555</v>
      </c>
      <c r="AC2011" s="3">
        <v>0</v>
      </c>
      <c r="AD2011" s="3">
        <v>14965779</v>
      </c>
      <c r="AE2011" s="3">
        <v>0</v>
      </c>
      <c r="AF2011" s="3">
        <v>123801839</v>
      </c>
      <c r="AG2011" s="3">
        <v>4517024</v>
      </c>
      <c r="AH2011" s="3">
        <v>14965779</v>
      </c>
      <c r="AI2011" s="3">
        <v>70703291</v>
      </c>
      <c r="AJ2011" s="3">
        <v>2585061</v>
      </c>
      <c r="AK2011" s="3">
        <v>2275728</v>
      </c>
      <c r="AL2011" s="3">
        <v>3463766</v>
      </c>
      <c r="AM2011" s="3">
        <v>-1188038</v>
      </c>
      <c r="AN2011" s="3">
        <v>-309333</v>
      </c>
      <c r="AO2011" s="3">
        <v>0</v>
      </c>
      <c r="AP2011" s="3">
        <v>0</v>
      </c>
      <c r="AQ2011" s="3">
        <v>-309333</v>
      </c>
      <c r="AR2011" s="3">
        <f>Tabela1[[#This Row],[Potrzeby finansowe 2027
w tym:]]+Tabela1[[#This Row],[Rozliczenie 2025 potrz. fin.]]</f>
        <v>85669070</v>
      </c>
      <c r="AS2011" s="3">
        <v>0</v>
      </c>
      <c r="AT2011" s="3">
        <v>0</v>
      </c>
      <c r="AU2011" s="3"/>
      <c r="AV2011" s="3"/>
      <c r="AW2011" s="3"/>
      <c r="AX2011" s="3"/>
      <c r="AY2011" s="3"/>
      <c r="AZ2011" s="3"/>
      <c r="BA2011" s="3">
        <v>83333</v>
      </c>
      <c r="BB2011" s="3">
        <v>0</v>
      </c>
      <c r="BC2011" s="3">
        <v>0</v>
      </c>
      <c r="BD2011" s="3">
        <v>834.92</v>
      </c>
      <c r="BE2011" s="3">
        <v>0</v>
      </c>
      <c r="BF2011" s="3">
        <v>0</v>
      </c>
      <c r="BG2011" s="3">
        <v>3384070</v>
      </c>
      <c r="BH2011" s="3">
        <v>31798</v>
      </c>
      <c r="BI2011" s="3">
        <v>1178094</v>
      </c>
      <c r="BJ2011" s="3">
        <v>18103579.262499999</v>
      </c>
      <c r="BK2011" s="3">
        <v>12704428.23</v>
      </c>
      <c r="BL2011" s="3">
        <v>3730208.76</v>
      </c>
      <c r="BM2011" s="3">
        <v>14136186.609999999</v>
      </c>
      <c r="BN2011" s="53">
        <v>0.90860916034805961</v>
      </c>
      <c r="BO2011" s="54">
        <v>1.3626872000000001E-3</v>
      </c>
      <c r="BP2011" s="70">
        <v>34269</v>
      </c>
      <c r="BQ2011" s="71"/>
      <c r="BR2011" s="70"/>
      <c r="BS2011" s="72"/>
      <c r="BT2011" s="72"/>
      <c r="BU2011" s="70">
        <v>123801839</v>
      </c>
      <c r="BV2011" s="70">
        <v>4517024</v>
      </c>
      <c r="BW2011" s="74">
        <v>14965779</v>
      </c>
      <c r="BX2011" s="70">
        <v>143284642</v>
      </c>
    </row>
    <row r="2012" spans="1:76" x14ac:dyDescent="0.3">
      <c r="A2012" s="73" t="s">
        <v>10</v>
      </c>
      <c r="B2012" s="2" t="s">
        <v>1126</v>
      </c>
      <c r="C2012" s="2" t="s">
        <v>30</v>
      </c>
      <c r="D2012" s="2" t="s">
        <v>11</v>
      </c>
      <c r="E2012" s="2" t="s">
        <v>13</v>
      </c>
      <c r="F2012" s="17" t="str">
        <f>+Tabela1[[#This Row],[WK]]&amp;Tabela1[[#This Row],[PK]]&amp;Tabela1[[#This Row],[GK]]</f>
        <v>280702</v>
      </c>
      <c r="G2012" s="2" t="s">
        <v>1881</v>
      </c>
      <c r="H2012" s="3">
        <v>506680264.58999997</v>
      </c>
      <c r="I2012" s="4">
        <v>1.125</v>
      </c>
      <c r="J2012" s="3">
        <v>570015297.65999997</v>
      </c>
      <c r="K2012" s="4">
        <v>7.0000000000000007E-2</v>
      </c>
      <c r="L2012" s="3">
        <v>39901071</v>
      </c>
      <c r="M2012" s="3"/>
      <c r="N2012" s="5"/>
      <c r="O2012" s="3">
        <v>91754657.299999997</v>
      </c>
      <c r="P2012" s="4">
        <v>1.125</v>
      </c>
      <c r="Q2012" s="3">
        <v>103223989.45999999</v>
      </c>
      <c r="R2012" s="4">
        <v>1.6E-2</v>
      </c>
      <c r="S2012" s="3">
        <v>1651584</v>
      </c>
      <c r="T2012" s="3"/>
      <c r="U2012" s="5"/>
      <c r="V2012" s="3">
        <v>22846323</v>
      </c>
      <c r="W2012" s="5"/>
      <c r="X2012" s="3">
        <v>18212592</v>
      </c>
      <c r="Y2012" s="3">
        <v>0</v>
      </c>
      <c r="Z2012" s="3">
        <v>70</v>
      </c>
      <c r="AA2012" s="3">
        <v>1645355</v>
      </c>
      <c r="AB2012" s="3">
        <v>16567167</v>
      </c>
      <c r="AC2012" s="3">
        <v>0</v>
      </c>
      <c r="AD2012" s="3">
        <v>0</v>
      </c>
      <c r="AE2012" s="3">
        <v>0</v>
      </c>
      <c r="AF2012" s="3">
        <v>39901071</v>
      </c>
      <c r="AG2012" s="3">
        <v>1651584</v>
      </c>
      <c r="AH2012" s="3">
        <v>0</v>
      </c>
      <c r="AI2012" s="3">
        <v>22846323</v>
      </c>
      <c r="AJ2012" s="3">
        <v>61206</v>
      </c>
      <c r="AK2012" s="3">
        <v>104921</v>
      </c>
      <c r="AL2012" s="3">
        <v>1542185</v>
      </c>
      <c r="AM2012" s="3">
        <v>-1437264</v>
      </c>
      <c r="AN2012" s="3">
        <v>43715</v>
      </c>
      <c r="AO2012" s="3">
        <v>0</v>
      </c>
      <c r="AP2012" s="3">
        <v>0</v>
      </c>
      <c r="AQ2012" s="3">
        <v>43715</v>
      </c>
      <c r="AR2012" s="3">
        <f>Tabela1[[#This Row],[Potrzeby finansowe 2027
w tym:]]+Tabela1[[#This Row],[Rozliczenie 2025 potrz. fin.]]</f>
        <v>18256307</v>
      </c>
      <c r="AS2012" s="3">
        <v>0</v>
      </c>
      <c r="AT2012" s="3">
        <v>0</v>
      </c>
      <c r="AU2012" s="3"/>
      <c r="AV2012" s="3"/>
      <c r="AW2012" s="3"/>
      <c r="AX2012" s="3"/>
      <c r="AY2012" s="3"/>
      <c r="AZ2012" s="3"/>
      <c r="BA2012" s="3">
        <v>70</v>
      </c>
      <c r="BB2012" s="3">
        <v>0</v>
      </c>
      <c r="BC2012" s="3">
        <v>0</v>
      </c>
      <c r="BD2012" s="3">
        <v>0.7</v>
      </c>
      <c r="BE2012" s="3">
        <v>0</v>
      </c>
      <c r="BF2012" s="3">
        <v>0</v>
      </c>
      <c r="BG2012" s="3">
        <v>1133310</v>
      </c>
      <c r="BH2012" s="3">
        <v>10649</v>
      </c>
      <c r="BI2012" s="3">
        <v>512045</v>
      </c>
      <c r="BJ2012" s="3">
        <v>7868512.7200000016</v>
      </c>
      <c r="BK2012" s="3">
        <v>2479405.870000001</v>
      </c>
      <c r="BL2012" s="3">
        <v>5359786.53</v>
      </c>
      <c r="BM2012" s="3">
        <v>10836854.34</v>
      </c>
      <c r="BN2012" s="53">
        <v>1.0086716469414212</v>
      </c>
      <c r="BO2012" s="54">
        <v>4.6724640000000002E-4</v>
      </c>
      <c r="BP2012" s="70">
        <v>11750</v>
      </c>
      <c r="BQ2012" s="71"/>
      <c r="BR2012" s="70"/>
      <c r="BS2012" s="72"/>
      <c r="BT2012" s="72"/>
      <c r="BU2012" s="70">
        <v>39901071</v>
      </c>
      <c r="BV2012" s="70">
        <v>1651584</v>
      </c>
      <c r="BW2012" s="74">
        <v>0</v>
      </c>
      <c r="BX2012" s="70">
        <v>41552655</v>
      </c>
    </row>
    <row r="2013" spans="1:76" x14ac:dyDescent="0.3">
      <c r="A2013" s="73" t="s">
        <v>10</v>
      </c>
      <c r="B2013" s="2" t="s">
        <v>1126</v>
      </c>
      <c r="C2013" s="2" t="s">
        <v>30</v>
      </c>
      <c r="D2013" s="2" t="s">
        <v>16</v>
      </c>
      <c r="E2013" s="2" t="s">
        <v>15</v>
      </c>
      <c r="F2013" s="17" t="str">
        <f>+Tabela1[[#This Row],[WK]]&amp;Tabela1[[#This Row],[PK]]&amp;Tabela1[[#This Row],[GK]]</f>
        <v>280703</v>
      </c>
      <c r="G2013" s="2" t="s">
        <v>1880</v>
      </c>
      <c r="H2013" s="3">
        <v>538563666.75</v>
      </c>
      <c r="I2013" s="4">
        <v>1.125</v>
      </c>
      <c r="J2013" s="3">
        <v>605884125.09000003</v>
      </c>
      <c r="K2013" s="4">
        <v>7.0000000000000007E-2</v>
      </c>
      <c r="L2013" s="3">
        <v>42411889</v>
      </c>
      <c r="M2013" s="3"/>
      <c r="N2013" s="5"/>
      <c r="O2013" s="3">
        <v>77515838.019999996</v>
      </c>
      <c r="P2013" s="4">
        <v>1.125</v>
      </c>
      <c r="Q2013" s="3">
        <v>87205317.769999996</v>
      </c>
      <c r="R2013" s="4">
        <v>1.6E-2</v>
      </c>
      <c r="S2013" s="3">
        <v>1395285</v>
      </c>
      <c r="T2013" s="3"/>
      <c r="U2013" s="5"/>
      <c r="V2013" s="3">
        <v>22949921</v>
      </c>
      <c r="W2013" s="5"/>
      <c r="X2013" s="3">
        <v>34938138</v>
      </c>
      <c r="Y2013" s="3">
        <v>1481521</v>
      </c>
      <c r="Z2013" s="3">
        <v>2582440</v>
      </c>
      <c r="AA2013" s="3">
        <v>2530892</v>
      </c>
      <c r="AB2013" s="3">
        <v>24043895</v>
      </c>
      <c r="AC2013" s="3">
        <v>4299390</v>
      </c>
      <c r="AD2013" s="3">
        <v>11988217</v>
      </c>
      <c r="AE2013" s="3">
        <v>0</v>
      </c>
      <c r="AF2013" s="3">
        <v>42411889</v>
      </c>
      <c r="AG2013" s="3">
        <v>1395285</v>
      </c>
      <c r="AH2013" s="3">
        <v>11988217</v>
      </c>
      <c r="AI2013" s="3">
        <v>22949921</v>
      </c>
      <c r="AJ2013" s="3">
        <v>1110797</v>
      </c>
      <c r="AK2013" s="3">
        <v>1110797</v>
      </c>
      <c r="AL2013" s="3">
        <v>2226666</v>
      </c>
      <c r="AM2013" s="3">
        <v>-1115869</v>
      </c>
      <c r="AN2013" s="3">
        <v>859141</v>
      </c>
      <c r="AO2013" s="3">
        <v>0</v>
      </c>
      <c r="AP2013" s="3">
        <v>-859141</v>
      </c>
      <c r="AQ2013" s="3">
        <v>0</v>
      </c>
      <c r="AR2013" s="3">
        <f>Tabela1[[#This Row],[Potrzeby finansowe 2027
w tym:]]+Tabela1[[#This Row],[Rozliczenie 2025 potrz. fin.]]</f>
        <v>34938138</v>
      </c>
      <c r="AS2013" s="3">
        <v>0</v>
      </c>
      <c r="AT2013" s="3">
        <v>0</v>
      </c>
      <c r="AU2013" s="3"/>
      <c r="AV2013" s="3"/>
      <c r="AW2013" s="3"/>
      <c r="AX2013" s="3"/>
      <c r="AY2013" s="3"/>
      <c r="AZ2013" s="3"/>
      <c r="BA2013" s="3">
        <v>2582440</v>
      </c>
      <c r="BB2013" s="3">
        <v>0</v>
      </c>
      <c r="BC2013" s="3">
        <v>730.34</v>
      </c>
      <c r="BD2013" s="3">
        <v>23415.98</v>
      </c>
      <c r="BE2013" s="3">
        <v>46.23</v>
      </c>
      <c r="BF2013" s="3">
        <v>0</v>
      </c>
      <c r="BG2013" s="3">
        <v>1417994</v>
      </c>
      <c r="BH2013" s="3">
        <v>13324</v>
      </c>
      <c r="BI2013" s="3">
        <v>1112898</v>
      </c>
      <c r="BJ2013" s="3">
        <v>17101721.68</v>
      </c>
      <c r="BK2013" s="3">
        <v>10155489.439999998</v>
      </c>
      <c r="BL2013" s="3">
        <v>2238017.4300000002</v>
      </c>
      <c r="BM2013" s="3">
        <v>23308894.100000001</v>
      </c>
      <c r="BN2013" s="53">
        <v>0.9718567844585585</v>
      </c>
      <c r="BO2013" s="54">
        <v>4.8810280000000003E-4</v>
      </c>
      <c r="BP2013" s="70">
        <v>12274</v>
      </c>
      <c r="BQ2013" s="71"/>
      <c r="BR2013" s="70"/>
      <c r="BS2013" s="72"/>
      <c r="BT2013" s="72"/>
      <c r="BU2013" s="70">
        <v>42411889</v>
      </c>
      <c r="BV2013" s="70">
        <v>1395285</v>
      </c>
      <c r="BW2013" s="74">
        <v>11988217</v>
      </c>
      <c r="BX2013" s="70">
        <v>55795391</v>
      </c>
    </row>
    <row r="2014" spans="1:76" x14ac:dyDescent="0.3">
      <c r="A2014" s="73" t="s">
        <v>10</v>
      </c>
      <c r="B2014" s="2" t="s">
        <v>1126</v>
      </c>
      <c r="C2014" s="2" t="s">
        <v>30</v>
      </c>
      <c r="D2014" s="2" t="s">
        <v>18</v>
      </c>
      <c r="E2014" s="2" t="s">
        <v>19</v>
      </c>
      <c r="F2014" s="17" t="str">
        <f>+Tabela1[[#This Row],[WK]]&amp;Tabela1[[#This Row],[PK]]&amp;Tabela1[[#This Row],[GK]]</f>
        <v>280704</v>
      </c>
      <c r="G2014" s="2" t="s">
        <v>1882</v>
      </c>
      <c r="H2014" s="3">
        <v>169208549.31</v>
      </c>
      <c r="I2014" s="4">
        <v>1.125</v>
      </c>
      <c r="J2014" s="3">
        <v>190359617.97</v>
      </c>
      <c r="K2014" s="4">
        <v>7.0000000000000007E-2</v>
      </c>
      <c r="L2014" s="3">
        <v>13325173</v>
      </c>
      <c r="M2014" s="3"/>
      <c r="N2014" s="5"/>
      <c r="O2014" s="3">
        <v>27858698.580000002</v>
      </c>
      <c r="P2014" s="4">
        <v>1.125</v>
      </c>
      <c r="Q2014" s="3">
        <v>31341035.899999999</v>
      </c>
      <c r="R2014" s="4">
        <v>1.6E-2</v>
      </c>
      <c r="S2014" s="3">
        <v>501457</v>
      </c>
      <c r="T2014" s="3"/>
      <c r="U2014" s="5"/>
      <c r="V2014" s="3">
        <v>9806400</v>
      </c>
      <c r="W2014" s="5"/>
      <c r="X2014" s="3">
        <v>26208959</v>
      </c>
      <c r="Y2014" s="3">
        <v>13601855</v>
      </c>
      <c r="Z2014" s="3">
        <v>139219</v>
      </c>
      <c r="AA2014" s="3">
        <v>851710</v>
      </c>
      <c r="AB2014" s="3">
        <v>11616175</v>
      </c>
      <c r="AC2014" s="3">
        <v>0</v>
      </c>
      <c r="AD2014" s="3">
        <v>15933444</v>
      </c>
      <c r="AE2014" s="3">
        <v>0</v>
      </c>
      <c r="AF2014" s="3">
        <v>13325173</v>
      </c>
      <c r="AG2014" s="3">
        <v>501457</v>
      </c>
      <c r="AH2014" s="3">
        <v>15933444</v>
      </c>
      <c r="AI2014" s="3">
        <v>9806400</v>
      </c>
      <c r="AJ2014" s="3">
        <v>3495752</v>
      </c>
      <c r="AK2014" s="3">
        <v>3026637</v>
      </c>
      <c r="AL2014" s="3">
        <v>673550</v>
      </c>
      <c r="AM2014" s="3">
        <v>2353087</v>
      </c>
      <c r="AN2014" s="3">
        <v>-469115</v>
      </c>
      <c r="AO2014" s="3">
        <v>0</v>
      </c>
      <c r="AP2014" s="3">
        <v>0</v>
      </c>
      <c r="AQ2014" s="3">
        <v>-469115</v>
      </c>
      <c r="AR2014" s="3">
        <f>Tabela1[[#This Row],[Potrzeby finansowe 2027
w tym:]]+Tabela1[[#This Row],[Rozliczenie 2025 potrz. fin.]]</f>
        <v>25739844</v>
      </c>
      <c r="AS2014" s="3">
        <v>0</v>
      </c>
      <c r="AT2014" s="3">
        <v>0</v>
      </c>
      <c r="AU2014" s="3"/>
      <c r="AV2014" s="3"/>
      <c r="AW2014" s="3"/>
      <c r="AX2014" s="3"/>
      <c r="AY2014" s="3"/>
      <c r="AZ2014" s="3"/>
      <c r="BA2014" s="3">
        <v>139219</v>
      </c>
      <c r="BB2014" s="3">
        <v>0</v>
      </c>
      <c r="BC2014" s="3">
        <v>0</v>
      </c>
      <c r="BD2014" s="3">
        <v>1394.84</v>
      </c>
      <c r="BE2014" s="3">
        <v>0</v>
      </c>
      <c r="BF2014" s="3">
        <v>0</v>
      </c>
      <c r="BG2014" s="3">
        <v>572667</v>
      </c>
      <c r="BH2014" s="3">
        <v>5381</v>
      </c>
      <c r="BI2014" s="3">
        <v>279043</v>
      </c>
      <c r="BJ2014" s="3">
        <v>4288005.875</v>
      </c>
      <c r="BK2014" s="3">
        <v>2492496.67</v>
      </c>
      <c r="BL2014" s="3">
        <v>173152.78</v>
      </c>
      <c r="BM2014" s="3">
        <v>6835731.2599999998</v>
      </c>
      <c r="BN2014" s="53">
        <v>0.58278914038965524</v>
      </c>
      <c r="BO2014" s="54">
        <v>2.7865689999999999E-4</v>
      </c>
      <c r="BP2014" s="70">
        <v>6726</v>
      </c>
      <c r="BQ2014" s="71"/>
      <c r="BR2014" s="70"/>
      <c r="BS2014" s="72"/>
      <c r="BT2014" s="72"/>
      <c r="BU2014" s="70">
        <v>13325173</v>
      </c>
      <c r="BV2014" s="70">
        <v>501457</v>
      </c>
      <c r="BW2014" s="74">
        <v>15933444</v>
      </c>
      <c r="BX2014" s="70">
        <v>29760074</v>
      </c>
    </row>
    <row r="2015" spans="1:76" x14ac:dyDescent="0.3">
      <c r="A2015" s="73" t="s">
        <v>10</v>
      </c>
      <c r="B2015" s="2" t="s">
        <v>1126</v>
      </c>
      <c r="C2015" s="2" t="s">
        <v>30</v>
      </c>
      <c r="D2015" s="2" t="s">
        <v>21</v>
      </c>
      <c r="E2015" s="2" t="s">
        <v>15</v>
      </c>
      <c r="F2015" s="17" t="str">
        <f>+Tabela1[[#This Row],[WK]]&amp;Tabela1[[#This Row],[PK]]&amp;Tabela1[[#This Row],[GK]]</f>
        <v>280705</v>
      </c>
      <c r="G2015" s="2" t="s">
        <v>1881</v>
      </c>
      <c r="H2015" s="3">
        <v>382497533.55000001</v>
      </c>
      <c r="I2015" s="4">
        <v>1.125</v>
      </c>
      <c r="J2015" s="3">
        <v>430309725.24000001</v>
      </c>
      <c r="K2015" s="4">
        <v>7.0000000000000007E-2</v>
      </c>
      <c r="L2015" s="3">
        <v>30121681</v>
      </c>
      <c r="M2015" s="3"/>
      <c r="N2015" s="5"/>
      <c r="O2015" s="3">
        <v>13778208.120000001</v>
      </c>
      <c r="P2015" s="4">
        <v>1.125</v>
      </c>
      <c r="Q2015" s="3">
        <v>15500484.140000001</v>
      </c>
      <c r="R2015" s="4">
        <v>1.6E-2</v>
      </c>
      <c r="S2015" s="3">
        <v>248008</v>
      </c>
      <c r="T2015" s="3"/>
      <c r="U2015" s="5"/>
      <c r="V2015" s="3">
        <v>18726410</v>
      </c>
      <c r="W2015" s="5"/>
      <c r="X2015" s="3">
        <v>55565464</v>
      </c>
      <c r="Y2015" s="3">
        <v>16061805</v>
      </c>
      <c r="Z2015" s="3">
        <v>924351</v>
      </c>
      <c r="AA2015" s="3">
        <v>1779248</v>
      </c>
      <c r="AB2015" s="3">
        <v>36800060</v>
      </c>
      <c r="AC2015" s="3">
        <v>0</v>
      </c>
      <c r="AD2015" s="3">
        <v>38292473</v>
      </c>
      <c r="AE2015" s="3">
        <v>0</v>
      </c>
      <c r="AF2015" s="3">
        <v>30121681</v>
      </c>
      <c r="AG2015" s="3">
        <v>248008</v>
      </c>
      <c r="AH2015" s="3">
        <v>38292473</v>
      </c>
      <c r="AI2015" s="3">
        <v>18726410</v>
      </c>
      <c r="AJ2015" s="3">
        <v>1705219</v>
      </c>
      <c r="AK2015" s="3">
        <v>3158638</v>
      </c>
      <c r="AL2015" s="3">
        <v>1135982</v>
      </c>
      <c r="AM2015" s="3">
        <v>2022656</v>
      </c>
      <c r="AN2015" s="3">
        <v>1453419</v>
      </c>
      <c r="AO2015" s="3">
        <v>0</v>
      </c>
      <c r="AP2015" s="3">
        <v>0</v>
      </c>
      <c r="AQ2015" s="3">
        <v>1453419</v>
      </c>
      <c r="AR2015" s="3">
        <f>Tabela1[[#This Row],[Potrzeby finansowe 2027
w tym:]]+Tabela1[[#This Row],[Rozliczenie 2025 potrz. fin.]]</f>
        <v>57018883</v>
      </c>
      <c r="AS2015" s="3">
        <v>0</v>
      </c>
      <c r="AT2015" s="3">
        <v>0</v>
      </c>
      <c r="AU2015" s="3"/>
      <c r="AV2015" s="3"/>
      <c r="AW2015" s="3"/>
      <c r="AX2015" s="3"/>
      <c r="AY2015" s="3"/>
      <c r="AZ2015" s="3"/>
      <c r="BA2015" s="3">
        <v>924351</v>
      </c>
      <c r="BB2015" s="3">
        <v>0</v>
      </c>
      <c r="BC2015" s="3">
        <v>30.53</v>
      </c>
      <c r="BD2015" s="3">
        <v>9071.7900000000009</v>
      </c>
      <c r="BE2015" s="3">
        <v>175.09</v>
      </c>
      <c r="BF2015" s="3">
        <v>0</v>
      </c>
      <c r="BG2015" s="3">
        <v>1097445</v>
      </c>
      <c r="BH2015" s="3">
        <v>10312</v>
      </c>
      <c r="BI2015" s="3">
        <v>681803</v>
      </c>
      <c r="BJ2015" s="3">
        <v>10477165.627499998</v>
      </c>
      <c r="BK2015" s="3">
        <v>7385905.089999998</v>
      </c>
      <c r="BL2015" s="3">
        <v>648415</v>
      </c>
      <c r="BM2015" s="3">
        <v>11068212.15</v>
      </c>
      <c r="BN2015" s="53">
        <v>0.70482825513182812</v>
      </c>
      <c r="BO2015" s="54">
        <v>4.6689049999999998E-4</v>
      </c>
      <c r="BP2015" s="70">
        <v>11741</v>
      </c>
      <c r="BQ2015" s="71"/>
      <c r="BR2015" s="70"/>
      <c r="BS2015" s="72"/>
      <c r="BT2015" s="72"/>
      <c r="BU2015" s="70">
        <v>30121681</v>
      </c>
      <c r="BV2015" s="70">
        <v>248008</v>
      </c>
      <c r="BW2015" s="74">
        <v>38292473</v>
      </c>
      <c r="BX2015" s="70">
        <v>68662162</v>
      </c>
    </row>
    <row r="2016" spans="1:76" x14ac:dyDescent="0.3">
      <c r="A2016" s="73" t="s">
        <v>10</v>
      </c>
      <c r="B2016" s="2" t="s">
        <v>1126</v>
      </c>
      <c r="C2016" s="2" t="s">
        <v>30</v>
      </c>
      <c r="D2016" s="2" t="s">
        <v>23</v>
      </c>
      <c r="E2016" s="2" t="s">
        <v>19</v>
      </c>
      <c r="F2016" s="17" t="str">
        <f>+Tabela1[[#This Row],[WK]]&amp;Tabela1[[#This Row],[PK]]&amp;Tabela1[[#This Row],[GK]]</f>
        <v>280706</v>
      </c>
      <c r="G2016" s="2" t="s">
        <v>1883</v>
      </c>
      <c r="H2016" s="3">
        <v>404452824.76999998</v>
      </c>
      <c r="I2016" s="4">
        <v>1.125</v>
      </c>
      <c r="J2016" s="3">
        <v>455009427.87</v>
      </c>
      <c r="K2016" s="4">
        <v>7.0000000000000007E-2</v>
      </c>
      <c r="L2016" s="3">
        <v>31850660</v>
      </c>
      <c r="M2016" s="3"/>
      <c r="N2016" s="5"/>
      <c r="O2016" s="3">
        <v>47499620.329999998</v>
      </c>
      <c r="P2016" s="4">
        <v>1.125</v>
      </c>
      <c r="Q2016" s="3">
        <v>53437072.869999997</v>
      </c>
      <c r="R2016" s="4">
        <v>1.6E-2</v>
      </c>
      <c r="S2016" s="3">
        <v>854993</v>
      </c>
      <c r="T2016" s="3"/>
      <c r="U2016" s="5"/>
      <c r="V2016" s="3">
        <v>21359196</v>
      </c>
      <c r="W2016" s="5"/>
      <c r="X2016" s="3">
        <v>42616510</v>
      </c>
      <c r="Y2016" s="3">
        <v>17209870</v>
      </c>
      <c r="Z2016" s="3">
        <v>1269748</v>
      </c>
      <c r="AA2016" s="3">
        <v>1857030</v>
      </c>
      <c r="AB2016" s="3">
        <v>22279862</v>
      </c>
      <c r="AC2016" s="3">
        <v>0</v>
      </c>
      <c r="AD2016" s="3">
        <v>21067681</v>
      </c>
      <c r="AE2016" s="3">
        <v>0</v>
      </c>
      <c r="AF2016" s="3">
        <v>31850660</v>
      </c>
      <c r="AG2016" s="3">
        <v>854993</v>
      </c>
      <c r="AH2016" s="3">
        <v>21067681</v>
      </c>
      <c r="AI2016" s="3">
        <v>21359196</v>
      </c>
      <c r="AJ2016" s="3">
        <v>2149173</v>
      </c>
      <c r="AK2016" s="3">
        <v>1959540</v>
      </c>
      <c r="AL2016" s="3">
        <v>1363761</v>
      </c>
      <c r="AM2016" s="3">
        <v>595779</v>
      </c>
      <c r="AN2016" s="3">
        <v>-189633</v>
      </c>
      <c r="AO2016" s="3">
        <v>0</v>
      </c>
      <c r="AP2016" s="3">
        <v>0</v>
      </c>
      <c r="AQ2016" s="3">
        <v>-189633</v>
      </c>
      <c r="AR2016" s="3">
        <f>Tabela1[[#This Row],[Potrzeby finansowe 2027
w tym:]]+Tabela1[[#This Row],[Rozliczenie 2025 potrz. fin.]]</f>
        <v>42426877</v>
      </c>
      <c r="AS2016" s="3">
        <v>0</v>
      </c>
      <c r="AT2016" s="3">
        <v>0</v>
      </c>
      <c r="AU2016" s="3"/>
      <c r="AV2016" s="3"/>
      <c r="AW2016" s="3"/>
      <c r="AX2016" s="3"/>
      <c r="AY2016" s="3"/>
      <c r="AZ2016" s="3"/>
      <c r="BA2016" s="3">
        <v>1269748</v>
      </c>
      <c r="BB2016" s="3">
        <v>0</v>
      </c>
      <c r="BC2016" s="3">
        <v>533.11</v>
      </c>
      <c r="BD2016" s="3">
        <v>10878.43</v>
      </c>
      <c r="BE2016" s="3">
        <v>132.38</v>
      </c>
      <c r="BF2016" s="3">
        <v>0</v>
      </c>
      <c r="BG2016" s="3">
        <v>1229624</v>
      </c>
      <c r="BH2016" s="3">
        <v>11554</v>
      </c>
      <c r="BI2016" s="3">
        <v>627406</v>
      </c>
      <c r="BJ2016" s="3">
        <v>9641254.9224999994</v>
      </c>
      <c r="BK2016" s="3">
        <v>8156104.8299999991</v>
      </c>
      <c r="BL2016" s="3">
        <v>500451.67</v>
      </c>
      <c r="BM2016" s="3">
        <v>4939697.03</v>
      </c>
      <c r="BN2016" s="53">
        <v>0.71041847364837774</v>
      </c>
      <c r="BO2016" s="54">
        <v>5.1141900000000004E-4</v>
      </c>
      <c r="BP2016" s="70">
        <v>12862</v>
      </c>
      <c r="BQ2016" s="71"/>
      <c r="BR2016" s="70"/>
      <c r="BS2016" s="72"/>
      <c r="BT2016" s="72"/>
      <c r="BU2016" s="70">
        <v>31850660</v>
      </c>
      <c r="BV2016" s="70">
        <v>854993</v>
      </c>
      <c r="BW2016" s="74">
        <v>21067681</v>
      </c>
      <c r="BX2016" s="70">
        <v>53773334</v>
      </c>
    </row>
    <row r="2017" spans="1:76" x14ac:dyDescent="0.3">
      <c r="A2017" s="73" t="s">
        <v>10</v>
      </c>
      <c r="B2017" s="2" t="s">
        <v>1126</v>
      </c>
      <c r="C2017" s="2" t="s">
        <v>30</v>
      </c>
      <c r="D2017" s="2" t="s">
        <v>30</v>
      </c>
      <c r="E2017" s="2" t="s">
        <v>19</v>
      </c>
      <c r="F2017" s="17" t="str">
        <f>+Tabela1[[#This Row],[WK]]&amp;Tabela1[[#This Row],[PK]]&amp;Tabela1[[#This Row],[GK]]</f>
        <v>280707</v>
      </c>
      <c r="G2017" s="2" t="s">
        <v>1884</v>
      </c>
      <c r="H2017" s="3">
        <v>219504263.69</v>
      </c>
      <c r="I2017" s="4">
        <v>1.125</v>
      </c>
      <c r="J2017" s="3">
        <v>246942296.65000001</v>
      </c>
      <c r="K2017" s="4">
        <v>7.0000000000000007E-2</v>
      </c>
      <c r="L2017" s="3">
        <v>17285961</v>
      </c>
      <c r="M2017" s="3"/>
      <c r="N2017" s="5"/>
      <c r="O2017" s="3">
        <v>21219030.379999999</v>
      </c>
      <c r="P2017" s="4">
        <v>1.125</v>
      </c>
      <c r="Q2017" s="3">
        <v>23871409.18</v>
      </c>
      <c r="R2017" s="4">
        <v>1.6E-2</v>
      </c>
      <c r="S2017" s="3">
        <v>381943</v>
      </c>
      <c r="T2017" s="3"/>
      <c r="U2017" s="5"/>
      <c r="V2017" s="3">
        <v>11093845</v>
      </c>
      <c r="W2017" s="5"/>
      <c r="X2017" s="3">
        <v>12777941</v>
      </c>
      <c r="Y2017" s="3">
        <v>769305</v>
      </c>
      <c r="Z2017" s="3">
        <v>1650489</v>
      </c>
      <c r="AA2017" s="3">
        <v>976862</v>
      </c>
      <c r="AB2017" s="3">
        <v>9299897</v>
      </c>
      <c r="AC2017" s="3">
        <v>81388</v>
      </c>
      <c r="AD2017" s="3">
        <v>667602</v>
      </c>
      <c r="AE2017" s="3">
        <v>0</v>
      </c>
      <c r="AF2017" s="3">
        <v>17285961</v>
      </c>
      <c r="AG2017" s="3">
        <v>381943</v>
      </c>
      <c r="AH2017" s="3">
        <v>667602</v>
      </c>
      <c r="AI2017" s="3">
        <v>11093845</v>
      </c>
      <c r="AJ2017" s="3">
        <v>-2899911</v>
      </c>
      <c r="AK2017" s="3">
        <v>-3916405</v>
      </c>
      <c r="AL2017" s="3">
        <v>851039</v>
      </c>
      <c r="AM2017" s="3">
        <v>-4767444</v>
      </c>
      <c r="AN2017" s="3">
        <v>-1491393</v>
      </c>
      <c r="AO2017" s="3">
        <v>0</v>
      </c>
      <c r="AP2017" s="3">
        <v>474899</v>
      </c>
      <c r="AQ2017" s="3">
        <v>-1016494</v>
      </c>
      <c r="AR2017" s="3">
        <f>Tabela1[[#This Row],[Potrzeby finansowe 2027
w tym:]]+Tabela1[[#This Row],[Rozliczenie 2025 potrz. fin.]]</f>
        <v>11761447</v>
      </c>
      <c r="AS2017" s="3">
        <v>0</v>
      </c>
      <c r="AT2017" s="3">
        <v>0</v>
      </c>
      <c r="AU2017" s="3"/>
      <c r="AV2017" s="3"/>
      <c r="AW2017" s="3"/>
      <c r="AX2017" s="3"/>
      <c r="AY2017" s="3"/>
      <c r="AZ2017" s="3"/>
      <c r="BA2017" s="3">
        <v>1650489</v>
      </c>
      <c r="BB2017" s="3">
        <v>0</v>
      </c>
      <c r="BC2017" s="3">
        <v>0.01</v>
      </c>
      <c r="BD2017" s="3">
        <v>16531.53</v>
      </c>
      <c r="BE2017" s="3">
        <v>9.5</v>
      </c>
      <c r="BF2017" s="3">
        <v>0</v>
      </c>
      <c r="BG2017" s="3">
        <v>635990</v>
      </c>
      <c r="BH2017" s="3">
        <v>5976</v>
      </c>
      <c r="BI2017" s="3">
        <v>340872</v>
      </c>
      <c r="BJ2017" s="3">
        <v>5238130.2625000011</v>
      </c>
      <c r="BK2017" s="3">
        <v>3106938.1400000006</v>
      </c>
      <c r="BL2017" s="3">
        <v>590559.24</v>
      </c>
      <c r="BM2017" s="3">
        <v>7343650.0099999998</v>
      </c>
      <c r="BN2017" s="53">
        <v>0.96964457252641689</v>
      </c>
      <c r="BO2017" s="54">
        <v>2.3495920000000001E-4</v>
      </c>
      <c r="BP2017" s="70">
        <v>5909</v>
      </c>
      <c r="BQ2017" s="71"/>
      <c r="BR2017" s="70"/>
      <c r="BS2017" s="72"/>
      <c r="BT2017" s="72"/>
      <c r="BU2017" s="70">
        <v>17285961</v>
      </c>
      <c r="BV2017" s="70">
        <v>381943</v>
      </c>
      <c r="BW2017" s="74">
        <v>667602</v>
      </c>
      <c r="BX2017" s="70">
        <v>18335506</v>
      </c>
    </row>
    <row r="2018" spans="1:76" x14ac:dyDescent="0.3">
      <c r="A2018" s="73" t="s">
        <v>10</v>
      </c>
      <c r="B2018" s="2" t="s">
        <v>1126</v>
      </c>
      <c r="C2018" s="2" t="s">
        <v>54</v>
      </c>
      <c r="D2018" s="2" t="s">
        <v>12</v>
      </c>
      <c r="E2018" s="2" t="s">
        <v>13</v>
      </c>
      <c r="F2018" s="17" t="str">
        <f>+Tabela1[[#This Row],[WK]]&amp;Tabela1[[#This Row],[PK]]&amp;Tabela1[[#This Row],[GK]]</f>
        <v>280801</v>
      </c>
      <c r="G2018" s="2" t="s">
        <v>1885</v>
      </c>
      <c r="H2018" s="3">
        <v>1175815518.27</v>
      </c>
      <c r="I2018" s="4">
        <v>1.125</v>
      </c>
      <c r="J2018" s="3">
        <v>1322792458.05</v>
      </c>
      <c r="K2018" s="4">
        <v>7.0000000000000007E-2</v>
      </c>
      <c r="L2018" s="3">
        <v>92595472</v>
      </c>
      <c r="M2018" s="3"/>
      <c r="N2018" s="5"/>
      <c r="O2018" s="3">
        <v>110950294.52</v>
      </c>
      <c r="P2018" s="4">
        <v>1.125</v>
      </c>
      <c r="Q2018" s="3">
        <v>124819081.34</v>
      </c>
      <c r="R2018" s="4">
        <v>1.6E-2</v>
      </c>
      <c r="S2018" s="3">
        <v>1997105</v>
      </c>
      <c r="T2018" s="3"/>
      <c r="U2018" s="5"/>
      <c r="V2018" s="3">
        <v>56348061</v>
      </c>
      <c r="W2018" s="5"/>
      <c r="X2018" s="3">
        <v>70865336</v>
      </c>
      <c r="Y2018" s="3">
        <v>20593674</v>
      </c>
      <c r="Z2018" s="3">
        <v>668</v>
      </c>
      <c r="AA2018" s="3">
        <v>3420777</v>
      </c>
      <c r="AB2018" s="3">
        <v>46850217</v>
      </c>
      <c r="AC2018" s="3">
        <v>0</v>
      </c>
      <c r="AD2018" s="3">
        <v>16745169</v>
      </c>
      <c r="AE2018" s="3">
        <v>0</v>
      </c>
      <c r="AF2018" s="3">
        <v>92595472</v>
      </c>
      <c r="AG2018" s="3">
        <v>1997105</v>
      </c>
      <c r="AH2018" s="3">
        <v>16745169</v>
      </c>
      <c r="AI2018" s="3">
        <v>56348061</v>
      </c>
      <c r="AJ2018" s="3">
        <v>4934267</v>
      </c>
      <c r="AK2018" s="3">
        <v>7162161</v>
      </c>
      <c r="AL2018" s="3">
        <v>2946189</v>
      </c>
      <c r="AM2018" s="3">
        <v>4215972</v>
      </c>
      <c r="AN2018" s="3">
        <v>2227894</v>
      </c>
      <c r="AO2018" s="3">
        <v>0</v>
      </c>
      <c r="AP2018" s="3">
        <v>0</v>
      </c>
      <c r="AQ2018" s="3">
        <v>2227894</v>
      </c>
      <c r="AR2018" s="3">
        <f>Tabela1[[#This Row],[Potrzeby finansowe 2027
w tym:]]+Tabela1[[#This Row],[Rozliczenie 2025 potrz. fin.]]</f>
        <v>73093230</v>
      </c>
      <c r="AS2018" s="3">
        <v>0</v>
      </c>
      <c r="AT2018" s="3">
        <v>0</v>
      </c>
      <c r="AU2018" s="3"/>
      <c r="AV2018" s="3"/>
      <c r="AW2018" s="3"/>
      <c r="AX2018" s="3"/>
      <c r="AY2018" s="3"/>
      <c r="AZ2018" s="3"/>
      <c r="BA2018" s="3">
        <v>668</v>
      </c>
      <c r="BB2018" s="3">
        <v>0</v>
      </c>
      <c r="BC2018" s="3">
        <v>0</v>
      </c>
      <c r="BD2018" s="3">
        <v>6.69</v>
      </c>
      <c r="BE2018" s="3">
        <v>0</v>
      </c>
      <c r="BF2018" s="3">
        <v>0</v>
      </c>
      <c r="BG2018" s="3">
        <v>2599619</v>
      </c>
      <c r="BH2018" s="3">
        <v>24427</v>
      </c>
      <c r="BI2018" s="3">
        <v>821158</v>
      </c>
      <c r="BJ2018" s="3">
        <v>12618598.140000001</v>
      </c>
      <c r="BK2018" s="3">
        <v>6323526.0099999998</v>
      </c>
      <c r="BL2018" s="3">
        <v>8099548.0499999998</v>
      </c>
      <c r="BM2018" s="3">
        <v>8981192.4199999999</v>
      </c>
      <c r="BN2018" s="53">
        <v>0.82012441360529009</v>
      </c>
      <c r="BO2018" s="54">
        <v>1.0614659E-3</v>
      </c>
      <c r="BP2018" s="70">
        <v>26694</v>
      </c>
      <c r="BQ2018" s="71"/>
      <c r="BR2018" s="70"/>
      <c r="BS2018" s="72"/>
      <c r="BT2018" s="72"/>
      <c r="BU2018" s="70">
        <v>92595472</v>
      </c>
      <c r="BV2018" s="70">
        <v>1997105</v>
      </c>
      <c r="BW2018" s="74">
        <v>16745169</v>
      </c>
      <c r="BX2018" s="70">
        <v>111337746</v>
      </c>
    </row>
    <row r="2019" spans="1:76" x14ac:dyDescent="0.3">
      <c r="A2019" s="73" t="s">
        <v>10</v>
      </c>
      <c r="B2019" s="2" t="s">
        <v>1126</v>
      </c>
      <c r="C2019" s="2" t="s">
        <v>54</v>
      </c>
      <c r="D2019" s="2" t="s">
        <v>11</v>
      </c>
      <c r="E2019" s="2" t="s">
        <v>15</v>
      </c>
      <c r="F2019" s="17" t="str">
        <f>+Tabela1[[#This Row],[WK]]&amp;Tabela1[[#This Row],[PK]]&amp;Tabela1[[#This Row],[GK]]</f>
        <v>280802</v>
      </c>
      <c r="G2019" s="2" t="s">
        <v>1886</v>
      </c>
      <c r="H2019" s="3">
        <v>159406044.33000001</v>
      </c>
      <c r="I2019" s="4">
        <v>1.125</v>
      </c>
      <c r="J2019" s="3">
        <v>179331799.87</v>
      </c>
      <c r="K2019" s="4">
        <v>7.0000000000000007E-2</v>
      </c>
      <c r="L2019" s="3">
        <v>12553226</v>
      </c>
      <c r="M2019" s="3"/>
      <c r="N2019" s="5"/>
      <c r="O2019" s="3">
        <v>18849829.079999998</v>
      </c>
      <c r="P2019" s="4">
        <v>1.125</v>
      </c>
      <c r="Q2019" s="3">
        <v>21206057.719999999</v>
      </c>
      <c r="R2019" s="4">
        <v>1.6E-2</v>
      </c>
      <c r="S2019" s="3">
        <v>339297</v>
      </c>
      <c r="T2019" s="3"/>
      <c r="U2019" s="5"/>
      <c r="V2019" s="3">
        <v>9247358</v>
      </c>
      <c r="W2019" s="5"/>
      <c r="X2019" s="3">
        <v>24893628</v>
      </c>
      <c r="Y2019" s="3">
        <v>11080938</v>
      </c>
      <c r="Z2019" s="3">
        <v>1028721</v>
      </c>
      <c r="AA2019" s="3">
        <v>949339</v>
      </c>
      <c r="AB2019" s="3">
        <v>11834630</v>
      </c>
      <c r="AC2019" s="3">
        <v>0</v>
      </c>
      <c r="AD2019" s="3">
        <v>15323710</v>
      </c>
      <c r="AE2019" s="3">
        <v>0</v>
      </c>
      <c r="AF2019" s="3">
        <v>12553226</v>
      </c>
      <c r="AG2019" s="3">
        <v>339297</v>
      </c>
      <c r="AH2019" s="3">
        <v>15323710</v>
      </c>
      <c r="AI2019" s="3">
        <v>9247358</v>
      </c>
      <c r="AJ2019" s="3">
        <v>2944338</v>
      </c>
      <c r="AK2019" s="3">
        <v>2621779</v>
      </c>
      <c r="AL2019" s="3">
        <v>445050</v>
      </c>
      <c r="AM2019" s="3">
        <v>2176729</v>
      </c>
      <c r="AN2019" s="3">
        <v>-322559</v>
      </c>
      <c r="AO2019" s="3">
        <v>0</v>
      </c>
      <c r="AP2019" s="3">
        <v>0</v>
      </c>
      <c r="AQ2019" s="3">
        <v>-322559</v>
      </c>
      <c r="AR2019" s="3">
        <f>Tabela1[[#This Row],[Potrzeby finansowe 2027
w tym:]]+Tabela1[[#This Row],[Rozliczenie 2025 potrz. fin.]]</f>
        <v>24571069</v>
      </c>
      <c r="AS2019" s="3">
        <v>0</v>
      </c>
      <c r="AT2019" s="3">
        <v>0</v>
      </c>
      <c r="AU2019" s="3"/>
      <c r="AV2019" s="3"/>
      <c r="AW2019" s="3"/>
      <c r="AX2019" s="3"/>
      <c r="AY2019" s="3"/>
      <c r="AZ2019" s="3"/>
      <c r="BA2019" s="3">
        <v>1028721</v>
      </c>
      <c r="BB2019" s="3">
        <v>0</v>
      </c>
      <c r="BC2019" s="3">
        <v>0</v>
      </c>
      <c r="BD2019" s="3">
        <v>2462.46</v>
      </c>
      <c r="BE2019" s="3">
        <v>15688.66</v>
      </c>
      <c r="BF2019" s="3">
        <v>0</v>
      </c>
      <c r="BG2019" s="3">
        <v>578627</v>
      </c>
      <c r="BH2019" s="3">
        <v>5437</v>
      </c>
      <c r="BI2019" s="3">
        <v>370712</v>
      </c>
      <c r="BJ2019" s="3">
        <v>5696671.8300000001</v>
      </c>
      <c r="BK2019" s="3">
        <v>2483701.6899999995</v>
      </c>
      <c r="BL2019" s="3">
        <v>1708366.05</v>
      </c>
      <c r="BM2019" s="3">
        <v>9435148.4600000009</v>
      </c>
      <c r="BN2019" s="53">
        <v>0.64424983445715944</v>
      </c>
      <c r="BO2019" s="54">
        <v>2.6032920000000002E-4</v>
      </c>
      <c r="BP2019" s="70">
        <v>6546</v>
      </c>
      <c r="BQ2019" s="71"/>
      <c r="BR2019" s="70"/>
      <c r="BS2019" s="72"/>
      <c r="BT2019" s="72"/>
      <c r="BU2019" s="70">
        <v>12553226</v>
      </c>
      <c r="BV2019" s="70">
        <v>339297</v>
      </c>
      <c r="BW2019" s="74">
        <v>15323710</v>
      </c>
      <c r="BX2019" s="70">
        <v>28216233</v>
      </c>
    </row>
    <row r="2020" spans="1:76" x14ac:dyDescent="0.3">
      <c r="A2020" s="73" t="s">
        <v>10</v>
      </c>
      <c r="B2020" s="2" t="s">
        <v>1126</v>
      </c>
      <c r="C2020" s="2" t="s">
        <v>54</v>
      </c>
      <c r="D2020" s="2" t="s">
        <v>16</v>
      </c>
      <c r="E2020" s="2" t="s">
        <v>15</v>
      </c>
      <c r="F2020" s="17" t="str">
        <f>+Tabela1[[#This Row],[WK]]&amp;Tabela1[[#This Row],[PK]]&amp;Tabela1[[#This Row],[GK]]</f>
        <v>280803</v>
      </c>
      <c r="G2020" s="2" t="s">
        <v>1885</v>
      </c>
      <c r="H2020" s="3">
        <v>272656589.67000002</v>
      </c>
      <c r="I2020" s="4">
        <v>1.125</v>
      </c>
      <c r="J2020" s="3">
        <v>306738663.38</v>
      </c>
      <c r="K2020" s="4">
        <v>7.0000000000000007E-2</v>
      </c>
      <c r="L2020" s="3">
        <v>21471706</v>
      </c>
      <c r="M2020" s="3"/>
      <c r="N2020" s="5"/>
      <c r="O2020" s="3">
        <v>2612542.96</v>
      </c>
      <c r="P2020" s="4">
        <v>1.125</v>
      </c>
      <c r="Q2020" s="3">
        <v>2939110.83</v>
      </c>
      <c r="R2020" s="4">
        <v>1.6E-2</v>
      </c>
      <c r="S2020" s="3">
        <v>47026</v>
      </c>
      <c r="T2020" s="3"/>
      <c r="U2020" s="5"/>
      <c r="V2020" s="3">
        <v>14477104</v>
      </c>
      <c r="W2020" s="5"/>
      <c r="X2020" s="3">
        <v>22042291</v>
      </c>
      <c r="Y2020" s="3">
        <v>9489964</v>
      </c>
      <c r="Z2020" s="3">
        <v>680559</v>
      </c>
      <c r="AA2020" s="3">
        <v>1365177</v>
      </c>
      <c r="AB2020" s="3">
        <v>10506591</v>
      </c>
      <c r="AC2020" s="3">
        <v>0</v>
      </c>
      <c r="AD2020" s="3">
        <v>6827562</v>
      </c>
      <c r="AE2020" s="3">
        <v>0</v>
      </c>
      <c r="AF2020" s="3">
        <v>21471706</v>
      </c>
      <c r="AG2020" s="3">
        <v>47026</v>
      </c>
      <c r="AH2020" s="3">
        <v>6827562</v>
      </c>
      <c r="AI2020" s="3">
        <v>14477104</v>
      </c>
      <c r="AJ2020" s="3">
        <v>-314179</v>
      </c>
      <c r="AK2020" s="3">
        <v>-1051804</v>
      </c>
      <c r="AL2020" s="3">
        <v>1022504</v>
      </c>
      <c r="AM2020" s="3">
        <v>-2074308</v>
      </c>
      <c r="AN2020" s="3">
        <v>-737625</v>
      </c>
      <c r="AO2020" s="3">
        <v>0</v>
      </c>
      <c r="AP2020" s="3">
        <v>0</v>
      </c>
      <c r="AQ2020" s="3">
        <v>-737625</v>
      </c>
      <c r="AR2020" s="3">
        <f>Tabela1[[#This Row],[Potrzeby finansowe 2027
w tym:]]+Tabela1[[#This Row],[Rozliczenie 2025 potrz. fin.]]</f>
        <v>21304666</v>
      </c>
      <c r="AS2020" s="3">
        <v>0</v>
      </c>
      <c r="AT2020" s="3">
        <v>0</v>
      </c>
      <c r="AU2020" s="3"/>
      <c r="AV2020" s="3"/>
      <c r="AW2020" s="3"/>
      <c r="AX2020" s="3"/>
      <c r="AY2020" s="3"/>
      <c r="AZ2020" s="3"/>
      <c r="BA2020" s="3">
        <v>680559</v>
      </c>
      <c r="BB2020" s="3">
        <v>0</v>
      </c>
      <c r="BC2020" s="3">
        <v>0</v>
      </c>
      <c r="BD2020" s="3">
        <v>6307.01</v>
      </c>
      <c r="BE2020" s="3">
        <v>1023.07</v>
      </c>
      <c r="BF2020" s="3">
        <v>0</v>
      </c>
      <c r="BG2020" s="3">
        <v>798180</v>
      </c>
      <c r="BH2020" s="3">
        <v>7500</v>
      </c>
      <c r="BI2020" s="3">
        <v>566997</v>
      </c>
      <c r="BJ2020" s="3">
        <v>8712953.4449999984</v>
      </c>
      <c r="BK2020" s="3">
        <v>5668975.7799999993</v>
      </c>
      <c r="BL2020" s="3">
        <v>737997.45</v>
      </c>
      <c r="BM2020" s="3">
        <v>10699915.76</v>
      </c>
      <c r="BN2020" s="53">
        <v>0.74256456170784257</v>
      </c>
      <c r="BO2020" s="54">
        <v>3.2371489999999999E-4</v>
      </c>
      <c r="BP2020" s="70">
        <v>8141</v>
      </c>
      <c r="BQ2020" s="71"/>
      <c r="BR2020" s="70"/>
      <c r="BS2020" s="72"/>
      <c r="BT2020" s="72"/>
      <c r="BU2020" s="70">
        <v>21471706</v>
      </c>
      <c r="BV2020" s="70">
        <v>47026</v>
      </c>
      <c r="BW2020" s="74">
        <v>6827562</v>
      </c>
      <c r="BX2020" s="70">
        <v>28346294</v>
      </c>
    </row>
    <row r="2021" spans="1:76" x14ac:dyDescent="0.3">
      <c r="A2021" s="73" t="s">
        <v>10</v>
      </c>
      <c r="B2021" s="2" t="s">
        <v>1126</v>
      </c>
      <c r="C2021" s="2" t="s">
        <v>54</v>
      </c>
      <c r="D2021" s="2" t="s">
        <v>18</v>
      </c>
      <c r="E2021" s="2" t="s">
        <v>19</v>
      </c>
      <c r="F2021" s="17" t="str">
        <f>+Tabela1[[#This Row],[WK]]&amp;Tabela1[[#This Row],[PK]]&amp;Tabela1[[#This Row],[GK]]</f>
        <v>280804</v>
      </c>
      <c r="G2021" s="2" t="s">
        <v>1887</v>
      </c>
      <c r="H2021" s="3">
        <v>286916778.20999998</v>
      </c>
      <c r="I2021" s="4">
        <v>1.125</v>
      </c>
      <c r="J2021" s="3">
        <v>322781375.49000001</v>
      </c>
      <c r="K2021" s="4">
        <v>7.0000000000000007E-2</v>
      </c>
      <c r="L2021" s="3">
        <v>22594696</v>
      </c>
      <c r="M2021" s="3"/>
      <c r="N2021" s="5"/>
      <c r="O2021" s="3">
        <v>16229741.559999999</v>
      </c>
      <c r="P2021" s="4">
        <v>1.125</v>
      </c>
      <c r="Q2021" s="3">
        <v>18258459.260000002</v>
      </c>
      <c r="R2021" s="4">
        <v>1.6E-2</v>
      </c>
      <c r="S2021" s="3">
        <v>292135</v>
      </c>
      <c r="T2021" s="3"/>
      <c r="U2021" s="5"/>
      <c r="V2021" s="3">
        <v>15804919</v>
      </c>
      <c r="W2021" s="5"/>
      <c r="X2021" s="3">
        <v>32908262</v>
      </c>
      <c r="Y2021" s="3">
        <v>15950400</v>
      </c>
      <c r="Z2021" s="3">
        <v>507534</v>
      </c>
      <c r="AA2021" s="3">
        <v>1329123</v>
      </c>
      <c r="AB2021" s="3">
        <v>15121205</v>
      </c>
      <c r="AC2021" s="3">
        <v>0</v>
      </c>
      <c r="AD2021" s="3">
        <v>16594616</v>
      </c>
      <c r="AE2021" s="3">
        <v>0</v>
      </c>
      <c r="AF2021" s="3">
        <v>22594696</v>
      </c>
      <c r="AG2021" s="3">
        <v>292135</v>
      </c>
      <c r="AH2021" s="3">
        <v>16594616</v>
      </c>
      <c r="AI2021" s="3">
        <v>15804919</v>
      </c>
      <c r="AJ2021" s="3">
        <v>2040813</v>
      </c>
      <c r="AK2021" s="3">
        <v>1532086</v>
      </c>
      <c r="AL2021" s="3">
        <v>1041705</v>
      </c>
      <c r="AM2021" s="3">
        <v>490381</v>
      </c>
      <c r="AN2021" s="3">
        <v>-508727</v>
      </c>
      <c r="AO2021" s="3">
        <v>0</v>
      </c>
      <c r="AP2021" s="3">
        <v>0</v>
      </c>
      <c r="AQ2021" s="3">
        <v>-508727</v>
      </c>
      <c r="AR2021" s="3">
        <f>Tabela1[[#This Row],[Potrzeby finansowe 2027
w tym:]]+Tabela1[[#This Row],[Rozliczenie 2025 potrz. fin.]]</f>
        <v>32399535</v>
      </c>
      <c r="AS2021" s="3">
        <v>0</v>
      </c>
      <c r="AT2021" s="3">
        <v>0</v>
      </c>
      <c r="AU2021" s="3"/>
      <c r="AV2021" s="3"/>
      <c r="AW2021" s="3"/>
      <c r="AX2021" s="3"/>
      <c r="AY2021" s="3"/>
      <c r="AZ2021" s="3"/>
      <c r="BA2021" s="3">
        <v>507534</v>
      </c>
      <c r="BB2021" s="3">
        <v>0</v>
      </c>
      <c r="BC2021" s="3">
        <v>0</v>
      </c>
      <c r="BD2021" s="3">
        <v>3274.28</v>
      </c>
      <c r="BE2021" s="3">
        <v>3621.44</v>
      </c>
      <c r="BF2021" s="3">
        <v>0</v>
      </c>
      <c r="BG2021" s="3">
        <v>896516</v>
      </c>
      <c r="BH2021" s="3">
        <v>8424</v>
      </c>
      <c r="BI2021" s="3">
        <v>432607</v>
      </c>
      <c r="BJ2021" s="3">
        <v>6647804.5249999994</v>
      </c>
      <c r="BK2021" s="3">
        <v>3993194.1099999994</v>
      </c>
      <c r="BL2021" s="3">
        <v>379346.74</v>
      </c>
      <c r="BM2021" s="3">
        <v>9859748.1799999997</v>
      </c>
      <c r="BN2021" s="53">
        <v>0.6688285162698302</v>
      </c>
      <c r="BO2021" s="54">
        <v>4.063251E-4</v>
      </c>
      <c r="BP2021" s="70">
        <v>10218</v>
      </c>
      <c r="BQ2021" s="71"/>
      <c r="BR2021" s="70"/>
      <c r="BS2021" s="72"/>
      <c r="BT2021" s="72"/>
      <c r="BU2021" s="70">
        <v>22594696</v>
      </c>
      <c r="BV2021" s="70">
        <v>292135</v>
      </c>
      <c r="BW2021" s="74">
        <v>16594616</v>
      </c>
      <c r="BX2021" s="70">
        <v>39481447</v>
      </c>
    </row>
    <row r="2022" spans="1:76" x14ac:dyDescent="0.3">
      <c r="A2022" s="73" t="s">
        <v>10</v>
      </c>
      <c r="B2022" s="2" t="s">
        <v>1126</v>
      </c>
      <c r="C2022" s="2" t="s">
        <v>54</v>
      </c>
      <c r="D2022" s="2" t="s">
        <v>21</v>
      </c>
      <c r="E2022" s="2" t="s">
        <v>19</v>
      </c>
      <c r="F2022" s="17" t="str">
        <f>+Tabela1[[#This Row],[WK]]&amp;Tabela1[[#This Row],[PK]]&amp;Tabela1[[#This Row],[GK]]</f>
        <v>280805</v>
      </c>
      <c r="G2022" s="2" t="s">
        <v>1888</v>
      </c>
      <c r="H2022" s="3">
        <v>242797704.71000001</v>
      </c>
      <c r="I2022" s="4">
        <v>1.125</v>
      </c>
      <c r="J2022" s="3">
        <v>273147417.80000001</v>
      </c>
      <c r="K2022" s="4">
        <v>7.0000000000000007E-2</v>
      </c>
      <c r="L2022" s="3">
        <v>19120319</v>
      </c>
      <c r="M2022" s="3"/>
      <c r="N2022" s="5"/>
      <c r="O2022" s="3">
        <v>10559156.960000001</v>
      </c>
      <c r="P2022" s="4">
        <v>1.125</v>
      </c>
      <c r="Q2022" s="3">
        <v>11879051.58</v>
      </c>
      <c r="R2022" s="4">
        <v>1.6E-2</v>
      </c>
      <c r="S2022" s="3">
        <v>190065</v>
      </c>
      <c r="T2022" s="3"/>
      <c r="U2022" s="5"/>
      <c r="V2022" s="3">
        <v>12960939</v>
      </c>
      <c r="W2022" s="5"/>
      <c r="X2022" s="3">
        <v>20424670</v>
      </c>
      <c r="Y2022" s="3">
        <v>5053159</v>
      </c>
      <c r="Z2022" s="3">
        <v>571630</v>
      </c>
      <c r="AA2022" s="3">
        <v>1047861</v>
      </c>
      <c r="AB2022" s="3">
        <v>9405247</v>
      </c>
      <c r="AC2022" s="3">
        <v>4346773</v>
      </c>
      <c r="AD2022" s="3">
        <v>7463731</v>
      </c>
      <c r="AE2022" s="3">
        <v>0</v>
      </c>
      <c r="AF2022" s="3">
        <v>19120319</v>
      </c>
      <c r="AG2022" s="3">
        <v>190065</v>
      </c>
      <c r="AH2022" s="3">
        <v>7463731</v>
      </c>
      <c r="AI2022" s="3">
        <v>12960939</v>
      </c>
      <c r="AJ2022" s="3">
        <v>1876752</v>
      </c>
      <c r="AK2022" s="3">
        <v>1876752</v>
      </c>
      <c r="AL2022" s="3">
        <v>598671</v>
      </c>
      <c r="AM2022" s="3">
        <v>1278081</v>
      </c>
      <c r="AN2022" s="3">
        <v>269018</v>
      </c>
      <c r="AO2022" s="3">
        <v>0</v>
      </c>
      <c r="AP2022" s="3">
        <v>-269018</v>
      </c>
      <c r="AQ2022" s="3">
        <v>0</v>
      </c>
      <c r="AR2022" s="3">
        <f>Tabela1[[#This Row],[Potrzeby finansowe 2027
w tym:]]+Tabela1[[#This Row],[Rozliczenie 2025 potrz. fin.]]</f>
        <v>20424670</v>
      </c>
      <c r="AS2022" s="3">
        <v>0</v>
      </c>
      <c r="AT2022" s="3">
        <v>0</v>
      </c>
      <c r="AU2022" s="3"/>
      <c r="AV2022" s="3"/>
      <c r="AW2022" s="3"/>
      <c r="AX2022" s="3"/>
      <c r="AY2022" s="3"/>
      <c r="AZ2022" s="3"/>
      <c r="BA2022" s="3">
        <v>571630</v>
      </c>
      <c r="BB2022" s="3">
        <v>0</v>
      </c>
      <c r="BC2022" s="3">
        <v>0</v>
      </c>
      <c r="BD2022" s="3">
        <v>5727.18</v>
      </c>
      <c r="BE2022" s="3">
        <v>0</v>
      </c>
      <c r="BF2022" s="3">
        <v>0</v>
      </c>
      <c r="BG2022" s="3">
        <v>680582</v>
      </c>
      <c r="BH2022" s="3">
        <v>6395</v>
      </c>
      <c r="BI2022" s="3">
        <v>367279</v>
      </c>
      <c r="BJ2022" s="3">
        <v>5643915.2449999992</v>
      </c>
      <c r="BK2022" s="3">
        <v>3058246.2699999996</v>
      </c>
      <c r="BL2022" s="3">
        <v>89455</v>
      </c>
      <c r="BM2022" s="3">
        <v>10163765.9</v>
      </c>
      <c r="BN2022" s="53">
        <v>0.8172500303106609</v>
      </c>
      <c r="BO2022" s="54">
        <v>2.5636479999999998E-4</v>
      </c>
      <c r="BP2022" s="70">
        <v>6447</v>
      </c>
      <c r="BQ2022" s="71"/>
      <c r="BR2022" s="70"/>
      <c r="BS2022" s="72"/>
      <c r="BT2022" s="72"/>
      <c r="BU2022" s="70">
        <v>19120319</v>
      </c>
      <c r="BV2022" s="70">
        <v>190065</v>
      </c>
      <c r="BW2022" s="74">
        <v>7463731</v>
      </c>
      <c r="BX2022" s="70">
        <v>26774115</v>
      </c>
    </row>
    <row r="2023" spans="1:76" x14ac:dyDescent="0.3">
      <c r="A2023" s="73" t="s">
        <v>10</v>
      </c>
      <c r="B2023" s="2" t="s">
        <v>1126</v>
      </c>
      <c r="C2023" s="2" t="s">
        <v>54</v>
      </c>
      <c r="D2023" s="2" t="s">
        <v>23</v>
      </c>
      <c r="E2023" s="2" t="s">
        <v>15</v>
      </c>
      <c r="F2023" s="17" t="str">
        <f>+Tabela1[[#This Row],[WK]]&amp;Tabela1[[#This Row],[PK]]&amp;Tabela1[[#This Row],[GK]]</f>
        <v>280806</v>
      </c>
      <c r="G2023" s="2" t="s">
        <v>1889</v>
      </c>
      <c r="H2023" s="3">
        <v>109254860.31</v>
      </c>
      <c r="I2023" s="4">
        <v>1.125</v>
      </c>
      <c r="J2023" s="3">
        <v>122911717.84999999</v>
      </c>
      <c r="K2023" s="4">
        <v>7.0000000000000007E-2</v>
      </c>
      <c r="L2023" s="3">
        <v>8603820</v>
      </c>
      <c r="M2023" s="3"/>
      <c r="N2023" s="5"/>
      <c r="O2023" s="3">
        <v>5380253.5099999998</v>
      </c>
      <c r="P2023" s="4">
        <v>1.125</v>
      </c>
      <c r="Q2023" s="3">
        <v>6052785.2000000002</v>
      </c>
      <c r="R2023" s="4">
        <v>1.6E-2</v>
      </c>
      <c r="S2023" s="3">
        <v>96845</v>
      </c>
      <c r="T2023" s="3"/>
      <c r="U2023" s="5"/>
      <c r="V2023" s="3">
        <v>5726893</v>
      </c>
      <c r="W2023" s="5"/>
      <c r="X2023" s="3">
        <v>12050766</v>
      </c>
      <c r="Y2023" s="3">
        <v>4098930</v>
      </c>
      <c r="Z2023" s="3">
        <v>1160634</v>
      </c>
      <c r="AA2023" s="3">
        <v>687400</v>
      </c>
      <c r="AB2023" s="3">
        <v>5745827</v>
      </c>
      <c r="AC2023" s="3">
        <v>357975</v>
      </c>
      <c r="AD2023" s="3">
        <v>6242447</v>
      </c>
      <c r="AE2023" s="3">
        <v>0</v>
      </c>
      <c r="AF2023" s="3">
        <v>8603820</v>
      </c>
      <c r="AG2023" s="3">
        <v>96845</v>
      </c>
      <c r="AH2023" s="3">
        <v>6242447</v>
      </c>
      <c r="AI2023" s="3">
        <v>5726893</v>
      </c>
      <c r="AJ2023" s="3">
        <v>1598275</v>
      </c>
      <c r="AK2023" s="3">
        <v>1516849</v>
      </c>
      <c r="AL2023" s="3">
        <v>113371</v>
      </c>
      <c r="AM2023" s="3">
        <v>1403478</v>
      </c>
      <c r="AN2023" s="3">
        <v>-459006</v>
      </c>
      <c r="AO2023" s="3">
        <v>0</v>
      </c>
      <c r="AP2023" s="3">
        <v>377580</v>
      </c>
      <c r="AQ2023" s="3">
        <v>-81426</v>
      </c>
      <c r="AR2023" s="3">
        <f>Tabela1[[#This Row],[Potrzeby finansowe 2027
w tym:]]+Tabela1[[#This Row],[Rozliczenie 2025 potrz. fin.]]</f>
        <v>11969340</v>
      </c>
      <c r="AS2023" s="3">
        <v>0</v>
      </c>
      <c r="AT2023" s="3">
        <v>0</v>
      </c>
      <c r="AU2023" s="3"/>
      <c r="AV2023" s="3"/>
      <c r="AW2023" s="3"/>
      <c r="AX2023" s="3"/>
      <c r="AY2023" s="3"/>
      <c r="AZ2023" s="3"/>
      <c r="BA2023" s="3">
        <v>1160634</v>
      </c>
      <c r="BB2023" s="3">
        <v>0</v>
      </c>
      <c r="BC2023" s="3">
        <v>593.99</v>
      </c>
      <c r="BD2023" s="3">
        <v>7881.04</v>
      </c>
      <c r="BE2023" s="3">
        <v>3534.85</v>
      </c>
      <c r="BF2023" s="3">
        <v>0</v>
      </c>
      <c r="BG2023" s="3">
        <v>377782</v>
      </c>
      <c r="BH2023" s="3">
        <v>3291</v>
      </c>
      <c r="BI2023" s="3">
        <v>309618</v>
      </c>
      <c r="BJ2023" s="3">
        <v>4757858.2624999993</v>
      </c>
      <c r="BK2023" s="3">
        <v>2323319.0199999996</v>
      </c>
      <c r="BL2023" s="3">
        <v>166391.12</v>
      </c>
      <c r="BM2023" s="3">
        <v>9405374.7300000004</v>
      </c>
      <c r="BN2023" s="53">
        <v>0.73095138169982188</v>
      </c>
      <c r="BO2023" s="54">
        <v>1.327197E-4</v>
      </c>
      <c r="BP2023" s="70">
        <v>3338</v>
      </c>
      <c r="BQ2023" s="71"/>
      <c r="BR2023" s="70"/>
      <c r="BS2023" s="72"/>
      <c r="BT2023" s="72"/>
      <c r="BU2023" s="70">
        <v>8603820</v>
      </c>
      <c r="BV2023" s="70">
        <v>96845</v>
      </c>
      <c r="BW2023" s="74">
        <v>6242447</v>
      </c>
      <c r="BX2023" s="70">
        <v>14943112</v>
      </c>
    </row>
    <row r="2024" spans="1:76" x14ac:dyDescent="0.3">
      <c r="A2024" s="73" t="s">
        <v>10</v>
      </c>
      <c r="B2024" s="2" t="s">
        <v>1126</v>
      </c>
      <c r="C2024" s="2" t="s">
        <v>56</v>
      </c>
      <c r="D2024" s="2" t="s">
        <v>12</v>
      </c>
      <c r="E2024" s="2" t="s">
        <v>13</v>
      </c>
      <c r="F2024" s="17" t="str">
        <f>+Tabela1[[#This Row],[WK]]&amp;Tabela1[[#This Row],[PK]]&amp;Tabela1[[#This Row],[GK]]</f>
        <v>280901</v>
      </c>
      <c r="G2024" s="2" t="s">
        <v>1890</v>
      </c>
      <c r="H2024" s="3">
        <v>715909414.25999999</v>
      </c>
      <c r="I2024" s="4">
        <v>1.125</v>
      </c>
      <c r="J2024" s="3">
        <v>805398091.03999996</v>
      </c>
      <c r="K2024" s="4">
        <v>7.0000000000000007E-2</v>
      </c>
      <c r="L2024" s="3">
        <v>56377866</v>
      </c>
      <c r="M2024" s="3"/>
      <c r="N2024" s="5"/>
      <c r="O2024" s="3">
        <v>192599402.42999998</v>
      </c>
      <c r="P2024" s="4">
        <v>1.125</v>
      </c>
      <c r="Q2024" s="3">
        <v>216674327.72999999</v>
      </c>
      <c r="R2024" s="4">
        <v>1.6E-2</v>
      </c>
      <c r="S2024" s="3">
        <v>3466789</v>
      </c>
      <c r="T2024" s="3"/>
      <c r="U2024" s="5"/>
      <c r="V2024" s="3">
        <v>34461446</v>
      </c>
      <c r="W2024" s="5"/>
      <c r="X2024" s="3">
        <v>36365770</v>
      </c>
      <c r="Y2024" s="3">
        <v>6174532</v>
      </c>
      <c r="Z2024" s="3">
        <v>3369</v>
      </c>
      <c r="AA2024" s="3">
        <v>2152416</v>
      </c>
      <c r="AB2024" s="3">
        <v>28035453</v>
      </c>
      <c r="AC2024" s="3">
        <v>0</v>
      </c>
      <c r="AD2024" s="3">
        <v>1405962</v>
      </c>
      <c r="AE2024" s="3">
        <v>0</v>
      </c>
      <c r="AF2024" s="3">
        <v>56377866</v>
      </c>
      <c r="AG2024" s="3">
        <v>3466789</v>
      </c>
      <c r="AH2024" s="3">
        <v>1405962</v>
      </c>
      <c r="AI2024" s="3">
        <v>34461446</v>
      </c>
      <c r="AJ2024" s="3">
        <v>733506</v>
      </c>
      <c r="AK2024" s="3">
        <v>235144</v>
      </c>
      <c r="AL2024" s="3">
        <v>2807623</v>
      </c>
      <c r="AM2024" s="3">
        <v>-2572479</v>
      </c>
      <c r="AN2024" s="3">
        <v>-498362</v>
      </c>
      <c r="AO2024" s="3">
        <v>0</v>
      </c>
      <c r="AP2024" s="3">
        <v>0</v>
      </c>
      <c r="AQ2024" s="3">
        <v>-498362</v>
      </c>
      <c r="AR2024" s="3">
        <f>Tabela1[[#This Row],[Potrzeby finansowe 2027
w tym:]]+Tabela1[[#This Row],[Rozliczenie 2025 potrz. fin.]]</f>
        <v>35867408</v>
      </c>
      <c r="AS2024" s="3">
        <v>0</v>
      </c>
      <c r="AT2024" s="3">
        <v>0</v>
      </c>
      <c r="AU2024" s="3"/>
      <c r="AV2024" s="3"/>
      <c r="AW2024" s="3"/>
      <c r="AX2024" s="3"/>
      <c r="AY2024" s="3"/>
      <c r="AZ2024" s="3"/>
      <c r="BA2024" s="3">
        <v>3369</v>
      </c>
      <c r="BB2024" s="3">
        <v>0</v>
      </c>
      <c r="BC2024" s="3">
        <v>0</v>
      </c>
      <c r="BD2024" s="3">
        <v>33.75</v>
      </c>
      <c r="BE2024" s="3">
        <v>0</v>
      </c>
      <c r="BF2024" s="3">
        <v>0</v>
      </c>
      <c r="BG2024" s="3">
        <v>1502387</v>
      </c>
      <c r="BH2024" s="3">
        <v>14117</v>
      </c>
      <c r="BI2024" s="3">
        <v>650029</v>
      </c>
      <c r="BJ2024" s="3">
        <v>9988894.625</v>
      </c>
      <c r="BK2024" s="3">
        <v>3973979.49</v>
      </c>
      <c r="BL2024" s="3">
        <v>6256316.5999999996</v>
      </c>
      <c r="BM2024" s="3">
        <v>11547027.34</v>
      </c>
      <c r="BN2024" s="53">
        <v>0.90988687128694412</v>
      </c>
      <c r="BO2024" s="54">
        <v>6.3528490000000005E-4</v>
      </c>
      <c r="BP2024" s="70">
        <v>15976</v>
      </c>
      <c r="BQ2024" s="71"/>
      <c r="BR2024" s="70"/>
      <c r="BS2024" s="72"/>
      <c r="BT2024" s="72"/>
      <c r="BU2024" s="70">
        <v>56377866</v>
      </c>
      <c r="BV2024" s="70">
        <v>3466789</v>
      </c>
      <c r="BW2024" s="74">
        <v>1405962</v>
      </c>
      <c r="BX2024" s="70">
        <v>61250617</v>
      </c>
    </row>
    <row r="2025" spans="1:76" x14ac:dyDescent="0.3">
      <c r="A2025" s="73" t="s">
        <v>10</v>
      </c>
      <c r="B2025" s="2" t="s">
        <v>1126</v>
      </c>
      <c r="C2025" s="2" t="s">
        <v>56</v>
      </c>
      <c r="D2025" s="2" t="s">
        <v>11</v>
      </c>
      <c r="E2025" s="2" t="s">
        <v>15</v>
      </c>
      <c r="F2025" s="17" t="str">
        <f>+Tabela1[[#This Row],[WK]]&amp;Tabela1[[#This Row],[PK]]&amp;Tabela1[[#This Row],[GK]]</f>
        <v>280902</v>
      </c>
      <c r="G2025" s="2" t="s">
        <v>1891</v>
      </c>
      <c r="H2025" s="3">
        <v>95362894.819999993</v>
      </c>
      <c r="I2025" s="4">
        <v>1.125</v>
      </c>
      <c r="J2025" s="3">
        <v>107283256.67</v>
      </c>
      <c r="K2025" s="4">
        <v>7.0000000000000007E-2</v>
      </c>
      <c r="L2025" s="3">
        <v>7509828</v>
      </c>
      <c r="M2025" s="3"/>
      <c r="N2025" s="5"/>
      <c r="O2025" s="3">
        <v>88232.26</v>
      </c>
      <c r="P2025" s="4">
        <v>1.125</v>
      </c>
      <c r="Q2025" s="3">
        <v>99261.29</v>
      </c>
      <c r="R2025" s="4">
        <v>1.6E-2</v>
      </c>
      <c r="S2025" s="3">
        <v>1588</v>
      </c>
      <c r="T2025" s="3"/>
      <c r="U2025" s="5"/>
      <c r="V2025" s="3">
        <v>4834686</v>
      </c>
      <c r="W2025" s="5"/>
      <c r="X2025" s="3">
        <v>14078537</v>
      </c>
      <c r="Y2025" s="3">
        <v>5094952</v>
      </c>
      <c r="Z2025" s="3">
        <v>126781</v>
      </c>
      <c r="AA2025" s="3">
        <v>645186</v>
      </c>
      <c r="AB2025" s="3">
        <v>7466467</v>
      </c>
      <c r="AC2025" s="3">
        <v>745151</v>
      </c>
      <c r="AD2025" s="3">
        <v>9243851</v>
      </c>
      <c r="AE2025" s="3">
        <v>0</v>
      </c>
      <c r="AF2025" s="3">
        <v>7509828</v>
      </c>
      <c r="AG2025" s="3">
        <v>1588</v>
      </c>
      <c r="AH2025" s="3">
        <v>9243851</v>
      </c>
      <c r="AI2025" s="3">
        <v>4834686</v>
      </c>
      <c r="AJ2025" s="3">
        <v>1446649</v>
      </c>
      <c r="AK2025" s="3">
        <v>1446649</v>
      </c>
      <c r="AL2025" s="3">
        <v>334249</v>
      </c>
      <c r="AM2025" s="3">
        <v>1112400</v>
      </c>
      <c r="AN2025" s="3">
        <v>-311168</v>
      </c>
      <c r="AO2025" s="3">
        <v>0</v>
      </c>
      <c r="AP2025" s="3">
        <v>311168</v>
      </c>
      <c r="AQ2025" s="3">
        <v>0</v>
      </c>
      <c r="AR2025" s="3">
        <f>Tabela1[[#This Row],[Potrzeby finansowe 2027
w tym:]]+Tabela1[[#This Row],[Rozliczenie 2025 potrz. fin.]]</f>
        <v>14078537</v>
      </c>
      <c r="AS2025" s="3">
        <v>0</v>
      </c>
      <c r="AT2025" s="3">
        <v>0</v>
      </c>
      <c r="AU2025" s="3"/>
      <c r="AV2025" s="3"/>
      <c r="AW2025" s="3"/>
      <c r="AX2025" s="3"/>
      <c r="AY2025" s="3"/>
      <c r="AZ2025" s="3"/>
      <c r="BA2025" s="3">
        <v>126781</v>
      </c>
      <c r="BB2025" s="3">
        <v>0</v>
      </c>
      <c r="BC2025" s="3">
        <v>35.82</v>
      </c>
      <c r="BD2025" s="3">
        <v>1150.82</v>
      </c>
      <c r="BE2025" s="3">
        <v>0</v>
      </c>
      <c r="BF2025" s="3">
        <v>0</v>
      </c>
      <c r="BG2025" s="3">
        <v>377782</v>
      </c>
      <c r="BH2025" s="3">
        <v>2955</v>
      </c>
      <c r="BI2025" s="3">
        <v>267404</v>
      </c>
      <c r="BJ2025" s="3">
        <v>4109150.1274999999</v>
      </c>
      <c r="BK2025" s="3">
        <v>1676302.65</v>
      </c>
      <c r="BL2025" s="3">
        <v>3193154.36</v>
      </c>
      <c r="BM2025" s="3">
        <v>3345081.19</v>
      </c>
      <c r="BN2025" s="53">
        <v>0.65887542784663744</v>
      </c>
      <c r="BO2025" s="54">
        <v>1.255005E-4</v>
      </c>
      <c r="BP2025" s="70">
        <v>3156</v>
      </c>
      <c r="BQ2025" s="71"/>
      <c r="BR2025" s="70"/>
      <c r="BS2025" s="72"/>
      <c r="BT2025" s="72"/>
      <c r="BU2025" s="70">
        <v>7509828</v>
      </c>
      <c r="BV2025" s="70">
        <v>1588</v>
      </c>
      <c r="BW2025" s="74">
        <v>9243851</v>
      </c>
      <c r="BX2025" s="70">
        <v>16755267</v>
      </c>
    </row>
    <row r="2026" spans="1:76" x14ac:dyDescent="0.3">
      <c r="A2026" s="73" t="s">
        <v>10</v>
      </c>
      <c r="B2026" s="2" t="s">
        <v>1126</v>
      </c>
      <c r="C2026" s="2" t="s">
        <v>56</v>
      </c>
      <c r="D2026" s="2" t="s">
        <v>16</v>
      </c>
      <c r="E2026" s="2" t="s">
        <v>15</v>
      </c>
      <c r="F2026" s="17" t="str">
        <f>+Tabela1[[#This Row],[WK]]&amp;Tabela1[[#This Row],[PK]]&amp;Tabela1[[#This Row],[GK]]</f>
        <v>280903</v>
      </c>
      <c r="G2026" s="2" t="s">
        <v>1890</v>
      </c>
      <c r="H2026" s="3">
        <v>217125666.16</v>
      </c>
      <c r="I2026" s="4">
        <v>1.125</v>
      </c>
      <c r="J2026" s="3">
        <v>244266374.43000001</v>
      </c>
      <c r="K2026" s="4">
        <v>7.0000000000000007E-2</v>
      </c>
      <c r="L2026" s="3">
        <v>17098646</v>
      </c>
      <c r="M2026" s="3"/>
      <c r="N2026" s="5"/>
      <c r="O2026" s="3">
        <v>7043511.4299999997</v>
      </c>
      <c r="P2026" s="4">
        <v>1.125</v>
      </c>
      <c r="Q2026" s="3">
        <v>7923950.3600000003</v>
      </c>
      <c r="R2026" s="4">
        <v>1.6E-2</v>
      </c>
      <c r="S2026" s="3">
        <v>126783</v>
      </c>
      <c r="T2026" s="3"/>
      <c r="U2026" s="5"/>
      <c r="V2026" s="3">
        <v>11501813</v>
      </c>
      <c r="W2026" s="5"/>
      <c r="X2026" s="3">
        <v>20307870</v>
      </c>
      <c r="Y2026" s="3">
        <v>2076287</v>
      </c>
      <c r="Z2026" s="3">
        <v>1096347</v>
      </c>
      <c r="AA2026" s="3">
        <v>1215185</v>
      </c>
      <c r="AB2026" s="3">
        <v>10291030</v>
      </c>
      <c r="AC2026" s="3">
        <v>5629021</v>
      </c>
      <c r="AD2026" s="3">
        <v>8806057</v>
      </c>
      <c r="AE2026" s="3">
        <v>0</v>
      </c>
      <c r="AF2026" s="3">
        <v>17098646</v>
      </c>
      <c r="AG2026" s="3">
        <v>126783</v>
      </c>
      <c r="AH2026" s="3">
        <v>8806057</v>
      </c>
      <c r="AI2026" s="3">
        <v>11501813</v>
      </c>
      <c r="AJ2026" s="3">
        <v>810413</v>
      </c>
      <c r="AK2026" s="3">
        <v>810413</v>
      </c>
      <c r="AL2026" s="3">
        <v>769953</v>
      </c>
      <c r="AM2026" s="3">
        <v>40460</v>
      </c>
      <c r="AN2026" s="3">
        <v>-115879</v>
      </c>
      <c r="AO2026" s="3">
        <v>0</v>
      </c>
      <c r="AP2026" s="3">
        <v>115879</v>
      </c>
      <c r="AQ2026" s="3">
        <v>0</v>
      </c>
      <c r="AR2026" s="3">
        <f>Tabela1[[#This Row],[Potrzeby finansowe 2027
w tym:]]+Tabela1[[#This Row],[Rozliczenie 2025 potrz. fin.]]</f>
        <v>20307870</v>
      </c>
      <c r="AS2026" s="3">
        <v>0</v>
      </c>
      <c r="AT2026" s="3">
        <v>0</v>
      </c>
      <c r="AU2026" s="3"/>
      <c r="AV2026" s="3"/>
      <c r="AW2026" s="3"/>
      <c r="AX2026" s="3"/>
      <c r="AY2026" s="3"/>
      <c r="AZ2026" s="3"/>
      <c r="BA2026" s="3">
        <v>1096347</v>
      </c>
      <c r="BB2026" s="3">
        <v>0</v>
      </c>
      <c r="BC2026" s="3">
        <v>0</v>
      </c>
      <c r="BD2026" s="3">
        <v>10984.34</v>
      </c>
      <c r="BE2026" s="3">
        <v>0</v>
      </c>
      <c r="BF2026" s="3">
        <v>0</v>
      </c>
      <c r="BG2026" s="3">
        <v>676538</v>
      </c>
      <c r="BH2026" s="3">
        <v>6357</v>
      </c>
      <c r="BI2026" s="3">
        <v>538647</v>
      </c>
      <c r="BJ2026" s="3">
        <v>8277298.4074999997</v>
      </c>
      <c r="BK2026" s="3">
        <v>5189964.4400000004</v>
      </c>
      <c r="BL2026" s="3">
        <v>2065556.2</v>
      </c>
      <c r="BM2026" s="3">
        <v>8218223.4699999997</v>
      </c>
      <c r="BN2026" s="53">
        <v>0.91416580397862401</v>
      </c>
      <c r="BO2026" s="54">
        <v>2.242682E-4</v>
      </c>
      <c r="BP2026" s="70">
        <v>5640</v>
      </c>
      <c r="BQ2026" s="71"/>
      <c r="BR2026" s="70"/>
      <c r="BS2026" s="72"/>
      <c r="BT2026" s="72"/>
      <c r="BU2026" s="70">
        <v>17098646</v>
      </c>
      <c r="BV2026" s="70">
        <v>126783</v>
      </c>
      <c r="BW2026" s="74">
        <v>8806057</v>
      </c>
      <c r="BX2026" s="70">
        <v>26031486</v>
      </c>
    </row>
    <row r="2027" spans="1:76" x14ac:dyDescent="0.3">
      <c r="A2027" s="73" t="s">
        <v>10</v>
      </c>
      <c r="B2027" s="2" t="s">
        <v>1126</v>
      </c>
      <c r="C2027" s="2" t="s">
        <v>56</v>
      </c>
      <c r="D2027" s="2" t="s">
        <v>18</v>
      </c>
      <c r="E2027" s="2" t="s">
        <v>15</v>
      </c>
      <c r="F2027" s="17" t="str">
        <f>+Tabela1[[#This Row],[WK]]&amp;Tabela1[[#This Row],[PK]]&amp;Tabela1[[#This Row],[GK]]</f>
        <v>280904</v>
      </c>
      <c r="G2027" s="2" t="s">
        <v>1892</v>
      </c>
      <c r="H2027" s="3">
        <v>96316765.810000002</v>
      </c>
      <c r="I2027" s="4">
        <v>1.125</v>
      </c>
      <c r="J2027" s="3">
        <v>108356361.54000001</v>
      </c>
      <c r="K2027" s="4">
        <v>7.0000000000000007E-2</v>
      </c>
      <c r="L2027" s="3">
        <v>7584945</v>
      </c>
      <c r="M2027" s="3"/>
      <c r="N2027" s="5"/>
      <c r="O2027" s="3">
        <v>698089.53</v>
      </c>
      <c r="P2027" s="4">
        <v>1.125</v>
      </c>
      <c r="Q2027" s="3">
        <v>785350.72</v>
      </c>
      <c r="R2027" s="4">
        <v>1.6E-2</v>
      </c>
      <c r="S2027" s="3">
        <v>12566</v>
      </c>
      <c r="T2027" s="3"/>
      <c r="U2027" s="5"/>
      <c r="V2027" s="3">
        <v>5390624</v>
      </c>
      <c r="W2027" s="5"/>
      <c r="X2027" s="3">
        <v>14697074</v>
      </c>
      <c r="Y2027" s="3">
        <v>7321791</v>
      </c>
      <c r="Z2027" s="3">
        <v>231649</v>
      </c>
      <c r="AA2027" s="3">
        <v>607508</v>
      </c>
      <c r="AB2027" s="3">
        <v>6536126</v>
      </c>
      <c r="AC2027" s="3">
        <v>0</v>
      </c>
      <c r="AD2027" s="3">
        <v>8824109</v>
      </c>
      <c r="AE2027" s="3">
        <v>0</v>
      </c>
      <c r="AF2027" s="3">
        <v>7584945</v>
      </c>
      <c r="AG2027" s="3">
        <v>12566</v>
      </c>
      <c r="AH2027" s="3">
        <v>8824109</v>
      </c>
      <c r="AI2027" s="3">
        <v>5390624</v>
      </c>
      <c r="AJ2027" s="3">
        <v>-317324</v>
      </c>
      <c r="AK2027" s="3">
        <v>-799664</v>
      </c>
      <c r="AL2027" s="3">
        <v>214377</v>
      </c>
      <c r="AM2027" s="3">
        <v>-1014041</v>
      </c>
      <c r="AN2027" s="3">
        <v>-482340</v>
      </c>
      <c r="AO2027" s="3">
        <v>0</v>
      </c>
      <c r="AP2027" s="3">
        <v>0</v>
      </c>
      <c r="AQ2027" s="3">
        <v>-482340</v>
      </c>
      <c r="AR2027" s="3">
        <f>Tabela1[[#This Row],[Potrzeby finansowe 2027
w tym:]]+Tabela1[[#This Row],[Rozliczenie 2025 potrz. fin.]]</f>
        <v>14214734</v>
      </c>
      <c r="AS2027" s="3">
        <v>0</v>
      </c>
      <c r="AT2027" s="3">
        <v>0</v>
      </c>
      <c r="AU2027" s="3"/>
      <c r="AV2027" s="3"/>
      <c r="AW2027" s="3"/>
      <c r="AX2027" s="3"/>
      <c r="AY2027" s="3"/>
      <c r="AZ2027" s="3"/>
      <c r="BA2027" s="3">
        <v>231649</v>
      </c>
      <c r="BB2027" s="3">
        <v>0</v>
      </c>
      <c r="BC2027" s="3">
        <v>91.8</v>
      </c>
      <c r="BD2027" s="3">
        <v>2007.93</v>
      </c>
      <c r="BE2027" s="3">
        <v>13.94</v>
      </c>
      <c r="BF2027" s="3">
        <v>0</v>
      </c>
      <c r="BG2027" s="3">
        <v>377782</v>
      </c>
      <c r="BH2027" s="3">
        <v>3203</v>
      </c>
      <c r="BI2027" s="3">
        <v>229726</v>
      </c>
      <c r="BJ2027" s="3">
        <v>3530162.0025000004</v>
      </c>
      <c r="BK2027" s="3">
        <v>2278528.9200000004</v>
      </c>
      <c r="BL2027" s="3">
        <v>462908.4</v>
      </c>
      <c r="BM2027" s="3">
        <v>4080715.53</v>
      </c>
      <c r="BN2027" s="53">
        <v>0.58562621825541172</v>
      </c>
      <c r="BO2027" s="54">
        <v>1.450689E-4</v>
      </c>
      <c r="BP2027" s="70">
        <v>3648</v>
      </c>
      <c r="BQ2027" s="71"/>
      <c r="BR2027" s="70"/>
      <c r="BS2027" s="72"/>
      <c r="BT2027" s="72"/>
      <c r="BU2027" s="70">
        <v>7584945</v>
      </c>
      <c r="BV2027" s="70">
        <v>12566</v>
      </c>
      <c r="BW2027" s="74">
        <v>8824109</v>
      </c>
      <c r="BX2027" s="70">
        <v>16421620</v>
      </c>
    </row>
    <row r="2028" spans="1:76" x14ac:dyDescent="0.3">
      <c r="A2028" s="73" t="s">
        <v>10</v>
      </c>
      <c r="B2028" s="2" t="s">
        <v>1126</v>
      </c>
      <c r="C2028" s="2" t="s">
        <v>56</v>
      </c>
      <c r="D2028" s="2" t="s">
        <v>21</v>
      </c>
      <c r="E2028" s="2" t="s">
        <v>19</v>
      </c>
      <c r="F2028" s="17" t="str">
        <f>+Tabela1[[#This Row],[WK]]&amp;Tabela1[[#This Row],[PK]]&amp;Tabela1[[#This Row],[GK]]</f>
        <v>280905</v>
      </c>
      <c r="G2028" s="2" t="s">
        <v>1893</v>
      </c>
      <c r="H2028" s="3">
        <v>407636608.75999999</v>
      </c>
      <c r="I2028" s="4">
        <v>1.125</v>
      </c>
      <c r="J2028" s="3">
        <v>458591184.86000001</v>
      </c>
      <c r="K2028" s="4">
        <v>7.0000000000000007E-2</v>
      </c>
      <c r="L2028" s="3">
        <v>32101383</v>
      </c>
      <c r="M2028" s="3"/>
      <c r="N2028" s="5"/>
      <c r="O2028" s="3">
        <v>46315670.25</v>
      </c>
      <c r="P2028" s="4">
        <v>1.125</v>
      </c>
      <c r="Q2028" s="3">
        <v>52105129.030000001</v>
      </c>
      <c r="R2028" s="4">
        <v>1.6E-2</v>
      </c>
      <c r="S2028" s="3">
        <v>833682</v>
      </c>
      <c r="T2028" s="3"/>
      <c r="U2028" s="5"/>
      <c r="V2028" s="3">
        <v>21264906</v>
      </c>
      <c r="W2028" s="5"/>
      <c r="X2028" s="3">
        <v>33319514</v>
      </c>
      <c r="Y2028" s="3">
        <v>10713878</v>
      </c>
      <c r="Z2028" s="3">
        <v>970689</v>
      </c>
      <c r="AA2028" s="3">
        <v>1464048</v>
      </c>
      <c r="AB2028" s="3">
        <v>18362722</v>
      </c>
      <c r="AC2028" s="3">
        <v>1808177</v>
      </c>
      <c r="AD2028" s="3">
        <v>12371608</v>
      </c>
      <c r="AE2028" s="3">
        <v>0</v>
      </c>
      <c r="AF2028" s="3">
        <v>32101383</v>
      </c>
      <c r="AG2028" s="3">
        <v>833682</v>
      </c>
      <c r="AH2028" s="3">
        <v>12371608</v>
      </c>
      <c r="AI2028" s="3">
        <v>21264906</v>
      </c>
      <c r="AJ2028" s="3">
        <v>3192982</v>
      </c>
      <c r="AK2028" s="3">
        <v>3509982</v>
      </c>
      <c r="AL2028" s="3">
        <v>1270676</v>
      </c>
      <c r="AM2028" s="3">
        <v>2239306</v>
      </c>
      <c r="AN2028" s="3">
        <v>317000</v>
      </c>
      <c r="AO2028" s="3">
        <v>0</v>
      </c>
      <c r="AP2028" s="3">
        <v>0</v>
      </c>
      <c r="AQ2028" s="3">
        <v>317000</v>
      </c>
      <c r="AR2028" s="3">
        <f>Tabela1[[#This Row],[Potrzeby finansowe 2027
w tym:]]+Tabela1[[#This Row],[Rozliczenie 2025 potrz. fin.]]</f>
        <v>33636514</v>
      </c>
      <c r="AS2028" s="3">
        <v>0</v>
      </c>
      <c r="AT2028" s="3">
        <v>0</v>
      </c>
      <c r="AU2028" s="3"/>
      <c r="AV2028" s="3"/>
      <c r="AW2028" s="3"/>
      <c r="AX2028" s="3"/>
      <c r="AY2028" s="3"/>
      <c r="AZ2028" s="3"/>
      <c r="BA2028" s="3">
        <v>970689</v>
      </c>
      <c r="BB2028" s="3">
        <v>0</v>
      </c>
      <c r="BC2028" s="3">
        <v>190.58</v>
      </c>
      <c r="BD2028" s="3">
        <v>8916.2999999999993</v>
      </c>
      <c r="BE2028" s="3">
        <v>347.61</v>
      </c>
      <c r="BF2028" s="3">
        <v>0</v>
      </c>
      <c r="BG2028" s="3">
        <v>1136715</v>
      </c>
      <c r="BH2028" s="3">
        <v>10681</v>
      </c>
      <c r="BI2028" s="3">
        <v>327333</v>
      </c>
      <c r="BJ2028" s="3">
        <v>5030073.5200000005</v>
      </c>
      <c r="BK2028" s="3">
        <v>2051112.3100000005</v>
      </c>
      <c r="BL2028" s="3">
        <v>931489.51</v>
      </c>
      <c r="BM2028" s="3">
        <v>10052865.82</v>
      </c>
      <c r="BN2028" s="53">
        <v>0.77275771056583009</v>
      </c>
      <c r="BO2028" s="54">
        <v>4.2437220000000002E-4</v>
      </c>
      <c r="BP2028" s="70">
        <v>10673</v>
      </c>
      <c r="BQ2028" s="71"/>
      <c r="BR2028" s="70"/>
      <c r="BS2028" s="72"/>
      <c r="BT2028" s="72"/>
      <c r="BU2028" s="70">
        <v>32101383</v>
      </c>
      <c r="BV2028" s="70">
        <v>833682</v>
      </c>
      <c r="BW2028" s="74">
        <v>12371608</v>
      </c>
      <c r="BX2028" s="70">
        <v>45306673</v>
      </c>
    </row>
    <row r="2029" spans="1:76" x14ac:dyDescent="0.3">
      <c r="A2029" s="73" t="s">
        <v>10</v>
      </c>
      <c r="B2029" s="2" t="s">
        <v>1126</v>
      </c>
      <c r="C2029" s="2" t="s">
        <v>69</v>
      </c>
      <c r="D2029" s="2" t="s">
        <v>12</v>
      </c>
      <c r="E2029" s="2" t="s">
        <v>13</v>
      </c>
      <c r="F2029" s="17" t="str">
        <f>+Tabela1[[#This Row],[WK]]&amp;Tabela1[[#This Row],[PK]]&amp;Tabela1[[#This Row],[GK]]</f>
        <v>281001</v>
      </c>
      <c r="G2029" s="2" t="s">
        <v>1894</v>
      </c>
      <c r="H2029" s="3">
        <v>955794102.76999998</v>
      </c>
      <c r="I2029" s="4">
        <v>1.125</v>
      </c>
      <c r="J2029" s="3">
        <v>1075268365.6199999</v>
      </c>
      <c r="K2029" s="4">
        <v>7.0000000000000007E-2</v>
      </c>
      <c r="L2029" s="3">
        <v>75268786</v>
      </c>
      <c r="M2029" s="3"/>
      <c r="N2029" s="5"/>
      <c r="O2029" s="3">
        <v>114831391.08</v>
      </c>
      <c r="P2029" s="4">
        <v>1.125</v>
      </c>
      <c r="Q2029" s="3">
        <v>129185314.97</v>
      </c>
      <c r="R2029" s="4">
        <v>1.6E-2</v>
      </c>
      <c r="S2029" s="3">
        <v>2066965</v>
      </c>
      <c r="T2029" s="3"/>
      <c r="U2029" s="5"/>
      <c r="V2029" s="3">
        <v>41442067</v>
      </c>
      <c r="W2029" s="5"/>
      <c r="X2029" s="3">
        <v>56786054</v>
      </c>
      <c r="Y2029" s="3">
        <v>10011095</v>
      </c>
      <c r="Z2029" s="3">
        <v>1651</v>
      </c>
      <c r="AA2029" s="3">
        <v>3280259</v>
      </c>
      <c r="AB2029" s="3">
        <v>43493049</v>
      </c>
      <c r="AC2029" s="3">
        <v>0</v>
      </c>
      <c r="AD2029" s="3">
        <v>16177516</v>
      </c>
      <c r="AE2029" s="3">
        <v>0</v>
      </c>
      <c r="AF2029" s="3">
        <v>75268786</v>
      </c>
      <c r="AG2029" s="3">
        <v>2066965</v>
      </c>
      <c r="AH2029" s="3">
        <v>16177516</v>
      </c>
      <c r="AI2029" s="3">
        <v>41442067</v>
      </c>
      <c r="AJ2029" s="3">
        <v>3981742</v>
      </c>
      <c r="AK2029" s="3">
        <v>4815270</v>
      </c>
      <c r="AL2029" s="3">
        <v>1365193</v>
      </c>
      <c r="AM2029" s="3">
        <v>3450077</v>
      </c>
      <c r="AN2029" s="3">
        <v>833528</v>
      </c>
      <c r="AO2029" s="3">
        <v>0</v>
      </c>
      <c r="AP2029" s="3">
        <v>0</v>
      </c>
      <c r="AQ2029" s="3">
        <v>833528</v>
      </c>
      <c r="AR2029" s="3">
        <f>Tabela1[[#This Row],[Potrzeby finansowe 2027
w tym:]]+Tabela1[[#This Row],[Rozliczenie 2025 potrz. fin.]]</f>
        <v>57619582</v>
      </c>
      <c r="AS2029" s="3">
        <v>0</v>
      </c>
      <c r="AT2029" s="3">
        <v>0</v>
      </c>
      <c r="AU2029" s="3"/>
      <c r="AV2029" s="3"/>
      <c r="AW2029" s="3"/>
      <c r="AX2029" s="3"/>
      <c r="AY2029" s="3"/>
      <c r="AZ2029" s="3"/>
      <c r="BA2029" s="3">
        <v>1651</v>
      </c>
      <c r="BB2029" s="3">
        <v>0</v>
      </c>
      <c r="BC2029" s="3">
        <v>0</v>
      </c>
      <c r="BD2029" s="3">
        <v>16.54</v>
      </c>
      <c r="BE2029" s="3">
        <v>0</v>
      </c>
      <c r="BF2029" s="3">
        <v>0</v>
      </c>
      <c r="BG2029" s="3">
        <v>2129331</v>
      </c>
      <c r="BH2029" s="3">
        <v>20008</v>
      </c>
      <c r="BI2029" s="3">
        <v>1150928</v>
      </c>
      <c r="BJ2029" s="3">
        <v>17686118.847499996</v>
      </c>
      <c r="BK2029" s="3">
        <v>9369076.9199999981</v>
      </c>
      <c r="BL2029" s="3">
        <v>6332364.25</v>
      </c>
      <c r="BM2029" s="3">
        <v>20603439.210000001</v>
      </c>
      <c r="BN2029" s="53">
        <v>0.89339227591095194</v>
      </c>
      <c r="BO2029" s="54">
        <v>8.7067410000000003E-4</v>
      </c>
      <c r="BP2029" s="70">
        <v>21895</v>
      </c>
      <c r="BQ2029" s="71"/>
      <c r="BR2029" s="70"/>
      <c r="BS2029" s="72"/>
      <c r="BT2029" s="72"/>
      <c r="BU2029" s="70">
        <v>75268786</v>
      </c>
      <c r="BV2029" s="70">
        <v>2066965</v>
      </c>
      <c r="BW2029" s="74">
        <v>16177516</v>
      </c>
      <c r="BX2029" s="70">
        <v>93513267</v>
      </c>
    </row>
    <row r="2030" spans="1:76" x14ac:dyDescent="0.3">
      <c r="A2030" s="73" t="s">
        <v>10</v>
      </c>
      <c r="B2030" s="2" t="s">
        <v>1126</v>
      </c>
      <c r="C2030" s="2" t="s">
        <v>69</v>
      </c>
      <c r="D2030" s="2" t="s">
        <v>11</v>
      </c>
      <c r="E2030" s="2" t="s">
        <v>19</v>
      </c>
      <c r="F2030" s="17" t="str">
        <f>+Tabela1[[#This Row],[WK]]&amp;Tabela1[[#This Row],[PK]]&amp;Tabela1[[#This Row],[GK]]</f>
        <v>281002</v>
      </c>
      <c r="G2030" s="2" t="s">
        <v>1895</v>
      </c>
      <c r="H2030" s="3">
        <v>277448723.68000001</v>
      </c>
      <c r="I2030" s="4">
        <v>1.125</v>
      </c>
      <c r="J2030" s="3">
        <v>312129814.13999999</v>
      </c>
      <c r="K2030" s="4">
        <v>7.0000000000000007E-2</v>
      </c>
      <c r="L2030" s="3">
        <v>21849087</v>
      </c>
      <c r="M2030" s="3"/>
      <c r="N2030" s="5"/>
      <c r="O2030" s="3">
        <v>47579382.57</v>
      </c>
      <c r="P2030" s="4">
        <v>1.125</v>
      </c>
      <c r="Q2030" s="3">
        <v>53526805.390000001</v>
      </c>
      <c r="R2030" s="4">
        <v>1.6E-2</v>
      </c>
      <c r="S2030" s="3">
        <v>856429</v>
      </c>
      <c r="T2030" s="3"/>
      <c r="U2030" s="5"/>
      <c r="V2030" s="3">
        <v>13438391</v>
      </c>
      <c r="W2030" s="5"/>
      <c r="X2030" s="3">
        <v>26675194</v>
      </c>
      <c r="Y2030" s="3">
        <v>4724141</v>
      </c>
      <c r="Z2030" s="3">
        <v>2349701</v>
      </c>
      <c r="AA2030" s="3">
        <v>1835680</v>
      </c>
      <c r="AB2030" s="3">
        <v>17765672</v>
      </c>
      <c r="AC2030" s="3">
        <v>0</v>
      </c>
      <c r="AD2030" s="3">
        <v>13183459</v>
      </c>
      <c r="AE2030" s="3">
        <v>0</v>
      </c>
      <c r="AF2030" s="3">
        <v>21849087</v>
      </c>
      <c r="AG2030" s="3">
        <v>856429</v>
      </c>
      <c r="AH2030" s="3">
        <v>13183459</v>
      </c>
      <c r="AI2030" s="3">
        <v>13438391</v>
      </c>
      <c r="AJ2030" s="3">
        <v>-86889</v>
      </c>
      <c r="AK2030" s="3">
        <v>-140232</v>
      </c>
      <c r="AL2030" s="3">
        <v>1141047</v>
      </c>
      <c r="AM2030" s="3">
        <v>-1281279</v>
      </c>
      <c r="AN2030" s="3">
        <v>-53343</v>
      </c>
      <c r="AO2030" s="3">
        <v>0</v>
      </c>
      <c r="AP2030" s="3">
        <v>0</v>
      </c>
      <c r="AQ2030" s="3">
        <v>-53343</v>
      </c>
      <c r="AR2030" s="3">
        <f>Tabela1[[#This Row],[Potrzeby finansowe 2027
w tym:]]+Tabela1[[#This Row],[Rozliczenie 2025 potrz. fin.]]</f>
        <v>26621851</v>
      </c>
      <c r="AS2030" s="3">
        <v>0</v>
      </c>
      <c r="AT2030" s="3">
        <v>0</v>
      </c>
      <c r="AU2030" s="3"/>
      <c r="AV2030" s="3"/>
      <c r="AW2030" s="3"/>
      <c r="AX2030" s="3"/>
      <c r="AY2030" s="3"/>
      <c r="AZ2030" s="3"/>
      <c r="BA2030" s="3">
        <v>2349701</v>
      </c>
      <c r="BB2030" s="3">
        <v>0</v>
      </c>
      <c r="BC2030" s="3">
        <v>1375.53</v>
      </c>
      <c r="BD2030" s="3">
        <v>18066.400000000001</v>
      </c>
      <c r="BE2030" s="3">
        <v>1780.48</v>
      </c>
      <c r="BF2030" s="3">
        <v>0</v>
      </c>
      <c r="BG2030" s="3">
        <v>764657</v>
      </c>
      <c r="BH2030" s="3">
        <v>7185</v>
      </c>
      <c r="BI2030" s="3">
        <v>1071023</v>
      </c>
      <c r="BJ2030" s="3">
        <v>16458238.069999998</v>
      </c>
      <c r="BK2030" s="3">
        <v>12946989.659999998</v>
      </c>
      <c r="BL2030" s="3">
        <v>2799688.71</v>
      </c>
      <c r="BM2030" s="3">
        <v>8445616.2200000007</v>
      </c>
      <c r="BN2030" s="53">
        <v>0.87067326972757719</v>
      </c>
      <c r="BO2030" s="54">
        <v>3.386827E-4</v>
      </c>
      <c r="BP2030" s="70">
        <v>8517</v>
      </c>
      <c r="BQ2030" s="71"/>
      <c r="BR2030" s="70"/>
      <c r="BS2030" s="72"/>
      <c r="BT2030" s="72"/>
      <c r="BU2030" s="70">
        <v>21849087</v>
      </c>
      <c r="BV2030" s="70">
        <v>856429</v>
      </c>
      <c r="BW2030" s="74">
        <v>13183459</v>
      </c>
      <c r="BX2030" s="70">
        <v>35888975</v>
      </c>
    </row>
    <row r="2031" spans="1:76" x14ac:dyDescent="0.3">
      <c r="A2031" s="73" t="s">
        <v>10</v>
      </c>
      <c r="B2031" s="2" t="s">
        <v>1126</v>
      </c>
      <c r="C2031" s="2" t="s">
        <v>69</v>
      </c>
      <c r="D2031" s="2" t="s">
        <v>16</v>
      </c>
      <c r="E2031" s="2" t="s">
        <v>15</v>
      </c>
      <c r="F2031" s="17" t="str">
        <f>+Tabela1[[#This Row],[WK]]&amp;Tabela1[[#This Row],[PK]]&amp;Tabela1[[#This Row],[GK]]</f>
        <v>281003</v>
      </c>
      <c r="G2031" s="2" t="s">
        <v>1894</v>
      </c>
      <c r="H2031" s="3">
        <v>312685232.31999999</v>
      </c>
      <c r="I2031" s="4">
        <v>1.125</v>
      </c>
      <c r="J2031" s="3">
        <v>351770886.36000001</v>
      </c>
      <c r="K2031" s="4">
        <v>7.0000000000000007E-2</v>
      </c>
      <c r="L2031" s="3">
        <v>24623962</v>
      </c>
      <c r="M2031" s="3"/>
      <c r="N2031" s="5"/>
      <c r="O2031" s="3">
        <v>50937583.439999998</v>
      </c>
      <c r="P2031" s="4">
        <v>1.125</v>
      </c>
      <c r="Q2031" s="3">
        <v>57304781.369999997</v>
      </c>
      <c r="R2031" s="4">
        <v>1.6E-2</v>
      </c>
      <c r="S2031" s="3">
        <v>916877</v>
      </c>
      <c r="T2031" s="3"/>
      <c r="U2031" s="5"/>
      <c r="V2031" s="3">
        <v>14646283</v>
      </c>
      <c r="W2031" s="5"/>
      <c r="X2031" s="3">
        <v>20305525</v>
      </c>
      <c r="Y2031" s="3">
        <v>917356</v>
      </c>
      <c r="Z2031" s="3">
        <v>1598489</v>
      </c>
      <c r="AA2031" s="3">
        <v>1457978</v>
      </c>
      <c r="AB2031" s="3">
        <v>11399254</v>
      </c>
      <c r="AC2031" s="3">
        <v>4932448</v>
      </c>
      <c r="AD2031" s="3">
        <v>5659241</v>
      </c>
      <c r="AE2031" s="3">
        <v>0</v>
      </c>
      <c r="AF2031" s="3">
        <v>24623962</v>
      </c>
      <c r="AG2031" s="3">
        <v>916877</v>
      </c>
      <c r="AH2031" s="3">
        <v>5659241</v>
      </c>
      <c r="AI2031" s="3">
        <v>14646283</v>
      </c>
      <c r="AJ2031" s="3">
        <v>379539</v>
      </c>
      <c r="AK2031" s="3">
        <v>379539</v>
      </c>
      <c r="AL2031" s="3">
        <v>1101773</v>
      </c>
      <c r="AM2031" s="3">
        <v>-722234</v>
      </c>
      <c r="AN2031" s="3">
        <v>-666216</v>
      </c>
      <c r="AO2031" s="3">
        <v>0</v>
      </c>
      <c r="AP2031" s="3">
        <v>666216</v>
      </c>
      <c r="AQ2031" s="3">
        <v>0</v>
      </c>
      <c r="AR2031" s="3">
        <f>Tabela1[[#This Row],[Potrzeby finansowe 2027
w tym:]]+Tabela1[[#This Row],[Rozliczenie 2025 potrz. fin.]]</f>
        <v>20305525</v>
      </c>
      <c r="AS2031" s="3">
        <v>0</v>
      </c>
      <c r="AT2031" s="3">
        <v>0</v>
      </c>
      <c r="AU2031" s="3"/>
      <c r="AV2031" s="3"/>
      <c r="AW2031" s="3"/>
      <c r="AX2031" s="3"/>
      <c r="AY2031" s="3"/>
      <c r="AZ2031" s="3"/>
      <c r="BA2031" s="3">
        <v>1598489</v>
      </c>
      <c r="BB2031" s="3">
        <v>0</v>
      </c>
      <c r="BC2031" s="3">
        <v>204.37</v>
      </c>
      <c r="BD2031" s="3">
        <v>14726.23</v>
      </c>
      <c r="BE2031" s="3">
        <v>1215.72</v>
      </c>
      <c r="BF2031" s="3">
        <v>0</v>
      </c>
      <c r="BG2031" s="3">
        <v>862780</v>
      </c>
      <c r="BH2031" s="3">
        <v>8107</v>
      </c>
      <c r="BI2031" s="3">
        <v>595198</v>
      </c>
      <c r="BJ2031" s="3">
        <v>9146309.4749999978</v>
      </c>
      <c r="BK2031" s="3">
        <v>4524277.379999999</v>
      </c>
      <c r="BL2031" s="3">
        <v>3613766.86</v>
      </c>
      <c r="BM2031" s="3">
        <v>11260594.66</v>
      </c>
      <c r="BN2031" s="53">
        <v>0.97122818798205612</v>
      </c>
      <c r="BO2031" s="54">
        <v>2.9559060000000002E-4</v>
      </c>
      <c r="BP2031" s="70">
        <v>7434</v>
      </c>
      <c r="BQ2031" s="71"/>
      <c r="BR2031" s="70"/>
      <c r="BS2031" s="72"/>
      <c r="BT2031" s="72"/>
      <c r="BU2031" s="70">
        <v>24623962</v>
      </c>
      <c r="BV2031" s="70">
        <v>916877</v>
      </c>
      <c r="BW2031" s="74">
        <v>5659241</v>
      </c>
      <c r="BX2031" s="70">
        <v>31200080</v>
      </c>
    </row>
    <row r="2032" spans="1:76" x14ac:dyDescent="0.3">
      <c r="A2032" s="73" t="s">
        <v>10</v>
      </c>
      <c r="B2032" s="2" t="s">
        <v>1126</v>
      </c>
      <c r="C2032" s="2" t="s">
        <v>69</v>
      </c>
      <c r="D2032" s="2" t="s">
        <v>18</v>
      </c>
      <c r="E2032" s="2" t="s">
        <v>15</v>
      </c>
      <c r="F2032" s="17" t="str">
        <f>+Tabela1[[#This Row],[WK]]&amp;Tabela1[[#This Row],[PK]]&amp;Tabela1[[#This Row],[GK]]</f>
        <v>281004</v>
      </c>
      <c r="G2032" s="2" t="s">
        <v>1896</v>
      </c>
      <c r="H2032" s="3">
        <v>234377604.31999999</v>
      </c>
      <c r="I2032" s="4">
        <v>1.125</v>
      </c>
      <c r="J2032" s="3">
        <v>263674804.86000001</v>
      </c>
      <c r="K2032" s="4">
        <v>7.0000000000000007E-2</v>
      </c>
      <c r="L2032" s="3">
        <v>18457236</v>
      </c>
      <c r="M2032" s="3"/>
      <c r="N2032" s="5"/>
      <c r="O2032" s="3">
        <v>10257647.52</v>
      </c>
      <c r="P2032" s="4">
        <v>1.125</v>
      </c>
      <c r="Q2032" s="3">
        <v>11539853.460000001</v>
      </c>
      <c r="R2032" s="4">
        <v>1.6E-2</v>
      </c>
      <c r="S2032" s="3">
        <v>184638</v>
      </c>
      <c r="T2032" s="3"/>
      <c r="U2032" s="5"/>
      <c r="V2032" s="3">
        <v>12341962</v>
      </c>
      <c r="W2032" s="5"/>
      <c r="X2032" s="3">
        <v>23853693</v>
      </c>
      <c r="Y2032" s="3">
        <v>5404299</v>
      </c>
      <c r="Z2032" s="3">
        <v>2786189</v>
      </c>
      <c r="AA2032" s="3">
        <v>1186951</v>
      </c>
      <c r="AB2032" s="3">
        <v>12532877</v>
      </c>
      <c r="AC2032" s="3">
        <v>1943377</v>
      </c>
      <c r="AD2032" s="3">
        <v>11511731</v>
      </c>
      <c r="AE2032" s="3">
        <v>0</v>
      </c>
      <c r="AF2032" s="3">
        <v>18457236</v>
      </c>
      <c r="AG2032" s="3">
        <v>184638</v>
      </c>
      <c r="AH2032" s="3">
        <v>11511731</v>
      </c>
      <c r="AI2032" s="3">
        <v>12341962</v>
      </c>
      <c r="AJ2032" s="3">
        <v>1245119</v>
      </c>
      <c r="AK2032" s="3">
        <v>1245119</v>
      </c>
      <c r="AL2032" s="3">
        <v>406410</v>
      </c>
      <c r="AM2032" s="3">
        <v>838709</v>
      </c>
      <c r="AN2032" s="3">
        <v>-367615</v>
      </c>
      <c r="AO2032" s="3">
        <v>0</v>
      </c>
      <c r="AP2032" s="3">
        <v>367615</v>
      </c>
      <c r="AQ2032" s="3">
        <v>0</v>
      </c>
      <c r="AR2032" s="3">
        <f>Tabela1[[#This Row],[Potrzeby finansowe 2027
w tym:]]+Tabela1[[#This Row],[Rozliczenie 2025 potrz. fin.]]</f>
        <v>23853693</v>
      </c>
      <c r="AS2032" s="3">
        <v>0</v>
      </c>
      <c r="AT2032" s="3">
        <v>0</v>
      </c>
      <c r="AU2032" s="3"/>
      <c r="AV2032" s="3"/>
      <c r="AW2032" s="3"/>
      <c r="AX2032" s="3"/>
      <c r="AY2032" s="3"/>
      <c r="AZ2032" s="3"/>
      <c r="BA2032" s="3">
        <v>2786189</v>
      </c>
      <c r="BB2032" s="3">
        <v>0</v>
      </c>
      <c r="BC2032" s="3">
        <v>1199.8699999999999</v>
      </c>
      <c r="BD2032" s="3">
        <v>17609.28</v>
      </c>
      <c r="BE2032" s="3">
        <v>12612.17</v>
      </c>
      <c r="BF2032" s="3">
        <v>0</v>
      </c>
      <c r="BG2032" s="3">
        <v>748799</v>
      </c>
      <c r="BH2032" s="3">
        <v>7036</v>
      </c>
      <c r="BI2032" s="3">
        <v>438152</v>
      </c>
      <c r="BJ2032" s="3">
        <v>6733012.0774999987</v>
      </c>
      <c r="BK2032" s="3">
        <v>4542823.8399999989</v>
      </c>
      <c r="BL2032" s="3">
        <v>1251119.21</v>
      </c>
      <c r="BM2032" s="3">
        <v>6258514.5300000003</v>
      </c>
      <c r="BN2032" s="53">
        <v>0.81170644358020216</v>
      </c>
      <c r="BO2032" s="54">
        <v>2.660742E-4</v>
      </c>
      <c r="BP2032" s="70">
        <v>6692</v>
      </c>
      <c r="BQ2032" s="71"/>
      <c r="BR2032" s="70"/>
      <c r="BS2032" s="72"/>
      <c r="BT2032" s="72"/>
      <c r="BU2032" s="70">
        <v>18457236</v>
      </c>
      <c r="BV2032" s="70">
        <v>184638</v>
      </c>
      <c r="BW2032" s="74">
        <v>11511731</v>
      </c>
      <c r="BX2032" s="70">
        <v>30153605</v>
      </c>
    </row>
    <row r="2033" spans="1:76" x14ac:dyDescent="0.3">
      <c r="A2033" s="73" t="s">
        <v>10</v>
      </c>
      <c r="B2033" s="2" t="s">
        <v>1126</v>
      </c>
      <c r="C2033" s="2" t="s">
        <v>69</v>
      </c>
      <c r="D2033" s="2" t="s">
        <v>21</v>
      </c>
      <c r="E2033" s="2" t="s">
        <v>15</v>
      </c>
      <c r="F2033" s="17" t="str">
        <f>+Tabela1[[#This Row],[WK]]&amp;Tabela1[[#This Row],[PK]]&amp;Tabela1[[#This Row],[GK]]</f>
        <v>281005</v>
      </c>
      <c r="G2033" s="2" t="s">
        <v>1897</v>
      </c>
      <c r="H2033" s="3">
        <v>123283627.14</v>
      </c>
      <c r="I2033" s="4">
        <v>1.125</v>
      </c>
      <c r="J2033" s="3">
        <v>138694080.53</v>
      </c>
      <c r="K2033" s="4">
        <v>7.0000000000000007E-2</v>
      </c>
      <c r="L2033" s="3">
        <v>9708586</v>
      </c>
      <c r="M2033" s="3"/>
      <c r="N2033" s="5"/>
      <c r="O2033" s="3">
        <v>4777095.2300000004</v>
      </c>
      <c r="P2033" s="4">
        <v>1.125</v>
      </c>
      <c r="Q2033" s="3">
        <v>5374232.1299999999</v>
      </c>
      <c r="R2033" s="4">
        <v>1.6E-2</v>
      </c>
      <c r="S2033" s="3">
        <v>85988</v>
      </c>
      <c r="T2033" s="3"/>
      <c r="U2033" s="5"/>
      <c r="V2033" s="3">
        <v>6673848</v>
      </c>
      <c r="W2033" s="5"/>
      <c r="X2033" s="3">
        <v>26872745</v>
      </c>
      <c r="Y2033" s="3">
        <v>10235537</v>
      </c>
      <c r="Z2033" s="3">
        <v>703962</v>
      </c>
      <c r="AA2033" s="3">
        <v>854276</v>
      </c>
      <c r="AB2033" s="3">
        <v>15078970</v>
      </c>
      <c r="AC2033" s="3">
        <v>0</v>
      </c>
      <c r="AD2033" s="3">
        <v>20567338</v>
      </c>
      <c r="AE2033" s="3">
        <v>0</v>
      </c>
      <c r="AF2033" s="3">
        <v>9708586</v>
      </c>
      <c r="AG2033" s="3">
        <v>85988</v>
      </c>
      <c r="AH2033" s="3">
        <v>20567338</v>
      </c>
      <c r="AI2033" s="3">
        <v>6673848</v>
      </c>
      <c r="AJ2033" s="3">
        <v>1278676</v>
      </c>
      <c r="AK2033" s="3">
        <v>1647117</v>
      </c>
      <c r="AL2033" s="3">
        <v>363350</v>
      </c>
      <c r="AM2033" s="3">
        <v>1283767</v>
      </c>
      <c r="AN2033" s="3">
        <v>368441</v>
      </c>
      <c r="AO2033" s="3">
        <v>0</v>
      </c>
      <c r="AP2033" s="3">
        <v>0</v>
      </c>
      <c r="AQ2033" s="3">
        <v>368441</v>
      </c>
      <c r="AR2033" s="3">
        <f>Tabela1[[#This Row],[Potrzeby finansowe 2027
w tym:]]+Tabela1[[#This Row],[Rozliczenie 2025 potrz. fin.]]</f>
        <v>27241186</v>
      </c>
      <c r="AS2033" s="3">
        <v>0</v>
      </c>
      <c r="AT2033" s="3">
        <v>0</v>
      </c>
      <c r="AU2033" s="3"/>
      <c r="AV2033" s="3"/>
      <c r="AW2033" s="3"/>
      <c r="AX2033" s="3"/>
      <c r="AY2033" s="3"/>
      <c r="AZ2033" s="3"/>
      <c r="BA2033" s="3">
        <v>703962</v>
      </c>
      <c r="BB2033" s="3">
        <v>0</v>
      </c>
      <c r="BC2033" s="3">
        <v>53.06</v>
      </c>
      <c r="BD2033" s="3">
        <v>3153.34</v>
      </c>
      <c r="BE2033" s="3">
        <v>7445.63</v>
      </c>
      <c r="BF2033" s="3">
        <v>0</v>
      </c>
      <c r="BG2033" s="3">
        <v>457623</v>
      </c>
      <c r="BH2033" s="3">
        <v>4300</v>
      </c>
      <c r="BI2033" s="3">
        <v>396653</v>
      </c>
      <c r="BJ2033" s="3">
        <v>6095297.8425000012</v>
      </c>
      <c r="BK2033" s="3">
        <v>2139101.8800000008</v>
      </c>
      <c r="BL2033" s="3">
        <v>3117225.83</v>
      </c>
      <c r="BM2033" s="3">
        <v>9590332.1899999995</v>
      </c>
      <c r="BN2033" s="53">
        <v>0.58394933922759107</v>
      </c>
      <c r="BO2033" s="54">
        <v>2.0187619999999999E-4</v>
      </c>
      <c r="BP2033" s="70">
        <v>5077</v>
      </c>
      <c r="BQ2033" s="71"/>
      <c r="BR2033" s="70"/>
      <c r="BS2033" s="72"/>
      <c r="BT2033" s="72"/>
      <c r="BU2033" s="70">
        <v>9708586</v>
      </c>
      <c r="BV2033" s="70">
        <v>85988</v>
      </c>
      <c r="BW2033" s="74">
        <v>20567338</v>
      </c>
      <c r="BX2033" s="70">
        <v>30361912</v>
      </c>
    </row>
    <row r="2034" spans="1:76" x14ac:dyDescent="0.3">
      <c r="A2034" s="73" t="s">
        <v>10</v>
      </c>
      <c r="B2034" s="2" t="s">
        <v>1126</v>
      </c>
      <c r="C2034" s="2" t="s">
        <v>71</v>
      </c>
      <c r="D2034" s="2" t="s">
        <v>12</v>
      </c>
      <c r="E2034" s="2" t="s">
        <v>15</v>
      </c>
      <c r="F2034" s="17" t="str">
        <f>+Tabela1[[#This Row],[WK]]&amp;Tabela1[[#This Row],[PK]]&amp;Tabela1[[#This Row],[GK]]</f>
        <v>281101</v>
      </c>
      <c r="G2034" s="2" t="s">
        <v>1898</v>
      </c>
      <c r="H2034" s="3">
        <v>81694317.909999996</v>
      </c>
      <c r="I2034" s="4">
        <v>1.125</v>
      </c>
      <c r="J2034" s="3">
        <v>91906107.650000006</v>
      </c>
      <c r="K2034" s="4">
        <v>7.0000000000000007E-2</v>
      </c>
      <c r="L2034" s="3">
        <v>6433428</v>
      </c>
      <c r="M2034" s="3"/>
      <c r="N2034" s="5"/>
      <c r="O2034" s="3">
        <v>1132715.0899999999</v>
      </c>
      <c r="P2034" s="4">
        <v>1.125</v>
      </c>
      <c r="Q2034" s="3">
        <v>1274304.48</v>
      </c>
      <c r="R2034" s="4">
        <v>1.6E-2</v>
      </c>
      <c r="S2034" s="3">
        <v>20389</v>
      </c>
      <c r="T2034" s="3"/>
      <c r="U2034" s="5"/>
      <c r="V2034" s="3">
        <v>4758093</v>
      </c>
      <c r="W2034" s="5"/>
      <c r="X2034" s="3">
        <v>14089476</v>
      </c>
      <c r="Y2034" s="3">
        <v>6029675</v>
      </c>
      <c r="Z2034" s="3">
        <v>279965</v>
      </c>
      <c r="AA2034" s="3">
        <v>730196</v>
      </c>
      <c r="AB2034" s="3">
        <v>5780662</v>
      </c>
      <c r="AC2034" s="3">
        <v>1268978</v>
      </c>
      <c r="AD2034" s="3">
        <v>9331383</v>
      </c>
      <c r="AE2034" s="3">
        <v>0</v>
      </c>
      <c r="AF2034" s="3">
        <v>6433428</v>
      </c>
      <c r="AG2034" s="3">
        <v>20389</v>
      </c>
      <c r="AH2034" s="3">
        <v>9331383</v>
      </c>
      <c r="AI2034" s="3">
        <v>4758093</v>
      </c>
      <c r="AJ2034" s="3">
        <v>-147442</v>
      </c>
      <c r="AK2034" s="3">
        <v>-147442</v>
      </c>
      <c r="AL2034" s="3">
        <v>366209</v>
      </c>
      <c r="AM2034" s="3">
        <v>-513651</v>
      </c>
      <c r="AN2034" s="3">
        <v>-101911</v>
      </c>
      <c r="AO2034" s="3">
        <v>0</v>
      </c>
      <c r="AP2034" s="3">
        <v>101911</v>
      </c>
      <c r="AQ2034" s="3">
        <v>0</v>
      </c>
      <c r="AR2034" s="3">
        <f>Tabela1[[#This Row],[Potrzeby finansowe 2027
w tym:]]+Tabela1[[#This Row],[Rozliczenie 2025 potrz. fin.]]</f>
        <v>14089476</v>
      </c>
      <c r="AS2034" s="3">
        <v>0</v>
      </c>
      <c r="AT2034" s="3">
        <v>0</v>
      </c>
      <c r="AU2034" s="3"/>
      <c r="AV2034" s="3"/>
      <c r="AW2034" s="3"/>
      <c r="AX2034" s="3"/>
      <c r="AY2034" s="3"/>
      <c r="AZ2034" s="3"/>
      <c r="BA2034" s="3">
        <v>279965</v>
      </c>
      <c r="BB2034" s="3">
        <v>0</v>
      </c>
      <c r="BC2034" s="3">
        <v>0</v>
      </c>
      <c r="BD2034" s="3">
        <v>2804.98</v>
      </c>
      <c r="BE2034" s="3">
        <v>0</v>
      </c>
      <c r="BF2034" s="3">
        <v>0</v>
      </c>
      <c r="BG2034" s="3">
        <v>377782</v>
      </c>
      <c r="BH2034" s="3">
        <v>2867</v>
      </c>
      <c r="BI2034" s="3">
        <v>352414</v>
      </c>
      <c r="BJ2034" s="3">
        <v>5415488.5175000001</v>
      </c>
      <c r="BK2034" s="3">
        <v>2031065.0899999999</v>
      </c>
      <c r="BL2034" s="3">
        <v>1766678.99</v>
      </c>
      <c r="BM2034" s="3">
        <v>10004335.73</v>
      </c>
      <c r="BN2034" s="53">
        <v>0.57163668242821042</v>
      </c>
      <c r="BO2034" s="54">
        <v>1.15124E-4</v>
      </c>
      <c r="BP2034" s="70">
        <v>2896</v>
      </c>
      <c r="BQ2034" s="71"/>
      <c r="BR2034" s="70"/>
      <c r="BS2034" s="72"/>
      <c r="BT2034" s="72"/>
      <c r="BU2034" s="70">
        <v>6433428</v>
      </c>
      <c r="BV2034" s="70">
        <v>20389</v>
      </c>
      <c r="BW2034" s="74">
        <v>9331383</v>
      </c>
      <c r="BX2034" s="70">
        <v>15785200</v>
      </c>
    </row>
    <row r="2035" spans="1:76" x14ac:dyDescent="0.3">
      <c r="A2035" s="73" t="s">
        <v>10</v>
      </c>
      <c r="B2035" s="2" t="s">
        <v>1126</v>
      </c>
      <c r="C2035" s="2" t="s">
        <v>71</v>
      </c>
      <c r="D2035" s="2" t="s">
        <v>11</v>
      </c>
      <c r="E2035" s="2" t="s">
        <v>15</v>
      </c>
      <c r="F2035" s="17" t="str">
        <f>+Tabela1[[#This Row],[WK]]&amp;Tabela1[[#This Row],[PK]]&amp;Tabela1[[#This Row],[GK]]</f>
        <v>281102</v>
      </c>
      <c r="G2035" s="2" t="s">
        <v>1899</v>
      </c>
      <c r="H2035" s="3">
        <v>76751719.390000001</v>
      </c>
      <c r="I2035" s="4">
        <v>1.125</v>
      </c>
      <c r="J2035" s="3">
        <v>86345684.310000002</v>
      </c>
      <c r="K2035" s="4">
        <v>7.0000000000000007E-2</v>
      </c>
      <c r="L2035" s="3">
        <v>6044198</v>
      </c>
      <c r="M2035" s="3"/>
      <c r="N2035" s="5"/>
      <c r="O2035" s="3">
        <v>1467651.38</v>
      </c>
      <c r="P2035" s="4">
        <v>1.125</v>
      </c>
      <c r="Q2035" s="3">
        <v>1651107.8</v>
      </c>
      <c r="R2035" s="4">
        <v>1.6E-2</v>
      </c>
      <c r="S2035" s="3">
        <v>26418</v>
      </c>
      <c r="T2035" s="3"/>
      <c r="U2035" s="5"/>
      <c r="V2035" s="3">
        <v>4466440</v>
      </c>
      <c r="W2035" s="5"/>
      <c r="X2035" s="3">
        <v>11989380</v>
      </c>
      <c r="Y2035" s="3">
        <v>4145354</v>
      </c>
      <c r="Z2035" s="3">
        <v>1475308</v>
      </c>
      <c r="AA2035" s="3">
        <v>695366</v>
      </c>
      <c r="AB2035" s="3">
        <v>5673352</v>
      </c>
      <c r="AC2035" s="3">
        <v>0</v>
      </c>
      <c r="AD2035" s="3">
        <v>7730766</v>
      </c>
      <c r="AE2035" s="3">
        <v>0</v>
      </c>
      <c r="AF2035" s="3">
        <v>6044198</v>
      </c>
      <c r="AG2035" s="3">
        <v>26418</v>
      </c>
      <c r="AH2035" s="3">
        <v>7730766</v>
      </c>
      <c r="AI2035" s="3">
        <v>4466440</v>
      </c>
      <c r="AJ2035" s="3">
        <v>-1003240</v>
      </c>
      <c r="AK2035" s="3">
        <v>-795414</v>
      </c>
      <c r="AL2035" s="3">
        <v>463237</v>
      </c>
      <c r="AM2035" s="3">
        <v>-1258651</v>
      </c>
      <c r="AN2035" s="3">
        <v>207826</v>
      </c>
      <c r="AO2035" s="3">
        <v>0</v>
      </c>
      <c r="AP2035" s="3">
        <v>0</v>
      </c>
      <c r="AQ2035" s="3">
        <v>207826</v>
      </c>
      <c r="AR2035" s="3">
        <f>Tabela1[[#This Row],[Potrzeby finansowe 2027
w tym:]]+Tabela1[[#This Row],[Rozliczenie 2025 potrz. fin.]]</f>
        <v>12197206</v>
      </c>
      <c r="AS2035" s="3">
        <v>0</v>
      </c>
      <c r="AT2035" s="3">
        <v>0</v>
      </c>
      <c r="AU2035" s="3"/>
      <c r="AV2035" s="3"/>
      <c r="AW2035" s="3"/>
      <c r="AX2035" s="3"/>
      <c r="AY2035" s="3"/>
      <c r="AZ2035" s="3"/>
      <c r="BA2035" s="3">
        <v>1475308</v>
      </c>
      <c r="BB2035" s="3">
        <v>0</v>
      </c>
      <c r="BC2035" s="3">
        <v>0</v>
      </c>
      <c r="BD2035" s="3">
        <v>14781.16</v>
      </c>
      <c r="BE2035" s="3">
        <v>0</v>
      </c>
      <c r="BF2035" s="3">
        <v>0</v>
      </c>
      <c r="BG2035" s="3">
        <v>377782</v>
      </c>
      <c r="BH2035" s="3">
        <v>2453</v>
      </c>
      <c r="BI2035" s="3">
        <v>317584</v>
      </c>
      <c r="BJ2035" s="3">
        <v>4880256.4625000004</v>
      </c>
      <c r="BK2035" s="3">
        <v>2714846.6300000008</v>
      </c>
      <c r="BL2035" s="3">
        <v>2231197.4900000002</v>
      </c>
      <c r="BM2035" s="3">
        <v>4199244.3499999996</v>
      </c>
      <c r="BN2035" s="53">
        <v>0.65437825839605313</v>
      </c>
      <c r="BO2035" s="54">
        <v>1.006251E-4</v>
      </c>
      <c r="BP2035" s="70">
        <v>2530</v>
      </c>
      <c r="BQ2035" s="71"/>
      <c r="BR2035" s="70"/>
      <c r="BS2035" s="72"/>
      <c r="BT2035" s="72"/>
      <c r="BU2035" s="70">
        <v>6044198</v>
      </c>
      <c r="BV2035" s="70">
        <v>26418</v>
      </c>
      <c r="BW2035" s="74">
        <v>7730766</v>
      </c>
      <c r="BX2035" s="70">
        <v>13801382</v>
      </c>
    </row>
    <row r="2036" spans="1:76" x14ac:dyDescent="0.3">
      <c r="A2036" s="73" t="s">
        <v>10</v>
      </c>
      <c r="B2036" s="2" t="s">
        <v>1126</v>
      </c>
      <c r="C2036" s="2" t="s">
        <v>71</v>
      </c>
      <c r="D2036" s="2" t="s">
        <v>16</v>
      </c>
      <c r="E2036" s="2" t="s">
        <v>15</v>
      </c>
      <c r="F2036" s="17" t="str">
        <f>+Tabela1[[#This Row],[WK]]&amp;Tabela1[[#This Row],[PK]]&amp;Tabela1[[#This Row],[GK]]</f>
        <v>281103</v>
      </c>
      <c r="G2036" s="2" t="s">
        <v>1900</v>
      </c>
      <c r="H2036" s="3">
        <v>158884998.83000001</v>
      </c>
      <c r="I2036" s="4">
        <v>1.125</v>
      </c>
      <c r="J2036" s="3">
        <v>178745623.68000001</v>
      </c>
      <c r="K2036" s="4">
        <v>7.0000000000000007E-2</v>
      </c>
      <c r="L2036" s="3">
        <v>12512194</v>
      </c>
      <c r="M2036" s="3"/>
      <c r="N2036" s="5"/>
      <c r="O2036" s="3">
        <v>3443432.1300000004</v>
      </c>
      <c r="P2036" s="4">
        <v>1.125</v>
      </c>
      <c r="Q2036" s="3">
        <v>3873861.15</v>
      </c>
      <c r="R2036" s="4">
        <v>1.6E-2</v>
      </c>
      <c r="S2036" s="3">
        <v>61982</v>
      </c>
      <c r="T2036" s="3"/>
      <c r="U2036" s="5"/>
      <c r="V2036" s="3">
        <v>9060600</v>
      </c>
      <c r="W2036" s="5"/>
      <c r="X2036" s="3">
        <v>22457505</v>
      </c>
      <c r="Y2036" s="3">
        <v>5791469</v>
      </c>
      <c r="Z2036" s="3">
        <v>882552</v>
      </c>
      <c r="AA2036" s="3">
        <v>1043200</v>
      </c>
      <c r="AB2036" s="3">
        <v>12460005</v>
      </c>
      <c r="AC2036" s="3">
        <v>2280279</v>
      </c>
      <c r="AD2036" s="3">
        <v>13396905</v>
      </c>
      <c r="AE2036" s="3">
        <v>0</v>
      </c>
      <c r="AF2036" s="3">
        <v>12512194</v>
      </c>
      <c r="AG2036" s="3">
        <v>61982</v>
      </c>
      <c r="AH2036" s="3">
        <v>13396905</v>
      </c>
      <c r="AI2036" s="3">
        <v>9060600</v>
      </c>
      <c r="AJ2036" s="3">
        <v>-429646</v>
      </c>
      <c r="AK2036" s="3">
        <v>-429646</v>
      </c>
      <c r="AL2036" s="3">
        <v>653529</v>
      </c>
      <c r="AM2036" s="3">
        <v>-1083175</v>
      </c>
      <c r="AN2036" s="3">
        <v>-1437545</v>
      </c>
      <c r="AO2036" s="3">
        <v>0</v>
      </c>
      <c r="AP2036" s="3">
        <v>1437545</v>
      </c>
      <c r="AQ2036" s="3">
        <v>0</v>
      </c>
      <c r="AR2036" s="3">
        <f>Tabela1[[#This Row],[Potrzeby finansowe 2027
w tym:]]+Tabela1[[#This Row],[Rozliczenie 2025 potrz. fin.]]</f>
        <v>22457505</v>
      </c>
      <c r="AS2036" s="3">
        <v>0</v>
      </c>
      <c r="AT2036" s="3">
        <v>0</v>
      </c>
      <c r="AU2036" s="3"/>
      <c r="AV2036" s="3"/>
      <c r="AW2036" s="3"/>
      <c r="AX2036" s="3"/>
      <c r="AY2036" s="3"/>
      <c r="AZ2036" s="3"/>
      <c r="BA2036" s="3">
        <v>882552</v>
      </c>
      <c r="BB2036" s="3">
        <v>0</v>
      </c>
      <c r="BC2036" s="3">
        <v>0</v>
      </c>
      <c r="BD2036" s="3">
        <v>8842.32</v>
      </c>
      <c r="BE2036" s="3">
        <v>0</v>
      </c>
      <c r="BF2036" s="3">
        <v>0</v>
      </c>
      <c r="BG2036" s="3">
        <v>552234</v>
      </c>
      <c r="BH2036" s="3">
        <v>5189</v>
      </c>
      <c r="BI2036" s="3">
        <v>490966</v>
      </c>
      <c r="BJ2036" s="3">
        <v>7544597.3324999996</v>
      </c>
      <c r="BK2036" s="3">
        <v>3178154.5399999991</v>
      </c>
      <c r="BL2036" s="3">
        <v>3121838.52</v>
      </c>
      <c r="BM2036" s="3">
        <v>11222094.130000001</v>
      </c>
      <c r="BN2036" s="53">
        <v>0.75185547876854786</v>
      </c>
      <c r="BO2036" s="54">
        <v>2.063627E-4</v>
      </c>
      <c r="BP2036" s="70">
        <v>5190</v>
      </c>
      <c r="BQ2036" s="71"/>
      <c r="BR2036" s="70"/>
      <c r="BS2036" s="72"/>
      <c r="BT2036" s="72"/>
      <c r="BU2036" s="70">
        <v>12512194</v>
      </c>
      <c r="BV2036" s="70">
        <v>61982</v>
      </c>
      <c r="BW2036" s="74">
        <v>13396905</v>
      </c>
      <c r="BX2036" s="70">
        <v>25971081</v>
      </c>
    </row>
    <row r="2037" spans="1:76" x14ac:dyDescent="0.3">
      <c r="A2037" s="73" t="s">
        <v>10</v>
      </c>
      <c r="B2037" s="2" t="s">
        <v>1126</v>
      </c>
      <c r="C2037" s="2" t="s">
        <v>71</v>
      </c>
      <c r="D2037" s="2" t="s">
        <v>18</v>
      </c>
      <c r="E2037" s="2" t="s">
        <v>19</v>
      </c>
      <c r="F2037" s="17" t="str">
        <f>+Tabela1[[#This Row],[WK]]&amp;Tabela1[[#This Row],[PK]]&amp;Tabela1[[#This Row],[GK]]</f>
        <v>281104</v>
      </c>
      <c r="G2037" s="2" t="s">
        <v>1901</v>
      </c>
      <c r="H2037" s="3">
        <v>841056670.90999997</v>
      </c>
      <c r="I2037" s="4">
        <v>1.125</v>
      </c>
      <c r="J2037" s="3">
        <v>946188754.76999998</v>
      </c>
      <c r="K2037" s="4">
        <v>7.0000000000000007E-2</v>
      </c>
      <c r="L2037" s="3">
        <v>66233213</v>
      </c>
      <c r="M2037" s="3"/>
      <c r="N2037" s="5"/>
      <c r="O2037" s="3">
        <v>72351733.929999992</v>
      </c>
      <c r="P2037" s="4">
        <v>1.125</v>
      </c>
      <c r="Q2037" s="3">
        <v>81395700.670000002</v>
      </c>
      <c r="R2037" s="4">
        <v>1.6E-2</v>
      </c>
      <c r="S2037" s="3">
        <v>1302331</v>
      </c>
      <c r="T2037" s="3"/>
      <c r="U2037" s="5"/>
      <c r="V2037" s="3">
        <v>43126795</v>
      </c>
      <c r="W2037" s="5"/>
      <c r="X2037" s="3">
        <v>57387143</v>
      </c>
      <c r="Y2037" s="3">
        <v>4601208</v>
      </c>
      <c r="Z2037" s="3">
        <v>2712099</v>
      </c>
      <c r="AA2037" s="3">
        <v>3522589</v>
      </c>
      <c r="AB2037" s="3">
        <v>38887110</v>
      </c>
      <c r="AC2037" s="3">
        <v>7664137</v>
      </c>
      <c r="AD2037" s="3">
        <v>14260347</v>
      </c>
      <c r="AE2037" s="3">
        <v>0</v>
      </c>
      <c r="AF2037" s="3">
        <v>66233213</v>
      </c>
      <c r="AG2037" s="3">
        <v>1302331</v>
      </c>
      <c r="AH2037" s="3">
        <v>14260347</v>
      </c>
      <c r="AI2037" s="3">
        <v>43126795</v>
      </c>
      <c r="AJ2037" s="3">
        <v>3885611</v>
      </c>
      <c r="AK2037" s="3">
        <v>3885611</v>
      </c>
      <c r="AL2037" s="3">
        <v>2609206</v>
      </c>
      <c r="AM2037" s="3">
        <v>1276405</v>
      </c>
      <c r="AN2037" s="3">
        <v>559679</v>
      </c>
      <c r="AO2037" s="3">
        <v>0</v>
      </c>
      <c r="AP2037" s="3">
        <v>-559679</v>
      </c>
      <c r="AQ2037" s="3">
        <v>0</v>
      </c>
      <c r="AR2037" s="3">
        <f>Tabela1[[#This Row],[Potrzeby finansowe 2027
w tym:]]+Tabela1[[#This Row],[Rozliczenie 2025 potrz. fin.]]</f>
        <v>57387143</v>
      </c>
      <c r="AS2037" s="3">
        <v>0</v>
      </c>
      <c r="AT2037" s="3">
        <v>0</v>
      </c>
      <c r="AU2037" s="3"/>
      <c r="AV2037" s="3"/>
      <c r="AW2037" s="3"/>
      <c r="AX2037" s="3"/>
      <c r="AY2037" s="3"/>
      <c r="AZ2037" s="3"/>
      <c r="BA2037" s="3">
        <v>2712099</v>
      </c>
      <c r="BB2037" s="3">
        <v>0</v>
      </c>
      <c r="BC2037" s="3">
        <v>225.94</v>
      </c>
      <c r="BD2037" s="3">
        <v>26354.49</v>
      </c>
      <c r="BE2037" s="3">
        <v>129.97999999999999</v>
      </c>
      <c r="BF2037" s="3">
        <v>0</v>
      </c>
      <c r="BG2037" s="3">
        <v>2066115</v>
      </c>
      <c r="BH2037" s="3">
        <v>19414</v>
      </c>
      <c r="BI2037" s="3">
        <v>1456474</v>
      </c>
      <c r="BJ2037" s="3">
        <v>22381398.469999999</v>
      </c>
      <c r="BK2037" s="3">
        <v>15735704.440000001</v>
      </c>
      <c r="BL2037" s="3">
        <v>3103234.73</v>
      </c>
      <c r="BM2037" s="3">
        <v>20376306.66</v>
      </c>
      <c r="BN2037" s="53">
        <v>0.9432584426848718</v>
      </c>
      <c r="BO2037" s="54">
        <v>7.5183949999999998E-4</v>
      </c>
      <c r="BP2037" s="70">
        <v>18907</v>
      </c>
      <c r="BQ2037" s="71"/>
      <c r="BR2037" s="70"/>
      <c r="BS2037" s="72"/>
      <c r="BT2037" s="72"/>
      <c r="BU2037" s="70">
        <v>66233213</v>
      </c>
      <c r="BV2037" s="70">
        <v>1302331</v>
      </c>
      <c r="BW2037" s="74">
        <v>14260347</v>
      </c>
      <c r="BX2037" s="70">
        <v>81795891</v>
      </c>
    </row>
    <row r="2038" spans="1:76" x14ac:dyDescent="0.3">
      <c r="A2038" s="73" t="s">
        <v>10</v>
      </c>
      <c r="B2038" s="2" t="s">
        <v>1126</v>
      </c>
      <c r="C2038" s="2" t="s">
        <v>72</v>
      </c>
      <c r="D2038" s="2" t="s">
        <v>12</v>
      </c>
      <c r="E2038" s="2" t="s">
        <v>13</v>
      </c>
      <c r="F2038" s="17" t="str">
        <f>+Tabela1[[#This Row],[WK]]&amp;Tabela1[[#This Row],[PK]]&amp;Tabela1[[#This Row],[GK]]</f>
        <v>281201</v>
      </c>
      <c r="G2038" s="2" t="s">
        <v>1902</v>
      </c>
      <c r="H2038" s="3">
        <v>538894776.45000005</v>
      </c>
      <c r="I2038" s="4">
        <v>1.125</v>
      </c>
      <c r="J2038" s="3">
        <v>606256623.50999999</v>
      </c>
      <c r="K2038" s="4">
        <v>7.0000000000000007E-2</v>
      </c>
      <c r="L2038" s="3">
        <v>42437964</v>
      </c>
      <c r="M2038" s="3"/>
      <c r="N2038" s="5"/>
      <c r="O2038" s="3">
        <v>42413972.140000001</v>
      </c>
      <c r="P2038" s="4">
        <v>1.125</v>
      </c>
      <c r="Q2038" s="3">
        <v>47715718.659999996</v>
      </c>
      <c r="R2038" s="4">
        <v>1.6E-2</v>
      </c>
      <c r="S2038" s="3">
        <v>763451</v>
      </c>
      <c r="T2038" s="3"/>
      <c r="U2038" s="5"/>
      <c r="V2038" s="3">
        <v>24637783</v>
      </c>
      <c r="W2038" s="5"/>
      <c r="X2038" s="3">
        <v>25534081</v>
      </c>
      <c r="Y2038" s="3">
        <v>0</v>
      </c>
      <c r="Z2038" s="3">
        <v>38492</v>
      </c>
      <c r="AA2038" s="3">
        <v>1313956</v>
      </c>
      <c r="AB2038" s="3">
        <v>22384902</v>
      </c>
      <c r="AC2038" s="3">
        <v>1796731</v>
      </c>
      <c r="AD2038" s="3">
        <v>1509391</v>
      </c>
      <c r="AE2038" s="3">
        <v>0</v>
      </c>
      <c r="AF2038" s="3">
        <v>42437964</v>
      </c>
      <c r="AG2038" s="3">
        <v>763451</v>
      </c>
      <c r="AH2038" s="3">
        <v>1509391</v>
      </c>
      <c r="AI2038" s="3">
        <v>24637783</v>
      </c>
      <c r="AJ2038" s="3">
        <v>-1519325</v>
      </c>
      <c r="AK2038" s="3">
        <v>-906233</v>
      </c>
      <c r="AL2038" s="3">
        <v>3373908</v>
      </c>
      <c r="AM2038" s="3">
        <v>-4280141</v>
      </c>
      <c r="AN2038" s="3">
        <v>613092</v>
      </c>
      <c r="AO2038" s="3">
        <v>0</v>
      </c>
      <c r="AP2038" s="3">
        <v>0</v>
      </c>
      <c r="AQ2038" s="3">
        <v>613092</v>
      </c>
      <c r="AR2038" s="3">
        <f>Tabela1[[#This Row],[Potrzeby finansowe 2027
w tym:]]+Tabela1[[#This Row],[Rozliczenie 2025 potrz. fin.]]</f>
        <v>26147173</v>
      </c>
      <c r="AS2038" s="3">
        <v>0</v>
      </c>
      <c r="AT2038" s="3">
        <v>0</v>
      </c>
      <c r="AU2038" s="3"/>
      <c r="AV2038" s="3"/>
      <c r="AW2038" s="3"/>
      <c r="AX2038" s="3"/>
      <c r="AY2038" s="3"/>
      <c r="AZ2038" s="3"/>
      <c r="BA2038" s="3">
        <v>38492</v>
      </c>
      <c r="BB2038" s="3">
        <v>0</v>
      </c>
      <c r="BC2038" s="3">
        <v>17.920000000000002</v>
      </c>
      <c r="BD2038" s="3">
        <v>295.95999999999998</v>
      </c>
      <c r="BE2038" s="3">
        <v>59.92</v>
      </c>
      <c r="BF2038" s="3">
        <v>0</v>
      </c>
      <c r="BG2038" s="3">
        <v>1051256</v>
      </c>
      <c r="BH2038" s="3">
        <v>9878</v>
      </c>
      <c r="BI2038" s="3">
        <v>262700</v>
      </c>
      <c r="BJ2038" s="3">
        <v>4036871.2175000003</v>
      </c>
      <c r="BK2038" s="3">
        <v>1030898.7200000007</v>
      </c>
      <c r="BL2038" s="3">
        <v>2267368.7799999998</v>
      </c>
      <c r="BM2038" s="3">
        <v>7489152.4299999997</v>
      </c>
      <c r="BN2038" s="53">
        <v>1.0297454837115172</v>
      </c>
      <c r="BO2038" s="54">
        <v>3.9910189999999999E-4</v>
      </c>
      <c r="BP2038" s="70">
        <v>10036</v>
      </c>
      <c r="BQ2038" s="71"/>
      <c r="BR2038" s="70"/>
      <c r="BS2038" s="72"/>
      <c r="BT2038" s="72"/>
      <c r="BU2038" s="70">
        <v>42437964</v>
      </c>
      <c r="BV2038" s="70">
        <v>763451</v>
      </c>
      <c r="BW2038" s="74">
        <v>1509391</v>
      </c>
      <c r="BX2038" s="70">
        <v>44710806</v>
      </c>
    </row>
    <row r="2039" spans="1:76" x14ac:dyDescent="0.3">
      <c r="A2039" s="73" t="s">
        <v>10</v>
      </c>
      <c r="B2039" s="2" t="s">
        <v>1126</v>
      </c>
      <c r="C2039" s="2" t="s">
        <v>72</v>
      </c>
      <c r="D2039" s="2" t="s">
        <v>11</v>
      </c>
      <c r="E2039" s="2" t="s">
        <v>15</v>
      </c>
      <c r="F2039" s="17" t="str">
        <f>+Tabela1[[#This Row],[WK]]&amp;Tabela1[[#This Row],[PK]]&amp;Tabela1[[#This Row],[GK]]</f>
        <v>281202</v>
      </c>
      <c r="G2039" s="2" t="s">
        <v>1903</v>
      </c>
      <c r="H2039" s="3">
        <v>275615921.94</v>
      </c>
      <c r="I2039" s="4">
        <v>1.125</v>
      </c>
      <c r="J2039" s="3">
        <v>310067912.18000001</v>
      </c>
      <c r="K2039" s="4">
        <v>7.0000000000000007E-2</v>
      </c>
      <c r="L2039" s="3">
        <v>21704754</v>
      </c>
      <c r="M2039" s="3"/>
      <c r="N2039" s="5"/>
      <c r="O2039" s="3">
        <v>7408872.8300000001</v>
      </c>
      <c r="P2039" s="4">
        <v>1.125</v>
      </c>
      <c r="Q2039" s="3">
        <v>8334981.9299999997</v>
      </c>
      <c r="R2039" s="4">
        <v>1.6E-2</v>
      </c>
      <c r="S2039" s="3">
        <v>133360</v>
      </c>
      <c r="T2039" s="3"/>
      <c r="U2039" s="5"/>
      <c r="V2039" s="3">
        <v>15716357</v>
      </c>
      <c r="W2039" s="5"/>
      <c r="X2039" s="3">
        <v>36385009</v>
      </c>
      <c r="Y2039" s="3">
        <v>10915925</v>
      </c>
      <c r="Z2039" s="3">
        <v>946922</v>
      </c>
      <c r="AA2039" s="3">
        <v>1744116</v>
      </c>
      <c r="AB2039" s="3">
        <v>21770495</v>
      </c>
      <c r="AC2039" s="3">
        <v>1007551</v>
      </c>
      <c r="AD2039" s="3">
        <v>20663862</v>
      </c>
      <c r="AE2039" s="3">
        <v>0</v>
      </c>
      <c r="AF2039" s="3">
        <v>21704754</v>
      </c>
      <c r="AG2039" s="3">
        <v>133360</v>
      </c>
      <c r="AH2039" s="3">
        <v>20663862</v>
      </c>
      <c r="AI2039" s="3">
        <v>15716357</v>
      </c>
      <c r="AJ2039" s="3">
        <v>47321</v>
      </c>
      <c r="AK2039" s="3">
        <v>42531</v>
      </c>
      <c r="AL2039" s="3">
        <v>1246200</v>
      </c>
      <c r="AM2039" s="3">
        <v>-1203669</v>
      </c>
      <c r="AN2039" s="3">
        <v>-1134357</v>
      </c>
      <c r="AO2039" s="3">
        <v>0</v>
      </c>
      <c r="AP2039" s="3">
        <v>1129567</v>
      </c>
      <c r="AQ2039" s="3">
        <v>-4790</v>
      </c>
      <c r="AR2039" s="3">
        <f>Tabela1[[#This Row],[Potrzeby finansowe 2027
w tym:]]+Tabela1[[#This Row],[Rozliczenie 2025 potrz. fin.]]</f>
        <v>36380219</v>
      </c>
      <c r="AS2039" s="3">
        <v>0</v>
      </c>
      <c r="AT2039" s="3">
        <v>0</v>
      </c>
      <c r="AU2039" s="3"/>
      <c r="AV2039" s="3"/>
      <c r="AW2039" s="3"/>
      <c r="AX2039" s="3"/>
      <c r="AY2039" s="3"/>
      <c r="AZ2039" s="3"/>
      <c r="BA2039" s="3">
        <v>946922</v>
      </c>
      <c r="BB2039" s="3">
        <v>0</v>
      </c>
      <c r="BC2039" s="3">
        <v>308.98</v>
      </c>
      <c r="BD2039" s="3">
        <v>8350.89</v>
      </c>
      <c r="BE2039" s="3">
        <v>212.84</v>
      </c>
      <c r="BF2039" s="3">
        <v>0</v>
      </c>
      <c r="BG2039" s="3">
        <v>903008</v>
      </c>
      <c r="BH2039" s="3">
        <v>8485</v>
      </c>
      <c r="BI2039" s="3">
        <v>841108</v>
      </c>
      <c r="BJ2039" s="3">
        <v>12925171.944999997</v>
      </c>
      <c r="BK2039" s="3">
        <v>9198847.8299999982</v>
      </c>
      <c r="BL2039" s="3">
        <v>430007.4</v>
      </c>
      <c r="BM2039" s="3">
        <v>14045281.66</v>
      </c>
      <c r="BN2039" s="53">
        <v>0.72523432472510574</v>
      </c>
      <c r="BO2039" s="54">
        <v>3.448608E-4</v>
      </c>
      <c r="BP2039" s="70">
        <v>8673</v>
      </c>
      <c r="BQ2039" s="71"/>
      <c r="BR2039" s="70"/>
      <c r="BS2039" s="72"/>
      <c r="BT2039" s="72"/>
      <c r="BU2039" s="70">
        <v>21704754</v>
      </c>
      <c r="BV2039" s="70">
        <v>133360</v>
      </c>
      <c r="BW2039" s="74">
        <v>20663862</v>
      </c>
      <c r="BX2039" s="70">
        <v>42501976</v>
      </c>
    </row>
    <row r="2040" spans="1:76" x14ac:dyDescent="0.3">
      <c r="A2040" s="73" t="s">
        <v>10</v>
      </c>
      <c r="B2040" s="2" t="s">
        <v>1126</v>
      </c>
      <c r="C2040" s="2" t="s">
        <v>72</v>
      </c>
      <c r="D2040" s="2" t="s">
        <v>16</v>
      </c>
      <c r="E2040" s="2" t="s">
        <v>15</v>
      </c>
      <c r="F2040" s="17" t="str">
        <f>+Tabela1[[#This Row],[WK]]&amp;Tabela1[[#This Row],[PK]]&amp;Tabela1[[#This Row],[GK]]</f>
        <v>281203</v>
      </c>
      <c r="G2040" s="2" t="s">
        <v>1904</v>
      </c>
      <c r="H2040" s="3">
        <v>173934896.77000001</v>
      </c>
      <c r="I2040" s="4">
        <v>1.125</v>
      </c>
      <c r="J2040" s="3">
        <v>195676758.87</v>
      </c>
      <c r="K2040" s="4">
        <v>7.0000000000000007E-2</v>
      </c>
      <c r="L2040" s="3">
        <v>13697373</v>
      </c>
      <c r="M2040" s="3"/>
      <c r="N2040" s="5"/>
      <c r="O2040" s="3">
        <v>14676456.99</v>
      </c>
      <c r="P2040" s="4">
        <v>1.125</v>
      </c>
      <c r="Q2040" s="3">
        <v>16511014.109999999</v>
      </c>
      <c r="R2040" s="4">
        <v>1.6E-2</v>
      </c>
      <c r="S2040" s="3">
        <v>264176</v>
      </c>
      <c r="T2040" s="3"/>
      <c r="U2040" s="5"/>
      <c r="V2040" s="3">
        <v>9785163</v>
      </c>
      <c r="W2040" s="5"/>
      <c r="X2040" s="3">
        <v>26590992</v>
      </c>
      <c r="Y2040" s="3">
        <v>9464771</v>
      </c>
      <c r="Z2040" s="3">
        <v>632017</v>
      </c>
      <c r="AA2040" s="3">
        <v>1098159</v>
      </c>
      <c r="AB2040" s="3">
        <v>15396045</v>
      </c>
      <c r="AC2040" s="3">
        <v>0</v>
      </c>
      <c r="AD2040" s="3">
        <v>16645520</v>
      </c>
      <c r="AE2040" s="3">
        <v>0</v>
      </c>
      <c r="AF2040" s="3">
        <v>13697373</v>
      </c>
      <c r="AG2040" s="3">
        <v>264176</v>
      </c>
      <c r="AH2040" s="3">
        <v>16645520</v>
      </c>
      <c r="AI2040" s="3">
        <v>9785163</v>
      </c>
      <c r="AJ2040" s="3">
        <v>-266328</v>
      </c>
      <c r="AK2040" s="3">
        <v>-426637</v>
      </c>
      <c r="AL2040" s="3">
        <v>851536</v>
      </c>
      <c r="AM2040" s="3">
        <v>-1278173</v>
      </c>
      <c r="AN2040" s="3">
        <v>-160309</v>
      </c>
      <c r="AO2040" s="3">
        <v>0</v>
      </c>
      <c r="AP2040" s="3">
        <v>0</v>
      </c>
      <c r="AQ2040" s="3">
        <v>-160309</v>
      </c>
      <c r="AR2040" s="3">
        <f>Tabela1[[#This Row],[Potrzeby finansowe 2027
w tym:]]+Tabela1[[#This Row],[Rozliczenie 2025 potrz. fin.]]</f>
        <v>26430683</v>
      </c>
      <c r="AS2040" s="3">
        <v>0</v>
      </c>
      <c r="AT2040" s="3">
        <v>0</v>
      </c>
      <c r="AU2040" s="3"/>
      <c r="AV2040" s="3"/>
      <c r="AW2040" s="3"/>
      <c r="AX2040" s="3"/>
      <c r="AY2040" s="3"/>
      <c r="AZ2040" s="3"/>
      <c r="BA2040" s="3">
        <v>632017</v>
      </c>
      <c r="BB2040" s="3">
        <v>0</v>
      </c>
      <c r="BC2040" s="3">
        <v>24.58</v>
      </c>
      <c r="BD2040" s="3">
        <v>6142.56</v>
      </c>
      <c r="BE2040" s="3">
        <v>215.41</v>
      </c>
      <c r="BF2040" s="3">
        <v>0</v>
      </c>
      <c r="BG2040" s="3">
        <v>611619</v>
      </c>
      <c r="BH2040" s="3">
        <v>5747</v>
      </c>
      <c r="BI2040" s="3">
        <v>486540</v>
      </c>
      <c r="BJ2040" s="3">
        <v>7476582.375</v>
      </c>
      <c r="BK2040" s="3">
        <v>4840140.9700000007</v>
      </c>
      <c r="BL2040" s="3">
        <v>2710748.43</v>
      </c>
      <c r="BM2040" s="3">
        <v>5124268.76</v>
      </c>
      <c r="BN2040" s="53">
        <v>0.65550861289089102</v>
      </c>
      <c r="BO2040" s="54">
        <v>2.3056300000000001E-4</v>
      </c>
      <c r="BP2040" s="70">
        <v>5798</v>
      </c>
      <c r="BQ2040" s="71"/>
      <c r="BR2040" s="70"/>
      <c r="BS2040" s="72"/>
      <c r="BT2040" s="72"/>
      <c r="BU2040" s="70">
        <v>13697373</v>
      </c>
      <c r="BV2040" s="70">
        <v>264176</v>
      </c>
      <c r="BW2040" s="74">
        <v>16645520</v>
      </c>
      <c r="BX2040" s="70">
        <v>30607069</v>
      </c>
    </row>
    <row r="2041" spans="1:76" x14ac:dyDescent="0.3">
      <c r="A2041" s="73" t="s">
        <v>10</v>
      </c>
      <c r="B2041" s="2" t="s">
        <v>1126</v>
      </c>
      <c r="C2041" s="2" t="s">
        <v>72</v>
      </c>
      <c r="D2041" s="2" t="s">
        <v>18</v>
      </c>
      <c r="E2041" s="2" t="s">
        <v>15</v>
      </c>
      <c r="F2041" s="17" t="str">
        <f>+Tabela1[[#This Row],[WK]]&amp;Tabela1[[#This Row],[PK]]&amp;Tabela1[[#This Row],[GK]]</f>
        <v>281204</v>
      </c>
      <c r="G2041" s="2" t="s">
        <v>1905</v>
      </c>
      <c r="H2041" s="3">
        <v>315032422.44</v>
      </c>
      <c r="I2041" s="4">
        <v>1.125</v>
      </c>
      <c r="J2041" s="3">
        <v>354411475.25</v>
      </c>
      <c r="K2041" s="4">
        <v>7.0000000000000007E-2</v>
      </c>
      <c r="L2041" s="3">
        <v>24808803</v>
      </c>
      <c r="M2041" s="3"/>
      <c r="N2041" s="5"/>
      <c r="O2041" s="3">
        <v>21146780.240000002</v>
      </c>
      <c r="P2041" s="4">
        <v>1.125</v>
      </c>
      <c r="Q2041" s="3">
        <v>23790127.77</v>
      </c>
      <c r="R2041" s="4">
        <v>1.6E-2</v>
      </c>
      <c r="S2041" s="3">
        <v>380642</v>
      </c>
      <c r="T2041" s="3"/>
      <c r="U2041" s="5"/>
      <c r="V2041" s="3">
        <v>15473354</v>
      </c>
      <c r="W2041" s="5"/>
      <c r="X2041" s="3">
        <v>39069692</v>
      </c>
      <c r="Y2041" s="3">
        <v>11403142</v>
      </c>
      <c r="Z2041" s="3">
        <v>453468</v>
      </c>
      <c r="AA2041" s="3">
        <v>1510808</v>
      </c>
      <c r="AB2041" s="3">
        <v>23307637</v>
      </c>
      <c r="AC2041" s="3">
        <v>2394637</v>
      </c>
      <c r="AD2041" s="3">
        <v>23596338</v>
      </c>
      <c r="AE2041" s="3">
        <v>0</v>
      </c>
      <c r="AF2041" s="3">
        <v>24808803</v>
      </c>
      <c r="AG2041" s="3">
        <v>380642</v>
      </c>
      <c r="AH2041" s="3">
        <v>23596338</v>
      </c>
      <c r="AI2041" s="3">
        <v>15473354</v>
      </c>
      <c r="AJ2041" s="3">
        <v>3172800</v>
      </c>
      <c r="AK2041" s="3">
        <v>3172800</v>
      </c>
      <c r="AL2041" s="3">
        <v>866480</v>
      </c>
      <c r="AM2041" s="3">
        <v>2306320</v>
      </c>
      <c r="AN2041" s="3">
        <v>-551795</v>
      </c>
      <c r="AO2041" s="3">
        <v>0</v>
      </c>
      <c r="AP2041" s="3">
        <v>551795</v>
      </c>
      <c r="AQ2041" s="3">
        <v>0</v>
      </c>
      <c r="AR2041" s="3">
        <f>Tabela1[[#This Row],[Potrzeby finansowe 2027
w tym:]]+Tabela1[[#This Row],[Rozliczenie 2025 potrz. fin.]]</f>
        <v>39069692</v>
      </c>
      <c r="AS2041" s="3">
        <v>0</v>
      </c>
      <c r="AT2041" s="3">
        <v>0</v>
      </c>
      <c r="AU2041" s="3"/>
      <c r="AV2041" s="3"/>
      <c r="AW2041" s="3"/>
      <c r="AX2041" s="3"/>
      <c r="AY2041" s="3"/>
      <c r="AZ2041" s="3"/>
      <c r="BA2041" s="3">
        <v>453468</v>
      </c>
      <c r="BB2041" s="3">
        <v>0</v>
      </c>
      <c r="BC2041" s="3">
        <v>132.09</v>
      </c>
      <c r="BD2041" s="3">
        <v>4086.29</v>
      </c>
      <c r="BE2041" s="3">
        <v>33.44</v>
      </c>
      <c r="BF2041" s="3">
        <v>0</v>
      </c>
      <c r="BG2041" s="3">
        <v>948557</v>
      </c>
      <c r="BH2041" s="3">
        <v>8913</v>
      </c>
      <c r="BI2041" s="3">
        <v>562251</v>
      </c>
      <c r="BJ2041" s="3">
        <v>8640017.0524999984</v>
      </c>
      <c r="BK2041" s="3">
        <v>5646632.959999999</v>
      </c>
      <c r="BL2041" s="3">
        <v>955721.9</v>
      </c>
      <c r="BM2041" s="3">
        <v>10062092.57</v>
      </c>
      <c r="BN2041" s="53">
        <v>0.73769620323997653</v>
      </c>
      <c r="BO2041" s="54">
        <v>3.804735E-4</v>
      </c>
      <c r="BP2041" s="70">
        <v>9568</v>
      </c>
      <c r="BQ2041" s="71"/>
      <c r="BR2041" s="70"/>
      <c r="BS2041" s="72"/>
      <c r="BT2041" s="72"/>
      <c r="BU2041" s="70">
        <v>24808803</v>
      </c>
      <c r="BV2041" s="70">
        <v>380642</v>
      </c>
      <c r="BW2041" s="74">
        <v>23596338</v>
      </c>
      <c r="BX2041" s="70">
        <v>48785783</v>
      </c>
    </row>
    <row r="2042" spans="1:76" x14ac:dyDescent="0.3">
      <c r="A2042" s="73" t="s">
        <v>10</v>
      </c>
      <c r="B2042" s="2" t="s">
        <v>1126</v>
      </c>
      <c r="C2042" s="2" t="s">
        <v>72</v>
      </c>
      <c r="D2042" s="2" t="s">
        <v>21</v>
      </c>
      <c r="E2042" s="2" t="s">
        <v>15</v>
      </c>
      <c r="F2042" s="17" t="str">
        <f>+Tabela1[[#This Row],[WK]]&amp;Tabela1[[#This Row],[PK]]&amp;Tabela1[[#This Row],[GK]]</f>
        <v>281205</v>
      </c>
      <c r="G2042" s="2" t="s">
        <v>1902</v>
      </c>
      <c r="H2042" s="3">
        <v>297388355.26999998</v>
      </c>
      <c r="I2042" s="4">
        <v>1.125</v>
      </c>
      <c r="J2042" s="3">
        <v>334561899.68000001</v>
      </c>
      <c r="K2042" s="4">
        <v>7.0000000000000007E-2</v>
      </c>
      <c r="L2042" s="3">
        <v>23419333</v>
      </c>
      <c r="M2042" s="3"/>
      <c r="N2042" s="5"/>
      <c r="O2042" s="3">
        <v>7278618.8399999999</v>
      </c>
      <c r="P2042" s="4">
        <v>1.125</v>
      </c>
      <c r="Q2042" s="3">
        <v>8188446.2000000002</v>
      </c>
      <c r="R2042" s="4">
        <v>1.6E-2</v>
      </c>
      <c r="S2042" s="3">
        <v>131015</v>
      </c>
      <c r="T2042" s="3"/>
      <c r="U2042" s="5"/>
      <c r="V2042" s="3">
        <v>15723472</v>
      </c>
      <c r="W2042" s="5"/>
      <c r="X2042" s="3">
        <v>36725965</v>
      </c>
      <c r="Y2042" s="3">
        <v>8985512</v>
      </c>
      <c r="Z2042" s="3">
        <v>646275</v>
      </c>
      <c r="AA2042" s="3">
        <v>1968084</v>
      </c>
      <c r="AB2042" s="3">
        <v>20062020</v>
      </c>
      <c r="AC2042" s="3">
        <v>5064074</v>
      </c>
      <c r="AD2042" s="3">
        <v>21002493</v>
      </c>
      <c r="AE2042" s="3">
        <v>0</v>
      </c>
      <c r="AF2042" s="3">
        <v>23419333</v>
      </c>
      <c r="AG2042" s="3">
        <v>131015</v>
      </c>
      <c r="AH2042" s="3">
        <v>21002493</v>
      </c>
      <c r="AI2042" s="3">
        <v>15723472</v>
      </c>
      <c r="AJ2042" s="3">
        <v>2013924</v>
      </c>
      <c r="AK2042" s="3">
        <v>2013924</v>
      </c>
      <c r="AL2042" s="3">
        <v>1162741</v>
      </c>
      <c r="AM2042" s="3">
        <v>851183</v>
      </c>
      <c r="AN2042" s="3">
        <v>272248</v>
      </c>
      <c r="AO2042" s="3">
        <v>0</v>
      </c>
      <c r="AP2042" s="3">
        <v>-272248</v>
      </c>
      <c r="AQ2042" s="3">
        <v>0</v>
      </c>
      <c r="AR2042" s="3">
        <f>Tabela1[[#This Row],[Potrzeby finansowe 2027
w tym:]]+Tabela1[[#This Row],[Rozliczenie 2025 potrz. fin.]]</f>
        <v>36725965</v>
      </c>
      <c r="AS2042" s="3">
        <v>0</v>
      </c>
      <c r="AT2042" s="3">
        <v>0</v>
      </c>
      <c r="AU2042" s="3"/>
      <c r="AV2042" s="3"/>
      <c r="AW2042" s="3"/>
      <c r="AX2042" s="3"/>
      <c r="AY2042" s="3"/>
      <c r="AZ2042" s="3"/>
      <c r="BA2042" s="3">
        <v>646275</v>
      </c>
      <c r="BB2042" s="3">
        <v>0</v>
      </c>
      <c r="BC2042" s="3">
        <v>20.79</v>
      </c>
      <c r="BD2042" s="3">
        <v>6322.52</v>
      </c>
      <c r="BE2042" s="3">
        <v>166.47</v>
      </c>
      <c r="BF2042" s="3">
        <v>0</v>
      </c>
      <c r="BG2042" s="3">
        <v>894707</v>
      </c>
      <c r="BH2042" s="3">
        <v>8407</v>
      </c>
      <c r="BI2042" s="3">
        <v>1073377</v>
      </c>
      <c r="BJ2042" s="3">
        <v>16494407.195</v>
      </c>
      <c r="BK2042" s="3">
        <v>9605939.1999999993</v>
      </c>
      <c r="BL2042" s="3">
        <v>5781166.9900000002</v>
      </c>
      <c r="BM2042" s="3">
        <v>15991538</v>
      </c>
      <c r="BN2042" s="53">
        <v>0.74983725506654353</v>
      </c>
      <c r="BO2042" s="54">
        <v>3.1712409999999999E-4</v>
      </c>
      <c r="BP2042" s="70">
        <v>7975</v>
      </c>
      <c r="BQ2042" s="71"/>
      <c r="BR2042" s="70"/>
      <c r="BS2042" s="72"/>
      <c r="BT2042" s="72"/>
      <c r="BU2042" s="70">
        <v>23419333</v>
      </c>
      <c r="BV2042" s="70">
        <v>131015</v>
      </c>
      <c r="BW2042" s="74">
        <v>21002493</v>
      </c>
      <c r="BX2042" s="70">
        <v>44552841</v>
      </c>
    </row>
    <row r="2043" spans="1:76" x14ac:dyDescent="0.3">
      <c r="A2043" s="73" t="s">
        <v>10</v>
      </c>
      <c r="B2043" s="2" t="s">
        <v>1126</v>
      </c>
      <c r="C2043" s="2" t="s">
        <v>74</v>
      </c>
      <c r="D2043" s="2" t="s">
        <v>16</v>
      </c>
      <c r="E2043" s="2" t="s">
        <v>15</v>
      </c>
      <c r="F2043" s="17" t="str">
        <f>+Tabela1[[#This Row],[WK]]&amp;Tabela1[[#This Row],[PK]]&amp;Tabela1[[#This Row],[GK]]</f>
        <v>281303</v>
      </c>
      <c r="G2043" s="2" t="s">
        <v>1906</v>
      </c>
      <c r="H2043" s="3">
        <v>132915747.38</v>
      </c>
      <c r="I2043" s="4">
        <v>1.125</v>
      </c>
      <c r="J2043" s="3">
        <v>149530215.80000001</v>
      </c>
      <c r="K2043" s="4">
        <v>7.0000000000000007E-2</v>
      </c>
      <c r="L2043" s="3">
        <v>10467115</v>
      </c>
      <c r="M2043" s="3"/>
      <c r="N2043" s="5"/>
      <c r="O2043" s="3">
        <v>4734448.42</v>
      </c>
      <c r="P2043" s="4">
        <v>1.125</v>
      </c>
      <c r="Q2043" s="3">
        <v>5326254.47</v>
      </c>
      <c r="R2043" s="4">
        <v>1.6E-2</v>
      </c>
      <c r="S2043" s="3">
        <v>85220</v>
      </c>
      <c r="T2043" s="3"/>
      <c r="U2043" s="5"/>
      <c r="V2043" s="3">
        <v>7607012</v>
      </c>
      <c r="W2043" s="5"/>
      <c r="X2043" s="3">
        <v>17478588</v>
      </c>
      <c r="Y2043" s="3">
        <v>6290555</v>
      </c>
      <c r="Z2043" s="3">
        <v>1421811</v>
      </c>
      <c r="AA2043" s="3">
        <v>934559</v>
      </c>
      <c r="AB2043" s="3">
        <v>8351077</v>
      </c>
      <c r="AC2043" s="3">
        <v>480586</v>
      </c>
      <c r="AD2043" s="3">
        <v>9938991</v>
      </c>
      <c r="AE2043" s="3">
        <v>0</v>
      </c>
      <c r="AF2043" s="3">
        <v>10467115</v>
      </c>
      <c r="AG2043" s="3">
        <v>85220</v>
      </c>
      <c r="AH2043" s="3">
        <v>9938991</v>
      </c>
      <c r="AI2043" s="3">
        <v>7607012</v>
      </c>
      <c r="AJ2043" s="3">
        <v>484099</v>
      </c>
      <c r="AK2043" s="3">
        <v>551514</v>
      </c>
      <c r="AL2043" s="3">
        <v>593383</v>
      </c>
      <c r="AM2043" s="3">
        <v>-41869</v>
      </c>
      <c r="AN2043" s="3">
        <v>67415</v>
      </c>
      <c r="AO2043" s="3">
        <v>0</v>
      </c>
      <c r="AP2043" s="3">
        <v>0</v>
      </c>
      <c r="AQ2043" s="3">
        <v>67415</v>
      </c>
      <c r="AR2043" s="3">
        <f>Tabela1[[#This Row],[Potrzeby finansowe 2027
w tym:]]+Tabela1[[#This Row],[Rozliczenie 2025 potrz. fin.]]</f>
        <v>17546003</v>
      </c>
      <c r="AS2043" s="3">
        <v>0</v>
      </c>
      <c r="AT2043" s="3">
        <v>0</v>
      </c>
      <c r="AU2043" s="3"/>
      <c r="AV2043" s="3"/>
      <c r="AW2043" s="3"/>
      <c r="AX2043" s="3"/>
      <c r="AY2043" s="3"/>
      <c r="AZ2043" s="3"/>
      <c r="BA2043" s="3">
        <v>1421811</v>
      </c>
      <c r="BB2043" s="3">
        <v>0</v>
      </c>
      <c r="BC2043" s="3">
        <v>679.74</v>
      </c>
      <c r="BD2043" s="3">
        <v>11979.36</v>
      </c>
      <c r="BE2043" s="3">
        <v>0.04</v>
      </c>
      <c r="BF2043" s="3">
        <v>0</v>
      </c>
      <c r="BG2043" s="3">
        <v>468798</v>
      </c>
      <c r="BH2043" s="3">
        <v>4405</v>
      </c>
      <c r="BI2043" s="3">
        <v>465761</v>
      </c>
      <c r="BJ2043" s="3">
        <v>7157271.6699999999</v>
      </c>
      <c r="BK2043" s="3">
        <v>3967970</v>
      </c>
      <c r="BL2043" s="3">
        <v>2320151.67</v>
      </c>
      <c r="BM2043" s="3">
        <v>8116903.3399999999</v>
      </c>
      <c r="BN2043" s="53">
        <v>0.69075664736110731</v>
      </c>
      <c r="BO2043" s="54">
        <v>1.733022E-4</v>
      </c>
      <c r="BP2043" s="70">
        <v>4358</v>
      </c>
      <c r="BQ2043" s="71"/>
      <c r="BR2043" s="70"/>
      <c r="BS2043" s="72"/>
      <c r="BT2043" s="72"/>
      <c r="BU2043" s="70">
        <v>10467115</v>
      </c>
      <c r="BV2043" s="70">
        <v>85220</v>
      </c>
      <c r="BW2043" s="74">
        <v>9938991</v>
      </c>
      <c r="BX2043" s="70">
        <v>20491326</v>
      </c>
    </row>
    <row r="2044" spans="1:76" x14ac:dyDescent="0.3">
      <c r="A2044" s="73" t="s">
        <v>10</v>
      </c>
      <c r="B2044" s="2" t="s">
        <v>1126</v>
      </c>
      <c r="C2044" s="2" t="s">
        <v>74</v>
      </c>
      <c r="D2044" s="2" t="s">
        <v>18</v>
      </c>
      <c r="E2044" s="2" t="s">
        <v>19</v>
      </c>
      <c r="F2044" s="17" t="str">
        <f>+Tabela1[[#This Row],[WK]]&amp;Tabela1[[#This Row],[PK]]&amp;Tabela1[[#This Row],[GK]]</f>
        <v>281304</v>
      </c>
      <c r="G2044" s="2" t="s">
        <v>1907</v>
      </c>
      <c r="H2044" s="3">
        <v>888804918.05999994</v>
      </c>
      <c r="I2044" s="4">
        <v>1.125</v>
      </c>
      <c r="J2044" s="3">
        <v>999905532.82000005</v>
      </c>
      <c r="K2044" s="4">
        <v>7.0000000000000007E-2</v>
      </c>
      <c r="L2044" s="3">
        <v>69993387</v>
      </c>
      <c r="M2044" s="3"/>
      <c r="N2044" s="5"/>
      <c r="O2044" s="3">
        <v>76711761.760000005</v>
      </c>
      <c r="P2044" s="4">
        <v>1.125</v>
      </c>
      <c r="Q2044" s="3">
        <v>86300731.980000004</v>
      </c>
      <c r="R2044" s="4">
        <v>1.6E-2</v>
      </c>
      <c r="S2044" s="3">
        <v>1380812</v>
      </c>
      <c r="T2044" s="3"/>
      <c r="U2044" s="5"/>
      <c r="V2044" s="3">
        <v>42903182</v>
      </c>
      <c r="W2044" s="5"/>
      <c r="X2044" s="3">
        <v>62452530</v>
      </c>
      <c r="Y2044" s="3">
        <v>17184247</v>
      </c>
      <c r="Z2044" s="3">
        <v>906125</v>
      </c>
      <c r="AA2044" s="3">
        <v>3141022</v>
      </c>
      <c r="AB2044" s="3">
        <v>41221136</v>
      </c>
      <c r="AC2044" s="3">
        <v>0</v>
      </c>
      <c r="AD2044" s="3">
        <v>20478073</v>
      </c>
      <c r="AE2044" s="3">
        <v>0</v>
      </c>
      <c r="AF2044" s="3">
        <v>69993387</v>
      </c>
      <c r="AG2044" s="3">
        <v>1380812</v>
      </c>
      <c r="AH2044" s="3">
        <v>20478073</v>
      </c>
      <c r="AI2044" s="3">
        <v>42903182</v>
      </c>
      <c r="AJ2044" s="3">
        <v>-1828696</v>
      </c>
      <c r="AK2044" s="3">
        <v>-899971</v>
      </c>
      <c r="AL2044" s="3">
        <v>2413284</v>
      </c>
      <c r="AM2044" s="3">
        <v>-3313255</v>
      </c>
      <c r="AN2044" s="3">
        <v>928725</v>
      </c>
      <c r="AO2044" s="3">
        <v>0</v>
      </c>
      <c r="AP2044" s="3">
        <v>0</v>
      </c>
      <c r="AQ2044" s="3">
        <v>928725</v>
      </c>
      <c r="AR2044" s="3">
        <f>Tabela1[[#This Row],[Potrzeby finansowe 2027
w tym:]]+Tabela1[[#This Row],[Rozliczenie 2025 potrz. fin.]]</f>
        <v>63381255</v>
      </c>
      <c r="AS2044" s="3">
        <v>0</v>
      </c>
      <c r="AT2044" s="3">
        <v>0</v>
      </c>
      <c r="AU2044" s="3"/>
      <c r="AV2044" s="3"/>
      <c r="AW2044" s="3"/>
      <c r="AX2044" s="3"/>
      <c r="AY2044" s="3"/>
      <c r="AZ2044" s="3"/>
      <c r="BA2044" s="3">
        <v>906125</v>
      </c>
      <c r="BB2044" s="3">
        <v>0</v>
      </c>
      <c r="BC2044" s="3">
        <v>0</v>
      </c>
      <c r="BD2044" s="3">
        <v>9078.5</v>
      </c>
      <c r="BE2044" s="3">
        <v>0</v>
      </c>
      <c r="BF2044" s="3">
        <v>0</v>
      </c>
      <c r="BG2044" s="3">
        <v>2205318</v>
      </c>
      <c r="BH2044" s="3">
        <v>20722</v>
      </c>
      <c r="BI2044" s="3">
        <v>935704</v>
      </c>
      <c r="BJ2044" s="3">
        <v>14378805.402500002</v>
      </c>
      <c r="BK2044" s="3">
        <v>9446774.5500000007</v>
      </c>
      <c r="BL2044" s="3">
        <v>1464132.6</v>
      </c>
      <c r="BM2044" s="3">
        <v>16799858.210000001</v>
      </c>
      <c r="BN2044" s="53">
        <v>0.82588064128032235</v>
      </c>
      <c r="BO2044" s="54">
        <v>9.1502870000000004E-4</v>
      </c>
      <c r="BP2044" s="70">
        <v>23011</v>
      </c>
      <c r="BQ2044" s="71"/>
      <c r="BR2044" s="70"/>
      <c r="BS2044" s="72"/>
      <c r="BT2044" s="72"/>
      <c r="BU2044" s="70">
        <v>69993387</v>
      </c>
      <c r="BV2044" s="70">
        <v>1380812</v>
      </c>
      <c r="BW2044" s="74">
        <v>20478073</v>
      </c>
      <c r="BX2044" s="70">
        <v>91852272</v>
      </c>
    </row>
    <row r="2045" spans="1:76" x14ac:dyDescent="0.3">
      <c r="A2045" s="73" t="s">
        <v>10</v>
      </c>
      <c r="B2045" s="2" t="s">
        <v>1126</v>
      </c>
      <c r="C2045" s="2" t="s">
        <v>74</v>
      </c>
      <c r="D2045" s="2" t="s">
        <v>21</v>
      </c>
      <c r="E2045" s="2" t="s">
        <v>15</v>
      </c>
      <c r="F2045" s="17" t="str">
        <f>+Tabela1[[#This Row],[WK]]&amp;Tabela1[[#This Row],[PK]]&amp;Tabela1[[#This Row],[GK]]</f>
        <v>281305</v>
      </c>
      <c r="G2045" s="2" t="s">
        <v>1908</v>
      </c>
      <c r="H2045" s="3">
        <v>97748287.25</v>
      </c>
      <c r="I2045" s="4">
        <v>1.125</v>
      </c>
      <c r="J2045" s="3">
        <v>109966823.16</v>
      </c>
      <c r="K2045" s="4">
        <v>7.0000000000000007E-2</v>
      </c>
      <c r="L2045" s="3">
        <v>7697678</v>
      </c>
      <c r="M2045" s="3"/>
      <c r="N2045" s="5"/>
      <c r="O2045" s="3">
        <v>2270803.02</v>
      </c>
      <c r="P2045" s="4">
        <v>1.125</v>
      </c>
      <c r="Q2045" s="3">
        <v>2554653.4</v>
      </c>
      <c r="R2045" s="4">
        <v>1.6E-2</v>
      </c>
      <c r="S2045" s="3">
        <v>40874</v>
      </c>
      <c r="T2045" s="3"/>
      <c r="U2045" s="5"/>
      <c r="V2045" s="3">
        <v>5347935</v>
      </c>
      <c r="W2045" s="5"/>
      <c r="X2045" s="3">
        <v>15820683</v>
      </c>
      <c r="Y2045" s="3">
        <v>8870222</v>
      </c>
      <c r="Z2045" s="3">
        <v>1370751</v>
      </c>
      <c r="AA2045" s="3">
        <v>636608</v>
      </c>
      <c r="AB2045" s="3">
        <v>4943102</v>
      </c>
      <c r="AC2045" s="3">
        <v>0</v>
      </c>
      <c r="AD2045" s="3">
        <v>10380167</v>
      </c>
      <c r="AE2045" s="3">
        <v>0</v>
      </c>
      <c r="AF2045" s="3">
        <v>7697678</v>
      </c>
      <c r="AG2045" s="3">
        <v>40874</v>
      </c>
      <c r="AH2045" s="3">
        <v>10380167</v>
      </c>
      <c r="AI2045" s="3">
        <v>5347935</v>
      </c>
      <c r="AJ2045" s="3">
        <v>1380326</v>
      </c>
      <c r="AK2045" s="3">
        <v>1287745</v>
      </c>
      <c r="AL2045" s="3">
        <v>299288</v>
      </c>
      <c r="AM2045" s="3">
        <v>988457</v>
      </c>
      <c r="AN2045" s="3">
        <v>-92581</v>
      </c>
      <c r="AO2045" s="3">
        <v>0</v>
      </c>
      <c r="AP2045" s="3">
        <v>0</v>
      </c>
      <c r="AQ2045" s="3">
        <v>-92581</v>
      </c>
      <c r="AR2045" s="3">
        <f>Tabela1[[#This Row],[Potrzeby finansowe 2027
w tym:]]+Tabela1[[#This Row],[Rozliczenie 2025 potrz. fin.]]</f>
        <v>15728102</v>
      </c>
      <c r="AS2045" s="3">
        <v>0</v>
      </c>
      <c r="AT2045" s="3">
        <v>0</v>
      </c>
      <c r="AU2045" s="3"/>
      <c r="AV2045" s="3"/>
      <c r="AW2045" s="3"/>
      <c r="AX2045" s="3"/>
      <c r="AY2045" s="3"/>
      <c r="AZ2045" s="3"/>
      <c r="BA2045" s="3">
        <v>1370751</v>
      </c>
      <c r="BB2045" s="3">
        <v>0</v>
      </c>
      <c r="BC2045" s="3">
        <v>0</v>
      </c>
      <c r="BD2045" s="3">
        <v>13733.52</v>
      </c>
      <c r="BE2045" s="3">
        <v>0.17</v>
      </c>
      <c r="BF2045" s="3">
        <v>0</v>
      </c>
      <c r="BG2045" s="3">
        <v>377782</v>
      </c>
      <c r="BH2045" s="3">
        <v>3252</v>
      </c>
      <c r="BI2045" s="3">
        <v>258826</v>
      </c>
      <c r="BJ2045" s="3">
        <v>3977338.5100000007</v>
      </c>
      <c r="BK2045" s="3">
        <v>1556867.3800000008</v>
      </c>
      <c r="BL2045" s="3">
        <v>22370.87</v>
      </c>
      <c r="BM2045" s="3">
        <v>9637142.7799999993</v>
      </c>
      <c r="BN2045" s="53">
        <v>0.53423052889771794</v>
      </c>
      <c r="BO2045" s="54">
        <v>1.54516E-4</v>
      </c>
      <c r="BP2045" s="70">
        <v>3886</v>
      </c>
      <c r="BQ2045" s="71"/>
      <c r="BR2045" s="70"/>
      <c r="BS2045" s="72"/>
      <c r="BT2045" s="72"/>
      <c r="BU2045" s="70">
        <v>7697678</v>
      </c>
      <c r="BV2045" s="70">
        <v>40874</v>
      </c>
      <c r="BW2045" s="74">
        <v>10380167</v>
      </c>
      <c r="BX2045" s="70">
        <v>18118719</v>
      </c>
    </row>
    <row r="2046" spans="1:76" x14ac:dyDescent="0.3">
      <c r="A2046" s="73" t="s">
        <v>10</v>
      </c>
      <c r="B2046" s="2" t="s">
        <v>1126</v>
      </c>
      <c r="C2046" s="2" t="s">
        <v>74</v>
      </c>
      <c r="D2046" s="2" t="s">
        <v>23</v>
      </c>
      <c r="E2046" s="2" t="s">
        <v>15</v>
      </c>
      <c r="F2046" s="17" t="str">
        <f>+Tabela1[[#This Row],[WK]]&amp;Tabela1[[#This Row],[PK]]&amp;Tabela1[[#This Row],[GK]]</f>
        <v>281306</v>
      </c>
      <c r="G2046" s="2" t="s">
        <v>1909</v>
      </c>
      <c r="H2046" s="3">
        <v>87644430.650000006</v>
      </c>
      <c r="I2046" s="4">
        <v>1.125</v>
      </c>
      <c r="J2046" s="3">
        <v>98599984.480000004</v>
      </c>
      <c r="K2046" s="4">
        <v>7.0000000000000007E-2</v>
      </c>
      <c r="L2046" s="3">
        <v>6901999</v>
      </c>
      <c r="M2046" s="3"/>
      <c r="N2046" s="5"/>
      <c r="O2046" s="3">
        <v>1996514.9</v>
      </c>
      <c r="P2046" s="4">
        <v>1.125</v>
      </c>
      <c r="Q2046" s="3">
        <v>2246079.2599999998</v>
      </c>
      <c r="R2046" s="4">
        <v>1.6E-2</v>
      </c>
      <c r="S2046" s="3">
        <v>35937</v>
      </c>
      <c r="T2046" s="3"/>
      <c r="U2046" s="5"/>
      <c r="V2046" s="3">
        <v>4830878</v>
      </c>
      <c r="W2046" s="5"/>
      <c r="X2046" s="3">
        <v>11630074</v>
      </c>
      <c r="Y2046" s="3">
        <v>5031668</v>
      </c>
      <c r="Z2046" s="3">
        <v>435926</v>
      </c>
      <c r="AA2046" s="3">
        <v>638984</v>
      </c>
      <c r="AB2046" s="3">
        <v>4652846</v>
      </c>
      <c r="AC2046" s="3">
        <v>870650</v>
      </c>
      <c r="AD2046" s="3">
        <v>6799197</v>
      </c>
      <c r="AE2046" s="3">
        <v>0</v>
      </c>
      <c r="AF2046" s="3">
        <v>6901999</v>
      </c>
      <c r="AG2046" s="3">
        <v>35937</v>
      </c>
      <c r="AH2046" s="3">
        <v>6799197</v>
      </c>
      <c r="AI2046" s="3">
        <v>4830878</v>
      </c>
      <c r="AJ2046" s="3">
        <v>676890</v>
      </c>
      <c r="AK2046" s="3">
        <v>676890</v>
      </c>
      <c r="AL2046" s="3">
        <v>326946</v>
      </c>
      <c r="AM2046" s="3">
        <v>349944</v>
      </c>
      <c r="AN2046" s="3">
        <v>-416128</v>
      </c>
      <c r="AO2046" s="3">
        <v>0</v>
      </c>
      <c r="AP2046" s="3">
        <v>416128</v>
      </c>
      <c r="AQ2046" s="3">
        <v>0</v>
      </c>
      <c r="AR2046" s="3">
        <f>Tabela1[[#This Row],[Potrzeby finansowe 2027
w tym:]]+Tabela1[[#This Row],[Rozliczenie 2025 potrz. fin.]]</f>
        <v>11630074</v>
      </c>
      <c r="AS2046" s="3">
        <v>0</v>
      </c>
      <c r="AT2046" s="3">
        <v>0</v>
      </c>
      <c r="AU2046" s="3"/>
      <c r="AV2046" s="3"/>
      <c r="AW2046" s="3"/>
      <c r="AX2046" s="3"/>
      <c r="AY2046" s="3"/>
      <c r="AZ2046" s="3"/>
      <c r="BA2046" s="3">
        <v>435926</v>
      </c>
      <c r="BB2046" s="3">
        <v>0</v>
      </c>
      <c r="BC2046" s="3">
        <v>0</v>
      </c>
      <c r="BD2046" s="3">
        <v>4367.5600000000004</v>
      </c>
      <c r="BE2046" s="3">
        <v>0</v>
      </c>
      <c r="BF2046" s="3">
        <v>0</v>
      </c>
      <c r="BG2046" s="3">
        <v>377782</v>
      </c>
      <c r="BH2046" s="3">
        <v>3072</v>
      </c>
      <c r="BI2046" s="3">
        <v>261202</v>
      </c>
      <c r="BJ2046" s="3">
        <v>4013846.1224999996</v>
      </c>
      <c r="BK2046" s="3">
        <v>1794497.0199999996</v>
      </c>
      <c r="BL2046" s="3">
        <v>16587.490000000002</v>
      </c>
      <c r="BM2046" s="3">
        <v>8844221.4299999997</v>
      </c>
      <c r="BN2046" s="53">
        <v>0.66052805834569084</v>
      </c>
      <c r="BO2046" s="54">
        <v>1.2462209999999999E-4</v>
      </c>
      <c r="BP2046" s="70">
        <v>3134</v>
      </c>
      <c r="BQ2046" s="71"/>
      <c r="BR2046" s="70"/>
      <c r="BS2046" s="72"/>
      <c r="BT2046" s="72"/>
      <c r="BU2046" s="70">
        <v>6901999</v>
      </c>
      <c r="BV2046" s="70">
        <v>35937</v>
      </c>
      <c r="BW2046" s="74">
        <v>6799197</v>
      </c>
      <c r="BX2046" s="70">
        <v>13737133</v>
      </c>
    </row>
    <row r="2047" spans="1:76" x14ac:dyDescent="0.3">
      <c r="A2047" s="73" t="s">
        <v>10</v>
      </c>
      <c r="B2047" s="2" t="s">
        <v>1126</v>
      </c>
      <c r="C2047" s="2" t="s">
        <v>76</v>
      </c>
      <c r="D2047" s="2" t="s">
        <v>12</v>
      </c>
      <c r="E2047" s="2" t="s">
        <v>19</v>
      </c>
      <c r="F2047" s="17" t="str">
        <f>+Tabela1[[#This Row],[WK]]&amp;Tabela1[[#This Row],[PK]]&amp;Tabela1[[#This Row],[GK]]</f>
        <v>281401</v>
      </c>
      <c r="G2047" s="2" t="s">
        <v>1910</v>
      </c>
      <c r="H2047" s="3">
        <v>863479940.00999999</v>
      </c>
      <c r="I2047" s="4">
        <v>1.125</v>
      </c>
      <c r="J2047" s="3">
        <v>971414932.50999999</v>
      </c>
      <c r="K2047" s="4">
        <v>7.0000000000000007E-2</v>
      </c>
      <c r="L2047" s="3">
        <v>67999045</v>
      </c>
      <c r="M2047" s="3"/>
      <c r="N2047" s="5"/>
      <c r="O2047" s="3">
        <v>63548949.729999997</v>
      </c>
      <c r="P2047" s="4">
        <v>1.125</v>
      </c>
      <c r="Q2047" s="3">
        <v>71492568.450000003</v>
      </c>
      <c r="R2047" s="4">
        <v>1.6E-2</v>
      </c>
      <c r="S2047" s="3">
        <v>1143881</v>
      </c>
      <c r="T2047" s="3"/>
      <c r="U2047" s="5"/>
      <c r="V2047" s="3">
        <v>39563764</v>
      </c>
      <c r="W2047" s="5"/>
      <c r="X2047" s="3">
        <v>48833248</v>
      </c>
      <c r="Y2047" s="3">
        <v>0</v>
      </c>
      <c r="Z2047" s="3">
        <v>1291177</v>
      </c>
      <c r="AA2047" s="3">
        <v>2738698</v>
      </c>
      <c r="AB2047" s="3">
        <v>37286338</v>
      </c>
      <c r="AC2047" s="3">
        <v>7517035</v>
      </c>
      <c r="AD2047" s="3">
        <v>9269484</v>
      </c>
      <c r="AE2047" s="3">
        <v>0</v>
      </c>
      <c r="AF2047" s="3">
        <v>67999045</v>
      </c>
      <c r="AG2047" s="3">
        <v>1143881</v>
      </c>
      <c r="AH2047" s="3">
        <v>9269484</v>
      </c>
      <c r="AI2047" s="3">
        <v>39563764</v>
      </c>
      <c r="AJ2047" s="3">
        <v>2243379</v>
      </c>
      <c r="AK2047" s="3">
        <v>2243379</v>
      </c>
      <c r="AL2047" s="3">
        <v>3186075</v>
      </c>
      <c r="AM2047" s="3">
        <v>-942696</v>
      </c>
      <c r="AN2047" s="3">
        <v>1232180</v>
      </c>
      <c r="AO2047" s="3">
        <v>0</v>
      </c>
      <c r="AP2047" s="3">
        <v>-1232180</v>
      </c>
      <c r="AQ2047" s="3">
        <v>0</v>
      </c>
      <c r="AR2047" s="3">
        <f>Tabela1[[#This Row],[Potrzeby finansowe 2027
w tym:]]+Tabela1[[#This Row],[Rozliczenie 2025 potrz. fin.]]</f>
        <v>48833248</v>
      </c>
      <c r="AS2047" s="3">
        <v>0</v>
      </c>
      <c r="AT2047" s="3">
        <v>0</v>
      </c>
      <c r="AU2047" s="3"/>
      <c r="AV2047" s="3"/>
      <c r="AW2047" s="3"/>
      <c r="AX2047" s="3"/>
      <c r="AY2047" s="3"/>
      <c r="AZ2047" s="3"/>
      <c r="BA2047" s="3">
        <v>1291177</v>
      </c>
      <c r="BB2047" s="3">
        <v>0</v>
      </c>
      <c r="BC2047" s="3">
        <v>0</v>
      </c>
      <c r="BD2047" s="3">
        <v>12936.35</v>
      </c>
      <c r="BE2047" s="3">
        <v>0</v>
      </c>
      <c r="BF2047" s="3">
        <v>0</v>
      </c>
      <c r="BG2047" s="3">
        <v>1962458</v>
      </c>
      <c r="BH2047" s="3">
        <v>18440</v>
      </c>
      <c r="BI2047" s="3">
        <v>776240</v>
      </c>
      <c r="BJ2047" s="3">
        <v>11928352.960000001</v>
      </c>
      <c r="BK2047" s="3">
        <v>7979232.7800000003</v>
      </c>
      <c r="BL2047" s="3">
        <v>4569577.43</v>
      </c>
      <c r="BM2047" s="3">
        <v>6657325.8600000003</v>
      </c>
      <c r="BN2047" s="53">
        <v>1.0368185930257501</v>
      </c>
      <c r="BO2047" s="54">
        <v>7.12216E-4</v>
      </c>
      <c r="BP2047" s="70">
        <v>17911</v>
      </c>
      <c r="BQ2047" s="71"/>
      <c r="BR2047" s="70"/>
      <c r="BS2047" s="72"/>
      <c r="BT2047" s="72"/>
      <c r="BU2047" s="70">
        <v>67999045</v>
      </c>
      <c r="BV2047" s="70">
        <v>1143881</v>
      </c>
      <c r="BW2047" s="74">
        <v>9269484</v>
      </c>
      <c r="BX2047" s="70">
        <v>78412410</v>
      </c>
    </row>
    <row r="2048" spans="1:76" x14ac:dyDescent="0.3">
      <c r="A2048" s="73" t="s">
        <v>10</v>
      </c>
      <c r="B2048" s="2" t="s">
        <v>1126</v>
      </c>
      <c r="C2048" s="2" t="s">
        <v>76</v>
      </c>
      <c r="D2048" s="2" t="s">
        <v>11</v>
      </c>
      <c r="E2048" s="2" t="s">
        <v>19</v>
      </c>
      <c r="F2048" s="17" t="str">
        <f>+Tabela1[[#This Row],[WK]]&amp;Tabela1[[#This Row],[PK]]&amp;Tabela1[[#This Row],[GK]]</f>
        <v>281402</v>
      </c>
      <c r="G2048" s="2" t="s">
        <v>1903</v>
      </c>
      <c r="H2048" s="3">
        <v>712432201.03999996</v>
      </c>
      <c r="I2048" s="4">
        <v>1.125</v>
      </c>
      <c r="J2048" s="3">
        <v>801486226.16999996</v>
      </c>
      <c r="K2048" s="4">
        <v>7.0000000000000007E-2</v>
      </c>
      <c r="L2048" s="3">
        <v>56104036</v>
      </c>
      <c r="M2048" s="3"/>
      <c r="N2048" s="5"/>
      <c r="O2048" s="3">
        <v>88560461.859999985</v>
      </c>
      <c r="P2048" s="4">
        <v>1.125</v>
      </c>
      <c r="Q2048" s="3">
        <v>99630519.590000004</v>
      </c>
      <c r="R2048" s="4">
        <v>1.6E-2</v>
      </c>
      <c r="S2048" s="3">
        <v>1594088</v>
      </c>
      <c r="T2048" s="3"/>
      <c r="U2048" s="5"/>
      <c r="V2048" s="3">
        <v>35221538</v>
      </c>
      <c r="W2048" s="5"/>
      <c r="X2048" s="3">
        <v>47843024</v>
      </c>
      <c r="Y2048" s="3">
        <v>10113081</v>
      </c>
      <c r="Z2048" s="3">
        <v>1158501</v>
      </c>
      <c r="AA2048" s="3">
        <v>2690837</v>
      </c>
      <c r="AB2048" s="3">
        <v>33880605</v>
      </c>
      <c r="AC2048" s="3">
        <v>0</v>
      </c>
      <c r="AD2048" s="3">
        <v>13263055</v>
      </c>
      <c r="AE2048" s="3">
        <v>0</v>
      </c>
      <c r="AF2048" s="3">
        <v>56104036</v>
      </c>
      <c r="AG2048" s="3">
        <v>1594088</v>
      </c>
      <c r="AH2048" s="3">
        <v>13263055</v>
      </c>
      <c r="AI2048" s="3">
        <v>35221538</v>
      </c>
      <c r="AJ2048" s="3">
        <v>2230811</v>
      </c>
      <c r="AK2048" s="3">
        <v>2872380</v>
      </c>
      <c r="AL2048" s="3">
        <v>2229877</v>
      </c>
      <c r="AM2048" s="3">
        <v>642503</v>
      </c>
      <c r="AN2048" s="3">
        <v>641569</v>
      </c>
      <c r="AO2048" s="3">
        <v>0</v>
      </c>
      <c r="AP2048" s="3">
        <v>0</v>
      </c>
      <c r="AQ2048" s="3">
        <v>641569</v>
      </c>
      <c r="AR2048" s="3">
        <f>Tabela1[[#This Row],[Potrzeby finansowe 2027
w tym:]]+Tabela1[[#This Row],[Rozliczenie 2025 potrz. fin.]]</f>
        <v>48484593</v>
      </c>
      <c r="AS2048" s="3">
        <v>0</v>
      </c>
      <c r="AT2048" s="3">
        <v>0</v>
      </c>
      <c r="AU2048" s="3"/>
      <c r="AV2048" s="3"/>
      <c r="AW2048" s="3"/>
      <c r="AX2048" s="3"/>
      <c r="AY2048" s="3"/>
      <c r="AZ2048" s="3"/>
      <c r="BA2048" s="3">
        <v>1158501</v>
      </c>
      <c r="BB2048" s="3">
        <v>0</v>
      </c>
      <c r="BC2048" s="3">
        <v>58.77</v>
      </c>
      <c r="BD2048" s="3">
        <v>11074.96</v>
      </c>
      <c r="BE2048" s="3">
        <v>672.41</v>
      </c>
      <c r="BF2048" s="3">
        <v>0</v>
      </c>
      <c r="BG2048" s="3">
        <v>1856566</v>
      </c>
      <c r="BH2048" s="3">
        <v>17445</v>
      </c>
      <c r="BI2048" s="3">
        <v>834271</v>
      </c>
      <c r="BJ2048" s="3">
        <v>12820104.8575</v>
      </c>
      <c r="BK2048" s="3">
        <v>8057103.0299999993</v>
      </c>
      <c r="BL2048" s="3">
        <v>6618130.1200000001</v>
      </c>
      <c r="BM2048" s="3">
        <v>5815747.0700000003</v>
      </c>
      <c r="BN2048" s="53">
        <v>0.87606017365677136</v>
      </c>
      <c r="BO2048" s="54">
        <v>7.5652439999999998E-4</v>
      </c>
      <c r="BP2048" s="70">
        <v>19025</v>
      </c>
      <c r="BQ2048" s="71"/>
      <c r="BR2048" s="70"/>
      <c r="BS2048" s="72"/>
      <c r="BT2048" s="72"/>
      <c r="BU2048" s="70">
        <v>56104036</v>
      </c>
      <c r="BV2048" s="70">
        <v>1594088</v>
      </c>
      <c r="BW2048" s="74">
        <v>13263055</v>
      </c>
      <c r="BX2048" s="70">
        <v>70961179</v>
      </c>
    </row>
    <row r="2049" spans="1:76" x14ac:dyDescent="0.3">
      <c r="A2049" s="73" t="s">
        <v>10</v>
      </c>
      <c r="B2049" s="2" t="s">
        <v>1126</v>
      </c>
      <c r="C2049" s="2" t="s">
        <v>76</v>
      </c>
      <c r="D2049" s="2" t="s">
        <v>16</v>
      </c>
      <c r="E2049" s="2" t="s">
        <v>19</v>
      </c>
      <c r="F2049" s="17" t="str">
        <f>+Tabela1[[#This Row],[WK]]&amp;Tabela1[[#This Row],[PK]]&amp;Tabela1[[#This Row],[GK]]</f>
        <v>281403</v>
      </c>
      <c r="G2049" s="2" t="s">
        <v>1911</v>
      </c>
      <c r="H2049" s="3">
        <v>655258698.88999999</v>
      </c>
      <c r="I2049" s="4">
        <v>1.125</v>
      </c>
      <c r="J2049" s="3">
        <v>737166036.25</v>
      </c>
      <c r="K2049" s="4">
        <v>7.0000000000000007E-2</v>
      </c>
      <c r="L2049" s="3">
        <v>51601623</v>
      </c>
      <c r="M2049" s="3"/>
      <c r="N2049" s="5"/>
      <c r="O2049" s="3">
        <v>101654052.7</v>
      </c>
      <c r="P2049" s="4">
        <v>1.125</v>
      </c>
      <c r="Q2049" s="3">
        <v>114360809.29000001</v>
      </c>
      <c r="R2049" s="4">
        <v>1.6E-2</v>
      </c>
      <c r="S2049" s="3">
        <v>1829773</v>
      </c>
      <c r="T2049" s="3"/>
      <c r="U2049" s="5"/>
      <c r="V2049" s="3">
        <v>32135520</v>
      </c>
      <c r="W2049" s="5"/>
      <c r="X2049" s="3">
        <v>44180072</v>
      </c>
      <c r="Y2049" s="3">
        <v>9746234</v>
      </c>
      <c r="Z2049" s="3">
        <v>1208745</v>
      </c>
      <c r="AA2049" s="3">
        <v>2178159</v>
      </c>
      <c r="AB2049" s="3">
        <v>31046934</v>
      </c>
      <c r="AC2049" s="3">
        <v>0</v>
      </c>
      <c r="AD2049" s="3">
        <v>12353910</v>
      </c>
      <c r="AE2049" s="3">
        <v>0</v>
      </c>
      <c r="AF2049" s="3">
        <v>51601623</v>
      </c>
      <c r="AG2049" s="3">
        <v>1829773</v>
      </c>
      <c r="AH2049" s="3">
        <v>12353910</v>
      </c>
      <c r="AI2049" s="3">
        <v>32135520</v>
      </c>
      <c r="AJ2049" s="3">
        <v>1187033</v>
      </c>
      <c r="AK2049" s="3">
        <v>1496391</v>
      </c>
      <c r="AL2049" s="3">
        <v>1689198</v>
      </c>
      <c r="AM2049" s="3">
        <v>-192807</v>
      </c>
      <c r="AN2049" s="3">
        <v>309358</v>
      </c>
      <c r="AO2049" s="3">
        <v>0</v>
      </c>
      <c r="AP2049" s="3">
        <v>0</v>
      </c>
      <c r="AQ2049" s="3">
        <v>309358</v>
      </c>
      <c r="AR2049" s="3">
        <f>Tabela1[[#This Row],[Potrzeby finansowe 2027
w tym:]]+Tabela1[[#This Row],[Rozliczenie 2025 potrz. fin.]]</f>
        <v>44489430</v>
      </c>
      <c r="AS2049" s="3">
        <v>0</v>
      </c>
      <c r="AT2049" s="3">
        <v>0</v>
      </c>
      <c r="AU2049" s="3"/>
      <c r="AV2049" s="3"/>
      <c r="AW2049" s="3"/>
      <c r="AX2049" s="3"/>
      <c r="AY2049" s="3"/>
      <c r="AZ2049" s="3"/>
      <c r="BA2049" s="3">
        <v>1208745</v>
      </c>
      <c r="BB2049" s="3">
        <v>0</v>
      </c>
      <c r="BC2049" s="3">
        <v>0</v>
      </c>
      <c r="BD2049" s="3">
        <v>12110.46</v>
      </c>
      <c r="BE2049" s="3">
        <v>0</v>
      </c>
      <c r="BF2049" s="3">
        <v>0</v>
      </c>
      <c r="BG2049" s="3">
        <v>1584227</v>
      </c>
      <c r="BH2049" s="3">
        <v>14886</v>
      </c>
      <c r="BI2049" s="3">
        <v>593932</v>
      </c>
      <c r="BJ2049" s="3">
        <v>9126853.0625</v>
      </c>
      <c r="BK2049" s="3">
        <v>6745299.8000000007</v>
      </c>
      <c r="BL2049" s="3">
        <v>205087.57</v>
      </c>
      <c r="BM2049" s="3">
        <v>9116037.9100000001</v>
      </c>
      <c r="BN2049" s="53">
        <v>0.85951894649468874</v>
      </c>
      <c r="BO2049" s="54">
        <v>6.4324260000000002E-4</v>
      </c>
      <c r="BP2049" s="70">
        <v>16176</v>
      </c>
      <c r="BQ2049" s="71"/>
      <c r="BR2049" s="70"/>
      <c r="BS2049" s="72"/>
      <c r="BT2049" s="72"/>
      <c r="BU2049" s="70">
        <v>51601623</v>
      </c>
      <c r="BV2049" s="70">
        <v>1829773</v>
      </c>
      <c r="BW2049" s="74">
        <v>12353910</v>
      </c>
      <c r="BX2049" s="70">
        <v>65785306</v>
      </c>
    </row>
    <row r="2050" spans="1:76" x14ac:dyDescent="0.3">
      <c r="A2050" s="73" t="s">
        <v>10</v>
      </c>
      <c r="B2050" s="2" t="s">
        <v>1126</v>
      </c>
      <c r="C2050" s="2" t="s">
        <v>76</v>
      </c>
      <c r="D2050" s="2" t="s">
        <v>18</v>
      </c>
      <c r="E2050" s="2" t="s">
        <v>15</v>
      </c>
      <c r="F2050" s="17" t="str">
        <f>+Tabela1[[#This Row],[WK]]&amp;Tabela1[[#This Row],[PK]]&amp;Tabela1[[#This Row],[GK]]</f>
        <v>281404</v>
      </c>
      <c r="G2050" s="2" t="s">
        <v>1912</v>
      </c>
      <c r="H2050" s="3">
        <v>824141599.82000005</v>
      </c>
      <c r="I2050" s="4">
        <v>1.125</v>
      </c>
      <c r="J2050" s="3">
        <v>927159299.79999995</v>
      </c>
      <c r="K2050" s="4">
        <v>7.0000000000000007E-2</v>
      </c>
      <c r="L2050" s="3">
        <v>64901151</v>
      </c>
      <c r="M2050" s="3"/>
      <c r="N2050" s="5"/>
      <c r="O2050" s="3">
        <v>78933566.730000004</v>
      </c>
      <c r="P2050" s="4">
        <v>1.125</v>
      </c>
      <c r="Q2050" s="3">
        <v>88800262.569999993</v>
      </c>
      <c r="R2050" s="4">
        <v>1.6E-2</v>
      </c>
      <c r="S2050" s="3">
        <v>1420804</v>
      </c>
      <c r="T2050" s="3"/>
      <c r="U2050" s="5"/>
      <c r="V2050" s="3">
        <v>29965949</v>
      </c>
      <c r="W2050" s="5"/>
      <c r="X2050" s="3">
        <v>39793250</v>
      </c>
      <c r="Y2050" s="3">
        <v>0</v>
      </c>
      <c r="Z2050" s="3">
        <v>588656</v>
      </c>
      <c r="AA2050" s="3">
        <v>2605416</v>
      </c>
      <c r="AB2050" s="3">
        <v>34364772</v>
      </c>
      <c r="AC2050" s="3">
        <v>2234406</v>
      </c>
      <c r="AD2050" s="3">
        <v>9827301</v>
      </c>
      <c r="AE2050" s="3">
        <v>0</v>
      </c>
      <c r="AF2050" s="3">
        <v>64901151</v>
      </c>
      <c r="AG2050" s="3">
        <v>1420804</v>
      </c>
      <c r="AH2050" s="3">
        <v>9827301</v>
      </c>
      <c r="AI2050" s="3">
        <v>29965949</v>
      </c>
      <c r="AJ2050" s="3">
        <v>2709015</v>
      </c>
      <c r="AK2050" s="3">
        <v>2709015</v>
      </c>
      <c r="AL2050" s="3">
        <v>1958037</v>
      </c>
      <c r="AM2050" s="3">
        <v>750978</v>
      </c>
      <c r="AN2050" s="3">
        <v>398046</v>
      </c>
      <c r="AO2050" s="3">
        <v>0</v>
      </c>
      <c r="AP2050" s="3">
        <v>-398046</v>
      </c>
      <c r="AQ2050" s="3">
        <v>0</v>
      </c>
      <c r="AR2050" s="3">
        <f>Tabela1[[#This Row],[Potrzeby finansowe 2027
w tym:]]+Tabela1[[#This Row],[Rozliczenie 2025 potrz. fin.]]</f>
        <v>39793250</v>
      </c>
      <c r="AS2050" s="3">
        <v>0</v>
      </c>
      <c r="AT2050" s="3">
        <v>0</v>
      </c>
      <c r="AU2050" s="3"/>
      <c r="AV2050" s="3"/>
      <c r="AW2050" s="3"/>
      <c r="AX2050" s="3"/>
      <c r="AY2050" s="3"/>
      <c r="AZ2050" s="3"/>
      <c r="BA2050" s="3">
        <v>588656</v>
      </c>
      <c r="BB2050" s="3">
        <v>0</v>
      </c>
      <c r="BC2050" s="3">
        <v>0</v>
      </c>
      <c r="BD2050" s="3">
        <v>5897.77</v>
      </c>
      <c r="BE2050" s="3">
        <v>0</v>
      </c>
      <c r="BF2050" s="3">
        <v>0</v>
      </c>
      <c r="BG2050" s="3">
        <v>1506963</v>
      </c>
      <c r="BH2050" s="3">
        <v>14160</v>
      </c>
      <c r="BI2050" s="3">
        <v>1098453</v>
      </c>
      <c r="BJ2050" s="3">
        <v>16879750.580000002</v>
      </c>
      <c r="BK2050" s="3">
        <v>12171922.290000001</v>
      </c>
      <c r="BL2050" s="3">
        <v>4565167.2699999996</v>
      </c>
      <c r="BM2050" s="3">
        <v>9700978.6199999992</v>
      </c>
      <c r="BN2050" s="53">
        <v>1.2231069826436494</v>
      </c>
      <c r="BO2050" s="54">
        <v>5.1258049999999996E-4</v>
      </c>
      <c r="BP2050" s="70">
        <v>12891</v>
      </c>
      <c r="BQ2050" s="71"/>
      <c r="BR2050" s="70"/>
      <c r="BS2050" s="72"/>
      <c r="BT2050" s="72"/>
      <c r="BU2050" s="70">
        <v>64901151</v>
      </c>
      <c r="BV2050" s="70">
        <v>1420804</v>
      </c>
      <c r="BW2050" s="74">
        <v>9827301</v>
      </c>
      <c r="BX2050" s="70">
        <v>76149256</v>
      </c>
    </row>
    <row r="2051" spans="1:76" x14ac:dyDescent="0.3">
      <c r="A2051" s="73" t="s">
        <v>10</v>
      </c>
      <c r="B2051" s="2" t="s">
        <v>1126</v>
      </c>
      <c r="C2051" s="2" t="s">
        <v>76</v>
      </c>
      <c r="D2051" s="2" t="s">
        <v>21</v>
      </c>
      <c r="E2051" s="2" t="s">
        <v>15</v>
      </c>
      <c r="F2051" s="17" t="str">
        <f>+Tabela1[[#This Row],[WK]]&amp;Tabela1[[#This Row],[PK]]&amp;Tabela1[[#This Row],[GK]]</f>
        <v>281405</v>
      </c>
      <c r="G2051" s="2" t="s">
        <v>1913</v>
      </c>
      <c r="H2051" s="3">
        <v>369067356.89999998</v>
      </c>
      <c r="I2051" s="4">
        <v>1.125</v>
      </c>
      <c r="J2051" s="3">
        <v>415200776.50999999</v>
      </c>
      <c r="K2051" s="4">
        <v>7.0000000000000007E-2</v>
      </c>
      <c r="L2051" s="3">
        <v>29064054</v>
      </c>
      <c r="M2051" s="3"/>
      <c r="N2051" s="5"/>
      <c r="O2051" s="3">
        <v>33210934.599999998</v>
      </c>
      <c r="P2051" s="4">
        <v>1.125</v>
      </c>
      <c r="Q2051" s="3">
        <v>37362301.43</v>
      </c>
      <c r="R2051" s="4">
        <v>1.6E-2</v>
      </c>
      <c r="S2051" s="3">
        <v>597797</v>
      </c>
      <c r="T2051" s="3"/>
      <c r="U2051" s="5"/>
      <c r="V2051" s="3">
        <v>14463686</v>
      </c>
      <c r="W2051" s="5"/>
      <c r="X2051" s="3">
        <v>16721508</v>
      </c>
      <c r="Y2051" s="3">
        <v>0</v>
      </c>
      <c r="Z2051" s="3">
        <v>1672270</v>
      </c>
      <c r="AA2051" s="3">
        <v>1733297</v>
      </c>
      <c r="AB2051" s="3">
        <v>11160951</v>
      </c>
      <c r="AC2051" s="3">
        <v>2154990</v>
      </c>
      <c r="AD2051" s="3">
        <v>2257822</v>
      </c>
      <c r="AE2051" s="3">
        <v>0</v>
      </c>
      <c r="AF2051" s="3">
        <v>29064054</v>
      </c>
      <c r="AG2051" s="3">
        <v>597797</v>
      </c>
      <c r="AH2051" s="3">
        <v>2257822</v>
      </c>
      <c r="AI2051" s="3">
        <v>14463686</v>
      </c>
      <c r="AJ2051" s="3">
        <v>645372</v>
      </c>
      <c r="AK2051" s="3">
        <v>645372</v>
      </c>
      <c r="AL2051" s="3">
        <v>842162</v>
      </c>
      <c r="AM2051" s="3">
        <v>-196790</v>
      </c>
      <c r="AN2051" s="3">
        <v>340807</v>
      </c>
      <c r="AO2051" s="3">
        <v>0</v>
      </c>
      <c r="AP2051" s="3">
        <v>-340807</v>
      </c>
      <c r="AQ2051" s="3">
        <v>0</v>
      </c>
      <c r="AR2051" s="3">
        <f>Tabela1[[#This Row],[Potrzeby finansowe 2027
w tym:]]+Tabela1[[#This Row],[Rozliczenie 2025 potrz. fin.]]</f>
        <v>16721508</v>
      </c>
      <c r="AS2051" s="3">
        <v>0</v>
      </c>
      <c r="AT2051" s="3">
        <v>0</v>
      </c>
      <c r="AU2051" s="3"/>
      <c r="AV2051" s="3"/>
      <c r="AW2051" s="3"/>
      <c r="AX2051" s="3"/>
      <c r="AY2051" s="3"/>
      <c r="AZ2051" s="3"/>
      <c r="BA2051" s="3">
        <v>1672270</v>
      </c>
      <c r="BB2051" s="3">
        <v>0</v>
      </c>
      <c r="BC2051" s="3">
        <v>891.19</v>
      </c>
      <c r="BD2051" s="3">
        <v>13557.34</v>
      </c>
      <c r="BE2051" s="3">
        <v>453.12</v>
      </c>
      <c r="BF2051" s="3">
        <v>0</v>
      </c>
      <c r="BG2051" s="3">
        <v>747522</v>
      </c>
      <c r="BH2051" s="3">
        <v>7024</v>
      </c>
      <c r="BI2051" s="3">
        <v>985775</v>
      </c>
      <c r="BJ2051" s="3">
        <v>15148248.955</v>
      </c>
      <c r="BK2051" s="3">
        <v>9714034.7699999996</v>
      </c>
      <c r="BL2051" s="3">
        <v>4291084.8</v>
      </c>
      <c r="BM2051" s="3">
        <v>13154687.140000001</v>
      </c>
      <c r="BN2051" s="53">
        <v>1.2080822211652351</v>
      </c>
      <c r="BO2051" s="54">
        <v>2.502262E-4</v>
      </c>
      <c r="BP2051" s="70">
        <v>6292</v>
      </c>
      <c r="BQ2051" s="71"/>
      <c r="BR2051" s="70"/>
      <c r="BS2051" s="72"/>
      <c r="BT2051" s="72"/>
      <c r="BU2051" s="70">
        <v>29064054</v>
      </c>
      <c r="BV2051" s="70">
        <v>597797</v>
      </c>
      <c r="BW2051" s="74">
        <v>2257822</v>
      </c>
      <c r="BX2051" s="70">
        <v>31919673</v>
      </c>
    </row>
    <row r="2052" spans="1:76" x14ac:dyDescent="0.3">
      <c r="A2052" s="73" t="s">
        <v>10</v>
      </c>
      <c r="B2052" s="2" t="s">
        <v>1126</v>
      </c>
      <c r="C2052" s="2" t="s">
        <v>76</v>
      </c>
      <c r="D2052" s="2" t="s">
        <v>23</v>
      </c>
      <c r="E2052" s="2" t="s">
        <v>19</v>
      </c>
      <c r="F2052" s="17" t="str">
        <f>+Tabela1[[#This Row],[WK]]&amp;Tabela1[[#This Row],[PK]]&amp;Tabela1[[#This Row],[GK]]</f>
        <v>281406</v>
      </c>
      <c r="G2052" s="2" t="s">
        <v>1914</v>
      </c>
      <c r="H2052" s="3">
        <v>246076500.75</v>
      </c>
      <c r="I2052" s="4">
        <v>1.125</v>
      </c>
      <c r="J2052" s="3">
        <v>276836063.33999997</v>
      </c>
      <c r="K2052" s="4">
        <v>7.0000000000000007E-2</v>
      </c>
      <c r="L2052" s="3">
        <v>19378524</v>
      </c>
      <c r="M2052" s="3"/>
      <c r="N2052" s="5"/>
      <c r="O2052" s="3">
        <v>11899412.040000001</v>
      </c>
      <c r="P2052" s="4">
        <v>1.125</v>
      </c>
      <c r="Q2052" s="3">
        <v>13386838.550000001</v>
      </c>
      <c r="R2052" s="4">
        <v>1.6E-2</v>
      </c>
      <c r="S2052" s="3">
        <v>214189</v>
      </c>
      <c r="T2052" s="3"/>
      <c r="U2052" s="5"/>
      <c r="V2052" s="3">
        <v>13215976</v>
      </c>
      <c r="W2052" s="5"/>
      <c r="X2052" s="3">
        <v>27433029</v>
      </c>
      <c r="Y2052" s="3">
        <v>9368291</v>
      </c>
      <c r="Z2052" s="3">
        <v>529533</v>
      </c>
      <c r="AA2052" s="3">
        <v>983292</v>
      </c>
      <c r="AB2052" s="3">
        <v>16122895</v>
      </c>
      <c r="AC2052" s="3">
        <v>429018</v>
      </c>
      <c r="AD2052" s="3">
        <v>14029647</v>
      </c>
      <c r="AE2052" s="3">
        <v>0</v>
      </c>
      <c r="AF2052" s="3">
        <v>19378524</v>
      </c>
      <c r="AG2052" s="3">
        <v>214189</v>
      </c>
      <c r="AH2052" s="3">
        <v>14029647</v>
      </c>
      <c r="AI2052" s="3">
        <v>13215976</v>
      </c>
      <c r="AJ2052" s="3">
        <v>1396310</v>
      </c>
      <c r="AK2052" s="3">
        <v>1208904</v>
      </c>
      <c r="AL2052" s="3">
        <v>611111</v>
      </c>
      <c r="AM2052" s="3">
        <v>597793</v>
      </c>
      <c r="AN2052" s="3">
        <v>-1065238</v>
      </c>
      <c r="AO2052" s="3">
        <v>0</v>
      </c>
      <c r="AP2052" s="3">
        <v>877832</v>
      </c>
      <c r="AQ2052" s="3">
        <v>-187406</v>
      </c>
      <c r="AR2052" s="3">
        <f>Tabela1[[#This Row],[Potrzeby finansowe 2027
w tym:]]+Tabela1[[#This Row],[Rozliczenie 2025 potrz. fin.]]</f>
        <v>27245623</v>
      </c>
      <c r="AS2052" s="3">
        <v>0</v>
      </c>
      <c r="AT2052" s="3">
        <v>0</v>
      </c>
      <c r="AU2052" s="3"/>
      <c r="AV2052" s="3"/>
      <c r="AW2052" s="3"/>
      <c r="AX2052" s="3"/>
      <c r="AY2052" s="3"/>
      <c r="AZ2052" s="3"/>
      <c r="BA2052" s="3">
        <v>529533</v>
      </c>
      <c r="BB2052" s="3">
        <v>0</v>
      </c>
      <c r="BC2052" s="3">
        <v>31.47</v>
      </c>
      <c r="BD2052" s="3">
        <v>5200.51</v>
      </c>
      <c r="BE2052" s="3">
        <v>0</v>
      </c>
      <c r="BF2052" s="3">
        <v>0</v>
      </c>
      <c r="BG2052" s="3">
        <v>725067</v>
      </c>
      <c r="BH2052" s="3">
        <v>6813</v>
      </c>
      <c r="BI2052" s="3">
        <v>258225</v>
      </c>
      <c r="BJ2052" s="3">
        <v>3968103.7174999998</v>
      </c>
      <c r="BK2052" s="3">
        <v>0</v>
      </c>
      <c r="BL2052" s="3">
        <v>3446005.71</v>
      </c>
      <c r="BM2052" s="3">
        <v>8980403.4499999993</v>
      </c>
      <c r="BN2052" s="53">
        <v>0.72013094205534267</v>
      </c>
      <c r="BO2052" s="54">
        <v>2.8966810000000001E-4</v>
      </c>
      <c r="BP2052" s="70">
        <v>7285</v>
      </c>
      <c r="BQ2052" s="71"/>
      <c r="BR2052" s="70"/>
      <c r="BS2052" s="72"/>
      <c r="BT2052" s="72"/>
      <c r="BU2052" s="70">
        <v>19378524</v>
      </c>
      <c r="BV2052" s="70">
        <v>214189</v>
      </c>
      <c r="BW2052" s="74">
        <v>14029647</v>
      </c>
      <c r="BX2052" s="70">
        <v>33622360</v>
      </c>
    </row>
    <row r="2053" spans="1:76" x14ac:dyDescent="0.3">
      <c r="A2053" s="73" t="s">
        <v>10</v>
      </c>
      <c r="B2053" s="2" t="s">
        <v>1126</v>
      </c>
      <c r="C2053" s="2" t="s">
        <v>76</v>
      </c>
      <c r="D2053" s="2" t="s">
        <v>30</v>
      </c>
      <c r="E2053" s="2" t="s">
        <v>15</v>
      </c>
      <c r="F2053" s="17" t="str">
        <f>+Tabela1[[#This Row],[WK]]&amp;Tabela1[[#This Row],[PK]]&amp;Tabela1[[#This Row],[GK]]</f>
        <v>281407</v>
      </c>
      <c r="G2053" s="2" t="s">
        <v>1915</v>
      </c>
      <c r="H2053" s="3">
        <v>461463832.51999998</v>
      </c>
      <c r="I2053" s="4">
        <v>1.125</v>
      </c>
      <c r="J2053" s="3">
        <v>519146811.58999997</v>
      </c>
      <c r="K2053" s="4">
        <v>7.0000000000000007E-2</v>
      </c>
      <c r="L2053" s="3">
        <v>36340277</v>
      </c>
      <c r="M2053" s="3"/>
      <c r="N2053" s="5"/>
      <c r="O2053" s="3">
        <v>67691952.459999993</v>
      </c>
      <c r="P2053" s="4">
        <v>1.125</v>
      </c>
      <c r="Q2053" s="3">
        <v>76153446.519999996</v>
      </c>
      <c r="R2053" s="4">
        <v>1.6E-2</v>
      </c>
      <c r="S2053" s="3">
        <v>1218455</v>
      </c>
      <c r="T2053" s="3"/>
      <c r="U2053" s="5"/>
      <c r="V2053" s="3">
        <v>17614579</v>
      </c>
      <c r="W2053" s="5"/>
      <c r="X2053" s="3">
        <v>18367583</v>
      </c>
      <c r="Y2053" s="3">
        <v>0</v>
      </c>
      <c r="Z2053" s="3">
        <v>593798</v>
      </c>
      <c r="AA2053" s="3">
        <v>1359523</v>
      </c>
      <c r="AB2053" s="3">
        <v>13719919</v>
      </c>
      <c r="AC2053" s="3">
        <v>2694343</v>
      </c>
      <c r="AD2053" s="3">
        <v>498027</v>
      </c>
      <c r="AE2053" s="3">
        <v>161219</v>
      </c>
      <c r="AF2053" s="3">
        <v>36340277</v>
      </c>
      <c r="AG2053" s="3">
        <v>1218455</v>
      </c>
      <c r="AH2053" s="3">
        <v>336808</v>
      </c>
      <c r="AI2053" s="3">
        <v>17614579</v>
      </c>
      <c r="AJ2053" s="3">
        <v>598151</v>
      </c>
      <c r="AK2053" s="3">
        <v>330206</v>
      </c>
      <c r="AL2053" s="3">
        <v>1439962</v>
      </c>
      <c r="AM2053" s="3">
        <v>-1109756</v>
      </c>
      <c r="AN2053" s="3">
        <v>-267945</v>
      </c>
      <c r="AO2053" s="3">
        <v>0</v>
      </c>
      <c r="AP2053" s="3">
        <v>0</v>
      </c>
      <c r="AQ2053" s="3">
        <v>-267945</v>
      </c>
      <c r="AR2053" s="3">
        <f>Tabela1[[#This Row],[Potrzeby finansowe 2027
w tym:]]+Tabela1[[#This Row],[Rozliczenie 2025 potrz. fin.]]</f>
        <v>18099638</v>
      </c>
      <c r="AS2053" s="3">
        <v>0</v>
      </c>
      <c r="AT2053" s="3">
        <v>0</v>
      </c>
      <c r="AU2053" s="3"/>
      <c r="AV2053" s="3"/>
      <c r="AW2053" s="3"/>
      <c r="AX2053" s="3"/>
      <c r="AY2053" s="3"/>
      <c r="AZ2053" s="3"/>
      <c r="BA2053" s="3">
        <v>593798</v>
      </c>
      <c r="BB2053" s="3">
        <v>0</v>
      </c>
      <c r="BC2053" s="3">
        <v>415.29</v>
      </c>
      <c r="BD2053" s="3">
        <v>4235.6899999999996</v>
      </c>
      <c r="BE2053" s="3">
        <v>658.59</v>
      </c>
      <c r="BF2053" s="3">
        <v>0</v>
      </c>
      <c r="BG2053" s="3">
        <v>856075</v>
      </c>
      <c r="BH2053" s="3">
        <v>8044</v>
      </c>
      <c r="BI2053" s="3">
        <v>503448</v>
      </c>
      <c r="BJ2053" s="3">
        <v>7736402.8025000012</v>
      </c>
      <c r="BK2053" s="3">
        <v>4642289.830000001</v>
      </c>
      <c r="BL2053" s="3">
        <v>3004779.88</v>
      </c>
      <c r="BM2053" s="3">
        <v>6366892.1299999999</v>
      </c>
      <c r="BN2053" s="53">
        <v>1.2879512791098924</v>
      </c>
      <c r="BO2053" s="54">
        <v>2.9397169999999999E-4</v>
      </c>
      <c r="BP2053" s="70">
        <v>7393</v>
      </c>
      <c r="BQ2053" s="71"/>
      <c r="BR2053" s="70"/>
      <c r="BS2053" s="72"/>
      <c r="BT2053" s="72"/>
      <c r="BU2053" s="70">
        <v>36340277</v>
      </c>
      <c r="BV2053" s="70">
        <v>1218455</v>
      </c>
      <c r="BW2053" s="74">
        <v>336808</v>
      </c>
      <c r="BX2053" s="70">
        <v>37895540</v>
      </c>
    </row>
    <row r="2054" spans="1:76" x14ac:dyDescent="0.3">
      <c r="A2054" s="73" t="s">
        <v>10</v>
      </c>
      <c r="B2054" s="2" t="s">
        <v>1126</v>
      </c>
      <c r="C2054" s="2" t="s">
        <v>76</v>
      </c>
      <c r="D2054" s="2" t="s">
        <v>54</v>
      </c>
      <c r="E2054" s="2" t="s">
        <v>15</v>
      </c>
      <c r="F2054" s="17" t="str">
        <f>+Tabela1[[#This Row],[WK]]&amp;Tabela1[[#This Row],[PK]]&amp;Tabela1[[#This Row],[GK]]</f>
        <v>281408</v>
      </c>
      <c r="G2054" s="2" t="s">
        <v>1444</v>
      </c>
      <c r="H2054" s="3">
        <v>83473085.569999993</v>
      </c>
      <c r="I2054" s="4">
        <v>1.125</v>
      </c>
      <c r="J2054" s="3">
        <v>93907221.269999996</v>
      </c>
      <c r="K2054" s="4">
        <v>7.0000000000000007E-2</v>
      </c>
      <c r="L2054" s="3">
        <v>6573505</v>
      </c>
      <c r="M2054" s="3"/>
      <c r="N2054" s="5"/>
      <c r="O2054" s="3">
        <v>163481.54999999999</v>
      </c>
      <c r="P2054" s="4">
        <v>1.125</v>
      </c>
      <c r="Q2054" s="3">
        <v>183916.74</v>
      </c>
      <c r="R2054" s="4">
        <v>1.6E-2</v>
      </c>
      <c r="S2054" s="3">
        <v>2943</v>
      </c>
      <c r="T2054" s="3"/>
      <c r="U2054" s="5"/>
      <c r="V2054" s="3">
        <v>4735453</v>
      </c>
      <c r="W2054" s="5"/>
      <c r="X2054" s="3">
        <v>12826679</v>
      </c>
      <c r="Y2054" s="3">
        <v>5062071</v>
      </c>
      <c r="Z2054" s="3">
        <v>842380</v>
      </c>
      <c r="AA2054" s="3">
        <v>588432</v>
      </c>
      <c r="AB2054" s="3">
        <v>6333796</v>
      </c>
      <c r="AC2054" s="3">
        <v>0</v>
      </c>
      <c r="AD2054" s="3">
        <v>8322787</v>
      </c>
      <c r="AE2054" s="3">
        <v>0</v>
      </c>
      <c r="AF2054" s="3">
        <v>6573505</v>
      </c>
      <c r="AG2054" s="3">
        <v>2943</v>
      </c>
      <c r="AH2054" s="3">
        <v>8322787</v>
      </c>
      <c r="AI2054" s="3">
        <v>4735453</v>
      </c>
      <c r="AJ2054" s="3">
        <v>195948</v>
      </c>
      <c r="AK2054" s="3">
        <v>427508</v>
      </c>
      <c r="AL2054" s="3">
        <v>310152</v>
      </c>
      <c r="AM2054" s="3">
        <v>117356</v>
      </c>
      <c r="AN2054" s="3">
        <v>231560</v>
      </c>
      <c r="AO2054" s="3">
        <v>0</v>
      </c>
      <c r="AP2054" s="3">
        <v>0</v>
      </c>
      <c r="AQ2054" s="3">
        <v>231560</v>
      </c>
      <c r="AR2054" s="3">
        <f>Tabela1[[#This Row],[Potrzeby finansowe 2027
w tym:]]+Tabela1[[#This Row],[Rozliczenie 2025 potrz. fin.]]</f>
        <v>13058239</v>
      </c>
      <c r="AS2054" s="3">
        <v>0</v>
      </c>
      <c r="AT2054" s="3">
        <v>0</v>
      </c>
      <c r="AU2054" s="3"/>
      <c r="AV2054" s="3"/>
      <c r="AW2054" s="3"/>
      <c r="AX2054" s="3"/>
      <c r="AY2054" s="3"/>
      <c r="AZ2054" s="3"/>
      <c r="BA2054" s="3">
        <v>842380</v>
      </c>
      <c r="BB2054" s="3">
        <v>0</v>
      </c>
      <c r="BC2054" s="3">
        <v>8.51</v>
      </c>
      <c r="BD2054" s="3">
        <v>8411.4699999999993</v>
      </c>
      <c r="BE2054" s="3">
        <v>0</v>
      </c>
      <c r="BF2054" s="3">
        <v>0</v>
      </c>
      <c r="BG2054" s="3">
        <v>377782</v>
      </c>
      <c r="BH2054" s="3">
        <v>2689</v>
      </c>
      <c r="BI2054" s="3">
        <v>210650</v>
      </c>
      <c r="BJ2054" s="3">
        <v>3237019.9749999996</v>
      </c>
      <c r="BK2054" s="3">
        <v>2702131.8</v>
      </c>
      <c r="BL2054" s="3">
        <v>0</v>
      </c>
      <c r="BM2054" s="3">
        <v>2139552.7000000002</v>
      </c>
      <c r="BN2054" s="53">
        <v>0.65765740559394914</v>
      </c>
      <c r="BO2054" s="54">
        <v>1.241855E-4</v>
      </c>
      <c r="BP2054" s="70">
        <v>3123</v>
      </c>
      <c r="BQ2054" s="71"/>
      <c r="BR2054" s="70"/>
      <c r="BS2054" s="72"/>
      <c r="BT2054" s="72"/>
      <c r="BU2054" s="70">
        <v>6573505</v>
      </c>
      <c r="BV2054" s="70">
        <v>2943</v>
      </c>
      <c r="BW2054" s="74">
        <v>8322787</v>
      </c>
      <c r="BX2054" s="70">
        <v>14899235</v>
      </c>
    </row>
    <row r="2055" spans="1:76" x14ac:dyDescent="0.3">
      <c r="A2055" s="73" t="s">
        <v>10</v>
      </c>
      <c r="B2055" s="2" t="s">
        <v>1126</v>
      </c>
      <c r="C2055" s="2" t="s">
        <v>76</v>
      </c>
      <c r="D2055" s="2" t="s">
        <v>56</v>
      </c>
      <c r="E2055" s="2" t="s">
        <v>19</v>
      </c>
      <c r="F2055" s="17" t="str">
        <f>+Tabela1[[#This Row],[WK]]&amp;Tabela1[[#This Row],[PK]]&amp;Tabela1[[#This Row],[GK]]</f>
        <v>281409</v>
      </c>
      <c r="G2055" s="2" t="s">
        <v>1916</v>
      </c>
      <c r="H2055" s="3">
        <v>598422984.15999997</v>
      </c>
      <c r="I2055" s="4">
        <v>1.125</v>
      </c>
      <c r="J2055" s="3">
        <v>673225857.17999995</v>
      </c>
      <c r="K2055" s="4">
        <v>7.0000000000000007E-2</v>
      </c>
      <c r="L2055" s="3">
        <v>47125810</v>
      </c>
      <c r="M2055" s="3"/>
      <c r="N2055" s="5"/>
      <c r="O2055" s="3">
        <v>97546071.510000005</v>
      </c>
      <c r="P2055" s="4">
        <v>1.125</v>
      </c>
      <c r="Q2055" s="3">
        <v>109739330.45</v>
      </c>
      <c r="R2055" s="4">
        <v>1.6E-2</v>
      </c>
      <c r="S2055" s="3">
        <v>1755829</v>
      </c>
      <c r="T2055" s="3"/>
      <c r="U2055" s="5"/>
      <c r="V2055" s="3">
        <v>28752701</v>
      </c>
      <c r="W2055" s="5"/>
      <c r="X2055" s="3">
        <v>25789165</v>
      </c>
      <c r="Y2055" s="3">
        <v>0</v>
      </c>
      <c r="Z2055" s="3">
        <v>2646609</v>
      </c>
      <c r="AA2055" s="3">
        <v>2093464</v>
      </c>
      <c r="AB2055" s="3">
        <v>19949903</v>
      </c>
      <c r="AC2055" s="3">
        <v>1099189</v>
      </c>
      <c r="AD2055" s="3">
        <v>0</v>
      </c>
      <c r="AE2055" s="3">
        <v>0</v>
      </c>
      <c r="AF2055" s="3">
        <v>47125810</v>
      </c>
      <c r="AG2055" s="3">
        <v>1755829</v>
      </c>
      <c r="AH2055" s="3">
        <v>0</v>
      </c>
      <c r="AI2055" s="3">
        <v>28752701</v>
      </c>
      <c r="AJ2055" s="3">
        <v>993541</v>
      </c>
      <c r="AK2055" s="3">
        <v>956851</v>
      </c>
      <c r="AL2055" s="3">
        <v>1953458</v>
      </c>
      <c r="AM2055" s="3">
        <v>-996607</v>
      </c>
      <c r="AN2055" s="3">
        <v>-36690</v>
      </c>
      <c r="AO2055" s="3">
        <v>0</v>
      </c>
      <c r="AP2055" s="3">
        <v>0</v>
      </c>
      <c r="AQ2055" s="3">
        <v>-36690</v>
      </c>
      <c r="AR2055" s="3">
        <f>Tabela1[[#This Row],[Potrzeby finansowe 2027
w tym:]]+Tabela1[[#This Row],[Rozliczenie 2025 potrz. fin.]]</f>
        <v>25752475</v>
      </c>
      <c r="AS2055" s="3">
        <v>0</v>
      </c>
      <c r="AT2055" s="3">
        <v>0</v>
      </c>
      <c r="AU2055" s="3"/>
      <c r="AV2055" s="3"/>
      <c r="AW2055" s="3"/>
      <c r="AX2055" s="3"/>
      <c r="AY2055" s="3"/>
      <c r="AZ2055" s="3"/>
      <c r="BA2055" s="3">
        <v>2646609</v>
      </c>
      <c r="BB2055" s="3">
        <v>0</v>
      </c>
      <c r="BC2055" s="3">
        <v>388.38</v>
      </c>
      <c r="BD2055" s="3">
        <v>25099.89</v>
      </c>
      <c r="BE2055" s="3">
        <v>243.96</v>
      </c>
      <c r="BF2055" s="3">
        <v>0</v>
      </c>
      <c r="BG2055" s="3">
        <v>1388940</v>
      </c>
      <c r="BH2055" s="3">
        <v>13051</v>
      </c>
      <c r="BI2055" s="3">
        <v>704524</v>
      </c>
      <c r="BJ2055" s="3">
        <v>10826311.419999998</v>
      </c>
      <c r="BK2055" s="3">
        <v>8428221.7399999984</v>
      </c>
      <c r="BL2055" s="3">
        <v>1722349.64</v>
      </c>
      <c r="BM2055" s="3">
        <v>6147659.4400000013</v>
      </c>
      <c r="BN2055" s="53">
        <v>1.09359185995542</v>
      </c>
      <c r="BO2055" s="54">
        <v>5.2168090000000004E-4</v>
      </c>
      <c r="BP2055" s="70">
        <v>13119</v>
      </c>
      <c r="BQ2055" s="71"/>
      <c r="BR2055" s="70"/>
      <c r="BS2055" s="72"/>
      <c r="BT2055" s="72"/>
      <c r="BU2055" s="70">
        <v>47125810</v>
      </c>
      <c r="BV2055" s="70">
        <v>1755829</v>
      </c>
      <c r="BW2055" s="74">
        <v>0</v>
      </c>
      <c r="BX2055" s="70">
        <v>48881639</v>
      </c>
    </row>
    <row r="2056" spans="1:76" x14ac:dyDescent="0.3">
      <c r="A2056" s="73" t="s">
        <v>10</v>
      </c>
      <c r="B2056" s="2" t="s">
        <v>1126</v>
      </c>
      <c r="C2056" s="2" t="s">
        <v>76</v>
      </c>
      <c r="D2056" s="2" t="s">
        <v>69</v>
      </c>
      <c r="E2056" s="2" t="s">
        <v>15</v>
      </c>
      <c r="F2056" s="17" t="str">
        <f>+Tabela1[[#This Row],[WK]]&amp;Tabela1[[#This Row],[PK]]&amp;Tabela1[[#This Row],[GK]]</f>
        <v>281410</v>
      </c>
      <c r="G2056" s="2" t="s">
        <v>1917</v>
      </c>
      <c r="H2056" s="3">
        <v>451453778.82999998</v>
      </c>
      <c r="I2056" s="4">
        <v>1.125</v>
      </c>
      <c r="J2056" s="3">
        <v>507885501.18000001</v>
      </c>
      <c r="K2056" s="4">
        <v>7.0000000000000007E-2</v>
      </c>
      <c r="L2056" s="3">
        <v>35551985</v>
      </c>
      <c r="M2056" s="3"/>
      <c r="N2056" s="5"/>
      <c r="O2056" s="3">
        <v>11360220.15</v>
      </c>
      <c r="P2056" s="4">
        <v>1.125</v>
      </c>
      <c r="Q2056" s="3">
        <v>12780247.67</v>
      </c>
      <c r="R2056" s="4">
        <v>1.6E-2</v>
      </c>
      <c r="S2056" s="3">
        <v>204484</v>
      </c>
      <c r="T2056" s="3"/>
      <c r="U2056" s="5"/>
      <c r="V2056" s="3">
        <v>17948796</v>
      </c>
      <c r="W2056" s="5"/>
      <c r="X2056" s="3">
        <v>30875823</v>
      </c>
      <c r="Y2056" s="3">
        <v>0</v>
      </c>
      <c r="Z2056" s="3">
        <v>2916076</v>
      </c>
      <c r="AA2056" s="3">
        <v>2073842</v>
      </c>
      <c r="AB2056" s="3">
        <v>22498699</v>
      </c>
      <c r="AC2056" s="3">
        <v>3387206</v>
      </c>
      <c r="AD2056" s="3">
        <v>12927027</v>
      </c>
      <c r="AE2056" s="3">
        <v>0</v>
      </c>
      <c r="AF2056" s="3">
        <v>35551985</v>
      </c>
      <c r="AG2056" s="3">
        <v>204484</v>
      </c>
      <c r="AH2056" s="3">
        <v>12927027</v>
      </c>
      <c r="AI2056" s="3">
        <v>17948796</v>
      </c>
      <c r="AJ2056" s="3">
        <v>1987349</v>
      </c>
      <c r="AK2056" s="3">
        <v>1987349</v>
      </c>
      <c r="AL2056" s="3">
        <v>426639</v>
      </c>
      <c r="AM2056" s="3">
        <v>1560710</v>
      </c>
      <c r="AN2056" s="3">
        <v>1174373</v>
      </c>
      <c r="AO2056" s="3">
        <v>0</v>
      </c>
      <c r="AP2056" s="3">
        <v>-1174373</v>
      </c>
      <c r="AQ2056" s="3">
        <v>0</v>
      </c>
      <c r="AR2056" s="3">
        <f>Tabela1[[#This Row],[Potrzeby finansowe 2027
w tym:]]+Tabela1[[#This Row],[Rozliczenie 2025 potrz. fin.]]</f>
        <v>30875823</v>
      </c>
      <c r="AS2056" s="3">
        <v>0</v>
      </c>
      <c r="AT2056" s="3">
        <v>0</v>
      </c>
      <c r="AU2056" s="3"/>
      <c r="AV2056" s="3"/>
      <c r="AW2056" s="3"/>
      <c r="AX2056" s="3"/>
      <c r="AY2056" s="3"/>
      <c r="AZ2056" s="3"/>
      <c r="BA2056" s="3">
        <v>2916076</v>
      </c>
      <c r="BB2056" s="3">
        <v>0</v>
      </c>
      <c r="BC2056" s="3">
        <v>1174.8399999999999</v>
      </c>
      <c r="BD2056" s="3">
        <v>25220.639999999999</v>
      </c>
      <c r="BE2056" s="3">
        <v>158.99</v>
      </c>
      <c r="BF2056" s="3">
        <v>0</v>
      </c>
      <c r="BG2056" s="3">
        <v>967607</v>
      </c>
      <c r="BH2056" s="3">
        <v>9092</v>
      </c>
      <c r="BI2056" s="3">
        <v>1106235</v>
      </c>
      <c r="BJ2056" s="3">
        <v>16999332.732500002</v>
      </c>
      <c r="BK2056" s="3">
        <v>11693922.789999999</v>
      </c>
      <c r="BL2056" s="3">
        <v>4231251.8499999996</v>
      </c>
      <c r="BM2056" s="3">
        <v>12759136.07</v>
      </c>
      <c r="BN2056" s="53">
        <v>1.1089672924652361</v>
      </c>
      <c r="BO2056" s="54">
        <v>3.1281929999999998E-4</v>
      </c>
      <c r="BP2056" s="70">
        <v>7867</v>
      </c>
      <c r="BQ2056" s="71"/>
      <c r="BR2056" s="70"/>
      <c r="BS2056" s="72"/>
      <c r="BT2056" s="72"/>
      <c r="BU2056" s="70">
        <v>35551985</v>
      </c>
      <c r="BV2056" s="70">
        <v>204484</v>
      </c>
      <c r="BW2056" s="74">
        <v>12927027</v>
      </c>
      <c r="BX2056" s="70">
        <v>48683496</v>
      </c>
    </row>
    <row r="2057" spans="1:76" x14ac:dyDescent="0.3">
      <c r="A2057" s="73" t="s">
        <v>10</v>
      </c>
      <c r="B2057" s="2" t="s">
        <v>1126</v>
      </c>
      <c r="C2057" s="2" t="s">
        <v>76</v>
      </c>
      <c r="D2057" s="2" t="s">
        <v>71</v>
      </c>
      <c r="E2057" s="2" t="s">
        <v>15</v>
      </c>
      <c r="F2057" s="17" t="str">
        <f>+Tabela1[[#This Row],[WK]]&amp;Tabela1[[#This Row],[PK]]&amp;Tabela1[[#This Row],[GK]]</f>
        <v>281411</v>
      </c>
      <c r="G2057" s="2" t="s">
        <v>1918</v>
      </c>
      <c r="H2057" s="3">
        <v>1070305811.8</v>
      </c>
      <c r="I2057" s="4">
        <v>1.125</v>
      </c>
      <c r="J2057" s="3">
        <v>1204094038.28</v>
      </c>
      <c r="K2057" s="4">
        <v>7.0000000000000007E-2</v>
      </c>
      <c r="L2057" s="3">
        <v>84286583</v>
      </c>
      <c r="M2057" s="3"/>
      <c r="N2057" s="5"/>
      <c r="O2057" s="3">
        <v>103368746.20999999</v>
      </c>
      <c r="P2057" s="4">
        <v>1.125</v>
      </c>
      <c r="Q2057" s="3">
        <v>116289839.48999999</v>
      </c>
      <c r="R2057" s="4">
        <v>1.6E-2</v>
      </c>
      <c r="S2057" s="3">
        <v>1860637</v>
      </c>
      <c r="T2057" s="3"/>
      <c r="U2057" s="5"/>
      <c r="V2057" s="3">
        <v>36254117</v>
      </c>
      <c r="W2057" s="5"/>
      <c r="X2057" s="3">
        <v>50603224</v>
      </c>
      <c r="Y2057" s="3">
        <v>0</v>
      </c>
      <c r="Z2057" s="3">
        <v>2254807</v>
      </c>
      <c r="AA2057" s="3">
        <v>3209450</v>
      </c>
      <c r="AB2057" s="3">
        <v>43650481</v>
      </c>
      <c r="AC2057" s="3">
        <v>1488486</v>
      </c>
      <c r="AD2057" s="3">
        <v>15951615</v>
      </c>
      <c r="AE2057" s="3">
        <v>2371462</v>
      </c>
      <c r="AF2057" s="3">
        <v>84286583</v>
      </c>
      <c r="AG2057" s="3">
        <v>1860637</v>
      </c>
      <c r="AH2057" s="3">
        <v>13580153</v>
      </c>
      <c r="AI2057" s="3">
        <v>36254117</v>
      </c>
      <c r="AJ2057" s="3">
        <v>3602402</v>
      </c>
      <c r="AK2057" s="3">
        <v>5204909</v>
      </c>
      <c r="AL2057" s="3">
        <v>3683299</v>
      </c>
      <c r="AM2057" s="3">
        <v>1521610</v>
      </c>
      <c r="AN2057" s="3">
        <v>2962876</v>
      </c>
      <c r="AO2057" s="3">
        <v>0</v>
      </c>
      <c r="AP2057" s="3">
        <v>-1360369</v>
      </c>
      <c r="AQ2057" s="3">
        <v>1602507</v>
      </c>
      <c r="AR2057" s="3">
        <f>Tabela1[[#This Row],[Potrzeby finansowe 2027
w tym:]]+Tabela1[[#This Row],[Rozliczenie 2025 potrz. fin.]]</f>
        <v>52205731</v>
      </c>
      <c r="AS2057" s="3">
        <v>0</v>
      </c>
      <c r="AT2057" s="3">
        <v>0</v>
      </c>
      <c r="AU2057" s="3"/>
      <c r="AV2057" s="3"/>
      <c r="AW2057" s="3"/>
      <c r="AX2057" s="3"/>
      <c r="AY2057" s="3"/>
      <c r="AZ2057" s="3"/>
      <c r="BA2057" s="3">
        <v>2254807</v>
      </c>
      <c r="BB2057" s="3">
        <v>0</v>
      </c>
      <c r="BC2057" s="3">
        <v>1899.02</v>
      </c>
      <c r="BD2057" s="3">
        <v>16258.42</v>
      </c>
      <c r="BE2057" s="3">
        <v>5.0199999999999996</v>
      </c>
      <c r="BF2057" s="3">
        <v>0</v>
      </c>
      <c r="BG2057" s="3">
        <v>1675114</v>
      </c>
      <c r="BH2057" s="3">
        <v>15740</v>
      </c>
      <c r="BI2057" s="3">
        <v>1534336</v>
      </c>
      <c r="BJ2057" s="3">
        <v>23577896.079999998</v>
      </c>
      <c r="BK2057" s="3">
        <v>15824434.809999999</v>
      </c>
      <c r="BL2057" s="3">
        <v>10380087.289999999</v>
      </c>
      <c r="BM2057" s="3">
        <v>10253670.5</v>
      </c>
      <c r="BN2057" s="53">
        <v>1.3352433712916072</v>
      </c>
      <c r="BO2057" s="54">
        <v>6.2466609999999999E-4</v>
      </c>
      <c r="BP2057" s="70">
        <v>15709</v>
      </c>
      <c r="BQ2057" s="71"/>
      <c r="BR2057" s="70"/>
      <c r="BS2057" s="72"/>
      <c r="BT2057" s="72"/>
      <c r="BU2057" s="70">
        <v>84286583</v>
      </c>
      <c r="BV2057" s="70">
        <v>1860637</v>
      </c>
      <c r="BW2057" s="74">
        <v>13580153</v>
      </c>
      <c r="BX2057" s="70">
        <v>99727373</v>
      </c>
    </row>
    <row r="2058" spans="1:76" x14ac:dyDescent="0.3">
      <c r="A2058" s="73" t="s">
        <v>10</v>
      </c>
      <c r="B2058" s="2" t="s">
        <v>1126</v>
      </c>
      <c r="C2058" s="2" t="s">
        <v>76</v>
      </c>
      <c r="D2058" s="2" t="s">
        <v>72</v>
      </c>
      <c r="E2058" s="2" t="s">
        <v>15</v>
      </c>
      <c r="F2058" s="17" t="str">
        <f>+Tabela1[[#This Row],[WK]]&amp;Tabela1[[#This Row],[PK]]&amp;Tabela1[[#This Row],[GK]]</f>
        <v>281412</v>
      </c>
      <c r="G2058" s="2" t="s">
        <v>1919</v>
      </c>
      <c r="H2058" s="3">
        <v>132337142.76000001</v>
      </c>
      <c r="I2058" s="4">
        <v>1.125</v>
      </c>
      <c r="J2058" s="3">
        <v>148879285.61000001</v>
      </c>
      <c r="K2058" s="4">
        <v>7.0000000000000007E-2</v>
      </c>
      <c r="L2058" s="3">
        <v>10421550</v>
      </c>
      <c r="M2058" s="3"/>
      <c r="N2058" s="5"/>
      <c r="O2058" s="3">
        <v>5901861.1100000003</v>
      </c>
      <c r="P2058" s="4">
        <v>1.125</v>
      </c>
      <c r="Q2058" s="3">
        <v>6639593.75</v>
      </c>
      <c r="R2058" s="4">
        <v>1.6E-2</v>
      </c>
      <c r="S2058" s="3">
        <v>106234</v>
      </c>
      <c r="T2058" s="3"/>
      <c r="U2058" s="5"/>
      <c r="V2058" s="3">
        <v>7103801</v>
      </c>
      <c r="W2058" s="5"/>
      <c r="X2058" s="3">
        <v>14968364</v>
      </c>
      <c r="Y2058" s="3">
        <v>4757880</v>
      </c>
      <c r="Z2058" s="3">
        <v>363986</v>
      </c>
      <c r="AA2058" s="3">
        <v>620546</v>
      </c>
      <c r="AB2058" s="3">
        <v>9220019</v>
      </c>
      <c r="AC2058" s="3">
        <v>5933</v>
      </c>
      <c r="AD2058" s="3">
        <v>8293700</v>
      </c>
      <c r="AE2058" s="3">
        <v>0</v>
      </c>
      <c r="AF2058" s="3">
        <v>10421550</v>
      </c>
      <c r="AG2058" s="3">
        <v>106234</v>
      </c>
      <c r="AH2058" s="3">
        <v>8293700</v>
      </c>
      <c r="AI2058" s="3">
        <v>7103801</v>
      </c>
      <c r="AJ2058" s="3">
        <v>929053</v>
      </c>
      <c r="AK2058" s="3">
        <v>1358191</v>
      </c>
      <c r="AL2058" s="3">
        <v>565474</v>
      </c>
      <c r="AM2058" s="3">
        <v>792717</v>
      </c>
      <c r="AN2058" s="3">
        <v>429138</v>
      </c>
      <c r="AO2058" s="3">
        <v>0</v>
      </c>
      <c r="AP2058" s="3">
        <v>0</v>
      </c>
      <c r="AQ2058" s="3">
        <v>429138</v>
      </c>
      <c r="AR2058" s="3">
        <f>Tabela1[[#This Row],[Potrzeby finansowe 2027
w tym:]]+Tabela1[[#This Row],[Rozliczenie 2025 potrz. fin.]]</f>
        <v>15397502</v>
      </c>
      <c r="AS2058" s="3">
        <v>0</v>
      </c>
      <c r="AT2058" s="3">
        <v>0</v>
      </c>
      <c r="AU2058" s="3"/>
      <c r="AV2058" s="3"/>
      <c r="AW2058" s="3"/>
      <c r="AX2058" s="3"/>
      <c r="AY2058" s="3"/>
      <c r="AZ2058" s="3"/>
      <c r="BA2058" s="3">
        <v>363986</v>
      </c>
      <c r="BB2058" s="3">
        <v>0</v>
      </c>
      <c r="BC2058" s="3">
        <v>202.85</v>
      </c>
      <c r="BD2058" s="3">
        <v>2914.7</v>
      </c>
      <c r="BE2058" s="3">
        <v>111.84</v>
      </c>
      <c r="BF2058" s="3">
        <v>0</v>
      </c>
      <c r="BG2058" s="3">
        <v>386426</v>
      </c>
      <c r="BH2058" s="3">
        <v>3631</v>
      </c>
      <c r="BI2058" s="3">
        <v>234120</v>
      </c>
      <c r="BJ2058" s="3">
        <v>3597690.2824999997</v>
      </c>
      <c r="BK2058" s="3">
        <v>2014655.5199999996</v>
      </c>
      <c r="BL2058" s="3">
        <v>1382919.9</v>
      </c>
      <c r="BM2058" s="3">
        <v>3566299.25</v>
      </c>
      <c r="BN2058" s="53">
        <v>0.73394887290973021</v>
      </c>
      <c r="BO2058" s="54">
        <v>1.561283E-4</v>
      </c>
      <c r="BP2058" s="70">
        <v>3926</v>
      </c>
      <c r="BQ2058" s="71"/>
      <c r="BR2058" s="70"/>
      <c r="BS2058" s="72"/>
      <c r="BT2058" s="72"/>
      <c r="BU2058" s="70">
        <v>10421550</v>
      </c>
      <c r="BV2058" s="70">
        <v>106234</v>
      </c>
      <c r="BW2058" s="74">
        <v>8293700</v>
      </c>
      <c r="BX2058" s="70">
        <v>18821484</v>
      </c>
    </row>
    <row r="2059" spans="1:76" x14ac:dyDescent="0.3">
      <c r="A2059" s="73" t="s">
        <v>10</v>
      </c>
      <c r="B2059" s="2" t="s">
        <v>1126</v>
      </c>
      <c r="C2059" s="2" t="s">
        <v>109</v>
      </c>
      <c r="D2059" s="2" t="s">
        <v>12</v>
      </c>
      <c r="E2059" s="2" t="s">
        <v>13</v>
      </c>
      <c r="F2059" s="17" t="str">
        <f>+Tabela1[[#This Row],[WK]]&amp;Tabela1[[#This Row],[PK]]&amp;Tabela1[[#This Row],[GK]]</f>
        <v>281501</v>
      </c>
      <c r="G2059" s="2" t="s">
        <v>1920</v>
      </c>
      <c r="H2059" s="3">
        <v>1563220418.51</v>
      </c>
      <c r="I2059" s="4">
        <v>1.125</v>
      </c>
      <c r="J2059" s="3">
        <v>1758622970.8199999</v>
      </c>
      <c r="K2059" s="4">
        <v>7.0000000000000007E-2</v>
      </c>
      <c r="L2059" s="3">
        <v>123103608</v>
      </c>
      <c r="M2059" s="3"/>
      <c r="N2059" s="5"/>
      <c r="O2059" s="3">
        <v>245949277.39000002</v>
      </c>
      <c r="P2059" s="4">
        <v>1.125</v>
      </c>
      <c r="Q2059" s="3">
        <v>276692937.06</v>
      </c>
      <c r="R2059" s="4">
        <v>1.6E-2</v>
      </c>
      <c r="S2059" s="3">
        <v>4427087</v>
      </c>
      <c r="T2059" s="3"/>
      <c r="U2059" s="5"/>
      <c r="V2059" s="3">
        <v>73143210</v>
      </c>
      <c r="W2059" s="5"/>
      <c r="X2059" s="3">
        <v>73708277</v>
      </c>
      <c r="Y2059" s="3">
        <v>7105098</v>
      </c>
      <c r="Z2059" s="3">
        <v>37382</v>
      </c>
      <c r="AA2059" s="3">
        <v>4254437</v>
      </c>
      <c r="AB2059" s="3">
        <v>62311360</v>
      </c>
      <c r="AC2059" s="3">
        <v>0</v>
      </c>
      <c r="AD2059" s="3">
        <v>9236737</v>
      </c>
      <c r="AE2059" s="3">
        <v>0</v>
      </c>
      <c r="AF2059" s="3">
        <v>123103608</v>
      </c>
      <c r="AG2059" s="3">
        <v>4427087</v>
      </c>
      <c r="AH2059" s="3">
        <v>9236737</v>
      </c>
      <c r="AI2059" s="3">
        <v>73143210</v>
      </c>
      <c r="AJ2059" s="3">
        <v>5793704</v>
      </c>
      <c r="AK2059" s="3">
        <v>6999354</v>
      </c>
      <c r="AL2059" s="3">
        <v>4115791</v>
      </c>
      <c r="AM2059" s="3">
        <v>2883563</v>
      </c>
      <c r="AN2059" s="3">
        <v>1205650</v>
      </c>
      <c r="AO2059" s="3">
        <v>0</v>
      </c>
      <c r="AP2059" s="3">
        <v>0</v>
      </c>
      <c r="AQ2059" s="3">
        <v>1205650</v>
      </c>
      <c r="AR2059" s="3">
        <f>Tabela1[[#This Row],[Potrzeby finansowe 2027
w tym:]]+Tabela1[[#This Row],[Rozliczenie 2025 potrz. fin.]]</f>
        <v>74913927</v>
      </c>
      <c r="AS2059" s="3">
        <v>0</v>
      </c>
      <c r="AT2059" s="3">
        <v>0</v>
      </c>
      <c r="AU2059" s="3"/>
      <c r="AV2059" s="3"/>
      <c r="AW2059" s="3"/>
      <c r="AX2059" s="3"/>
      <c r="AY2059" s="3"/>
      <c r="AZ2059" s="3"/>
      <c r="BA2059" s="3">
        <v>37382</v>
      </c>
      <c r="BB2059" s="3">
        <v>0</v>
      </c>
      <c r="BC2059" s="3">
        <v>87.75</v>
      </c>
      <c r="BD2059" s="3">
        <v>48.96</v>
      </c>
      <c r="BE2059" s="3">
        <v>66.14</v>
      </c>
      <c r="BF2059" s="3">
        <v>0</v>
      </c>
      <c r="BG2059" s="3">
        <v>3273070</v>
      </c>
      <c r="BH2059" s="3">
        <v>30755</v>
      </c>
      <c r="BI2059" s="3">
        <v>981367</v>
      </c>
      <c r="BJ2059" s="3">
        <v>15080506.225000001</v>
      </c>
      <c r="BK2059" s="3">
        <v>10499505.940000001</v>
      </c>
      <c r="BL2059" s="3">
        <v>411026.31</v>
      </c>
      <c r="BM2059" s="3">
        <v>17501948.52</v>
      </c>
      <c r="BN2059" s="53">
        <v>0.94798690579446587</v>
      </c>
      <c r="BO2059" s="54">
        <v>1.2664950999999999E-3</v>
      </c>
      <c r="BP2059" s="70">
        <v>31850</v>
      </c>
      <c r="BQ2059" s="71"/>
      <c r="BR2059" s="70"/>
      <c r="BS2059" s="72"/>
      <c r="BT2059" s="72"/>
      <c r="BU2059" s="70">
        <v>123103608</v>
      </c>
      <c r="BV2059" s="70">
        <v>4427087</v>
      </c>
      <c r="BW2059" s="74">
        <v>9236737</v>
      </c>
      <c r="BX2059" s="70">
        <v>136767432</v>
      </c>
    </row>
    <row r="2060" spans="1:76" x14ac:dyDescent="0.3">
      <c r="A2060" s="73" t="s">
        <v>10</v>
      </c>
      <c r="B2060" s="2" t="s">
        <v>1126</v>
      </c>
      <c r="C2060" s="2" t="s">
        <v>109</v>
      </c>
      <c r="D2060" s="2" t="s">
        <v>11</v>
      </c>
      <c r="E2060" s="2" t="s">
        <v>15</v>
      </c>
      <c r="F2060" s="17" t="str">
        <f>+Tabela1[[#This Row],[WK]]&amp;Tabela1[[#This Row],[PK]]&amp;Tabela1[[#This Row],[GK]]</f>
        <v>281502</v>
      </c>
      <c r="G2060" s="2" t="s">
        <v>1921</v>
      </c>
      <c r="H2060" s="3">
        <v>132137003.78</v>
      </c>
      <c r="I2060" s="4">
        <v>1.125</v>
      </c>
      <c r="J2060" s="3">
        <v>148654129.25</v>
      </c>
      <c r="K2060" s="4">
        <v>7.0000000000000007E-2</v>
      </c>
      <c r="L2060" s="3">
        <v>10405789</v>
      </c>
      <c r="M2060" s="3"/>
      <c r="N2060" s="5"/>
      <c r="O2060" s="3">
        <v>7778495.0900000008</v>
      </c>
      <c r="P2060" s="4">
        <v>1.125</v>
      </c>
      <c r="Q2060" s="3">
        <v>8750806.9800000004</v>
      </c>
      <c r="R2060" s="4">
        <v>1.6E-2</v>
      </c>
      <c r="S2060" s="3">
        <v>140013</v>
      </c>
      <c r="T2060" s="3"/>
      <c r="U2060" s="5"/>
      <c r="V2060" s="3">
        <v>7354231</v>
      </c>
      <c r="W2060" s="5"/>
      <c r="X2060" s="3">
        <v>10532570</v>
      </c>
      <c r="Y2060" s="3">
        <v>1335008</v>
      </c>
      <c r="Z2060" s="3">
        <v>986155</v>
      </c>
      <c r="AA2060" s="3">
        <v>845073</v>
      </c>
      <c r="AB2060" s="3">
        <v>6623293</v>
      </c>
      <c r="AC2060" s="3">
        <v>743041</v>
      </c>
      <c r="AD2060" s="3">
        <v>3178339</v>
      </c>
      <c r="AE2060" s="3">
        <v>0</v>
      </c>
      <c r="AF2060" s="3">
        <v>10405789</v>
      </c>
      <c r="AG2060" s="3">
        <v>140013</v>
      </c>
      <c r="AH2060" s="3">
        <v>3178339</v>
      </c>
      <c r="AI2060" s="3">
        <v>7354231</v>
      </c>
      <c r="AJ2060" s="3">
        <v>-2913836</v>
      </c>
      <c r="AK2060" s="3">
        <v>-2913836</v>
      </c>
      <c r="AL2060" s="3">
        <v>535965</v>
      </c>
      <c r="AM2060" s="3">
        <v>-3449801</v>
      </c>
      <c r="AN2060" s="3">
        <v>-103279</v>
      </c>
      <c r="AO2060" s="3">
        <v>0</v>
      </c>
      <c r="AP2060" s="3">
        <v>103279</v>
      </c>
      <c r="AQ2060" s="3">
        <v>0</v>
      </c>
      <c r="AR2060" s="3">
        <f>Tabela1[[#This Row],[Potrzeby finansowe 2027
w tym:]]+Tabela1[[#This Row],[Rozliczenie 2025 potrz. fin.]]</f>
        <v>10532570</v>
      </c>
      <c r="AS2060" s="3">
        <v>0</v>
      </c>
      <c r="AT2060" s="3">
        <v>0</v>
      </c>
      <c r="AU2060" s="3"/>
      <c r="AV2060" s="3"/>
      <c r="AW2060" s="3"/>
      <c r="AX2060" s="3"/>
      <c r="AY2060" s="3"/>
      <c r="AZ2060" s="3"/>
      <c r="BA2060" s="3">
        <v>986155</v>
      </c>
      <c r="BB2060" s="3">
        <v>0</v>
      </c>
      <c r="BC2060" s="3">
        <v>0</v>
      </c>
      <c r="BD2060" s="3">
        <v>9880.31</v>
      </c>
      <c r="BE2060" s="3">
        <v>0.03</v>
      </c>
      <c r="BF2060" s="3">
        <v>0</v>
      </c>
      <c r="BG2060" s="3">
        <v>396110</v>
      </c>
      <c r="BH2060" s="3">
        <v>3722</v>
      </c>
      <c r="BI2060" s="3">
        <v>448963</v>
      </c>
      <c r="BJ2060" s="3">
        <v>6899136.3100000005</v>
      </c>
      <c r="BK2060" s="3">
        <v>3604270.9700000007</v>
      </c>
      <c r="BL2060" s="3">
        <v>2379844.62</v>
      </c>
      <c r="BM2060" s="3">
        <v>8419772.1199999992</v>
      </c>
      <c r="BN2060" s="53">
        <v>0.91639293808231448</v>
      </c>
      <c r="BO2060" s="54">
        <v>1.480373E-4</v>
      </c>
      <c r="BP2060" s="70">
        <v>3723</v>
      </c>
      <c r="BQ2060" s="71"/>
      <c r="BR2060" s="70"/>
      <c r="BS2060" s="72"/>
      <c r="BT2060" s="72"/>
      <c r="BU2060" s="70">
        <v>10405789</v>
      </c>
      <c r="BV2060" s="70">
        <v>140013</v>
      </c>
      <c r="BW2060" s="74">
        <v>3178339</v>
      </c>
      <c r="BX2060" s="70">
        <v>13724141</v>
      </c>
    </row>
    <row r="2061" spans="1:76" x14ac:dyDescent="0.3">
      <c r="A2061" s="73" t="s">
        <v>10</v>
      </c>
      <c r="B2061" s="2" t="s">
        <v>1126</v>
      </c>
      <c r="C2061" s="2" t="s">
        <v>109</v>
      </c>
      <c r="D2061" s="2" t="s">
        <v>16</v>
      </c>
      <c r="E2061" s="2" t="s">
        <v>15</v>
      </c>
      <c r="F2061" s="17" t="str">
        <f>+Tabela1[[#This Row],[WK]]&amp;Tabela1[[#This Row],[PK]]&amp;Tabela1[[#This Row],[GK]]</f>
        <v>281503</v>
      </c>
      <c r="G2061" s="2" t="s">
        <v>1922</v>
      </c>
      <c r="H2061" s="3">
        <v>162147923.91</v>
      </c>
      <c r="I2061" s="4">
        <v>1.125</v>
      </c>
      <c r="J2061" s="3">
        <v>182416414.40000001</v>
      </c>
      <c r="K2061" s="4">
        <v>7.0000000000000007E-2</v>
      </c>
      <c r="L2061" s="3">
        <v>12769149</v>
      </c>
      <c r="M2061" s="3"/>
      <c r="N2061" s="5"/>
      <c r="O2061" s="3">
        <v>6505173.3600000003</v>
      </c>
      <c r="P2061" s="4">
        <v>1.125</v>
      </c>
      <c r="Q2061" s="3">
        <v>7318320.0300000003</v>
      </c>
      <c r="R2061" s="4">
        <v>1.6E-2</v>
      </c>
      <c r="S2061" s="3">
        <v>117093</v>
      </c>
      <c r="T2061" s="3"/>
      <c r="U2061" s="5"/>
      <c r="V2061" s="3">
        <v>9040158</v>
      </c>
      <c r="W2061" s="5"/>
      <c r="X2061" s="3">
        <v>27433322</v>
      </c>
      <c r="Y2061" s="3">
        <v>14719466</v>
      </c>
      <c r="Z2061" s="3">
        <v>701828</v>
      </c>
      <c r="AA2061" s="3">
        <v>808197</v>
      </c>
      <c r="AB2061" s="3">
        <v>11203831</v>
      </c>
      <c r="AC2061" s="3">
        <v>0</v>
      </c>
      <c r="AD2061" s="3">
        <v>17116394</v>
      </c>
      <c r="AE2061" s="3">
        <v>0</v>
      </c>
      <c r="AF2061" s="3">
        <v>12769149</v>
      </c>
      <c r="AG2061" s="3">
        <v>117093</v>
      </c>
      <c r="AH2061" s="3">
        <v>17116394</v>
      </c>
      <c r="AI2061" s="3">
        <v>9040158</v>
      </c>
      <c r="AJ2061" s="3">
        <v>5205649</v>
      </c>
      <c r="AK2061" s="3">
        <v>3928879</v>
      </c>
      <c r="AL2061" s="3">
        <v>243219</v>
      </c>
      <c r="AM2061" s="3">
        <v>3685660</v>
      </c>
      <c r="AN2061" s="3">
        <v>-1276770</v>
      </c>
      <c r="AO2061" s="3">
        <v>0</v>
      </c>
      <c r="AP2061" s="3">
        <v>0</v>
      </c>
      <c r="AQ2061" s="3">
        <v>-1276770</v>
      </c>
      <c r="AR2061" s="3">
        <f>Tabela1[[#This Row],[Potrzeby finansowe 2027
w tym:]]+Tabela1[[#This Row],[Rozliczenie 2025 potrz. fin.]]</f>
        <v>26156552</v>
      </c>
      <c r="AS2061" s="3">
        <v>0</v>
      </c>
      <c r="AT2061" s="3">
        <v>0</v>
      </c>
      <c r="AU2061" s="3"/>
      <c r="AV2061" s="3"/>
      <c r="AW2061" s="3"/>
      <c r="AX2061" s="3"/>
      <c r="AY2061" s="3"/>
      <c r="AZ2061" s="3"/>
      <c r="BA2061" s="3">
        <v>701828</v>
      </c>
      <c r="BB2061" s="3">
        <v>0</v>
      </c>
      <c r="BC2061" s="3">
        <v>13.89</v>
      </c>
      <c r="BD2061" s="3">
        <v>6961.83</v>
      </c>
      <c r="BE2061" s="3">
        <v>47.03</v>
      </c>
      <c r="BF2061" s="3">
        <v>0</v>
      </c>
      <c r="BG2061" s="3">
        <v>526373</v>
      </c>
      <c r="BH2061" s="3">
        <v>4946</v>
      </c>
      <c r="BI2061" s="3">
        <v>281824</v>
      </c>
      <c r="BJ2061" s="3">
        <v>4330737.8424999993</v>
      </c>
      <c r="BK2061" s="3">
        <v>1957644.0999999996</v>
      </c>
      <c r="BL2061" s="3">
        <v>1141868.45</v>
      </c>
      <c r="BM2061" s="3">
        <v>7208638.0700000003</v>
      </c>
      <c r="BN2061" s="53">
        <v>0.51587439262098622</v>
      </c>
      <c r="BO2061" s="54">
        <v>2.604517E-4</v>
      </c>
      <c r="BP2061" s="70">
        <v>6182</v>
      </c>
      <c r="BQ2061" s="71"/>
      <c r="BR2061" s="70"/>
      <c r="BS2061" s="72"/>
      <c r="BT2061" s="72"/>
      <c r="BU2061" s="70">
        <v>12769149</v>
      </c>
      <c r="BV2061" s="70">
        <v>117093</v>
      </c>
      <c r="BW2061" s="74">
        <v>17116394</v>
      </c>
      <c r="BX2061" s="70">
        <v>30002636</v>
      </c>
    </row>
    <row r="2062" spans="1:76" x14ac:dyDescent="0.3">
      <c r="A2062" s="73" t="s">
        <v>10</v>
      </c>
      <c r="B2062" s="2" t="s">
        <v>1126</v>
      </c>
      <c r="C2062" s="2" t="s">
        <v>109</v>
      </c>
      <c r="D2062" s="2" t="s">
        <v>18</v>
      </c>
      <c r="E2062" s="2" t="s">
        <v>15</v>
      </c>
      <c r="F2062" s="17" t="str">
        <f>+Tabela1[[#This Row],[WK]]&amp;Tabela1[[#This Row],[PK]]&amp;Tabela1[[#This Row],[GK]]</f>
        <v>281504</v>
      </c>
      <c r="G2062" s="2" t="s">
        <v>1923</v>
      </c>
      <c r="H2062" s="3">
        <v>163789267.03999999</v>
      </c>
      <c r="I2062" s="4">
        <v>1.125</v>
      </c>
      <c r="J2062" s="3">
        <v>184262925.41999999</v>
      </c>
      <c r="K2062" s="4">
        <v>7.0000000000000007E-2</v>
      </c>
      <c r="L2062" s="3">
        <v>12898405</v>
      </c>
      <c r="M2062" s="3"/>
      <c r="N2062" s="5"/>
      <c r="O2062" s="3">
        <v>19873707.539999999</v>
      </c>
      <c r="P2062" s="4">
        <v>1.125</v>
      </c>
      <c r="Q2062" s="3">
        <v>22357920.98</v>
      </c>
      <c r="R2062" s="4">
        <v>1.6E-2</v>
      </c>
      <c r="S2062" s="3">
        <v>357727</v>
      </c>
      <c r="T2062" s="3"/>
      <c r="U2062" s="5"/>
      <c r="V2062" s="3">
        <v>8622426</v>
      </c>
      <c r="W2062" s="5"/>
      <c r="X2062" s="3">
        <v>13540378</v>
      </c>
      <c r="Y2062" s="3">
        <v>3725627</v>
      </c>
      <c r="Z2062" s="3">
        <v>1581037</v>
      </c>
      <c r="AA2062" s="3">
        <v>667062</v>
      </c>
      <c r="AB2062" s="3">
        <v>7566652</v>
      </c>
      <c r="AC2062" s="3">
        <v>0</v>
      </c>
      <c r="AD2062" s="3">
        <v>4752529</v>
      </c>
      <c r="AE2062" s="3">
        <v>0</v>
      </c>
      <c r="AF2062" s="3">
        <v>12898405</v>
      </c>
      <c r="AG2062" s="3">
        <v>357727</v>
      </c>
      <c r="AH2062" s="3">
        <v>4752529</v>
      </c>
      <c r="AI2062" s="3">
        <v>8622426</v>
      </c>
      <c r="AJ2062" s="3">
        <v>259691</v>
      </c>
      <c r="AK2062" s="3">
        <v>94268</v>
      </c>
      <c r="AL2062" s="3">
        <v>822589</v>
      </c>
      <c r="AM2062" s="3">
        <v>-728321</v>
      </c>
      <c r="AN2062" s="3">
        <v>-165423</v>
      </c>
      <c r="AO2062" s="3">
        <v>0</v>
      </c>
      <c r="AP2062" s="3">
        <v>0</v>
      </c>
      <c r="AQ2062" s="3">
        <v>-165423</v>
      </c>
      <c r="AR2062" s="3">
        <f>Tabela1[[#This Row],[Potrzeby finansowe 2027
w tym:]]+Tabela1[[#This Row],[Rozliczenie 2025 potrz. fin.]]</f>
        <v>13374955</v>
      </c>
      <c r="AS2062" s="3">
        <v>0</v>
      </c>
      <c r="AT2062" s="3">
        <v>0</v>
      </c>
      <c r="AU2062" s="3"/>
      <c r="AV2062" s="3"/>
      <c r="AW2062" s="3"/>
      <c r="AX2062" s="3"/>
      <c r="AY2062" s="3"/>
      <c r="AZ2062" s="3"/>
      <c r="BA2062" s="3">
        <v>1581037</v>
      </c>
      <c r="BB2062" s="3">
        <v>0</v>
      </c>
      <c r="BC2062" s="3">
        <v>770.74</v>
      </c>
      <c r="BD2062" s="3">
        <v>13267.58</v>
      </c>
      <c r="BE2062" s="3">
        <v>7.5</v>
      </c>
      <c r="BF2062" s="3">
        <v>0</v>
      </c>
      <c r="BG2062" s="3">
        <v>455068</v>
      </c>
      <c r="BH2062" s="3">
        <v>4276</v>
      </c>
      <c r="BI2062" s="3">
        <v>211994</v>
      </c>
      <c r="BJ2062" s="3">
        <v>3257683.41</v>
      </c>
      <c r="BK2062" s="3">
        <v>0</v>
      </c>
      <c r="BL2062" s="3">
        <v>2135662.2400000002</v>
      </c>
      <c r="BM2062" s="3">
        <v>8759409.1600000001</v>
      </c>
      <c r="BN2062" s="53">
        <v>0.80887496152877658</v>
      </c>
      <c r="BO2062" s="54">
        <v>1.8074559999999999E-4</v>
      </c>
      <c r="BP2062" s="70">
        <v>4545</v>
      </c>
      <c r="BQ2062" s="71"/>
      <c r="BR2062" s="70"/>
      <c r="BS2062" s="72"/>
      <c r="BT2062" s="72"/>
      <c r="BU2062" s="70">
        <v>12898405</v>
      </c>
      <c r="BV2062" s="70">
        <v>357727</v>
      </c>
      <c r="BW2062" s="74">
        <v>4752529</v>
      </c>
      <c r="BX2062" s="70">
        <v>18008661</v>
      </c>
    </row>
    <row r="2063" spans="1:76" x14ac:dyDescent="0.3">
      <c r="A2063" s="73" t="s">
        <v>10</v>
      </c>
      <c r="B2063" s="2" t="s">
        <v>1126</v>
      </c>
      <c r="C2063" s="2" t="s">
        <v>109</v>
      </c>
      <c r="D2063" s="2" t="s">
        <v>21</v>
      </c>
      <c r="E2063" s="2" t="s">
        <v>15</v>
      </c>
      <c r="F2063" s="17" t="str">
        <f>+Tabela1[[#This Row],[WK]]&amp;Tabela1[[#This Row],[PK]]&amp;Tabela1[[#This Row],[GK]]</f>
        <v>281505</v>
      </c>
      <c r="G2063" s="2" t="s">
        <v>1924</v>
      </c>
      <c r="H2063" s="3">
        <v>196549070.40000001</v>
      </c>
      <c r="I2063" s="4">
        <v>1.125</v>
      </c>
      <c r="J2063" s="3">
        <v>221117704.19999999</v>
      </c>
      <c r="K2063" s="4">
        <v>7.0000000000000007E-2</v>
      </c>
      <c r="L2063" s="3">
        <v>15478239</v>
      </c>
      <c r="M2063" s="3"/>
      <c r="N2063" s="5"/>
      <c r="O2063" s="3">
        <v>7531489.9000000004</v>
      </c>
      <c r="P2063" s="4">
        <v>1.125</v>
      </c>
      <c r="Q2063" s="3">
        <v>8472926.1400000006</v>
      </c>
      <c r="R2063" s="4">
        <v>1.6E-2</v>
      </c>
      <c r="S2063" s="3">
        <v>135567</v>
      </c>
      <c r="T2063" s="3"/>
      <c r="U2063" s="5"/>
      <c r="V2063" s="3">
        <v>9612637</v>
      </c>
      <c r="W2063" s="5"/>
      <c r="X2063" s="3">
        <v>21815847</v>
      </c>
      <c r="Y2063" s="3">
        <v>4953158</v>
      </c>
      <c r="Z2063" s="3">
        <v>694884</v>
      </c>
      <c r="AA2063" s="3">
        <v>1036678</v>
      </c>
      <c r="AB2063" s="3">
        <v>15131127</v>
      </c>
      <c r="AC2063" s="3">
        <v>0</v>
      </c>
      <c r="AD2063" s="3">
        <v>12891777</v>
      </c>
      <c r="AE2063" s="3">
        <v>0</v>
      </c>
      <c r="AF2063" s="3">
        <v>15478239</v>
      </c>
      <c r="AG2063" s="3">
        <v>135567</v>
      </c>
      <c r="AH2063" s="3">
        <v>12891777</v>
      </c>
      <c r="AI2063" s="3">
        <v>9612637</v>
      </c>
      <c r="AJ2063" s="3">
        <v>1698554</v>
      </c>
      <c r="AK2063" s="3">
        <v>2387121</v>
      </c>
      <c r="AL2063" s="3">
        <v>521023</v>
      </c>
      <c r="AM2063" s="3">
        <v>1866098</v>
      </c>
      <c r="AN2063" s="3">
        <v>688567</v>
      </c>
      <c r="AO2063" s="3">
        <v>0</v>
      </c>
      <c r="AP2063" s="3">
        <v>0</v>
      </c>
      <c r="AQ2063" s="3">
        <v>688567</v>
      </c>
      <c r="AR2063" s="3">
        <f>Tabela1[[#This Row],[Potrzeby finansowe 2027
w tym:]]+Tabela1[[#This Row],[Rozliczenie 2025 potrz. fin.]]</f>
        <v>22504414</v>
      </c>
      <c r="AS2063" s="3">
        <v>0</v>
      </c>
      <c r="AT2063" s="3">
        <v>0</v>
      </c>
      <c r="AU2063" s="3"/>
      <c r="AV2063" s="3"/>
      <c r="AW2063" s="3"/>
      <c r="AX2063" s="3"/>
      <c r="AY2063" s="3"/>
      <c r="AZ2063" s="3"/>
      <c r="BA2063" s="3">
        <v>694884</v>
      </c>
      <c r="BB2063" s="3">
        <v>0</v>
      </c>
      <c r="BC2063" s="3">
        <v>128.34</v>
      </c>
      <c r="BD2063" s="3">
        <v>6476.91</v>
      </c>
      <c r="BE2063" s="3">
        <v>114.71</v>
      </c>
      <c r="BF2063" s="3">
        <v>0</v>
      </c>
      <c r="BG2063" s="3">
        <v>601082</v>
      </c>
      <c r="BH2063" s="3">
        <v>5648</v>
      </c>
      <c r="BI2063" s="3">
        <v>435596</v>
      </c>
      <c r="BJ2063" s="3">
        <v>6693732.2200000007</v>
      </c>
      <c r="BK2063" s="3">
        <v>3807357.91</v>
      </c>
      <c r="BL2063" s="3">
        <v>2115042.58</v>
      </c>
      <c r="BM2063" s="3">
        <v>7315412.0800000001</v>
      </c>
      <c r="BN2063" s="53">
        <v>0.79943295748113752</v>
      </c>
      <c r="BO2063" s="54">
        <v>2.288115E-4</v>
      </c>
      <c r="BP2063" s="70">
        <v>5754</v>
      </c>
      <c r="BQ2063" s="71"/>
      <c r="BR2063" s="70"/>
      <c r="BS2063" s="72"/>
      <c r="BT2063" s="72"/>
      <c r="BU2063" s="70">
        <v>15478239</v>
      </c>
      <c r="BV2063" s="70">
        <v>135567</v>
      </c>
      <c r="BW2063" s="74">
        <v>12891777</v>
      </c>
      <c r="BX2063" s="70">
        <v>28505583</v>
      </c>
    </row>
    <row r="2064" spans="1:76" x14ac:dyDescent="0.3">
      <c r="A2064" s="73" t="s">
        <v>10</v>
      </c>
      <c r="B2064" s="2" t="s">
        <v>1126</v>
      </c>
      <c r="C2064" s="2" t="s">
        <v>109</v>
      </c>
      <c r="D2064" s="2" t="s">
        <v>23</v>
      </c>
      <c r="E2064" s="2" t="s">
        <v>19</v>
      </c>
      <c r="F2064" s="17" t="str">
        <f>+Tabela1[[#This Row],[WK]]&amp;Tabela1[[#This Row],[PK]]&amp;Tabela1[[#This Row],[GK]]</f>
        <v>281506</v>
      </c>
      <c r="G2064" s="2" t="s">
        <v>1925</v>
      </c>
      <c r="H2064" s="3">
        <v>163689235.59</v>
      </c>
      <c r="I2064" s="4">
        <v>1.125</v>
      </c>
      <c r="J2064" s="3">
        <v>184150390.03999999</v>
      </c>
      <c r="K2064" s="4">
        <v>7.0000000000000007E-2</v>
      </c>
      <c r="L2064" s="3">
        <v>12890527</v>
      </c>
      <c r="M2064" s="3"/>
      <c r="N2064" s="5"/>
      <c r="O2064" s="3">
        <v>5289303.22</v>
      </c>
      <c r="P2064" s="4">
        <v>1.125</v>
      </c>
      <c r="Q2064" s="3">
        <v>5950466.1200000001</v>
      </c>
      <c r="R2064" s="4">
        <v>1.6E-2</v>
      </c>
      <c r="S2064" s="3">
        <v>95207</v>
      </c>
      <c r="T2064" s="3"/>
      <c r="U2064" s="5"/>
      <c r="V2064" s="3">
        <v>8605696</v>
      </c>
      <c r="W2064" s="5"/>
      <c r="X2064" s="3">
        <v>17721684</v>
      </c>
      <c r="Y2064" s="3">
        <v>7045325</v>
      </c>
      <c r="Z2064" s="3">
        <v>712143</v>
      </c>
      <c r="AA2064" s="3">
        <v>776283</v>
      </c>
      <c r="AB2064" s="3">
        <v>9187933</v>
      </c>
      <c r="AC2064" s="3">
        <v>0</v>
      </c>
      <c r="AD2064" s="3">
        <v>8537983</v>
      </c>
      <c r="AE2064" s="3">
        <v>0</v>
      </c>
      <c r="AF2064" s="3">
        <v>12890527</v>
      </c>
      <c r="AG2064" s="3">
        <v>95207</v>
      </c>
      <c r="AH2064" s="3">
        <v>8537983</v>
      </c>
      <c r="AI2064" s="3">
        <v>8605696</v>
      </c>
      <c r="AJ2064" s="3">
        <v>839167</v>
      </c>
      <c r="AK2064" s="3">
        <v>261161</v>
      </c>
      <c r="AL2064" s="3">
        <v>358943</v>
      </c>
      <c r="AM2064" s="3">
        <v>-97782</v>
      </c>
      <c r="AN2064" s="3">
        <v>-578006</v>
      </c>
      <c r="AO2064" s="3">
        <v>0</v>
      </c>
      <c r="AP2064" s="3">
        <v>0</v>
      </c>
      <c r="AQ2064" s="3">
        <v>-578006</v>
      </c>
      <c r="AR2064" s="3">
        <f>Tabela1[[#This Row],[Potrzeby finansowe 2027
w tym:]]+Tabela1[[#This Row],[Rozliczenie 2025 potrz. fin.]]</f>
        <v>17143678</v>
      </c>
      <c r="AS2064" s="3">
        <v>0</v>
      </c>
      <c r="AT2064" s="3">
        <v>0</v>
      </c>
      <c r="AU2064" s="3"/>
      <c r="AV2064" s="3"/>
      <c r="AW2064" s="3"/>
      <c r="AX2064" s="3"/>
      <c r="AY2064" s="3"/>
      <c r="AZ2064" s="3"/>
      <c r="BA2064" s="3">
        <v>712143</v>
      </c>
      <c r="BB2064" s="3">
        <v>0</v>
      </c>
      <c r="BC2064" s="3">
        <v>71.73</v>
      </c>
      <c r="BD2064" s="3">
        <v>6887.65</v>
      </c>
      <c r="BE2064" s="3">
        <v>16.47</v>
      </c>
      <c r="BF2064" s="3">
        <v>0</v>
      </c>
      <c r="BG2064" s="3">
        <v>512645</v>
      </c>
      <c r="BH2064" s="3">
        <v>4817</v>
      </c>
      <c r="BI2064" s="3">
        <v>263638</v>
      </c>
      <c r="BJ2064" s="3">
        <v>4051289.57</v>
      </c>
      <c r="BK2064" s="3">
        <v>1762793.5999999996</v>
      </c>
      <c r="BL2064" s="3">
        <v>727498.61</v>
      </c>
      <c r="BM2064" s="3">
        <v>7698986.6600000001</v>
      </c>
      <c r="BN2064" s="53">
        <v>0.70477602753140656</v>
      </c>
      <c r="BO2064" s="54">
        <v>2.047385E-4</v>
      </c>
      <c r="BP2064" s="70">
        <v>5149</v>
      </c>
      <c r="BQ2064" s="71"/>
      <c r="BR2064" s="70"/>
      <c r="BS2064" s="72"/>
      <c r="BT2064" s="72"/>
      <c r="BU2064" s="70">
        <v>12890527</v>
      </c>
      <c r="BV2064" s="70">
        <v>95207</v>
      </c>
      <c r="BW2064" s="74">
        <v>8537983</v>
      </c>
      <c r="BX2064" s="70">
        <v>21523717</v>
      </c>
    </row>
    <row r="2065" spans="1:76" x14ac:dyDescent="0.3">
      <c r="A2065" s="73" t="s">
        <v>10</v>
      </c>
      <c r="B2065" s="2" t="s">
        <v>1126</v>
      </c>
      <c r="C2065" s="2" t="s">
        <v>109</v>
      </c>
      <c r="D2065" s="2" t="s">
        <v>30</v>
      </c>
      <c r="E2065" s="2" t="s">
        <v>19</v>
      </c>
      <c r="F2065" s="17" t="str">
        <f>+Tabela1[[#This Row],[WK]]&amp;Tabela1[[#This Row],[PK]]&amp;Tabela1[[#This Row],[GK]]</f>
        <v>281507</v>
      </c>
      <c r="G2065" s="2" t="s">
        <v>1926</v>
      </c>
      <c r="H2065" s="3">
        <v>175637727.5</v>
      </c>
      <c r="I2065" s="4">
        <v>1.125</v>
      </c>
      <c r="J2065" s="3">
        <v>197592443.44</v>
      </c>
      <c r="K2065" s="4">
        <v>7.0000000000000007E-2</v>
      </c>
      <c r="L2065" s="3">
        <v>13831471</v>
      </c>
      <c r="M2065" s="3"/>
      <c r="N2065" s="5"/>
      <c r="O2065" s="3">
        <v>3440685.03</v>
      </c>
      <c r="P2065" s="4">
        <v>1.125</v>
      </c>
      <c r="Q2065" s="3">
        <v>3870770.66</v>
      </c>
      <c r="R2065" s="4">
        <v>1.6E-2</v>
      </c>
      <c r="S2065" s="3">
        <v>61932</v>
      </c>
      <c r="T2065" s="3"/>
      <c r="U2065" s="5"/>
      <c r="V2065" s="3">
        <v>9015361</v>
      </c>
      <c r="W2065" s="5"/>
      <c r="X2065" s="3">
        <v>14630148</v>
      </c>
      <c r="Y2065" s="3">
        <v>2990094</v>
      </c>
      <c r="Z2065" s="3">
        <v>1309228</v>
      </c>
      <c r="AA2065" s="3">
        <v>955803</v>
      </c>
      <c r="AB2065" s="3">
        <v>7511098</v>
      </c>
      <c r="AC2065" s="3">
        <v>1863925</v>
      </c>
      <c r="AD2065" s="3">
        <v>5614788</v>
      </c>
      <c r="AE2065" s="3">
        <v>0</v>
      </c>
      <c r="AF2065" s="3">
        <v>13831471</v>
      </c>
      <c r="AG2065" s="3">
        <v>61932</v>
      </c>
      <c r="AH2065" s="3">
        <v>5614788</v>
      </c>
      <c r="AI2065" s="3">
        <v>9015361</v>
      </c>
      <c r="AJ2065" s="3">
        <v>187155</v>
      </c>
      <c r="AK2065" s="3">
        <v>187155</v>
      </c>
      <c r="AL2065" s="3">
        <v>758439</v>
      </c>
      <c r="AM2065" s="3">
        <v>-571284</v>
      </c>
      <c r="AN2065" s="3">
        <v>101541</v>
      </c>
      <c r="AO2065" s="3">
        <v>0</v>
      </c>
      <c r="AP2065" s="3">
        <v>-101541</v>
      </c>
      <c r="AQ2065" s="3">
        <v>0</v>
      </c>
      <c r="AR2065" s="3">
        <f>Tabela1[[#This Row],[Potrzeby finansowe 2027
w tym:]]+Tabela1[[#This Row],[Rozliczenie 2025 potrz. fin.]]</f>
        <v>14630148</v>
      </c>
      <c r="AS2065" s="3">
        <v>0</v>
      </c>
      <c r="AT2065" s="3">
        <v>0</v>
      </c>
      <c r="AU2065" s="3"/>
      <c r="AV2065" s="3"/>
      <c r="AW2065" s="3"/>
      <c r="AX2065" s="3"/>
      <c r="AY2065" s="3"/>
      <c r="AZ2065" s="3"/>
      <c r="BA2065" s="3">
        <v>1309228</v>
      </c>
      <c r="BB2065" s="3">
        <v>0</v>
      </c>
      <c r="BC2065" s="3">
        <v>287.14</v>
      </c>
      <c r="BD2065" s="3">
        <v>12160.07</v>
      </c>
      <c r="BE2065" s="3">
        <v>0</v>
      </c>
      <c r="BF2065" s="3">
        <v>0</v>
      </c>
      <c r="BG2065" s="3">
        <v>501257</v>
      </c>
      <c r="BH2065" s="3">
        <v>4710</v>
      </c>
      <c r="BI2065" s="3">
        <v>454546</v>
      </c>
      <c r="BJ2065" s="3">
        <v>6984939.71</v>
      </c>
      <c r="BK2065" s="3">
        <v>3196975.6500000004</v>
      </c>
      <c r="BL2065" s="3">
        <v>1623865.35</v>
      </c>
      <c r="BM2065" s="3">
        <v>11904125.539999999</v>
      </c>
      <c r="BN2065" s="53">
        <v>0.84654038778993324</v>
      </c>
      <c r="BO2065" s="54">
        <v>1.806744E-4</v>
      </c>
      <c r="BP2065" s="70">
        <v>4543</v>
      </c>
      <c r="BQ2065" s="71"/>
      <c r="BR2065" s="70"/>
      <c r="BS2065" s="72"/>
      <c r="BT2065" s="72"/>
      <c r="BU2065" s="70">
        <v>13831471</v>
      </c>
      <c r="BV2065" s="70">
        <v>61932</v>
      </c>
      <c r="BW2065" s="74">
        <v>5614788</v>
      </c>
      <c r="BX2065" s="70">
        <v>19508191</v>
      </c>
    </row>
    <row r="2066" spans="1:76" x14ac:dyDescent="0.3">
      <c r="A2066" s="73" t="s">
        <v>10</v>
      </c>
      <c r="B2066" s="2" t="s">
        <v>1126</v>
      </c>
      <c r="C2066" s="2" t="s">
        <v>109</v>
      </c>
      <c r="D2066" s="2" t="s">
        <v>54</v>
      </c>
      <c r="E2066" s="2" t="s">
        <v>19</v>
      </c>
      <c r="F2066" s="17" t="str">
        <f>+Tabela1[[#This Row],[WK]]&amp;Tabela1[[#This Row],[PK]]&amp;Tabela1[[#This Row],[GK]]</f>
        <v>281508</v>
      </c>
      <c r="G2066" s="2" t="s">
        <v>1927</v>
      </c>
      <c r="H2066" s="3">
        <v>946995235.35000002</v>
      </c>
      <c r="I2066" s="4">
        <v>1.125</v>
      </c>
      <c r="J2066" s="3">
        <v>1065369639.77</v>
      </c>
      <c r="K2066" s="4">
        <v>7.0000000000000007E-2</v>
      </c>
      <c r="L2066" s="3">
        <v>74575875</v>
      </c>
      <c r="M2066" s="3"/>
      <c r="N2066" s="5"/>
      <c r="O2066" s="3">
        <v>61089138.310000002</v>
      </c>
      <c r="P2066" s="4">
        <v>1.125</v>
      </c>
      <c r="Q2066" s="3">
        <v>68725280.599999994</v>
      </c>
      <c r="R2066" s="4">
        <v>1.6E-2</v>
      </c>
      <c r="S2066" s="3">
        <v>1099604</v>
      </c>
      <c r="T2066" s="3"/>
      <c r="U2066" s="5"/>
      <c r="V2066" s="3">
        <v>44844779</v>
      </c>
      <c r="W2066" s="5"/>
      <c r="X2066" s="3">
        <v>78444424</v>
      </c>
      <c r="Y2066" s="3">
        <v>26741546</v>
      </c>
      <c r="Z2066" s="3">
        <v>922513</v>
      </c>
      <c r="AA2066" s="3">
        <v>3321008</v>
      </c>
      <c r="AB2066" s="3">
        <v>47459357</v>
      </c>
      <c r="AC2066" s="3">
        <v>0</v>
      </c>
      <c r="AD2066" s="3">
        <v>32898143</v>
      </c>
      <c r="AE2066" s="3">
        <v>0</v>
      </c>
      <c r="AF2066" s="3">
        <v>74575875</v>
      </c>
      <c r="AG2066" s="3">
        <v>1099604</v>
      </c>
      <c r="AH2066" s="3">
        <v>32898143</v>
      </c>
      <c r="AI2066" s="3">
        <v>44844779</v>
      </c>
      <c r="AJ2066" s="3">
        <v>1469436</v>
      </c>
      <c r="AK2066" s="3">
        <v>767934</v>
      </c>
      <c r="AL2066" s="3">
        <v>3135046</v>
      </c>
      <c r="AM2066" s="3">
        <v>-2367112</v>
      </c>
      <c r="AN2066" s="3">
        <v>-701502</v>
      </c>
      <c r="AO2066" s="3">
        <v>0</v>
      </c>
      <c r="AP2066" s="3">
        <v>0</v>
      </c>
      <c r="AQ2066" s="3">
        <v>-701502</v>
      </c>
      <c r="AR2066" s="3">
        <f>Tabela1[[#This Row],[Potrzeby finansowe 2027
w tym:]]+Tabela1[[#This Row],[Rozliczenie 2025 potrz. fin.]]</f>
        <v>77742922</v>
      </c>
      <c r="AS2066" s="3">
        <v>0</v>
      </c>
      <c r="AT2066" s="3">
        <v>0</v>
      </c>
      <c r="AU2066" s="3"/>
      <c r="AV2066" s="3"/>
      <c r="AW2066" s="3"/>
      <c r="AX2066" s="3"/>
      <c r="AY2066" s="3"/>
      <c r="AZ2066" s="3"/>
      <c r="BA2066" s="3">
        <v>922513</v>
      </c>
      <c r="BB2066" s="3">
        <v>0</v>
      </c>
      <c r="BC2066" s="3">
        <v>0</v>
      </c>
      <c r="BD2066" s="3">
        <v>9224.08</v>
      </c>
      <c r="BE2066" s="3">
        <v>37.229999999999997</v>
      </c>
      <c r="BF2066" s="3">
        <v>0</v>
      </c>
      <c r="BG2066" s="3">
        <v>2403479</v>
      </c>
      <c r="BH2066" s="3">
        <v>22584</v>
      </c>
      <c r="BI2066" s="3">
        <v>917529</v>
      </c>
      <c r="BJ2066" s="3">
        <v>14099523.9475</v>
      </c>
      <c r="BK2066" s="3">
        <v>11394181.23</v>
      </c>
      <c r="BL2066" s="3">
        <v>1050765.24</v>
      </c>
      <c r="BM2066" s="3">
        <v>8719840.3900000006</v>
      </c>
      <c r="BN2066" s="53">
        <v>0.76548128666424176</v>
      </c>
      <c r="BO2066" s="54">
        <v>1.0196961000000001E-3</v>
      </c>
      <c r="BP2066" s="70">
        <v>25643</v>
      </c>
      <c r="BQ2066" s="71"/>
      <c r="BR2066" s="70"/>
      <c r="BS2066" s="72"/>
      <c r="BT2066" s="72"/>
      <c r="BU2066" s="70">
        <v>74575875</v>
      </c>
      <c r="BV2066" s="70">
        <v>1099604</v>
      </c>
      <c r="BW2066" s="74">
        <v>32898143</v>
      </c>
      <c r="BX2066" s="70">
        <v>108573622</v>
      </c>
    </row>
    <row r="2067" spans="1:76" x14ac:dyDescent="0.3">
      <c r="A2067" s="73" t="s">
        <v>10</v>
      </c>
      <c r="B2067" s="2" t="s">
        <v>1126</v>
      </c>
      <c r="C2067" s="2" t="s">
        <v>109</v>
      </c>
      <c r="D2067" s="2" t="s">
        <v>56</v>
      </c>
      <c r="E2067" s="2" t="s">
        <v>15</v>
      </c>
      <c r="F2067" s="17" t="str">
        <f>+Tabela1[[#This Row],[WK]]&amp;Tabela1[[#This Row],[PK]]&amp;Tabela1[[#This Row],[GK]]</f>
        <v>281509</v>
      </c>
      <c r="G2067" s="2" t="s">
        <v>1920</v>
      </c>
      <c r="H2067" s="3">
        <v>703843441.71000004</v>
      </c>
      <c r="I2067" s="4">
        <v>1.125</v>
      </c>
      <c r="J2067" s="3">
        <v>791823871.91999996</v>
      </c>
      <c r="K2067" s="4">
        <v>7.0000000000000007E-2</v>
      </c>
      <c r="L2067" s="3">
        <v>55427671</v>
      </c>
      <c r="M2067" s="3"/>
      <c r="N2067" s="5"/>
      <c r="O2067" s="3">
        <v>143980667.52999997</v>
      </c>
      <c r="P2067" s="4">
        <v>1.125</v>
      </c>
      <c r="Q2067" s="3">
        <v>161978250.97</v>
      </c>
      <c r="R2067" s="4">
        <v>1.6E-2</v>
      </c>
      <c r="S2067" s="3">
        <v>2591652</v>
      </c>
      <c r="T2067" s="3"/>
      <c r="U2067" s="5"/>
      <c r="V2067" s="3">
        <v>33665219</v>
      </c>
      <c r="W2067" s="5"/>
      <c r="X2067" s="3">
        <v>44148360</v>
      </c>
      <c r="Y2067" s="3">
        <v>4167954</v>
      </c>
      <c r="Z2067" s="3">
        <v>2781463</v>
      </c>
      <c r="AA2067" s="3">
        <v>2499439</v>
      </c>
      <c r="AB2067" s="3">
        <v>30689039</v>
      </c>
      <c r="AC2067" s="3">
        <v>4010465</v>
      </c>
      <c r="AD2067" s="3">
        <v>10483141</v>
      </c>
      <c r="AE2067" s="3">
        <v>0</v>
      </c>
      <c r="AF2067" s="3">
        <v>55427671</v>
      </c>
      <c r="AG2067" s="3">
        <v>2591652</v>
      </c>
      <c r="AH2067" s="3">
        <v>10483141</v>
      </c>
      <c r="AI2067" s="3">
        <v>33665219</v>
      </c>
      <c r="AJ2067" s="3">
        <v>4850725</v>
      </c>
      <c r="AK2067" s="3">
        <v>4850725</v>
      </c>
      <c r="AL2067" s="3">
        <v>2735044</v>
      </c>
      <c r="AM2067" s="3">
        <v>2115681</v>
      </c>
      <c r="AN2067" s="3">
        <v>114883</v>
      </c>
      <c r="AO2067" s="3">
        <v>0</v>
      </c>
      <c r="AP2067" s="3">
        <v>-114883</v>
      </c>
      <c r="AQ2067" s="3">
        <v>0</v>
      </c>
      <c r="AR2067" s="3">
        <f>Tabela1[[#This Row],[Potrzeby finansowe 2027
w tym:]]+Tabela1[[#This Row],[Rozliczenie 2025 potrz. fin.]]</f>
        <v>44148360</v>
      </c>
      <c r="AS2067" s="3">
        <v>0</v>
      </c>
      <c r="AT2067" s="3">
        <v>0</v>
      </c>
      <c r="AU2067" s="3"/>
      <c r="AV2067" s="3"/>
      <c r="AW2067" s="3"/>
      <c r="AX2067" s="3"/>
      <c r="AY2067" s="3"/>
      <c r="AZ2067" s="3"/>
      <c r="BA2067" s="3">
        <v>2781463</v>
      </c>
      <c r="BB2067" s="3">
        <v>0</v>
      </c>
      <c r="BC2067" s="3">
        <v>763.2</v>
      </c>
      <c r="BD2067" s="3">
        <v>25183.66</v>
      </c>
      <c r="BE2067" s="3">
        <v>279.83</v>
      </c>
      <c r="BF2067" s="3">
        <v>0</v>
      </c>
      <c r="BG2067" s="3">
        <v>1697887</v>
      </c>
      <c r="BH2067" s="3">
        <v>15954</v>
      </c>
      <c r="BI2067" s="3">
        <v>801552</v>
      </c>
      <c r="BJ2067" s="3">
        <v>12317324.109999999</v>
      </c>
      <c r="BK2067" s="3">
        <v>7214921.5300000012</v>
      </c>
      <c r="BL2067" s="3">
        <v>4026885.9</v>
      </c>
      <c r="BM2067" s="3">
        <v>12355838.52</v>
      </c>
      <c r="BN2067" s="53">
        <v>0.93797972449940781</v>
      </c>
      <c r="BO2067" s="54">
        <v>6.2305689999999996E-4</v>
      </c>
      <c r="BP2067" s="70">
        <v>15669</v>
      </c>
      <c r="BQ2067" s="71"/>
      <c r="BR2067" s="70"/>
      <c r="BS2067" s="72"/>
      <c r="BT2067" s="72"/>
      <c r="BU2067" s="70">
        <v>55427671</v>
      </c>
      <c r="BV2067" s="70">
        <v>2591652</v>
      </c>
      <c r="BW2067" s="74">
        <v>10483141</v>
      </c>
      <c r="BX2067" s="70">
        <v>68502464</v>
      </c>
    </row>
    <row r="2068" spans="1:76" x14ac:dyDescent="0.3">
      <c r="A2068" s="73" t="s">
        <v>10</v>
      </c>
      <c r="B2068" s="2" t="s">
        <v>1126</v>
      </c>
      <c r="C2068" s="2" t="s">
        <v>113</v>
      </c>
      <c r="D2068" s="2" t="s">
        <v>12</v>
      </c>
      <c r="E2068" s="2" t="s">
        <v>19</v>
      </c>
      <c r="F2068" s="17" t="str">
        <f>+Tabela1[[#This Row],[WK]]&amp;Tabela1[[#This Row],[PK]]&amp;Tabela1[[#This Row],[GK]]</f>
        <v>281601</v>
      </c>
      <c r="G2068" s="2" t="s">
        <v>1928</v>
      </c>
      <c r="H2068" s="3">
        <v>326747924.26999998</v>
      </c>
      <c r="I2068" s="4">
        <v>1.125</v>
      </c>
      <c r="J2068" s="3">
        <v>367591414.80000001</v>
      </c>
      <c r="K2068" s="4">
        <v>7.0000000000000007E-2</v>
      </c>
      <c r="L2068" s="3">
        <v>25731399</v>
      </c>
      <c r="M2068" s="3"/>
      <c r="N2068" s="5"/>
      <c r="O2068" s="3">
        <v>21440409.290000003</v>
      </c>
      <c r="P2068" s="4">
        <v>1.125</v>
      </c>
      <c r="Q2068" s="3">
        <v>24120460.449999999</v>
      </c>
      <c r="R2068" s="4">
        <v>1.6E-2</v>
      </c>
      <c r="S2068" s="3">
        <v>385927</v>
      </c>
      <c r="T2068" s="3"/>
      <c r="U2068" s="5"/>
      <c r="V2068" s="3">
        <v>17787577</v>
      </c>
      <c r="W2068" s="5"/>
      <c r="X2068" s="3">
        <v>46479098</v>
      </c>
      <c r="Y2068" s="3">
        <v>19167150</v>
      </c>
      <c r="Z2068" s="3">
        <v>2399954</v>
      </c>
      <c r="AA2068" s="3">
        <v>1634273</v>
      </c>
      <c r="AB2068" s="3">
        <v>23277721</v>
      </c>
      <c r="AC2068" s="3">
        <v>0</v>
      </c>
      <c r="AD2068" s="3">
        <v>28289507</v>
      </c>
      <c r="AE2068" s="3">
        <v>0</v>
      </c>
      <c r="AF2068" s="3">
        <v>25731399</v>
      </c>
      <c r="AG2068" s="3">
        <v>385927</v>
      </c>
      <c r="AH2068" s="3">
        <v>28289507</v>
      </c>
      <c r="AI2068" s="3">
        <v>17787577</v>
      </c>
      <c r="AJ2068" s="3">
        <v>874364</v>
      </c>
      <c r="AK2068" s="3">
        <v>472350</v>
      </c>
      <c r="AL2068" s="3">
        <v>1589989</v>
      </c>
      <c r="AM2068" s="3">
        <v>-1117639</v>
      </c>
      <c r="AN2068" s="3">
        <v>-402014</v>
      </c>
      <c r="AO2068" s="3">
        <v>0</v>
      </c>
      <c r="AP2068" s="3">
        <v>0</v>
      </c>
      <c r="AQ2068" s="3">
        <v>-402014</v>
      </c>
      <c r="AR2068" s="3">
        <f>Tabela1[[#This Row],[Potrzeby finansowe 2027
w tym:]]+Tabela1[[#This Row],[Rozliczenie 2025 potrz. fin.]]</f>
        <v>46077084</v>
      </c>
      <c r="AS2068" s="3">
        <v>0</v>
      </c>
      <c r="AT2068" s="3">
        <v>0</v>
      </c>
      <c r="AU2068" s="3"/>
      <c r="AV2068" s="3"/>
      <c r="AW2068" s="3"/>
      <c r="AX2068" s="3"/>
      <c r="AY2068" s="3"/>
      <c r="AZ2068" s="3"/>
      <c r="BA2068" s="3">
        <v>2399954</v>
      </c>
      <c r="BB2068" s="3">
        <v>0</v>
      </c>
      <c r="BC2068" s="3">
        <v>0</v>
      </c>
      <c r="BD2068" s="3">
        <v>23576.42</v>
      </c>
      <c r="BE2068" s="3">
        <v>937.61</v>
      </c>
      <c r="BF2068" s="3">
        <v>0</v>
      </c>
      <c r="BG2068" s="3">
        <v>1085419</v>
      </c>
      <c r="BH2068" s="3">
        <v>10199</v>
      </c>
      <c r="BI2068" s="3">
        <v>548854</v>
      </c>
      <c r="BJ2068" s="3">
        <v>8434147.6600000001</v>
      </c>
      <c r="BK2068" s="3">
        <v>6086537.6200000001</v>
      </c>
      <c r="BL2068" s="3">
        <v>506648.27</v>
      </c>
      <c r="BM2068" s="3">
        <v>8377143.6200000001</v>
      </c>
      <c r="BN2068" s="53">
        <v>0.63906624511532051</v>
      </c>
      <c r="BO2068" s="54">
        <v>4.4298360000000003E-4</v>
      </c>
      <c r="BP2068" s="70">
        <v>11140</v>
      </c>
      <c r="BQ2068" s="71"/>
      <c r="BR2068" s="70"/>
      <c r="BS2068" s="72"/>
      <c r="BT2068" s="72"/>
      <c r="BU2068" s="70">
        <v>25731399</v>
      </c>
      <c r="BV2068" s="70">
        <v>385927</v>
      </c>
      <c r="BW2068" s="74">
        <v>28289507</v>
      </c>
      <c r="BX2068" s="70">
        <v>54406833</v>
      </c>
    </row>
    <row r="2069" spans="1:76" x14ac:dyDescent="0.3">
      <c r="A2069" s="73" t="s">
        <v>10</v>
      </c>
      <c r="B2069" s="2" t="s">
        <v>1126</v>
      </c>
      <c r="C2069" s="2" t="s">
        <v>113</v>
      </c>
      <c r="D2069" s="2" t="s">
        <v>11</v>
      </c>
      <c r="E2069" s="2" t="s">
        <v>19</v>
      </c>
      <c r="F2069" s="17" t="str">
        <f>+Tabela1[[#This Row],[WK]]&amp;Tabela1[[#This Row],[PK]]&amp;Tabela1[[#This Row],[GK]]</f>
        <v>281602</v>
      </c>
      <c r="G2069" s="2" t="s">
        <v>1929</v>
      </c>
      <c r="H2069" s="3">
        <v>320363727.75999999</v>
      </c>
      <c r="I2069" s="4">
        <v>1.125</v>
      </c>
      <c r="J2069" s="3">
        <v>360409193.73000002</v>
      </c>
      <c r="K2069" s="4">
        <v>7.0000000000000007E-2</v>
      </c>
      <c r="L2069" s="3">
        <v>25228644</v>
      </c>
      <c r="M2069" s="3"/>
      <c r="N2069" s="5"/>
      <c r="O2069" s="3">
        <v>14332003.949999999</v>
      </c>
      <c r="P2069" s="4">
        <v>1.125</v>
      </c>
      <c r="Q2069" s="3">
        <v>16123504.439999999</v>
      </c>
      <c r="R2069" s="4">
        <v>1.6E-2</v>
      </c>
      <c r="S2069" s="3">
        <v>257976</v>
      </c>
      <c r="T2069" s="3"/>
      <c r="U2069" s="5"/>
      <c r="V2069" s="3">
        <v>16616051</v>
      </c>
      <c r="W2069" s="5"/>
      <c r="X2069" s="3">
        <v>23754603</v>
      </c>
      <c r="Y2069" s="3">
        <v>2801059</v>
      </c>
      <c r="Z2069" s="3">
        <v>2773989</v>
      </c>
      <c r="AA2069" s="3">
        <v>1513490</v>
      </c>
      <c r="AB2069" s="3">
        <v>15913344</v>
      </c>
      <c r="AC2069" s="3">
        <v>752721</v>
      </c>
      <c r="AD2069" s="3">
        <v>7641782</v>
      </c>
      <c r="AE2069" s="3">
        <v>0</v>
      </c>
      <c r="AF2069" s="3">
        <v>25228644</v>
      </c>
      <c r="AG2069" s="3">
        <v>257976</v>
      </c>
      <c r="AH2069" s="3">
        <v>7641782</v>
      </c>
      <c r="AI2069" s="3">
        <v>16616051</v>
      </c>
      <c r="AJ2069" s="3">
        <v>2130901</v>
      </c>
      <c r="AK2069" s="3">
        <v>2634131</v>
      </c>
      <c r="AL2069" s="3">
        <v>887972</v>
      </c>
      <c r="AM2069" s="3">
        <v>1746159</v>
      </c>
      <c r="AN2069" s="3">
        <v>503230</v>
      </c>
      <c r="AO2069" s="3">
        <v>0</v>
      </c>
      <c r="AP2069" s="3">
        <v>0</v>
      </c>
      <c r="AQ2069" s="3">
        <v>503230</v>
      </c>
      <c r="AR2069" s="3">
        <f>Tabela1[[#This Row],[Potrzeby finansowe 2027
w tym:]]+Tabela1[[#This Row],[Rozliczenie 2025 potrz. fin.]]</f>
        <v>24257833</v>
      </c>
      <c r="AS2069" s="3">
        <v>0</v>
      </c>
      <c r="AT2069" s="3">
        <v>0</v>
      </c>
      <c r="AU2069" s="3"/>
      <c r="AV2069" s="3"/>
      <c r="AW2069" s="3"/>
      <c r="AX2069" s="3"/>
      <c r="AY2069" s="3"/>
      <c r="AZ2069" s="3"/>
      <c r="BA2069" s="3">
        <v>2773989</v>
      </c>
      <c r="BB2069" s="3">
        <v>0</v>
      </c>
      <c r="BC2069" s="3">
        <v>1032.33</v>
      </c>
      <c r="BD2069" s="3">
        <v>19929.75</v>
      </c>
      <c r="BE2069" s="3">
        <v>8843.69</v>
      </c>
      <c r="BF2069" s="3">
        <v>0</v>
      </c>
      <c r="BG2069" s="3">
        <v>878318</v>
      </c>
      <c r="BH2069" s="3">
        <v>8253</v>
      </c>
      <c r="BI2069" s="3">
        <v>635172</v>
      </c>
      <c r="BJ2069" s="3">
        <v>9760593.9824999999</v>
      </c>
      <c r="BK2069" s="3">
        <v>4666834.0600000005</v>
      </c>
      <c r="BL2069" s="3">
        <v>3525084.42</v>
      </c>
      <c r="BM2069" s="3">
        <v>13324870.85</v>
      </c>
      <c r="BN2069" s="53">
        <v>0.92820010632047245</v>
      </c>
      <c r="BO2069" s="54">
        <v>3.6167319999999998E-4</v>
      </c>
      <c r="BP2069" s="70">
        <v>9096</v>
      </c>
      <c r="BQ2069" s="71"/>
      <c r="BR2069" s="70"/>
      <c r="BS2069" s="72"/>
      <c r="BT2069" s="72"/>
      <c r="BU2069" s="70">
        <v>25228644</v>
      </c>
      <c r="BV2069" s="70">
        <v>257976</v>
      </c>
      <c r="BW2069" s="74">
        <v>7641782</v>
      </c>
      <c r="BX2069" s="70">
        <v>33128402</v>
      </c>
    </row>
    <row r="2070" spans="1:76" x14ac:dyDescent="0.3">
      <c r="A2070" s="73" t="s">
        <v>10</v>
      </c>
      <c r="B2070" s="2" t="s">
        <v>1126</v>
      </c>
      <c r="C2070" s="2" t="s">
        <v>113</v>
      </c>
      <c r="D2070" s="2" t="s">
        <v>16</v>
      </c>
      <c r="E2070" s="2" t="s">
        <v>19</v>
      </c>
      <c r="F2070" s="17" t="str">
        <f>+Tabela1[[#This Row],[WK]]&amp;Tabela1[[#This Row],[PK]]&amp;Tabela1[[#This Row],[GK]]</f>
        <v>281603</v>
      </c>
      <c r="G2070" s="2" t="s">
        <v>1930</v>
      </c>
      <c r="H2070" s="3">
        <v>1048406792.6</v>
      </c>
      <c r="I2070" s="4">
        <v>1.125</v>
      </c>
      <c r="J2070" s="3">
        <v>1179457641.6800001</v>
      </c>
      <c r="K2070" s="4">
        <v>7.0000000000000007E-2</v>
      </c>
      <c r="L2070" s="3">
        <v>82562035</v>
      </c>
      <c r="M2070" s="3"/>
      <c r="N2070" s="5"/>
      <c r="O2070" s="3">
        <v>97909610.689999998</v>
      </c>
      <c r="P2070" s="4">
        <v>1.125</v>
      </c>
      <c r="Q2070" s="3">
        <v>110148312.03</v>
      </c>
      <c r="R2070" s="4">
        <v>1.6E-2</v>
      </c>
      <c r="S2070" s="3">
        <v>1762373</v>
      </c>
      <c r="T2070" s="3"/>
      <c r="U2070" s="5"/>
      <c r="V2070" s="3">
        <v>50776109</v>
      </c>
      <c r="W2070" s="5"/>
      <c r="X2070" s="3">
        <v>74496234</v>
      </c>
      <c r="Y2070" s="3">
        <v>23093640</v>
      </c>
      <c r="Z2070" s="3">
        <v>4771258</v>
      </c>
      <c r="AA2070" s="3">
        <v>4454733</v>
      </c>
      <c r="AB2070" s="3">
        <v>42176603</v>
      </c>
      <c r="AC2070" s="3">
        <v>0</v>
      </c>
      <c r="AD2070" s="3">
        <v>24783615</v>
      </c>
      <c r="AE2070" s="3">
        <v>0</v>
      </c>
      <c r="AF2070" s="3">
        <v>82562035</v>
      </c>
      <c r="AG2070" s="3">
        <v>1762373</v>
      </c>
      <c r="AH2070" s="3">
        <v>24783615</v>
      </c>
      <c r="AI2070" s="3">
        <v>50776109</v>
      </c>
      <c r="AJ2070" s="3">
        <v>4390112</v>
      </c>
      <c r="AK2070" s="3">
        <v>5453602</v>
      </c>
      <c r="AL2070" s="3">
        <v>3004593</v>
      </c>
      <c r="AM2070" s="3">
        <v>2449009</v>
      </c>
      <c r="AN2070" s="3">
        <v>1063490</v>
      </c>
      <c r="AO2070" s="3">
        <v>0</v>
      </c>
      <c r="AP2070" s="3">
        <v>0</v>
      </c>
      <c r="AQ2070" s="3">
        <v>1063490</v>
      </c>
      <c r="AR2070" s="3">
        <f>Tabela1[[#This Row],[Potrzeby finansowe 2027
w tym:]]+Tabela1[[#This Row],[Rozliczenie 2025 potrz. fin.]]</f>
        <v>75559724</v>
      </c>
      <c r="AS2070" s="3">
        <v>0</v>
      </c>
      <c r="AT2070" s="3">
        <v>0</v>
      </c>
      <c r="AU2070" s="3"/>
      <c r="AV2070" s="3"/>
      <c r="AW2070" s="3"/>
      <c r="AX2070" s="3"/>
      <c r="AY2070" s="3"/>
      <c r="AZ2070" s="3"/>
      <c r="BA2070" s="3">
        <v>4771258</v>
      </c>
      <c r="BB2070" s="3">
        <v>0</v>
      </c>
      <c r="BC2070" s="3">
        <v>1127.31</v>
      </c>
      <c r="BD2070" s="3">
        <v>35574.31</v>
      </c>
      <c r="BE2070" s="3">
        <v>16942.79</v>
      </c>
      <c r="BF2070" s="3">
        <v>0</v>
      </c>
      <c r="BG2070" s="3">
        <v>2718601</v>
      </c>
      <c r="BH2070" s="3">
        <v>25545</v>
      </c>
      <c r="BI2070" s="3">
        <v>1736132</v>
      </c>
      <c r="BJ2070" s="3">
        <v>26678855.762499999</v>
      </c>
      <c r="BK2070" s="3">
        <v>21109653.739999998</v>
      </c>
      <c r="BL2070" s="3">
        <v>6174055.9299999997</v>
      </c>
      <c r="BM2070" s="3">
        <v>9928696.2300000004</v>
      </c>
      <c r="BN2070" s="53">
        <v>0.80125905822444821</v>
      </c>
      <c r="BO2070" s="54">
        <v>1.077345E-3</v>
      </c>
      <c r="BP2070" s="70">
        <v>27093</v>
      </c>
      <c r="BQ2070" s="71"/>
      <c r="BR2070" s="70"/>
      <c r="BS2070" s="72"/>
      <c r="BT2070" s="72"/>
      <c r="BU2070" s="70">
        <v>82562035</v>
      </c>
      <c r="BV2070" s="70">
        <v>1762373</v>
      </c>
      <c r="BW2070" s="74">
        <v>24783615</v>
      </c>
      <c r="BX2070" s="70">
        <v>109108023</v>
      </c>
    </row>
    <row r="2071" spans="1:76" x14ac:dyDescent="0.3">
      <c r="A2071" s="73" t="s">
        <v>10</v>
      </c>
      <c r="B2071" s="2" t="s">
        <v>1126</v>
      </c>
      <c r="C2071" s="2" t="s">
        <v>113</v>
      </c>
      <c r="D2071" s="2" t="s">
        <v>18</v>
      </c>
      <c r="E2071" s="2" t="s">
        <v>19</v>
      </c>
      <c r="F2071" s="17" t="str">
        <f>+Tabela1[[#This Row],[WK]]&amp;Tabela1[[#This Row],[PK]]&amp;Tabela1[[#This Row],[GK]]</f>
        <v>281604</v>
      </c>
      <c r="G2071" s="2" t="s">
        <v>1931</v>
      </c>
      <c r="H2071" s="3">
        <v>261531266.02000001</v>
      </c>
      <c r="I2071" s="4">
        <v>1.125</v>
      </c>
      <c r="J2071" s="3">
        <v>294222674.26999998</v>
      </c>
      <c r="K2071" s="4">
        <v>7.0000000000000007E-2</v>
      </c>
      <c r="L2071" s="3">
        <v>20595587</v>
      </c>
      <c r="M2071" s="3"/>
      <c r="N2071" s="5"/>
      <c r="O2071" s="3">
        <v>13640810.689999999</v>
      </c>
      <c r="P2071" s="4">
        <v>1.125</v>
      </c>
      <c r="Q2071" s="3">
        <v>15345912.029999999</v>
      </c>
      <c r="R2071" s="4">
        <v>1.6E-2</v>
      </c>
      <c r="S2071" s="3">
        <v>245535</v>
      </c>
      <c r="T2071" s="3"/>
      <c r="U2071" s="5"/>
      <c r="V2071" s="3">
        <v>12409309</v>
      </c>
      <c r="W2071" s="5"/>
      <c r="X2071" s="3">
        <v>21489750</v>
      </c>
      <c r="Y2071" s="3">
        <v>3186594</v>
      </c>
      <c r="Z2071" s="3">
        <v>3730382</v>
      </c>
      <c r="AA2071" s="3">
        <v>1468140</v>
      </c>
      <c r="AB2071" s="3">
        <v>11379638</v>
      </c>
      <c r="AC2071" s="3">
        <v>1724996</v>
      </c>
      <c r="AD2071" s="3">
        <v>9080440</v>
      </c>
      <c r="AE2071" s="3">
        <v>0</v>
      </c>
      <c r="AF2071" s="3">
        <v>20595587</v>
      </c>
      <c r="AG2071" s="3">
        <v>245535</v>
      </c>
      <c r="AH2071" s="3">
        <v>9080440</v>
      </c>
      <c r="AI2071" s="3">
        <v>12409309</v>
      </c>
      <c r="AJ2071" s="3">
        <v>1023011</v>
      </c>
      <c r="AK2071" s="3">
        <v>1023011</v>
      </c>
      <c r="AL2071" s="3">
        <v>578223</v>
      </c>
      <c r="AM2071" s="3">
        <v>444788</v>
      </c>
      <c r="AN2071" s="3">
        <v>143577</v>
      </c>
      <c r="AO2071" s="3">
        <v>0</v>
      </c>
      <c r="AP2071" s="3">
        <v>-143577</v>
      </c>
      <c r="AQ2071" s="3">
        <v>0</v>
      </c>
      <c r="AR2071" s="3">
        <f>Tabela1[[#This Row],[Potrzeby finansowe 2027
w tym:]]+Tabela1[[#This Row],[Rozliczenie 2025 potrz. fin.]]</f>
        <v>21489750</v>
      </c>
      <c r="AS2071" s="3">
        <v>0</v>
      </c>
      <c r="AT2071" s="3">
        <v>0</v>
      </c>
      <c r="AU2071" s="3"/>
      <c r="AV2071" s="3"/>
      <c r="AW2071" s="3"/>
      <c r="AX2071" s="3"/>
      <c r="AY2071" s="3"/>
      <c r="AZ2071" s="3"/>
      <c r="BA2071" s="3">
        <v>3730382</v>
      </c>
      <c r="BB2071" s="3">
        <v>0</v>
      </c>
      <c r="BC2071" s="3">
        <v>3751.86</v>
      </c>
      <c r="BD2071" s="3">
        <v>17715.45</v>
      </c>
      <c r="BE2071" s="3">
        <v>14306.36</v>
      </c>
      <c r="BF2071" s="3">
        <v>0</v>
      </c>
      <c r="BG2071" s="3">
        <v>757420</v>
      </c>
      <c r="BH2071" s="3">
        <v>7117</v>
      </c>
      <c r="BI2071" s="3">
        <v>710720</v>
      </c>
      <c r="BJ2071" s="3">
        <v>10921525.585000001</v>
      </c>
      <c r="BK2071" s="3">
        <v>7965359.7400000021</v>
      </c>
      <c r="BL2071" s="3">
        <v>531250.01</v>
      </c>
      <c r="BM2071" s="3">
        <v>10762163.359999999</v>
      </c>
      <c r="BN2071" s="53">
        <v>0.89335683575352309</v>
      </c>
      <c r="BO2071" s="54">
        <v>2.7701450000000002E-4</v>
      </c>
      <c r="BP2071" s="70">
        <v>6967</v>
      </c>
      <c r="BQ2071" s="71"/>
      <c r="BR2071" s="70"/>
      <c r="BS2071" s="72"/>
      <c r="BT2071" s="72"/>
      <c r="BU2071" s="70">
        <v>20595587</v>
      </c>
      <c r="BV2071" s="70">
        <v>245535</v>
      </c>
      <c r="BW2071" s="74">
        <v>9080440</v>
      </c>
      <c r="BX2071" s="70">
        <v>29921562</v>
      </c>
    </row>
    <row r="2072" spans="1:76" x14ac:dyDescent="0.3">
      <c r="A2072" s="73" t="s">
        <v>10</v>
      </c>
      <c r="B2072" s="2" t="s">
        <v>1126</v>
      </c>
      <c r="C2072" s="2" t="s">
        <v>120</v>
      </c>
      <c r="D2072" s="2" t="s">
        <v>12</v>
      </c>
      <c r="E2072" s="2" t="s">
        <v>13</v>
      </c>
      <c r="F2072" s="17" t="str">
        <f>+Tabela1[[#This Row],[WK]]&amp;Tabela1[[#This Row],[PK]]&amp;Tabela1[[#This Row],[GK]]</f>
        <v>281701</v>
      </c>
      <c r="G2072" s="2" t="s">
        <v>1932</v>
      </c>
      <c r="H2072" s="3">
        <v>998452815.47000003</v>
      </c>
      <c r="I2072" s="4">
        <v>1.125</v>
      </c>
      <c r="J2072" s="3">
        <v>1123259417.4000001</v>
      </c>
      <c r="K2072" s="4">
        <v>7.0000000000000007E-2</v>
      </c>
      <c r="L2072" s="3">
        <v>78628159</v>
      </c>
      <c r="M2072" s="3"/>
      <c r="N2072" s="5"/>
      <c r="O2072" s="3">
        <v>118339428.25999999</v>
      </c>
      <c r="P2072" s="4">
        <v>1.125</v>
      </c>
      <c r="Q2072" s="3">
        <v>133131856.79000001</v>
      </c>
      <c r="R2072" s="4">
        <v>1.6E-2</v>
      </c>
      <c r="S2072" s="3">
        <v>2130110</v>
      </c>
      <c r="T2072" s="3"/>
      <c r="U2072" s="5"/>
      <c r="V2072" s="3">
        <v>47276699</v>
      </c>
      <c r="W2072" s="5"/>
      <c r="X2072" s="3">
        <v>73040318</v>
      </c>
      <c r="Y2072" s="3">
        <v>26890443</v>
      </c>
      <c r="Z2072" s="3">
        <v>0</v>
      </c>
      <c r="AA2072" s="3">
        <v>3040202</v>
      </c>
      <c r="AB2072" s="3">
        <v>43109673</v>
      </c>
      <c r="AC2072" s="3">
        <v>0</v>
      </c>
      <c r="AD2072" s="3">
        <v>26422551</v>
      </c>
      <c r="AE2072" s="3">
        <v>0</v>
      </c>
      <c r="AF2072" s="3">
        <v>78628159</v>
      </c>
      <c r="AG2072" s="3">
        <v>2130110</v>
      </c>
      <c r="AH2072" s="3">
        <v>26422551</v>
      </c>
      <c r="AI2072" s="3">
        <v>47276699</v>
      </c>
      <c r="AJ2072" s="3">
        <v>12316499</v>
      </c>
      <c r="AK2072" s="3">
        <v>12975431</v>
      </c>
      <c r="AL2072" s="3">
        <v>1784656</v>
      </c>
      <c r="AM2072" s="3">
        <v>11190775</v>
      </c>
      <c r="AN2072" s="3">
        <v>658932</v>
      </c>
      <c r="AO2072" s="3">
        <v>0</v>
      </c>
      <c r="AP2072" s="3">
        <v>0</v>
      </c>
      <c r="AQ2072" s="3">
        <v>658932</v>
      </c>
      <c r="AR2072" s="3">
        <f>Tabela1[[#This Row],[Potrzeby finansowe 2027
w tym:]]+Tabela1[[#This Row],[Rozliczenie 2025 potrz. fin.]]</f>
        <v>73699250</v>
      </c>
      <c r="AS2072" s="3">
        <v>0</v>
      </c>
      <c r="AT2072" s="3">
        <v>0</v>
      </c>
      <c r="AU2072" s="3"/>
      <c r="AV2072" s="3"/>
      <c r="AW2072" s="3"/>
      <c r="AX2072" s="3"/>
      <c r="AY2072" s="3"/>
      <c r="AZ2072" s="3"/>
      <c r="BA2072" s="3">
        <v>0</v>
      </c>
      <c r="BB2072" s="3">
        <v>0</v>
      </c>
      <c r="BC2072" s="3">
        <v>0</v>
      </c>
      <c r="BD2072" s="3">
        <v>0</v>
      </c>
      <c r="BE2072" s="3">
        <v>0</v>
      </c>
      <c r="BF2072" s="3">
        <v>0</v>
      </c>
      <c r="BG2072" s="3">
        <v>2269279</v>
      </c>
      <c r="BH2072" s="3">
        <v>21323</v>
      </c>
      <c r="BI2072" s="3">
        <v>770923</v>
      </c>
      <c r="BJ2072" s="3">
        <v>11846642.752499999</v>
      </c>
      <c r="BK2072" s="3">
        <v>8332897.7699999996</v>
      </c>
      <c r="BL2072" s="3">
        <v>2054862.77</v>
      </c>
      <c r="BM2072" s="3">
        <v>9945254.3900000006</v>
      </c>
      <c r="BN2072" s="53">
        <v>0.75912630685580529</v>
      </c>
      <c r="BO2072" s="54">
        <v>9.92913E-4</v>
      </c>
      <c r="BP2072" s="70">
        <v>24970</v>
      </c>
      <c r="BQ2072" s="71"/>
      <c r="BR2072" s="70"/>
      <c r="BS2072" s="72"/>
      <c r="BT2072" s="72"/>
      <c r="BU2072" s="70">
        <v>78628159</v>
      </c>
      <c r="BV2072" s="70">
        <v>2130110</v>
      </c>
      <c r="BW2072" s="74">
        <v>26422551</v>
      </c>
      <c r="BX2072" s="70">
        <v>107180820</v>
      </c>
    </row>
    <row r="2073" spans="1:76" x14ac:dyDescent="0.3">
      <c r="A2073" s="73" t="s">
        <v>10</v>
      </c>
      <c r="B2073" s="2" t="s">
        <v>1126</v>
      </c>
      <c r="C2073" s="2" t="s">
        <v>120</v>
      </c>
      <c r="D2073" s="2" t="s">
        <v>11</v>
      </c>
      <c r="E2073" s="2" t="s">
        <v>15</v>
      </c>
      <c r="F2073" s="17" t="str">
        <f>+Tabela1[[#This Row],[WK]]&amp;Tabela1[[#This Row],[PK]]&amp;Tabela1[[#This Row],[GK]]</f>
        <v>281702</v>
      </c>
      <c r="G2073" s="2" t="s">
        <v>1933</v>
      </c>
      <c r="H2073" s="3">
        <v>180087724.72999999</v>
      </c>
      <c r="I2073" s="4">
        <v>1.125</v>
      </c>
      <c r="J2073" s="3">
        <v>202598690.31999999</v>
      </c>
      <c r="K2073" s="4">
        <v>7.0000000000000007E-2</v>
      </c>
      <c r="L2073" s="3">
        <v>14181908</v>
      </c>
      <c r="M2073" s="3"/>
      <c r="N2073" s="5"/>
      <c r="O2073" s="3">
        <v>3423944.7800000003</v>
      </c>
      <c r="P2073" s="4">
        <v>1.125</v>
      </c>
      <c r="Q2073" s="3">
        <v>3851937.88</v>
      </c>
      <c r="R2073" s="4">
        <v>1.6E-2</v>
      </c>
      <c r="S2073" s="3">
        <v>61631</v>
      </c>
      <c r="T2073" s="3"/>
      <c r="U2073" s="5"/>
      <c r="V2073" s="3">
        <v>10147369</v>
      </c>
      <c r="W2073" s="5"/>
      <c r="X2073" s="3">
        <v>18324515</v>
      </c>
      <c r="Y2073" s="3">
        <v>5490117</v>
      </c>
      <c r="Z2073" s="3">
        <v>814128</v>
      </c>
      <c r="AA2073" s="3">
        <v>1061634</v>
      </c>
      <c r="AB2073" s="3">
        <v>10235776</v>
      </c>
      <c r="AC2073" s="3">
        <v>722860</v>
      </c>
      <c r="AD2073" s="3">
        <v>8177146</v>
      </c>
      <c r="AE2073" s="3">
        <v>0</v>
      </c>
      <c r="AF2073" s="3">
        <v>14181908</v>
      </c>
      <c r="AG2073" s="3">
        <v>61631</v>
      </c>
      <c r="AH2073" s="3">
        <v>8177146</v>
      </c>
      <c r="AI2073" s="3">
        <v>10147369</v>
      </c>
      <c r="AJ2073" s="3">
        <v>327778</v>
      </c>
      <c r="AK2073" s="3">
        <v>327778</v>
      </c>
      <c r="AL2073" s="3">
        <v>460368</v>
      </c>
      <c r="AM2073" s="3">
        <v>-132590</v>
      </c>
      <c r="AN2073" s="3">
        <v>142804</v>
      </c>
      <c r="AO2073" s="3">
        <v>0</v>
      </c>
      <c r="AP2073" s="3">
        <v>-142804</v>
      </c>
      <c r="AQ2073" s="3">
        <v>0</v>
      </c>
      <c r="AR2073" s="3">
        <f>Tabela1[[#This Row],[Potrzeby finansowe 2027
w tym:]]+Tabela1[[#This Row],[Rozliczenie 2025 potrz. fin.]]</f>
        <v>18324515</v>
      </c>
      <c r="AS2073" s="3">
        <v>0</v>
      </c>
      <c r="AT2073" s="3">
        <v>0</v>
      </c>
      <c r="AU2073" s="3"/>
      <c r="AV2073" s="3"/>
      <c r="AW2073" s="3"/>
      <c r="AX2073" s="3"/>
      <c r="AY2073" s="3"/>
      <c r="AZ2073" s="3"/>
      <c r="BA2073" s="3">
        <v>814128</v>
      </c>
      <c r="BB2073" s="3">
        <v>0</v>
      </c>
      <c r="BC2073" s="3">
        <v>12.67</v>
      </c>
      <c r="BD2073" s="3">
        <v>6281.77</v>
      </c>
      <c r="BE2073" s="3">
        <v>3665.55</v>
      </c>
      <c r="BF2073" s="3">
        <v>0</v>
      </c>
      <c r="BG2073" s="3">
        <v>609810</v>
      </c>
      <c r="BH2073" s="3">
        <v>5730</v>
      </c>
      <c r="BI2073" s="3">
        <v>451824</v>
      </c>
      <c r="BJ2073" s="3">
        <v>6943106.75</v>
      </c>
      <c r="BK2073" s="3">
        <v>4734723.51</v>
      </c>
      <c r="BL2073" s="3">
        <v>1741388.27</v>
      </c>
      <c r="BM2073" s="3">
        <v>5350756.42</v>
      </c>
      <c r="BN2073" s="53">
        <v>0.78109360864739852</v>
      </c>
      <c r="BO2073" s="54">
        <v>2.2759350000000001E-4</v>
      </c>
      <c r="BP2073" s="70">
        <v>5724</v>
      </c>
      <c r="BQ2073" s="71"/>
      <c r="BR2073" s="70"/>
      <c r="BS2073" s="72"/>
      <c r="BT2073" s="72"/>
      <c r="BU2073" s="70">
        <v>14181908</v>
      </c>
      <c r="BV2073" s="70">
        <v>61631</v>
      </c>
      <c r="BW2073" s="74">
        <v>8177146</v>
      </c>
      <c r="BX2073" s="70">
        <v>22420685</v>
      </c>
    </row>
    <row r="2074" spans="1:76" x14ac:dyDescent="0.3">
      <c r="A2074" s="73" t="s">
        <v>10</v>
      </c>
      <c r="B2074" s="2" t="s">
        <v>1126</v>
      </c>
      <c r="C2074" s="2" t="s">
        <v>120</v>
      </c>
      <c r="D2074" s="2" t="s">
        <v>16</v>
      </c>
      <c r="E2074" s="2" t="s">
        <v>15</v>
      </c>
      <c r="F2074" s="17" t="str">
        <f>+Tabela1[[#This Row],[WK]]&amp;Tabela1[[#This Row],[PK]]&amp;Tabela1[[#This Row],[GK]]</f>
        <v>281703</v>
      </c>
      <c r="G2074" s="2" t="s">
        <v>1934</v>
      </c>
      <c r="H2074" s="3">
        <v>119196143.02</v>
      </c>
      <c r="I2074" s="4">
        <v>1.125</v>
      </c>
      <c r="J2074" s="3">
        <v>134095660.90000001</v>
      </c>
      <c r="K2074" s="4">
        <v>7.0000000000000007E-2</v>
      </c>
      <c r="L2074" s="3">
        <v>9386696</v>
      </c>
      <c r="M2074" s="3"/>
      <c r="N2074" s="5"/>
      <c r="O2074" s="3">
        <v>4272807.09</v>
      </c>
      <c r="P2074" s="4">
        <v>1.125</v>
      </c>
      <c r="Q2074" s="3">
        <v>4806907.9800000004</v>
      </c>
      <c r="R2074" s="4">
        <v>1.6E-2</v>
      </c>
      <c r="S2074" s="3">
        <v>76911</v>
      </c>
      <c r="T2074" s="3"/>
      <c r="U2074" s="5"/>
      <c r="V2074" s="3">
        <v>5100306</v>
      </c>
      <c r="W2074" s="5"/>
      <c r="X2074" s="3">
        <v>11675331</v>
      </c>
      <c r="Y2074" s="3">
        <v>1789949</v>
      </c>
      <c r="Z2074" s="3">
        <v>3199559</v>
      </c>
      <c r="AA2074" s="3">
        <v>757968</v>
      </c>
      <c r="AB2074" s="3">
        <v>5543108</v>
      </c>
      <c r="AC2074" s="3">
        <v>384747</v>
      </c>
      <c r="AD2074" s="3">
        <v>6427934</v>
      </c>
      <c r="AE2074" s="3">
        <v>0</v>
      </c>
      <c r="AF2074" s="3">
        <v>9386696</v>
      </c>
      <c r="AG2074" s="3">
        <v>76911</v>
      </c>
      <c r="AH2074" s="3">
        <v>6427934</v>
      </c>
      <c r="AI2074" s="3">
        <v>5100306</v>
      </c>
      <c r="AJ2074" s="3">
        <v>1810743</v>
      </c>
      <c r="AK2074" s="3">
        <v>1663652</v>
      </c>
      <c r="AL2074" s="3">
        <v>90148</v>
      </c>
      <c r="AM2074" s="3">
        <v>1573504</v>
      </c>
      <c r="AN2074" s="3">
        <v>-160151</v>
      </c>
      <c r="AO2074" s="3">
        <v>0</v>
      </c>
      <c r="AP2074" s="3">
        <v>13060</v>
      </c>
      <c r="AQ2074" s="3">
        <v>-147091</v>
      </c>
      <c r="AR2074" s="3">
        <f>Tabela1[[#This Row],[Potrzeby finansowe 2027
w tym:]]+Tabela1[[#This Row],[Rozliczenie 2025 potrz. fin.]]</f>
        <v>11528240</v>
      </c>
      <c r="AS2074" s="3">
        <v>0</v>
      </c>
      <c r="AT2074" s="3">
        <v>0</v>
      </c>
      <c r="AU2074" s="3"/>
      <c r="AV2074" s="3"/>
      <c r="AW2074" s="3"/>
      <c r="AX2074" s="3"/>
      <c r="AY2074" s="3"/>
      <c r="AZ2074" s="3"/>
      <c r="BA2074" s="3">
        <v>3199559</v>
      </c>
      <c r="BB2074" s="3">
        <v>0</v>
      </c>
      <c r="BC2074" s="3">
        <v>386.47</v>
      </c>
      <c r="BD2074" s="3">
        <v>30768.26</v>
      </c>
      <c r="BE2074" s="3">
        <v>0</v>
      </c>
      <c r="BF2074" s="3">
        <v>0</v>
      </c>
      <c r="BG2074" s="3">
        <v>377782</v>
      </c>
      <c r="BH2074" s="3">
        <v>3388</v>
      </c>
      <c r="BI2074" s="3">
        <v>380186</v>
      </c>
      <c r="BJ2074" s="3">
        <v>5842256.96</v>
      </c>
      <c r="BK2074" s="3">
        <v>2567777.9500000002</v>
      </c>
      <c r="BL2074" s="3">
        <v>2578690.46</v>
      </c>
      <c r="BM2074" s="3">
        <v>7940535.1200000001</v>
      </c>
      <c r="BN2074" s="53">
        <v>0.88407151450714883</v>
      </c>
      <c r="BO2074" s="54">
        <v>1.4315890000000001E-4</v>
      </c>
      <c r="BP2074" s="70">
        <v>3600</v>
      </c>
      <c r="BQ2074" s="71"/>
      <c r="BR2074" s="70"/>
      <c r="BS2074" s="72"/>
      <c r="BT2074" s="72"/>
      <c r="BU2074" s="70">
        <v>9386696</v>
      </c>
      <c r="BV2074" s="70">
        <v>76911</v>
      </c>
      <c r="BW2074" s="74">
        <v>6427934</v>
      </c>
      <c r="BX2074" s="70">
        <v>15891541</v>
      </c>
    </row>
    <row r="2075" spans="1:76" x14ac:dyDescent="0.3">
      <c r="A2075" s="73" t="s">
        <v>10</v>
      </c>
      <c r="B2075" s="2" t="s">
        <v>1126</v>
      </c>
      <c r="C2075" s="2" t="s">
        <v>120</v>
      </c>
      <c r="D2075" s="2" t="s">
        <v>18</v>
      </c>
      <c r="E2075" s="2" t="s">
        <v>19</v>
      </c>
      <c r="F2075" s="17" t="str">
        <f>+Tabela1[[#This Row],[WK]]&amp;Tabela1[[#This Row],[PK]]&amp;Tabela1[[#This Row],[GK]]</f>
        <v>281704</v>
      </c>
      <c r="G2075" s="2" t="s">
        <v>1935</v>
      </c>
      <c r="H2075" s="3">
        <v>193302031.44999999</v>
      </c>
      <c r="I2075" s="4">
        <v>1.125</v>
      </c>
      <c r="J2075" s="3">
        <v>217464785.38</v>
      </c>
      <c r="K2075" s="4">
        <v>7.0000000000000007E-2</v>
      </c>
      <c r="L2075" s="3">
        <v>15222535</v>
      </c>
      <c r="M2075" s="3"/>
      <c r="N2075" s="5"/>
      <c r="O2075" s="3">
        <v>10096921.59</v>
      </c>
      <c r="P2075" s="4">
        <v>1.125</v>
      </c>
      <c r="Q2075" s="3">
        <v>11359036.789999999</v>
      </c>
      <c r="R2075" s="4">
        <v>1.6E-2</v>
      </c>
      <c r="S2075" s="3">
        <v>181745</v>
      </c>
      <c r="T2075" s="3"/>
      <c r="U2075" s="5"/>
      <c r="V2075" s="3">
        <v>9704885</v>
      </c>
      <c r="W2075" s="5"/>
      <c r="X2075" s="3">
        <v>16838166</v>
      </c>
      <c r="Y2075" s="3">
        <v>4518899</v>
      </c>
      <c r="Z2075" s="3">
        <v>1253981</v>
      </c>
      <c r="AA2075" s="3">
        <v>1019414</v>
      </c>
      <c r="AB2075" s="3">
        <v>10045872</v>
      </c>
      <c r="AC2075" s="3">
        <v>0</v>
      </c>
      <c r="AD2075" s="3">
        <v>7098835</v>
      </c>
      <c r="AE2075" s="3">
        <v>0</v>
      </c>
      <c r="AF2075" s="3">
        <v>15222535</v>
      </c>
      <c r="AG2075" s="3">
        <v>181745</v>
      </c>
      <c r="AH2075" s="3">
        <v>7098835</v>
      </c>
      <c r="AI2075" s="3">
        <v>9704885</v>
      </c>
      <c r="AJ2075" s="3">
        <v>-2217166</v>
      </c>
      <c r="AK2075" s="3">
        <v>-2251612</v>
      </c>
      <c r="AL2075" s="3">
        <v>771265</v>
      </c>
      <c r="AM2075" s="3">
        <v>-3022877</v>
      </c>
      <c r="AN2075" s="3">
        <v>-34446</v>
      </c>
      <c r="AO2075" s="3">
        <v>0</v>
      </c>
      <c r="AP2075" s="3">
        <v>0</v>
      </c>
      <c r="AQ2075" s="3">
        <v>-34446</v>
      </c>
      <c r="AR2075" s="3">
        <f>Tabela1[[#This Row],[Potrzeby finansowe 2027
w tym:]]+Tabela1[[#This Row],[Rozliczenie 2025 potrz. fin.]]</f>
        <v>16803720</v>
      </c>
      <c r="AS2075" s="3">
        <v>0</v>
      </c>
      <c r="AT2075" s="3">
        <v>0</v>
      </c>
      <c r="AU2075" s="3"/>
      <c r="AV2075" s="3"/>
      <c r="AW2075" s="3"/>
      <c r="AX2075" s="3"/>
      <c r="AY2075" s="3"/>
      <c r="AZ2075" s="3"/>
      <c r="BA2075" s="3">
        <v>1253981</v>
      </c>
      <c r="BB2075" s="3">
        <v>0</v>
      </c>
      <c r="BC2075" s="3">
        <v>207.8</v>
      </c>
      <c r="BD2075" s="3">
        <v>11829.24</v>
      </c>
      <c r="BE2075" s="3">
        <v>83.54</v>
      </c>
      <c r="BF2075" s="3">
        <v>0</v>
      </c>
      <c r="BG2075" s="3">
        <v>532440</v>
      </c>
      <c r="BH2075" s="3">
        <v>5003</v>
      </c>
      <c r="BI2075" s="3">
        <v>486974</v>
      </c>
      <c r="BJ2075" s="3">
        <v>7483246.2599999998</v>
      </c>
      <c r="BK2075" s="3">
        <v>4340586.67</v>
      </c>
      <c r="BL2075" s="3">
        <v>1818337.85</v>
      </c>
      <c r="BM2075" s="3">
        <v>8933962.6600000001</v>
      </c>
      <c r="BN2075" s="53">
        <v>0.81242270781455483</v>
      </c>
      <c r="BO2075" s="54">
        <v>2.233592E-4</v>
      </c>
      <c r="BP2075" s="70">
        <v>5617</v>
      </c>
      <c r="BQ2075" s="71"/>
      <c r="BR2075" s="70"/>
      <c r="BS2075" s="72"/>
      <c r="BT2075" s="72"/>
      <c r="BU2075" s="70">
        <v>15222535</v>
      </c>
      <c r="BV2075" s="70">
        <v>181745</v>
      </c>
      <c r="BW2075" s="74">
        <v>7098835</v>
      </c>
      <c r="BX2075" s="70">
        <v>22503115</v>
      </c>
    </row>
    <row r="2076" spans="1:76" x14ac:dyDescent="0.3">
      <c r="A2076" s="73" t="s">
        <v>10</v>
      </c>
      <c r="B2076" s="2" t="s">
        <v>1126</v>
      </c>
      <c r="C2076" s="2" t="s">
        <v>120</v>
      </c>
      <c r="D2076" s="2" t="s">
        <v>21</v>
      </c>
      <c r="E2076" s="2" t="s">
        <v>15</v>
      </c>
      <c r="F2076" s="17" t="str">
        <f>+Tabela1[[#This Row],[WK]]&amp;Tabela1[[#This Row],[PK]]&amp;Tabela1[[#This Row],[GK]]</f>
        <v>281705</v>
      </c>
      <c r="G2076" s="2" t="s">
        <v>1936</v>
      </c>
      <c r="H2076" s="3">
        <v>133020120.09999999</v>
      </c>
      <c r="I2076" s="4">
        <v>1.125</v>
      </c>
      <c r="J2076" s="3">
        <v>149647635.11000001</v>
      </c>
      <c r="K2076" s="4">
        <v>7.0000000000000007E-2</v>
      </c>
      <c r="L2076" s="3">
        <v>10475334</v>
      </c>
      <c r="M2076" s="3"/>
      <c r="N2076" s="5"/>
      <c r="O2076" s="3">
        <v>2970552.3</v>
      </c>
      <c r="P2076" s="4">
        <v>1.125</v>
      </c>
      <c r="Q2076" s="3">
        <v>3341871.34</v>
      </c>
      <c r="R2076" s="4">
        <v>1.6E-2</v>
      </c>
      <c r="S2076" s="3">
        <v>53470</v>
      </c>
      <c r="T2076" s="3"/>
      <c r="U2076" s="5"/>
      <c r="V2076" s="3">
        <v>7506055</v>
      </c>
      <c r="W2076" s="5"/>
      <c r="X2076" s="3">
        <v>25032227</v>
      </c>
      <c r="Y2076" s="3">
        <v>12151521</v>
      </c>
      <c r="Z2076" s="3">
        <v>321119</v>
      </c>
      <c r="AA2076" s="3">
        <v>1047024</v>
      </c>
      <c r="AB2076" s="3">
        <v>11512563</v>
      </c>
      <c r="AC2076" s="3">
        <v>0</v>
      </c>
      <c r="AD2076" s="3">
        <v>18094092</v>
      </c>
      <c r="AE2076" s="3">
        <v>0</v>
      </c>
      <c r="AF2076" s="3">
        <v>10475334</v>
      </c>
      <c r="AG2076" s="3">
        <v>53470</v>
      </c>
      <c r="AH2076" s="3">
        <v>18094092</v>
      </c>
      <c r="AI2076" s="3">
        <v>7506055</v>
      </c>
      <c r="AJ2076" s="3">
        <v>1204098</v>
      </c>
      <c r="AK2076" s="3">
        <v>1772018</v>
      </c>
      <c r="AL2076" s="3">
        <v>511590</v>
      </c>
      <c r="AM2076" s="3">
        <v>1260428</v>
      </c>
      <c r="AN2076" s="3">
        <v>567920</v>
      </c>
      <c r="AO2076" s="3">
        <v>0</v>
      </c>
      <c r="AP2076" s="3">
        <v>0</v>
      </c>
      <c r="AQ2076" s="3">
        <v>567920</v>
      </c>
      <c r="AR2076" s="3">
        <f>Tabela1[[#This Row],[Potrzeby finansowe 2027
w tym:]]+Tabela1[[#This Row],[Rozliczenie 2025 potrz. fin.]]</f>
        <v>25600147</v>
      </c>
      <c r="AS2076" s="3">
        <v>0</v>
      </c>
      <c r="AT2076" s="3">
        <v>0</v>
      </c>
      <c r="AU2076" s="3"/>
      <c r="AV2076" s="3"/>
      <c r="AW2076" s="3"/>
      <c r="AX2076" s="3"/>
      <c r="AY2076" s="3"/>
      <c r="AZ2076" s="3"/>
      <c r="BA2076" s="3">
        <v>321119</v>
      </c>
      <c r="BB2076" s="3">
        <v>0</v>
      </c>
      <c r="BC2076" s="3">
        <v>0</v>
      </c>
      <c r="BD2076" s="3">
        <v>0</v>
      </c>
      <c r="BE2076" s="3">
        <v>6434.6</v>
      </c>
      <c r="BF2076" s="3">
        <v>0</v>
      </c>
      <c r="BG2076" s="3">
        <v>547233</v>
      </c>
      <c r="BH2076" s="3">
        <v>5142</v>
      </c>
      <c r="BI2076" s="3">
        <v>499791</v>
      </c>
      <c r="BJ2076" s="3">
        <v>7680207.2975000013</v>
      </c>
      <c r="BK2076" s="3">
        <v>3690347.4500000011</v>
      </c>
      <c r="BL2076" s="3">
        <v>5113911.5199999996</v>
      </c>
      <c r="BM2076" s="3">
        <v>5731616.3499999996</v>
      </c>
      <c r="BN2076" s="53">
        <v>0.53386866623765428</v>
      </c>
      <c r="BO2076" s="54">
        <v>2.1148E-4</v>
      </c>
      <c r="BP2076" s="70">
        <v>5319</v>
      </c>
      <c r="BQ2076" s="71"/>
      <c r="BR2076" s="70"/>
      <c r="BS2076" s="72"/>
      <c r="BT2076" s="72"/>
      <c r="BU2076" s="70">
        <v>10475334</v>
      </c>
      <c r="BV2076" s="70">
        <v>53470</v>
      </c>
      <c r="BW2076" s="74">
        <v>18094092</v>
      </c>
      <c r="BX2076" s="70">
        <v>28622896</v>
      </c>
    </row>
    <row r="2077" spans="1:76" x14ac:dyDescent="0.3">
      <c r="A2077" s="73" t="s">
        <v>10</v>
      </c>
      <c r="B2077" s="2" t="s">
        <v>1126</v>
      </c>
      <c r="C2077" s="2" t="s">
        <v>120</v>
      </c>
      <c r="D2077" s="2" t="s">
        <v>23</v>
      </c>
      <c r="E2077" s="2" t="s">
        <v>15</v>
      </c>
      <c r="F2077" s="17" t="str">
        <f>+Tabela1[[#This Row],[WK]]&amp;Tabela1[[#This Row],[PK]]&amp;Tabela1[[#This Row],[GK]]</f>
        <v>281706</v>
      </c>
      <c r="G2077" s="2" t="s">
        <v>1932</v>
      </c>
      <c r="H2077" s="3">
        <v>567114959.65999997</v>
      </c>
      <c r="I2077" s="4">
        <v>1.125</v>
      </c>
      <c r="J2077" s="3">
        <v>638004329.62</v>
      </c>
      <c r="K2077" s="4">
        <v>7.0000000000000007E-2</v>
      </c>
      <c r="L2077" s="3">
        <v>44660303</v>
      </c>
      <c r="M2077" s="3"/>
      <c r="N2077" s="5"/>
      <c r="O2077" s="3">
        <v>44901843.230000004</v>
      </c>
      <c r="P2077" s="4">
        <v>1.125</v>
      </c>
      <c r="Q2077" s="3">
        <v>50514573.630000003</v>
      </c>
      <c r="R2077" s="4">
        <v>1.6E-2</v>
      </c>
      <c r="S2077" s="3">
        <v>808233</v>
      </c>
      <c r="T2077" s="3"/>
      <c r="U2077" s="5"/>
      <c r="V2077" s="3">
        <v>27647881</v>
      </c>
      <c r="W2077" s="5"/>
      <c r="X2077" s="3">
        <v>36257929</v>
      </c>
      <c r="Y2077" s="3">
        <v>1070097</v>
      </c>
      <c r="Z2077" s="3">
        <v>1524238</v>
      </c>
      <c r="AA2077" s="3">
        <v>2996751</v>
      </c>
      <c r="AB2077" s="3">
        <v>21122136</v>
      </c>
      <c r="AC2077" s="3">
        <v>9544707</v>
      </c>
      <c r="AD2077" s="3">
        <v>8610048</v>
      </c>
      <c r="AE2077" s="3">
        <v>0</v>
      </c>
      <c r="AF2077" s="3">
        <v>44660303</v>
      </c>
      <c r="AG2077" s="3">
        <v>808233</v>
      </c>
      <c r="AH2077" s="3">
        <v>8610048</v>
      </c>
      <c r="AI2077" s="3">
        <v>27647881</v>
      </c>
      <c r="AJ2077" s="3">
        <v>-1386113</v>
      </c>
      <c r="AK2077" s="3">
        <v>-1386113</v>
      </c>
      <c r="AL2077" s="3">
        <v>2456625</v>
      </c>
      <c r="AM2077" s="3">
        <v>-3842738</v>
      </c>
      <c r="AN2077" s="3">
        <v>628680</v>
      </c>
      <c r="AO2077" s="3">
        <v>0</v>
      </c>
      <c r="AP2077" s="3">
        <v>-628680</v>
      </c>
      <c r="AQ2077" s="3">
        <v>0</v>
      </c>
      <c r="AR2077" s="3">
        <f>Tabela1[[#This Row],[Potrzeby finansowe 2027
w tym:]]+Tabela1[[#This Row],[Rozliczenie 2025 potrz. fin.]]</f>
        <v>36257929</v>
      </c>
      <c r="AS2077" s="3">
        <v>0</v>
      </c>
      <c r="AT2077" s="3">
        <v>0</v>
      </c>
      <c r="AU2077" s="3"/>
      <c r="AV2077" s="3"/>
      <c r="AW2077" s="3"/>
      <c r="AX2077" s="3"/>
      <c r="AY2077" s="3"/>
      <c r="AZ2077" s="3"/>
      <c r="BA2077" s="3">
        <v>1524238</v>
      </c>
      <c r="BB2077" s="3">
        <v>0</v>
      </c>
      <c r="BC2077" s="3">
        <v>0</v>
      </c>
      <c r="BD2077" s="3">
        <v>14391.8</v>
      </c>
      <c r="BE2077" s="3">
        <v>1759.2</v>
      </c>
      <c r="BF2077" s="3">
        <v>0</v>
      </c>
      <c r="BG2077" s="3">
        <v>1463969</v>
      </c>
      <c r="BH2077" s="3">
        <v>13756</v>
      </c>
      <c r="BI2077" s="3">
        <v>1532782</v>
      </c>
      <c r="BJ2077" s="3">
        <v>23554019.869999997</v>
      </c>
      <c r="BK2077" s="3">
        <v>15283255.789999999</v>
      </c>
      <c r="BL2077" s="3">
        <v>346563.95</v>
      </c>
      <c r="BM2077" s="3">
        <v>32389928.420000002</v>
      </c>
      <c r="BN2077" s="53">
        <v>0.97965734963580586</v>
      </c>
      <c r="BO2077" s="54">
        <v>4.8771660000000001E-4</v>
      </c>
      <c r="BP2077" s="70">
        <v>12265</v>
      </c>
      <c r="BQ2077" s="71"/>
      <c r="BR2077" s="70"/>
      <c r="BS2077" s="72"/>
      <c r="BT2077" s="72"/>
      <c r="BU2077" s="70">
        <v>44660303</v>
      </c>
      <c r="BV2077" s="70">
        <v>808233</v>
      </c>
      <c r="BW2077" s="74">
        <v>8610048</v>
      </c>
      <c r="BX2077" s="70">
        <v>54078584</v>
      </c>
    </row>
    <row r="2078" spans="1:76" x14ac:dyDescent="0.3">
      <c r="A2078" s="73" t="s">
        <v>10</v>
      </c>
      <c r="B2078" s="2" t="s">
        <v>1126</v>
      </c>
      <c r="C2078" s="2" t="s">
        <v>120</v>
      </c>
      <c r="D2078" s="2" t="s">
        <v>30</v>
      </c>
      <c r="E2078" s="2" t="s">
        <v>15</v>
      </c>
      <c r="F2078" s="17" t="str">
        <f>+Tabela1[[#This Row],[WK]]&amp;Tabela1[[#This Row],[PK]]&amp;Tabela1[[#This Row],[GK]]</f>
        <v>281707</v>
      </c>
      <c r="G2078" s="2" t="s">
        <v>1908</v>
      </c>
      <c r="H2078" s="3">
        <v>183178454.90000001</v>
      </c>
      <c r="I2078" s="4">
        <v>1.125</v>
      </c>
      <c r="J2078" s="3">
        <v>206075761.75999999</v>
      </c>
      <c r="K2078" s="4">
        <v>7.0000000000000007E-2</v>
      </c>
      <c r="L2078" s="3">
        <v>14425303</v>
      </c>
      <c r="M2078" s="3"/>
      <c r="N2078" s="5"/>
      <c r="O2078" s="3">
        <v>4240269.9300000006</v>
      </c>
      <c r="P2078" s="4">
        <v>1.125</v>
      </c>
      <c r="Q2078" s="3">
        <v>4770303.67</v>
      </c>
      <c r="R2078" s="4">
        <v>1.6E-2</v>
      </c>
      <c r="S2078" s="3">
        <v>76325</v>
      </c>
      <c r="T2078" s="3"/>
      <c r="U2078" s="5"/>
      <c r="V2078" s="3">
        <v>9559823</v>
      </c>
      <c r="W2078" s="5"/>
      <c r="X2078" s="3">
        <v>19209289</v>
      </c>
      <c r="Y2078" s="3">
        <v>7172102</v>
      </c>
      <c r="Z2078" s="3">
        <v>1601908</v>
      </c>
      <c r="AA2078" s="3">
        <v>977251</v>
      </c>
      <c r="AB2078" s="3">
        <v>9458028</v>
      </c>
      <c r="AC2078" s="3">
        <v>0</v>
      </c>
      <c r="AD2078" s="3">
        <v>9556586</v>
      </c>
      <c r="AE2078" s="3">
        <v>0</v>
      </c>
      <c r="AF2078" s="3">
        <v>14425303</v>
      </c>
      <c r="AG2078" s="3">
        <v>76325</v>
      </c>
      <c r="AH2078" s="3">
        <v>9556586</v>
      </c>
      <c r="AI2078" s="3">
        <v>9559823</v>
      </c>
      <c r="AJ2078" s="3">
        <v>-250802</v>
      </c>
      <c r="AK2078" s="3">
        <v>-343682</v>
      </c>
      <c r="AL2078" s="3">
        <v>741123</v>
      </c>
      <c r="AM2078" s="3">
        <v>-1084805</v>
      </c>
      <c r="AN2078" s="3">
        <v>-92880</v>
      </c>
      <c r="AO2078" s="3">
        <v>0</v>
      </c>
      <c r="AP2078" s="3">
        <v>0</v>
      </c>
      <c r="AQ2078" s="3">
        <v>-92880</v>
      </c>
      <c r="AR2078" s="3">
        <f>Tabela1[[#This Row],[Potrzeby finansowe 2027
w tym:]]+Tabela1[[#This Row],[Rozliczenie 2025 potrz. fin.]]</f>
        <v>19116409</v>
      </c>
      <c r="AS2078" s="3">
        <v>0</v>
      </c>
      <c r="AT2078" s="3">
        <v>0</v>
      </c>
      <c r="AU2078" s="3"/>
      <c r="AV2078" s="3"/>
      <c r="AW2078" s="3"/>
      <c r="AX2078" s="3"/>
      <c r="AY2078" s="3"/>
      <c r="AZ2078" s="3"/>
      <c r="BA2078" s="3">
        <v>1601908</v>
      </c>
      <c r="BB2078" s="3">
        <v>0</v>
      </c>
      <c r="BC2078" s="3">
        <v>106.95</v>
      </c>
      <c r="BD2078" s="3">
        <v>7990.24</v>
      </c>
      <c r="BE2078" s="3">
        <v>15405.66</v>
      </c>
      <c r="BF2078" s="3">
        <v>0</v>
      </c>
      <c r="BG2078" s="3">
        <v>558727</v>
      </c>
      <c r="BH2078" s="3">
        <v>5250</v>
      </c>
      <c r="BI2078" s="3">
        <v>418524</v>
      </c>
      <c r="BJ2078" s="3">
        <v>6431396.7949999999</v>
      </c>
      <c r="BK2078" s="3">
        <v>4331367.3099999996</v>
      </c>
      <c r="BL2078" s="3">
        <v>1948750.75</v>
      </c>
      <c r="BM2078" s="3">
        <v>4502616.4400000004</v>
      </c>
      <c r="BN2078" s="53">
        <v>0.72562789699971086</v>
      </c>
      <c r="BO2078" s="54">
        <v>2.269882E-4</v>
      </c>
      <c r="BP2078" s="70">
        <v>5708</v>
      </c>
      <c r="BQ2078" s="71"/>
      <c r="BR2078" s="70"/>
      <c r="BS2078" s="72"/>
      <c r="BT2078" s="72"/>
      <c r="BU2078" s="70">
        <v>14425303</v>
      </c>
      <c r="BV2078" s="70">
        <v>76325</v>
      </c>
      <c r="BW2078" s="74">
        <v>9556586</v>
      </c>
      <c r="BX2078" s="70">
        <v>24058214</v>
      </c>
    </row>
    <row r="2079" spans="1:76" x14ac:dyDescent="0.3">
      <c r="A2079" s="73" t="s">
        <v>10</v>
      </c>
      <c r="B2079" s="2" t="s">
        <v>1126</v>
      </c>
      <c r="C2079" s="2" t="s">
        <v>120</v>
      </c>
      <c r="D2079" s="2" t="s">
        <v>54</v>
      </c>
      <c r="E2079" s="2" t="s">
        <v>19</v>
      </c>
      <c r="F2079" s="17" t="str">
        <f>+Tabela1[[#This Row],[WK]]&amp;Tabela1[[#This Row],[PK]]&amp;Tabela1[[#This Row],[GK]]</f>
        <v>281708</v>
      </c>
      <c r="G2079" s="2" t="s">
        <v>1937</v>
      </c>
      <c r="H2079" s="3">
        <v>197467364.94999999</v>
      </c>
      <c r="I2079" s="4">
        <v>1.125</v>
      </c>
      <c r="J2079" s="3">
        <v>222150785.56999999</v>
      </c>
      <c r="K2079" s="4">
        <v>7.0000000000000007E-2</v>
      </c>
      <c r="L2079" s="3">
        <v>15550555</v>
      </c>
      <c r="M2079" s="3"/>
      <c r="N2079" s="5"/>
      <c r="O2079" s="3">
        <v>43857187.229999997</v>
      </c>
      <c r="P2079" s="4">
        <v>1.125</v>
      </c>
      <c r="Q2079" s="3">
        <v>49339335.630000003</v>
      </c>
      <c r="R2079" s="4">
        <v>1.6E-2</v>
      </c>
      <c r="S2079" s="3">
        <v>789429</v>
      </c>
      <c r="T2079" s="3"/>
      <c r="U2079" s="5"/>
      <c r="V2079" s="3">
        <v>10954280</v>
      </c>
      <c r="W2079" s="5"/>
      <c r="X2079" s="3">
        <v>20232643</v>
      </c>
      <c r="Y2079" s="3">
        <v>4769049</v>
      </c>
      <c r="Z2079" s="3">
        <v>1260467</v>
      </c>
      <c r="AA2079" s="3">
        <v>1324093</v>
      </c>
      <c r="AB2079" s="3">
        <v>12879034</v>
      </c>
      <c r="AC2079" s="3">
        <v>0</v>
      </c>
      <c r="AD2079" s="3">
        <v>9499307</v>
      </c>
      <c r="AE2079" s="3">
        <v>0</v>
      </c>
      <c r="AF2079" s="3">
        <v>15550555</v>
      </c>
      <c r="AG2079" s="3">
        <v>789429</v>
      </c>
      <c r="AH2079" s="3">
        <v>9499307</v>
      </c>
      <c r="AI2079" s="3">
        <v>10954280</v>
      </c>
      <c r="AJ2079" s="3">
        <v>246248</v>
      </c>
      <c r="AK2079" s="3">
        <v>467191</v>
      </c>
      <c r="AL2079" s="3">
        <v>786724</v>
      </c>
      <c r="AM2079" s="3">
        <v>-319533</v>
      </c>
      <c r="AN2079" s="3">
        <v>220943</v>
      </c>
      <c r="AO2079" s="3">
        <v>0</v>
      </c>
      <c r="AP2079" s="3">
        <v>0</v>
      </c>
      <c r="AQ2079" s="3">
        <v>220943</v>
      </c>
      <c r="AR2079" s="3">
        <f>Tabela1[[#This Row],[Potrzeby finansowe 2027
w tym:]]+Tabela1[[#This Row],[Rozliczenie 2025 potrz. fin.]]</f>
        <v>20453586</v>
      </c>
      <c r="AS2079" s="3">
        <v>0</v>
      </c>
      <c r="AT2079" s="3">
        <v>0</v>
      </c>
      <c r="AU2079" s="3"/>
      <c r="AV2079" s="3"/>
      <c r="AW2079" s="3"/>
      <c r="AX2079" s="3"/>
      <c r="AY2079" s="3"/>
      <c r="AZ2079" s="3"/>
      <c r="BA2079" s="3">
        <v>1260467</v>
      </c>
      <c r="BB2079" s="3">
        <v>0</v>
      </c>
      <c r="BC2079" s="3">
        <v>0</v>
      </c>
      <c r="BD2079" s="3">
        <v>9079.75</v>
      </c>
      <c r="BE2079" s="3">
        <v>7097.82</v>
      </c>
      <c r="BF2079" s="3">
        <v>0</v>
      </c>
      <c r="BG2079" s="3">
        <v>653444</v>
      </c>
      <c r="BH2079" s="3">
        <v>6140</v>
      </c>
      <c r="BI2079" s="3">
        <v>670649</v>
      </c>
      <c r="BJ2079" s="3">
        <v>10305755.067500003</v>
      </c>
      <c r="BK2079" s="3">
        <v>8655772.370000001</v>
      </c>
      <c r="BL2079" s="3">
        <v>1365385.92</v>
      </c>
      <c r="BM2079" s="3">
        <v>3869158.9499999993</v>
      </c>
      <c r="BN2079" s="53">
        <v>0.8432332615203828</v>
      </c>
      <c r="BO2079" s="54">
        <v>2.820403E-4</v>
      </c>
      <c r="BP2079" s="70">
        <v>7093</v>
      </c>
      <c r="BQ2079" s="71"/>
      <c r="BR2079" s="70"/>
      <c r="BS2079" s="72"/>
      <c r="BT2079" s="72"/>
      <c r="BU2079" s="70">
        <v>15550555</v>
      </c>
      <c r="BV2079" s="70">
        <v>789429</v>
      </c>
      <c r="BW2079" s="74">
        <v>9499307</v>
      </c>
      <c r="BX2079" s="70">
        <v>25839291</v>
      </c>
    </row>
    <row r="2080" spans="1:76" x14ac:dyDescent="0.3">
      <c r="A2080" s="73" t="s">
        <v>10</v>
      </c>
      <c r="B2080" s="2" t="s">
        <v>1126</v>
      </c>
      <c r="C2080" s="2" t="s">
        <v>126</v>
      </c>
      <c r="D2080" s="2" t="s">
        <v>12</v>
      </c>
      <c r="E2080" s="2" t="s">
        <v>15</v>
      </c>
      <c r="F2080" s="17" t="str">
        <f>+Tabela1[[#This Row],[WK]]&amp;Tabela1[[#This Row],[PK]]&amp;Tabela1[[#This Row],[GK]]</f>
        <v>281801</v>
      </c>
      <c r="G2080" s="2" t="s">
        <v>1938</v>
      </c>
      <c r="H2080" s="3">
        <v>97711523.060000002</v>
      </c>
      <c r="I2080" s="4">
        <v>1.125</v>
      </c>
      <c r="J2080" s="3">
        <v>109925463.44</v>
      </c>
      <c r="K2080" s="4">
        <v>7.0000000000000007E-2</v>
      </c>
      <c r="L2080" s="3">
        <v>7694782</v>
      </c>
      <c r="M2080" s="3"/>
      <c r="N2080" s="5"/>
      <c r="O2080" s="3">
        <v>935806.64</v>
      </c>
      <c r="P2080" s="4">
        <v>1.125</v>
      </c>
      <c r="Q2080" s="3">
        <v>1052782.47</v>
      </c>
      <c r="R2080" s="4">
        <v>1.6E-2</v>
      </c>
      <c r="S2080" s="3">
        <v>16845</v>
      </c>
      <c r="T2080" s="3"/>
      <c r="U2080" s="5"/>
      <c r="V2080" s="3">
        <v>5330940</v>
      </c>
      <c r="W2080" s="5"/>
      <c r="X2080" s="3">
        <v>12209397</v>
      </c>
      <c r="Y2080" s="3">
        <v>4535744</v>
      </c>
      <c r="Z2080" s="3">
        <v>1476333</v>
      </c>
      <c r="AA2080" s="3">
        <v>534966</v>
      </c>
      <c r="AB2080" s="3">
        <v>5662354</v>
      </c>
      <c r="AC2080" s="3">
        <v>0</v>
      </c>
      <c r="AD2080" s="3">
        <v>6846278</v>
      </c>
      <c r="AE2080" s="3">
        <v>0</v>
      </c>
      <c r="AF2080" s="3">
        <v>7694782</v>
      </c>
      <c r="AG2080" s="3">
        <v>16845</v>
      </c>
      <c r="AH2080" s="3">
        <v>6846278</v>
      </c>
      <c r="AI2080" s="3">
        <v>5330940</v>
      </c>
      <c r="AJ2080" s="3">
        <v>43748</v>
      </c>
      <c r="AK2080" s="3">
        <v>11569</v>
      </c>
      <c r="AL2080" s="3">
        <v>145726</v>
      </c>
      <c r="AM2080" s="3">
        <v>-134157</v>
      </c>
      <c r="AN2080" s="3">
        <v>-32179</v>
      </c>
      <c r="AO2080" s="3">
        <v>0</v>
      </c>
      <c r="AP2080" s="3">
        <v>0</v>
      </c>
      <c r="AQ2080" s="3">
        <v>-32179</v>
      </c>
      <c r="AR2080" s="3">
        <f>Tabela1[[#This Row],[Potrzeby finansowe 2027
w tym:]]+Tabela1[[#This Row],[Rozliczenie 2025 potrz. fin.]]</f>
        <v>12177218</v>
      </c>
      <c r="AS2080" s="3">
        <v>0</v>
      </c>
      <c r="AT2080" s="3">
        <v>0</v>
      </c>
      <c r="AU2080" s="3"/>
      <c r="AV2080" s="3"/>
      <c r="AW2080" s="3"/>
      <c r="AX2080" s="3"/>
      <c r="AY2080" s="3"/>
      <c r="AZ2080" s="3"/>
      <c r="BA2080" s="3">
        <v>1476333</v>
      </c>
      <c r="BB2080" s="3">
        <v>0</v>
      </c>
      <c r="BC2080" s="3">
        <v>204.85</v>
      </c>
      <c r="BD2080" s="3">
        <v>13849.87</v>
      </c>
      <c r="BE2080" s="3">
        <v>517.46</v>
      </c>
      <c r="BF2080" s="3">
        <v>0</v>
      </c>
      <c r="BG2080" s="3">
        <v>377782</v>
      </c>
      <c r="BH2080" s="3">
        <v>3108</v>
      </c>
      <c r="BI2080" s="3">
        <v>157184</v>
      </c>
      <c r="BJ2080" s="3">
        <v>2415418.6799999997</v>
      </c>
      <c r="BK2080" s="3">
        <v>1212725.3499999996</v>
      </c>
      <c r="BL2080" s="3">
        <v>1200</v>
      </c>
      <c r="BM2080" s="3">
        <v>4808373.32</v>
      </c>
      <c r="BN2080" s="53">
        <v>0.6900441136696418</v>
      </c>
      <c r="BO2080" s="54">
        <v>1.2460079999999999E-4</v>
      </c>
      <c r="BP2080" s="70">
        <v>3134</v>
      </c>
      <c r="BQ2080" s="71"/>
      <c r="BR2080" s="70"/>
      <c r="BS2080" s="72"/>
      <c r="BT2080" s="72"/>
      <c r="BU2080" s="70">
        <v>7694782</v>
      </c>
      <c r="BV2080" s="70">
        <v>16845</v>
      </c>
      <c r="BW2080" s="74">
        <v>6846278</v>
      </c>
      <c r="BX2080" s="70">
        <v>14557905</v>
      </c>
    </row>
    <row r="2081" spans="1:76" x14ac:dyDescent="0.3">
      <c r="A2081" s="73" t="s">
        <v>10</v>
      </c>
      <c r="B2081" s="2" t="s">
        <v>1126</v>
      </c>
      <c r="C2081" s="2" t="s">
        <v>126</v>
      </c>
      <c r="D2081" s="2" t="s">
        <v>11</v>
      </c>
      <c r="E2081" s="2" t="s">
        <v>15</v>
      </c>
      <c r="F2081" s="17" t="str">
        <f>+Tabela1[[#This Row],[WK]]&amp;Tabela1[[#This Row],[PK]]&amp;Tabela1[[#This Row],[GK]]</f>
        <v>281802</v>
      </c>
      <c r="G2081" s="2" t="s">
        <v>1939</v>
      </c>
      <c r="H2081" s="3">
        <v>73405989.120000005</v>
      </c>
      <c r="I2081" s="4">
        <v>1.125</v>
      </c>
      <c r="J2081" s="3">
        <v>82581737.760000005</v>
      </c>
      <c r="K2081" s="4">
        <v>7.0000000000000007E-2</v>
      </c>
      <c r="L2081" s="3">
        <v>5780722</v>
      </c>
      <c r="M2081" s="3"/>
      <c r="N2081" s="5"/>
      <c r="O2081" s="3">
        <v>477517.68</v>
      </c>
      <c r="P2081" s="4">
        <v>1.125</v>
      </c>
      <c r="Q2081" s="3">
        <v>537207.39</v>
      </c>
      <c r="R2081" s="4">
        <v>1.6E-2</v>
      </c>
      <c r="S2081" s="3">
        <v>8595</v>
      </c>
      <c r="T2081" s="3"/>
      <c r="U2081" s="5"/>
      <c r="V2081" s="3">
        <v>4054756</v>
      </c>
      <c r="W2081" s="5"/>
      <c r="X2081" s="3">
        <v>11527627</v>
      </c>
      <c r="Y2081" s="3">
        <v>3934645</v>
      </c>
      <c r="Z2081" s="3">
        <v>2054499</v>
      </c>
      <c r="AA2081" s="3">
        <v>633812</v>
      </c>
      <c r="AB2081" s="3">
        <v>4904671</v>
      </c>
      <c r="AC2081" s="3">
        <v>0</v>
      </c>
      <c r="AD2081" s="3">
        <v>7374237</v>
      </c>
      <c r="AE2081" s="3">
        <v>0</v>
      </c>
      <c r="AF2081" s="3">
        <v>5780722</v>
      </c>
      <c r="AG2081" s="3">
        <v>8595</v>
      </c>
      <c r="AH2081" s="3">
        <v>7374237</v>
      </c>
      <c r="AI2081" s="3">
        <v>4054756</v>
      </c>
      <c r="AJ2081" s="3">
        <v>34593</v>
      </c>
      <c r="AK2081" s="3">
        <v>-64041</v>
      </c>
      <c r="AL2081" s="3">
        <v>267157</v>
      </c>
      <c r="AM2081" s="3">
        <v>-331198</v>
      </c>
      <c r="AN2081" s="3">
        <v>-98634</v>
      </c>
      <c r="AO2081" s="3">
        <v>0</v>
      </c>
      <c r="AP2081" s="3">
        <v>0</v>
      </c>
      <c r="AQ2081" s="3">
        <v>-98634</v>
      </c>
      <c r="AR2081" s="3">
        <f>Tabela1[[#This Row],[Potrzeby finansowe 2027
w tym:]]+Tabela1[[#This Row],[Rozliczenie 2025 potrz. fin.]]</f>
        <v>11428993</v>
      </c>
      <c r="AS2081" s="3">
        <v>0</v>
      </c>
      <c r="AT2081" s="3">
        <v>0</v>
      </c>
      <c r="AU2081" s="3"/>
      <c r="AV2081" s="3"/>
      <c r="AW2081" s="3"/>
      <c r="AX2081" s="3"/>
      <c r="AY2081" s="3"/>
      <c r="AZ2081" s="3"/>
      <c r="BA2081" s="3">
        <v>2054499</v>
      </c>
      <c r="BB2081" s="3">
        <v>0</v>
      </c>
      <c r="BC2081" s="3">
        <v>741.86</v>
      </c>
      <c r="BD2081" s="3">
        <v>18110.53</v>
      </c>
      <c r="BE2081" s="3">
        <v>1.4</v>
      </c>
      <c r="BF2081" s="3">
        <v>0</v>
      </c>
      <c r="BG2081" s="3">
        <v>377782</v>
      </c>
      <c r="BH2081" s="3">
        <v>2495</v>
      </c>
      <c r="BI2081" s="3">
        <v>256030</v>
      </c>
      <c r="BJ2081" s="3">
        <v>3934372.5975000001</v>
      </c>
      <c r="BK2081" s="3">
        <v>1868111.2999999998</v>
      </c>
      <c r="BL2081" s="3">
        <v>1018597.25</v>
      </c>
      <c r="BM2081" s="3">
        <v>6227850.6900000004</v>
      </c>
      <c r="BN2081" s="53">
        <v>0.66092909170607061</v>
      </c>
      <c r="BO2081" s="54">
        <v>9.7612E-5</v>
      </c>
      <c r="BP2081" s="70">
        <v>2454</v>
      </c>
      <c r="BQ2081" s="71"/>
      <c r="BR2081" s="70"/>
      <c r="BS2081" s="72"/>
      <c r="BT2081" s="72"/>
      <c r="BU2081" s="70">
        <v>5780722</v>
      </c>
      <c r="BV2081" s="70">
        <v>8595</v>
      </c>
      <c r="BW2081" s="74">
        <v>7374237</v>
      </c>
      <c r="BX2081" s="70">
        <v>13163554</v>
      </c>
    </row>
    <row r="2082" spans="1:76" x14ac:dyDescent="0.3">
      <c r="A2082" s="73" t="s">
        <v>10</v>
      </c>
      <c r="B2082" s="2" t="s">
        <v>1126</v>
      </c>
      <c r="C2082" s="2" t="s">
        <v>126</v>
      </c>
      <c r="D2082" s="2" t="s">
        <v>16</v>
      </c>
      <c r="E2082" s="2" t="s">
        <v>19</v>
      </c>
      <c r="F2082" s="17" t="str">
        <f>+Tabela1[[#This Row],[WK]]&amp;Tabela1[[#This Row],[PK]]&amp;Tabela1[[#This Row],[GK]]</f>
        <v>281803</v>
      </c>
      <c r="G2082" s="2" t="s">
        <v>1940</v>
      </c>
      <c r="H2082" s="3">
        <v>762112909.27999997</v>
      </c>
      <c r="I2082" s="4">
        <v>1.125</v>
      </c>
      <c r="J2082" s="3">
        <v>857377022.94000006</v>
      </c>
      <c r="K2082" s="4">
        <v>7.0000000000000007E-2</v>
      </c>
      <c r="L2082" s="3">
        <v>60016392</v>
      </c>
      <c r="M2082" s="3"/>
      <c r="N2082" s="5"/>
      <c r="O2082" s="3">
        <v>56019768.310000002</v>
      </c>
      <c r="P2082" s="4">
        <v>1.125</v>
      </c>
      <c r="Q2082" s="3">
        <v>63022239.350000001</v>
      </c>
      <c r="R2082" s="4">
        <v>1.6E-2</v>
      </c>
      <c r="S2082" s="3">
        <v>1008356</v>
      </c>
      <c r="T2082" s="3"/>
      <c r="U2082" s="5"/>
      <c r="V2082" s="3">
        <v>38946778</v>
      </c>
      <c r="W2082" s="5"/>
      <c r="X2082" s="3">
        <v>65477296</v>
      </c>
      <c r="Y2082" s="3">
        <v>20799796</v>
      </c>
      <c r="Z2082" s="3">
        <v>2788683</v>
      </c>
      <c r="AA2082" s="3">
        <v>2632586</v>
      </c>
      <c r="AB2082" s="3">
        <v>39256231</v>
      </c>
      <c r="AC2082" s="3">
        <v>0</v>
      </c>
      <c r="AD2082" s="3">
        <v>28483374</v>
      </c>
      <c r="AE2082" s="3">
        <v>0</v>
      </c>
      <c r="AF2082" s="3">
        <v>60016392</v>
      </c>
      <c r="AG2082" s="3">
        <v>1008356</v>
      </c>
      <c r="AH2082" s="3">
        <v>28483374</v>
      </c>
      <c r="AI2082" s="3">
        <v>38946778</v>
      </c>
      <c r="AJ2082" s="3">
        <v>3401764</v>
      </c>
      <c r="AK2082" s="3">
        <v>5354619</v>
      </c>
      <c r="AL2082" s="3">
        <v>2069667</v>
      </c>
      <c r="AM2082" s="3">
        <v>3284952</v>
      </c>
      <c r="AN2082" s="3">
        <v>1952855</v>
      </c>
      <c r="AO2082" s="3">
        <v>0</v>
      </c>
      <c r="AP2082" s="3">
        <v>0</v>
      </c>
      <c r="AQ2082" s="3">
        <v>1952855</v>
      </c>
      <c r="AR2082" s="3">
        <f>Tabela1[[#This Row],[Potrzeby finansowe 2027
w tym:]]+Tabela1[[#This Row],[Rozliczenie 2025 potrz. fin.]]</f>
        <v>67430151</v>
      </c>
      <c r="AS2082" s="3">
        <v>0</v>
      </c>
      <c r="AT2082" s="3">
        <v>0</v>
      </c>
      <c r="AU2082" s="3"/>
      <c r="AV2082" s="3"/>
      <c r="AW2082" s="3"/>
      <c r="AX2082" s="3"/>
      <c r="AY2082" s="3"/>
      <c r="AZ2082" s="3"/>
      <c r="BA2082" s="3">
        <v>2788683</v>
      </c>
      <c r="BB2082" s="3">
        <v>0</v>
      </c>
      <c r="BC2082" s="3">
        <v>180.66</v>
      </c>
      <c r="BD2082" s="3">
        <v>27294.67</v>
      </c>
      <c r="BE2082" s="3">
        <v>86.1</v>
      </c>
      <c r="BF2082" s="3">
        <v>0</v>
      </c>
      <c r="BG2082" s="3">
        <v>1996726</v>
      </c>
      <c r="BH2082" s="3">
        <v>18762</v>
      </c>
      <c r="BI2082" s="3">
        <v>635860</v>
      </c>
      <c r="BJ2082" s="3">
        <v>9771160.2949999981</v>
      </c>
      <c r="BK2082" s="3">
        <v>7031150.7499999991</v>
      </c>
      <c r="BL2082" s="3">
        <v>2746243.28</v>
      </c>
      <c r="BM2082" s="3">
        <v>5467551.6200000001</v>
      </c>
      <c r="BN2082" s="53">
        <v>0.77005866278690205</v>
      </c>
      <c r="BO2082" s="54">
        <v>8.1223299999999999E-4</v>
      </c>
      <c r="BP2082" s="70">
        <v>20426</v>
      </c>
      <c r="BQ2082" s="71"/>
      <c r="BR2082" s="70"/>
      <c r="BS2082" s="72"/>
      <c r="BT2082" s="72"/>
      <c r="BU2082" s="70">
        <v>60016392</v>
      </c>
      <c r="BV2082" s="70">
        <v>1008356</v>
      </c>
      <c r="BW2082" s="74">
        <v>28483374</v>
      </c>
      <c r="BX2082" s="70">
        <v>89508122</v>
      </c>
    </row>
    <row r="2083" spans="1:76" x14ac:dyDescent="0.3">
      <c r="A2083" s="73" t="s">
        <v>10</v>
      </c>
      <c r="B2083" s="2" t="s">
        <v>1126</v>
      </c>
      <c r="C2083" s="2" t="s">
        <v>132</v>
      </c>
      <c r="D2083" s="2" t="s">
        <v>12</v>
      </c>
      <c r="E2083" s="2" t="s">
        <v>15</v>
      </c>
      <c r="F2083" s="17" t="str">
        <f>+Tabela1[[#This Row],[WK]]&amp;Tabela1[[#This Row],[PK]]&amp;Tabela1[[#This Row],[GK]]</f>
        <v>281901</v>
      </c>
      <c r="G2083" s="2" t="s">
        <v>1941</v>
      </c>
      <c r="H2083" s="3">
        <v>78661048.430000007</v>
      </c>
      <c r="I2083" s="4">
        <v>1.125</v>
      </c>
      <c r="J2083" s="3">
        <v>88493679.480000004</v>
      </c>
      <c r="K2083" s="4">
        <v>7.0000000000000007E-2</v>
      </c>
      <c r="L2083" s="3">
        <v>6194558</v>
      </c>
      <c r="M2083" s="3"/>
      <c r="N2083" s="5"/>
      <c r="O2083" s="3">
        <v>623875.29</v>
      </c>
      <c r="P2083" s="4">
        <v>1.125</v>
      </c>
      <c r="Q2083" s="3">
        <v>701859.7</v>
      </c>
      <c r="R2083" s="4">
        <v>1.6E-2</v>
      </c>
      <c r="S2083" s="3">
        <v>11230</v>
      </c>
      <c r="T2083" s="3"/>
      <c r="U2083" s="5"/>
      <c r="V2083" s="3">
        <v>4454668</v>
      </c>
      <c r="W2083" s="5"/>
      <c r="X2083" s="3">
        <v>10481012</v>
      </c>
      <c r="Y2083" s="3">
        <v>4069191</v>
      </c>
      <c r="Z2083" s="3">
        <v>1157651</v>
      </c>
      <c r="AA2083" s="3">
        <v>571211</v>
      </c>
      <c r="AB2083" s="3">
        <v>3899385</v>
      </c>
      <c r="AC2083" s="3">
        <v>783574</v>
      </c>
      <c r="AD2083" s="3">
        <v>6026344</v>
      </c>
      <c r="AE2083" s="3">
        <v>0</v>
      </c>
      <c r="AF2083" s="3">
        <v>6194558</v>
      </c>
      <c r="AG2083" s="3">
        <v>11230</v>
      </c>
      <c r="AH2083" s="3">
        <v>6026344</v>
      </c>
      <c r="AI2083" s="3">
        <v>4454668</v>
      </c>
      <c r="AJ2083" s="3">
        <v>-646602</v>
      </c>
      <c r="AK2083" s="3">
        <v>-646602</v>
      </c>
      <c r="AL2083" s="3">
        <v>393072</v>
      </c>
      <c r="AM2083" s="3">
        <v>-1039674</v>
      </c>
      <c r="AN2083" s="3">
        <v>-423326</v>
      </c>
      <c r="AO2083" s="3">
        <v>0</v>
      </c>
      <c r="AP2083" s="3">
        <v>423326</v>
      </c>
      <c r="AQ2083" s="3">
        <v>0</v>
      </c>
      <c r="AR2083" s="3">
        <f>Tabela1[[#This Row],[Potrzeby finansowe 2027
w tym:]]+Tabela1[[#This Row],[Rozliczenie 2025 potrz. fin.]]</f>
        <v>10481012</v>
      </c>
      <c r="AS2083" s="3">
        <v>0</v>
      </c>
      <c r="AT2083" s="3">
        <v>0</v>
      </c>
      <c r="AU2083" s="3"/>
      <c r="AV2083" s="3"/>
      <c r="AW2083" s="3"/>
      <c r="AX2083" s="3"/>
      <c r="AY2083" s="3"/>
      <c r="AZ2083" s="3"/>
      <c r="BA2083" s="3">
        <v>1157651</v>
      </c>
      <c r="BB2083" s="3">
        <v>0</v>
      </c>
      <c r="BC2083" s="3">
        <v>491.09</v>
      </c>
      <c r="BD2083" s="3">
        <v>9934.5400000000009</v>
      </c>
      <c r="BE2083" s="3">
        <v>54.09</v>
      </c>
      <c r="BF2083" s="3">
        <v>0</v>
      </c>
      <c r="BG2083" s="3">
        <v>377782</v>
      </c>
      <c r="BH2083" s="3">
        <v>2458</v>
      </c>
      <c r="BI2083" s="3">
        <v>193429</v>
      </c>
      <c r="BJ2083" s="3">
        <v>2972392.26</v>
      </c>
      <c r="BK2083" s="3">
        <v>876686.50999999978</v>
      </c>
      <c r="BL2083" s="3">
        <v>1276960.23</v>
      </c>
      <c r="BM2083" s="3">
        <v>5828902.54</v>
      </c>
      <c r="BN2083" s="53">
        <v>0.66874271378342343</v>
      </c>
      <c r="BO2083" s="54">
        <v>1.036504E-4</v>
      </c>
      <c r="BP2083" s="70">
        <v>2606</v>
      </c>
      <c r="BQ2083" s="71"/>
      <c r="BR2083" s="70"/>
      <c r="BS2083" s="72"/>
      <c r="BT2083" s="72"/>
      <c r="BU2083" s="70">
        <v>6194558</v>
      </c>
      <c r="BV2083" s="70">
        <v>11230</v>
      </c>
      <c r="BW2083" s="74">
        <v>6026344</v>
      </c>
      <c r="BX2083" s="70">
        <v>12232132</v>
      </c>
    </row>
    <row r="2084" spans="1:76" x14ac:dyDescent="0.3">
      <c r="A2084" s="73" t="s">
        <v>10</v>
      </c>
      <c r="B2084" s="2" t="s">
        <v>1126</v>
      </c>
      <c r="C2084" s="2" t="s">
        <v>132</v>
      </c>
      <c r="D2084" s="2" t="s">
        <v>11</v>
      </c>
      <c r="E2084" s="2" t="s">
        <v>15</v>
      </c>
      <c r="F2084" s="17" t="str">
        <f>+Tabela1[[#This Row],[WK]]&amp;Tabela1[[#This Row],[PK]]&amp;Tabela1[[#This Row],[GK]]</f>
        <v>281902</v>
      </c>
      <c r="G2084" s="2" t="s">
        <v>1942</v>
      </c>
      <c r="H2084" s="3">
        <v>106235378.41</v>
      </c>
      <c r="I2084" s="4">
        <v>1.125</v>
      </c>
      <c r="J2084" s="3">
        <v>119514800.70999999</v>
      </c>
      <c r="K2084" s="4">
        <v>7.0000000000000007E-2</v>
      </c>
      <c r="L2084" s="3">
        <v>8366036</v>
      </c>
      <c r="M2084" s="3"/>
      <c r="N2084" s="5"/>
      <c r="O2084" s="3">
        <v>1679610.24</v>
      </c>
      <c r="P2084" s="4">
        <v>1.125</v>
      </c>
      <c r="Q2084" s="3">
        <v>1889561.52</v>
      </c>
      <c r="R2084" s="4">
        <v>1.6E-2</v>
      </c>
      <c r="S2084" s="3">
        <v>30233</v>
      </c>
      <c r="T2084" s="3"/>
      <c r="U2084" s="5"/>
      <c r="V2084" s="3">
        <v>5845884</v>
      </c>
      <c r="W2084" s="5"/>
      <c r="X2084" s="3">
        <v>10163731</v>
      </c>
      <c r="Y2084" s="3">
        <v>1174501</v>
      </c>
      <c r="Z2084" s="3">
        <v>1356024</v>
      </c>
      <c r="AA2084" s="3">
        <v>792353</v>
      </c>
      <c r="AB2084" s="3">
        <v>4398941</v>
      </c>
      <c r="AC2084" s="3">
        <v>2441912</v>
      </c>
      <c r="AD2084" s="3">
        <v>4317847</v>
      </c>
      <c r="AE2084" s="3">
        <v>0</v>
      </c>
      <c r="AF2084" s="3">
        <v>8366036</v>
      </c>
      <c r="AG2084" s="3">
        <v>30233</v>
      </c>
      <c r="AH2084" s="3">
        <v>4317847</v>
      </c>
      <c r="AI2084" s="3">
        <v>5845884</v>
      </c>
      <c r="AJ2084" s="3">
        <v>-213260</v>
      </c>
      <c r="AK2084" s="3">
        <v>-213260</v>
      </c>
      <c r="AL2084" s="3">
        <v>486615</v>
      </c>
      <c r="AM2084" s="3">
        <v>-699875</v>
      </c>
      <c r="AN2084" s="3">
        <v>-142622</v>
      </c>
      <c r="AO2084" s="3">
        <v>-57148.964999999851</v>
      </c>
      <c r="AP2084" s="3">
        <v>199771</v>
      </c>
      <c r="AQ2084" s="3">
        <v>0</v>
      </c>
      <c r="AR2084" s="3">
        <f>Tabela1[[#This Row],[Potrzeby finansowe 2027
w tym:]]+Tabela1[[#This Row],[Rozliczenie 2025 potrz. fin.]]</f>
        <v>10163731</v>
      </c>
      <c r="AS2084" s="3">
        <v>0</v>
      </c>
      <c r="AT2084" s="3">
        <v>0</v>
      </c>
      <c r="AU2084" s="3"/>
      <c r="AV2084" s="3"/>
      <c r="AW2084" s="3"/>
      <c r="AX2084" s="3"/>
      <c r="AY2084" s="3"/>
      <c r="AZ2084" s="3"/>
      <c r="BA2084" s="3">
        <v>1356024</v>
      </c>
      <c r="BB2084" s="3">
        <v>0</v>
      </c>
      <c r="BC2084" s="3">
        <v>278.02</v>
      </c>
      <c r="BD2084" s="3">
        <v>12649.01</v>
      </c>
      <c r="BE2084" s="3">
        <v>20.62</v>
      </c>
      <c r="BF2084" s="3">
        <v>0</v>
      </c>
      <c r="BG2084" s="3">
        <v>377782</v>
      </c>
      <c r="BH2084" s="3">
        <v>2913</v>
      </c>
      <c r="BI2084" s="3">
        <v>414571</v>
      </c>
      <c r="BJ2084" s="3">
        <v>6370652.375</v>
      </c>
      <c r="BK2084" s="3">
        <v>4107420.79</v>
      </c>
      <c r="BL2084" s="3">
        <v>516896.35</v>
      </c>
      <c r="BM2084" s="3">
        <v>8019133.6399999997</v>
      </c>
      <c r="BN2084" s="53">
        <v>0.89475578933624322</v>
      </c>
      <c r="BO2084" s="54">
        <v>1.034857E-4</v>
      </c>
      <c r="BP2084" s="70">
        <v>2602</v>
      </c>
      <c r="BQ2084" s="71"/>
      <c r="BR2084" s="70"/>
      <c r="BS2084" s="72"/>
      <c r="BT2084" s="72"/>
      <c r="BU2084" s="70">
        <v>8366036</v>
      </c>
      <c r="BV2084" s="70">
        <v>30233</v>
      </c>
      <c r="BW2084" s="74">
        <v>4317847</v>
      </c>
      <c r="BX2084" s="70">
        <v>12714116</v>
      </c>
    </row>
    <row r="2085" spans="1:76" x14ac:dyDescent="0.3">
      <c r="A2085" s="73" t="s">
        <v>10</v>
      </c>
      <c r="B2085" s="2" t="s">
        <v>1126</v>
      </c>
      <c r="C2085" s="2" t="s">
        <v>132</v>
      </c>
      <c r="D2085" s="2" t="s">
        <v>16</v>
      </c>
      <c r="E2085" s="2" t="s">
        <v>19</v>
      </c>
      <c r="F2085" s="17" t="str">
        <f>+Tabela1[[#This Row],[WK]]&amp;Tabela1[[#This Row],[PK]]&amp;Tabela1[[#This Row],[GK]]</f>
        <v>281903</v>
      </c>
      <c r="G2085" s="2" t="s">
        <v>1943</v>
      </c>
      <c r="H2085" s="3">
        <v>674247493.86000001</v>
      </c>
      <c r="I2085" s="4">
        <v>1.125</v>
      </c>
      <c r="J2085" s="3">
        <v>758528430.59000003</v>
      </c>
      <c r="K2085" s="4">
        <v>7.0000000000000007E-2</v>
      </c>
      <c r="L2085" s="3">
        <v>53096990</v>
      </c>
      <c r="M2085" s="3"/>
      <c r="N2085" s="5"/>
      <c r="O2085" s="3">
        <v>46077032.420000009</v>
      </c>
      <c r="P2085" s="4">
        <v>1.125</v>
      </c>
      <c r="Q2085" s="3">
        <v>51836661.469999999</v>
      </c>
      <c r="R2085" s="4">
        <v>1.6E-2</v>
      </c>
      <c r="S2085" s="3">
        <v>829387</v>
      </c>
      <c r="T2085" s="3"/>
      <c r="U2085" s="5"/>
      <c r="V2085" s="3">
        <v>32722547</v>
      </c>
      <c r="W2085" s="5"/>
      <c r="X2085" s="3">
        <v>42314946</v>
      </c>
      <c r="Y2085" s="3">
        <v>13255620</v>
      </c>
      <c r="Z2085" s="3">
        <v>2454421</v>
      </c>
      <c r="AA2085" s="3">
        <v>2579242</v>
      </c>
      <c r="AB2085" s="3">
        <v>22855624</v>
      </c>
      <c r="AC2085" s="3">
        <v>1170039</v>
      </c>
      <c r="AD2085" s="3">
        <v>9567288</v>
      </c>
      <c r="AE2085" s="3">
        <v>0</v>
      </c>
      <c r="AF2085" s="3">
        <v>53096990</v>
      </c>
      <c r="AG2085" s="3">
        <v>829387</v>
      </c>
      <c r="AH2085" s="3">
        <v>9567288</v>
      </c>
      <c r="AI2085" s="3">
        <v>32722547</v>
      </c>
      <c r="AJ2085" s="3">
        <v>1368325</v>
      </c>
      <c r="AK2085" s="3">
        <v>1343213</v>
      </c>
      <c r="AL2085" s="3">
        <v>2617736</v>
      </c>
      <c r="AM2085" s="3">
        <v>-1274523</v>
      </c>
      <c r="AN2085" s="3">
        <v>-649861</v>
      </c>
      <c r="AO2085" s="3">
        <v>0</v>
      </c>
      <c r="AP2085" s="3">
        <v>624749</v>
      </c>
      <c r="AQ2085" s="3">
        <v>-25112</v>
      </c>
      <c r="AR2085" s="3">
        <f>Tabela1[[#This Row],[Potrzeby finansowe 2027
w tym:]]+Tabela1[[#This Row],[Rozliczenie 2025 potrz. fin.]]</f>
        <v>42289834</v>
      </c>
      <c r="AS2085" s="3">
        <v>0</v>
      </c>
      <c r="AT2085" s="3">
        <v>0</v>
      </c>
      <c r="AU2085" s="3"/>
      <c r="AV2085" s="3"/>
      <c r="AW2085" s="3"/>
      <c r="AX2085" s="3"/>
      <c r="AY2085" s="3"/>
      <c r="AZ2085" s="3"/>
      <c r="BA2085" s="3">
        <v>2454421</v>
      </c>
      <c r="BB2085" s="3">
        <v>0</v>
      </c>
      <c r="BC2085" s="3">
        <v>2128.63</v>
      </c>
      <c r="BD2085" s="3">
        <v>17356.61</v>
      </c>
      <c r="BE2085" s="3">
        <v>277.77999999999997</v>
      </c>
      <c r="BF2085" s="3">
        <v>0</v>
      </c>
      <c r="BG2085" s="3">
        <v>1589441</v>
      </c>
      <c r="BH2085" s="3">
        <v>14935</v>
      </c>
      <c r="BI2085" s="3">
        <v>989801</v>
      </c>
      <c r="BJ2085" s="3">
        <v>15210116.327500001</v>
      </c>
      <c r="BK2085" s="3">
        <v>10538026.560000001</v>
      </c>
      <c r="BL2085" s="3">
        <v>2279763.4500000002</v>
      </c>
      <c r="BM2085" s="3">
        <v>14128832.17</v>
      </c>
      <c r="BN2085" s="53">
        <v>0.81574662152709776</v>
      </c>
      <c r="BO2085" s="54">
        <v>6.6701589999999995E-4</v>
      </c>
      <c r="BP2085" s="70">
        <v>16774</v>
      </c>
      <c r="BQ2085" s="71"/>
      <c r="BR2085" s="70"/>
      <c r="BS2085" s="72"/>
      <c r="BT2085" s="72"/>
      <c r="BU2085" s="70">
        <v>53096990</v>
      </c>
      <c r="BV2085" s="70">
        <v>829387</v>
      </c>
      <c r="BW2085" s="74">
        <v>9567288</v>
      </c>
      <c r="BX2085" s="70">
        <v>63493665</v>
      </c>
    </row>
    <row r="2086" spans="1:76" x14ac:dyDescent="0.3">
      <c r="A2086" s="73" t="s">
        <v>10</v>
      </c>
      <c r="B2086" s="2" t="s">
        <v>1143</v>
      </c>
      <c r="C2086" s="2" t="s">
        <v>12</v>
      </c>
      <c r="D2086" s="2" t="s">
        <v>12</v>
      </c>
      <c r="E2086" s="2" t="s">
        <v>13</v>
      </c>
      <c r="F2086" s="17" t="str">
        <f>+Tabela1[[#This Row],[WK]]&amp;Tabela1[[#This Row],[PK]]&amp;Tabela1[[#This Row],[GK]]</f>
        <v>300101</v>
      </c>
      <c r="G2086" s="2" t="s">
        <v>1944</v>
      </c>
      <c r="H2086" s="3">
        <v>869351806.99000001</v>
      </c>
      <c r="I2086" s="4">
        <v>1.125</v>
      </c>
      <c r="J2086" s="3">
        <v>978020782.86000001</v>
      </c>
      <c r="K2086" s="4">
        <v>7.0000000000000007E-2</v>
      </c>
      <c r="L2086" s="3">
        <v>68461455</v>
      </c>
      <c r="M2086" s="3"/>
      <c r="N2086" s="5"/>
      <c r="O2086" s="3">
        <v>101943892.65999998</v>
      </c>
      <c r="P2086" s="4">
        <v>1.125</v>
      </c>
      <c r="Q2086" s="3">
        <v>114686879.23999999</v>
      </c>
      <c r="R2086" s="4">
        <v>1.6E-2</v>
      </c>
      <c r="S2086" s="3">
        <v>1834990</v>
      </c>
      <c r="T2086" s="3"/>
      <c r="U2086" s="5"/>
      <c r="V2086" s="3">
        <v>38063709</v>
      </c>
      <c r="W2086" s="5"/>
      <c r="X2086" s="3">
        <v>32090598</v>
      </c>
      <c r="Y2086" s="3">
        <v>1803812</v>
      </c>
      <c r="Z2086" s="3">
        <v>0</v>
      </c>
      <c r="AA2086" s="3">
        <v>2653431</v>
      </c>
      <c r="AB2086" s="3">
        <v>27633355</v>
      </c>
      <c r="AC2086" s="3">
        <v>0</v>
      </c>
      <c r="AD2086" s="3">
        <v>2054733</v>
      </c>
      <c r="AE2086" s="3">
        <v>0</v>
      </c>
      <c r="AF2086" s="3">
        <v>68461455</v>
      </c>
      <c r="AG2086" s="3">
        <v>1834990</v>
      </c>
      <c r="AH2086" s="3">
        <v>2054733</v>
      </c>
      <c r="AI2086" s="3">
        <v>38063709</v>
      </c>
      <c r="AJ2086" s="3">
        <v>780873</v>
      </c>
      <c r="AK2086" s="3">
        <v>727787</v>
      </c>
      <c r="AL2086" s="3">
        <v>2092329</v>
      </c>
      <c r="AM2086" s="3">
        <v>-1364542</v>
      </c>
      <c r="AN2086" s="3">
        <v>-53086</v>
      </c>
      <c r="AO2086" s="3">
        <v>0</v>
      </c>
      <c r="AP2086" s="3">
        <v>0</v>
      </c>
      <c r="AQ2086" s="3">
        <v>-53086</v>
      </c>
      <c r="AR2086" s="3">
        <f>Tabela1[[#This Row],[Potrzeby finansowe 2027
w tym:]]+Tabela1[[#This Row],[Rozliczenie 2025 potrz. fin.]]</f>
        <v>32037512</v>
      </c>
      <c r="AS2086" s="3">
        <v>0</v>
      </c>
      <c r="AT2086" s="3">
        <v>0</v>
      </c>
      <c r="AU2086" s="3"/>
      <c r="AV2086" s="3"/>
      <c r="AW2086" s="3"/>
      <c r="AX2086" s="3"/>
      <c r="AY2086" s="3"/>
      <c r="AZ2086" s="3"/>
      <c r="BA2086" s="3">
        <v>0</v>
      </c>
      <c r="BB2086" s="3">
        <v>0</v>
      </c>
      <c r="BC2086" s="3">
        <v>0</v>
      </c>
      <c r="BD2086" s="3">
        <v>0</v>
      </c>
      <c r="BE2086" s="3">
        <v>0</v>
      </c>
      <c r="BF2086" s="3">
        <v>0</v>
      </c>
      <c r="BG2086" s="3">
        <v>1789200</v>
      </c>
      <c r="BH2086" s="3">
        <v>16812</v>
      </c>
      <c r="BI2086" s="3">
        <v>864231</v>
      </c>
      <c r="BJ2086" s="3">
        <v>13280503.7925</v>
      </c>
      <c r="BK2086" s="3">
        <v>10299176.539999999</v>
      </c>
      <c r="BL2086" s="3">
        <v>2113036.87</v>
      </c>
      <c r="BM2086" s="3">
        <v>7699235.2699999996</v>
      </c>
      <c r="BN2086" s="53">
        <v>0.97437863145034187</v>
      </c>
      <c r="BO2086" s="54">
        <v>6.5272430000000003E-4</v>
      </c>
      <c r="BP2086" s="70">
        <v>16415</v>
      </c>
      <c r="BQ2086" s="71"/>
      <c r="BR2086" s="70"/>
      <c r="BS2086" s="72"/>
      <c r="BT2086" s="72"/>
      <c r="BU2086" s="70">
        <v>68461455</v>
      </c>
      <c r="BV2086" s="70">
        <v>1834990</v>
      </c>
      <c r="BW2086" s="74">
        <v>2054733</v>
      </c>
      <c r="BX2086" s="70">
        <v>72351178</v>
      </c>
    </row>
    <row r="2087" spans="1:76" x14ac:dyDescent="0.3">
      <c r="A2087" s="73" t="s">
        <v>10</v>
      </c>
      <c r="B2087" s="2" t="s">
        <v>1143</v>
      </c>
      <c r="C2087" s="2" t="s">
        <v>12</v>
      </c>
      <c r="D2087" s="2" t="s">
        <v>11</v>
      </c>
      <c r="E2087" s="2" t="s">
        <v>15</v>
      </c>
      <c r="F2087" s="17" t="str">
        <f>+Tabela1[[#This Row],[WK]]&amp;Tabela1[[#This Row],[PK]]&amp;Tabela1[[#This Row],[GK]]</f>
        <v>300102</v>
      </c>
      <c r="G2087" s="2" t="s">
        <v>1945</v>
      </c>
      <c r="H2087" s="3">
        <v>362797477.72000003</v>
      </c>
      <c r="I2087" s="4">
        <v>1.125</v>
      </c>
      <c r="J2087" s="3">
        <v>408147162.44</v>
      </c>
      <c r="K2087" s="4">
        <v>7.0000000000000007E-2</v>
      </c>
      <c r="L2087" s="3">
        <v>28570301</v>
      </c>
      <c r="M2087" s="3"/>
      <c r="N2087" s="5"/>
      <c r="O2087" s="3">
        <v>47255424.239999995</v>
      </c>
      <c r="P2087" s="4">
        <v>1.125</v>
      </c>
      <c r="Q2087" s="3">
        <v>53162352.270000003</v>
      </c>
      <c r="R2087" s="4">
        <v>1.6E-2</v>
      </c>
      <c r="S2087" s="3">
        <v>850598</v>
      </c>
      <c r="T2087" s="3"/>
      <c r="U2087" s="5"/>
      <c r="V2087" s="3">
        <v>11933890</v>
      </c>
      <c r="W2087" s="5"/>
      <c r="X2087" s="3">
        <v>24736276</v>
      </c>
      <c r="Y2087" s="3">
        <v>0</v>
      </c>
      <c r="Z2087" s="3">
        <v>3866</v>
      </c>
      <c r="AA2087" s="3">
        <v>1833601</v>
      </c>
      <c r="AB2087" s="3">
        <v>16675846</v>
      </c>
      <c r="AC2087" s="3">
        <v>6222963</v>
      </c>
      <c r="AD2087" s="3">
        <v>12836626</v>
      </c>
      <c r="AE2087" s="3">
        <v>2371770</v>
      </c>
      <c r="AF2087" s="3">
        <v>28570301</v>
      </c>
      <c r="AG2087" s="3">
        <v>850598</v>
      </c>
      <c r="AH2087" s="3">
        <v>10464856</v>
      </c>
      <c r="AI2087" s="3">
        <v>11933890</v>
      </c>
      <c r="AJ2087" s="3">
        <v>624678</v>
      </c>
      <c r="AK2087" s="3">
        <v>658918</v>
      </c>
      <c r="AL2087" s="3">
        <v>1036305</v>
      </c>
      <c r="AM2087" s="3">
        <v>-377387</v>
      </c>
      <c r="AN2087" s="3">
        <v>264200</v>
      </c>
      <c r="AO2087" s="3">
        <v>0</v>
      </c>
      <c r="AP2087" s="3">
        <v>-229960</v>
      </c>
      <c r="AQ2087" s="3">
        <v>34240</v>
      </c>
      <c r="AR2087" s="3">
        <f>Tabela1[[#This Row],[Potrzeby finansowe 2027
w tym:]]+Tabela1[[#This Row],[Rozliczenie 2025 potrz. fin.]]</f>
        <v>24770516</v>
      </c>
      <c r="AS2087" s="3">
        <v>0</v>
      </c>
      <c r="AT2087" s="3">
        <v>0</v>
      </c>
      <c r="AU2087" s="3"/>
      <c r="AV2087" s="3"/>
      <c r="AW2087" s="3"/>
      <c r="AX2087" s="3"/>
      <c r="AY2087" s="3"/>
      <c r="AZ2087" s="3"/>
      <c r="BA2087" s="3">
        <v>3866</v>
      </c>
      <c r="BB2087" s="3">
        <v>0</v>
      </c>
      <c r="BC2087" s="3">
        <v>11.62</v>
      </c>
      <c r="BD2087" s="3">
        <v>0</v>
      </c>
      <c r="BE2087" s="3">
        <v>0</v>
      </c>
      <c r="BF2087" s="3">
        <v>0</v>
      </c>
      <c r="BG2087" s="3">
        <v>874912</v>
      </c>
      <c r="BH2087" s="3">
        <v>8221</v>
      </c>
      <c r="BI2087" s="3">
        <v>958689</v>
      </c>
      <c r="BJ2087" s="3">
        <v>14732014.442500001</v>
      </c>
      <c r="BK2087" s="3">
        <v>11487828.680000002</v>
      </c>
      <c r="BL2087" s="3">
        <v>1164891.77</v>
      </c>
      <c r="BM2087" s="3">
        <v>10646959.51</v>
      </c>
      <c r="BN2087" s="53">
        <v>1.1553677848968973</v>
      </c>
      <c r="BO2087" s="54">
        <v>3.1737729999999997E-4</v>
      </c>
      <c r="BP2087" s="70">
        <v>7981</v>
      </c>
      <c r="BQ2087" s="71"/>
      <c r="BR2087" s="70"/>
      <c r="BS2087" s="72"/>
      <c r="BT2087" s="72"/>
      <c r="BU2087" s="70">
        <v>28570301</v>
      </c>
      <c r="BV2087" s="70">
        <v>850598</v>
      </c>
      <c r="BW2087" s="74">
        <v>10464856</v>
      </c>
      <c r="BX2087" s="70">
        <v>39885755</v>
      </c>
    </row>
    <row r="2088" spans="1:76" x14ac:dyDescent="0.3">
      <c r="A2088" s="73" t="s">
        <v>10</v>
      </c>
      <c r="B2088" s="2" t="s">
        <v>1143</v>
      </c>
      <c r="C2088" s="2" t="s">
        <v>12</v>
      </c>
      <c r="D2088" s="2" t="s">
        <v>16</v>
      </c>
      <c r="E2088" s="2" t="s">
        <v>15</v>
      </c>
      <c r="F2088" s="17" t="str">
        <f>+Tabela1[[#This Row],[WK]]&amp;Tabela1[[#This Row],[PK]]&amp;Tabela1[[#This Row],[GK]]</f>
        <v>300103</v>
      </c>
      <c r="G2088" s="2" t="s">
        <v>1944</v>
      </c>
      <c r="H2088" s="3">
        <v>295249417.56999999</v>
      </c>
      <c r="I2088" s="4">
        <v>1.125</v>
      </c>
      <c r="J2088" s="3">
        <v>332155594.76999998</v>
      </c>
      <c r="K2088" s="4">
        <v>7.0000000000000007E-2</v>
      </c>
      <c r="L2088" s="3">
        <v>23250892</v>
      </c>
      <c r="M2088" s="3"/>
      <c r="N2088" s="5"/>
      <c r="O2088" s="3">
        <v>70979373.170000002</v>
      </c>
      <c r="P2088" s="4">
        <v>1.125</v>
      </c>
      <c r="Q2088" s="3">
        <v>79851794.819999993</v>
      </c>
      <c r="R2088" s="4">
        <v>1.6E-2</v>
      </c>
      <c r="S2088" s="3">
        <v>1277629</v>
      </c>
      <c r="T2088" s="3"/>
      <c r="U2088" s="5"/>
      <c r="V2088" s="3">
        <v>12624658</v>
      </c>
      <c r="W2088" s="5"/>
      <c r="X2088" s="3">
        <v>22580070</v>
      </c>
      <c r="Y2088" s="3">
        <v>0</v>
      </c>
      <c r="Z2088" s="3">
        <v>199650</v>
      </c>
      <c r="AA2088" s="3">
        <v>1056322</v>
      </c>
      <c r="AB2088" s="3">
        <v>17554953</v>
      </c>
      <c r="AC2088" s="3">
        <v>3769145</v>
      </c>
      <c r="AD2088" s="3">
        <v>9955412</v>
      </c>
      <c r="AE2088" s="3">
        <v>0</v>
      </c>
      <c r="AF2088" s="3">
        <v>23250892</v>
      </c>
      <c r="AG2088" s="3">
        <v>1277629</v>
      </c>
      <c r="AH2088" s="3">
        <v>9955412</v>
      </c>
      <c r="AI2088" s="3">
        <v>12624658</v>
      </c>
      <c r="AJ2088" s="3">
        <v>1307005</v>
      </c>
      <c r="AK2088" s="3">
        <v>1307005</v>
      </c>
      <c r="AL2088" s="3">
        <v>911592</v>
      </c>
      <c r="AM2088" s="3">
        <v>395413</v>
      </c>
      <c r="AN2088" s="3">
        <v>1113674</v>
      </c>
      <c r="AO2088" s="3">
        <v>0</v>
      </c>
      <c r="AP2088" s="3">
        <v>-1113674</v>
      </c>
      <c r="AQ2088" s="3">
        <v>0</v>
      </c>
      <c r="AR2088" s="3">
        <f>Tabela1[[#This Row],[Potrzeby finansowe 2027
w tym:]]+Tabela1[[#This Row],[Rozliczenie 2025 potrz. fin.]]</f>
        <v>22580070</v>
      </c>
      <c r="AS2088" s="3">
        <v>0</v>
      </c>
      <c r="AT2088" s="3">
        <v>0</v>
      </c>
      <c r="AU2088" s="3"/>
      <c r="AV2088" s="3"/>
      <c r="AW2088" s="3"/>
      <c r="AX2088" s="3"/>
      <c r="AY2088" s="3"/>
      <c r="AZ2088" s="3"/>
      <c r="BA2088" s="3">
        <v>199650</v>
      </c>
      <c r="BB2088" s="3">
        <v>0</v>
      </c>
      <c r="BC2088" s="3">
        <v>0</v>
      </c>
      <c r="BD2088" s="3">
        <v>0</v>
      </c>
      <c r="BE2088" s="3">
        <v>4000.61</v>
      </c>
      <c r="BF2088" s="3">
        <v>0</v>
      </c>
      <c r="BG2088" s="3">
        <v>657807</v>
      </c>
      <c r="BH2088" s="3">
        <v>6181</v>
      </c>
      <c r="BI2088" s="3">
        <v>398515</v>
      </c>
      <c r="BJ2088" s="3">
        <v>6123913.3474999992</v>
      </c>
      <c r="BK2088" s="3">
        <v>4074494.459999999</v>
      </c>
      <c r="BL2088" s="3">
        <v>189930.61</v>
      </c>
      <c r="BM2088" s="3">
        <v>7817814.3300000001</v>
      </c>
      <c r="BN2088" s="53">
        <v>1.1788273038433918</v>
      </c>
      <c r="BO2088" s="54">
        <v>2.3710819999999999E-4</v>
      </c>
      <c r="BP2088" s="70">
        <v>5963</v>
      </c>
      <c r="BQ2088" s="71"/>
      <c r="BR2088" s="70"/>
      <c r="BS2088" s="72"/>
      <c r="BT2088" s="72"/>
      <c r="BU2088" s="70">
        <v>23250892</v>
      </c>
      <c r="BV2088" s="70">
        <v>1277629</v>
      </c>
      <c r="BW2088" s="74">
        <v>9955412</v>
      </c>
      <c r="BX2088" s="70">
        <v>34483933</v>
      </c>
    </row>
    <row r="2089" spans="1:76" x14ac:dyDescent="0.3">
      <c r="A2089" s="73" t="s">
        <v>10</v>
      </c>
      <c r="B2089" s="2" t="s">
        <v>1143</v>
      </c>
      <c r="C2089" s="2" t="s">
        <v>12</v>
      </c>
      <c r="D2089" s="2" t="s">
        <v>18</v>
      </c>
      <c r="E2089" s="2" t="s">
        <v>19</v>
      </c>
      <c r="F2089" s="17" t="str">
        <f>+Tabela1[[#This Row],[WK]]&amp;Tabela1[[#This Row],[PK]]&amp;Tabela1[[#This Row],[GK]]</f>
        <v>300104</v>
      </c>
      <c r="G2089" s="2" t="s">
        <v>1946</v>
      </c>
      <c r="H2089" s="3">
        <v>247559163.58000001</v>
      </c>
      <c r="I2089" s="4">
        <v>1.125</v>
      </c>
      <c r="J2089" s="3">
        <v>278504059.02999997</v>
      </c>
      <c r="K2089" s="4">
        <v>7.0000000000000007E-2</v>
      </c>
      <c r="L2089" s="3">
        <v>19495284</v>
      </c>
      <c r="M2089" s="3"/>
      <c r="N2089" s="5"/>
      <c r="O2089" s="3">
        <v>45250056.460000001</v>
      </c>
      <c r="P2089" s="4">
        <v>1.125</v>
      </c>
      <c r="Q2089" s="3">
        <v>50906313.520000003</v>
      </c>
      <c r="R2089" s="4">
        <v>1.6E-2</v>
      </c>
      <c r="S2089" s="3">
        <v>814501</v>
      </c>
      <c r="T2089" s="3"/>
      <c r="U2089" s="5"/>
      <c r="V2089" s="3">
        <v>13072751</v>
      </c>
      <c r="W2089" s="5"/>
      <c r="X2089" s="3">
        <v>18811762</v>
      </c>
      <c r="Y2089" s="3">
        <v>1161150</v>
      </c>
      <c r="Z2089" s="3">
        <v>0</v>
      </c>
      <c r="AA2089" s="3">
        <v>1127505</v>
      </c>
      <c r="AB2089" s="3">
        <v>14679263</v>
      </c>
      <c r="AC2089" s="3">
        <v>1843844</v>
      </c>
      <c r="AD2089" s="3">
        <v>6076370</v>
      </c>
      <c r="AE2089" s="3">
        <v>0</v>
      </c>
      <c r="AF2089" s="3">
        <v>19495284</v>
      </c>
      <c r="AG2089" s="3">
        <v>814501</v>
      </c>
      <c r="AH2089" s="3">
        <v>6076370</v>
      </c>
      <c r="AI2089" s="3">
        <v>13072751</v>
      </c>
      <c r="AJ2089" s="3">
        <v>252742</v>
      </c>
      <c r="AK2089" s="3">
        <v>590101</v>
      </c>
      <c r="AL2089" s="3">
        <v>1205726</v>
      </c>
      <c r="AM2089" s="3">
        <v>-615625</v>
      </c>
      <c r="AN2089" s="3">
        <v>417522</v>
      </c>
      <c r="AO2089" s="3">
        <v>0</v>
      </c>
      <c r="AP2089" s="3">
        <v>-80163</v>
      </c>
      <c r="AQ2089" s="3">
        <v>337359</v>
      </c>
      <c r="AR2089" s="3">
        <f>Tabela1[[#This Row],[Potrzeby finansowe 2027
w tym:]]+Tabela1[[#This Row],[Rozliczenie 2025 potrz. fin.]]</f>
        <v>19149121</v>
      </c>
      <c r="AS2089" s="3">
        <v>0</v>
      </c>
      <c r="AT2089" s="3">
        <v>0</v>
      </c>
      <c r="AU2089" s="3"/>
      <c r="AV2089" s="3"/>
      <c r="AW2089" s="3"/>
      <c r="AX2089" s="3"/>
      <c r="AY2089" s="3"/>
      <c r="AZ2089" s="3"/>
      <c r="BA2089" s="3">
        <v>0</v>
      </c>
      <c r="BB2089" s="3">
        <v>0</v>
      </c>
      <c r="BC2089" s="3">
        <v>0</v>
      </c>
      <c r="BD2089" s="3">
        <v>0</v>
      </c>
      <c r="BE2089" s="3">
        <v>0</v>
      </c>
      <c r="BF2089" s="3">
        <v>0</v>
      </c>
      <c r="BG2089" s="3">
        <v>662490</v>
      </c>
      <c r="BH2089" s="3">
        <v>6225</v>
      </c>
      <c r="BI2089" s="3">
        <v>465015</v>
      </c>
      <c r="BJ2089" s="3">
        <v>7145808.6600000001</v>
      </c>
      <c r="BK2089" s="3">
        <v>4129251.91</v>
      </c>
      <c r="BL2089" s="3">
        <v>252652.3</v>
      </c>
      <c r="BM2089" s="3">
        <v>11560922.4</v>
      </c>
      <c r="BN2089" s="53">
        <v>0.9622935377670836</v>
      </c>
      <c r="BO2089" s="54">
        <v>2.8550709999999998E-4</v>
      </c>
      <c r="BP2089" s="70">
        <v>7180</v>
      </c>
      <c r="BQ2089" s="71"/>
      <c r="BR2089" s="70"/>
      <c r="BS2089" s="72"/>
      <c r="BT2089" s="72"/>
      <c r="BU2089" s="70">
        <v>19495284</v>
      </c>
      <c r="BV2089" s="70">
        <v>814501</v>
      </c>
      <c r="BW2089" s="74">
        <v>6076370</v>
      </c>
      <c r="BX2089" s="70">
        <v>26386155</v>
      </c>
    </row>
    <row r="2090" spans="1:76" x14ac:dyDescent="0.3">
      <c r="A2090" s="73" t="s">
        <v>10</v>
      </c>
      <c r="B2090" s="2" t="s">
        <v>1143</v>
      </c>
      <c r="C2090" s="2" t="s">
        <v>12</v>
      </c>
      <c r="D2090" s="2" t="s">
        <v>21</v>
      </c>
      <c r="E2090" s="2" t="s">
        <v>19</v>
      </c>
      <c r="F2090" s="17" t="str">
        <f>+Tabela1[[#This Row],[WK]]&amp;Tabela1[[#This Row],[PK]]&amp;Tabela1[[#This Row],[GK]]</f>
        <v>300105</v>
      </c>
      <c r="G2090" s="2" t="s">
        <v>1947</v>
      </c>
      <c r="H2090" s="3">
        <v>280166044.33999997</v>
      </c>
      <c r="I2090" s="4">
        <v>1.125</v>
      </c>
      <c r="J2090" s="3">
        <v>315186799.88</v>
      </c>
      <c r="K2090" s="4">
        <v>7.0000000000000007E-2</v>
      </c>
      <c r="L2090" s="3">
        <v>22063076</v>
      </c>
      <c r="M2090" s="3"/>
      <c r="N2090" s="5"/>
      <c r="O2090" s="3">
        <v>17211810.220000003</v>
      </c>
      <c r="P2090" s="4">
        <v>1.125</v>
      </c>
      <c r="Q2090" s="3">
        <v>19363286.5</v>
      </c>
      <c r="R2090" s="4">
        <v>1.6E-2</v>
      </c>
      <c r="S2090" s="3">
        <v>309813</v>
      </c>
      <c r="T2090" s="3"/>
      <c r="U2090" s="5"/>
      <c r="V2090" s="3">
        <v>13059711</v>
      </c>
      <c r="W2090" s="5"/>
      <c r="X2090" s="3">
        <v>25232051</v>
      </c>
      <c r="Y2090" s="3">
        <v>5274876</v>
      </c>
      <c r="Z2090" s="3">
        <v>272101</v>
      </c>
      <c r="AA2090" s="3">
        <v>1334244</v>
      </c>
      <c r="AB2090" s="3">
        <v>14177904</v>
      </c>
      <c r="AC2090" s="3">
        <v>4172926</v>
      </c>
      <c r="AD2090" s="3">
        <v>12172339</v>
      </c>
      <c r="AE2090" s="3">
        <v>0</v>
      </c>
      <c r="AF2090" s="3">
        <v>22063076</v>
      </c>
      <c r="AG2090" s="3">
        <v>309813</v>
      </c>
      <c r="AH2090" s="3">
        <v>12172339</v>
      </c>
      <c r="AI2090" s="3">
        <v>13059711</v>
      </c>
      <c r="AJ2090" s="3">
        <v>1180046</v>
      </c>
      <c r="AK2090" s="3">
        <v>1180046</v>
      </c>
      <c r="AL2090" s="3">
        <v>566023</v>
      </c>
      <c r="AM2090" s="3">
        <v>614023</v>
      </c>
      <c r="AN2090" s="3">
        <v>-318282</v>
      </c>
      <c r="AO2090" s="3">
        <v>0</v>
      </c>
      <c r="AP2090" s="3">
        <v>318282</v>
      </c>
      <c r="AQ2090" s="3">
        <v>0</v>
      </c>
      <c r="AR2090" s="3">
        <f>Tabela1[[#This Row],[Potrzeby finansowe 2027
w tym:]]+Tabela1[[#This Row],[Rozliczenie 2025 potrz. fin.]]</f>
        <v>25232051</v>
      </c>
      <c r="AS2090" s="3">
        <v>0</v>
      </c>
      <c r="AT2090" s="3">
        <v>0</v>
      </c>
      <c r="AU2090" s="3"/>
      <c r="AV2090" s="3"/>
      <c r="AW2090" s="3"/>
      <c r="AX2090" s="3"/>
      <c r="AY2090" s="3"/>
      <c r="AZ2090" s="3"/>
      <c r="BA2090" s="3">
        <v>272101</v>
      </c>
      <c r="BB2090" s="3">
        <v>0</v>
      </c>
      <c r="BC2090" s="3">
        <v>0</v>
      </c>
      <c r="BD2090" s="3">
        <v>0</v>
      </c>
      <c r="BE2090" s="3">
        <v>5452.38</v>
      </c>
      <c r="BF2090" s="3">
        <v>0</v>
      </c>
      <c r="BG2090" s="3">
        <v>752205</v>
      </c>
      <c r="BH2090" s="3">
        <v>7068</v>
      </c>
      <c r="BI2090" s="3">
        <v>582039</v>
      </c>
      <c r="BJ2090" s="3">
        <v>8944092.0824999996</v>
      </c>
      <c r="BK2090" s="3">
        <v>6169162.4100000001</v>
      </c>
      <c r="BL2090" s="3">
        <v>1913977.68</v>
      </c>
      <c r="BM2090" s="3">
        <v>7271763.3300000001</v>
      </c>
      <c r="BN2090" s="53">
        <v>0.81387948481202732</v>
      </c>
      <c r="BO2090" s="54">
        <v>2.6280059999999998E-4</v>
      </c>
      <c r="BP2090" s="70">
        <v>6608</v>
      </c>
      <c r="BQ2090" s="71"/>
      <c r="BR2090" s="70"/>
      <c r="BS2090" s="72"/>
      <c r="BT2090" s="72"/>
      <c r="BU2090" s="70">
        <v>22063076</v>
      </c>
      <c r="BV2090" s="70">
        <v>309813</v>
      </c>
      <c r="BW2090" s="74">
        <v>12172339</v>
      </c>
      <c r="BX2090" s="70">
        <v>34545228</v>
      </c>
    </row>
    <row r="2091" spans="1:76" x14ac:dyDescent="0.3">
      <c r="A2091" s="73" t="s">
        <v>10</v>
      </c>
      <c r="B2091" s="2" t="s">
        <v>1143</v>
      </c>
      <c r="C2091" s="2" t="s">
        <v>11</v>
      </c>
      <c r="D2091" s="2" t="s">
        <v>12</v>
      </c>
      <c r="E2091" s="2" t="s">
        <v>13</v>
      </c>
      <c r="F2091" s="17" t="str">
        <f>+Tabela1[[#This Row],[WK]]&amp;Tabela1[[#This Row],[PK]]&amp;Tabela1[[#This Row],[GK]]</f>
        <v>300201</v>
      </c>
      <c r="G2091" s="2" t="s">
        <v>1948</v>
      </c>
      <c r="H2091" s="3">
        <v>504063441.98000002</v>
      </c>
      <c r="I2091" s="4">
        <v>1.125</v>
      </c>
      <c r="J2091" s="3">
        <v>567071372.23000002</v>
      </c>
      <c r="K2091" s="4">
        <v>7.0000000000000007E-2</v>
      </c>
      <c r="L2091" s="3">
        <v>39694996</v>
      </c>
      <c r="M2091" s="3"/>
      <c r="N2091" s="5"/>
      <c r="O2091" s="3">
        <v>138223620.30000001</v>
      </c>
      <c r="P2091" s="4">
        <v>1.125</v>
      </c>
      <c r="Q2091" s="3">
        <v>155501572.84</v>
      </c>
      <c r="R2091" s="4">
        <v>1.6E-2</v>
      </c>
      <c r="S2091" s="3">
        <v>2488025</v>
      </c>
      <c r="T2091" s="3"/>
      <c r="U2091" s="5"/>
      <c r="V2091" s="3">
        <v>23853772</v>
      </c>
      <c r="W2091" s="5"/>
      <c r="X2091" s="3">
        <v>22677083</v>
      </c>
      <c r="Y2091" s="3">
        <v>0</v>
      </c>
      <c r="Z2091" s="3">
        <v>7391</v>
      </c>
      <c r="AA2091" s="3">
        <v>1666067</v>
      </c>
      <c r="AB2091" s="3">
        <v>21003625</v>
      </c>
      <c r="AC2091" s="3">
        <v>0</v>
      </c>
      <c r="AD2091" s="3">
        <v>2584051</v>
      </c>
      <c r="AE2091" s="3">
        <v>0</v>
      </c>
      <c r="AF2091" s="3">
        <v>39694996</v>
      </c>
      <c r="AG2091" s="3">
        <v>2488025</v>
      </c>
      <c r="AH2091" s="3">
        <v>2584051</v>
      </c>
      <c r="AI2091" s="3">
        <v>23853772</v>
      </c>
      <c r="AJ2091" s="3">
        <v>258223</v>
      </c>
      <c r="AK2091" s="3">
        <v>1032254</v>
      </c>
      <c r="AL2091" s="3">
        <v>1049592</v>
      </c>
      <c r="AM2091" s="3">
        <v>-17338</v>
      </c>
      <c r="AN2091" s="3">
        <v>774031</v>
      </c>
      <c r="AO2091" s="3">
        <v>0</v>
      </c>
      <c r="AP2091" s="3">
        <v>0</v>
      </c>
      <c r="AQ2091" s="3">
        <v>774031</v>
      </c>
      <c r="AR2091" s="3">
        <f>Tabela1[[#This Row],[Potrzeby finansowe 2027
w tym:]]+Tabela1[[#This Row],[Rozliczenie 2025 potrz. fin.]]</f>
        <v>23451114</v>
      </c>
      <c r="AS2091" s="3">
        <v>0</v>
      </c>
      <c r="AT2091" s="3">
        <v>0</v>
      </c>
      <c r="AU2091" s="3"/>
      <c r="AV2091" s="3"/>
      <c r="AW2091" s="3"/>
      <c r="AX2091" s="3"/>
      <c r="AY2091" s="3"/>
      <c r="AZ2091" s="3"/>
      <c r="BA2091" s="3">
        <v>7391</v>
      </c>
      <c r="BB2091" s="3">
        <v>0</v>
      </c>
      <c r="BC2091" s="3">
        <v>0</v>
      </c>
      <c r="BD2091" s="3">
        <v>0</v>
      </c>
      <c r="BE2091" s="3">
        <v>148.11000000000001</v>
      </c>
      <c r="BF2091" s="3">
        <v>0</v>
      </c>
      <c r="BG2091" s="3">
        <v>1025715</v>
      </c>
      <c r="BH2091" s="3">
        <v>9638</v>
      </c>
      <c r="BI2091" s="3">
        <v>640352</v>
      </c>
      <c r="BJ2091" s="3">
        <v>9840182.9199999999</v>
      </c>
      <c r="BK2091" s="3">
        <v>7451460.5800000001</v>
      </c>
      <c r="BL2091" s="3">
        <v>547874.06000000006</v>
      </c>
      <c r="BM2091" s="3">
        <v>8459141.2400000002</v>
      </c>
      <c r="BN2091" s="53">
        <v>1.0768883541777416</v>
      </c>
      <c r="BO2091" s="54">
        <v>4.2948999999999998E-4</v>
      </c>
      <c r="BP2091" s="70">
        <v>10801</v>
      </c>
      <c r="BQ2091" s="71"/>
      <c r="BR2091" s="70"/>
      <c r="BS2091" s="72"/>
      <c r="BT2091" s="72"/>
      <c r="BU2091" s="70">
        <v>39694996</v>
      </c>
      <c r="BV2091" s="70">
        <v>2488025</v>
      </c>
      <c r="BW2091" s="74">
        <v>2584051</v>
      </c>
      <c r="BX2091" s="70">
        <v>44767072</v>
      </c>
    </row>
    <row r="2092" spans="1:76" x14ac:dyDescent="0.3">
      <c r="A2092" s="73" t="s">
        <v>10</v>
      </c>
      <c r="B2092" s="2" t="s">
        <v>1143</v>
      </c>
      <c r="C2092" s="2" t="s">
        <v>11</v>
      </c>
      <c r="D2092" s="2" t="s">
        <v>11</v>
      </c>
      <c r="E2092" s="2" t="s">
        <v>15</v>
      </c>
      <c r="F2092" s="17" t="str">
        <f>+Tabela1[[#This Row],[WK]]&amp;Tabela1[[#This Row],[PK]]&amp;Tabela1[[#This Row],[GK]]</f>
        <v>300202</v>
      </c>
      <c r="G2092" s="2" t="s">
        <v>1948</v>
      </c>
      <c r="H2092" s="3">
        <v>463023539.31999999</v>
      </c>
      <c r="I2092" s="4">
        <v>1.125</v>
      </c>
      <c r="J2092" s="3">
        <v>520901481.74000001</v>
      </c>
      <c r="K2092" s="4">
        <v>7.0000000000000007E-2</v>
      </c>
      <c r="L2092" s="3">
        <v>36463104</v>
      </c>
      <c r="M2092" s="3"/>
      <c r="N2092" s="5"/>
      <c r="O2092" s="3">
        <v>21821519.310000002</v>
      </c>
      <c r="P2092" s="4">
        <v>1.125</v>
      </c>
      <c r="Q2092" s="3">
        <v>24549209.219999999</v>
      </c>
      <c r="R2092" s="4">
        <v>1.6E-2</v>
      </c>
      <c r="S2092" s="3">
        <v>392787</v>
      </c>
      <c r="T2092" s="3"/>
      <c r="U2092" s="5"/>
      <c r="V2092" s="3">
        <v>22985423</v>
      </c>
      <c r="W2092" s="5"/>
      <c r="X2092" s="3">
        <v>36906319</v>
      </c>
      <c r="Y2092" s="3">
        <v>9854164</v>
      </c>
      <c r="Z2092" s="3">
        <v>461689</v>
      </c>
      <c r="AA2092" s="3">
        <v>1473951</v>
      </c>
      <c r="AB2092" s="3">
        <v>21282330</v>
      </c>
      <c r="AC2092" s="3">
        <v>3834185</v>
      </c>
      <c r="AD2092" s="3">
        <v>13920896</v>
      </c>
      <c r="AE2092" s="3">
        <v>0</v>
      </c>
      <c r="AF2092" s="3">
        <v>36463104</v>
      </c>
      <c r="AG2092" s="3">
        <v>392787</v>
      </c>
      <c r="AH2092" s="3">
        <v>13920896</v>
      </c>
      <c r="AI2092" s="3">
        <v>22985423</v>
      </c>
      <c r="AJ2092" s="3">
        <v>866509</v>
      </c>
      <c r="AK2092" s="3">
        <v>866509</v>
      </c>
      <c r="AL2092" s="3">
        <v>1185982</v>
      </c>
      <c r="AM2092" s="3">
        <v>-319473</v>
      </c>
      <c r="AN2092" s="3">
        <v>-28587</v>
      </c>
      <c r="AO2092" s="3">
        <v>0</v>
      </c>
      <c r="AP2092" s="3">
        <v>28587</v>
      </c>
      <c r="AQ2092" s="3">
        <v>0</v>
      </c>
      <c r="AR2092" s="3">
        <f>Tabela1[[#This Row],[Potrzeby finansowe 2027
w tym:]]+Tabela1[[#This Row],[Rozliczenie 2025 potrz. fin.]]</f>
        <v>36906319</v>
      </c>
      <c r="AS2092" s="3">
        <v>0</v>
      </c>
      <c r="AT2092" s="3">
        <v>0</v>
      </c>
      <c r="AU2092" s="3"/>
      <c r="AV2092" s="3"/>
      <c r="AW2092" s="3"/>
      <c r="AX2092" s="3"/>
      <c r="AY2092" s="3"/>
      <c r="AZ2092" s="3"/>
      <c r="BA2092" s="3">
        <v>461689</v>
      </c>
      <c r="BB2092" s="3">
        <v>0</v>
      </c>
      <c r="BC2092" s="3">
        <v>33.36</v>
      </c>
      <c r="BD2092" s="3">
        <v>0</v>
      </c>
      <c r="BE2092" s="3">
        <v>9028.9599999999991</v>
      </c>
      <c r="BF2092" s="3">
        <v>0</v>
      </c>
      <c r="BG2092" s="3">
        <v>1178647</v>
      </c>
      <c r="BH2092" s="3">
        <v>11075</v>
      </c>
      <c r="BI2092" s="3">
        <v>295304</v>
      </c>
      <c r="BJ2092" s="3">
        <v>4537891.0449999999</v>
      </c>
      <c r="BK2092" s="3">
        <v>2226051.6400000006</v>
      </c>
      <c r="BL2092" s="3">
        <v>103269.96</v>
      </c>
      <c r="BM2092" s="3">
        <v>9040817.6999999993</v>
      </c>
      <c r="BN2092" s="53">
        <v>0.79743898230790033</v>
      </c>
      <c r="BO2092" s="54">
        <v>4.4962570000000001E-4</v>
      </c>
      <c r="BP2092" s="70">
        <v>11307</v>
      </c>
      <c r="BQ2092" s="71"/>
      <c r="BR2092" s="70"/>
      <c r="BS2092" s="72"/>
      <c r="BT2092" s="72"/>
      <c r="BU2092" s="70">
        <v>36463104</v>
      </c>
      <c r="BV2092" s="70">
        <v>392787</v>
      </c>
      <c r="BW2092" s="74">
        <v>13920896</v>
      </c>
      <c r="BX2092" s="70">
        <v>50776787</v>
      </c>
    </row>
    <row r="2093" spans="1:76" x14ac:dyDescent="0.3">
      <c r="A2093" s="73" t="s">
        <v>10</v>
      </c>
      <c r="B2093" s="2" t="s">
        <v>1143</v>
      </c>
      <c r="C2093" s="2" t="s">
        <v>11</v>
      </c>
      <c r="D2093" s="2" t="s">
        <v>16</v>
      </c>
      <c r="E2093" s="2" t="s">
        <v>15</v>
      </c>
      <c r="F2093" s="17" t="str">
        <f>+Tabela1[[#This Row],[WK]]&amp;Tabela1[[#This Row],[PK]]&amp;Tabela1[[#This Row],[GK]]</f>
        <v>300203</v>
      </c>
      <c r="G2093" s="2" t="s">
        <v>1949</v>
      </c>
      <c r="H2093" s="3">
        <v>239477983.97999999</v>
      </c>
      <c r="I2093" s="4">
        <v>1.125</v>
      </c>
      <c r="J2093" s="3">
        <v>269412731.98000002</v>
      </c>
      <c r="K2093" s="4">
        <v>7.0000000000000007E-2</v>
      </c>
      <c r="L2093" s="3">
        <v>18858891</v>
      </c>
      <c r="M2093" s="3"/>
      <c r="N2093" s="5"/>
      <c r="O2093" s="3">
        <v>6392881.3399999999</v>
      </c>
      <c r="P2093" s="4">
        <v>1.125</v>
      </c>
      <c r="Q2093" s="3">
        <v>7191991.5099999998</v>
      </c>
      <c r="R2093" s="4">
        <v>1.6E-2</v>
      </c>
      <c r="S2093" s="3">
        <v>115072</v>
      </c>
      <c r="T2093" s="3"/>
      <c r="U2093" s="5"/>
      <c r="V2093" s="3">
        <v>13071729</v>
      </c>
      <c r="W2093" s="5"/>
      <c r="X2093" s="3">
        <v>24032290</v>
      </c>
      <c r="Y2093" s="3">
        <v>3087245</v>
      </c>
      <c r="Z2093" s="3">
        <v>597337</v>
      </c>
      <c r="AA2093" s="3">
        <v>894988</v>
      </c>
      <c r="AB2093" s="3">
        <v>14902383</v>
      </c>
      <c r="AC2093" s="3">
        <v>4550337</v>
      </c>
      <c r="AD2093" s="3">
        <v>10960560</v>
      </c>
      <c r="AE2093" s="3">
        <v>0</v>
      </c>
      <c r="AF2093" s="3">
        <v>18858891</v>
      </c>
      <c r="AG2093" s="3">
        <v>115072</v>
      </c>
      <c r="AH2093" s="3">
        <v>10960560</v>
      </c>
      <c r="AI2093" s="3">
        <v>13071729</v>
      </c>
      <c r="AJ2093" s="3">
        <v>315183</v>
      </c>
      <c r="AK2093" s="3">
        <v>315183</v>
      </c>
      <c r="AL2093" s="3">
        <v>877686</v>
      </c>
      <c r="AM2093" s="3">
        <v>-562503</v>
      </c>
      <c r="AN2093" s="3">
        <v>581392</v>
      </c>
      <c r="AO2093" s="3">
        <v>0</v>
      </c>
      <c r="AP2093" s="3">
        <v>-581392</v>
      </c>
      <c r="AQ2093" s="3">
        <v>0</v>
      </c>
      <c r="AR2093" s="3">
        <f>Tabela1[[#This Row],[Potrzeby finansowe 2027
w tym:]]+Tabela1[[#This Row],[Rozliczenie 2025 potrz. fin.]]</f>
        <v>24032290</v>
      </c>
      <c r="AS2093" s="3">
        <v>0</v>
      </c>
      <c r="AT2093" s="3">
        <v>0</v>
      </c>
      <c r="AU2093" s="3"/>
      <c r="AV2093" s="3"/>
      <c r="AW2093" s="3"/>
      <c r="AX2093" s="3"/>
      <c r="AY2093" s="3"/>
      <c r="AZ2093" s="3"/>
      <c r="BA2093" s="3">
        <v>597337</v>
      </c>
      <c r="BB2093" s="3">
        <v>0</v>
      </c>
      <c r="BC2093" s="3">
        <v>0</v>
      </c>
      <c r="BD2093" s="3">
        <v>0</v>
      </c>
      <c r="BE2093" s="3">
        <v>11969.49</v>
      </c>
      <c r="BF2093" s="3">
        <v>0</v>
      </c>
      <c r="BG2093" s="3">
        <v>586077</v>
      </c>
      <c r="BH2093" s="3">
        <v>5507</v>
      </c>
      <c r="BI2093" s="3">
        <v>308911</v>
      </c>
      <c r="BJ2093" s="3">
        <v>4746983.9774999991</v>
      </c>
      <c r="BK2093" s="3">
        <v>2312590.9499999993</v>
      </c>
      <c r="BL2093" s="3">
        <v>94426.36</v>
      </c>
      <c r="BM2093" s="3">
        <v>9548719.3900000006</v>
      </c>
      <c r="BN2093" s="53">
        <v>0.86555496488626515</v>
      </c>
      <c r="BO2093" s="54">
        <v>2.1289219999999999E-4</v>
      </c>
      <c r="BP2093" s="70">
        <v>5354</v>
      </c>
      <c r="BQ2093" s="71"/>
      <c r="BR2093" s="70"/>
      <c r="BS2093" s="72"/>
      <c r="BT2093" s="72"/>
      <c r="BU2093" s="70">
        <v>18858891</v>
      </c>
      <c r="BV2093" s="70">
        <v>115072</v>
      </c>
      <c r="BW2093" s="74">
        <v>10960560</v>
      </c>
      <c r="BX2093" s="70">
        <v>29934523</v>
      </c>
    </row>
    <row r="2094" spans="1:76" x14ac:dyDescent="0.3">
      <c r="A2094" s="73" t="s">
        <v>10</v>
      </c>
      <c r="B2094" s="2" t="s">
        <v>1143</v>
      </c>
      <c r="C2094" s="2" t="s">
        <v>11</v>
      </c>
      <c r="D2094" s="2" t="s">
        <v>18</v>
      </c>
      <c r="E2094" s="2" t="s">
        <v>19</v>
      </c>
      <c r="F2094" s="17" t="str">
        <f>+Tabela1[[#This Row],[WK]]&amp;Tabela1[[#This Row],[PK]]&amp;Tabela1[[#This Row],[GK]]</f>
        <v>300204</v>
      </c>
      <c r="G2094" s="2" t="s">
        <v>1950</v>
      </c>
      <c r="H2094" s="3">
        <v>377370740.45999998</v>
      </c>
      <c r="I2094" s="4">
        <v>1.125</v>
      </c>
      <c r="J2094" s="3">
        <v>424542083.01999998</v>
      </c>
      <c r="K2094" s="4">
        <v>7.0000000000000007E-2</v>
      </c>
      <c r="L2094" s="3">
        <v>29717946</v>
      </c>
      <c r="M2094" s="3"/>
      <c r="N2094" s="5"/>
      <c r="O2094" s="3">
        <v>45272435.18</v>
      </c>
      <c r="P2094" s="4">
        <v>1.125</v>
      </c>
      <c r="Q2094" s="3">
        <v>50931489.579999998</v>
      </c>
      <c r="R2094" s="4">
        <v>1.6E-2</v>
      </c>
      <c r="S2094" s="3">
        <v>814904</v>
      </c>
      <c r="T2094" s="3"/>
      <c r="U2094" s="5"/>
      <c r="V2094" s="3">
        <v>18709535</v>
      </c>
      <c r="W2094" s="5"/>
      <c r="X2094" s="3">
        <v>23512409</v>
      </c>
      <c r="Y2094" s="3">
        <v>1465984</v>
      </c>
      <c r="Z2094" s="3">
        <v>910066</v>
      </c>
      <c r="AA2094" s="3">
        <v>1199154</v>
      </c>
      <c r="AB2094" s="3">
        <v>14912697</v>
      </c>
      <c r="AC2094" s="3">
        <v>5024508</v>
      </c>
      <c r="AD2094" s="3">
        <v>5778706</v>
      </c>
      <c r="AE2094" s="3">
        <v>0</v>
      </c>
      <c r="AF2094" s="3">
        <v>29717946</v>
      </c>
      <c r="AG2094" s="3">
        <v>814904</v>
      </c>
      <c r="AH2094" s="3">
        <v>5778706</v>
      </c>
      <c r="AI2094" s="3">
        <v>18709535</v>
      </c>
      <c r="AJ2094" s="3">
        <v>1177796</v>
      </c>
      <c r="AK2094" s="3">
        <v>1321161</v>
      </c>
      <c r="AL2094" s="3">
        <v>1344059</v>
      </c>
      <c r="AM2094" s="3">
        <v>-22898</v>
      </c>
      <c r="AN2094" s="3">
        <v>143365</v>
      </c>
      <c r="AO2094" s="3">
        <v>0</v>
      </c>
      <c r="AP2094" s="3">
        <v>0</v>
      </c>
      <c r="AQ2094" s="3">
        <v>143365</v>
      </c>
      <c r="AR2094" s="3">
        <f>Tabela1[[#This Row],[Potrzeby finansowe 2027
w tym:]]+Tabela1[[#This Row],[Rozliczenie 2025 potrz. fin.]]</f>
        <v>23655774</v>
      </c>
      <c r="AS2094" s="3">
        <v>0</v>
      </c>
      <c r="AT2094" s="3">
        <v>0</v>
      </c>
      <c r="AU2094" s="3"/>
      <c r="AV2094" s="3"/>
      <c r="AW2094" s="3"/>
      <c r="AX2094" s="3"/>
      <c r="AY2094" s="3"/>
      <c r="AZ2094" s="3"/>
      <c r="BA2094" s="3">
        <v>910066</v>
      </c>
      <c r="BB2094" s="3">
        <v>380.98</v>
      </c>
      <c r="BC2094" s="3">
        <v>0</v>
      </c>
      <c r="BD2094" s="3">
        <v>0</v>
      </c>
      <c r="BE2094" s="3">
        <v>13156.24</v>
      </c>
      <c r="BF2094" s="3">
        <v>0</v>
      </c>
      <c r="BG2094" s="3">
        <v>860012</v>
      </c>
      <c r="BH2094" s="3">
        <v>8081</v>
      </c>
      <c r="BI2094" s="3">
        <v>339142</v>
      </c>
      <c r="BJ2094" s="3">
        <v>5211543.1125000007</v>
      </c>
      <c r="BK2094" s="3">
        <v>3090636.3100000005</v>
      </c>
      <c r="BL2094" s="3">
        <v>588711.11</v>
      </c>
      <c r="BM2094" s="3">
        <v>7306204.9900000002</v>
      </c>
      <c r="BN2094" s="53">
        <v>0.95779636831649939</v>
      </c>
      <c r="BO2094" s="54">
        <v>3.2207189999999998E-4</v>
      </c>
      <c r="BP2094" s="70">
        <v>8099</v>
      </c>
      <c r="BQ2094" s="71"/>
      <c r="BR2094" s="70"/>
      <c r="BS2094" s="72"/>
      <c r="BT2094" s="72"/>
      <c r="BU2094" s="70">
        <v>29717946</v>
      </c>
      <c r="BV2094" s="70">
        <v>814904</v>
      </c>
      <c r="BW2094" s="74">
        <v>5778706</v>
      </c>
      <c r="BX2094" s="70">
        <v>36311556</v>
      </c>
    </row>
    <row r="2095" spans="1:76" x14ac:dyDescent="0.3">
      <c r="A2095" s="73" t="s">
        <v>10</v>
      </c>
      <c r="B2095" s="2" t="s">
        <v>1143</v>
      </c>
      <c r="C2095" s="2" t="s">
        <v>11</v>
      </c>
      <c r="D2095" s="2" t="s">
        <v>21</v>
      </c>
      <c r="E2095" s="2" t="s">
        <v>15</v>
      </c>
      <c r="F2095" s="17" t="str">
        <f>+Tabela1[[#This Row],[WK]]&amp;Tabela1[[#This Row],[PK]]&amp;Tabela1[[#This Row],[GK]]</f>
        <v>300205</v>
      </c>
      <c r="G2095" s="2" t="s">
        <v>1951</v>
      </c>
      <c r="H2095" s="3">
        <v>337825807.66000003</v>
      </c>
      <c r="I2095" s="4">
        <v>1.125</v>
      </c>
      <c r="J2095" s="3">
        <v>380054033.62</v>
      </c>
      <c r="K2095" s="4">
        <v>7.0000000000000007E-2</v>
      </c>
      <c r="L2095" s="3">
        <v>26603782</v>
      </c>
      <c r="M2095" s="3"/>
      <c r="N2095" s="5"/>
      <c r="O2095" s="3">
        <v>9031561.459999999</v>
      </c>
      <c r="P2095" s="4">
        <v>1.125</v>
      </c>
      <c r="Q2095" s="3">
        <v>10160506.640000001</v>
      </c>
      <c r="R2095" s="4">
        <v>1.6E-2</v>
      </c>
      <c r="S2095" s="3">
        <v>162568</v>
      </c>
      <c r="T2095" s="3"/>
      <c r="U2095" s="5"/>
      <c r="V2095" s="3">
        <v>16264413</v>
      </c>
      <c r="W2095" s="5"/>
      <c r="X2095" s="3">
        <v>28440030</v>
      </c>
      <c r="Y2095" s="3">
        <v>3475424</v>
      </c>
      <c r="Z2095" s="3">
        <v>467754</v>
      </c>
      <c r="AA2095" s="3">
        <v>1164349</v>
      </c>
      <c r="AB2095" s="3">
        <v>18459029</v>
      </c>
      <c r="AC2095" s="3">
        <v>4873474</v>
      </c>
      <c r="AD2095" s="3">
        <v>12175617</v>
      </c>
      <c r="AE2095" s="3">
        <v>0</v>
      </c>
      <c r="AF2095" s="3">
        <v>26603782</v>
      </c>
      <c r="AG2095" s="3">
        <v>162568</v>
      </c>
      <c r="AH2095" s="3">
        <v>12175617</v>
      </c>
      <c r="AI2095" s="3">
        <v>16264413</v>
      </c>
      <c r="AJ2095" s="3">
        <v>419085</v>
      </c>
      <c r="AK2095" s="3">
        <v>419085</v>
      </c>
      <c r="AL2095" s="3">
        <v>843271</v>
      </c>
      <c r="AM2095" s="3">
        <v>-424186</v>
      </c>
      <c r="AN2095" s="3">
        <v>48848</v>
      </c>
      <c r="AO2095" s="3">
        <v>0</v>
      </c>
      <c r="AP2095" s="3">
        <v>-48848</v>
      </c>
      <c r="AQ2095" s="3">
        <v>0</v>
      </c>
      <c r="AR2095" s="3">
        <f>Tabela1[[#This Row],[Potrzeby finansowe 2027
w tym:]]+Tabela1[[#This Row],[Rozliczenie 2025 potrz. fin.]]</f>
        <v>28440030</v>
      </c>
      <c r="AS2095" s="3">
        <v>0</v>
      </c>
      <c r="AT2095" s="3">
        <v>0</v>
      </c>
      <c r="AU2095" s="3"/>
      <c r="AV2095" s="3"/>
      <c r="AW2095" s="3"/>
      <c r="AX2095" s="3"/>
      <c r="AY2095" s="3"/>
      <c r="AZ2095" s="3"/>
      <c r="BA2095" s="3">
        <v>467754</v>
      </c>
      <c r="BB2095" s="3">
        <v>0</v>
      </c>
      <c r="BC2095" s="3">
        <v>0</v>
      </c>
      <c r="BD2095" s="3">
        <v>0</v>
      </c>
      <c r="BE2095" s="3">
        <v>9372.89</v>
      </c>
      <c r="BF2095" s="3">
        <v>0</v>
      </c>
      <c r="BG2095" s="3">
        <v>792966</v>
      </c>
      <c r="BH2095" s="3">
        <v>7451</v>
      </c>
      <c r="BI2095" s="3">
        <v>371383</v>
      </c>
      <c r="BJ2095" s="3">
        <v>5706986.4649999999</v>
      </c>
      <c r="BK2095" s="3">
        <v>4115930.5</v>
      </c>
      <c r="BL2095" s="3">
        <v>217281.55</v>
      </c>
      <c r="BM2095" s="3">
        <v>5929660.7599999998</v>
      </c>
      <c r="BN2095" s="53">
        <v>0.88896598677522554</v>
      </c>
      <c r="BO2095" s="54">
        <v>2.9018240000000002E-4</v>
      </c>
      <c r="BP2095" s="70">
        <v>7298</v>
      </c>
      <c r="BQ2095" s="71"/>
      <c r="BR2095" s="70"/>
      <c r="BS2095" s="72"/>
      <c r="BT2095" s="72"/>
      <c r="BU2095" s="70">
        <v>26603782</v>
      </c>
      <c r="BV2095" s="70">
        <v>162568</v>
      </c>
      <c r="BW2095" s="74">
        <v>12175617</v>
      </c>
      <c r="BX2095" s="70">
        <v>38941967</v>
      </c>
    </row>
    <row r="2096" spans="1:76" x14ac:dyDescent="0.3">
      <c r="A2096" s="73" t="s">
        <v>10</v>
      </c>
      <c r="B2096" s="2" t="s">
        <v>1143</v>
      </c>
      <c r="C2096" s="2" t="s">
        <v>11</v>
      </c>
      <c r="D2096" s="2" t="s">
        <v>23</v>
      </c>
      <c r="E2096" s="2" t="s">
        <v>15</v>
      </c>
      <c r="F2096" s="17" t="str">
        <f>+Tabela1[[#This Row],[WK]]&amp;Tabela1[[#This Row],[PK]]&amp;Tabela1[[#This Row],[GK]]</f>
        <v>300206</v>
      </c>
      <c r="G2096" s="2" t="s">
        <v>1952</v>
      </c>
      <c r="H2096" s="3">
        <v>211560027.74000001</v>
      </c>
      <c r="I2096" s="4">
        <v>1.125</v>
      </c>
      <c r="J2096" s="3">
        <v>238005031.21000001</v>
      </c>
      <c r="K2096" s="4">
        <v>7.0000000000000007E-2</v>
      </c>
      <c r="L2096" s="3">
        <v>16660352</v>
      </c>
      <c r="M2096" s="3"/>
      <c r="N2096" s="5"/>
      <c r="O2096" s="3">
        <v>21508150.789999999</v>
      </c>
      <c r="P2096" s="4">
        <v>1.125</v>
      </c>
      <c r="Q2096" s="3">
        <v>24196669.640000001</v>
      </c>
      <c r="R2096" s="4">
        <v>1.6E-2</v>
      </c>
      <c r="S2096" s="3">
        <v>387147</v>
      </c>
      <c r="T2096" s="3"/>
      <c r="U2096" s="5"/>
      <c r="V2096" s="3">
        <v>11041794</v>
      </c>
      <c r="W2096" s="5"/>
      <c r="X2096" s="3">
        <v>24535609</v>
      </c>
      <c r="Y2096" s="3">
        <v>5843456</v>
      </c>
      <c r="Z2096" s="3">
        <v>181633</v>
      </c>
      <c r="AA2096" s="3">
        <v>1059475</v>
      </c>
      <c r="AB2096" s="3">
        <v>14933935</v>
      </c>
      <c r="AC2096" s="3">
        <v>2517110</v>
      </c>
      <c r="AD2096" s="3">
        <v>13493814</v>
      </c>
      <c r="AE2096" s="3">
        <v>0</v>
      </c>
      <c r="AF2096" s="3">
        <v>16660352</v>
      </c>
      <c r="AG2096" s="3">
        <v>387147</v>
      </c>
      <c r="AH2096" s="3">
        <v>13493814</v>
      </c>
      <c r="AI2096" s="3">
        <v>11041794</v>
      </c>
      <c r="AJ2096" s="3">
        <v>-57093</v>
      </c>
      <c r="AK2096" s="3">
        <v>-57093</v>
      </c>
      <c r="AL2096" s="3">
        <v>816985</v>
      </c>
      <c r="AM2096" s="3">
        <v>-874078</v>
      </c>
      <c r="AN2096" s="3">
        <v>291400</v>
      </c>
      <c r="AO2096" s="3">
        <v>0</v>
      </c>
      <c r="AP2096" s="3">
        <v>-291400</v>
      </c>
      <c r="AQ2096" s="3">
        <v>0</v>
      </c>
      <c r="AR2096" s="3">
        <f>Tabela1[[#This Row],[Potrzeby finansowe 2027
w tym:]]+Tabela1[[#This Row],[Rozliczenie 2025 potrz. fin.]]</f>
        <v>24535609</v>
      </c>
      <c r="AS2096" s="3">
        <v>0</v>
      </c>
      <c r="AT2096" s="3">
        <v>0</v>
      </c>
      <c r="AU2096" s="3"/>
      <c r="AV2096" s="3"/>
      <c r="AW2096" s="3"/>
      <c r="AX2096" s="3"/>
      <c r="AY2096" s="3"/>
      <c r="AZ2096" s="3"/>
      <c r="BA2096" s="3">
        <v>181633</v>
      </c>
      <c r="BB2096" s="3">
        <v>0</v>
      </c>
      <c r="BC2096" s="3">
        <v>0</v>
      </c>
      <c r="BD2096" s="3">
        <v>0</v>
      </c>
      <c r="BE2096" s="3">
        <v>3639.58</v>
      </c>
      <c r="BF2096" s="3">
        <v>0</v>
      </c>
      <c r="BG2096" s="3">
        <v>627476</v>
      </c>
      <c r="BH2096" s="3">
        <v>5896</v>
      </c>
      <c r="BI2096" s="3">
        <v>431999</v>
      </c>
      <c r="BJ2096" s="3">
        <v>6638458.6400000006</v>
      </c>
      <c r="BK2096" s="3">
        <v>3618480.16</v>
      </c>
      <c r="BL2096" s="3">
        <v>136402.60999999999</v>
      </c>
      <c r="BM2096" s="3">
        <v>11807108.699999999</v>
      </c>
      <c r="BN2096" s="53">
        <v>0.76037230818014789</v>
      </c>
      <c r="BO2096" s="54">
        <v>2.1709450000000001E-4</v>
      </c>
      <c r="BP2096" s="70">
        <v>5460</v>
      </c>
      <c r="BQ2096" s="71"/>
      <c r="BR2096" s="70"/>
      <c r="BS2096" s="72"/>
      <c r="BT2096" s="72"/>
      <c r="BU2096" s="70">
        <v>16660352</v>
      </c>
      <c r="BV2096" s="70">
        <v>387147</v>
      </c>
      <c r="BW2096" s="74">
        <v>13493814</v>
      </c>
      <c r="BX2096" s="70">
        <v>30541313</v>
      </c>
    </row>
    <row r="2097" spans="1:76" x14ac:dyDescent="0.3">
      <c r="A2097" s="73" t="s">
        <v>10</v>
      </c>
      <c r="B2097" s="2" t="s">
        <v>1143</v>
      </c>
      <c r="C2097" s="2" t="s">
        <v>11</v>
      </c>
      <c r="D2097" s="2" t="s">
        <v>30</v>
      </c>
      <c r="E2097" s="2" t="s">
        <v>19</v>
      </c>
      <c r="F2097" s="17" t="str">
        <f>+Tabela1[[#This Row],[WK]]&amp;Tabela1[[#This Row],[PK]]&amp;Tabela1[[#This Row],[GK]]</f>
        <v>300207</v>
      </c>
      <c r="G2097" s="2" t="s">
        <v>1953</v>
      </c>
      <c r="H2097" s="3">
        <v>1010283031.73</v>
      </c>
      <c r="I2097" s="4">
        <v>1.125</v>
      </c>
      <c r="J2097" s="3">
        <v>1136568410.7</v>
      </c>
      <c r="K2097" s="4">
        <v>7.0000000000000007E-2</v>
      </c>
      <c r="L2097" s="3">
        <v>79559789</v>
      </c>
      <c r="M2097" s="3"/>
      <c r="N2097" s="5"/>
      <c r="O2097" s="3">
        <v>88773578.159999996</v>
      </c>
      <c r="P2097" s="4">
        <v>1.125</v>
      </c>
      <c r="Q2097" s="3">
        <v>99870275.430000007</v>
      </c>
      <c r="R2097" s="4">
        <v>1.6E-2</v>
      </c>
      <c r="S2097" s="3">
        <v>1597924</v>
      </c>
      <c r="T2097" s="3"/>
      <c r="U2097" s="5"/>
      <c r="V2097" s="3">
        <v>47894181</v>
      </c>
      <c r="W2097" s="5"/>
      <c r="X2097" s="3">
        <v>77915963</v>
      </c>
      <c r="Y2097" s="3">
        <v>20547655</v>
      </c>
      <c r="Z2097" s="3">
        <v>218572</v>
      </c>
      <c r="AA2097" s="3">
        <v>3632305</v>
      </c>
      <c r="AB2097" s="3">
        <v>52894815</v>
      </c>
      <c r="AC2097" s="3">
        <v>622616</v>
      </c>
      <c r="AD2097" s="3">
        <v>32535348</v>
      </c>
      <c r="AE2097" s="3">
        <v>0</v>
      </c>
      <c r="AF2097" s="3">
        <v>79559789</v>
      </c>
      <c r="AG2097" s="3">
        <v>1597924</v>
      </c>
      <c r="AH2097" s="3">
        <v>32535348</v>
      </c>
      <c r="AI2097" s="3">
        <v>47894181</v>
      </c>
      <c r="AJ2097" s="3">
        <v>8651341</v>
      </c>
      <c r="AK2097" s="3">
        <v>11164906</v>
      </c>
      <c r="AL2097" s="3">
        <v>2236922</v>
      </c>
      <c r="AM2097" s="3">
        <v>8927984</v>
      </c>
      <c r="AN2097" s="3">
        <v>3495819</v>
      </c>
      <c r="AO2097" s="3">
        <v>0</v>
      </c>
      <c r="AP2097" s="3">
        <v>-982254</v>
      </c>
      <c r="AQ2097" s="3">
        <v>2513565</v>
      </c>
      <c r="AR2097" s="3">
        <f>Tabela1[[#This Row],[Potrzeby finansowe 2027
w tym:]]+Tabela1[[#This Row],[Rozliczenie 2025 potrz. fin.]]</f>
        <v>80429528</v>
      </c>
      <c r="AS2097" s="3">
        <v>0</v>
      </c>
      <c r="AT2097" s="3">
        <v>0</v>
      </c>
      <c r="AU2097" s="3"/>
      <c r="AV2097" s="3"/>
      <c r="AW2097" s="3"/>
      <c r="AX2097" s="3"/>
      <c r="AY2097" s="3"/>
      <c r="AZ2097" s="3"/>
      <c r="BA2097" s="3">
        <v>218572</v>
      </c>
      <c r="BB2097" s="3">
        <v>0</v>
      </c>
      <c r="BC2097" s="3">
        <v>0</v>
      </c>
      <c r="BD2097" s="3">
        <v>0</v>
      </c>
      <c r="BE2097" s="3">
        <v>4379.76</v>
      </c>
      <c r="BF2097" s="3">
        <v>0</v>
      </c>
      <c r="BG2097" s="3">
        <v>2464248</v>
      </c>
      <c r="BH2097" s="3">
        <v>23155</v>
      </c>
      <c r="BI2097" s="3">
        <v>1168057</v>
      </c>
      <c r="BJ2097" s="3">
        <v>17949343.227499999</v>
      </c>
      <c r="BK2097" s="3">
        <v>10189669.879999999</v>
      </c>
      <c r="BL2097" s="3">
        <v>3135043.81</v>
      </c>
      <c r="BM2097" s="3">
        <v>24768605.77</v>
      </c>
      <c r="BN2097" s="53">
        <v>0.81121214664764085</v>
      </c>
      <c r="BO2097" s="54">
        <v>1.0091058E-3</v>
      </c>
      <c r="BP2097" s="70">
        <v>25377</v>
      </c>
      <c r="BQ2097" s="71"/>
      <c r="BR2097" s="70"/>
      <c r="BS2097" s="72"/>
      <c r="BT2097" s="72"/>
      <c r="BU2097" s="70">
        <v>79559789</v>
      </c>
      <c r="BV2097" s="70">
        <v>1597924</v>
      </c>
      <c r="BW2097" s="74">
        <v>32535348</v>
      </c>
      <c r="BX2097" s="70">
        <v>113693061</v>
      </c>
    </row>
    <row r="2098" spans="1:76" x14ac:dyDescent="0.3">
      <c r="A2098" s="73" t="s">
        <v>10</v>
      </c>
      <c r="B2098" s="2" t="s">
        <v>1143</v>
      </c>
      <c r="C2098" s="2" t="s">
        <v>11</v>
      </c>
      <c r="D2098" s="2" t="s">
        <v>54</v>
      </c>
      <c r="E2098" s="2" t="s">
        <v>19</v>
      </c>
      <c r="F2098" s="17" t="str">
        <f>+Tabela1[[#This Row],[WK]]&amp;Tabela1[[#This Row],[PK]]&amp;Tabela1[[#This Row],[GK]]</f>
        <v>300208</v>
      </c>
      <c r="G2098" s="2" t="s">
        <v>1954</v>
      </c>
      <c r="H2098" s="3">
        <v>463478577.11000001</v>
      </c>
      <c r="I2098" s="4">
        <v>1.125</v>
      </c>
      <c r="J2098" s="3">
        <v>521413399.25</v>
      </c>
      <c r="K2098" s="4">
        <v>7.0000000000000007E-2</v>
      </c>
      <c r="L2098" s="3">
        <v>36498938</v>
      </c>
      <c r="M2098" s="3"/>
      <c r="N2098" s="5"/>
      <c r="O2098" s="3">
        <v>48200546.960000001</v>
      </c>
      <c r="P2098" s="4">
        <v>1.125</v>
      </c>
      <c r="Q2098" s="3">
        <v>54225615.329999998</v>
      </c>
      <c r="R2098" s="4">
        <v>1.6E-2</v>
      </c>
      <c r="S2098" s="3">
        <v>867610</v>
      </c>
      <c r="T2098" s="3"/>
      <c r="U2098" s="5"/>
      <c r="V2098" s="3">
        <v>24304959</v>
      </c>
      <c r="W2098" s="5"/>
      <c r="X2098" s="3">
        <v>45871224</v>
      </c>
      <c r="Y2098" s="3">
        <v>7722127</v>
      </c>
      <c r="Z2098" s="3">
        <v>1243742</v>
      </c>
      <c r="AA2098" s="3">
        <v>1566520</v>
      </c>
      <c r="AB2098" s="3">
        <v>27151450</v>
      </c>
      <c r="AC2098" s="3">
        <v>8187385</v>
      </c>
      <c r="AD2098" s="3">
        <v>21566265</v>
      </c>
      <c r="AE2098" s="3">
        <v>0</v>
      </c>
      <c r="AF2098" s="3">
        <v>36498938</v>
      </c>
      <c r="AG2098" s="3">
        <v>867610</v>
      </c>
      <c r="AH2098" s="3">
        <v>21566265</v>
      </c>
      <c r="AI2098" s="3">
        <v>24304959</v>
      </c>
      <c r="AJ2098" s="3">
        <v>2232353</v>
      </c>
      <c r="AK2098" s="3">
        <v>2232353</v>
      </c>
      <c r="AL2098" s="3">
        <v>1567065</v>
      </c>
      <c r="AM2098" s="3">
        <v>665288</v>
      </c>
      <c r="AN2098" s="3">
        <v>179329</v>
      </c>
      <c r="AO2098" s="3">
        <v>0</v>
      </c>
      <c r="AP2098" s="3">
        <v>-179329</v>
      </c>
      <c r="AQ2098" s="3">
        <v>0</v>
      </c>
      <c r="AR2098" s="3">
        <f>Tabela1[[#This Row],[Potrzeby finansowe 2027
w tym:]]+Tabela1[[#This Row],[Rozliczenie 2025 potrz. fin.]]</f>
        <v>45871224</v>
      </c>
      <c r="AS2098" s="3">
        <v>0</v>
      </c>
      <c r="AT2098" s="3">
        <v>0</v>
      </c>
      <c r="AU2098" s="3"/>
      <c r="AV2098" s="3"/>
      <c r="AW2098" s="3"/>
      <c r="AX2098" s="3"/>
      <c r="AY2098" s="3"/>
      <c r="AZ2098" s="3"/>
      <c r="BA2098" s="3">
        <v>1243742</v>
      </c>
      <c r="BB2098" s="3">
        <v>0</v>
      </c>
      <c r="BC2098" s="3">
        <v>3.33</v>
      </c>
      <c r="BD2098" s="3">
        <v>0</v>
      </c>
      <c r="BE2098" s="3">
        <v>24899.99</v>
      </c>
      <c r="BF2098" s="3">
        <v>0</v>
      </c>
      <c r="BG2098" s="3">
        <v>1211957</v>
      </c>
      <c r="BH2098" s="3">
        <v>11388</v>
      </c>
      <c r="BI2098" s="3">
        <v>354563</v>
      </c>
      <c r="BJ2098" s="3">
        <v>5448510.8699999992</v>
      </c>
      <c r="BK2098" s="3">
        <v>2350150.4899999984</v>
      </c>
      <c r="BL2098" s="3">
        <v>1308699.3600000001</v>
      </c>
      <c r="BM2098" s="3">
        <v>9776042.8000000007</v>
      </c>
      <c r="BN2098" s="53">
        <v>0.84527946429404144</v>
      </c>
      <c r="BO2098" s="54">
        <v>4.6272350000000002E-4</v>
      </c>
      <c r="BP2098" s="70">
        <v>11637</v>
      </c>
      <c r="BQ2098" s="71"/>
      <c r="BR2098" s="70"/>
      <c r="BS2098" s="72"/>
      <c r="BT2098" s="72"/>
      <c r="BU2098" s="70">
        <v>36498938</v>
      </c>
      <c r="BV2098" s="70">
        <v>867610</v>
      </c>
      <c r="BW2098" s="74">
        <v>21566265</v>
      </c>
      <c r="BX2098" s="70">
        <v>58932813</v>
      </c>
    </row>
    <row r="2099" spans="1:76" x14ac:dyDescent="0.3">
      <c r="A2099" s="73" t="s">
        <v>10</v>
      </c>
      <c r="B2099" s="2" t="s">
        <v>1143</v>
      </c>
      <c r="C2099" s="2" t="s">
        <v>16</v>
      </c>
      <c r="D2099" s="2" t="s">
        <v>12</v>
      </c>
      <c r="E2099" s="2" t="s">
        <v>13</v>
      </c>
      <c r="F2099" s="17" t="str">
        <f>+Tabela1[[#This Row],[WK]]&amp;Tabela1[[#This Row],[PK]]&amp;Tabela1[[#This Row],[GK]]</f>
        <v>300301</v>
      </c>
      <c r="G2099" s="2" t="s">
        <v>1955</v>
      </c>
      <c r="H2099" s="3">
        <v>3122759971.0100002</v>
      </c>
      <c r="I2099" s="4">
        <v>1.125</v>
      </c>
      <c r="J2099" s="3">
        <v>3513104967.3899999</v>
      </c>
      <c r="K2099" s="4">
        <v>7.0000000000000007E-2</v>
      </c>
      <c r="L2099" s="3">
        <v>245917348</v>
      </c>
      <c r="M2099" s="3"/>
      <c r="N2099" s="5"/>
      <c r="O2099" s="3">
        <v>432076109.22999996</v>
      </c>
      <c r="P2099" s="4">
        <v>1.125</v>
      </c>
      <c r="Q2099" s="3">
        <v>486085622.88</v>
      </c>
      <c r="R2099" s="4">
        <v>1.6E-2</v>
      </c>
      <c r="S2099" s="3">
        <v>7777370</v>
      </c>
      <c r="T2099" s="3"/>
      <c r="U2099" s="5"/>
      <c r="V2099" s="3">
        <v>143274534</v>
      </c>
      <c r="W2099" s="5"/>
      <c r="X2099" s="3">
        <v>149438689</v>
      </c>
      <c r="Y2099" s="3">
        <v>23431043</v>
      </c>
      <c r="Z2099" s="3">
        <v>0</v>
      </c>
      <c r="AA2099" s="3">
        <v>8893155</v>
      </c>
      <c r="AB2099" s="3">
        <v>115068877</v>
      </c>
      <c r="AC2099" s="3">
        <v>2045614</v>
      </c>
      <c r="AD2099" s="3">
        <v>12664268</v>
      </c>
      <c r="AE2099" s="3">
        <v>0</v>
      </c>
      <c r="AF2099" s="3">
        <v>245917348</v>
      </c>
      <c r="AG2099" s="3">
        <v>7777370</v>
      </c>
      <c r="AH2099" s="3">
        <v>12664268</v>
      </c>
      <c r="AI2099" s="3">
        <v>143274534</v>
      </c>
      <c r="AJ2099" s="3">
        <v>5511980</v>
      </c>
      <c r="AK2099" s="3">
        <v>7042313</v>
      </c>
      <c r="AL2099" s="3">
        <v>7503372</v>
      </c>
      <c r="AM2099" s="3">
        <v>-461059</v>
      </c>
      <c r="AN2099" s="3">
        <v>1530333</v>
      </c>
      <c r="AO2099" s="3">
        <v>0</v>
      </c>
      <c r="AP2099" s="3">
        <v>0</v>
      </c>
      <c r="AQ2099" s="3">
        <v>1530333</v>
      </c>
      <c r="AR2099" s="3">
        <f>Tabela1[[#This Row],[Potrzeby finansowe 2027
w tym:]]+Tabela1[[#This Row],[Rozliczenie 2025 potrz. fin.]]</f>
        <v>150969022</v>
      </c>
      <c r="AS2099" s="3">
        <v>0</v>
      </c>
      <c r="AT2099" s="3">
        <v>0</v>
      </c>
      <c r="AU2099" s="3"/>
      <c r="AV2099" s="3"/>
      <c r="AW2099" s="3"/>
      <c r="AX2099" s="3"/>
      <c r="AY2099" s="3"/>
      <c r="AZ2099" s="3"/>
      <c r="BA2099" s="3">
        <v>0</v>
      </c>
      <c r="BB2099" s="3">
        <v>0</v>
      </c>
      <c r="BC2099" s="3">
        <v>0</v>
      </c>
      <c r="BD2099" s="3">
        <v>0</v>
      </c>
      <c r="BE2099" s="3">
        <v>0</v>
      </c>
      <c r="BF2099" s="3">
        <v>0</v>
      </c>
      <c r="BG2099" s="3">
        <v>6600203</v>
      </c>
      <c r="BH2099" s="3">
        <v>62018</v>
      </c>
      <c r="BI2099" s="3">
        <v>2292952</v>
      </c>
      <c r="BJ2099" s="3">
        <v>35235429.542500004</v>
      </c>
      <c r="BK2099" s="3">
        <v>20220001.570000004</v>
      </c>
      <c r="BL2099" s="3">
        <v>20676309.699999999</v>
      </c>
      <c r="BM2099" s="3">
        <v>18709092.489999998</v>
      </c>
      <c r="BN2099" s="53">
        <v>0.91677345345681438</v>
      </c>
      <c r="BO2099" s="54">
        <v>2.6102197999999998E-3</v>
      </c>
      <c r="BP2099" s="70">
        <v>65642</v>
      </c>
      <c r="BQ2099" s="71"/>
      <c r="BR2099" s="70"/>
      <c r="BS2099" s="72"/>
      <c r="BT2099" s="72"/>
      <c r="BU2099" s="70">
        <v>245917348</v>
      </c>
      <c r="BV2099" s="70">
        <v>7777370</v>
      </c>
      <c r="BW2099" s="74">
        <v>12664268</v>
      </c>
      <c r="BX2099" s="70">
        <v>266358986</v>
      </c>
    </row>
    <row r="2100" spans="1:76" x14ac:dyDescent="0.3">
      <c r="A2100" s="73" t="s">
        <v>10</v>
      </c>
      <c r="B2100" s="2" t="s">
        <v>1143</v>
      </c>
      <c r="C2100" s="2" t="s">
        <v>16</v>
      </c>
      <c r="D2100" s="2" t="s">
        <v>11</v>
      </c>
      <c r="E2100" s="2" t="s">
        <v>19</v>
      </c>
      <c r="F2100" s="17" t="str">
        <f>+Tabela1[[#This Row],[WK]]&amp;Tabela1[[#This Row],[PK]]&amp;Tabela1[[#This Row],[GK]]</f>
        <v>300302</v>
      </c>
      <c r="G2100" s="2" t="s">
        <v>1956</v>
      </c>
      <c r="H2100" s="3">
        <v>311206958.26999998</v>
      </c>
      <c r="I2100" s="4">
        <v>1.125</v>
      </c>
      <c r="J2100" s="3">
        <v>350107828.05000001</v>
      </c>
      <c r="K2100" s="4">
        <v>7.0000000000000007E-2</v>
      </c>
      <c r="L2100" s="3">
        <v>24507548</v>
      </c>
      <c r="M2100" s="3"/>
      <c r="N2100" s="5"/>
      <c r="O2100" s="3">
        <v>10764128.82</v>
      </c>
      <c r="P2100" s="4">
        <v>1.125</v>
      </c>
      <c r="Q2100" s="3">
        <v>12109644.92</v>
      </c>
      <c r="R2100" s="4">
        <v>1.6E-2</v>
      </c>
      <c r="S2100" s="3">
        <v>193754</v>
      </c>
      <c r="T2100" s="3"/>
      <c r="U2100" s="5"/>
      <c r="V2100" s="3">
        <v>14712608</v>
      </c>
      <c r="W2100" s="5"/>
      <c r="X2100" s="3">
        <v>25955419</v>
      </c>
      <c r="Y2100" s="3">
        <v>4550115</v>
      </c>
      <c r="Z2100" s="3">
        <v>38686</v>
      </c>
      <c r="AA2100" s="3">
        <v>1307074</v>
      </c>
      <c r="AB2100" s="3">
        <v>17018893</v>
      </c>
      <c r="AC2100" s="3">
        <v>3040651</v>
      </c>
      <c r="AD2100" s="3">
        <v>11242811</v>
      </c>
      <c r="AE2100" s="3">
        <v>0</v>
      </c>
      <c r="AF2100" s="3">
        <v>24507548</v>
      </c>
      <c r="AG2100" s="3">
        <v>193754</v>
      </c>
      <c r="AH2100" s="3">
        <v>11242811</v>
      </c>
      <c r="AI2100" s="3">
        <v>14712608</v>
      </c>
      <c r="AJ2100" s="3">
        <v>1524076</v>
      </c>
      <c r="AK2100" s="3">
        <v>1524076</v>
      </c>
      <c r="AL2100" s="3">
        <v>1131297</v>
      </c>
      <c r="AM2100" s="3">
        <v>392779</v>
      </c>
      <c r="AN2100" s="3">
        <v>392680</v>
      </c>
      <c r="AO2100" s="3">
        <v>0</v>
      </c>
      <c r="AP2100" s="3">
        <v>-392680</v>
      </c>
      <c r="AQ2100" s="3">
        <v>0</v>
      </c>
      <c r="AR2100" s="3">
        <f>Tabela1[[#This Row],[Potrzeby finansowe 2027
w tym:]]+Tabela1[[#This Row],[Rozliczenie 2025 potrz. fin.]]</f>
        <v>25955419</v>
      </c>
      <c r="AS2100" s="3">
        <v>0</v>
      </c>
      <c r="AT2100" s="3">
        <v>0</v>
      </c>
      <c r="AU2100" s="3"/>
      <c r="AV2100" s="3"/>
      <c r="AW2100" s="3"/>
      <c r="AX2100" s="3"/>
      <c r="AY2100" s="3"/>
      <c r="AZ2100" s="3"/>
      <c r="BA2100" s="3">
        <v>38686</v>
      </c>
      <c r="BB2100" s="3">
        <v>0</v>
      </c>
      <c r="BC2100" s="3">
        <v>27.99</v>
      </c>
      <c r="BD2100" s="3">
        <v>0</v>
      </c>
      <c r="BE2100" s="3">
        <v>588.6</v>
      </c>
      <c r="BF2100" s="3">
        <v>0</v>
      </c>
      <c r="BG2100" s="3">
        <v>771468</v>
      </c>
      <c r="BH2100" s="3">
        <v>7249</v>
      </c>
      <c r="BI2100" s="3">
        <v>535606</v>
      </c>
      <c r="BJ2100" s="3">
        <v>8230574.3575000018</v>
      </c>
      <c r="BK2100" s="3">
        <v>5707650.1800000016</v>
      </c>
      <c r="BL2100" s="3">
        <v>718219.88</v>
      </c>
      <c r="BM2100" s="3">
        <v>8655256.9499999993</v>
      </c>
      <c r="BN2100" s="53">
        <v>0.85374966191955093</v>
      </c>
      <c r="BO2100" s="54">
        <v>2.8845100000000001E-4</v>
      </c>
      <c r="BP2100" s="70">
        <v>7254</v>
      </c>
      <c r="BQ2100" s="71"/>
      <c r="BR2100" s="70"/>
      <c r="BS2100" s="72"/>
      <c r="BT2100" s="72"/>
      <c r="BU2100" s="70">
        <v>24507548</v>
      </c>
      <c r="BV2100" s="70">
        <v>193754</v>
      </c>
      <c r="BW2100" s="74">
        <v>11242811</v>
      </c>
      <c r="BX2100" s="70">
        <v>35944113</v>
      </c>
    </row>
    <row r="2101" spans="1:76" x14ac:dyDescent="0.3">
      <c r="A2101" s="73" t="s">
        <v>10</v>
      </c>
      <c r="B2101" s="2" t="s">
        <v>1143</v>
      </c>
      <c r="C2101" s="2" t="s">
        <v>16</v>
      </c>
      <c r="D2101" s="2" t="s">
        <v>16</v>
      </c>
      <c r="E2101" s="2" t="s">
        <v>15</v>
      </c>
      <c r="F2101" s="17" t="str">
        <f>+Tabela1[[#This Row],[WK]]&amp;Tabela1[[#This Row],[PK]]&amp;Tabela1[[#This Row],[GK]]</f>
        <v>300303</v>
      </c>
      <c r="G2101" s="2" t="s">
        <v>1955</v>
      </c>
      <c r="H2101" s="3">
        <v>750721266.79999995</v>
      </c>
      <c r="I2101" s="4">
        <v>1.125</v>
      </c>
      <c r="J2101" s="3">
        <v>844561425.14999998</v>
      </c>
      <c r="K2101" s="4">
        <v>7.0000000000000007E-2</v>
      </c>
      <c r="L2101" s="3">
        <v>59119300</v>
      </c>
      <c r="M2101" s="3"/>
      <c r="N2101" s="5"/>
      <c r="O2101" s="3">
        <v>39927642.339999996</v>
      </c>
      <c r="P2101" s="4">
        <v>1.125</v>
      </c>
      <c r="Q2101" s="3">
        <v>44918597.630000003</v>
      </c>
      <c r="R2101" s="4">
        <v>1.6E-2</v>
      </c>
      <c r="S2101" s="3">
        <v>718698</v>
      </c>
      <c r="T2101" s="3"/>
      <c r="U2101" s="5"/>
      <c r="V2101" s="3">
        <v>30176231</v>
      </c>
      <c r="W2101" s="5"/>
      <c r="X2101" s="3">
        <v>34307090</v>
      </c>
      <c r="Y2101" s="3">
        <v>0</v>
      </c>
      <c r="Z2101" s="3">
        <v>25290</v>
      </c>
      <c r="AA2101" s="3">
        <v>2633247</v>
      </c>
      <c r="AB2101" s="3">
        <v>26556235</v>
      </c>
      <c r="AC2101" s="3">
        <v>5092318</v>
      </c>
      <c r="AD2101" s="3">
        <v>4512166</v>
      </c>
      <c r="AE2101" s="3">
        <v>0</v>
      </c>
      <c r="AF2101" s="3">
        <v>59119300</v>
      </c>
      <c r="AG2101" s="3">
        <v>718698</v>
      </c>
      <c r="AH2101" s="3">
        <v>4512166</v>
      </c>
      <c r="AI2101" s="3">
        <v>30176231</v>
      </c>
      <c r="AJ2101" s="3">
        <v>1300791</v>
      </c>
      <c r="AK2101" s="3">
        <v>1348034</v>
      </c>
      <c r="AL2101" s="3">
        <v>3309034</v>
      </c>
      <c r="AM2101" s="3">
        <v>-1961000</v>
      </c>
      <c r="AN2101" s="3">
        <v>1205364</v>
      </c>
      <c r="AO2101" s="3">
        <v>0</v>
      </c>
      <c r="AP2101" s="3">
        <v>-1158121</v>
      </c>
      <c r="AQ2101" s="3">
        <v>47243</v>
      </c>
      <c r="AR2101" s="3">
        <f>Tabela1[[#This Row],[Potrzeby finansowe 2027
w tym:]]+Tabela1[[#This Row],[Rozliczenie 2025 potrz. fin.]]</f>
        <v>34354333</v>
      </c>
      <c r="AS2101" s="3">
        <v>0</v>
      </c>
      <c r="AT2101" s="3">
        <v>0</v>
      </c>
      <c r="AU2101" s="3"/>
      <c r="AV2101" s="3"/>
      <c r="AW2101" s="3"/>
      <c r="AX2101" s="3"/>
      <c r="AY2101" s="3"/>
      <c r="AZ2101" s="3"/>
      <c r="BA2101" s="3">
        <v>25290</v>
      </c>
      <c r="BB2101" s="3">
        <v>0</v>
      </c>
      <c r="BC2101" s="3">
        <v>0</v>
      </c>
      <c r="BD2101" s="3">
        <v>0</v>
      </c>
      <c r="BE2101" s="3">
        <v>506.77</v>
      </c>
      <c r="BF2101" s="3">
        <v>0</v>
      </c>
      <c r="BG2101" s="3">
        <v>1618815</v>
      </c>
      <c r="BH2101" s="3">
        <v>15211</v>
      </c>
      <c r="BI2101" s="3">
        <v>1014432</v>
      </c>
      <c r="BJ2101" s="3">
        <v>15588617.350000001</v>
      </c>
      <c r="BK2101" s="3">
        <v>12237314.310000002</v>
      </c>
      <c r="BL2101" s="3">
        <v>3456109.64</v>
      </c>
      <c r="BM2101" s="3">
        <v>6492992.879999999</v>
      </c>
      <c r="BN2101" s="53">
        <v>1.1650877143896365</v>
      </c>
      <c r="BO2101" s="54">
        <v>4.99531E-4</v>
      </c>
      <c r="BP2101" s="70">
        <v>12563</v>
      </c>
      <c r="BQ2101" s="71"/>
      <c r="BR2101" s="70"/>
      <c r="BS2101" s="72"/>
      <c r="BT2101" s="72"/>
      <c r="BU2101" s="70">
        <v>59119300</v>
      </c>
      <c r="BV2101" s="70">
        <v>718698</v>
      </c>
      <c r="BW2101" s="74">
        <v>4512166</v>
      </c>
      <c r="BX2101" s="70">
        <v>64350164</v>
      </c>
    </row>
    <row r="2102" spans="1:76" x14ac:dyDescent="0.3">
      <c r="A2102" s="73" t="s">
        <v>10</v>
      </c>
      <c r="B2102" s="2" t="s">
        <v>1143</v>
      </c>
      <c r="C2102" s="2" t="s">
        <v>16</v>
      </c>
      <c r="D2102" s="2" t="s">
        <v>18</v>
      </c>
      <c r="E2102" s="2" t="s">
        <v>15</v>
      </c>
      <c r="F2102" s="17" t="str">
        <f>+Tabela1[[#This Row],[WK]]&amp;Tabela1[[#This Row],[PK]]&amp;Tabela1[[#This Row],[GK]]</f>
        <v>300304</v>
      </c>
      <c r="G2102" s="2" t="s">
        <v>1957</v>
      </c>
      <c r="H2102" s="3">
        <v>218701887.58000001</v>
      </c>
      <c r="I2102" s="4">
        <v>1.125</v>
      </c>
      <c r="J2102" s="3">
        <v>246039623.53</v>
      </c>
      <c r="K2102" s="4">
        <v>7.0000000000000007E-2</v>
      </c>
      <c r="L2102" s="3">
        <v>17222774</v>
      </c>
      <c r="M2102" s="3"/>
      <c r="N2102" s="5"/>
      <c r="O2102" s="3">
        <v>4127947.91</v>
      </c>
      <c r="P2102" s="4">
        <v>1.125</v>
      </c>
      <c r="Q2102" s="3">
        <v>4643941.4000000004</v>
      </c>
      <c r="R2102" s="4">
        <v>1.6E-2</v>
      </c>
      <c r="S2102" s="3">
        <v>74303</v>
      </c>
      <c r="T2102" s="3"/>
      <c r="U2102" s="5"/>
      <c r="V2102" s="3">
        <v>10195625</v>
      </c>
      <c r="W2102" s="5"/>
      <c r="X2102" s="3">
        <v>15272954</v>
      </c>
      <c r="Y2102" s="3">
        <v>1324495</v>
      </c>
      <c r="Z2102" s="3">
        <v>339532</v>
      </c>
      <c r="AA2102" s="3">
        <v>1097954</v>
      </c>
      <c r="AB2102" s="3">
        <v>9981091</v>
      </c>
      <c r="AC2102" s="3">
        <v>2529882</v>
      </c>
      <c r="AD2102" s="3">
        <v>5077329</v>
      </c>
      <c r="AE2102" s="3">
        <v>0</v>
      </c>
      <c r="AF2102" s="3">
        <v>17222774</v>
      </c>
      <c r="AG2102" s="3">
        <v>74303</v>
      </c>
      <c r="AH2102" s="3">
        <v>5077329</v>
      </c>
      <c r="AI2102" s="3">
        <v>10195625</v>
      </c>
      <c r="AJ2102" s="3">
        <v>1996392</v>
      </c>
      <c r="AK2102" s="3">
        <v>1996392</v>
      </c>
      <c r="AL2102" s="3">
        <v>-479656</v>
      </c>
      <c r="AM2102" s="3">
        <v>2476048</v>
      </c>
      <c r="AN2102" s="3">
        <v>-33189</v>
      </c>
      <c r="AO2102" s="3">
        <v>0</v>
      </c>
      <c r="AP2102" s="3">
        <v>33189</v>
      </c>
      <c r="AQ2102" s="3">
        <v>0</v>
      </c>
      <c r="AR2102" s="3">
        <f>Tabela1[[#This Row],[Potrzeby finansowe 2027
w tym:]]+Tabela1[[#This Row],[Rozliczenie 2025 potrz. fin.]]</f>
        <v>15272954</v>
      </c>
      <c r="AS2102" s="3">
        <v>0</v>
      </c>
      <c r="AT2102" s="3">
        <v>0</v>
      </c>
      <c r="AU2102" s="3"/>
      <c r="AV2102" s="3"/>
      <c r="AW2102" s="3"/>
      <c r="AX2102" s="3"/>
      <c r="AY2102" s="3"/>
      <c r="AZ2102" s="3"/>
      <c r="BA2102" s="3">
        <v>339532</v>
      </c>
      <c r="BB2102" s="3">
        <v>0</v>
      </c>
      <c r="BC2102" s="3">
        <v>0</v>
      </c>
      <c r="BD2102" s="3">
        <v>2758.81</v>
      </c>
      <c r="BE2102" s="3">
        <v>1285.95</v>
      </c>
      <c r="BF2102" s="3">
        <v>0</v>
      </c>
      <c r="BG2102" s="3">
        <v>539890</v>
      </c>
      <c r="BH2102" s="3">
        <v>5073</v>
      </c>
      <c r="BI2102" s="3">
        <v>558064</v>
      </c>
      <c r="BJ2102" s="3">
        <v>8575673.2324999999</v>
      </c>
      <c r="BK2102" s="3">
        <v>5666945.3300000001</v>
      </c>
      <c r="BL2102" s="3">
        <v>1352077.24</v>
      </c>
      <c r="BM2102" s="3">
        <v>8930757.1300000008</v>
      </c>
      <c r="BN2102" s="53">
        <v>0.94081680236516418</v>
      </c>
      <c r="BO2102" s="54">
        <v>2.074678E-4</v>
      </c>
      <c r="BP2102" s="70">
        <v>5218</v>
      </c>
      <c r="BQ2102" s="71"/>
      <c r="BR2102" s="70"/>
      <c r="BS2102" s="72"/>
      <c r="BT2102" s="72"/>
      <c r="BU2102" s="70">
        <v>17222774</v>
      </c>
      <c r="BV2102" s="70">
        <v>74303</v>
      </c>
      <c r="BW2102" s="74">
        <v>5077329</v>
      </c>
      <c r="BX2102" s="70">
        <v>22374406</v>
      </c>
    </row>
    <row r="2103" spans="1:76" x14ac:dyDescent="0.3">
      <c r="A2103" s="73" t="s">
        <v>10</v>
      </c>
      <c r="B2103" s="2" t="s">
        <v>1143</v>
      </c>
      <c r="C2103" s="2" t="s">
        <v>16</v>
      </c>
      <c r="D2103" s="2" t="s">
        <v>21</v>
      </c>
      <c r="E2103" s="2" t="s">
        <v>19</v>
      </c>
      <c r="F2103" s="17" t="str">
        <f>+Tabela1[[#This Row],[WK]]&amp;Tabela1[[#This Row],[PK]]&amp;Tabela1[[#This Row],[GK]]</f>
        <v>300305</v>
      </c>
      <c r="G2103" s="2" t="s">
        <v>1958</v>
      </c>
      <c r="H2103" s="3">
        <v>273045444.76999998</v>
      </c>
      <c r="I2103" s="4">
        <v>1.125</v>
      </c>
      <c r="J2103" s="3">
        <v>307176125.37</v>
      </c>
      <c r="K2103" s="4">
        <v>7.0000000000000007E-2</v>
      </c>
      <c r="L2103" s="3">
        <v>21502329</v>
      </c>
      <c r="M2103" s="3"/>
      <c r="N2103" s="5"/>
      <c r="O2103" s="3">
        <v>14044447.34</v>
      </c>
      <c r="P2103" s="4">
        <v>1.125</v>
      </c>
      <c r="Q2103" s="3">
        <v>15800003.26</v>
      </c>
      <c r="R2103" s="4">
        <v>1.6E-2</v>
      </c>
      <c r="S2103" s="3">
        <v>252800</v>
      </c>
      <c r="T2103" s="3"/>
      <c r="U2103" s="5"/>
      <c r="V2103" s="3">
        <v>14686686</v>
      </c>
      <c r="W2103" s="5"/>
      <c r="X2103" s="3">
        <v>29174224</v>
      </c>
      <c r="Y2103" s="3">
        <v>11957527</v>
      </c>
      <c r="Z2103" s="3">
        <v>209066</v>
      </c>
      <c r="AA2103" s="3">
        <v>1256898</v>
      </c>
      <c r="AB2103" s="3">
        <v>15750733</v>
      </c>
      <c r="AC2103" s="3">
        <v>0</v>
      </c>
      <c r="AD2103" s="3">
        <v>15079588</v>
      </c>
      <c r="AE2103" s="3">
        <v>0</v>
      </c>
      <c r="AF2103" s="3">
        <v>21502329</v>
      </c>
      <c r="AG2103" s="3">
        <v>252800</v>
      </c>
      <c r="AH2103" s="3">
        <v>15079588</v>
      </c>
      <c r="AI2103" s="3">
        <v>14686686</v>
      </c>
      <c r="AJ2103" s="3">
        <v>1944650</v>
      </c>
      <c r="AK2103" s="3">
        <v>2536700</v>
      </c>
      <c r="AL2103" s="3">
        <v>910642</v>
      </c>
      <c r="AM2103" s="3">
        <v>1626058</v>
      </c>
      <c r="AN2103" s="3">
        <v>592050</v>
      </c>
      <c r="AO2103" s="3">
        <v>0</v>
      </c>
      <c r="AP2103" s="3">
        <v>0</v>
      </c>
      <c r="AQ2103" s="3">
        <v>592050</v>
      </c>
      <c r="AR2103" s="3">
        <f>Tabela1[[#This Row],[Potrzeby finansowe 2027
w tym:]]+Tabela1[[#This Row],[Rozliczenie 2025 potrz. fin.]]</f>
        <v>29766274</v>
      </c>
      <c r="AS2103" s="3">
        <v>0</v>
      </c>
      <c r="AT2103" s="3">
        <v>0</v>
      </c>
      <c r="AU2103" s="3"/>
      <c r="AV2103" s="3"/>
      <c r="AW2103" s="3"/>
      <c r="AX2103" s="3"/>
      <c r="AY2103" s="3"/>
      <c r="AZ2103" s="3"/>
      <c r="BA2103" s="3">
        <v>209066</v>
      </c>
      <c r="BB2103" s="3">
        <v>0</v>
      </c>
      <c r="BC2103" s="3">
        <v>0</v>
      </c>
      <c r="BD2103" s="3">
        <v>2066.1</v>
      </c>
      <c r="BE2103" s="3">
        <v>57.07</v>
      </c>
      <c r="BF2103" s="3">
        <v>0</v>
      </c>
      <c r="BG2103" s="3">
        <v>744010</v>
      </c>
      <c r="BH2103" s="3">
        <v>6991</v>
      </c>
      <c r="BI2103" s="3">
        <v>512888</v>
      </c>
      <c r="BJ2103" s="3">
        <v>7881473.4175000023</v>
      </c>
      <c r="BK2103" s="3">
        <v>2538905.8600000031</v>
      </c>
      <c r="BL2103" s="3">
        <v>1874459.71</v>
      </c>
      <c r="BM2103" s="3">
        <v>17621350.809999999</v>
      </c>
      <c r="BN2103" s="53">
        <v>0.70259552521380675</v>
      </c>
      <c r="BO2103" s="54">
        <v>3.4452030000000001E-4</v>
      </c>
      <c r="BP2103" s="70">
        <v>8665</v>
      </c>
      <c r="BQ2103" s="71"/>
      <c r="BR2103" s="70"/>
      <c r="BS2103" s="72"/>
      <c r="BT2103" s="72"/>
      <c r="BU2103" s="70">
        <v>21502329</v>
      </c>
      <c r="BV2103" s="70">
        <v>252800</v>
      </c>
      <c r="BW2103" s="74">
        <v>15079588</v>
      </c>
      <c r="BX2103" s="70">
        <v>36834717</v>
      </c>
    </row>
    <row r="2104" spans="1:76" x14ac:dyDescent="0.3">
      <c r="A2104" s="73" t="s">
        <v>10</v>
      </c>
      <c r="B2104" s="2" t="s">
        <v>1143</v>
      </c>
      <c r="C2104" s="2" t="s">
        <v>16</v>
      </c>
      <c r="D2104" s="2" t="s">
        <v>23</v>
      </c>
      <c r="E2104" s="2" t="s">
        <v>15</v>
      </c>
      <c r="F2104" s="17" t="str">
        <f>+Tabela1[[#This Row],[WK]]&amp;Tabela1[[#This Row],[PK]]&amp;Tabela1[[#This Row],[GK]]</f>
        <v>300306</v>
      </c>
      <c r="G2104" s="2" t="s">
        <v>1959</v>
      </c>
      <c r="H2104" s="3">
        <v>372261110.94</v>
      </c>
      <c r="I2104" s="4">
        <v>1.125</v>
      </c>
      <c r="J2104" s="3">
        <v>418793749.81</v>
      </c>
      <c r="K2104" s="4">
        <v>7.0000000000000007E-2</v>
      </c>
      <c r="L2104" s="3">
        <v>29315562</v>
      </c>
      <c r="M2104" s="3"/>
      <c r="N2104" s="5"/>
      <c r="O2104" s="3">
        <v>36783663.5</v>
      </c>
      <c r="P2104" s="4">
        <v>1.125</v>
      </c>
      <c r="Q2104" s="3">
        <v>41381621.439999998</v>
      </c>
      <c r="R2104" s="4">
        <v>1.6E-2</v>
      </c>
      <c r="S2104" s="3">
        <v>662106</v>
      </c>
      <c r="T2104" s="3"/>
      <c r="U2104" s="5"/>
      <c r="V2104" s="3">
        <v>16780941</v>
      </c>
      <c r="W2104" s="5"/>
      <c r="X2104" s="3">
        <v>24775323</v>
      </c>
      <c r="Y2104" s="3">
        <v>0</v>
      </c>
      <c r="Z2104" s="3">
        <v>281860</v>
      </c>
      <c r="AA2104" s="3">
        <v>1632407</v>
      </c>
      <c r="AB2104" s="3">
        <v>18693583</v>
      </c>
      <c r="AC2104" s="3">
        <v>4167473</v>
      </c>
      <c r="AD2104" s="3">
        <v>7994382</v>
      </c>
      <c r="AE2104" s="3">
        <v>0</v>
      </c>
      <c r="AF2104" s="3">
        <v>29315562</v>
      </c>
      <c r="AG2104" s="3">
        <v>662106</v>
      </c>
      <c r="AH2104" s="3">
        <v>7994382</v>
      </c>
      <c r="AI2104" s="3">
        <v>16780941</v>
      </c>
      <c r="AJ2104" s="3">
        <v>1855852</v>
      </c>
      <c r="AK2104" s="3">
        <v>1855852</v>
      </c>
      <c r="AL2104" s="3">
        <v>1598736</v>
      </c>
      <c r="AM2104" s="3">
        <v>257116</v>
      </c>
      <c r="AN2104" s="3">
        <v>357305</v>
      </c>
      <c r="AO2104" s="3">
        <v>0</v>
      </c>
      <c r="AP2104" s="3">
        <v>-357305</v>
      </c>
      <c r="AQ2104" s="3">
        <v>0</v>
      </c>
      <c r="AR2104" s="3">
        <f>Tabela1[[#This Row],[Potrzeby finansowe 2027
w tym:]]+Tabela1[[#This Row],[Rozliczenie 2025 potrz. fin.]]</f>
        <v>24775323</v>
      </c>
      <c r="AS2104" s="3">
        <v>0</v>
      </c>
      <c r="AT2104" s="3">
        <v>0</v>
      </c>
      <c r="AU2104" s="3"/>
      <c r="AV2104" s="3"/>
      <c r="AW2104" s="3"/>
      <c r="AX2104" s="3"/>
      <c r="AY2104" s="3"/>
      <c r="AZ2104" s="3"/>
      <c r="BA2104" s="3">
        <v>281860</v>
      </c>
      <c r="BB2104" s="3">
        <v>0</v>
      </c>
      <c r="BC2104" s="3">
        <v>0</v>
      </c>
      <c r="BD2104" s="3">
        <v>2823.82</v>
      </c>
      <c r="BE2104" s="3">
        <v>0.28999999999999998</v>
      </c>
      <c r="BF2104" s="3">
        <v>0</v>
      </c>
      <c r="BG2104" s="3">
        <v>802119</v>
      </c>
      <c r="BH2104" s="3">
        <v>7537</v>
      </c>
      <c r="BI2104" s="3">
        <v>830288</v>
      </c>
      <c r="BJ2104" s="3">
        <v>12758907.092499999</v>
      </c>
      <c r="BK2104" s="3">
        <v>7752407.1199999992</v>
      </c>
      <c r="BL2104" s="3">
        <v>3422785.18</v>
      </c>
      <c r="BM2104" s="3">
        <v>13180429.529999999</v>
      </c>
      <c r="BN2104" s="53">
        <v>1.1001072531080087</v>
      </c>
      <c r="BO2104" s="54">
        <v>2.8328609999999998E-4</v>
      </c>
      <c r="BP2104" s="70">
        <v>7124</v>
      </c>
      <c r="BQ2104" s="71"/>
      <c r="BR2104" s="70"/>
      <c r="BS2104" s="72"/>
      <c r="BT2104" s="72"/>
      <c r="BU2104" s="70">
        <v>29315562</v>
      </c>
      <c r="BV2104" s="70">
        <v>662106</v>
      </c>
      <c r="BW2104" s="74">
        <v>7994382</v>
      </c>
      <c r="BX2104" s="70">
        <v>37972050</v>
      </c>
    </row>
    <row r="2105" spans="1:76" x14ac:dyDescent="0.3">
      <c r="A2105" s="73" t="s">
        <v>10</v>
      </c>
      <c r="B2105" s="2" t="s">
        <v>1143</v>
      </c>
      <c r="C2105" s="2" t="s">
        <v>16</v>
      </c>
      <c r="D2105" s="2" t="s">
        <v>30</v>
      </c>
      <c r="E2105" s="2" t="s">
        <v>15</v>
      </c>
      <c r="F2105" s="17" t="str">
        <f>+Tabela1[[#This Row],[WK]]&amp;Tabela1[[#This Row],[PK]]&amp;Tabela1[[#This Row],[GK]]</f>
        <v>300307</v>
      </c>
      <c r="G2105" s="2" t="s">
        <v>1960</v>
      </c>
      <c r="H2105" s="3">
        <v>136964162.88</v>
      </c>
      <c r="I2105" s="4">
        <v>1.125</v>
      </c>
      <c r="J2105" s="3">
        <v>154084683.24000001</v>
      </c>
      <c r="K2105" s="4">
        <v>7.0000000000000007E-2</v>
      </c>
      <c r="L2105" s="3">
        <v>10785928</v>
      </c>
      <c r="M2105" s="3"/>
      <c r="N2105" s="5"/>
      <c r="O2105" s="3">
        <v>6089718.0499999998</v>
      </c>
      <c r="P2105" s="4">
        <v>1.125</v>
      </c>
      <c r="Q2105" s="3">
        <v>6850932.8099999996</v>
      </c>
      <c r="R2105" s="4">
        <v>1.6E-2</v>
      </c>
      <c r="S2105" s="3">
        <v>109615</v>
      </c>
      <c r="T2105" s="3"/>
      <c r="U2105" s="5"/>
      <c r="V2105" s="3">
        <v>6617526</v>
      </c>
      <c r="W2105" s="5"/>
      <c r="X2105" s="3">
        <v>14305406</v>
      </c>
      <c r="Y2105" s="3">
        <v>2910351</v>
      </c>
      <c r="Z2105" s="3">
        <v>0</v>
      </c>
      <c r="AA2105" s="3">
        <v>682214</v>
      </c>
      <c r="AB2105" s="3">
        <v>8988889</v>
      </c>
      <c r="AC2105" s="3">
        <v>1723952</v>
      </c>
      <c r="AD2105" s="3">
        <v>7687881</v>
      </c>
      <c r="AE2105" s="3">
        <v>0</v>
      </c>
      <c r="AF2105" s="3">
        <v>10785928</v>
      </c>
      <c r="AG2105" s="3">
        <v>109615</v>
      </c>
      <c r="AH2105" s="3">
        <v>7687881</v>
      </c>
      <c r="AI2105" s="3">
        <v>6617526</v>
      </c>
      <c r="AJ2105" s="3">
        <v>-12735</v>
      </c>
      <c r="AK2105" s="3">
        <v>-12735</v>
      </c>
      <c r="AL2105" s="3">
        <v>14803</v>
      </c>
      <c r="AM2105" s="3">
        <v>-27538</v>
      </c>
      <c r="AN2105" s="3">
        <v>122921</v>
      </c>
      <c r="AO2105" s="3">
        <v>0</v>
      </c>
      <c r="AP2105" s="3">
        <v>-122921</v>
      </c>
      <c r="AQ2105" s="3">
        <v>0</v>
      </c>
      <c r="AR2105" s="3">
        <f>Tabela1[[#This Row],[Potrzeby finansowe 2027
w tym:]]+Tabela1[[#This Row],[Rozliczenie 2025 potrz. fin.]]</f>
        <v>14305406</v>
      </c>
      <c r="AS2105" s="3">
        <v>0</v>
      </c>
      <c r="AT2105" s="3">
        <v>0</v>
      </c>
      <c r="AU2105" s="3"/>
      <c r="AV2105" s="3"/>
      <c r="AW2105" s="3"/>
      <c r="AX2105" s="3"/>
      <c r="AY2105" s="3"/>
      <c r="AZ2105" s="3"/>
      <c r="BA2105" s="3">
        <v>0</v>
      </c>
      <c r="BB2105" s="3">
        <v>0</v>
      </c>
      <c r="BC2105" s="3">
        <v>0</v>
      </c>
      <c r="BD2105" s="3">
        <v>0</v>
      </c>
      <c r="BE2105" s="3">
        <v>0</v>
      </c>
      <c r="BF2105" s="3">
        <v>0</v>
      </c>
      <c r="BG2105" s="3">
        <v>379827</v>
      </c>
      <c r="BH2105" s="3">
        <v>3569</v>
      </c>
      <c r="BI2105" s="3">
        <v>302387</v>
      </c>
      <c r="BJ2105" s="3">
        <v>4646728.1674999995</v>
      </c>
      <c r="BK2105" s="3">
        <v>2276437.59</v>
      </c>
      <c r="BL2105" s="3">
        <v>335292.81</v>
      </c>
      <c r="BM2105" s="3">
        <v>8810576.6899999995</v>
      </c>
      <c r="BN2105" s="53">
        <v>0.80933568357535246</v>
      </c>
      <c r="BO2105" s="54">
        <v>1.415245E-4</v>
      </c>
      <c r="BP2105" s="70">
        <v>3559</v>
      </c>
      <c r="BQ2105" s="71"/>
      <c r="BR2105" s="70"/>
      <c r="BS2105" s="72"/>
      <c r="BT2105" s="72"/>
      <c r="BU2105" s="70">
        <v>10785928</v>
      </c>
      <c r="BV2105" s="70">
        <v>109615</v>
      </c>
      <c r="BW2105" s="74">
        <v>7687881</v>
      </c>
      <c r="BX2105" s="70">
        <v>18583424</v>
      </c>
    </row>
    <row r="2106" spans="1:76" x14ac:dyDescent="0.3">
      <c r="A2106" s="73" t="s">
        <v>10</v>
      </c>
      <c r="B2106" s="2" t="s">
        <v>1143</v>
      </c>
      <c r="C2106" s="2" t="s">
        <v>16</v>
      </c>
      <c r="D2106" s="2" t="s">
        <v>54</v>
      </c>
      <c r="E2106" s="2" t="s">
        <v>15</v>
      </c>
      <c r="F2106" s="17" t="str">
        <f>+Tabela1[[#This Row],[WK]]&amp;Tabela1[[#This Row],[PK]]&amp;Tabela1[[#This Row],[GK]]</f>
        <v>300308</v>
      </c>
      <c r="G2106" s="2" t="s">
        <v>1961</v>
      </c>
      <c r="H2106" s="3">
        <v>245870818.27000001</v>
      </c>
      <c r="I2106" s="4">
        <v>1.125</v>
      </c>
      <c r="J2106" s="3">
        <v>276604670.55000001</v>
      </c>
      <c r="K2106" s="4">
        <v>7.0000000000000007E-2</v>
      </c>
      <c r="L2106" s="3">
        <v>19362327</v>
      </c>
      <c r="M2106" s="3"/>
      <c r="N2106" s="5"/>
      <c r="O2106" s="3">
        <v>24124305.329999998</v>
      </c>
      <c r="P2106" s="4">
        <v>1.125</v>
      </c>
      <c r="Q2106" s="3">
        <v>27139843.5</v>
      </c>
      <c r="R2106" s="4">
        <v>1.6E-2</v>
      </c>
      <c r="S2106" s="3">
        <v>434237</v>
      </c>
      <c r="T2106" s="3"/>
      <c r="U2106" s="5"/>
      <c r="V2106" s="3">
        <v>11575257</v>
      </c>
      <c r="W2106" s="5"/>
      <c r="X2106" s="3">
        <v>16856957</v>
      </c>
      <c r="Y2106" s="3">
        <v>1137380</v>
      </c>
      <c r="Z2106" s="3">
        <v>0</v>
      </c>
      <c r="AA2106" s="3">
        <v>1055315</v>
      </c>
      <c r="AB2106" s="3">
        <v>10330748</v>
      </c>
      <c r="AC2106" s="3">
        <v>4333514</v>
      </c>
      <c r="AD2106" s="3">
        <v>5281700</v>
      </c>
      <c r="AE2106" s="3">
        <v>0</v>
      </c>
      <c r="AF2106" s="3">
        <v>19362327</v>
      </c>
      <c r="AG2106" s="3">
        <v>434237</v>
      </c>
      <c r="AH2106" s="3">
        <v>5281700</v>
      </c>
      <c r="AI2106" s="3">
        <v>11575257</v>
      </c>
      <c r="AJ2106" s="3">
        <v>-56844</v>
      </c>
      <c r="AK2106" s="3">
        <v>-56844</v>
      </c>
      <c r="AL2106" s="3">
        <v>660098</v>
      </c>
      <c r="AM2106" s="3">
        <v>-716942</v>
      </c>
      <c r="AN2106" s="3">
        <v>-247136</v>
      </c>
      <c r="AO2106" s="3">
        <v>0</v>
      </c>
      <c r="AP2106" s="3">
        <v>247136</v>
      </c>
      <c r="AQ2106" s="3">
        <v>0</v>
      </c>
      <c r="AR2106" s="3">
        <f>Tabela1[[#This Row],[Potrzeby finansowe 2027
w tym:]]+Tabela1[[#This Row],[Rozliczenie 2025 potrz. fin.]]</f>
        <v>16856957</v>
      </c>
      <c r="AS2106" s="3">
        <v>0</v>
      </c>
      <c r="AT2106" s="3">
        <v>0</v>
      </c>
      <c r="AU2106" s="3"/>
      <c r="AV2106" s="3"/>
      <c r="AW2106" s="3"/>
      <c r="AX2106" s="3"/>
      <c r="AY2106" s="3"/>
      <c r="AZ2106" s="3"/>
      <c r="BA2106" s="3">
        <v>0</v>
      </c>
      <c r="BB2106" s="3">
        <v>0</v>
      </c>
      <c r="BC2106" s="3">
        <v>0</v>
      </c>
      <c r="BD2106" s="3">
        <v>0</v>
      </c>
      <c r="BE2106" s="3">
        <v>0</v>
      </c>
      <c r="BF2106" s="3">
        <v>0</v>
      </c>
      <c r="BG2106" s="3">
        <v>621410</v>
      </c>
      <c r="BH2106" s="3">
        <v>5839</v>
      </c>
      <c r="BI2106" s="3">
        <v>433905</v>
      </c>
      <c r="BJ2106" s="3">
        <v>6667755.7725</v>
      </c>
      <c r="BK2106" s="3">
        <v>3622908.5799999991</v>
      </c>
      <c r="BL2106" s="3">
        <v>2410700.4500000002</v>
      </c>
      <c r="BM2106" s="3">
        <v>7357987.8700000001</v>
      </c>
      <c r="BN2106" s="53">
        <v>0.95057030674388887</v>
      </c>
      <c r="BO2106" s="54">
        <v>2.1334039999999999E-4</v>
      </c>
      <c r="BP2106" s="70">
        <v>5365</v>
      </c>
      <c r="BQ2106" s="71"/>
      <c r="BR2106" s="70"/>
      <c r="BS2106" s="72"/>
      <c r="BT2106" s="72"/>
      <c r="BU2106" s="70">
        <v>19362327</v>
      </c>
      <c r="BV2106" s="70">
        <v>434237</v>
      </c>
      <c r="BW2106" s="74">
        <v>5281700</v>
      </c>
      <c r="BX2106" s="70">
        <v>25078264</v>
      </c>
    </row>
    <row r="2107" spans="1:76" x14ac:dyDescent="0.3">
      <c r="A2107" s="73" t="s">
        <v>10</v>
      </c>
      <c r="B2107" s="2" t="s">
        <v>1143</v>
      </c>
      <c r="C2107" s="2" t="s">
        <v>16</v>
      </c>
      <c r="D2107" s="2" t="s">
        <v>56</v>
      </c>
      <c r="E2107" s="2" t="s">
        <v>19</v>
      </c>
      <c r="F2107" s="17" t="str">
        <f>+Tabela1[[#This Row],[WK]]&amp;Tabela1[[#This Row],[PK]]&amp;Tabela1[[#This Row],[GK]]</f>
        <v>300309</v>
      </c>
      <c r="G2107" s="2" t="s">
        <v>1962</v>
      </c>
      <c r="H2107" s="3">
        <v>581935579.55999994</v>
      </c>
      <c r="I2107" s="4">
        <v>1.125</v>
      </c>
      <c r="J2107" s="3">
        <v>654677527.00999999</v>
      </c>
      <c r="K2107" s="4">
        <v>7.0000000000000007E-2</v>
      </c>
      <c r="L2107" s="3">
        <v>45827427</v>
      </c>
      <c r="M2107" s="3"/>
      <c r="N2107" s="5"/>
      <c r="O2107" s="3">
        <v>173579787.40000001</v>
      </c>
      <c r="P2107" s="4">
        <v>1.125</v>
      </c>
      <c r="Q2107" s="3">
        <v>195277260.83000001</v>
      </c>
      <c r="R2107" s="4">
        <v>1.6E-2</v>
      </c>
      <c r="S2107" s="3">
        <v>3124436</v>
      </c>
      <c r="T2107" s="3"/>
      <c r="U2107" s="5"/>
      <c r="V2107" s="3">
        <v>28464574</v>
      </c>
      <c r="W2107" s="5"/>
      <c r="X2107" s="3">
        <v>33235826</v>
      </c>
      <c r="Y2107" s="3">
        <v>0</v>
      </c>
      <c r="Z2107" s="3">
        <v>47332</v>
      </c>
      <c r="AA2107" s="3">
        <v>1677209</v>
      </c>
      <c r="AB2107" s="3">
        <v>26871824</v>
      </c>
      <c r="AC2107" s="3">
        <v>4639461</v>
      </c>
      <c r="AD2107" s="3">
        <v>3970133</v>
      </c>
      <c r="AE2107" s="3">
        <v>0</v>
      </c>
      <c r="AF2107" s="3">
        <v>45827427</v>
      </c>
      <c r="AG2107" s="3">
        <v>3124436</v>
      </c>
      <c r="AH2107" s="3">
        <v>3970133</v>
      </c>
      <c r="AI2107" s="3">
        <v>28464574</v>
      </c>
      <c r="AJ2107" s="3">
        <v>666915</v>
      </c>
      <c r="AK2107" s="3">
        <v>-137095</v>
      </c>
      <c r="AL2107" s="3">
        <v>1954719</v>
      </c>
      <c r="AM2107" s="3">
        <v>-2091814</v>
      </c>
      <c r="AN2107" s="3">
        <v>-804010</v>
      </c>
      <c r="AO2107" s="3">
        <v>0</v>
      </c>
      <c r="AP2107" s="3">
        <v>0</v>
      </c>
      <c r="AQ2107" s="3">
        <v>-804010</v>
      </c>
      <c r="AR2107" s="3">
        <f>Tabela1[[#This Row],[Potrzeby finansowe 2027
w tym:]]+Tabela1[[#This Row],[Rozliczenie 2025 potrz. fin.]]</f>
        <v>32431816</v>
      </c>
      <c r="AS2107" s="3">
        <v>0</v>
      </c>
      <c r="AT2107" s="3">
        <v>0</v>
      </c>
      <c r="AU2107" s="3"/>
      <c r="AV2107" s="3"/>
      <c r="AW2107" s="3"/>
      <c r="AX2107" s="3"/>
      <c r="AY2107" s="3"/>
      <c r="AZ2107" s="3"/>
      <c r="BA2107" s="3">
        <v>47332</v>
      </c>
      <c r="BB2107" s="3">
        <v>0</v>
      </c>
      <c r="BC2107" s="3">
        <v>0</v>
      </c>
      <c r="BD2107" s="3">
        <v>0.36</v>
      </c>
      <c r="BE2107" s="3">
        <v>947.73</v>
      </c>
      <c r="BF2107" s="3">
        <v>0</v>
      </c>
      <c r="BG2107" s="3">
        <v>1441088</v>
      </c>
      <c r="BH2107" s="3">
        <v>13541</v>
      </c>
      <c r="BI2107" s="3">
        <v>236121</v>
      </c>
      <c r="BJ2107" s="3">
        <v>3628438.2374999998</v>
      </c>
      <c r="BK2107" s="3">
        <v>2345792.04</v>
      </c>
      <c r="BL2107" s="3">
        <v>23347.45</v>
      </c>
      <c r="BM2107" s="3">
        <v>5083889.8899999997</v>
      </c>
      <c r="BN2107" s="53">
        <v>1.0524626246234483</v>
      </c>
      <c r="BO2107" s="54">
        <v>5.1205589999999996E-4</v>
      </c>
      <c r="BP2107" s="70">
        <v>12878</v>
      </c>
      <c r="BQ2107" s="71"/>
      <c r="BR2107" s="70"/>
      <c r="BS2107" s="72"/>
      <c r="BT2107" s="72"/>
      <c r="BU2107" s="70">
        <v>45827427</v>
      </c>
      <c r="BV2107" s="70">
        <v>3124436</v>
      </c>
      <c r="BW2107" s="74">
        <v>3970133</v>
      </c>
      <c r="BX2107" s="70">
        <v>52921996</v>
      </c>
    </row>
    <row r="2108" spans="1:76" x14ac:dyDescent="0.3">
      <c r="A2108" s="73" t="s">
        <v>10</v>
      </c>
      <c r="B2108" s="2" t="s">
        <v>1143</v>
      </c>
      <c r="C2108" s="2" t="s">
        <v>16</v>
      </c>
      <c r="D2108" s="2" t="s">
        <v>69</v>
      </c>
      <c r="E2108" s="2" t="s">
        <v>19</v>
      </c>
      <c r="F2108" s="17" t="str">
        <f>+Tabela1[[#This Row],[WK]]&amp;Tabela1[[#This Row],[PK]]&amp;Tabela1[[#This Row],[GK]]</f>
        <v>300310</v>
      </c>
      <c r="G2108" s="2" t="s">
        <v>1963</v>
      </c>
      <c r="H2108" s="3">
        <v>576817246.59000003</v>
      </c>
      <c r="I2108" s="4">
        <v>1.125</v>
      </c>
      <c r="J2108" s="3">
        <v>648919402.40999997</v>
      </c>
      <c r="K2108" s="4">
        <v>7.0000000000000007E-2</v>
      </c>
      <c r="L2108" s="3">
        <v>45424358</v>
      </c>
      <c r="M2108" s="3"/>
      <c r="N2108" s="5"/>
      <c r="O2108" s="3">
        <v>55474373.840000004</v>
      </c>
      <c r="P2108" s="4">
        <v>1.125</v>
      </c>
      <c r="Q2108" s="3">
        <v>62408670.57</v>
      </c>
      <c r="R2108" s="4">
        <v>1.6E-2</v>
      </c>
      <c r="S2108" s="3">
        <v>998539</v>
      </c>
      <c r="T2108" s="3"/>
      <c r="U2108" s="5"/>
      <c r="V2108" s="3">
        <v>29329180</v>
      </c>
      <c r="W2108" s="5"/>
      <c r="X2108" s="3">
        <v>33134995</v>
      </c>
      <c r="Y2108" s="3">
        <v>5933191</v>
      </c>
      <c r="Z2108" s="3">
        <v>492226</v>
      </c>
      <c r="AA2108" s="3">
        <v>1903573</v>
      </c>
      <c r="AB2108" s="3">
        <v>21461762</v>
      </c>
      <c r="AC2108" s="3">
        <v>3344243</v>
      </c>
      <c r="AD2108" s="3">
        <v>3805815</v>
      </c>
      <c r="AE2108" s="3">
        <v>0</v>
      </c>
      <c r="AF2108" s="3">
        <v>45424358</v>
      </c>
      <c r="AG2108" s="3">
        <v>998539</v>
      </c>
      <c r="AH2108" s="3">
        <v>3805815</v>
      </c>
      <c r="AI2108" s="3">
        <v>29329180</v>
      </c>
      <c r="AJ2108" s="3">
        <v>-562317</v>
      </c>
      <c r="AK2108" s="3">
        <v>-562317</v>
      </c>
      <c r="AL2108" s="3">
        <v>1890376</v>
      </c>
      <c r="AM2108" s="3">
        <v>-2452693</v>
      </c>
      <c r="AN2108" s="3">
        <v>86696</v>
      </c>
      <c r="AO2108" s="3">
        <v>0</v>
      </c>
      <c r="AP2108" s="3">
        <v>-86696</v>
      </c>
      <c r="AQ2108" s="3">
        <v>0</v>
      </c>
      <c r="AR2108" s="3">
        <f>Tabela1[[#This Row],[Potrzeby finansowe 2027
w tym:]]+Tabela1[[#This Row],[Rozliczenie 2025 potrz. fin.]]</f>
        <v>33134995</v>
      </c>
      <c r="AS2108" s="3">
        <v>0</v>
      </c>
      <c r="AT2108" s="3">
        <v>0</v>
      </c>
      <c r="AU2108" s="3"/>
      <c r="AV2108" s="3"/>
      <c r="AW2108" s="3"/>
      <c r="AX2108" s="3"/>
      <c r="AY2108" s="3"/>
      <c r="AZ2108" s="3"/>
      <c r="BA2108" s="3">
        <v>492226</v>
      </c>
      <c r="BB2108" s="3">
        <v>0</v>
      </c>
      <c r="BC2108" s="3">
        <v>0</v>
      </c>
      <c r="BD2108" s="3">
        <v>4931.3900000000003</v>
      </c>
      <c r="BE2108" s="3">
        <v>0.48</v>
      </c>
      <c r="BF2108" s="3">
        <v>0</v>
      </c>
      <c r="BG2108" s="3">
        <v>1367975</v>
      </c>
      <c r="BH2108" s="3">
        <v>12854</v>
      </c>
      <c r="BI2108" s="3">
        <v>535598</v>
      </c>
      <c r="BJ2108" s="3">
        <v>8230441.9474999998</v>
      </c>
      <c r="BK2108" s="3">
        <v>6159195.2699999996</v>
      </c>
      <c r="BL2108" s="3">
        <v>912913.24</v>
      </c>
      <c r="BM2108" s="3">
        <v>6459160.2300000004</v>
      </c>
      <c r="BN2108" s="53">
        <v>0.89483226546543193</v>
      </c>
      <c r="BO2108" s="54">
        <v>5.23074E-4</v>
      </c>
      <c r="BP2108" s="70">
        <v>13154</v>
      </c>
      <c r="BQ2108" s="71"/>
      <c r="BR2108" s="70"/>
      <c r="BS2108" s="72"/>
      <c r="BT2108" s="72"/>
      <c r="BU2108" s="70">
        <v>45424358</v>
      </c>
      <c r="BV2108" s="70">
        <v>998539</v>
      </c>
      <c r="BW2108" s="74">
        <v>3805815</v>
      </c>
      <c r="BX2108" s="70">
        <v>50228712</v>
      </c>
    </row>
    <row r="2109" spans="1:76" x14ac:dyDescent="0.3">
      <c r="A2109" s="73" t="s">
        <v>10</v>
      </c>
      <c r="B2109" s="2" t="s">
        <v>1143</v>
      </c>
      <c r="C2109" s="2" t="s">
        <v>18</v>
      </c>
      <c r="D2109" s="2" t="s">
        <v>12</v>
      </c>
      <c r="E2109" s="2" t="s">
        <v>19</v>
      </c>
      <c r="F2109" s="17" t="str">
        <f>+Tabela1[[#This Row],[WK]]&amp;Tabela1[[#This Row],[PK]]&amp;Tabela1[[#This Row],[GK]]</f>
        <v>300401</v>
      </c>
      <c r="G2109" s="2" t="s">
        <v>1964</v>
      </c>
      <c r="H2109" s="3">
        <v>291461265.79000002</v>
      </c>
      <c r="I2109" s="4">
        <v>1.125</v>
      </c>
      <c r="J2109" s="3">
        <v>327893924.00999999</v>
      </c>
      <c r="K2109" s="4">
        <v>7.0000000000000007E-2</v>
      </c>
      <c r="L2109" s="3">
        <v>22952575</v>
      </c>
      <c r="M2109" s="3"/>
      <c r="N2109" s="5"/>
      <c r="O2109" s="3">
        <v>14732905.800000001</v>
      </c>
      <c r="P2109" s="4">
        <v>1.125</v>
      </c>
      <c r="Q2109" s="3">
        <v>16574519.029999999</v>
      </c>
      <c r="R2109" s="4">
        <v>1.6E-2</v>
      </c>
      <c r="S2109" s="3">
        <v>265192</v>
      </c>
      <c r="T2109" s="3"/>
      <c r="U2109" s="5"/>
      <c r="V2109" s="3">
        <v>14382679</v>
      </c>
      <c r="W2109" s="5"/>
      <c r="X2109" s="3">
        <v>23341729</v>
      </c>
      <c r="Y2109" s="3">
        <v>2650769</v>
      </c>
      <c r="Z2109" s="3">
        <v>0</v>
      </c>
      <c r="AA2109" s="3">
        <v>1088456</v>
      </c>
      <c r="AB2109" s="3">
        <v>15419866</v>
      </c>
      <c r="AC2109" s="3">
        <v>4182638</v>
      </c>
      <c r="AD2109" s="3">
        <v>8959050</v>
      </c>
      <c r="AE2109" s="3">
        <v>0</v>
      </c>
      <c r="AF2109" s="3">
        <v>22952575</v>
      </c>
      <c r="AG2109" s="3">
        <v>265192</v>
      </c>
      <c r="AH2109" s="3">
        <v>8959050</v>
      </c>
      <c r="AI2109" s="3">
        <v>14382679</v>
      </c>
      <c r="AJ2109" s="3">
        <v>-260304</v>
      </c>
      <c r="AK2109" s="3">
        <v>-260304</v>
      </c>
      <c r="AL2109" s="3">
        <v>1067312</v>
      </c>
      <c r="AM2109" s="3">
        <v>-1327616</v>
      </c>
      <c r="AN2109" s="3">
        <v>-146743</v>
      </c>
      <c r="AO2109" s="3">
        <v>0</v>
      </c>
      <c r="AP2109" s="3">
        <v>146743</v>
      </c>
      <c r="AQ2109" s="3">
        <v>0</v>
      </c>
      <c r="AR2109" s="3">
        <f>Tabela1[[#This Row],[Potrzeby finansowe 2027
w tym:]]+Tabela1[[#This Row],[Rozliczenie 2025 potrz. fin.]]</f>
        <v>23341729</v>
      </c>
      <c r="AS2109" s="3">
        <v>0</v>
      </c>
      <c r="AT2109" s="3">
        <v>0</v>
      </c>
      <c r="AU2109" s="3"/>
      <c r="AV2109" s="3"/>
      <c r="AW2109" s="3"/>
      <c r="AX2109" s="3"/>
      <c r="AY2109" s="3"/>
      <c r="AZ2109" s="3"/>
      <c r="BA2109" s="3">
        <v>0</v>
      </c>
      <c r="BB2109" s="3">
        <v>0</v>
      </c>
      <c r="BC2109" s="3">
        <v>0</v>
      </c>
      <c r="BD2109" s="3">
        <v>0</v>
      </c>
      <c r="BE2109" s="3">
        <v>0</v>
      </c>
      <c r="BF2109" s="3">
        <v>0</v>
      </c>
      <c r="BG2109" s="3">
        <v>735922</v>
      </c>
      <c r="BH2109" s="3">
        <v>6915</v>
      </c>
      <c r="BI2109" s="3">
        <v>352534</v>
      </c>
      <c r="BJ2109" s="3">
        <v>5417340.1425000001</v>
      </c>
      <c r="BK2109" s="3">
        <v>3321954.4300000006</v>
      </c>
      <c r="BL2109" s="3">
        <v>1520975.27</v>
      </c>
      <c r="BM2109" s="3">
        <v>5339592.3099999996</v>
      </c>
      <c r="BN2109" s="53">
        <v>0.90997080850190726</v>
      </c>
      <c r="BO2109" s="54">
        <v>2.7295249999999998E-4</v>
      </c>
      <c r="BP2109" s="70">
        <v>6865</v>
      </c>
      <c r="BQ2109" s="71"/>
      <c r="BR2109" s="70"/>
      <c r="BS2109" s="72"/>
      <c r="BT2109" s="72"/>
      <c r="BU2109" s="70">
        <v>22952575</v>
      </c>
      <c r="BV2109" s="70">
        <v>265192</v>
      </c>
      <c r="BW2109" s="74">
        <v>8959050</v>
      </c>
      <c r="BX2109" s="70">
        <v>32176817</v>
      </c>
    </row>
    <row r="2110" spans="1:76" x14ac:dyDescent="0.3">
      <c r="A2110" s="73" t="s">
        <v>10</v>
      </c>
      <c r="B2110" s="2" t="s">
        <v>1143</v>
      </c>
      <c r="C2110" s="2" t="s">
        <v>18</v>
      </c>
      <c r="D2110" s="2" t="s">
        <v>11</v>
      </c>
      <c r="E2110" s="2" t="s">
        <v>19</v>
      </c>
      <c r="F2110" s="17" t="str">
        <f>+Tabela1[[#This Row],[WK]]&amp;Tabela1[[#This Row],[PK]]&amp;Tabela1[[#This Row],[GK]]</f>
        <v>300402</v>
      </c>
      <c r="G2110" s="2" t="s">
        <v>1965</v>
      </c>
      <c r="H2110" s="3">
        <v>1424355908.0999999</v>
      </c>
      <c r="I2110" s="4">
        <v>1.125</v>
      </c>
      <c r="J2110" s="3">
        <v>1602400396.6099999</v>
      </c>
      <c r="K2110" s="4">
        <v>7.0000000000000007E-2</v>
      </c>
      <c r="L2110" s="3">
        <v>112168028</v>
      </c>
      <c r="M2110" s="3"/>
      <c r="N2110" s="5"/>
      <c r="O2110" s="3">
        <v>578427775.94000006</v>
      </c>
      <c r="P2110" s="4">
        <v>1.125</v>
      </c>
      <c r="Q2110" s="3">
        <v>650731247.92999995</v>
      </c>
      <c r="R2110" s="4">
        <v>1.6E-2</v>
      </c>
      <c r="S2110" s="3">
        <v>10411700</v>
      </c>
      <c r="T2110" s="3"/>
      <c r="U2110" s="5"/>
      <c r="V2110" s="3">
        <v>54301832</v>
      </c>
      <c r="W2110" s="5"/>
      <c r="X2110" s="3">
        <v>60622365</v>
      </c>
      <c r="Y2110" s="3">
        <v>0</v>
      </c>
      <c r="Z2110" s="3">
        <v>1271</v>
      </c>
      <c r="AA2110" s="3">
        <v>4239299</v>
      </c>
      <c r="AB2110" s="3">
        <v>56381795</v>
      </c>
      <c r="AC2110" s="3">
        <v>0</v>
      </c>
      <c r="AD2110" s="3">
        <v>8183084</v>
      </c>
      <c r="AE2110" s="3">
        <v>0</v>
      </c>
      <c r="AF2110" s="3">
        <v>112168028</v>
      </c>
      <c r="AG2110" s="3">
        <v>10411700</v>
      </c>
      <c r="AH2110" s="3">
        <v>8183084</v>
      </c>
      <c r="AI2110" s="3">
        <v>54301832</v>
      </c>
      <c r="AJ2110" s="3">
        <v>2777135</v>
      </c>
      <c r="AK2110" s="3">
        <v>3236368</v>
      </c>
      <c r="AL2110" s="3">
        <v>2394294</v>
      </c>
      <c r="AM2110" s="3">
        <v>842074</v>
      </c>
      <c r="AN2110" s="3">
        <v>459233</v>
      </c>
      <c r="AO2110" s="3">
        <v>0</v>
      </c>
      <c r="AP2110" s="3">
        <v>0</v>
      </c>
      <c r="AQ2110" s="3">
        <v>459233</v>
      </c>
      <c r="AR2110" s="3">
        <f>Tabela1[[#This Row],[Potrzeby finansowe 2027
w tym:]]+Tabela1[[#This Row],[Rozliczenie 2025 potrz. fin.]]</f>
        <v>61081598</v>
      </c>
      <c r="AS2110" s="3">
        <v>0</v>
      </c>
      <c r="AT2110" s="3">
        <v>0</v>
      </c>
      <c r="AU2110" s="3"/>
      <c r="AV2110" s="3"/>
      <c r="AW2110" s="3"/>
      <c r="AX2110" s="3"/>
      <c r="AY2110" s="3"/>
      <c r="AZ2110" s="3"/>
      <c r="BA2110" s="3">
        <v>1271</v>
      </c>
      <c r="BB2110" s="3">
        <v>0</v>
      </c>
      <c r="BC2110" s="3">
        <v>3.82</v>
      </c>
      <c r="BD2110" s="3">
        <v>0</v>
      </c>
      <c r="BE2110" s="3">
        <v>0</v>
      </c>
      <c r="BF2110" s="3">
        <v>0</v>
      </c>
      <c r="BG2110" s="3">
        <v>2925063</v>
      </c>
      <c r="BH2110" s="3">
        <v>27485</v>
      </c>
      <c r="BI2110" s="3">
        <v>1314236</v>
      </c>
      <c r="BJ2110" s="3">
        <v>20195650.692499999</v>
      </c>
      <c r="BK2110" s="3">
        <v>17030595.289999999</v>
      </c>
      <c r="BL2110" s="3">
        <v>1095921.76</v>
      </c>
      <c r="BM2110" s="3">
        <v>10468378.09</v>
      </c>
      <c r="BN2110" s="53">
        <v>1.0738031952099829</v>
      </c>
      <c r="BO2110" s="54">
        <v>1.1695808E-3</v>
      </c>
      <c r="BP2110" s="70">
        <v>29412</v>
      </c>
      <c r="BQ2110" s="71"/>
      <c r="BR2110" s="70"/>
      <c r="BS2110" s="72"/>
      <c r="BT2110" s="72"/>
      <c r="BU2110" s="70">
        <v>112168028</v>
      </c>
      <c r="BV2110" s="70">
        <v>10411700</v>
      </c>
      <c r="BW2110" s="74">
        <v>8183084</v>
      </c>
      <c r="BX2110" s="70">
        <v>130762812</v>
      </c>
    </row>
    <row r="2111" spans="1:76" x14ac:dyDescent="0.3">
      <c r="A2111" s="73" t="s">
        <v>10</v>
      </c>
      <c r="B2111" s="2" t="s">
        <v>1143</v>
      </c>
      <c r="C2111" s="2" t="s">
        <v>18</v>
      </c>
      <c r="D2111" s="2" t="s">
        <v>16</v>
      </c>
      <c r="E2111" s="2" t="s">
        <v>19</v>
      </c>
      <c r="F2111" s="17" t="str">
        <f>+Tabela1[[#This Row],[WK]]&amp;Tabela1[[#This Row],[PK]]&amp;Tabela1[[#This Row],[GK]]</f>
        <v>300403</v>
      </c>
      <c r="G2111" s="2" t="s">
        <v>1966</v>
      </c>
      <c r="H2111" s="3">
        <v>543647276.55999994</v>
      </c>
      <c r="I2111" s="4">
        <v>1.125</v>
      </c>
      <c r="J2111" s="3">
        <v>611603186.13</v>
      </c>
      <c r="K2111" s="4">
        <v>7.0000000000000007E-2</v>
      </c>
      <c r="L2111" s="3">
        <v>42812223</v>
      </c>
      <c r="M2111" s="3"/>
      <c r="N2111" s="5"/>
      <c r="O2111" s="3">
        <v>90255418.489999995</v>
      </c>
      <c r="P2111" s="4">
        <v>1.125</v>
      </c>
      <c r="Q2111" s="3">
        <v>101537345.8</v>
      </c>
      <c r="R2111" s="4">
        <v>1.6E-2</v>
      </c>
      <c r="S2111" s="3">
        <v>1624598</v>
      </c>
      <c r="T2111" s="3"/>
      <c r="U2111" s="5"/>
      <c r="V2111" s="3">
        <v>26072850</v>
      </c>
      <c r="W2111" s="5"/>
      <c r="X2111" s="3">
        <v>35061955</v>
      </c>
      <c r="Y2111" s="3">
        <v>963082</v>
      </c>
      <c r="Z2111" s="3">
        <v>0</v>
      </c>
      <c r="AA2111" s="3">
        <v>1971355</v>
      </c>
      <c r="AB2111" s="3">
        <v>28715797</v>
      </c>
      <c r="AC2111" s="3">
        <v>3411721</v>
      </c>
      <c r="AD2111" s="3">
        <v>8989104</v>
      </c>
      <c r="AE2111" s="3">
        <v>0</v>
      </c>
      <c r="AF2111" s="3">
        <v>42812223</v>
      </c>
      <c r="AG2111" s="3">
        <v>1624598</v>
      </c>
      <c r="AH2111" s="3">
        <v>8989104</v>
      </c>
      <c r="AI2111" s="3">
        <v>26072850</v>
      </c>
      <c r="AJ2111" s="3">
        <v>434649</v>
      </c>
      <c r="AK2111" s="3">
        <v>434649</v>
      </c>
      <c r="AL2111" s="3">
        <v>1733726</v>
      </c>
      <c r="AM2111" s="3">
        <v>-1299077</v>
      </c>
      <c r="AN2111" s="3">
        <v>531426</v>
      </c>
      <c r="AO2111" s="3">
        <v>0</v>
      </c>
      <c r="AP2111" s="3">
        <v>-531426</v>
      </c>
      <c r="AQ2111" s="3">
        <v>0</v>
      </c>
      <c r="AR2111" s="3">
        <f>Tabela1[[#This Row],[Potrzeby finansowe 2027
w tym:]]+Tabela1[[#This Row],[Rozliczenie 2025 potrz. fin.]]</f>
        <v>35061955</v>
      </c>
      <c r="AS2111" s="3">
        <v>0</v>
      </c>
      <c r="AT2111" s="3">
        <v>0</v>
      </c>
      <c r="AU2111" s="3"/>
      <c r="AV2111" s="3"/>
      <c r="AW2111" s="3"/>
      <c r="AX2111" s="3"/>
      <c r="AY2111" s="3"/>
      <c r="AZ2111" s="3"/>
      <c r="BA2111" s="3">
        <v>0</v>
      </c>
      <c r="BB2111" s="3">
        <v>0</v>
      </c>
      <c r="BC2111" s="3">
        <v>0</v>
      </c>
      <c r="BD2111" s="3">
        <v>0</v>
      </c>
      <c r="BE2111" s="3">
        <v>0</v>
      </c>
      <c r="BF2111" s="3">
        <v>0</v>
      </c>
      <c r="BG2111" s="3">
        <v>1325404</v>
      </c>
      <c r="BH2111" s="3">
        <v>12454</v>
      </c>
      <c r="BI2111" s="3">
        <v>645951</v>
      </c>
      <c r="BJ2111" s="3">
        <v>9926220.6400000006</v>
      </c>
      <c r="BK2111" s="3">
        <v>5663844.8200000003</v>
      </c>
      <c r="BL2111" s="3">
        <v>3007042.58</v>
      </c>
      <c r="BM2111" s="3">
        <v>11035418.119999999</v>
      </c>
      <c r="BN2111" s="53">
        <v>0.98165132480904282</v>
      </c>
      <c r="BO2111" s="54">
        <v>4.8663359999999998E-4</v>
      </c>
      <c r="BP2111" s="70">
        <v>12238</v>
      </c>
      <c r="BQ2111" s="71"/>
      <c r="BR2111" s="70"/>
      <c r="BS2111" s="72"/>
      <c r="BT2111" s="72"/>
      <c r="BU2111" s="70">
        <v>42812223</v>
      </c>
      <c r="BV2111" s="70">
        <v>1624598</v>
      </c>
      <c r="BW2111" s="74">
        <v>8989104</v>
      </c>
      <c r="BX2111" s="70">
        <v>53425925</v>
      </c>
    </row>
    <row r="2112" spans="1:76" x14ac:dyDescent="0.3">
      <c r="A2112" s="73" t="s">
        <v>10</v>
      </c>
      <c r="B2112" s="2" t="s">
        <v>1143</v>
      </c>
      <c r="C2112" s="2" t="s">
        <v>18</v>
      </c>
      <c r="D2112" s="2" t="s">
        <v>18</v>
      </c>
      <c r="E2112" s="2" t="s">
        <v>15</v>
      </c>
      <c r="F2112" s="17" t="str">
        <f>+Tabela1[[#This Row],[WK]]&amp;Tabela1[[#This Row],[PK]]&amp;Tabela1[[#This Row],[GK]]</f>
        <v>300404</v>
      </c>
      <c r="G2112" s="2" t="s">
        <v>1967</v>
      </c>
      <c r="H2112" s="3">
        <v>231914407.46000001</v>
      </c>
      <c r="I2112" s="4">
        <v>1.125</v>
      </c>
      <c r="J2112" s="3">
        <v>260903708.38999999</v>
      </c>
      <c r="K2112" s="4">
        <v>7.0000000000000007E-2</v>
      </c>
      <c r="L2112" s="3">
        <v>18263260</v>
      </c>
      <c r="M2112" s="3"/>
      <c r="N2112" s="5"/>
      <c r="O2112" s="3">
        <v>59055876.489999995</v>
      </c>
      <c r="P2112" s="4">
        <v>1.125</v>
      </c>
      <c r="Q2112" s="3">
        <v>66437861.049999997</v>
      </c>
      <c r="R2112" s="4">
        <v>1.6E-2</v>
      </c>
      <c r="S2112" s="3">
        <v>1063006</v>
      </c>
      <c r="T2112" s="3"/>
      <c r="U2112" s="5"/>
      <c r="V2112" s="3">
        <v>10732417</v>
      </c>
      <c r="W2112" s="5"/>
      <c r="X2112" s="3">
        <v>18810377</v>
      </c>
      <c r="Y2112" s="3">
        <v>2724605</v>
      </c>
      <c r="Z2112" s="3">
        <v>5726</v>
      </c>
      <c r="AA2112" s="3">
        <v>1159683</v>
      </c>
      <c r="AB2112" s="3">
        <v>13177099</v>
      </c>
      <c r="AC2112" s="3">
        <v>1743264</v>
      </c>
      <c r="AD2112" s="3">
        <v>8077960</v>
      </c>
      <c r="AE2112" s="3">
        <v>0</v>
      </c>
      <c r="AF2112" s="3">
        <v>18263260</v>
      </c>
      <c r="AG2112" s="3">
        <v>1063006</v>
      </c>
      <c r="AH2112" s="3">
        <v>8077960</v>
      </c>
      <c r="AI2112" s="3">
        <v>10732417</v>
      </c>
      <c r="AJ2112" s="3">
        <v>1827111</v>
      </c>
      <c r="AK2112" s="3">
        <v>1827111</v>
      </c>
      <c r="AL2112" s="3">
        <v>174166</v>
      </c>
      <c r="AM2112" s="3">
        <v>1652945</v>
      </c>
      <c r="AN2112" s="3">
        <v>671646</v>
      </c>
      <c r="AO2112" s="3">
        <v>0</v>
      </c>
      <c r="AP2112" s="3">
        <v>-671646</v>
      </c>
      <c r="AQ2112" s="3">
        <v>0</v>
      </c>
      <c r="AR2112" s="3">
        <f>Tabela1[[#This Row],[Potrzeby finansowe 2027
w tym:]]+Tabela1[[#This Row],[Rozliczenie 2025 potrz. fin.]]</f>
        <v>18810377</v>
      </c>
      <c r="AS2112" s="3">
        <v>0</v>
      </c>
      <c r="AT2112" s="3">
        <v>0</v>
      </c>
      <c r="AU2112" s="3"/>
      <c r="AV2112" s="3"/>
      <c r="AW2112" s="3"/>
      <c r="AX2112" s="3"/>
      <c r="AY2112" s="3"/>
      <c r="AZ2112" s="3"/>
      <c r="BA2112" s="3">
        <v>5726</v>
      </c>
      <c r="BB2112" s="3">
        <v>0</v>
      </c>
      <c r="BC2112" s="3">
        <v>17.21</v>
      </c>
      <c r="BD2112" s="3">
        <v>0</v>
      </c>
      <c r="BE2112" s="3">
        <v>0</v>
      </c>
      <c r="BF2112" s="3">
        <v>0</v>
      </c>
      <c r="BG2112" s="3">
        <v>599061</v>
      </c>
      <c r="BH2112" s="3">
        <v>5629</v>
      </c>
      <c r="BI2112" s="3">
        <v>560622</v>
      </c>
      <c r="BJ2112" s="3">
        <v>8614990.3524999991</v>
      </c>
      <c r="BK2112" s="3">
        <v>5265610.1999999993</v>
      </c>
      <c r="BL2112" s="3">
        <v>2157371.39</v>
      </c>
      <c r="BM2112" s="3">
        <v>9082777.8300000001</v>
      </c>
      <c r="BN2112" s="53">
        <v>0.8913889743804968</v>
      </c>
      <c r="BO2112" s="54">
        <v>2.3258520000000001E-4</v>
      </c>
      <c r="BP2112" s="70">
        <v>5849</v>
      </c>
      <c r="BQ2112" s="71"/>
      <c r="BR2112" s="70"/>
      <c r="BS2112" s="72"/>
      <c r="BT2112" s="72"/>
      <c r="BU2112" s="70">
        <v>18263260</v>
      </c>
      <c r="BV2112" s="70">
        <v>1063006</v>
      </c>
      <c r="BW2112" s="74">
        <v>8077960</v>
      </c>
      <c r="BX2112" s="70">
        <v>27404226</v>
      </c>
    </row>
    <row r="2113" spans="1:76" x14ac:dyDescent="0.3">
      <c r="A2113" s="73" t="s">
        <v>10</v>
      </c>
      <c r="B2113" s="2" t="s">
        <v>1143</v>
      </c>
      <c r="C2113" s="2" t="s">
        <v>18</v>
      </c>
      <c r="D2113" s="2" t="s">
        <v>21</v>
      </c>
      <c r="E2113" s="2" t="s">
        <v>15</v>
      </c>
      <c r="F2113" s="17" t="str">
        <f>+Tabela1[[#This Row],[WK]]&amp;Tabela1[[#This Row],[PK]]&amp;Tabela1[[#This Row],[GK]]</f>
        <v>300405</v>
      </c>
      <c r="G2113" s="2" t="s">
        <v>477</v>
      </c>
      <c r="H2113" s="3">
        <v>373291970.87</v>
      </c>
      <c r="I2113" s="4">
        <v>1.125</v>
      </c>
      <c r="J2113" s="3">
        <v>419953467.23000002</v>
      </c>
      <c r="K2113" s="4">
        <v>7.0000000000000007E-2</v>
      </c>
      <c r="L2113" s="3">
        <v>29396743</v>
      </c>
      <c r="M2113" s="3"/>
      <c r="N2113" s="5"/>
      <c r="O2113" s="3">
        <v>59417361.959999993</v>
      </c>
      <c r="P2113" s="4">
        <v>1.125</v>
      </c>
      <c r="Q2113" s="3">
        <v>66844532.210000001</v>
      </c>
      <c r="R2113" s="4">
        <v>1.6E-2</v>
      </c>
      <c r="S2113" s="3">
        <v>1069513</v>
      </c>
      <c r="T2113" s="3"/>
      <c r="U2113" s="5"/>
      <c r="V2113" s="3">
        <v>17451335</v>
      </c>
      <c r="W2113" s="5"/>
      <c r="X2113" s="3">
        <v>23592001</v>
      </c>
      <c r="Y2113" s="3">
        <v>0</v>
      </c>
      <c r="Z2113" s="3">
        <v>439</v>
      </c>
      <c r="AA2113" s="3">
        <v>1406002</v>
      </c>
      <c r="AB2113" s="3">
        <v>18215163</v>
      </c>
      <c r="AC2113" s="3">
        <v>3970397</v>
      </c>
      <c r="AD2113" s="3">
        <v>6140665</v>
      </c>
      <c r="AE2113" s="3">
        <v>0</v>
      </c>
      <c r="AF2113" s="3">
        <v>29396743</v>
      </c>
      <c r="AG2113" s="3">
        <v>1069513</v>
      </c>
      <c r="AH2113" s="3">
        <v>6140665</v>
      </c>
      <c r="AI2113" s="3">
        <v>17451335</v>
      </c>
      <c r="AJ2113" s="3">
        <v>-304380</v>
      </c>
      <c r="AK2113" s="3">
        <v>-304380</v>
      </c>
      <c r="AL2113" s="3">
        <v>849482</v>
      </c>
      <c r="AM2113" s="3">
        <v>-1153862</v>
      </c>
      <c r="AN2113" s="3">
        <v>483737</v>
      </c>
      <c r="AO2113" s="3">
        <v>0</v>
      </c>
      <c r="AP2113" s="3">
        <v>-483737</v>
      </c>
      <c r="AQ2113" s="3">
        <v>0</v>
      </c>
      <c r="AR2113" s="3">
        <f>Tabela1[[#This Row],[Potrzeby finansowe 2027
w tym:]]+Tabela1[[#This Row],[Rozliczenie 2025 potrz. fin.]]</f>
        <v>23592001</v>
      </c>
      <c r="AS2113" s="3">
        <v>0</v>
      </c>
      <c r="AT2113" s="3">
        <v>0</v>
      </c>
      <c r="AU2113" s="3"/>
      <c r="AV2113" s="3"/>
      <c r="AW2113" s="3"/>
      <c r="AX2113" s="3"/>
      <c r="AY2113" s="3"/>
      <c r="AZ2113" s="3"/>
      <c r="BA2113" s="3">
        <v>439</v>
      </c>
      <c r="BB2113" s="3">
        <v>0</v>
      </c>
      <c r="BC2113" s="3">
        <v>1.32</v>
      </c>
      <c r="BD2113" s="3">
        <v>0</v>
      </c>
      <c r="BE2113" s="3">
        <v>0</v>
      </c>
      <c r="BF2113" s="3">
        <v>0</v>
      </c>
      <c r="BG2113" s="3">
        <v>856926</v>
      </c>
      <c r="BH2113" s="3">
        <v>8052</v>
      </c>
      <c r="BI2113" s="3">
        <v>549076</v>
      </c>
      <c r="BJ2113" s="3">
        <v>8437569.4375</v>
      </c>
      <c r="BK2113" s="3">
        <v>6085138.0200000005</v>
      </c>
      <c r="BL2113" s="3">
        <v>1038403.02</v>
      </c>
      <c r="BM2113" s="3">
        <v>7332919.6299999999</v>
      </c>
      <c r="BN2113" s="53">
        <v>1.060212827471718</v>
      </c>
      <c r="BO2113" s="54">
        <v>3.1507330000000002E-4</v>
      </c>
      <c r="BP2113" s="70">
        <v>7923</v>
      </c>
      <c r="BQ2113" s="71"/>
      <c r="BR2113" s="70"/>
      <c r="BS2113" s="72"/>
      <c r="BT2113" s="72"/>
      <c r="BU2113" s="70">
        <v>29396743</v>
      </c>
      <c r="BV2113" s="70">
        <v>1069513</v>
      </c>
      <c r="BW2113" s="74">
        <v>6140665</v>
      </c>
      <c r="BX2113" s="70">
        <v>36606921</v>
      </c>
    </row>
    <row r="2114" spans="1:76" x14ac:dyDescent="0.3">
      <c r="A2114" s="73" t="s">
        <v>10</v>
      </c>
      <c r="B2114" s="2" t="s">
        <v>1143</v>
      </c>
      <c r="C2114" s="2" t="s">
        <v>18</v>
      </c>
      <c r="D2114" s="2" t="s">
        <v>23</v>
      </c>
      <c r="E2114" s="2" t="s">
        <v>19</v>
      </c>
      <c r="F2114" s="17" t="str">
        <f>+Tabela1[[#This Row],[WK]]&amp;Tabela1[[#This Row],[PK]]&amp;Tabela1[[#This Row],[GK]]</f>
        <v>300406</v>
      </c>
      <c r="G2114" s="2" t="s">
        <v>1968</v>
      </c>
      <c r="H2114" s="3">
        <v>182022442.30000001</v>
      </c>
      <c r="I2114" s="4">
        <v>1.125</v>
      </c>
      <c r="J2114" s="3">
        <v>204775247.59</v>
      </c>
      <c r="K2114" s="4">
        <v>7.0000000000000007E-2</v>
      </c>
      <c r="L2114" s="3">
        <v>14334267</v>
      </c>
      <c r="M2114" s="3"/>
      <c r="N2114" s="5"/>
      <c r="O2114" s="3">
        <v>12147703.359999999</v>
      </c>
      <c r="P2114" s="4">
        <v>1.125</v>
      </c>
      <c r="Q2114" s="3">
        <v>13666166.279999999</v>
      </c>
      <c r="R2114" s="4">
        <v>1.6E-2</v>
      </c>
      <c r="S2114" s="3">
        <v>218659</v>
      </c>
      <c r="T2114" s="3"/>
      <c r="U2114" s="5"/>
      <c r="V2114" s="3">
        <v>9294817</v>
      </c>
      <c r="W2114" s="5"/>
      <c r="X2114" s="3">
        <v>20807994</v>
      </c>
      <c r="Y2114" s="3">
        <v>3324262</v>
      </c>
      <c r="Z2114" s="3">
        <v>0</v>
      </c>
      <c r="AA2114" s="3">
        <v>753059</v>
      </c>
      <c r="AB2114" s="3">
        <v>14395558</v>
      </c>
      <c r="AC2114" s="3">
        <v>2335115</v>
      </c>
      <c r="AD2114" s="3">
        <v>11513176</v>
      </c>
      <c r="AE2114" s="3">
        <v>0</v>
      </c>
      <c r="AF2114" s="3">
        <v>14334267</v>
      </c>
      <c r="AG2114" s="3">
        <v>218659</v>
      </c>
      <c r="AH2114" s="3">
        <v>11513176</v>
      </c>
      <c r="AI2114" s="3">
        <v>9294817</v>
      </c>
      <c r="AJ2114" s="3">
        <v>708711</v>
      </c>
      <c r="AK2114" s="3">
        <v>708711</v>
      </c>
      <c r="AL2114" s="3">
        <v>682861</v>
      </c>
      <c r="AM2114" s="3">
        <v>25850</v>
      </c>
      <c r="AN2114" s="3">
        <v>-210810</v>
      </c>
      <c r="AO2114" s="3">
        <v>0</v>
      </c>
      <c r="AP2114" s="3">
        <v>210810</v>
      </c>
      <c r="AQ2114" s="3">
        <v>0</v>
      </c>
      <c r="AR2114" s="3">
        <f>Tabela1[[#This Row],[Potrzeby finansowe 2027
w tym:]]+Tabela1[[#This Row],[Rozliczenie 2025 potrz. fin.]]</f>
        <v>20807994</v>
      </c>
      <c r="AS2114" s="3">
        <v>0</v>
      </c>
      <c r="AT2114" s="3">
        <v>0</v>
      </c>
      <c r="AU2114" s="3"/>
      <c r="AV2114" s="3"/>
      <c r="AW2114" s="3"/>
      <c r="AX2114" s="3"/>
      <c r="AY2114" s="3"/>
      <c r="AZ2114" s="3"/>
      <c r="BA2114" s="3">
        <v>0</v>
      </c>
      <c r="BB2114" s="3">
        <v>0</v>
      </c>
      <c r="BC2114" s="3">
        <v>0</v>
      </c>
      <c r="BD2114" s="3">
        <v>0</v>
      </c>
      <c r="BE2114" s="3">
        <v>0</v>
      </c>
      <c r="BF2114" s="3">
        <v>0</v>
      </c>
      <c r="BG2114" s="3">
        <v>490189</v>
      </c>
      <c r="BH2114" s="3">
        <v>4606</v>
      </c>
      <c r="BI2114" s="3">
        <v>262870</v>
      </c>
      <c r="BJ2114" s="3">
        <v>4039483.3425000003</v>
      </c>
      <c r="BK2114" s="3">
        <v>1712560.75</v>
      </c>
      <c r="BL2114" s="3">
        <v>1429020.56</v>
      </c>
      <c r="BM2114" s="3">
        <v>6449649.25</v>
      </c>
      <c r="BN2114" s="53">
        <v>0.83536927711405207</v>
      </c>
      <c r="BO2114" s="54">
        <v>1.8724170000000001E-4</v>
      </c>
      <c r="BP2114" s="70">
        <v>4708</v>
      </c>
      <c r="BQ2114" s="71"/>
      <c r="BR2114" s="70"/>
      <c r="BS2114" s="72"/>
      <c r="BT2114" s="72"/>
      <c r="BU2114" s="70">
        <v>14334267</v>
      </c>
      <c r="BV2114" s="70">
        <v>218659</v>
      </c>
      <c r="BW2114" s="74">
        <v>11513176</v>
      </c>
      <c r="BX2114" s="70">
        <v>26066102</v>
      </c>
    </row>
    <row r="2115" spans="1:76" x14ac:dyDescent="0.3">
      <c r="A2115" s="73" t="s">
        <v>10</v>
      </c>
      <c r="B2115" s="2" t="s">
        <v>1143</v>
      </c>
      <c r="C2115" s="2" t="s">
        <v>18</v>
      </c>
      <c r="D2115" s="2" t="s">
        <v>30</v>
      </c>
      <c r="E2115" s="2" t="s">
        <v>19</v>
      </c>
      <c r="F2115" s="17" t="str">
        <f>+Tabela1[[#This Row],[WK]]&amp;Tabela1[[#This Row],[PK]]&amp;Tabela1[[#This Row],[GK]]</f>
        <v>300407</v>
      </c>
      <c r="G2115" s="2" t="s">
        <v>1969</v>
      </c>
      <c r="H2115" s="3">
        <v>313568938.20999998</v>
      </c>
      <c r="I2115" s="4">
        <v>1.125</v>
      </c>
      <c r="J2115" s="3">
        <v>352765055.49000001</v>
      </c>
      <c r="K2115" s="4">
        <v>7.0000000000000007E-2</v>
      </c>
      <c r="L2115" s="3">
        <v>24693554</v>
      </c>
      <c r="M2115" s="3"/>
      <c r="N2115" s="5"/>
      <c r="O2115" s="3">
        <v>27226197.66</v>
      </c>
      <c r="P2115" s="4">
        <v>1.125</v>
      </c>
      <c r="Q2115" s="3">
        <v>30629472.370000001</v>
      </c>
      <c r="R2115" s="4">
        <v>1.6E-2</v>
      </c>
      <c r="S2115" s="3">
        <v>490072</v>
      </c>
      <c r="T2115" s="3"/>
      <c r="U2115" s="5"/>
      <c r="V2115" s="3">
        <v>14905938</v>
      </c>
      <c r="W2115" s="5"/>
      <c r="X2115" s="3">
        <v>20466609</v>
      </c>
      <c r="Y2115" s="3">
        <v>915216</v>
      </c>
      <c r="Z2115" s="3">
        <v>0</v>
      </c>
      <c r="AA2115" s="3">
        <v>1232572</v>
      </c>
      <c r="AB2115" s="3">
        <v>14583673</v>
      </c>
      <c r="AC2115" s="3">
        <v>3735148</v>
      </c>
      <c r="AD2115" s="3">
        <v>5560671</v>
      </c>
      <c r="AE2115" s="3">
        <v>0</v>
      </c>
      <c r="AF2115" s="3">
        <v>24693554</v>
      </c>
      <c r="AG2115" s="3">
        <v>490072</v>
      </c>
      <c r="AH2115" s="3">
        <v>5560671</v>
      </c>
      <c r="AI2115" s="3">
        <v>14905938</v>
      </c>
      <c r="AJ2115" s="3">
        <v>99777</v>
      </c>
      <c r="AK2115" s="3">
        <v>99777</v>
      </c>
      <c r="AL2115" s="3">
        <v>975080</v>
      </c>
      <c r="AM2115" s="3">
        <v>-875303</v>
      </c>
      <c r="AN2115" s="3">
        <v>-330282</v>
      </c>
      <c r="AO2115" s="3">
        <v>0</v>
      </c>
      <c r="AP2115" s="3">
        <v>330282</v>
      </c>
      <c r="AQ2115" s="3">
        <v>0</v>
      </c>
      <c r="AR2115" s="3">
        <f>Tabela1[[#This Row],[Potrzeby finansowe 2027
w tym:]]+Tabela1[[#This Row],[Rozliczenie 2025 potrz. fin.]]</f>
        <v>20466609</v>
      </c>
      <c r="AS2115" s="3">
        <v>0</v>
      </c>
      <c r="AT2115" s="3">
        <v>0</v>
      </c>
      <c r="AU2115" s="3"/>
      <c r="AV2115" s="3"/>
      <c r="AW2115" s="3"/>
      <c r="AX2115" s="3"/>
      <c r="AY2115" s="3"/>
      <c r="AZ2115" s="3"/>
      <c r="BA2115" s="3">
        <v>0</v>
      </c>
      <c r="BB2115" s="3">
        <v>0</v>
      </c>
      <c r="BC2115" s="3">
        <v>0</v>
      </c>
      <c r="BD2115" s="3">
        <v>0</v>
      </c>
      <c r="BE2115" s="3">
        <v>0</v>
      </c>
      <c r="BF2115" s="3">
        <v>0</v>
      </c>
      <c r="BG2115" s="3">
        <v>783600</v>
      </c>
      <c r="BH2115" s="3">
        <v>7363</v>
      </c>
      <c r="BI2115" s="3">
        <v>448972</v>
      </c>
      <c r="BJ2115" s="3">
        <v>6899278.5850000009</v>
      </c>
      <c r="BK2115" s="3">
        <v>4738670.9900000012</v>
      </c>
      <c r="BL2115" s="3">
        <v>250443.62</v>
      </c>
      <c r="BM2115" s="3">
        <v>8141543.1399999997</v>
      </c>
      <c r="BN2115" s="53">
        <v>0.97014260000186536</v>
      </c>
      <c r="BO2115" s="54">
        <v>2.8417790000000002E-4</v>
      </c>
      <c r="BP2115" s="70">
        <v>7147</v>
      </c>
      <c r="BQ2115" s="71"/>
      <c r="BR2115" s="70"/>
      <c r="BS2115" s="72"/>
      <c r="BT2115" s="72"/>
      <c r="BU2115" s="70">
        <v>24693554</v>
      </c>
      <c r="BV2115" s="70">
        <v>490072</v>
      </c>
      <c r="BW2115" s="74">
        <v>5560671</v>
      </c>
      <c r="BX2115" s="70">
        <v>30744297</v>
      </c>
    </row>
    <row r="2116" spans="1:76" x14ac:dyDescent="0.3">
      <c r="A2116" s="73" t="s">
        <v>10</v>
      </c>
      <c r="B2116" s="2" t="s">
        <v>1143</v>
      </c>
      <c r="C2116" s="2" t="s">
        <v>21</v>
      </c>
      <c r="D2116" s="2" t="s">
        <v>12</v>
      </c>
      <c r="E2116" s="2" t="s">
        <v>15</v>
      </c>
      <c r="F2116" s="17" t="str">
        <f>+Tabela1[[#This Row],[WK]]&amp;Tabela1[[#This Row],[PK]]&amp;Tabela1[[#This Row],[GK]]</f>
        <v>300501</v>
      </c>
      <c r="G2116" s="2" t="s">
        <v>1970</v>
      </c>
      <c r="H2116" s="3">
        <v>228083728.83000001</v>
      </c>
      <c r="I2116" s="4">
        <v>1.125</v>
      </c>
      <c r="J2116" s="3">
        <v>256594194.93000001</v>
      </c>
      <c r="K2116" s="4">
        <v>7.0000000000000007E-2</v>
      </c>
      <c r="L2116" s="3">
        <v>17961594</v>
      </c>
      <c r="M2116" s="3"/>
      <c r="N2116" s="5"/>
      <c r="O2116" s="3">
        <v>64100528.18</v>
      </c>
      <c r="P2116" s="4">
        <v>1.125</v>
      </c>
      <c r="Q2116" s="3">
        <v>72113094.200000003</v>
      </c>
      <c r="R2116" s="4">
        <v>1.6E-2</v>
      </c>
      <c r="S2116" s="3">
        <v>1153810</v>
      </c>
      <c r="T2116" s="3"/>
      <c r="U2116" s="5"/>
      <c r="V2116" s="3">
        <v>11183214</v>
      </c>
      <c r="W2116" s="5"/>
      <c r="X2116" s="3">
        <v>18517851</v>
      </c>
      <c r="Y2116" s="3">
        <v>2715756</v>
      </c>
      <c r="Z2116" s="3">
        <v>0</v>
      </c>
      <c r="AA2116" s="3">
        <v>914708</v>
      </c>
      <c r="AB2116" s="3">
        <v>14241256</v>
      </c>
      <c r="AC2116" s="3">
        <v>646131</v>
      </c>
      <c r="AD2116" s="3">
        <v>7334636</v>
      </c>
      <c r="AE2116" s="3">
        <v>0</v>
      </c>
      <c r="AF2116" s="3">
        <v>17961594</v>
      </c>
      <c r="AG2116" s="3">
        <v>1153810</v>
      </c>
      <c r="AH2116" s="3">
        <v>7334636</v>
      </c>
      <c r="AI2116" s="3">
        <v>11183214</v>
      </c>
      <c r="AJ2116" s="3">
        <v>950622</v>
      </c>
      <c r="AK2116" s="3">
        <v>950622</v>
      </c>
      <c r="AL2116" s="3">
        <v>226949</v>
      </c>
      <c r="AM2116" s="3">
        <v>723673</v>
      </c>
      <c r="AN2116" s="3">
        <v>276640</v>
      </c>
      <c r="AO2116" s="3">
        <v>0</v>
      </c>
      <c r="AP2116" s="3">
        <v>-276640</v>
      </c>
      <c r="AQ2116" s="3">
        <v>0</v>
      </c>
      <c r="AR2116" s="3">
        <f>Tabela1[[#This Row],[Potrzeby finansowe 2027
w tym:]]+Tabela1[[#This Row],[Rozliczenie 2025 potrz. fin.]]</f>
        <v>18517851</v>
      </c>
      <c r="AS2116" s="3">
        <v>0</v>
      </c>
      <c r="AT2116" s="3">
        <v>0</v>
      </c>
      <c r="AU2116" s="3"/>
      <c r="AV2116" s="3"/>
      <c r="AW2116" s="3"/>
      <c r="AX2116" s="3"/>
      <c r="AY2116" s="3"/>
      <c r="AZ2116" s="3"/>
      <c r="BA2116" s="3">
        <v>0</v>
      </c>
      <c r="BB2116" s="3">
        <v>0</v>
      </c>
      <c r="BC2116" s="3">
        <v>0</v>
      </c>
      <c r="BD2116" s="3">
        <v>0</v>
      </c>
      <c r="BE2116" s="3">
        <v>0</v>
      </c>
      <c r="BF2116" s="3">
        <v>0</v>
      </c>
      <c r="BG2116" s="3">
        <v>533717</v>
      </c>
      <c r="BH2116" s="3">
        <v>5015</v>
      </c>
      <c r="BI2116" s="3">
        <v>380991</v>
      </c>
      <c r="BJ2116" s="3">
        <v>5854625.0775000006</v>
      </c>
      <c r="BK2116" s="3">
        <v>2894724.9600000009</v>
      </c>
      <c r="BL2116" s="3">
        <v>1520499.84</v>
      </c>
      <c r="BM2116" s="3">
        <v>8798600.7899999991</v>
      </c>
      <c r="BN2116" s="53">
        <v>0.88822547401210561</v>
      </c>
      <c r="BO2116" s="54">
        <v>2.2527410000000001E-4</v>
      </c>
      <c r="BP2116" s="70">
        <v>5665</v>
      </c>
      <c r="BQ2116" s="71"/>
      <c r="BR2116" s="70"/>
      <c r="BS2116" s="72"/>
      <c r="BT2116" s="72"/>
      <c r="BU2116" s="70">
        <v>17961594</v>
      </c>
      <c r="BV2116" s="70">
        <v>1153810</v>
      </c>
      <c r="BW2116" s="74">
        <v>7334636</v>
      </c>
      <c r="BX2116" s="70">
        <v>26450040</v>
      </c>
    </row>
    <row r="2117" spans="1:76" x14ac:dyDescent="0.3">
      <c r="A2117" s="73" t="s">
        <v>10</v>
      </c>
      <c r="B2117" s="2" t="s">
        <v>1143</v>
      </c>
      <c r="C2117" s="2" t="s">
        <v>21</v>
      </c>
      <c r="D2117" s="2" t="s">
        <v>11</v>
      </c>
      <c r="E2117" s="2" t="s">
        <v>19</v>
      </c>
      <c r="F2117" s="17" t="str">
        <f>+Tabela1[[#This Row],[WK]]&amp;Tabela1[[#This Row],[PK]]&amp;Tabela1[[#This Row],[GK]]</f>
        <v>300502</v>
      </c>
      <c r="G2117" s="2" t="s">
        <v>1971</v>
      </c>
      <c r="H2117" s="3">
        <v>1084282571.53</v>
      </c>
      <c r="I2117" s="4">
        <v>1.125</v>
      </c>
      <c r="J2117" s="3">
        <v>1219817892.97</v>
      </c>
      <c r="K2117" s="4">
        <v>7.0000000000000007E-2</v>
      </c>
      <c r="L2117" s="3">
        <v>85387253</v>
      </c>
      <c r="M2117" s="3"/>
      <c r="N2117" s="5"/>
      <c r="O2117" s="3">
        <v>306457470.47000003</v>
      </c>
      <c r="P2117" s="4">
        <v>1.125</v>
      </c>
      <c r="Q2117" s="3">
        <v>344764654.27999997</v>
      </c>
      <c r="R2117" s="4">
        <v>1.6E-2</v>
      </c>
      <c r="S2117" s="3">
        <v>5516234</v>
      </c>
      <c r="T2117" s="3"/>
      <c r="U2117" s="5"/>
      <c r="V2117" s="3">
        <v>52373743</v>
      </c>
      <c r="W2117" s="5"/>
      <c r="X2117" s="3">
        <v>50042529</v>
      </c>
      <c r="Y2117" s="3">
        <v>0</v>
      </c>
      <c r="Z2117" s="3">
        <v>12528</v>
      </c>
      <c r="AA2117" s="3">
        <v>2712846</v>
      </c>
      <c r="AB2117" s="3">
        <v>47317155</v>
      </c>
      <c r="AC2117" s="3">
        <v>0</v>
      </c>
      <c r="AD2117" s="3">
        <v>6561447</v>
      </c>
      <c r="AE2117" s="3">
        <v>0</v>
      </c>
      <c r="AF2117" s="3">
        <v>85387253</v>
      </c>
      <c r="AG2117" s="3">
        <v>5516234</v>
      </c>
      <c r="AH2117" s="3">
        <v>6561447</v>
      </c>
      <c r="AI2117" s="3">
        <v>52373743</v>
      </c>
      <c r="AJ2117" s="3">
        <v>3209718</v>
      </c>
      <c r="AK2117" s="3">
        <v>4978225</v>
      </c>
      <c r="AL2117" s="3">
        <v>4309892</v>
      </c>
      <c r="AM2117" s="3">
        <v>668333</v>
      </c>
      <c r="AN2117" s="3">
        <v>1768507</v>
      </c>
      <c r="AO2117" s="3">
        <v>0</v>
      </c>
      <c r="AP2117" s="3">
        <v>0</v>
      </c>
      <c r="AQ2117" s="3">
        <v>1768507</v>
      </c>
      <c r="AR2117" s="3">
        <f>Tabela1[[#This Row],[Potrzeby finansowe 2027
w tym:]]+Tabela1[[#This Row],[Rozliczenie 2025 potrz. fin.]]</f>
        <v>51811036</v>
      </c>
      <c r="AS2117" s="3">
        <v>0</v>
      </c>
      <c r="AT2117" s="3">
        <v>0</v>
      </c>
      <c r="AU2117" s="3"/>
      <c r="AV2117" s="3"/>
      <c r="AW2117" s="3"/>
      <c r="AX2117" s="3"/>
      <c r="AY2117" s="3"/>
      <c r="AZ2117" s="3"/>
      <c r="BA2117" s="3">
        <v>12528</v>
      </c>
      <c r="BB2117" s="3">
        <v>0</v>
      </c>
      <c r="BC2117" s="3">
        <v>0</v>
      </c>
      <c r="BD2117" s="3">
        <v>0</v>
      </c>
      <c r="BE2117" s="3">
        <v>251.03</v>
      </c>
      <c r="BF2117" s="3">
        <v>0</v>
      </c>
      <c r="BG2117" s="3">
        <v>2162323</v>
      </c>
      <c r="BH2117" s="3">
        <v>20318</v>
      </c>
      <c r="BI2117" s="3">
        <v>550523</v>
      </c>
      <c r="BJ2117" s="3">
        <v>8459798.3275000006</v>
      </c>
      <c r="BK2117" s="3">
        <v>5401367.8500000006</v>
      </c>
      <c r="BL2117" s="3">
        <v>3640924.05</v>
      </c>
      <c r="BM2117" s="3">
        <v>4951873.8099999996</v>
      </c>
      <c r="BN2117" s="53">
        <v>1.1056657620100165</v>
      </c>
      <c r="BO2117" s="54">
        <v>8.3135279999999999E-4</v>
      </c>
      <c r="BP2117" s="70">
        <v>20907</v>
      </c>
      <c r="BQ2117" s="71"/>
      <c r="BR2117" s="70"/>
      <c r="BS2117" s="72"/>
      <c r="BT2117" s="72"/>
      <c r="BU2117" s="70">
        <v>85387253</v>
      </c>
      <c r="BV2117" s="70">
        <v>5516234</v>
      </c>
      <c r="BW2117" s="74">
        <v>6561447</v>
      </c>
      <c r="BX2117" s="70">
        <v>97464934</v>
      </c>
    </row>
    <row r="2118" spans="1:76" x14ac:dyDescent="0.3">
      <c r="A2118" s="73" t="s">
        <v>10</v>
      </c>
      <c r="B2118" s="2" t="s">
        <v>1143</v>
      </c>
      <c r="C2118" s="2" t="s">
        <v>21</v>
      </c>
      <c r="D2118" s="2" t="s">
        <v>16</v>
      </c>
      <c r="E2118" s="2" t="s">
        <v>15</v>
      </c>
      <c r="F2118" s="17" t="str">
        <f>+Tabela1[[#This Row],[WK]]&amp;Tabela1[[#This Row],[PK]]&amp;Tabela1[[#This Row],[GK]]</f>
        <v>300503</v>
      </c>
      <c r="G2118" s="2" t="s">
        <v>1972</v>
      </c>
      <c r="H2118" s="3">
        <v>263737093.28</v>
      </c>
      <c r="I2118" s="4">
        <v>1.125</v>
      </c>
      <c r="J2118" s="3">
        <v>296704229.94</v>
      </c>
      <c r="K2118" s="4">
        <v>7.0000000000000007E-2</v>
      </c>
      <c r="L2118" s="3">
        <v>20769296</v>
      </c>
      <c r="M2118" s="3"/>
      <c r="N2118" s="5"/>
      <c r="O2118" s="3">
        <v>33258303.010000002</v>
      </c>
      <c r="P2118" s="4">
        <v>1.125</v>
      </c>
      <c r="Q2118" s="3">
        <v>37415590.890000001</v>
      </c>
      <c r="R2118" s="4">
        <v>1.6E-2</v>
      </c>
      <c r="S2118" s="3">
        <v>598649</v>
      </c>
      <c r="T2118" s="3"/>
      <c r="U2118" s="5"/>
      <c r="V2118" s="3">
        <v>12350231</v>
      </c>
      <c r="W2118" s="5"/>
      <c r="X2118" s="3">
        <v>18615841</v>
      </c>
      <c r="Y2118" s="3">
        <v>0</v>
      </c>
      <c r="Z2118" s="3">
        <v>0</v>
      </c>
      <c r="AA2118" s="3">
        <v>1209004</v>
      </c>
      <c r="AB2118" s="3">
        <v>14764079</v>
      </c>
      <c r="AC2118" s="3">
        <v>2642758</v>
      </c>
      <c r="AD2118" s="3">
        <v>6265610</v>
      </c>
      <c r="AE2118" s="3">
        <v>0</v>
      </c>
      <c r="AF2118" s="3">
        <v>20769296</v>
      </c>
      <c r="AG2118" s="3">
        <v>598649</v>
      </c>
      <c r="AH2118" s="3">
        <v>6265610</v>
      </c>
      <c r="AI2118" s="3">
        <v>12350231</v>
      </c>
      <c r="AJ2118" s="3">
        <v>657355</v>
      </c>
      <c r="AK2118" s="3">
        <v>657355</v>
      </c>
      <c r="AL2118" s="3">
        <v>893142</v>
      </c>
      <c r="AM2118" s="3">
        <v>-235787</v>
      </c>
      <c r="AN2118" s="3">
        <v>240445</v>
      </c>
      <c r="AO2118" s="3">
        <v>0</v>
      </c>
      <c r="AP2118" s="3">
        <v>-240445</v>
      </c>
      <c r="AQ2118" s="3">
        <v>0</v>
      </c>
      <c r="AR2118" s="3">
        <f>Tabela1[[#This Row],[Potrzeby finansowe 2027
w tym:]]+Tabela1[[#This Row],[Rozliczenie 2025 potrz. fin.]]</f>
        <v>18615841</v>
      </c>
      <c r="AS2118" s="3">
        <v>0</v>
      </c>
      <c r="AT2118" s="3">
        <v>0</v>
      </c>
      <c r="AU2118" s="3"/>
      <c r="AV2118" s="3"/>
      <c r="AW2118" s="3"/>
      <c r="AX2118" s="3"/>
      <c r="AY2118" s="3"/>
      <c r="AZ2118" s="3"/>
      <c r="BA2118" s="3">
        <v>0</v>
      </c>
      <c r="BB2118" s="3">
        <v>0</v>
      </c>
      <c r="BC2118" s="3">
        <v>0</v>
      </c>
      <c r="BD2118" s="3">
        <v>0</v>
      </c>
      <c r="BE2118" s="3">
        <v>0</v>
      </c>
      <c r="BF2118" s="3">
        <v>0</v>
      </c>
      <c r="BG2118" s="3">
        <v>653550</v>
      </c>
      <c r="BH2118" s="3">
        <v>6141</v>
      </c>
      <c r="BI2118" s="3">
        <v>555454</v>
      </c>
      <c r="BJ2118" s="3">
        <v>8535577.5175000001</v>
      </c>
      <c r="BK2118" s="3">
        <v>6621616.6899999995</v>
      </c>
      <c r="BL2118" s="3">
        <v>162917.32999999999</v>
      </c>
      <c r="BM2118" s="3">
        <v>7330008.6500000004</v>
      </c>
      <c r="BN2118" s="53">
        <v>1.0743292017570858</v>
      </c>
      <c r="BO2118" s="54">
        <v>2.459432E-4</v>
      </c>
      <c r="BP2118" s="70">
        <v>6185</v>
      </c>
      <c r="BQ2118" s="71"/>
      <c r="BR2118" s="70"/>
      <c r="BS2118" s="72"/>
      <c r="BT2118" s="72"/>
      <c r="BU2118" s="70">
        <v>20769296</v>
      </c>
      <c r="BV2118" s="70">
        <v>598649</v>
      </c>
      <c r="BW2118" s="74">
        <v>6265610</v>
      </c>
      <c r="BX2118" s="70">
        <v>27633555</v>
      </c>
    </row>
    <row r="2119" spans="1:76" x14ac:dyDescent="0.3">
      <c r="A2119" s="73" t="s">
        <v>10</v>
      </c>
      <c r="B2119" s="2" t="s">
        <v>1143</v>
      </c>
      <c r="C2119" s="2" t="s">
        <v>21</v>
      </c>
      <c r="D2119" s="2" t="s">
        <v>18</v>
      </c>
      <c r="E2119" s="2" t="s">
        <v>19</v>
      </c>
      <c r="F2119" s="17" t="str">
        <f>+Tabela1[[#This Row],[WK]]&amp;Tabela1[[#This Row],[PK]]&amp;Tabela1[[#This Row],[GK]]</f>
        <v>300504</v>
      </c>
      <c r="G2119" s="2" t="s">
        <v>1973</v>
      </c>
      <c r="H2119" s="3">
        <v>573789691.62</v>
      </c>
      <c r="I2119" s="4">
        <v>1.125</v>
      </c>
      <c r="J2119" s="3">
        <v>645513403.07000005</v>
      </c>
      <c r="K2119" s="4">
        <v>7.0000000000000007E-2</v>
      </c>
      <c r="L2119" s="3">
        <v>45185938</v>
      </c>
      <c r="M2119" s="3"/>
      <c r="N2119" s="5"/>
      <c r="O2119" s="3">
        <v>83960511.529999986</v>
      </c>
      <c r="P2119" s="4">
        <v>1.125</v>
      </c>
      <c r="Q2119" s="3">
        <v>94455575.469999999</v>
      </c>
      <c r="R2119" s="4">
        <v>1.6E-2</v>
      </c>
      <c r="S2119" s="3">
        <v>1511289</v>
      </c>
      <c r="T2119" s="3"/>
      <c r="U2119" s="5"/>
      <c r="V2119" s="3">
        <v>26238976</v>
      </c>
      <c r="W2119" s="5"/>
      <c r="X2119" s="3">
        <v>40867122</v>
      </c>
      <c r="Y2119" s="3">
        <v>982910</v>
      </c>
      <c r="Z2119" s="3">
        <v>52123</v>
      </c>
      <c r="AA2119" s="3">
        <v>2343320</v>
      </c>
      <c r="AB2119" s="3">
        <v>32055656</v>
      </c>
      <c r="AC2119" s="3">
        <v>5433113</v>
      </c>
      <c r="AD2119" s="3">
        <v>14628146</v>
      </c>
      <c r="AE2119" s="3">
        <v>0</v>
      </c>
      <c r="AF2119" s="3">
        <v>45185938</v>
      </c>
      <c r="AG2119" s="3">
        <v>1511289</v>
      </c>
      <c r="AH2119" s="3">
        <v>14628146</v>
      </c>
      <c r="AI2119" s="3">
        <v>26238976</v>
      </c>
      <c r="AJ2119" s="3">
        <v>689052</v>
      </c>
      <c r="AK2119" s="3">
        <v>689052</v>
      </c>
      <c r="AL2119" s="3">
        <v>1244227</v>
      </c>
      <c r="AM2119" s="3">
        <v>-555175</v>
      </c>
      <c r="AN2119" s="3">
        <v>1252375</v>
      </c>
      <c r="AO2119" s="3">
        <v>0</v>
      </c>
      <c r="AP2119" s="3">
        <v>-1252375</v>
      </c>
      <c r="AQ2119" s="3">
        <v>0</v>
      </c>
      <c r="AR2119" s="3">
        <f>Tabela1[[#This Row],[Potrzeby finansowe 2027
w tym:]]+Tabela1[[#This Row],[Rozliczenie 2025 potrz. fin.]]</f>
        <v>40867122</v>
      </c>
      <c r="AS2119" s="3">
        <v>0</v>
      </c>
      <c r="AT2119" s="3">
        <v>0</v>
      </c>
      <c r="AU2119" s="3"/>
      <c r="AV2119" s="3"/>
      <c r="AW2119" s="3"/>
      <c r="AX2119" s="3"/>
      <c r="AY2119" s="3"/>
      <c r="AZ2119" s="3"/>
      <c r="BA2119" s="3">
        <v>52123</v>
      </c>
      <c r="BB2119" s="3">
        <v>0</v>
      </c>
      <c r="BC2119" s="3">
        <v>0</v>
      </c>
      <c r="BD2119" s="3">
        <v>0</v>
      </c>
      <c r="BE2119" s="3">
        <v>1044.44</v>
      </c>
      <c r="BF2119" s="3">
        <v>0</v>
      </c>
      <c r="BG2119" s="3">
        <v>1410864</v>
      </c>
      <c r="BH2119" s="3">
        <v>13257</v>
      </c>
      <c r="BI2119" s="3">
        <v>932456</v>
      </c>
      <c r="BJ2119" s="3">
        <v>14328907.482499998</v>
      </c>
      <c r="BK2119" s="3">
        <v>10262838.089999998</v>
      </c>
      <c r="BL2119" s="3">
        <v>588655.22</v>
      </c>
      <c r="BM2119" s="3">
        <v>15086967.130000001</v>
      </c>
      <c r="BN2119" s="53">
        <v>0.98211950794139324</v>
      </c>
      <c r="BO2119" s="54">
        <v>5.0965720000000002E-4</v>
      </c>
      <c r="BP2119" s="70">
        <v>12817</v>
      </c>
      <c r="BQ2119" s="71"/>
      <c r="BR2119" s="70"/>
      <c r="BS2119" s="72"/>
      <c r="BT2119" s="72"/>
      <c r="BU2119" s="70">
        <v>45185938</v>
      </c>
      <c r="BV2119" s="70">
        <v>1511289</v>
      </c>
      <c r="BW2119" s="74">
        <v>14628146</v>
      </c>
      <c r="BX2119" s="70">
        <v>61325373</v>
      </c>
    </row>
    <row r="2120" spans="1:76" x14ac:dyDescent="0.3">
      <c r="A2120" s="73" t="s">
        <v>10</v>
      </c>
      <c r="B2120" s="2" t="s">
        <v>1143</v>
      </c>
      <c r="C2120" s="2" t="s">
        <v>21</v>
      </c>
      <c r="D2120" s="2" t="s">
        <v>21</v>
      </c>
      <c r="E2120" s="2" t="s">
        <v>19</v>
      </c>
      <c r="F2120" s="17" t="str">
        <f>+Tabela1[[#This Row],[WK]]&amp;Tabela1[[#This Row],[PK]]&amp;Tabela1[[#This Row],[GK]]</f>
        <v>300505</v>
      </c>
      <c r="G2120" s="2" t="s">
        <v>1974</v>
      </c>
      <c r="H2120" s="3">
        <v>268535610.33999997</v>
      </c>
      <c r="I2120" s="4">
        <v>1.125</v>
      </c>
      <c r="J2120" s="3">
        <v>302102561.63</v>
      </c>
      <c r="K2120" s="4">
        <v>7.0000000000000007E-2</v>
      </c>
      <c r="L2120" s="3">
        <v>21147179</v>
      </c>
      <c r="M2120" s="3"/>
      <c r="N2120" s="5"/>
      <c r="O2120" s="3">
        <v>63247483.020000003</v>
      </c>
      <c r="P2120" s="4">
        <v>1.125</v>
      </c>
      <c r="Q2120" s="3">
        <v>71153418.400000006</v>
      </c>
      <c r="R2120" s="4">
        <v>1.6E-2</v>
      </c>
      <c r="S2120" s="3">
        <v>1138455</v>
      </c>
      <c r="T2120" s="3"/>
      <c r="U2120" s="5"/>
      <c r="V2120" s="3">
        <v>13515659</v>
      </c>
      <c r="W2120" s="5"/>
      <c r="X2120" s="3">
        <v>23181711</v>
      </c>
      <c r="Y2120" s="3">
        <v>1852604</v>
      </c>
      <c r="Z2120" s="3">
        <v>54738</v>
      </c>
      <c r="AA2120" s="3">
        <v>1156907</v>
      </c>
      <c r="AB2120" s="3">
        <v>16948245</v>
      </c>
      <c r="AC2120" s="3">
        <v>3169217</v>
      </c>
      <c r="AD2120" s="3">
        <v>9666052</v>
      </c>
      <c r="AE2120" s="3">
        <v>0</v>
      </c>
      <c r="AF2120" s="3">
        <v>21147179</v>
      </c>
      <c r="AG2120" s="3">
        <v>1138455</v>
      </c>
      <c r="AH2120" s="3">
        <v>9666052</v>
      </c>
      <c r="AI2120" s="3">
        <v>13515659</v>
      </c>
      <c r="AJ2120" s="3">
        <v>1901152</v>
      </c>
      <c r="AK2120" s="3">
        <v>1901152</v>
      </c>
      <c r="AL2120" s="3">
        <v>500101</v>
      </c>
      <c r="AM2120" s="3">
        <v>1401051</v>
      </c>
      <c r="AN2120" s="3">
        <v>638596</v>
      </c>
      <c r="AO2120" s="3">
        <v>0</v>
      </c>
      <c r="AP2120" s="3">
        <v>-638596</v>
      </c>
      <c r="AQ2120" s="3">
        <v>0</v>
      </c>
      <c r="AR2120" s="3">
        <f>Tabela1[[#This Row],[Potrzeby finansowe 2027
w tym:]]+Tabela1[[#This Row],[Rozliczenie 2025 potrz. fin.]]</f>
        <v>23181711</v>
      </c>
      <c r="AS2120" s="3">
        <v>0</v>
      </c>
      <c r="AT2120" s="3">
        <v>0</v>
      </c>
      <c r="AU2120" s="3"/>
      <c r="AV2120" s="3"/>
      <c r="AW2120" s="3"/>
      <c r="AX2120" s="3"/>
      <c r="AY2120" s="3"/>
      <c r="AZ2120" s="3"/>
      <c r="BA2120" s="3">
        <v>54738</v>
      </c>
      <c r="BB2120" s="3">
        <v>0</v>
      </c>
      <c r="BC2120" s="3">
        <v>0</v>
      </c>
      <c r="BD2120" s="3">
        <v>0</v>
      </c>
      <c r="BE2120" s="3">
        <v>1096.8399999999999</v>
      </c>
      <c r="BF2120" s="3">
        <v>0</v>
      </c>
      <c r="BG2120" s="3">
        <v>705272</v>
      </c>
      <c r="BH2120" s="3">
        <v>6627</v>
      </c>
      <c r="BI2120" s="3">
        <v>451635</v>
      </c>
      <c r="BJ2120" s="3">
        <v>6940202.1300000008</v>
      </c>
      <c r="BK2120" s="3">
        <v>4959693.8100000005</v>
      </c>
      <c r="BL2120" s="3">
        <v>307002.8</v>
      </c>
      <c r="BM2120" s="3">
        <v>7308027.6799999997</v>
      </c>
      <c r="BN2120" s="53">
        <v>0.93759734385346438</v>
      </c>
      <c r="BO2120" s="54">
        <v>2.7524279999999998E-4</v>
      </c>
      <c r="BP2120" s="70">
        <v>6922</v>
      </c>
      <c r="BQ2120" s="71"/>
      <c r="BR2120" s="70"/>
      <c r="BS2120" s="72"/>
      <c r="BT2120" s="72"/>
      <c r="BU2120" s="70">
        <v>21147179</v>
      </c>
      <c r="BV2120" s="70">
        <v>1138455</v>
      </c>
      <c r="BW2120" s="74">
        <v>9666052</v>
      </c>
      <c r="BX2120" s="70">
        <v>31951686</v>
      </c>
    </row>
    <row r="2121" spans="1:76" x14ac:dyDescent="0.3">
      <c r="A2121" s="73" t="s">
        <v>10</v>
      </c>
      <c r="B2121" s="2" t="s">
        <v>1143</v>
      </c>
      <c r="C2121" s="2" t="s">
        <v>23</v>
      </c>
      <c r="D2121" s="2" t="s">
        <v>12</v>
      </c>
      <c r="E2121" s="2" t="s">
        <v>19</v>
      </c>
      <c r="F2121" s="17" t="str">
        <f>+Tabela1[[#This Row],[WK]]&amp;Tabela1[[#This Row],[PK]]&amp;Tabela1[[#This Row],[GK]]</f>
        <v>300601</v>
      </c>
      <c r="G2121" s="2" t="s">
        <v>1975</v>
      </c>
      <c r="H2121" s="3">
        <v>291409843.82999998</v>
      </c>
      <c r="I2121" s="4">
        <v>1.125</v>
      </c>
      <c r="J2121" s="3">
        <v>327836074.31</v>
      </c>
      <c r="K2121" s="4">
        <v>7.0000000000000007E-2</v>
      </c>
      <c r="L2121" s="3">
        <v>22948525</v>
      </c>
      <c r="M2121" s="3"/>
      <c r="N2121" s="5"/>
      <c r="O2121" s="3">
        <v>25810993.280000001</v>
      </c>
      <c r="P2121" s="4">
        <v>1.125</v>
      </c>
      <c r="Q2121" s="3">
        <v>29037367.440000001</v>
      </c>
      <c r="R2121" s="4">
        <v>1.6E-2</v>
      </c>
      <c r="S2121" s="3">
        <v>464598</v>
      </c>
      <c r="T2121" s="3"/>
      <c r="U2121" s="5"/>
      <c r="V2121" s="3">
        <v>14826225</v>
      </c>
      <c r="W2121" s="5"/>
      <c r="X2121" s="3">
        <v>25942142</v>
      </c>
      <c r="Y2121" s="3">
        <v>3125816</v>
      </c>
      <c r="Z2121" s="3">
        <v>0</v>
      </c>
      <c r="AA2121" s="3">
        <v>1258930</v>
      </c>
      <c r="AB2121" s="3">
        <v>17578902</v>
      </c>
      <c r="AC2121" s="3">
        <v>3978494</v>
      </c>
      <c r="AD2121" s="3">
        <v>11115917</v>
      </c>
      <c r="AE2121" s="3">
        <v>0</v>
      </c>
      <c r="AF2121" s="3">
        <v>22948525</v>
      </c>
      <c r="AG2121" s="3">
        <v>464598</v>
      </c>
      <c r="AH2121" s="3">
        <v>11115917</v>
      </c>
      <c r="AI2121" s="3">
        <v>14826225</v>
      </c>
      <c r="AJ2121" s="3">
        <v>-1019981</v>
      </c>
      <c r="AK2121" s="3">
        <v>-1019981</v>
      </c>
      <c r="AL2121" s="3">
        <v>1290346</v>
      </c>
      <c r="AM2121" s="3">
        <v>-2310327</v>
      </c>
      <c r="AN2121" s="3">
        <v>-475034</v>
      </c>
      <c r="AO2121" s="3">
        <v>0</v>
      </c>
      <c r="AP2121" s="3">
        <v>475034</v>
      </c>
      <c r="AQ2121" s="3">
        <v>0</v>
      </c>
      <c r="AR2121" s="3">
        <f>Tabela1[[#This Row],[Potrzeby finansowe 2027
w tym:]]+Tabela1[[#This Row],[Rozliczenie 2025 potrz. fin.]]</f>
        <v>25942142</v>
      </c>
      <c r="AS2121" s="3">
        <v>0</v>
      </c>
      <c r="AT2121" s="3">
        <v>0</v>
      </c>
      <c r="AU2121" s="3"/>
      <c r="AV2121" s="3"/>
      <c r="AW2121" s="3"/>
      <c r="AX2121" s="3"/>
      <c r="AY2121" s="3"/>
      <c r="AZ2121" s="3"/>
      <c r="BA2121" s="3">
        <v>0</v>
      </c>
      <c r="BB2121" s="3">
        <v>0</v>
      </c>
      <c r="BC2121" s="3">
        <v>0</v>
      </c>
      <c r="BD2121" s="3">
        <v>0</v>
      </c>
      <c r="BE2121" s="3">
        <v>0</v>
      </c>
      <c r="BF2121" s="3">
        <v>0</v>
      </c>
      <c r="BG2121" s="3">
        <v>798926</v>
      </c>
      <c r="BH2121" s="3">
        <v>7507</v>
      </c>
      <c r="BI2121" s="3">
        <v>460004</v>
      </c>
      <c r="BJ2121" s="3">
        <v>7068805.3524999991</v>
      </c>
      <c r="BK2121" s="3">
        <v>3964822.4399999995</v>
      </c>
      <c r="BL2121" s="3">
        <v>1256587.92</v>
      </c>
      <c r="BM2121" s="3">
        <v>9902755.8100000005</v>
      </c>
      <c r="BN2121" s="53">
        <v>0.89569029032950032</v>
      </c>
      <c r="BO2121" s="54">
        <v>2.7782069999999999E-4</v>
      </c>
      <c r="BP2121" s="70">
        <v>6987</v>
      </c>
      <c r="BQ2121" s="71"/>
      <c r="BR2121" s="70"/>
      <c r="BS2121" s="72"/>
      <c r="BT2121" s="72"/>
      <c r="BU2121" s="70">
        <v>22948525</v>
      </c>
      <c r="BV2121" s="70">
        <v>464598</v>
      </c>
      <c r="BW2121" s="74">
        <v>11115917</v>
      </c>
      <c r="BX2121" s="70">
        <v>34529040</v>
      </c>
    </row>
    <row r="2122" spans="1:76" x14ac:dyDescent="0.3">
      <c r="A2122" s="73" t="s">
        <v>10</v>
      </c>
      <c r="B2122" s="2" t="s">
        <v>1143</v>
      </c>
      <c r="C2122" s="2" t="s">
        <v>23</v>
      </c>
      <c r="D2122" s="2" t="s">
        <v>11</v>
      </c>
      <c r="E2122" s="2" t="s">
        <v>19</v>
      </c>
      <c r="F2122" s="17" t="str">
        <f>+Tabela1[[#This Row],[WK]]&amp;Tabela1[[#This Row],[PK]]&amp;Tabela1[[#This Row],[GK]]</f>
        <v>300602</v>
      </c>
      <c r="G2122" s="2" t="s">
        <v>1340</v>
      </c>
      <c r="H2122" s="3">
        <v>2354975977.0700002</v>
      </c>
      <c r="I2122" s="4">
        <v>1.125</v>
      </c>
      <c r="J2122" s="3">
        <v>2649347974.1999998</v>
      </c>
      <c r="K2122" s="4">
        <v>7.0000000000000007E-2</v>
      </c>
      <c r="L2122" s="3">
        <v>185454358</v>
      </c>
      <c r="M2122" s="3"/>
      <c r="N2122" s="5"/>
      <c r="O2122" s="3">
        <v>385920394.5</v>
      </c>
      <c r="P2122" s="4">
        <v>1.125</v>
      </c>
      <c r="Q2122" s="3">
        <v>434160443.81</v>
      </c>
      <c r="R2122" s="4">
        <v>1.6E-2</v>
      </c>
      <c r="S2122" s="3">
        <v>6946567</v>
      </c>
      <c r="T2122" s="3"/>
      <c r="U2122" s="5"/>
      <c r="V2122" s="3">
        <v>104011937</v>
      </c>
      <c r="W2122" s="5"/>
      <c r="X2122" s="3">
        <v>106163962</v>
      </c>
      <c r="Y2122" s="3">
        <v>0</v>
      </c>
      <c r="Z2122" s="3">
        <v>27</v>
      </c>
      <c r="AA2122" s="3">
        <v>7144647</v>
      </c>
      <c r="AB2122" s="3">
        <v>99019288</v>
      </c>
      <c r="AC2122" s="3">
        <v>0</v>
      </c>
      <c r="AD2122" s="3">
        <v>5285822</v>
      </c>
      <c r="AE2122" s="3">
        <v>0</v>
      </c>
      <c r="AF2122" s="3">
        <v>185454358</v>
      </c>
      <c r="AG2122" s="3">
        <v>6946567</v>
      </c>
      <c r="AH2122" s="3">
        <v>5285822</v>
      </c>
      <c r="AI2122" s="3">
        <v>104011937</v>
      </c>
      <c r="AJ2122" s="3">
        <v>3233762</v>
      </c>
      <c r="AK2122" s="3">
        <v>6367559</v>
      </c>
      <c r="AL2122" s="3">
        <v>6264078</v>
      </c>
      <c r="AM2122" s="3">
        <v>103481</v>
      </c>
      <c r="AN2122" s="3">
        <v>3133797</v>
      </c>
      <c r="AO2122" s="3">
        <v>0</v>
      </c>
      <c r="AP2122" s="3">
        <v>0</v>
      </c>
      <c r="AQ2122" s="3">
        <v>3133797</v>
      </c>
      <c r="AR2122" s="3">
        <f>Tabela1[[#This Row],[Potrzeby finansowe 2027
w tym:]]+Tabela1[[#This Row],[Rozliczenie 2025 potrz. fin.]]</f>
        <v>109297759</v>
      </c>
      <c r="AS2122" s="3">
        <v>0</v>
      </c>
      <c r="AT2122" s="3">
        <v>0</v>
      </c>
      <c r="AU2122" s="3"/>
      <c r="AV2122" s="3"/>
      <c r="AW2122" s="3"/>
      <c r="AX2122" s="3"/>
      <c r="AY2122" s="3"/>
      <c r="AZ2122" s="3"/>
      <c r="BA2122" s="3">
        <v>27</v>
      </c>
      <c r="BB2122" s="3">
        <v>0</v>
      </c>
      <c r="BC2122" s="3">
        <v>0</v>
      </c>
      <c r="BD2122" s="3">
        <v>0.27</v>
      </c>
      <c r="BE2122" s="3">
        <v>0</v>
      </c>
      <c r="BF2122" s="3">
        <v>0</v>
      </c>
      <c r="BG2122" s="3">
        <v>4831117</v>
      </c>
      <c r="BH2122" s="3">
        <v>45395</v>
      </c>
      <c r="BI2122" s="3">
        <v>2313530</v>
      </c>
      <c r="BJ2122" s="3">
        <v>35551650.652499996</v>
      </c>
      <c r="BK2122" s="3">
        <v>28602365.739999998</v>
      </c>
      <c r="BL2122" s="3">
        <v>4295599.67</v>
      </c>
      <c r="BM2122" s="3">
        <v>19205940.309999999</v>
      </c>
      <c r="BN2122" s="53">
        <v>1.0363019128358657</v>
      </c>
      <c r="BO2122" s="54">
        <v>1.8791202E-3</v>
      </c>
      <c r="BP2122" s="70">
        <v>47257</v>
      </c>
      <c r="BQ2122" s="71"/>
      <c r="BR2122" s="70"/>
      <c r="BS2122" s="72"/>
      <c r="BT2122" s="72"/>
      <c r="BU2122" s="70">
        <v>185454358</v>
      </c>
      <c r="BV2122" s="70">
        <v>6946567</v>
      </c>
      <c r="BW2122" s="74">
        <v>5285822</v>
      </c>
      <c r="BX2122" s="70">
        <v>197686747</v>
      </c>
    </row>
    <row r="2123" spans="1:76" x14ac:dyDescent="0.3">
      <c r="A2123" s="73" t="s">
        <v>10</v>
      </c>
      <c r="B2123" s="2" t="s">
        <v>1143</v>
      </c>
      <c r="C2123" s="2" t="s">
        <v>23</v>
      </c>
      <c r="D2123" s="2" t="s">
        <v>16</v>
      </c>
      <c r="E2123" s="2" t="s">
        <v>15</v>
      </c>
      <c r="F2123" s="17" t="str">
        <f>+Tabela1[[#This Row],[WK]]&amp;Tabela1[[#This Row],[PK]]&amp;Tabela1[[#This Row],[GK]]</f>
        <v>300603</v>
      </c>
      <c r="G2123" s="2" t="s">
        <v>1976</v>
      </c>
      <c r="H2123" s="3">
        <v>297177399.31999999</v>
      </c>
      <c r="I2123" s="4">
        <v>1.125</v>
      </c>
      <c r="J2123" s="3">
        <v>334324574.24000001</v>
      </c>
      <c r="K2123" s="4">
        <v>7.0000000000000007E-2</v>
      </c>
      <c r="L2123" s="3">
        <v>23402720</v>
      </c>
      <c r="M2123" s="3"/>
      <c r="N2123" s="5"/>
      <c r="O2123" s="3">
        <v>27443706.52</v>
      </c>
      <c r="P2123" s="4">
        <v>1.125</v>
      </c>
      <c r="Q2123" s="3">
        <v>30874169.84</v>
      </c>
      <c r="R2123" s="4">
        <v>1.6E-2</v>
      </c>
      <c r="S2123" s="3">
        <v>493987</v>
      </c>
      <c r="T2123" s="3"/>
      <c r="U2123" s="5"/>
      <c r="V2123" s="3">
        <v>12376717</v>
      </c>
      <c r="W2123" s="5"/>
      <c r="X2123" s="3">
        <v>23150839</v>
      </c>
      <c r="Y2123" s="3">
        <v>6057402</v>
      </c>
      <c r="Z2123" s="3">
        <v>0</v>
      </c>
      <c r="AA2123" s="3">
        <v>1049684</v>
      </c>
      <c r="AB2123" s="3">
        <v>15489820</v>
      </c>
      <c r="AC2123" s="3">
        <v>553933</v>
      </c>
      <c r="AD2123" s="3">
        <v>10664397</v>
      </c>
      <c r="AE2123" s="3">
        <v>0</v>
      </c>
      <c r="AF2123" s="3">
        <v>23402720</v>
      </c>
      <c r="AG2123" s="3">
        <v>493987</v>
      </c>
      <c r="AH2123" s="3">
        <v>10664397</v>
      </c>
      <c r="AI2123" s="3">
        <v>12376717</v>
      </c>
      <c r="AJ2123" s="3">
        <v>856679</v>
      </c>
      <c r="AK2123" s="3">
        <v>746954</v>
      </c>
      <c r="AL2123" s="3">
        <v>1134242</v>
      </c>
      <c r="AM2123" s="3">
        <v>-387288</v>
      </c>
      <c r="AN2123" s="3">
        <v>-109725</v>
      </c>
      <c r="AO2123" s="3">
        <v>0</v>
      </c>
      <c r="AP2123" s="3">
        <v>0</v>
      </c>
      <c r="AQ2123" s="3">
        <v>-109725</v>
      </c>
      <c r="AR2123" s="3">
        <f>Tabela1[[#This Row],[Potrzeby finansowe 2027
w tym:]]+Tabela1[[#This Row],[Rozliczenie 2025 potrz. fin.]]</f>
        <v>23041114</v>
      </c>
      <c r="AS2123" s="3">
        <v>0</v>
      </c>
      <c r="AT2123" s="3">
        <v>0</v>
      </c>
      <c r="AU2123" s="3"/>
      <c r="AV2123" s="3"/>
      <c r="AW2123" s="3"/>
      <c r="AX2123" s="3"/>
      <c r="AY2123" s="3"/>
      <c r="AZ2123" s="3"/>
      <c r="BA2123" s="3">
        <v>0</v>
      </c>
      <c r="BB2123" s="3">
        <v>0</v>
      </c>
      <c r="BC2123" s="3">
        <v>0</v>
      </c>
      <c r="BD2123" s="3">
        <v>0</v>
      </c>
      <c r="BE2123" s="3">
        <v>0</v>
      </c>
      <c r="BF2123" s="3">
        <v>0</v>
      </c>
      <c r="BG2123" s="3">
        <v>729536</v>
      </c>
      <c r="BH2123" s="3">
        <v>6855</v>
      </c>
      <c r="BI2123" s="3">
        <v>320148</v>
      </c>
      <c r="BJ2123" s="3">
        <v>4919669.8100000005</v>
      </c>
      <c r="BK2123" s="3">
        <v>3636620.3800000008</v>
      </c>
      <c r="BL2123" s="3">
        <v>121922.57</v>
      </c>
      <c r="BM2123" s="3">
        <v>4888352.58</v>
      </c>
      <c r="BN2123" s="53">
        <v>0.80952967180548963</v>
      </c>
      <c r="BO2123" s="54">
        <v>2.9485669999999999E-4</v>
      </c>
      <c r="BP2123" s="70">
        <v>7415</v>
      </c>
      <c r="BQ2123" s="71"/>
      <c r="BR2123" s="70"/>
      <c r="BS2123" s="72"/>
      <c r="BT2123" s="72"/>
      <c r="BU2123" s="70">
        <v>23402720</v>
      </c>
      <c r="BV2123" s="70">
        <v>493987</v>
      </c>
      <c r="BW2123" s="74">
        <v>10664397</v>
      </c>
      <c r="BX2123" s="70">
        <v>34561104</v>
      </c>
    </row>
    <row r="2124" spans="1:76" x14ac:dyDescent="0.3">
      <c r="A2124" s="73" t="s">
        <v>10</v>
      </c>
      <c r="B2124" s="2" t="s">
        <v>1143</v>
      </c>
      <c r="C2124" s="2" t="s">
        <v>23</v>
      </c>
      <c r="D2124" s="2" t="s">
        <v>18</v>
      </c>
      <c r="E2124" s="2" t="s">
        <v>19</v>
      </c>
      <c r="F2124" s="17" t="str">
        <f>+Tabela1[[#This Row],[WK]]&amp;Tabela1[[#This Row],[PK]]&amp;Tabela1[[#This Row],[GK]]</f>
        <v>300604</v>
      </c>
      <c r="G2124" s="2" t="s">
        <v>1977</v>
      </c>
      <c r="H2124" s="3">
        <v>377672857.02999997</v>
      </c>
      <c r="I2124" s="4">
        <v>1.125</v>
      </c>
      <c r="J2124" s="3">
        <v>424881964.16000003</v>
      </c>
      <c r="K2124" s="4">
        <v>7.0000000000000007E-2</v>
      </c>
      <c r="L2124" s="3">
        <v>29741737</v>
      </c>
      <c r="M2124" s="3"/>
      <c r="N2124" s="5"/>
      <c r="O2124" s="3">
        <v>103678474.42</v>
      </c>
      <c r="P2124" s="4">
        <v>1.125</v>
      </c>
      <c r="Q2124" s="3">
        <v>116638283.72</v>
      </c>
      <c r="R2124" s="4">
        <v>1.6E-2</v>
      </c>
      <c r="S2124" s="3">
        <v>1866213</v>
      </c>
      <c r="T2124" s="3"/>
      <c r="U2124" s="5"/>
      <c r="V2124" s="3">
        <v>19754763</v>
      </c>
      <c r="W2124" s="5"/>
      <c r="X2124" s="3">
        <v>33899902</v>
      </c>
      <c r="Y2124" s="3">
        <v>5866233</v>
      </c>
      <c r="Z2124" s="3">
        <v>923401</v>
      </c>
      <c r="AA2124" s="3">
        <v>1896002</v>
      </c>
      <c r="AB2124" s="3">
        <v>19767106</v>
      </c>
      <c r="AC2124" s="3">
        <v>5447160</v>
      </c>
      <c r="AD2124" s="3">
        <v>14145139</v>
      </c>
      <c r="AE2124" s="3">
        <v>0</v>
      </c>
      <c r="AF2124" s="3">
        <v>29741737</v>
      </c>
      <c r="AG2124" s="3">
        <v>1866213</v>
      </c>
      <c r="AH2124" s="3">
        <v>14145139</v>
      </c>
      <c r="AI2124" s="3">
        <v>19754763</v>
      </c>
      <c r="AJ2124" s="3">
        <v>1248018</v>
      </c>
      <c r="AK2124" s="3">
        <v>1248018</v>
      </c>
      <c r="AL2124" s="3">
        <v>1807571</v>
      </c>
      <c r="AM2124" s="3">
        <v>-559553</v>
      </c>
      <c r="AN2124" s="3">
        <v>158966</v>
      </c>
      <c r="AO2124" s="3">
        <v>0</v>
      </c>
      <c r="AP2124" s="3">
        <v>-158966</v>
      </c>
      <c r="AQ2124" s="3">
        <v>0</v>
      </c>
      <c r="AR2124" s="3">
        <f>Tabela1[[#This Row],[Potrzeby finansowe 2027
w tym:]]+Tabela1[[#This Row],[Rozliczenie 2025 potrz. fin.]]</f>
        <v>33899902</v>
      </c>
      <c r="AS2124" s="3">
        <v>0</v>
      </c>
      <c r="AT2124" s="3">
        <v>0</v>
      </c>
      <c r="AU2124" s="3"/>
      <c r="AV2124" s="3"/>
      <c r="AW2124" s="3"/>
      <c r="AX2124" s="3"/>
      <c r="AY2124" s="3"/>
      <c r="AZ2124" s="3"/>
      <c r="BA2124" s="3">
        <v>923401</v>
      </c>
      <c r="BB2124" s="3">
        <v>0</v>
      </c>
      <c r="BC2124" s="3">
        <v>82.72</v>
      </c>
      <c r="BD2124" s="3">
        <v>8392.9599999999991</v>
      </c>
      <c r="BE2124" s="3">
        <v>1165.78</v>
      </c>
      <c r="BF2124" s="3">
        <v>0</v>
      </c>
      <c r="BG2124" s="3">
        <v>1022522</v>
      </c>
      <c r="BH2124" s="3">
        <v>9608</v>
      </c>
      <c r="BI2124" s="3">
        <v>873480</v>
      </c>
      <c r="BJ2124" s="3">
        <v>13422628.725</v>
      </c>
      <c r="BK2124" s="3">
        <v>10858462.059999999</v>
      </c>
      <c r="BL2124" s="3">
        <v>2178780.1</v>
      </c>
      <c r="BM2124" s="3">
        <v>5899106.4600000009</v>
      </c>
      <c r="BN2124" s="53">
        <v>0.85240480120869588</v>
      </c>
      <c r="BO2124" s="54">
        <v>3.6850989999999997E-4</v>
      </c>
      <c r="BP2124" s="70">
        <v>9267</v>
      </c>
      <c r="BQ2124" s="71"/>
      <c r="BR2124" s="70"/>
      <c r="BS2124" s="72"/>
      <c r="BT2124" s="72"/>
      <c r="BU2124" s="70">
        <v>29741737</v>
      </c>
      <c r="BV2124" s="70">
        <v>1866213</v>
      </c>
      <c r="BW2124" s="74">
        <v>14145139</v>
      </c>
      <c r="BX2124" s="70">
        <v>45753089</v>
      </c>
    </row>
    <row r="2125" spans="1:76" x14ac:dyDescent="0.3">
      <c r="A2125" s="73" t="s">
        <v>10</v>
      </c>
      <c r="B2125" s="2" t="s">
        <v>1143</v>
      </c>
      <c r="C2125" s="2" t="s">
        <v>30</v>
      </c>
      <c r="D2125" s="2" t="s">
        <v>12</v>
      </c>
      <c r="E2125" s="2" t="s">
        <v>15</v>
      </c>
      <c r="F2125" s="17" t="str">
        <f>+Tabela1[[#This Row],[WK]]&amp;Tabela1[[#This Row],[PK]]&amp;Tabela1[[#This Row],[GK]]</f>
        <v>300701</v>
      </c>
      <c r="G2125" s="2" t="s">
        <v>1978</v>
      </c>
      <c r="H2125" s="3">
        <v>465473337.18000001</v>
      </c>
      <c r="I2125" s="4">
        <v>1.125</v>
      </c>
      <c r="J2125" s="3">
        <v>523657504.32999998</v>
      </c>
      <c r="K2125" s="4">
        <v>7.0000000000000007E-2</v>
      </c>
      <c r="L2125" s="3">
        <v>36656025</v>
      </c>
      <c r="M2125" s="3"/>
      <c r="N2125" s="5"/>
      <c r="O2125" s="3">
        <v>38767749.25</v>
      </c>
      <c r="P2125" s="4">
        <v>1.125</v>
      </c>
      <c r="Q2125" s="3">
        <v>43613717.909999996</v>
      </c>
      <c r="R2125" s="4">
        <v>1.6E-2</v>
      </c>
      <c r="S2125" s="3">
        <v>697819</v>
      </c>
      <c r="T2125" s="3"/>
      <c r="U2125" s="5"/>
      <c r="V2125" s="3">
        <v>20023653</v>
      </c>
      <c r="W2125" s="5"/>
      <c r="X2125" s="3">
        <v>30733617</v>
      </c>
      <c r="Y2125" s="3">
        <v>190206</v>
      </c>
      <c r="Z2125" s="3">
        <v>42037</v>
      </c>
      <c r="AA2125" s="3">
        <v>1578110</v>
      </c>
      <c r="AB2125" s="3">
        <v>21909833</v>
      </c>
      <c r="AC2125" s="3">
        <v>7013431</v>
      </c>
      <c r="AD2125" s="3">
        <v>10709965</v>
      </c>
      <c r="AE2125" s="3">
        <v>0</v>
      </c>
      <c r="AF2125" s="3">
        <v>36656025</v>
      </c>
      <c r="AG2125" s="3">
        <v>697819</v>
      </c>
      <c r="AH2125" s="3">
        <v>10709965</v>
      </c>
      <c r="AI2125" s="3">
        <v>20023653</v>
      </c>
      <c r="AJ2125" s="3">
        <v>24987</v>
      </c>
      <c r="AK2125" s="3">
        <v>24987</v>
      </c>
      <c r="AL2125" s="3">
        <v>1448137</v>
      </c>
      <c r="AM2125" s="3">
        <v>-1423150</v>
      </c>
      <c r="AN2125" s="3">
        <v>706885</v>
      </c>
      <c r="AO2125" s="3">
        <v>0</v>
      </c>
      <c r="AP2125" s="3">
        <v>-706885</v>
      </c>
      <c r="AQ2125" s="3">
        <v>0</v>
      </c>
      <c r="AR2125" s="3">
        <f>Tabela1[[#This Row],[Potrzeby finansowe 2027
w tym:]]+Tabela1[[#This Row],[Rozliczenie 2025 potrz. fin.]]</f>
        <v>30733617</v>
      </c>
      <c r="AS2125" s="3">
        <v>0</v>
      </c>
      <c r="AT2125" s="3">
        <v>0</v>
      </c>
      <c r="AU2125" s="3"/>
      <c r="AV2125" s="3"/>
      <c r="AW2125" s="3"/>
      <c r="AX2125" s="3"/>
      <c r="AY2125" s="3"/>
      <c r="AZ2125" s="3"/>
      <c r="BA2125" s="3">
        <v>42037</v>
      </c>
      <c r="BB2125" s="3">
        <v>0</v>
      </c>
      <c r="BC2125" s="3">
        <v>0</v>
      </c>
      <c r="BD2125" s="3">
        <v>0</v>
      </c>
      <c r="BE2125" s="3">
        <v>842.34</v>
      </c>
      <c r="BF2125" s="3">
        <v>0</v>
      </c>
      <c r="BG2125" s="3">
        <v>1071370</v>
      </c>
      <c r="BH2125" s="3">
        <v>10067</v>
      </c>
      <c r="BI2125" s="3">
        <v>506740</v>
      </c>
      <c r="BJ2125" s="3">
        <v>7786994.0775000006</v>
      </c>
      <c r="BK2125" s="3">
        <v>4763934.49</v>
      </c>
      <c r="BL2125" s="3">
        <v>651052.88</v>
      </c>
      <c r="BM2125" s="3">
        <v>10790132.59</v>
      </c>
      <c r="BN2125" s="53">
        <v>0.99518946494688643</v>
      </c>
      <c r="BO2125" s="54">
        <v>3.6658630000000001E-4</v>
      </c>
      <c r="BP2125" s="70">
        <v>9219</v>
      </c>
      <c r="BQ2125" s="71"/>
      <c r="BR2125" s="70"/>
      <c r="BS2125" s="72"/>
      <c r="BT2125" s="72"/>
      <c r="BU2125" s="70">
        <v>36656025</v>
      </c>
      <c r="BV2125" s="70">
        <v>697819</v>
      </c>
      <c r="BW2125" s="74">
        <v>10709965</v>
      </c>
      <c r="BX2125" s="70">
        <v>48063809</v>
      </c>
    </row>
    <row r="2126" spans="1:76" x14ac:dyDescent="0.3">
      <c r="A2126" s="73" t="s">
        <v>10</v>
      </c>
      <c r="B2126" s="2" t="s">
        <v>1143</v>
      </c>
      <c r="C2126" s="2" t="s">
        <v>30</v>
      </c>
      <c r="D2126" s="2" t="s">
        <v>11</v>
      </c>
      <c r="E2126" s="2" t="s">
        <v>15</v>
      </c>
      <c r="F2126" s="17" t="str">
        <f>+Tabela1[[#This Row],[WK]]&amp;Tabela1[[#This Row],[PK]]&amp;Tabela1[[#This Row],[GK]]</f>
        <v>300702</v>
      </c>
      <c r="G2126" s="2" t="s">
        <v>740</v>
      </c>
      <c r="H2126" s="3">
        <v>223680405.78</v>
      </c>
      <c r="I2126" s="4">
        <v>1.125</v>
      </c>
      <c r="J2126" s="3">
        <v>251640456.5</v>
      </c>
      <c r="K2126" s="4">
        <v>7.0000000000000007E-2</v>
      </c>
      <c r="L2126" s="3">
        <v>17614832</v>
      </c>
      <c r="M2126" s="3"/>
      <c r="N2126" s="5"/>
      <c r="O2126" s="3">
        <v>6417184.9499999993</v>
      </c>
      <c r="P2126" s="4">
        <v>1.125</v>
      </c>
      <c r="Q2126" s="3">
        <v>7219333.0700000003</v>
      </c>
      <c r="R2126" s="4">
        <v>1.6E-2</v>
      </c>
      <c r="S2126" s="3">
        <v>115509</v>
      </c>
      <c r="T2126" s="3"/>
      <c r="U2126" s="5"/>
      <c r="V2126" s="3">
        <v>9595478</v>
      </c>
      <c r="W2126" s="5"/>
      <c r="X2126" s="3">
        <v>22394547</v>
      </c>
      <c r="Y2126" s="3">
        <v>5657167</v>
      </c>
      <c r="Z2126" s="3">
        <v>88107</v>
      </c>
      <c r="AA2126" s="3">
        <v>951542</v>
      </c>
      <c r="AB2126" s="3">
        <v>13291887</v>
      </c>
      <c r="AC2126" s="3">
        <v>2405844</v>
      </c>
      <c r="AD2126" s="3">
        <v>12799069</v>
      </c>
      <c r="AE2126" s="3">
        <v>0</v>
      </c>
      <c r="AF2126" s="3">
        <v>17614832</v>
      </c>
      <c r="AG2126" s="3">
        <v>115509</v>
      </c>
      <c r="AH2126" s="3">
        <v>12799069</v>
      </c>
      <c r="AI2126" s="3">
        <v>9595478</v>
      </c>
      <c r="AJ2126" s="3">
        <v>1083443</v>
      </c>
      <c r="AK2126" s="3">
        <v>1083443</v>
      </c>
      <c r="AL2126" s="3">
        <v>416679</v>
      </c>
      <c r="AM2126" s="3">
        <v>666764</v>
      </c>
      <c r="AN2126" s="3">
        <v>60564</v>
      </c>
      <c r="AO2126" s="3">
        <v>0</v>
      </c>
      <c r="AP2126" s="3">
        <v>-60564</v>
      </c>
      <c r="AQ2126" s="3">
        <v>0</v>
      </c>
      <c r="AR2126" s="3">
        <f>Tabela1[[#This Row],[Potrzeby finansowe 2027
w tym:]]+Tabela1[[#This Row],[Rozliczenie 2025 potrz. fin.]]</f>
        <v>22394547</v>
      </c>
      <c r="AS2126" s="3">
        <v>0</v>
      </c>
      <c r="AT2126" s="3">
        <v>0</v>
      </c>
      <c r="AU2126" s="3"/>
      <c r="AV2126" s="3"/>
      <c r="AW2126" s="3"/>
      <c r="AX2126" s="3"/>
      <c r="AY2126" s="3"/>
      <c r="AZ2126" s="3"/>
      <c r="BA2126" s="3">
        <v>88107</v>
      </c>
      <c r="BB2126" s="3">
        <v>0</v>
      </c>
      <c r="BC2126" s="3">
        <v>21.28</v>
      </c>
      <c r="BD2126" s="3">
        <v>811.81</v>
      </c>
      <c r="BE2126" s="3">
        <v>0</v>
      </c>
      <c r="BF2126" s="3">
        <v>0</v>
      </c>
      <c r="BG2126" s="3">
        <v>608533</v>
      </c>
      <c r="BH2126" s="3">
        <v>5718</v>
      </c>
      <c r="BI2126" s="3">
        <v>343009</v>
      </c>
      <c r="BJ2126" s="3">
        <v>5270959.4875000007</v>
      </c>
      <c r="BK2126" s="3">
        <v>2179240.120000001</v>
      </c>
      <c r="BL2126" s="3">
        <v>1456259.56</v>
      </c>
      <c r="BM2126" s="3">
        <v>9454358.3499999996</v>
      </c>
      <c r="BN2126" s="53">
        <v>0.77800285386530876</v>
      </c>
      <c r="BO2126" s="54">
        <v>2.305605E-4</v>
      </c>
      <c r="BP2126" s="70">
        <v>5798</v>
      </c>
      <c r="BQ2126" s="71"/>
      <c r="BR2126" s="70"/>
      <c r="BS2126" s="72"/>
      <c r="BT2126" s="72"/>
      <c r="BU2126" s="70">
        <v>17614832</v>
      </c>
      <c r="BV2126" s="70">
        <v>115509</v>
      </c>
      <c r="BW2126" s="74">
        <v>12799069</v>
      </c>
      <c r="BX2126" s="70">
        <v>30529410</v>
      </c>
    </row>
    <row r="2127" spans="1:76" x14ac:dyDescent="0.3">
      <c r="A2127" s="73" t="s">
        <v>10</v>
      </c>
      <c r="B2127" s="2" t="s">
        <v>1143</v>
      </c>
      <c r="C2127" s="2" t="s">
        <v>30</v>
      </c>
      <c r="D2127" s="2" t="s">
        <v>16</v>
      </c>
      <c r="E2127" s="2" t="s">
        <v>15</v>
      </c>
      <c r="F2127" s="17" t="str">
        <f>+Tabela1[[#This Row],[WK]]&amp;Tabela1[[#This Row],[PK]]&amp;Tabela1[[#This Row],[GK]]</f>
        <v>300703</v>
      </c>
      <c r="G2127" s="2" t="s">
        <v>1979</v>
      </c>
      <c r="H2127" s="3">
        <v>195905067.31999999</v>
      </c>
      <c r="I2127" s="4">
        <v>1.125</v>
      </c>
      <c r="J2127" s="3">
        <v>220393200.74000001</v>
      </c>
      <c r="K2127" s="4">
        <v>7.0000000000000007E-2</v>
      </c>
      <c r="L2127" s="3">
        <v>15427524</v>
      </c>
      <c r="M2127" s="3"/>
      <c r="N2127" s="5"/>
      <c r="O2127" s="3">
        <v>11393436.85</v>
      </c>
      <c r="P2127" s="4">
        <v>1.125</v>
      </c>
      <c r="Q2127" s="3">
        <v>12817616.460000001</v>
      </c>
      <c r="R2127" s="4">
        <v>1.6E-2</v>
      </c>
      <c r="S2127" s="3">
        <v>205082</v>
      </c>
      <c r="T2127" s="3"/>
      <c r="U2127" s="5"/>
      <c r="V2127" s="3">
        <v>9602516</v>
      </c>
      <c r="W2127" s="5"/>
      <c r="X2127" s="3">
        <v>18996914</v>
      </c>
      <c r="Y2127" s="3">
        <v>2023711</v>
      </c>
      <c r="Z2127" s="3">
        <v>21702</v>
      </c>
      <c r="AA2127" s="3">
        <v>941855</v>
      </c>
      <c r="AB2127" s="3">
        <v>10921624</v>
      </c>
      <c r="AC2127" s="3">
        <v>5088022</v>
      </c>
      <c r="AD2127" s="3">
        <v>9394398</v>
      </c>
      <c r="AE2127" s="3">
        <v>0</v>
      </c>
      <c r="AF2127" s="3">
        <v>15427524</v>
      </c>
      <c r="AG2127" s="3">
        <v>205082</v>
      </c>
      <c r="AH2127" s="3">
        <v>9394398</v>
      </c>
      <c r="AI2127" s="3">
        <v>9602516</v>
      </c>
      <c r="AJ2127" s="3">
        <v>475517</v>
      </c>
      <c r="AK2127" s="3">
        <v>475517</v>
      </c>
      <c r="AL2127" s="3">
        <v>568100</v>
      </c>
      <c r="AM2127" s="3">
        <v>-92583</v>
      </c>
      <c r="AN2127" s="3">
        <v>-440341</v>
      </c>
      <c r="AO2127" s="3">
        <v>0</v>
      </c>
      <c r="AP2127" s="3">
        <v>440341</v>
      </c>
      <c r="AQ2127" s="3">
        <v>0</v>
      </c>
      <c r="AR2127" s="3">
        <f>Tabela1[[#This Row],[Potrzeby finansowe 2027
w tym:]]+Tabela1[[#This Row],[Rozliczenie 2025 potrz. fin.]]</f>
        <v>18996914</v>
      </c>
      <c r="AS2127" s="3">
        <v>0</v>
      </c>
      <c r="AT2127" s="3">
        <v>0</v>
      </c>
      <c r="AU2127" s="3"/>
      <c r="AV2127" s="3"/>
      <c r="AW2127" s="3"/>
      <c r="AX2127" s="3"/>
      <c r="AY2127" s="3"/>
      <c r="AZ2127" s="3"/>
      <c r="BA2127" s="3">
        <v>21702</v>
      </c>
      <c r="BB2127" s="3">
        <v>0</v>
      </c>
      <c r="BC2127" s="3">
        <v>0</v>
      </c>
      <c r="BD2127" s="3">
        <v>0</v>
      </c>
      <c r="BE2127" s="3">
        <v>434.87</v>
      </c>
      <c r="BF2127" s="3">
        <v>0</v>
      </c>
      <c r="BG2127" s="3">
        <v>500300</v>
      </c>
      <c r="BH2127" s="3">
        <v>4701</v>
      </c>
      <c r="BI2127" s="3">
        <v>441555</v>
      </c>
      <c r="BJ2127" s="3">
        <v>6785304.1774999993</v>
      </c>
      <c r="BK2127" s="3">
        <v>2530712.629999999</v>
      </c>
      <c r="BL2127" s="3">
        <v>4040334.81</v>
      </c>
      <c r="BM2127" s="3">
        <v>8937696.5700000003</v>
      </c>
      <c r="BN2127" s="53">
        <v>0.90083097842813575</v>
      </c>
      <c r="BO2127" s="54">
        <v>1.8920690000000001E-4</v>
      </c>
      <c r="BP2127" s="70">
        <v>4758</v>
      </c>
      <c r="BQ2127" s="71"/>
      <c r="BR2127" s="70"/>
      <c r="BS2127" s="72"/>
      <c r="BT2127" s="72"/>
      <c r="BU2127" s="70">
        <v>15427524</v>
      </c>
      <c r="BV2127" s="70">
        <v>205082</v>
      </c>
      <c r="BW2127" s="74">
        <v>9394398</v>
      </c>
      <c r="BX2127" s="70">
        <v>25027004</v>
      </c>
    </row>
    <row r="2128" spans="1:76" x14ac:dyDescent="0.3">
      <c r="A2128" s="73" t="s">
        <v>10</v>
      </c>
      <c r="B2128" s="2" t="s">
        <v>1143</v>
      </c>
      <c r="C2128" s="2" t="s">
        <v>30</v>
      </c>
      <c r="D2128" s="2" t="s">
        <v>18</v>
      </c>
      <c r="E2128" s="2" t="s">
        <v>15</v>
      </c>
      <c r="F2128" s="17" t="str">
        <f>+Tabela1[[#This Row],[WK]]&amp;Tabela1[[#This Row],[PK]]&amp;Tabela1[[#This Row],[GK]]</f>
        <v>300704</v>
      </c>
      <c r="G2128" s="2" t="s">
        <v>1980</v>
      </c>
      <c r="H2128" s="3">
        <v>449377066.06999999</v>
      </c>
      <c r="I2128" s="4">
        <v>1.125</v>
      </c>
      <c r="J2128" s="3">
        <v>505549199.32999998</v>
      </c>
      <c r="K2128" s="4">
        <v>7.0000000000000007E-2</v>
      </c>
      <c r="L2128" s="3">
        <v>35388444</v>
      </c>
      <c r="M2128" s="3"/>
      <c r="N2128" s="5"/>
      <c r="O2128" s="3">
        <v>18354207.140000001</v>
      </c>
      <c r="P2128" s="4">
        <v>1.125</v>
      </c>
      <c r="Q2128" s="3">
        <v>20648483.030000001</v>
      </c>
      <c r="R2128" s="4">
        <v>1.6E-2</v>
      </c>
      <c r="S2128" s="3">
        <v>330376</v>
      </c>
      <c r="T2128" s="3"/>
      <c r="U2128" s="5"/>
      <c r="V2128" s="3">
        <v>21629864</v>
      </c>
      <c r="W2128" s="5"/>
      <c r="X2128" s="3">
        <v>36778338</v>
      </c>
      <c r="Y2128" s="3">
        <v>6265871</v>
      </c>
      <c r="Z2128" s="3">
        <v>159624</v>
      </c>
      <c r="AA2128" s="3">
        <v>1641616</v>
      </c>
      <c r="AB2128" s="3">
        <v>24233124</v>
      </c>
      <c r="AC2128" s="3">
        <v>4478103</v>
      </c>
      <c r="AD2128" s="3">
        <v>15148475</v>
      </c>
      <c r="AE2128" s="3">
        <v>0</v>
      </c>
      <c r="AF2128" s="3">
        <v>35388444</v>
      </c>
      <c r="AG2128" s="3">
        <v>330376</v>
      </c>
      <c r="AH2128" s="3">
        <v>15148475</v>
      </c>
      <c r="AI2128" s="3">
        <v>21629864</v>
      </c>
      <c r="AJ2128" s="3">
        <v>1438162</v>
      </c>
      <c r="AK2128" s="3">
        <v>1438162</v>
      </c>
      <c r="AL2128" s="3">
        <v>1667625</v>
      </c>
      <c r="AM2128" s="3">
        <v>-229463</v>
      </c>
      <c r="AN2128" s="3">
        <v>289420</v>
      </c>
      <c r="AO2128" s="3">
        <v>0</v>
      </c>
      <c r="AP2128" s="3">
        <v>-289420</v>
      </c>
      <c r="AQ2128" s="3">
        <v>0</v>
      </c>
      <c r="AR2128" s="3">
        <f>Tabela1[[#This Row],[Potrzeby finansowe 2027
w tym:]]+Tabela1[[#This Row],[Rozliczenie 2025 potrz. fin.]]</f>
        <v>36778338</v>
      </c>
      <c r="AS2128" s="3">
        <v>0</v>
      </c>
      <c r="AT2128" s="3">
        <v>0</v>
      </c>
      <c r="AU2128" s="3"/>
      <c r="AV2128" s="3"/>
      <c r="AW2128" s="3"/>
      <c r="AX2128" s="3"/>
      <c r="AY2128" s="3"/>
      <c r="AZ2128" s="3"/>
      <c r="BA2128" s="3">
        <v>159624</v>
      </c>
      <c r="BB2128" s="3">
        <v>0</v>
      </c>
      <c r="BC2128" s="3">
        <v>0</v>
      </c>
      <c r="BD2128" s="3">
        <v>1599.28</v>
      </c>
      <c r="BE2128" s="3">
        <v>0</v>
      </c>
      <c r="BF2128" s="3">
        <v>0</v>
      </c>
      <c r="BG2128" s="3">
        <v>1092229</v>
      </c>
      <c r="BH2128" s="3">
        <v>10263</v>
      </c>
      <c r="BI2128" s="3">
        <v>549387</v>
      </c>
      <c r="BJ2128" s="3">
        <v>8442346.1399999987</v>
      </c>
      <c r="BK2128" s="3">
        <v>6643605.7599999988</v>
      </c>
      <c r="BL2128" s="3">
        <v>116924.79</v>
      </c>
      <c r="BM2128" s="3">
        <v>6961111.9400000004</v>
      </c>
      <c r="BN2128" s="53">
        <v>0.85198138459099271</v>
      </c>
      <c r="BO2128" s="54">
        <v>3.9248259999999997E-4</v>
      </c>
      <c r="BP2128" s="70">
        <v>9870</v>
      </c>
      <c r="BQ2128" s="71"/>
      <c r="BR2128" s="70"/>
      <c r="BS2128" s="72"/>
      <c r="BT2128" s="72"/>
      <c r="BU2128" s="70">
        <v>35388444</v>
      </c>
      <c r="BV2128" s="70">
        <v>330376</v>
      </c>
      <c r="BW2128" s="74">
        <v>15148475</v>
      </c>
      <c r="BX2128" s="70">
        <v>50867295</v>
      </c>
    </row>
    <row r="2129" spans="1:76" x14ac:dyDescent="0.3">
      <c r="A2129" s="73" t="s">
        <v>10</v>
      </c>
      <c r="B2129" s="2" t="s">
        <v>1143</v>
      </c>
      <c r="C2129" s="2" t="s">
        <v>30</v>
      </c>
      <c r="D2129" s="2" t="s">
        <v>21</v>
      </c>
      <c r="E2129" s="2" t="s">
        <v>15</v>
      </c>
      <c r="F2129" s="17" t="str">
        <f>+Tabela1[[#This Row],[WK]]&amp;Tabela1[[#This Row],[PK]]&amp;Tabela1[[#This Row],[GK]]</f>
        <v>300705</v>
      </c>
      <c r="G2129" s="2" t="s">
        <v>1981</v>
      </c>
      <c r="H2129" s="3">
        <v>293484517.23000002</v>
      </c>
      <c r="I2129" s="4">
        <v>1.125</v>
      </c>
      <c r="J2129" s="3">
        <v>330170081.88</v>
      </c>
      <c r="K2129" s="4">
        <v>7.0000000000000007E-2</v>
      </c>
      <c r="L2129" s="3">
        <v>23111906</v>
      </c>
      <c r="M2129" s="3"/>
      <c r="N2129" s="5"/>
      <c r="O2129" s="3">
        <v>37626097.199999996</v>
      </c>
      <c r="P2129" s="4">
        <v>1.125</v>
      </c>
      <c r="Q2129" s="3">
        <v>42329359.350000001</v>
      </c>
      <c r="R2129" s="4">
        <v>1.6E-2</v>
      </c>
      <c r="S2129" s="3">
        <v>677270</v>
      </c>
      <c r="T2129" s="3"/>
      <c r="U2129" s="5"/>
      <c r="V2129" s="3">
        <v>13551417</v>
      </c>
      <c r="W2129" s="5"/>
      <c r="X2129" s="3">
        <v>24668925</v>
      </c>
      <c r="Y2129" s="3">
        <v>3231698</v>
      </c>
      <c r="Z2129" s="3">
        <v>464</v>
      </c>
      <c r="AA2129" s="3">
        <v>1228551</v>
      </c>
      <c r="AB2129" s="3">
        <v>13659299</v>
      </c>
      <c r="AC2129" s="3">
        <v>6548913</v>
      </c>
      <c r="AD2129" s="3">
        <v>11117508</v>
      </c>
      <c r="AE2129" s="3">
        <v>0</v>
      </c>
      <c r="AF2129" s="3">
        <v>23111906</v>
      </c>
      <c r="AG2129" s="3">
        <v>677270</v>
      </c>
      <c r="AH2129" s="3">
        <v>11117508</v>
      </c>
      <c r="AI2129" s="3">
        <v>13551417</v>
      </c>
      <c r="AJ2129" s="3">
        <v>707831</v>
      </c>
      <c r="AK2129" s="3">
        <v>707831</v>
      </c>
      <c r="AL2129" s="3">
        <v>905862</v>
      </c>
      <c r="AM2129" s="3">
        <v>-198031</v>
      </c>
      <c r="AN2129" s="3">
        <v>120275</v>
      </c>
      <c r="AO2129" s="3">
        <v>0</v>
      </c>
      <c r="AP2129" s="3">
        <v>-120275</v>
      </c>
      <c r="AQ2129" s="3">
        <v>0</v>
      </c>
      <c r="AR2129" s="3">
        <f>Tabela1[[#This Row],[Potrzeby finansowe 2027
w tym:]]+Tabela1[[#This Row],[Rozliczenie 2025 potrz. fin.]]</f>
        <v>24668925</v>
      </c>
      <c r="AS2129" s="3">
        <v>0</v>
      </c>
      <c r="AT2129" s="3">
        <v>0</v>
      </c>
      <c r="AU2129" s="3"/>
      <c r="AV2129" s="3"/>
      <c r="AW2129" s="3"/>
      <c r="AX2129" s="3"/>
      <c r="AY2129" s="3"/>
      <c r="AZ2129" s="3"/>
      <c r="BA2129" s="3">
        <v>464</v>
      </c>
      <c r="BB2129" s="3">
        <v>0</v>
      </c>
      <c r="BC2129" s="3">
        <v>0</v>
      </c>
      <c r="BD2129" s="3">
        <v>0</v>
      </c>
      <c r="BE2129" s="3">
        <v>9.3000000000000007</v>
      </c>
      <c r="BF2129" s="3">
        <v>0</v>
      </c>
      <c r="BG2129" s="3">
        <v>774128</v>
      </c>
      <c r="BH2129" s="3">
        <v>7274</v>
      </c>
      <c r="BI2129" s="3">
        <v>454423</v>
      </c>
      <c r="BJ2129" s="3">
        <v>6983048.7175000003</v>
      </c>
      <c r="BK2129" s="3">
        <v>5079665.9800000004</v>
      </c>
      <c r="BL2129" s="3">
        <v>114381.6</v>
      </c>
      <c r="BM2129" s="3">
        <v>7384767.75</v>
      </c>
      <c r="BN2129" s="53">
        <v>0.87938222209787087</v>
      </c>
      <c r="BO2129" s="54">
        <v>2.4843199999999998E-4</v>
      </c>
      <c r="BP2129" s="70">
        <v>6247</v>
      </c>
      <c r="BQ2129" s="71"/>
      <c r="BR2129" s="70"/>
      <c r="BS2129" s="72"/>
      <c r="BT2129" s="72"/>
      <c r="BU2129" s="70">
        <v>23111906</v>
      </c>
      <c r="BV2129" s="70">
        <v>677270</v>
      </c>
      <c r="BW2129" s="74">
        <v>11117508</v>
      </c>
      <c r="BX2129" s="70">
        <v>34906684</v>
      </c>
    </row>
    <row r="2130" spans="1:76" x14ac:dyDescent="0.3">
      <c r="A2130" s="73" t="s">
        <v>10</v>
      </c>
      <c r="B2130" s="2" t="s">
        <v>1143</v>
      </c>
      <c r="C2130" s="2" t="s">
        <v>30</v>
      </c>
      <c r="D2130" s="2" t="s">
        <v>23</v>
      </c>
      <c r="E2130" s="2" t="s">
        <v>15</v>
      </c>
      <c r="F2130" s="17" t="str">
        <f>+Tabela1[[#This Row],[WK]]&amp;Tabela1[[#This Row],[PK]]&amp;Tabela1[[#This Row],[GK]]</f>
        <v>300706</v>
      </c>
      <c r="G2130" s="2" t="s">
        <v>1982</v>
      </c>
      <c r="H2130" s="3">
        <v>183829564.53999999</v>
      </c>
      <c r="I2130" s="4">
        <v>1.125</v>
      </c>
      <c r="J2130" s="3">
        <v>206808260.11000001</v>
      </c>
      <c r="K2130" s="4">
        <v>7.0000000000000007E-2</v>
      </c>
      <c r="L2130" s="3">
        <v>14476578</v>
      </c>
      <c r="M2130" s="3"/>
      <c r="N2130" s="5"/>
      <c r="O2130" s="3">
        <v>51967557.170000002</v>
      </c>
      <c r="P2130" s="4">
        <v>1.125</v>
      </c>
      <c r="Q2130" s="3">
        <v>58463501.82</v>
      </c>
      <c r="R2130" s="4">
        <v>1.6E-2</v>
      </c>
      <c r="S2130" s="3">
        <v>935416</v>
      </c>
      <c r="T2130" s="3"/>
      <c r="U2130" s="5"/>
      <c r="V2130" s="3">
        <v>9872738</v>
      </c>
      <c r="W2130" s="5"/>
      <c r="X2130" s="3">
        <v>21226785</v>
      </c>
      <c r="Y2130" s="3">
        <v>4440697</v>
      </c>
      <c r="Z2130" s="3">
        <v>7</v>
      </c>
      <c r="AA2130" s="3">
        <v>967965</v>
      </c>
      <c r="AB2130" s="3">
        <v>12355990</v>
      </c>
      <c r="AC2130" s="3">
        <v>3462126</v>
      </c>
      <c r="AD2130" s="3">
        <v>11354046</v>
      </c>
      <c r="AE2130" s="3">
        <v>0</v>
      </c>
      <c r="AF2130" s="3">
        <v>14476578</v>
      </c>
      <c r="AG2130" s="3">
        <v>935416</v>
      </c>
      <c r="AH2130" s="3">
        <v>11354046</v>
      </c>
      <c r="AI2130" s="3">
        <v>9872738</v>
      </c>
      <c r="AJ2130" s="3">
        <v>797666</v>
      </c>
      <c r="AK2130" s="3">
        <v>797666</v>
      </c>
      <c r="AL2130" s="3">
        <v>762595</v>
      </c>
      <c r="AM2130" s="3">
        <v>35071</v>
      </c>
      <c r="AN2130" s="3">
        <v>136841</v>
      </c>
      <c r="AO2130" s="3">
        <v>0</v>
      </c>
      <c r="AP2130" s="3">
        <v>-136841</v>
      </c>
      <c r="AQ2130" s="3">
        <v>0</v>
      </c>
      <c r="AR2130" s="3">
        <f>Tabela1[[#This Row],[Potrzeby finansowe 2027
w tym:]]+Tabela1[[#This Row],[Rozliczenie 2025 potrz. fin.]]</f>
        <v>21226785</v>
      </c>
      <c r="AS2130" s="3">
        <v>0</v>
      </c>
      <c r="AT2130" s="3">
        <v>0</v>
      </c>
      <c r="AU2130" s="3"/>
      <c r="AV2130" s="3"/>
      <c r="AW2130" s="3"/>
      <c r="AX2130" s="3"/>
      <c r="AY2130" s="3"/>
      <c r="AZ2130" s="3"/>
      <c r="BA2130" s="3">
        <v>7</v>
      </c>
      <c r="BB2130" s="3">
        <v>0</v>
      </c>
      <c r="BC2130" s="3">
        <v>0</v>
      </c>
      <c r="BD2130" s="3">
        <v>0</v>
      </c>
      <c r="BE2130" s="3">
        <v>0.15</v>
      </c>
      <c r="BF2130" s="3">
        <v>0</v>
      </c>
      <c r="BG2130" s="3">
        <v>529992</v>
      </c>
      <c r="BH2130" s="3">
        <v>4980</v>
      </c>
      <c r="BI2130" s="3">
        <v>437973</v>
      </c>
      <c r="BJ2130" s="3">
        <v>6730259.7899999991</v>
      </c>
      <c r="BK2130" s="3">
        <v>3695467.5699999994</v>
      </c>
      <c r="BL2130" s="3">
        <v>2377186.71</v>
      </c>
      <c r="BM2130" s="3">
        <v>7384795.46</v>
      </c>
      <c r="BN2130" s="53">
        <v>0.78725460022569793</v>
      </c>
      <c r="BO2130" s="54">
        <v>1.90667E-4</v>
      </c>
      <c r="BP2130" s="70">
        <v>4795</v>
      </c>
      <c r="BQ2130" s="71"/>
      <c r="BR2130" s="70"/>
      <c r="BS2130" s="72"/>
      <c r="BT2130" s="72"/>
      <c r="BU2130" s="70">
        <v>14476578</v>
      </c>
      <c r="BV2130" s="70">
        <v>935416</v>
      </c>
      <c r="BW2130" s="74">
        <v>11354046</v>
      </c>
      <c r="BX2130" s="70">
        <v>26766040</v>
      </c>
    </row>
    <row r="2131" spans="1:76" x14ac:dyDescent="0.3">
      <c r="A2131" s="73" t="s">
        <v>10</v>
      </c>
      <c r="B2131" s="2" t="s">
        <v>1143</v>
      </c>
      <c r="C2131" s="2" t="s">
        <v>30</v>
      </c>
      <c r="D2131" s="2" t="s">
        <v>30</v>
      </c>
      <c r="E2131" s="2" t="s">
        <v>15</v>
      </c>
      <c r="F2131" s="17" t="str">
        <f>+Tabela1[[#This Row],[WK]]&amp;Tabela1[[#This Row],[PK]]&amp;Tabela1[[#This Row],[GK]]</f>
        <v>300707</v>
      </c>
      <c r="G2131" s="2" t="s">
        <v>1983</v>
      </c>
      <c r="H2131" s="3">
        <v>162667499.75</v>
      </c>
      <c r="I2131" s="4">
        <v>1.125</v>
      </c>
      <c r="J2131" s="3">
        <v>183000937.22</v>
      </c>
      <c r="K2131" s="4">
        <v>7.0000000000000007E-2</v>
      </c>
      <c r="L2131" s="3">
        <v>12810066</v>
      </c>
      <c r="M2131" s="3"/>
      <c r="N2131" s="5"/>
      <c r="O2131" s="3">
        <v>9074318.2300000004</v>
      </c>
      <c r="P2131" s="4">
        <v>1.125</v>
      </c>
      <c r="Q2131" s="3">
        <v>10208608.01</v>
      </c>
      <c r="R2131" s="4">
        <v>1.6E-2</v>
      </c>
      <c r="S2131" s="3">
        <v>163338</v>
      </c>
      <c r="T2131" s="3"/>
      <c r="U2131" s="5"/>
      <c r="V2131" s="3">
        <v>8656022</v>
      </c>
      <c r="W2131" s="5"/>
      <c r="X2131" s="3">
        <v>22176212</v>
      </c>
      <c r="Y2131" s="3">
        <v>5340080</v>
      </c>
      <c r="Z2131" s="3">
        <v>0</v>
      </c>
      <c r="AA2131" s="3">
        <v>882913</v>
      </c>
      <c r="AB2131" s="3">
        <v>12314798</v>
      </c>
      <c r="AC2131" s="3">
        <v>3638421</v>
      </c>
      <c r="AD2131" s="3">
        <v>13520191</v>
      </c>
      <c r="AE2131" s="3">
        <v>0</v>
      </c>
      <c r="AF2131" s="3">
        <v>12810066</v>
      </c>
      <c r="AG2131" s="3">
        <v>163338</v>
      </c>
      <c r="AH2131" s="3">
        <v>13520191</v>
      </c>
      <c r="AI2131" s="3">
        <v>8656022</v>
      </c>
      <c r="AJ2131" s="3">
        <v>308939</v>
      </c>
      <c r="AK2131" s="3">
        <v>308939</v>
      </c>
      <c r="AL2131" s="3">
        <v>715843</v>
      </c>
      <c r="AM2131" s="3">
        <v>-406904</v>
      </c>
      <c r="AN2131" s="3">
        <v>-80940</v>
      </c>
      <c r="AO2131" s="3">
        <v>0</v>
      </c>
      <c r="AP2131" s="3">
        <v>80940</v>
      </c>
      <c r="AQ2131" s="3">
        <v>0</v>
      </c>
      <c r="AR2131" s="3">
        <f>Tabela1[[#This Row],[Potrzeby finansowe 2027
w tym:]]+Tabela1[[#This Row],[Rozliczenie 2025 potrz. fin.]]</f>
        <v>22176212</v>
      </c>
      <c r="AS2131" s="3">
        <v>0</v>
      </c>
      <c r="AT2131" s="3">
        <v>0</v>
      </c>
      <c r="AU2131" s="3"/>
      <c r="AV2131" s="3"/>
      <c r="AW2131" s="3"/>
      <c r="AX2131" s="3"/>
      <c r="AY2131" s="3"/>
      <c r="AZ2131" s="3"/>
      <c r="BA2131" s="3">
        <v>0</v>
      </c>
      <c r="BB2131" s="3">
        <v>0</v>
      </c>
      <c r="BC2131" s="3">
        <v>0</v>
      </c>
      <c r="BD2131" s="3">
        <v>0</v>
      </c>
      <c r="BE2131" s="3">
        <v>0</v>
      </c>
      <c r="BF2131" s="3">
        <v>0</v>
      </c>
      <c r="BG2131" s="3">
        <v>488699</v>
      </c>
      <c r="BH2131" s="3">
        <v>4592</v>
      </c>
      <c r="BI2131" s="3">
        <v>394214</v>
      </c>
      <c r="BJ2131" s="3">
        <v>6057826.6200000001</v>
      </c>
      <c r="BK2131" s="3">
        <v>1852441.0199999996</v>
      </c>
      <c r="BL2131" s="3">
        <v>5293049.7300000004</v>
      </c>
      <c r="BM2131" s="3">
        <v>6235442.9400000004</v>
      </c>
      <c r="BN2131" s="53">
        <v>0.7220465758279474</v>
      </c>
      <c r="BO2131" s="54">
        <v>1.6645540000000001E-4</v>
      </c>
      <c r="BP2131" s="70">
        <v>4186</v>
      </c>
      <c r="BQ2131" s="71"/>
      <c r="BR2131" s="70"/>
      <c r="BS2131" s="72"/>
      <c r="BT2131" s="72"/>
      <c r="BU2131" s="70">
        <v>12810066</v>
      </c>
      <c r="BV2131" s="70">
        <v>163338</v>
      </c>
      <c r="BW2131" s="74">
        <v>13520191</v>
      </c>
      <c r="BX2131" s="70">
        <v>26493595</v>
      </c>
    </row>
    <row r="2132" spans="1:76" x14ac:dyDescent="0.3">
      <c r="A2132" s="73" t="s">
        <v>10</v>
      </c>
      <c r="B2132" s="2" t="s">
        <v>1143</v>
      </c>
      <c r="C2132" s="2" t="s">
        <v>30</v>
      </c>
      <c r="D2132" s="2" t="s">
        <v>54</v>
      </c>
      <c r="E2132" s="2" t="s">
        <v>19</v>
      </c>
      <c r="F2132" s="17" t="str">
        <f>+Tabela1[[#This Row],[WK]]&amp;Tabela1[[#This Row],[PK]]&amp;Tabela1[[#This Row],[GK]]</f>
        <v>300708</v>
      </c>
      <c r="G2132" s="2" t="s">
        <v>1984</v>
      </c>
      <c r="H2132" s="3">
        <v>517155476.52999997</v>
      </c>
      <c r="I2132" s="4">
        <v>1.125</v>
      </c>
      <c r="J2132" s="3">
        <v>581799911.10000002</v>
      </c>
      <c r="K2132" s="4">
        <v>7.0000000000000007E-2</v>
      </c>
      <c r="L2132" s="3">
        <v>40725994</v>
      </c>
      <c r="M2132" s="3"/>
      <c r="N2132" s="5"/>
      <c r="O2132" s="3">
        <v>66388345.630000003</v>
      </c>
      <c r="P2132" s="4">
        <v>1.125</v>
      </c>
      <c r="Q2132" s="3">
        <v>74686888.829999998</v>
      </c>
      <c r="R2132" s="4">
        <v>1.6E-2</v>
      </c>
      <c r="S2132" s="3">
        <v>1194990</v>
      </c>
      <c r="T2132" s="3"/>
      <c r="U2132" s="5"/>
      <c r="V2132" s="3">
        <v>19175456</v>
      </c>
      <c r="W2132" s="5"/>
      <c r="X2132" s="3">
        <v>26951469</v>
      </c>
      <c r="Y2132" s="3">
        <v>0</v>
      </c>
      <c r="Z2132" s="3">
        <v>13147</v>
      </c>
      <c r="AA2132" s="3">
        <v>1810089</v>
      </c>
      <c r="AB2132" s="3">
        <v>21971010</v>
      </c>
      <c r="AC2132" s="3">
        <v>3157223</v>
      </c>
      <c r="AD2132" s="3">
        <v>7776013</v>
      </c>
      <c r="AE2132" s="3">
        <v>0</v>
      </c>
      <c r="AF2132" s="3">
        <v>40725994</v>
      </c>
      <c r="AG2132" s="3">
        <v>1194990</v>
      </c>
      <c r="AH2132" s="3">
        <v>7776013</v>
      </c>
      <c r="AI2132" s="3">
        <v>19175456</v>
      </c>
      <c r="AJ2132" s="3">
        <v>317035</v>
      </c>
      <c r="AK2132" s="3">
        <v>317035</v>
      </c>
      <c r="AL2132" s="3">
        <v>1041623</v>
      </c>
      <c r="AM2132" s="3">
        <v>-724588</v>
      </c>
      <c r="AN2132" s="3">
        <v>-181545</v>
      </c>
      <c r="AO2132" s="3">
        <v>0</v>
      </c>
      <c r="AP2132" s="3">
        <v>181545</v>
      </c>
      <c r="AQ2132" s="3">
        <v>0</v>
      </c>
      <c r="AR2132" s="3">
        <f>Tabela1[[#This Row],[Potrzeby finansowe 2027
w tym:]]+Tabela1[[#This Row],[Rozliczenie 2025 potrz. fin.]]</f>
        <v>26951469</v>
      </c>
      <c r="AS2132" s="3">
        <v>0</v>
      </c>
      <c r="AT2132" s="3">
        <v>0</v>
      </c>
      <c r="AU2132" s="3"/>
      <c r="AV2132" s="3"/>
      <c r="AW2132" s="3"/>
      <c r="AX2132" s="3"/>
      <c r="AY2132" s="3"/>
      <c r="AZ2132" s="3"/>
      <c r="BA2132" s="3">
        <v>13147</v>
      </c>
      <c r="BB2132" s="3">
        <v>0</v>
      </c>
      <c r="BC2132" s="3">
        <v>0</v>
      </c>
      <c r="BD2132" s="3">
        <v>0</v>
      </c>
      <c r="BE2132" s="3">
        <v>263.45</v>
      </c>
      <c r="BF2132" s="3">
        <v>0</v>
      </c>
      <c r="BG2132" s="3">
        <v>1125115</v>
      </c>
      <c r="BH2132" s="3">
        <v>10572</v>
      </c>
      <c r="BI2132" s="3">
        <v>684974</v>
      </c>
      <c r="BJ2132" s="3">
        <v>10525882.425000001</v>
      </c>
      <c r="BK2132" s="3">
        <v>7023022.4100000001</v>
      </c>
      <c r="BL2132" s="3">
        <v>1220512.3700000001</v>
      </c>
      <c r="BM2132" s="3">
        <v>11570415.32</v>
      </c>
      <c r="BN2132" s="53">
        <v>1.0570418660175522</v>
      </c>
      <c r="BO2132" s="54">
        <v>3.8155129999999999E-4</v>
      </c>
      <c r="BP2132" s="70">
        <v>9595</v>
      </c>
      <c r="BQ2132" s="71"/>
      <c r="BR2132" s="70"/>
      <c r="BS2132" s="72"/>
      <c r="BT2132" s="72"/>
      <c r="BU2132" s="70">
        <v>40725994</v>
      </c>
      <c r="BV2132" s="70">
        <v>1194990</v>
      </c>
      <c r="BW2132" s="74">
        <v>7776013</v>
      </c>
      <c r="BX2132" s="70">
        <v>49696997</v>
      </c>
    </row>
    <row r="2133" spans="1:76" x14ac:dyDescent="0.3">
      <c r="A2133" s="73" t="s">
        <v>10</v>
      </c>
      <c r="B2133" s="2" t="s">
        <v>1143</v>
      </c>
      <c r="C2133" s="2" t="s">
        <v>30</v>
      </c>
      <c r="D2133" s="2" t="s">
        <v>56</v>
      </c>
      <c r="E2133" s="2" t="s">
        <v>19</v>
      </c>
      <c r="F2133" s="17" t="str">
        <f>+Tabela1[[#This Row],[WK]]&amp;Tabela1[[#This Row],[PK]]&amp;Tabela1[[#This Row],[GK]]</f>
        <v>300709</v>
      </c>
      <c r="G2133" s="2" t="s">
        <v>1985</v>
      </c>
      <c r="H2133" s="3">
        <v>275759921.85000002</v>
      </c>
      <c r="I2133" s="4">
        <v>1.125</v>
      </c>
      <c r="J2133" s="3">
        <v>310229912.07999998</v>
      </c>
      <c r="K2133" s="4">
        <v>7.0000000000000007E-2</v>
      </c>
      <c r="L2133" s="3">
        <v>21716094</v>
      </c>
      <c r="M2133" s="3"/>
      <c r="N2133" s="5"/>
      <c r="O2133" s="3">
        <v>49799194.920000002</v>
      </c>
      <c r="P2133" s="4">
        <v>1.125</v>
      </c>
      <c r="Q2133" s="3">
        <v>56024094.289999999</v>
      </c>
      <c r="R2133" s="4">
        <v>1.6E-2</v>
      </c>
      <c r="S2133" s="3">
        <v>896386</v>
      </c>
      <c r="T2133" s="3"/>
      <c r="U2133" s="5"/>
      <c r="V2133" s="3">
        <v>13023602</v>
      </c>
      <c r="W2133" s="5"/>
      <c r="X2133" s="3">
        <v>19530394</v>
      </c>
      <c r="Y2133" s="3">
        <v>0</v>
      </c>
      <c r="Z2133" s="3">
        <v>0</v>
      </c>
      <c r="AA2133" s="3">
        <v>1093238</v>
      </c>
      <c r="AB2133" s="3">
        <v>14418523</v>
      </c>
      <c r="AC2133" s="3">
        <v>4018633</v>
      </c>
      <c r="AD2133" s="3">
        <v>6506792</v>
      </c>
      <c r="AE2133" s="3">
        <v>0</v>
      </c>
      <c r="AF2133" s="3">
        <v>21716094</v>
      </c>
      <c r="AG2133" s="3">
        <v>896386</v>
      </c>
      <c r="AH2133" s="3">
        <v>6506792</v>
      </c>
      <c r="AI2133" s="3">
        <v>13023602</v>
      </c>
      <c r="AJ2133" s="3">
        <v>413425</v>
      </c>
      <c r="AK2133" s="3">
        <v>413425</v>
      </c>
      <c r="AL2133" s="3">
        <v>478184</v>
      </c>
      <c r="AM2133" s="3">
        <v>-64759</v>
      </c>
      <c r="AN2133" s="3">
        <v>-626412</v>
      </c>
      <c r="AO2133" s="3">
        <v>0</v>
      </c>
      <c r="AP2133" s="3">
        <v>626412</v>
      </c>
      <c r="AQ2133" s="3">
        <v>0</v>
      </c>
      <c r="AR2133" s="3">
        <f>Tabela1[[#This Row],[Potrzeby finansowe 2027
w tym:]]+Tabela1[[#This Row],[Rozliczenie 2025 potrz. fin.]]</f>
        <v>19530394</v>
      </c>
      <c r="AS2133" s="3">
        <v>0</v>
      </c>
      <c r="AT2133" s="3">
        <v>0</v>
      </c>
      <c r="AU2133" s="3"/>
      <c r="AV2133" s="3"/>
      <c r="AW2133" s="3"/>
      <c r="AX2133" s="3"/>
      <c r="AY2133" s="3"/>
      <c r="AZ2133" s="3"/>
      <c r="BA2133" s="3">
        <v>0</v>
      </c>
      <c r="BB2133" s="3">
        <v>0</v>
      </c>
      <c r="BC2133" s="3">
        <v>0</v>
      </c>
      <c r="BD2133" s="3">
        <v>0</v>
      </c>
      <c r="BE2133" s="3">
        <v>0</v>
      </c>
      <c r="BF2133" s="3">
        <v>0</v>
      </c>
      <c r="BG2133" s="3">
        <v>688989</v>
      </c>
      <c r="BH2133" s="3">
        <v>6474</v>
      </c>
      <c r="BI2133" s="3">
        <v>404249</v>
      </c>
      <c r="BJ2133" s="3">
        <v>6212024.4925000006</v>
      </c>
      <c r="BK2133" s="3">
        <v>3337350.19</v>
      </c>
      <c r="BL2133" s="3">
        <v>3823058.99</v>
      </c>
      <c r="BM2133" s="3">
        <v>3852579.23</v>
      </c>
      <c r="BN2133" s="53">
        <v>1.0142600001865272</v>
      </c>
      <c r="BO2133" s="54">
        <v>2.2698750000000001E-4</v>
      </c>
      <c r="BP2133" s="70">
        <v>5708</v>
      </c>
      <c r="BQ2133" s="71"/>
      <c r="BR2133" s="70"/>
      <c r="BS2133" s="72"/>
      <c r="BT2133" s="72"/>
      <c r="BU2133" s="70">
        <v>21716094</v>
      </c>
      <c r="BV2133" s="70">
        <v>896386</v>
      </c>
      <c r="BW2133" s="74">
        <v>6506792</v>
      </c>
      <c r="BX2133" s="70">
        <v>29119272</v>
      </c>
    </row>
    <row r="2134" spans="1:76" x14ac:dyDescent="0.3">
      <c r="A2134" s="73" t="s">
        <v>10</v>
      </c>
      <c r="B2134" s="2" t="s">
        <v>1143</v>
      </c>
      <c r="C2134" s="2" t="s">
        <v>30</v>
      </c>
      <c r="D2134" s="2" t="s">
        <v>69</v>
      </c>
      <c r="E2134" s="2" t="s">
        <v>15</v>
      </c>
      <c r="F2134" s="17" t="str">
        <f>+Tabela1[[#This Row],[WK]]&amp;Tabela1[[#This Row],[PK]]&amp;Tabela1[[#This Row],[GK]]</f>
        <v>300710</v>
      </c>
      <c r="G2134" s="2" t="s">
        <v>1986</v>
      </c>
      <c r="H2134" s="3">
        <v>272013056.48000002</v>
      </c>
      <c r="I2134" s="4">
        <v>1.125</v>
      </c>
      <c r="J2134" s="3">
        <v>306014688.54000002</v>
      </c>
      <c r="K2134" s="4">
        <v>7.0000000000000007E-2</v>
      </c>
      <c r="L2134" s="3">
        <v>21421028</v>
      </c>
      <c r="M2134" s="3"/>
      <c r="N2134" s="5"/>
      <c r="O2134" s="3">
        <v>5680958.9199999999</v>
      </c>
      <c r="P2134" s="4">
        <v>1.125</v>
      </c>
      <c r="Q2134" s="3">
        <v>6391078.79</v>
      </c>
      <c r="R2134" s="4">
        <v>1.6E-2</v>
      </c>
      <c r="S2134" s="3">
        <v>102257</v>
      </c>
      <c r="T2134" s="3"/>
      <c r="U2134" s="5"/>
      <c r="V2134" s="3">
        <v>14056023</v>
      </c>
      <c r="W2134" s="5"/>
      <c r="X2134" s="3">
        <v>32283885</v>
      </c>
      <c r="Y2134" s="3">
        <v>12897494</v>
      </c>
      <c r="Z2134" s="3">
        <v>0</v>
      </c>
      <c r="AA2134" s="3">
        <v>1209328</v>
      </c>
      <c r="AB2134" s="3">
        <v>18177063</v>
      </c>
      <c r="AC2134" s="3">
        <v>0</v>
      </c>
      <c r="AD2134" s="3">
        <v>18359101</v>
      </c>
      <c r="AE2134" s="3">
        <v>0</v>
      </c>
      <c r="AF2134" s="3">
        <v>21421028</v>
      </c>
      <c r="AG2134" s="3">
        <v>102257</v>
      </c>
      <c r="AH2134" s="3">
        <v>18359101</v>
      </c>
      <c r="AI2134" s="3">
        <v>14056023</v>
      </c>
      <c r="AJ2134" s="3">
        <v>649160</v>
      </c>
      <c r="AK2134" s="3">
        <v>780399</v>
      </c>
      <c r="AL2134" s="3">
        <v>1319613</v>
      </c>
      <c r="AM2134" s="3">
        <v>-539214</v>
      </c>
      <c r="AN2134" s="3">
        <v>131239</v>
      </c>
      <c r="AO2134" s="3">
        <v>0</v>
      </c>
      <c r="AP2134" s="3">
        <v>0</v>
      </c>
      <c r="AQ2134" s="3">
        <v>131239</v>
      </c>
      <c r="AR2134" s="3">
        <f>Tabela1[[#This Row],[Potrzeby finansowe 2027
w tym:]]+Tabela1[[#This Row],[Rozliczenie 2025 potrz. fin.]]</f>
        <v>32415124</v>
      </c>
      <c r="AS2134" s="3">
        <v>0</v>
      </c>
      <c r="AT2134" s="3">
        <v>0</v>
      </c>
      <c r="AU2134" s="3"/>
      <c r="AV2134" s="3"/>
      <c r="AW2134" s="3"/>
      <c r="AX2134" s="3"/>
      <c r="AY2134" s="3"/>
      <c r="AZ2134" s="3"/>
      <c r="BA2134" s="3">
        <v>0</v>
      </c>
      <c r="BB2134" s="3">
        <v>0</v>
      </c>
      <c r="BC2134" s="3">
        <v>0</v>
      </c>
      <c r="BD2134" s="3">
        <v>0</v>
      </c>
      <c r="BE2134" s="3">
        <v>0</v>
      </c>
      <c r="BF2134" s="3">
        <v>0</v>
      </c>
      <c r="BG2134" s="3">
        <v>797117</v>
      </c>
      <c r="BH2134" s="3">
        <v>7490</v>
      </c>
      <c r="BI2134" s="3">
        <v>412211</v>
      </c>
      <c r="BJ2134" s="3">
        <v>6334373.4474999998</v>
      </c>
      <c r="BK2134" s="3">
        <v>4732239.05</v>
      </c>
      <c r="BL2134" s="3">
        <v>656434.69999999995</v>
      </c>
      <c r="BM2134" s="3">
        <v>5095668.1900000004</v>
      </c>
      <c r="BN2134" s="53">
        <v>0.64127472650457462</v>
      </c>
      <c r="BO2134" s="54">
        <v>3.0014249999999999E-4</v>
      </c>
      <c r="BP2134" s="70">
        <v>7548</v>
      </c>
      <c r="BQ2134" s="71"/>
      <c r="BR2134" s="70"/>
      <c r="BS2134" s="72"/>
      <c r="BT2134" s="72"/>
      <c r="BU2134" s="70">
        <v>21421028</v>
      </c>
      <c r="BV2134" s="70">
        <v>102257</v>
      </c>
      <c r="BW2134" s="74">
        <v>18359101</v>
      </c>
      <c r="BX2134" s="70">
        <v>39882386</v>
      </c>
    </row>
    <row r="2135" spans="1:76" x14ac:dyDescent="0.3">
      <c r="A2135" s="73" t="s">
        <v>10</v>
      </c>
      <c r="B2135" s="2" t="s">
        <v>1143</v>
      </c>
      <c r="C2135" s="2" t="s">
        <v>30</v>
      </c>
      <c r="D2135" s="2" t="s">
        <v>71</v>
      </c>
      <c r="E2135" s="2" t="s">
        <v>15</v>
      </c>
      <c r="F2135" s="17" t="str">
        <f>+Tabela1[[#This Row],[WK]]&amp;Tabela1[[#This Row],[PK]]&amp;Tabela1[[#This Row],[GK]]</f>
        <v>300711</v>
      </c>
      <c r="G2135" s="2" t="s">
        <v>1987</v>
      </c>
      <c r="H2135" s="3">
        <v>454776766.31999999</v>
      </c>
      <c r="I2135" s="4">
        <v>1.125</v>
      </c>
      <c r="J2135" s="3">
        <v>511623862.11000001</v>
      </c>
      <c r="K2135" s="4">
        <v>7.0000000000000007E-2</v>
      </c>
      <c r="L2135" s="3">
        <v>35813670</v>
      </c>
      <c r="M2135" s="3"/>
      <c r="N2135" s="5"/>
      <c r="O2135" s="3">
        <v>41488647.950000003</v>
      </c>
      <c r="P2135" s="4">
        <v>1.125</v>
      </c>
      <c r="Q2135" s="3">
        <v>46674728.939999998</v>
      </c>
      <c r="R2135" s="4">
        <v>1.6E-2</v>
      </c>
      <c r="S2135" s="3">
        <v>746796</v>
      </c>
      <c r="T2135" s="3"/>
      <c r="U2135" s="5"/>
      <c r="V2135" s="3">
        <v>9748833</v>
      </c>
      <c r="W2135" s="5"/>
      <c r="X2135" s="3">
        <v>29304826</v>
      </c>
      <c r="Y2135" s="3">
        <v>0</v>
      </c>
      <c r="Z2135" s="3">
        <v>28891</v>
      </c>
      <c r="AA2135" s="3">
        <v>1965363</v>
      </c>
      <c r="AB2135" s="3">
        <v>19036186</v>
      </c>
      <c r="AC2135" s="3">
        <v>8274386</v>
      </c>
      <c r="AD2135" s="3">
        <v>19595059</v>
      </c>
      <c r="AE2135" s="3">
        <v>3671008</v>
      </c>
      <c r="AF2135" s="3">
        <v>35813670</v>
      </c>
      <c r="AG2135" s="3">
        <v>746796</v>
      </c>
      <c r="AH2135" s="3">
        <v>15924051</v>
      </c>
      <c r="AI2135" s="3">
        <v>9748833</v>
      </c>
      <c r="AJ2135" s="3">
        <v>1278821</v>
      </c>
      <c r="AK2135" s="3">
        <v>1317888</v>
      </c>
      <c r="AL2135" s="3">
        <v>1059927</v>
      </c>
      <c r="AM2135" s="3">
        <v>257961</v>
      </c>
      <c r="AN2135" s="3">
        <v>-725582</v>
      </c>
      <c r="AO2135" s="3">
        <v>0</v>
      </c>
      <c r="AP2135" s="3">
        <v>764649</v>
      </c>
      <c r="AQ2135" s="3">
        <v>39067</v>
      </c>
      <c r="AR2135" s="3">
        <f>Tabela1[[#This Row],[Potrzeby finansowe 2027
w tym:]]+Tabela1[[#This Row],[Rozliczenie 2025 potrz. fin.]]</f>
        <v>29343893</v>
      </c>
      <c r="AS2135" s="3">
        <v>0</v>
      </c>
      <c r="AT2135" s="3">
        <v>0</v>
      </c>
      <c r="AU2135" s="3"/>
      <c r="AV2135" s="3"/>
      <c r="AW2135" s="3"/>
      <c r="AX2135" s="3"/>
      <c r="AY2135" s="3"/>
      <c r="AZ2135" s="3"/>
      <c r="BA2135" s="3">
        <v>28891</v>
      </c>
      <c r="BB2135" s="3">
        <v>0</v>
      </c>
      <c r="BC2135" s="3">
        <v>0</v>
      </c>
      <c r="BD2135" s="3">
        <v>0</v>
      </c>
      <c r="BE2135" s="3">
        <v>578.91999999999996</v>
      </c>
      <c r="BF2135" s="3">
        <v>0</v>
      </c>
      <c r="BG2135" s="3">
        <v>1017201</v>
      </c>
      <c r="BH2135" s="3">
        <v>9558</v>
      </c>
      <c r="BI2135" s="3">
        <v>948162</v>
      </c>
      <c r="BJ2135" s="3">
        <v>14570245.825000001</v>
      </c>
      <c r="BK2135" s="3">
        <v>10571430.59</v>
      </c>
      <c r="BL2135" s="3">
        <v>2735851.74</v>
      </c>
      <c r="BM2135" s="3">
        <v>10523557.460000001</v>
      </c>
      <c r="BN2135" s="53">
        <v>1.0995327495033715</v>
      </c>
      <c r="BO2135" s="54">
        <v>3.4584600000000002E-4</v>
      </c>
      <c r="BP2135" s="70">
        <v>8698</v>
      </c>
      <c r="BQ2135" s="71"/>
      <c r="BR2135" s="70"/>
      <c r="BS2135" s="72"/>
      <c r="BT2135" s="72"/>
      <c r="BU2135" s="70">
        <v>35813670</v>
      </c>
      <c r="BV2135" s="70">
        <v>746796</v>
      </c>
      <c r="BW2135" s="74">
        <v>15924051</v>
      </c>
      <c r="BX2135" s="70">
        <v>52484517</v>
      </c>
    </row>
    <row r="2136" spans="1:76" x14ac:dyDescent="0.3">
      <c r="A2136" s="73" t="s">
        <v>10</v>
      </c>
      <c r="B2136" s="2" t="s">
        <v>1143</v>
      </c>
      <c r="C2136" s="2" t="s">
        <v>54</v>
      </c>
      <c r="D2136" s="2" t="s">
        <v>12</v>
      </c>
      <c r="E2136" s="2" t="s">
        <v>15</v>
      </c>
      <c r="F2136" s="17" t="str">
        <f>+Tabela1[[#This Row],[WK]]&amp;Tabela1[[#This Row],[PK]]&amp;Tabela1[[#This Row],[GK]]</f>
        <v>300801</v>
      </c>
      <c r="G2136" s="2" t="s">
        <v>453</v>
      </c>
      <c r="H2136" s="3">
        <v>510248278.76999998</v>
      </c>
      <c r="I2136" s="4">
        <v>1.125</v>
      </c>
      <c r="J2136" s="3">
        <v>574029313.62</v>
      </c>
      <c r="K2136" s="4">
        <v>7.0000000000000007E-2</v>
      </c>
      <c r="L2136" s="3">
        <v>40182052</v>
      </c>
      <c r="M2136" s="3"/>
      <c r="N2136" s="5"/>
      <c r="O2136" s="3">
        <v>103461685.28</v>
      </c>
      <c r="P2136" s="4">
        <v>1.125</v>
      </c>
      <c r="Q2136" s="3">
        <v>116394395.94</v>
      </c>
      <c r="R2136" s="4">
        <v>1.6E-2</v>
      </c>
      <c r="S2136" s="3">
        <v>1862310</v>
      </c>
      <c r="T2136" s="3"/>
      <c r="U2136" s="5"/>
      <c r="V2136" s="3">
        <v>8303578</v>
      </c>
      <c r="W2136" s="5"/>
      <c r="X2136" s="3">
        <v>27824833</v>
      </c>
      <c r="Y2136" s="3">
        <v>0</v>
      </c>
      <c r="Z2136" s="3">
        <v>5445</v>
      </c>
      <c r="AA2136" s="3">
        <v>2507509</v>
      </c>
      <c r="AB2136" s="3">
        <v>17186497</v>
      </c>
      <c r="AC2136" s="3">
        <v>8125382</v>
      </c>
      <c r="AD2136" s="3">
        <v>19560458</v>
      </c>
      <c r="AE2136" s="3">
        <v>13584950</v>
      </c>
      <c r="AF2136" s="3">
        <v>40182052</v>
      </c>
      <c r="AG2136" s="3">
        <v>1862310</v>
      </c>
      <c r="AH2136" s="3">
        <v>5975508</v>
      </c>
      <c r="AI2136" s="3">
        <v>8303578</v>
      </c>
      <c r="AJ2136" s="3">
        <v>224640</v>
      </c>
      <c r="AK2136" s="3">
        <v>263844</v>
      </c>
      <c r="AL2136" s="3">
        <v>12308</v>
      </c>
      <c r="AM2136" s="3">
        <v>251536</v>
      </c>
      <c r="AN2136" s="3">
        <v>770519</v>
      </c>
      <c r="AO2136" s="3">
        <v>0</v>
      </c>
      <c r="AP2136" s="3">
        <v>-731315</v>
      </c>
      <c r="AQ2136" s="3">
        <v>39204</v>
      </c>
      <c r="AR2136" s="3">
        <f>Tabela1[[#This Row],[Potrzeby finansowe 2027
w tym:]]+Tabela1[[#This Row],[Rozliczenie 2025 potrz. fin.]]</f>
        <v>27864037</v>
      </c>
      <c r="AS2136" s="3">
        <v>0</v>
      </c>
      <c r="AT2136" s="3">
        <v>0</v>
      </c>
      <c r="AU2136" s="3"/>
      <c r="AV2136" s="3"/>
      <c r="AW2136" s="3"/>
      <c r="AX2136" s="3"/>
      <c r="AY2136" s="3"/>
      <c r="AZ2136" s="3"/>
      <c r="BA2136" s="3">
        <v>5445</v>
      </c>
      <c r="BB2136" s="3">
        <v>0</v>
      </c>
      <c r="BC2136" s="3">
        <v>0</v>
      </c>
      <c r="BD2136" s="3">
        <v>0</v>
      </c>
      <c r="BE2136" s="3">
        <v>109.11</v>
      </c>
      <c r="BF2136" s="3">
        <v>0</v>
      </c>
      <c r="BG2136" s="3">
        <v>885873</v>
      </c>
      <c r="BH2136" s="3">
        <v>8324</v>
      </c>
      <c r="BI2136" s="3">
        <v>1621636</v>
      </c>
      <c r="BJ2136" s="3">
        <v>24919412.494999997</v>
      </c>
      <c r="BK2136" s="3">
        <v>21661996.409999996</v>
      </c>
      <c r="BL2136" s="3">
        <v>3079311.13</v>
      </c>
      <c r="BM2136" s="3">
        <v>6871042.0800000019</v>
      </c>
      <c r="BN2136" s="53">
        <v>1.441323223562109</v>
      </c>
      <c r="BO2136" s="54">
        <v>3.8255070000000002E-4</v>
      </c>
      <c r="BP2136" s="70">
        <v>9620</v>
      </c>
      <c r="BQ2136" s="71"/>
      <c r="BR2136" s="70"/>
      <c r="BS2136" s="72"/>
      <c r="BT2136" s="72"/>
      <c r="BU2136" s="70">
        <v>40182052</v>
      </c>
      <c r="BV2136" s="70">
        <v>1862310</v>
      </c>
      <c r="BW2136" s="74">
        <v>5975508</v>
      </c>
      <c r="BX2136" s="70">
        <v>48019870</v>
      </c>
    </row>
    <row r="2137" spans="1:76" x14ac:dyDescent="0.3">
      <c r="A2137" s="73" t="s">
        <v>10</v>
      </c>
      <c r="B2137" s="2" t="s">
        <v>1143</v>
      </c>
      <c r="C2137" s="2" t="s">
        <v>54</v>
      </c>
      <c r="D2137" s="2" t="s">
        <v>11</v>
      </c>
      <c r="E2137" s="2" t="s">
        <v>15</v>
      </c>
      <c r="F2137" s="17" t="str">
        <f>+Tabela1[[#This Row],[WK]]&amp;Tabela1[[#This Row],[PK]]&amp;Tabela1[[#This Row],[GK]]</f>
        <v>300802</v>
      </c>
      <c r="G2137" s="2" t="s">
        <v>1988</v>
      </c>
      <c r="H2137" s="3">
        <v>308718193.66000003</v>
      </c>
      <c r="I2137" s="4">
        <v>1.125</v>
      </c>
      <c r="J2137" s="3">
        <v>347307967.87</v>
      </c>
      <c r="K2137" s="4">
        <v>7.0000000000000007E-2</v>
      </c>
      <c r="L2137" s="3">
        <v>24311558</v>
      </c>
      <c r="M2137" s="3"/>
      <c r="N2137" s="5"/>
      <c r="O2137" s="3">
        <v>59195735.579999998</v>
      </c>
      <c r="P2137" s="4">
        <v>1.125</v>
      </c>
      <c r="Q2137" s="3">
        <v>66595202.530000001</v>
      </c>
      <c r="R2137" s="4">
        <v>1.6E-2</v>
      </c>
      <c r="S2137" s="3">
        <v>1065523</v>
      </c>
      <c r="T2137" s="3"/>
      <c r="U2137" s="5"/>
      <c r="V2137" s="3">
        <v>13529484</v>
      </c>
      <c r="W2137" s="5"/>
      <c r="X2137" s="3">
        <v>16749638</v>
      </c>
      <c r="Y2137" s="3">
        <v>0</v>
      </c>
      <c r="Z2137" s="3">
        <v>0</v>
      </c>
      <c r="AA2137" s="3">
        <v>1126502</v>
      </c>
      <c r="AB2137" s="3">
        <v>13066525</v>
      </c>
      <c r="AC2137" s="3">
        <v>2556611</v>
      </c>
      <c r="AD2137" s="3">
        <v>3220154</v>
      </c>
      <c r="AE2137" s="3">
        <v>0</v>
      </c>
      <c r="AF2137" s="3">
        <v>24311558</v>
      </c>
      <c r="AG2137" s="3">
        <v>1065523</v>
      </c>
      <c r="AH2137" s="3">
        <v>3220154</v>
      </c>
      <c r="AI2137" s="3">
        <v>13529484</v>
      </c>
      <c r="AJ2137" s="3">
        <v>403257</v>
      </c>
      <c r="AK2137" s="3">
        <v>403257</v>
      </c>
      <c r="AL2137" s="3">
        <v>1160519</v>
      </c>
      <c r="AM2137" s="3">
        <v>-757262</v>
      </c>
      <c r="AN2137" s="3">
        <v>84033</v>
      </c>
      <c r="AO2137" s="3">
        <v>0</v>
      </c>
      <c r="AP2137" s="3">
        <v>-84033</v>
      </c>
      <c r="AQ2137" s="3">
        <v>0</v>
      </c>
      <c r="AR2137" s="3">
        <f>Tabela1[[#This Row],[Potrzeby finansowe 2027
w tym:]]+Tabela1[[#This Row],[Rozliczenie 2025 potrz. fin.]]</f>
        <v>16749638</v>
      </c>
      <c r="AS2137" s="3">
        <v>0</v>
      </c>
      <c r="AT2137" s="3">
        <v>0</v>
      </c>
      <c r="AU2137" s="3"/>
      <c r="AV2137" s="3"/>
      <c r="AW2137" s="3"/>
      <c r="AX2137" s="3"/>
      <c r="AY2137" s="3"/>
      <c r="AZ2137" s="3"/>
      <c r="BA2137" s="3">
        <v>0</v>
      </c>
      <c r="BB2137" s="3">
        <v>0</v>
      </c>
      <c r="BC2137" s="3">
        <v>0</v>
      </c>
      <c r="BD2137" s="3">
        <v>0</v>
      </c>
      <c r="BE2137" s="3">
        <v>0</v>
      </c>
      <c r="BF2137" s="3">
        <v>0</v>
      </c>
      <c r="BG2137" s="3">
        <v>652805</v>
      </c>
      <c r="BH2137" s="3">
        <v>6134</v>
      </c>
      <c r="BI2137" s="3">
        <v>473697</v>
      </c>
      <c r="BJ2137" s="3">
        <v>7279230.4400000004</v>
      </c>
      <c r="BK2137" s="3">
        <v>5226270.7200000007</v>
      </c>
      <c r="BL2137" s="3">
        <v>709726.61</v>
      </c>
      <c r="BM2137" s="3">
        <v>6792385.6600000001</v>
      </c>
      <c r="BN2137" s="53">
        <v>1.2457961444839261</v>
      </c>
      <c r="BO2137" s="54">
        <v>2.2448379999999999E-4</v>
      </c>
      <c r="BP2137" s="70">
        <v>5645</v>
      </c>
      <c r="BQ2137" s="71"/>
      <c r="BR2137" s="70"/>
      <c r="BS2137" s="72"/>
      <c r="BT2137" s="72"/>
      <c r="BU2137" s="70">
        <v>24311558</v>
      </c>
      <c r="BV2137" s="70">
        <v>1065523</v>
      </c>
      <c r="BW2137" s="74">
        <v>3220154</v>
      </c>
      <c r="BX2137" s="70">
        <v>28597235</v>
      </c>
    </row>
    <row r="2138" spans="1:76" x14ac:dyDescent="0.3">
      <c r="A2138" s="73" t="s">
        <v>10</v>
      </c>
      <c r="B2138" s="2" t="s">
        <v>1143</v>
      </c>
      <c r="C2138" s="2" t="s">
        <v>54</v>
      </c>
      <c r="D2138" s="2" t="s">
        <v>16</v>
      </c>
      <c r="E2138" s="2" t="s">
        <v>19</v>
      </c>
      <c r="F2138" s="17" t="str">
        <f>+Tabela1[[#This Row],[WK]]&amp;Tabela1[[#This Row],[PK]]&amp;Tabela1[[#This Row],[GK]]</f>
        <v>300803</v>
      </c>
      <c r="G2138" s="2" t="s">
        <v>1989</v>
      </c>
      <c r="H2138" s="3">
        <v>1385441615.5699999</v>
      </c>
      <c r="I2138" s="4">
        <v>1.125</v>
      </c>
      <c r="J2138" s="3">
        <v>1558621817.52</v>
      </c>
      <c r="K2138" s="4">
        <v>7.0000000000000007E-2</v>
      </c>
      <c r="L2138" s="3">
        <v>109103527</v>
      </c>
      <c r="M2138" s="3"/>
      <c r="N2138" s="5"/>
      <c r="O2138" s="3">
        <v>203247889.31999999</v>
      </c>
      <c r="P2138" s="4">
        <v>1.125</v>
      </c>
      <c r="Q2138" s="3">
        <v>228653875.49000001</v>
      </c>
      <c r="R2138" s="4">
        <v>1.6E-2</v>
      </c>
      <c r="S2138" s="3">
        <v>3658462</v>
      </c>
      <c r="T2138" s="3"/>
      <c r="U2138" s="5"/>
      <c r="V2138" s="3">
        <v>53065327</v>
      </c>
      <c r="W2138" s="5"/>
      <c r="X2138" s="3">
        <v>56205358</v>
      </c>
      <c r="Y2138" s="3">
        <v>0</v>
      </c>
      <c r="Z2138" s="3">
        <v>0</v>
      </c>
      <c r="AA2138" s="3">
        <v>4548235</v>
      </c>
      <c r="AB2138" s="3">
        <v>51657123</v>
      </c>
      <c r="AC2138" s="3">
        <v>0</v>
      </c>
      <c r="AD2138" s="3">
        <v>6095303</v>
      </c>
      <c r="AE2138" s="3">
        <v>0</v>
      </c>
      <c r="AF2138" s="3">
        <v>109103527</v>
      </c>
      <c r="AG2138" s="3">
        <v>3658462</v>
      </c>
      <c r="AH2138" s="3">
        <v>6095303</v>
      </c>
      <c r="AI2138" s="3">
        <v>53065327</v>
      </c>
      <c r="AJ2138" s="3">
        <v>2136316</v>
      </c>
      <c r="AK2138" s="3">
        <v>3885238</v>
      </c>
      <c r="AL2138" s="3">
        <v>2840446</v>
      </c>
      <c r="AM2138" s="3">
        <v>1044792</v>
      </c>
      <c r="AN2138" s="3">
        <v>1748922</v>
      </c>
      <c r="AO2138" s="3">
        <v>0</v>
      </c>
      <c r="AP2138" s="3">
        <v>0</v>
      </c>
      <c r="AQ2138" s="3">
        <v>1748922</v>
      </c>
      <c r="AR2138" s="3">
        <f>Tabela1[[#This Row],[Potrzeby finansowe 2027
w tym:]]+Tabela1[[#This Row],[Rozliczenie 2025 potrz. fin.]]</f>
        <v>57954280</v>
      </c>
      <c r="AS2138" s="3">
        <v>0</v>
      </c>
      <c r="AT2138" s="3">
        <v>0</v>
      </c>
      <c r="AU2138" s="3"/>
      <c r="AV2138" s="3"/>
      <c r="AW2138" s="3"/>
      <c r="AX2138" s="3"/>
      <c r="AY2138" s="3"/>
      <c r="AZ2138" s="3"/>
      <c r="BA2138" s="3">
        <v>0</v>
      </c>
      <c r="BB2138" s="3">
        <v>0</v>
      </c>
      <c r="BC2138" s="3">
        <v>0</v>
      </c>
      <c r="BD2138" s="3">
        <v>0</v>
      </c>
      <c r="BE2138" s="3">
        <v>0</v>
      </c>
      <c r="BF2138" s="3">
        <v>0</v>
      </c>
      <c r="BG2138" s="3">
        <v>2549919</v>
      </c>
      <c r="BH2138" s="3">
        <v>23960</v>
      </c>
      <c r="BI2138" s="3">
        <v>1998316</v>
      </c>
      <c r="BJ2138" s="3">
        <v>30707793.317499999</v>
      </c>
      <c r="BK2138" s="3">
        <v>23937870.329999998</v>
      </c>
      <c r="BL2138" s="3">
        <v>7431681.8899999997</v>
      </c>
      <c r="BM2138" s="3">
        <v>12216328.170000002</v>
      </c>
      <c r="BN2138" s="53">
        <v>1.1470580006155398</v>
      </c>
      <c r="BO2138" s="54">
        <v>1.0072925999999999E-3</v>
      </c>
      <c r="BP2138" s="70">
        <v>25331</v>
      </c>
      <c r="BQ2138" s="71"/>
      <c r="BR2138" s="70"/>
      <c r="BS2138" s="72"/>
      <c r="BT2138" s="72"/>
      <c r="BU2138" s="70">
        <v>109103527</v>
      </c>
      <c r="BV2138" s="70">
        <v>3658462</v>
      </c>
      <c r="BW2138" s="74">
        <v>6095303</v>
      </c>
      <c r="BX2138" s="70">
        <v>118857292</v>
      </c>
    </row>
    <row r="2139" spans="1:76" x14ac:dyDescent="0.3">
      <c r="A2139" s="73" t="s">
        <v>10</v>
      </c>
      <c r="B2139" s="2" t="s">
        <v>1143</v>
      </c>
      <c r="C2139" s="2" t="s">
        <v>54</v>
      </c>
      <c r="D2139" s="2" t="s">
        <v>18</v>
      </c>
      <c r="E2139" s="2" t="s">
        <v>15</v>
      </c>
      <c r="F2139" s="17" t="str">
        <f>+Tabela1[[#This Row],[WK]]&amp;Tabela1[[#This Row],[PK]]&amp;Tabela1[[#This Row],[GK]]</f>
        <v>300804</v>
      </c>
      <c r="G2139" s="2" t="s">
        <v>1990</v>
      </c>
      <c r="H2139" s="3">
        <v>273126507.08999997</v>
      </c>
      <c r="I2139" s="4">
        <v>1.125</v>
      </c>
      <c r="J2139" s="3">
        <v>307267320.48000002</v>
      </c>
      <c r="K2139" s="4">
        <v>7.0000000000000007E-2</v>
      </c>
      <c r="L2139" s="3">
        <v>21508712</v>
      </c>
      <c r="M2139" s="3"/>
      <c r="N2139" s="5"/>
      <c r="O2139" s="3">
        <v>58180443.729999997</v>
      </c>
      <c r="P2139" s="4">
        <v>1.125</v>
      </c>
      <c r="Q2139" s="3">
        <v>65452999.200000003</v>
      </c>
      <c r="R2139" s="4">
        <v>1.6E-2</v>
      </c>
      <c r="S2139" s="3">
        <v>1047248</v>
      </c>
      <c r="T2139" s="3"/>
      <c r="U2139" s="5"/>
      <c r="V2139" s="3">
        <v>6948723</v>
      </c>
      <c r="W2139" s="5"/>
      <c r="X2139" s="3">
        <v>17313403</v>
      </c>
      <c r="Y2139" s="3">
        <v>0</v>
      </c>
      <c r="Z2139" s="3">
        <v>217486</v>
      </c>
      <c r="AA2139" s="3">
        <v>1196419</v>
      </c>
      <c r="AB2139" s="3">
        <v>12325594</v>
      </c>
      <c r="AC2139" s="3">
        <v>3573904</v>
      </c>
      <c r="AD2139" s="3">
        <v>10386811</v>
      </c>
      <c r="AE2139" s="3">
        <v>5160971</v>
      </c>
      <c r="AF2139" s="3">
        <v>21508712</v>
      </c>
      <c r="AG2139" s="3">
        <v>1047248</v>
      </c>
      <c r="AH2139" s="3">
        <v>5225840</v>
      </c>
      <c r="AI2139" s="3">
        <v>6948723</v>
      </c>
      <c r="AJ2139" s="3">
        <v>198031</v>
      </c>
      <c r="AK2139" s="3">
        <v>220163</v>
      </c>
      <c r="AL2139" s="3">
        <v>540919</v>
      </c>
      <c r="AM2139" s="3">
        <v>-320756</v>
      </c>
      <c r="AN2139" s="3">
        <v>291243</v>
      </c>
      <c r="AO2139" s="3">
        <v>0</v>
      </c>
      <c r="AP2139" s="3">
        <v>-269111</v>
      </c>
      <c r="AQ2139" s="3">
        <v>22132</v>
      </c>
      <c r="AR2139" s="3">
        <f>Tabela1[[#This Row],[Potrzeby finansowe 2027
w tym:]]+Tabela1[[#This Row],[Rozliczenie 2025 potrz. fin.]]</f>
        <v>17335535</v>
      </c>
      <c r="AS2139" s="3">
        <v>0</v>
      </c>
      <c r="AT2139" s="3">
        <v>0</v>
      </c>
      <c r="AU2139" s="3"/>
      <c r="AV2139" s="3"/>
      <c r="AW2139" s="3"/>
      <c r="AX2139" s="3"/>
      <c r="AY2139" s="3"/>
      <c r="AZ2139" s="3"/>
      <c r="BA2139" s="3">
        <v>217486</v>
      </c>
      <c r="BB2139" s="3">
        <v>0</v>
      </c>
      <c r="BC2139" s="3">
        <v>12.81</v>
      </c>
      <c r="BD2139" s="3">
        <v>2136.3000000000002</v>
      </c>
      <c r="BE2139" s="3">
        <v>0</v>
      </c>
      <c r="BF2139" s="3">
        <v>0</v>
      </c>
      <c r="BG2139" s="3">
        <v>540741</v>
      </c>
      <c r="BH2139" s="3">
        <v>5081</v>
      </c>
      <c r="BI2139" s="3">
        <v>655678</v>
      </c>
      <c r="BJ2139" s="3">
        <v>10075697.23</v>
      </c>
      <c r="BK2139" s="3">
        <v>6095932.8000000007</v>
      </c>
      <c r="BL2139" s="3">
        <v>1992136.37</v>
      </c>
      <c r="BM2139" s="3">
        <v>11934784.98</v>
      </c>
      <c r="BN2139" s="53">
        <v>1.4102589929399476</v>
      </c>
      <c r="BO2139" s="54">
        <v>2.0028369999999999E-4</v>
      </c>
      <c r="BP2139" s="70">
        <v>5037</v>
      </c>
      <c r="BQ2139" s="71"/>
      <c r="BR2139" s="70"/>
      <c r="BS2139" s="72"/>
      <c r="BT2139" s="72"/>
      <c r="BU2139" s="70">
        <v>21508712</v>
      </c>
      <c r="BV2139" s="70">
        <v>1047248</v>
      </c>
      <c r="BW2139" s="74">
        <v>5225840</v>
      </c>
      <c r="BX2139" s="70">
        <v>27781800</v>
      </c>
    </row>
    <row r="2140" spans="1:76" x14ac:dyDescent="0.3">
      <c r="A2140" s="73" t="s">
        <v>10</v>
      </c>
      <c r="B2140" s="2" t="s">
        <v>1143</v>
      </c>
      <c r="C2140" s="2" t="s">
        <v>54</v>
      </c>
      <c r="D2140" s="2" t="s">
        <v>21</v>
      </c>
      <c r="E2140" s="2" t="s">
        <v>15</v>
      </c>
      <c r="F2140" s="17" t="str">
        <f>+Tabela1[[#This Row],[WK]]&amp;Tabela1[[#This Row],[PK]]&amp;Tabela1[[#This Row],[GK]]</f>
        <v>300805</v>
      </c>
      <c r="G2140" s="2" t="s">
        <v>1991</v>
      </c>
      <c r="H2140" s="3">
        <v>239101441.69999999</v>
      </c>
      <c r="I2140" s="4">
        <v>1.125</v>
      </c>
      <c r="J2140" s="3">
        <v>268989121.91000003</v>
      </c>
      <c r="K2140" s="4">
        <v>7.0000000000000007E-2</v>
      </c>
      <c r="L2140" s="3">
        <v>18829239</v>
      </c>
      <c r="M2140" s="3"/>
      <c r="N2140" s="5"/>
      <c r="O2140" s="3">
        <v>27357821.809999999</v>
      </c>
      <c r="P2140" s="4">
        <v>1.125</v>
      </c>
      <c r="Q2140" s="3">
        <v>30777549.539999999</v>
      </c>
      <c r="R2140" s="4">
        <v>1.6E-2</v>
      </c>
      <c r="S2140" s="3">
        <v>492441</v>
      </c>
      <c r="T2140" s="3"/>
      <c r="U2140" s="5"/>
      <c r="V2140" s="3">
        <v>4760377</v>
      </c>
      <c r="W2140" s="5"/>
      <c r="X2140" s="3">
        <v>15102226</v>
      </c>
      <c r="Y2140" s="3">
        <v>0</v>
      </c>
      <c r="Z2140" s="3">
        <v>0</v>
      </c>
      <c r="AA2140" s="3">
        <v>1080500</v>
      </c>
      <c r="AB2140" s="3">
        <v>8087943</v>
      </c>
      <c r="AC2140" s="3">
        <v>5933783</v>
      </c>
      <c r="AD2140" s="3">
        <v>10355815</v>
      </c>
      <c r="AE2140" s="3">
        <v>6399818</v>
      </c>
      <c r="AF2140" s="3">
        <v>18829239</v>
      </c>
      <c r="AG2140" s="3">
        <v>492441</v>
      </c>
      <c r="AH2140" s="3">
        <v>3955997</v>
      </c>
      <c r="AI2140" s="3">
        <v>4760377</v>
      </c>
      <c r="AJ2140" s="3">
        <v>699246</v>
      </c>
      <c r="AK2140" s="3">
        <v>713211</v>
      </c>
      <c r="AL2140" s="3">
        <v>-527348</v>
      </c>
      <c r="AM2140" s="3">
        <v>1240559</v>
      </c>
      <c r="AN2140" s="3">
        <v>90477</v>
      </c>
      <c r="AO2140" s="3">
        <v>0</v>
      </c>
      <c r="AP2140" s="3">
        <v>-76512</v>
      </c>
      <c r="AQ2140" s="3">
        <v>13965</v>
      </c>
      <c r="AR2140" s="3">
        <f>Tabela1[[#This Row],[Potrzeby finansowe 2027
w tym:]]+Tabela1[[#This Row],[Rozliczenie 2025 potrz. fin.]]</f>
        <v>15116191</v>
      </c>
      <c r="AS2140" s="3">
        <v>0</v>
      </c>
      <c r="AT2140" s="3">
        <v>0</v>
      </c>
      <c r="AU2140" s="3"/>
      <c r="AV2140" s="3"/>
      <c r="AW2140" s="3"/>
      <c r="AX2140" s="3"/>
      <c r="AY2140" s="3"/>
      <c r="AZ2140" s="3"/>
      <c r="BA2140" s="3">
        <v>0</v>
      </c>
      <c r="BB2140" s="3">
        <v>0</v>
      </c>
      <c r="BC2140" s="3">
        <v>0</v>
      </c>
      <c r="BD2140" s="3">
        <v>0</v>
      </c>
      <c r="BE2140" s="3">
        <v>0</v>
      </c>
      <c r="BF2140" s="3">
        <v>0</v>
      </c>
      <c r="BG2140" s="3">
        <v>396962</v>
      </c>
      <c r="BH2140" s="3">
        <v>3730</v>
      </c>
      <c r="BI2140" s="3">
        <v>683538</v>
      </c>
      <c r="BJ2140" s="3">
        <v>10503818.525000002</v>
      </c>
      <c r="BK2140" s="3">
        <v>8302020.6000000015</v>
      </c>
      <c r="BL2140" s="3">
        <v>153055.34</v>
      </c>
      <c r="BM2140" s="3">
        <v>8501081.0199999996</v>
      </c>
      <c r="BN2140" s="53">
        <v>1.5737015379163055</v>
      </c>
      <c r="BO2140" s="54">
        <v>1.3013470000000001E-4</v>
      </c>
      <c r="BP2140" s="70">
        <v>3273</v>
      </c>
      <c r="BQ2140" s="71"/>
      <c r="BR2140" s="70"/>
      <c r="BS2140" s="72"/>
      <c r="BT2140" s="72"/>
      <c r="BU2140" s="70">
        <v>18829239</v>
      </c>
      <c r="BV2140" s="70">
        <v>492441</v>
      </c>
      <c r="BW2140" s="74">
        <v>3955997</v>
      </c>
      <c r="BX2140" s="70">
        <v>23277677</v>
      </c>
    </row>
    <row r="2141" spans="1:76" x14ac:dyDescent="0.3">
      <c r="A2141" s="73" t="s">
        <v>10</v>
      </c>
      <c r="B2141" s="2" t="s">
        <v>1143</v>
      </c>
      <c r="C2141" s="2" t="s">
        <v>54</v>
      </c>
      <c r="D2141" s="2" t="s">
        <v>23</v>
      </c>
      <c r="E2141" s="2" t="s">
        <v>15</v>
      </c>
      <c r="F2141" s="17" t="str">
        <f>+Tabela1[[#This Row],[WK]]&amp;Tabela1[[#This Row],[PK]]&amp;Tabela1[[#This Row],[GK]]</f>
        <v>300806</v>
      </c>
      <c r="G2141" s="2" t="s">
        <v>1992</v>
      </c>
      <c r="H2141" s="3">
        <v>138592165.90000001</v>
      </c>
      <c r="I2141" s="4">
        <v>1.125</v>
      </c>
      <c r="J2141" s="3">
        <v>155916186.63999999</v>
      </c>
      <c r="K2141" s="4">
        <v>7.0000000000000007E-2</v>
      </c>
      <c r="L2141" s="3">
        <v>10914133</v>
      </c>
      <c r="M2141" s="3"/>
      <c r="N2141" s="5"/>
      <c r="O2141" s="3">
        <v>5169263.3899999997</v>
      </c>
      <c r="P2141" s="4">
        <v>1.125</v>
      </c>
      <c r="Q2141" s="3">
        <v>5815421.3099999996</v>
      </c>
      <c r="R2141" s="4">
        <v>1.6E-2</v>
      </c>
      <c r="S2141" s="3">
        <v>93047</v>
      </c>
      <c r="T2141" s="3"/>
      <c r="U2141" s="5"/>
      <c r="V2141" s="3">
        <v>6624243</v>
      </c>
      <c r="W2141" s="5"/>
      <c r="X2141" s="3">
        <v>11171504</v>
      </c>
      <c r="Y2141" s="3">
        <v>1565746</v>
      </c>
      <c r="Z2141" s="3">
        <v>1823</v>
      </c>
      <c r="AA2141" s="3">
        <v>897980</v>
      </c>
      <c r="AB2141" s="3">
        <v>5722780</v>
      </c>
      <c r="AC2141" s="3">
        <v>2983175</v>
      </c>
      <c r="AD2141" s="3">
        <v>4547262</v>
      </c>
      <c r="AE2141" s="3">
        <v>0</v>
      </c>
      <c r="AF2141" s="3">
        <v>10914133</v>
      </c>
      <c r="AG2141" s="3">
        <v>93047</v>
      </c>
      <c r="AH2141" s="3">
        <v>4547262</v>
      </c>
      <c r="AI2141" s="3">
        <v>6624243</v>
      </c>
      <c r="AJ2141" s="3">
        <v>-1344651</v>
      </c>
      <c r="AK2141" s="3">
        <v>-1344651</v>
      </c>
      <c r="AL2141" s="3">
        <v>469664</v>
      </c>
      <c r="AM2141" s="3">
        <v>-1814315</v>
      </c>
      <c r="AN2141" s="3">
        <v>-82922</v>
      </c>
      <c r="AO2141" s="3">
        <v>0</v>
      </c>
      <c r="AP2141" s="3">
        <v>82922</v>
      </c>
      <c r="AQ2141" s="3">
        <v>0</v>
      </c>
      <c r="AR2141" s="3">
        <f>Tabela1[[#This Row],[Potrzeby finansowe 2027
w tym:]]+Tabela1[[#This Row],[Rozliczenie 2025 potrz. fin.]]</f>
        <v>11171504</v>
      </c>
      <c r="AS2141" s="3">
        <v>0</v>
      </c>
      <c r="AT2141" s="3">
        <v>0</v>
      </c>
      <c r="AU2141" s="3"/>
      <c r="AV2141" s="3"/>
      <c r="AW2141" s="3"/>
      <c r="AX2141" s="3"/>
      <c r="AY2141" s="3"/>
      <c r="AZ2141" s="3"/>
      <c r="BA2141" s="3">
        <v>1823</v>
      </c>
      <c r="BB2141" s="3">
        <v>0</v>
      </c>
      <c r="BC2141" s="3">
        <v>5.48</v>
      </c>
      <c r="BD2141" s="3">
        <v>0</v>
      </c>
      <c r="BE2141" s="3">
        <v>0</v>
      </c>
      <c r="BF2141" s="3">
        <v>0</v>
      </c>
      <c r="BG2141" s="3">
        <v>377782</v>
      </c>
      <c r="BH2141" s="3">
        <v>3525</v>
      </c>
      <c r="BI2141" s="3">
        <v>520198</v>
      </c>
      <c r="BJ2141" s="3">
        <v>7993802.5449999999</v>
      </c>
      <c r="BK2141" s="3">
        <v>4295954</v>
      </c>
      <c r="BL2141" s="3">
        <v>1589826.34</v>
      </c>
      <c r="BM2141" s="3">
        <v>11611741.5</v>
      </c>
      <c r="BN2141" s="53">
        <v>0.8889697173181127</v>
      </c>
      <c r="BO2141" s="54">
        <v>1.3073459999999999E-4</v>
      </c>
      <c r="BP2141" s="70">
        <v>3288</v>
      </c>
      <c r="BQ2141" s="71"/>
      <c r="BR2141" s="70"/>
      <c r="BS2141" s="72"/>
      <c r="BT2141" s="72"/>
      <c r="BU2141" s="70">
        <v>10914133</v>
      </c>
      <c r="BV2141" s="70">
        <v>93047</v>
      </c>
      <c r="BW2141" s="74">
        <v>4547262</v>
      </c>
      <c r="BX2141" s="70">
        <v>15554442</v>
      </c>
    </row>
    <row r="2142" spans="1:76" x14ac:dyDescent="0.3">
      <c r="A2142" s="73" t="s">
        <v>10</v>
      </c>
      <c r="B2142" s="2" t="s">
        <v>1143</v>
      </c>
      <c r="C2142" s="2" t="s">
        <v>54</v>
      </c>
      <c r="D2142" s="2" t="s">
        <v>30</v>
      </c>
      <c r="E2142" s="2" t="s">
        <v>15</v>
      </c>
      <c r="F2142" s="17" t="str">
        <f>+Tabela1[[#This Row],[WK]]&amp;Tabela1[[#This Row],[PK]]&amp;Tabela1[[#This Row],[GK]]</f>
        <v>300807</v>
      </c>
      <c r="G2142" s="2" t="s">
        <v>1993</v>
      </c>
      <c r="H2142" s="3">
        <v>206468894.71000001</v>
      </c>
      <c r="I2142" s="4">
        <v>1.125</v>
      </c>
      <c r="J2142" s="3">
        <v>232277506.55000001</v>
      </c>
      <c r="K2142" s="4">
        <v>7.0000000000000007E-2</v>
      </c>
      <c r="L2142" s="3">
        <v>16259425</v>
      </c>
      <c r="M2142" s="3"/>
      <c r="N2142" s="5"/>
      <c r="O2142" s="3">
        <v>9412739.0299999993</v>
      </c>
      <c r="P2142" s="4">
        <v>1.125</v>
      </c>
      <c r="Q2142" s="3">
        <v>10589331.41</v>
      </c>
      <c r="R2142" s="4">
        <v>1.6E-2</v>
      </c>
      <c r="S2142" s="3">
        <v>169429</v>
      </c>
      <c r="T2142" s="3"/>
      <c r="U2142" s="5"/>
      <c r="V2142" s="3">
        <v>9557619</v>
      </c>
      <c r="W2142" s="5"/>
      <c r="X2142" s="3">
        <v>15446966</v>
      </c>
      <c r="Y2142" s="3">
        <v>577953</v>
      </c>
      <c r="Z2142" s="3">
        <v>0</v>
      </c>
      <c r="AA2142" s="3">
        <v>798459</v>
      </c>
      <c r="AB2142" s="3">
        <v>10488725</v>
      </c>
      <c r="AC2142" s="3">
        <v>3581829</v>
      </c>
      <c r="AD2142" s="3">
        <v>5889346</v>
      </c>
      <c r="AE2142" s="3">
        <v>0</v>
      </c>
      <c r="AF2142" s="3">
        <v>16259425</v>
      </c>
      <c r="AG2142" s="3">
        <v>169429</v>
      </c>
      <c r="AH2142" s="3">
        <v>5889346</v>
      </c>
      <c r="AI2142" s="3">
        <v>9557619</v>
      </c>
      <c r="AJ2142" s="3">
        <v>203636</v>
      </c>
      <c r="AK2142" s="3">
        <v>203636</v>
      </c>
      <c r="AL2142" s="3">
        <v>766049</v>
      </c>
      <c r="AM2142" s="3">
        <v>-562413</v>
      </c>
      <c r="AN2142" s="3">
        <v>540144</v>
      </c>
      <c r="AO2142" s="3">
        <v>0</v>
      </c>
      <c r="AP2142" s="3">
        <v>-540144</v>
      </c>
      <c r="AQ2142" s="3">
        <v>0</v>
      </c>
      <c r="AR2142" s="3">
        <f>Tabela1[[#This Row],[Potrzeby finansowe 2027
w tym:]]+Tabela1[[#This Row],[Rozliczenie 2025 potrz. fin.]]</f>
        <v>15446966</v>
      </c>
      <c r="AS2142" s="3">
        <v>0</v>
      </c>
      <c r="AT2142" s="3">
        <v>0</v>
      </c>
      <c r="AU2142" s="3"/>
      <c r="AV2142" s="3"/>
      <c r="AW2142" s="3"/>
      <c r="AX2142" s="3"/>
      <c r="AY2142" s="3"/>
      <c r="AZ2142" s="3"/>
      <c r="BA2142" s="3">
        <v>0</v>
      </c>
      <c r="BB2142" s="3">
        <v>0</v>
      </c>
      <c r="BC2142" s="3">
        <v>0</v>
      </c>
      <c r="BD2142" s="3">
        <v>0</v>
      </c>
      <c r="BE2142" s="3">
        <v>0</v>
      </c>
      <c r="BF2142" s="3">
        <v>0</v>
      </c>
      <c r="BG2142" s="3">
        <v>515518</v>
      </c>
      <c r="BH2142" s="3">
        <v>4844</v>
      </c>
      <c r="BI2142" s="3">
        <v>282941</v>
      </c>
      <c r="BJ2142" s="3">
        <v>4347902.0250000004</v>
      </c>
      <c r="BK2142" s="3">
        <v>1968425.0999999996</v>
      </c>
      <c r="BL2142" s="3">
        <v>1523032.23</v>
      </c>
      <c r="BM2142" s="3">
        <v>6471843.2400000002</v>
      </c>
      <c r="BN2142" s="53">
        <v>0.97044850451862019</v>
      </c>
      <c r="BO2142" s="54">
        <v>1.813602E-4</v>
      </c>
      <c r="BP2142" s="70">
        <v>4560</v>
      </c>
      <c r="BQ2142" s="71"/>
      <c r="BR2142" s="70"/>
      <c r="BS2142" s="72"/>
      <c r="BT2142" s="72"/>
      <c r="BU2142" s="70">
        <v>16259425</v>
      </c>
      <c r="BV2142" s="70">
        <v>169429</v>
      </c>
      <c r="BW2142" s="74">
        <v>5889346</v>
      </c>
      <c r="BX2142" s="70">
        <v>22318200</v>
      </c>
    </row>
    <row r="2143" spans="1:76" x14ac:dyDescent="0.3">
      <c r="A2143" s="73" t="s">
        <v>10</v>
      </c>
      <c r="B2143" s="2" t="s">
        <v>1143</v>
      </c>
      <c r="C2143" s="2" t="s">
        <v>56</v>
      </c>
      <c r="D2143" s="2" t="s">
        <v>12</v>
      </c>
      <c r="E2143" s="2" t="s">
        <v>13</v>
      </c>
      <c r="F2143" s="17" t="str">
        <f>+Tabela1[[#This Row],[WK]]&amp;Tabela1[[#This Row],[PK]]&amp;Tabela1[[#This Row],[GK]]</f>
        <v>300901</v>
      </c>
      <c r="G2143" s="2" t="s">
        <v>1994</v>
      </c>
      <c r="H2143" s="3">
        <v>957528259.11000001</v>
      </c>
      <c r="I2143" s="4">
        <v>1.125</v>
      </c>
      <c r="J2143" s="3">
        <v>1077219291.5</v>
      </c>
      <c r="K2143" s="4">
        <v>7.0000000000000007E-2</v>
      </c>
      <c r="L2143" s="3">
        <v>75405350</v>
      </c>
      <c r="M2143" s="3"/>
      <c r="N2143" s="5"/>
      <c r="O2143" s="3">
        <v>228451505.66000003</v>
      </c>
      <c r="P2143" s="4">
        <v>1.125</v>
      </c>
      <c r="Q2143" s="3">
        <v>257007943.87</v>
      </c>
      <c r="R2143" s="4">
        <v>1.6E-2</v>
      </c>
      <c r="S2143" s="3">
        <v>4112127</v>
      </c>
      <c r="T2143" s="3"/>
      <c r="U2143" s="5"/>
      <c r="V2143" s="3">
        <v>42071550</v>
      </c>
      <c r="W2143" s="5"/>
      <c r="X2143" s="3">
        <v>43267984</v>
      </c>
      <c r="Y2143" s="3">
        <v>0</v>
      </c>
      <c r="Z2143" s="3">
        <v>23544</v>
      </c>
      <c r="AA2143" s="3">
        <v>2590451</v>
      </c>
      <c r="AB2143" s="3">
        <v>40653989</v>
      </c>
      <c r="AC2143" s="3">
        <v>0</v>
      </c>
      <c r="AD2143" s="3">
        <v>2385536</v>
      </c>
      <c r="AE2143" s="3">
        <v>0</v>
      </c>
      <c r="AF2143" s="3">
        <v>75405350</v>
      </c>
      <c r="AG2143" s="3">
        <v>4112127</v>
      </c>
      <c r="AH2143" s="3">
        <v>2385536</v>
      </c>
      <c r="AI2143" s="3">
        <v>42071550</v>
      </c>
      <c r="AJ2143" s="3">
        <v>239733</v>
      </c>
      <c r="AK2143" s="3">
        <v>239733</v>
      </c>
      <c r="AL2143" s="3">
        <v>704095</v>
      </c>
      <c r="AM2143" s="3">
        <v>-464362</v>
      </c>
      <c r="AN2143" s="3">
        <v>-1132745</v>
      </c>
      <c r="AO2143" s="3">
        <v>0</v>
      </c>
      <c r="AP2143" s="3">
        <v>1132745</v>
      </c>
      <c r="AQ2143" s="3">
        <v>0</v>
      </c>
      <c r="AR2143" s="3">
        <f>Tabela1[[#This Row],[Potrzeby finansowe 2027
w tym:]]+Tabela1[[#This Row],[Rozliczenie 2025 potrz. fin.]]</f>
        <v>43267984</v>
      </c>
      <c r="AS2143" s="3">
        <v>0</v>
      </c>
      <c r="AT2143" s="3">
        <v>0</v>
      </c>
      <c r="AU2143" s="3"/>
      <c r="AV2143" s="3"/>
      <c r="AW2143" s="3"/>
      <c r="AX2143" s="3"/>
      <c r="AY2143" s="3"/>
      <c r="AZ2143" s="3"/>
      <c r="BA2143" s="3">
        <v>23544</v>
      </c>
      <c r="BB2143" s="3">
        <v>0</v>
      </c>
      <c r="BC2143" s="3">
        <v>0</v>
      </c>
      <c r="BD2143" s="3">
        <v>0</v>
      </c>
      <c r="BE2143" s="3">
        <v>471.78</v>
      </c>
      <c r="BF2143" s="3">
        <v>0</v>
      </c>
      <c r="BG2143" s="3">
        <v>1997897</v>
      </c>
      <c r="BH2143" s="3">
        <v>18773</v>
      </c>
      <c r="BI2143" s="3">
        <v>592554</v>
      </c>
      <c r="BJ2143" s="3">
        <v>9105686.2075000014</v>
      </c>
      <c r="BK2143" s="3">
        <v>6968208.6100000013</v>
      </c>
      <c r="BL2143" s="3">
        <v>366965.02</v>
      </c>
      <c r="BM2143" s="3">
        <v>7815980.3499999996</v>
      </c>
      <c r="BN2143" s="53">
        <v>1.0608358281338892</v>
      </c>
      <c r="BO2143" s="54">
        <v>7.9572340000000005E-4</v>
      </c>
      <c r="BP2143" s="70">
        <v>20012</v>
      </c>
      <c r="BQ2143" s="71"/>
      <c r="BR2143" s="70"/>
      <c r="BS2143" s="72"/>
      <c r="BT2143" s="72"/>
      <c r="BU2143" s="70">
        <v>75405350</v>
      </c>
      <c r="BV2143" s="70">
        <v>4112127</v>
      </c>
      <c r="BW2143" s="74">
        <v>2385536</v>
      </c>
      <c r="BX2143" s="70">
        <v>81903013</v>
      </c>
    </row>
    <row r="2144" spans="1:76" x14ac:dyDescent="0.3">
      <c r="A2144" s="73" t="s">
        <v>10</v>
      </c>
      <c r="B2144" s="2" t="s">
        <v>1143</v>
      </c>
      <c r="C2144" s="2" t="s">
        <v>56</v>
      </c>
      <c r="D2144" s="2" t="s">
        <v>11</v>
      </c>
      <c r="E2144" s="2" t="s">
        <v>15</v>
      </c>
      <c r="F2144" s="17" t="str">
        <f>+Tabela1[[#This Row],[WK]]&amp;Tabela1[[#This Row],[PK]]&amp;Tabela1[[#This Row],[GK]]</f>
        <v>300902</v>
      </c>
      <c r="G2144" s="2" t="s">
        <v>1995</v>
      </c>
      <c r="H2144" s="3">
        <v>254516732.13999999</v>
      </c>
      <c r="I2144" s="4">
        <v>1.125</v>
      </c>
      <c r="J2144" s="3">
        <v>286331323.66000003</v>
      </c>
      <c r="K2144" s="4">
        <v>7.0000000000000007E-2</v>
      </c>
      <c r="L2144" s="3">
        <v>20043193</v>
      </c>
      <c r="M2144" s="3"/>
      <c r="N2144" s="5"/>
      <c r="O2144" s="3">
        <v>3101905.8400000003</v>
      </c>
      <c r="P2144" s="4">
        <v>1.125</v>
      </c>
      <c r="Q2144" s="3">
        <v>3489644.07</v>
      </c>
      <c r="R2144" s="4">
        <v>1.6E-2</v>
      </c>
      <c r="S2144" s="3">
        <v>55834</v>
      </c>
      <c r="T2144" s="3"/>
      <c r="U2144" s="5"/>
      <c r="V2144" s="3">
        <v>13792349</v>
      </c>
      <c r="W2144" s="5"/>
      <c r="X2144" s="3">
        <v>30690253</v>
      </c>
      <c r="Y2144" s="3">
        <v>9844677</v>
      </c>
      <c r="Z2144" s="3">
        <v>15856</v>
      </c>
      <c r="AA2144" s="3">
        <v>1266374</v>
      </c>
      <c r="AB2144" s="3">
        <v>15995391</v>
      </c>
      <c r="AC2144" s="3">
        <v>3567955</v>
      </c>
      <c r="AD2144" s="3">
        <v>16897904</v>
      </c>
      <c r="AE2144" s="3">
        <v>0</v>
      </c>
      <c r="AF2144" s="3">
        <v>20043193</v>
      </c>
      <c r="AG2144" s="3">
        <v>55834</v>
      </c>
      <c r="AH2144" s="3">
        <v>16897904</v>
      </c>
      <c r="AI2144" s="3">
        <v>13792349</v>
      </c>
      <c r="AJ2144" s="3">
        <v>1790659</v>
      </c>
      <c r="AK2144" s="3">
        <v>1790659</v>
      </c>
      <c r="AL2144" s="3">
        <v>995371</v>
      </c>
      <c r="AM2144" s="3">
        <v>795288</v>
      </c>
      <c r="AN2144" s="3">
        <v>-60752</v>
      </c>
      <c r="AO2144" s="3">
        <v>0</v>
      </c>
      <c r="AP2144" s="3">
        <v>60752</v>
      </c>
      <c r="AQ2144" s="3">
        <v>0</v>
      </c>
      <c r="AR2144" s="3">
        <f>Tabela1[[#This Row],[Potrzeby finansowe 2027
w tym:]]+Tabela1[[#This Row],[Rozliczenie 2025 potrz. fin.]]</f>
        <v>30690253</v>
      </c>
      <c r="AS2144" s="3">
        <v>0</v>
      </c>
      <c r="AT2144" s="3">
        <v>0</v>
      </c>
      <c r="AU2144" s="3"/>
      <c r="AV2144" s="3"/>
      <c r="AW2144" s="3"/>
      <c r="AX2144" s="3"/>
      <c r="AY2144" s="3"/>
      <c r="AZ2144" s="3"/>
      <c r="BA2144" s="3">
        <v>15856</v>
      </c>
      <c r="BB2144" s="3">
        <v>0</v>
      </c>
      <c r="BC2144" s="3">
        <v>47.66</v>
      </c>
      <c r="BD2144" s="3">
        <v>0</v>
      </c>
      <c r="BE2144" s="3">
        <v>0</v>
      </c>
      <c r="BF2144" s="3">
        <v>0</v>
      </c>
      <c r="BG2144" s="3">
        <v>765721</v>
      </c>
      <c r="BH2144" s="3">
        <v>7195</v>
      </c>
      <c r="BI2144" s="3">
        <v>500653</v>
      </c>
      <c r="BJ2144" s="3">
        <v>7693460.1950000003</v>
      </c>
      <c r="BK2144" s="3">
        <v>5930450.5</v>
      </c>
      <c r="BL2144" s="3">
        <v>192001.72</v>
      </c>
      <c r="BM2144" s="3">
        <v>6668035.3399999999</v>
      </c>
      <c r="BN2144" s="53">
        <v>0.69778312488924954</v>
      </c>
      <c r="BO2144" s="54">
        <v>2.7845110000000001E-4</v>
      </c>
      <c r="BP2144" s="70">
        <v>7003</v>
      </c>
      <c r="BQ2144" s="71"/>
      <c r="BR2144" s="70"/>
      <c r="BS2144" s="72"/>
      <c r="BT2144" s="72"/>
      <c r="BU2144" s="70">
        <v>20043193</v>
      </c>
      <c r="BV2144" s="70">
        <v>55834</v>
      </c>
      <c r="BW2144" s="74">
        <v>16897904</v>
      </c>
      <c r="BX2144" s="70">
        <v>36996931</v>
      </c>
    </row>
    <row r="2145" spans="1:76" x14ac:dyDescent="0.3">
      <c r="A2145" s="73" t="s">
        <v>10</v>
      </c>
      <c r="B2145" s="2" t="s">
        <v>1143</v>
      </c>
      <c r="C2145" s="2" t="s">
        <v>56</v>
      </c>
      <c r="D2145" s="2" t="s">
        <v>16</v>
      </c>
      <c r="E2145" s="2" t="s">
        <v>15</v>
      </c>
      <c r="F2145" s="17" t="str">
        <f>+Tabela1[[#This Row],[WK]]&amp;Tabela1[[#This Row],[PK]]&amp;Tabela1[[#This Row],[GK]]</f>
        <v>300903</v>
      </c>
      <c r="G2145" s="2" t="s">
        <v>1996</v>
      </c>
      <c r="H2145" s="3">
        <v>98610911.819999993</v>
      </c>
      <c r="I2145" s="4">
        <v>1.125</v>
      </c>
      <c r="J2145" s="3">
        <v>110937275.8</v>
      </c>
      <c r="K2145" s="4">
        <v>7.0000000000000007E-2</v>
      </c>
      <c r="L2145" s="3">
        <v>7765609</v>
      </c>
      <c r="M2145" s="3"/>
      <c r="N2145" s="5"/>
      <c r="O2145" s="3">
        <v>505837.50000000006</v>
      </c>
      <c r="P2145" s="4">
        <v>1.125</v>
      </c>
      <c r="Q2145" s="3">
        <v>569067.18999999994</v>
      </c>
      <c r="R2145" s="4">
        <v>1.6E-2</v>
      </c>
      <c r="S2145" s="3">
        <v>9105</v>
      </c>
      <c r="T2145" s="3"/>
      <c r="U2145" s="5"/>
      <c r="V2145" s="3">
        <v>5581524</v>
      </c>
      <c r="W2145" s="5"/>
      <c r="X2145" s="3">
        <v>10785564</v>
      </c>
      <c r="Y2145" s="3">
        <v>2515803</v>
      </c>
      <c r="Z2145" s="3">
        <v>0</v>
      </c>
      <c r="AA2145" s="3">
        <v>660977</v>
      </c>
      <c r="AB2145" s="3">
        <v>6055416</v>
      </c>
      <c r="AC2145" s="3">
        <v>1553368</v>
      </c>
      <c r="AD2145" s="3">
        <v>5204040</v>
      </c>
      <c r="AE2145" s="3">
        <v>0</v>
      </c>
      <c r="AF2145" s="3">
        <v>7765609</v>
      </c>
      <c r="AG2145" s="3">
        <v>9105</v>
      </c>
      <c r="AH2145" s="3">
        <v>5204040</v>
      </c>
      <c r="AI2145" s="3">
        <v>5581524</v>
      </c>
      <c r="AJ2145" s="3">
        <v>419055</v>
      </c>
      <c r="AK2145" s="3">
        <v>419055</v>
      </c>
      <c r="AL2145" s="3">
        <v>413355</v>
      </c>
      <c r="AM2145" s="3">
        <v>5700</v>
      </c>
      <c r="AN2145" s="3">
        <v>61121</v>
      </c>
      <c r="AO2145" s="3">
        <v>0</v>
      </c>
      <c r="AP2145" s="3">
        <v>-61121</v>
      </c>
      <c r="AQ2145" s="3">
        <v>0</v>
      </c>
      <c r="AR2145" s="3">
        <f>Tabela1[[#This Row],[Potrzeby finansowe 2027
w tym:]]+Tabela1[[#This Row],[Rozliczenie 2025 potrz. fin.]]</f>
        <v>10785564</v>
      </c>
      <c r="AS2145" s="3">
        <v>0</v>
      </c>
      <c r="AT2145" s="3">
        <v>0</v>
      </c>
      <c r="AU2145" s="3"/>
      <c r="AV2145" s="3"/>
      <c r="AW2145" s="3"/>
      <c r="AX2145" s="3"/>
      <c r="AY2145" s="3"/>
      <c r="AZ2145" s="3"/>
      <c r="BA2145" s="3">
        <v>0</v>
      </c>
      <c r="BB2145" s="3">
        <v>0</v>
      </c>
      <c r="BC2145" s="3">
        <v>0</v>
      </c>
      <c r="BD2145" s="3">
        <v>0</v>
      </c>
      <c r="BE2145" s="3">
        <v>0</v>
      </c>
      <c r="BF2145" s="3">
        <v>0</v>
      </c>
      <c r="BG2145" s="3">
        <v>377782</v>
      </c>
      <c r="BH2145" s="3">
        <v>2728</v>
      </c>
      <c r="BI2145" s="3">
        <v>283195</v>
      </c>
      <c r="BJ2145" s="3">
        <v>4351811.71</v>
      </c>
      <c r="BK2145" s="3">
        <v>3360255.3800000004</v>
      </c>
      <c r="BL2145" s="3">
        <v>0</v>
      </c>
      <c r="BM2145" s="3">
        <v>3966225.32</v>
      </c>
      <c r="BN2145" s="53">
        <v>0.78027288921220261</v>
      </c>
      <c r="BO2145" s="54">
        <v>1.038583E-4</v>
      </c>
      <c r="BP2145" s="70">
        <v>2611</v>
      </c>
      <c r="BQ2145" s="71"/>
      <c r="BR2145" s="70"/>
      <c r="BS2145" s="72"/>
      <c r="BT2145" s="72"/>
      <c r="BU2145" s="70">
        <v>7765609</v>
      </c>
      <c r="BV2145" s="70">
        <v>9105</v>
      </c>
      <c r="BW2145" s="74">
        <v>5204040</v>
      </c>
      <c r="BX2145" s="70">
        <v>12978754</v>
      </c>
    </row>
    <row r="2146" spans="1:76" x14ac:dyDescent="0.3">
      <c r="A2146" s="73" t="s">
        <v>10</v>
      </c>
      <c r="B2146" s="2" t="s">
        <v>1143</v>
      </c>
      <c r="C2146" s="2" t="s">
        <v>56</v>
      </c>
      <c r="D2146" s="2" t="s">
        <v>18</v>
      </c>
      <c r="E2146" s="2" t="s">
        <v>19</v>
      </c>
      <c r="F2146" s="17" t="str">
        <f>+Tabela1[[#This Row],[WK]]&amp;Tabela1[[#This Row],[PK]]&amp;Tabela1[[#This Row],[GK]]</f>
        <v>300904</v>
      </c>
      <c r="G2146" s="2" t="s">
        <v>523</v>
      </c>
      <c r="H2146" s="3">
        <v>194687471.59999999</v>
      </c>
      <c r="I2146" s="4">
        <v>1.125</v>
      </c>
      <c r="J2146" s="3">
        <v>219023405.55000001</v>
      </c>
      <c r="K2146" s="4">
        <v>7.0000000000000007E-2</v>
      </c>
      <c r="L2146" s="3">
        <v>15331638</v>
      </c>
      <c r="M2146" s="3"/>
      <c r="N2146" s="5"/>
      <c r="O2146" s="3">
        <v>5167207.4000000004</v>
      </c>
      <c r="P2146" s="4">
        <v>1.125</v>
      </c>
      <c r="Q2146" s="3">
        <v>5813108.3300000001</v>
      </c>
      <c r="R2146" s="4">
        <v>1.6E-2</v>
      </c>
      <c r="S2146" s="3">
        <v>93010</v>
      </c>
      <c r="T2146" s="3"/>
      <c r="U2146" s="5"/>
      <c r="V2146" s="3">
        <v>11001985</v>
      </c>
      <c r="W2146" s="5"/>
      <c r="X2146" s="3">
        <v>22751645</v>
      </c>
      <c r="Y2146" s="3">
        <v>5807906</v>
      </c>
      <c r="Z2146" s="3">
        <v>211558</v>
      </c>
      <c r="AA2146" s="3">
        <v>1239026</v>
      </c>
      <c r="AB2146" s="3">
        <v>10961563</v>
      </c>
      <c r="AC2146" s="3">
        <v>4531592</v>
      </c>
      <c r="AD2146" s="3">
        <v>11749661</v>
      </c>
      <c r="AE2146" s="3">
        <v>0</v>
      </c>
      <c r="AF2146" s="3">
        <v>15331638</v>
      </c>
      <c r="AG2146" s="3">
        <v>93010</v>
      </c>
      <c r="AH2146" s="3">
        <v>11749661</v>
      </c>
      <c r="AI2146" s="3">
        <v>11001985</v>
      </c>
      <c r="AJ2146" s="3">
        <v>1362215</v>
      </c>
      <c r="AK2146" s="3">
        <v>1362215</v>
      </c>
      <c r="AL2146" s="3">
        <v>295415</v>
      </c>
      <c r="AM2146" s="3">
        <v>1066800</v>
      </c>
      <c r="AN2146" s="3">
        <v>-328688</v>
      </c>
      <c r="AO2146" s="3">
        <v>0</v>
      </c>
      <c r="AP2146" s="3">
        <v>328688</v>
      </c>
      <c r="AQ2146" s="3">
        <v>0</v>
      </c>
      <c r="AR2146" s="3">
        <f>Tabela1[[#This Row],[Potrzeby finansowe 2027
w tym:]]+Tabela1[[#This Row],[Rozliczenie 2025 potrz. fin.]]</f>
        <v>22751645</v>
      </c>
      <c r="AS2146" s="3">
        <v>0</v>
      </c>
      <c r="AT2146" s="3">
        <v>0</v>
      </c>
      <c r="AU2146" s="3"/>
      <c r="AV2146" s="3"/>
      <c r="AW2146" s="3"/>
      <c r="AX2146" s="3"/>
      <c r="AY2146" s="3"/>
      <c r="AZ2146" s="3"/>
      <c r="BA2146" s="3">
        <v>211558</v>
      </c>
      <c r="BB2146" s="3">
        <v>0</v>
      </c>
      <c r="BC2146" s="3">
        <v>0</v>
      </c>
      <c r="BD2146" s="3">
        <v>0</v>
      </c>
      <c r="BE2146" s="3">
        <v>4239.22</v>
      </c>
      <c r="BF2146" s="3">
        <v>0</v>
      </c>
      <c r="BG2146" s="3">
        <v>596613</v>
      </c>
      <c r="BH2146" s="3">
        <v>5606</v>
      </c>
      <c r="BI2146" s="3">
        <v>642413</v>
      </c>
      <c r="BJ2146" s="3">
        <v>9871857.0774999987</v>
      </c>
      <c r="BK2146" s="3">
        <v>3742131</v>
      </c>
      <c r="BL2146" s="3">
        <v>7275783.0599999996</v>
      </c>
      <c r="BM2146" s="3">
        <v>9967338.1899999995</v>
      </c>
      <c r="BN2146" s="53">
        <v>0.74832825046864948</v>
      </c>
      <c r="BO2146" s="54">
        <v>2.035196E-4</v>
      </c>
      <c r="BP2146" s="70">
        <v>5118</v>
      </c>
      <c r="BQ2146" s="71"/>
      <c r="BR2146" s="70"/>
      <c r="BS2146" s="72"/>
      <c r="BT2146" s="72"/>
      <c r="BU2146" s="70">
        <v>15331638</v>
      </c>
      <c r="BV2146" s="70">
        <v>93010</v>
      </c>
      <c r="BW2146" s="74">
        <v>11749661</v>
      </c>
      <c r="BX2146" s="70">
        <v>27174309</v>
      </c>
    </row>
    <row r="2147" spans="1:76" x14ac:dyDescent="0.3">
      <c r="A2147" s="73" t="s">
        <v>10</v>
      </c>
      <c r="B2147" s="2" t="s">
        <v>1143</v>
      </c>
      <c r="C2147" s="2" t="s">
        <v>56</v>
      </c>
      <c r="D2147" s="2" t="s">
        <v>21</v>
      </c>
      <c r="E2147" s="2" t="s">
        <v>15</v>
      </c>
      <c r="F2147" s="17" t="str">
        <f>+Tabela1[[#This Row],[WK]]&amp;Tabela1[[#This Row],[PK]]&amp;Tabela1[[#This Row],[GK]]</f>
        <v>300905</v>
      </c>
      <c r="G2147" s="2" t="s">
        <v>1997</v>
      </c>
      <c r="H2147" s="3">
        <v>213563785.69999999</v>
      </c>
      <c r="I2147" s="4">
        <v>1.125</v>
      </c>
      <c r="J2147" s="3">
        <v>240259258.91</v>
      </c>
      <c r="K2147" s="4">
        <v>7.0000000000000007E-2</v>
      </c>
      <c r="L2147" s="3">
        <v>16818148</v>
      </c>
      <c r="M2147" s="3"/>
      <c r="N2147" s="5"/>
      <c r="O2147" s="3">
        <v>4521596.9000000004</v>
      </c>
      <c r="P2147" s="4">
        <v>1.125</v>
      </c>
      <c r="Q2147" s="3">
        <v>5086796.51</v>
      </c>
      <c r="R2147" s="4">
        <v>1.6E-2</v>
      </c>
      <c r="S2147" s="3">
        <v>81389</v>
      </c>
      <c r="T2147" s="3"/>
      <c r="U2147" s="5"/>
      <c r="V2147" s="3">
        <v>10332106</v>
      </c>
      <c r="W2147" s="5"/>
      <c r="X2147" s="3">
        <v>19540097</v>
      </c>
      <c r="Y2147" s="3">
        <v>5177723</v>
      </c>
      <c r="Z2147" s="3">
        <v>0</v>
      </c>
      <c r="AA2147" s="3">
        <v>952496</v>
      </c>
      <c r="AB2147" s="3">
        <v>11035250</v>
      </c>
      <c r="AC2147" s="3">
        <v>2374628</v>
      </c>
      <c r="AD2147" s="3">
        <v>9207991</v>
      </c>
      <c r="AE2147" s="3">
        <v>0</v>
      </c>
      <c r="AF2147" s="3">
        <v>16818148</v>
      </c>
      <c r="AG2147" s="3">
        <v>81389</v>
      </c>
      <c r="AH2147" s="3">
        <v>9207991</v>
      </c>
      <c r="AI2147" s="3">
        <v>10332106</v>
      </c>
      <c r="AJ2147" s="3">
        <v>1409142</v>
      </c>
      <c r="AK2147" s="3">
        <v>1409142</v>
      </c>
      <c r="AL2147" s="3">
        <v>473599</v>
      </c>
      <c r="AM2147" s="3">
        <v>935543</v>
      </c>
      <c r="AN2147" s="3">
        <v>-544983</v>
      </c>
      <c r="AO2147" s="3">
        <v>0</v>
      </c>
      <c r="AP2147" s="3">
        <v>544983</v>
      </c>
      <c r="AQ2147" s="3">
        <v>0</v>
      </c>
      <c r="AR2147" s="3">
        <f>Tabela1[[#This Row],[Potrzeby finansowe 2027
w tym:]]+Tabela1[[#This Row],[Rozliczenie 2025 potrz. fin.]]</f>
        <v>19540097</v>
      </c>
      <c r="AS2147" s="3">
        <v>0</v>
      </c>
      <c r="AT2147" s="3">
        <v>0</v>
      </c>
      <c r="AU2147" s="3"/>
      <c r="AV2147" s="3"/>
      <c r="AW2147" s="3"/>
      <c r="AX2147" s="3"/>
      <c r="AY2147" s="3"/>
      <c r="AZ2147" s="3"/>
      <c r="BA2147" s="3">
        <v>0</v>
      </c>
      <c r="BB2147" s="3">
        <v>0</v>
      </c>
      <c r="BC2147" s="3">
        <v>0</v>
      </c>
      <c r="BD2147" s="3">
        <v>0</v>
      </c>
      <c r="BE2147" s="3">
        <v>0</v>
      </c>
      <c r="BF2147" s="3">
        <v>0</v>
      </c>
      <c r="BG2147" s="3">
        <v>560855</v>
      </c>
      <c r="BH2147" s="3">
        <v>5270</v>
      </c>
      <c r="BI2147" s="3">
        <v>391641</v>
      </c>
      <c r="BJ2147" s="3">
        <v>6018283.7875000006</v>
      </c>
      <c r="BK2147" s="3">
        <v>4282224.1500000004</v>
      </c>
      <c r="BL2147" s="3">
        <v>638391.06999999995</v>
      </c>
      <c r="BM2147" s="3">
        <v>5667456.4100000001</v>
      </c>
      <c r="BN2147" s="53">
        <v>0.77652928942484367</v>
      </c>
      <c r="BO2147" s="54">
        <v>2.0930269999999999E-4</v>
      </c>
      <c r="BP2147" s="70">
        <v>5264</v>
      </c>
      <c r="BQ2147" s="71"/>
      <c r="BR2147" s="70"/>
      <c r="BS2147" s="72"/>
      <c r="BT2147" s="72"/>
      <c r="BU2147" s="70">
        <v>16818148</v>
      </c>
      <c r="BV2147" s="70">
        <v>81389</v>
      </c>
      <c r="BW2147" s="74">
        <v>9207991</v>
      </c>
      <c r="BX2147" s="70">
        <v>26107528</v>
      </c>
    </row>
    <row r="2148" spans="1:76" x14ac:dyDescent="0.3">
      <c r="A2148" s="73" t="s">
        <v>10</v>
      </c>
      <c r="B2148" s="2" t="s">
        <v>1143</v>
      </c>
      <c r="C2148" s="2" t="s">
        <v>56</v>
      </c>
      <c r="D2148" s="2" t="s">
        <v>23</v>
      </c>
      <c r="E2148" s="2" t="s">
        <v>19</v>
      </c>
      <c r="F2148" s="17" t="str">
        <f>+Tabela1[[#This Row],[WK]]&amp;Tabela1[[#This Row],[PK]]&amp;Tabela1[[#This Row],[GK]]</f>
        <v>300906</v>
      </c>
      <c r="G2148" s="2" t="s">
        <v>516</v>
      </c>
      <c r="H2148" s="3">
        <v>483915492.75999999</v>
      </c>
      <c r="I2148" s="4">
        <v>1.125</v>
      </c>
      <c r="J2148" s="3">
        <v>544404929.36000001</v>
      </c>
      <c r="K2148" s="4">
        <v>7.0000000000000007E-2</v>
      </c>
      <c r="L2148" s="3">
        <v>38108345</v>
      </c>
      <c r="M2148" s="3"/>
      <c r="N2148" s="5"/>
      <c r="O2148" s="3">
        <v>17553647.140000001</v>
      </c>
      <c r="P2148" s="4">
        <v>1.125</v>
      </c>
      <c r="Q2148" s="3">
        <v>19747853.030000001</v>
      </c>
      <c r="R2148" s="4">
        <v>1.6E-2</v>
      </c>
      <c r="S2148" s="3">
        <v>315966</v>
      </c>
      <c r="T2148" s="3"/>
      <c r="U2148" s="5"/>
      <c r="V2148" s="3">
        <v>25795709</v>
      </c>
      <c r="W2148" s="5"/>
      <c r="X2148" s="3">
        <v>41603937</v>
      </c>
      <c r="Y2148" s="3">
        <v>6592773</v>
      </c>
      <c r="Z2148" s="3">
        <v>0</v>
      </c>
      <c r="AA2148" s="3">
        <v>2226619</v>
      </c>
      <c r="AB2148" s="3">
        <v>26032310</v>
      </c>
      <c r="AC2148" s="3">
        <v>6752235</v>
      </c>
      <c r="AD2148" s="3">
        <v>15808228</v>
      </c>
      <c r="AE2148" s="3">
        <v>0</v>
      </c>
      <c r="AF2148" s="3">
        <v>38108345</v>
      </c>
      <c r="AG2148" s="3">
        <v>315966</v>
      </c>
      <c r="AH2148" s="3">
        <v>15808228</v>
      </c>
      <c r="AI2148" s="3">
        <v>25795709</v>
      </c>
      <c r="AJ2148" s="3">
        <v>3732462</v>
      </c>
      <c r="AK2148" s="3">
        <v>3732462</v>
      </c>
      <c r="AL2148" s="3">
        <v>1270214</v>
      </c>
      <c r="AM2148" s="3">
        <v>2462248</v>
      </c>
      <c r="AN2148" s="3">
        <v>-290831</v>
      </c>
      <c r="AO2148" s="3">
        <v>0</v>
      </c>
      <c r="AP2148" s="3">
        <v>290831</v>
      </c>
      <c r="AQ2148" s="3">
        <v>0</v>
      </c>
      <c r="AR2148" s="3">
        <f>Tabela1[[#This Row],[Potrzeby finansowe 2027
w tym:]]+Tabela1[[#This Row],[Rozliczenie 2025 potrz. fin.]]</f>
        <v>41603937</v>
      </c>
      <c r="AS2148" s="3">
        <v>0</v>
      </c>
      <c r="AT2148" s="3">
        <v>0</v>
      </c>
      <c r="AU2148" s="3"/>
      <c r="AV2148" s="3"/>
      <c r="AW2148" s="3"/>
      <c r="AX2148" s="3"/>
      <c r="AY2148" s="3"/>
      <c r="AZ2148" s="3"/>
      <c r="BA2148" s="3">
        <v>0</v>
      </c>
      <c r="BB2148" s="3">
        <v>0</v>
      </c>
      <c r="BC2148" s="3">
        <v>0</v>
      </c>
      <c r="BD2148" s="3">
        <v>0</v>
      </c>
      <c r="BE2148" s="3">
        <v>0</v>
      </c>
      <c r="BF2148" s="3">
        <v>0</v>
      </c>
      <c r="BG2148" s="3">
        <v>1231645</v>
      </c>
      <c r="BH2148" s="3">
        <v>11573</v>
      </c>
      <c r="BI2148" s="3">
        <v>994974</v>
      </c>
      <c r="BJ2148" s="3">
        <v>15289613.334999999</v>
      </c>
      <c r="BK2148" s="3">
        <v>11188876.869999999</v>
      </c>
      <c r="BL2148" s="3">
        <v>2211878.5699999998</v>
      </c>
      <c r="BM2148" s="3">
        <v>11979188.720000001</v>
      </c>
      <c r="BN2148" s="53">
        <v>0.862001622786156</v>
      </c>
      <c r="BO2148" s="54">
        <v>4.4292399999999998E-4</v>
      </c>
      <c r="BP2148" s="70">
        <v>11139</v>
      </c>
      <c r="BQ2148" s="71"/>
      <c r="BR2148" s="70"/>
      <c r="BS2148" s="72"/>
      <c r="BT2148" s="72"/>
      <c r="BU2148" s="70">
        <v>38108345</v>
      </c>
      <c r="BV2148" s="70">
        <v>315966</v>
      </c>
      <c r="BW2148" s="74">
        <v>15808228</v>
      </c>
      <c r="BX2148" s="70">
        <v>54232539</v>
      </c>
    </row>
    <row r="2149" spans="1:76" x14ac:dyDescent="0.3">
      <c r="A2149" s="73" t="s">
        <v>10</v>
      </c>
      <c r="B2149" s="2" t="s">
        <v>1143</v>
      </c>
      <c r="C2149" s="2" t="s">
        <v>56</v>
      </c>
      <c r="D2149" s="2" t="s">
        <v>30</v>
      </c>
      <c r="E2149" s="2" t="s">
        <v>15</v>
      </c>
      <c r="F2149" s="17" t="str">
        <f>+Tabela1[[#This Row],[WK]]&amp;Tabela1[[#This Row],[PK]]&amp;Tabela1[[#This Row],[GK]]</f>
        <v>300907</v>
      </c>
      <c r="G2149" s="2" t="s">
        <v>1994</v>
      </c>
      <c r="H2149" s="3">
        <v>368684523.50999999</v>
      </c>
      <c r="I2149" s="4">
        <v>1.125</v>
      </c>
      <c r="J2149" s="3">
        <v>414770088.94999999</v>
      </c>
      <c r="K2149" s="4">
        <v>7.0000000000000007E-2</v>
      </c>
      <c r="L2149" s="3">
        <v>29033906</v>
      </c>
      <c r="M2149" s="3"/>
      <c r="N2149" s="5"/>
      <c r="O2149" s="3">
        <v>15148480.950000001</v>
      </c>
      <c r="P2149" s="4">
        <v>1.125</v>
      </c>
      <c r="Q2149" s="3">
        <v>17042041.07</v>
      </c>
      <c r="R2149" s="4">
        <v>1.6E-2</v>
      </c>
      <c r="S2149" s="3">
        <v>272673</v>
      </c>
      <c r="T2149" s="3"/>
      <c r="U2149" s="5"/>
      <c r="V2149" s="3">
        <v>14738887</v>
      </c>
      <c r="W2149" s="5"/>
      <c r="X2149" s="3">
        <v>27015718</v>
      </c>
      <c r="Y2149" s="3">
        <v>1994962</v>
      </c>
      <c r="Z2149" s="3">
        <v>135849</v>
      </c>
      <c r="AA2149" s="3">
        <v>1389695</v>
      </c>
      <c r="AB2149" s="3">
        <v>19114309</v>
      </c>
      <c r="AC2149" s="3">
        <v>4380903</v>
      </c>
      <c r="AD2149" s="3">
        <v>12276831</v>
      </c>
      <c r="AE2149" s="3">
        <v>0</v>
      </c>
      <c r="AF2149" s="3">
        <v>29033906</v>
      </c>
      <c r="AG2149" s="3">
        <v>272673</v>
      </c>
      <c r="AH2149" s="3">
        <v>12276831</v>
      </c>
      <c r="AI2149" s="3">
        <v>14738887</v>
      </c>
      <c r="AJ2149" s="3">
        <v>2734958</v>
      </c>
      <c r="AK2149" s="3">
        <v>2734958</v>
      </c>
      <c r="AL2149" s="3">
        <v>1107913</v>
      </c>
      <c r="AM2149" s="3">
        <v>1627045</v>
      </c>
      <c r="AN2149" s="3">
        <v>-589756</v>
      </c>
      <c r="AO2149" s="3">
        <v>0</v>
      </c>
      <c r="AP2149" s="3">
        <v>589756</v>
      </c>
      <c r="AQ2149" s="3">
        <v>0</v>
      </c>
      <c r="AR2149" s="3">
        <f>Tabela1[[#This Row],[Potrzeby finansowe 2027
w tym:]]+Tabela1[[#This Row],[Rozliczenie 2025 potrz. fin.]]</f>
        <v>27015718</v>
      </c>
      <c r="AS2149" s="3">
        <v>0</v>
      </c>
      <c r="AT2149" s="3">
        <v>0</v>
      </c>
      <c r="AU2149" s="3"/>
      <c r="AV2149" s="3"/>
      <c r="AW2149" s="3"/>
      <c r="AX2149" s="3"/>
      <c r="AY2149" s="3"/>
      <c r="AZ2149" s="3"/>
      <c r="BA2149" s="3">
        <v>135849</v>
      </c>
      <c r="BB2149" s="3">
        <v>0</v>
      </c>
      <c r="BC2149" s="3">
        <v>0</v>
      </c>
      <c r="BD2149" s="3">
        <v>0</v>
      </c>
      <c r="BE2149" s="3">
        <v>2722.15</v>
      </c>
      <c r="BF2149" s="3">
        <v>0</v>
      </c>
      <c r="BG2149" s="3">
        <v>851073</v>
      </c>
      <c r="BH2149" s="3">
        <v>7997</v>
      </c>
      <c r="BI2149" s="3">
        <v>538622</v>
      </c>
      <c r="BJ2149" s="3">
        <v>8276911.5274999999</v>
      </c>
      <c r="BK2149" s="3">
        <v>6937829.5199999996</v>
      </c>
      <c r="BL2149" s="3">
        <v>396491.15</v>
      </c>
      <c r="BM2149" s="3">
        <v>4563345.7300000004</v>
      </c>
      <c r="BN2149" s="53">
        <v>0.93753952043871192</v>
      </c>
      <c r="BO2149" s="54">
        <v>2.9613369999999999E-4</v>
      </c>
      <c r="BP2149" s="70">
        <v>7447</v>
      </c>
      <c r="BQ2149" s="71"/>
      <c r="BR2149" s="70"/>
      <c r="BS2149" s="72"/>
      <c r="BT2149" s="72"/>
      <c r="BU2149" s="70">
        <v>29033906</v>
      </c>
      <c r="BV2149" s="70">
        <v>272673</v>
      </c>
      <c r="BW2149" s="74">
        <v>12276831</v>
      </c>
      <c r="BX2149" s="70">
        <v>41583410</v>
      </c>
    </row>
    <row r="2150" spans="1:76" x14ac:dyDescent="0.3">
      <c r="A2150" s="73" t="s">
        <v>10</v>
      </c>
      <c r="B2150" s="2" t="s">
        <v>1143</v>
      </c>
      <c r="C2150" s="2" t="s">
        <v>56</v>
      </c>
      <c r="D2150" s="2" t="s">
        <v>54</v>
      </c>
      <c r="E2150" s="2" t="s">
        <v>15</v>
      </c>
      <c r="F2150" s="17" t="str">
        <f>+Tabela1[[#This Row],[WK]]&amp;Tabela1[[#This Row],[PK]]&amp;Tabela1[[#This Row],[GK]]</f>
        <v>300908</v>
      </c>
      <c r="G2150" s="2" t="s">
        <v>1998</v>
      </c>
      <c r="H2150" s="3">
        <v>292567479.10000002</v>
      </c>
      <c r="I2150" s="4">
        <v>1.125</v>
      </c>
      <c r="J2150" s="3">
        <v>329138413.99000001</v>
      </c>
      <c r="K2150" s="4">
        <v>7.0000000000000007E-2</v>
      </c>
      <c r="L2150" s="3">
        <v>23039689</v>
      </c>
      <c r="M2150" s="3"/>
      <c r="N2150" s="5"/>
      <c r="O2150" s="3">
        <v>11662280.560000001</v>
      </c>
      <c r="P2150" s="4">
        <v>1.125</v>
      </c>
      <c r="Q2150" s="3">
        <v>13120065.630000001</v>
      </c>
      <c r="R2150" s="4">
        <v>1.6E-2</v>
      </c>
      <c r="S2150" s="3">
        <v>209921</v>
      </c>
      <c r="T2150" s="3"/>
      <c r="U2150" s="5"/>
      <c r="V2150" s="3">
        <v>13123587</v>
      </c>
      <c r="W2150" s="5"/>
      <c r="X2150" s="3">
        <v>21963371</v>
      </c>
      <c r="Y2150" s="3">
        <v>4617669</v>
      </c>
      <c r="Z2150" s="3">
        <v>163536</v>
      </c>
      <c r="AA2150" s="3">
        <v>1103739</v>
      </c>
      <c r="AB2150" s="3">
        <v>12284038</v>
      </c>
      <c r="AC2150" s="3">
        <v>3794389</v>
      </c>
      <c r="AD2150" s="3">
        <v>8839784</v>
      </c>
      <c r="AE2150" s="3">
        <v>0</v>
      </c>
      <c r="AF2150" s="3">
        <v>23039689</v>
      </c>
      <c r="AG2150" s="3">
        <v>209921</v>
      </c>
      <c r="AH2150" s="3">
        <v>8839784</v>
      </c>
      <c r="AI2150" s="3">
        <v>13123587</v>
      </c>
      <c r="AJ2150" s="3">
        <v>9235</v>
      </c>
      <c r="AK2150" s="3">
        <v>9235</v>
      </c>
      <c r="AL2150" s="3">
        <v>1027373</v>
      </c>
      <c r="AM2150" s="3">
        <v>-1018138</v>
      </c>
      <c r="AN2150" s="3">
        <v>-435047</v>
      </c>
      <c r="AO2150" s="3">
        <v>0</v>
      </c>
      <c r="AP2150" s="3">
        <v>435047</v>
      </c>
      <c r="AQ2150" s="3">
        <v>0</v>
      </c>
      <c r="AR2150" s="3">
        <f>Tabela1[[#This Row],[Potrzeby finansowe 2027
w tym:]]+Tabela1[[#This Row],[Rozliczenie 2025 potrz. fin.]]</f>
        <v>21963371</v>
      </c>
      <c r="AS2150" s="3">
        <v>0</v>
      </c>
      <c r="AT2150" s="3">
        <v>0</v>
      </c>
      <c r="AU2150" s="3"/>
      <c r="AV2150" s="3"/>
      <c r="AW2150" s="3"/>
      <c r="AX2150" s="3"/>
      <c r="AY2150" s="3"/>
      <c r="AZ2150" s="3"/>
      <c r="BA2150" s="3">
        <v>163536</v>
      </c>
      <c r="BB2150" s="3">
        <v>0</v>
      </c>
      <c r="BC2150" s="3">
        <v>0</v>
      </c>
      <c r="BD2150" s="3">
        <v>0</v>
      </c>
      <c r="BE2150" s="3">
        <v>3276.95</v>
      </c>
      <c r="BF2150" s="3">
        <v>0</v>
      </c>
      <c r="BG2150" s="3">
        <v>718362</v>
      </c>
      <c r="BH2150" s="3">
        <v>6750</v>
      </c>
      <c r="BI2150" s="3">
        <v>385377</v>
      </c>
      <c r="BJ2150" s="3">
        <v>5922026.3100000005</v>
      </c>
      <c r="BK2150" s="3">
        <v>4898756.17</v>
      </c>
      <c r="BL2150" s="3">
        <v>55055.73</v>
      </c>
      <c r="BM2150" s="3">
        <v>3982969.0999999996</v>
      </c>
      <c r="BN2150" s="53">
        <v>0.83400389841731726</v>
      </c>
      <c r="BO2150" s="54">
        <v>2.5794000000000001E-4</v>
      </c>
      <c r="BP2150" s="70">
        <v>6486</v>
      </c>
      <c r="BQ2150" s="71"/>
      <c r="BR2150" s="70"/>
      <c r="BS2150" s="72"/>
      <c r="BT2150" s="72"/>
      <c r="BU2150" s="70">
        <v>23039689</v>
      </c>
      <c r="BV2150" s="70">
        <v>209921</v>
      </c>
      <c r="BW2150" s="74">
        <v>8839784</v>
      </c>
      <c r="BX2150" s="70">
        <v>32089394</v>
      </c>
    </row>
    <row r="2151" spans="1:76" x14ac:dyDescent="0.3">
      <c r="A2151" s="73" t="s">
        <v>10</v>
      </c>
      <c r="B2151" s="2" t="s">
        <v>1143</v>
      </c>
      <c r="C2151" s="2" t="s">
        <v>56</v>
      </c>
      <c r="D2151" s="2" t="s">
        <v>56</v>
      </c>
      <c r="E2151" s="2" t="s">
        <v>15</v>
      </c>
      <c r="F2151" s="17" t="str">
        <f>+Tabela1[[#This Row],[WK]]&amp;Tabela1[[#This Row],[PK]]&amp;Tabela1[[#This Row],[GK]]</f>
        <v>300909</v>
      </c>
      <c r="G2151" s="2" t="s">
        <v>1999</v>
      </c>
      <c r="H2151" s="3">
        <v>142468875.77000001</v>
      </c>
      <c r="I2151" s="4">
        <v>1.125</v>
      </c>
      <c r="J2151" s="3">
        <v>160277485.24000001</v>
      </c>
      <c r="K2151" s="4">
        <v>7.0000000000000007E-2</v>
      </c>
      <c r="L2151" s="3">
        <v>11219424</v>
      </c>
      <c r="M2151" s="3"/>
      <c r="N2151" s="5"/>
      <c r="O2151" s="3">
        <v>4201280</v>
      </c>
      <c r="P2151" s="4">
        <v>1.125</v>
      </c>
      <c r="Q2151" s="3">
        <v>4726440</v>
      </c>
      <c r="R2151" s="4">
        <v>1.6E-2</v>
      </c>
      <c r="S2151" s="3">
        <v>75623</v>
      </c>
      <c r="T2151" s="3"/>
      <c r="U2151" s="5"/>
      <c r="V2151" s="3">
        <v>7586805</v>
      </c>
      <c r="W2151" s="5"/>
      <c r="X2151" s="3">
        <v>16719775</v>
      </c>
      <c r="Y2151" s="3">
        <v>3947819</v>
      </c>
      <c r="Z2151" s="3">
        <v>0</v>
      </c>
      <c r="AA2151" s="3">
        <v>863855</v>
      </c>
      <c r="AB2151" s="3">
        <v>9017290</v>
      </c>
      <c r="AC2151" s="3">
        <v>2890811</v>
      </c>
      <c r="AD2151" s="3">
        <v>9132970</v>
      </c>
      <c r="AE2151" s="3">
        <v>0</v>
      </c>
      <c r="AF2151" s="3">
        <v>11219424</v>
      </c>
      <c r="AG2151" s="3">
        <v>75623</v>
      </c>
      <c r="AH2151" s="3">
        <v>9132970</v>
      </c>
      <c r="AI2151" s="3">
        <v>7586805</v>
      </c>
      <c r="AJ2151" s="3">
        <v>448281</v>
      </c>
      <c r="AK2151" s="3">
        <v>448281</v>
      </c>
      <c r="AL2151" s="3">
        <v>302768</v>
      </c>
      <c r="AM2151" s="3">
        <v>145513</v>
      </c>
      <c r="AN2151" s="3">
        <v>-263549</v>
      </c>
      <c r="AO2151" s="3">
        <v>0</v>
      </c>
      <c r="AP2151" s="3">
        <v>263549</v>
      </c>
      <c r="AQ2151" s="3">
        <v>0</v>
      </c>
      <c r="AR2151" s="3">
        <f>Tabela1[[#This Row],[Potrzeby finansowe 2027
w tym:]]+Tabela1[[#This Row],[Rozliczenie 2025 potrz. fin.]]</f>
        <v>16719775</v>
      </c>
      <c r="AS2151" s="3">
        <v>0</v>
      </c>
      <c r="AT2151" s="3">
        <v>0</v>
      </c>
      <c r="AU2151" s="3"/>
      <c r="AV2151" s="3"/>
      <c r="AW2151" s="3"/>
      <c r="AX2151" s="3"/>
      <c r="AY2151" s="3"/>
      <c r="AZ2151" s="3"/>
      <c r="BA2151" s="3">
        <v>0</v>
      </c>
      <c r="BB2151" s="3">
        <v>0</v>
      </c>
      <c r="BC2151" s="3">
        <v>0</v>
      </c>
      <c r="BD2151" s="3">
        <v>0</v>
      </c>
      <c r="BE2151" s="3">
        <v>0</v>
      </c>
      <c r="BF2151" s="3">
        <v>0</v>
      </c>
      <c r="BG2151" s="3">
        <v>431124</v>
      </c>
      <c r="BH2151" s="3">
        <v>4051</v>
      </c>
      <c r="BI2151" s="3">
        <v>432731</v>
      </c>
      <c r="BJ2151" s="3">
        <v>6649707.7750000004</v>
      </c>
      <c r="BK2151" s="3">
        <v>4034518.3900000006</v>
      </c>
      <c r="BL2151" s="3">
        <v>2264738.85</v>
      </c>
      <c r="BM2151" s="3">
        <v>5931279.8399999999</v>
      </c>
      <c r="BN2151" s="53">
        <v>0.76803484327056704</v>
      </c>
      <c r="BO2151" s="54">
        <v>1.525334E-4</v>
      </c>
      <c r="BP2151" s="70">
        <v>3836</v>
      </c>
      <c r="BQ2151" s="71"/>
      <c r="BR2151" s="70"/>
      <c r="BS2151" s="72"/>
      <c r="BT2151" s="72"/>
      <c r="BU2151" s="70">
        <v>11219424</v>
      </c>
      <c r="BV2151" s="70">
        <v>75623</v>
      </c>
      <c r="BW2151" s="74">
        <v>9132970</v>
      </c>
      <c r="BX2151" s="70">
        <v>20428017</v>
      </c>
    </row>
    <row r="2152" spans="1:76" x14ac:dyDescent="0.3">
      <c r="A2152" s="73" t="s">
        <v>10</v>
      </c>
      <c r="B2152" s="2" t="s">
        <v>1143</v>
      </c>
      <c r="C2152" s="2" t="s">
        <v>56</v>
      </c>
      <c r="D2152" s="2" t="s">
        <v>69</v>
      </c>
      <c r="E2152" s="2" t="s">
        <v>15</v>
      </c>
      <c r="F2152" s="17" t="str">
        <f>+Tabela1[[#This Row],[WK]]&amp;Tabela1[[#This Row],[PK]]&amp;Tabela1[[#This Row],[GK]]</f>
        <v>300910</v>
      </c>
      <c r="G2152" s="2" t="s">
        <v>2000</v>
      </c>
      <c r="H2152" s="3">
        <v>254289251.69</v>
      </c>
      <c r="I2152" s="4">
        <v>1.125</v>
      </c>
      <c r="J2152" s="3">
        <v>286075408.14999998</v>
      </c>
      <c r="K2152" s="4">
        <v>7.0000000000000007E-2</v>
      </c>
      <c r="L2152" s="3">
        <v>20025279</v>
      </c>
      <c r="M2152" s="3"/>
      <c r="N2152" s="5"/>
      <c r="O2152" s="3">
        <v>5403729.4399999995</v>
      </c>
      <c r="P2152" s="4">
        <v>1.125</v>
      </c>
      <c r="Q2152" s="3">
        <v>6079195.6200000001</v>
      </c>
      <c r="R2152" s="4">
        <v>1.6E-2</v>
      </c>
      <c r="S2152" s="3">
        <v>97267</v>
      </c>
      <c r="T2152" s="3"/>
      <c r="U2152" s="5"/>
      <c r="V2152" s="3">
        <v>12814005</v>
      </c>
      <c r="W2152" s="5"/>
      <c r="X2152" s="3">
        <v>21845305</v>
      </c>
      <c r="Y2152" s="3">
        <v>2461959</v>
      </c>
      <c r="Z2152" s="3">
        <v>47757</v>
      </c>
      <c r="AA2152" s="3">
        <v>1111150</v>
      </c>
      <c r="AB2152" s="3">
        <v>15439920</v>
      </c>
      <c r="AC2152" s="3">
        <v>2784519</v>
      </c>
      <c r="AD2152" s="3">
        <v>9031300</v>
      </c>
      <c r="AE2152" s="3">
        <v>0</v>
      </c>
      <c r="AF2152" s="3">
        <v>20025279</v>
      </c>
      <c r="AG2152" s="3">
        <v>97267</v>
      </c>
      <c r="AH2152" s="3">
        <v>9031300</v>
      </c>
      <c r="AI2152" s="3">
        <v>12814005</v>
      </c>
      <c r="AJ2152" s="3">
        <v>1413432</v>
      </c>
      <c r="AK2152" s="3">
        <v>1413432</v>
      </c>
      <c r="AL2152" s="3">
        <v>864619</v>
      </c>
      <c r="AM2152" s="3">
        <v>548813</v>
      </c>
      <c r="AN2152" s="3">
        <v>411341</v>
      </c>
      <c r="AO2152" s="3">
        <v>0</v>
      </c>
      <c r="AP2152" s="3">
        <v>-411341</v>
      </c>
      <c r="AQ2152" s="3">
        <v>0</v>
      </c>
      <c r="AR2152" s="3">
        <f>Tabela1[[#This Row],[Potrzeby finansowe 2027
w tym:]]+Tabela1[[#This Row],[Rozliczenie 2025 potrz. fin.]]</f>
        <v>21845305</v>
      </c>
      <c r="AS2152" s="3">
        <v>0</v>
      </c>
      <c r="AT2152" s="3">
        <v>0</v>
      </c>
      <c r="AU2152" s="3"/>
      <c r="AV2152" s="3"/>
      <c r="AW2152" s="3"/>
      <c r="AX2152" s="3"/>
      <c r="AY2152" s="3"/>
      <c r="AZ2152" s="3"/>
      <c r="BA2152" s="3">
        <v>47757</v>
      </c>
      <c r="BB2152" s="3">
        <v>0</v>
      </c>
      <c r="BC2152" s="3">
        <v>0</v>
      </c>
      <c r="BD2152" s="3">
        <v>0</v>
      </c>
      <c r="BE2152" s="3">
        <v>956.96</v>
      </c>
      <c r="BF2152" s="3">
        <v>0</v>
      </c>
      <c r="BG2152" s="3">
        <v>670578</v>
      </c>
      <c r="BH2152" s="3">
        <v>6301</v>
      </c>
      <c r="BI2152" s="3">
        <v>440572</v>
      </c>
      <c r="BJ2152" s="3">
        <v>6770199.9975000015</v>
      </c>
      <c r="BK2152" s="3">
        <v>5014873.7500000009</v>
      </c>
      <c r="BL2152" s="3">
        <v>388645.39</v>
      </c>
      <c r="BM2152" s="3">
        <v>6244014.21</v>
      </c>
      <c r="BN2152" s="53">
        <v>0.91399046846292309</v>
      </c>
      <c r="BO2152" s="54">
        <v>2.6535419999999999E-4</v>
      </c>
      <c r="BP2152" s="70">
        <v>6674</v>
      </c>
      <c r="BQ2152" s="71"/>
      <c r="BR2152" s="70"/>
      <c r="BS2152" s="72"/>
      <c r="BT2152" s="72"/>
      <c r="BU2152" s="70">
        <v>20025279</v>
      </c>
      <c r="BV2152" s="70">
        <v>97267</v>
      </c>
      <c r="BW2152" s="74">
        <v>9031300</v>
      </c>
      <c r="BX2152" s="70">
        <v>29153846</v>
      </c>
    </row>
    <row r="2153" spans="1:76" x14ac:dyDescent="0.3">
      <c r="A2153" s="73" t="s">
        <v>10</v>
      </c>
      <c r="B2153" s="2" t="s">
        <v>1143</v>
      </c>
      <c r="C2153" s="2" t="s">
        <v>56</v>
      </c>
      <c r="D2153" s="2" t="s">
        <v>71</v>
      </c>
      <c r="E2153" s="2" t="s">
        <v>19</v>
      </c>
      <c r="F2153" s="17" t="str">
        <f>+Tabela1[[#This Row],[WK]]&amp;Tabela1[[#This Row],[PK]]&amp;Tabela1[[#This Row],[GK]]</f>
        <v>300911</v>
      </c>
      <c r="G2153" s="2" t="s">
        <v>2001</v>
      </c>
      <c r="H2153" s="3">
        <v>119821221.94</v>
      </c>
      <c r="I2153" s="4">
        <v>1.125</v>
      </c>
      <c r="J2153" s="3">
        <v>134798874.68000001</v>
      </c>
      <c r="K2153" s="4">
        <v>7.0000000000000007E-2</v>
      </c>
      <c r="L2153" s="3">
        <v>9435921</v>
      </c>
      <c r="M2153" s="3"/>
      <c r="N2153" s="5"/>
      <c r="O2153" s="3">
        <v>2078615.76</v>
      </c>
      <c r="P2153" s="4">
        <v>1.125</v>
      </c>
      <c r="Q2153" s="3">
        <v>2338442.73</v>
      </c>
      <c r="R2153" s="4">
        <v>1.6E-2</v>
      </c>
      <c r="S2153" s="3">
        <v>37415</v>
      </c>
      <c r="T2153" s="3"/>
      <c r="U2153" s="5"/>
      <c r="V2153" s="3">
        <v>6435541</v>
      </c>
      <c r="W2153" s="5"/>
      <c r="X2153" s="3">
        <v>15487375</v>
      </c>
      <c r="Y2153" s="3">
        <v>5040314</v>
      </c>
      <c r="Z2153" s="3">
        <v>2176</v>
      </c>
      <c r="AA2153" s="3">
        <v>718432</v>
      </c>
      <c r="AB2153" s="3">
        <v>7200958</v>
      </c>
      <c r="AC2153" s="3">
        <v>2525495</v>
      </c>
      <c r="AD2153" s="3">
        <v>9051834</v>
      </c>
      <c r="AE2153" s="3">
        <v>0</v>
      </c>
      <c r="AF2153" s="3">
        <v>9435921</v>
      </c>
      <c r="AG2153" s="3">
        <v>37415</v>
      </c>
      <c r="AH2153" s="3">
        <v>9051834</v>
      </c>
      <c r="AI2153" s="3">
        <v>6435541</v>
      </c>
      <c r="AJ2153" s="3">
        <v>86223</v>
      </c>
      <c r="AK2153" s="3">
        <v>86223</v>
      </c>
      <c r="AL2153" s="3">
        <v>505972</v>
      </c>
      <c r="AM2153" s="3">
        <v>-419749</v>
      </c>
      <c r="AN2153" s="3">
        <v>-46970</v>
      </c>
      <c r="AO2153" s="3">
        <v>0</v>
      </c>
      <c r="AP2153" s="3">
        <v>46970</v>
      </c>
      <c r="AQ2153" s="3">
        <v>0</v>
      </c>
      <c r="AR2153" s="3">
        <f>Tabela1[[#This Row],[Potrzeby finansowe 2027
w tym:]]+Tabela1[[#This Row],[Rozliczenie 2025 potrz. fin.]]</f>
        <v>15487375</v>
      </c>
      <c r="AS2153" s="3">
        <v>0</v>
      </c>
      <c r="AT2153" s="3">
        <v>0</v>
      </c>
      <c r="AU2153" s="3"/>
      <c r="AV2153" s="3"/>
      <c r="AW2153" s="3"/>
      <c r="AX2153" s="3"/>
      <c r="AY2153" s="3"/>
      <c r="AZ2153" s="3"/>
      <c r="BA2153" s="3">
        <v>2176</v>
      </c>
      <c r="BB2153" s="3">
        <v>0</v>
      </c>
      <c r="BC2153" s="3">
        <v>6.54</v>
      </c>
      <c r="BD2153" s="3">
        <v>0</v>
      </c>
      <c r="BE2153" s="3">
        <v>0</v>
      </c>
      <c r="BF2153" s="3">
        <v>0</v>
      </c>
      <c r="BG2153" s="3">
        <v>404198</v>
      </c>
      <c r="BH2153" s="3">
        <v>3798</v>
      </c>
      <c r="BI2153" s="3">
        <v>314234</v>
      </c>
      <c r="BJ2153" s="3">
        <v>4828775.5925000012</v>
      </c>
      <c r="BK2153" s="3">
        <v>1800198.870000001</v>
      </c>
      <c r="BL2153" s="3">
        <v>1556322.43</v>
      </c>
      <c r="BM2153" s="3">
        <v>9001662.0299999993</v>
      </c>
      <c r="BN2153" s="53">
        <v>0.68485865905635923</v>
      </c>
      <c r="BO2153" s="54">
        <v>1.35869E-4</v>
      </c>
      <c r="BP2153" s="70">
        <v>3417</v>
      </c>
      <c r="BQ2153" s="71"/>
      <c r="BR2153" s="70"/>
      <c r="BS2153" s="72"/>
      <c r="BT2153" s="72"/>
      <c r="BU2153" s="70">
        <v>9435921</v>
      </c>
      <c r="BV2153" s="70">
        <v>37415</v>
      </c>
      <c r="BW2153" s="74">
        <v>9051834</v>
      </c>
      <c r="BX2153" s="70">
        <v>18525170</v>
      </c>
    </row>
    <row r="2154" spans="1:76" x14ac:dyDescent="0.3">
      <c r="A2154" s="73" t="s">
        <v>10</v>
      </c>
      <c r="B2154" s="2" t="s">
        <v>1143</v>
      </c>
      <c r="C2154" s="2" t="s">
        <v>69</v>
      </c>
      <c r="D2154" s="2" t="s">
        <v>12</v>
      </c>
      <c r="E2154" s="2" t="s">
        <v>19</v>
      </c>
      <c r="F2154" s="17" t="str">
        <f>+Tabela1[[#This Row],[WK]]&amp;Tabela1[[#This Row],[PK]]&amp;Tabela1[[#This Row],[GK]]</f>
        <v>301001</v>
      </c>
      <c r="G2154" s="2" t="s">
        <v>2002</v>
      </c>
      <c r="H2154" s="3">
        <v>547367844.09000003</v>
      </c>
      <c r="I2154" s="4">
        <v>1.125</v>
      </c>
      <c r="J2154" s="3">
        <v>615788824.60000002</v>
      </c>
      <c r="K2154" s="4">
        <v>7.0000000000000007E-2</v>
      </c>
      <c r="L2154" s="3">
        <v>43105218</v>
      </c>
      <c r="M2154" s="3"/>
      <c r="N2154" s="5"/>
      <c r="O2154" s="3">
        <v>17977020.460000005</v>
      </c>
      <c r="P2154" s="4">
        <v>1.125</v>
      </c>
      <c r="Q2154" s="3">
        <v>20224148.02</v>
      </c>
      <c r="R2154" s="4">
        <v>1.6E-2</v>
      </c>
      <c r="S2154" s="3">
        <v>323586</v>
      </c>
      <c r="T2154" s="3"/>
      <c r="U2154" s="5"/>
      <c r="V2154" s="3">
        <v>25177895</v>
      </c>
      <c r="W2154" s="5"/>
      <c r="X2154" s="3">
        <v>36943354</v>
      </c>
      <c r="Y2154" s="3">
        <v>1436140</v>
      </c>
      <c r="Z2154" s="3">
        <v>178202</v>
      </c>
      <c r="AA2154" s="3">
        <v>1919014</v>
      </c>
      <c r="AB2154" s="3">
        <v>24130214</v>
      </c>
      <c r="AC2154" s="3">
        <v>9279784</v>
      </c>
      <c r="AD2154" s="3">
        <v>11765459</v>
      </c>
      <c r="AE2154" s="3">
        <v>0</v>
      </c>
      <c r="AF2154" s="3">
        <v>43105218</v>
      </c>
      <c r="AG2154" s="3">
        <v>323586</v>
      </c>
      <c r="AH2154" s="3">
        <v>11765459</v>
      </c>
      <c r="AI2154" s="3">
        <v>25177895</v>
      </c>
      <c r="AJ2154" s="3">
        <v>1446878</v>
      </c>
      <c r="AK2154" s="3">
        <v>1446878</v>
      </c>
      <c r="AL2154" s="3">
        <v>1986472</v>
      </c>
      <c r="AM2154" s="3">
        <v>-539594</v>
      </c>
      <c r="AN2154" s="3">
        <v>1341188</v>
      </c>
      <c r="AO2154" s="3">
        <v>0</v>
      </c>
      <c r="AP2154" s="3">
        <v>-1341188</v>
      </c>
      <c r="AQ2154" s="3">
        <v>0</v>
      </c>
      <c r="AR2154" s="3">
        <f>Tabela1[[#This Row],[Potrzeby finansowe 2027
w tym:]]+Tabela1[[#This Row],[Rozliczenie 2025 potrz. fin.]]</f>
        <v>36943354</v>
      </c>
      <c r="AS2154" s="3">
        <v>0</v>
      </c>
      <c r="AT2154" s="3">
        <v>0</v>
      </c>
      <c r="AU2154" s="3"/>
      <c r="AV2154" s="3"/>
      <c r="AW2154" s="3"/>
      <c r="AX2154" s="3"/>
      <c r="AY2154" s="3"/>
      <c r="AZ2154" s="3"/>
      <c r="BA2154" s="3">
        <v>178202</v>
      </c>
      <c r="BB2154" s="3">
        <v>0</v>
      </c>
      <c r="BC2154" s="3">
        <v>0</v>
      </c>
      <c r="BD2154" s="3">
        <v>0</v>
      </c>
      <c r="BE2154" s="3">
        <v>3570.83</v>
      </c>
      <c r="BF2154" s="3">
        <v>0</v>
      </c>
      <c r="BG2154" s="3">
        <v>1326469</v>
      </c>
      <c r="BH2154" s="3">
        <v>12464</v>
      </c>
      <c r="BI2154" s="3">
        <v>592545</v>
      </c>
      <c r="BJ2154" s="3">
        <v>9105548.2774999999</v>
      </c>
      <c r="BK2154" s="3">
        <v>3622316.0100000007</v>
      </c>
      <c r="BL2154" s="3">
        <v>6870654.0499999998</v>
      </c>
      <c r="BM2154" s="3">
        <v>8191620.9699999997</v>
      </c>
      <c r="BN2154" s="53">
        <v>0.96849370004569912</v>
      </c>
      <c r="BO2154" s="54">
        <v>4.2261579999999999E-4</v>
      </c>
      <c r="BP2154" s="70">
        <v>10628</v>
      </c>
      <c r="BQ2154" s="71"/>
      <c r="BR2154" s="70"/>
      <c r="BS2154" s="72"/>
      <c r="BT2154" s="72"/>
      <c r="BU2154" s="70">
        <v>43105218</v>
      </c>
      <c r="BV2154" s="70">
        <v>323586</v>
      </c>
      <c r="BW2154" s="74">
        <v>11765459</v>
      </c>
      <c r="BX2154" s="70">
        <v>55194263</v>
      </c>
    </row>
    <row r="2155" spans="1:76" x14ac:dyDescent="0.3">
      <c r="A2155" s="73" t="s">
        <v>10</v>
      </c>
      <c r="B2155" s="2" t="s">
        <v>1143</v>
      </c>
      <c r="C2155" s="2" t="s">
        <v>69</v>
      </c>
      <c r="D2155" s="2" t="s">
        <v>11</v>
      </c>
      <c r="E2155" s="2" t="s">
        <v>15</v>
      </c>
      <c r="F2155" s="17" t="str">
        <f>+Tabela1[[#This Row],[WK]]&amp;Tabela1[[#This Row],[PK]]&amp;Tabela1[[#This Row],[GK]]</f>
        <v>301002</v>
      </c>
      <c r="G2155" s="2" t="s">
        <v>2003</v>
      </c>
      <c r="H2155" s="3">
        <v>156987521.71000001</v>
      </c>
      <c r="I2155" s="4">
        <v>1.125</v>
      </c>
      <c r="J2155" s="3">
        <v>176610961.91999999</v>
      </c>
      <c r="K2155" s="4">
        <v>7.0000000000000007E-2</v>
      </c>
      <c r="L2155" s="3">
        <v>12362767</v>
      </c>
      <c r="M2155" s="3"/>
      <c r="N2155" s="5"/>
      <c r="O2155" s="3">
        <v>9370065.5299999993</v>
      </c>
      <c r="P2155" s="4">
        <v>1.125</v>
      </c>
      <c r="Q2155" s="3">
        <v>10541323.720000001</v>
      </c>
      <c r="R2155" s="4">
        <v>1.6E-2</v>
      </c>
      <c r="S2155" s="3">
        <v>168661</v>
      </c>
      <c r="T2155" s="3"/>
      <c r="U2155" s="5"/>
      <c r="V2155" s="3">
        <v>8495972</v>
      </c>
      <c r="W2155" s="5"/>
      <c r="X2155" s="3">
        <v>25491672</v>
      </c>
      <c r="Y2155" s="3">
        <v>10205052</v>
      </c>
      <c r="Z2155" s="3">
        <v>9367</v>
      </c>
      <c r="AA2155" s="3">
        <v>1023026</v>
      </c>
      <c r="AB2155" s="3">
        <v>13527381</v>
      </c>
      <c r="AC2155" s="3">
        <v>726846</v>
      </c>
      <c r="AD2155" s="3">
        <v>16995700</v>
      </c>
      <c r="AE2155" s="3">
        <v>0</v>
      </c>
      <c r="AF2155" s="3">
        <v>12362767</v>
      </c>
      <c r="AG2155" s="3">
        <v>168661</v>
      </c>
      <c r="AH2155" s="3">
        <v>16995700</v>
      </c>
      <c r="AI2155" s="3">
        <v>8495972</v>
      </c>
      <c r="AJ2155" s="3">
        <v>726367</v>
      </c>
      <c r="AK2155" s="3">
        <v>726367</v>
      </c>
      <c r="AL2155" s="3">
        <v>377047</v>
      </c>
      <c r="AM2155" s="3">
        <v>349320</v>
      </c>
      <c r="AN2155" s="3">
        <v>-250995</v>
      </c>
      <c r="AO2155" s="3">
        <v>0</v>
      </c>
      <c r="AP2155" s="3">
        <v>250995</v>
      </c>
      <c r="AQ2155" s="3">
        <v>0</v>
      </c>
      <c r="AR2155" s="3">
        <f>Tabela1[[#This Row],[Potrzeby finansowe 2027
w tym:]]+Tabela1[[#This Row],[Rozliczenie 2025 potrz. fin.]]</f>
        <v>25491672</v>
      </c>
      <c r="AS2155" s="3">
        <v>0</v>
      </c>
      <c r="AT2155" s="3">
        <v>0</v>
      </c>
      <c r="AU2155" s="3"/>
      <c r="AV2155" s="3"/>
      <c r="AW2155" s="3"/>
      <c r="AX2155" s="3"/>
      <c r="AY2155" s="3"/>
      <c r="AZ2155" s="3"/>
      <c r="BA2155" s="3">
        <v>9367</v>
      </c>
      <c r="BB2155" s="3">
        <v>0</v>
      </c>
      <c r="BC2155" s="3">
        <v>0</v>
      </c>
      <c r="BD2155" s="3">
        <v>0</v>
      </c>
      <c r="BE2155" s="3">
        <v>187.7</v>
      </c>
      <c r="BF2155" s="3">
        <v>0</v>
      </c>
      <c r="BG2155" s="3">
        <v>518817</v>
      </c>
      <c r="BH2155" s="3">
        <v>4875</v>
      </c>
      <c r="BI2155" s="3">
        <v>504209</v>
      </c>
      <c r="BJ2155" s="3">
        <v>7748096.2175000012</v>
      </c>
      <c r="BK2155" s="3">
        <v>3771367.3800000008</v>
      </c>
      <c r="BL2155" s="3">
        <v>1444756.91</v>
      </c>
      <c r="BM2155" s="3">
        <v>13017401.529999999</v>
      </c>
      <c r="BN2155" s="53">
        <v>0.58050977868554321</v>
      </c>
      <c r="BO2155" s="54">
        <v>1.9945879999999999E-4</v>
      </c>
      <c r="BP2155" s="70">
        <v>5016</v>
      </c>
      <c r="BQ2155" s="71"/>
      <c r="BR2155" s="70"/>
      <c r="BS2155" s="72"/>
      <c r="BT2155" s="72"/>
      <c r="BU2155" s="70">
        <v>12362767</v>
      </c>
      <c r="BV2155" s="70">
        <v>168661</v>
      </c>
      <c r="BW2155" s="74">
        <v>16995700</v>
      </c>
      <c r="BX2155" s="70">
        <v>29527128</v>
      </c>
    </row>
    <row r="2156" spans="1:76" x14ac:dyDescent="0.3">
      <c r="A2156" s="73" t="s">
        <v>10</v>
      </c>
      <c r="B2156" s="2" t="s">
        <v>1143</v>
      </c>
      <c r="C2156" s="2" t="s">
        <v>69</v>
      </c>
      <c r="D2156" s="2" t="s">
        <v>16</v>
      </c>
      <c r="E2156" s="2" t="s">
        <v>15</v>
      </c>
      <c r="F2156" s="17" t="str">
        <f>+Tabela1[[#This Row],[WK]]&amp;Tabela1[[#This Row],[PK]]&amp;Tabela1[[#This Row],[GK]]</f>
        <v>301003</v>
      </c>
      <c r="G2156" s="2" t="s">
        <v>2004</v>
      </c>
      <c r="H2156" s="3">
        <v>567649364.69000006</v>
      </c>
      <c r="I2156" s="4">
        <v>1.125</v>
      </c>
      <c r="J2156" s="3">
        <v>638605535.27999997</v>
      </c>
      <c r="K2156" s="4">
        <v>7.0000000000000007E-2</v>
      </c>
      <c r="L2156" s="3">
        <v>44702387</v>
      </c>
      <c r="M2156" s="3"/>
      <c r="N2156" s="5"/>
      <c r="O2156" s="3">
        <v>20865069.109999999</v>
      </c>
      <c r="P2156" s="4">
        <v>1.125</v>
      </c>
      <c r="Q2156" s="3">
        <v>23473202.75</v>
      </c>
      <c r="R2156" s="4">
        <v>1.6E-2</v>
      </c>
      <c r="S2156" s="3">
        <v>375571</v>
      </c>
      <c r="T2156" s="3"/>
      <c r="U2156" s="5"/>
      <c r="V2156" s="3">
        <v>25680895</v>
      </c>
      <c r="W2156" s="5"/>
      <c r="X2156" s="3">
        <v>21621181</v>
      </c>
      <c r="Y2156" s="3">
        <v>0</v>
      </c>
      <c r="Z2156" s="3">
        <v>209347</v>
      </c>
      <c r="AA2156" s="3">
        <v>2290916</v>
      </c>
      <c r="AB2156" s="3">
        <v>19120918</v>
      </c>
      <c r="AC2156" s="3">
        <v>0</v>
      </c>
      <c r="AD2156" s="3">
        <v>0</v>
      </c>
      <c r="AE2156" s="3">
        <v>0</v>
      </c>
      <c r="AF2156" s="3">
        <v>44702387</v>
      </c>
      <c r="AG2156" s="3">
        <v>375571</v>
      </c>
      <c r="AH2156" s="3">
        <v>0</v>
      </c>
      <c r="AI2156" s="3">
        <v>25680895</v>
      </c>
      <c r="AJ2156" s="3">
        <v>872335</v>
      </c>
      <c r="AK2156" s="3">
        <v>1011713</v>
      </c>
      <c r="AL2156" s="3">
        <v>1051583</v>
      </c>
      <c r="AM2156" s="3">
        <v>-39870</v>
      </c>
      <c r="AN2156" s="3">
        <v>139378</v>
      </c>
      <c r="AO2156" s="3">
        <v>0</v>
      </c>
      <c r="AP2156" s="3">
        <v>0</v>
      </c>
      <c r="AQ2156" s="3">
        <v>139378</v>
      </c>
      <c r="AR2156" s="3">
        <f>Tabela1[[#This Row],[Potrzeby finansowe 2027
w tym:]]+Tabela1[[#This Row],[Rozliczenie 2025 potrz. fin.]]</f>
        <v>21760559</v>
      </c>
      <c r="AS2156" s="3">
        <v>0</v>
      </c>
      <c r="AT2156" s="3">
        <v>0</v>
      </c>
      <c r="AU2156" s="3"/>
      <c r="AV2156" s="3"/>
      <c r="AW2156" s="3"/>
      <c r="AX2156" s="3"/>
      <c r="AY2156" s="3"/>
      <c r="AZ2156" s="3"/>
      <c r="BA2156" s="3">
        <v>209347</v>
      </c>
      <c r="BB2156" s="3">
        <v>0</v>
      </c>
      <c r="BC2156" s="3">
        <v>571.52</v>
      </c>
      <c r="BD2156" s="3">
        <v>0</v>
      </c>
      <c r="BE2156" s="3">
        <v>384.77</v>
      </c>
      <c r="BF2156" s="3">
        <v>0</v>
      </c>
      <c r="BG2156" s="3">
        <v>1226750</v>
      </c>
      <c r="BH2156" s="3">
        <v>11527</v>
      </c>
      <c r="BI2156" s="3">
        <v>1064166</v>
      </c>
      <c r="BJ2156" s="3">
        <v>16352862.395</v>
      </c>
      <c r="BK2156" s="3">
        <v>10072320.530000001</v>
      </c>
      <c r="BL2156" s="3">
        <v>3165318.4</v>
      </c>
      <c r="BM2156" s="3">
        <v>18791530.66</v>
      </c>
      <c r="BN2156" s="53">
        <v>1.3081111328726114</v>
      </c>
      <c r="BO2156" s="54">
        <v>3.8739759999999998E-4</v>
      </c>
      <c r="BP2156" s="70">
        <v>9742</v>
      </c>
      <c r="BQ2156" s="71"/>
      <c r="BR2156" s="70"/>
      <c r="BS2156" s="72"/>
      <c r="BT2156" s="72"/>
      <c r="BU2156" s="70">
        <v>44702387</v>
      </c>
      <c r="BV2156" s="70">
        <v>375571</v>
      </c>
      <c r="BW2156" s="74">
        <v>0</v>
      </c>
      <c r="BX2156" s="70">
        <v>45077958</v>
      </c>
    </row>
    <row r="2157" spans="1:76" x14ac:dyDescent="0.3">
      <c r="A2157" s="73" t="s">
        <v>10</v>
      </c>
      <c r="B2157" s="2" t="s">
        <v>1143</v>
      </c>
      <c r="C2157" s="2" t="s">
        <v>69</v>
      </c>
      <c r="D2157" s="2" t="s">
        <v>18</v>
      </c>
      <c r="E2157" s="2" t="s">
        <v>19</v>
      </c>
      <c r="F2157" s="17" t="str">
        <f>+Tabela1[[#This Row],[WK]]&amp;Tabela1[[#This Row],[PK]]&amp;Tabela1[[#This Row],[GK]]</f>
        <v>301004</v>
      </c>
      <c r="G2157" s="2" t="s">
        <v>2005</v>
      </c>
      <c r="H2157" s="3">
        <v>426726199.49000001</v>
      </c>
      <c r="I2157" s="4">
        <v>1.125</v>
      </c>
      <c r="J2157" s="3">
        <v>480066974.43000001</v>
      </c>
      <c r="K2157" s="4">
        <v>7.0000000000000007E-2</v>
      </c>
      <c r="L2157" s="3">
        <v>33604688</v>
      </c>
      <c r="M2157" s="3"/>
      <c r="N2157" s="5"/>
      <c r="O2157" s="3">
        <v>42532173.590000004</v>
      </c>
      <c r="P2157" s="4">
        <v>1.125</v>
      </c>
      <c r="Q2157" s="3">
        <v>47848695.289999999</v>
      </c>
      <c r="R2157" s="4">
        <v>1.6E-2</v>
      </c>
      <c r="S2157" s="3">
        <v>765579</v>
      </c>
      <c r="T2157" s="3"/>
      <c r="U2157" s="5"/>
      <c r="V2157" s="3">
        <v>19693736</v>
      </c>
      <c r="W2157" s="5"/>
      <c r="X2157" s="3">
        <v>24985302</v>
      </c>
      <c r="Y2157" s="3">
        <v>0</v>
      </c>
      <c r="Z2157" s="3">
        <v>152756</v>
      </c>
      <c r="AA2157" s="3">
        <v>1552564</v>
      </c>
      <c r="AB2157" s="3">
        <v>18349935</v>
      </c>
      <c r="AC2157" s="3">
        <v>4930047</v>
      </c>
      <c r="AD2157" s="3">
        <v>6160905</v>
      </c>
      <c r="AE2157" s="3">
        <v>12647895</v>
      </c>
      <c r="AF2157" s="3">
        <v>27117698</v>
      </c>
      <c r="AG2157" s="3">
        <v>765579</v>
      </c>
      <c r="AH2157" s="3">
        <v>0</v>
      </c>
      <c r="AI2157" s="3">
        <v>19693736</v>
      </c>
      <c r="AJ2157" s="3">
        <v>1176120</v>
      </c>
      <c r="AK2157" s="3">
        <v>1216979</v>
      </c>
      <c r="AL2157" s="3">
        <v>1108980</v>
      </c>
      <c r="AM2157" s="3">
        <v>107999</v>
      </c>
      <c r="AN2157" s="3">
        <v>330263</v>
      </c>
      <c r="AO2157" s="3">
        <v>0</v>
      </c>
      <c r="AP2157" s="3">
        <v>-289404</v>
      </c>
      <c r="AQ2157" s="3">
        <v>40859</v>
      </c>
      <c r="AR2157" s="3">
        <f>Tabela1[[#This Row],[Potrzeby finansowe 2027
w tym:]]+Tabela1[[#This Row],[Rozliczenie 2025 potrz. fin.]]</f>
        <v>25026161</v>
      </c>
      <c r="AS2157" s="3">
        <v>0</v>
      </c>
      <c r="AT2157" s="3">
        <v>0</v>
      </c>
      <c r="AU2157" s="3"/>
      <c r="AV2157" s="3"/>
      <c r="AW2157" s="3"/>
      <c r="AX2157" s="3"/>
      <c r="AY2157" s="3"/>
      <c r="AZ2157" s="3"/>
      <c r="BA2157" s="3">
        <v>152756</v>
      </c>
      <c r="BB2157" s="3">
        <v>0</v>
      </c>
      <c r="BC2157" s="3">
        <v>0</v>
      </c>
      <c r="BD2157" s="3">
        <v>1530.47</v>
      </c>
      <c r="BE2157" s="3">
        <v>0</v>
      </c>
      <c r="BF2157" s="3">
        <v>0</v>
      </c>
      <c r="BG2157" s="3">
        <v>1009857</v>
      </c>
      <c r="BH2157" s="3">
        <v>9489</v>
      </c>
      <c r="BI2157" s="3">
        <v>542707</v>
      </c>
      <c r="BJ2157" s="3">
        <v>8339686.0324999997</v>
      </c>
      <c r="BK2157" s="3">
        <v>5345060.3199999994</v>
      </c>
      <c r="BL2157" s="3">
        <v>1827057.33</v>
      </c>
      <c r="BM2157" s="3">
        <v>8324388.1900000004</v>
      </c>
      <c r="BN2157" s="53">
        <v>1.7217015006108765</v>
      </c>
      <c r="BO2157" s="54">
        <v>3.5755720000000001E-4</v>
      </c>
      <c r="BP2157" s="70">
        <v>8992</v>
      </c>
      <c r="BQ2157" s="71"/>
      <c r="BR2157" s="70"/>
      <c r="BS2157" s="72"/>
      <c r="BT2157" s="72"/>
      <c r="BU2157" s="70">
        <v>27117698</v>
      </c>
      <c r="BV2157" s="70">
        <v>765579</v>
      </c>
      <c r="BW2157" s="74">
        <v>0</v>
      </c>
      <c r="BX2157" s="70">
        <v>27883277</v>
      </c>
    </row>
    <row r="2158" spans="1:76" x14ac:dyDescent="0.3">
      <c r="A2158" s="73" t="s">
        <v>10</v>
      </c>
      <c r="B2158" s="2" t="s">
        <v>1143</v>
      </c>
      <c r="C2158" s="2" t="s">
        <v>69</v>
      </c>
      <c r="D2158" s="2" t="s">
        <v>21</v>
      </c>
      <c r="E2158" s="2" t="s">
        <v>15</v>
      </c>
      <c r="F2158" s="17" t="str">
        <f>+Tabela1[[#This Row],[WK]]&amp;Tabela1[[#This Row],[PK]]&amp;Tabela1[[#This Row],[GK]]</f>
        <v>301005</v>
      </c>
      <c r="G2158" s="2" t="s">
        <v>2006</v>
      </c>
      <c r="H2158" s="3">
        <v>473530011.43000001</v>
      </c>
      <c r="I2158" s="4">
        <v>1.125</v>
      </c>
      <c r="J2158" s="3">
        <v>532721262.86000001</v>
      </c>
      <c r="K2158" s="4">
        <v>7.0000000000000007E-2</v>
      </c>
      <c r="L2158" s="3">
        <v>37290488</v>
      </c>
      <c r="M2158" s="3"/>
      <c r="N2158" s="5"/>
      <c r="O2158" s="3">
        <v>7084247.4299999997</v>
      </c>
      <c r="P2158" s="4">
        <v>1.125</v>
      </c>
      <c r="Q2158" s="3">
        <v>7969778.3600000003</v>
      </c>
      <c r="R2158" s="4">
        <v>1.6E-2</v>
      </c>
      <c r="S2158" s="3">
        <v>127516</v>
      </c>
      <c r="T2158" s="3"/>
      <c r="U2158" s="5"/>
      <c r="V2158" s="3">
        <v>23051271</v>
      </c>
      <c r="W2158" s="5"/>
      <c r="X2158" s="3">
        <v>41065907</v>
      </c>
      <c r="Y2158" s="3">
        <v>9819573</v>
      </c>
      <c r="Z2158" s="3">
        <v>494225</v>
      </c>
      <c r="AA2158" s="3">
        <v>2011962</v>
      </c>
      <c r="AB2158" s="3">
        <v>23473829</v>
      </c>
      <c r="AC2158" s="3">
        <v>5266318</v>
      </c>
      <c r="AD2158" s="3">
        <v>18014636</v>
      </c>
      <c r="AE2158" s="3">
        <v>0</v>
      </c>
      <c r="AF2158" s="3">
        <v>37290488</v>
      </c>
      <c r="AG2158" s="3">
        <v>127516</v>
      </c>
      <c r="AH2158" s="3">
        <v>18014636</v>
      </c>
      <c r="AI2158" s="3">
        <v>23051271</v>
      </c>
      <c r="AJ2158" s="3">
        <v>3458901</v>
      </c>
      <c r="AK2158" s="3">
        <v>3458901</v>
      </c>
      <c r="AL2158" s="3">
        <v>1743187</v>
      </c>
      <c r="AM2158" s="3">
        <v>1715714</v>
      </c>
      <c r="AN2158" s="3">
        <v>277960</v>
      </c>
      <c r="AO2158" s="3">
        <v>0</v>
      </c>
      <c r="AP2158" s="3">
        <v>-277960</v>
      </c>
      <c r="AQ2158" s="3">
        <v>0</v>
      </c>
      <c r="AR2158" s="3">
        <f>Tabela1[[#This Row],[Potrzeby finansowe 2027
w tym:]]+Tabela1[[#This Row],[Rozliczenie 2025 potrz. fin.]]</f>
        <v>41065907</v>
      </c>
      <c r="AS2158" s="3">
        <v>0</v>
      </c>
      <c r="AT2158" s="3">
        <v>0</v>
      </c>
      <c r="AU2158" s="3"/>
      <c r="AV2158" s="3"/>
      <c r="AW2158" s="3"/>
      <c r="AX2158" s="3"/>
      <c r="AY2158" s="3"/>
      <c r="AZ2158" s="3"/>
      <c r="BA2158" s="3">
        <v>494225</v>
      </c>
      <c r="BB2158" s="3">
        <v>0</v>
      </c>
      <c r="BC2158" s="3">
        <v>0</v>
      </c>
      <c r="BD2158" s="3">
        <v>0</v>
      </c>
      <c r="BE2158" s="3">
        <v>9903.32</v>
      </c>
      <c r="BF2158" s="3">
        <v>0</v>
      </c>
      <c r="BG2158" s="3">
        <v>1238669</v>
      </c>
      <c r="BH2158" s="3">
        <v>11639</v>
      </c>
      <c r="BI2158" s="3">
        <v>773293</v>
      </c>
      <c r="BJ2158" s="3">
        <v>11883064.9375</v>
      </c>
      <c r="BK2158" s="3">
        <v>7808642.7699999996</v>
      </c>
      <c r="BL2158" s="3">
        <v>3609048.47</v>
      </c>
      <c r="BM2158" s="3">
        <v>9079591.7300000004</v>
      </c>
      <c r="BN2158" s="53">
        <v>0.79239155778144621</v>
      </c>
      <c r="BO2158" s="54">
        <v>4.3453529999999999E-4</v>
      </c>
      <c r="BP2158" s="70">
        <v>10928</v>
      </c>
      <c r="BQ2158" s="71"/>
      <c r="BR2158" s="70"/>
      <c r="BS2158" s="72"/>
      <c r="BT2158" s="72"/>
      <c r="BU2158" s="70">
        <v>37290488</v>
      </c>
      <c r="BV2158" s="70">
        <v>127516</v>
      </c>
      <c r="BW2158" s="74">
        <v>18014636</v>
      </c>
      <c r="BX2158" s="70">
        <v>55432640</v>
      </c>
    </row>
    <row r="2159" spans="1:76" x14ac:dyDescent="0.3">
      <c r="A2159" s="73" t="s">
        <v>10</v>
      </c>
      <c r="B2159" s="2" t="s">
        <v>1143</v>
      </c>
      <c r="C2159" s="2" t="s">
        <v>69</v>
      </c>
      <c r="D2159" s="2" t="s">
        <v>23</v>
      </c>
      <c r="E2159" s="2" t="s">
        <v>15</v>
      </c>
      <c r="F2159" s="17" t="str">
        <f>+Tabela1[[#This Row],[WK]]&amp;Tabela1[[#This Row],[PK]]&amp;Tabela1[[#This Row],[GK]]</f>
        <v>301006</v>
      </c>
      <c r="G2159" s="2" t="s">
        <v>2007</v>
      </c>
      <c r="H2159" s="3">
        <v>352105290.20999998</v>
      </c>
      <c r="I2159" s="4">
        <v>1.125</v>
      </c>
      <c r="J2159" s="3">
        <v>396118451.49000001</v>
      </c>
      <c r="K2159" s="4">
        <v>7.0000000000000007E-2</v>
      </c>
      <c r="L2159" s="3">
        <v>27728292</v>
      </c>
      <c r="M2159" s="3"/>
      <c r="N2159" s="5"/>
      <c r="O2159" s="3">
        <v>22441952.870000001</v>
      </c>
      <c r="P2159" s="4">
        <v>1.125</v>
      </c>
      <c r="Q2159" s="3">
        <v>25247196.98</v>
      </c>
      <c r="R2159" s="4">
        <v>1.6E-2</v>
      </c>
      <c r="S2159" s="3">
        <v>403955</v>
      </c>
      <c r="T2159" s="3"/>
      <c r="U2159" s="5"/>
      <c r="V2159" s="3">
        <v>16738573</v>
      </c>
      <c r="W2159" s="5"/>
      <c r="X2159" s="3">
        <v>34401826</v>
      </c>
      <c r="Y2159" s="3">
        <v>5916569</v>
      </c>
      <c r="Z2159" s="3">
        <v>166102</v>
      </c>
      <c r="AA2159" s="3">
        <v>1421506</v>
      </c>
      <c r="AB2159" s="3">
        <v>23805285</v>
      </c>
      <c r="AC2159" s="3">
        <v>3092364</v>
      </c>
      <c r="AD2159" s="3">
        <v>17663253</v>
      </c>
      <c r="AE2159" s="3">
        <v>0</v>
      </c>
      <c r="AF2159" s="3">
        <v>27728292</v>
      </c>
      <c r="AG2159" s="3">
        <v>403955</v>
      </c>
      <c r="AH2159" s="3">
        <v>17663253</v>
      </c>
      <c r="AI2159" s="3">
        <v>16738573</v>
      </c>
      <c r="AJ2159" s="3">
        <v>2334939</v>
      </c>
      <c r="AK2159" s="3">
        <v>2334939</v>
      </c>
      <c r="AL2159" s="3">
        <v>1497107</v>
      </c>
      <c r="AM2159" s="3">
        <v>837832</v>
      </c>
      <c r="AN2159" s="3">
        <v>1114891</v>
      </c>
      <c r="AO2159" s="3">
        <v>0</v>
      </c>
      <c r="AP2159" s="3">
        <v>-1114891</v>
      </c>
      <c r="AQ2159" s="3">
        <v>0</v>
      </c>
      <c r="AR2159" s="3">
        <f>Tabela1[[#This Row],[Potrzeby finansowe 2027
w tym:]]+Tabela1[[#This Row],[Rozliczenie 2025 potrz. fin.]]</f>
        <v>34401826</v>
      </c>
      <c r="AS2159" s="3">
        <v>0</v>
      </c>
      <c r="AT2159" s="3">
        <v>0</v>
      </c>
      <c r="AU2159" s="3"/>
      <c r="AV2159" s="3"/>
      <c r="AW2159" s="3"/>
      <c r="AX2159" s="3"/>
      <c r="AY2159" s="3"/>
      <c r="AZ2159" s="3"/>
      <c r="BA2159" s="3">
        <v>166102</v>
      </c>
      <c r="BB2159" s="3">
        <v>0</v>
      </c>
      <c r="BC2159" s="3">
        <v>120.94</v>
      </c>
      <c r="BD2159" s="3">
        <v>0</v>
      </c>
      <c r="BE2159" s="3">
        <v>2522.1</v>
      </c>
      <c r="BF2159" s="3">
        <v>0</v>
      </c>
      <c r="BG2159" s="3">
        <v>883745</v>
      </c>
      <c r="BH2159" s="3">
        <v>8304</v>
      </c>
      <c r="BI2159" s="3">
        <v>537761</v>
      </c>
      <c r="BJ2159" s="3">
        <v>8263681.1899999995</v>
      </c>
      <c r="BK2159" s="3">
        <v>5403835.5799999991</v>
      </c>
      <c r="BL2159" s="3">
        <v>1728372.24</v>
      </c>
      <c r="BM2159" s="3">
        <v>7982637.96</v>
      </c>
      <c r="BN2159" s="53">
        <v>0.83510627384050073</v>
      </c>
      <c r="BO2159" s="54">
        <v>3.3267989999999999E-4</v>
      </c>
      <c r="BP2159" s="70">
        <v>8366</v>
      </c>
      <c r="BQ2159" s="71"/>
      <c r="BR2159" s="70"/>
      <c r="BS2159" s="72"/>
      <c r="BT2159" s="72"/>
      <c r="BU2159" s="70">
        <v>27728292</v>
      </c>
      <c r="BV2159" s="70">
        <v>403955</v>
      </c>
      <c r="BW2159" s="74">
        <v>17663253</v>
      </c>
      <c r="BX2159" s="70">
        <v>45795500</v>
      </c>
    </row>
    <row r="2160" spans="1:76" x14ac:dyDescent="0.3">
      <c r="A2160" s="73" t="s">
        <v>10</v>
      </c>
      <c r="B2160" s="2" t="s">
        <v>1143</v>
      </c>
      <c r="C2160" s="2" t="s">
        <v>69</v>
      </c>
      <c r="D2160" s="2" t="s">
        <v>30</v>
      </c>
      <c r="E2160" s="2" t="s">
        <v>19</v>
      </c>
      <c r="F2160" s="17" t="str">
        <f>+Tabela1[[#This Row],[WK]]&amp;Tabela1[[#This Row],[PK]]&amp;Tabela1[[#This Row],[GK]]</f>
        <v>301007</v>
      </c>
      <c r="G2160" s="2" t="s">
        <v>2008</v>
      </c>
      <c r="H2160" s="3">
        <v>291588554.69999999</v>
      </c>
      <c r="I2160" s="4">
        <v>1.125</v>
      </c>
      <c r="J2160" s="3">
        <v>328037124.04000002</v>
      </c>
      <c r="K2160" s="4">
        <v>7.0000000000000007E-2</v>
      </c>
      <c r="L2160" s="3">
        <v>22962599</v>
      </c>
      <c r="M2160" s="3"/>
      <c r="N2160" s="5"/>
      <c r="O2160" s="3">
        <v>6601367.5699999994</v>
      </c>
      <c r="P2160" s="4">
        <v>1.125</v>
      </c>
      <c r="Q2160" s="3">
        <v>7426538.5199999996</v>
      </c>
      <c r="R2160" s="4">
        <v>1.6E-2</v>
      </c>
      <c r="S2160" s="3">
        <v>118825</v>
      </c>
      <c r="T2160" s="3"/>
      <c r="U2160" s="5"/>
      <c r="V2160" s="3">
        <v>14748364</v>
      </c>
      <c r="W2160" s="5"/>
      <c r="X2160" s="3">
        <v>27683702</v>
      </c>
      <c r="Y2160" s="3">
        <v>7389376</v>
      </c>
      <c r="Z2160" s="3">
        <v>0</v>
      </c>
      <c r="AA2160" s="3">
        <v>1411796</v>
      </c>
      <c r="AB2160" s="3">
        <v>18882530</v>
      </c>
      <c r="AC2160" s="3">
        <v>0</v>
      </c>
      <c r="AD2160" s="3">
        <v>12622523</v>
      </c>
      <c r="AE2160" s="3">
        <v>0</v>
      </c>
      <c r="AF2160" s="3">
        <v>22962599</v>
      </c>
      <c r="AG2160" s="3">
        <v>118825</v>
      </c>
      <c r="AH2160" s="3">
        <v>12622523</v>
      </c>
      <c r="AI2160" s="3">
        <v>14748364</v>
      </c>
      <c r="AJ2160" s="3">
        <v>-415888</v>
      </c>
      <c r="AK2160" s="3">
        <v>-728703</v>
      </c>
      <c r="AL2160" s="3">
        <v>927066</v>
      </c>
      <c r="AM2160" s="3">
        <v>-1655769</v>
      </c>
      <c r="AN2160" s="3">
        <v>-312815</v>
      </c>
      <c r="AO2160" s="3">
        <v>0</v>
      </c>
      <c r="AP2160" s="3">
        <v>0</v>
      </c>
      <c r="AQ2160" s="3">
        <v>-312815</v>
      </c>
      <c r="AR2160" s="3">
        <f>Tabela1[[#This Row],[Potrzeby finansowe 2027
w tym:]]+Tabela1[[#This Row],[Rozliczenie 2025 potrz. fin.]]</f>
        <v>27370887</v>
      </c>
      <c r="AS2160" s="3">
        <v>0</v>
      </c>
      <c r="AT2160" s="3">
        <v>0</v>
      </c>
      <c r="AU2160" s="3"/>
      <c r="AV2160" s="3"/>
      <c r="AW2160" s="3"/>
      <c r="AX2160" s="3"/>
      <c r="AY2160" s="3"/>
      <c r="AZ2160" s="3"/>
      <c r="BA2160" s="3">
        <v>0</v>
      </c>
      <c r="BB2160" s="3">
        <v>0</v>
      </c>
      <c r="BC2160" s="3">
        <v>0</v>
      </c>
      <c r="BD2160" s="3">
        <v>0</v>
      </c>
      <c r="BE2160" s="3">
        <v>0</v>
      </c>
      <c r="BF2160" s="3">
        <v>0</v>
      </c>
      <c r="BG2160" s="3">
        <v>841814</v>
      </c>
      <c r="BH2160" s="3">
        <v>7910</v>
      </c>
      <c r="BI2160" s="3">
        <v>569982</v>
      </c>
      <c r="BJ2160" s="3">
        <v>8758827.8774999995</v>
      </c>
      <c r="BK2160" s="3">
        <v>5202242.51</v>
      </c>
      <c r="BL2160" s="3">
        <v>2280419.7000000002</v>
      </c>
      <c r="BM2160" s="3">
        <v>9665502.0700000003</v>
      </c>
      <c r="BN2160" s="53">
        <v>0.79976684106954676</v>
      </c>
      <c r="BO2160" s="54">
        <v>3.4204320000000001E-4</v>
      </c>
      <c r="BP2160" s="70">
        <v>8602</v>
      </c>
      <c r="BQ2160" s="71"/>
      <c r="BR2160" s="70"/>
      <c r="BS2160" s="72"/>
      <c r="BT2160" s="72"/>
      <c r="BU2160" s="70">
        <v>22962599</v>
      </c>
      <c r="BV2160" s="70">
        <v>118825</v>
      </c>
      <c r="BW2160" s="74">
        <v>12622523</v>
      </c>
      <c r="BX2160" s="70">
        <v>35703947</v>
      </c>
    </row>
    <row r="2161" spans="1:76" x14ac:dyDescent="0.3">
      <c r="A2161" s="73" t="s">
        <v>10</v>
      </c>
      <c r="B2161" s="2" t="s">
        <v>1143</v>
      </c>
      <c r="C2161" s="2" t="s">
        <v>69</v>
      </c>
      <c r="D2161" s="2" t="s">
        <v>54</v>
      </c>
      <c r="E2161" s="2" t="s">
        <v>15</v>
      </c>
      <c r="F2161" s="17" t="str">
        <f>+Tabela1[[#This Row],[WK]]&amp;Tabela1[[#This Row],[PK]]&amp;Tabela1[[#This Row],[GK]]</f>
        <v>301008</v>
      </c>
      <c r="G2161" s="2" t="s">
        <v>630</v>
      </c>
      <c r="H2161" s="3">
        <v>270050317.07999998</v>
      </c>
      <c r="I2161" s="4">
        <v>1.125</v>
      </c>
      <c r="J2161" s="3">
        <v>303806606.72000003</v>
      </c>
      <c r="K2161" s="4">
        <v>7.0000000000000007E-2</v>
      </c>
      <c r="L2161" s="3">
        <v>21266462</v>
      </c>
      <c r="M2161" s="3"/>
      <c r="N2161" s="5"/>
      <c r="O2161" s="3">
        <v>3503554.94</v>
      </c>
      <c r="P2161" s="4">
        <v>1.125</v>
      </c>
      <c r="Q2161" s="3">
        <v>3941499.31</v>
      </c>
      <c r="R2161" s="4">
        <v>1.6E-2</v>
      </c>
      <c r="S2161" s="3">
        <v>63064</v>
      </c>
      <c r="T2161" s="3"/>
      <c r="U2161" s="5"/>
      <c r="V2161" s="3">
        <v>14570451</v>
      </c>
      <c r="W2161" s="5"/>
      <c r="X2161" s="3">
        <v>29536140</v>
      </c>
      <c r="Y2161" s="3">
        <v>7404853</v>
      </c>
      <c r="Z2161" s="3">
        <v>218692</v>
      </c>
      <c r="AA2161" s="3">
        <v>1336687</v>
      </c>
      <c r="AB2161" s="3">
        <v>14993452</v>
      </c>
      <c r="AC2161" s="3">
        <v>5582456</v>
      </c>
      <c r="AD2161" s="3">
        <v>14965689</v>
      </c>
      <c r="AE2161" s="3">
        <v>0</v>
      </c>
      <c r="AF2161" s="3">
        <v>21266462</v>
      </c>
      <c r="AG2161" s="3">
        <v>63064</v>
      </c>
      <c r="AH2161" s="3">
        <v>14965689</v>
      </c>
      <c r="AI2161" s="3">
        <v>14570451</v>
      </c>
      <c r="AJ2161" s="3">
        <v>1180737</v>
      </c>
      <c r="AK2161" s="3">
        <v>1180737</v>
      </c>
      <c r="AL2161" s="3">
        <v>1066742</v>
      </c>
      <c r="AM2161" s="3">
        <v>113995</v>
      </c>
      <c r="AN2161" s="3">
        <v>72564</v>
      </c>
      <c r="AO2161" s="3">
        <v>0</v>
      </c>
      <c r="AP2161" s="3">
        <v>-72564</v>
      </c>
      <c r="AQ2161" s="3">
        <v>0</v>
      </c>
      <c r="AR2161" s="3">
        <f>Tabela1[[#This Row],[Potrzeby finansowe 2027
w tym:]]+Tabela1[[#This Row],[Rozliczenie 2025 potrz. fin.]]</f>
        <v>29536140</v>
      </c>
      <c r="AS2161" s="3">
        <v>0</v>
      </c>
      <c r="AT2161" s="3">
        <v>0</v>
      </c>
      <c r="AU2161" s="3"/>
      <c r="AV2161" s="3"/>
      <c r="AW2161" s="3"/>
      <c r="AX2161" s="3"/>
      <c r="AY2161" s="3"/>
      <c r="AZ2161" s="3"/>
      <c r="BA2161" s="3">
        <v>218692</v>
      </c>
      <c r="BB2161" s="3">
        <v>0</v>
      </c>
      <c r="BC2161" s="3">
        <v>0</v>
      </c>
      <c r="BD2161" s="3">
        <v>0</v>
      </c>
      <c r="BE2161" s="3">
        <v>4382.17</v>
      </c>
      <c r="BF2161" s="3">
        <v>0</v>
      </c>
      <c r="BG2161" s="3">
        <v>755185</v>
      </c>
      <c r="BH2161" s="3">
        <v>7096</v>
      </c>
      <c r="BI2161" s="3">
        <v>581502</v>
      </c>
      <c r="BJ2161" s="3">
        <v>8935855.4700000007</v>
      </c>
      <c r="BK2161" s="3">
        <v>4440238.21</v>
      </c>
      <c r="BL2161" s="3">
        <v>5498400.5899999999</v>
      </c>
      <c r="BM2161" s="3">
        <v>6985667.8600000003</v>
      </c>
      <c r="BN2161" s="53">
        <v>0.74903145780289682</v>
      </c>
      <c r="BO2161" s="54">
        <v>2.6036560000000002E-4</v>
      </c>
      <c r="BP2161" s="70">
        <v>6547</v>
      </c>
      <c r="BQ2161" s="71"/>
      <c r="BR2161" s="70"/>
      <c r="BS2161" s="72"/>
      <c r="BT2161" s="72"/>
      <c r="BU2161" s="70">
        <v>21266462</v>
      </c>
      <c r="BV2161" s="70">
        <v>63064</v>
      </c>
      <c r="BW2161" s="74">
        <v>14965689</v>
      </c>
      <c r="BX2161" s="70">
        <v>36295215</v>
      </c>
    </row>
    <row r="2162" spans="1:76" x14ac:dyDescent="0.3">
      <c r="A2162" s="73" t="s">
        <v>10</v>
      </c>
      <c r="B2162" s="2" t="s">
        <v>1143</v>
      </c>
      <c r="C2162" s="2" t="s">
        <v>69</v>
      </c>
      <c r="D2162" s="2" t="s">
        <v>56</v>
      </c>
      <c r="E2162" s="2" t="s">
        <v>15</v>
      </c>
      <c r="F2162" s="17" t="str">
        <f>+Tabela1[[#This Row],[WK]]&amp;Tabela1[[#This Row],[PK]]&amp;Tabela1[[#This Row],[GK]]</f>
        <v>301009</v>
      </c>
      <c r="G2162" s="2" t="s">
        <v>2009</v>
      </c>
      <c r="H2162" s="3">
        <v>199483619.34</v>
      </c>
      <c r="I2162" s="4">
        <v>1.125</v>
      </c>
      <c r="J2162" s="3">
        <v>224419071.75999999</v>
      </c>
      <c r="K2162" s="4">
        <v>7.0000000000000007E-2</v>
      </c>
      <c r="L2162" s="3">
        <v>15709335</v>
      </c>
      <c r="M2162" s="3"/>
      <c r="N2162" s="5"/>
      <c r="O2162" s="3">
        <v>3767768.5699999994</v>
      </c>
      <c r="P2162" s="4">
        <v>1.125</v>
      </c>
      <c r="Q2162" s="3">
        <v>4238739.6399999997</v>
      </c>
      <c r="R2162" s="4">
        <v>1.6E-2</v>
      </c>
      <c r="S2162" s="3">
        <v>67820</v>
      </c>
      <c r="T2162" s="3"/>
      <c r="U2162" s="5"/>
      <c r="V2162" s="3">
        <v>11140775</v>
      </c>
      <c r="W2162" s="5"/>
      <c r="X2162" s="3">
        <v>23129893</v>
      </c>
      <c r="Y2162" s="3">
        <v>6030748</v>
      </c>
      <c r="Z2162" s="3">
        <v>314764</v>
      </c>
      <c r="AA2162" s="3">
        <v>1025589</v>
      </c>
      <c r="AB2162" s="3">
        <v>12711413</v>
      </c>
      <c r="AC2162" s="3">
        <v>3047379</v>
      </c>
      <c r="AD2162" s="3">
        <v>11989118</v>
      </c>
      <c r="AE2162" s="3">
        <v>0</v>
      </c>
      <c r="AF2162" s="3">
        <v>15709335</v>
      </c>
      <c r="AG2162" s="3">
        <v>67820</v>
      </c>
      <c r="AH2162" s="3">
        <v>11989118</v>
      </c>
      <c r="AI2162" s="3">
        <v>11140775</v>
      </c>
      <c r="AJ2162" s="3">
        <v>846450</v>
      </c>
      <c r="AK2162" s="3">
        <v>846450</v>
      </c>
      <c r="AL2162" s="3">
        <v>1111251</v>
      </c>
      <c r="AM2162" s="3">
        <v>-264801</v>
      </c>
      <c r="AN2162" s="3">
        <v>-310347</v>
      </c>
      <c r="AO2162" s="3">
        <v>0</v>
      </c>
      <c r="AP2162" s="3">
        <v>310347</v>
      </c>
      <c r="AQ2162" s="3">
        <v>0</v>
      </c>
      <c r="AR2162" s="3">
        <f>Tabela1[[#This Row],[Potrzeby finansowe 2027
w tym:]]+Tabela1[[#This Row],[Rozliczenie 2025 potrz. fin.]]</f>
        <v>23129893</v>
      </c>
      <c r="AS2162" s="3">
        <v>0</v>
      </c>
      <c r="AT2162" s="3">
        <v>0</v>
      </c>
      <c r="AU2162" s="3"/>
      <c r="AV2162" s="3"/>
      <c r="AW2162" s="3"/>
      <c r="AX2162" s="3"/>
      <c r="AY2162" s="3"/>
      <c r="AZ2162" s="3"/>
      <c r="BA2162" s="3">
        <v>314764</v>
      </c>
      <c r="BB2162" s="3">
        <v>0</v>
      </c>
      <c r="BC2162" s="3">
        <v>0.02</v>
      </c>
      <c r="BD2162" s="3">
        <v>3073.05</v>
      </c>
      <c r="BE2162" s="3">
        <v>161.03</v>
      </c>
      <c r="BF2162" s="3">
        <v>0</v>
      </c>
      <c r="BG2162" s="3">
        <v>599061</v>
      </c>
      <c r="BH2162" s="3">
        <v>5629</v>
      </c>
      <c r="BI2162" s="3">
        <v>426528</v>
      </c>
      <c r="BJ2162" s="3">
        <v>6554390.1400000006</v>
      </c>
      <c r="BK2162" s="3">
        <v>2304554.5500000007</v>
      </c>
      <c r="BL2162" s="3">
        <v>1640913.5</v>
      </c>
      <c r="BM2162" s="3">
        <v>13717515.359999999</v>
      </c>
      <c r="BN2162" s="53">
        <v>0.74614028706527524</v>
      </c>
      <c r="BO2162" s="54">
        <v>2.0913419999999999E-4</v>
      </c>
      <c r="BP2162" s="70">
        <v>5260</v>
      </c>
      <c r="BQ2162" s="71"/>
      <c r="BR2162" s="70"/>
      <c r="BS2162" s="72"/>
      <c r="BT2162" s="72"/>
      <c r="BU2162" s="70">
        <v>15709335</v>
      </c>
      <c r="BV2162" s="70">
        <v>67820</v>
      </c>
      <c r="BW2162" s="74">
        <v>11989118</v>
      </c>
      <c r="BX2162" s="70">
        <v>27766273</v>
      </c>
    </row>
    <row r="2163" spans="1:76" x14ac:dyDescent="0.3">
      <c r="A2163" s="73" t="s">
        <v>10</v>
      </c>
      <c r="B2163" s="2" t="s">
        <v>1143</v>
      </c>
      <c r="C2163" s="2" t="s">
        <v>69</v>
      </c>
      <c r="D2163" s="2" t="s">
        <v>69</v>
      </c>
      <c r="E2163" s="2" t="s">
        <v>19</v>
      </c>
      <c r="F2163" s="17" t="str">
        <f>+Tabela1[[#This Row],[WK]]&amp;Tabela1[[#This Row],[PK]]&amp;Tabela1[[#This Row],[GK]]</f>
        <v>301010</v>
      </c>
      <c r="G2163" s="2" t="s">
        <v>2010</v>
      </c>
      <c r="H2163" s="3">
        <v>386828175.35000002</v>
      </c>
      <c r="I2163" s="4">
        <v>1.125</v>
      </c>
      <c r="J2163" s="3">
        <v>435181697.26999998</v>
      </c>
      <c r="K2163" s="4">
        <v>7.0000000000000007E-2</v>
      </c>
      <c r="L2163" s="3">
        <v>30462719</v>
      </c>
      <c r="M2163" s="3"/>
      <c r="N2163" s="5"/>
      <c r="O2163" s="3">
        <v>102740785.45</v>
      </c>
      <c r="P2163" s="4">
        <v>1.125</v>
      </c>
      <c r="Q2163" s="3">
        <v>115583383.63</v>
      </c>
      <c r="R2163" s="4">
        <v>1.6E-2</v>
      </c>
      <c r="S2163" s="3">
        <v>1849334</v>
      </c>
      <c r="T2163" s="3"/>
      <c r="U2163" s="5"/>
      <c r="V2163" s="3">
        <v>21244501</v>
      </c>
      <c r="W2163" s="5"/>
      <c r="X2163" s="3">
        <v>29948286</v>
      </c>
      <c r="Y2163" s="3">
        <v>2567357</v>
      </c>
      <c r="Z2163" s="3">
        <v>4432</v>
      </c>
      <c r="AA2163" s="3">
        <v>1610183</v>
      </c>
      <c r="AB2163" s="3">
        <v>20743692</v>
      </c>
      <c r="AC2163" s="3">
        <v>5022622</v>
      </c>
      <c r="AD2163" s="3">
        <v>8703784</v>
      </c>
      <c r="AE2163" s="3">
        <v>0</v>
      </c>
      <c r="AF2163" s="3">
        <v>30462719</v>
      </c>
      <c r="AG2163" s="3">
        <v>1849334</v>
      </c>
      <c r="AH2163" s="3">
        <v>8703784</v>
      </c>
      <c r="AI2163" s="3">
        <v>21244501</v>
      </c>
      <c r="AJ2163" s="3">
        <v>-1944761</v>
      </c>
      <c r="AK2163" s="3">
        <v>-1944761</v>
      </c>
      <c r="AL2163" s="3">
        <v>2403424</v>
      </c>
      <c r="AM2163" s="3">
        <v>-4348185</v>
      </c>
      <c r="AN2163" s="3">
        <v>-279359</v>
      </c>
      <c r="AO2163" s="3">
        <v>0</v>
      </c>
      <c r="AP2163" s="3">
        <v>279359</v>
      </c>
      <c r="AQ2163" s="3">
        <v>0</v>
      </c>
      <c r="AR2163" s="3">
        <f>Tabela1[[#This Row],[Potrzeby finansowe 2027
w tym:]]+Tabela1[[#This Row],[Rozliczenie 2025 potrz. fin.]]</f>
        <v>29948286</v>
      </c>
      <c r="AS2163" s="3">
        <v>0</v>
      </c>
      <c r="AT2163" s="3">
        <v>0</v>
      </c>
      <c r="AU2163" s="3"/>
      <c r="AV2163" s="3"/>
      <c r="AW2163" s="3"/>
      <c r="AX2163" s="3"/>
      <c r="AY2163" s="3"/>
      <c r="AZ2163" s="3"/>
      <c r="BA2163" s="3">
        <v>4432</v>
      </c>
      <c r="BB2163" s="3">
        <v>0</v>
      </c>
      <c r="BC2163" s="3">
        <v>1.89</v>
      </c>
      <c r="BD2163" s="3">
        <v>0</v>
      </c>
      <c r="BE2163" s="3">
        <v>76.209999999999994</v>
      </c>
      <c r="BF2163" s="3">
        <v>0</v>
      </c>
      <c r="BG2163" s="3">
        <v>1059026</v>
      </c>
      <c r="BH2163" s="3">
        <v>9951</v>
      </c>
      <c r="BI2163" s="3">
        <v>551157</v>
      </c>
      <c r="BJ2163" s="3">
        <v>8469548.0625</v>
      </c>
      <c r="BK2163" s="3">
        <v>3662744.17</v>
      </c>
      <c r="BL2163" s="3">
        <v>4419146.62</v>
      </c>
      <c r="BM2163" s="3">
        <v>10388922.33</v>
      </c>
      <c r="BN2163" s="53">
        <v>0.9386866623765423</v>
      </c>
      <c r="BO2163" s="54">
        <v>3.882119E-4</v>
      </c>
      <c r="BP2163" s="70">
        <v>9763</v>
      </c>
      <c r="BQ2163" s="71"/>
      <c r="BR2163" s="70"/>
      <c r="BS2163" s="72"/>
      <c r="BT2163" s="72"/>
      <c r="BU2163" s="70">
        <v>30462719</v>
      </c>
      <c r="BV2163" s="70">
        <v>1849334</v>
      </c>
      <c r="BW2163" s="74">
        <v>8703784</v>
      </c>
      <c r="BX2163" s="70">
        <v>41015837</v>
      </c>
    </row>
    <row r="2164" spans="1:76" x14ac:dyDescent="0.3">
      <c r="A2164" s="73" t="s">
        <v>10</v>
      </c>
      <c r="B2164" s="2" t="s">
        <v>1143</v>
      </c>
      <c r="C2164" s="2" t="s">
        <v>69</v>
      </c>
      <c r="D2164" s="2" t="s">
        <v>71</v>
      </c>
      <c r="E2164" s="2" t="s">
        <v>15</v>
      </c>
      <c r="F2164" s="17" t="str">
        <f>+Tabela1[[#This Row],[WK]]&amp;Tabela1[[#This Row],[PK]]&amp;Tabela1[[#This Row],[GK]]</f>
        <v>301011</v>
      </c>
      <c r="G2164" s="2" t="s">
        <v>2011</v>
      </c>
      <c r="H2164" s="3">
        <v>678680081.29999995</v>
      </c>
      <c r="I2164" s="4">
        <v>1.125</v>
      </c>
      <c r="J2164" s="3">
        <v>763515091.46000004</v>
      </c>
      <c r="K2164" s="4">
        <v>7.0000000000000007E-2</v>
      </c>
      <c r="L2164" s="3">
        <v>53446056</v>
      </c>
      <c r="M2164" s="3"/>
      <c r="N2164" s="5"/>
      <c r="O2164" s="3">
        <v>168266083.67000002</v>
      </c>
      <c r="P2164" s="4">
        <v>1.125</v>
      </c>
      <c r="Q2164" s="3">
        <v>189299344.13</v>
      </c>
      <c r="R2164" s="4">
        <v>1.6E-2</v>
      </c>
      <c r="S2164" s="3">
        <v>3028790</v>
      </c>
      <c r="T2164" s="3"/>
      <c r="U2164" s="5"/>
      <c r="V2164" s="3">
        <v>27364451</v>
      </c>
      <c r="W2164" s="5"/>
      <c r="X2164" s="3">
        <v>34261735</v>
      </c>
      <c r="Y2164" s="3">
        <v>0</v>
      </c>
      <c r="Z2164" s="3">
        <v>79147</v>
      </c>
      <c r="AA2164" s="3">
        <v>2041400</v>
      </c>
      <c r="AB2164" s="3">
        <v>31831420</v>
      </c>
      <c r="AC2164" s="3">
        <v>309768</v>
      </c>
      <c r="AD2164" s="3">
        <v>7613019</v>
      </c>
      <c r="AE2164" s="3">
        <v>0</v>
      </c>
      <c r="AF2164" s="3">
        <v>53446056</v>
      </c>
      <c r="AG2164" s="3">
        <v>3028790</v>
      </c>
      <c r="AH2164" s="3">
        <v>7613019</v>
      </c>
      <c r="AI2164" s="3">
        <v>27364451</v>
      </c>
      <c r="AJ2164" s="3">
        <v>2201966</v>
      </c>
      <c r="AK2164" s="3">
        <v>2917702</v>
      </c>
      <c r="AL2164" s="3">
        <v>2360761</v>
      </c>
      <c r="AM2164" s="3">
        <v>556941</v>
      </c>
      <c r="AN2164" s="3">
        <v>715736</v>
      </c>
      <c r="AO2164" s="3">
        <v>0</v>
      </c>
      <c r="AP2164" s="3">
        <v>0</v>
      </c>
      <c r="AQ2164" s="3">
        <v>715736</v>
      </c>
      <c r="AR2164" s="3">
        <f>Tabela1[[#This Row],[Potrzeby finansowe 2027
w tym:]]+Tabela1[[#This Row],[Rozliczenie 2025 potrz. fin.]]</f>
        <v>34977471</v>
      </c>
      <c r="AS2164" s="3">
        <v>0</v>
      </c>
      <c r="AT2164" s="3">
        <v>0</v>
      </c>
      <c r="AU2164" s="3"/>
      <c r="AV2164" s="3"/>
      <c r="AW2164" s="3"/>
      <c r="AX2164" s="3"/>
      <c r="AY2164" s="3"/>
      <c r="AZ2164" s="3"/>
      <c r="BA2164" s="3">
        <v>79147</v>
      </c>
      <c r="BB2164" s="3">
        <v>0</v>
      </c>
      <c r="BC2164" s="3">
        <v>0</v>
      </c>
      <c r="BD2164" s="3">
        <v>0</v>
      </c>
      <c r="BE2164" s="3">
        <v>1585.95</v>
      </c>
      <c r="BF2164" s="3">
        <v>0</v>
      </c>
      <c r="BG2164" s="3">
        <v>1392984</v>
      </c>
      <c r="BH2164" s="3">
        <v>13089</v>
      </c>
      <c r="BI2164" s="3">
        <v>648416</v>
      </c>
      <c r="BJ2164" s="3">
        <v>9964096.9924999997</v>
      </c>
      <c r="BK2164" s="3">
        <v>6625724.629999999</v>
      </c>
      <c r="BL2164" s="3">
        <v>1009593.95</v>
      </c>
      <c r="BM2164" s="3">
        <v>11334301.550000001</v>
      </c>
      <c r="BN2164" s="53">
        <v>1.2735812279081913</v>
      </c>
      <c r="BO2164" s="54">
        <v>4.7468039999999998E-4</v>
      </c>
      <c r="BP2164" s="70">
        <v>11937</v>
      </c>
      <c r="BQ2164" s="71"/>
      <c r="BR2164" s="70"/>
      <c r="BS2164" s="72"/>
      <c r="BT2164" s="72"/>
      <c r="BU2164" s="70">
        <v>53446056</v>
      </c>
      <c r="BV2164" s="70">
        <v>3028790</v>
      </c>
      <c r="BW2164" s="74">
        <v>7613019</v>
      </c>
      <c r="BX2164" s="70">
        <v>64087865</v>
      </c>
    </row>
    <row r="2165" spans="1:76" x14ac:dyDescent="0.3">
      <c r="A2165" s="73" t="s">
        <v>10</v>
      </c>
      <c r="B2165" s="2" t="s">
        <v>1143</v>
      </c>
      <c r="C2165" s="2" t="s">
        <v>69</v>
      </c>
      <c r="D2165" s="2" t="s">
        <v>72</v>
      </c>
      <c r="E2165" s="2" t="s">
        <v>19</v>
      </c>
      <c r="F2165" s="17" t="str">
        <f>+Tabela1[[#This Row],[WK]]&amp;Tabela1[[#This Row],[PK]]&amp;Tabela1[[#This Row],[GK]]</f>
        <v>301012</v>
      </c>
      <c r="G2165" s="2" t="s">
        <v>2012</v>
      </c>
      <c r="H2165" s="3">
        <v>590245652.96000004</v>
      </c>
      <c r="I2165" s="4">
        <v>1.125</v>
      </c>
      <c r="J2165" s="3">
        <v>664026359.58000004</v>
      </c>
      <c r="K2165" s="4">
        <v>7.0000000000000007E-2</v>
      </c>
      <c r="L2165" s="3">
        <v>46481845</v>
      </c>
      <c r="M2165" s="3"/>
      <c r="N2165" s="5"/>
      <c r="O2165" s="3">
        <v>37195281.770000003</v>
      </c>
      <c r="P2165" s="4">
        <v>1.125</v>
      </c>
      <c r="Q2165" s="3">
        <v>41844691.990000002</v>
      </c>
      <c r="R2165" s="4">
        <v>1.6E-2</v>
      </c>
      <c r="S2165" s="3">
        <v>669515</v>
      </c>
      <c r="T2165" s="3"/>
      <c r="U2165" s="5"/>
      <c r="V2165" s="3">
        <v>26832263</v>
      </c>
      <c r="W2165" s="5"/>
      <c r="X2165" s="3">
        <v>33015641</v>
      </c>
      <c r="Y2165" s="3">
        <v>0</v>
      </c>
      <c r="Z2165" s="3">
        <v>0</v>
      </c>
      <c r="AA2165" s="3">
        <v>2085707</v>
      </c>
      <c r="AB2165" s="3">
        <v>28050417</v>
      </c>
      <c r="AC2165" s="3">
        <v>2879517</v>
      </c>
      <c r="AD2165" s="3">
        <v>6183378</v>
      </c>
      <c r="AE2165" s="3">
        <v>0</v>
      </c>
      <c r="AF2165" s="3">
        <v>46481845</v>
      </c>
      <c r="AG2165" s="3">
        <v>669515</v>
      </c>
      <c r="AH2165" s="3">
        <v>6183378</v>
      </c>
      <c r="AI2165" s="3">
        <v>26832263</v>
      </c>
      <c r="AJ2165" s="3">
        <v>1471483</v>
      </c>
      <c r="AK2165" s="3">
        <v>1471483</v>
      </c>
      <c r="AL2165" s="3">
        <v>1616791</v>
      </c>
      <c r="AM2165" s="3">
        <v>-145308</v>
      </c>
      <c r="AN2165" s="3">
        <v>-98604</v>
      </c>
      <c r="AO2165" s="3">
        <v>0</v>
      </c>
      <c r="AP2165" s="3">
        <v>98604</v>
      </c>
      <c r="AQ2165" s="3">
        <v>0</v>
      </c>
      <c r="AR2165" s="3">
        <f>Tabela1[[#This Row],[Potrzeby finansowe 2027
w tym:]]+Tabela1[[#This Row],[Rozliczenie 2025 potrz. fin.]]</f>
        <v>33015641</v>
      </c>
      <c r="AS2165" s="3">
        <v>0</v>
      </c>
      <c r="AT2165" s="3">
        <v>0</v>
      </c>
      <c r="AU2165" s="3"/>
      <c r="AV2165" s="3"/>
      <c r="AW2165" s="3"/>
      <c r="AX2165" s="3"/>
      <c r="AY2165" s="3"/>
      <c r="AZ2165" s="3"/>
      <c r="BA2165" s="3">
        <v>0</v>
      </c>
      <c r="BB2165" s="3">
        <v>0</v>
      </c>
      <c r="BC2165" s="3">
        <v>0</v>
      </c>
      <c r="BD2165" s="3">
        <v>0</v>
      </c>
      <c r="BE2165" s="3">
        <v>0</v>
      </c>
      <c r="BF2165" s="3">
        <v>0</v>
      </c>
      <c r="BG2165" s="3">
        <v>1464181</v>
      </c>
      <c r="BH2165" s="3">
        <v>13758</v>
      </c>
      <c r="BI2165" s="3">
        <v>621526</v>
      </c>
      <c r="BJ2165" s="3">
        <v>9550896.0675000008</v>
      </c>
      <c r="BK2165" s="3">
        <v>6282319.120000001</v>
      </c>
      <c r="BL2165" s="3">
        <v>263790.77</v>
      </c>
      <c r="BM2165" s="3">
        <v>12546726.25</v>
      </c>
      <c r="BN2165" s="53">
        <v>1.0131427025917947</v>
      </c>
      <c r="BO2165" s="54">
        <v>5.7691229999999995E-4</v>
      </c>
      <c r="BP2165" s="70">
        <v>14509</v>
      </c>
      <c r="BQ2165" s="71"/>
      <c r="BR2165" s="70"/>
      <c r="BS2165" s="72"/>
      <c r="BT2165" s="72"/>
      <c r="BU2165" s="70">
        <v>46481845</v>
      </c>
      <c r="BV2165" s="70">
        <v>669515</v>
      </c>
      <c r="BW2165" s="74">
        <v>6183378</v>
      </c>
      <c r="BX2165" s="70">
        <v>53334738</v>
      </c>
    </row>
    <row r="2166" spans="1:76" x14ac:dyDescent="0.3">
      <c r="A2166" s="73" t="s">
        <v>10</v>
      </c>
      <c r="B2166" s="2" t="s">
        <v>1143</v>
      </c>
      <c r="C2166" s="2" t="s">
        <v>69</v>
      </c>
      <c r="D2166" s="2" t="s">
        <v>74</v>
      </c>
      <c r="E2166" s="2" t="s">
        <v>15</v>
      </c>
      <c r="F2166" s="17" t="str">
        <f>+Tabela1[[#This Row],[WK]]&amp;Tabela1[[#This Row],[PK]]&amp;Tabela1[[#This Row],[GK]]</f>
        <v>301013</v>
      </c>
      <c r="G2166" s="2" t="s">
        <v>2013</v>
      </c>
      <c r="H2166" s="3">
        <v>207472743.56</v>
      </c>
      <c r="I2166" s="4">
        <v>1.125</v>
      </c>
      <c r="J2166" s="3">
        <v>233406836.50999999</v>
      </c>
      <c r="K2166" s="4">
        <v>7.0000000000000007E-2</v>
      </c>
      <c r="L2166" s="3">
        <v>16338479</v>
      </c>
      <c r="M2166" s="3"/>
      <c r="N2166" s="5"/>
      <c r="O2166" s="3">
        <v>66402858.019999996</v>
      </c>
      <c r="P2166" s="4">
        <v>1.125</v>
      </c>
      <c r="Q2166" s="3">
        <v>74703215.269999996</v>
      </c>
      <c r="R2166" s="4">
        <v>1.6E-2</v>
      </c>
      <c r="S2166" s="3">
        <v>1195251</v>
      </c>
      <c r="T2166" s="3"/>
      <c r="U2166" s="5"/>
      <c r="V2166" s="3">
        <v>12755973</v>
      </c>
      <c r="W2166" s="5"/>
      <c r="X2166" s="3">
        <v>19482395</v>
      </c>
      <c r="Y2166" s="3">
        <v>0</v>
      </c>
      <c r="Z2166" s="3">
        <v>3</v>
      </c>
      <c r="AA2166" s="3">
        <v>1430878</v>
      </c>
      <c r="AB2166" s="3">
        <v>13951687</v>
      </c>
      <c r="AC2166" s="3">
        <v>4099827</v>
      </c>
      <c r="AD2166" s="3">
        <v>6726422</v>
      </c>
      <c r="AE2166" s="3">
        <v>0</v>
      </c>
      <c r="AF2166" s="3">
        <v>16338479</v>
      </c>
      <c r="AG2166" s="3">
        <v>1195251</v>
      </c>
      <c r="AH2166" s="3">
        <v>6726422</v>
      </c>
      <c r="AI2166" s="3">
        <v>12755973</v>
      </c>
      <c r="AJ2166" s="3">
        <v>859544</v>
      </c>
      <c r="AK2166" s="3">
        <v>859544</v>
      </c>
      <c r="AL2166" s="3">
        <v>1198298</v>
      </c>
      <c r="AM2166" s="3">
        <v>-338754</v>
      </c>
      <c r="AN2166" s="3">
        <v>-277903</v>
      </c>
      <c r="AO2166" s="3">
        <v>0</v>
      </c>
      <c r="AP2166" s="3">
        <v>277903</v>
      </c>
      <c r="AQ2166" s="3">
        <v>0</v>
      </c>
      <c r="AR2166" s="3">
        <f>Tabela1[[#This Row],[Potrzeby finansowe 2027
w tym:]]+Tabela1[[#This Row],[Rozliczenie 2025 potrz. fin.]]</f>
        <v>19482395</v>
      </c>
      <c r="AS2166" s="3">
        <v>0</v>
      </c>
      <c r="AT2166" s="3">
        <v>0</v>
      </c>
      <c r="AU2166" s="3"/>
      <c r="AV2166" s="3"/>
      <c r="AW2166" s="3"/>
      <c r="AX2166" s="3"/>
      <c r="AY2166" s="3"/>
      <c r="AZ2166" s="3"/>
      <c r="BA2166" s="3">
        <v>3</v>
      </c>
      <c r="BB2166" s="3">
        <v>0</v>
      </c>
      <c r="BC2166" s="3">
        <v>0</v>
      </c>
      <c r="BD2166" s="3">
        <v>0.02</v>
      </c>
      <c r="BE2166" s="3">
        <v>0.03</v>
      </c>
      <c r="BF2166" s="3">
        <v>0</v>
      </c>
      <c r="BG2166" s="3">
        <v>725492</v>
      </c>
      <c r="BH2166" s="3">
        <v>6817</v>
      </c>
      <c r="BI2166" s="3">
        <v>705386</v>
      </c>
      <c r="BJ2166" s="3">
        <v>10839548.912500001</v>
      </c>
      <c r="BK2166" s="3">
        <v>5497963.790000001</v>
      </c>
      <c r="BL2166" s="3">
        <v>3229554.51</v>
      </c>
      <c r="BM2166" s="3">
        <v>14907231.470000001</v>
      </c>
      <c r="BN2166" s="53">
        <v>1.0723520140268412</v>
      </c>
      <c r="BO2166" s="54">
        <v>2.618338E-4</v>
      </c>
      <c r="BP2166" s="70">
        <v>6584</v>
      </c>
      <c r="BQ2166" s="71"/>
      <c r="BR2166" s="70"/>
      <c r="BS2166" s="72"/>
      <c r="BT2166" s="72"/>
      <c r="BU2166" s="70">
        <v>16338479</v>
      </c>
      <c r="BV2166" s="70">
        <v>1195251</v>
      </c>
      <c r="BW2166" s="74">
        <v>6726422</v>
      </c>
      <c r="BX2166" s="70">
        <v>24260152</v>
      </c>
    </row>
    <row r="2167" spans="1:76" x14ac:dyDescent="0.3">
      <c r="A2167" s="73" t="s">
        <v>10</v>
      </c>
      <c r="B2167" s="2" t="s">
        <v>1143</v>
      </c>
      <c r="C2167" s="2" t="s">
        <v>69</v>
      </c>
      <c r="D2167" s="2" t="s">
        <v>76</v>
      </c>
      <c r="E2167" s="2" t="s">
        <v>15</v>
      </c>
      <c r="F2167" s="17" t="str">
        <f>+Tabela1[[#This Row],[WK]]&amp;Tabela1[[#This Row],[PK]]&amp;Tabela1[[#This Row],[GK]]</f>
        <v>301014</v>
      </c>
      <c r="G2167" s="2" t="s">
        <v>2014</v>
      </c>
      <c r="H2167" s="3">
        <v>196835074.77000001</v>
      </c>
      <c r="I2167" s="4">
        <v>1.125</v>
      </c>
      <c r="J2167" s="3">
        <v>221439459.12</v>
      </c>
      <c r="K2167" s="4">
        <v>7.0000000000000007E-2</v>
      </c>
      <c r="L2167" s="3">
        <v>15500762</v>
      </c>
      <c r="M2167" s="3"/>
      <c r="N2167" s="5"/>
      <c r="O2167" s="3">
        <v>2920266.5300000003</v>
      </c>
      <c r="P2167" s="4">
        <v>1.125</v>
      </c>
      <c r="Q2167" s="3">
        <v>3285299.85</v>
      </c>
      <c r="R2167" s="4">
        <v>1.6E-2</v>
      </c>
      <c r="S2167" s="3">
        <v>52565</v>
      </c>
      <c r="T2167" s="3"/>
      <c r="U2167" s="5"/>
      <c r="V2167" s="3">
        <v>10890536</v>
      </c>
      <c r="W2167" s="5"/>
      <c r="X2167" s="3">
        <v>17621958</v>
      </c>
      <c r="Y2167" s="3">
        <v>2664947</v>
      </c>
      <c r="Z2167" s="3">
        <v>203809</v>
      </c>
      <c r="AA2167" s="3">
        <v>942273</v>
      </c>
      <c r="AB2167" s="3">
        <v>11171085</v>
      </c>
      <c r="AC2167" s="3">
        <v>2639844</v>
      </c>
      <c r="AD2167" s="3">
        <v>6731422</v>
      </c>
      <c r="AE2167" s="3">
        <v>0</v>
      </c>
      <c r="AF2167" s="3">
        <v>15500762</v>
      </c>
      <c r="AG2167" s="3">
        <v>52565</v>
      </c>
      <c r="AH2167" s="3">
        <v>6731422</v>
      </c>
      <c r="AI2167" s="3">
        <v>10890536</v>
      </c>
      <c r="AJ2167" s="3">
        <v>654658</v>
      </c>
      <c r="AK2167" s="3">
        <v>654658</v>
      </c>
      <c r="AL2167" s="3">
        <v>811610</v>
      </c>
      <c r="AM2167" s="3">
        <v>-156952</v>
      </c>
      <c r="AN2167" s="3">
        <v>252218</v>
      </c>
      <c r="AO2167" s="3">
        <v>0</v>
      </c>
      <c r="AP2167" s="3">
        <v>-252218</v>
      </c>
      <c r="AQ2167" s="3">
        <v>0</v>
      </c>
      <c r="AR2167" s="3">
        <f>Tabela1[[#This Row],[Potrzeby finansowe 2027
w tym:]]+Tabela1[[#This Row],[Rozliczenie 2025 potrz. fin.]]</f>
        <v>17621958</v>
      </c>
      <c r="AS2167" s="3">
        <v>0</v>
      </c>
      <c r="AT2167" s="3">
        <v>0</v>
      </c>
      <c r="AU2167" s="3"/>
      <c r="AV2167" s="3"/>
      <c r="AW2167" s="3"/>
      <c r="AX2167" s="3"/>
      <c r="AY2167" s="3"/>
      <c r="AZ2167" s="3"/>
      <c r="BA2167" s="3">
        <v>203809</v>
      </c>
      <c r="BB2167" s="3">
        <v>0</v>
      </c>
      <c r="BC2167" s="3">
        <v>0</v>
      </c>
      <c r="BD2167" s="3">
        <v>2041.8</v>
      </c>
      <c r="BE2167" s="3">
        <v>0.33</v>
      </c>
      <c r="BF2167" s="3">
        <v>0</v>
      </c>
      <c r="BG2167" s="3">
        <v>605553</v>
      </c>
      <c r="BH2167" s="3">
        <v>5690</v>
      </c>
      <c r="BI2167" s="3">
        <v>336720</v>
      </c>
      <c r="BJ2167" s="3">
        <v>5174326.790000001</v>
      </c>
      <c r="BK2167" s="3">
        <v>2758946.5700000003</v>
      </c>
      <c r="BL2167" s="3">
        <v>932031.4</v>
      </c>
      <c r="BM2167" s="3">
        <v>7797458.0800000001</v>
      </c>
      <c r="BN2167" s="53">
        <v>0.88529513257416792</v>
      </c>
      <c r="BO2167" s="54">
        <v>2.153934E-4</v>
      </c>
      <c r="BP2167" s="70">
        <v>5417</v>
      </c>
      <c r="BQ2167" s="71"/>
      <c r="BR2167" s="70"/>
      <c r="BS2167" s="72"/>
      <c r="BT2167" s="72"/>
      <c r="BU2167" s="70">
        <v>15500762</v>
      </c>
      <c r="BV2167" s="70">
        <v>52565</v>
      </c>
      <c r="BW2167" s="74">
        <v>6731422</v>
      </c>
      <c r="BX2167" s="70">
        <v>22284749</v>
      </c>
    </row>
    <row r="2168" spans="1:76" x14ac:dyDescent="0.3">
      <c r="A2168" s="73" t="s">
        <v>10</v>
      </c>
      <c r="B2168" s="2" t="s">
        <v>1143</v>
      </c>
      <c r="C2168" s="2" t="s">
        <v>71</v>
      </c>
      <c r="D2168" s="2" t="s">
        <v>12</v>
      </c>
      <c r="E2168" s="2" t="s">
        <v>13</v>
      </c>
      <c r="F2168" s="17" t="str">
        <f>+Tabela1[[#This Row],[WK]]&amp;Tabela1[[#This Row],[PK]]&amp;Tabela1[[#This Row],[GK]]</f>
        <v>301101</v>
      </c>
      <c r="G2168" s="2" t="s">
        <v>2015</v>
      </c>
      <c r="H2168" s="3">
        <v>1349419333.4400001</v>
      </c>
      <c r="I2168" s="4">
        <v>1.125</v>
      </c>
      <c r="J2168" s="3">
        <v>1518096750.1199999</v>
      </c>
      <c r="K2168" s="4">
        <v>7.0000000000000007E-2</v>
      </c>
      <c r="L2168" s="3">
        <v>106266773</v>
      </c>
      <c r="M2168" s="3"/>
      <c r="N2168" s="5"/>
      <c r="O2168" s="3">
        <v>252515874.11000001</v>
      </c>
      <c r="P2168" s="4">
        <v>1.125</v>
      </c>
      <c r="Q2168" s="3">
        <v>284080358.37</v>
      </c>
      <c r="R2168" s="4">
        <v>1.6E-2</v>
      </c>
      <c r="S2168" s="3">
        <v>4545286</v>
      </c>
      <c r="T2168" s="3"/>
      <c r="U2168" s="5"/>
      <c r="V2168" s="3">
        <v>60227232</v>
      </c>
      <c r="W2168" s="5"/>
      <c r="X2168" s="3">
        <v>59092904</v>
      </c>
      <c r="Y2168" s="3">
        <v>0</v>
      </c>
      <c r="Z2168" s="3">
        <v>0</v>
      </c>
      <c r="AA2168" s="3">
        <v>2962281</v>
      </c>
      <c r="AB2168" s="3">
        <v>56130623</v>
      </c>
      <c r="AC2168" s="3">
        <v>0</v>
      </c>
      <c r="AD2168" s="3">
        <v>3275365</v>
      </c>
      <c r="AE2168" s="3">
        <v>0</v>
      </c>
      <c r="AF2168" s="3">
        <v>106266773</v>
      </c>
      <c r="AG2168" s="3">
        <v>4545286</v>
      </c>
      <c r="AH2168" s="3">
        <v>3275365</v>
      </c>
      <c r="AI2168" s="3">
        <v>60227232</v>
      </c>
      <c r="AJ2168" s="3">
        <v>1485584</v>
      </c>
      <c r="AK2168" s="3">
        <v>3315325</v>
      </c>
      <c r="AL2168" s="3">
        <v>3575809</v>
      </c>
      <c r="AM2168" s="3">
        <v>-260484</v>
      </c>
      <c r="AN2168" s="3">
        <v>1829741</v>
      </c>
      <c r="AO2168" s="3">
        <v>0</v>
      </c>
      <c r="AP2168" s="3">
        <v>0</v>
      </c>
      <c r="AQ2168" s="3">
        <v>1829741</v>
      </c>
      <c r="AR2168" s="3">
        <f>Tabela1[[#This Row],[Potrzeby finansowe 2027
w tym:]]+Tabela1[[#This Row],[Rozliczenie 2025 potrz. fin.]]</f>
        <v>60922645</v>
      </c>
      <c r="AS2168" s="3">
        <v>0</v>
      </c>
      <c r="AT2168" s="3">
        <v>0</v>
      </c>
      <c r="AU2168" s="3"/>
      <c r="AV2168" s="3"/>
      <c r="AW2168" s="3"/>
      <c r="AX2168" s="3"/>
      <c r="AY2168" s="3"/>
      <c r="AZ2168" s="3"/>
      <c r="BA2168" s="3">
        <v>0</v>
      </c>
      <c r="BB2168" s="3">
        <v>0</v>
      </c>
      <c r="BC2168" s="3">
        <v>0</v>
      </c>
      <c r="BD2168" s="3">
        <v>0</v>
      </c>
      <c r="BE2168" s="3">
        <v>0</v>
      </c>
      <c r="BF2168" s="3">
        <v>0</v>
      </c>
      <c r="BG2168" s="3">
        <v>2443068</v>
      </c>
      <c r="BH2168" s="3">
        <v>22956</v>
      </c>
      <c r="BI2168" s="3">
        <v>519213</v>
      </c>
      <c r="BJ2168" s="3">
        <v>7978666.4074999988</v>
      </c>
      <c r="BK2168" s="3">
        <v>4773802.7299999986</v>
      </c>
      <c r="BL2168" s="3">
        <v>2002647.04</v>
      </c>
      <c r="BM2168" s="3">
        <v>8814160.6300000008</v>
      </c>
      <c r="BN2168" s="53">
        <v>1.0037865010305624</v>
      </c>
      <c r="BO2168" s="54">
        <v>1.0011733000000001E-3</v>
      </c>
      <c r="BP2168" s="70">
        <v>25177</v>
      </c>
      <c r="BQ2168" s="71"/>
      <c r="BR2168" s="70"/>
      <c r="BS2168" s="72"/>
      <c r="BT2168" s="72"/>
      <c r="BU2168" s="70">
        <v>106266773</v>
      </c>
      <c r="BV2168" s="70">
        <v>4545286</v>
      </c>
      <c r="BW2168" s="74">
        <v>3275365</v>
      </c>
      <c r="BX2168" s="70">
        <v>114087424</v>
      </c>
    </row>
    <row r="2169" spans="1:76" x14ac:dyDescent="0.3">
      <c r="A2169" s="73" t="s">
        <v>10</v>
      </c>
      <c r="B2169" s="2" t="s">
        <v>1143</v>
      </c>
      <c r="C2169" s="2" t="s">
        <v>71</v>
      </c>
      <c r="D2169" s="2" t="s">
        <v>11</v>
      </c>
      <c r="E2169" s="2" t="s">
        <v>19</v>
      </c>
      <c r="F2169" s="17" t="str">
        <f>+Tabela1[[#This Row],[WK]]&amp;Tabela1[[#This Row],[PK]]&amp;Tabela1[[#This Row],[GK]]</f>
        <v>301102</v>
      </c>
      <c r="G2169" s="2" t="s">
        <v>2016</v>
      </c>
      <c r="H2169" s="3">
        <v>549698235.35000002</v>
      </c>
      <c r="I2169" s="4">
        <v>1.125</v>
      </c>
      <c r="J2169" s="3">
        <v>618410514.76999998</v>
      </c>
      <c r="K2169" s="4">
        <v>7.0000000000000007E-2</v>
      </c>
      <c r="L2169" s="3">
        <v>43288736</v>
      </c>
      <c r="M2169" s="3"/>
      <c r="N2169" s="5"/>
      <c r="O2169" s="3">
        <v>45418731.030000009</v>
      </c>
      <c r="P2169" s="4">
        <v>1.125</v>
      </c>
      <c r="Q2169" s="3">
        <v>51096072.409999996</v>
      </c>
      <c r="R2169" s="4">
        <v>1.6E-2</v>
      </c>
      <c r="S2169" s="3">
        <v>817537</v>
      </c>
      <c r="T2169" s="3"/>
      <c r="U2169" s="5"/>
      <c r="V2169" s="3">
        <v>28177246</v>
      </c>
      <c r="W2169" s="5"/>
      <c r="X2169" s="3">
        <v>35167562</v>
      </c>
      <c r="Y2169" s="3">
        <v>0</v>
      </c>
      <c r="Z2169" s="3">
        <v>290496</v>
      </c>
      <c r="AA2169" s="3">
        <v>2596568</v>
      </c>
      <c r="AB2169" s="3">
        <v>25146803</v>
      </c>
      <c r="AC2169" s="3">
        <v>7133695</v>
      </c>
      <c r="AD2169" s="3">
        <v>7472326</v>
      </c>
      <c r="AE2169" s="3">
        <v>0</v>
      </c>
      <c r="AF2169" s="3">
        <v>43288736</v>
      </c>
      <c r="AG2169" s="3">
        <v>817537</v>
      </c>
      <c r="AH2169" s="3">
        <v>7472326</v>
      </c>
      <c r="AI2169" s="3">
        <v>28177246</v>
      </c>
      <c r="AJ2169" s="3">
        <v>4566286</v>
      </c>
      <c r="AK2169" s="3">
        <v>4566286</v>
      </c>
      <c r="AL2169" s="3">
        <v>2125019</v>
      </c>
      <c r="AM2169" s="3">
        <v>2441267</v>
      </c>
      <c r="AN2169" s="3">
        <v>446099</v>
      </c>
      <c r="AO2169" s="3">
        <v>0</v>
      </c>
      <c r="AP2169" s="3">
        <v>-446099</v>
      </c>
      <c r="AQ2169" s="3">
        <v>0</v>
      </c>
      <c r="AR2169" s="3">
        <f>Tabela1[[#This Row],[Potrzeby finansowe 2027
w tym:]]+Tabela1[[#This Row],[Rozliczenie 2025 potrz. fin.]]</f>
        <v>35167562</v>
      </c>
      <c r="AS2169" s="3">
        <v>0</v>
      </c>
      <c r="AT2169" s="3">
        <v>0</v>
      </c>
      <c r="AU2169" s="3"/>
      <c r="AV2169" s="3"/>
      <c r="AW2169" s="3"/>
      <c r="AX2169" s="3"/>
      <c r="AY2169" s="3"/>
      <c r="AZ2169" s="3"/>
      <c r="BA2169" s="3">
        <v>290496</v>
      </c>
      <c r="BB2169" s="3">
        <v>0</v>
      </c>
      <c r="BC2169" s="3">
        <v>0</v>
      </c>
      <c r="BD2169" s="3">
        <v>2783.04</v>
      </c>
      <c r="BE2169" s="3">
        <v>254.89</v>
      </c>
      <c r="BF2169" s="3">
        <v>0</v>
      </c>
      <c r="BG2169" s="3">
        <v>1209828</v>
      </c>
      <c r="BH2169" s="3">
        <v>11368</v>
      </c>
      <c r="BI2169" s="3">
        <v>1386740</v>
      </c>
      <c r="BJ2169" s="3">
        <v>21309805.592500001</v>
      </c>
      <c r="BK2169" s="3">
        <v>11344705.41</v>
      </c>
      <c r="BL2169" s="3">
        <v>14419301.25</v>
      </c>
      <c r="BM2169" s="3">
        <v>11021798.23</v>
      </c>
      <c r="BN2169" s="53">
        <v>1.0473032838103766</v>
      </c>
      <c r="BO2169" s="54">
        <v>4.2482529999999998E-4</v>
      </c>
      <c r="BP2169" s="70">
        <v>10684</v>
      </c>
      <c r="BQ2169" s="71"/>
      <c r="BR2169" s="70"/>
      <c r="BS2169" s="72"/>
      <c r="BT2169" s="72"/>
      <c r="BU2169" s="70">
        <v>43288736</v>
      </c>
      <c r="BV2169" s="70">
        <v>817537</v>
      </c>
      <c r="BW2169" s="74">
        <v>7472326</v>
      </c>
      <c r="BX2169" s="70">
        <v>51578599</v>
      </c>
    </row>
    <row r="2170" spans="1:76" x14ac:dyDescent="0.3">
      <c r="A2170" s="73" t="s">
        <v>10</v>
      </c>
      <c r="B2170" s="2" t="s">
        <v>1143</v>
      </c>
      <c r="C2170" s="2" t="s">
        <v>71</v>
      </c>
      <c r="D2170" s="2" t="s">
        <v>16</v>
      </c>
      <c r="E2170" s="2" t="s">
        <v>15</v>
      </c>
      <c r="F2170" s="17" t="str">
        <f>+Tabela1[[#This Row],[WK]]&amp;Tabela1[[#This Row],[PK]]&amp;Tabela1[[#This Row],[GK]]</f>
        <v>301103</v>
      </c>
      <c r="G2170" s="2" t="s">
        <v>2015</v>
      </c>
      <c r="H2170" s="3">
        <v>793080389.96000004</v>
      </c>
      <c r="I2170" s="4">
        <v>1.125</v>
      </c>
      <c r="J2170" s="3">
        <v>892215438.71000004</v>
      </c>
      <c r="K2170" s="4">
        <v>7.0000000000000007E-2</v>
      </c>
      <c r="L2170" s="3">
        <v>62455081</v>
      </c>
      <c r="M2170" s="3"/>
      <c r="N2170" s="5"/>
      <c r="O2170" s="3">
        <v>187663758.20999998</v>
      </c>
      <c r="P2170" s="4">
        <v>1.125</v>
      </c>
      <c r="Q2170" s="3">
        <v>211121727.99000001</v>
      </c>
      <c r="R2170" s="4">
        <v>1.6E-2</v>
      </c>
      <c r="S2170" s="3">
        <v>3377948</v>
      </c>
      <c r="T2170" s="3"/>
      <c r="U2170" s="5"/>
      <c r="V2170" s="3">
        <v>34851416</v>
      </c>
      <c r="W2170" s="5"/>
      <c r="X2170" s="3">
        <v>37596339</v>
      </c>
      <c r="Y2170" s="3">
        <v>0</v>
      </c>
      <c r="Z2170" s="3">
        <v>673115</v>
      </c>
      <c r="AA2170" s="3">
        <v>2833857</v>
      </c>
      <c r="AB2170" s="3">
        <v>34089367</v>
      </c>
      <c r="AC2170" s="3">
        <v>0</v>
      </c>
      <c r="AD2170" s="3">
        <v>7903874</v>
      </c>
      <c r="AE2170" s="3">
        <v>0</v>
      </c>
      <c r="AF2170" s="3">
        <v>62455081</v>
      </c>
      <c r="AG2170" s="3">
        <v>3377948</v>
      </c>
      <c r="AH2170" s="3">
        <v>7903874</v>
      </c>
      <c r="AI2170" s="3">
        <v>34851416</v>
      </c>
      <c r="AJ2170" s="3">
        <v>3146862</v>
      </c>
      <c r="AK2170" s="3">
        <v>5495019</v>
      </c>
      <c r="AL2170" s="3">
        <v>2964081</v>
      </c>
      <c r="AM2170" s="3">
        <v>2530938</v>
      </c>
      <c r="AN2170" s="3">
        <v>2348157</v>
      </c>
      <c r="AO2170" s="3">
        <v>0</v>
      </c>
      <c r="AP2170" s="3">
        <v>0</v>
      </c>
      <c r="AQ2170" s="3">
        <v>2348157</v>
      </c>
      <c r="AR2170" s="3">
        <f>Tabela1[[#This Row],[Potrzeby finansowe 2027
w tym:]]+Tabela1[[#This Row],[Rozliczenie 2025 potrz. fin.]]</f>
        <v>39944496</v>
      </c>
      <c r="AS2170" s="3">
        <v>0</v>
      </c>
      <c r="AT2170" s="3">
        <v>0</v>
      </c>
      <c r="AU2170" s="3"/>
      <c r="AV2170" s="3"/>
      <c r="AW2170" s="3"/>
      <c r="AX2170" s="3"/>
      <c r="AY2170" s="3"/>
      <c r="AZ2170" s="3"/>
      <c r="BA2170" s="3">
        <v>673115</v>
      </c>
      <c r="BB2170" s="3">
        <v>0</v>
      </c>
      <c r="BC2170" s="3">
        <v>0</v>
      </c>
      <c r="BD2170" s="3">
        <v>6277.07</v>
      </c>
      <c r="BE2170" s="3">
        <v>933.78</v>
      </c>
      <c r="BF2170" s="3">
        <v>0</v>
      </c>
      <c r="BG2170" s="3">
        <v>1690332</v>
      </c>
      <c r="BH2170" s="3">
        <v>15883</v>
      </c>
      <c r="BI2170" s="3">
        <v>1143525</v>
      </c>
      <c r="BJ2170" s="3">
        <v>17572361.68</v>
      </c>
      <c r="BK2170" s="3">
        <v>14508329.75</v>
      </c>
      <c r="BL2170" s="3">
        <v>3470289.7</v>
      </c>
      <c r="BM2170" s="3">
        <v>5315548.32</v>
      </c>
      <c r="BN2170" s="53">
        <v>1.2423547186704345</v>
      </c>
      <c r="BO2170" s="54">
        <v>6.1255640000000002E-4</v>
      </c>
      <c r="BP2170" s="70">
        <v>15405</v>
      </c>
      <c r="BQ2170" s="71"/>
      <c r="BR2170" s="70"/>
      <c r="BS2170" s="72"/>
      <c r="BT2170" s="72"/>
      <c r="BU2170" s="70">
        <v>62455081</v>
      </c>
      <c r="BV2170" s="70">
        <v>3377948</v>
      </c>
      <c r="BW2170" s="74">
        <v>7903874</v>
      </c>
      <c r="BX2170" s="70">
        <v>73736903</v>
      </c>
    </row>
    <row r="2171" spans="1:76" x14ac:dyDescent="0.3">
      <c r="A2171" s="73" t="s">
        <v>10</v>
      </c>
      <c r="B2171" s="2" t="s">
        <v>1143</v>
      </c>
      <c r="C2171" s="2" t="s">
        <v>71</v>
      </c>
      <c r="D2171" s="2" t="s">
        <v>18</v>
      </c>
      <c r="E2171" s="2" t="s">
        <v>19</v>
      </c>
      <c r="F2171" s="17" t="str">
        <f>+Tabela1[[#This Row],[WK]]&amp;Tabela1[[#This Row],[PK]]&amp;Tabela1[[#This Row],[GK]]</f>
        <v>301104</v>
      </c>
      <c r="G2171" s="2" t="s">
        <v>2017</v>
      </c>
      <c r="H2171" s="3">
        <v>381701453.45999998</v>
      </c>
      <c r="I2171" s="4">
        <v>1.125</v>
      </c>
      <c r="J2171" s="3">
        <v>429414135.13999999</v>
      </c>
      <c r="K2171" s="4">
        <v>7.0000000000000007E-2</v>
      </c>
      <c r="L2171" s="3">
        <v>30058989</v>
      </c>
      <c r="M2171" s="3"/>
      <c r="N2171" s="5"/>
      <c r="O2171" s="3">
        <v>65049516.119999997</v>
      </c>
      <c r="P2171" s="4">
        <v>1.125</v>
      </c>
      <c r="Q2171" s="3">
        <v>73180705.640000001</v>
      </c>
      <c r="R2171" s="4">
        <v>1.6E-2</v>
      </c>
      <c r="S2171" s="3">
        <v>1170891</v>
      </c>
      <c r="T2171" s="3"/>
      <c r="U2171" s="5"/>
      <c r="V2171" s="3">
        <v>19567784</v>
      </c>
      <c r="W2171" s="5"/>
      <c r="X2171" s="3">
        <v>35309027</v>
      </c>
      <c r="Y2171" s="3">
        <v>5016897</v>
      </c>
      <c r="Z2171" s="3">
        <v>557535</v>
      </c>
      <c r="AA2171" s="3">
        <v>1499239</v>
      </c>
      <c r="AB2171" s="3">
        <v>22242086</v>
      </c>
      <c r="AC2171" s="3">
        <v>5993270</v>
      </c>
      <c r="AD2171" s="3">
        <v>15741244</v>
      </c>
      <c r="AE2171" s="3">
        <v>0</v>
      </c>
      <c r="AF2171" s="3">
        <v>30058989</v>
      </c>
      <c r="AG2171" s="3">
        <v>1170891</v>
      </c>
      <c r="AH2171" s="3">
        <v>15741244</v>
      </c>
      <c r="AI2171" s="3">
        <v>19567784</v>
      </c>
      <c r="AJ2171" s="3">
        <v>1022182</v>
      </c>
      <c r="AK2171" s="3">
        <v>1022182</v>
      </c>
      <c r="AL2171" s="3">
        <v>1185217</v>
      </c>
      <c r="AM2171" s="3">
        <v>-163035</v>
      </c>
      <c r="AN2171" s="3">
        <v>1127503</v>
      </c>
      <c r="AO2171" s="3">
        <v>0</v>
      </c>
      <c r="AP2171" s="3">
        <v>-1127503</v>
      </c>
      <c r="AQ2171" s="3">
        <v>0</v>
      </c>
      <c r="AR2171" s="3">
        <f>Tabela1[[#This Row],[Potrzeby finansowe 2027
w tym:]]+Tabela1[[#This Row],[Rozliczenie 2025 potrz. fin.]]</f>
        <v>35309027</v>
      </c>
      <c r="AS2171" s="3">
        <v>0</v>
      </c>
      <c r="AT2171" s="3">
        <v>0</v>
      </c>
      <c r="AU2171" s="3"/>
      <c r="AV2171" s="3"/>
      <c r="AW2171" s="3"/>
      <c r="AX2171" s="3"/>
      <c r="AY2171" s="3"/>
      <c r="AZ2171" s="3"/>
      <c r="BA2171" s="3">
        <v>557535</v>
      </c>
      <c r="BB2171" s="3">
        <v>0</v>
      </c>
      <c r="BC2171" s="3">
        <v>3.66</v>
      </c>
      <c r="BD2171" s="3">
        <v>5451.24</v>
      </c>
      <c r="BE2171" s="3">
        <v>245.04</v>
      </c>
      <c r="BF2171" s="3">
        <v>0</v>
      </c>
      <c r="BG2171" s="3">
        <v>997726</v>
      </c>
      <c r="BH2171" s="3">
        <v>9375</v>
      </c>
      <c r="BI2171" s="3">
        <v>501513</v>
      </c>
      <c r="BJ2171" s="3">
        <v>7706673.1974999998</v>
      </c>
      <c r="BK2171" s="3">
        <v>4176317.9399999995</v>
      </c>
      <c r="BL2171" s="3">
        <v>2521685.34</v>
      </c>
      <c r="BM2171" s="3">
        <v>9078050.3499999996</v>
      </c>
      <c r="BN2171" s="53">
        <v>0.87408671646941416</v>
      </c>
      <c r="BO2171" s="54">
        <v>3.6940630000000001E-4</v>
      </c>
      <c r="BP2171" s="70">
        <v>9290</v>
      </c>
      <c r="BQ2171" s="71"/>
      <c r="BR2171" s="70"/>
      <c r="BS2171" s="72"/>
      <c r="BT2171" s="72"/>
      <c r="BU2171" s="70">
        <v>30058989</v>
      </c>
      <c r="BV2171" s="70">
        <v>1170891</v>
      </c>
      <c r="BW2171" s="74">
        <v>15741244</v>
      </c>
      <c r="BX2171" s="70">
        <v>46971124</v>
      </c>
    </row>
    <row r="2172" spans="1:76" x14ac:dyDescent="0.3">
      <c r="A2172" s="73" t="s">
        <v>10</v>
      </c>
      <c r="B2172" s="2" t="s">
        <v>1143</v>
      </c>
      <c r="C2172" s="2" t="s">
        <v>71</v>
      </c>
      <c r="D2172" s="2" t="s">
        <v>21</v>
      </c>
      <c r="E2172" s="2" t="s">
        <v>19</v>
      </c>
      <c r="F2172" s="17" t="str">
        <f>+Tabela1[[#This Row],[WK]]&amp;Tabela1[[#This Row],[PK]]&amp;Tabela1[[#This Row],[GK]]</f>
        <v>301105</v>
      </c>
      <c r="G2172" s="2" t="s">
        <v>2018</v>
      </c>
      <c r="H2172" s="3">
        <v>725244133.57000005</v>
      </c>
      <c r="I2172" s="4">
        <v>1.125</v>
      </c>
      <c r="J2172" s="3">
        <v>815899650.26999998</v>
      </c>
      <c r="K2172" s="4">
        <v>7.0000000000000007E-2</v>
      </c>
      <c r="L2172" s="3">
        <v>57112976</v>
      </c>
      <c r="M2172" s="3"/>
      <c r="N2172" s="5"/>
      <c r="O2172" s="3">
        <v>69757282.150000006</v>
      </c>
      <c r="P2172" s="4">
        <v>1.125</v>
      </c>
      <c r="Q2172" s="3">
        <v>78476942.420000002</v>
      </c>
      <c r="R2172" s="4">
        <v>1.6E-2</v>
      </c>
      <c r="S2172" s="3">
        <v>1255631</v>
      </c>
      <c r="T2172" s="3"/>
      <c r="U2172" s="5"/>
      <c r="V2172" s="3">
        <v>33778798</v>
      </c>
      <c r="W2172" s="5"/>
      <c r="X2172" s="3">
        <v>45639543</v>
      </c>
      <c r="Y2172" s="3">
        <v>3971417</v>
      </c>
      <c r="Z2172" s="3">
        <v>290821</v>
      </c>
      <c r="AA2172" s="3">
        <v>2218002</v>
      </c>
      <c r="AB2172" s="3">
        <v>36320519</v>
      </c>
      <c r="AC2172" s="3">
        <v>2838784</v>
      </c>
      <c r="AD2172" s="3">
        <v>11860745</v>
      </c>
      <c r="AE2172" s="3">
        <v>0</v>
      </c>
      <c r="AF2172" s="3">
        <v>57112976</v>
      </c>
      <c r="AG2172" s="3">
        <v>1255631</v>
      </c>
      <c r="AH2172" s="3">
        <v>11860745</v>
      </c>
      <c r="AI2172" s="3">
        <v>33778798</v>
      </c>
      <c r="AJ2172" s="3">
        <v>863115</v>
      </c>
      <c r="AK2172" s="3">
        <v>863115</v>
      </c>
      <c r="AL2172" s="3">
        <v>2273645</v>
      </c>
      <c r="AM2172" s="3">
        <v>-1410530</v>
      </c>
      <c r="AN2172" s="3">
        <v>1383003</v>
      </c>
      <c r="AO2172" s="3">
        <v>0</v>
      </c>
      <c r="AP2172" s="3">
        <v>-1383003</v>
      </c>
      <c r="AQ2172" s="3">
        <v>0</v>
      </c>
      <c r="AR2172" s="3">
        <f>Tabela1[[#This Row],[Potrzeby finansowe 2027
w tym:]]+Tabela1[[#This Row],[Rozliczenie 2025 potrz. fin.]]</f>
        <v>45639543</v>
      </c>
      <c r="AS2172" s="3">
        <v>0</v>
      </c>
      <c r="AT2172" s="3">
        <v>0</v>
      </c>
      <c r="AU2172" s="3"/>
      <c r="AV2172" s="3"/>
      <c r="AW2172" s="3"/>
      <c r="AX2172" s="3"/>
      <c r="AY2172" s="3"/>
      <c r="AZ2172" s="3"/>
      <c r="BA2172" s="3">
        <v>290821</v>
      </c>
      <c r="BB2172" s="3">
        <v>0</v>
      </c>
      <c r="BC2172" s="3">
        <v>0</v>
      </c>
      <c r="BD2172" s="3">
        <v>2553.33</v>
      </c>
      <c r="BE2172" s="3">
        <v>720.84</v>
      </c>
      <c r="BF2172" s="3">
        <v>0</v>
      </c>
      <c r="BG2172" s="3">
        <v>1798140</v>
      </c>
      <c r="BH2172" s="3">
        <v>16896</v>
      </c>
      <c r="BI2172" s="3">
        <v>419862</v>
      </c>
      <c r="BJ2172" s="3">
        <v>6451946.6949999994</v>
      </c>
      <c r="BK2172" s="3">
        <v>4360718.2699999996</v>
      </c>
      <c r="BL2172" s="3">
        <v>1345116.35</v>
      </c>
      <c r="BM2172" s="3">
        <v>5674681</v>
      </c>
      <c r="BN2172" s="53">
        <v>0.94685655129962787</v>
      </c>
      <c r="BO2172" s="54">
        <v>6.9284979999999999E-4</v>
      </c>
      <c r="BP2172" s="70">
        <v>17424</v>
      </c>
      <c r="BQ2172" s="71"/>
      <c r="BR2172" s="70"/>
      <c r="BS2172" s="72"/>
      <c r="BT2172" s="72"/>
      <c r="BU2172" s="70">
        <v>57112976</v>
      </c>
      <c r="BV2172" s="70">
        <v>1255631</v>
      </c>
      <c r="BW2172" s="74">
        <v>11860745</v>
      </c>
      <c r="BX2172" s="70">
        <v>70229352</v>
      </c>
    </row>
    <row r="2173" spans="1:76" x14ac:dyDescent="0.3">
      <c r="A2173" s="73" t="s">
        <v>10</v>
      </c>
      <c r="B2173" s="2" t="s">
        <v>1143</v>
      </c>
      <c r="C2173" s="2" t="s">
        <v>72</v>
      </c>
      <c r="D2173" s="2" t="s">
        <v>12</v>
      </c>
      <c r="E2173" s="2" t="s">
        <v>13</v>
      </c>
      <c r="F2173" s="17" t="str">
        <f>+Tabela1[[#This Row],[WK]]&amp;Tabela1[[#This Row],[PK]]&amp;Tabela1[[#This Row],[GK]]</f>
        <v>301201</v>
      </c>
      <c r="G2173" s="2" t="s">
        <v>653</v>
      </c>
      <c r="H2173" s="3">
        <v>103872371.25</v>
      </c>
      <c r="I2173" s="4">
        <v>1.125</v>
      </c>
      <c r="J2173" s="3">
        <v>116856417.66</v>
      </c>
      <c r="K2173" s="4">
        <v>7.0000000000000007E-2</v>
      </c>
      <c r="L2173" s="3">
        <v>8179949</v>
      </c>
      <c r="M2173" s="3"/>
      <c r="N2173" s="5"/>
      <c r="O2173" s="3">
        <v>12065868.07</v>
      </c>
      <c r="P2173" s="4">
        <v>1.125</v>
      </c>
      <c r="Q2173" s="3">
        <v>13574101.58</v>
      </c>
      <c r="R2173" s="4">
        <v>1.6E-2</v>
      </c>
      <c r="S2173" s="3">
        <v>217186</v>
      </c>
      <c r="T2173" s="3"/>
      <c r="U2173" s="5"/>
      <c r="V2173" s="3">
        <v>5925196</v>
      </c>
      <c r="W2173" s="5"/>
      <c r="X2173" s="3">
        <v>8435059</v>
      </c>
      <c r="Y2173" s="3">
        <v>944016</v>
      </c>
      <c r="Z2173" s="3">
        <v>80309</v>
      </c>
      <c r="AA2173" s="3">
        <v>692590</v>
      </c>
      <c r="AB2173" s="3">
        <v>5665639</v>
      </c>
      <c r="AC2173" s="3">
        <v>1052505</v>
      </c>
      <c r="AD2173" s="3">
        <v>2509862</v>
      </c>
      <c r="AE2173" s="3">
        <v>0</v>
      </c>
      <c r="AF2173" s="3">
        <v>8179949</v>
      </c>
      <c r="AG2173" s="3">
        <v>217186</v>
      </c>
      <c r="AH2173" s="3">
        <v>2509862</v>
      </c>
      <c r="AI2173" s="3">
        <v>5925196</v>
      </c>
      <c r="AJ2173" s="3">
        <v>403796</v>
      </c>
      <c r="AK2173" s="3">
        <v>403796</v>
      </c>
      <c r="AL2173" s="3">
        <v>438112</v>
      </c>
      <c r="AM2173" s="3">
        <v>-34316</v>
      </c>
      <c r="AN2173" s="3">
        <v>188936</v>
      </c>
      <c r="AO2173" s="3">
        <v>0</v>
      </c>
      <c r="AP2173" s="3">
        <v>-188936</v>
      </c>
      <c r="AQ2173" s="3">
        <v>0</v>
      </c>
      <c r="AR2173" s="3">
        <f>Tabela1[[#This Row],[Potrzeby finansowe 2027
w tym:]]+Tabela1[[#This Row],[Rozliczenie 2025 potrz. fin.]]</f>
        <v>8435059</v>
      </c>
      <c r="AS2173" s="3">
        <v>0</v>
      </c>
      <c r="AT2173" s="3">
        <v>0</v>
      </c>
      <c r="AU2173" s="3"/>
      <c r="AV2173" s="3"/>
      <c r="AW2173" s="3"/>
      <c r="AX2173" s="3"/>
      <c r="AY2173" s="3"/>
      <c r="AZ2173" s="3"/>
      <c r="BA2173" s="3">
        <v>80309</v>
      </c>
      <c r="BB2173" s="3">
        <v>0</v>
      </c>
      <c r="BC2173" s="3">
        <v>0.04</v>
      </c>
      <c r="BD2173" s="3">
        <v>0</v>
      </c>
      <c r="BE2173" s="3">
        <v>1608.97</v>
      </c>
      <c r="BF2173" s="3">
        <v>0</v>
      </c>
      <c r="BG2173" s="3">
        <v>377782</v>
      </c>
      <c r="BH2173" s="3">
        <v>2690</v>
      </c>
      <c r="BI2173" s="3">
        <v>314808</v>
      </c>
      <c r="BJ2173" s="3">
        <v>4837610.3975</v>
      </c>
      <c r="BK2173" s="3">
        <v>3092319.2</v>
      </c>
      <c r="BL2173" s="3">
        <v>12655.67</v>
      </c>
      <c r="BM2173" s="3">
        <v>6955853.4500000002</v>
      </c>
      <c r="BN2173" s="53">
        <v>0.91892970724564704</v>
      </c>
      <c r="BO2173" s="54">
        <v>1.079867E-4</v>
      </c>
      <c r="BP2173" s="70">
        <v>2715</v>
      </c>
      <c r="BQ2173" s="71"/>
      <c r="BR2173" s="70"/>
      <c r="BS2173" s="72"/>
      <c r="BT2173" s="72"/>
      <c r="BU2173" s="70">
        <v>8179949</v>
      </c>
      <c r="BV2173" s="70">
        <v>217186</v>
      </c>
      <c r="BW2173" s="74">
        <v>2509862</v>
      </c>
      <c r="BX2173" s="70">
        <v>10906997</v>
      </c>
    </row>
    <row r="2174" spans="1:76" x14ac:dyDescent="0.3">
      <c r="A2174" s="73" t="s">
        <v>10</v>
      </c>
      <c r="B2174" s="2" t="s">
        <v>1143</v>
      </c>
      <c r="C2174" s="2" t="s">
        <v>72</v>
      </c>
      <c r="D2174" s="2" t="s">
        <v>11</v>
      </c>
      <c r="E2174" s="2" t="s">
        <v>19</v>
      </c>
      <c r="F2174" s="17" t="str">
        <f>+Tabela1[[#This Row],[WK]]&amp;Tabela1[[#This Row],[PK]]&amp;Tabela1[[#This Row],[GK]]</f>
        <v>301202</v>
      </c>
      <c r="G2174" s="2" t="s">
        <v>2019</v>
      </c>
      <c r="H2174" s="3">
        <v>312494580.54000002</v>
      </c>
      <c r="I2174" s="4">
        <v>1.125</v>
      </c>
      <c r="J2174" s="3">
        <v>351556403.11000001</v>
      </c>
      <c r="K2174" s="4">
        <v>7.0000000000000007E-2</v>
      </c>
      <c r="L2174" s="3">
        <v>24608948</v>
      </c>
      <c r="M2174" s="3"/>
      <c r="N2174" s="5"/>
      <c r="O2174" s="3">
        <v>35411250.089999996</v>
      </c>
      <c r="P2174" s="4">
        <v>1.125</v>
      </c>
      <c r="Q2174" s="3">
        <v>39837656.350000001</v>
      </c>
      <c r="R2174" s="4">
        <v>1.6E-2</v>
      </c>
      <c r="S2174" s="3">
        <v>637403</v>
      </c>
      <c r="T2174" s="3"/>
      <c r="U2174" s="5"/>
      <c r="V2174" s="3">
        <v>16413642</v>
      </c>
      <c r="W2174" s="5"/>
      <c r="X2174" s="3">
        <v>28433313</v>
      </c>
      <c r="Y2174" s="3">
        <v>3175276</v>
      </c>
      <c r="Z2174" s="3">
        <v>0</v>
      </c>
      <c r="AA2174" s="3">
        <v>1239980</v>
      </c>
      <c r="AB2174" s="3">
        <v>20081113</v>
      </c>
      <c r="AC2174" s="3">
        <v>3936944</v>
      </c>
      <c r="AD2174" s="3">
        <v>12019671</v>
      </c>
      <c r="AE2174" s="3">
        <v>0</v>
      </c>
      <c r="AF2174" s="3">
        <v>24608948</v>
      </c>
      <c r="AG2174" s="3">
        <v>637403</v>
      </c>
      <c r="AH2174" s="3">
        <v>12019671</v>
      </c>
      <c r="AI2174" s="3">
        <v>16413642</v>
      </c>
      <c r="AJ2174" s="3">
        <v>789843</v>
      </c>
      <c r="AK2174" s="3">
        <v>789843</v>
      </c>
      <c r="AL2174" s="3">
        <v>926161</v>
      </c>
      <c r="AM2174" s="3">
        <v>-136318</v>
      </c>
      <c r="AN2174" s="3">
        <v>342857</v>
      </c>
      <c r="AO2174" s="3">
        <v>0</v>
      </c>
      <c r="AP2174" s="3">
        <v>-342857</v>
      </c>
      <c r="AQ2174" s="3">
        <v>0</v>
      </c>
      <c r="AR2174" s="3">
        <f>Tabela1[[#This Row],[Potrzeby finansowe 2027
w tym:]]+Tabela1[[#This Row],[Rozliczenie 2025 potrz. fin.]]</f>
        <v>28433313</v>
      </c>
      <c r="AS2174" s="3">
        <v>0</v>
      </c>
      <c r="AT2174" s="3">
        <v>0</v>
      </c>
      <c r="AU2174" s="3"/>
      <c r="AV2174" s="3"/>
      <c r="AW2174" s="3"/>
      <c r="AX2174" s="3"/>
      <c r="AY2174" s="3"/>
      <c r="AZ2174" s="3"/>
      <c r="BA2174" s="3">
        <v>0</v>
      </c>
      <c r="BB2174" s="3">
        <v>0</v>
      </c>
      <c r="BC2174" s="3">
        <v>0</v>
      </c>
      <c r="BD2174" s="3">
        <v>0</v>
      </c>
      <c r="BE2174" s="3">
        <v>0</v>
      </c>
      <c r="BF2174" s="3">
        <v>0</v>
      </c>
      <c r="BG2174" s="3">
        <v>808717</v>
      </c>
      <c r="BH2174" s="3">
        <v>7599</v>
      </c>
      <c r="BI2174" s="3">
        <v>431263</v>
      </c>
      <c r="BJ2174" s="3">
        <v>6627155.1699999999</v>
      </c>
      <c r="BK2174" s="3">
        <v>5018639.54</v>
      </c>
      <c r="BL2174" s="3">
        <v>1493922.2</v>
      </c>
      <c r="BM2174" s="3">
        <v>3446218.12</v>
      </c>
      <c r="BN2174" s="53">
        <v>0.89981813603424654</v>
      </c>
      <c r="BO2174" s="54">
        <v>2.9386620000000001E-4</v>
      </c>
      <c r="BP2174" s="70">
        <v>7390</v>
      </c>
      <c r="BQ2174" s="71"/>
      <c r="BR2174" s="70"/>
      <c r="BS2174" s="72"/>
      <c r="BT2174" s="72"/>
      <c r="BU2174" s="70">
        <v>24608948</v>
      </c>
      <c r="BV2174" s="70">
        <v>637403</v>
      </c>
      <c r="BW2174" s="74">
        <v>12019671</v>
      </c>
      <c r="BX2174" s="70">
        <v>37266022</v>
      </c>
    </row>
    <row r="2175" spans="1:76" x14ac:dyDescent="0.3">
      <c r="A2175" s="73" t="s">
        <v>10</v>
      </c>
      <c r="B2175" s="2" t="s">
        <v>1143</v>
      </c>
      <c r="C2175" s="2" t="s">
        <v>72</v>
      </c>
      <c r="D2175" s="2" t="s">
        <v>16</v>
      </c>
      <c r="E2175" s="2" t="s">
        <v>19</v>
      </c>
      <c r="F2175" s="17" t="str">
        <f>+Tabela1[[#This Row],[WK]]&amp;Tabela1[[#This Row],[PK]]&amp;Tabela1[[#This Row],[GK]]</f>
        <v>301203</v>
      </c>
      <c r="G2175" s="2" t="s">
        <v>2020</v>
      </c>
      <c r="H2175" s="3">
        <v>728561265.38999999</v>
      </c>
      <c r="I2175" s="4">
        <v>1.125</v>
      </c>
      <c r="J2175" s="3">
        <v>819631423.55999994</v>
      </c>
      <c r="K2175" s="4">
        <v>7.0000000000000007E-2</v>
      </c>
      <c r="L2175" s="3">
        <v>57374200</v>
      </c>
      <c r="M2175" s="3"/>
      <c r="N2175" s="5"/>
      <c r="O2175" s="3">
        <v>58344266.659999996</v>
      </c>
      <c r="P2175" s="4">
        <v>1.125</v>
      </c>
      <c r="Q2175" s="3">
        <v>65637299.990000002</v>
      </c>
      <c r="R2175" s="4">
        <v>1.6E-2</v>
      </c>
      <c r="S2175" s="3">
        <v>1050197</v>
      </c>
      <c r="T2175" s="3"/>
      <c r="U2175" s="5"/>
      <c r="V2175" s="3">
        <v>31224275</v>
      </c>
      <c r="W2175" s="5"/>
      <c r="X2175" s="3">
        <v>28018708</v>
      </c>
      <c r="Y2175" s="3">
        <v>0</v>
      </c>
      <c r="Z2175" s="3">
        <v>0</v>
      </c>
      <c r="AA2175" s="3">
        <v>2246934</v>
      </c>
      <c r="AB2175" s="3">
        <v>24013359</v>
      </c>
      <c r="AC2175" s="3">
        <v>1758415</v>
      </c>
      <c r="AD2175" s="3">
        <v>0</v>
      </c>
      <c r="AE2175" s="3">
        <v>0</v>
      </c>
      <c r="AF2175" s="3">
        <v>57374200</v>
      </c>
      <c r="AG2175" s="3">
        <v>1050197</v>
      </c>
      <c r="AH2175" s="3">
        <v>0</v>
      </c>
      <c r="AI2175" s="3">
        <v>31224275</v>
      </c>
      <c r="AJ2175" s="3">
        <v>494818</v>
      </c>
      <c r="AK2175" s="3">
        <v>770011</v>
      </c>
      <c r="AL2175" s="3">
        <v>3618947</v>
      </c>
      <c r="AM2175" s="3">
        <v>-2848936</v>
      </c>
      <c r="AN2175" s="3">
        <v>275193</v>
      </c>
      <c r="AO2175" s="3">
        <v>0</v>
      </c>
      <c r="AP2175" s="3">
        <v>0</v>
      </c>
      <c r="AQ2175" s="3">
        <v>275193</v>
      </c>
      <c r="AR2175" s="3">
        <f>Tabela1[[#This Row],[Potrzeby finansowe 2027
w tym:]]+Tabela1[[#This Row],[Rozliczenie 2025 potrz. fin.]]</f>
        <v>28293901</v>
      </c>
      <c r="AS2175" s="3">
        <v>0</v>
      </c>
      <c r="AT2175" s="3">
        <v>0</v>
      </c>
      <c r="AU2175" s="3"/>
      <c r="AV2175" s="3"/>
      <c r="AW2175" s="3"/>
      <c r="AX2175" s="3"/>
      <c r="AY2175" s="3"/>
      <c r="AZ2175" s="3"/>
      <c r="BA2175" s="3">
        <v>0</v>
      </c>
      <c r="BB2175" s="3">
        <v>0</v>
      </c>
      <c r="BC2175" s="3">
        <v>0</v>
      </c>
      <c r="BD2175" s="3">
        <v>0</v>
      </c>
      <c r="BE2175" s="3">
        <v>0</v>
      </c>
      <c r="BF2175" s="3">
        <v>0</v>
      </c>
      <c r="BG2175" s="3">
        <v>1310400</v>
      </c>
      <c r="BH2175" s="3">
        <v>12313</v>
      </c>
      <c r="BI2175" s="3">
        <v>936534</v>
      </c>
      <c r="BJ2175" s="3">
        <v>14391571.057500001</v>
      </c>
      <c r="BK2175" s="3">
        <v>10466142.74</v>
      </c>
      <c r="BL2175" s="3">
        <v>2799255.46</v>
      </c>
      <c r="BM2175" s="3">
        <v>10103202.35</v>
      </c>
      <c r="BN2175" s="53">
        <v>1.154858565792787</v>
      </c>
      <c r="BO2175" s="54">
        <v>5.1618499999999995E-4</v>
      </c>
      <c r="BP2175" s="70">
        <v>12981</v>
      </c>
      <c r="BQ2175" s="71"/>
      <c r="BR2175" s="70"/>
      <c r="BS2175" s="72"/>
      <c r="BT2175" s="72"/>
      <c r="BU2175" s="70">
        <v>57374200</v>
      </c>
      <c r="BV2175" s="70">
        <v>1050197</v>
      </c>
      <c r="BW2175" s="74">
        <v>0</v>
      </c>
      <c r="BX2175" s="70">
        <v>58424397</v>
      </c>
    </row>
    <row r="2176" spans="1:76" x14ac:dyDescent="0.3">
      <c r="A2176" s="73" t="s">
        <v>10</v>
      </c>
      <c r="B2176" s="2" t="s">
        <v>1143</v>
      </c>
      <c r="C2176" s="2" t="s">
        <v>72</v>
      </c>
      <c r="D2176" s="2" t="s">
        <v>18</v>
      </c>
      <c r="E2176" s="2" t="s">
        <v>19</v>
      </c>
      <c r="F2176" s="17" t="str">
        <f>+Tabela1[[#This Row],[WK]]&amp;Tabela1[[#This Row],[PK]]&amp;Tabela1[[#This Row],[GK]]</f>
        <v>301204</v>
      </c>
      <c r="G2176" s="2" t="s">
        <v>2021</v>
      </c>
      <c r="H2176" s="3">
        <v>1916052790.01</v>
      </c>
      <c r="I2176" s="4">
        <v>1.125</v>
      </c>
      <c r="J2176" s="3">
        <v>2155559388.7600002</v>
      </c>
      <c r="K2176" s="4">
        <v>7.0000000000000007E-2</v>
      </c>
      <c r="L2176" s="3">
        <v>150889157</v>
      </c>
      <c r="M2176" s="3"/>
      <c r="N2176" s="5"/>
      <c r="O2176" s="3">
        <v>799758838.79999995</v>
      </c>
      <c r="P2176" s="4">
        <v>1.125</v>
      </c>
      <c r="Q2176" s="3">
        <v>899728693.64999998</v>
      </c>
      <c r="R2176" s="4">
        <v>1.6E-2</v>
      </c>
      <c r="S2176" s="3">
        <v>14395659</v>
      </c>
      <c r="T2176" s="3"/>
      <c r="U2176" s="5"/>
      <c r="V2176" s="3">
        <v>92847358</v>
      </c>
      <c r="W2176" s="5"/>
      <c r="X2176" s="3">
        <v>91978666</v>
      </c>
      <c r="Y2176" s="3">
        <v>0</v>
      </c>
      <c r="Z2176" s="3">
        <v>671877</v>
      </c>
      <c r="AA2176" s="3">
        <v>5491630</v>
      </c>
      <c r="AB2176" s="3">
        <v>85815159</v>
      </c>
      <c r="AC2176" s="3">
        <v>0</v>
      </c>
      <c r="AD2176" s="3">
        <v>4900669</v>
      </c>
      <c r="AE2176" s="3">
        <v>0</v>
      </c>
      <c r="AF2176" s="3">
        <v>150889157</v>
      </c>
      <c r="AG2176" s="3">
        <v>14395659</v>
      </c>
      <c r="AH2176" s="3">
        <v>4900669</v>
      </c>
      <c r="AI2176" s="3">
        <v>92847358</v>
      </c>
      <c r="AJ2176" s="3">
        <v>3496900</v>
      </c>
      <c r="AK2176" s="3">
        <v>5678934</v>
      </c>
      <c r="AL2176" s="3">
        <v>6618298</v>
      </c>
      <c r="AM2176" s="3">
        <v>-939364</v>
      </c>
      <c r="AN2176" s="3">
        <v>2182034</v>
      </c>
      <c r="AO2176" s="3">
        <v>0</v>
      </c>
      <c r="AP2176" s="3">
        <v>0</v>
      </c>
      <c r="AQ2176" s="3">
        <v>2182034</v>
      </c>
      <c r="AR2176" s="3">
        <f>Tabela1[[#This Row],[Potrzeby finansowe 2027
w tym:]]+Tabela1[[#This Row],[Rozliczenie 2025 potrz. fin.]]</f>
        <v>94160700</v>
      </c>
      <c r="AS2176" s="3">
        <v>0</v>
      </c>
      <c r="AT2176" s="3">
        <v>0</v>
      </c>
      <c r="AU2176" s="3"/>
      <c r="AV2176" s="3"/>
      <c r="AW2176" s="3"/>
      <c r="AX2176" s="3"/>
      <c r="AY2176" s="3"/>
      <c r="AZ2176" s="3"/>
      <c r="BA2176" s="3">
        <v>671877</v>
      </c>
      <c r="BB2176" s="3">
        <v>0</v>
      </c>
      <c r="BC2176" s="3">
        <v>38.700000000000003</v>
      </c>
      <c r="BD2176" s="3">
        <v>0</v>
      </c>
      <c r="BE2176" s="3">
        <v>13205.12</v>
      </c>
      <c r="BF2176" s="3">
        <v>0</v>
      </c>
      <c r="BG2176" s="3">
        <v>4150004</v>
      </c>
      <c r="BH2176" s="3">
        <v>38995</v>
      </c>
      <c r="BI2176" s="3">
        <v>1341626</v>
      </c>
      <c r="BJ2176" s="3">
        <v>20616545.82</v>
      </c>
      <c r="BK2176" s="3">
        <v>16304050.450000001</v>
      </c>
      <c r="BL2176" s="3">
        <v>525387.44999999995</v>
      </c>
      <c r="BM2176" s="3">
        <v>16199206.58</v>
      </c>
      <c r="BN2176" s="53">
        <v>1.0647678203370547</v>
      </c>
      <c r="BO2176" s="54">
        <v>1.5753004000000001E-3</v>
      </c>
      <c r="BP2176" s="70">
        <v>39616</v>
      </c>
      <c r="BQ2176" s="71"/>
      <c r="BR2176" s="70"/>
      <c r="BS2176" s="72"/>
      <c r="BT2176" s="72"/>
      <c r="BU2176" s="70">
        <v>150889157</v>
      </c>
      <c r="BV2176" s="70">
        <v>14395659</v>
      </c>
      <c r="BW2176" s="74">
        <v>4900669</v>
      </c>
      <c r="BX2176" s="70">
        <v>170185485</v>
      </c>
    </row>
    <row r="2177" spans="1:76" x14ac:dyDescent="0.3">
      <c r="A2177" s="73" t="s">
        <v>10</v>
      </c>
      <c r="B2177" s="2" t="s">
        <v>1143</v>
      </c>
      <c r="C2177" s="2" t="s">
        <v>72</v>
      </c>
      <c r="D2177" s="2" t="s">
        <v>21</v>
      </c>
      <c r="E2177" s="2" t="s">
        <v>15</v>
      </c>
      <c r="F2177" s="17" t="str">
        <f>+Tabela1[[#This Row],[WK]]&amp;Tabela1[[#This Row],[PK]]&amp;Tabela1[[#This Row],[GK]]</f>
        <v>301205</v>
      </c>
      <c r="G2177" s="2" t="s">
        <v>2022</v>
      </c>
      <c r="H2177" s="3">
        <v>161310166.37</v>
      </c>
      <c r="I2177" s="4">
        <v>1.125</v>
      </c>
      <c r="J2177" s="3">
        <v>181473937.16999999</v>
      </c>
      <c r="K2177" s="4">
        <v>7.0000000000000007E-2</v>
      </c>
      <c r="L2177" s="3">
        <v>12703176</v>
      </c>
      <c r="M2177" s="3"/>
      <c r="N2177" s="5"/>
      <c r="O2177" s="3">
        <v>7712149.0899999999</v>
      </c>
      <c r="P2177" s="4">
        <v>1.125</v>
      </c>
      <c r="Q2177" s="3">
        <v>8676167.7300000004</v>
      </c>
      <c r="R2177" s="4">
        <v>1.6E-2</v>
      </c>
      <c r="S2177" s="3">
        <v>138819</v>
      </c>
      <c r="T2177" s="3"/>
      <c r="U2177" s="5"/>
      <c r="V2177" s="3">
        <v>8336812</v>
      </c>
      <c r="W2177" s="5"/>
      <c r="X2177" s="3">
        <v>19261356</v>
      </c>
      <c r="Y2177" s="3">
        <v>3675734</v>
      </c>
      <c r="Z2177" s="3">
        <v>200</v>
      </c>
      <c r="AA2177" s="3">
        <v>887277</v>
      </c>
      <c r="AB2177" s="3">
        <v>11831755</v>
      </c>
      <c r="AC2177" s="3">
        <v>2866390</v>
      </c>
      <c r="AD2177" s="3">
        <v>10924545</v>
      </c>
      <c r="AE2177" s="3">
        <v>0</v>
      </c>
      <c r="AF2177" s="3">
        <v>12703176</v>
      </c>
      <c r="AG2177" s="3">
        <v>138819</v>
      </c>
      <c r="AH2177" s="3">
        <v>10924545</v>
      </c>
      <c r="AI2177" s="3">
        <v>8336812</v>
      </c>
      <c r="AJ2177" s="3">
        <v>-394402</v>
      </c>
      <c r="AK2177" s="3">
        <v>-394402</v>
      </c>
      <c r="AL2177" s="3">
        <v>680881</v>
      </c>
      <c r="AM2177" s="3">
        <v>-1075283</v>
      </c>
      <c r="AN2177" s="3">
        <v>56487</v>
      </c>
      <c r="AO2177" s="3">
        <v>0</v>
      </c>
      <c r="AP2177" s="3">
        <v>-56487</v>
      </c>
      <c r="AQ2177" s="3">
        <v>0</v>
      </c>
      <c r="AR2177" s="3">
        <f>Tabela1[[#This Row],[Potrzeby finansowe 2027
w tym:]]+Tabela1[[#This Row],[Rozliczenie 2025 potrz. fin.]]</f>
        <v>19261356</v>
      </c>
      <c r="AS2177" s="3">
        <v>0</v>
      </c>
      <c r="AT2177" s="3">
        <v>0</v>
      </c>
      <c r="AU2177" s="3"/>
      <c r="AV2177" s="3"/>
      <c r="AW2177" s="3"/>
      <c r="AX2177" s="3"/>
      <c r="AY2177" s="3"/>
      <c r="AZ2177" s="3"/>
      <c r="BA2177" s="3">
        <v>200</v>
      </c>
      <c r="BB2177" s="3">
        <v>0</v>
      </c>
      <c r="BC2177" s="3">
        <v>0</v>
      </c>
      <c r="BD2177" s="3">
        <v>0</v>
      </c>
      <c r="BE2177" s="3">
        <v>4</v>
      </c>
      <c r="BF2177" s="3">
        <v>0</v>
      </c>
      <c r="BG2177" s="3">
        <v>517114</v>
      </c>
      <c r="BH2177" s="3">
        <v>4859</v>
      </c>
      <c r="BI2177" s="3">
        <v>370163</v>
      </c>
      <c r="BJ2177" s="3">
        <v>5688237.6274999995</v>
      </c>
      <c r="BK2177" s="3">
        <v>4662625.0999999996</v>
      </c>
      <c r="BL2177" s="3">
        <v>141410.98000000001</v>
      </c>
      <c r="BM2177" s="3">
        <v>3819628.1500000004</v>
      </c>
      <c r="BN2177" s="53">
        <v>0.79745203920800589</v>
      </c>
      <c r="BO2177" s="54">
        <v>1.6772719999999999E-4</v>
      </c>
      <c r="BP2177" s="70">
        <v>4218</v>
      </c>
      <c r="BQ2177" s="71"/>
      <c r="BR2177" s="70"/>
      <c r="BS2177" s="72"/>
      <c r="BT2177" s="72"/>
      <c r="BU2177" s="70">
        <v>12703176</v>
      </c>
      <c r="BV2177" s="70">
        <v>138819</v>
      </c>
      <c r="BW2177" s="74">
        <v>10924545</v>
      </c>
      <c r="BX2177" s="70">
        <v>23766540</v>
      </c>
    </row>
    <row r="2178" spans="1:76" x14ac:dyDescent="0.3">
      <c r="A2178" s="73" t="s">
        <v>10</v>
      </c>
      <c r="B2178" s="2" t="s">
        <v>1143</v>
      </c>
      <c r="C2178" s="2" t="s">
        <v>72</v>
      </c>
      <c r="D2178" s="2" t="s">
        <v>23</v>
      </c>
      <c r="E2178" s="2" t="s">
        <v>19</v>
      </c>
      <c r="F2178" s="17" t="str">
        <f>+Tabela1[[#This Row],[WK]]&amp;Tabela1[[#This Row],[PK]]&amp;Tabela1[[#This Row],[GK]]</f>
        <v>301206</v>
      </c>
      <c r="G2178" s="2" t="s">
        <v>625</v>
      </c>
      <c r="H2178" s="3">
        <v>365351366.32999998</v>
      </c>
      <c r="I2178" s="4">
        <v>1.125</v>
      </c>
      <c r="J2178" s="3">
        <v>411020287.12</v>
      </c>
      <c r="K2178" s="4">
        <v>7.0000000000000007E-2</v>
      </c>
      <c r="L2178" s="3">
        <v>28771420</v>
      </c>
      <c r="M2178" s="3"/>
      <c r="N2178" s="5"/>
      <c r="O2178" s="3">
        <v>24765210.699999999</v>
      </c>
      <c r="P2178" s="4">
        <v>1.125</v>
      </c>
      <c r="Q2178" s="3">
        <v>27860862.039999999</v>
      </c>
      <c r="R2178" s="4">
        <v>1.6E-2</v>
      </c>
      <c r="S2178" s="3">
        <v>445774</v>
      </c>
      <c r="T2178" s="3"/>
      <c r="U2178" s="5"/>
      <c r="V2178" s="3">
        <v>17946357</v>
      </c>
      <c r="W2178" s="5"/>
      <c r="X2178" s="3">
        <v>24088170</v>
      </c>
      <c r="Y2178" s="3">
        <v>1427521</v>
      </c>
      <c r="Z2178" s="3">
        <v>162758</v>
      </c>
      <c r="AA2178" s="3">
        <v>1214906</v>
      </c>
      <c r="AB2178" s="3">
        <v>18813318</v>
      </c>
      <c r="AC2178" s="3">
        <v>2469667</v>
      </c>
      <c r="AD2178" s="3">
        <v>6141813</v>
      </c>
      <c r="AE2178" s="3">
        <v>0</v>
      </c>
      <c r="AF2178" s="3">
        <v>28771420</v>
      </c>
      <c r="AG2178" s="3">
        <v>445774</v>
      </c>
      <c r="AH2178" s="3">
        <v>6141813</v>
      </c>
      <c r="AI2178" s="3">
        <v>17946357</v>
      </c>
      <c r="AJ2178" s="3">
        <v>-526011</v>
      </c>
      <c r="AK2178" s="3">
        <v>-526011</v>
      </c>
      <c r="AL2178" s="3">
        <v>1567288</v>
      </c>
      <c r="AM2178" s="3">
        <v>-2093299</v>
      </c>
      <c r="AN2178" s="3">
        <v>625747</v>
      </c>
      <c r="AO2178" s="3">
        <v>0</v>
      </c>
      <c r="AP2178" s="3">
        <v>-625747</v>
      </c>
      <c r="AQ2178" s="3">
        <v>0</v>
      </c>
      <c r="AR2178" s="3">
        <f>Tabela1[[#This Row],[Potrzeby finansowe 2027
w tym:]]+Tabela1[[#This Row],[Rozliczenie 2025 potrz. fin.]]</f>
        <v>24088170</v>
      </c>
      <c r="AS2178" s="3">
        <v>0</v>
      </c>
      <c r="AT2178" s="3">
        <v>0</v>
      </c>
      <c r="AU2178" s="3"/>
      <c r="AV2178" s="3"/>
      <c r="AW2178" s="3"/>
      <c r="AX2178" s="3"/>
      <c r="AY2178" s="3"/>
      <c r="AZ2178" s="3"/>
      <c r="BA2178" s="3">
        <v>162758</v>
      </c>
      <c r="BB2178" s="3">
        <v>0</v>
      </c>
      <c r="BC2178" s="3">
        <v>67.86</v>
      </c>
      <c r="BD2178" s="3">
        <v>0</v>
      </c>
      <c r="BE2178" s="3">
        <v>2808.95</v>
      </c>
      <c r="BF2178" s="3">
        <v>0</v>
      </c>
      <c r="BG2178" s="3">
        <v>801267</v>
      </c>
      <c r="BH2178" s="3">
        <v>7529</v>
      </c>
      <c r="BI2178" s="3">
        <v>413639</v>
      </c>
      <c r="BJ2178" s="3">
        <v>6356323.0049999999</v>
      </c>
      <c r="BK2178" s="3">
        <v>2271352.0699999994</v>
      </c>
      <c r="BL2178" s="3">
        <v>4079273.14</v>
      </c>
      <c r="BM2178" s="3">
        <v>8181337.46</v>
      </c>
      <c r="BN2178" s="53">
        <v>0.9568077744513771</v>
      </c>
      <c r="BO2178" s="54">
        <v>3.0643700000000001E-4</v>
      </c>
      <c r="BP2178" s="70">
        <v>7706</v>
      </c>
      <c r="BQ2178" s="71"/>
      <c r="BR2178" s="70"/>
      <c r="BS2178" s="72"/>
      <c r="BT2178" s="72"/>
      <c r="BU2178" s="70">
        <v>28771420</v>
      </c>
      <c r="BV2178" s="70">
        <v>445774</v>
      </c>
      <c r="BW2178" s="74">
        <v>6141813</v>
      </c>
      <c r="BX2178" s="70">
        <v>35359007</v>
      </c>
    </row>
    <row r="2179" spans="1:76" x14ac:dyDescent="0.3">
      <c r="A2179" s="73" t="s">
        <v>10</v>
      </c>
      <c r="B2179" s="2" t="s">
        <v>1143</v>
      </c>
      <c r="C2179" s="2" t="s">
        <v>74</v>
      </c>
      <c r="D2179" s="2" t="s">
        <v>12</v>
      </c>
      <c r="E2179" s="2" t="s">
        <v>15</v>
      </c>
      <c r="F2179" s="17" t="str">
        <f>+Tabela1[[#This Row],[WK]]&amp;Tabela1[[#This Row],[PK]]&amp;Tabela1[[#This Row],[GK]]</f>
        <v>301301</v>
      </c>
      <c r="G2179" s="2" t="s">
        <v>2023</v>
      </c>
      <c r="H2179" s="3">
        <v>342194301.16000003</v>
      </c>
      <c r="I2179" s="4">
        <v>1.125</v>
      </c>
      <c r="J2179" s="3">
        <v>384968588.81</v>
      </c>
      <c r="K2179" s="4">
        <v>7.0000000000000007E-2</v>
      </c>
      <c r="L2179" s="3">
        <v>26947801</v>
      </c>
      <c r="M2179" s="3"/>
      <c r="N2179" s="5"/>
      <c r="O2179" s="3">
        <v>10703889.65</v>
      </c>
      <c r="P2179" s="4">
        <v>1.125</v>
      </c>
      <c r="Q2179" s="3">
        <v>12041875.859999999</v>
      </c>
      <c r="R2179" s="4">
        <v>1.6E-2</v>
      </c>
      <c r="S2179" s="3">
        <v>192670</v>
      </c>
      <c r="T2179" s="3"/>
      <c r="U2179" s="5"/>
      <c r="V2179" s="3">
        <v>18572432</v>
      </c>
      <c r="W2179" s="5"/>
      <c r="X2179" s="3">
        <v>27451229</v>
      </c>
      <c r="Y2179" s="3">
        <v>6485918</v>
      </c>
      <c r="Z2179" s="3">
        <v>25945</v>
      </c>
      <c r="AA2179" s="3">
        <v>1326432</v>
      </c>
      <c r="AB2179" s="3">
        <v>17694719</v>
      </c>
      <c r="AC2179" s="3">
        <v>1918215</v>
      </c>
      <c r="AD2179" s="3">
        <v>8878798</v>
      </c>
      <c r="AE2179" s="3">
        <v>0</v>
      </c>
      <c r="AF2179" s="3">
        <v>26947801</v>
      </c>
      <c r="AG2179" s="3">
        <v>192670</v>
      </c>
      <c r="AH2179" s="3">
        <v>8878798</v>
      </c>
      <c r="AI2179" s="3">
        <v>18572432</v>
      </c>
      <c r="AJ2179" s="3">
        <v>-450450</v>
      </c>
      <c r="AK2179" s="3">
        <v>-450450</v>
      </c>
      <c r="AL2179" s="3">
        <v>1077193</v>
      </c>
      <c r="AM2179" s="3">
        <v>-1527643</v>
      </c>
      <c r="AN2179" s="3">
        <v>698684</v>
      </c>
      <c r="AO2179" s="3">
        <v>0</v>
      </c>
      <c r="AP2179" s="3">
        <v>-698684</v>
      </c>
      <c r="AQ2179" s="3">
        <v>0</v>
      </c>
      <c r="AR2179" s="3">
        <f>Tabela1[[#This Row],[Potrzeby finansowe 2027
w tym:]]+Tabela1[[#This Row],[Rozliczenie 2025 potrz. fin.]]</f>
        <v>27451229</v>
      </c>
      <c r="AS2179" s="3">
        <v>0</v>
      </c>
      <c r="AT2179" s="3">
        <v>0</v>
      </c>
      <c r="AU2179" s="3"/>
      <c r="AV2179" s="3"/>
      <c r="AW2179" s="3"/>
      <c r="AX2179" s="3"/>
      <c r="AY2179" s="3"/>
      <c r="AZ2179" s="3"/>
      <c r="BA2179" s="3">
        <v>25945</v>
      </c>
      <c r="BB2179" s="3">
        <v>0</v>
      </c>
      <c r="BC2179" s="3">
        <v>0</v>
      </c>
      <c r="BD2179" s="3">
        <v>0</v>
      </c>
      <c r="BE2179" s="3">
        <v>519.89</v>
      </c>
      <c r="BF2179" s="3">
        <v>0</v>
      </c>
      <c r="BG2179" s="3">
        <v>817123</v>
      </c>
      <c r="BH2179" s="3">
        <v>7678</v>
      </c>
      <c r="BI2179" s="3">
        <v>509309</v>
      </c>
      <c r="BJ2179" s="3">
        <v>7826470.9274999993</v>
      </c>
      <c r="BK2179" s="3">
        <v>5645624.3499999987</v>
      </c>
      <c r="BL2179" s="3">
        <v>474410.31</v>
      </c>
      <c r="BM2179" s="3">
        <v>7774565.6900000004</v>
      </c>
      <c r="BN2179" s="53">
        <v>0.81700754502298956</v>
      </c>
      <c r="BO2179" s="54">
        <v>3.2863800000000002E-4</v>
      </c>
      <c r="BP2179" s="70">
        <v>8264</v>
      </c>
      <c r="BQ2179" s="71"/>
      <c r="BR2179" s="70"/>
      <c r="BS2179" s="72"/>
      <c r="BT2179" s="72"/>
      <c r="BU2179" s="70">
        <v>26947801</v>
      </c>
      <c r="BV2179" s="70">
        <v>192670</v>
      </c>
      <c r="BW2179" s="74">
        <v>8878798</v>
      </c>
      <c r="BX2179" s="70">
        <v>36019269</v>
      </c>
    </row>
    <row r="2180" spans="1:76" x14ac:dyDescent="0.3">
      <c r="A2180" s="73" t="s">
        <v>10</v>
      </c>
      <c r="B2180" s="2" t="s">
        <v>1143</v>
      </c>
      <c r="C2180" s="2" t="s">
        <v>74</v>
      </c>
      <c r="D2180" s="2" t="s">
        <v>11</v>
      </c>
      <c r="E2180" s="2" t="s">
        <v>15</v>
      </c>
      <c r="F2180" s="17" t="str">
        <f>+Tabela1[[#This Row],[WK]]&amp;Tabela1[[#This Row],[PK]]&amp;Tabela1[[#This Row],[GK]]</f>
        <v>301302</v>
      </c>
      <c r="G2180" s="2" t="s">
        <v>241</v>
      </c>
      <c r="H2180" s="3">
        <v>521668371.86000001</v>
      </c>
      <c r="I2180" s="4">
        <v>1.125</v>
      </c>
      <c r="J2180" s="3">
        <v>586876918.34000003</v>
      </c>
      <c r="K2180" s="4">
        <v>7.0000000000000007E-2</v>
      </c>
      <c r="L2180" s="3">
        <v>41081384</v>
      </c>
      <c r="M2180" s="3"/>
      <c r="N2180" s="5"/>
      <c r="O2180" s="3">
        <v>90853981.049999997</v>
      </c>
      <c r="P2180" s="4">
        <v>1.125</v>
      </c>
      <c r="Q2180" s="3">
        <v>102210728.68000001</v>
      </c>
      <c r="R2180" s="4">
        <v>1.6E-2</v>
      </c>
      <c r="S2180" s="3">
        <v>1635372</v>
      </c>
      <c r="T2180" s="3"/>
      <c r="U2180" s="5"/>
      <c r="V2180" s="3">
        <v>22482447</v>
      </c>
      <c r="W2180" s="5"/>
      <c r="X2180" s="3">
        <v>31279712</v>
      </c>
      <c r="Y2180" s="3">
        <v>0</v>
      </c>
      <c r="Z2180" s="3">
        <v>424829</v>
      </c>
      <c r="AA2180" s="3">
        <v>2432702</v>
      </c>
      <c r="AB2180" s="3">
        <v>27536527</v>
      </c>
      <c r="AC2180" s="3">
        <v>885654</v>
      </c>
      <c r="AD2180" s="3">
        <v>10588270</v>
      </c>
      <c r="AE2180" s="3">
        <v>0</v>
      </c>
      <c r="AF2180" s="3">
        <v>41081384</v>
      </c>
      <c r="AG2180" s="3">
        <v>1635372</v>
      </c>
      <c r="AH2180" s="3">
        <v>10588270</v>
      </c>
      <c r="AI2180" s="3">
        <v>22482447</v>
      </c>
      <c r="AJ2180" s="3">
        <v>2180724</v>
      </c>
      <c r="AK2180" s="3">
        <v>3971729</v>
      </c>
      <c r="AL2180" s="3">
        <v>1984720</v>
      </c>
      <c r="AM2180" s="3">
        <v>1987009</v>
      </c>
      <c r="AN2180" s="3">
        <v>1791005</v>
      </c>
      <c r="AO2180" s="3">
        <v>0</v>
      </c>
      <c r="AP2180" s="3">
        <v>0</v>
      </c>
      <c r="AQ2180" s="3">
        <v>1791005</v>
      </c>
      <c r="AR2180" s="3">
        <f>Tabela1[[#This Row],[Potrzeby finansowe 2027
w tym:]]+Tabela1[[#This Row],[Rozliczenie 2025 potrz. fin.]]</f>
        <v>33070717</v>
      </c>
      <c r="AS2180" s="3">
        <v>0</v>
      </c>
      <c r="AT2180" s="3">
        <v>0</v>
      </c>
      <c r="AU2180" s="3"/>
      <c r="AV2180" s="3"/>
      <c r="AW2180" s="3"/>
      <c r="AX2180" s="3"/>
      <c r="AY2180" s="3"/>
      <c r="AZ2180" s="3"/>
      <c r="BA2180" s="3">
        <v>424829</v>
      </c>
      <c r="BB2180" s="3">
        <v>0</v>
      </c>
      <c r="BC2180" s="3">
        <v>2.5</v>
      </c>
      <c r="BD2180" s="3">
        <v>4248.04</v>
      </c>
      <c r="BE2180" s="3">
        <v>0</v>
      </c>
      <c r="BF2180" s="3">
        <v>0</v>
      </c>
      <c r="BG2180" s="3">
        <v>1122241</v>
      </c>
      <c r="BH2180" s="3">
        <v>10545</v>
      </c>
      <c r="BI2180" s="3">
        <v>1310461</v>
      </c>
      <c r="BJ2180" s="3">
        <v>20137641.274999999</v>
      </c>
      <c r="BK2180" s="3">
        <v>15122826.640000001</v>
      </c>
      <c r="BL2180" s="3">
        <v>1962912.34</v>
      </c>
      <c r="BM2180" s="3">
        <v>16133433.859999999</v>
      </c>
      <c r="BN2180" s="53">
        <v>1.1098831407440568</v>
      </c>
      <c r="BO2180" s="54">
        <v>4.2556190000000001E-4</v>
      </c>
      <c r="BP2180" s="70">
        <v>10702</v>
      </c>
      <c r="BQ2180" s="71"/>
      <c r="BR2180" s="70"/>
      <c r="BS2180" s="72"/>
      <c r="BT2180" s="72"/>
      <c r="BU2180" s="70">
        <v>41081384</v>
      </c>
      <c r="BV2180" s="70">
        <v>1635372</v>
      </c>
      <c r="BW2180" s="74">
        <v>10588270</v>
      </c>
      <c r="BX2180" s="70">
        <v>53305026</v>
      </c>
    </row>
    <row r="2181" spans="1:76" x14ac:dyDescent="0.3">
      <c r="A2181" s="73" t="s">
        <v>10</v>
      </c>
      <c r="B2181" s="2" t="s">
        <v>1143</v>
      </c>
      <c r="C2181" s="2" t="s">
        <v>74</v>
      </c>
      <c r="D2181" s="2" t="s">
        <v>16</v>
      </c>
      <c r="E2181" s="2" t="s">
        <v>19</v>
      </c>
      <c r="F2181" s="17" t="str">
        <f>+Tabela1[[#This Row],[WK]]&amp;Tabela1[[#This Row],[PK]]&amp;Tabela1[[#This Row],[GK]]</f>
        <v>301303</v>
      </c>
      <c r="G2181" s="2" t="s">
        <v>1591</v>
      </c>
      <c r="H2181" s="3">
        <v>426498672.63</v>
      </c>
      <c r="I2181" s="4">
        <v>1.125</v>
      </c>
      <c r="J2181" s="3">
        <v>479811006.70999998</v>
      </c>
      <c r="K2181" s="4">
        <v>7.0000000000000007E-2</v>
      </c>
      <c r="L2181" s="3">
        <v>33586770</v>
      </c>
      <c r="M2181" s="3"/>
      <c r="N2181" s="5"/>
      <c r="O2181" s="3">
        <v>35743784.089999996</v>
      </c>
      <c r="P2181" s="4">
        <v>1.125</v>
      </c>
      <c r="Q2181" s="3">
        <v>40211757.100000001</v>
      </c>
      <c r="R2181" s="4">
        <v>1.6E-2</v>
      </c>
      <c r="S2181" s="3">
        <v>643388</v>
      </c>
      <c r="T2181" s="3"/>
      <c r="U2181" s="5"/>
      <c r="V2181" s="3">
        <v>19635616</v>
      </c>
      <c r="W2181" s="5"/>
      <c r="X2181" s="3">
        <v>24619988</v>
      </c>
      <c r="Y2181" s="3">
        <v>0</v>
      </c>
      <c r="Z2181" s="3">
        <v>288345</v>
      </c>
      <c r="AA2181" s="3">
        <v>1923015</v>
      </c>
      <c r="AB2181" s="3">
        <v>18458253</v>
      </c>
      <c r="AC2181" s="3">
        <v>3950375</v>
      </c>
      <c r="AD2181" s="3">
        <v>4984372</v>
      </c>
      <c r="AE2181" s="3">
        <v>0</v>
      </c>
      <c r="AF2181" s="3">
        <v>33586770</v>
      </c>
      <c r="AG2181" s="3">
        <v>643388</v>
      </c>
      <c r="AH2181" s="3">
        <v>4984372</v>
      </c>
      <c r="AI2181" s="3">
        <v>19635616</v>
      </c>
      <c r="AJ2181" s="3">
        <v>1439443</v>
      </c>
      <c r="AK2181" s="3">
        <v>1439443</v>
      </c>
      <c r="AL2181" s="3">
        <v>1388583</v>
      </c>
      <c r="AM2181" s="3">
        <v>50860</v>
      </c>
      <c r="AN2181" s="3">
        <v>734364</v>
      </c>
      <c r="AO2181" s="3">
        <v>0</v>
      </c>
      <c r="AP2181" s="3">
        <v>-734364</v>
      </c>
      <c r="AQ2181" s="3">
        <v>0</v>
      </c>
      <c r="AR2181" s="3">
        <f>Tabela1[[#This Row],[Potrzeby finansowe 2027
w tym:]]+Tabela1[[#This Row],[Rozliczenie 2025 potrz. fin.]]</f>
        <v>24619988</v>
      </c>
      <c r="AS2181" s="3">
        <v>0</v>
      </c>
      <c r="AT2181" s="3">
        <v>0</v>
      </c>
      <c r="AU2181" s="3"/>
      <c r="AV2181" s="3"/>
      <c r="AW2181" s="3"/>
      <c r="AX2181" s="3"/>
      <c r="AY2181" s="3"/>
      <c r="AZ2181" s="3"/>
      <c r="BA2181" s="3">
        <v>288345</v>
      </c>
      <c r="BB2181" s="3">
        <v>0</v>
      </c>
      <c r="BC2181" s="3">
        <v>139.58000000000001</v>
      </c>
      <c r="BD2181" s="3">
        <v>0</v>
      </c>
      <c r="BE2181" s="3">
        <v>4847.3500000000004</v>
      </c>
      <c r="BF2181" s="3">
        <v>0</v>
      </c>
      <c r="BG2181" s="3">
        <v>996661</v>
      </c>
      <c r="BH2181" s="3">
        <v>9365</v>
      </c>
      <c r="BI2181" s="3">
        <v>926354</v>
      </c>
      <c r="BJ2181" s="3">
        <v>14235130.582500001</v>
      </c>
      <c r="BK2181" s="3">
        <v>11252588.890000001</v>
      </c>
      <c r="BL2181" s="3">
        <v>507711.1</v>
      </c>
      <c r="BM2181" s="3">
        <v>10914744.57</v>
      </c>
      <c r="BN2181" s="53">
        <v>1.0864086996260132</v>
      </c>
      <c r="BO2181" s="54">
        <v>3.3205840000000001E-4</v>
      </c>
      <c r="BP2181" s="70">
        <v>8350</v>
      </c>
      <c r="BQ2181" s="71"/>
      <c r="BR2181" s="70"/>
      <c r="BS2181" s="72"/>
      <c r="BT2181" s="72"/>
      <c r="BU2181" s="70">
        <v>33586770</v>
      </c>
      <c r="BV2181" s="70">
        <v>643388</v>
      </c>
      <c r="BW2181" s="74">
        <v>4984372</v>
      </c>
      <c r="BX2181" s="70">
        <v>39214530</v>
      </c>
    </row>
    <row r="2182" spans="1:76" x14ac:dyDescent="0.3">
      <c r="A2182" s="73" t="s">
        <v>10</v>
      </c>
      <c r="B2182" s="2" t="s">
        <v>1143</v>
      </c>
      <c r="C2182" s="2" t="s">
        <v>74</v>
      </c>
      <c r="D2182" s="2" t="s">
        <v>18</v>
      </c>
      <c r="E2182" s="2" t="s">
        <v>19</v>
      </c>
      <c r="F2182" s="17" t="str">
        <f>+Tabela1[[#This Row],[WK]]&amp;Tabela1[[#This Row],[PK]]&amp;Tabela1[[#This Row],[GK]]</f>
        <v>301304</v>
      </c>
      <c r="G2182" s="2" t="s">
        <v>2024</v>
      </c>
      <c r="H2182" s="3">
        <v>552426080.11000001</v>
      </c>
      <c r="I2182" s="4">
        <v>1.125</v>
      </c>
      <c r="J2182" s="3">
        <v>621479340.12</v>
      </c>
      <c r="K2182" s="4">
        <v>7.0000000000000007E-2</v>
      </c>
      <c r="L2182" s="3">
        <v>43503554</v>
      </c>
      <c r="M2182" s="3"/>
      <c r="N2182" s="5"/>
      <c r="O2182" s="3">
        <v>118822514.95999999</v>
      </c>
      <c r="P2182" s="4">
        <v>1.125</v>
      </c>
      <c r="Q2182" s="3">
        <v>133675329.33</v>
      </c>
      <c r="R2182" s="4">
        <v>1.6E-2</v>
      </c>
      <c r="S2182" s="3">
        <v>2138805</v>
      </c>
      <c r="T2182" s="3"/>
      <c r="U2182" s="5"/>
      <c r="V2182" s="3">
        <v>23983926</v>
      </c>
      <c r="W2182" s="5"/>
      <c r="X2182" s="3">
        <v>31252891</v>
      </c>
      <c r="Y2182" s="3">
        <v>2947625</v>
      </c>
      <c r="Z2182" s="3">
        <v>0</v>
      </c>
      <c r="AA2182" s="3">
        <v>1795453</v>
      </c>
      <c r="AB2182" s="3">
        <v>24248462</v>
      </c>
      <c r="AC2182" s="3">
        <v>2261351</v>
      </c>
      <c r="AD2182" s="3">
        <v>7268965</v>
      </c>
      <c r="AE2182" s="3">
        <v>0</v>
      </c>
      <c r="AF2182" s="3">
        <v>43503554</v>
      </c>
      <c r="AG2182" s="3">
        <v>2138805</v>
      </c>
      <c r="AH2182" s="3">
        <v>7268965</v>
      </c>
      <c r="AI2182" s="3">
        <v>23983926</v>
      </c>
      <c r="AJ2182" s="3">
        <v>3716487</v>
      </c>
      <c r="AK2182" s="3">
        <v>3716487</v>
      </c>
      <c r="AL2182" s="3">
        <v>1105276</v>
      </c>
      <c r="AM2182" s="3">
        <v>2611211</v>
      </c>
      <c r="AN2182" s="3">
        <v>540403</v>
      </c>
      <c r="AO2182" s="3">
        <v>0</v>
      </c>
      <c r="AP2182" s="3">
        <v>-540403</v>
      </c>
      <c r="AQ2182" s="3">
        <v>0</v>
      </c>
      <c r="AR2182" s="3">
        <f>Tabela1[[#This Row],[Potrzeby finansowe 2027
w tym:]]+Tabela1[[#This Row],[Rozliczenie 2025 potrz. fin.]]</f>
        <v>31252891</v>
      </c>
      <c r="AS2182" s="3">
        <v>0</v>
      </c>
      <c r="AT2182" s="3">
        <v>0</v>
      </c>
      <c r="AU2182" s="3"/>
      <c r="AV2182" s="3"/>
      <c r="AW2182" s="3"/>
      <c r="AX2182" s="3"/>
      <c r="AY2182" s="3"/>
      <c r="AZ2182" s="3"/>
      <c r="BA2182" s="3">
        <v>0</v>
      </c>
      <c r="BB2182" s="3">
        <v>0</v>
      </c>
      <c r="BC2182" s="3">
        <v>0</v>
      </c>
      <c r="BD2182" s="3">
        <v>0</v>
      </c>
      <c r="BE2182" s="3">
        <v>0</v>
      </c>
      <c r="BF2182" s="3">
        <v>0</v>
      </c>
      <c r="BG2182" s="3">
        <v>1145230</v>
      </c>
      <c r="BH2182" s="3">
        <v>10761</v>
      </c>
      <c r="BI2182" s="3">
        <v>650223</v>
      </c>
      <c r="BJ2182" s="3">
        <v>9991869.0175000001</v>
      </c>
      <c r="BK2182" s="3">
        <v>7391349.1600000001</v>
      </c>
      <c r="BL2182" s="3">
        <v>447781.26</v>
      </c>
      <c r="BM2182" s="3">
        <v>9506516.9100000001</v>
      </c>
      <c r="BN2182" s="53">
        <v>0.94386465590405044</v>
      </c>
      <c r="BO2182" s="54">
        <v>4.8684299999999999E-4</v>
      </c>
      <c r="BP2182" s="70">
        <v>12243</v>
      </c>
      <c r="BQ2182" s="71"/>
      <c r="BR2182" s="70"/>
      <c r="BS2182" s="72"/>
      <c r="BT2182" s="72"/>
      <c r="BU2182" s="70">
        <v>43503554</v>
      </c>
      <c r="BV2182" s="70">
        <v>2138805</v>
      </c>
      <c r="BW2182" s="74">
        <v>7268965</v>
      </c>
      <c r="BX2182" s="70">
        <v>52911324</v>
      </c>
    </row>
    <row r="2183" spans="1:76" x14ac:dyDescent="0.3">
      <c r="A2183" s="73" t="s">
        <v>10</v>
      </c>
      <c r="B2183" s="2" t="s">
        <v>1143</v>
      </c>
      <c r="C2183" s="2" t="s">
        <v>74</v>
      </c>
      <c r="D2183" s="2" t="s">
        <v>21</v>
      </c>
      <c r="E2183" s="2" t="s">
        <v>15</v>
      </c>
      <c r="F2183" s="17" t="str">
        <f>+Tabela1[[#This Row],[WK]]&amp;Tabela1[[#This Row],[PK]]&amp;Tabela1[[#This Row],[GK]]</f>
        <v>301305</v>
      </c>
      <c r="G2183" s="2" t="s">
        <v>2025</v>
      </c>
      <c r="H2183" s="3">
        <v>448930953.80000001</v>
      </c>
      <c r="I2183" s="4">
        <v>1.125</v>
      </c>
      <c r="J2183" s="3">
        <v>505047323.02999997</v>
      </c>
      <c r="K2183" s="4">
        <v>7.0000000000000007E-2</v>
      </c>
      <c r="L2183" s="3">
        <v>35353313</v>
      </c>
      <c r="M2183" s="3"/>
      <c r="N2183" s="5"/>
      <c r="O2183" s="3">
        <v>50678245.120000005</v>
      </c>
      <c r="P2183" s="4">
        <v>1.125</v>
      </c>
      <c r="Q2183" s="3">
        <v>57013025.759999998</v>
      </c>
      <c r="R2183" s="4">
        <v>1.6E-2</v>
      </c>
      <c r="S2183" s="3">
        <v>912208</v>
      </c>
      <c r="T2183" s="3"/>
      <c r="U2183" s="5"/>
      <c r="V2183" s="3">
        <v>19260716</v>
      </c>
      <c r="W2183" s="5"/>
      <c r="X2183" s="3">
        <v>17753319</v>
      </c>
      <c r="Y2183" s="3">
        <v>0</v>
      </c>
      <c r="Z2183" s="3">
        <v>133805</v>
      </c>
      <c r="AA2183" s="3">
        <v>1594602</v>
      </c>
      <c r="AB2183" s="3">
        <v>15852501</v>
      </c>
      <c r="AC2183" s="3">
        <v>172411</v>
      </c>
      <c r="AD2183" s="3">
        <v>2370235</v>
      </c>
      <c r="AE2183" s="3">
        <v>0</v>
      </c>
      <c r="AF2183" s="3">
        <v>35353313</v>
      </c>
      <c r="AG2183" s="3">
        <v>912208</v>
      </c>
      <c r="AH2183" s="3">
        <v>2370235</v>
      </c>
      <c r="AI2183" s="3">
        <v>19260716</v>
      </c>
      <c r="AJ2183" s="3">
        <v>851306</v>
      </c>
      <c r="AK2183" s="3">
        <v>2060684</v>
      </c>
      <c r="AL2183" s="3">
        <v>1492757</v>
      </c>
      <c r="AM2183" s="3">
        <v>567927</v>
      </c>
      <c r="AN2183" s="3">
        <v>1209378</v>
      </c>
      <c r="AO2183" s="3">
        <v>0</v>
      </c>
      <c r="AP2183" s="3">
        <v>0</v>
      </c>
      <c r="AQ2183" s="3">
        <v>1209378</v>
      </c>
      <c r="AR2183" s="3">
        <f>Tabela1[[#This Row],[Potrzeby finansowe 2027
w tym:]]+Tabela1[[#This Row],[Rozliczenie 2025 potrz. fin.]]</f>
        <v>18962697</v>
      </c>
      <c r="AS2183" s="3">
        <v>0</v>
      </c>
      <c r="AT2183" s="3">
        <v>0</v>
      </c>
      <c r="AU2183" s="3"/>
      <c r="AV2183" s="3"/>
      <c r="AW2183" s="3"/>
      <c r="AX2183" s="3"/>
      <c r="AY2183" s="3"/>
      <c r="AZ2183" s="3"/>
      <c r="BA2183" s="3">
        <v>133805</v>
      </c>
      <c r="BB2183" s="3">
        <v>0</v>
      </c>
      <c r="BC2183" s="3">
        <v>0</v>
      </c>
      <c r="BD2183" s="3">
        <v>1226.27</v>
      </c>
      <c r="BE2183" s="3">
        <v>228.66</v>
      </c>
      <c r="BF2183" s="3">
        <v>0</v>
      </c>
      <c r="BG2183" s="3">
        <v>951111</v>
      </c>
      <c r="BH2183" s="3">
        <v>8937</v>
      </c>
      <c r="BI2183" s="3">
        <v>643491</v>
      </c>
      <c r="BJ2183" s="3">
        <v>9888421.2599999998</v>
      </c>
      <c r="BK2183" s="3">
        <v>7158523.6699999999</v>
      </c>
      <c r="BL2183" s="3">
        <v>1264446.52</v>
      </c>
      <c r="BM2183" s="3">
        <v>8390697.3200000003</v>
      </c>
      <c r="BN2183" s="53">
        <v>1.2420394877964618</v>
      </c>
      <c r="BO2183" s="54">
        <v>3.198203E-4</v>
      </c>
      <c r="BP2183" s="70">
        <v>8043</v>
      </c>
      <c r="BQ2183" s="71"/>
      <c r="BR2183" s="70"/>
      <c r="BS2183" s="72"/>
      <c r="BT2183" s="72"/>
      <c r="BU2183" s="70">
        <v>35353313</v>
      </c>
      <c r="BV2183" s="70">
        <v>912208</v>
      </c>
      <c r="BW2183" s="74">
        <v>2370235</v>
      </c>
      <c r="BX2183" s="70">
        <v>38635756</v>
      </c>
    </row>
    <row r="2184" spans="1:76" x14ac:dyDescent="0.3">
      <c r="A2184" s="73" t="s">
        <v>10</v>
      </c>
      <c r="B2184" s="2" t="s">
        <v>1143</v>
      </c>
      <c r="C2184" s="2" t="s">
        <v>74</v>
      </c>
      <c r="D2184" s="2" t="s">
        <v>23</v>
      </c>
      <c r="E2184" s="2" t="s">
        <v>15</v>
      </c>
      <c r="F2184" s="17" t="str">
        <f>+Tabela1[[#This Row],[WK]]&amp;Tabela1[[#This Row],[PK]]&amp;Tabela1[[#This Row],[GK]]</f>
        <v>301306</v>
      </c>
      <c r="G2184" s="2" t="s">
        <v>2026</v>
      </c>
      <c r="H2184" s="3">
        <v>142677405.68000001</v>
      </c>
      <c r="I2184" s="4">
        <v>1.125</v>
      </c>
      <c r="J2184" s="3">
        <v>160512081.38999999</v>
      </c>
      <c r="K2184" s="4">
        <v>7.0000000000000007E-2</v>
      </c>
      <c r="L2184" s="3">
        <v>11235846</v>
      </c>
      <c r="M2184" s="3"/>
      <c r="N2184" s="5"/>
      <c r="O2184" s="3">
        <v>6085399.5700000003</v>
      </c>
      <c r="P2184" s="4">
        <v>1.125</v>
      </c>
      <c r="Q2184" s="3">
        <v>6846074.5199999996</v>
      </c>
      <c r="R2184" s="4">
        <v>1.6E-2</v>
      </c>
      <c r="S2184" s="3">
        <v>109537</v>
      </c>
      <c r="T2184" s="3"/>
      <c r="U2184" s="5"/>
      <c r="V2184" s="3">
        <v>5983427</v>
      </c>
      <c r="W2184" s="5"/>
      <c r="X2184" s="3">
        <v>13416369</v>
      </c>
      <c r="Y2184" s="3">
        <v>3540137</v>
      </c>
      <c r="Z2184" s="3">
        <v>308410</v>
      </c>
      <c r="AA2184" s="3">
        <v>691328</v>
      </c>
      <c r="AB2184" s="3">
        <v>8876494</v>
      </c>
      <c r="AC2184" s="3">
        <v>0</v>
      </c>
      <c r="AD2184" s="3">
        <v>7481977</v>
      </c>
      <c r="AE2184" s="3">
        <v>0</v>
      </c>
      <c r="AF2184" s="3">
        <v>11235846</v>
      </c>
      <c r="AG2184" s="3">
        <v>109537</v>
      </c>
      <c r="AH2184" s="3">
        <v>7481977</v>
      </c>
      <c r="AI2184" s="3">
        <v>5983427</v>
      </c>
      <c r="AJ2184" s="3">
        <v>130609</v>
      </c>
      <c r="AK2184" s="3">
        <v>179645</v>
      </c>
      <c r="AL2184" s="3">
        <v>404904</v>
      </c>
      <c r="AM2184" s="3">
        <v>-225259</v>
      </c>
      <c r="AN2184" s="3">
        <v>49036</v>
      </c>
      <c r="AO2184" s="3">
        <v>0</v>
      </c>
      <c r="AP2184" s="3">
        <v>0</v>
      </c>
      <c r="AQ2184" s="3">
        <v>49036</v>
      </c>
      <c r="AR2184" s="3">
        <f>Tabela1[[#This Row],[Potrzeby finansowe 2027
w tym:]]+Tabela1[[#This Row],[Rozliczenie 2025 potrz. fin.]]</f>
        <v>13465405</v>
      </c>
      <c r="AS2184" s="3">
        <v>0</v>
      </c>
      <c r="AT2184" s="3">
        <v>0</v>
      </c>
      <c r="AU2184" s="3"/>
      <c r="AV2184" s="3"/>
      <c r="AW2184" s="3"/>
      <c r="AX2184" s="3"/>
      <c r="AY2184" s="3"/>
      <c r="AZ2184" s="3"/>
      <c r="BA2184" s="3">
        <v>308410</v>
      </c>
      <c r="BB2184" s="3">
        <v>0</v>
      </c>
      <c r="BC2184" s="3">
        <v>0</v>
      </c>
      <c r="BD2184" s="3">
        <v>0</v>
      </c>
      <c r="BE2184" s="3">
        <v>6179.94</v>
      </c>
      <c r="BF2184" s="3">
        <v>0</v>
      </c>
      <c r="BG2184" s="3">
        <v>399409</v>
      </c>
      <c r="BH2184" s="3">
        <v>3753</v>
      </c>
      <c r="BI2184" s="3">
        <v>291919</v>
      </c>
      <c r="BJ2184" s="3">
        <v>4485867.7650000006</v>
      </c>
      <c r="BK2184" s="3">
        <v>2319749.29</v>
      </c>
      <c r="BL2184" s="3">
        <v>1782028.62</v>
      </c>
      <c r="BM2184" s="3">
        <v>5100416.66</v>
      </c>
      <c r="BN2184" s="53">
        <v>0.78709232161010245</v>
      </c>
      <c r="BO2184" s="54">
        <v>1.5186020000000001E-4</v>
      </c>
      <c r="BP2184" s="70">
        <v>3819</v>
      </c>
      <c r="BQ2184" s="71"/>
      <c r="BR2184" s="70"/>
      <c r="BS2184" s="72"/>
      <c r="BT2184" s="72"/>
      <c r="BU2184" s="70">
        <v>11235846</v>
      </c>
      <c r="BV2184" s="70">
        <v>109537</v>
      </c>
      <c r="BW2184" s="74">
        <v>7481977</v>
      </c>
      <c r="BX2184" s="70">
        <v>18827360</v>
      </c>
    </row>
    <row r="2185" spans="1:76" x14ac:dyDescent="0.3">
      <c r="A2185" s="73" t="s">
        <v>10</v>
      </c>
      <c r="B2185" s="2" t="s">
        <v>1143</v>
      </c>
      <c r="C2185" s="2" t="s">
        <v>74</v>
      </c>
      <c r="D2185" s="2" t="s">
        <v>30</v>
      </c>
      <c r="E2185" s="2" t="s">
        <v>15</v>
      </c>
      <c r="F2185" s="17" t="str">
        <f>+Tabela1[[#This Row],[WK]]&amp;Tabela1[[#This Row],[PK]]&amp;Tabela1[[#This Row],[GK]]</f>
        <v>301307</v>
      </c>
      <c r="G2185" s="2" t="s">
        <v>2027</v>
      </c>
      <c r="H2185" s="3">
        <v>450585500.38</v>
      </c>
      <c r="I2185" s="4">
        <v>1.125</v>
      </c>
      <c r="J2185" s="3">
        <v>506908687.93000001</v>
      </c>
      <c r="K2185" s="4">
        <v>7.0000000000000007E-2</v>
      </c>
      <c r="L2185" s="3">
        <v>35483608</v>
      </c>
      <c r="M2185" s="3"/>
      <c r="N2185" s="5"/>
      <c r="O2185" s="3">
        <v>165668957.47000003</v>
      </c>
      <c r="P2185" s="4">
        <v>1.125</v>
      </c>
      <c r="Q2185" s="3">
        <v>186377577.15000001</v>
      </c>
      <c r="R2185" s="4">
        <v>1.6E-2</v>
      </c>
      <c r="S2185" s="3">
        <v>2982041</v>
      </c>
      <c r="T2185" s="3"/>
      <c r="U2185" s="5"/>
      <c r="V2185" s="3">
        <v>18546663</v>
      </c>
      <c r="W2185" s="5"/>
      <c r="X2185" s="3">
        <v>36885227</v>
      </c>
      <c r="Y2185" s="3">
        <v>2426542</v>
      </c>
      <c r="Z2185" s="3">
        <v>437976</v>
      </c>
      <c r="AA2185" s="3">
        <v>2058794</v>
      </c>
      <c r="AB2185" s="3">
        <v>30602804</v>
      </c>
      <c r="AC2185" s="3">
        <v>1359111</v>
      </c>
      <c r="AD2185" s="3">
        <v>19141328</v>
      </c>
      <c r="AE2185" s="3">
        <v>0</v>
      </c>
      <c r="AF2185" s="3">
        <v>35483608</v>
      </c>
      <c r="AG2185" s="3">
        <v>2982041</v>
      </c>
      <c r="AH2185" s="3">
        <v>19141328</v>
      </c>
      <c r="AI2185" s="3">
        <v>18546663</v>
      </c>
      <c r="AJ2185" s="3">
        <v>2800984</v>
      </c>
      <c r="AK2185" s="3">
        <v>3603747</v>
      </c>
      <c r="AL2185" s="3">
        <v>866092</v>
      </c>
      <c r="AM2185" s="3">
        <v>2737655</v>
      </c>
      <c r="AN2185" s="3">
        <v>1504653</v>
      </c>
      <c r="AO2185" s="3">
        <v>0</v>
      </c>
      <c r="AP2185" s="3">
        <v>-701890</v>
      </c>
      <c r="AQ2185" s="3">
        <v>802763</v>
      </c>
      <c r="AR2185" s="3">
        <f>Tabela1[[#This Row],[Potrzeby finansowe 2027
w tym:]]+Tabela1[[#This Row],[Rozliczenie 2025 potrz. fin.]]</f>
        <v>37687990</v>
      </c>
      <c r="AS2185" s="3">
        <v>0</v>
      </c>
      <c r="AT2185" s="3">
        <v>0</v>
      </c>
      <c r="AU2185" s="3"/>
      <c r="AV2185" s="3"/>
      <c r="AW2185" s="3"/>
      <c r="AX2185" s="3"/>
      <c r="AY2185" s="3"/>
      <c r="AZ2185" s="3"/>
      <c r="BA2185" s="3">
        <v>437976</v>
      </c>
      <c r="BB2185" s="3">
        <v>0</v>
      </c>
      <c r="BC2185" s="3">
        <v>7.0000000000000007E-2</v>
      </c>
      <c r="BD2185" s="3">
        <v>947.16</v>
      </c>
      <c r="BE2185" s="3">
        <v>6881.4</v>
      </c>
      <c r="BF2185" s="3">
        <v>0</v>
      </c>
      <c r="BG2185" s="3">
        <v>1072967</v>
      </c>
      <c r="BH2185" s="3">
        <v>10082</v>
      </c>
      <c r="BI2185" s="3">
        <v>985827</v>
      </c>
      <c r="BJ2185" s="3">
        <v>15149050.747499999</v>
      </c>
      <c r="BK2185" s="3">
        <v>7581818.7899999991</v>
      </c>
      <c r="BL2185" s="3">
        <v>9666272.0199999996</v>
      </c>
      <c r="BM2185" s="3">
        <v>10936383.789999999</v>
      </c>
      <c r="BN2185" s="53">
        <v>0.94961528776475201</v>
      </c>
      <c r="BO2185" s="54">
        <v>4.4649799999999998E-4</v>
      </c>
      <c r="BP2185" s="70">
        <v>11229</v>
      </c>
      <c r="BQ2185" s="71"/>
      <c r="BR2185" s="70"/>
      <c r="BS2185" s="72"/>
      <c r="BT2185" s="72"/>
      <c r="BU2185" s="70">
        <v>35483608</v>
      </c>
      <c r="BV2185" s="70">
        <v>2982041</v>
      </c>
      <c r="BW2185" s="74">
        <v>19141328</v>
      </c>
      <c r="BX2185" s="70">
        <v>57606977</v>
      </c>
    </row>
    <row r="2186" spans="1:76" x14ac:dyDescent="0.3">
      <c r="A2186" s="73" t="s">
        <v>10</v>
      </c>
      <c r="B2186" s="2" t="s">
        <v>1143</v>
      </c>
      <c r="C2186" s="2" t="s">
        <v>76</v>
      </c>
      <c r="D2186" s="2" t="s">
        <v>12</v>
      </c>
      <c r="E2186" s="2" t="s">
        <v>15</v>
      </c>
      <c r="F2186" s="17" t="str">
        <f>+Tabela1[[#This Row],[WK]]&amp;Tabela1[[#This Row],[PK]]&amp;Tabela1[[#This Row],[GK]]</f>
        <v>301401</v>
      </c>
      <c r="G2186" s="2" t="s">
        <v>2028</v>
      </c>
      <c r="H2186" s="3">
        <v>125889364.5</v>
      </c>
      <c r="I2186" s="4">
        <v>1.125</v>
      </c>
      <c r="J2186" s="3">
        <v>141625535.06</v>
      </c>
      <c r="K2186" s="4">
        <v>7.0000000000000007E-2</v>
      </c>
      <c r="L2186" s="3">
        <v>9913787</v>
      </c>
      <c r="M2186" s="3"/>
      <c r="N2186" s="5"/>
      <c r="O2186" s="3">
        <v>6040725.54</v>
      </c>
      <c r="P2186" s="4">
        <v>1.125</v>
      </c>
      <c r="Q2186" s="3">
        <v>6795816.2300000004</v>
      </c>
      <c r="R2186" s="4">
        <v>1.6E-2</v>
      </c>
      <c r="S2186" s="3">
        <v>108733</v>
      </c>
      <c r="T2186" s="3"/>
      <c r="U2186" s="5"/>
      <c r="V2186" s="3">
        <v>4678194</v>
      </c>
      <c r="W2186" s="5"/>
      <c r="X2186" s="3">
        <v>11438637</v>
      </c>
      <c r="Y2186" s="3">
        <v>2460664</v>
      </c>
      <c r="Z2186" s="3">
        <v>843114</v>
      </c>
      <c r="AA2186" s="3">
        <v>733892</v>
      </c>
      <c r="AB2186" s="3">
        <v>7275034</v>
      </c>
      <c r="AC2186" s="3">
        <v>125933</v>
      </c>
      <c r="AD2186" s="3">
        <v>6991610</v>
      </c>
      <c r="AE2186" s="3">
        <v>0</v>
      </c>
      <c r="AF2186" s="3">
        <v>9913787</v>
      </c>
      <c r="AG2186" s="3">
        <v>108733</v>
      </c>
      <c r="AH2186" s="3">
        <v>6991610</v>
      </c>
      <c r="AI2186" s="3">
        <v>4678194</v>
      </c>
      <c r="AJ2186" s="3">
        <v>1515039</v>
      </c>
      <c r="AK2186" s="3">
        <v>1746206</v>
      </c>
      <c r="AL2186" s="3">
        <v>205097</v>
      </c>
      <c r="AM2186" s="3">
        <v>1541109</v>
      </c>
      <c r="AN2186" s="3">
        <v>231167</v>
      </c>
      <c r="AO2186" s="3">
        <v>0</v>
      </c>
      <c r="AP2186" s="3">
        <v>0</v>
      </c>
      <c r="AQ2186" s="3">
        <v>231167</v>
      </c>
      <c r="AR2186" s="3">
        <f>Tabela1[[#This Row],[Potrzeby finansowe 2027
w tym:]]+Tabela1[[#This Row],[Rozliczenie 2025 potrz. fin.]]</f>
        <v>11669804</v>
      </c>
      <c r="AS2186" s="3">
        <v>0</v>
      </c>
      <c r="AT2186" s="3">
        <v>0</v>
      </c>
      <c r="AU2186" s="3"/>
      <c r="AV2186" s="3"/>
      <c r="AW2186" s="3"/>
      <c r="AX2186" s="3"/>
      <c r="AY2186" s="3"/>
      <c r="AZ2186" s="3"/>
      <c r="BA2186" s="3">
        <v>843114</v>
      </c>
      <c r="BB2186" s="3">
        <v>0</v>
      </c>
      <c r="BC2186" s="3">
        <v>0</v>
      </c>
      <c r="BD2186" s="3">
        <v>8447.19</v>
      </c>
      <c r="BE2186" s="3">
        <v>0</v>
      </c>
      <c r="BF2186" s="3">
        <v>0</v>
      </c>
      <c r="BG2186" s="3">
        <v>377782</v>
      </c>
      <c r="BH2186" s="3">
        <v>3141</v>
      </c>
      <c r="BI2186" s="3">
        <v>356110</v>
      </c>
      <c r="BJ2186" s="3">
        <v>5472277.8825000003</v>
      </c>
      <c r="BK2186" s="3">
        <v>3291114.63</v>
      </c>
      <c r="BL2186" s="3">
        <v>763408.4</v>
      </c>
      <c r="BM2186" s="3">
        <v>7197836.21</v>
      </c>
      <c r="BN2186" s="53">
        <v>0.82276004215513465</v>
      </c>
      <c r="BO2186" s="54">
        <v>1.2870110000000001E-4</v>
      </c>
      <c r="BP2186" s="70">
        <v>3237</v>
      </c>
      <c r="BQ2186" s="71"/>
      <c r="BR2186" s="70"/>
      <c r="BS2186" s="72"/>
      <c r="BT2186" s="72"/>
      <c r="BU2186" s="70">
        <v>9913787</v>
      </c>
      <c r="BV2186" s="70">
        <v>108733</v>
      </c>
      <c r="BW2186" s="74">
        <v>6991610</v>
      </c>
      <c r="BX2186" s="70">
        <v>17014130</v>
      </c>
    </row>
    <row r="2187" spans="1:76" x14ac:dyDescent="0.3">
      <c r="A2187" s="73" t="s">
        <v>10</v>
      </c>
      <c r="B2187" s="2" t="s">
        <v>1143</v>
      </c>
      <c r="C2187" s="2" t="s">
        <v>76</v>
      </c>
      <c r="D2187" s="2" t="s">
        <v>11</v>
      </c>
      <c r="E2187" s="2" t="s">
        <v>15</v>
      </c>
      <c r="F2187" s="17" t="str">
        <f>+Tabela1[[#This Row],[WK]]&amp;Tabela1[[#This Row],[PK]]&amp;Tabela1[[#This Row],[GK]]</f>
        <v>301402</v>
      </c>
      <c r="G2187" s="2" t="s">
        <v>2029</v>
      </c>
      <c r="H2187" s="3">
        <v>252454744.87</v>
      </c>
      <c r="I2187" s="4">
        <v>1.125</v>
      </c>
      <c r="J2187" s="3">
        <v>284011587.98000002</v>
      </c>
      <c r="K2187" s="4">
        <v>7.0000000000000007E-2</v>
      </c>
      <c r="L2187" s="3">
        <v>19880811</v>
      </c>
      <c r="M2187" s="3"/>
      <c r="N2187" s="5"/>
      <c r="O2187" s="3">
        <v>18688948.940000001</v>
      </c>
      <c r="P2187" s="4">
        <v>1.125</v>
      </c>
      <c r="Q2187" s="3">
        <v>21025067.559999999</v>
      </c>
      <c r="R2187" s="4">
        <v>1.6E-2</v>
      </c>
      <c r="S2187" s="3">
        <v>336401</v>
      </c>
      <c r="T2187" s="3"/>
      <c r="U2187" s="5"/>
      <c r="V2187" s="3">
        <v>13134612</v>
      </c>
      <c r="W2187" s="5"/>
      <c r="X2187" s="3">
        <v>19977540</v>
      </c>
      <c r="Y2187" s="3">
        <v>0</v>
      </c>
      <c r="Z2187" s="3">
        <v>696566</v>
      </c>
      <c r="AA2187" s="3">
        <v>1027635</v>
      </c>
      <c r="AB2187" s="3">
        <v>12879581</v>
      </c>
      <c r="AC2187" s="3">
        <v>5373758</v>
      </c>
      <c r="AD2187" s="3">
        <v>6842928</v>
      </c>
      <c r="AE2187" s="3">
        <v>0</v>
      </c>
      <c r="AF2187" s="3">
        <v>19880811</v>
      </c>
      <c r="AG2187" s="3">
        <v>336401</v>
      </c>
      <c r="AH2187" s="3">
        <v>6842928</v>
      </c>
      <c r="AI2187" s="3">
        <v>13134612</v>
      </c>
      <c r="AJ2187" s="3">
        <v>259113</v>
      </c>
      <c r="AK2187" s="3">
        <v>259113</v>
      </c>
      <c r="AL2187" s="3">
        <v>870776</v>
      </c>
      <c r="AM2187" s="3">
        <v>-611663</v>
      </c>
      <c r="AN2187" s="3">
        <v>700064</v>
      </c>
      <c r="AO2187" s="3">
        <v>0</v>
      </c>
      <c r="AP2187" s="3">
        <v>-700064</v>
      </c>
      <c r="AQ2187" s="3">
        <v>0</v>
      </c>
      <c r="AR2187" s="3">
        <f>Tabela1[[#This Row],[Potrzeby finansowe 2027
w tym:]]+Tabela1[[#This Row],[Rozliczenie 2025 potrz. fin.]]</f>
        <v>19977540</v>
      </c>
      <c r="AS2187" s="3">
        <v>0</v>
      </c>
      <c r="AT2187" s="3">
        <v>0</v>
      </c>
      <c r="AU2187" s="3"/>
      <c r="AV2187" s="3"/>
      <c r="AW2187" s="3"/>
      <c r="AX2187" s="3"/>
      <c r="AY2187" s="3"/>
      <c r="AZ2187" s="3"/>
      <c r="BA2187" s="3">
        <v>696566</v>
      </c>
      <c r="BB2187" s="3">
        <v>0</v>
      </c>
      <c r="BC2187" s="3">
        <v>111.45</v>
      </c>
      <c r="BD2187" s="3">
        <v>6365.19</v>
      </c>
      <c r="BE2187" s="3">
        <v>484.45</v>
      </c>
      <c r="BF2187" s="3">
        <v>0</v>
      </c>
      <c r="BG2187" s="3">
        <v>647697</v>
      </c>
      <c r="BH2187" s="3">
        <v>6086</v>
      </c>
      <c r="BI2187" s="3">
        <v>379938</v>
      </c>
      <c r="BJ2187" s="3">
        <v>5838449.75</v>
      </c>
      <c r="BK2187" s="3">
        <v>3993008.2300000004</v>
      </c>
      <c r="BL2187" s="3">
        <v>908228.45</v>
      </c>
      <c r="BM2187" s="3">
        <v>5565309.1799999997</v>
      </c>
      <c r="BN2187" s="53">
        <v>1.0341643117614692</v>
      </c>
      <c r="BO2187" s="54">
        <v>2.1635590000000001E-4</v>
      </c>
      <c r="BP2187" s="70">
        <v>5441</v>
      </c>
      <c r="BQ2187" s="71"/>
      <c r="BR2187" s="70"/>
      <c r="BS2187" s="72"/>
      <c r="BT2187" s="72"/>
      <c r="BU2187" s="70">
        <v>19880811</v>
      </c>
      <c r="BV2187" s="70">
        <v>336401</v>
      </c>
      <c r="BW2187" s="74">
        <v>6842928</v>
      </c>
      <c r="BX2187" s="70">
        <v>27060140</v>
      </c>
    </row>
    <row r="2188" spans="1:76" x14ac:dyDescent="0.3">
      <c r="A2188" s="73" t="s">
        <v>10</v>
      </c>
      <c r="B2188" s="2" t="s">
        <v>1143</v>
      </c>
      <c r="C2188" s="2" t="s">
        <v>76</v>
      </c>
      <c r="D2188" s="2" t="s">
        <v>16</v>
      </c>
      <c r="E2188" s="2" t="s">
        <v>19</v>
      </c>
      <c r="F2188" s="17" t="str">
        <f>+Tabela1[[#This Row],[WK]]&amp;Tabela1[[#This Row],[PK]]&amp;Tabela1[[#This Row],[GK]]</f>
        <v>301403</v>
      </c>
      <c r="G2188" s="2" t="s">
        <v>2030</v>
      </c>
      <c r="H2188" s="3">
        <v>815531465.37</v>
      </c>
      <c r="I2188" s="4">
        <v>1.125</v>
      </c>
      <c r="J2188" s="3">
        <v>917472898.53999996</v>
      </c>
      <c r="K2188" s="4">
        <v>7.0000000000000007E-2</v>
      </c>
      <c r="L2188" s="3">
        <v>64223103</v>
      </c>
      <c r="M2188" s="3"/>
      <c r="N2188" s="5"/>
      <c r="O2188" s="3">
        <v>119321247.54000001</v>
      </c>
      <c r="P2188" s="4">
        <v>1.125</v>
      </c>
      <c r="Q2188" s="3">
        <v>134236403.47999999</v>
      </c>
      <c r="R2188" s="4">
        <v>1.6E-2</v>
      </c>
      <c r="S2188" s="3">
        <v>2147782</v>
      </c>
      <c r="T2188" s="3"/>
      <c r="U2188" s="5"/>
      <c r="V2188" s="3">
        <v>39562350</v>
      </c>
      <c r="W2188" s="5"/>
      <c r="X2188" s="3">
        <v>32695409</v>
      </c>
      <c r="Y2188" s="3">
        <v>0</v>
      </c>
      <c r="Z2188" s="3">
        <v>1007265</v>
      </c>
      <c r="AA2188" s="3">
        <v>2692162</v>
      </c>
      <c r="AB2188" s="3">
        <v>28995982</v>
      </c>
      <c r="AC2188" s="3">
        <v>0</v>
      </c>
      <c r="AD2188" s="3">
        <v>0</v>
      </c>
      <c r="AE2188" s="3">
        <v>0</v>
      </c>
      <c r="AF2188" s="3">
        <v>64223103</v>
      </c>
      <c r="AG2188" s="3">
        <v>2147782</v>
      </c>
      <c r="AH2188" s="3">
        <v>0</v>
      </c>
      <c r="AI2188" s="3">
        <v>39562350</v>
      </c>
      <c r="AJ2188" s="3">
        <v>461450</v>
      </c>
      <c r="AK2188" s="3">
        <v>473817</v>
      </c>
      <c r="AL2188" s="3">
        <v>2631109</v>
      </c>
      <c r="AM2188" s="3">
        <v>-2157292</v>
      </c>
      <c r="AN2188" s="3">
        <v>12367</v>
      </c>
      <c r="AO2188" s="3">
        <v>0</v>
      </c>
      <c r="AP2188" s="3">
        <v>0</v>
      </c>
      <c r="AQ2188" s="3">
        <v>12367</v>
      </c>
      <c r="AR2188" s="3">
        <f>Tabela1[[#This Row],[Potrzeby finansowe 2027
w tym:]]+Tabela1[[#This Row],[Rozliczenie 2025 potrz. fin.]]</f>
        <v>32707776</v>
      </c>
      <c r="AS2188" s="3">
        <v>0</v>
      </c>
      <c r="AT2188" s="3">
        <v>0</v>
      </c>
      <c r="AU2188" s="3"/>
      <c r="AV2188" s="3"/>
      <c r="AW2188" s="3"/>
      <c r="AX2188" s="3"/>
      <c r="AY2188" s="3"/>
      <c r="AZ2188" s="3"/>
      <c r="BA2188" s="3">
        <v>1007265</v>
      </c>
      <c r="BB2188" s="3">
        <v>0</v>
      </c>
      <c r="BC2188" s="3">
        <v>73.84</v>
      </c>
      <c r="BD2188" s="3">
        <v>1994.16</v>
      </c>
      <c r="BE2188" s="3">
        <v>15703.06</v>
      </c>
      <c r="BF2188" s="3">
        <v>0</v>
      </c>
      <c r="BG2188" s="3">
        <v>1884237</v>
      </c>
      <c r="BH2188" s="3">
        <v>17705</v>
      </c>
      <c r="BI2188" s="3">
        <v>807925</v>
      </c>
      <c r="BJ2188" s="3">
        <v>12415260.404999999</v>
      </c>
      <c r="BK2188" s="3">
        <v>10114208.649999999</v>
      </c>
      <c r="BL2188" s="3">
        <v>1273039.1200000001</v>
      </c>
      <c r="BM2188" s="3">
        <v>6658128.7800000012</v>
      </c>
      <c r="BN2188" s="53">
        <v>1.1271574195834848</v>
      </c>
      <c r="BO2188" s="54">
        <v>7.1920519999999996E-4</v>
      </c>
      <c r="BP2188" s="70">
        <v>18086</v>
      </c>
      <c r="BQ2188" s="71"/>
      <c r="BR2188" s="70"/>
      <c r="BS2188" s="72"/>
      <c r="BT2188" s="72"/>
      <c r="BU2188" s="70">
        <v>64223103</v>
      </c>
      <c r="BV2188" s="70">
        <v>2147782</v>
      </c>
      <c r="BW2188" s="74">
        <v>0</v>
      </c>
      <c r="BX2188" s="70">
        <v>66370885</v>
      </c>
    </row>
    <row r="2189" spans="1:76" x14ac:dyDescent="0.3">
      <c r="A2189" s="73" t="s">
        <v>10</v>
      </c>
      <c r="B2189" s="2" t="s">
        <v>1143</v>
      </c>
      <c r="C2189" s="2" t="s">
        <v>76</v>
      </c>
      <c r="D2189" s="2" t="s">
        <v>18</v>
      </c>
      <c r="E2189" s="2" t="s">
        <v>19</v>
      </c>
      <c r="F2189" s="17" t="str">
        <f>+Tabela1[[#This Row],[WK]]&amp;Tabela1[[#This Row],[PK]]&amp;Tabela1[[#This Row],[GK]]</f>
        <v>301404</v>
      </c>
      <c r="G2189" s="2" t="s">
        <v>2031</v>
      </c>
      <c r="H2189" s="3">
        <v>389668248.81</v>
      </c>
      <c r="I2189" s="4">
        <v>1.125</v>
      </c>
      <c r="J2189" s="3">
        <v>438376779.91000003</v>
      </c>
      <c r="K2189" s="4">
        <v>7.0000000000000007E-2</v>
      </c>
      <c r="L2189" s="3">
        <v>30686375</v>
      </c>
      <c r="M2189" s="3"/>
      <c r="N2189" s="5"/>
      <c r="O2189" s="3">
        <v>56969063.629999995</v>
      </c>
      <c r="P2189" s="4">
        <v>1.125</v>
      </c>
      <c r="Q2189" s="3">
        <v>64090196.579999998</v>
      </c>
      <c r="R2189" s="4">
        <v>1.6E-2</v>
      </c>
      <c r="S2189" s="3">
        <v>1025443</v>
      </c>
      <c r="T2189" s="3"/>
      <c r="U2189" s="5"/>
      <c r="V2189" s="3">
        <v>18639113</v>
      </c>
      <c r="W2189" s="5"/>
      <c r="X2189" s="3">
        <v>24260045</v>
      </c>
      <c r="Y2189" s="3">
        <v>0</v>
      </c>
      <c r="Z2189" s="3">
        <v>1822401</v>
      </c>
      <c r="AA2189" s="3">
        <v>1259943</v>
      </c>
      <c r="AB2189" s="3">
        <v>16786538</v>
      </c>
      <c r="AC2189" s="3">
        <v>4391163</v>
      </c>
      <c r="AD2189" s="3">
        <v>5620932</v>
      </c>
      <c r="AE2189" s="3">
        <v>0</v>
      </c>
      <c r="AF2189" s="3">
        <v>30686375</v>
      </c>
      <c r="AG2189" s="3">
        <v>1025443</v>
      </c>
      <c r="AH2189" s="3">
        <v>5620932</v>
      </c>
      <c r="AI2189" s="3">
        <v>18639113</v>
      </c>
      <c r="AJ2189" s="3">
        <v>616290</v>
      </c>
      <c r="AK2189" s="3">
        <v>616290</v>
      </c>
      <c r="AL2189" s="3">
        <v>945567</v>
      </c>
      <c r="AM2189" s="3">
        <v>-329277</v>
      </c>
      <c r="AN2189" s="3">
        <v>168318</v>
      </c>
      <c r="AO2189" s="3">
        <v>0</v>
      </c>
      <c r="AP2189" s="3">
        <v>-168318</v>
      </c>
      <c r="AQ2189" s="3">
        <v>0</v>
      </c>
      <c r="AR2189" s="3">
        <f>Tabela1[[#This Row],[Potrzeby finansowe 2027
w tym:]]+Tabela1[[#This Row],[Rozliczenie 2025 potrz. fin.]]</f>
        <v>24260045</v>
      </c>
      <c r="AS2189" s="3">
        <v>0</v>
      </c>
      <c r="AT2189" s="3">
        <v>0</v>
      </c>
      <c r="AU2189" s="3"/>
      <c r="AV2189" s="3"/>
      <c r="AW2189" s="3"/>
      <c r="AX2189" s="3"/>
      <c r="AY2189" s="3"/>
      <c r="AZ2189" s="3"/>
      <c r="BA2189" s="3">
        <v>1822401</v>
      </c>
      <c r="BB2189" s="3">
        <v>0</v>
      </c>
      <c r="BC2189" s="3">
        <v>194.93</v>
      </c>
      <c r="BD2189" s="3">
        <v>15111.05</v>
      </c>
      <c r="BE2189" s="3">
        <v>4995.7700000000004</v>
      </c>
      <c r="BF2189" s="3">
        <v>0</v>
      </c>
      <c r="BG2189" s="3">
        <v>890876</v>
      </c>
      <c r="BH2189" s="3">
        <v>8371</v>
      </c>
      <c r="BI2189" s="3">
        <v>369067</v>
      </c>
      <c r="BJ2189" s="3">
        <v>5671390.5625</v>
      </c>
      <c r="BK2189" s="3">
        <v>3453159.92</v>
      </c>
      <c r="BL2189" s="3">
        <v>2426959.06</v>
      </c>
      <c r="BM2189" s="3">
        <v>4019004.45</v>
      </c>
      <c r="BN2189" s="53">
        <v>1.0674967124590806</v>
      </c>
      <c r="BO2189" s="54">
        <v>3.1662569999999998E-4</v>
      </c>
      <c r="BP2189" s="70">
        <v>7962</v>
      </c>
      <c r="BQ2189" s="71"/>
      <c r="BR2189" s="70"/>
      <c r="BS2189" s="72"/>
      <c r="BT2189" s="72"/>
      <c r="BU2189" s="70">
        <v>30686375</v>
      </c>
      <c r="BV2189" s="70">
        <v>1025443</v>
      </c>
      <c r="BW2189" s="74">
        <v>5620932</v>
      </c>
      <c r="BX2189" s="70">
        <v>37332750</v>
      </c>
    </row>
    <row r="2190" spans="1:76" x14ac:dyDescent="0.3">
      <c r="A2190" s="73" t="s">
        <v>10</v>
      </c>
      <c r="B2190" s="2" t="s">
        <v>1143</v>
      </c>
      <c r="C2190" s="2" t="s">
        <v>109</v>
      </c>
      <c r="D2190" s="2" t="s">
        <v>12</v>
      </c>
      <c r="E2190" s="2" t="s">
        <v>15</v>
      </c>
      <c r="F2190" s="17" t="str">
        <f>+Tabela1[[#This Row],[WK]]&amp;Tabela1[[#This Row],[PK]]&amp;Tabela1[[#This Row],[GK]]</f>
        <v>301501</v>
      </c>
      <c r="G2190" s="2" t="s">
        <v>2032</v>
      </c>
      <c r="H2190" s="3">
        <v>230296147.28999999</v>
      </c>
      <c r="I2190" s="4">
        <v>1.125</v>
      </c>
      <c r="J2190" s="3">
        <v>259083165.69999999</v>
      </c>
      <c r="K2190" s="4">
        <v>7.0000000000000007E-2</v>
      </c>
      <c r="L2190" s="3">
        <v>18135822</v>
      </c>
      <c r="M2190" s="3"/>
      <c r="N2190" s="5"/>
      <c r="O2190" s="3">
        <v>61547994.960000008</v>
      </c>
      <c r="P2190" s="4">
        <v>1.125</v>
      </c>
      <c r="Q2190" s="3">
        <v>69241494.329999998</v>
      </c>
      <c r="R2190" s="4">
        <v>1.6E-2</v>
      </c>
      <c r="S2190" s="3">
        <v>1107864</v>
      </c>
      <c r="T2190" s="3"/>
      <c r="U2190" s="5"/>
      <c r="V2190" s="3">
        <v>11482946</v>
      </c>
      <c r="W2190" s="5"/>
      <c r="X2190" s="3">
        <v>15822082</v>
      </c>
      <c r="Y2190" s="3">
        <v>0</v>
      </c>
      <c r="Z2190" s="3">
        <v>0</v>
      </c>
      <c r="AA2190" s="3">
        <v>755777</v>
      </c>
      <c r="AB2190" s="3">
        <v>12870369</v>
      </c>
      <c r="AC2190" s="3">
        <v>2195936</v>
      </c>
      <c r="AD2190" s="3">
        <v>4339136</v>
      </c>
      <c r="AE2190" s="3">
        <v>0</v>
      </c>
      <c r="AF2190" s="3">
        <v>18135822</v>
      </c>
      <c r="AG2190" s="3">
        <v>1107864</v>
      </c>
      <c r="AH2190" s="3">
        <v>4339136</v>
      </c>
      <c r="AI2190" s="3">
        <v>11482946</v>
      </c>
      <c r="AJ2190" s="3">
        <v>571611</v>
      </c>
      <c r="AK2190" s="3">
        <v>571611</v>
      </c>
      <c r="AL2190" s="3">
        <v>985006</v>
      </c>
      <c r="AM2190" s="3">
        <v>-413395</v>
      </c>
      <c r="AN2190" s="3">
        <v>230517</v>
      </c>
      <c r="AO2190" s="3">
        <v>0</v>
      </c>
      <c r="AP2190" s="3">
        <v>-230517</v>
      </c>
      <c r="AQ2190" s="3">
        <v>0</v>
      </c>
      <c r="AR2190" s="3">
        <f>Tabela1[[#This Row],[Potrzeby finansowe 2027
w tym:]]+Tabela1[[#This Row],[Rozliczenie 2025 potrz. fin.]]</f>
        <v>15822082</v>
      </c>
      <c r="AS2190" s="3">
        <v>0</v>
      </c>
      <c r="AT2190" s="3">
        <v>0</v>
      </c>
      <c r="AU2190" s="3"/>
      <c r="AV2190" s="3"/>
      <c r="AW2190" s="3"/>
      <c r="AX2190" s="3"/>
      <c r="AY2190" s="3"/>
      <c r="AZ2190" s="3"/>
      <c r="BA2190" s="3">
        <v>0</v>
      </c>
      <c r="BB2190" s="3">
        <v>0</v>
      </c>
      <c r="BC2190" s="3">
        <v>0</v>
      </c>
      <c r="BD2190" s="3">
        <v>0</v>
      </c>
      <c r="BE2190" s="3">
        <v>0</v>
      </c>
      <c r="BF2190" s="3">
        <v>0</v>
      </c>
      <c r="BG2190" s="3">
        <v>537123</v>
      </c>
      <c r="BH2190" s="3">
        <v>5047</v>
      </c>
      <c r="BI2190" s="3">
        <v>218654</v>
      </c>
      <c r="BJ2190" s="3">
        <v>3360015.11</v>
      </c>
      <c r="BK2190" s="3">
        <v>2581180.69</v>
      </c>
      <c r="BL2190" s="3">
        <v>0</v>
      </c>
      <c r="BM2190" s="3">
        <v>3115337.68</v>
      </c>
      <c r="BN2190" s="53">
        <v>1.126482191320892</v>
      </c>
      <c r="BO2190" s="54">
        <v>1.9958589999999999E-4</v>
      </c>
      <c r="BP2190" s="70">
        <v>5020</v>
      </c>
      <c r="BQ2190" s="71"/>
      <c r="BR2190" s="70"/>
      <c r="BS2190" s="72"/>
      <c r="BT2190" s="72"/>
      <c r="BU2190" s="70">
        <v>18135822</v>
      </c>
      <c r="BV2190" s="70">
        <v>1107864</v>
      </c>
      <c r="BW2190" s="74">
        <v>4339136</v>
      </c>
      <c r="BX2190" s="70">
        <v>23582822</v>
      </c>
    </row>
    <row r="2191" spans="1:76" x14ac:dyDescent="0.3">
      <c r="A2191" s="73" t="s">
        <v>10</v>
      </c>
      <c r="B2191" s="2" t="s">
        <v>1143</v>
      </c>
      <c r="C2191" s="2" t="s">
        <v>109</v>
      </c>
      <c r="D2191" s="2" t="s">
        <v>11</v>
      </c>
      <c r="E2191" s="2" t="s">
        <v>19</v>
      </c>
      <c r="F2191" s="17" t="str">
        <f>+Tabela1[[#This Row],[WK]]&amp;Tabela1[[#This Row],[PK]]&amp;Tabela1[[#This Row],[GK]]</f>
        <v>301502</v>
      </c>
      <c r="G2191" s="2" t="s">
        <v>2033</v>
      </c>
      <c r="H2191" s="3">
        <v>366271807.35000002</v>
      </c>
      <c r="I2191" s="4">
        <v>1.125</v>
      </c>
      <c r="J2191" s="3">
        <v>412055783.26999998</v>
      </c>
      <c r="K2191" s="4">
        <v>7.0000000000000007E-2</v>
      </c>
      <c r="L2191" s="3">
        <v>28843905</v>
      </c>
      <c r="M2191" s="3"/>
      <c r="N2191" s="5"/>
      <c r="O2191" s="3">
        <v>33280536.91</v>
      </c>
      <c r="P2191" s="4">
        <v>1.125</v>
      </c>
      <c r="Q2191" s="3">
        <v>37440604.020000003</v>
      </c>
      <c r="R2191" s="4">
        <v>1.6E-2</v>
      </c>
      <c r="S2191" s="3">
        <v>599050</v>
      </c>
      <c r="T2191" s="3"/>
      <c r="U2191" s="5"/>
      <c r="V2191" s="3">
        <v>18595784</v>
      </c>
      <c r="W2191" s="5"/>
      <c r="X2191" s="3">
        <v>27468315</v>
      </c>
      <c r="Y2191" s="3">
        <v>350530</v>
      </c>
      <c r="Z2191" s="3">
        <v>79200</v>
      </c>
      <c r="AA2191" s="3">
        <v>1438740</v>
      </c>
      <c r="AB2191" s="3">
        <v>20311352</v>
      </c>
      <c r="AC2191" s="3">
        <v>5288493</v>
      </c>
      <c r="AD2191" s="3">
        <v>8872531</v>
      </c>
      <c r="AE2191" s="3">
        <v>0</v>
      </c>
      <c r="AF2191" s="3">
        <v>28843905</v>
      </c>
      <c r="AG2191" s="3">
        <v>599050</v>
      </c>
      <c r="AH2191" s="3">
        <v>8872531</v>
      </c>
      <c r="AI2191" s="3">
        <v>18595784</v>
      </c>
      <c r="AJ2191" s="3">
        <v>-1192568</v>
      </c>
      <c r="AK2191" s="3">
        <v>-1192568</v>
      </c>
      <c r="AL2191" s="3">
        <v>1544352</v>
      </c>
      <c r="AM2191" s="3">
        <v>-2736920</v>
      </c>
      <c r="AN2191" s="3">
        <v>174641</v>
      </c>
      <c r="AO2191" s="3">
        <v>0</v>
      </c>
      <c r="AP2191" s="3">
        <v>-174641</v>
      </c>
      <c r="AQ2191" s="3">
        <v>0</v>
      </c>
      <c r="AR2191" s="3">
        <f>Tabela1[[#This Row],[Potrzeby finansowe 2027
w tym:]]+Tabela1[[#This Row],[Rozliczenie 2025 potrz. fin.]]</f>
        <v>27468315</v>
      </c>
      <c r="AS2191" s="3">
        <v>0</v>
      </c>
      <c r="AT2191" s="3">
        <v>0</v>
      </c>
      <c r="AU2191" s="3"/>
      <c r="AV2191" s="3"/>
      <c r="AW2191" s="3"/>
      <c r="AX2191" s="3"/>
      <c r="AY2191" s="3"/>
      <c r="AZ2191" s="3"/>
      <c r="BA2191" s="3">
        <v>79200</v>
      </c>
      <c r="BB2191" s="3">
        <v>0</v>
      </c>
      <c r="BC2191" s="3">
        <v>177.7</v>
      </c>
      <c r="BD2191" s="3">
        <v>0</v>
      </c>
      <c r="BE2191" s="3">
        <v>402.34</v>
      </c>
      <c r="BF2191" s="3">
        <v>0</v>
      </c>
      <c r="BG2191" s="3">
        <v>908968</v>
      </c>
      <c r="BH2191" s="3">
        <v>8541</v>
      </c>
      <c r="BI2191" s="3">
        <v>529772</v>
      </c>
      <c r="BJ2191" s="3">
        <v>8140916.8249999993</v>
      </c>
      <c r="BK2191" s="3">
        <v>3870998.5999999996</v>
      </c>
      <c r="BL2191" s="3">
        <v>3722071.28</v>
      </c>
      <c r="BM2191" s="3">
        <v>9635530.3399999999</v>
      </c>
      <c r="BN2191" s="53">
        <v>0.99066058588176054</v>
      </c>
      <c r="BO2191" s="54">
        <v>3.4794630000000001E-4</v>
      </c>
      <c r="BP2191" s="70">
        <v>8751</v>
      </c>
      <c r="BQ2191" s="71"/>
      <c r="BR2191" s="70"/>
      <c r="BS2191" s="72"/>
      <c r="BT2191" s="72"/>
      <c r="BU2191" s="70">
        <v>28843905</v>
      </c>
      <c r="BV2191" s="70">
        <v>599050</v>
      </c>
      <c r="BW2191" s="74">
        <v>8872531</v>
      </c>
      <c r="BX2191" s="70">
        <v>38315486</v>
      </c>
    </row>
    <row r="2192" spans="1:76" x14ac:dyDescent="0.3">
      <c r="A2192" s="73" t="s">
        <v>10</v>
      </c>
      <c r="B2192" s="2" t="s">
        <v>1143</v>
      </c>
      <c r="C2192" s="2" t="s">
        <v>109</v>
      </c>
      <c r="D2192" s="2" t="s">
        <v>16</v>
      </c>
      <c r="E2192" s="2" t="s">
        <v>15</v>
      </c>
      <c r="F2192" s="17" t="str">
        <f>+Tabela1[[#This Row],[WK]]&amp;Tabela1[[#This Row],[PK]]&amp;Tabela1[[#This Row],[GK]]</f>
        <v>301503</v>
      </c>
      <c r="G2192" s="2" t="s">
        <v>2034</v>
      </c>
      <c r="H2192" s="3">
        <v>169973339.59999999</v>
      </c>
      <c r="I2192" s="4">
        <v>1.125</v>
      </c>
      <c r="J2192" s="3">
        <v>191220007.05000001</v>
      </c>
      <c r="K2192" s="4">
        <v>7.0000000000000007E-2</v>
      </c>
      <c r="L2192" s="3">
        <v>13385400</v>
      </c>
      <c r="M2192" s="3"/>
      <c r="N2192" s="5"/>
      <c r="O2192" s="3">
        <v>35372243.18</v>
      </c>
      <c r="P2192" s="4">
        <v>1.125</v>
      </c>
      <c r="Q2192" s="3">
        <v>39793773.579999998</v>
      </c>
      <c r="R2192" s="4">
        <v>1.6E-2</v>
      </c>
      <c r="S2192" s="3">
        <v>636700</v>
      </c>
      <c r="T2192" s="3"/>
      <c r="U2192" s="5"/>
      <c r="V2192" s="3">
        <v>9179484</v>
      </c>
      <c r="W2192" s="5"/>
      <c r="X2192" s="3">
        <v>14949164</v>
      </c>
      <c r="Y2192" s="3">
        <v>0</v>
      </c>
      <c r="Z2192" s="3">
        <v>176136</v>
      </c>
      <c r="AA2192" s="3">
        <v>778638</v>
      </c>
      <c r="AB2192" s="3">
        <v>8877715</v>
      </c>
      <c r="AC2192" s="3">
        <v>5116675</v>
      </c>
      <c r="AD2192" s="3">
        <v>5786039</v>
      </c>
      <c r="AE2192" s="3">
        <v>10779558</v>
      </c>
      <c r="AF2192" s="3">
        <v>8391881</v>
      </c>
      <c r="AG2192" s="3">
        <v>636700</v>
      </c>
      <c r="AH2192" s="3">
        <v>0</v>
      </c>
      <c r="AI2192" s="3">
        <v>9179484</v>
      </c>
      <c r="AJ2192" s="3">
        <v>627447</v>
      </c>
      <c r="AK2192" s="3">
        <v>643806</v>
      </c>
      <c r="AL2192" s="3">
        <v>956441</v>
      </c>
      <c r="AM2192" s="3">
        <v>-312635</v>
      </c>
      <c r="AN2192" s="3">
        <v>-87372</v>
      </c>
      <c r="AO2192" s="3">
        <v>0</v>
      </c>
      <c r="AP2192" s="3">
        <v>103731</v>
      </c>
      <c r="AQ2192" s="3">
        <v>16359</v>
      </c>
      <c r="AR2192" s="3">
        <f>Tabela1[[#This Row],[Potrzeby finansowe 2027
w tym:]]+Tabela1[[#This Row],[Rozliczenie 2025 potrz. fin.]]</f>
        <v>14965523</v>
      </c>
      <c r="AS2192" s="3">
        <v>0</v>
      </c>
      <c r="AT2192" s="3">
        <v>0</v>
      </c>
      <c r="AU2192" s="3"/>
      <c r="AV2192" s="3"/>
      <c r="AW2192" s="3"/>
      <c r="AX2192" s="3"/>
      <c r="AY2192" s="3"/>
      <c r="AZ2192" s="3"/>
      <c r="BA2192" s="3">
        <v>176136</v>
      </c>
      <c r="BB2192" s="3">
        <v>0</v>
      </c>
      <c r="BC2192" s="3">
        <v>0.03</v>
      </c>
      <c r="BD2192" s="3">
        <v>1435.83</v>
      </c>
      <c r="BE2192" s="3">
        <v>657.56</v>
      </c>
      <c r="BF2192" s="3">
        <v>0</v>
      </c>
      <c r="BG2192" s="3">
        <v>417182</v>
      </c>
      <c r="BH2192" s="3">
        <v>3920</v>
      </c>
      <c r="BI2192" s="3">
        <v>361456</v>
      </c>
      <c r="BJ2192" s="3">
        <v>5554442.4399999995</v>
      </c>
      <c r="BK2192" s="3">
        <v>3432993.5699999994</v>
      </c>
      <c r="BL2192" s="3">
        <v>330630.3</v>
      </c>
      <c r="BM2192" s="3">
        <v>7824534.8799999999</v>
      </c>
      <c r="BN2192" s="53">
        <v>2.1259711069453382</v>
      </c>
      <c r="BO2192" s="54">
        <v>1.5536989999999999E-4</v>
      </c>
      <c r="BP2192" s="70">
        <v>3907</v>
      </c>
      <c r="BQ2192" s="71"/>
      <c r="BR2192" s="70"/>
      <c r="BS2192" s="72"/>
      <c r="BT2192" s="72"/>
      <c r="BU2192" s="70">
        <v>8391881</v>
      </c>
      <c r="BV2192" s="70">
        <v>636700</v>
      </c>
      <c r="BW2192" s="74">
        <v>0</v>
      </c>
      <c r="BX2192" s="70">
        <v>9028581</v>
      </c>
    </row>
    <row r="2193" spans="1:76" x14ac:dyDescent="0.3">
      <c r="A2193" s="73" t="s">
        <v>10</v>
      </c>
      <c r="B2193" s="2" t="s">
        <v>1143</v>
      </c>
      <c r="C2193" s="2" t="s">
        <v>109</v>
      </c>
      <c r="D2193" s="2" t="s">
        <v>18</v>
      </c>
      <c r="E2193" s="2" t="s">
        <v>19</v>
      </c>
      <c r="F2193" s="17" t="str">
        <f>+Tabela1[[#This Row],[WK]]&amp;Tabela1[[#This Row],[PK]]&amp;Tabela1[[#This Row],[GK]]</f>
        <v>301504</v>
      </c>
      <c r="G2193" s="2" t="s">
        <v>2035</v>
      </c>
      <c r="H2193" s="3">
        <v>1638811192.8699999</v>
      </c>
      <c r="I2193" s="4">
        <v>1.125</v>
      </c>
      <c r="J2193" s="3">
        <v>1843662591.98</v>
      </c>
      <c r="K2193" s="4">
        <v>7.0000000000000007E-2</v>
      </c>
      <c r="L2193" s="3">
        <v>129056381</v>
      </c>
      <c r="M2193" s="3"/>
      <c r="N2193" s="5"/>
      <c r="O2193" s="3">
        <v>414734443.97000009</v>
      </c>
      <c r="P2193" s="4">
        <v>1.125</v>
      </c>
      <c r="Q2193" s="3">
        <v>466576249.47000003</v>
      </c>
      <c r="R2193" s="4">
        <v>1.6E-2</v>
      </c>
      <c r="S2193" s="3">
        <v>7465220</v>
      </c>
      <c r="T2193" s="3"/>
      <c r="U2193" s="5"/>
      <c r="V2193" s="3">
        <v>73142969</v>
      </c>
      <c r="W2193" s="5"/>
      <c r="X2193" s="3">
        <v>72735028</v>
      </c>
      <c r="Y2193" s="3">
        <v>0</v>
      </c>
      <c r="Z2193" s="3">
        <v>0</v>
      </c>
      <c r="AA2193" s="3">
        <v>4515287</v>
      </c>
      <c r="AB2193" s="3">
        <v>68219741</v>
      </c>
      <c r="AC2193" s="3">
        <v>0</v>
      </c>
      <c r="AD2193" s="3">
        <v>2397135</v>
      </c>
      <c r="AE2193" s="3">
        <v>0</v>
      </c>
      <c r="AF2193" s="3">
        <v>129056381</v>
      </c>
      <c r="AG2193" s="3">
        <v>7465220</v>
      </c>
      <c r="AH2193" s="3">
        <v>2397135</v>
      </c>
      <c r="AI2193" s="3">
        <v>73142969</v>
      </c>
      <c r="AJ2193" s="3">
        <v>2380007</v>
      </c>
      <c r="AK2193" s="3">
        <v>3288462</v>
      </c>
      <c r="AL2193" s="3">
        <v>5263379</v>
      </c>
      <c r="AM2193" s="3">
        <v>-1974917</v>
      </c>
      <c r="AN2193" s="3">
        <v>908455</v>
      </c>
      <c r="AO2193" s="3">
        <v>0</v>
      </c>
      <c r="AP2193" s="3">
        <v>0</v>
      </c>
      <c r="AQ2193" s="3">
        <v>908455</v>
      </c>
      <c r="AR2193" s="3">
        <f>Tabela1[[#This Row],[Potrzeby finansowe 2027
w tym:]]+Tabela1[[#This Row],[Rozliczenie 2025 potrz. fin.]]</f>
        <v>73643483</v>
      </c>
      <c r="AS2193" s="3">
        <v>0</v>
      </c>
      <c r="AT2193" s="3">
        <v>0</v>
      </c>
      <c r="AU2193" s="3"/>
      <c r="AV2193" s="3"/>
      <c r="AW2193" s="3"/>
      <c r="AX2193" s="3"/>
      <c r="AY2193" s="3"/>
      <c r="AZ2193" s="3"/>
      <c r="BA2193" s="3">
        <v>0</v>
      </c>
      <c r="BB2193" s="3">
        <v>0</v>
      </c>
      <c r="BC2193" s="3">
        <v>0</v>
      </c>
      <c r="BD2193" s="3">
        <v>0</v>
      </c>
      <c r="BE2193" s="3">
        <v>0</v>
      </c>
      <c r="BF2193" s="3">
        <v>0</v>
      </c>
      <c r="BG2193" s="3">
        <v>2974551</v>
      </c>
      <c r="BH2193" s="3">
        <v>27950</v>
      </c>
      <c r="BI2193" s="3">
        <v>1540736</v>
      </c>
      <c r="BJ2193" s="3">
        <v>23676238.347499996</v>
      </c>
      <c r="BK2193" s="3">
        <v>18637955.699999999</v>
      </c>
      <c r="BL2193" s="3">
        <v>3411239.59</v>
      </c>
      <c r="BM2193" s="3">
        <v>13330651.41</v>
      </c>
      <c r="BN2193" s="53">
        <v>1.2372382791005663</v>
      </c>
      <c r="BO2193" s="54">
        <v>1.1674903000000001E-3</v>
      </c>
      <c r="BP2193" s="70">
        <v>29360</v>
      </c>
      <c r="BQ2193" s="71"/>
      <c r="BR2193" s="70"/>
      <c r="BS2193" s="72"/>
      <c r="BT2193" s="72"/>
      <c r="BU2193" s="70">
        <v>129056381</v>
      </c>
      <c r="BV2193" s="70">
        <v>7465220</v>
      </c>
      <c r="BW2193" s="74">
        <v>2397135</v>
      </c>
      <c r="BX2193" s="70">
        <v>138918736</v>
      </c>
    </row>
    <row r="2194" spans="1:76" x14ac:dyDescent="0.3">
      <c r="A2194" s="73" t="s">
        <v>10</v>
      </c>
      <c r="B2194" s="2" t="s">
        <v>1143</v>
      </c>
      <c r="C2194" s="2" t="s">
        <v>109</v>
      </c>
      <c r="D2194" s="2" t="s">
        <v>21</v>
      </c>
      <c r="E2194" s="2" t="s">
        <v>19</v>
      </c>
      <c r="F2194" s="17" t="str">
        <f>+Tabela1[[#This Row],[WK]]&amp;Tabela1[[#This Row],[PK]]&amp;Tabela1[[#This Row],[GK]]</f>
        <v>301505</v>
      </c>
      <c r="G2194" s="2" t="s">
        <v>2036</v>
      </c>
      <c r="H2194" s="3">
        <v>809321963.54999995</v>
      </c>
      <c r="I2194" s="4">
        <v>1.125</v>
      </c>
      <c r="J2194" s="3">
        <v>910487208.99000001</v>
      </c>
      <c r="K2194" s="4">
        <v>7.0000000000000007E-2</v>
      </c>
      <c r="L2194" s="3">
        <v>63734105</v>
      </c>
      <c r="M2194" s="3"/>
      <c r="N2194" s="5"/>
      <c r="O2194" s="3">
        <v>85979301.989999995</v>
      </c>
      <c r="P2194" s="4">
        <v>1.125</v>
      </c>
      <c r="Q2194" s="3">
        <v>96726714.739999995</v>
      </c>
      <c r="R2194" s="4">
        <v>1.6E-2</v>
      </c>
      <c r="S2194" s="3">
        <v>1547627</v>
      </c>
      <c r="T2194" s="3"/>
      <c r="U2194" s="5"/>
      <c r="V2194" s="3">
        <v>37377505</v>
      </c>
      <c r="W2194" s="5"/>
      <c r="X2194" s="3">
        <v>47272141</v>
      </c>
      <c r="Y2194" s="3">
        <v>0</v>
      </c>
      <c r="Z2194" s="3">
        <v>47770</v>
      </c>
      <c r="AA2194" s="3">
        <v>2460268</v>
      </c>
      <c r="AB2194" s="3">
        <v>41395550</v>
      </c>
      <c r="AC2194" s="3">
        <v>3368553</v>
      </c>
      <c r="AD2194" s="3">
        <v>9894637</v>
      </c>
      <c r="AE2194" s="3">
        <v>0</v>
      </c>
      <c r="AF2194" s="3">
        <v>63734105</v>
      </c>
      <c r="AG2194" s="3">
        <v>1547627</v>
      </c>
      <c r="AH2194" s="3">
        <v>9894637</v>
      </c>
      <c r="AI2194" s="3">
        <v>37377505</v>
      </c>
      <c r="AJ2194" s="3">
        <v>2040278</v>
      </c>
      <c r="AK2194" s="3">
        <v>2040278</v>
      </c>
      <c r="AL2194" s="3">
        <v>2462980</v>
      </c>
      <c r="AM2194" s="3">
        <v>-422702</v>
      </c>
      <c r="AN2194" s="3">
        <v>1147839</v>
      </c>
      <c r="AO2194" s="3">
        <v>0</v>
      </c>
      <c r="AP2194" s="3">
        <v>-1147839</v>
      </c>
      <c r="AQ2194" s="3">
        <v>0</v>
      </c>
      <c r="AR2194" s="3">
        <f>Tabela1[[#This Row],[Potrzeby finansowe 2027
w tym:]]+Tabela1[[#This Row],[Rozliczenie 2025 potrz. fin.]]</f>
        <v>47272141</v>
      </c>
      <c r="AS2194" s="3">
        <v>0</v>
      </c>
      <c r="AT2194" s="3">
        <v>0</v>
      </c>
      <c r="AU2194" s="3"/>
      <c r="AV2194" s="3"/>
      <c r="AW2194" s="3"/>
      <c r="AX2194" s="3"/>
      <c r="AY2194" s="3"/>
      <c r="AZ2194" s="3"/>
      <c r="BA2194" s="3">
        <v>47770</v>
      </c>
      <c r="BB2194" s="3">
        <v>0</v>
      </c>
      <c r="BC2194" s="3">
        <v>8.1999999999999993</v>
      </c>
      <c r="BD2194" s="3">
        <v>0</v>
      </c>
      <c r="BE2194" s="3">
        <v>902.56</v>
      </c>
      <c r="BF2194" s="3">
        <v>0</v>
      </c>
      <c r="BG2194" s="3">
        <v>1684373</v>
      </c>
      <c r="BH2194" s="3">
        <v>15827</v>
      </c>
      <c r="BI2194" s="3">
        <v>775895</v>
      </c>
      <c r="BJ2194" s="3">
        <v>11923053.107500002</v>
      </c>
      <c r="BK2194" s="3">
        <v>9942034.2200000007</v>
      </c>
      <c r="BL2194" s="3">
        <v>287849.53000000003</v>
      </c>
      <c r="BM2194" s="3">
        <v>7348376.4900000002</v>
      </c>
      <c r="BN2194" s="53">
        <v>1.119379237663561</v>
      </c>
      <c r="BO2194" s="54">
        <v>6.1511089999999997E-4</v>
      </c>
      <c r="BP2194" s="70">
        <v>15469</v>
      </c>
      <c r="BQ2194" s="71"/>
      <c r="BR2194" s="70"/>
      <c r="BS2194" s="72"/>
      <c r="BT2194" s="72"/>
      <c r="BU2194" s="70">
        <v>63734105</v>
      </c>
      <c r="BV2194" s="70">
        <v>1547627</v>
      </c>
      <c r="BW2194" s="74">
        <v>9894637</v>
      </c>
      <c r="BX2194" s="70">
        <v>75176369</v>
      </c>
    </row>
    <row r="2195" spans="1:76" x14ac:dyDescent="0.3">
      <c r="A2195" s="73" t="s">
        <v>10</v>
      </c>
      <c r="B2195" s="2" t="s">
        <v>1143</v>
      </c>
      <c r="C2195" s="2" t="s">
        <v>109</v>
      </c>
      <c r="D2195" s="2" t="s">
        <v>23</v>
      </c>
      <c r="E2195" s="2" t="s">
        <v>19</v>
      </c>
      <c r="F2195" s="17" t="str">
        <f>+Tabela1[[#This Row],[WK]]&amp;Tabela1[[#This Row],[PK]]&amp;Tabela1[[#This Row],[GK]]</f>
        <v>301506</v>
      </c>
      <c r="G2195" s="2" t="s">
        <v>2037</v>
      </c>
      <c r="H2195" s="3">
        <v>680596876.13999999</v>
      </c>
      <c r="I2195" s="4">
        <v>1.125</v>
      </c>
      <c r="J2195" s="3">
        <v>765671485.65999997</v>
      </c>
      <c r="K2195" s="4">
        <v>7.0000000000000007E-2</v>
      </c>
      <c r="L2195" s="3">
        <v>53597004</v>
      </c>
      <c r="M2195" s="3"/>
      <c r="N2195" s="5"/>
      <c r="O2195" s="3">
        <v>52060597.299999997</v>
      </c>
      <c r="P2195" s="4">
        <v>1.125</v>
      </c>
      <c r="Q2195" s="3">
        <v>58568171.960000001</v>
      </c>
      <c r="R2195" s="4">
        <v>1.6E-2</v>
      </c>
      <c r="S2195" s="3">
        <v>937091</v>
      </c>
      <c r="T2195" s="3"/>
      <c r="U2195" s="5"/>
      <c r="V2195" s="3">
        <v>31267940</v>
      </c>
      <c r="W2195" s="5"/>
      <c r="X2195" s="3">
        <v>33077046</v>
      </c>
      <c r="Y2195" s="3">
        <v>1192157</v>
      </c>
      <c r="Z2195" s="3">
        <v>153301</v>
      </c>
      <c r="AA2195" s="3">
        <v>2338420</v>
      </c>
      <c r="AB2195" s="3">
        <v>26427116</v>
      </c>
      <c r="AC2195" s="3">
        <v>2966052</v>
      </c>
      <c r="AD2195" s="3">
        <v>6698674</v>
      </c>
      <c r="AE2195" s="3">
        <v>0</v>
      </c>
      <c r="AF2195" s="3">
        <v>53597004</v>
      </c>
      <c r="AG2195" s="3">
        <v>937091</v>
      </c>
      <c r="AH2195" s="3">
        <v>6698674</v>
      </c>
      <c r="AI2195" s="3">
        <v>31267940</v>
      </c>
      <c r="AJ2195" s="3">
        <v>925525</v>
      </c>
      <c r="AK2195" s="3">
        <v>1668159</v>
      </c>
      <c r="AL2195" s="3">
        <v>1596388</v>
      </c>
      <c r="AM2195" s="3">
        <v>71771</v>
      </c>
      <c r="AN2195" s="3">
        <v>742634</v>
      </c>
      <c r="AO2195" s="3">
        <v>0</v>
      </c>
      <c r="AP2195" s="3">
        <v>0</v>
      </c>
      <c r="AQ2195" s="3">
        <v>742634</v>
      </c>
      <c r="AR2195" s="3">
        <f>Tabela1[[#This Row],[Potrzeby finansowe 2027
w tym:]]+Tabela1[[#This Row],[Rozliczenie 2025 potrz. fin.]]</f>
        <v>33819680</v>
      </c>
      <c r="AS2195" s="3">
        <v>0</v>
      </c>
      <c r="AT2195" s="3">
        <v>0</v>
      </c>
      <c r="AU2195" s="3"/>
      <c r="AV2195" s="3"/>
      <c r="AW2195" s="3"/>
      <c r="AX2195" s="3"/>
      <c r="AY2195" s="3"/>
      <c r="AZ2195" s="3"/>
      <c r="BA2195" s="3">
        <v>153301</v>
      </c>
      <c r="BB2195" s="3">
        <v>0</v>
      </c>
      <c r="BC2195" s="3">
        <v>0</v>
      </c>
      <c r="BD2195" s="3">
        <v>0</v>
      </c>
      <c r="BE2195" s="3">
        <v>3071.85</v>
      </c>
      <c r="BF2195" s="3">
        <v>0</v>
      </c>
      <c r="BG2195" s="3">
        <v>1454816</v>
      </c>
      <c r="BH2195" s="3">
        <v>13670</v>
      </c>
      <c r="BI2195" s="3">
        <v>883604</v>
      </c>
      <c r="BJ2195" s="3">
        <v>13578197.699999999</v>
      </c>
      <c r="BK2195" s="3">
        <v>9843292.6099999994</v>
      </c>
      <c r="BL2195" s="3">
        <v>1074055.53</v>
      </c>
      <c r="BM2195" s="3">
        <v>12791509.300000001</v>
      </c>
      <c r="BN2195" s="53">
        <v>0.97923952883243348</v>
      </c>
      <c r="BO2195" s="54">
        <v>5.3239050000000005E-4</v>
      </c>
      <c r="BP2195" s="70">
        <v>13389</v>
      </c>
      <c r="BQ2195" s="71"/>
      <c r="BR2195" s="70"/>
      <c r="BS2195" s="72"/>
      <c r="BT2195" s="72"/>
      <c r="BU2195" s="70">
        <v>53597004</v>
      </c>
      <c r="BV2195" s="70">
        <v>937091</v>
      </c>
      <c r="BW2195" s="74">
        <v>6698674</v>
      </c>
      <c r="BX2195" s="70">
        <v>61232769</v>
      </c>
    </row>
    <row r="2196" spans="1:76" x14ac:dyDescent="0.3">
      <c r="A2196" s="73" t="s">
        <v>10</v>
      </c>
      <c r="B2196" s="2" t="s">
        <v>1143</v>
      </c>
      <c r="C2196" s="2" t="s">
        <v>113</v>
      </c>
      <c r="D2196" s="2" t="s">
        <v>12</v>
      </c>
      <c r="E2196" s="2" t="s">
        <v>19</v>
      </c>
      <c r="F2196" s="17" t="str">
        <f>+Tabela1[[#This Row],[WK]]&amp;Tabela1[[#This Row],[PK]]&amp;Tabela1[[#This Row],[GK]]</f>
        <v>301601</v>
      </c>
      <c r="G2196" s="2" t="s">
        <v>2038</v>
      </c>
      <c r="H2196" s="3">
        <v>1694366540.7</v>
      </c>
      <c r="I2196" s="4">
        <v>1.125</v>
      </c>
      <c r="J2196" s="3">
        <v>1906162358.29</v>
      </c>
      <c r="K2196" s="4">
        <v>7.0000000000000007E-2</v>
      </c>
      <c r="L2196" s="3">
        <v>133431365</v>
      </c>
      <c r="M2196" s="3"/>
      <c r="N2196" s="5"/>
      <c r="O2196" s="3">
        <v>382620943.86999995</v>
      </c>
      <c r="P2196" s="4">
        <v>1.125</v>
      </c>
      <c r="Q2196" s="3">
        <v>430448561.85000002</v>
      </c>
      <c r="R2196" s="4">
        <v>1.6E-2</v>
      </c>
      <c r="S2196" s="3">
        <v>6887177</v>
      </c>
      <c r="T2196" s="3"/>
      <c r="U2196" s="5"/>
      <c r="V2196" s="3">
        <v>75174512</v>
      </c>
      <c r="W2196" s="5"/>
      <c r="X2196" s="3">
        <v>88561514</v>
      </c>
      <c r="Y2196" s="3">
        <v>0</v>
      </c>
      <c r="Z2196" s="3">
        <v>748459</v>
      </c>
      <c r="AA2196" s="3">
        <v>5376376</v>
      </c>
      <c r="AB2196" s="3">
        <v>81436772</v>
      </c>
      <c r="AC2196" s="3">
        <v>999907</v>
      </c>
      <c r="AD2196" s="3">
        <v>16063088</v>
      </c>
      <c r="AE2196" s="3">
        <v>0</v>
      </c>
      <c r="AF2196" s="3">
        <v>133431365</v>
      </c>
      <c r="AG2196" s="3">
        <v>6887177</v>
      </c>
      <c r="AH2196" s="3">
        <v>16063088</v>
      </c>
      <c r="AI2196" s="3">
        <v>75174512</v>
      </c>
      <c r="AJ2196" s="3">
        <v>7108150</v>
      </c>
      <c r="AK2196" s="3">
        <v>9784237</v>
      </c>
      <c r="AL2196" s="3">
        <v>4570976</v>
      </c>
      <c r="AM2196" s="3">
        <v>5213261</v>
      </c>
      <c r="AN2196" s="3">
        <v>3174990</v>
      </c>
      <c r="AO2196" s="3">
        <v>0</v>
      </c>
      <c r="AP2196" s="3">
        <v>-498903</v>
      </c>
      <c r="AQ2196" s="3">
        <v>2676087</v>
      </c>
      <c r="AR2196" s="3">
        <f>Tabela1[[#This Row],[Potrzeby finansowe 2027
w tym:]]+Tabela1[[#This Row],[Rozliczenie 2025 potrz. fin.]]</f>
        <v>91237601</v>
      </c>
      <c r="AS2196" s="3">
        <v>0</v>
      </c>
      <c r="AT2196" s="3">
        <v>0</v>
      </c>
      <c r="AU2196" s="3"/>
      <c r="AV2196" s="3"/>
      <c r="AW2196" s="3"/>
      <c r="AX2196" s="3"/>
      <c r="AY2196" s="3"/>
      <c r="AZ2196" s="3"/>
      <c r="BA2196" s="3">
        <v>748459</v>
      </c>
      <c r="BB2196" s="3">
        <v>0</v>
      </c>
      <c r="BC2196" s="3">
        <v>4.21</v>
      </c>
      <c r="BD2196" s="3">
        <v>854.81</v>
      </c>
      <c r="BE2196" s="3">
        <v>13259.99</v>
      </c>
      <c r="BF2196" s="3">
        <v>0</v>
      </c>
      <c r="BG2196" s="3">
        <v>3600430</v>
      </c>
      <c r="BH2196" s="3">
        <v>33831</v>
      </c>
      <c r="BI2196" s="3">
        <v>1775946</v>
      </c>
      <c r="BJ2196" s="3">
        <v>27290676.762500003</v>
      </c>
      <c r="BK2196" s="3">
        <v>22030830.840000004</v>
      </c>
      <c r="BL2196" s="3">
        <v>2557787.84</v>
      </c>
      <c r="BM2196" s="3">
        <v>15923808.009999998</v>
      </c>
      <c r="BN2196" s="53">
        <v>1.024463034983166</v>
      </c>
      <c r="BO2196" s="54">
        <v>1.4088079000000001E-3</v>
      </c>
      <c r="BP2196" s="70">
        <v>35429</v>
      </c>
      <c r="BQ2196" s="71"/>
      <c r="BR2196" s="70"/>
      <c r="BS2196" s="72"/>
      <c r="BT2196" s="72"/>
      <c r="BU2196" s="70">
        <v>133431365</v>
      </c>
      <c r="BV2196" s="70">
        <v>6887177</v>
      </c>
      <c r="BW2196" s="74">
        <v>16063088</v>
      </c>
      <c r="BX2196" s="70">
        <v>156381630</v>
      </c>
    </row>
    <row r="2197" spans="1:76" x14ac:dyDescent="0.3">
      <c r="A2197" s="73" t="s">
        <v>10</v>
      </c>
      <c r="B2197" s="2" t="s">
        <v>1143</v>
      </c>
      <c r="C2197" s="2" t="s">
        <v>113</v>
      </c>
      <c r="D2197" s="2" t="s">
        <v>11</v>
      </c>
      <c r="E2197" s="2" t="s">
        <v>19</v>
      </c>
      <c r="F2197" s="17" t="str">
        <f>+Tabela1[[#This Row],[WK]]&amp;Tabela1[[#This Row],[PK]]&amp;Tabela1[[#This Row],[GK]]</f>
        <v>301602</v>
      </c>
      <c r="G2197" s="2" t="s">
        <v>2039</v>
      </c>
      <c r="H2197" s="3">
        <v>795193996.04999995</v>
      </c>
      <c r="I2197" s="4">
        <v>1.125</v>
      </c>
      <c r="J2197" s="3">
        <v>894593245.55999994</v>
      </c>
      <c r="K2197" s="4">
        <v>7.0000000000000007E-2</v>
      </c>
      <c r="L2197" s="3">
        <v>62621527</v>
      </c>
      <c r="M2197" s="3"/>
      <c r="N2197" s="5"/>
      <c r="O2197" s="3">
        <v>108254655.04000001</v>
      </c>
      <c r="P2197" s="4">
        <v>1.125</v>
      </c>
      <c r="Q2197" s="3">
        <v>121786486.92</v>
      </c>
      <c r="R2197" s="4">
        <v>1.6E-2</v>
      </c>
      <c r="S2197" s="3">
        <v>1948584</v>
      </c>
      <c r="T2197" s="3"/>
      <c r="U2197" s="5"/>
      <c r="V2197" s="3">
        <v>38415558</v>
      </c>
      <c r="W2197" s="5"/>
      <c r="X2197" s="3">
        <v>51626298</v>
      </c>
      <c r="Y2197" s="3">
        <v>959237</v>
      </c>
      <c r="Z2197" s="3">
        <v>153690</v>
      </c>
      <c r="AA2197" s="3">
        <v>2584961</v>
      </c>
      <c r="AB2197" s="3">
        <v>39541680</v>
      </c>
      <c r="AC2197" s="3">
        <v>8386730</v>
      </c>
      <c r="AD2197" s="3">
        <v>13210739</v>
      </c>
      <c r="AE2197" s="3">
        <v>0</v>
      </c>
      <c r="AF2197" s="3">
        <v>62621527</v>
      </c>
      <c r="AG2197" s="3">
        <v>1948584</v>
      </c>
      <c r="AH2197" s="3">
        <v>13210739</v>
      </c>
      <c r="AI2197" s="3">
        <v>38415558</v>
      </c>
      <c r="AJ2197" s="3">
        <v>2303564</v>
      </c>
      <c r="AK2197" s="3">
        <v>2303564</v>
      </c>
      <c r="AL2197" s="3">
        <v>2891847</v>
      </c>
      <c r="AM2197" s="3">
        <v>-588283</v>
      </c>
      <c r="AN2197" s="3">
        <v>2633328</v>
      </c>
      <c r="AO2197" s="3">
        <v>0</v>
      </c>
      <c r="AP2197" s="3">
        <v>-2633328</v>
      </c>
      <c r="AQ2197" s="3">
        <v>0</v>
      </c>
      <c r="AR2197" s="3">
        <f>Tabela1[[#This Row],[Potrzeby finansowe 2027
w tym:]]+Tabela1[[#This Row],[Rozliczenie 2025 potrz. fin.]]</f>
        <v>51626298</v>
      </c>
      <c r="AS2197" s="3">
        <v>0</v>
      </c>
      <c r="AT2197" s="3">
        <v>0</v>
      </c>
      <c r="AU2197" s="3"/>
      <c r="AV2197" s="3"/>
      <c r="AW2197" s="3"/>
      <c r="AX2197" s="3"/>
      <c r="AY2197" s="3"/>
      <c r="AZ2197" s="3"/>
      <c r="BA2197" s="3">
        <v>153690</v>
      </c>
      <c r="BB2197" s="3">
        <v>0</v>
      </c>
      <c r="BC2197" s="3">
        <v>30.42</v>
      </c>
      <c r="BD2197" s="3">
        <v>0</v>
      </c>
      <c r="BE2197" s="3">
        <v>2876.85</v>
      </c>
      <c r="BF2197" s="3">
        <v>0</v>
      </c>
      <c r="BG2197" s="3">
        <v>1908821</v>
      </c>
      <c r="BH2197" s="3">
        <v>17936</v>
      </c>
      <c r="BI2197" s="3">
        <v>676140</v>
      </c>
      <c r="BJ2197" s="3">
        <v>10390139.732499998</v>
      </c>
      <c r="BK2197" s="3">
        <v>5136437.8999999985</v>
      </c>
      <c r="BL2197" s="3">
        <v>5179599.6399999997</v>
      </c>
      <c r="BM2197" s="3">
        <v>10655608.050000001</v>
      </c>
      <c r="BN2197" s="53">
        <v>0.98713149231041852</v>
      </c>
      <c r="BO2197" s="54">
        <v>6.9108899999999998E-4</v>
      </c>
      <c r="BP2197" s="70">
        <v>17380</v>
      </c>
      <c r="BQ2197" s="71"/>
      <c r="BR2197" s="70"/>
      <c r="BS2197" s="72"/>
      <c r="BT2197" s="72"/>
      <c r="BU2197" s="70">
        <v>62621527</v>
      </c>
      <c r="BV2197" s="70">
        <v>1948584</v>
      </c>
      <c r="BW2197" s="74">
        <v>13210739</v>
      </c>
      <c r="BX2197" s="70">
        <v>77780850</v>
      </c>
    </row>
    <row r="2198" spans="1:76" x14ac:dyDescent="0.3">
      <c r="A2198" s="73" t="s">
        <v>10</v>
      </c>
      <c r="B2198" s="2" t="s">
        <v>1143</v>
      </c>
      <c r="C2198" s="2" t="s">
        <v>113</v>
      </c>
      <c r="D2198" s="2" t="s">
        <v>16</v>
      </c>
      <c r="E2198" s="2" t="s">
        <v>15</v>
      </c>
      <c r="F2198" s="17" t="str">
        <f>+Tabela1[[#This Row],[WK]]&amp;Tabela1[[#This Row],[PK]]&amp;Tabela1[[#This Row],[GK]]</f>
        <v>301603</v>
      </c>
      <c r="G2198" s="2" t="s">
        <v>2040</v>
      </c>
      <c r="H2198" s="3">
        <v>251936574.44</v>
      </c>
      <c r="I2198" s="4">
        <v>1.125</v>
      </c>
      <c r="J2198" s="3">
        <v>283428646.25</v>
      </c>
      <c r="K2198" s="4">
        <v>7.0000000000000007E-2</v>
      </c>
      <c r="L2198" s="3">
        <v>19840005</v>
      </c>
      <c r="M2198" s="3"/>
      <c r="N2198" s="5"/>
      <c r="O2198" s="3">
        <v>24373143.780000001</v>
      </c>
      <c r="P2198" s="4">
        <v>1.125</v>
      </c>
      <c r="Q2198" s="3">
        <v>27419786.75</v>
      </c>
      <c r="R2198" s="4">
        <v>1.6E-2</v>
      </c>
      <c r="S2198" s="3">
        <v>438717</v>
      </c>
      <c r="T2198" s="3"/>
      <c r="U2198" s="5"/>
      <c r="V2198" s="3">
        <v>12966925</v>
      </c>
      <c r="W2198" s="5"/>
      <c r="X2198" s="3">
        <v>24134180</v>
      </c>
      <c r="Y2198" s="3">
        <v>5356869</v>
      </c>
      <c r="Z2198" s="3">
        <v>136447</v>
      </c>
      <c r="AA2198" s="3">
        <v>1177924</v>
      </c>
      <c r="AB2198" s="3">
        <v>13977299</v>
      </c>
      <c r="AC2198" s="3">
        <v>3485641</v>
      </c>
      <c r="AD2198" s="3">
        <v>11167255</v>
      </c>
      <c r="AE2198" s="3">
        <v>0</v>
      </c>
      <c r="AF2198" s="3">
        <v>19840005</v>
      </c>
      <c r="AG2198" s="3">
        <v>438717</v>
      </c>
      <c r="AH2198" s="3">
        <v>11167255</v>
      </c>
      <c r="AI2198" s="3">
        <v>12966925</v>
      </c>
      <c r="AJ2198" s="3">
        <v>1635018</v>
      </c>
      <c r="AK2198" s="3">
        <v>1635018</v>
      </c>
      <c r="AL2198" s="3">
        <v>724720</v>
      </c>
      <c r="AM2198" s="3">
        <v>910298</v>
      </c>
      <c r="AN2198" s="3">
        <v>-1012443</v>
      </c>
      <c r="AO2198" s="3">
        <v>0</v>
      </c>
      <c r="AP2198" s="3">
        <v>1012443</v>
      </c>
      <c r="AQ2198" s="3">
        <v>0</v>
      </c>
      <c r="AR2198" s="3">
        <f>Tabela1[[#This Row],[Potrzeby finansowe 2027
w tym:]]+Tabela1[[#This Row],[Rozliczenie 2025 potrz. fin.]]</f>
        <v>24134180</v>
      </c>
      <c r="AS2198" s="3">
        <v>0</v>
      </c>
      <c r="AT2198" s="3">
        <v>0</v>
      </c>
      <c r="AU2198" s="3"/>
      <c r="AV2198" s="3"/>
      <c r="AW2198" s="3"/>
      <c r="AX2198" s="3"/>
      <c r="AY2198" s="3"/>
      <c r="AZ2198" s="3"/>
      <c r="BA2198" s="3">
        <v>136447</v>
      </c>
      <c r="BB2198" s="3">
        <v>0</v>
      </c>
      <c r="BC2198" s="3">
        <v>4.66</v>
      </c>
      <c r="BD2198" s="3">
        <v>0</v>
      </c>
      <c r="BE2198" s="3">
        <v>2703.06</v>
      </c>
      <c r="BF2198" s="3">
        <v>0</v>
      </c>
      <c r="BG2198" s="3">
        <v>713467</v>
      </c>
      <c r="BH2198" s="3">
        <v>6704</v>
      </c>
      <c r="BI2198" s="3">
        <v>464457</v>
      </c>
      <c r="BJ2198" s="3">
        <v>7137229.6074999999</v>
      </c>
      <c r="BK2198" s="3">
        <v>5027963.79</v>
      </c>
      <c r="BL2198" s="3">
        <v>585484.57999999996</v>
      </c>
      <c r="BM2198" s="3">
        <v>7266094.1100000003</v>
      </c>
      <c r="BN2198" s="53">
        <v>0.80487395428219699</v>
      </c>
      <c r="BO2198" s="54">
        <v>2.5453329999999998E-4</v>
      </c>
      <c r="BP2198" s="70">
        <v>6401</v>
      </c>
      <c r="BQ2198" s="71"/>
      <c r="BR2198" s="70"/>
      <c r="BS2198" s="72"/>
      <c r="BT2198" s="72"/>
      <c r="BU2198" s="70">
        <v>19840005</v>
      </c>
      <c r="BV2198" s="70">
        <v>438717</v>
      </c>
      <c r="BW2198" s="74">
        <v>11167255</v>
      </c>
      <c r="BX2198" s="70">
        <v>31445977</v>
      </c>
    </row>
    <row r="2199" spans="1:76" x14ac:dyDescent="0.3">
      <c r="A2199" s="73" t="s">
        <v>10</v>
      </c>
      <c r="B2199" s="2" t="s">
        <v>1143</v>
      </c>
      <c r="C2199" s="2" t="s">
        <v>120</v>
      </c>
      <c r="D2199" s="2" t="s">
        <v>12</v>
      </c>
      <c r="E2199" s="2" t="s">
        <v>13</v>
      </c>
      <c r="F2199" s="17" t="str">
        <f>+Tabela1[[#This Row],[WK]]&amp;Tabela1[[#This Row],[PK]]&amp;Tabela1[[#This Row],[GK]]</f>
        <v>301701</v>
      </c>
      <c r="G2199" s="2" t="s">
        <v>2041</v>
      </c>
      <c r="H2199" s="3">
        <v>3718321876.1399999</v>
      </c>
      <c r="I2199" s="4">
        <v>1.125</v>
      </c>
      <c r="J2199" s="3">
        <v>4183112110.6599998</v>
      </c>
      <c r="K2199" s="4">
        <v>7.0000000000000007E-2</v>
      </c>
      <c r="L2199" s="3">
        <v>292817848</v>
      </c>
      <c r="M2199" s="3"/>
      <c r="N2199" s="5"/>
      <c r="O2199" s="3">
        <v>737960691.57000005</v>
      </c>
      <c r="P2199" s="4">
        <v>1.125</v>
      </c>
      <c r="Q2199" s="3">
        <v>830205778.01999998</v>
      </c>
      <c r="R2199" s="4">
        <v>1.6E-2</v>
      </c>
      <c r="S2199" s="3">
        <v>13283292</v>
      </c>
      <c r="T2199" s="3"/>
      <c r="U2199" s="5"/>
      <c r="V2199" s="3">
        <v>162882620</v>
      </c>
      <c r="W2199" s="5"/>
      <c r="X2199" s="3">
        <v>138759238</v>
      </c>
      <c r="Y2199" s="3">
        <v>0</v>
      </c>
      <c r="Z2199" s="3">
        <v>0</v>
      </c>
      <c r="AA2199" s="3">
        <v>9780027</v>
      </c>
      <c r="AB2199" s="3">
        <v>128979211</v>
      </c>
      <c r="AC2199" s="3">
        <v>0</v>
      </c>
      <c r="AD2199" s="3">
        <v>7866586</v>
      </c>
      <c r="AE2199" s="3">
        <v>0</v>
      </c>
      <c r="AF2199" s="3">
        <v>292817848</v>
      </c>
      <c r="AG2199" s="3">
        <v>13283292</v>
      </c>
      <c r="AH2199" s="3">
        <v>7866586</v>
      </c>
      <c r="AI2199" s="3">
        <v>162882620</v>
      </c>
      <c r="AJ2199" s="3">
        <v>5950959</v>
      </c>
      <c r="AK2199" s="3">
        <v>6299575</v>
      </c>
      <c r="AL2199" s="3">
        <v>9195394</v>
      </c>
      <c r="AM2199" s="3">
        <v>-2895819</v>
      </c>
      <c r="AN2199" s="3">
        <v>348616</v>
      </c>
      <c r="AO2199" s="3">
        <v>0</v>
      </c>
      <c r="AP2199" s="3">
        <v>0</v>
      </c>
      <c r="AQ2199" s="3">
        <v>348616</v>
      </c>
      <c r="AR2199" s="3">
        <f>Tabela1[[#This Row],[Potrzeby finansowe 2027
w tym:]]+Tabela1[[#This Row],[Rozliczenie 2025 potrz. fin.]]</f>
        <v>139107854</v>
      </c>
      <c r="AS2199" s="3">
        <v>0</v>
      </c>
      <c r="AT2199" s="3">
        <v>0</v>
      </c>
      <c r="AU2199" s="3"/>
      <c r="AV2199" s="3"/>
      <c r="AW2199" s="3"/>
      <c r="AX2199" s="3"/>
      <c r="AY2199" s="3"/>
      <c r="AZ2199" s="3"/>
      <c r="BA2199" s="3">
        <v>0</v>
      </c>
      <c r="BB2199" s="3">
        <v>0</v>
      </c>
      <c r="BC2199" s="3">
        <v>0</v>
      </c>
      <c r="BD2199" s="3">
        <v>0</v>
      </c>
      <c r="BE2199" s="3">
        <v>0</v>
      </c>
      <c r="BF2199" s="3">
        <v>0</v>
      </c>
      <c r="BG2199" s="3">
        <v>7248645</v>
      </c>
      <c r="BH2199" s="3">
        <v>68111</v>
      </c>
      <c r="BI2199" s="3">
        <v>2531382</v>
      </c>
      <c r="BJ2199" s="3">
        <v>38899337.252500005</v>
      </c>
      <c r="BK2199" s="3">
        <v>30591901.150000002</v>
      </c>
      <c r="BL2199" s="3">
        <v>2987268.66</v>
      </c>
      <c r="BM2199" s="3">
        <v>27255207.09</v>
      </c>
      <c r="BN2199" s="53">
        <v>1.0240321572796882</v>
      </c>
      <c r="BO2199" s="54">
        <v>2.8835992999999998E-3</v>
      </c>
      <c r="BP2199" s="70">
        <v>72517</v>
      </c>
      <c r="BQ2199" s="71"/>
      <c r="BR2199" s="70"/>
      <c r="BS2199" s="72"/>
      <c r="BT2199" s="72"/>
      <c r="BU2199" s="70">
        <v>292817848</v>
      </c>
      <c r="BV2199" s="70">
        <v>13283292</v>
      </c>
      <c r="BW2199" s="74">
        <v>7866586</v>
      </c>
      <c r="BX2199" s="70">
        <v>313967726</v>
      </c>
    </row>
    <row r="2200" spans="1:76" x14ac:dyDescent="0.3">
      <c r="A2200" s="73" t="s">
        <v>10</v>
      </c>
      <c r="B2200" s="2" t="s">
        <v>1143</v>
      </c>
      <c r="C2200" s="2" t="s">
        <v>120</v>
      </c>
      <c r="D2200" s="2" t="s">
        <v>11</v>
      </c>
      <c r="E2200" s="2" t="s">
        <v>19</v>
      </c>
      <c r="F2200" s="17" t="str">
        <f>+Tabela1[[#This Row],[WK]]&amp;Tabela1[[#This Row],[PK]]&amp;Tabela1[[#This Row],[GK]]</f>
        <v>301702</v>
      </c>
      <c r="G2200" s="2" t="s">
        <v>2042</v>
      </c>
      <c r="H2200" s="3">
        <v>738503845.35000002</v>
      </c>
      <c r="I2200" s="4">
        <v>1.125</v>
      </c>
      <c r="J2200" s="3">
        <v>830816826.01999998</v>
      </c>
      <c r="K2200" s="4">
        <v>7.0000000000000007E-2</v>
      </c>
      <c r="L2200" s="3">
        <v>58157178</v>
      </c>
      <c r="M2200" s="3"/>
      <c r="N2200" s="5"/>
      <c r="O2200" s="3">
        <v>752891355.81999993</v>
      </c>
      <c r="P2200" s="4">
        <v>1.125</v>
      </c>
      <c r="Q2200" s="3">
        <v>847002775.29999995</v>
      </c>
      <c r="R2200" s="4">
        <v>1.6E-2</v>
      </c>
      <c r="S2200" s="3">
        <v>13552044</v>
      </c>
      <c r="T2200" s="3"/>
      <c r="U2200" s="5"/>
      <c r="V2200" s="3">
        <v>36566658</v>
      </c>
      <c r="W2200" s="5"/>
      <c r="X2200" s="3">
        <v>44462580</v>
      </c>
      <c r="Y2200" s="3">
        <v>0</v>
      </c>
      <c r="Z2200" s="3">
        <v>29527</v>
      </c>
      <c r="AA2200" s="3">
        <v>2432029</v>
      </c>
      <c r="AB2200" s="3">
        <v>36340679</v>
      </c>
      <c r="AC2200" s="3">
        <v>5660345</v>
      </c>
      <c r="AD2200" s="3">
        <v>10367443</v>
      </c>
      <c r="AE2200" s="3">
        <v>5807109</v>
      </c>
      <c r="AF2200" s="3">
        <v>58157178</v>
      </c>
      <c r="AG2200" s="3">
        <v>13552044</v>
      </c>
      <c r="AH2200" s="3">
        <v>4560334</v>
      </c>
      <c r="AI2200" s="3">
        <v>36566658</v>
      </c>
      <c r="AJ2200" s="3">
        <v>3085174</v>
      </c>
      <c r="AK2200" s="3">
        <v>3394510</v>
      </c>
      <c r="AL2200" s="3">
        <v>89934</v>
      </c>
      <c r="AM2200" s="3">
        <v>3304576</v>
      </c>
      <c r="AN2200" s="3">
        <v>484675</v>
      </c>
      <c r="AO2200" s="3">
        <v>0</v>
      </c>
      <c r="AP2200" s="3">
        <v>-175339</v>
      </c>
      <c r="AQ2200" s="3">
        <v>309336</v>
      </c>
      <c r="AR2200" s="3">
        <f>Tabela1[[#This Row],[Potrzeby finansowe 2027
w tym:]]+Tabela1[[#This Row],[Rozliczenie 2025 potrz. fin.]]</f>
        <v>44771916</v>
      </c>
      <c r="AS2200" s="3">
        <v>0</v>
      </c>
      <c r="AT2200" s="3">
        <v>0</v>
      </c>
      <c r="AU2200" s="3"/>
      <c r="AV2200" s="3"/>
      <c r="AW2200" s="3"/>
      <c r="AX2200" s="3"/>
      <c r="AY2200" s="3"/>
      <c r="AZ2200" s="3"/>
      <c r="BA2200" s="3">
        <v>29527</v>
      </c>
      <c r="BB2200" s="3">
        <v>0</v>
      </c>
      <c r="BC2200" s="3">
        <v>0</v>
      </c>
      <c r="BD2200" s="3">
        <v>295.83</v>
      </c>
      <c r="BE2200" s="3">
        <v>0</v>
      </c>
      <c r="BF2200" s="3">
        <v>0</v>
      </c>
      <c r="BG2200" s="3">
        <v>1697036</v>
      </c>
      <c r="BH2200" s="3">
        <v>15946</v>
      </c>
      <c r="BI2200" s="3">
        <v>734993</v>
      </c>
      <c r="BJ2200" s="3">
        <v>11294514.515000001</v>
      </c>
      <c r="BK2200" s="3">
        <v>7508312.3100000005</v>
      </c>
      <c r="BL2200" s="3">
        <v>199403.6</v>
      </c>
      <c r="BM2200" s="3">
        <v>14746001.619999999</v>
      </c>
      <c r="BN2200" s="53">
        <v>1.3941076075095831</v>
      </c>
      <c r="BO2200" s="54">
        <v>6.1560209999999996E-4</v>
      </c>
      <c r="BP2200" s="70">
        <v>15481</v>
      </c>
      <c r="BQ2200" s="71"/>
      <c r="BR2200" s="70"/>
      <c r="BS2200" s="72"/>
      <c r="BT2200" s="72"/>
      <c r="BU2200" s="70">
        <v>58157178</v>
      </c>
      <c r="BV2200" s="70">
        <v>13552044</v>
      </c>
      <c r="BW2200" s="74">
        <v>4560334</v>
      </c>
      <c r="BX2200" s="70">
        <v>76269556</v>
      </c>
    </row>
    <row r="2201" spans="1:76" x14ac:dyDescent="0.3">
      <c r="A2201" s="73" t="s">
        <v>10</v>
      </c>
      <c r="B2201" s="2" t="s">
        <v>1143</v>
      </c>
      <c r="C2201" s="2" t="s">
        <v>120</v>
      </c>
      <c r="D2201" s="2" t="s">
        <v>16</v>
      </c>
      <c r="E2201" s="2" t="s">
        <v>19</v>
      </c>
      <c r="F2201" s="17" t="str">
        <f>+Tabela1[[#This Row],[WK]]&amp;Tabela1[[#This Row],[PK]]&amp;Tabela1[[#This Row],[GK]]</f>
        <v>301703</v>
      </c>
      <c r="G2201" s="2" t="s">
        <v>2043</v>
      </c>
      <c r="H2201" s="3">
        <v>650701618.26999998</v>
      </c>
      <c r="I2201" s="4">
        <v>1.125</v>
      </c>
      <c r="J2201" s="3">
        <v>732039320.54999995</v>
      </c>
      <c r="K2201" s="4">
        <v>7.0000000000000007E-2</v>
      </c>
      <c r="L2201" s="3">
        <v>51242752</v>
      </c>
      <c r="M2201" s="3"/>
      <c r="N2201" s="5"/>
      <c r="O2201" s="3">
        <v>343783251.62999994</v>
      </c>
      <c r="P2201" s="4">
        <v>1.125</v>
      </c>
      <c r="Q2201" s="3">
        <v>386756158.07999998</v>
      </c>
      <c r="R2201" s="4">
        <v>1.6E-2</v>
      </c>
      <c r="S2201" s="3">
        <v>6188099</v>
      </c>
      <c r="T2201" s="3"/>
      <c r="U2201" s="5"/>
      <c r="V2201" s="3">
        <v>31812157</v>
      </c>
      <c r="W2201" s="5"/>
      <c r="X2201" s="3">
        <v>43565644</v>
      </c>
      <c r="Y2201" s="3">
        <v>0</v>
      </c>
      <c r="Z2201" s="3">
        <v>647424</v>
      </c>
      <c r="AA2201" s="3">
        <v>2903840</v>
      </c>
      <c r="AB2201" s="3">
        <v>40014380</v>
      </c>
      <c r="AC2201" s="3">
        <v>0</v>
      </c>
      <c r="AD2201" s="3">
        <v>12733204</v>
      </c>
      <c r="AE2201" s="3">
        <v>0</v>
      </c>
      <c r="AF2201" s="3">
        <v>51242752</v>
      </c>
      <c r="AG2201" s="3">
        <v>6188099</v>
      </c>
      <c r="AH2201" s="3">
        <v>12733204</v>
      </c>
      <c r="AI2201" s="3">
        <v>31812157</v>
      </c>
      <c r="AJ2201" s="3">
        <v>1384798</v>
      </c>
      <c r="AK2201" s="3">
        <v>2364515</v>
      </c>
      <c r="AL2201" s="3">
        <v>3392261</v>
      </c>
      <c r="AM2201" s="3">
        <v>-1027746</v>
      </c>
      <c r="AN2201" s="3">
        <v>979717</v>
      </c>
      <c r="AO2201" s="3">
        <v>0</v>
      </c>
      <c r="AP2201" s="3">
        <v>0</v>
      </c>
      <c r="AQ2201" s="3">
        <v>979717</v>
      </c>
      <c r="AR2201" s="3">
        <f>Tabela1[[#This Row],[Potrzeby finansowe 2027
w tym:]]+Tabela1[[#This Row],[Rozliczenie 2025 potrz. fin.]]</f>
        <v>44545361</v>
      </c>
      <c r="AS2201" s="3">
        <v>0</v>
      </c>
      <c r="AT2201" s="3">
        <v>0</v>
      </c>
      <c r="AU2201" s="3"/>
      <c r="AV2201" s="3"/>
      <c r="AW2201" s="3"/>
      <c r="AX2201" s="3"/>
      <c r="AY2201" s="3"/>
      <c r="AZ2201" s="3"/>
      <c r="BA2201" s="3">
        <v>647424</v>
      </c>
      <c r="BB2201" s="3">
        <v>0</v>
      </c>
      <c r="BC2201" s="3">
        <v>0</v>
      </c>
      <c r="BD2201" s="3">
        <v>4945.9799999999996</v>
      </c>
      <c r="BE2201" s="3">
        <v>3081.17</v>
      </c>
      <c r="BF2201" s="3">
        <v>0</v>
      </c>
      <c r="BG2201" s="3">
        <v>1533144</v>
      </c>
      <c r="BH2201" s="3">
        <v>14406</v>
      </c>
      <c r="BI2201" s="3">
        <v>1370696</v>
      </c>
      <c r="BJ2201" s="3">
        <v>21063271.862500001</v>
      </c>
      <c r="BK2201" s="3">
        <v>17354178.699999999</v>
      </c>
      <c r="BL2201" s="3">
        <v>671861.52</v>
      </c>
      <c r="BM2201" s="3">
        <v>13492649.609999999</v>
      </c>
      <c r="BN2201" s="53">
        <v>1.1636309373921641</v>
      </c>
      <c r="BO2201" s="54">
        <v>5.7244350000000002E-4</v>
      </c>
      <c r="BP2201" s="70">
        <v>14396</v>
      </c>
      <c r="BQ2201" s="71"/>
      <c r="BR2201" s="70"/>
      <c r="BS2201" s="72"/>
      <c r="BT2201" s="72"/>
      <c r="BU2201" s="70">
        <v>51242752</v>
      </c>
      <c r="BV2201" s="70">
        <v>6188099</v>
      </c>
      <c r="BW2201" s="74">
        <v>12733204</v>
      </c>
      <c r="BX2201" s="70">
        <v>70164055</v>
      </c>
    </row>
    <row r="2202" spans="1:76" x14ac:dyDescent="0.3">
      <c r="A2202" s="73" t="s">
        <v>10</v>
      </c>
      <c r="B2202" s="2" t="s">
        <v>1143</v>
      </c>
      <c r="C2202" s="2" t="s">
        <v>120</v>
      </c>
      <c r="D2202" s="2" t="s">
        <v>18</v>
      </c>
      <c r="E2202" s="2" t="s">
        <v>15</v>
      </c>
      <c r="F2202" s="17" t="str">
        <f>+Tabela1[[#This Row],[WK]]&amp;Tabela1[[#This Row],[PK]]&amp;Tabela1[[#This Row],[GK]]</f>
        <v>301704</v>
      </c>
      <c r="G2202" s="2" t="s">
        <v>2041</v>
      </c>
      <c r="H2202" s="3">
        <v>912471563.70000005</v>
      </c>
      <c r="I2202" s="4">
        <v>1.125</v>
      </c>
      <c r="J2202" s="3">
        <v>1026530509.16</v>
      </c>
      <c r="K2202" s="4">
        <v>7.0000000000000007E-2</v>
      </c>
      <c r="L2202" s="3">
        <v>71857136</v>
      </c>
      <c r="M2202" s="3"/>
      <c r="N2202" s="5"/>
      <c r="O2202" s="3">
        <v>117571692.42</v>
      </c>
      <c r="P2202" s="4">
        <v>1.125</v>
      </c>
      <c r="Q2202" s="3">
        <v>132268153.97</v>
      </c>
      <c r="R2202" s="4">
        <v>1.6E-2</v>
      </c>
      <c r="S2202" s="3">
        <v>2116290</v>
      </c>
      <c r="T2202" s="3"/>
      <c r="U2202" s="5"/>
      <c r="V2202" s="3">
        <v>42623947</v>
      </c>
      <c r="W2202" s="5"/>
      <c r="X2202" s="3">
        <v>63701904</v>
      </c>
      <c r="Y2202" s="3">
        <v>0</v>
      </c>
      <c r="Z2202" s="3">
        <v>250460</v>
      </c>
      <c r="AA2202" s="3">
        <v>2763832</v>
      </c>
      <c r="AB2202" s="3">
        <v>50971542</v>
      </c>
      <c r="AC2202" s="3">
        <v>9716070</v>
      </c>
      <c r="AD2202" s="3">
        <v>21077957</v>
      </c>
      <c r="AE2202" s="3">
        <v>0</v>
      </c>
      <c r="AF2202" s="3">
        <v>71857136</v>
      </c>
      <c r="AG2202" s="3">
        <v>2116290</v>
      </c>
      <c r="AH2202" s="3">
        <v>21077957</v>
      </c>
      <c r="AI2202" s="3">
        <v>42623947</v>
      </c>
      <c r="AJ2202" s="3">
        <v>1256045</v>
      </c>
      <c r="AK2202" s="3">
        <v>1256045</v>
      </c>
      <c r="AL2202" s="3">
        <v>3726452</v>
      </c>
      <c r="AM2202" s="3">
        <v>-2470407</v>
      </c>
      <c r="AN2202" s="3">
        <v>725537</v>
      </c>
      <c r="AO2202" s="3">
        <v>0</v>
      </c>
      <c r="AP2202" s="3">
        <v>-725537</v>
      </c>
      <c r="AQ2202" s="3">
        <v>0</v>
      </c>
      <c r="AR2202" s="3">
        <f>Tabela1[[#This Row],[Potrzeby finansowe 2027
w tym:]]+Tabela1[[#This Row],[Rozliczenie 2025 potrz. fin.]]</f>
        <v>63701904</v>
      </c>
      <c r="AS2202" s="3">
        <v>0</v>
      </c>
      <c r="AT2202" s="3">
        <v>0</v>
      </c>
      <c r="AU2202" s="3"/>
      <c r="AV2202" s="3"/>
      <c r="AW2202" s="3"/>
      <c r="AX2202" s="3"/>
      <c r="AY2202" s="3"/>
      <c r="AZ2202" s="3"/>
      <c r="BA2202" s="3">
        <v>250460</v>
      </c>
      <c r="BB2202" s="3">
        <v>0</v>
      </c>
      <c r="BC2202" s="3">
        <v>16.32</v>
      </c>
      <c r="BD2202" s="3">
        <v>0.44</v>
      </c>
      <c r="BE2202" s="3">
        <v>4909.0600000000004</v>
      </c>
      <c r="BF2202" s="3">
        <v>0</v>
      </c>
      <c r="BG2202" s="3">
        <v>2081653</v>
      </c>
      <c r="BH2202" s="3">
        <v>19560</v>
      </c>
      <c r="BI2202" s="3">
        <v>682179</v>
      </c>
      <c r="BJ2202" s="3">
        <v>10482940.377500001</v>
      </c>
      <c r="BK2202" s="3">
        <v>7375371.2300000004</v>
      </c>
      <c r="BL2202" s="3">
        <v>961811.27</v>
      </c>
      <c r="BM2202" s="3">
        <v>10506654.050000001</v>
      </c>
      <c r="BN2202" s="53">
        <v>1.015985376271882</v>
      </c>
      <c r="BO2202" s="54">
        <v>7.2770790000000005E-4</v>
      </c>
      <c r="BP2202" s="70">
        <v>18301</v>
      </c>
      <c r="BQ2202" s="71"/>
      <c r="BR2202" s="70"/>
      <c r="BS2202" s="72"/>
      <c r="BT2202" s="72"/>
      <c r="BU2202" s="70">
        <v>71857136</v>
      </c>
      <c r="BV2202" s="70">
        <v>2116290</v>
      </c>
      <c r="BW2202" s="74">
        <v>21077957</v>
      </c>
      <c r="BX2202" s="70">
        <v>95051383</v>
      </c>
    </row>
    <row r="2203" spans="1:76" x14ac:dyDescent="0.3">
      <c r="A2203" s="73" t="s">
        <v>10</v>
      </c>
      <c r="B2203" s="2" t="s">
        <v>1143</v>
      </c>
      <c r="C2203" s="2" t="s">
        <v>120</v>
      </c>
      <c r="D2203" s="2" t="s">
        <v>21</v>
      </c>
      <c r="E2203" s="2" t="s">
        <v>15</v>
      </c>
      <c r="F2203" s="17" t="str">
        <f>+Tabela1[[#This Row],[WK]]&amp;Tabela1[[#This Row],[PK]]&amp;Tabela1[[#This Row],[GK]]</f>
        <v>301705</v>
      </c>
      <c r="G2203" s="2" t="s">
        <v>2044</v>
      </c>
      <c r="H2203" s="3">
        <v>598154014.38999999</v>
      </c>
      <c r="I2203" s="4">
        <v>1.125</v>
      </c>
      <c r="J2203" s="3">
        <v>672923266.19000006</v>
      </c>
      <c r="K2203" s="4">
        <v>7.0000000000000007E-2</v>
      </c>
      <c r="L2203" s="3">
        <v>47104629</v>
      </c>
      <c r="M2203" s="3"/>
      <c r="N2203" s="5"/>
      <c r="O2203" s="3">
        <v>46335951.579999998</v>
      </c>
      <c r="P2203" s="4">
        <v>1.125</v>
      </c>
      <c r="Q2203" s="3">
        <v>52127945.530000001</v>
      </c>
      <c r="R2203" s="4">
        <v>1.6E-2</v>
      </c>
      <c r="S2203" s="3">
        <v>834047</v>
      </c>
      <c r="T2203" s="3"/>
      <c r="U2203" s="5"/>
      <c r="V2203" s="3">
        <v>29188007</v>
      </c>
      <c r="W2203" s="5"/>
      <c r="X2203" s="3">
        <v>39271627</v>
      </c>
      <c r="Y2203" s="3">
        <v>1379802</v>
      </c>
      <c r="Z2203" s="3">
        <v>408818</v>
      </c>
      <c r="AA2203" s="3">
        <v>2069985</v>
      </c>
      <c r="AB2203" s="3">
        <v>27259442</v>
      </c>
      <c r="AC2203" s="3">
        <v>8153580</v>
      </c>
      <c r="AD2203" s="3">
        <v>10083620</v>
      </c>
      <c r="AE2203" s="3">
        <v>0</v>
      </c>
      <c r="AF2203" s="3">
        <v>47104629</v>
      </c>
      <c r="AG2203" s="3">
        <v>834047</v>
      </c>
      <c r="AH2203" s="3">
        <v>10083620</v>
      </c>
      <c r="AI2203" s="3">
        <v>29188007</v>
      </c>
      <c r="AJ2203" s="3">
        <v>-3724104</v>
      </c>
      <c r="AK2203" s="3">
        <v>-3724104</v>
      </c>
      <c r="AL2203" s="3">
        <v>3021264</v>
      </c>
      <c r="AM2203" s="3">
        <v>-6745368</v>
      </c>
      <c r="AN2203" s="3">
        <v>1850477</v>
      </c>
      <c r="AO2203" s="3">
        <v>0</v>
      </c>
      <c r="AP2203" s="3">
        <v>-1850477</v>
      </c>
      <c r="AQ2203" s="3">
        <v>0</v>
      </c>
      <c r="AR2203" s="3">
        <f>Tabela1[[#This Row],[Potrzeby finansowe 2027
w tym:]]+Tabela1[[#This Row],[Rozliczenie 2025 potrz. fin.]]</f>
        <v>39271627</v>
      </c>
      <c r="AS2203" s="3">
        <v>0</v>
      </c>
      <c r="AT2203" s="3">
        <v>0</v>
      </c>
      <c r="AU2203" s="3"/>
      <c r="AV2203" s="3"/>
      <c r="AW2203" s="3"/>
      <c r="AX2203" s="3"/>
      <c r="AY2203" s="3"/>
      <c r="AZ2203" s="3"/>
      <c r="BA2203" s="3">
        <v>408818</v>
      </c>
      <c r="BB2203" s="3">
        <v>0</v>
      </c>
      <c r="BC2203" s="3">
        <v>48.12</v>
      </c>
      <c r="BD2203" s="3">
        <v>3879.15</v>
      </c>
      <c r="BE2203" s="3">
        <v>112.83</v>
      </c>
      <c r="BF2203" s="3">
        <v>0</v>
      </c>
      <c r="BG2203" s="3">
        <v>1321466</v>
      </c>
      <c r="BH2203" s="3">
        <v>12417</v>
      </c>
      <c r="BI2203" s="3">
        <v>748519</v>
      </c>
      <c r="BJ2203" s="3">
        <v>11502370.532499999</v>
      </c>
      <c r="BK2203" s="3">
        <v>6147460.129999999</v>
      </c>
      <c r="BL2203" s="3">
        <v>4116652.26</v>
      </c>
      <c r="BM2203" s="3">
        <v>13186337.09</v>
      </c>
      <c r="BN2203" s="53">
        <v>0.97258983613590366</v>
      </c>
      <c r="BO2203" s="54">
        <v>4.6672480000000001E-4</v>
      </c>
      <c r="BP2203" s="70">
        <v>11737</v>
      </c>
      <c r="BQ2203" s="71"/>
      <c r="BR2203" s="70"/>
      <c r="BS2203" s="72"/>
      <c r="BT2203" s="72"/>
      <c r="BU2203" s="70">
        <v>47104629</v>
      </c>
      <c r="BV2203" s="70">
        <v>834047</v>
      </c>
      <c r="BW2203" s="74">
        <v>10083620</v>
      </c>
      <c r="BX2203" s="70">
        <v>58022296</v>
      </c>
    </row>
    <row r="2204" spans="1:76" x14ac:dyDescent="0.3">
      <c r="A2204" s="73" t="s">
        <v>10</v>
      </c>
      <c r="B2204" s="2" t="s">
        <v>1143</v>
      </c>
      <c r="C2204" s="2" t="s">
        <v>120</v>
      </c>
      <c r="D2204" s="2" t="s">
        <v>23</v>
      </c>
      <c r="E2204" s="2" t="s">
        <v>19</v>
      </c>
      <c r="F2204" s="17" t="str">
        <f>+Tabela1[[#This Row],[WK]]&amp;Tabela1[[#This Row],[PK]]&amp;Tabela1[[#This Row],[GK]]</f>
        <v>301706</v>
      </c>
      <c r="G2204" s="2" t="s">
        <v>2045</v>
      </c>
      <c r="H2204" s="3">
        <v>470493885.58999997</v>
      </c>
      <c r="I2204" s="4">
        <v>1.125</v>
      </c>
      <c r="J2204" s="3">
        <v>529305621.29000002</v>
      </c>
      <c r="K2204" s="4">
        <v>7.0000000000000007E-2</v>
      </c>
      <c r="L2204" s="3">
        <v>37051393</v>
      </c>
      <c r="M2204" s="3"/>
      <c r="N2204" s="5"/>
      <c r="O2204" s="3">
        <v>115386720.2</v>
      </c>
      <c r="P2204" s="4">
        <v>1.125</v>
      </c>
      <c r="Q2204" s="3">
        <v>129810060.23</v>
      </c>
      <c r="R2204" s="4">
        <v>1.6E-2</v>
      </c>
      <c r="S2204" s="3">
        <v>2076961</v>
      </c>
      <c r="T2204" s="3"/>
      <c r="U2204" s="5"/>
      <c r="V2204" s="3">
        <v>20119704</v>
      </c>
      <c r="W2204" s="5"/>
      <c r="X2204" s="3">
        <v>32200670</v>
      </c>
      <c r="Y2204" s="3">
        <v>4848535</v>
      </c>
      <c r="Z2204" s="3">
        <v>360883</v>
      </c>
      <c r="AA2204" s="3">
        <v>1973642</v>
      </c>
      <c r="AB2204" s="3">
        <v>24362002</v>
      </c>
      <c r="AC2204" s="3">
        <v>655608</v>
      </c>
      <c r="AD2204" s="3">
        <v>12337089</v>
      </c>
      <c r="AE2204" s="3">
        <v>0</v>
      </c>
      <c r="AF2204" s="3">
        <v>37051393</v>
      </c>
      <c r="AG2204" s="3">
        <v>2076961</v>
      </c>
      <c r="AH2204" s="3">
        <v>12337089</v>
      </c>
      <c r="AI2204" s="3">
        <v>20119704</v>
      </c>
      <c r="AJ2204" s="3">
        <v>398858</v>
      </c>
      <c r="AK2204" s="3">
        <v>654981</v>
      </c>
      <c r="AL2204" s="3">
        <v>1156177</v>
      </c>
      <c r="AM2204" s="3">
        <v>-501196</v>
      </c>
      <c r="AN2204" s="3">
        <v>256123</v>
      </c>
      <c r="AO2204" s="3">
        <v>0</v>
      </c>
      <c r="AP2204" s="3">
        <v>0</v>
      </c>
      <c r="AQ2204" s="3">
        <v>256123</v>
      </c>
      <c r="AR2204" s="3">
        <f>Tabela1[[#This Row],[Potrzeby finansowe 2027
w tym:]]+Tabela1[[#This Row],[Rozliczenie 2025 potrz. fin.]]</f>
        <v>32456793</v>
      </c>
      <c r="AS2204" s="3">
        <v>0</v>
      </c>
      <c r="AT2204" s="3">
        <v>0</v>
      </c>
      <c r="AU2204" s="3"/>
      <c r="AV2204" s="3"/>
      <c r="AW2204" s="3"/>
      <c r="AX2204" s="3"/>
      <c r="AY2204" s="3"/>
      <c r="AZ2204" s="3"/>
      <c r="BA2204" s="3">
        <v>360883</v>
      </c>
      <c r="BB2204" s="3">
        <v>0</v>
      </c>
      <c r="BC2204" s="3">
        <v>0</v>
      </c>
      <c r="BD2204" s="3">
        <v>0</v>
      </c>
      <c r="BE2204" s="3">
        <v>7231.4</v>
      </c>
      <c r="BF2204" s="3">
        <v>0</v>
      </c>
      <c r="BG2204" s="3">
        <v>1203655</v>
      </c>
      <c r="BH2204" s="3">
        <v>11310</v>
      </c>
      <c r="BI2204" s="3">
        <v>769987</v>
      </c>
      <c r="BJ2204" s="3">
        <v>11832266.945</v>
      </c>
      <c r="BK2204" s="3">
        <v>8266981.3599999994</v>
      </c>
      <c r="BL2204" s="3">
        <v>1210473.8400000001</v>
      </c>
      <c r="BM2204" s="3">
        <v>11840194.66</v>
      </c>
      <c r="BN2204" s="53">
        <v>0.89847514059483502</v>
      </c>
      <c r="BO2204" s="54">
        <v>4.4277569999999998E-4</v>
      </c>
      <c r="BP2204" s="70">
        <v>11135</v>
      </c>
      <c r="BQ2204" s="71"/>
      <c r="BR2204" s="70"/>
      <c r="BS2204" s="72"/>
      <c r="BT2204" s="72"/>
      <c r="BU2204" s="70">
        <v>37051393</v>
      </c>
      <c r="BV2204" s="70">
        <v>2076961</v>
      </c>
      <c r="BW2204" s="74">
        <v>12337089</v>
      </c>
      <c r="BX2204" s="70">
        <v>51465443</v>
      </c>
    </row>
    <row r="2205" spans="1:76" x14ac:dyDescent="0.3">
      <c r="A2205" s="73" t="s">
        <v>10</v>
      </c>
      <c r="B2205" s="2" t="s">
        <v>1143</v>
      </c>
      <c r="C2205" s="2" t="s">
        <v>120</v>
      </c>
      <c r="D2205" s="2" t="s">
        <v>30</v>
      </c>
      <c r="E2205" s="2" t="s">
        <v>15</v>
      </c>
      <c r="F2205" s="17" t="str">
        <f>+Tabela1[[#This Row],[WK]]&amp;Tabela1[[#This Row],[PK]]&amp;Tabela1[[#This Row],[GK]]</f>
        <v>301707</v>
      </c>
      <c r="G2205" s="2" t="s">
        <v>2046</v>
      </c>
      <c r="H2205" s="3">
        <v>373825084.17000002</v>
      </c>
      <c r="I2205" s="4">
        <v>1.125</v>
      </c>
      <c r="J2205" s="3">
        <v>420553219.69</v>
      </c>
      <c r="K2205" s="4">
        <v>7.0000000000000007E-2</v>
      </c>
      <c r="L2205" s="3">
        <v>29438725</v>
      </c>
      <c r="M2205" s="3"/>
      <c r="N2205" s="5"/>
      <c r="O2205" s="3">
        <v>11178972.42</v>
      </c>
      <c r="P2205" s="4">
        <v>1.125</v>
      </c>
      <c r="Q2205" s="3">
        <v>12576343.970000001</v>
      </c>
      <c r="R2205" s="4">
        <v>1.6E-2</v>
      </c>
      <c r="S2205" s="3">
        <v>201222</v>
      </c>
      <c r="T2205" s="3"/>
      <c r="U2205" s="5"/>
      <c r="V2205" s="3">
        <v>19292893</v>
      </c>
      <c r="W2205" s="5"/>
      <c r="X2205" s="3">
        <v>36594003</v>
      </c>
      <c r="Y2205" s="3">
        <v>7730800</v>
      </c>
      <c r="Z2205" s="3">
        <v>346720</v>
      </c>
      <c r="AA2205" s="3">
        <v>1524054</v>
      </c>
      <c r="AB2205" s="3">
        <v>20996140</v>
      </c>
      <c r="AC2205" s="3">
        <v>5996289</v>
      </c>
      <c r="AD2205" s="3">
        <v>17301110</v>
      </c>
      <c r="AE2205" s="3">
        <v>0</v>
      </c>
      <c r="AF2205" s="3">
        <v>29438725</v>
      </c>
      <c r="AG2205" s="3">
        <v>201222</v>
      </c>
      <c r="AH2205" s="3">
        <v>17301110</v>
      </c>
      <c r="AI2205" s="3">
        <v>19292893</v>
      </c>
      <c r="AJ2205" s="3">
        <v>2191691</v>
      </c>
      <c r="AK2205" s="3">
        <v>2191691</v>
      </c>
      <c r="AL2205" s="3">
        <v>1035816</v>
      </c>
      <c r="AM2205" s="3">
        <v>1155875</v>
      </c>
      <c r="AN2205" s="3">
        <v>-343691</v>
      </c>
      <c r="AO2205" s="3">
        <v>0</v>
      </c>
      <c r="AP2205" s="3">
        <v>343691</v>
      </c>
      <c r="AQ2205" s="3">
        <v>0</v>
      </c>
      <c r="AR2205" s="3">
        <f>Tabela1[[#This Row],[Potrzeby finansowe 2027
w tym:]]+Tabela1[[#This Row],[Rozliczenie 2025 potrz. fin.]]</f>
        <v>36594003</v>
      </c>
      <c r="AS2205" s="3">
        <v>0</v>
      </c>
      <c r="AT2205" s="3">
        <v>0</v>
      </c>
      <c r="AU2205" s="3"/>
      <c r="AV2205" s="3"/>
      <c r="AW2205" s="3"/>
      <c r="AX2205" s="3"/>
      <c r="AY2205" s="3"/>
      <c r="AZ2205" s="3"/>
      <c r="BA2205" s="3">
        <v>346720</v>
      </c>
      <c r="BB2205" s="3">
        <v>0</v>
      </c>
      <c r="BC2205" s="3">
        <v>24.52</v>
      </c>
      <c r="BD2205" s="3">
        <v>3392.07</v>
      </c>
      <c r="BE2205" s="3">
        <v>0</v>
      </c>
      <c r="BF2205" s="3">
        <v>0</v>
      </c>
      <c r="BG2205" s="3">
        <v>979846</v>
      </c>
      <c r="BH2205" s="3">
        <v>9207</v>
      </c>
      <c r="BI2205" s="3">
        <v>544208</v>
      </c>
      <c r="BJ2205" s="3">
        <v>8362763.402499998</v>
      </c>
      <c r="BK2205" s="3">
        <v>5437359.5599999987</v>
      </c>
      <c r="BL2205" s="3">
        <v>1177098.53</v>
      </c>
      <c r="BM2205" s="3">
        <v>9347418.3100000005</v>
      </c>
      <c r="BN2205" s="53">
        <v>0.79909720862128464</v>
      </c>
      <c r="BO2205" s="54">
        <v>3.563722E-4</v>
      </c>
      <c r="BP2205" s="70">
        <v>8962</v>
      </c>
      <c r="BQ2205" s="71"/>
      <c r="BR2205" s="70"/>
      <c r="BS2205" s="72"/>
      <c r="BT2205" s="72"/>
      <c r="BU2205" s="70">
        <v>29438725</v>
      </c>
      <c r="BV2205" s="70">
        <v>201222</v>
      </c>
      <c r="BW2205" s="74">
        <v>17301110</v>
      </c>
      <c r="BX2205" s="70">
        <v>46941057</v>
      </c>
    </row>
    <row r="2206" spans="1:76" x14ac:dyDescent="0.3">
      <c r="A2206" s="73" t="s">
        <v>10</v>
      </c>
      <c r="B2206" s="2" t="s">
        <v>1143</v>
      </c>
      <c r="C2206" s="2" t="s">
        <v>120</v>
      </c>
      <c r="D2206" s="2" t="s">
        <v>54</v>
      </c>
      <c r="E2206" s="2" t="s">
        <v>15</v>
      </c>
      <c r="F2206" s="17" t="str">
        <f>+Tabela1[[#This Row],[WK]]&amp;Tabela1[[#This Row],[PK]]&amp;Tabela1[[#This Row],[GK]]</f>
        <v>301708</v>
      </c>
      <c r="G2206" s="2" t="s">
        <v>2047</v>
      </c>
      <c r="H2206" s="3">
        <v>241155467.38999999</v>
      </c>
      <c r="I2206" s="4">
        <v>1.125</v>
      </c>
      <c r="J2206" s="3">
        <v>271299900.81</v>
      </c>
      <c r="K2206" s="4">
        <v>7.0000000000000007E-2</v>
      </c>
      <c r="L2206" s="3">
        <v>18990993</v>
      </c>
      <c r="M2206" s="3"/>
      <c r="N2206" s="5"/>
      <c r="O2206" s="3">
        <v>19798505.91</v>
      </c>
      <c r="P2206" s="4">
        <v>1.125</v>
      </c>
      <c r="Q2206" s="3">
        <v>22273319.149999999</v>
      </c>
      <c r="R2206" s="4">
        <v>1.6E-2</v>
      </c>
      <c r="S2206" s="3">
        <v>356373</v>
      </c>
      <c r="T2206" s="3"/>
      <c r="U2206" s="5"/>
      <c r="V2206" s="3">
        <v>12911791</v>
      </c>
      <c r="W2206" s="5"/>
      <c r="X2206" s="3">
        <v>25706678</v>
      </c>
      <c r="Y2206" s="3">
        <v>3238278</v>
      </c>
      <c r="Z2206" s="3">
        <v>750620</v>
      </c>
      <c r="AA2206" s="3">
        <v>1262323</v>
      </c>
      <c r="AB2206" s="3">
        <v>15155229</v>
      </c>
      <c r="AC2206" s="3">
        <v>5300228</v>
      </c>
      <c r="AD2206" s="3">
        <v>12794887</v>
      </c>
      <c r="AE2206" s="3">
        <v>0</v>
      </c>
      <c r="AF2206" s="3">
        <v>18990993</v>
      </c>
      <c r="AG2206" s="3">
        <v>356373</v>
      </c>
      <c r="AH2206" s="3">
        <v>12794887</v>
      </c>
      <c r="AI2206" s="3">
        <v>12911791</v>
      </c>
      <c r="AJ2206" s="3">
        <v>-435855</v>
      </c>
      <c r="AK2206" s="3">
        <v>-435855</v>
      </c>
      <c r="AL2206" s="3">
        <v>819367</v>
      </c>
      <c r="AM2206" s="3">
        <v>-1255222</v>
      </c>
      <c r="AN2206" s="3">
        <v>628331</v>
      </c>
      <c r="AO2206" s="3">
        <v>0</v>
      </c>
      <c r="AP2206" s="3">
        <v>-628331</v>
      </c>
      <c r="AQ2206" s="3">
        <v>0</v>
      </c>
      <c r="AR2206" s="3">
        <f>Tabela1[[#This Row],[Potrzeby finansowe 2027
w tym:]]+Tabela1[[#This Row],[Rozliczenie 2025 potrz. fin.]]</f>
        <v>25706678</v>
      </c>
      <c r="AS2206" s="3">
        <v>0</v>
      </c>
      <c r="AT2206" s="3">
        <v>0</v>
      </c>
      <c r="AU2206" s="3"/>
      <c r="AV2206" s="3"/>
      <c r="AW2206" s="3"/>
      <c r="AX2206" s="3"/>
      <c r="AY2206" s="3"/>
      <c r="AZ2206" s="3"/>
      <c r="BA2206" s="3">
        <v>750620</v>
      </c>
      <c r="BB2206" s="3">
        <v>0</v>
      </c>
      <c r="BC2206" s="3">
        <v>0</v>
      </c>
      <c r="BD2206" s="3">
        <v>7422.82</v>
      </c>
      <c r="BE2206" s="3">
        <v>195.34</v>
      </c>
      <c r="BF2206" s="3">
        <v>0</v>
      </c>
      <c r="BG2206" s="3">
        <v>653975</v>
      </c>
      <c r="BH2206" s="3">
        <v>6145</v>
      </c>
      <c r="BI2206" s="3">
        <v>608348</v>
      </c>
      <c r="BJ2206" s="3">
        <v>9348383.9800000023</v>
      </c>
      <c r="BK2206" s="3">
        <v>6737131.160000002</v>
      </c>
      <c r="BL2206" s="3">
        <v>73800</v>
      </c>
      <c r="BM2206" s="3">
        <v>10297411.279999999</v>
      </c>
      <c r="BN2206" s="53">
        <v>0.86905421411450912</v>
      </c>
      <c r="BO2206" s="54">
        <v>2.2928360000000001E-4</v>
      </c>
      <c r="BP2206" s="70">
        <v>5766</v>
      </c>
      <c r="BQ2206" s="71"/>
      <c r="BR2206" s="70"/>
      <c r="BS2206" s="72"/>
      <c r="BT2206" s="72"/>
      <c r="BU2206" s="70">
        <v>18990993</v>
      </c>
      <c r="BV2206" s="70">
        <v>356373</v>
      </c>
      <c r="BW2206" s="74">
        <v>12794887</v>
      </c>
      <c r="BX2206" s="70">
        <v>32142253</v>
      </c>
    </row>
    <row r="2207" spans="1:76" x14ac:dyDescent="0.3">
      <c r="A2207" s="73" t="s">
        <v>10</v>
      </c>
      <c r="B2207" s="2" t="s">
        <v>1143</v>
      </c>
      <c r="C2207" s="2" t="s">
        <v>126</v>
      </c>
      <c r="D2207" s="2" t="s">
        <v>12</v>
      </c>
      <c r="E2207" s="2" t="s">
        <v>15</v>
      </c>
      <c r="F2207" s="17" t="str">
        <f>+Tabela1[[#This Row],[WK]]&amp;Tabela1[[#This Row],[PK]]&amp;Tabela1[[#This Row],[GK]]</f>
        <v>301801</v>
      </c>
      <c r="G2207" s="2" t="s">
        <v>2048</v>
      </c>
      <c r="H2207" s="3">
        <v>106524313.06</v>
      </c>
      <c r="I2207" s="4">
        <v>1.125</v>
      </c>
      <c r="J2207" s="3">
        <v>119839852.19</v>
      </c>
      <c r="K2207" s="4">
        <v>7.0000000000000007E-2</v>
      </c>
      <c r="L2207" s="3">
        <v>8388790</v>
      </c>
      <c r="M2207" s="3"/>
      <c r="N2207" s="5"/>
      <c r="O2207" s="3">
        <v>7847348.4500000002</v>
      </c>
      <c r="P2207" s="4">
        <v>1.125</v>
      </c>
      <c r="Q2207" s="3">
        <v>8828267.0099999998</v>
      </c>
      <c r="R2207" s="4">
        <v>1.6E-2</v>
      </c>
      <c r="S2207" s="3">
        <v>141252</v>
      </c>
      <c r="T2207" s="3"/>
      <c r="U2207" s="5"/>
      <c r="V2207" s="3">
        <v>2239173</v>
      </c>
      <c r="W2207" s="5"/>
      <c r="X2207" s="3">
        <v>10246949</v>
      </c>
      <c r="Y2207" s="3">
        <v>230476</v>
      </c>
      <c r="Z2207" s="3">
        <v>0</v>
      </c>
      <c r="AA2207" s="3">
        <v>821583</v>
      </c>
      <c r="AB2207" s="3">
        <v>5424277</v>
      </c>
      <c r="AC2207" s="3">
        <v>3770613</v>
      </c>
      <c r="AD2207" s="3">
        <v>8018285</v>
      </c>
      <c r="AE2207" s="3">
        <v>1333115</v>
      </c>
      <c r="AF2207" s="3">
        <v>8388790</v>
      </c>
      <c r="AG2207" s="3">
        <v>141252</v>
      </c>
      <c r="AH2207" s="3">
        <v>6685170</v>
      </c>
      <c r="AI2207" s="3">
        <v>2239173</v>
      </c>
      <c r="AJ2207" s="3">
        <v>380442</v>
      </c>
      <c r="AK2207" s="3">
        <v>390951</v>
      </c>
      <c r="AL2207" s="3">
        <v>192976</v>
      </c>
      <c r="AM2207" s="3">
        <v>197975</v>
      </c>
      <c r="AN2207" s="3">
        <v>-74434</v>
      </c>
      <c r="AO2207" s="3">
        <v>0</v>
      </c>
      <c r="AP2207" s="3">
        <v>84943</v>
      </c>
      <c r="AQ2207" s="3">
        <v>10509</v>
      </c>
      <c r="AR2207" s="3">
        <f>Tabela1[[#This Row],[Potrzeby finansowe 2027
w tym:]]+Tabela1[[#This Row],[Rozliczenie 2025 potrz. fin.]]</f>
        <v>10257458</v>
      </c>
      <c r="AS2207" s="3">
        <v>0</v>
      </c>
      <c r="AT2207" s="3">
        <v>0</v>
      </c>
      <c r="AU2207" s="3"/>
      <c r="AV2207" s="3"/>
      <c r="AW2207" s="3"/>
      <c r="AX2207" s="3"/>
      <c r="AY2207" s="3"/>
      <c r="AZ2207" s="3"/>
      <c r="BA2207" s="3">
        <v>0</v>
      </c>
      <c r="BB2207" s="3">
        <v>0</v>
      </c>
      <c r="BC2207" s="3">
        <v>0</v>
      </c>
      <c r="BD2207" s="3">
        <v>0</v>
      </c>
      <c r="BE2207" s="3">
        <v>0</v>
      </c>
      <c r="BF2207" s="3">
        <v>0</v>
      </c>
      <c r="BG2207" s="3">
        <v>377782</v>
      </c>
      <c r="BH2207" s="3">
        <v>2424</v>
      </c>
      <c r="BI2207" s="3">
        <v>443801</v>
      </c>
      <c r="BJ2207" s="3">
        <v>6819812.1450000005</v>
      </c>
      <c r="BK2207" s="3">
        <v>4313841.4800000004</v>
      </c>
      <c r="BL2207" s="3">
        <v>101318.31</v>
      </c>
      <c r="BM2207" s="3">
        <v>9821246.0399999991</v>
      </c>
      <c r="BN2207" s="53">
        <v>0.97853072568385524</v>
      </c>
      <c r="BO2207" s="54">
        <v>9.9542200000000004E-5</v>
      </c>
      <c r="BP2207" s="70">
        <v>2503</v>
      </c>
      <c r="BQ2207" s="71"/>
      <c r="BR2207" s="70"/>
      <c r="BS2207" s="72"/>
      <c r="BT2207" s="72"/>
      <c r="BU2207" s="70">
        <v>8388790</v>
      </c>
      <c r="BV2207" s="70">
        <v>141252</v>
      </c>
      <c r="BW2207" s="74">
        <v>6685170</v>
      </c>
      <c r="BX2207" s="70">
        <v>15215212</v>
      </c>
    </row>
    <row r="2208" spans="1:76" x14ac:dyDescent="0.3">
      <c r="A2208" s="73" t="s">
        <v>10</v>
      </c>
      <c r="B2208" s="2" t="s">
        <v>1143</v>
      </c>
      <c r="C2208" s="2" t="s">
        <v>126</v>
      </c>
      <c r="D2208" s="2" t="s">
        <v>11</v>
      </c>
      <c r="E2208" s="2" t="s">
        <v>15</v>
      </c>
      <c r="F2208" s="17" t="str">
        <f>+Tabela1[[#This Row],[WK]]&amp;Tabela1[[#This Row],[PK]]&amp;Tabela1[[#This Row],[GK]]</f>
        <v>301802</v>
      </c>
      <c r="G2208" s="2" t="s">
        <v>2049</v>
      </c>
      <c r="H2208" s="3">
        <v>191997984.12</v>
      </c>
      <c r="I2208" s="4">
        <v>1.125</v>
      </c>
      <c r="J2208" s="3">
        <v>215997732.13999999</v>
      </c>
      <c r="K2208" s="4">
        <v>7.0000000000000007E-2</v>
      </c>
      <c r="L2208" s="3">
        <v>15119841</v>
      </c>
      <c r="M2208" s="3"/>
      <c r="N2208" s="5"/>
      <c r="O2208" s="3">
        <v>4940348.49</v>
      </c>
      <c r="P2208" s="4">
        <v>1.125</v>
      </c>
      <c r="Q2208" s="3">
        <v>5557892.0499999998</v>
      </c>
      <c r="R2208" s="4">
        <v>1.6E-2</v>
      </c>
      <c r="S2208" s="3">
        <v>88926</v>
      </c>
      <c r="T2208" s="3"/>
      <c r="U2208" s="5"/>
      <c r="V2208" s="3">
        <v>10183174</v>
      </c>
      <c r="W2208" s="5"/>
      <c r="X2208" s="3">
        <v>24342469</v>
      </c>
      <c r="Y2208" s="3">
        <v>8782769</v>
      </c>
      <c r="Z2208" s="3">
        <v>68167</v>
      </c>
      <c r="AA2208" s="3">
        <v>812863</v>
      </c>
      <c r="AB2208" s="3">
        <v>13655006</v>
      </c>
      <c r="AC2208" s="3">
        <v>1023664</v>
      </c>
      <c r="AD2208" s="3">
        <v>14159294</v>
      </c>
      <c r="AE2208" s="3">
        <v>0</v>
      </c>
      <c r="AF2208" s="3">
        <v>15119841</v>
      </c>
      <c r="AG2208" s="3">
        <v>88926</v>
      </c>
      <c r="AH2208" s="3">
        <v>14159294</v>
      </c>
      <c r="AI2208" s="3">
        <v>10183174</v>
      </c>
      <c r="AJ2208" s="3">
        <v>752962</v>
      </c>
      <c r="AK2208" s="3">
        <v>752962</v>
      </c>
      <c r="AL2208" s="3">
        <v>660298</v>
      </c>
      <c r="AM2208" s="3">
        <v>92664</v>
      </c>
      <c r="AN2208" s="3">
        <v>0</v>
      </c>
      <c r="AO2208" s="3">
        <v>0</v>
      </c>
      <c r="AP2208" s="3">
        <v>0</v>
      </c>
      <c r="AQ2208" s="3">
        <v>0</v>
      </c>
      <c r="AR2208" s="3">
        <f>Tabela1[[#This Row],[Potrzeby finansowe 2027
w tym:]]+Tabela1[[#This Row],[Rozliczenie 2025 potrz. fin.]]</f>
        <v>24342469</v>
      </c>
      <c r="AS2208" s="3">
        <v>0</v>
      </c>
      <c r="AT2208" s="3">
        <v>0</v>
      </c>
      <c r="AU2208" s="3"/>
      <c r="AV2208" s="3"/>
      <c r="AW2208" s="3"/>
      <c r="AX2208" s="3"/>
      <c r="AY2208" s="3"/>
      <c r="AZ2208" s="3"/>
      <c r="BA2208" s="3">
        <v>68167</v>
      </c>
      <c r="BB2208" s="3">
        <v>0</v>
      </c>
      <c r="BC2208" s="3">
        <v>13.8</v>
      </c>
      <c r="BD2208" s="3">
        <v>636.95000000000005</v>
      </c>
      <c r="BE2208" s="3">
        <v>0.03</v>
      </c>
      <c r="BF2208" s="3">
        <v>0</v>
      </c>
      <c r="BG2208" s="3">
        <v>529672</v>
      </c>
      <c r="BH2208" s="3">
        <v>4977</v>
      </c>
      <c r="BI2208" s="3">
        <v>283191</v>
      </c>
      <c r="BJ2208" s="3">
        <v>4351746.6500000004</v>
      </c>
      <c r="BK2208" s="3">
        <v>2032097.8399999999</v>
      </c>
      <c r="BL2208" s="3">
        <v>1613462.13</v>
      </c>
      <c r="BM2208" s="3">
        <v>6051670.9800000004</v>
      </c>
      <c r="BN2208" s="53">
        <v>0.656568087070871</v>
      </c>
      <c r="BO2208" s="54">
        <v>2.146699E-4</v>
      </c>
      <c r="BP2208" s="70">
        <v>5399</v>
      </c>
      <c r="BQ2208" s="71"/>
      <c r="BR2208" s="70"/>
      <c r="BS2208" s="72"/>
      <c r="BT2208" s="72"/>
      <c r="BU2208" s="70">
        <v>15119841</v>
      </c>
      <c r="BV2208" s="70">
        <v>88926</v>
      </c>
      <c r="BW2208" s="74">
        <v>14159294</v>
      </c>
      <c r="BX2208" s="70">
        <v>29368061</v>
      </c>
    </row>
    <row r="2209" spans="1:76" x14ac:dyDescent="0.3">
      <c r="A2209" s="73" t="s">
        <v>10</v>
      </c>
      <c r="B2209" s="2" t="s">
        <v>1143</v>
      </c>
      <c r="C2209" s="2" t="s">
        <v>126</v>
      </c>
      <c r="D2209" s="2" t="s">
        <v>16</v>
      </c>
      <c r="E2209" s="2" t="s">
        <v>19</v>
      </c>
      <c r="F2209" s="17" t="str">
        <f>+Tabela1[[#This Row],[WK]]&amp;Tabela1[[#This Row],[PK]]&amp;Tabela1[[#This Row],[GK]]</f>
        <v>301803</v>
      </c>
      <c r="G2209" s="2" t="s">
        <v>2050</v>
      </c>
      <c r="H2209" s="3">
        <v>332432834.50999999</v>
      </c>
      <c r="I2209" s="4">
        <v>1.125</v>
      </c>
      <c r="J2209" s="3">
        <v>373986938.81999999</v>
      </c>
      <c r="K2209" s="4">
        <v>7.0000000000000007E-2</v>
      </c>
      <c r="L2209" s="3">
        <v>26179086</v>
      </c>
      <c r="M2209" s="3"/>
      <c r="N2209" s="5"/>
      <c r="O2209" s="3">
        <v>126111584.55</v>
      </c>
      <c r="P2209" s="4">
        <v>1.125</v>
      </c>
      <c r="Q2209" s="3">
        <v>141875532.62</v>
      </c>
      <c r="R2209" s="4">
        <v>1.6E-2</v>
      </c>
      <c r="S2209" s="3">
        <v>2270009</v>
      </c>
      <c r="T2209" s="3"/>
      <c r="U2209" s="5"/>
      <c r="V2209" s="3">
        <v>15404844</v>
      </c>
      <c r="W2209" s="5"/>
      <c r="X2209" s="3">
        <v>26727814</v>
      </c>
      <c r="Y2209" s="3">
        <v>3869723</v>
      </c>
      <c r="Z2209" s="3">
        <v>167954</v>
      </c>
      <c r="AA2209" s="3">
        <v>1114463</v>
      </c>
      <c r="AB2209" s="3">
        <v>17639289</v>
      </c>
      <c r="AC2209" s="3">
        <v>3936385</v>
      </c>
      <c r="AD2209" s="3">
        <v>11322969</v>
      </c>
      <c r="AE2209" s="3">
        <v>0</v>
      </c>
      <c r="AF2209" s="3">
        <v>26179086</v>
      </c>
      <c r="AG2209" s="3">
        <v>2270009</v>
      </c>
      <c r="AH2209" s="3">
        <v>11322969</v>
      </c>
      <c r="AI2209" s="3">
        <v>15404844</v>
      </c>
      <c r="AJ2209" s="3">
        <v>560380</v>
      </c>
      <c r="AK2209" s="3">
        <v>560380</v>
      </c>
      <c r="AL2209" s="3">
        <v>797861</v>
      </c>
      <c r="AM2209" s="3">
        <v>-237481</v>
      </c>
      <c r="AN2209" s="3">
        <v>51211</v>
      </c>
      <c r="AO2209" s="3">
        <v>0</v>
      </c>
      <c r="AP2209" s="3">
        <v>-51211</v>
      </c>
      <c r="AQ2209" s="3">
        <v>0</v>
      </c>
      <c r="AR2209" s="3">
        <f>Tabela1[[#This Row],[Potrzeby finansowe 2027
w tym:]]+Tabela1[[#This Row],[Rozliczenie 2025 potrz. fin.]]</f>
        <v>26727814</v>
      </c>
      <c r="AS2209" s="3">
        <v>0</v>
      </c>
      <c r="AT2209" s="3">
        <v>0</v>
      </c>
      <c r="AU2209" s="3"/>
      <c r="AV2209" s="3"/>
      <c r="AW2209" s="3"/>
      <c r="AX2209" s="3"/>
      <c r="AY2209" s="3"/>
      <c r="AZ2209" s="3"/>
      <c r="BA2209" s="3">
        <v>167954</v>
      </c>
      <c r="BB2209" s="3">
        <v>0</v>
      </c>
      <c r="BC2209" s="3">
        <v>0</v>
      </c>
      <c r="BD2209" s="3">
        <v>1682.74</v>
      </c>
      <c r="BE2209" s="3">
        <v>0</v>
      </c>
      <c r="BF2209" s="3">
        <v>0</v>
      </c>
      <c r="BG2209" s="3">
        <v>816591</v>
      </c>
      <c r="BH2209" s="3">
        <v>7673</v>
      </c>
      <c r="BI2209" s="3">
        <v>297872</v>
      </c>
      <c r="BJ2209" s="3">
        <v>4577357.07</v>
      </c>
      <c r="BK2209" s="3">
        <v>2523614.25</v>
      </c>
      <c r="BL2209" s="3">
        <v>1440336.63</v>
      </c>
      <c r="BM2209" s="3">
        <v>5334298.0199999996</v>
      </c>
      <c r="BN2209" s="53">
        <v>0.88487171595646463</v>
      </c>
      <c r="BO2209" s="54">
        <v>3.1163179999999999E-4</v>
      </c>
      <c r="BP2209" s="70">
        <v>7837</v>
      </c>
      <c r="BQ2209" s="71"/>
      <c r="BR2209" s="70"/>
      <c r="BS2209" s="72"/>
      <c r="BT2209" s="72"/>
      <c r="BU2209" s="70">
        <v>26179086</v>
      </c>
      <c r="BV2209" s="70">
        <v>2270009</v>
      </c>
      <c r="BW2209" s="74">
        <v>11322969</v>
      </c>
      <c r="BX2209" s="70">
        <v>39772064</v>
      </c>
    </row>
    <row r="2210" spans="1:76" x14ac:dyDescent="0.3">
      <c r="A2210" s="73" t="s">
        <v>10</v>
      </c>
      <c r="B2210" s="2" t="s">
        <v>1143</v>
      </c>
      <c r="C2210" s="2" t="s">
        <v>126</v>
      </c>
      <c r="D2210" s="2" t="s">
        <v>18</v>
      </c>
      <c r="E2210" s="2" t="s">
        <v>15</v>
      </c>
      <c r="F2210" s="17" t="str">
        <f>+Tabela1[[#This Row],[WK]]&amp;Tabela1[[#This Row],[PK]]&amp;Tabela1[[#This Row],[GK]]</f>
        <v>301804</v>
      </c>
      <c r="G2210" s="2" t="s">
        <v>2051</v>
      </c>
      <c r="H2210" s="3">
        <v>261772111.19999999</v>
      </c>
      <c r="I2210" s="4">
        <v>1.125</v>
      </c>
      <c r="J2210" s="3">
        <v>294493625.10000002</v>
      </c>
      <c r="K2210" s="4">
        <v>7.0000000000000007E-2</v>
      </c>
      <c r="L2210" s="3">
        <v>20614554</v>
      </c>
      <c r="M2210" s="3"/>
      <c r="N2210" s="5"/>
      <c r="O2210" s="3">
        <v>9304645.9100000001</v>
      </c>
      <c r="P2210" s="4">
        <v>1.125</v>
      </c>
      <c r="Q2210" s="3">
        <v>10467726.65</v>
      </c>
      <c r="R2210" s="4">
        <v>1.6E-2</v>
      </c>
      <c r="S2210" s="3">
        <v>167484</v>
      </c>
      <c r="T2210" s="3"/>
      <c r="U2210" s="5"/>
      <c r="V2210" s="3">
        <v>10808835</v>
      </c>
      <c r="W2210" s="5"/>
      <c r="X2210" s="3">
        <v>20581994</v>
      </c>
      <c r="Y2210" s="3">
        <v>3561308</v>
      </c>
      <c r="Z2210" s="3">
        <v>0</v>
      </c>
      <c r="AA2210" s="3">
        <v>1076885</v>
      </c>
      <c r="AB2210" s="3">
        <v>15078769</v>
      </c>
      <c r="AC2210" s="3">
        <v>865032</v>
      </c>
      <c r="AD2210" s="3">
        <v>10281454</v>
      </c>
      <c r="AE2210" s="3">
        <v>0</v>
      </c>
      <c r="AF2210" s="3">
        <v>20614554</v>
      </c>
      <c r="AG2210" s="3">
        <v>167484</v>
      </c>
      <c r="AH2210" s="3">
        <v>10281454</v>
      </c>
      <c r="AI2210" s="3">
        <v>10808835</v>
      </c>
      <c r="AJ2210" s="3">
        <v>-914359</v>
      </c>
      <c r="AK2210" s="3">
        <v>-406064</v>
      </c>
      <c r="AL2210" s="3">
        <v>930790</v>
      </c>
      <c r="AM2210" s="3">
        <v>-1336854</v>
      </c>
      <c r="AN2210" s="3">
        <v>508295</v>
      </c>
      <c r="AO2210" s="3">
        <v>0</v>
      </c>
      <c r="AP2210" s="3">
        <v>0</v>
      </c>
      <c r="AQ2210" s="3">
        <v>508295</v>
      </c>
      <c r="AR2210" s="3">
        <f>Tabela1[[#This Row],[Potrzeby finansowe 2027
w tym:]]+Tabela1[[#This Row],[Rozliczenie 2025 potrz. fin.]]</f>
        <v>21090289</v>
      </c>
      <c r="AS2210" s="3">
        <v>0</v>
      </c>
      <c r="AT2210" s="3">
        <v>0</v>
      </c>
      <c r="AU2210" s="3"/>
      <c r="AV2210" s="3"/>
      <c r="AW2210" s="3"/>
      <c r="AX2210" s="3"/>
      <c r="AY2210" s="3"/>
      <c r="AZ2210" s="3"/>
      <c r="BA2210" s="3">
        <v>0</v>
      </c>
      <c r="BB2210" s="3">
        <v>0</v>
      </c>
      <c r="BC2210" s="3">
        <v>0</v>
      </c>
      <c r="BD2210" s="3">
        <v>0</v>
      </c>
      <c r="BE2210" s="3">
        <v>0</v>
      </c>
      <c r="BF2210" s="3">
        <v>0</v>
      </c>
      <c r="BG2210" s="3">
        <v>668450</v>
      </c>
      <c r="BH2210" s="3">
        <v>6281</v>
      </c>
      <c r="BI2210" s="3">
        <v>408435</v>
      </c>
      <c r="BJ2210" s="3">
        <v>6276360.585</v>
      </c>
      <c r="BK2210" s="3">
        <v>4168936.0200000005</v>
      </c>
      <c r="BL2210" s="3">
        <v>70925.53</v>
      </c>
      <c r="BM2210" s="3">
        <v>8287847.2000000002</v>
      </c>
      <c r="BN2210" s="53">
        <v>0.86485175755201793</v>
      </c>
      <c r="BO2210" s="54">
        <v>2.4430509999999998E-4</v>
      </c>
      <c r="BP2210" s="70">
        <v>6144</v>
      </c>
      <c r="BQ2210" s="71"/>
      <c r="BR2210" s="70"/>
      <c r="BS2210" s="72"/>
      <c r="BT2210" s="72"/>
      <c r="BU2210" s="70">
        <v>20614554</v>
      </c>
      <c r="BV2210" s="70">
        <v>167484</v>
      </c>
      <c r="BW2210" s="74">
        <v>10281454</v>
      </c>
      <c r="BX2210" s="70">
        <v>31063492</v>
      </c>
    </row>
    <row r="2211" spans="1:76" x14ac:dyDescent="0.3">
      <c r="A2211" s="73" t="s">
        <v>10</v>
      </c>
      <c r="B2211" s="2" t="s">
        <v>1143</v>
      </c>
      <c r="C2211" s="2" t="s">
        <v>126</v>
      </c>
      <c r="D2211" s="2" t="s">
        <v>21</v>
      </c>
      <c r="E2211" s="2" t="s">
        <v>15</v>
      </c>
      <c r="F2211" s="17" t="str">
        <f>+Tabela1[[#This Row],[WK]]&amp;Tabela1[[#This Row],[PK]]&amp;Tabela1[[#This Row],[GK]]</f>
        <v>301805</v>
      </c>
      <c r="G2211" s="2" t="s">
        <v>2052</v>
      </c>
      <c r="H2211" s="3">
        <v>147211454.22999999</v>
      </c>
      <c r="I2211" s="4">
        <v>1.125</v>
      </c>
      <c r="J2211" s="3">
        <v>165612886.00999999</v>
      </c>
      <c r="K2211" s="4">
        <v>7.0000000000000007E-2</v>
      </c>
      <c r="L2211" s="3">
        <v>11592902</v>
      </c>
      <c r="M2211" s="3"/>
      <c r="N2211" s="5"/>
      <c r="O2211" s="3">
        <v>8540260.4700000007</v>
      </c>
      <c r="P2211" s="4">
        <v>1.125</v>
      </c>
      <c r="Q2211" s="3">
        <v>9607793.0299999993</v>
      </c>
      <c r="R2211" s="4">
        <v>1.6E-2</v>
      </c>
      <c r="S2211" s="3">
        <v>153725</v>
      </c>
      <c r="T2211" s="3"/>
      <c r="U2211" s="5"/>
      <c r="V2211" s="3">
        <v>3483350</v>
      </c>
      <c r="W2211" s="5"/>
      <c r="X2211" s="3">
        <v>15951593</v>
      </c>
      <c r="Y2211" s="3">
        <v>3050982</v>
      </c>
      <c r="Z2211" s="3">
        <v>5846</v>
      </c>
      <c r="AA2211" s="3">
        <v>735716</v>
      </c>
      <c r="AB2211" s="3">
        <v>9178184</v>
      </c>
      <c r="AC2211" s="3">
        <v>2980865</v>
      </c>
      <c r="AD2211" s="3">
        <v>12484904</v>
      </c>
      <c r="AE2211" s="3">
        <v>309337</v>
      </c>
      <c r="AF2211" s="3">
        <v>11592902</v>
      </c>
      <c r="AG2211" s="3">
        <v>153725</v>
      </c>
      <c r="AH2211" s="3">
        <v>12175567</v>
      </c>
      <c r="AI2211" s="3">
        <v>3483350</v>
      </c>
      <c r="AJ2211" s="3">
        <v>1046152</v>
      </c>
      <c r="AK2211" s="3">
        <v>1062812</v>
      </c>
      <c r="AL2211" s="3">
        <v>88585</v>
      </c>
      <c r="AM2211" s="3">
        <v>974227</v>
      </c>
      <c r="AN2211" s="3">
        <v>-70217</v>
      </c>
      <c r="AO2211" s="3">
        <v>0</v>
      </c>
      <c r="AP2211" s="3">
        <v>86877</v>
      </c>
      <c r="AQ2211" s="3">
        <v>16660</v>
      </c>
      <c r="AR2211" s="3">
        <f>Tabela1[[#This Row],[Potrzeby finansowe 2027
w tym:]]+Tabela1[[#This Row],[Rozliczenie 2025 potrz. fin.]]</f>
        <v>15968253</v>
      </c>
      <c r="AS2211" s="3">
        <v>0</v>
      </c>
      <c r="AT2211" s="3">
        <v>0</v>
      </c>
      <c r="AU2211" s="3"/>
      <c r="AV2211" s="3"/>
      <c r="AW2211" s="3"/>
      <c r="AX2211" s="3"/>
      <c r="AY2211" s="3"/>
      <c r="AZ2211" s="3"/>
      <c r="BA2211" s="3">
        <v>5846</v>
      </c>
      <c r="BB2211" s="3">
        <v>0</v>
      </c>
      <c r="BC2211" s="3">
        <v>0</v>
      </c>
      <c r="BD2211" s="3">
        <v>58.57</v>
      </c>
      <c r="BE2211" s="3">
        <v>0</v>
      </c>
      <c r="BF2211" s="3">
        <v>0</v>
      </c>
      <c r="BG2211" s="3">
        <v>377782</v>
      </c>
      <c r="BH2211" s="3">
        <v>3490</v>
      </c>
      <c r="BI2211" s="3">
        <v>357934</v>
      </c>
      <c r="BJ2211" s="3">
        <v>5500310.4275000012</v>
      </c>
      <c r="BK2211" s="3">
        <v>3423999.6800000006</v>
      </c>
      <c r="BL2211" s="3">
        <v>677273.31</v>
      </c>
      <c r="BM2211" s="3">
        <v>6950696.3700000001</v>
      </c>
      <c r="BN2211" s="53">
        <v>0.81954244891487826</v>
      </c>
      <c r="BO2211" s="54">
        <v>1.5674260000000001E-4</v>
      </c>
      <c r="BP2211" s="70">
        <v>3942</v>
      </c>
      <c r="BQ2211" s="71"/>
      <c r="BR2211" s="70"/>
      <c r="BS2211" s="72"/>
      <c r="BT2211" s="72"/>
      <c r="BU2211" s="70">
        <v>11592902</v>
      </c>
      <c r="BV2211" s="70">
        <v>153725</v>
      </c>
      <c r="BW2211" s="74">
        <v>12175567</v>
      </c>
      <c r="BX2211" s="70">
        <v>23922194</v>
      </c>
    </row>
    <row r="2212" spans="1:76" x14ac:dyDescent="0.3">
      <c r="A2212" s="73" t="s">
        <v>10</v>
      </c>
      <c r="B2212" s="2" t="s">
        <v>1143</v>
      </c>
      <c r="C2212" s="2" t="s">
        <v>126</v>
      </c>
      <c r="D2212" s="2" t="s">
        <v>23</v>
      </c>
      <c r="E2212" s="2" t="s">
        <v>19</v>
      </c>
      <c r="F2212" s="17" t="str">
        <f>+Tabela1[[#This Row],[WK]]&amp;Tabela1[[#This Row],[PK]]&amp;Tabela1[[#This Row],[GK]]</f>
        <v>301806</v>
      </c>
      <c r="G2212" s="2" t="s">
        <v>2053</v>
      </c>
      <c r="H2212" s="3">
        <v>282361401.57999998</v>
      </c>
      <c r="I2212" s="4">
        <v>1.125</v>
      </c>
      <c r="J2212" s="3">
        <v>317656576.77999997</v>
      </c>
      <c r="K2212" s="4">
        <v>7.0000000000000007E-2</v>
      </c>
      <c r="L2212" s="3">
        <v>22235960</v>
      </c>
      <c r="M2212" s="3"/>
      <c r="N2212" s="5"/>
      <c r="O2212" s="3">
        <v>56312322.560000002</v>
      </c>
      <c r="P2212" s="4">
        <v>1.125</v>
      </c>
      <c r="Q2212" s="3">
        <v>63351362.880000003</v>
      </c>
      <c r="R2212" s="4">
        <v>1.6E-2</v>
      </c>
      <c r="S2212" s="3">
        <v>1013622</v>
      </c>
      <c r="T2212" s="3"/>
      <c r="U2212" s="5"/>
      <c r="V2212" s="3">
        <v>15027229</v>
      </c>
      <c r="W2212" s="5"/>
      <c r="X2212" s="3">
        <v>20427212</v>
      </c>
      <c r="Y2212" s="3">
        <v>2248310</v>
      </c>
      <c r="Z2212" s="3">
        <v>0</v>
      </c>
      <c r="AA2212" s="3">
        <v>952170</v>
      </c>
      <c r="AB2212" s="3">
        <v>12819772</v>
      </c>
      <c r="AC2212" s="3">
        <v>4406960</v>
      </c>
      <c r="AD2212" s="3">
        <v>6865043</v>
      </c>
      <c r="AE2212" s="3">
        <v>0</v>
      </c>
      <c r="AF2212" s="3">
        <v>22235960</v>
      </c>
      <c r="AG2212" s="3">
        <v>1013622</v>
      </c>
      <c r="AH2212" s="3">
        <v>6865043</v>
      </c>
      <c r="AI2212" s="3">
        <v>15027229</v>
      </c>
      <c r="AJ2212" s="3">
        <v>-245693</v>
      </c>
      <c r="AK2212" s="3">
        <v>256269</v>
      </c>
      <c r="AL2212" s="3">
        <v>1577093</v>
      </c>
      <c r="AM2212" s="3">
        <v>-1320824</v>
      </c>
      <c r="AN2212" s="3">
        <v>501962</v>
      </c>
      <c r="AO2212" s="3">
        <v>0</v>
      </c>
      <c r="AP2212" s="3">
        <v>0</v>
      </c>
      <c r="AQ2212" s="3">
        <v>501962</v>
      </c>
      <c r="AR2212" s="3">
        <f>Tabela1[[#This Row],[Potrzeby finansowe 2027
w tym:]]+Tabela1[[#This Row],[Rozliczenie 2025 potrz. fin.]]</f>
        <v>20929174</v>
      </c>
      <c r="AS2212" s="3">
        <v>0</v>
      </c>
      <c r="AT2212" s="3">
        <v>0</v>
      </c>
      <c r="AU2212" s="3"/>
      <c r="AV2212" s="3"/>
      <c r="AW2212" s="3"/>
      <c r="AX2212" s="3"/>
      <c r="AY2212" s="3"/>
      <c r="AZ2212" s="3"/>
      <c r="BA2212" s="3">
        <v>0</v>
      </c>
      <c r="BB2212" s="3">
        <v>0</v>
      </c>
      <c r="BC2212" s="3">
        <v>0</v>
      </c>
      <c r="BD2212" s="3">
        <v>0</v>
      </c>
      <c r="BE2212" s="3">
        <v>0</v>
      </c>
      <c r="BF2212" s="3">
        <v>0</v>
      </c>
      <c r="BG2212" s="3">
        <v>608639</v>
      </c>
      <c r="BH2212" s="3">
        <v>5719</v>
      </c>
      <c r="BI2212" s="3">
        <v>343531</v>
      </c>
      <c r="BJ2212" s="3">
        <v>5278978.1524999999</v>
      </c>
      <c r="BK2212" s="3">
        <v>2744949.41</v>
      </c>
      <c r="BL2212" s="3">
        <v>182680.4</v>
      </c>
      <c r="BM2212" s="3">
        <v>9770754.1699999999</v>
      </c>
      <c r="BN2212" s="53">
        <v>0.91336746780075173</v>
      </c>
      <c r="BO2212" s="54">
        <v>2.4063399999999999E-4</v>
      </c>
      <c r="BP2212" s="70">
        <v>6051</v>
      </c>
      <c r="BQ2212" s="71"/>
      <c r="BR2212" s="70"/>
      <c r="BS2212" s="72"/>
      <c r="BT2212" s="72"/>
      <c r="BU2212" s="70">
        <v>22235960</v>
      </c>
      <c r="BV2212" s="70">
        <v>1013622</v>
      </c>
      <c r="BW2212" s="74">
        <v>6865043</v>
      </c>
      <c r="BX2212" s="70">
        <v>30114625</v>
      </c>
    </row>
    <row r="2213" spans="1:76" x14ac:dyDescent="0.3">
      <c r="A2213" s="73" t="s">
        <v>10</v>
      </c>
      <c r="B2213" s="2" t="s">
        <v>1143</v>
      </c>
      <c r="C2213" s="2" t="s">
        <v>126</v>
      </c>
      <c r="D2213" s="2" t="s">
        <v>30</v>
      </c>
      <c r="E2213" s="2" t="s">
        <v>19</v>
      </c>
      <c r="F2213" s="17" t="str">
        <f>+Tabela1[[#This Row],[WK]]&amp;Tabela1[[#This Row],[PK]]&amp;Tabela1[[#This Row],[GK]]</f>
        <v>301807</v>
      </c>
      <c r="G2213" s="2" t="s">
        <v>2054</v>
      </c>
      <c r="H2213" s="3">
        <v>1142081640.5599999</v>
      </c>
      <c r="I2213" s="4">
        <v>1.125</v>
      </c>
      <c r="J2213" s="3">
        <v>1284841845.6300001</v>
      </c>
      <c r="K2213" s="4">
        <v>7.0000000000000007E-2</v>
      </c>
      <c r="L2213" s="3">
        <v>89938929</v>
      </c>
      <c r="M2213" s="3"/>
      <c r="N2213" s="5"/>
      <c r="O2213" s="3">
        <v>292759814.39999998</v>
      </c>
      <c r="P2213" s="4">
        <v>1.125</v>
      </c>
      <c r="Q2213" s="3">
        <v>329354791.19999999</v>
      </c>
      <c r="R2213" s="4">
        <v>1.6E-2</v>
      </c>
      <c r="S2213" s="3">
        <v>5269677</v>
      </c>
      <c r="T2213" s="3"/>
      <c r="U2213" s="5"/>
      <c r="V2213" s="3">
        <v>54072800</v>
      </c>
      <c r="W2213" s="5"/>
      <c r="X2213" s="3">
        <v>50495538</v>
      </c>
      <c r="Y2213" s="3">
        <v>0</v>
      </c>
      <c r="Z2213" s="3">
        <v>0</v>
      </c>
      <c r="AA2213" s="3">
        <v>3427163</v>
      </c>
      <c r="AB2213" s="3">
        <v>45486126</v>
      </c>
      <c r="AC2213" s="3">
        <v>1582249</v>
      </c>
      <c r="AD2213" s="3">
        <v>1048834</v>
      </c>
      <c r="AE2213" s="3">
        <v>0</v>
      </c>
      <c r="AF2213" s="3">
        <v>89938929</v>
      </c>
      <c r="AG2213" s="3">
        <v>5269677</v>
      </c>
      <c r="AH2213" s="3">
        <v>1048834</v>
      </c>
      <c r="AI2213" s="3">
        <v>54072800</v>
      </c>
      <c r="AJ2213" s="3">
        <v>1142302</v>
      </c>
      <c r="AK2213" s="3">
        <v>1230659</v>
      </c>
      <c r="AL2213" s="3">
        <v>4094884</v>
      </c>
      <c r="AM2213" s="3">
        <v>-2864225</v>
      </c>
      <c r="AN2213" s="3">
        <v>88357</v>
      </c>
      <c r="AO2213" s="3">
        <v>0</v>
      </c>
      <c r="AP2213" s="3">
        <v>0</v>
      </c>
      <c r="AQ2213" s="3">
        <v>88357</v>
      </c>
      <c r="AR2213" s="3">
        <f>Tabela1[[#This Row],[Potrzeby finansowe 2027
w tym:]]+Tabela1[[#This Row],[Rozliczenie 2025 potrz. fin.]]</f>
        <v>50583895</v>
      </c>
      <c r="AS2213" s="3">
        <v>0</v>
      </c>
      <c r="AT2213" s="3">
        <v>0</v>
      </c>
      <c r="AU2213" s="3"/>
      <c r="AV2213" s="3"/>
      <c r="AW2213" s="3"/>
      <c r="AX2213" s="3"/>
      <c r="AY2213" s="3"/>
      <c r="AZ2213" s="3"/>
      <c r="BA2213" s="3">
        <v>0</v>
      </c>
      <c r="BB2213" s="3">
        <v>0</v>
      </c>
      <c r="BC2213" s="3">
        <v>0</v>
      </c>
      <c r="BD2213" s="3">
        <v>0</v>
      </c>
      <c r="BE2213" s="3">
        <v>0</v>
      </c>
      <c r="BF2213" s="3">
        <v>0</v>
      </c>
      <c r="BG2213" s="3">
        <v>2499048</v>
      </c>
      <c r="BH2213" s="3">
        <v>23482</v>
      </c>
      <c r="BI2213" s="3">
        <v>928115</v>
      </c>
      <c r="BJ2213" s="3">
        <v>14262190.9125</v>
      </c>
      <c r="BK2213" s="3">
        <v>10143054.859999999</v>
      </c>
      <c r="BL2213" s="3">
        <v>3082181.41</v>
      </c>
      <c r="BM2213" s="3">
        <v>10312181.390000001</v>
      </c>
      <c r="BN2213" s="53">
        <v>1.0156477621405855</v>
      </c>
      <c r="BO2213" s="54">
        <v>9.2498720000000001E-4</v>
      </c>
      <c r="BP2213" s="70">
        <v>23262</v>
      </c>
      <c r="BQ2213" s="71"/>
      <c r="BR2213" s="70"/>
      <c r="BS2213" s="72"/>
      <c r="BT2213" s="72"/>
      <c r="BU2213" s="70">
        <v>89938929</v>
      </c>
      <c r="BV2213" s="70">
        <v>5269677</v>
      </c>
      <c r="BW2213" s="74">
        <v>1048834</v>
      </c>
      <c r="BX2213" s="70">
        <v>96257440</v>
      </c>
    </row>
    <row r="2214" spans="1:76" x14ac:dyDescent="0.3">
      <c r="A2214" s="73" t="s">
        <v>10</v>
      </c>
      <c r="B2214" s="2" t="s">
        <v>1143</v>
      </c>
      <c r="C2214" s="2" t="s">
        <v>132</v>
      </c>
      <c r="D2214" s="2" t="s">
        <v>12</v>
      </c>
      <c r="E2214" s="2" t="s">
        <v>13</v>
      </c>
      <c r="F2214" s="17" t="str">
        <f>+Tabela1[[#This Row],[WK]]&amp;Tabela1[[#This Row],[PK]]&amp;Tabela1[[#This Row],[GK]]</f>
        <v>301901</v>
      </c>
      <c r="G2214" s="2" t="s">
        <v>2055</v>
      </c>
      <c r="H2214" s="3">
        <v>3710026460.2800002</v>
      </c>
      <c r="I2214" s="4">
        <v>1.125</v>
      </c>
      <c r="J2214" s="3">
        <v>4173779767.8200002</v>
      </c>
      <c r="K2214" s="4">
        <v>7.0000000000000007E-2</v>
      </c>
      <c r="L2214" s="3">
        <v>292164584</v>
      </c>
      <c r="M2214" s="3"/>
      <c r="N2214" s="5"/>
      <c r="O2214" s="3">
        <v>819225364.46999991</v>
      </c>
      <c r="P2214" s="4">
        <v>1.125</v>
      </c>
      <c r="Q2214" s="3">
        <v>921628535.02999997</v>
      </c>
      <c r="R2214" s="4">
        <v>1.6E-2</v>
      </c>
      <c r="S2214" s="3">
        <v>14746057</v>
      </c>
      <c r="T2214" s="3"/>
      <c r="U2214" s="5"/>
      <c r="V2214" s="3">
        <v>160518979</v>
      </c>
      <c r="W2214" s="5"/>
      <c r="X2214" s="3">
        <v>149504227</v>
      </c>
      <c r="Y2214" s="3">
        <v>0</v>
      </c>
      <c r="Z2214" s="3">
        <v>216473</v>
      </c>
      <c r="AA2214" s="3">
        <v>11377051</v>
      </c>
      <c r="AB2214" s="3">
        <v>137910703</v>
      </c>
      <c r="AC2214" s="3">
        <v>0</v>
      </c>
      <c r="AD2214" s="3">
        <v>716533</v>
      </c>
      <c r="AE2214" s="3">
        <v>0</v>
      </c>
      <c r="AF2214" s="3">
        <v>292164584</v>
      </c>
      <c r="AG2214" s="3">
        <v>14746057</v>
      </c>
      <c r="AH2214" s="3">
        <v>716533</v>
      </c>
      <c r="AI2214" s="3">
        <v>160518979</v>
      </c>
      <c r="AJ2214" s="3">
        <v>3797434</v>
      </c>
      <c r="AK2214" s="3">
        <v>-391163</v>
      </c>
      <c r="AL2214" s="3">
        <v>8664732</v>
      </c>
      <c r="AM2214" s="3">
        <v>-9055895</v>
      </c>
      <c r="AN2214" s="3">
        <v>-4188597</v>
      </c>
      <c r="AO2214" s="3">
        <v>0</v>
      </c>
      <c r="AP2214" s="3">
        <v>0</v>
      </c>
      <c r="AQ2214" s="3">
        <v>-4188597</v>
      </c>
      <c r="AR2214" s="3">
        <f>Tabela1[[#This Row],[Potrzeby finansowe 2027
w tym:]]+Tabela1[[#This Row],[Rozliczenie 2025 potrz. fin.]]</f>
        <v>145315630</v>
      </c>
      <c r="AS2214" s="3">
        <v>0</v>
      </c>
      <c r="AT2214" s="3">
        <v>0</v>
      </c>
      <c r="AU2214" s="3"/>
      <c r="AV2214" s="3"/>
      <c r="AW2214" s="3"/>
      <c r="AX2214" s="3"/>
      <c r="AY2214" s="3"/>
      <c r="AZ2214" s="3"/>
      <c r="BA2214" s="3">
        <v>216473</v>
      </c>
      <c r="BB2214" s="3">
        <v>0</v>
      </c>
      <c r="BC2214" s="3">
        <v>84.67</v>
      </c>
      <c r="BD2214" s="3">
        <v>0</v>
      </c>
      <c r="BE2214" s="3">
        <v>3773.23</v>
      </c>
      <c r="BF2214" s="3">
        <v>0</v>
      </c>
      <c r="BG2214" s="3">
        <v>7317926</v>
      </c>
      <c r="BH2214" s="3">
        <v>68762</v>
      </c>
      <c r="BI2214" s="3">
        <v>4059125</v>
      </c>
      <c r="BJ2214" s="3">
        <v>62375927.049999997</v>
      </c>
      <c r="BK2214" s="3">
        <v>52516068.18</v>
      </c>
      <c r="BL2214" s="3">
        <v>6063824.5800000001</v>
      </c>
      <c r="BM2214" s="3">
        <v>27311786.32</v>
      </c>
      <c r="BN2214" s="53">
        <v>1.0828385700829115</v>
      </c>
      <c r="BO2214" s="54">
        <v>2.8075729999999998E-3</v>
      </c>
      <c r="BP2214" s="70">
        <v>70605</v>
      </c>
      <c r="BQ2214" s="71"/>
      <c r="BR2214" s="70"/>
      <c r="BS2214" s="72"/>
      <c r="BT2214" s="72"/>
      <c r="BU2214" s="70">
        <v>292164584</v>
      </c>
      <c r="BV2214" s="70">
        <v>14746057</v>
      </c>
      <c r="BW2214" s="74">
        <v>716533</v>
      </c>
      <c r="BX2214" s="70">
        <v>307627174</v>
      </c>
    </row>
    <row r="2215" spans="1:76" x14ac:dyDescent="0.3">
      <c r="A2215" s="73" t="s">
        <v>10</v>
      </c>
      <c r="B2215" s="2" t="s">
        <v>1143</v>
      </c>
      <c r="C2215" s="2" t="s">
        <v>132</v>
      </c>
      <c r="D2215" s="2" t="s">
        <v>11</v>
      </c>
      <c r="E2215" s="2" t="s">
        <v>15</v>
      </c>
      <c r="F2215" s="17" t="str">
        <f>+Tabela1[[#This Row],[WK]]&amp;Tabela1[[#This Row],[PK]]&amp;Tabela1[[#This Row],[GK]]</f>
        <v>301902</v>
      </c>
      <c r="G2215" s="2" t="s">
        <v>2056</v>
      </c>
      <c r="H2215" s="3">
        <v>166645057.09</v>
      </c>
      <c r="I2215" s="4">
        <v>1.125</v>
      </c>
      <c r="J2215" s="3">
        <v>187475689.22999999</v>
      </c>
      <c r="K2215" s="4">
        <v>7.0000000000000007E-2</v>
      </c>
      <c r="L2215" s="3">
        <v>13123298</v>
      </c>
      <c r="M2215" s="3"/>
      <c r="N2215" s="5"/>
      <c r="O2215" s="3">
        <v>11387848.939999999</v>
      </c>
      <c r="P2215" s="4">
        <v>1.125</v>
      </c>
      <c r="Q2215" s="3">
        <v>12811330.060000001</v>
      </c>
      <c r="R2215" s="4">
        <v>1.6E-2</v>
      </c>
      <c r="S2215" s="3">
        <v>204981</v>
      </c>
      <c r="T2215" s="3"/>
      <c r="U2215" s="5"/>
      <c r="V2215" s="3">
        <v>8285739</v>
      </c>
      <c r="W2215" s="5"/>
      <c r="X2215" s="3">
        <v>15748183</v>
      </c>
      <c r="Y2215" s="3">
        <v>3493243</v>
      </c>
      <c r="Z2215" s="3">
        <v>130703</v>
      </c>
      <c r="AA2215" s="3">
        <v>807465</v>
      </c>
      <c r="AB2215" s="3">
        <v>9023284</v>
      </c>
      <c r="AC2215" s="3">
        <v>2293488</v>
      </c>
      <c r="AD2215" s="3">
        <v>7462444</v>
      </c>
      <c r="AE2215" s="3">
        <v>0</v>
      </c>
      <c r="AF2215" s="3">
        <v>13123298</v>
      </c>
      <c r="AG2215" s="3">
        <v>204981</v>
      </c>
      <c r="AH2215" s="3">
        <v>7462444</v>
      </c>
      <c r="AI2215" s="3">
        <v>8285739</v>
      </c>
      <c r="AJ2215" s="3">
        <v>823916</v>
      </c>
      <c r="AK2215" s="3">
        <v>823916</v>
      </c>
      <c r="AL2215" s="3">
        <v>-198412</v>
      </c>
      <c r="AM2215" s="3">
        <v>1022328</v>
      </c>
      <c r="AN2215" s="3">
        <v>93724</v>
      </c>
      <c r="AO2215" s="3">
        <v>0</v>
      </c>
      <c r="AP2215" s="3">
        <v>-93724</v>
      </c>
      <c r="AQ2215" s="3">
        <v>0</v>
      </c>
      <c r="AR2215" s="3">
        <f>Tabela1[[#This Row],[Potrzeby finansowe 2027
w tym:]]+Tabela1[[#This Row],[Rozliczenie 2025 potrz. fin.]]</f>
        <v>15748183</v>
      </c>
      <c r="AS2215" s="3">
        <v>0</v>
      </c>
      <c r="AT2215" s="3">
        <v>0</v>
      </c>
      <c r="AU2215" s="3"/>
      <c r="AV2215" s="3"/>
      <c r="AW2215" s="3"/>
      <c r="AX2215" s="3"/>
      <c r="AY2215" s="3"/>
      <c r="AZ2215" s="3"/>
      <c r="BA2215" s="3">
        <v>130703</v>
      </c>
      <c r="BB2215" s="3">
        <v>0</v>
      </c>
      <c r="BC2215" s="3">
        <v>0</v>
      </c>
      <c r="BD2215" s="3">
        <v>0</v>
      </c>
      <c r="BE2215" s="3">
        <v>2619.0300000000002</v>
      </c>
      <c r="BF2215" s="3">
        <v>0</v>
      </c>
      <c r="BG2215" s="3">
        <v>481037</v>
      </c>
      <c r="BH2215" s="3">
        <v>4520</v>
      </c>
      <c r="BI2215" s="3">
        <v>326428</v>
      </c>
      <c r="BJ2215" s="3">
        <v>5016174.2299999986</v>
      </c>
      <c r="BK2215" s="3">
        <v>2880750.2599999988</v>
      </c>
      <c r="BL2215" s="3">
        <v>94920.26</v>
      </c>
      <c r="BM2215" s="3">
        <v>8351855.3600000003</v>
      </c>
      <c r="BN2215" s="53">
        <v>0.80658254292455911</v>
      </c>
      <c r="BO2215" s="54">
        <v>1.674604E-4</v>
      </c>
      <c r="BP2215" s="70">
        <v>4211</v>
      </c>
      <c r="BQ2215" s="71"/>
      <c r="BR2215" s="70"/>
      <c r="BS2215" s="72"/>
      <c r="BT2215" s="72"/>
      <c r="BU2215" s="70">
        <v>13123298</v>
      </c>
      <c r="BV2215" s="70">
        <v>204981</v>
      </c>
      <c r="BW2215" s="74">
        <v>7462444</v>
      </c>
      <c r="BX2215" s="70">
        <v>20790723</v>
      </c>
    </row>
    <row r="2216" spans="1:76" x14ac:dyDescent="0.3">
      <c r="A2216" s="73" t="s">
        <v>10</v>
      </c>
      <c r="B2216" s="2" t="s">
        <v>1143</v>
      </c>
      <c r="C2216" s="2" t="s">
        <v>132</v>
      </c>
      <c r="D2216" s="2" t="s">
        <v>16</v>
      </c>
      <c r="E2216" s="2" t="s">
        <v>15</v>
      </c>
      <c r="F2216" s="17" t="str">
        <f>+Tabela1[[#This Row],[WK]]&amp;Tabela1[[#This Row],[PK]]&amp;Tabela1[[#This Row],[GK]]</f>
        <v>301903</v>
      </c>
      <c r="G2216" s="2" t="s">
        <v>2057</v>
      </c>
      <c r="H2216" s="3">
        <v>340573564.85000002</v>
      </c>
      <c r="I2216" s="4">
        <v>1.125</v>
      </c>
      <c r="J2216" s="3">
        <v>383145260.45999998</v>
      </c>
      <c r="K2216" s="4">
        <v>7.0000000000000007E-2</v>
      </c>
      <c r="L2216" s="3">
        <v>26820168</v>
      </c>
      <c r="M2216" s="3"/>
      <c r="N2216" s="5"/>
      <c r="O2216" s="3">
        <v>172442235.49000001</v>
      </c>
      <c r="P2216" s="4">
        <v>1.125</v>
      </c>
      <c r="Q2216" s="3">
        <v>193997514.93000001</v>
      </c>
      <c r="R2216" s="4">
        <v>1.6E-2</v>
      </c>
      <c r="S2216" s="3">
        <v>3103960</v>
      </c>
      <c r="T2216" s="3"/>
      <c r="U2216" s="5"/>
      <c r="V2216" s="3">
        <v>15852573</v>
      </c>
      <c r="W2216" s="5"/>
      <c r="X2216" s="3">
        <v>21268457</v>
      </c>
      <c r="Y2216" s="3">
        <v>0</v>
      </c>
      <c r="Z2216" s="3">
        <v>440393</v>
      </c>
      <c r="AA2216" s="3">
        <v>1121703</v>
      </c>
      <c r="AB2216" s="3">
        <v>16877423</v>
      </c>
      <c r="AC2216" s="3">
        <v>2828938</v>
      </c>
      <c r="AD2216" s="3">
        <v>5415884</v>
      </c>
      <c r="AE2216" s="3">
        <v>0</v>
      </c>
      <c r="AF2216" s="3">
        <v>26820168</v>
      </c>
      <c r="AG2216" s="3">
        <v>3103960</v>
      </c>
      <c r="AH2216" s="3">
        <v>5415884</v>
      </c>
      <c r="AI2216" s="3">
        <v>15852573</v>
      </c>
      <c r="AJ2216" s="3">
        <v>589512</v>
      </c>
      <c r="AK2216" s="3">
        <v>589512</v>
      </c>
      <c r="AL2216" s="3">
        <v>1819774</v>
      </c>
      <c r="AM2216" s="3">
        <v>-1230262</v>
      </c>
      <c r="AN2216" s="3">
        <v>-649778</v>
      </c>
      <c r="AO2216" s="3">
        <v>0</v>
      </c>
      <c r="AP2216" s="3">
        <v>649778</v>
      </c>
      <c r="AQ2216" s="3">
        <v>0</v>
      </c>
      <c r="AR2216" s="3">
        <f>Tabela1[[#This Row],[Potrzeby finansowe 2027
w tym:]]+Tabela1[[#This Row],[Rozliczenie 2025 potrz. fin.]]</f>
        <v>21268457</v>
      </c>
      <c r="AS2216" s="3">
        <v>0</v>
      </c>
      <c r="AT2216" s="3">
        <v>0</v>
      </c>
      <c r="AU2216" s="3"/>
      <c r="AV2216" s="3"/>
      <c r="AW2216" s="3"/>
      <c r="AX2216" s="3"/>
      <c r="AY2216" s="3"/>
      <c r="AZ2216" s="3"/>
      <c r="BA2216" s="3">
        <v>440393</v>
      </c>
      <c r="BB2216" s="3">
        <v>0</v>
      </c>
      <c r="BC2216" s="3">
        <v>32.72</v>
      </c>
      <c r="BD2216" s="3">
        <v>0</v>
      </c>
      <c r="BE2216" s="3">
        <v>8606.5</v>
      </c>
      <c r="BF2216" s="3">
        <v>0</v>
      </c>
      <c r="BG2216" s="3">
        <v>791795</v>
      </c>
      <c r="BH2216" s="3">
        <v>7440</v>
      </c>
      <c r="BI2216" s="3">
        <v>329908</v>
      </c>
      <c r="BJ2216" s="3">
        <v>5069648.6925000008</v>
      </c>
      <c r="BK2216" s="3">
        <v>2061595.7700000014</v>
      </c>
      <c r="BL2216" s="3">
        <v>34813.33</v>
      </c>
      <c r="BM2216" s="3">
        <v>11962585.029999999</v>
      </c>
      <c r="BN2216" s="53">
        <v>1.0445594695168015</v>
      </c>
      <c r="BO2216" s="54">
        <v>3.0827920000000002E-4</v>
      </c>
      <c r="BP2216" s="70">
        <v>7753</v>
      </c>
      <c r="BQ2216" s="71"/>
      <c r="BR2216" s="70"/>
      <c r="BS2216" s="72"/>
      <c r="BT2216" s="72"/>
      <c r="BU2216" s="70">
        <v>26820168</v>
      </c>
      <c r="BV2216" s="70">
        <v>3103960</v>
      </c>
      <c r="BW2216" s="74">
        <v>5415884</v>
      </c>
      <c r="BX2216" s="70">
        <v>35340012</v>
      </c>
    </row>
    <row r="2217" spans="1:76" x14ac:dyDescent="0.3">
      <c r="A2217" s="73" t="s">
        <v>10</v>
      </c>
      <c r="B2217" s="2" t="s">
        <v>1143</v>
      </c>
      <c r="C2217" s="2" t="s">
        <v>132</v>
      </c>
      <c r="D2217" s="2" t="s">
        <v>18</v>
      </c>
      <c r="E2217" s="2" t="s">
        <v>19</v>
      </c>
      <c r="F2217" s="17" t="str">
        <f>+Tabela1[[#This Row],[WK]]&amp;Tabela1[[#This Row],[PK]]&amp;Tabela1[[#This Row],[GK]]</f>
        <v>301904</v>
      </c>
      <c r="G2217" s="2" t="s">
        <v>2058</v>
      </c>
      <c r="H2217" s="3">
        <v>290486388.75999999</v>
      </c>
      <c r="I2217" s="4">
        <v>1.125</v>
      </c>
      <c r="J2217" s="3">
        <v>326797187.36000001</v>
      </c>
      <c r="K2217" s="4">
        <v>7.0000000000000007E-2</v>
      </c>
      <c r="L2217" s="3">
        <v>22875803</v>
      </c>
      <c r="M2217" s="3"/>
      <c r="N2217" s="5"/>
      <c r="O2217" s="3">
        <v>5162988.0999999996</v>
      </c>
      <c r="P2217" s="4">
        <v>1.125</v>
      </c>
      <c r="Q2217" s="3">
        <v>5808361.6100000003</v>
      </c>
      <c r="R2217" s="4">
        <v>1.6E-2</v>
      </c>
      <c r="S2217" s="3">
        <v>92934</v>
      </c>
      <c r="T2217" s="3"/>
      <c r="U2217" s="5"/>
      <c r="V2217" s="3">
        <v>15755106</v>
      </c>
      <c r="W2217" s="5"/>
      <c r="X2217" s="3">
        <v>38168755</v>
      </c>
      <c r="Y2217" s="3">
        <v>15690634</v>
      </c>
      <c r="Z2217" s="3">
        <v>66261</v>
      </c>
      <c r="AA2217" s="3">
        <v>1488650</v>
      </c>
      <c r="AB2217" s="3">
        <v>20923210</v>
      </c>
      <c r="AC2217" s="3">
        <v>0</v>
      </c>
      <c r="AD2217" s="3">
        <v>22994804</v>
      </c>
      <c r="AE2217" s="3">
        <v>0</v>
      </c>
      <c r="AF2217" s="3">
        <v>22875803</v>
      </c>
      <c r="AG2217" s="3">
        <v>92934</v>
      </c>
      <c r="AH2217" s="3">
        <v>22994804</v>
      </c>
      <c r="AI2217" s="3">
        <v>15755106</v>
      </c>
      <c r="AJ2217" s="3">
        <v>442496</v>
      </c>
      <c r="AK2217" s="3">
        <v>1023651</v>
      </c>
      <c r="AL2217" s="3">
        <v>1234431</v>
      </c>
      <c r="AM2217" s="3">
        <v>-210780</v>
      </c>
      <c r="AN2217" s="3">
        <v>581155</v>
      </c>
      <c r="AO2217" s="3">
        <v>0</v>
      </c>
      <c r="AP2217" s="3">
        <v>0</v>
      </c>
      <c r="AQ2217" s="3">
        <v>581155</v>
      </c>
      <c r="AR2217" s="3">
        <f>Tabela1[[#This Row],[Potrzeby finansowe 2027
w tym:]]+Tabela1[[#This Row],[Rozliczenie 2025 potrz. fin.]]</f>
        <v>38749910</v>
      </c>
      <c r="AS2217" s="3">
        <v>0</v>
      </c>
      <c r="AT2217" s="3">
        <v>0</v>
      </c>
      <c r="AU2217" s="3"/>
      <c r="AV2217" s="3"/>
      <c r="AW2217" s="3"/>
      <c r="AX2217" s="3"/>
      <c r="AY2217" s="3"/>
      <c r="AZ2217" s="3"/>
      <c r="BA2217" s="3">
        <v>66261</v>
      </c>
      <c r="BB2217" s="3">
        <v>0</v>
      </c>
      <c r="BC2217" s="3">
        <v>0</v>
      </c>
      <c r="BD2217" s="3">
        <v>0</v>
      </c>
      <c r="BE2217" s="3">
        <v>1327.75</v>
      </c>
      <c r="BF2217" s="3">
        <v>0</v>
      </c>
      <c r="BG2217" s="3">
        <v>941320</v>
      </c>
      <c r="BH2217" s="3">
        <v>8845</v>
      </c>
      <c r="BI2217" s="3">
        <v>547330</v>
      </c>
      <c r="BJ2217" s="3">
        <v>8410733.902499998</v>
      </c>
      <c r="BK2217" s="3">
        <v>4946879.3999999985</v>
      </c>
      <c r="BL2217" s="3">
        <v>759429.79</v>
      </c>
      <c r="BM2217" s="3">
        <v>12336558.43</v>
      </c>
      <c r="BN2217" s="53">
        <v>0.64308217453344896</v>
      </c>
      <c r="BO2217" s="54">
        <v>3.6721460000000003E-4</v>
      </c>
      <c r="BP2217" s="70">
        <v>9235</v>
      </c>
      <c r="BQ2217" s="71"/>
      <c r="BR2217" s="70"/>
      <c r="BS2217" s="72"/>
      <c r="BT2217" s="72"/>
      <c r="BU2217" s="70">
        <v>22875803</v>
      </c>
      <c r="BV2217" s="70">
        <v>92934</v>
      </c>
      <c r="BW2217" s="74">
        <v>22994804</v>
      </c>
      <c r="BX2217" s="70">
        <v>45963541</v>
      </c>
    </row>
    <row r="2218" spans="1:76" x14ac:dyDescent="0.3">
      <c r="A2218" s="73" t="s">
        <v>10</v>
      </c>
      <c r="B2218" s="2" t="s">
        <v>1143</v>
      </c>
      <c r="C2218" s="2" t="s">
        <v>132</v>
      </c>
      <c r="D2218" s="2" t="s">
        <v>21</v>
      </c>
      <c r="E2218" s="2" t="s">
        <v>15</v>
      </c>
      <c r="F2218" s="17" t="str">
        <f>+Tabela1[[#This Row],[WK]]&amp;Tabela1[[#This Row],[PK]]&amp;Tabela1[[#This Row],[GK]]</f>
        <v>301905</v>
      </c>
      <c r="G2218" s="2" t="s">
        <v>2059</v>
      </c>
      <c r="H2218" s="3">
        <v>113510010.15000001</v>
      </c>
      <c r="I2218" s="4">
        <v>1.125</v>
      </c>
      <c r="J2218" s="3">
        <v>127698761.42</v>
      </c>
      <c r="K2218" s="4">
        <v>7.0000000000000007E-2</v>
      </c>
      <c r="L2218" s="3">
        <v>8938913</v>
      </c>
      <c r="M2218" s="3"/>
      <c r="N2218" s="5"/>
      <c r="O2218" s="3">
        <v>28907431.770000003</v>
      </c>
      <c r="P2218" s="4">
        <v>1.125</v>
      </c>
      <c r="Q2218" s="3">
        <v>32520860.739999998</v>
      </c>
      <c r="R2218" s="4">
        <v>1.6E-2</v>
      </c>
      <c r="S2218" s="3">
        <v>520334</v>
      </c>
      <c r="T2218" s="3"/>
      <c r="U2218" s="5"/>
      <c r="V2218" s="3">
        <v>6068619</v>
      </c>
      <c r="W2218" s="5"/>
      <c r="X2218" s="3">
        <v>11304448</v>
      </c>
      <c r="Y2218" s="3">
        <v>1817458</v>
      </c>
      <c r="Z2218" s="3">
        <v>127864</v>
      </c>
      <c r="AA2218" s="3">
        <v>633053</v>
      </c>
      <c r="AB2218" s="3">
        <v>5996176</v>
      </c>
      <c r="AC2218" s="3">
        <v>2729897</v>
      </c>
      <c r="AD2218" s="3">
        <v>5235829</v>
      </c>
      <c r="AE2218" s="3">
        <v>0</v>
      </c>
      <c r="AF2218" s="3">
        <v>8938913</v>
      </c>
      <c r="AG2218" s="3">
        <v>520334</v>
      </c>
      <c r="AH2218" s="3">
        <v>5235829</v>
      </c>
      <c r="AI2218" s="3">
        <v>6068619</v>
      </c>
      <c r="AJ2218" s="3">
        <v>-109588</v>
      </c>
      <c r="AK2218" s="3">
        <v>-109588</v>
      </c>
      <c r="AL2218" s="3">
        <v>398127</v>
      </c>
      <c r="AM2218" s="3">
        <v>-507715</v>
      </c>
      <c r="AN2218" s="3">
        <v>-126351</v>
      </c>
      <c r="AO2218" s="3">
        <v>0</v>
      </c>
      <c r="AP2218" s="3">
        <v>126351</v>
      </c>
      <c r="AQ2218" s="3">
        <v>0</v>
      </c>
      <c r="AR2218" s="3">
        <f>Tabela1[[#This Row],[Potrzeby finansowe 2027
w tym:]]+Tabela1[[#This Row],[Rozliczenie 2025 potrz. fin.]]</f>
        <v>11304448</v>
      </c>
      <c r="AS2218" s="3">
        <v>0</v>
      </c>
      <c r="AT2218" s="3">
        <v>0</v>
      </c>
      <c r="AU2218" s="3"/>
      <c r="AV2218" s="3"/>
      <c r="AW2218" s="3"/>
      <c r="AX2218" s="3"/>
      <c r="AY2218" s="3"/>
      <c r="AZ2218" s="3"/>
      <c r="BA2218" s="3">
        <v>127864</v>
      </c>
      <c r="BB2218" s="3">
        <v>0</v>
      </c>
      <c r="BC2218" s="3">
        <v>0</v>
      </c>
      <c r="BD2218" s="3">
        <v>0</v>
      </c>
      <c r="BE2218" s="3">
        <v>2562.15</v>
      </c>
      <c r="BF2218" s="3">
        <v>0</v>
      </c>
      <c r="BG2218" s="3">
        <v>377782</v>
      </c>
      <c r="BH2218" s="3">
        <v>2987</v>
      </c>
      <c r="BI2218" s="3">
        <v>255271</v>
      </c>
      <c r="BJ2218" s="3">
        <v>3922701.9124999996</v>
      </c>
      <c r="BK2218" s="3">
        <v>2054939.2399999993</v>
      </c>
      <c r="BL2218" s="3">
        <v>198173.83</v>
      </c>
      <c r="BM2218" s="3">
        <v>7074703.0300000003</v>
      </c>
      <c r="BN2218" s="53">
        <v>0.86383145407235395</v>
      </c>
      <c r="BO2218" s="54">
        <v>1.237388E-4</v>
      </c>
      <c r="BP2218" s="70">
        <v>3112</v>
      </c>
      <c r="BQ2218" s="71"/>
      <c r="BR2218" s="70"/>
      <c r="BS2218" s="72"/>
      <c r="BT2218" s="72"/>
      <c r="BU2218" s="70">
        <v>8938913</v>
      </c>
      <c r="BV2218" s="70">
        <v>520334</v>
      </c>
      <c r="BW2218" s="74">
        <v>5235829</v>
      </c>
      <c r="BX2218" s="70">
        <v>14695076</v>
      </c>
    </row>
    <row r="2219" spans="1:76" x14ac:dyDescent="0.3">
      <c r="A2219" s="73" t="s">
        <v>10</v>
      </c>
      <c r="B2219" s="2" t="s">
        <v>1143</v>
      </c>
      <c r="C2219" s="2" t="s">
        <v>132</v>
      </c>
      <c r="D2219" s="2" t="s">
        <v>23</v>
      </c>
      <c r="E2219" s="2" t="s">
        <v>15</v>
      </c>
      <c r="F2219" s="17" t="str">
        <f>+Tabela1[[#This Row],[WK]]&amp;Tabela1[[#This Row],[PK]]&amp;Tabela1[[#This Row],[GK]]</f>
        <v>301906</v>
      </c>
      <c r="G2219" s="2" t="s">
        <v>1003</v>
      </c>
      <c r="H2219" s="3">
        <v>542487247.14999998</v>
      </c>
      <c r="I2219" s="4">
        <v>1.125</v>
      </c>
      <c r="J2219" s="3">
        <v>610298153.03999996</v>
      </c>
      <c r="K2219" s="4">
        <v>7.0000000000000007E-2</v>
      </c>
      <c r="L2219" s="3">
        <v>42720871</v>
      </c>
      <c r="M2219" s="3"/>
      <c r="N2219" s="5"/>
      <c r="O2219" s="3">
        <v>10537845.65</v>
      </c>
      <c r="P2219" s="4">
        <v>1.125</v>
      </c>
      <c r="Q2219" s="3">
        <v>11855076.359999999</v>
      </c>
      <c r="R2219" s="4">
        <v>1.6E-2</v>
      </c>
      <c r="S2219" s="3">
        <v>189681</v>
      </c>
      <c r="T2219" s="3"/>
      <c r="U2219" s="5"/>
      <c r="V2219" s="3">
        <v>19961974</v>
      </c>
      <c r="W2219" s="5"/>
      <c r="X2219" s="3">
        <v>24258659</v>
      </c>
      <c r="Y2219" s="3">
        <v>0</v>
      </c>
      <c r="Z2219" s="3">
        <v>417608</v>
      </c>
      <c r="AA2219" s="3">
        <v>1929559</v>
      </c>
      <c r="AB2219" s="3">
        <v>17072718</v>
      </c>
      <c r="AC2219" s="3">
        <v>4838774</v>
      </c>
      <c r="AD2219" s="3">
        <v>4296685</v>
      </c>
      <c r="AE2219" s="3">
        <v>1984020</v>
      </c>
      <c r="AF2219" s="3">
        <v>42720871</v>
      </c>
      <c r="AG2219" s="3">
        <v>189681</v>
      </c>
      <c r="AH2219" s="3">
        <v>2312665</v>
      </c>
      <c r="AI2219" s="3">
        <v>19961974</v>
      </c>
      <c r="AJ2219" s="3">
        <v>884145</v>
      </c>
      <c r="AK2219" s="3">
        <v>884145</v>
      </c>
      <c r="AL2219" s="3">
        <v>1592135</v>
      </c>
      <c r="AM2219" s="3">
        <v>-707990</v>
      </c>
      <c r="AN2219" s="3">
        <v>-142505</v>
      </c>
      <c r="AO2219" s="3">
        <v>0</v>
      </c>
      <c r="AP2219" s="3">
        <v>142505</v>
      </c>
      <c r="AQ2219" s="3">
        <v>0</v>
      </c>
      <c r="AR2219" s="3">
        <f>Tabela1[[#This Row],[Potrzeby finansowe 2027
w tym:]]+Tabela1[[#This Row],[Rozliczenie 2025 potrz. fin.]]</f>
        <v>24258659</v>
      </c>
      <c r="AS2219" s="3">
        <v>0</v>
      </c>
      <c r="AT2219" s="3">
        <v>0</v>
      </c>
      <c r="AU2219" s="3"/>
      <c r="AV2219" s="3"/>
      <c r="AW2219" s="3"/>
      <c r="AX2219" s="3"/>
      <c r="AY2219" s="3"/>
      <c r="AZ2219" s="3"/>
      <c r="BA2219" s="3">
        <v>417608</v>
      </c>
      <c r="BB2219" s="3">
        <v>0</v>
      </c>
      <c r="BC2219" s="3">
        <v>212.4</v>
      </c>
      <c r="BD2219" s="3">
        <v>0</v>
      </c>
      <c r="BE2219" s="3">
        <v>6952.06</v>
      </c>
      <c r="BF2219" s="3">
        <v>0</v>
      </c>
      <c r="BG2219" s="3">
        <v>1056685</v>
      </c>
      <c r="BH2219" s="3">
        <v>9929</v>
      </c>
      <c r="BI2219" s="3">
        <v>872874</v>
      </c>
      <c r="BJ2219" s="3">
        <v>13413317.265000001</v>
      </c>
      <c r="BK2219" s="3">
        <v>9067302.1699999999</v>
      </c>
      <c r="BL2219" s="3">
        <v>2505935.73</v>
      </c>
      <c r="BM2219" s="3">
        <v>12372188.92</v>
      </c>
      <c r="BN2219" s="53">
        <v>1.3059884539697642</v>
      </c>
      <c r="BO2219" s="54">
        <v>3.5145800000000002E-4</v>
      </c>
      <c r="BP2219" s="70">
        <v>8839</v>
      </c>
      <c r="BQ2219" s="71"/>
      <c r="BR2219" s="70"/>
      <c r="BS2219" s="72"/>
      <c r="BT2219" s="72"/>
      <c r="BU2219" s="70">
        <v>42720871</v>
      </c>
      <c r="BV2219" s="70">
        <v>189681</v>
      </c>
      <c r="BW2219" s="74">
        <v>2312665</v>
      </c>
      <c r="BX2219" s="70">
        <v>45223217</v>
      </c>
    </row>
    <row r="2220" spans="1:76" x14ac:dyDescent="0.3">
      <c r="A2220" s="73" t="s">
        <v>10</v>
      </c>
      <c r="B2220" s="2" t="s">
        <v>1143</v>
      </c>
      <c r="C2220" s="2" t="s">
        <v>132</v>
      </c>
      <c r="D2220" s="2" t="s">
        <v>30</v>
      </c>
      <c r="E2220" s="2" t="s">
        <v>19</v>
      </c>
      <c r="F2220" s="17" t="str">
        <f>+Tabela1[[#This Row],[WK]]&amp;Tabela1[[#This Row],[PK]]&amp;Tabela1[[#This Row],[GK]]</f>
        <v>301907</v>
      </c>
      <c r="G2220" s="2" t="s">
        <v>2060</v>
      </c>
      <c r="H2220" s="3">
        <v>348316704.60000002</v>
      </c>
      <c r="I2220" s="4">
        <v>1.125</v>
      </c>
      <c r="J2220" s="3">
        <v>391856292.68000001</v>
      </c>
      <c r="K2220" s="4">
        <v>7.0000000000000007E-2</v>
      </c>
      <c r="L2220" s="3">
        <v>27429940</v>
      </c>
      <c r="M2220" s="3"/>
      <c r="N2220" s="5"/>
      <c r="O2220" s="3">
        <v>28659188.600000001</v>
      </c>
      <c r="P2220" s="4">
        <v>1.125</v>
      </c>
      <c r="Q2220" s="3">
        <v>32241587.18</v>
      </c>
      <c r="R2220" s="4">
        <v>1.6E-2</v>
      </c>
      <c r="S2220" s="3">
        <v>515865</v>
      </c>
      <c r="T2220" s="3"/>
      <c r="U2220" s="5"/>
      <c r="V2220" s="3">
        <v>16756912</v>
      </c>
      <c r="W2220" s="5"/>
      <c r="X2220" s="3">
        <v>19356085</v>
      </c>
      <c r="Y2220" s="3">
        <v>547762</v>
      </c>
      <c r="Z2220" s="3">
        <v>183034</v>
      </c>
      <c r="AA2220" s="3">
        <v>1148904</v>
      </c>
      <c r="AB2220" s="3">
        <v>13081918</v>
      </c>
      <c r="AC2220" s="3">
        <v>4394467</v>
      </c>
      <c r="AD2220" s="3">
        <v>2966618</v>
      </c>
      <c r="AE2220" s="3">
        <v>0</v>
      </c>
      <c r="AF2220" s="3">
        <v>27429940</v>
      </c>
      <c r="AG2220" s="3">
        <v>515865</v>
      </c>
      <c r="AH2220" s="3">
        <v>2966618</v>
      </c>
      <c r="AI2220" s="3">
        <v>16756912</v>
      </c>
      <c r="AJ2220" s="3">
        <v>-67067</v>
      </c>
      <c r="AK2220" s="3">
        <v>-129227</v>
      </c>
      <c r="AL2220" s="3">
        <v>1136284</v>
      </c>
      <c r="AM2220" s="3">
        <v>-1265511</v>
      </c>
      <c r="AN2220" s="3">
        <v>-62160</v>
      </c>
      <c r="AO2220" s="3">
        <v>0</v>
      </c>
      <c r="AP2220" s="3">
        <v>0</v>
      </c>
      <c r="AQ2220" s="3">
        <v>-62160</v>
      </c>
      <c r="AR2220" s="3">
        <f>Tabela1[[#This Row],[Potrzeby finansowe 2027
w tym:]]+Tabela1[[#This Row],[Rozliczenie 2025 potrz. fin.]]</f>
        <v>19293925</v>
      </c>
      <c r="AS2220" s="3">
        <v>0</v>
      </c>
      <c r="AT2220" s="3">
        <v>0</v>
      </c>
      <c r="AU2220" s="3"/>
      <c r="AV2220" s="3"/>
      <c r="AW2220" s="3"/>
      <c r="AX2220" s="3"/>
      <c r="AY2220" s="3"/>
      <c r="AZ2220" s="3"/>
      <c r="BA2220" s="3">
        <v>183034</v>
      </c>
      <c r="BB2220" s="3">
        <v>0</v>
      </c>
      <c r="BC2220" s="3">
        <v>0</v>
      </c>
      <c r="BD2220" s="3">
        <v>0</v>
      </c>
      <c r="BE2220" s="3">
        <v>3667.64</v>
      </c>
      <c r="BF2220" s="3">
        <v>0</v>
      </c>
      <c r="BG2220" s="3">
        <v>792008</v>
      </c>
      <c r="BH2220" s="3">
        <v>7442</v>
      </c>
      <c r="BI2220" s="3">
        <v>356896</v>
      </c>
      <c r="BJ2220" s="3">
        <v>5484364.2549999999</v>
      </c>
      <c r="BK2220" s="3">
        <v>3793823.8999999994</v>
      </c>
      <c r="BL2220" s="3">
        <v>37016.03</v>
      </c>
      <c r="BM2220" s="3">
        <v>6688129.3600000003</v>
      </c>
      <c r="BN2220" s="53">
        <v>0.98299618551989776</v>
      </c>
      <c r="BO2220" s="54">
        <v>2.9865749999999998E-4</v>
      </c>
      <c r="BP2220" s="70">
        <v>7511</v>
      </c>
      <c r="BQ2220" s="71"/>
      <c r="BR2220" s="70"/>
      <c r="BS2220" s="72"/>
      <c r="BT2220" s="72"/>
      <c r="BU2220" s="70">
        <v>27429940</v>
      </c>
      <c r="BV2220" s="70">
        <v>515865</v>
      </c>
      <c r="BW2220" s="74">
        <v>2966618</v>
      </c>
      <c r="BX2220" s="70">
        <v>30912423</v>
      </c>
    </row>
    <row r="2221" spans="1:76" x14ac:dyDescent="0.3">
      <c r="A2221" s="73" t="s">
        <v>10</v>
      </c>
      <c r="B2221" s="2" t="s">
        <v>1143</v>
      </c>
      <c r="C2221" s="2" t="s">
        <v>132</v>
      </c>
      <c r="D2221" s="2" t="s">
        <v>54</v>
      </c>
      <c r="E2221" s="2" t="s">
        <v>19</v>
      </c>
      <c r="F2221" s="17" t="str">
        <f>+Tabela1[[#This Row],[WK]]&amp;Tabela1[[#This Row],[PK]]&amp;Tabela1[[#This Row],[GK]]</f>
        <v>301908</v>
      </c>
      <c r="G2221" s="2" t="s">
        <v>2061</v>
      </c>
      <c r="H2221" s="3">
        <v>497056278.47000003</v>
      </c>
      <c r="I2221" s="4">
        <v>1.125</v>
      </c>
      <c r="J2221" s="3">
        <v>559188313.27999997</v>
      </c>
      <c r="K2221" s="4">
        <v>7.0000000000000007E-2</v>
      </c>
      <c r="L2221" s="3">
        <v>39143182</v>
      </c>
      <c r="M2221" s="3"/>
      <c r="N2221" s="5"/>
      <c r="O2221" s="3">
        <v>166188079.34</v>
      </c>
      <c r="P2221" s="4">
        <v>1.125</v>
      </c>
      <c r="Q2221" s="3">
        <v>186961589.25999999</v>
      </c>
      <c r="R2221" s="4">
        <v>1.6E-2</v>
      </c>
      <c r="S2221" s="3">
        <v>2991385</v>
      </c>
      <c r="T2221" s="3"/>
      <c r="U2221" s="5"/>
      <c r="V2221" s="3">
        <v>27517427</v>
      </c>
      <c r="W2221" s="5"/>
      <c r="X2221" s="3">
        <v>45511320</v>
      </c>
      <c r="Y2221" s="3">
        <v>11949647</v>
      </c>
      <c r="Z2221" s="3">
        <v>253285</v>
      </c>
      <c r="AA2221" s="3">
        <v>1731076</v>
      </c>
      <c r="AB2221" s="3">
        <v>27016441</v>
      </c>
      <c r="AC2221" s="3">
        <v>4560871</v>
      </c>
      <c r="AD2221" s="3">
        <v>17993893</v>
      </c>
      <c r="AE2221" s="3">
        <v>0</v>
      </c>
      <c r="AF2221" s="3">
        <v>39143182</v>
      </c>
      <c r="AG2221" s="3">
        <v>2991385</v>
      </c>
      <c r="AH2221" s="3">
        <v>17993893</v>
      </c>
      <c r="AI2221" s="3">
        <v>27517427</v>
      </c>
      <c r="AJ2221" s="3">
        <v>2225778</v>
      </c>
      <c r="AK2221" s="3">
        <v>2225778</v>
      </c>
      <c r="AL2221" s="3">
        <v>1345932</v>
      </c>
      <c r="AM2221" s="3">
        <v>879846</v>
      </c>
      <c r="AN2221" s="3">
        <v>1639887</v>
      </c>
      <c r="AO2221" s="3">
        <v>0</v>
      </c>
      <c r="AP2221" s="3">
        <v>-1639887</v>
      </c>
      <c r="AQ2221" s="3">
        <v>0</v>
      </c>
      <c r="AR2221" s="3">
        <f>Tabela1[[#This Row],[Potrzeby finansowe 2027
w tym:]]+Tabela1[[#This Row],[Rozliczenie 2025 potrz. fin.]]</f>
        <v>45511320</v>
      </c>
      <c r="AS2221" s="3">
        <v>0</v>
      </c>
      <c r="AT2221" s="3">
        <v>0</v>
      </c>
      <c r="AU2221" s="3"/>
      <c r="AV2221" s="3"/>
      <c r="AW2221" s="3"/>
      <c r="AX2221" s="3"/>
      <c r="AY2221" s="3"/>
      <c r="AZ2221" s="3"/>
      <c r="BA2221" s="3">
        <v>253285</v>
      </c>
      <c r="BB2221" s="3">
        <v>0</v>
      </c>
      <c r="BC2221" s="3">
        <v>95.82</v>
      </c>
      <c r="BD2221" s="3">
        <v>0</v>
      </c>
      <c r="BE2221" s="3">
        <v>4436.54</v>
      </c>
      <c r="BF2221" s="3">
        <v>0</v>
      </c>
      <c r="BG2221" s="3">
        <v>1365526</v>
      </c>
      <c r="BH2221" s="3">
        <v>12831</v>
      </c>
      <c r="BI2221" s="3">
        <v>365550</v>
      </c>
      <c r="BJ2221" s="3">
        <v>5617344.4524999997</v>
      </c>
      <c r="BK2221" s="3">
        <v>3886861.09</v>
      </c>
      <c r="BL2221" s="3">
        <v>86764.09</v>
      </c>
      <c r="BM2221" s="3">
        <v>6748405.2699999996</v>
      </c>
      <c r="BN2221" s="53">
        <v>0.79036960353655472</v>
      </c>
      <c r="BO2221" s="54">
        <v>5.2247999999999997E-4</v>
      </c>
      <c r="BP2221" s="70">
        <v>13140</v>
      </c>
      <c r="BQ2221" s="71"/>
      <c r="BR2221" s="70"/>
      <c r="BS2221" s="72"/>
      <c r="BT2221" s="72"/>
      <c r="BU2221" s="70">
        <v>39143182</v>
      </c>
      <c r="BV2221" s="70">
        <v>2991385</v>
      </c>
      <c r="BW2221" s="74">
        <v>17993893</v>
      </c>
      <c r="BX2221" s="70">
        <v>60128460</v>
      </c>
    </row>
    <row r="2222" spans="1:76" x14ac:dyDescent="0.3">
      <c r="A2222" s="73" t="s">
        <v>10</v>
      </c>
      <c r="B2222" s="2" t="s">
        <v>1143</v>
      </c>
      <c r="C2222" s="2" t="s">
        <v>132</v>
      </c>
      <c r="D2222" s="2" t="s">
        <v>56</v>
      </c>
      <c r="E2222" s="2" t="s">
        <v>19</v>
      </c>
      <c r="F2222" s="17" t="str">
        <f>+Tabela1[[#This Row],[WK]]&amp;Tabela1[[#This Row],[PK]]&amp;Tabela1[[#This Row],[GK]]</f>
        <v>301909</v>
      </c>
      <c r="G2222" s="2" t="s">
        <v>2062</v>
      </c>
      <c r="H2222" s="3">
        <v>205531130.59</v>
      </c>
      <c r="I2222" s="4">
        <v>1.125</v>
      </c>
      <c r="J2222" s="3">
        <v>231222521.91</v>
      </c>
      <c r="K2222" s="4">
        <v>7.0000000000000007E-2</v>
      </c>
      <c r="L2222" s="3">
        <v>16185577</v>
      </c>
      <c r="M2222" s="3"/>
      <c r="N2222" s="5"/>
      <c r="O2222" s="3">
        <v>15308886.84</v>
      </c>
      <c r="P2222" s="4">
        <v>1.125</v>
      </c>
      <c r="Q2222" s="3">
        <v>17222497.699999999</v>
      </c>
      <c r="R2222" s="4">
        <v>1.6E-2</v>
      </c>
      <c r="S2222" s="3">
        <v>275560</v>
      </c>
      <c r="T2222" s="3"/>
      <c r="U2222" s="5"/>
      <c r="V2222" s="3">
        <v>11210654</v>
      </c>
      <c r="W2222" s="5"/>
      <c r="X2222" s="3">
        <v>17427483</v>
      </c>
      <c r="Y2222" s="3">
        <v>2164538</v>
      </c>
      <c r="Z2222" s="3">
        <v>1017</v>
      </c>
      <c r="AA2222" s="3">
        <v>1131834</v>
      </c>
      <c r="AB2222" s="3">
        <v>10189793</v>
      </c>
      <c r="AC2222" s="3">
        <v>3940301</v>
      </c>
      <c r="AD2222" s="3">
        <v>6216829</v>
      </c>
      <c r="AE2222" s="3">
        <v>0</v>
      </c>
      <c r="AF2222" s="3">
        <v>16185577</v>
      </c>
      <c r="AG2222" s="3">
        <v>275560</v>
      </c>
      <c r="AH2222" s="3">
        <v>6216829</v>
      </c>
      <c r="AI2222" s="3">
        <v>11210654</v>
      </c>
      <c r="AJ2222" s="3">
        <v>-3846253</v>
      </c>
      <c r="AK2222" s="3">
        <v>-3846253</v>
      </c>
      <c r="AL2222" s="3">
        <v>407435</v>
      </c>
      <c r="AM2222" s="3">
        <v>-4253688</v>
      </c>
      <c r="AN2222" s="3">
        <v>97054</v>
      </c>
      <c r="AO2222" s="3">
        <v>0</v>
      </c>
      <c r="AP2222" s="3">
        <v>-97054</v>
      </c>
      <c r="AQ2222" s="3">
        <v>0</v>
      </c>
      <c r="AR2222" s="3">
        <f>Tabela1[[#This Row],[Potrzeby finansowe 2027
w tym:]]+Tabela1[[#This Row],[Rozliczenie 2025 potrz. fin.]]</f>
        <v>17427483</v>
      </c>
      <c r="AS2222" s="3">
        <v>0</v>
      </c>
      <c r="AT2222" s="3">
        <v>0</v>
      </c>
      <c r="AU2222" s="3"/>
      <c r="AV2222" s="3"/>
      <c r="AW2222" s="3"/>
      <c r="AX2222" s="3"/>
      <c r="AY2222" s="3"/>
      <c r="AZ2222" s="3"/>
      <c r="BA2222" s="3">
        <v>1017</v>
      </c>
      <c r="BB2222" s="3">
        <v>0</v>
      </c>
      <c r="BC2222" s="3">
        <v>0</v>
      </c>
      <c r="BD2222" s="3">
        <v>0</v>
      </c>
      <c r="BE2222" s="3">
        <v>20.38</v>
      </c>
      <c r="BF2222" s="3">
        <v>0</v>
      </c>
      <c r="BG2222" s="3">
        <v>627264</v>
      </c>
      <c r="BH2222" s="3">
        <v>5894</v>
      </c>
      <c r="BI2222" s="3">
        <v>504570</v>
      </c>
      <c r="BJ2222" s="3">
        <v>7753651.6975000007</v>
      </c>
      <c r="BK2222" s="3">
        <v>5379550.1300000008</v>
      </c>
      <c r="BL2222" s="3">
        <v>1094693.01</v>
      </c>
      <c r="BM2222" s="3">
        <v>7307020.25</v>
      </c>
      <c r="BN2222" s="53">
        <v>0.91389160907641098</v>
      </c>
      <c r="BO2222" s="54">
        <v>2.330756E-4</v>
      </c>
      <c r="BP2222" s="70">
        <v>5861</v>
      </c>
      <c r="BQ2222" s="71"/>
      <c r="BR2222" s="70"/>
      <c r="BS2222" s="72"/>
      <c r="BT2222" s="72"/>
      <c r="BU2222" s="70">
        <v>16185577</v>
      </c>
      <c r="BV2222" s="70">
        <v>275560</v>
      </c>
      <c r="BW2222" s="74">
        <v>6216829</v>
      </c>
      <c r="BX2222" s="70">
        <v>22677966</v>
      </c>
    </row>
    <row r="2223" spans="1:76" x14ac:dyDescent="0.3">
      <c r="A2223" s="73" t="s">
        <v>10</v>
      </c>
      <c r="B2223" s="2" t="s">
        <v>1143</v>
      </c>
      <c r="C2223" s="2" t="s">
        <v>140</v>
      </c>
      <c r="D2223" s="2" t="s">
        <v>12</v>
      </c>
      <c r="E2223" s="2" t="s">
        <v>19</v>
      </c>
      <c r="F2223" s="17" t="str">
        <f>+Tabela1[[#This Row],[WK]]&amp;Tabela1[[#This Row],[PK]]&amp;Tabela1[[#This Row],[GK]]</f>
        <v>302001</v>
      </c>
      <c r="G2223" s="2" t="s">
        <v>2063</v>
      </c>
      <c r="H2223" s="3">
        <v>172414169.37</v>
      </c>
      <c r="I2223" s="4">
        <v>1.125</v>
      </c>
      <c r="J2223" s="3">
        <v>193965940.53999999</v>
      </c>
      <c r="K2223" s="4">
        <v>7.0000000000000007E-2</v>
      </c>
      <c r="L2223" s="3">
        <v>13577616</v>
      </c>
      <c r="M2223" s="3"/>
      <c r="N2223" s="5"/>
      <c r="O2223" s="3">
        <v>3662452.4499999997</v>
      </c>
      <c r="P2223" s="4">
        <v>1.125</v>
      </c>
      <c r="Q2223" s="3">
        <v>4120259.01</v>
      </c>
      <c r="R2223" s="4">
        <v>1.6E-2</v>
      </c>
      <c r="S2223" s="3">
        <v>65924</v>
      </c>
      <c r="T2223" s="3"/>
      <c r="U2223" s="5"/>
      <c r="V2223" s="3">
        <v>9288832</v>
      </c>
      <c r="W2223" s="5"/>
      <c r="X2223" s="3">
        <v>19716886</v>
      </c>
      <c r="Y2223" s="3">
        <v>7996691</v>
      </c>
      <c r="Z2223" s="3">
        <v>6919</v>
      </c>
      <c r="AA2223" s="3">
        <v>725010</v>
      </c>
      <c r="AB2223" s="3">
        <v>10154159</v>
      </c>
      <c r="AC2223" s="3">
        <v>834107</v>
      </c>
      <c r="AD2223" s="3">
        <v>10428055</v>
      </c>
      <c r="AE2223" s="3">
        <v>0</v>
      </c>
      <c r="AF2223" s="3">
        <v>13577616</v>
      </c>
      <c r="AG2223" s="3">
        <v>65924</v>
      </c>
      <c r="AH2223" s="3">
        <v>10428055</v>
      </c>
      <c r="AI2223" s="3">
        <v>9288832</v>
      </c>
      <c r="AJ2223" s="3">
        <v>1081955</v>
      </c>
      <c r="AK2223" s="3">
        <v>1081955</v>
      </c>
      <c r="AL2223" s="3">
        <v>556197</v>
      </c>
      <c r="AM2223" s="3">
        <v>525758</v>
      </c>
      <c r="AN2223" s="3">
        <v>-373018</v>
      </c>
      <c r="AO2223" s="3">
        <v>0</v>
      </c>
      <c r="AP2223" s="3">
        <v>373018</v>
      </c>
      <c r="AQ2223" s="3">
        <v>0</v>
      </c>
      <c r="AR2223" s="3">
        <f>Tabela1[[#This Row],[Potrzeby finansowe 2027
w tym:]]+Tabela1[[#This Row],[Rozliczenie 2025 potrz. fin.]]</f>
        <v>19716886</v>
      </c>
      <c r="AS2223" s="3">
        <v>0</v>
      </c>
      <c r="AT2223" s="3">
        <v>0</v>
      </c>
      <c r="AU2223" s="3"/>
      <c r="AV2223" s="3"/>
      <c r="AW2223" s="3"/>
      <c r="AX2223" s="3"/>
      <c r="AY2223" s="3"/>
      <c r="AZ2223" s="3"/>
      <c r="BA2223" s="3">
        <v>6919</v>
      </c>
      <c r="BB2223" s="3">
        <v>0</v>
      </c>
      <c r="BC2223" s="3">
        <v>0</v>
      </c>
      <c r="BD2223" s="3">
        <v>0</v>
      </c>
      <c r="BE2223" s="3">
        <v>138.63999999999999</v>
      </c>
      <c r="BF2223" s="3">
        <v>0</v>
      </c>
      <c r="BG2223" s="3">
        <v>460390</v>
      </c>
      <c r="BH2223" s="3">
        <v>4326</v>
      </c>
      <c r="BI2223" s="3">
        <v>264620</v>
      </c>
      <c r="BJ2223" s="3">
        <v>4066378.3100000005</v>
      </c>
      <c r="BK2223" s="3">
        <v>2738766.3500000006</v>
      </c>
      <c r="BL2223" s="3">
        <v>51193.83</v>
      </c>
      <c r="BM2223" s="3">
        <v>5208060.18</v>
      </c>
      <c r="BN2223" s="53">
        <v>0.64637437863145042</v>
      </c>
      <c r="BO2223" s="54">
        <v>1.8915450000000001E-4</v>
      </c>
      <c r="BP2223" s="70">
        <v>4756</v>
      </c>
      <c r="BQ2223" s="71"/>
      <c r="BR2223" s="70"/>
      <c r="BS2223" s="72"/>
      <c r="BT2223" s="72"/>
      <c r="BU2223" s="70">
        <v>13577616</v>
      </c>
      <c r="BV2223" s="70">
        <v>65924</v>
      </c>
      <c r="BW2223" s="74">
        <v>10428055</v>
      </c>
      <c r="BX2223" s="70">
        <v>24071595</v>
      </c>
    </row>
    <row r="2224" spans="1:76" x14ac:dyDescent="0.3">
      <c r="A2224" s="73" t="s">
        <v>10</v>
      </c>
      <c r="B2224" s="2" t="s">
        <v>1143</v>
      </c>
      <c r="C2224" s="2" t="s">
        <v>140</v>
      </c>
      <c r="D2224" s="2" t="s">
        <v>11</v>
      </c>
      <c r="E2224" s="2" t="s">
        <v>15</v>
      </c>
      <c r="F2224" s="17" t="str">
        <f>+Tabela1[[#This Row],[WK]]&amp;Tabela1[[#This Row],[PK]]&amp;Tabela1[[#This Row],[GK]]</f>
        <v>302002</v>
      </c>
      <c r="G2224" s="2" t="s">
        <v>1332</v>
      </c>
      <c r="H2224" s="3">
        <v>172980790.13999999</v>
      </c>
      <c r="I2224" s="4">
        <v>1.125</v>
      </c>
      <c r="J2224" s="3">
        <v>194603388.91</v>
      </c>
      <c r="K2224" s="4">
        <v>7.0000000000000007E-2</v>
      </c>
      <c r="L2224" s="3">
        <v>13622237</v>
      </c>
      <c r="M2224" s="3"/>
      <c r="N2224" s="5"/>
      <c r="O2224" s="3">
        <v>5155546</v>
      </c>
      <c r="P2224" s="4">
        <v>1.125</v>
      </c>
      <c r="Q2224" s="3">
        <v>5799989.25</v>
      </c>
      <c r="R2224" s="4">
        <v>1.6E-2</v>
      </c>
      <c r="S2224" s="3">
        <v>92800</v>
      </c>
      <c r="T2224" s="3"/>
      <c r="U2224" s="5"/>
      <c r="V2224" s="3">
        <v>7869550</v>
      </c>
      <c r="W2224" s="5"/>
      <c r="X2224" s="3">
        <v>20379457</v>
      </c>
      <c r="Y2224" s="3">
        <v>6578715</v>
      </c>
      <c r="Z2224" s="3">
        <v>0</v>
      </c>
      <c r="AA2224" s="3">
        <v>757223</v>
      </c>
      <c r="AB2224" s="3">
        <v>11264072</v>
      </c>
      <c r="AC2224" s="3">
        <v>1779447</v>
      </c>
      <c r="AD2224" s="3">
        <v>12509907</v>
      </c>
      <c r="AE2224" s="3">
        <v>0</v>
      </c>
      <c r="AF2224" s="3">
        <v>13622237</v>
      </c>
      <c r="AG2224" s="3">
        <v>92800</v>
      </c>
      <c r="AH2224" s="3">
        <v>12509907</v>
      </c>
      <c r="AI2224" s="3">
        <v>7869550</v>
      </c>
      <c r="AJ2224" s="3">
        <v>1218891</v>
      </c>
      <c r="AK2224" s="3">
        <v>1218891</v>
      </c>
      <c r="AL2224" s="3">
        <v>136952</v>
      </c>
      <c r="AM2224" s="3">
        <v>1081939</v>
      </c>
      <c r="AN2224" s="3">
        <v>149719</v>
      </c>
      <c r="AO2224" s="3">
        <v>0</v>
      </c>
      <c r="AP2224" s="3">
        <v>-149719</v>
      </c>
      <c r="AQ2224" s="3">
        <v>0</v>
      </c>
      <c r="AR2224" s="3">
        <f>Tabela1[[#This Row],[Potrzeby finansowe 2027
w tym:]]+Tabela1[[#This Row],[Rozliczenie 2025 potrz. fin.]]</f>
        <v>20379457</v>
      </c>
      <c r="AS2224" s="3">
        <v>0</v>
      </c>
      <c r="AT2224" s="3">
        <v>0</v>
      </c>
      <c r="AU2224" s="3"/>
      <c r="AV2224" s="3"/>
      <c r="AW2224" s="3"/>
      <c r="AX2224" s="3"/>
      <c r="AY2224" s="3"/>
      <c r="AZ2224" s="3"/>
      <c r="BA2224" s="3">
        <v>0</v>
      </c>
      <c r="BB2224" s="3">
        <v>0</v>
      </c>
      <c r="BC2224" s="3">
        <v>0</v>
      </c>
      <c r="BD2224" s="3">
        <v>0</v>
      </c>
      <c r="BE2224" s="3">
        <v>0</v>
      </c>
      <c r="BF2224" s="3">
        <v>0</v>
      </c>
      <c r="BG2224" s="3">
        <v>504556</v>
      </c>
      <c r="BH2224" s="3">
        <v>4741</v>
      </c>
      <c r="BI2224" s="3">
        <v>252667</v>
      </c>
      <c r="BJ2224" s="3">
        <v>3882696.1574999997</v>
      </c>
      <c r="BK2224" s="3">
        <v>1757828.9499999997</v>
      </c>
      <c r="BL2224" s="3">
        <v>2825480.55</v>
      </c>
      <c r="BM2224" s="3">
        <v>2848507.73</v>
      </c>
      <c r="BN2224" s="53">
        <v>0.70144278746164535</v>
      </c>
      <c r="BO2224" s="54">
        <v>1.8874000000000001E-4</v>
      </c>
      <c r="BP2224" s="70">
        <v>4746</v>
      </c>
      <c r="BQ2224" s="71"/>
      <c r="BR2224" s="70"/>
      <c r="BS2224" s="72"/>
      <c r="BT2224" s="72"/>
      <c r="BU2224" s="70">
        <v>13622237</v>
      </c>
      <c r="BV2224" s="70">
        <v>92800</v>
      </c>
      <c r="BW2224" s="74">
        <v>12509907</v>
      </c>
      <c r="BX2224" s="70">
        <v>26224944</v>
      </c>
    </row>
    <row r="2225" spans="1:76" x14ac:dyDescent="0.3">
      <c r="A2225" s="73" t="s">
        <v>10</v>
      </c>
      <c r="B2225" s="2" t="s">
        <v>1143</v>
      </c>
      <c r="C2225" s="2" t="s">
        <v>140</v>
      </c>
      <c r="D2225" s="2" t="s">
        <v>16</v>
      </c>
      <c r="E2225" s="2" t="s">
        <v>19</v>
      </c>
      <c r="F2225" s="17" t="str">
        <f>+Tabela1[[#This Row],[WK]]&amp;Tabela1[[#This Row],[PK]]&amp;Tabela1[[#This Row],[GK]]</f>
        <v>302003</v>
      </c>
      <c r="G2225" s="2" t="s">
        <v>2064</v>
      </c>
      <c r="H2225" s="3">
        <v>311830908.43000001</v>
      </c>
      <c r="I2225" s="4">
        <v>1.125</v>
      </c>
      <c r="J2225" s="3">
        <v>350809771.98000002</v>
      </c>
      <c r="K2225" s="4">
        <v>7.0000000000000007E-2</v>
      </c>
      <c r="L2225" s="3">
        <v>24556684</v>
      </c>
      <c r="M2225" s="3"/>
      <c r="N2225" s="5"/>
      <c r="O2225" s="3">
        <v>131954888.3</v>
      </c>
      <c r="P2225" s="4">
        <v>1.125</v>
      </c>
      <c r="Q2225" s="3">
        <v>148449249.34</v>
      </c>
      <c r="R2225" s="4">
        <v>1.6E-2</v>
      </c>
      <c r="S2225" s="3">
        <v>2375188</v>
      </c>
      <c r="T2225" s="3"/>
      <c r="U2225" s="5"/>
      <c r="V2225" s="3">
        <v>16642849</v>
      </c>
      <c r="W2225" s="5"/>
      <c r="X2225" s="3">
        <v>21668559</v>
      </c>
      <c r="Y2225" s="3">
        <v>0</v>
      </c>
      <c r="Z2225" s="3">
        <v>32420</v>
      </c>
      <c r="AA2225" s="3">
        <v>1250544</v>
      </c>
      <c r="AB2225" s="3">
        <v>17332151</v>
      </c>
      <c r="AC2225" s="3">
        <v>3053444</v>
      </c>
      <c r="AD2225" s="3">
        <v>5025710</v>
      </c>
      <c r="AE2225" s="3">
        <v>0</v>
      </c>
      <c r="AF2225" s="3">
        <v>24556684</v>
      </c>
      <c r="AG2225" s="3">
        <v>2375188</v>
      </c>
      <c r="AH2225" s="3">
        <v>5025710</v>
      </c>
      <c r="AI2225" s="3">
        <v>16642849</v>
      </c>
      <c r="AJ2225" s="3">
        <v>1169324</v>
      </c>
      <c r="AK2225" s="3">
        <v>1169324</v>
      </c>
      <c r="AL2225" s="3">
        <v>-127820</v>
      </c>
      <c r="AM2225" s="3">
        <v>1297144</v>
      </c>
      <c r="AN2225" s="3">
        <v>152954</v>
      </c>
      <c r="AO2225" s="3">
        <v>0</v>
      </c>
      <c r="AP2225" s="3">
        <v>-152954</v>
      </c>
      <c r="AQ2225" s="3">
        <v>0</v>
      </c>
      <c r="AR2225" s="3">
        <f>Tabela1[[#This Row],[Potrzeby finansowe 2027
w tym:]]+Tabela1[[#This Row],[Rozliczenie 2025 potrz. fin.]]</f>
        <v>21668559</v>
      </c>
      <c r="AS2225" s="3">
        <v>0</v>
      </c>
      <c r="AT2225" s="3">
        <v>0</v>
      </c>
      <c r="AU2225" s="3"/>
      <c r="AV2225" s="3"/>
      <c r="AW2225" s="3"/>
      <c r="AX2225" s="3"/>
      <c r="AY2225" s="3"/>
      <c r="AZ2225" s="3"/>
      <c r="BA2225" s="3">
        <v>32420</v>
      </c>
      <c r="BB2225" s="3">
        <v>0</v>
      </c>
      <c r="BC2225" s="3">
        <v>0</v>
      </c>
      <c r="BD2225" s="3">
        <v>0</v>
      </c>
      <c r="BE2225" s="3">
        <v>649.64</v>
      </c>
      <c r="BF2225" s="3">
        <v>0</v>
      </c>
      <c r="BG2225" s="3">
        <v>794243</v>
      </c>
      <c r="BH2225" s="3">
        <v>7463</v>
      </c>
      <c r="BI2225" s="3">
        <v>456301</v>
      </c>
      <c r="BJ2225" s="3">
        <v>7011900.1699999999</v>
      </c>
      <c r="BK2225" s="3">
        <v>5265305.5</v>
      </c>
      <c r="BL2225" s="3">
        <v>186713.92</v>
      </c>
      <c r="BM2225" s="3">
        <v>6612950.8399999999</v>
      </c>
      <c r="BN2225" s="53">
        <v>1.0369230482265932</v>
      </c>
      <c r="BO2225" s="54">
        <v>3.0136490000000002E-4</v>
      </c>
      <c r="BP2225" s="70">
        <v>7579</v>
      </c>
      <c r="BQ2225" s="71"/>
      <c r="BR2225" s="70"/>
      <c r="BS2225" s="72"/>
      <c r="BT2225" s="72"/>
      <c r="BU2225" s="70">
        <v>24556684</v>
      </c>
      <c r="BV2225" s="70">
        <v>2375188</v>
      </c>
      <c r="BW2225" s="74">
        <v>5025710</v>
      </c>
      <c r="BX2225" s="70">
        <v>31957582</v>
      </c>
    </row>
    <row r="2226" spans="1:76" x14ac:dyDescent="0.3">
      <c r="A2226" s="73" t="s">
        <v>10</v>
      </c>
      <c r="B2226" s="2" t="s">
        <v>1143</v>
      </c>
      <c r="C2226" s="2" t="s">
        <v>140</v>
      </c>
      <c r="D2226" s="2" t="s">
        <v>18</v>
      </c>
      <c r="E2226" s="2" t="s">
        <v>15</v>
      </c>
      <c r="F2226" s="17" t="str">
        <f>+Tabela1[[#This Row],[WK]]&amp;Tabela1[[#This Row],[PK]]&amp;Tabela1[[#This Row],[GK]]</f>
        <v>302004</v>
      </c>
      <c r="G2226" s="2" t="s">
        <v>2065</v>
      </c>
      <c r="H2226" s="3">
        <v>149219955.53999999</v>
      </c>
      <c r="I2226" s="4">
        <v>1.125</v>
      </c>
      <c r="J2226" s="3">
        <v>167872449.97999999</v>
      </c>
      <c r="K2226" s="4">
        <v>7.0000000000000007E-2</v>
      </c>
      <c r="L2226" s="3">
        <v>11751071</v>
      </c>
      <c r="M2226" s="3"/>
      <c r="N2226" s="5"/>
      <c r="O2226" s="3">
        <v>10545150.84</v>
      </c>
      <c r="P2226" s="4">
        <v>1.125</v>
      </c>
      <c r="Q2226" s="3">
        <v>11863294.699999999</v>
      </c>
      <c r="R2226" s="4">
        <v>1.6E-2</v>
      </c>
      <c r="S2226" s="3">
        <v>189813</v>
      </c>
      <c r="T2226" s="3"/>
      <c r="U2226" s="5"/>
      <c r="V2226" s="3">
        <v>7654198</v>
      </c>
      <c r="W2226" s="5"/>
      <c r="X2226" s="3">
        <v>19980563</v>
      </c>
      <c r="Y2226" s="3">
        <v>4945324</v>
      </c>
      <c r="Z2226" s="3">
        <v>27863</v>
      </c>
      <c r="AA2226" s="3">
        <v>832118</v>
      </c>
      <c r="AB2226" s="3">
        <v>11106003</v>
      </c>
      <c r="AC2226" s="3">
        <v>3069255</v>
      </c>
      <c r="AD2226" s="3">
        <v>12326365</v>
      </c>
      <c r="AE2226" s="3">
        <v>0</v>
      </c>
      <c r="AF2226" s="3">
        <v>11751071</v>
      </c>
      <c r="AG2226" s="3">
        <v>189813</v>
      </c>
      <c r="AH2226" s="3">
        <v>12326365</v>
      </c>
      <c r="AI2226" s="3">
        <v>7654198</v>
      </c>
      <c r="AJ2226" s="3">
        <v>774395</v>
      </c>
      <c r="AK2226" s="3">
        <v>774395</v>
      </c>
      <c r="AL2226" s="3">
        <v>421317</v>
      </c>
      <c r="AM2226" s="3">
        <v>353078</v>
      </c>
      <c r="AN2226" s="3">
        <v>-495047</v>
      </c>
      <c r="AO2226" s="3">
        <v>0</v>
      </c>
      <c r="AP2226" s="3">
        <v>495047</v>
      </c>
      <c r="AQ2226" s="3">
        <v>0</v>
      </c>
      <c r="AR2226" s="3">
        <f>Tabela1[[#This Row],[Potrzeby finansowe 2027
w tym:]]+Tabela1[[#This Row],[Rozliczenie 2025 potrz. fin.]]</f>
        <v>19980563</v>
      </c>
      <c r="AS2226" s="3">
        <v>0</v>
      </c>
      <c r="AT2226" s="3">
        <v>0</v>
      </c>
      <c r="AU2226" s="3"/>
      <c r="AV2226" s="3"/>
      <c r="AW2226" s="3"/>
      <c r="AX2226" s="3"/>
      <c r="AY2226" s="3"/>
      <c r="AZ2226" s="3"/>
      <c r="BA2226" s="3">
        <v>27863</v>
      </c>
      <c r="BB2226" s="3">
        <v>0</v>
      </c>
      <c r="BC2226" s="3">
        <v>0</v>
      </c>
      <c r="BD2226" s="3">
        <v>0</v>
      </c>
      <c r="BE2226" s="3">
        <v>558.33000000000004</v>
      </c>
      <c r="BF2226" s="3">
        <v>0</v>
      </c>
      <c r="BG2226" s="3">
        <v>464115</v>
      </c>
      <c r="BH2226" s="3">
        <v>4361</v>
      </c>
      <c r="BI2226" s="3">
        <v>368003</v>
      </c>
      <c r="BJ2226" s="3">
        <v>5655043.4099999992</v>
      </c>
      <c r="BK2226" s="3">
        <v>3376666.1499999994</v>
      </c>
      <c r="BL2226" s="3">
        <v>1807057.5</v>
      </c>
      <c r="BM2226" s="3">
        <v>5499394.04</v>
      </c>
      <c r="BN2226" s="53">
        <v>0.74244331906400685</v>
      </c>
      <c r="BO2226" s="54">
        <v>1.6861879999999999E-4</v>
      </c>
      <c r="BP2226" s="70">
        <v>4240</v>
      </c>
      <c r="BQ2226" s="71"/>
      <c r="BR2226" s="70"/>
      <c r="BS2226" s="72"/>
      <c r="BT2226" s="72"/>
      <c r="BU2226" s="70">
        <v>11751071</v>
      </c>
      <c r="BV2226" s="70">
        <v>189813</v>
      </c>
      <c r="BW2226" s="74">
        <v>12326365</v>
      </c>
      <c r="BX2226" s="70">
        <v>24267249</v>
      </c>
    </row>
    <row r="2227" spans="1:76" x14ac:dyDescent="0.3">
      <c r="A2227" s="73" t="s">
        <v>10</v>
      </c>
      <c r="B2227" s="2" t="s">
        <v>1143</v>
      </c>
      <c r="C2227" s="2" t="s">
        <v>140</v>
      </c>
      <c r="D2227" s="2" t="s">
        <v>21</v>
      </c>
      <c r="E2227" s="2" t="s">
        <v>15</v>
      </c>
      <c r="F2227" s="17" t="str">
        <f>+Tabela1[[#This Row],[WK]]&amp;Tabela1[[#This Row],[PK]]&amp;Tabela1[[#This Row],[GK]]</f>
        <v>302005</v>
      </c>
      <c r="G2227" s="2" t="s">
        <v>2066</v>
      </c>
      <c r="H2227" s="3">
        <v>472304607.64999998</v>
      </c>
      <c r="I2227" s="4">
        <v>1.125</v>
      </c>
      <c r="J2227" s="3">
        <v>531342683.61000001</v>
      </c>
      <c r="K2227" s="4">
        <v>7.0000000000000007E-2</v>
      </c>
      <c r="L2227" s="3">
        <v>37193988</v>
      </c>
      <c r="M2227" s="3"/>
      <c r="N2227" s="5"/>
      <c r="O2227" s="3">
        <v>50220811.07</v>
      </c>
      <c r="P2227" s="4">
        <v>1.125</v>
      </c>
      <c r="Q2227" s="3">
        <v>56498412.450000003</v>
      </c>
      <c r="R2227" s="4">
        <v>1.6E-2</v>
      </c>
      <c r="S2227" s="3">
        <v>903975</v>
      </c>
      <c r="T2227" s="3"/>
      <c r="U2227" s="5"/>
      <c r="V2227" s="3">
        <v>20272769</v>
      </c>
      <c r="W2227" s="5"/>
      <c r="X2227" s="3">
        <v>28935827</v>
      </c>
      <c r="Y2227" s="3">
        <v>1572144</v>
      </c>
      <c r="Z2227" s="3">
        <v>0</v>
      </c>
      <c r="AA2227" s="3">
        <v>1921835</v>
      </c>
      <c r="AB2227" s="3">
        <v>21688027</v>
      </c>
      <c r="AC2227" s="3">
        <v>3753821</v>
      </c>
      <c r="AD2227" s="3">
        <v>8136337</v>
      </c>
      <c r="AE2227" s="3">
        <v>0</v>
      </c>
      <c r="AF2227" s="3">
        <v>37193988</v>
      </c>
      <c r="AG2227" s="3">
        <v>903975</v>
      </c>
      <c r="AH2227" s="3">
        <v>8136337</v>
      </c>
      <c r="AI2227" s="3">
        <v>20272769</v>
      </c>
      <c r="AJ2227" s="3">
        <v>2339676</v>
      </c>
      <c r="AK2227" s="3">
        <v>1812955</v>
      </c>
      <c r="AL2227" s="3">
        <v>1102414</v>
      </c>
      <c r="AM2227" s="3">
        <v>710541</v>
      </c>
      <c r="AN2227" s="3">
        <v>-618757</v>
      </c>
      <c r="AO2227" s="3">
        <v>0</v>
      </c>
      <c r="AP2227" s="3">
        <v>92036</v>
      </c>
      <c r="AQ2227" s="3">
        <v>-526721</v>
      </c>
      <c r="AR2227" s="3">
        <f>Tabela1[[#This Row],[Potrzeby finansowe 2027
w tym:]]+Tabela1[[#This Row],[Rozliczenie 2025 potrz. fin.]]</f>
        <v>28409106</v>
      </c>
      <c r="AS2227" s="3">
        <v>0</v>
      </c>
      <c r="AT2227" s="3">
        <v>0</v>
      </c>
      <c r="AU2227" s="3"/>
      <c r="AV2227" s="3"/>
      <c r="AW2227" s="3"/>
      <c r="AX2227" s="3"/>
      <c r="AY2227" s="3"/>
      <c r="AZ2227" s="3"/>
      <c r="BA2227" s="3">
        <v>0</v>
      </c>
      <c r="BB2227" s="3">
        <v>0</v>
      </c>
      <c r="BC2227" s="3">
        <v>0</v>
      </c>
      <c r="BD2227" s="3">
        <v>0</v>
      </c>
      <c r="BE2227" s="3">
        <v>0</v>
      </c>
      <c r="BF2227" s="3">
        <v>0</v>
      </c>
      <c r="BG2227" s="3">
        <v>1168110</v>
      </c>
      <c r="BH2227" s="3">
        <v>10976</v>
      </c>
      <c r="BI2227" s="3">
        <v>753725</v>
      </c>
      <c r="BJ2227" s="3">
        <v>11582376.285</v>
      </c>
      <c r="BK2227" s="3">
        <v>7359027.4400000013</v>
      </c>
      <c r="BL2227" s="3">
        <v>2731019.2</v>
      </c>
      <c r="BM2227" s="3">
        <v>11431356.98</v>
      </c>
      <c r="BN2227" s="53">
        <v>0.96631506299954317</v>
      </c>
      <c r="BO2227" s="54">
        <v>4.3269610000000003E-4</v>
      </c>
      <c r="BP2227" s="70">
        <v>10882</v>
      </c>
      <c r="BQ2227" s="71"/>
      <c r="BR2227" s="70"/>
      <c r="BS2227" s="72"/>
      <c r="BT2227" s="72"/>
      <c r="BU2227" s="70">
        <v>37193988</v>
      </c>
      <c r="BV2227" s="70">
        <v>903975</v>
      </c>
      <c r="BW2227" s="74">
        <v>8136337</v>
      </c>
      <c r="BX2227" s="70">
        <v>46234300</v>
      </c>
    </row>
    <row r="2228" spans="1:76" x14ac:dyDescent="0.3">
      <c r="A2228" s="73" t="s">
        <v>10</v>
      </c>
      <c r="B2228" s="2" t="s">
        <v>1143</v>
      </c>
      <c r="C2228" s="2" t="s">
        <v>140</v>
      </c>
      <c r="D2228" s="2" t="s">
        <v>23</v>
      </c>
      <c r="E2228" s="2" t="s">
        <v>19</v>
      </c>
      <c r="F2228" s="17" t="str">
        <f>+Tabela1[[#This Row],[WK]]&amp;Tabela1[[#This Row],[PK]]&amp;Tabela1[[#This Row],[GK]]</f>
        <v>302006</v>
      </c>
      <c r="G2228" s="2" t="s">
        <v>2067</v>
      </c>
      <c r="H2228" s="3">
        <v>1343226517.97</v>
      </c>
      <c r="I2228" s="4">
        <v>1.125</v>
      </c>
      <c r="J2228" s="3">
        <v>1511129832.72</v>
      </c>
      <c r="K2228" s="4">
        <v>7.0000000000000007E-2</v>
      </c>
      <c r="L2228" s="3">
        <v>105779088</v>
      </c>
      <c r="M2228" s="3"/>
      <c r="N2228" s="5"/>
      <c r="O2228" s="3">
        <v>206024719.13000003</v>
      </c>
      <c r="P2228" s="4">
        <v>1.125</v>
      </c>
      <c r="Q2228" s="3">
        <v>231777809.02000001</v>
      </c>
      <c r="R2228" s="4">
        <v>1.6E-2</v>
      </c>
      <c r="S2228" s="3">
        <v>3708445</v>
      </c>
      <c r="T2228" s="3"/>
      <c r="U2228" s="5"/>
      <c r="V2228" s="3">
        <v>57104463</v>
      </c>
      <c r="W2228" s="5"/>
      <c r="X2228" s="3">
        <v>58740838</v>
      </c>
      <c r="Y2228" s="3">
        <v>650930</v>
      </c>
      <c r="Z2228" s="3">
        <v>53999</v>
      </c>
      <c r="AA2228" s="3">
        <v>5065259</v>
      </c>
      <c r="AB2228" s="3">
        <v>52970650</v>
      </c>
      <c r="AC2228" s="3">
        <v>0</v>
      </c>
      <c r="AD2228" s="3">
        <v>2437661</v>
      </c>
      <c r="AE2228" s="3">
        <v>0</v>
      </c>
      <c r="AF2228" s="3">
        <v>105779088</v>
      </c>
      <c r="AG2228" s="3">
        <v>3708445</v>
      </c>
      <c r="AH2228" s="3">
        <v>2437661</v>
      </c>
      <c r="AI2228" s="3">
        <v>57104463</v>
      </c>
      <c r="AJ2228" s="3">
        <v>1759839</v>
      </c>
      <c r="AK2228" s="3">
        <v>2072976</v>
      </c>
      <c r="AL2228" s="3">
        <v>1173310</v>
      </c>
      <c r="AM2228" s="3">
        <v>899666</v>
      </c>
      <c r="AN2228" s="3">
        <v>313137</v>
      </c>
      <c r="AO2228" s="3">
        <v>0</v>
      </c>
      <c r="AP2228" s="3">
        <v>0</v>
      </c>
      <c r="AQ2228" s="3">
        <v>313137</v>
      </c>
      <c r="AR2228" s="3">
        <f>Tabela1[[#This Row],[Potrzeby finansowe 2027
w tym:]]+Tabela1[[#This Row],[Rozliczenie 2025 potrz. fin.]]</f>
        <v>59053975</v>
      </c>
      <c r="AS2228" s="3">
        <v>0</v>
      </c>
      <c r="AT2228" s="3">
        <v>0</v>
      </c>
      <c r="AU2228" s="3"/>
      <c r="AV2228" s="3"/>
      <c r="AW2228" s="3"/>
      <c r="AX2228" s="3"/>
      <c r="AY2228" s="3"/>
      <c r="AZ2228" s="3"/>
      <c r="BA2228" s="3">
        <v>53999</v>
      </c>
      <c r="BB2228" s="3">
        <v>0</v>
      </c>
      <c r="BC2228" s="3">
        <v>0</v>
      </c>
      <c r="BD2228" s="3">
        <v>0</v>
      </c>
      <c r="BE2228" s="3">
        <v>1082.04</v>
      </c>
      <c r="BF2228" s="3">
        <v>0</v>
      </c>
      <c r="BG2228" s="3">
        <v>3051070</v>
      </c>
      <c r="BH2228" s="3">
        <v>28669</v>
      </c>
      <c r="BI2228" s="3">
        <v>2014189</v>
      </c>
      <c r="BJ2228" s="3">
        <v>30951718.609999996</v>
      </c>
      <c r="BK2228" s="3">
        <v>26555753.049999997</v>
      </c>
      <c r="BL2228" s="3">
        <v>1075861.23</v>
      </c>
      <c r="BM2228" s="3">
        <v>15432139.780000001</v>
      </c>
      <c r="BN2228" s="53">
        <v>0.99453848521306065</v>
      </c>
      <c r="BO2228" s="54">
        <v>1.1049998E-3</v>
      </c>
      <c r="BP2228" s="70">
        <v>27789</v>
      </c>
      <c r="BQ2228" s="71"/>
      <c r="BR2228" s="70"/>
      <c r="BS2228" s="72"/>
      <c r="BT2228" s="72"/>
      <c r="BU2228" s="70">
        <v>105779088</v>
      </c>
      <c r="BV2228" s="70">
        <v>3708445</v>
      </c>
      <c r="BW2228" s="74">
        <v>2437661</v>
      </c>
      <c r="BX2228" s="70">
        <v>111925194</v>
      </c>
    </row>
    <row r="2229" spans="1:76" x14ac:dyDescent="0.3">
      <c r="A2229" s="73" t="s">
        <v>10</v>
      </c>
      <c r="B2229" s="2" t="s">
        <v>1143</v>
      </c>
      <c r="C2229" s="2" t="s">
        <v>147</v>
      </c>
      <c r="D2229" s="2" t="s">
        <v>12</v>
      </c>
      <c r="E2229" s="2" t="s">
        <v>13</v>
      </c>
      <c r="F2229" s="17" t="str">
        <f>+Tabela1[[#This Row],[WK]]&amp;Tabela1[[#This Row],[PK]]&amp;Tabela1[[#This Row],[GK]]</f>
        <v>302101</v>
      </c>
      <c r="G2229" s="2" t="s">
        <v>2068</v>
      </c>
      <c r="H2229" s="3">
        <v>2029896438.3399999</v>
      </c>
      <c r="I2229" s="4">
        <v>1.125</v>
      </c>
      <c r="J2229" s="3">
        <v>2283633493.1300001</v>
      </c>
      <c r="K2229" s="4">
        <v>7.0000000000000007E-2</v>
      </c>
      <c r="L2229" s="3">
        <v>159854345</v>
      </c>
      <c r="M2229" s="3"/>
      <c r="N2229" s="5"/>
      <c r="O2229" s="3">
        <v>252098053.09</v>
      </c>
      <c r="P2229" s="4">
        <v>1.125</v>
      </c>
      <c r="Q2229" s="3">
        <v>283610309.73000002</v>
      </c>
      <c r="R2229" s="4">
        <v>1.6E-2</v>
      </c>
      <c r="S2229" s="3">
        <v>4537765</v>
      </c>
      <c r="T2229" s="3"/>
      <c r="U2229" s="5"/>
      <c r="V2229" s="3">
        <v>82627504</v>
      </c>
      <c r="W2229" s="5"/>
      <c r="X2229" s="3">
        <v>71732690</v>
      </c>
      <c r="Y2229" s="3">
        <v>0</v>
      </c>
      <c r="Z2229" s="3">
        <v>1451</v>
      </c>
      <c r="AA2229" s="3">
        <v>4929373</v>
      </c>
      <c r="AB2229" s="3">
        <v>66801866</v>
      </c>
      <c r="AC2229" s="3">
        <v>0</v>
      </c>
      <c r="AD2229" s="3">
        <v>4812385</v>
      </c>
      <c r="AE2229" s="3">
        <v>0</v>
      </c>
      <c r="AF2229" s="3">
        <v>159854345</v>
      </c>
      <c r="AG2229" s="3">
        <v>4537765</v>
      </c>
      <c r="AH2229" s="3">
        <v>4812385</v>
      </c>
      <c r="AI2229" s="3">
        <v>82627504</v>
      </c>
      <c r="AJ2229" s="3">
        <v>4183773</v>
      </c>
      <c r="AK2229" s="3">
        <v>6111541</v>
      </c>
      <c r="AL2229" s="3">
        <v>5475738</v>
      </c>
      <c r="AM2229" s="3">
        <v>635803</v>
      </c>
      <c r="AN2229" s="3">
        <v>1927768</v>
      </c>
      <c r="AO2229" s="3">
        <v>0</v>
      </c>
      <c r="AP2229" s="3">
        <v>0</v>
      </c>
      <c r="AQ2229" s="3">
        <v>1927768</v>
      </c>
      <c r="AR2229" s="3">
        <f>Tabela1[[#This Row],[Potrzeby finansowe 2027
w tym:]]+Tabela1[[#This Row],[Rozliczenie 2025 potrz. fin.]]</f>
        <v>73660458</v>
      </c>
      <c r="AS2229" s="3">
        <v>0</v>
      </c>
      <c r="AT2229" s="3">
        <v>0</v>
      </c>
      <c r="AU2229" s="3"/>
      <c r="AV2229" s="3"/>
      <c r="AW2229" s="3"/>
      <c r="AX2229" s="3"/>
      <c r="AY2229" s="3"/>
      <c r="AZ2229" s="3"/>
      <c r="BA2229" s="3">
        <v>1451</v>
      </c>
      <c r="BB2229" s="3">
        <v>2.1800000000000002</v>
      </c>
      <c r="BC2229" s="3">
        <v>0</v>
      </c>
      <c r="BD2229" s="3">
        <v>0</v>
      </c>
      <c r="BE2229" s="3">
        <v>0</v>
      </c>
      <c r="BF2229" s="3">
        <v>0</v>
      </c>
      <c r="BG2229" s="3">
        <v>3482938</v>
      </c>
      <c r="BH2229" s="3">
        <v>32727</v>
      </c>
      <c r="BI2229" s="3">
        <v>1446435</v>
      </c>
      <c r="BJ2229" s="3">
        <v>22227132.422499999</v>
      </c>
      <c r="BK2229" s="3">
        <v>18327868.189999998</v>
      </c>
      <c r="BL2229" s="3">
        <v>707779.78</v>
      </c>
      <c r="BM2229" s="3">
        <v>14181497.370000001</v>
      </c>
      <c r="BN2229" s="53">
        <v>1.0898072241963013</v>
      </c>
      <c r="BO2229" s="54">
        <v>1.3171229999999999E-3</v>
      </c>
      <c r="BP2229" s="70">
        <v>33123</v>
      </c>
      <c r="BQ2229" s="71"/>
      <c r="BR2229" s="70"/>
      <c r="BS2229" s="72"/>
      <c r="BT2229" s="72"/>
      <c r="BU2229" s="70">
        <v>159854345</v>
      </c>
      <c r="BV2229" s="70">
        <v>4537765</v>
      </c>
      <c r="BW2229" s="74">
        <v>4812385</v>
      </c>
      <c r="BX2229" s="70">
        <v>169204495</v>
      </c>
    </row>
    <row r="2230" spans="1:76" x14ac:dyDescent="0.3">
      <c r="A2230" s="73" t="s">
        <v>10</v>
      </c>
      <c r="B2230" s="2" t="s">
        <v>1143</v>
      </c>
      <c r="C2230" s="2" t="s">
        <v>147</v>
      </c>
      <c r="D2230" s="2" t="s">
        <v>11</v>
      </c>
      <c r="E2230" s="2" t="s">
        <v>13</v>
      </c>
      <c r="F2230" s="17" t="str">
        <f>+Tabela1[[#This Row],[WK]]&amp;Tabela1[[#This Row],[PK]]&amp;Tabela1[[#This Row],[GK]]</f>
        <v>302102</v>
      </c>
      <c r="G2230" s="2" t="s">
        <v>2069</v>
      </c>
      <c r="H2230" s="3">
        <v>651644808.14999998</v>
      </c>
      <c r="I2230" s="4">
        <v>1.125</v>
      </c>
      <c r="J2230" s="3">
        <v>733100409.16999996</v>
      </c>
      <c r="K2230" s="4">
        <v>7.0000000000000007E-2</v>
      </c>
      <c r="L2230" s="3">
        <v>51317029</v>
      </c>
      <c r="M2230" s="3"/>
      <c r="N2230" s="5"/>
      <c r="O2230" s="3">
        <v>82164241.170000002</v>
      </c>
      <c r="P2230" s="4">
        <v>1.125</v>
      </c>
      <c r="Q2230" s="3">
        <v>92434771.319999993</v>
      </c>
      <c r="R2230" s="4">
        <v>1.6E-2</v>
      </c>
      <c r="S2230" s="3">
        <v>1478956</v>
      </c>
      <c r="T2230" s="3"/>
      <c r="U2230" s="5"/>
      <c r="V2230" s="3">
        <v>16300690</v>
      </c>
      <c r="W2230" s="5"/>
      <c r="X2230" s="3">
        <v>22938413</v>
      </c>
      <c r="Y2230" s="3">
        <v>0</v>
      </c>
      <c r="Z2230" s="3">
        <v>470611</v>
      </c>
      <c r="AA2230" s="3">
        <v>1593524</v>
      </c>
      <c r="AB2230" s="3">
        <v>15725643</v>
      </c>
      <c r="AC2230" s="3">
        <v>5148635</v>
      </c>
      <c r="AD2230" s="3">
        <v>6654354</v>
      </c>
      <c r="AE2230" s="3">
        <v>6520741</v>
      </c>
      <c r="AF2230" s="3">
        <v>51317029</v>
      </c>
      <c r="AG2230" s="3">
        <v>1478956</v>
      </c>
      <c r="AH2230" s="3">
        <v>133613</v>
      </c>
      <c r="AI2230" s="3">
        <v>16300690</v>
      </c>
      <c r="AJ2230" s="3">
        <v>1340152</v>
      </c>
      <c r="AK2230" s="3">
        <v>1356782</v>
      </c>
      <c r="AL2230" s="3">
        <v>962812</v>
      </c>
      <c r="AM2230" s="3">
        <v>393970</v>
      </c>
      <c r="AN2230" s="3">
        <v>-870217</v>
      </c>
      <c r="AO2230" s="3">
        <v>0</v>
      </c>
      <c r="AP2230" s="3">
        <v>886847</v>
      </c>
      <c r="AQ2230" s="3">
        <v>16630</v>
      </c>
      <c r="AR2230" s="3">
        <f>Tabela1[[#This Row],[Potrzeby finansowe 2027
w tym:]]+Tabela1[[#This Row],[Rozliczenie 2025 potrz. fin.]]</f>
        <v>22955043</v>
      </c>
      <c r="AS2230" s="3">
        <v>0</v>
      </c>
      <c r="AT2230" s="3">
        <v>0</v>
      </c>
      <c r="AU2230" s="3"/>
      <c r="AV2230" s="3"/>
      <c r="AW2230" s="3"/>
      <c r="AX2230" s="3"/>
      <c r="AY2230" s="3"/>
      <c r="AZ2230" s="3"/>
      <c r="BA2230" s="3">
        <v>470611</v>
      </c>
      <c r="BB2230" s="3">
        <v>701.98</v>
      </c>
      <c r="BC2230" s="3">
        <v>0</v>
      </c>
      <c r="BD2230" s="3">
        <v>0</v>
      </c>
      <c r="BE2230" s="3">
        <v>70.41</v>
      </c>
      <c r="BF2230" s="3">
        <v>0</v>
      </c>
      <c r="BG2230" s="3">
        <v>974631</v>
      </c>
      <c r="BH2230" s="3">
        <v>9158</v>
      </c>
      <c r="BI2230" s="3">
        <v>618893</v>
      </c>
      <c r="BJ2230" s="3">
        <v>9510430.5024999995</v>
      </c>
      <c r="BK2230" s="3">
        <v>7920493.6899999995</v>
      </c>
      <c r="BL2230" s="3">
        <v>453124.21</v>
      </c>
      <c r="BM2230" s="3">
        <v>5453498.8300000001</v>
      </c>
      <c r="BN2230" s="53">
        <v>1.4025871314923104</v>
      </c>
      <c r="BO2230" s="54">
        <v>3.5834700000000002E-4</v>
      </c>
      <c r="BP2230" s="70">
        <v>9012</v>
      </c>
      <c r="BQ2230" s="71"/>
      <c r="BR2230" s="70"/>
      <c r="BS2230" s="72"/>
      <c r="BT2230" s="72"/>
      <c r="BU2230" s="70">
        <v>51317029</v>
      </c>
      <c r="BV2230" s="70">
        <v>1478956</v>
      </c>
      <c r="BW2230" s="74">
        <v>133613</v>
      </c>
      <c r="BX2230" s="70">
        <v>52929598</v>
      </c>
    </row>
    <row r="2231" spans="1:76" x14ac:dyDescent="0.3">
      <c r="A2231" s="73" t="s">
        <v>10</v>
      </c>
      <c r="B2231" s="2" t="s">
        <v>1143</v>
      </c>
      <c r="C2231" s="2" t="s">
        <v>147</v>
      </c>
      <c r="D2231" s="2" t="s">
        <v>16</v>
      </c>
      <c r="E2231" s="2" t="s">
        <v>19</v>
      </c>
      <c r="F2231" s="17" t="str">
        <f>+Tabela1[[#This Row],[WK]]&amp;Tabela1[[#This Row],[PK]]&amp;Tabela1[[#This Row],[GK]]</f>
        <v>302103</v>
      </c>
      <c r="G2231" s="2" t="s">
        <v>2070</v>
      </c>
      <c r="H2231" s="3">
        <v>727668869.37</v>
      </c>
      <c r="I2231" s="4">
        <v>1.125</v>
      </c>
      <c r="J2231" s="3">
        <v>818627478.03999996</v>
      </c>
      <c r="K2231" s="4">
        <v>7.0000000000000007E-2</v>
      </c>
      <c r="L2231" s="3">
        <v>57303923</v>
      </c>
      <c r="M2231" s="3"/>
      <c r="N2231" s="5"/>
      <c r="O2231" s="3">
        <v>211950232.78</v>
      </c>
      <c r="P2231" s="4">
        <v>1.125</v>
      </c>
      <c r="Q2231" s="3">
        <v>238444011.88</v>
      </c>
      <c r="R2231" s="4">
        <v>1.6E-2</v>
      </c>
      <c r="S2231" s="3">
        <v>3815104</v>
      </c>
      <c r="T2231" s="3"/>
      <c r="U2231" s="5"/>
      <c r="V2231" s="3">
        <v>32037324</v>
      </c>
      <c r="W2231" s="5"/>
      <c r="X2231" s="3">
        <v>32751624</v>
      </c>
      <c r="Y2231" s="3">
        <v>0</v>
      </c>
      <c r="Z2231" s="3">
        <v>0</v>
      </c>
      <c r="AA2231" s="3">
        <v>2483405</v>
      </c>
      <c r="AB2231" s="3">
        <v>30268219</v>
      </c>
      <c r="AC2231" s="3">
        <v>0</v>
      </c>
      <c r="AD2231" s="3">
        <v>1251599</v>
      </c>
      <c r="AE2231" s="3">
        <v>0</v>
      </c>
      <c r="AF2231" s="3">
        <v>57303923</v>
      </c>
      <c r="AG2231" s="3">
        <v>3815104</v>
      </c>
      <c r="AH2231" s="3">
        <v>1251599</v>
      </c>
      <c r="AI2231" s="3">
        <v>32037324</v>
      </c>
      <c r="AJ2231" s="3">
        <v>1104815</v>
      </c>
      <c r="AK2231" s="3">
        <v>1017207</v>
      </c>
      <c r="AL2231" s="3">
        <v>2549237</v>
      </c>
      <c r="AM2231" s="3">
        <v>-1532030</v>
      </c>
      <c r="AN2231" s="3">
        <v>-87608</v>
      </c>
      <c r="AO2231" s="3">
        <v>0</v>
      </c>
      <c r="AP2231" s="3">
        <v>0</v>
      </c>
      <c r="AQ2231" s="3">
        <v>-87608</v>
      </c>
      <c r="AR2231" s="3">
        <f>Tabela1[[#This Row],[Potrzeby finansowe 2027
w tym:]]+Tabela1[[#This Row],[Rozliczenie 2025 potrz. fin.]]</f>
        <v>32664016</v>
      </c>
      <c r="AS2231" s="3">
        <v>0</v>
      </c>
      <c r="AT2231" s="3">
        <v>0</v>
      </c>
      <c r="AU2231" s="3"/>
      <c r="AV2231" s="3"/>
      <c r="AW2231" s="3"/>
      <c r="AX2231" s="3"/>
      <c r="AY2231" s="3"/>
      <c r="AZ2231" s="3"/>
      <c r="BA2231" s="3">
        <v>0</v>
      </c>
      <c r="BB2231" s="3">
        <v>0</v>
      </c>
      <c r="BC2231" s="3">
        <v>0</v>
      </c>
      <c r="BD2231" s="3">
        <v>0</v>
      </c>
      <c r="BE2231" s="3">
        <v>0</v>
      </c>
      <c r="BF2231" s="3">
        <v>0</v>
      </c>
      <c r="BG2231" s="3">
        <v>1383832</v>
      </c>
      <c r="BH2231" s="3">
        <v>13003</v>
      </c>
      <c r="BI2231" s="3">
        <v>1099573</v>
      </c>
      <c r="BJ2231" s="3">
        <v>16896967.784999996</v>
      </c>
      <c r="BK2231" s="3">
        <v>13369152.309999999</v>
      </c>
      <c r="BL2231" s="3">
        <v>978334.61</v>
      </c>
      <c r="BM2231" s="3">
        <v>12154592.68</v>
      </c>
      <c r="BN2231" s="53">
        <v>1.2962274885052649</v>
      </c>
      <c r="BO2231" s="54">
        <v>5.3061600000000003E-4</v>
      </c>
      <c r="BP2231" s="70">
        <v>13344</v>
      </c>
      <c r="BQ2231" s="71"/>
      <c r="BR2231" s="70"/>
      <c r="BS2231" s="72"/>
      <c r="BT2231" s="72"/>
      <c r="BU2231" s="70">
        <v>57303923</v>
      </c>
      <c r="BV2231" s="70">
        <v>3815104</v>
      </c>
      <c r="BW2231" s="74">
        <v>1251599</v>
      </c>
      <c r="BX2231" s="70">
        <v>62370626</v>
      </c>
    </row>
    <row r="2232" spans="1:76" x14ac:dyDescent="0.3">
      <c r="A2232" s="73" t="s">
        <v>10</v>
      </c>
      <c r="B2232" s="2" t="s">
        <v>1143</v>
      </c>
      <c r="C2232" s="2" t="s">
        <v>147</v>
      </c>
      <c r="D2232" s="2" t="s">
        <v>18</v>
      </c>
      <c r="E2232" s="2" t="s">
        <v>15</v>
      </c>
      <c r="F2232" s="17" t="str">
        <f>+Tabela1[[#This Row],[WK]]&amp;Tabela1[[#This Row],[PK]]&amp;Tabela1[[#This Row],[GK]]</f>
        <v>302104</v>
      </c>
      <c r="G2232" s="2" t="s">
        <v>2071</v>
      </c>
      <c r="H2232" s="3">
        <v>1828967466.0799999</v>
      </c>
      <c r="I2232" s="4">
        <v>1.125</v>
      </c>
      <c r="J2232" s="3">
        <v>2057588399.3399999</v>
      </c>
      <c r="K2232" s="4">
        <v>7.0000000000000007E-2</v>
      </c>
      <c r="L2232" s="3">
        <v>144031188</v>
      </c>
      <c r="M2232" s="3"/>
      <c r="N2232" s="5"/>
      <c r="O2232" s="3">
        <v>768858381.48000002</v>
      </c>
      <c r="P2232" s="4">
        <v>1.125</v>
      </c>
      <c r="Q2232" s="3">
        <v>864965679.16999996</v>
      </c>
      <c r="R2232" s="4">
        <v>1.6E-2</v>
      </c>
      <c r="S2232" s="3">
        <v>13839451</v>
      </c>
      <c r="T2232" s="3"/>
      <c r="U2232" s="5"/>
      <c r="V2232" s="3">
        <v>78005004</v>
      </c>
      <c r="W2232" s="5"/>
      <c r="X2232" s="3">
        <v>64872755</v>
      </c>
      <c r="Y2232" s="3">
        <v>0</v>
      </c>
      <c r="Z2232" s="3">
        <v>304340</v>
      </c>
      <c r="AA2232" s="3">
        <v>5560475</v>
      </c>
      <c r="AB2232" s="3">
        <v>59007940</v>
      </c>
      <c r="AC2232" s="3">
        <v>0</v>
      </c>
      <c r="AD2232" s="3">
        <v>0</v>
      </c>
      <c r="AE2232" s="3">
        <v>3150439</v>
      </c>
      <c r="AF2232" s="3">
        <v>140880749</v>
      </c>
      <c r="AG2232" s="3">
        <v>13839451</v>
      </c>
      <c r="AH2232" s="3">
        <v>0</v>
      </c>
      <c r="AI2232" s="3">
        <v>78005004</v>
      </c>
      <c r="AJ2232" s="3">
        <v>1750599</v>
      </c>
      <c r="AK2232" s="3">
        <v>2714819</v>
      </c>
      <c r="AL2232" s="3">
        <v>7153949</v>
      </c>
      <c r="AM2232" s="3">
        <v>-4439130</v>
      </c>
      <c r="AN2232" s="3">
        <v>964220</v>
      </c>
      <c r="AO2232" s="3">
        <v>0</v>
      </c>
      <c r="AP2232" s="3">
        <v>0</v>
      </c>
      <c r="AQ2232" s="3">
        <v>964220</v>
      </c>
      <c r="AR2232" s="3">
        <f>Tabela1[[#This Row],[Potrzeby finansowe 2027
w tym:]]+Tabela1[[#This Row],[Rozliczenie 2025 potrz. fin.]]</f>
        <v>65836975</v>
      </c>
      <c r="AS2232" s="3">
        <v>0</v>
      </c>
      <c r="AT2232" s="3">
        <v>0</v>
      </c>
      <c r="AU2232" s="3"/>
      <c r="AV2232" s="3"/>
      <c r="AW2232" s="3"/>
      <c r="AX2232" s="3"/>
      <c r="AY2232" s="3"/>
      <c r="AZ2232" s="3"/>
      <c r="BA2232" s="3">
        <v>304340</v>
      </c>
      <c r="BB2232" s="3">
        <v>0</v>
      </c>
      <c r="BC2232" s="3">
        <v>0</v>
      </c>
      <c r="BD2232" s="3">
        <v>3032.3</v>
      </c>
      <c r="BE2232" s="3">
        <v>33.79</v>
      </c>
      <c r="BF2232" s="3">
        <v>0</v>
      </c>
      <c r="BG2232" s="3">
        <v>3007755</v>
      </c>
      <c r="BH2232" s="3">
        <v>28262</v>
      </c>
      <c r="BI2232" s="3">
        <v>2552720</v>
      </c>
      <c r="BJ2232" s="3">
        <v>39227236.865000002</v>
      </c>
      <c r="BK2232" s="3">
        <v>32190852.68</v>
      </c>
      <c r="BL2232" s="3">
        <v>8075612.0899999999</v>
      </c>
      <c r="BM2232" s="3">
        <v>11994312.560000002</v>
      </c>
      <c r="BN2232" s="53">
        <v>1.3895768631730132</v>
      </c>
      <c r="BO2232" s="54">
        <v>1.100448E-3</v>
      </c>
      <c r="BP2232" s="70">
        <v>27675</v>
      </c>
      <c r="BQ2232" s="71"/>
      <c r="BR2232" s="70"/>
      <c r="BS2232" s="72"/>
      <c r="BT2232" s="72"/>
      <c r="BU2232" s="70">
        <v>140880749</v>
      </c>
      <c r="BV2232" s="70">
        <v>13839451</v>
      </c>
      <c r="BW2232" s="74">
        <v>0</v>
      </c>
      <c r="BX2232" s="70">
        <v>154720200</v>
      </c>
    </row>
    <row r="2233" spans="1:76" x14ac:dyDescent="0.3">
      <c r="A2233" s="73" t="s">
        <v>10</v>
      </c>
      <c r="B2233" s="2" t="s">
        <v>1143</v>
      </c>
      <c r="C2233" s="2" t="s">
        <v>147</v>
      </c>
      <c r="D2233" s="2" t="s">
        <v>21</v>
      </c>
      <c r="E2233" s="2" t="s">
        <v>15</v>
      </c>
      <c r="F2233" s="17" t="str">
        <f>+Tabela1[[#This Row],[WK]]&amp;Tabela1[[#This Row],[PK]]&amp;Tabela1[[#This Row],[GK]]</f>
        <v>302105</v>
      </c>
      <c r="G2233" s="2" t="s">
        <v>2072</v>
      </c>
      <c r="H2233" s="3">
        <v>2674525201.4699998</v>
      </c>
      <c r="I2233" s="4">
        <v>1.125</v>
      </c>
      <c r="J2233" s="3">
        <v>3008840851.6500001</v>
      </c>
      <c r="K2233" s="4">
        <v>7.0000000000000007E-2</v>
      </c>
      <c r="L2233" s="3">
        <v>210618860</v>
      </c>
      <c r="M2233" s="3"/>
      <c r="N2233" s="5"/>
      <c r="O2233" s="3">
        <v>469973780.71999997</v>
      </c>
      <c r="P2233" s="4">
        <v>1.125</v>
      </c>
      <c r="Q2233" s="3">
        <v>528720503.31</v>
      </c>
      <c r="R2233" s="4">
        <v>1.6E-2</v>
      </c>
      <c r="S2233" s="3">
        <v>8459528</v>
      </c>
      <c r="T2233" s="3"/>
      <c r="U2233" s="5"/>
      <c r="V2233" s="3">
        <v>83705250</v>
      </c>
      <c r="W2233" s="5"/>
      <c r="X2233" s="3">
        <v>118963277</v>
      </c>
      <c r="Y2233" s="3">
        <v>0</v>
      </c>
      <c r="Z2233" s="3">
        <v>125750</v>
      </c>
      <c r="AA2233" s="3">
        <v>7164866</v>
      </c>
      <c r="AB2233" s="3">
        <v>104792129</v>
      </c>
      <c r="AC2233" s="3">
        <v>6880532</v>
      </c>
      <c r="AD2233" s="3">
        <v>35410482</v>
      </c>
      <c r="AE2233" s="3">
        <v>5927208</v>
      </c>
      <c r="AF2233" s="3">
        <v>210618860</v>
      </c>
      <c r="AG2233" s="3">
        <v>8459528</v>
      </c>
      <c r="AH2233" s="3">
        <v>29483274</v>
      </c>
      <c r="AI2233" s="3">
        <v>83705250</v>
      </c>
      <c r="AJ2233" s="3">
        <v>6691417</v>
      </c>
      <c r="AK2233" s="3">
        <v>6843871</v>
      </c>
      <c r="AL2233" s="3">
        <v>5590750</v>
      </c>
      <c r="AM2233" s="3">
        <v>1253121</v>
      </c>
      <c r="AN2233" s="3">
        <v>2957156</v>
      </c>
      <c r="AO2233" s="3">
        <v>-9141.8999999999942</v>
      </c>
      <c r="AP2233" s="3">
        <v>-2795560</v>
      </c>
      <c r="AQ2233" s="3">
        <v>152454</v>
      </c>
      <c r="AR2233" s="3">
        <f>Tabela1[[#This Row],[Potrzeby finansowe 2027
w tym:]]+Tabela1[[#This Row],[Rozliczenie 2025 potrz. fin.]]</f>
        <v>119115731</v>
      </c>
      <c r="AS2233" s="3">
        <v>0</v>
      </c>
      <c r="AT2233" s="3">
        <v>0</v>
      </c>
      <c r="AU2233" s="3"/>
      <c r="AV2233" s="3"/>
      <c r="AW2233" s="3"/>
      <c r="AX2233" s="3"/>
      <c r="AY2233" s="3"/>
      <c r="AZ2233" s="3"/>
      <c r="BA2233" s="3">
        <v>125750</v>
      </c>
      <c r="BB2233" s="3">
        <v>183.45</v>
      </c>
      <c r="BC2233" s="3">
        <v>0</v>
      </c>
      <c r="BD2233" s="3">
        <v>0</v>
      </c>
      <c r="BE2233" s="3">
        <v>8.26</v>
      </c>
      <c r="BF2233" s="3">
        <v>98.3</v>
      </c>
      <c r="BG2233" s="3">
        <v>3977385</v>
      </c>
      <c r="BH2233" s="3">
        <v>37373</v>
      </c>
      <c r="BI2233" s="3">
        <v>3187481</v>
      </c>
      <c r="BJ2233" s="3">
        <v>48981508.889999993</v>
      </c>
      <c r="BK2233" s="3">
        <v>40379812.699999996</v>
      </c>
      <c r="BL2233" s="3">
        <v>12397411.33</v>
      </c>
      <c r="BM2233" s="3">
        <v>9611962.1000000015</v>
      </c>
      <c r="BN2233" s="53">
        <v>1.3481100137097453</v>
      </c>
      <c r="BO2233" s="54">
        <v>1.5031871E-3</v>
      </c>
      <c r="BP2233" s="70">
        <v>37803</v>
      </c>
      <c r="BQ2233" s="71"/>
      <c r="BR2233" s="70"/>
      <c r="BS2233" s="72"/>
      <c r="BT2233" s="72"/>
      <c r="BU2233" s="70">
        <v>210618860</v>
      </c>
      <c r="BV2233" s="70">
        <v>8459528</v>
      </c>
      <c r="BW2233" s="74">
        <v>29483274</v>
      </c>
      <c r="BX2233" s="70">
        <v>248561662</v>
      </c>
    </row>
    <row r="2234" spans="1:76" x14ac:dyDescent="0.3">
      <c r="A2234" s="73" t="s">
        <v>10</v>
      </c>
      <c r="B2234" s="2" t="s">
        <v>1143</v>
      </c>
      <c r="C2234" s="2" t="s">
        <v>147</v>
      </c>
      <c r="D2234" s="2" t="s">
        <v>23</v>
      </c>
      <c r="E2234" s="2" t="s">
        <v>15</v>
      </c>
      <c r="F2234" s="17" t="str">
        <f>+Tabela1[[#This Row],[WK]]&amp;Tabela1[[#This Row],[PK]]&amp;Tabela1[[#This Row],[GK]]</f>
        <v>302106</v>
      </c>
      <c r="G2234" s="2" t="s">
        <v>2073</v>
      </c>
      <c r="H2234" s="3">
        <v>790312058.40999997</v>
      </c>
      <c r="I2234" s="4">
        <v>1.125</v>
      </c>
      <c r="J2234" s="3">
        <v>889101065.71000004</v>
      </c>
      <c r="K2234" s="4">
        <v>7.0000000000000007E-2</v>
      </c>
      <c r="L2234" s="3">
        <v>62237075</v>
      </c>
      <c r="M2234" s="3"/>
      <c r="N2234" s="5"/>
      <c r="O2234" s="3">
        <v>102576877.88000001</v>
      </c>
      <c r="P2234" s="4">
        <v>1.125</v>
      </c>
      <c r="Q2234" s="3">
        <v>115398987.62</v>
      </c>
      <c r="R2234" s="4">
        <v>1.6E-2</v>
      </c>
      <c r="S2234" s="3">
        <v>1846384</v>
      </c>
      <c r="T2234" s="3"/>
      <c r="U2234" s="5"/>
      <c r="V2234" s="3">
        <v>30071892</v>
      </c>
      <c r="W2234" s="5"/>
      <c r="X2234" s="3">
        <v>40970252</v>
      </c>
      <c r="Y2234" s="3">
        <v>0</v>
      </c>
      <c r="Z2234" s="3">
        <v>0</v>
      </c>
      <c r="AA2234" s="3">
        <v>2532849</v>
      </c>
      <c r="AB2234" s="3">
        <v>38437403</v>
      </c>
      <c r="AC2234" s="3">
        <v>0</v>
      </c>
      <c r="AD2234" s="3">
        <v>11842027</v>
      </c>
      <c r="AE2234" s="3">
        <v>0</v>
      </c>
      <c r="AF2234" s="3">
        <v>62237075</v>
      </c>
      <c r="AG2234" s="3">
        <v>1846384</v>
      </c>
      <c r="AH2234" s="3">
        <v>11842027</v>
      </c>
      <c r="AI2234" s="3">
        <v>30071892</v>
      </c>
      <c r="AJ2234" s="3">
        <v>1725785</v>
      </c>
      <c r="AK2234" s="3">
        <v>2669451</v>
      </c>
      <c r="AL2234" s="3">
        <v>1634078</v>
      </c>
      <c r="AM2234" s="3">
        <v>1035373</v>
      </c>
      <c r="AN2234" s="3">
        <v>943666</v>
      </c>
      <c r="AO2234" s="3">
        <v>0</v>
      </c>
      <c r="AP2234" s="3">
        <v>0</v>
      </c>
      <c r="AQ2234" s="3">
        <v>943666</v>
      </c>
      <c r="AR2234" s="3">
        <f>Tabela1[[#This Row],[Potrzeby finansowe 2027
w tym:]]+Tabela1[[#This Row],[Rozliczenie 2025 potrz. fin.]]</f>
        <v>41913918</v>
      </c>
      <c r="AS2234" s="3">
        <v>0</v>
      </c>
      <c r="AT2234" s="3">
        <v>0</v>
      </c>
      <c r="AU2234" s="3"/>
      <c r="AV2234" s="3"/>
      <c r="AW2234" s="3"/>
      <c r="AX2234" s="3"/>
      <c r="AY2234" s="3"/>
      <c r="AZ2234" s="3"/>
      <c r="BA2234" s="3">
        <v>0</v>
      </c>
      <c r="BB2234" s="3">
        <v>0</v>
      </c>
      <c r="BC2234" s="3">
        <v>0</v>
      </c>
      <c r="BD2234" s="3">
        <v>0</v>
      </c>
      <c r="BE2234" s="3">
        <v>0</v>
      </c>
      <c r="BF2234" s="3">
        <v>0</v>
      </c>
      <c r="BG2234" s="3">
        <v>1321786</v>
      </c>
      <c r="BH2234" s="3">
        <v>12420</v>
      </c>
      <c r="BI2234" s="3">
        <v>1211063</v>
      </c>
      <c r="BJ2234" s="3">
        <v>18610211.422499999</v>
      </c>
      <c r="BK2234" s="3">
        <v>10241033.08</v>
      </c>
      <c r="BL2234" s="3">
        <v>9988560.4399999995</v>
      </c>
      <c r="BM2234" s="3">
        <v>13499592.49</v>
      </c>
      <c r="BN2234" s="53">
        <v>1.0764947819031365</v>
      </c>
      <c r="BO2234" s="54">
        <v>5.4765819999999998E-4</v>
      </c>
      <c r="BP2234" s="70">
        <v>13772</v>
      </c>
      <c r="BQ2234" s="71"/>
      <c r="BR2234" s="70"/>
      <c r="BS2234" s="72"/>
      <c r="BT2234" s="72"/>
      <c r="BU2234" s="70">
        <v>62237075</v>
      </c>
      <c r="BV2234" s="70">
        <v>1846384</v>
      </c>
      <c r="BW2234" s="74">
        <v>11842027</v>
      </c>
      <c r="BX2234" s="70">
        <v>75925486</v>
      </c>
    </row>
    <row r="2235" spans="1:76" x14ac:dyDescent="0.3">
      <c r="A2235" s="73" t="s">
        <v>10</v>
      </c>
      <c r="B2235" s="2" t="s">
        <v>1143</v>
      </c>
      <c r="C2235" s="2" t="s">
        <v>147</v>
      </c>
      <c r="D2235" s="2" t="s">
        <v>30</v>
      </c>
      <c r="E2235" s="2" t="s">
        <v>15</v>
      </c>
      <c r="F2235" s="17" t="str">
        <f>+Tabela1[[#This Row],[WK]]&amp;Tabela1[[#This Row],[PK]]&amp;Tabela1[[#This Row],[GK]]</f>
        <v>302107</v>
      </c>
      <c r="G2235" s="2" t="s">
        <v>2074</v>
      </c>
      <c r="H2235" s="3">
        <v>2649980091.5500002</v>
      </c>
      <c r="I2235" s="4">
        <v>1.125</v>
      </c>
      <c r="J2235" s="3">
        <v>2981227602.9899998</v>
      </c>
      <c r="K2235" s="4">
        <v>7.0000000000000007E-2</v>
      </c>
      <c r="L2235" s="3">
        <v>208685932</v>
      </c>
      <c r="M2235" s="3"/>
      <c r="N2235" s="5"/>
      <c r="O2235" s="3">
        <v>994568737.71000004</v>
      </c>
      <c r="P2235" s="4">
        <v>1.125</v>
      </c>
      <c r="Q2235" s="3">
        <v>1118889829.9200001</v>
      </c>
      <c r="R2235" s="4">
        <v>1.6E-2</v>
      </c>
      <c r="S2235" s="3">
        <v>17902237</v>
      </c>
      <c r="T2235" s="3"/>
      <c r="U2235" s="5"/>
      <c r="V2235" s="3">
        <v>104116997</v>
      </c>
      <c r="W2235" s="5"/>
      <c r="X2235" s="3">
        <v>123150658</v>
      </c>
      <c r="Y2235" s="3">
        <v>0</v>
      </c>
      <c r="Z2235" s="3">
        <v>1237354</v>
      </c>
      <c r="AA2235" s="3">
        <v>7848156</v>
      </c>
      <c r="AB2235" s="3">
        <v>106641577</v>
      </c>
      <c r="AC2235" s="3">
        <v>7423571</v>
      </c>
      <c r="AD2235" s="3">
        <v>30218578</v>
      </c>
      <c r="AE2235" s="3">
        <v>17037558</v>
      </c>
      <c r="AF2235" s="3">
        <v>208685932</v>
      </c>
      <c r="AG2235" s="3">
        <v>17902237</v>
      </c>
      <c r="AH2235" s="3">
        <v>13181020</v>
      </c>
      <c r="AI2235" s="3">
        <v>104116997</v>
      </c>
      <c r="AJ2235" s="3">
        <v>6997912</v>
      </c>
      <c r="AK2235" s="3">
        <v>7584160</v>
      </c>
      <c r="AL2235" s="3">
        <v>2575072</v>
      </c>
      <c r="AM2235" s="3">
        <v>5009088</v>
      </c>
      <c r="AN2235" s="3">
        <v>841245</v>
      </c>
      <c r="AO2235" s="3">
        <v>0</v>
      </c>
      <c r="AP2235" s="3">
        <v>-254997</v>
      </c>
      <c r="AQ2235" s="3">
        <v>586248</v>
      </c>
      <c r="AR2235" s="3">
        <f>Tabela1[[#This Row],[Potrzeby finansowe 2027
w tym:]]+Tabela1[[#This Row],[Rozliczenie 2025 potrz. fin.]]</f>
        <v>123736906</v>
      </c>
      <c r="AS2235" s="3">
        <v>0</v>
      </c>
      <c r="AT2235" s="3">
        <v>0</v>
      </c>
      <c r="AU2235" s="3"/>
      <c r="AV2235" s="3"/>
      <c r="AW2235" s="3"/>
      <c r="AX2235" s="3"/>
      <c r="AY2235" s="3"/>
      <c r="AZ2235" s="3"/>
      <c r="BA2235" s="3">
        <v>1237354</v>
      </c>
      <c r="BB2235" s="3">
        <v>1850.94</v>
      </c>
      <c r="BC2235" s="3">
        <v>0</v>
      </c>
      <c r="BD2235" s="3">
        <v>0</v>
      </c>
      <c r="BE2235" s="3">
        <v>114.98</v>
      </c>
      <c r="BF2235" s="3">
        <v>0</v>
      </c>
      <c r="BG2235" s="3">
        <v>3987707</v>
      </c>
      <c r="BH2235" s="3">
        <v>37470</v>
      </c>
      <c r="BI2235" s="3">
        <v>3860449</v>
      </c>
      <c r="BJ2235" s="3">
        <v>59322895.170000002</v>
      </c>
      <c r="BK2235" s="3">
        <v>54940270.950000003</v>
      </c>
      <c r="BL2235" s="3">
        <v>1332867.1200000001</v>
      </c>
      <c r="BM2235" s="3">
        <v>14864762.640000001</v>
      </c>
      <c r="BN2235" s="53">
        <v>1.4816839670593063</v>
      </c>
      <c r="BO2235" s="54">
        <v>1.5406564E-3</v>
      </c>
      <c r="BP2235" s="70">
        <v>38744</v>
      </c>
      <c r="BQ2235" s="71"/>
      <c r="BR2235" s="70"/>
      <c r="BS2235" s="72"/>
      <c r="BT2235" s="72"/>
      <c r="BU2235" s="70">
        <v>208685932</v>
      </c>
      <c r="BV2235" s="70">
        <v>17902237</v>
      </c>
      <c r="BW2235" s="74">
        <v>13181020</v>
      </c>
      <c r="BX2235" s="70">
        <v>239769189</v>
      </c>
    </row>
    <row r="2236" spans="1:76" x14ac:dyDescent="0.3">
      <c r="A2236" s="73" t="s">
        <v>10</v>
      </c>
      <c r="B2236" s="2" t="s">
        <v>1143</v>
      </c>
      <c r="C2236" s="2" t="s">
        <v>147</v>
      </c>
      <c r="D2236" s="2" t="s">
        <v>54</v>
      </c>
      <c r="E2236" s="2" t="s">
        <v>19</v>
      </c>
      <c r="F2236" s="17" t="str">
        <f>+Tabela1[[#This Row],[WK]]&amp;Tabela1[[#This Row],[PK]]&amp;Tabela1[[#This Row],[GK]]</f>
        <v>302108</v>
      </c>
      <c r="G2236" s="2" t="s">
        <v>2075</v>
      </c>
      <c r="H2236" s="3">
        <v>1214367721.3</v>
      </c>
      <c r="I2236" s="4">
        <v>1.125</v>
      </c>
      <c r="J2236" s="3">
        <v>1366163686.46</v>
      </c>
      <c r="K2236" s="4">
        <v>7.0000000000000007E-2</v>
      </c>
      <c r="L2236" s="3">
        <v>95631458</v>
      </c>
      <c r="M2236" s="3"/>
      <c r="N2236" s="5"/>
      <c r="O2236" s="3">
        <v>607991932.69000006</v>
      </c>
      <c r="P2236" s="4">
        <v>1.125</v>
      </c>
      <c r="Q2236" s="3">
        <v>683990924.27999997</v>
      </c>
      <c r="R2236" s="4">
        <v>1.6E-2</v>
      </c>
      <c r="S2236" s="3">
        <v>10943855</v>
      </c>
      <c r="T2236" s="3"/>
      <c r="U2236" s="5"/>
      <c r="V2236" s="3">
        <v>57353812</v>
      </c>
      <c r="W2236" s="5"/>
      <c r="X2236" s="3">
        <v>53090865</v>
      </c>
      <c r="Y2236" s="3">
        <v>0</v>
      </c>
      <c r="Z2236" s="3">
        <v>84646</v>
      </c>
      <c r="AA2236" s="3">
        <v>3929010</v>
      </c>
      <c r="AB2236" s="3">
        <v>49077209</v>
      </c>
      <c r="AC2236" s="3">
        <v>0</v>
      </c>
      <c r="AD2236" s="3">
        <v>299617</v>
      </c>
      <c r="AE2236" s="3">
        <v>0</v>
      </c>
      <c r="AF2236" s="3">
        <v>95631458</v>
      </c>
      <c r="AG2236" s="3">
        <v>10943855</v>
      </c>
      <c r="AH2236" s="3">
        <v>299617</v>
      </c>
      <c r="AI2236" s="3">
        <v>57353812</v>
      </c>
      <c r="AJ2236" s="3">
        <v>3064767</v>
      </c>
      <c r="AK2236" s="3">
        <v>4029394</v>
      </c>
      <c r="AL2236" s="3">
        <v>4608039</v>
      </c>
      <c r="AM2236" s="3">
        <v>-578645</v>
      </c>
      <c r="AN2236" s="3">
        <v>964627</v>
      </c>
      <c r="AO2236" s="3">
        <v>0</v>
      </c>
      <c r="AP2236" s="3">
        <v>0</v>
      </c>
      <c r="AQ2236" s="3">
        <v>964627</v>
      </c>
      <c r="AR2236" s="3">
        <f>Tabela1[[#This Row],[Potrzeby finansowe 2027
w tym:]]+Tabela1[[#This Row],[Rozliczenie 2025 potrz. fin.]]</f>
        <v>54055492</v>
      </c>
      <c r="AS2236" s="3">
        <v>0</v>
      </c>
      <c r="AT2236" s="3">
        <v>0</v>
      </c>
      <c r="AU2236" s="3"/>
      <c r="AV2236" s="3"/>
      <c r="AW2236" s="3"/>
      <c r="AX2236" s="3"/>
      <c r="AY2236" s="3"/>
      <c r="AZ2236" s="3"/>
      <c r="BA2236" s="3">
        <v>84646</v>
      </c>
      <c r="BB2236" s="3">
        <v>0</v>
      </c>
      <c r="BC2236" s="3">
        <v>0</v>
      </c>
      <c r="BD2236" s="3">
        <v>227.87</v>
      </c>
      <c r="BE2236" s="3">
        <v>1240.4100000000001</v>
      </c>
      <c r="BF2236" s="3">
        <v>0</v>
      </c>
      <c r="BG2236" s="3">
        <v>2235223</v>
      </c>
      <c r="BH2236" s="3">
        <v>21003</v>
      </c>
      <c r="BI2236" s="3">
        <v>1693787</v>
      </c>
      <c r="BJ2236" s="3">
        <v>26028151.682499997</v>
      </c>
      <c r="BK2236" s="3">
        <v>20845804.009999998</v>
      </c>
      <c r="BL2236" s="3">
        <v>4414433.51</v>
      </c>
      <c r="BM2236" s="3">
        <v>11900523.670000002</v>
      </c>
      <c r="BN2236" s="53">
        <v>1.2344534288352313</v>
      </c>
      <c r="BO2236" s="54">
        <v>8.2494770000000005E-4</v>
      </c>
      <c r="BP2236" s="70">
        <v>20746</v>
      </c>
      <c r="BQ2236" s="71"/>
      <c r="BR2236" s="70"/>
      <c r="BS2236" s="72"/>
      <c r="BT2236" s="72"/>
      <c r="BU2236" s="70">
        <v>95631458</v>
      </c>
      <c r="BV2236" s="70">
        <v>10943855</v>
      </c>
      <c r="BW2236" s="74">
        <v>299617</v>
      </c>
      <c r="BX2236" s="70">
        <v>106874930</v>
      </c>
    </row>
    <row r="2237" spans="1:76" x14ac:dyDescent="0.3">
      <c r="A2237" s="73" t="s">
        <v>10</v>
      </c>
      <c r="B2237" s="2" t="s">
        <v>1143</v>
      </c>
      <c r="C2237" s="2" t="s">
        <v>147</v>
      </c>
      <c r="D2237" s="2" t="s">
        <v>56</v>
      </c>
      <c r="E2237" s="2" t="s">
        <v>19</v>
      </c>
      <c r="F2237" s="17" t="str">
        <f>+Tabela1[[#This Row],[WK]]&amp;Tabela1[[#This Row],[PK]]&amp;Tabela1[[#This Row],[GK]]</f>
        <v>302109</v>
      </c>
      <c r="G2237" s="2" t="s">
        <v>2076</v>
      </c>
      <c r="H2237" s="3">
        <v>2514141589.1300001</v>
      </c>
      <c r="I2237" s="4">
        <v>1.125</v>
      </c>
      <c r="J2237" s="3">
        <v>2828409287.77</v>
      </c>
      <c r="K2237" s="4">
        <v>7.0000000000000007E-2</v>
      </c>
      <c r="L2237" s="3">
        <v>197988650</v>
      </c>
      <c r="M2237" s="3"/>
      <c r="N2237" s="5"/>
      <c r="O2237" s="3">
        <v>975310481.12</v>
      </c>
      <c r="P2237" s="4">
        <v>1.125</v>
      </c>
      <c r="Q2237" s="3">
        <v>1097224291.26</v>
      </c>
      <c r="R2237" s="4">
        <v>1.6E-2</v>
      </c>
      <c r="S2237" s="3">
        <v>17555589</v>
      </c>
      <c r="T2237" s="3"/>
      <c r="U2237" s="5"/>
      <c r="V2237" s="3">
        <v>94782279</v>
      </c>
      <c r="W2237" s="5"/>
      <c r="X2237" s="3">
        <v>109339080</v>
      </c>
      <c r="Y2237" s="3">
        <v>0</v>
      </c>
      <c r="Z2237" s="3">
        <v>45095</v>
      </c>
      <c r="AA2237" s="3">
        <v>7223340</v>
      </c>
      <c r="AB2237" s="3">
        <v>89820153</v>
      </c>
      <c r="AC2237" s="3">
        <v>12250492</v>
      </c>
      <c r="AD2237" s="3">
        <v>19147139</v>
      </c>
      <c r="AE2237" s="3">
        <v>39990608</v>
      </c>
      <c r="AF2237" s="3">
        <v>177145181</v>
      </c>
      <c r="AG2237" s="3">
        <v>17555589</v>
      </c>
      <c r="AH2237" s="3">
        <v>0</v>
      </c>
      <c r="AI2237" s="3">
        <v>94782279</v>
      </c>
      <c r="AJ2237" s="3">
        <v>8429169</v>
      </c>
      <c r="AK2237" s="3">
        <v>10981323</v>
      </c>
      <c r="AL2237" s="3">
        <v>8810763</v>
      </c>
      <c r="AM2237" s="3">
        <v>2170560</v>
      </c>
      <c r="AN2237" s="3">
        <v>4770027</v>
      </c>
      <c r="AO2237" s="3">
        <v>0</v>
      </c>
      <c r="AP2237" s="3">
        <v>-2217873</v>
      </c>
      <c r="AQ2237" s="3">
        <v>2552154</v>
      </c>
      <c r="AR2237" s="3">
        <f>Tabela1[[#This Row],[Potrzeby finansowe 2027
w tym:]]+Tabela1[[#This Row],[Rozliczenie 2025 potrz. fin.]]</f>
        <v>111891234</v>
      </c>
      <c r="AS2237" s="3">
        <v>0</v>
      </c>
      <c r="AT2237" s="3">
        <v>0</v>
      </c>
      <c r="AU2237" s="3"/>
      <c r="AV2237" s="3"/>
      <c r="AW2237" s="3"/>
      <c r="AX2237" s="3"/>
      <c r="AY2237" s="3"/>
      <c r="AZ2237" s="3"/>
      <c r="BA2237" s="3">
        <v>45095</v>
      </c>
      <c r="BB2237" s="3">
        <v>0</v>
      </c>
      <c r="BC2237" s="3">
        <v>0.09</v>
      </c>
      <c r="BD2237" s="3">
        <v>354.29</v>
      </c>
      <c r="BE2237" s="3">
        <v>194.43</v>
      </c>
      <c r="BF2237" s="3">
        <v>0</v>
      </c>
      <c r="BG2237" s="3">
        <v>4124569</v>
      </c>
      <c r="BH2237" s="3">
        <v>38756</v>
      </c>
      <c r="BI2237" s="3">
        <v>3098771</v>
      </c>
      <c r="BJ2237" s="3">
        <v>47618313.890000001</v>
      </c>
      <c r="BK2237" s="3">
        <v>42728813.890000001</v>
      </c>
      <c r="BL2237" s="3">
        <v>4063615.86</v>
      </c>
      <c r="BM2237" s="3">
        <v>11430768.280000001</v>
      </c>
      <c r="BN2237" s="53">
        <v>1.6634099027260945</v>
      </c>
      <c r="BO2237" s="54">
        <v>1.5582346999999999E-3</v>
      </c>
      <c r="BP2237" s="70">
        <v>39187</v>
      </c>
      <c r="BQ2237" s="71"/>
      <c r="BR2237" s="70"/>
      <c r="BS2237" s="72"/>
      <c r="BT2237" s="72"/>
      <c r="BU2237" s="70">
        <v>177145181</v>
      </c>
      <c r="BV2237" s="70">
        <v>17555589</v>
      </c>
      <c r="BW2237" s="74">
        <v>0</v>
      </c>
      <c r="BX2237" s="70">
        <v>194700770</v>
      </c>
    </row>
    <row r="2238" spans="1:76" x14ac:dyDescent="0.3">
      <c r="A2238" s="73" t="s">
        <v>10</v>
      </c>
      <c r="B2238" s="2" t="s">
        <v>1143</v>
      </c>
      <c r="C2238" s="2" t="s">
        <v>147</v>
      </c>
      <c r="D2238" s="2" t="s">
        <v>69</v>
      </c>
      <c r="E2238" s="2" t="s">
        <v>19</v>
      </c>
      <c r="F2238" s="17" t="str">
        <f>+Tabela1[[#This Row],[WK]]&amp;Tabela1[[#This Row],[PK]]&amp;Tabela1[[#This Row],[GK]]</f>
        <v>302110</v>
      </c>
      <c r="G2238" s="2" t="s">
        <v>2077</v>
      </c>
      <c r="H2238" s="3">
        <v>2088818266.3699999</v>
      </c>
      <c r="I2238" s="4">
        <v>1.125</v>
      </c>
      <c r="J2238" s="3">
        <v>2349920549.6700001</v>
      </c>
      <c r="K2238" s="4">
        <v>7.0000000000000007E-2</v>
      </c>
      <c r="L2238" s="3">
        <v>164494438</v>
      </c>
      <c r="M2238" s="3"/>
      <c r="N2238" s="5"/>
      <c r="O2238" s="3">
        <v>171295502.47999999</v>
      </c>
      <c r="P2238" s="4">
        <v>1.125</v>
      </c>
      <c r="Q2238" s="3">
        <v>192707440.28999999</v>
      </c>
      <c r="R2238" s="4">
        <v>1.6E-2</v>
      </c>
      <c r="S2238" s="3">
        <v>3083319</v>
      </c>
      <c r="T2238" s="3"/>
      <c r="U2238" s="5"/>
      <c r="V2238" s="3">
        <v>82531064</v>
      </c>
      <c r="W2238" s="5"/>
      <c r="X2238" s="3">
        <v>94719829</v>
      </c>
      <c r="Y2238" s="3">
        <v>0</v>
      </c>
      <c r="Z2238" s="3">
        <v>1773501</v>
      </c>
      <c r="AA2238" s="3">
        <v>5104153</v>
      </c>
      <c r="AB2238" s="3">
        <v>87842175</v>
      </c>
      <c r="AC2238" s="3">
        <v>0</v>
      </c>
      <c r="AD2238" s="3">
        <v>15091722</v>
      </c>
      <c r="AE2238" s="3">
        <v>0</v>
      </c>
      <c r="AF2238" s="3">
        <v>164494438</v>
      </c>
      <c r="AG2238" s="3">
        <v>3083319</v>
      </c>
      <c r="AH2238" s="3">
        <v>15091722</v>
      </c>
      <c r="AI2238" s="3">
        <v>82531064</v>
      </c>
      <c r="AJ2238" s="3">
        <v>5645473</v>
      </c>
      <c r="AK2238" s="3">
        <v>8548430</v>
      </c>
      <c r="AL2238" s="3">
        <v>5366734</v>
      </c>
      <c r="AM2238" s="3">
        <v>3181696</v>
      </c>
      <c r="AN2238" s="3">
        <v>2902957</v>
      </c>
      <c r="AO2238" s="3">
        <v>0</v>
      </c>
      <c r="AP2238" s="3">
        <v>0</v>
      </c>
      <c r="AQ2238" s="3">
        <v>2902957</v>
      </c>
      <c r="AR2238" s="3">
        <f>Tabela1[[#This Row],[Potrzeby finansowe 2027
w tym:]]+Tabela1[[#This Row],[Rozliczenie 2025 potrz. fin.]]</f>
        <v>97622786</v>
      </c>
      <c r="AS2238" s="3">
        <v>0</v>
      </c>
      <c r="AT2238" s="3">
        <v>0</v>
      </c>
      <c r="AU2238" s="3"/>
      <c r="AV2238" s="3"/>
      <c r="AW2238" s="3"/>
      <c r="AX2238" s="3"/>
      <c r="AY2238" s="3"/>
      <c r="AZ2238" s="3"/>
      <c r="BA2238" s="3">
        <v>1773501</v>
      </c>
      <c r="BB2238" s="3">
        <v>1453.6</v>
      </c>
      <c r="BC2238" s="3">
        <v>181.65</v>
      </c>
      <c r="BD2238" s="3">
        <v>7156.57</v>
      </c>
      <c r="BE2238" s="3">
        <v>632.05999999999995</v>
      </c>
      <c r="BF2238" s="3">
        <v>0</v>
      </c>
      <c r="BG2238" s="3">
        <v>3827326</v>
      </c>
      <c r="BH2238" s="3">
        <v>35963</v>
      </c>
      <c r="BI2238" s="3">
        <v>1276827</v>
      </c>
      <c r="BJ2238" s="3">
        <v>19620796.059999999</v>
      </c>
      <c r="BK2238" s="3">
        <v>15255770.569999998</v>
      </c>
      <c r="BL2238" s="3">
        <v>2307310.02</v>
      </c>
      <c r="BM2238" s="3">
        <v>12845481.92</v>
      </c>
      <c r="BN2238" s="53">
        <v>1.1371254301782268</v>
      </c>
      <c r="BO2238" s="54">
        <v>1.4122726E-3</v>
      </c>
      <c r="BP2238" s="70">
        <v>35516</v>
      </c>
      <c r="BQ2238" s="71"/>
      <c r="BR2238" s="70"/>
      <c r="BS2238" s="72"/>
      <c r="BT2238" s="72"/>
      <c r="BU2238" s="70">
        <v>164494438</v>
      </c>
      <c r="BV2238" s="70">
        <v>3083319</v>
      </c>
      <c r="BW2238" s="74">
        <v>15091722</v>
      </c>
      <c r="BX2238" s="70">
        <v>182669479</v>
      </c>
    </row>
    <row r="2239" spans="1:76" x14ac:dyDescent="0.3">
      <c r="A2239" s="73" t="s">
        <v>10</v>
      </c>
      <c r="B2239" s="2" t="s">
        <v>1143</v>
      </c>
      <c r="C2239" s="2" t="s">
        <v>147</v>
      </c>
      <c r="D2239" s="2" t="s">
        <v>71</v>
      </c>
      <c r="E2239" s="2" t="s">
        <v>19</v>
      </c>
      <c r="F2239" s="17" t="str">
        <f>+Tabela1[[#This Row],[WK]]&amp;Tabela1[[#This Row],[PK]]&amp;Tabela1[[#This Row],[GK]]</f>
        <v>302111</v>
      </c>
      <c r="G2239" s="2" t="s">
        <v>2078</v>
      </c>
      <c r="H2239" s="3">
        <v>993179458.71000004</v>
      </c>
      <c r="I2239" s="4">
        <v>1.125</v>
      </c>
      <c r="J2239" s="3">
        <v>1117326891.05</v>
      </c>
      <c r="K2239" s="4">
        <v>7.0000000000000007E-2</v>
      </c>
      <c r="L2239" s="3">
        <v>78212882</v>
      </c>
      <c r="M2239" s="3"/>
      <c r="N2239" s="5"/>
      <c r="O2239" s="3">
        <v>176608137.39999998</v>
      </c>
      <c r="P2239" s="4">
        <v>1.125</v>
      </c>
      <c r="Q2239" s="3">
        <v>198684154.58000001</v>
      </c>
      <c r="R2239" s="4">
        <v>1.6E-2</v>
      </c>
      <c r="S2239" s="3">
        <v>3178946</v>
      </c>
      <c r="T2239" s="3"/>
      <c r="U2239" s="5"/>
      <c r="V2239" s="3">
        <v>43916682</v>
      </c>
      <c r="W2239" s="5"/>
      <c r="X2239" s="3">
        <v>33634514</v>
      </c>
      <c r="Y2239" s="3">
        <v>0</v>
      </c>
      <c r="Z2239" s="3">
        <v>679020</v>
      </c>
      <c r="AA2239" s="3">
        <v>2395848</v>
      </c>
      <c r="AB2239" s="3">
        <v>30559646</v>
      </c>
      <c r="AC2239" s="3">
        <v>0</v>
      </c>
      <c r="AD2239" s="3">
        <v>83743</v>
      </c>
      <c r="AE2239" s="3">
        <v>0</v>
      </c>
      <c r="AF2239" s="3">
        <v>78212882</v>
      </c>
      <c r="AG2239" s="3">
        <v>3178946</v>
      </c>
      <c r="AH2239" s="3">
        <v>83743</v>
      </c>
      <c r="AI2239" s="3">
        <v>43916682</v>
      </c>
      <c r="AJ2239" s="3">
        <v>2353539</v>
      </c>
      <c r="AK2239" s="3">
        <v>3318324</v>
      </c>
      <c r="AL2239" s="3">
        <v>3234581</v>
      </c>
      <c r="AM2239" s="3">
        <v>83743</v>
      </c>
      <c r="AN2239" s="3">
        <v>964785</v>
      </c>
      <c r="AO2239" s="3">
        <v>0</v>
      </c>
      <c r="AP2239" s="3">
        <v>0</v>
      </c>
      <c r="AQ2239" s="3">
        <v>964785</v>
      </c>
      <c r="AR2239" s="3">
        <f>Tabela1[[#This Row],[Potrzeby finansowe 2027
w tym:]]+Tabela1[[#This Row],[Rozliczenie 2025 potrz. fin.]]</f>
        <v>34599299</v>
      </c>
      <c r="AS2239" s="3">
        <v>0</v>
      </c>
      <c r="AT2239" s="3">
        <v>0</v>
      </c>
      <c r="AU2239" s="3"/>
      <c r="AV2239" s="3"/>
      <c r="AW2239" s="3"/>
      <c r="AX2239" s="3"/>
      <c r="AY2239" s="3"/>
      <c r="AZ2239" s="3"/>
      <c r="BA2239" s="3">
        <v>679020</v>
      </c>
      <c r="BB2239" s="3">
        <v>0</v>
      </c>
      <c r="BC2239" s="3">
        <v>70.709999999999994</v>
      </c>
      <c r="BD2239" s="3">
        <v>6135.25</v>
      </c>
      <c r="BE2239" s="3">
        <v>864.36</v>
      </c>
      <c r="BF2239" s="3">
        <v>0</v>
      </c>
      <c r="BG2239" s="3">
        <v>1819105</v>
      </c>
      <c r="BH2239" s="3">
        <v>17093</v>
      </c>
      <c r="BI2239" s="3">
        <v>576743</v>
      </c>
      <c r="BJ2239" s="3">
        <v>8862711.8650000002</v>
      </c>
      <c r="BK2239" s="3">
        <v>5937301.7200000007</v>
      </c>
      <c r="BL2239" s="3">
        <v>1268014.17</v>
      </c>
      <c r="BM2239" s="3">
        <v>9165612.2400000002</v>
      </c>
      <c r="BN2239" s="53">
        <v>1.2914412019809183</v>
      </c>
      <c r="BO2239" s="54">
        <v>6.2242410000000004E-4</v>
      </c>
      <c r="BP2239" s="70">
        <v>15653</v>
      </c>
      <c r="BQ2239" s="71"/>
      <c r="BR2239" s="70"/>
      <c r="BS2239" s="72"/>
      <c r="BT2239" s="72"/>
      <c r="BU2239" s="70">
        <v>78212882</v>
      </c>
      <c r="BV2239" s="70">
        <v>3178946</v>
      </c>
      <c r="BW2239" s="74">
        <v>83743</v>
      </c>
      <c r="BX2239" s="70">
        <v>81475571</v>
      </c>
    </row>
    <row r="2240" spans="1:76" x14ac:dyDescent="0.3">
      <c r="A2240" s="73" t="s">
        <v>10</v>
      </c>
      <c r="B2240" s="2" t="s">
        <v>1143</v>
      </c>
      <c r="C2240" s="2" t="s">
        <v>147</v>
      </c>
      <c r="D2240" s="2" t="s">
        <v>72</v>
      </c>
      <c r="E2240" s="2" t="s">
        <v>19</v>
      </c>
      <c r="F2240" s="17" t="str">
        <f>+Tabela1[[#This Row],[WK]]&amp;Tabela1[[#This Row],[PK]]&amp;Tabela1[[#This Row],[GK]]</f>
        <v>302112</v>
      </c>
      <c r="G2240" s="2" t="s">
        <v>2079</v>
      </c>
      <c r="H2240" s="3">
        <v>1307036676.9100001</v>
      </c>
      <c r="I2240" s="4">
        <v>1.125</v>
      </c>
      <c r="J2240" s="3">
        <v>1470416261.52</v>
      </c>
      <c r="K2240" s="4">
        <v>7.0000000000000007E-2</v>
      </c>
      <c r="L2240" s="3">
        <v>102929138</v>
      </c>
      <c r="M2240" s="3"/>
      <c r="N2240" s="5"/>
      <c r="O2240" s="3">
        <v>135293057.88</v>
      </c>
      <c r="P2240" s="4">
        <v>1.125</v>
      </c>
      <c r="Q2240" s="3">
        <v>152204690.12</v>
      </c>
      <c r="R2240" s="4">
        <v>1.6E-2</v>
      </c>
      <c r="S2240" s="3">
        <v>2435275</v>
      </c>
      <c r="T2240" s="3"/>
      <c r="U2240" s="5"/>
      <c r="V2240" s="3">
        <v>51480460</v>
      </c>
      <c r="W2240" s="5"/>
      <c r="X2240" s="3">
        <v>54302758</v>
      </c>
      <c r="Y2240" s="3">
        <v>0</v>
      </c>
      <c r="Z2240" s="3">
        <v>562340</v>
      </c>
      <c r="AA2240" s="3">
        <v>3658251</v>
      </c>
      <c r="AB2240" s="3">
        <v>50082167</v>
      </c>
      <c r="AC2240" s="3">
        <v>0</v>
      </c>
      <c r="AD2240" s="3">
        <v>5184424</v>
      </c>
      <c r="AE2240" s="3">
        <v>0</v>
      </c>
      <c r="AF2240" s="3">
        <v>102929138</v>
      </c>
      <c r="AG2240" s="3">
        <v>2435275</v>
      </c>
      <c r="AH2240" s="3">
        <v>5184424</v>
      </c>
      <c r="AI2240" s="3">
        <v>51480460</v>
      </c>
      <c r="AJ2240" s="3">
        <v>3307117</v>
      </c>
      <c r="AK2240" s="3">
        <v>5669243</v>
      </c>
      <c r="AL2240" s="3">
        <v>3527831</v>
      </c>
      <c r="AM2240" s="3">
        <v>2141412</v>
      </c>
      <c r="AN2240" s="3">
        <v>2362126</v>
      </c>
      <c r="AO2240" s="3">
        <v>0</v>
      </c>
      <c r="AP2240" s="3">
        <v>0</v>
      </c>
      <c r="AQ2240" s="3">
        <v>2362126</v>
      </c>
      <c r="AR2240" s="3">
        <f>Tabela1[[#This Row],[Potrzeby finansowe 2027
w tym:]]+Tabela1[[#This Row],[Rozliczenie 2025 potrz. fin.]]</f>
        <v>56664884</v>
      </c>
      <c r="AS2240" s="3">
        <v>0</v>
      </c>
      <c r="AT2240" s="3">
        <v>0</v>
      </c>
      <c r="AU2240" s="3"/>
      <c r="AV2240" s="3"/>
      <c r="AW2240" s="3"/>
      <c r="AX2240" s="3"/>
      <c r="AY2240" s="3"/>
      <c r="AZ2240" s="3"/>
      <c r="BA2240" s="3">
        <v>562340</v>
      </c>
      <c r="BB2240" s="3">
        <v>0</v>
      </c>
      <c r="BC2240" s="3">
        <v>112.57</v>
      </c>
      <c r="BD2240" s="3">
        <v>4900.93</v>
      </c>
      <c r="BE2240" s="3">
        <v>715.88</v>
      </c>
      <c r="BF2240" s="3">
        <v>0</v>
      </c>
      <c r="BG2240" s="3">
        <v>2300248</v>
      </c>
      <c r="BH2240" s="3">
        <v>21614</v>
      </c>
      <c r="BI2240" s="3">
        <v>1358003</v>
      </c>
      <c r="BJ2240" s="3">
        <v>20868214.017499998</v>
      </c>
      <c r="BK2240" s="3">
        <v>15685197.279999999</v>
      </c>
      <c r="BL2240" s="3">
        <v>4471364.07</v>
      </c>
      <c r="BM2240" s="3">
        <v>11789338.810000001</v>
      </c>
      <c r="BN2240" s="53">
        <v>1.1844026001883925</v>
      </c>
      <c r="BO2240" s="54">
        <v>8.5795700000000001E-4</v>
      </c>
      <c r="BP2240" s="70">
        <v>21576</v>
      </c>
      <c r="BQ2240" s="71"/>
      <c r="BR2240" s="70"/>
      <c r="BS2240" s="72"/>
      <c r="BT2240" s="72"/>
      <c r="BU2240" s="70">
        <v>102929138</v>
      </c>
      <c r="BV2240" s="70">
        <v>2435275</v>
      </c>
      <c r="BW2240" s="74">
        <v>5184424</v>
      </c>
      <c r="BX2240" s="70">
        <v>110548837</v>
      </c>
    </row>
    <row r="2241" spans="1:76" x14ac:dyDescent="0.3">
      <c r="A2241" s="73" t="s">
        <v>10</v>
      </c>
      <c r="B2241" s="2" t="s">
        <v>1143</v>
      </c>
      <c r="C2241" s="2" t="s">
        <v>147</v>
      </c>
      <c r="D2241" s="2" t="s">
        <v>74</v>
      </c>
      <c r="E2241" s="2" t="s">
        <v>15</v>
      </c>
      <c r="F2241" s="17" t="str">
        <f>+Tabela1[[#This Row],[WK]]&amp;Tabela1[[#This Row],[PK]]&amp;Tabela1[[#This Row],[GK]]</f>
        <v>302113</v>
      </c>
      <c r="G2241" s="2" t="s">
        <v>1287</v>
      </c>
      <c r="H2241" s="3">
        <v>1612999005.46</v>
      </c>
      <c r="I2241" s="4">
        <v>1.125</v>
      </c>
      <c r="J2241" s="3">
        <v>1814623881.1400001</v>
      </c>
      <c r="K2241" s="4">
        <v>7.0000000000000007E-2</v>
      </c>
      <c r="L2241" s="3">
        <v>127023672</v>
      </c>
      <c r="M2241" s="3"/>
      <c r="N2241" s="5"/>
      <c r="O2241" s="3">
        <v>179524477.87</v>
      </c>
      <c r="P2241" s="4">
        <v>1.125</v>
      </c>
      <c r="Q2241" s="3">
        <v>201965037.59999999</v>
      </c>
      <c r="R2241" s="4">
        <v>1.6E-2</v>
      </c>
      <c r="S2241" s="3">
        <v>3231441</v>
      </c>
      <c r="T2241" s="3"/>
      <c r="U2241" s="5"/>
      <c r="V2241" s="3">
        <v>60571043</v>
      </c>
      <c r="W2241" s="5"/>
      <c r="X2241" s="3">
        <v>67667358</v>
      </c>
      <c r="Y2241" s="3">
        <v>0</v>
      </c>
      <c r="Z2241" s="3">
        <v>139998</v>
      </c>
      <c r="AA2241" s="3">
        <v>3914477</v>
      </c>
      <c r="AB2241" s="3">
        <v>63612883</v>
      </c>
      <c r="AC2241" s="3">
        <v>0</v>
      </c>
      <c r="AD2241" s="3">
        <v>10027399</v>
      </c>
      <c r="AE2241" s="3">
        <v>0</v>
      </c>
      <c r="AF2241" s="3">
        <v>127023672</v>
      </c>
      <c r="AG2241" s="3">
        <v>3231441</v>
      </c>
      <c r="AH2241" s="3">
        <v>10027399</v>
      </c>
      <c r="AI2241" s="3">
        <v>60571043</v>
      </c>
      <c r="AJ2241" s="3">
        <v>5492436</v>
      </c>
      <c r="AK2241" s="3">
        <v>8423519</v>
      </c>
      <c r="AL2241" s="3">
        <v>5249644</v>
      </c>
      <c r="AM2241" s="3">
        <v>3173875</v>
      </c>
      <c r="AN2241" s="3">
        <v>2931083</v>
      </c>
      <c r="AO2241" s="3">
        <v>0</v>
      </c>
      <c r="AP2241" s="3">
        <v>0</v>
      </c>
      <c r="AQ2241" s="3">
        <v>2931083</v>
      </c>
      <c r="AR2241" s="3">
        <f>Tabela1[[#This Row],[Potrzeby finansowe 2027
w tym:]]+Tabela1[[#This Row],[Rozliczenie 2025 potrz. fin.]]</f>
        <v>70598441</v>
      </c>
      <c r="AS2241" s="3">
        <v>0</v>
      </c>
      <c r="AT2241" s="3">
        <v>0</v>
      </c>
      <c r="AU2241" s="3"/>
      <c r="AV2241" s="3"/>
      <c r="AW2241" s="3"/>
      <c r="AX2241" s="3"/>
      <c r="AY2241" s="3"/>
      <c r="AZ2241" s="3"/>
      <c r="BA2241" s="3">
        <v>139998</v>
      </c>
      <c r="BB2241" s="3">
        <v>0</v>
      </c>
      <c r="BC2241" s="3">
        <v>0</v>
      </c>
      <c r="BD2241" s="3">
        <v>1382.39</v>
      </c>
      <c r="BE2241" s="3">
        <v>40.51</v>
      </c>
      <c r="BF2241" s="3">
        <v>0</v>
      </c>
      <c r="BG2241" s="3">
        <v>2707639</v>
      </c>
      <c r="BH2241" s="3">
        <v>25442</v>
      </c>
      <c r="BI2241" s="3">
        <v>1206838</v>
      </c>
      <c r="BJ2241" s="3">
        <v>18545285.072500002</v>
      </c>
      <c r="BK2241" s="3">
        <v>15644436.68</v>
      </c>
      <c r="BL2241" s="3">
        <v>1875496.51</v>
      </c>
      <c r="BM2241" s="3">
        <v>7852400.5500000007</v>
      </c>
      <c r="BN2241" s="53">
        <v>1.1919681411637428</v>
      </c>
      <c r="BO2241" s="54">
        <v>9.9548049999999993E-4</v>
      </c>
      <c r="BP2241" s="70">
        <v>25034</v>
      </c>
      <c r="BQ2241" s="71"/>
      <c r="BR2241" s="70"/>
      <c r="BS2241" s="72"/>
      <c r="BT2241" s="72"/>
      <c r="BU2241" s="70">
        <v>127023672</v>
      </c>
      <c r="BV2241" s="70">
        <v>3231441</v>
      </c>
      <c r="BW2241" s="74">
        <v>10027399</v>
      </c>
      <c r="BX2241" s="70">
        <v>140282512</v>
      </c>
    </row>
    <row r="2242" spans="1:76" x14ac:dyDescent="0.3">
      <c r="A2242" s="73" t="s">
        <v>10</v>
      </c>
      <c r="B2242" s="2" t="s">
        <v>1143</v>
      </c>
      <c r="C2242" s="2" t="s">
        <v>147</v>
      </c>
      <c r="D2242" s="2" t="s">
        <v>76</v>
      </c>
      <c r="E2242" s="2" t="s">
        <v>19</v>
      </c>
      <c r="F2242" s="17" t="str">
        <f>+Tabela1[[#This Row],[WK]]&amp;Tabela1[[#This Row],[PK]]&amp;Tabela1[[#This Row],[GK]]</f>
        <v>302114</v>
      </c>
      <c r="G2242" s="2" t="s">
        <v>2080</v>
      </c>
      <c r="H2242" s="3">
        <v>924624184.94000006</v>
      </c>
      <c r="I2242" s="4">
        <v>1.125</v>
      </c>
      <c r="J2242" s="3">
        <v>1040202208.0599999</v>
      </c>
      <c r="K2242" s="4">
        <v>7.0000000000000007E-2</v>
      </c>
      <c r="L2242" s="3">
        <v>72814155</v>
      </c>
      <c r="M2242" s="3"/>
      <c r="N2242" s="5"/>
      <c r="O2242" s="3">
        <v>111453033.38</v>
      </c>
      <c r="P2242" s="4">
        <v>1.125</v>
      </c>
      <c r="Q2242" s="3">
        <v>125384662.55</v>
      </c>
      <c r="R2242" s="4">
        <v>1.6E-2</v>
      </c>
      <c r="S2242" s="3">
        <v>2006155</v>
      </c>
      <c r="T2242" s="3"/>
      <c r="U2242" s="5"/>
      <c r="V2242" s="3">
        <v>37270016</v>
      </c>
      <c r="W2242" s="5"/>
      <c r="X2242" s="3">
        <v>37430323</v>
      </c>
      <c r="Y2242" s="3">
        <v>0</v>
      </c>
      <c r="Z2242" s="3">
        <v>2319894</v>
      </c>
      <c r="AA2242" s="3">
        <v>3490175</v>
      </c>
      <c r="AB2242" s="3">
        <v>30558266</v>
      </c>
      <c r="AC2242" s="3">
        <v>1061988</v>
      </c>
      <c r="AD2242" s="3">
        <v>2636724</v>
      </c>
      <c r="AE2242" s="3">
        <v>177043</v>
      </c>
      <c r="AF2242" s="3">
        <v>72814155</v>
      </c>
      <c r="AG2242" s="3">
        <v>2006155</v>
      </c>
      <c r="AH2242" s="3">
        <v>2459681</v>
      </c>
      <c r="AI2242" s="3">
        <v>37270016</v>
      </c>
      <c r="AJ2242" s="3">
        <v>1355350</v>
      </c>
      <c r="AK2242" s="3">
        <v>1209032</v>
      </c>
      <c r="AL2242" s="3">
        <v>828115</v>
      </c>
      <c r="AM2242" s="3">
        <v>380917</v>
      </c>
      <c r="AN2242" s="3">
        <v>-423389</v>
      </c>
      <c r="AO2242" s="3">
        <v>0</v>
      </c>
      <c r="AP2242" s="3">
        <v>277071</v>
      </c>
      <c r="AQ2242" s="3">
        <v>-146318</v>
      </c>
      <c r="AR2242" s="3">
        <f>Tabela1[[#This Row],[Potrzeby finansowe 2027
w tym:]]+Tabela1[[#This Row],[Rozliczenie 2025 potrz. fin.]]</f>
        <v>37284005</v>
      </c>
      <c r="AS2242" s="3">
        <v>0</v>
      </c>
      <c r="AT2242" s="3">
        <v>0</v>
      </c>
      <c r="AU2242" s="3"/>
      <c r="AV2242" s="3"/>
      <c r="AW2242" s="3"/>
      <c r="AX2242" s="3"/>
      <c r="AY2242" s="3"/>
      <c r="AZ2242" s="3"/>
      <c r="BA2242" s="3">
        <v>2319894</v>
      </c>
      <c r="BB2242" s="3">
        <v>3402.05</v>
      </c>
      <c r="BC2242" s="3">
        <v>0</v>
      </c>
      <c r="BD2242" s="3">
        <v>0</v>
      </c>
      <c r="BE2242" s="3">
        <v>1125.54</v>
      </c>
      <c r="BF2242" s="3">
        <v>0</v>
      </c>
      <c r="BG2242" s="3">
        <v>1652552</v>
      </c>
      <c r="BH2242" s="3">
        <v>15528</v>
      </c>
      <c r="BI2242" s="3">
        <v>1837623</v>
      </c>
      <c r="BJ2242" s="3">
        <v>28238462.712499999</v>
      </c>
      <c r="BK2242" s="3">
        <v>26057344.490000002</v>
      </c>
      <c r="BL2242" s="3">
        <v>2147197.0499999998</v>
      </c>
      <c r="BM2242" s="3">
        <v>4430078.7899999991</v>
      </c>
      <c r="BN2242" s="53">
        <v>1.3007153315986311</v>
      </c>
      <c r="BO2242" s="54">
        <v>6.0601470000000001E-4</v>
      </c>
      <c r="BP2242" s="70">
        <v>15240</v>
      </c>
      <c r="BQ2242" s="71"/>
      <c r="BR2242" s="70"/>
      <c r="BS2242" s="72"/>
      <c r="BT2242" s="72"/>
      <c r="BU2242" s="70">
        <v>72814155</v>
      </c>
      <c r="BV2242" s="70">
        <v>2006155</v>
      </c>
      <c r="BW2242" s="74">
        <v>2459681</v>
      </c>
      <c r="BX2242" s="70">
        <v>77279991</v>
      </c>
    </row>
    <row r="2243" spans="1:76" x14ac:dyDescent="0.3">
      <c r="A2243" s="73" t="s">
        <v>10</v>
      </c>
      <c r="B2243" s="2" t="s">
        <v>1143</v>
      </c>
      <c r="C2243" s="2" t="s">
        <v>147</v>
      </c>
      <c r="D2243" s="2" t="s">
        <v>109</v>
      </c>
      <c r="E2243" s="2" t="s">
        <v>15</v>
      </c>
      <c r="F2243" s="17" t="str">
        <f>+Tabela1[[#This Row],[WK]]&amp;Tabela1[[#This Row],[PK]]&amp;Tabela1[[#This Row],[GK]]</f>
        <v>302115</v>
      </c>
      <c r="G2243" s="2" t="s">
        <v>2081</v>
      </c>
      <c r="H2243" s="3">
        <v>1606449350.4400001</v>
      </c>
      <c r="I2243" s="4">
        <v>1.125</v>
      </c>
      <c r="J2243" s="3">
        <v>1807255519.25</v>
      </c>
      <c r="K2243" s="4">
        <v>7.0000000000000007E-2</v>
      </c>
      <c r="L2243" s="3">
        <v>126507886</v>
      </c>
      <c r="M2243" s="3"/>
      <c r="N2243" s="5"/>
      <c r="O2243" s="3">
        <v>692902287.05000007</v>
      </c>
      <c r="P2243" s="4">
        <v>1.125</v>
      </c>
      <c r="Q2243" s="3">
        <v>779515072.92999995</v>
      </c>
      <c r="R2243" s="4">
        <v>1.6E-2</v>
      </c>
      <c r="S2243" s="3">
        <v>12472241</v>
      </c>
      <c r="T2243" s="3"/>
      <c r="U2243" s="5"/>
      <c r="V2243" s="3">
        <v>46026309</v>
      </c>
      <c r="W2243" s="5"/>
      <c r="X2243" s="3">
        <v>93216601</v>
      </c>
      <c r="Y2243" s="3">
        <v>0</v>
      </c>
      <c r="Z2243" s="3">
        <v>408423</v>
      </c>
      <c r="AA2243" s="3">
        <v>4910497</v>
      </c>
      <c r="AB2243" s="3">
        <v>60550312</v>
      </c>
      <c r="AC2243" s="3">
        <v>27347369</v>
      </c>
      <c r="AD2243" s="3">
        <v>47285914</v>
      </c>
      <c r="AE2243" s="3">
        <v>57520329</v>
      </c>
      <c r="AF2243" s="3">
        <v>116273471</v>
      </c>
      <c r="AG2243" s="3">
        <v>12472241</v>
      </c>
      <c r="AH2243" s="3">
        <v>0</v>
      </c>
      <c r="AI2243" s="3">
        <v>46026309</v>
      </c>
      <c r="AJ2243" s="3">
        <v>1996303</v>
      </c>
      <c r="AK2243" s="3">
        <v>2091925</v>
      </c>
      <c r="AL2243" s="3">
        <v>2491061</v>
      </c>
      <c r="AM2243" s="3">
        <v>-399136</v>
      </c>
      <c r="AN2243" s="3">
        <v>1871409</v>
      </c>
      <c r="AO2243" s="3">
        <v>0</v>
      </c>
      <c r="AP2243" s="3">
        <v>-1775787</v>
      </c>
      <c r="AQ2243" s="3">
        <v>95622</v>
      </c>
      <c r="AR2243" s="3">
        <f>Tabela1[[#This Row],[Potrzeby finansowe 2027
w tym:]]+Tabela1[[#This Row],[Rozliczenie 2025 potrz. fin.]]</f>
        <v>93312223</v>
      </c>
      <c r="AS2243" s="3">
        <v>0</v>
      </c>
      <c r="AT2243" s="3">
        <v>0</v>
      </c>
      <c r="AU2243" s="3"/>
      <c r="AV2243" s="3"/>
      <c r="AW2243" s="3"/>
      <c r="AX2243" s="3"/>
      <c r="AY2243" s="3"/>
      <c r="AZ2243" s="3"/>
      <c r="BA2243" s="3">
        <v>408423</v>
      </c>
      <c r="BB2243" s="3">
        <v>0</v>
      </c>
      <c r="BC2243" s="3">
        <v>5.34</v>
      </c>
      <c r="BD2243" s="3">
        <v>420.46</v>
      </c>
      <c r="BE2243" s="3">
        <v>7307.49</v>
      </c>
      <c r="BF2243" s="3">
        <v>0</v>
      </c>
      <c r="BG2243" s="3">
        <v>2257253</v>
      </c>
      <c r="BH2243" s="3">
        <v>21210</v>
      </c>
      <c r="BI2243" s="3">
        <v>2653244</v>
      </c>
      <c r="BJ2243" s="3">
        <v>40771969.222499996</v>
      </c>
      <c r="BK2243" s="3">
        <v>37403744.159999996</v>
      </c>
      <c r="BL2243" s="3">
        <v>2117970</v>
      </c>
      <c r="BM2243" s="3">
        <v>9236960.25</v>
      </c>
      <c r="BN2243" s="53">
        <v>1.9918151889053657</v>
      </c>
      <c r="BO2243" s="54">
        <v>9.1499479999999998E-4</v>
      </c>
      <c r="BP2243" s="70">
        <v>23010</v>
      </c>
      <c r="BQ2243" s="71"/>
      <c r="BR2243" s="70"/>
      <c r="BS2243" s="72"/>
      <c r="BT2243" s="72"/>
      <c r="BU2243" s="70">
        <v>116273471</v>
      </c>
      <c r="BV2243" s="70">
        <v>12472241</v>
      </c>
      <c r="BW2243" s="74">
        <v>0</v>
      </c>
      <c r="BX2243" s="70">
        <v>128745712</v>
      </c>
    </row>
    <row r="2244" spans="1:76" x14ac:dyDescent="0.3">
      <c r="A2244" s="73" t="s">
        <v>10</v>
      </c>
      <c r="B2244" s="2" t="s">
        <v>1143</v>
      </c>
      <c r="C2244" s="2" t="s">
        <v>147</v>
      </c>
      <c r="D2244" s="2" t="s">
        <v>113</v>
      </c>
      <c r="E2244" s="2" t="s">
        <v>19</v>
      </c>
      <c r="F2244" s="17" t="str">
        <f>+Tabela1[[#This Row],[WK]]&amp;Tabela1[[#This Row],[PK]]&amp;Tabela1[[#This Row],[GK]]</f>
        <v>302116</v>
      </c>
      <c r="G2244" s="2" t="s">
        <v>2082</v>
      </c>
      <c r="H2244" s="3">
        <v>3907555787.9200001</v>
      </c>
      <c r="I2244" s="4">
        <v>1.125</v>
      </c>
      <c r="J2244" s="3">
        <v>4396000261.4099998</v>
      </c>
      <c r="K2244" s="4">
        <v>7.0000000000000007E-2</v>
      </c>
      <c r="L2244" s="3">
        <v>307720018</v>
      </c>
      <c r="M2244" s="3"/>
      <c r="N2244" s="5"/>
      <c r="O2244" s="3">
        <v>1026353143.99</v>
      </c>
      <c r="P2244" s="4">
        <v>1.125</v>
      </c>
      <c r="Q2244" s="3">
        <v>1154647286.99</v>
      </c>
      <c r="R2244" s="4">
        <v>1.6E-2</v>
      </c>
      <c r="S2244" s="3">
        <v>18474357</v>
      </c>
      <c r="T2244" s="3"/>
      <c r="U2244" s="5"/>
      <c r="V2244" s="3">
        <v>141693144</v>
      </c>
      <c r="W2244" s="5"/>
      <c r="X2244" s="3">
        <v>165494312</v>
      </c>
      <c r="Y2244" s="3">
        <v>0</v>
      </c>
      <c r="Z2244" s="3">
        <v>23408</v>
      </c>
      <c r="AA2244" s="3">
        <v>10460804</v>
      </c>
      <c r="AB2244" s="3">
        <v>139976381</v>
      </c>
      <c r="AC2244" s="3">
        <v>15033719</v>
      </c>
      <c r="AD2244" s="3">
        <v>26642522</v>
      </c>
      <c r="AE2244" s="3">
        <v>17491186</v>
      </c>
      <c r="AF2244" s="3">
        <v>307720018</v>
      </c>
      <c r="AG2244" s="3">
        <v>18474357</v>
      </c>
      <c r="AH2244" s="3">
        <v>9151336</v>
      </c>
      <c r="AI2244" s="3">
        <v>141693144</v>
      </c>
      <c r="AJ2244" s="3">
        <v>12595474</v>
      </c>
      <c r="AK2244" s="3">
        <v>12841715</v>
      </c>
      <c r="AL2244" s="3">
        <v>8943880</v>
      </c>
      <c r="AM2244" s="3">
        <v>3897835</v>
      </c>
      <c r="AN2244" s="3">
        <v>3623702</v>
      </c>
      <c r="AO2244" s="3">
        <v>0</v>
      </c>
      <c r="AP2244" s="3">
        <v>-3377461</v>
      </c>
      <c r="AQ2244" s="3">
        <v>246241</v>
      </c>
      <c r="AR2244" s="3">
        <f>Tabela1[[#This Row],[Potrzeby finansowe 2027
w tym:]]+Tabela1[[#This Row],[Rozliczenie 2025 potrz. fin.]]</f>
        <v>165740553</v>
      </c>
      <c r="AS2244" s="3">
        <v>0</v>
      </c>
      <c r="AT2244" s="3">
        <v>0</v>
      </c>
      <c r="AU2244" s="3"/>
      <c r="AV2244" s="3"/>
      <c r="AW2244" s="3"/>
      <c r="AX2244" s="3"/>
      <c r="AY2244" s="3"/>
      <c r="AZ2244" s="3"/>
      <c r="BA2244" s="3">
        <v>23408</v>
      </c>
      <c r="BB2244" s="3">
        <v>0</v>
      </c>
      <c r="BC2244" s="3">
        <v>0</v>
      </c>
      <c r="BD2244" s="3">
        <v>0</v>
      </c>
      <c r="BE2244" s="3">
        <v>469.05</v>
      </c>
      <c r="BF2244" s="3">
        <v>0</v>
      </c>
      <c r="BG2244" s="3">
        <v>6112249</v>
      </c>
      <c r="BH2244" s="3">
        <v>57433</v>
      </c>
      <c r="BI2244" s="3">
        <v>4348555</v>
      </c>
      <c r="BJ2244" s="3">
        <v>66823541.417500004</v>
      </c>
      <c r="BK2244" s="3">
        <v>56257590.530000001</v>
      </c>
      <c r="BL2244" s="3">
        <v>7428932</v>
      </c>
      <c r="BM2244" s="3">
        <v>27405939.549999997</v>
      </c>
      <c r="BN2244" s="53">
        <v>1.4256120421924401</v>
      </c>
      <c r="BO2244" s="54">
        <v>2.2925669000000001E-3</v>
      </c>
      <c r="BP2244" s="70">
        <v>57654</v>
      </c>
      <c r="BQ2244" s="71"/>
      <c r="BR2244" s="70"/>
      <c r="BS2244" s="72"/>
      <c r="BT2244" s="72"/>
      <c r="BU2244" s="70">
        <v>307720018</v>
      </c>
      <c r="BV2244" s="70">
        <v>18474357</v>
      </c>
      <c r="BW2244" s="74">
        <v>9151336</v>
      </c>
      <c r="BX2244" s="70">
        <v>335345711</v>
      </c>
    </row>
    <row r="2245" spans="1:76" x14ac:dyDescent="0.3">
      <c r="A2245" s="73" t="s">
        <v>10</v>
      </c>
      <c r="B2245" s="2" t="s">
        <v>1143</v>
      </c>
      <c r="C2245" s="2" t="s">
        <v>147</v>
      </c>
      <c r="D2245" s="2" t="s">
        <v>120</v>
      </c>
      <c r="E2245" s="2" t="s">
        <v>15</v>
      </c>
      <c r="F2245" s="17" t="str">
        <f>+Tabela1[[#This Row],[WK]]&amp;Tabela1[[#This Row],[PK]]&amp;Tabela1[[#This Row],[GK]]</f>
        <v>302117</v>
      </c>
      <c r="G2245" s="2" t="s">
        <v>2083</v>
      </c>
      <c r="H2245" s="3">
        <v>2867512439.6199999</v>
      </c>
      <c r="I2245" s="4">
        <v>1.125</v>
      </c>
      <c r="J2245" s="3">
        <v>3225951494.5700002</v>
      </c>
      <c r="K2245" s="4">
        <v>7.0000000000000007E-2</v>
      </c>
      <c r="L2245" s="3">
        <v>225816605</v>
      </c>
      <c r="M2245" s="3"/>
      <c r="N2245" s="5"/>
      <c r="O2245" s="3">
        <v>2522379792.6199999</v>
      </c>
      <c r="P2245" s="4">
        <v>1.125</v>
      </c>
      <c r="Q2245" s="3">
        <v>2837677266.6999998</v>
      </c>
      <c r="R2245" s="4">
        <v>1.6E-2</v>
      </c>
      <c r="S2245" s="3">
        <v>45402836</v>
      </c>
      <c r="T2245" s="3"/>
      <c r="U2245" s="5"/>
      <c r="V2245" s="3">
        <v>88578395</v>
      </c>
      <c r="W2245" s="5"/>
      <c r="X2245" s="3">
        <v>172856940</v>
      </c>
      <c r="Y2245" s="3">
        <v>0</v>
      </c>
      <c r="Z2245" s="3">
        <v>0</v>
      </c>
      <c r="AA2245" s="3">
        <v>9526347</v>
      </c>
      <c r="AB2245" s="3">
        <v>129261368</v>
      </c>
      <c r="AC2245" s="3">
        <v>34069225</v>
      </c>
      <c r="AD2245" s="3">
        <v>84445944</v>
      </c>
      <c r="AE2245" s="3">
        <v>91617379</v>
      </c>
      <c r="AF2245" s="3">
        <v>218645170</v>
      </c>
      <c r="AG2245" s="3">
        <v>45402836</v>
      </c>
      <c r="AH2245" s="3">
        <v>0</v>
      </c>
      <c r="AI2245" s="3">
        <v>88578395</v>
      </c>
      <c r="AJ2245" s="3">
        <v>10155838</v>
      </c>
      <c r="AK2245" s="3">
        <v>10323237</v>
      </c>
      <c r="AL2245" s="3">
        <v>3737973</v>
      </c>
      <c r="AM2245" s="3">
        <v>6585264</v>
      </c>
      <c r="AN2245" s="3">
        <v>7900336</v>
      </c>
      <c r="AO2245" s="3">
        <v>0</v>
      </c>
      <c r="AP2245" s="3">
        <v>-7732937</v>
      </c>
      <c r="AQ2245" s="3">
        <v>167399</v>
      </c>
      <c r="AR2245" s="3">
        <f>Tabela1[[#This Row],[Potrzeby finansowe 2027
w tym:]]+Tabela1[[#This Row],[Rozliczenie 2025 potrz. fin.]]</f>
        <v>173024339</v>
      </c>
      <c r="AS2245" s="3">
        <v>0</v>
      </c>
      <c r="AT2245" s="3">
        <v>0</v>
      </c>
      <c r="AU2245" s="3"/>
      <c r="AV2245" s="3"/>
      <c r="AW2245" s="3"/>
      <c r="AX2245" s="3"/>
      <c r="AY2245" s="3"/>
      <c r="AZ2245" s="3"/>
      <c r="BA2245" s="3">
        <v>0</v>
      </c>
      <c r="BB2245" s="3">
        <v>0</v>
      </c>
      <c r="BC2245" s="3">
        <v>0</v>
      </c>
      <c r="BD2245" s="3">
        <v>0</v>
      </c>
      <c r="BE2245" s="3">
        <v>0</v>
      </c>
      <c r="BF2245" s="3">
        <v>0</v>
      </c>
      <c r="BG2245" s="3">
        <v>3718135</v>
      </c>
      <c r="BH2245" s="3">
        <v>34937</v>
      </c>
      <c r="BI2245" s="3">
        <v>5808212</v>
      </c>
      <c r="BJ2245" s="3">
        <v>89253854.842500001</v>
      </c>
      <c r="BK2245" s="3">
        <v>83522342.030000001</v>
      </c>
      <c r="BL2245" s="3">
        <v>7652211.1699999999</v>
      </c>
      <c r="BM2245" s="3">
        <v>7621628.9099999964</v>
      </c>
      <c r="BN2245" s="53">
        <v>2.0255766020350112</v>
      </c>
      <c r="BO2245" s="54">
        <v>1.5822892E-3</v>
      </c>
      <c r="BP2245" s="70">
        <v>39792</v>
      </c>
      <c r="BQ2245" s="71"/>
      <c r="BR2245" s="70"/>
      <c r="BS2245" s="72"/>
      <c r="BT2245" s="72"/>
      <c r="BU2245" s="70">
        <v>218645170</v>
      </c>
      <c r="BV2245" s="70">
        <v>45402836</v>
      </c>
      <c r="BW2245" s="74">
        <v>0</v>
      </c>
      <c r="BX2245" s="70">
        <v>264048006</v>
      </c>
    </row>
    <row r="2246" spans="1:76" x14ac:dyDescent="0.3">
      <c r="A2246" s="73" t="s">
        <v>10</v>
      </c>
      <c r="B2246" s="2" t="s">
        <v>1143</v>
      </c>
      <c r="C2246" s="2" t="s">
        <v>156</v>
      </c>
      <c r="D2246" s="2" t="s">
        <v>12</v>
      </c>
      <c r="E2246" s="2" t="s">
        <v>19</v>
      </c>
      <c r="F2246" s="17" t="str">
        <f>+Tabela1[[#This Row],[WK]]&amp;Tabela1[[#This Row],[PK]]&amp;Tabela1[[#This Row],[GK]]</f>
        <v>302201</v>
      </c>
      <c r="G2246" s="2" t="s">
        <v>2084</v>
      </c>
      <c r="H2246" s="3">
        <v>340202830.56</v>
      </c>
      <c r="I2246" s="4">
        <v>1.125</v>
      </c>
      <c r="J2246" s="3">
        <v>382728184.38</v>
      </c>
      <c r="K2246" s="4">
        <v>7.0000000000000007E-2</v>
      </c>
      <c r="L2246" s="3">
        <v>26790973</v>
      </c>
      <c r="M2246" s="3"/>
      <c r="N2246" s="5"/>
      <c r="O2246" s="3">
        <v>16078607.210000001</v>
      </c>
      <c r="P2246" s="4">
        <v>1.125</v>
      </c>
      <c r="Q2246" s="3">
        <v>18088433.109999999</v>
      </c>
      <c r="R2246" s="4">
        <v>1.6E-2</v>
      </c>
      <c r="S2246" s="3">
        <v>289415</v>
      </c>
      <c r="T2246" s="3"/>
      <c r="U2246" s="5"/>
      <c r="V2246" s="3">
        <v>17108100</v>
      </c>
      <c r="W2246" s="5"/>
      <c r="X2246" s="3">
        <v>25940022</v>
      </c>
      <c r="Y2246" s="3">
        <v>5269370</v>
      </c>
      <c r="Z2246" s="3">
        <v>0</v>
      </c>
      <c r="AA2246" s="3">
        <v>1269800</v>
      </c>
      <c r="AB2246" s="3">
        <v>16750885</v>
      </c>
      <c r="AC2246" s="3">
        <v>2649967</v>
      </c>
      <c r="AD2246" s="3">
        <v>8831922</v>
      </c>
      <c r="AE2246" s="3">
        <v>0</v>
      </c>
      <c r="AF2246" s="3">
        <v>26790973</v>
      </c>
      <c r="AG2246" s="3">
        <v>289415</v>
      </c>
      <c r="AH2246" s="3">
        <v>8831922</v>
      </c>
      <c r="AI2246" s="3">
        <v>17108100</v>
      </c>
      <c r="AJ2246" s="3">
        <v>-527557</v>
      </c>
      <c r="AK2246" s="3">
        <v>-527557</v>
      </c>
      <c r="AL2246" s="3">
        <v>1224723</v>
      </c>
      <c r="AM2246" s="3">
        <v>-1752280</v>
      </c>
      <c r="AN2246" s="3">
        <v>-1085922</v>
      </c>
      <c r="AO2246" s="3">
        <v>0</v>
      </c>
      <c r="AP2246" s="3">
        <v>1085922</v>
      </c>
      <c r="AQ2246" s="3">
        <v>0</v>
      </c>
      <c r="AR2246" s="3">
        <f>Tabela1[[#This Row],[Potrzeby finansowe 2027
w tym:]]+Tabela1[[#This Row],[Rozliczenie 2025 potrz. fin.]]</f>
        <v>25940022</v>
      </c>
      <c r="AS2246" s="3">
        <v>0</v>
      </c>
      <c r="AT2246" s="3">
        <v>0</v>
      </c>
      <c r="AU2246" s="3"/>
      <c r="AV2246" s="3"/>
      <c r="AW2246" s="3"/>
      <c r="AX2246" s="3"/>
      <c r="AY2246" s="3"/>
      <c r="AZ2246" s="3"/>
      <c r="BA2246" s="3">
        <v>0</v>
      </c>
      <c r="BB2246" s="3">
        <v>0</v>
      </c>
      <c r="BC2246" s="3">
        <v>0</v>
      </c>
      <c r="BD2246" s="3">
        <v>0</v>
      </c>
      <c r="BE2246" s="3">
        <v>0</v>
      </c>
      <c r="BF2246" s="3">
        <v>0</v>
      </c>
      <c r="BG2246" s="3">
        <v>859480</v>
      </c>
      <c r="BH2246" s="3">
        <v>8076</v>
      </c>
      <c r="BI2246" s="3">
        <v>410320</v>
      </c>
      <c r="BJ2246" s="3">
        <v>6305323.9849999994</v>
      </c>
      <c r="BK2246" s="3">
        <v>4462706.879999999</v>
      </c>
      <c r="BL2246" s="3">
        <v>76643.259999999995</v>
      </c>
      <c r="BM2246" s="3">
        <v>7217181.9000000004</v>
      </c>
      <c r="BN2246" s="53">
        <v>0.84756815235537153</v>
      </c>
      <c r="BO2246" s="54">
        <v>3.2050429999999999E-4</v>
      </c>
      <c r="BP2246" s="70">
        <v>8060</v>
      </c>
      <c r="BQ2246" s="71"/>
      <c r="BR2246" s="70"/>
      <c r="BS2246" s="72"/>
      <c r="BT2246" s="72"/>
      <c r="BU2246" s="70">
        <v>26790973</v>
      </c>
      <c r="BV2246" s="70">
        <v>289415</v>
      </c>
      <c r="BW2246" s="74">
        <v>8831922</v>
      </c>
      <c r="BX2246" s="70">
        <v>35912310</v>
      </c>
    </row>
    <row r="2247" spans="1:76" x14ac:dyDescent="0.3">
      <c r="A2247" s="73" t="s">
        <v>10</v>
      </c>
      <c r="B2247" s="2" t="s">
        <v>1143</v>
      </c>
      <c r="C2247" s="2" t="s">
        <v>156</v>
      </c>
      <c r="D2247" s="2" t="s">
        <v>11</v>
      </c>
      <c r="E2247" s="2" t="s">
        <v>19</v>
      </c>
      <c r="F2247" s="17" t="str">
        <f>+Tabela1[[#This Row],[WK]]&amp;Tabela1[[#This Row],[PK]]&amp;Tabela1[[#This Row],[GK]]</f>
        <v>302202</v>
      </c>
      <c r="G2247" s="2" t="s">
        <v>2085</v>
      </c>
      <c r="H2247" s="3">
        <v>262701585.38999999</v>
      </c>
      <c r="I2247" s="4">
        <v>1.125</v>
      </c>
      <c r="J2247" s="3">
        <v>295539283.56</v>
      </c>
      <c r="K2247" s="4">
        <v>7.0000000000000007E-2</v>
      </c>
      <c r="L2247" s="3">
        <v>20687750</v>
      </c>
      <c r="M2247" s="3"/>
      <c r="N2247" s="5"/>
      <c r="O2247" s="3">
        <v>22851866.150000002</v>
      </c>
      <c r="P2247" s="4">
        <v>1.125</v>
      </c>
      <c r="Q2247" s="3">
        <v>25708349.420000002</v>
      </c>
      <c r="R2247" s="4">
        <v>1.6E-2</v>
      </c>
      <c r="S2247" s="3">
        <v>411334</v>
      </c>
      <c r="T2247" s="3"/>
      <c r="U2247" s="5"/>
      <c r="V2247" s="3">
        <v>11954546</v>
      </c>
      <c r="W2247" s="5"/>
      <c r="X2247" s="3">
        <v>32376631</v>
      </c>
      <c r="Y2247" s="3">
        <v>5417311</v>
      </c>
      <c r="Z2247" s="3">
        <v>86</v>
      </c>
      <c r="AA2247" s="3">
        <v>1187573</v>
      </c>
      <c r="AB2247" s="3">
        <v>21858418</v>
      </c>
      <c r="AC2247" s="3">
        <v>3913243</v>
      </c>
      <c r="AD2247" s="3">
        <v>20422085</v>
      </c>
      <c r="AE2247" s="3">
        <v>0</v>
      </c>
      <c r="AF2247" s="3">
        <v>20687750</v>
      </c>
      <c r="AG2247" s="3">
        <v>411334</v>
      </c>
      <c r="AH2247" s="3">
        <v>20422085</v>
      </c>
      <c r="AI2247" s="3">
        <v>11954546</v>
      </c>
      <c r="AJ2247" s="3">
        <v>1253801</v>
      </c>
      <c r="AK2247" s="3">
        <v>1253801</v>
      </c>
      <c r="AL2247" s="3">
        <v>538528</v>
      </c>
      <c r="AM2247" s="3">
        <v>715273</v>
      </c>
      <c r="AN2247" s="3">
        <v>-391183</v>
      </c>
      <c r="AO2247" s="3">
        <v>0</v>
      </c>
      <c r="AP2247" s="3">
        <v>391183</v>
      </c>
      <c r="AQ2247" s="3">
        <v>0</v>
      </c>
      <c r="AR2247" s="3">
        <f>Tabela1[[#This Row],[Potrzeby finansowe 2027
w tym:]]+Tabela1[[#This Row],[Rozliczenie 2025 potrz. fin.]]</f>
        <v>32376631</v>
      </c>
      <c r="AS2247" s="3">
        <v>0</v>
      </c>
      <c r="AT2247" s="3">
        <v>0</v>
      </c>
      <c r="AU2247" s="3"/>
      <c r="AV2247" s="3"/>
      <c r="AW2247" s="3"/>
      <c r="AX2247" s="3"/>
      <c r="AY2247" s="3"/>
      <c r="AZ2247" s="3"/>
      <c r="BA2247" s="3">
        <v>86</v>
      </c>
      <c r="BB2247" s="3">
        <v>0</v>
      </c>
      <c r="BC2247" s="3">
        <v>0</v>
      </c>
      <c r="BD2247" s="3">
        <v>0.86</v>
      </c>
      <c r="BE2247" s="3">
        <v>0</v>
      </c>
      <c r="BF2247" s="3">
        <v>0</v>
      </c>
      <c r="BG2247" s="3">
        <v>727088</v>
      </c>
      <c r="BH2247" s="3">
        <v>6832</v>
      </c>
      <c r="BI2247" s="3">
        <v>460485</v>
      </c>
      <c r="BJ2247" s="3">
        <v>7076204.7300000004</v>
      </c>
      <c r="BK2247" s="3">
        <v>3023702.41</v>
      </c>
      <c r="BL2247" s="3">
        <v>2406983.67</v>
      </c>
      <c r="BM2247" s="3">
        <v>11396041.939999999</v>
      </c>
      <c r="BN2247" s="53">
        <v>0.80911371627356077</v>
      </c>
      <c r="BO2247" s="54">
        <v>2.6313649999999998E-4</v>
      </c>
      <c r="BP2247" s="70">
        <v>6617</v>
      </c>
      <c r="BQ2247" s="71"/>
      <c r="BR2247" s="70"/>
      <c r="BS2247" s="72"/>
      <c r="BT2247" s="72"/>
      <c r="BU2247" s="70">
        <v>20687750</v>
      </c>
      <c r="BV2247" s="70">
        <v>411334</v>
      </c>
      <c r="BW2247" s="74">
        <v>20422085</v>
      </c>
      <c r="BX2247" s="70">
        <v>41521169</v>
      </c>
    </row>
    <row r="2248" spans="1:76" x14ac:dyDescent="0.3">
      <c r="A2248" s="73" t="s">
        <v>10</v>
      </c>
      <c r="B2248" s="2" t="s">
        <v>1143</v>
      </c>
      <c r="C2248" s="2" t="s">
        <v>156</v>
      </c>
      <c r="D2248" s="2" t="s">
        <v>16</v>
      </c>
      <c r="E2248" s="2" t="s">
        <v>19</v>
      </c>
      <c r="F2248" s="17" t="str">
        <f>+Tabela1[[#This Row],[WK]]&amp;Tabela1[[#This Row],[PK]]&amp;Tabela1[[#This Row],[GK]]</f>
        <v>302203</v>
      </c>
      <c r="G2248" s="2" t="s">
        <v>2086</v>
      </c>
      <c r="H2248" s="3">
        <v>348490711.06999999</v>
      </c>
      <c r="I2248" s="4">
        <v>1.125</v>
      </c>
      <c r="J2248" s="3">
        <v>392052049.94999999</v>
      </c>
      <c r="K2248" s="4">
        <v>7.0000000000000007E-2</v>
      </c>
      <c r="L2248" s="3">
        <v>27443643</v>
      </c>
      <c r="M2248" s="3"/>
      <c r="N2248" s="5"/>
      <c r="O2248" s="3">
        <v>32577865.289999999</v>
      </c>
      <c r="P2248" s="4">
        <v>1.125</v>
      </c>
      <c r="Q2248" s="3">
        <v>36650098.450000003</v>
      </c>
      <c r="R2248" s="4">
        <v>1.6E-2</v>
      </c>
      <c r="S2248" s="3">
        <v>586402</v>
      </c>
      <c r="T2248" s="3"/>
      <c r="U2248" s="5"/>
      <c r="V2248" s="3">
        <v>15971894</v>
      </c>
      <c r="W2248" s="5"/>
      <c r="X2248" s="3">
        <v>39231402</v>
      </c>
      <c r="Y2248" s="3">
        <v>3599783</v>
      </c>
      <c r="Z2248" s="3">
        <v>0</v>
      </c>
      <c r="AA2248" s="3">
        <v>1829001</v>
      </c>
      <c r="AB2248" s="3">
        <v>28704982</v>
      </c>
      <c r="AC2248" s="3">
        <v>5097636</v>
      </c>
      <c r="AD2248" s="3">
        <v>23259508</v>
      </c>
      <c r="AE2248" s="3">
        <v>0</v>
      </c>
      <c r="AF2248" s="3">
        <v>27443643</v>
      </c>
      <c r="AG2248" s="3">
        <v>586402</v>
      </c>
      <c r="AH2248" s="3">
        <v>23259508</v>
      </c>
      <c r="AI2248" s="3">
        <v>15971894</v>
      </c>
      <c r="AJ2248" s="3">
        <v>1689887</v>
      </c>
      <c r="AK2248" s="3">
        <v>1689887</v>
      </c>
      <c r="AL2248" s="3">
        <v>320386</v>
      </c>
      <c r="AM2248" s="3">
        <v>1369501</v>
      </c>
      <c r="AN2248" s="3">
        <v>-132504</v>
      </c>
      <c r="AO2248" s="3">
        <v>0</v>
      </c>
      <c r="AP2248" s="3">
        <v>132504</v>
      </c>
      <c r="AQ2248" s="3">
        <v>0</v>
      </c>
      <c r="AR2248" s="3">
        <f>Tabela1[[#This Row],[Potrzeby finansowe 2027
w tym:]]+Tabela1[[#This Row],[Rozliczenie 2025 potrz. fin.]]</f>
        <v>39231402</v>
      </c>
      <c r="AS2248" s="3">
        <v>0</v>
      </c>
      <c r="AT2248" s="3">
        <v>0</v>
      </c>
      <c r="AU2248" s="3"/>
      <c r="AV2248" s="3"/>
      <c r="AW2248" s="3"/>
      <c r="AX2248" s="3"/>
      <c r="AY2248" s="3"/>
      <c r="AZ2248" s="3"/>
      <c r="BA2248" s="3">
        <v>0</v>
      </c>
      <c r="BB2248" s="3">
        <v>0</v>
      </c>
      <c r="BC2248" s="3">
        <v>0</v>
      </c>
      <c r="BD2248" s="3">
        <v>0</v>
      </c>
      <c r="BE2248" s="3">
        <v>0</v>
      </c>
      <c r="BF2248" s="3">
        <v>0</v>
      </c>
      <c r="BG2248" s="3">
        <v>923229</v>
      </c>
      <c r="BH2248" s="3">
        <v>8675</v>
      </c>
      <c r="BI2248" s="3">
        <v>905772</v>
      </c>
      <c r="BJ2248" s="3">
        <v>13918855.857500002</v>
      </c>
      <c r="BK2248" s="3">
        <v>6610781.8100000024</v>
      </c>
      <c r="BL2248" s="3">
        <v>6036386.7800000003</v>
      </c>
      <c r="BM2248" s="3">
        <v>17159522.629999999</v>
      </c>
      <c r="BN2248" s="53">
        <v>0.89799203529093585</v>
      </c>
      <c r="BO2248" s="54">
        <v>3.2719379999999998E-4</v>
      </c>
      <c r="BP2248" s="70">
        <v>8228</v>
      </c>
      <c r="BQ2248" s="71"/>
      <c r="BR2248" s="70"/>
      <c r="BS2248" s="72"/>
      <c r="BT2248" s="72"/>
      <c r="BU2248" s="70">
        <v>27443643</v>
      </c>
      <c r="BV2248" s="70">
        <v>586402</v>
      </c>
      <c r="BW2248" s="74">
        <v>23259508</v>
      </c>
      <c r="BX2248" s="70">
        <v>51289553</v>
      </c>
    </row>
    <row r="2249" spans="1:76" x14ac:dyDescent="0.3">
      <c r="A2249" s="73" t="s">
        <v>10</v>
      </c>
      <c r="B2249" s="2" t="s">
        <v>1143</v>
      </c>
      <c r="C2249" s="2" t="s">
        <v>156</v>
      </c>
      <c r="D2249" s="2" t="s">
        <v>18</v>
      </c>
      <c r="E2249" s="2" t="s">
        <v>15</v>
      </c>
      <c r="F2249" s="17" t="str">
        <f>+Tabela1[[#This Row],[WK]]&amp;Tabela1[[#This Row],[PK]]&amp;Tabela1[[#This Row],[GK]]</f>
        <v>302204</v>
      </c>
      <c r="G2249" s="2" t="s">
        <v>2087</v>
      </c>
      <c r="H2249" s="3">
        <v>183525678.49000001</v>
      </c>
      <c r="I2249" s="4">
        <v>1.125</v>
      </c>
      <c r="J2249" s="3">
        <v>206466388.30000001</v>
      </c>
      <c r="K2249" s="4">
        <v>7.0000000000000007E-2</v>
      </c>
      <c r="L2249" s="3">
        <v>14452647</v>
      </c>
      <c r="M2249" s="3"/>
      <c r="N2249" s="5"/>
      <c r="O2249" s="3">
        <v>28751194.139999997</v>
      </c>
      <c r="P2249" s="4">
        <v>1.125</v>
      </c>
      <c r="Q2249" s="3">
        <v>32345093.41</v>
      </c>
      <c r="R2249" s="4">
        <v>1.6E-2</v>
      </c>
      <c r="S2249" s="3">
        <v>517521</v>
      </c>
      <c r="T2249" s="3"/>
      <c r="U2249" s="5"/>
      <c r="V2249" s="3">
        <v>8409928</v>
      </c>
      <c r="W2249" s="5"/>
      <c r="X2249" s="3">
        <v>17667540</v>
      </c>
      <c r="Y2249" s="3">
        <v>3979482</v>
      </c>
      <c r="Z2249" s="3">
        <v>5</v>
      </c>
      <c r="AA2249" s="3">
        <v>847444</v>
      </c>
      <c r="AB2249" s="3">
        <v>11381532</v>
      </c>
      <c r="AC2249" s="3">
        <v>1459077</v>
      </c>
      <c r="AD2249" s="3">
        <v>9257613</v>
      </c>
      <c r="AE2249" s="3">
        <v>0</v>
      </c>
      <c r="AF2249" s="3">
        <v>14452647</v>
      </c>
      <c r="AG2249" s="3">
        <v>517521</v>
      </c>
      <c r="AH2249" s="3">
        <v>9257613</v>
      </c>
      <c r="AI2249" s="3">
        <v>8409928</v>
      </c>
      <c r="AJ2249" s="3">
        <v>-31251</v>
      </c>
      <c r="AK2249" s="3">
        <v>-31251</v>
      </c>
      <c r="AL2249" s="3">
        <v>506328</v>
      </c>
      <c r="AM2249" s="3">
        <v>-537579</v>
      </c>
      <c r="AN2249" s="3">
        <v>-412435</v>
      </c>
      <c r="AO2249" s="3">
        <v>0</v>
      </c>
      <c r="AP2249" s="3">
        <v>412435</v>
      </c>
      <c r="AQ2249" s="3">
        <v>0</v>
      </c>
      <c r="AR2249" s="3">
        <f>Tabela1[[#This Row],[Potrzeby finansowe 2027
w tym:]]+Tabela1[[#This Row],[Rozliczenie 2025 potrz. fin.]]</f>
        <v>17667540</v>
      </c>
      <c r="AS2249" s="3">
        <v>0</v>
      </c>
      <c r="AT2249" s="3">
        <v>0</v>
      </c>
      <c r="AU2249" s="3"/>
      <c r="AV2249" s="3"/>
      <c r="AW2249" s="3"/>
      <c r="AX2249" s="3"/>
      <c r="AY2249" s="3"/>
      <c r="AZ2249" s="3"/>
      <c r="BA2249" s="3">
        <v>5</v>
      </c>
      <c r="BB2249" s="3">
        <v>0</v>
      </c>
      <c r="BC2249" s="3">
        <v>0</v>
      </c>
      <c r="BD2249" s="3">
        <v>0.03</v>
      </c>
      <c r="BE2249" s="3">
        <v>0.04</v>
      </c>
      <c r="BF2249" s="3">
        <v>0</v>
      </c>
      <c r="BG2249" s="3">
        <v>507642</v>
      </c>
      <c r="BH2249" s="3">
        <v>4770</v>
      </c>
      <c r="BI2249" s="3">
        <v>339802</v>
      </c>
      <c r="BJ2249" s="3">
        <v>5221684.9374999981</v>
      </c>
      <c r="BK2249" s="3">
        <v>1677615.2299999986</v>
      </c>
      <c r="BL2249" s="3">
        <v>1903362.18</v>
      </c>
      <c r="BM2249" s="3">
        <v>10369554.470000001</v>
      </c>
      <c r="BN2249" s="53">
        <v>0.80127398039599718</v>
      </c>
      <c r="BO2249" s="54">
        <v>1.856641E-4</v>
      </c>
      <c r="BP2249" s="70">
        <v>4669</v>
      </c>
      <c r="BQ2249" s="71"/>
      <c r="BR2249" s="70"/>
      <c r="BS2249" s="72"/>
      <c r="BT2249" s="72"/>
      <c r="BU2249" s="70">
        <v>14452647</v>
      </c>
      <c r="BV2249" s="70">
        <v>517521</v>
      </c>
      <c r="BW2249" s="74">
        <v>9257613</v>
      </c>
      <c r="BX2249" s="70">
        <v>24227781</v>
      </c>
    </row>
    <row r="2250" spans="1:76" x14ac:dyDescent="0.3">
      <c r="A2250" s="73" t="s">
        <v>10</v>
      </c>
      <c r="B2250" s="2" t="s">
        <v>1143</v>
      </c>
      <c r="C2250" s="2" t="s">
        <v>156</v>
      </c>
      <c r="D2250" s="2" t="s">
        <v>21</v>
      </c>
      <c r="E2250" s="2" t="s">
        <v>19</v>
      </c>
      <c r="F2250" s="17" t="str">
        <f>+Tabela1[[#This Row],[WK]]&amp;Tabela1[[#This Row],[PK]]&amp;Tabela1[[#This Row],[GK]]</f>
        <v>302205</v>
      </c>
      <c r="G2250" s="2" t="s">
        <v>2088</v>
      </c>
      <c r="H2250" s="3">
        <v>1693292047.3499999</v>
      </c>
      <c r="I2250" s="4">
        <v>1.125</v>
      </c>
      <c r="J2250" s="3">
        <v>1904953553.27</v>
      </c>
      <c r="K2250" s="4">
        <v>7.0000000000000007E-2</v>
      </c>
      <c r="L2250" s="3">
        <v>133346749</v>
      </c>
      <c r="M2250" s="3"/>
      <c r="N2250" s="5"/>
      <c r="O2250" s="3">
        <v>339663932.21000004</v>
      </c>
      <c r="P2250" s="4">
        <v>1.125</v>
      </c>
      <c r="Q2250" s="3">
        <v>382121923.74000001</v>
      </c>
      <c r="R2250" s="4">
        <v>1.6E-2</v>
      </c>
      <c r="S2250" s="3">
        <v>6113951</v>
      </c>
      <c r="T2250" s="3"/>
      <c r="U2250" s="5"/>
      <c r="V2250" s="3">
        <v>77498738</v>
      </c>
      <c r="W2250" s="5"/>
      <c r="X2250" s="3">
        <v>67234505</v>
      </c>
      <c r="Y2250" s="3">
        <v>0</v>
      </c>
      <c r="Z2250" s="3">
        <v>2903</v>
      </c>
      <c r="AA2250" s="3">
        <v>4500318</v>
      </c>
      <c r="AB2250" s="3">
        <v>62731284</v>
      </c>
      <c r="AC2250" s="3">
        <v>0</v>
      </c>
      <c r="AD2250" s="3">
        <v>0</v>
      </c>
      <c r="AE2250" s="3">
        <v>0</v>
      </c>
      <c r="AF2250" s="3">
        <v>133346749</v>
      </c>
      <c r="AG2250" s="3">
        <v>6113951</v>
      </c>
      <c r="AH2250" s="3">
        <v>0</v>
      </c>
      <c r="AI2250" s="3">
        <v>77498738</v>
      </c>
      <c r="AJ2250" s="3">
        <v>2617680</v>
      </c>
      <c r="AK2250" s="3">
        <v>2682043</v>
      </c>
      <c r="AL2250" s="3">
        <v>9040753</v>
      </c>
      <c r="AM2250" s="3">
        <v>-6358710</v>
      </c>
      <c r="AN2250" s="3">
        <v>64363</v>
      </c>
      <c r="AO2250" s="3">
        <v>0</v>
      </c>
      <c r="AP2250" s="3">
        <v>0</v>
      </c>
      <c r="AQ2250" s="3">
        <v>64363</v>
      </c>
      <c r="AR2250" s="3">
        <f>Tabela1[[#This Row],[Potrzeby finansowe 2027
w tym:]]+Tabela1[[#This Row],[Rozliczenie 2025 potrz. fin.]]</f>
        <v>67298868</v>
      </c>
      <c r="AS2250" s="3">
        <v>0</v>
      </c>
      <c r="AT2250" s="3">
        <v>0</v>
      </c>
      <c r="AU2250" s="3"/>
      <c r="AV2250" s="3"/>
      <c r="AW2250" s="3"/>
      <c r="AX2250" s="3"/>
      <c r="AY2250" s="3"/>
      <c r="AZ2250" s="3"/>
      <c r="BA2250" s="3">
        <v>2903</v>
      </c>
      <c r="BB2250" s="3">
        <v>0</v>
      </c>
      <c r="BC2250" s="3">
        <v>8.0500000000000007</v>
      </c>
      <c r="BD2250" s="3">
        <v>2.2200000000000002</v>
      </c>
      <c r="BE2250" s="3">
        <v>0.06</v>
      </c>
      <c r="BF2250" s="3">
        <v>0</v>
      </c>
      <c r="BG2250" s="3">
        <v>3159622</v>
      </c>
      <c r="BH2250" s="3">
        <v>29689</v>
      </c>
      <c r="BI2250" s="3">
        <v>1340696</v>
      </c>
      <c r="BJ2250" s="3">
        <v>20602255.1875</v>
      </c>
      <c r="BK2250" s="3">
        <v>11390700.18</v>
      </c>
      <c r="BL2250" s="3">
        <v>5823019.6200000001</v>
      </c>
      <c r="BM2250" s="3">
        <v>25200180.789999999</v>
      </c>
      <c r="BN2250" s="53">
        <v>1.1487796461580071</v>
      </c>
      <c r="BO2250" s="54">
        <v>1.1456768E-3</v>
      </c>
      <c r="BP2250" s="70">
        <v>28812</v>
      </c>
      <c r="BQ2250" s="71"/>
      <c r="BR2250" s="70"/>
      <c r="BS2250" s="72"/>
      <c r="BT2250" s="72"/>
      <c r="BU2250" s="70">
        <v>133346749</v>
      </c>
      <c r="BV2250" s="70">
        <v>6113951</v>
      </c>
      <c r="BW2250" s="74">
        <v>0</v>
      </c>
      <c r="BX2250" s="70">
        <v>139460700</v>
      </c>
    </row>
    <row r="2251" spans="1:76" x14ac:dyDescent="0.3">
      <c r="A2251" s="73" t="s">
        <v>10</v>
      </c>
      <c r="B2251" s="2" t="s">
        <v>1143</v>
      </c>
      <c r="C2251" s="2" t="s">
        <v>160</v>
      </c>
      <c r="D2251" s="2" t="s">
        <v>12</v>
      </c>
      <c r="E2251" s="2" t="s">
        <v>13</v>
      </c>
      <c r="F2251" s="17" t="str">
        <f>+Tabela1[[#This Row],[WK]]&amp;Tabela1[[#This Row],[PK]]&amp;Tabela1[[#This Row],[GK]]</f>
        <v>302301</v>
      </c>
      <c r="G2251" s="2" t="s">
        <v>2089</v>
      </c>
      <c r="H2251" s="3">
        <v>653191563.71000004</v>
      </c>
      <c r="I2251" s="4">
        <v>1.125</v>
      </c>
      <c r="J2251" s="3">
        <v>734840509.16999996</v>
      </c>
      <c r="K2251" s="4">
        <v>7.0000000000000007E-2</v>
      </c>
      <c r="L2251" s="3">
        <v>51438836</v>
      </c>
      <c r="M2251" s="3"/>
      <c r="N2251" s="5"/>
      <c r="O2251" s="3">
        <v>121447388.01999998</v>
      </c>
      <c r="P2251" s="4">
        <v>1.125</v>
      </c>
      <c r="Q2251" s="3">
        <v>136628311.52000001</v>
      </c>
      <c r="R2251" s="4">
        <v>1.6E-2</v>
      </c>
      <c r="S2251" s="3">
        <v>2186053</v>
      </c>
      <c r="T2251" s="3"/>
      <c r="U2251" s="5"/>
      <c r="V2251" s="3">
        <v>30085453</v>
      </c>
      <c r="W2251" s="5"/>
      <c r="X2251" s="3">
        <v>30214877</v>
      </c>
      <c r="Y2251" s="3">
        <v>3593568</v>
      </c>
      <c r="Z2251" s="3">
        <v>0</v>
      </c>
      <c r="AA2251" s="3">
        <v>1870747</v>
      </c>
      <c r="AB2251" s="3">
        <v>24750562</v>
      </c>
      <c r="AC2251" s="3">
        <v>0</v>
      </c>
      <c r="AD2251" s="3">
        <v>2716206</v>
      </c>
      <c r="AE2251" s="3">
        <v>0</v>
      </c>
      <c r="AF2251" s="3">
        <v>51438836</v>
      </c>
      <c r="AG2251" s="3">
        <v>2186053</v>
      </c>
      <c r="AH2251" s="3">
        <v>2716206</v>
      </c>
      <c r="AI2251" s="3">
        <v>30085453</v>
      </c>
      <c r="AJ2251" s="3">
        <v>-2258865</v>
      </c>
      <c r="AK2251" s="3">
        <v>-2418065</v>
      </c>
      <c r="AL2251" s="3">
        <v>1417351</v>
      </c>
      <c r="AM2251" s="3">
        <v>-3835416</v>
      </c>
      <c r="AN2251" s="3">
        <v>-159200</v>
      </c>
      <c r="AO2251" s="3">
        <v>0</v>
      </c>
      <c r="AP2251" s="3">
        <v>0</v>
      </c>
      <c r="AQ2251" s="3">
        <v>-159200</v>
      </c>
      <c r="AR2251" s="3">
        <f>Tabela1[[#This Row],[Potrzeby finansowe 2027
w tym:]]+Tabela1[[#This Row],[Rozliczenie 2025 potrz. fin.]]</f>
        <v>30055677</v>
      </c>
      <c r="AS2251" s="3">
        <v>0</v>
      </c>
      <c r="AT2251" s="3">
        <v>0</v>
      </c>
      <c r="AU2251" s="3"/>
      <c r="AV2251" s="3"/>
      <c r="AW2251" s="3"/>
      <c r="AX2251" s="3"/>
      <c r="AY2251" s="3"/>
      <c r="AZ2251" s="3"/>
      <c r="BA2251" s="3">
        <v>0</v>
      </c>
      <c r="BB2251" s="3">
        <v>0</v>
      </c>
      <c r="BC2251" s="3">
        <v>0</v>
      </c>
      <c r="BD2251" s="3">
        <v>0</v>
      </c>
      <c r="BE2251" s="3">
        <v>0</v>
      </c>
      <c r="BF2251" s="3">
        <v>0</v>
      </c>
      <c r="BG2251" s="3">
        <v>1348818</v>
      </c>
      <c r="BH2251" s="3">
        <v>12674</v>
      </c>
      <c r="BI2251" s="3">
        <v>521929</v>
      </c>
      <c r="BJ2251" s="3">
        <v>8020399.0750000011</v>
      </c>
      <c r="BK2251" s="3">
        <v>4750057.3900000006</v>
      </c>
      <c r="BL2251" s="3">
        <v>2646283.12</v>
      </c>
      <c r="BM2251" s="3">
        <v>7788800.5</v>
      </c>
      <c r="BN2251" s="53">
        <v>0.93881909664903984</v>
      </c>
      <c r="BO2251" s="54">
        <v>5.4458480000000003E-4</v>
      </c>
      <c r="BP2251" s="70">
        <v>13695</v>
      </c>
      <c r="BQ2251" s="71"/>
      <c r="BR2251" s="70"/>
      <c r="BS2251" s="72"/>
      <c r="BT2251" s="72"/>
      <c r="BU2251" s="70">
        <v>51438836</v>
      </c>
      <c r="BV2251" s="70">
        <v>2186053</v>
      </c>
      <c r="BW2251" s="74">
        <v>2716206</v>
      </c>
      <c r="BX2251" s="70">
        <v>56341095</v>
      </c>
    </row>
    <row r="2252" spans="1:76" x14ac:dyDescent="0.3">
      <c r="A2252" s="73" t="s">
        <v>10</v>
      </c>
      <c r="B2252" s="2" t="s">
        <v>1143</v>
      </c>
      <c r="C2252" s="2" t="s">
        <v>160</v>
      </c>
      <c r="D2252" s="2" t="s">
        <v>11</v>
      </c>
      <c r="E2252" s="2" t="s">
        <v>15</v>
      </c>
      <c r="F2252" s="17" t="str">
        <f>+Tabela1[[#This Row],[WK]]&amp;Tabela1[[#This Row],[PK]]&amp;Tabela1[[#This Row],[GK]]</f>
        <v>302302</v>
      </c>
      <c r="G2252" s="2" t="s">
        <v>2090</v>
      </c>
      <c r="H2252" s="3">
        <v>221676528.24000001</v>
      </c>
      <c r="I2252" s="4">
        <v>1.125</v>
      </c>
      <c r="J2252" s="3">
        <v>249386094.27000001</v>
      </c>
      <c r="K2252" s="4">
        <v>7.0000000000000007E-2</v>
      </c>
      <c r="L2252" s="3">
        <v>17457027</v>
      </c>
      <c r="M2252" s="3"/>
      <c r="N2252" s="5"/>
      <c r="O2252" s="3">
        <v>40901843.880000003</v>
      </c>
      <c r="P2252" s="4">
        <v>1.125</v>
      </c>
      <c r="Q2252" s="3">
        <v>46014574.369999997</v>
      </c>
      <c r="R2252" s="4">
        <v>1.6E-2</v>
      </c>
      <c r="S2252" s="3">
        <v>736233</v>
      </c>
      <c r="T2252" s="3"/>
      <c r="U2252" s="5"/>
      <c r="V2252" s="3">
        <v>11493645</v>
      </c>
      <c r="W2252" s="5"/>
      <c r="X2252" s="3">
        <v>20453148</v>
      </c>
      <c r="Y2252" s="3">
        <v>3483955</v>
      </c>
      <c r="Z2252" s="3">
        <v>177551</v>
      </c>
      <c r="AA2252" s="3">
        <v>914605</v>
      </c>
      <c r="AB2252" s="3">
        <v>11175683</v>
      </c>
      <c r="AC2252" s="3">
        <v>4701354</v>
      </c>
      <c r="AD2252" s="3">
        <v>8959503</v>
      </c>
      <c r="AE2252" s="3">
        <v>0</v>
      </c>
      <c r="AF2252" s="3">
        <v>17457027</v>
      </c>
      <c r="AG2252" s="3">
        <v>736233</v>
      </c>
      <c r="AH2252" s="3">
        <v>8959503</v>
      </c>
      <c r="AI2252" s="3">
        <v>11493645</v>
      </c>
      <c r="AJ2252" s="3">
        <v>497429</v>
      </c>
      <c r="AK2252" s="3">
        <v>497429</v>
      </c>
      <c r="AL2252" s="3">
        <v>872288</v>
      </c>
      <c r="AM2252" s="3">
        <v>-374859</v>
      </c>
      <c r="AN2252" s="3">
        <v>127025</v>
      </c>
      <c r="AO2252" s="3">
        <v>0</v>
      </c>
      <c r="AP2252" s="3">
        <v>-127025</v>
      </c>
      <c r="AQ2252" s="3">
        <v>0</v>
      </c>
      <c r="AR2252" s="3">
        <f>Tabela1[[#This Row],[Potrzeby finansowe 2027
w tym:]]+Tabela1[[#This Row],[Rozliczenie 2025 potrz. fin.]]</f>
        <v>20453148</v>
      </c>
      <c r="AS2252" s="3">
        <v>0</v>
      </c>
      <c r="AT2252" s="3">
        <v>0</v>
      </c>
      <c r="AU2252" s="3"/>
      <c r="AV2252" s="3"/>
      <c r="AW2252" s="3"/>
      <c r="AX2252" s="3"/>
      <c r="AY2252" s="3"/>
      <c r="AZ2252" s="3"/>
      <c r="BA2252" s="3">
        <v>177551</v>
      </c>
      <c r="BB2252" s="3">
        <v>0</v>
      </c>
      <c r="BC2252" s="3">
        <v>0</v>
      </c>
      <c r="BD2252" s="3">
        <v>0</v>
      </c>
      <c r="BE2252" s="3">
        <v>3557.78</v>
      </c>
      <c r="BF2252" s="3">
        <v>0</v>
      </c>
      <c r="BG2252" s="3">
        <v>574476</v>
      </c>
      <c r="BH2252" s="3">
        <v>5398</v>
      </c>
      <c r="BI2252" s="3">
        <v>340129</v>
      </c>
      <c r="BJ2252" s="3">
        <v>5226706.9225000003</v>
      </c>
      <c r="BK2252" s="3">
        <v>1565860.0600000005</v>
      </c>
      <c r="BL2252" s="3">
        <v>3222372.93</v>
      </c>
      <c r="BM2252" s="3">
        <v>8198641.5899999999</v>
      </c>
      <c r="BN2252" s="53">
        <v>0.83795827387780619</v>
      </c>
      <c r="BO2252" s="54">
        <v>1.9934259999999999E-4</v>
      </c>
      <c r="BP2252" s="70">
        <v>5013</v>
      </c>
      <c r="BQ2252" s="71"/>
      <c r="BR2252" s="70"/>
      <c r="BS2252" s="72"/>
      <c r="BT2252" s="72"/>
      <c r="BU2252" s="70">
        <v>17457027</v>
      </c>
      <c r="BV2252" s="70">
        <v>736233</v>
      </c>
      <c r="BW2252" s="74">
        <v>8959503</v>
      </c>
      <c r="BX2252" s="70">
        <v>27152763</v>
      </c>
    </row>
    <row r="2253" spans="1:76" x14ac:dyDescent="0.3">
      <c r="A2253" s="73" t="s">
        <v>10</v>
      </c>
      <c r="B2253" s="2" t="s">
        <v>1143</v>
      </c>
      <c r="C2253" s="2" t="s">
        <v>160</v>
      </c>
      <c r="D2253" s="2" t="s">
        <v>16</v>
      </c>
      <c r="E2253" s="2" t="s">
        <v>15</v>
      </c>
      <c r="F2253" s="17" t="str">
        <f>+Tabela1[[#This Row],[WK]]&amp;Tabela1[[#This Row],[PK]]&amp;Tabela1[[#This Row],[GK]]</f>
        <v>302303</v>
      </c>
      <c r="G2253" s="2" t="s">
        <v>2091</v>
      </c>
      <c r="H2253" s="3">
        <v>132149988.66</v>
      </c>
      <c r="I2253" s="4">
        <v>1.125</v>
      </c>
      <c r="J2253" s="3">
        <v>148668737.24000001</v>
      </c>
      <c r="K2253" s="4">
        <v>7.0000000000000007E-2</v>
      </c>
      <c r="L2253" s="3">
        <v>10406812</v>
      </c>
      <c r="M2253" s="3"/>
      <c r="N2253" s="5"/>
      <c r="O2253" s="3">
        <v>11413140.029999999</v>
      </c>
      <c r="P2253" s="4">
        <v>1.125</v>
      </c>
      <c r="Q2253" s="3">
        <v>12839782.529999999</v>
      </c>
      <c r="R2253" s="4">
        <v>1.6E-2</v>
      </c>
      <c r="S2253" s="3">
        <v>205437</v>
      </c>
      <c r="T2253" s="3"/>
      <c r="U2253" s="5"/>
      <c r="V2253" s="3">
        <v>6976123</v>
      </c>
      <c r="W2253" s="5"/>
      <c r="X2253" s="3">
        <v>19162547</v>
      </c>
      <c r="Y2253" s="3">
        <v>6010906</v>
      </c>
      <c r="Z2253" s="3">
        <v>609646</v>
      </c>
      <c r="AA2253" s="3">
        <v>625669</v>
      </c>
      <c r="AB2253" s="3">
        <v>11916326</v>
      </c>
      <c r="AC2253" s="3">
        <v>0</v>
      </c>
      <c r="AD2253" s="3">
        <v>12566513</v>
      </c>
      <c r="AE2253" s="3">
        <v>0</v>
      </c>
      <c r="AF2253" s="3">
        <v>10406812</v>
      </c>
      <c r="AG2253" s="3">
        <v>205437</v>
      </c>
      <c r="AH2253" s="3">
        <v>12566513</v>
      </c>
      <c r="AI2253" s="3">
        <v>6976123</v>
      </c>
      <c r="AJ2253" s="3">
        <v>-251225</v>
      </c>
      <c r="AK2253" s="3">
        <v>128864</v>
      </c>
      <c r="AL2253" s="3">
        <v>405310</v>
      </c>
      <c r="AM2253" s="3">
        <v>-276446</v>
      </c>
      <c r="AN2253" s="3">
        <v>380089</v>
      </c>
      <c r="AO2253" s="3">
        <v>0</v>
      </c>
      <c r="AP2253" s="3">
        <v>0</v>
      </c>
      <c r="AQ2253" s="3">
        <v>380089</v>
      </c>
      <c r="AR2253" s="3">
        <f>Tabela1[[#This Row],[Potrzeby finansowe 2027
w tym:]]+Tabela1[[#This Row],[Rozliczenie 2025 potrz. fin.]]</f>
        <v>19542636</v>
      </c>
      <c r="AS2253" s="3">
        <v>0</v>
      </c>
      <c r="AT2253" s="3">
        <v>0</v>
      </c>
      <c r="AU2253" s="3"/>
      <c r="AV2253" s="3"/>
      <c r="AW2253" s="3"/>
      <c r="AX2253" s="3"/>
      <c r="AY2253" s="3"/>
      <c r="AZ2253" s="3"/>
      <c r="BA2253" s="3">
        <v>609646</v>
      </c>
      <c r="BB2253" s="3">
        <v>0</v>
      </c>
      <c r="BC2253" s="3">
        <v>0</v>
      </c>
      <c r="BD2253" s="3">
        <v>6105.87</v>
      </c>
      <c r="BE2253" s="3">
        <v>4.3899999999999997</v>
      </c>
      <c r="BF2253" s="3">
        <v>0</v>
      </c>
      <c r="BG2253" s="3">
        <v>377782</v>
      </c>
      <c r="BH2253" s="3">
        <v>3519</v>
      </c>
      <c r="BI2253" s="3">
        <v>247887</v>
      </c>
      <c r="BJ2253" s="3">
        <v>3809231.9800000004</v>
      </c>
      <c r="BK2253" s="3">
        <v>2250730.9400000004</v>
      </c>
      <c r="BL2253" s="3">
        <v>355966.57</v>
      </c>
      <c r="BM2253" s="3">
        <v>5522071.0199999996</v>
      </c>
      <c r="BN2253" s="53">
        <v>0.68593492067933193</v>
      </c>
      <c r="BO2253" s="54">
        <v>1.6267610000000001E-4</v>
      </c>
      <c r="BP2253" s="70">
        <v>4091</v>
      </c>
      <c r="BQ2253" s="71"/>
      <c r="BR2253" s="70"/>
      <c r="BS2253" s="72"/>
      <c r="BT2253" s="72"/>
      <c r="BU2253" s="70">
        <v>10406812</v>
      </c>
      <c r="BV2253" s="70">
        <v>205437</v>
      </c>
      <c r="BW2253" s="74">
        <v>12566513</v>
      </c>
      <c r="BX2253" s="70">
        <v>23178762</v>
      </c>
    </row>
    <row r="2254" spans="1:76" x14ac:dyDescent="0.3">
      <c r="A2254" s="73" t="s">
        <v>10</v>
      </c>
      <c r="B2254" s="2" t="s">
        <v>1143</v>
      </c>
      <c r="C2254" s="2" t="s">
        <v>160</v>
      </c>
      <c r="D2254" s="2" t="s">
        <v>18</v>
      </c>
      <c r="E2254" s="2" t="s">
        <v>15</v>
      </c>
      <c r="F2254" s="17" t="str">
        <f>+Tabela1[[#This Row],[WK]]&amp;Tabela1[[#This Row],[PK]]&amp;Tabela1[[#This Row],[GK]]</f>
        <v>302304</v>
      </c>
      <c r="G2254" s="2" t="s">
        <v>2092</v>
      </c>
      <c r="H2254" s="3">
        <v>184514564.86000001</v>
      </c>
      <c r="I2254" s="4">
        <v>1.125</v>
      </c>
      <c r="J2254" s="3">
        <v>207578885.47</v>
      </c>
      <c r="K2254" s="4">
        <v>7.0000000000000007E-2</v>
      </c>
      <c r="L2254" s="3">
        <v>14530522</v>
      </c>
      <c r="M2254" s="3"/>
      <c r="N2254" s="5"/>
      <c r="O2254" s="3">
        <v>6284217.4500000002</v>
      </c>
      <c r="P2254" s="4">
        <v>1.125</v>
      </c>
      <c r="Q2254" s="3">
        <v>7069744.6299999999</v>
      </c>
      <c r="R2254" s="4">
        <v>1.6E-2</v>
      </c>
      <c r="S2254" s="3">
        <v>113116</v>
      </c>
      <c r="T2254" s="3"/>
      <c r="U2254" s="5"/>
      <c r="V2254" s="3">
        <v>9561880</v>
      </c>
      <c r="W2254" s="5"/>
      <c r="X2254" s="3">
        <v>16883414</v>
      </c>
      <c r="Y2254" s="3">
        <v>3574835</v>
      </c>
      <c r="Z2254" s="3">
        <v>341086</v>
      </c>
      <c r="AA2254" s="3">
        <v>1232422</v>
      </c>
      <c r="AB2254" s="3">
        <v>9264175</v>
      </c>
      <c r="AC2254" s="3">
        <v>2470896</v>
      </c>
      <c r="AD2254" s="3">
        <v>7321535</v>
      </c>
      <c r="AE2254" s="3">
        <v>0</v>
      </c>
      <c r="AF2254" s="3">
        <v>14530522</v>
      </c>
      <c r="AG2254" s="3">
        <v>113116</v>
      </c>
      <c r="AH2254" s="3">
        <v>7321535</v>
      </c>
      <c r="AI2254" s="3">
        <v>9561880</v>
      </c>
      <c r="AJ2254" s="3">
        <v>-569182</v>
      </c>
      <c r="AK2254" s="3">
        <v>-569182</v>
      </c>
      <c r="AL2254" s="3">
        <v>815540</v>
      </c>
      <c r="AM2254" s="3">
        <v>-1384722</v>
      </c>
      <c r="AN2254" s="3">
        <v>-8358</v>
      </c>
      <c r="AO2254" s="3">
        <v>0</v>
      </c>
      <c r="AP2254" s="3">
        <v>8358</v>
      </c>
      <c r="AQ2254" s="3">
        <v>0</v>
      </c>
      <c r="AR2254" s="3">
        <f>Tabela1[[#This Row],[Potrzeby finansowe 2027
w tym:]]+Tabela1[[#This Row],[Rozliczenie 2025 potrz. fin.]]</f>
        <v>16883414</v>
      </c>
      <c r="AS2254" s="3">
        <v>0</v>
      </c>
      <c r="AT2254" s="3">
        <v>0</v>
      </c>
      <c r="AU2254" s="3"/>
      <c r="AV2254" s="3"/>
      <c r="AW2254" s="3"/>
      <c r="AX2254" s="3"/>
      <c r="AY2254" s="3"/>
      <c r="AZ2254" s="3"/>
      <c r="BA2254" s="3">
        <v>341086</v>
      </c>
      <c r="BB2254" s="3">
        <v>0</v>
      </c>
      <c r="BC2254" s="3">
        <v>0</v>
      </c>
      <c r="BD2254" s="3">
        <v>3416.85</v>
      </c>
      <c r="BE2254" s="3">
        <v>1</v>
      </c>
      <c r="BF2254" s="3">
        <v>0</v>
      </c>
      <c r="BG2254" s="3">
        <v>497426</v>
      </c>
      <c r="BH2254" s="3">
        <v>4674</v>
      </c>
      <c r="BI2254" s="3">
        <v>734996</v>
      </c>
      <c r="BJ2254" s="3">
        <v>11294561.645000001</v>
      </c>
      <c r="BK2254" s="3">
        <v>5610432.8500000015</v>
      </c>
      <c r="BL2254" s="3">
        <v>847123.57</v>
      </c>
      <c r="BM2254" s="3">
        <v>21042268.039999999</v>
      </c>
      <c r="BN2254" s="53">
        <v>0.82292232077073024</v>
      </c>
      <c r="BO2254" s="54">
        <v>1.8718270000000001E-4</v>
      </c>
      <c r="BP2254" s="70">
        <v>4707</v>
      </c>
      <c r="BQ2254" s="71"/>
      <c r="BR2254" s="70"/>
      <c r="BS2254" s="72"/>
      <c r="BT2254" s="72"/>
      <c r="BU2254" s="70">
        <v>14530522</v>
      </c>
      <c r="BV2254" s="70">
        <v>113116</v>
      </c>
      <c r="BW2254" s="74">
        <v>7321535</v>
      </c>
      <c r="BX2254" s="70">
        <v>21965173</v>
      </c>
    </row>
    <row r="2255" spans="1:76" x14ac:dyDescent="0.3">
      <c r="A2255" s="73" t="s">
        <v>10</v>
      </c>
      <c r="B2255" s="2" t="s">
        <v>1143</v>
      </c>
      <c r="C2255" s="2" t="s">
        <v>160</v>
      </c>
      <c r="D2255" s="2" t="s">
        <v>21</v>
      </c>
      <c r="E2255" s="2" t="s">
        <v>15</v>
      </c>
      <c r="F2255" s="17" t="str">
        <f>+Tabela1[[#This Row],[WK]]&amp;Tabela1[[#This Row],[PK]]&amp;Tabela1[[#This Row],[GK]]</f>
        <v>302305</v>
      </c>
      <c r="G2255" s="2" t="s">
        <v>2093</v>
      </c>
      <c r="H2255" s="3">
        <v>99237494.170000002</v>
      </c>
      <c r="I2255" s="4">
        <v>1.125</v>
      </c>
      <c r="J2255" s="3">
        <v>111642180.94</v>
      </c>
      <c r="K2255" s="4">
        <v>7.0000000000000007E-2</v>
      </c>
      <c r="L2255" s="3">
        <v>7814953</v>
      </c>
      <c r="M2255" s="3"/>
      <c r="N2255" s="5"/>
      <c r="O2255" s="3">
        <v>2344704.23</v>
      </c>
      <c r="P2255" s="4">
        <v>1.125</v>
      </c>
      <c r="Q2255" s="3">
        <v>2637792.2599999998</v>
      </c>
      <c r="R2255" s="4">
        <v>1.6E-2</v>
      </c>
      <c r="S2255" s="3">
        <v>42205</v>
      </c>
      <c r="T2255" s="3"/>
      <c r="U2255" s="5"/>
      <c r="V2255" s="3">
        <v>4840810</v>
      </c>
      <c r="W2255" s="5"/>
      <c r="X2255" s="3">
        <v>9099869</v>
      </c>
      <c r="Y2255" s="3">
        <v>0</v>
      </c>
      <c r="Z2255" s="3">
        <v>661531</v>
      </c>
      <c r="AA2255" s="3">
        <v>1101064</v>
      </c>
      <c r="AB2255" s="3">
        <v>4191602</v>
      </c>
      <c r="AC2255" s="3">
        <v>3145672</v>
      </c>
      <c r="AD2255" s="3">
        <v>4269284</v>
      </c>
      <c r="AE2255" s="3">
        <v>2867945</v>
      </c>
      <c r="AF2255" s="3">
        <v>7814953</v>
      </c>
      <c r="AG2255" s="3">
        <v>42205</v>
      </c>
      <c r="AH2255" s="3">
        <v>1401339</v>
      </c>
      <c r="AI2255" s="3">
        <v>4840810</v>
      </c>
      <c r="AJ2255" s="3">
        <v>327657</v>
      </c>
      <c r="AK2255" s="3">
        <v>337883</v>
      </c>
      <c r="AL2255" s="3">
        <v>232819</v>
      </c>
      <c r="AM2255" s="3">
        <v>105064</v>
      </c>
      <c r="AN2255" s="3">
        <v>148365</v>
      </c>
      <c r="AO2255" s="3">
        <v>0</v>
      </c>
      <c r="AP2255" s="3">
        <v>-138139</v>
      </c>
      <c r="AQ2255" s="3">
        <v>10226</v>
      </c>
      <c r="AR2255" s="3">
        <f>Tabela1[[#This Row],[Potrzeby finansowe 2027
w tym:]]+Tabela1[[#This Row],[Rozliczenie 2025 potrz. fin.]]</f>
        <v>9110095</v>
      </c>
      <c r="AS2255" s="3">
        <v>0</v>
      </c>
      <c r="AT2255" s="3">
        <v>0</v>
      </c>
      <c r="AU2255" s="3"/>
      <c r="AV2255" s="3"/>
      <c r="AW2255" s="3"/>
      <c r="AX2255" s="3"/>
      <c r="AY2255" s="3"/>
      <c r="AZ2255" s="3"/>
      <c r="BA2255" s="3">
        <v>661531</v>
      </c>
      <c r="BB2255" s="3">
        <v>0</v>
      </c>
      <c r="BC2255" s="3">
        <v>0</v>
      </c>
      <c r="BD2255" s="3">
        <v>6565.23</v>
      </c>
      <c r="BE2255" s="3">
        <v>125.34</v>
      </c>
      <c r="BF2255" s="3">
        <v>0</v>
      </c>
      <c r="BG2255" s="3">
        <v>377782</v>
      </c>
      <c r="BH2255" s="3">
        <v>2210</v>
      </c>
      <c r="BI2255" s="3">
        <v>723282</v>
      </c>
      <c r="BJ2255" s="3">
        <v>11114566.695</v>
      </c>
      <c r="BK2255" s="3">
        <v>7094476.0100000016</v>
      </c>
      <c r="BL2255" s="3">
        <v>795791.11</v>
      </c>
      <c r="BM2255" s="3">
        <v>14488780.52</v>
      </c>
      <c r="BN2255" s="53">
        <v>1.4075151786463724</v>
      </c>
      <c r="BO2255" s="54">
        <v>1.01166E-4</v>
      </c>
      <c r="BP2255" s="70">
        <v>2544</v>
      </c>
      <c r="BQ2255" s="71"/>
      <c r="BR2255" s="70"/>
      <c r="BS2255" s="72"/>
      <c r="BT2255" s="72"/>
      <c r="BU2255" s="70">
        <v>7814953</v>
      </c>
      <c r="BV2255" s="70">
        <v>42205</v>
      </c>
      <c r="BW2255" s="74">
        <v>1401339</v>
      </c>
      <c r="BX2255" s="70">
        <v>9258497</v>
      </c>
    </row>
    <row r="2256" spans="1:76" x14ac:dyDescent="0.3">
      <c r="A2256" s="73" t="s">
        <v>10</v>
      </c>
      <c r="B2256" s="2" t="s">
        <v>1143</v>
      </c>
      <c r="C2256" s="2" t="s">
        <v>160</v>
      </c>
      <c r="D2256" s="2" t="s">
        <v>23</v>
      </c>
      <c r="E2256" s="2" t="s">
        <v>15</v>
      </c>
      <c r="F2256" s="17" t="str">
        <f>+Tabela1[[#This Row],[WK]]&amp;Tabela1[[#This Row],[PK]]&amp;Tabela1[[#This Row],[GK]]</f>
        <v>302306</v>
      </c>
      <c r="G2256" s="2" t="s">
        <v>2089</v>
      </c>
      <c r="H2256" s="3">
        <v>421752497.05000001</v>
      </c>
      <c r="I2256" s="4">
        <v>1.125</v>
      </c>
      <c r="J2256" s="3">
        <v>474471559.18000001</v>
      </c>
      <c r="K2256" s="4">
        <v>7.0000000000000007E-2</v>
      </c>
      <c r="L2256" s="3">
        <v>33213009</v>
      </c>
      <c r="M2256" s="3"/>
      <c r="N2256" s="5"/>
      <c r="O2256" s="3">
        <v>80798895.070000008</v>
      </c>
      <c r="P2256" s="4">
        <v>1.125</v>
      </c>
      <c r="Q2256" s="3">
        <v>90898756.950000003</v>
      </c>
      <c r="R2256" s="4">
        <v>1.6E-2</v>
      </c>
      <c r="S2256" s="3">
        <v>1454380</v>
      </c>
      <c r="T2256" s="3"/>
      <c r="U2256" s="5"/>
      <c r="V2256" s="3">
        <v>18395067</v>
      </c>
      <c r="W2256" s="5"/>
      <c r="X2256" s="3">
        <v>35098410</v>
      </c>
      <c r="Y2256" s="3">
        <v>2359307</v>
      </c>
      <c r="Z2256" s="3">
        <v>29211</v>
      </c>
      <c r="AA2256" s="3">
        <v>1381341</v>
      </c>
      <c r="AB2256" s="3">
        <v>23131714</v>
      </c>
      <c r="AC2256" s="3">
        <v>8196837</v>
      </c>
      <c r="AD2256" s="3">
        <v>16703343</v>
      </c>
      <c r="AE2256" s="3">
        <v>0</v>
      </c>
      <c r="AF2256" s="3">
        <v>33213009</v>
      </c>
      <c r="AG2256" s="3">
        <v>1454380</v>
      </c>
      <c r="AH2256" s="3">
        <v>16703343</v>
      </c>
      <c r="AI2256" s="3">
        <v>18395067</v>
      </c>
      <c r="AJ2256" s="3">
        <v>100727</v>
      </c>
      <c r="AK2256" s="3">
        <v>100727</v>
      </c>
      <c r="AL2256" s="3">
        <v>1472430</v>
      </c>
      <c r="AM2256" s="3">
        <v>-1371703</v>
      </c>
      <c r="AN2256" s="3">
        <v>-43683</v>
      </c>
      <c r="AO2256" s="3">
        <v>0</v>
      </c>
      <c r="AP2256" s="3">
        <v>43683</v>
      </c>
      <c r="AQ2256" s="3">
        <v>0</v>
      </c>
      <c r="AR2256" s="3">
        <f>Tabela1[[#This Row],[Potrzeby finansowe 2027
w tym:]]+Tabela1[[#This Row],[Rozliczenie 2025 potrz. fin.]]</f>
        <v>35098410</v>
      </c>
      <c r="AS2256" s="3">
        <v>0</v>
      </c>
      <c r="AT2256" s="3">
        <v>0</v>
      </c>
      <c r="AU2256" s="3"/>
      <c r="AV2256" s="3"/>
      <c r="AW2256" s="3"/>
      <c r="AX2256" s="3"/>
      <c r="AY2256" s="3"/>
      <c r="AZ2256" s="3"/>
      <c r="BA2256" s="3">
        <v>29211</v>
      </c>
      <c r="BB2256" s="3">
        <v>0</v>
      </c>
      <c r="BC2256" s="3">
        <v>0</v>
      </c>
      <c r="BD2256" s="3">
        <v>292.19</v>
      </c>
      <c r="BE2256" s="3">
        <v>0.95</v>
      </c>
      <c r="BF2256" s="3">
        <v>0</v>
      </c>
      <c r="BG2256" s="3">
        <v>1071157</v>
      </c>
      <c r="BH2256" s="3">
        <v>10065</v>
      </c>
      <c r="BI2256" s="3">
        <v>310184</v>
      </c>
      <c r="BJ2256" s="3">
        <v>4766544.4425000008</v>
      </c>
      <c r="BK2256" s="3">
        <v>3007305.8000000007</v>
      </c>
      <c r="BL2256" s="3">
        <v>160395.60999999999</v>
      </c>
      <c r="BM2256" s="3">
        <v>6716163.3499999996</v>
      </c>
      <c r="BN2256" s="53">
        <v>0.94027214310362517</v>
      </c>
      <c r="BO2256" s="54">
        <v>3.6621929999999998E-4</v>
      </c>
      <c r="BP2256" s="70">
        <v>9210</v>
      </c>
      <c r="BQ2256" s="71"/>
      <c r="BR2256" s="70"/>
      <c r="BS2256" s="72"/>
      <c r="BT2256" s="72"/>
      <c r="BU2256" s="70">
        <v>33213009</v>
      </c>
      <c r="BV2256" s="70">
        <v>1454380</v>
      </c>
      <c r="BW2256" s="74">
        <v>16703343</v>
      </c>
      <c r="BX2256" s="70">
        <v>51370732</v>
      </c>
    </row>
    <row r="2257" spans="1:76" x14ac:dyDescent="0.3">
      <c r="A2257" s="73" t="s">
        <v>10</v>
      </c>
      <c r="B2257" s="2" t="s">
        <v>1143</v>
      </c>
      <c r="C2257" s="2" t="s">
        <v>160</v>
      </c>
      <c r="D2257" s="2" t="s">
        <v>30</v>
      </c>
      <c r="E2257" s="2" t="s">
        <v>15</v>
      </c>
      <c r="F2257" s="17" t="str">
        <f>+Tabela1[[#This Row],[WK]]&amp;Tabela1[[#This Row],[PK]]&amp;Tabela1[[#This Row],[GK]]</f>
        <v>302307</v>
      </c>
      <c r="G2257" s="2" t="s">
        <v>2094</v>
      </c>
      <c r="H2257" s="3">
        <v>450817275.98000002</v>
      </c>
      <c r="I2257" s="4">
        <v>1.125</v>
      </c>
      <c r="J2257" s="3">
        <v>507169435.48000002</v>
      </c>
      <c r="K2257" s="4">
        <v>7.0000000000000007E-2</v>
      </c>
      <c r="L2257" s="3">
        <v>35501860</v>
      </c>
      <c r="M2257" s="3"/>
      <c r="N2257" s="5"/>
      <c r="O2257" s="3">
        <v>85380985.170000002</v>
      </c>
      <c r="P2257" s="4">
        <v>1.125</v>
      </c>
      <c r="Q2257" s="3">
        <v>96053608.319999993</v>
      </c>
      <c r="R2257" s="4">
        <v>1.6E-2</v>
      </c>
      <c r="S2257" s="3">
        <v>1536858</v>
      </c>
      <c r="T2257" s="3"/>
      <c r="U2257" s="5"/>
      <c r="V2257" s="3">
        <v>20854588</v>
      </c>
      <c r="W2257" s="5"/>
      <c r="X2257" s="3">
        <v>23489808</v>
      </c>
      <c r="Y2257" s="3">
        <v>0</v>
      </c>
      <c r="Z2257" s="3">
        <v>0</v>
      </c>
      <c r="AA2257" s="3">
        <v>1551483</v>
      </c>
      <c r="AB2257" s="3">
        <v>18916323</v>
      </c>
      <c r="AC2257" s="3">
        <v>3022002</v>
      </c>
      <c r="AD2257" s="3">
        <v>3782532</v>
      </c>
      <c r="AE2257" s="3">
        <v>0</v>
      </c>
      <c r="AF2257" s="3">
        <v>35501860</v>
      </c>
      <c r="AG2257" s="3">
        <v>1536858</v>
      </c>
      <c r="AH2257" s="3">
        <v>3782532</v>
      </c>
      <c r="AI2257" s="3">
        <v>20854588</v>
      </c>
      <c r="AJ2257" s="3">
        <v>324157</v>
      </c>
      <c r="AK2257" s="3">
        <v>499366</v>
      </c>
      <c r="AL2257" s="3">
        <v>952250</v>
      </c>
      <c r="AM2257" s="3">
        <v>-452884</v>
      </c>
      <c r="AN2257" s="3">
        <v>175209</v>
      </c>
      <c r="AO2257" s="3">
        <v>0</v>
      </c>
      <c r="AP2257" s="3">
        <v>0</v>
      </c>
      <c r="AQ2257" s="3">
        <v>175209</v>
      </c>
      <c r="AR2257" s="3">
        <f>Tabela1[[#This Row],[Potrzeby finansowe 2027
w tym:]]+Tabela1[[#This Row],[Rozliczenie 2025 potrz. fin.]]</f>
        <v>23665017</v>
      </c>
      <c r="AS2257" s="3">
        <v>0</v>
      </c>
      <c r="AT2257" s="3">
        <v>0</v>
      </c>
      <c r="AU2257" s="3"/>
      <c r="AV2257" s="3"/>
      <c r="AW2257" s="3"/>
      <c r="AX2257" s="3"/>
      <c r="AY2257" s="3"/>
      <c r="AZ2257" s="3"/>
      <c r="BA2257" s="3">
        <v>0</v>
      </c>
      <c r="BB2257" s="3">
        <v>0</v>
      </c>
      <c r="BC2257" s="3">
        <v>0</v>
      </c>
      <c r="BD2257" s="3">
        <v>0</v>
      </c>
      <c r="BE2257" s="3">
        <v>0</v>
      </c>
      <c r="BF2257" s="3">
        <v>0</v>
      </c>
      <c r="BG2257" s="3">
        <v>1048277</v>
      </c>
      <c r="BH2257" s="3">
        <v>9850</v>
      </c>
      <c r="BI2257" s="3">
        <v>503206</v>
      </c>
      <c r="BJ2257" s="3">
        <v>7732681.3174999999</v>
      </c>
      <c r="BK2257" s="3">
        <v>6105223.6600000001</v>
      </c>
      <c r="BL2257" s="3">
        <v>284568.02</v>
      </c>
      <c r="BM2257" s="3">
        <v>5940694.5899999999</v>
      </c>
      <c r="BN2257" s="53">
        <v>1.0796209768426552</v>
      </c>
      <c r="BO2257" s="54">
        <v>3.6393249999999998E-4</v>
      </c>
      <c r="BP2257" s="70">
        <v>9152</v>
      </c>
      <c r="BQ2257" s="71"/>
      <c r="BR2257" s="70"/>
      <c r="BS2257" s="72"/>
      <c r="BT2257" s="72"/>
      <c r="BU2257" s="70">
        <v>35501860</v>
      </c>
      <c r="BV2257" s="70">
        <v>1536858</v>
      </c>
      <c r="BW2257" s="74">
        <v>3782532</v>
      </c>
      <c r="BX2257" s="70">
        <v>40821250</v>
      </c>
    </row>
    <row r="2258" spans="1:76" x14ac:dyDescent="0.3">
      <c r="A2258" s="73" t="s">
        <v>10</v>
      </c>
      <c r="B2258" s="2" t="s">
        <v>1143</v>
      </c>
      <c r="C2258" s="2" t="s">
        <v>160</v>
      </c>
      <c r="D2258" s="2" t="s">
        <v>54</v>
      </c>
      <c r="E2258" s="2" t="s">
        <v>19</v>
      </c>
      <c r="F2258" s="17" t="str">
        <f>+Tabela1[[#This Row],[WK]]&amp;Tabela1[[#This Row],[PK]]&amp;Tabela1[[#This Row],[GK]]</f>
        <v>302308</v>
      </c>
      <c r="G2258" s="2" t="s">
        <v>2095</v>
      </c>
      <c r="H2258" s="3">
        <v>331060991.43000001</v>
      </c>
      <c r="I2258" s="4">
        <v>1.125</v>
      </c>
      <c r="J2258" s="3">
        <v>372443615.36000001</v>
      </c>
      <c r="K2258" s="4">
        <v>7.0000000000000007E-2</v>
      </c>
      <c r="L2258" s="3">
        <v>26071053</v>
      </c>
      <c r="M2258" s="3"/>
      <c r="N2258" s="5"/>
      <c r="O2258" s="3">
        <v>17940861.810000002</v>
      </c>
      <c r="P2258" s="4">
        <v>1.125</v>
      </c>
      <c r="Q2258" s="3">
        <v>20183469.539999999</v>
      </c>
      <c r="R2258" s="4">
        <v>1.6E-2</v>
      </c>
      <c r="S2258" s="3">
        <v>322936</v>
      </c>
      <c r="T2258" s="3"/>
      <c r="U2258" s="5"/>
      <c r="V2258" s="3">
        <v>16063708</v>
      </c>
      <c r="W2258" s="5"/>
      <c r="X2258" s="3">
        <v>32146520</v>
      </c>
      <c r="Y2258" s="3">
        <v>9376026</v>
      </c>
      <c r="Z2258" s="3">
        <v>216225</v>
      </c>
      <c r="AA2258" s="3">
        <v>1272818</v>
      </c>
      <c r="AB2258" s="3">
        <v>20377325</v>
      </c>
      <c r="AC2258" s="3">
        <v>904126</v>
      </c>
      <c r="AD2258" s="3">
        <v>16082812</v>
      </c>
      <c r="AE2258" s="3">
        <v>0</v>
      </c>
      <c r="AF2258" s="3">
        <v>26071053</v>
      </c>
      <c r="AG2258" s="3">
        <v>322936</v>
      </c>
      <c r="AH2258" s="3">
        <v>16082812</v>
      </c>
      <c r="AI2258" s="3">
        <v>16063708</v>
      </c>
      <c r="AJ2258" s="3">
        <v>1080509</v>
      </c>
      <c r="AK2258" s="3">
        <v>1080509</v>
      </c>
      <c r="AL2258" s="3">
        <v>660655</v>
      </c>
      <c r="AM2258" s="3">
        <v>419854</v>
      </c>
      <c r="AN2258" s="3">
        <v>25929</v>
      </c>
      <c r="AO2258" s="3">
        <v>0</v>
      </c>
      <c r="AP2258" s="3">
        <v>-25929</v>
      </c>
      <c r="AQ2258" s="3">
        <v>0</v>
      </c>
      <c r="AR2258" s="3">
        <f>Tabela1[[#This Row],[Potrzeby finansowe 2027
w tym:]]+Tabela1[[#This Row],[Rozliczenie 2025 potrz. fin.]]</f>
        <v>32146520</v>
      </c>
      <c r="AS2258" s="3">
        <v>0</v>
      </c>
      <c r="AT2258" s="3">
        <v>0</v>
      </c>
      <c r="AU2258" s="3"/>
      <c r="AV2258" s="3"/>
      <c r="AW2258" s="3"/>
      <c r="AX2258" s="3"/>
      <c r="AY2258" s="3"/>
      <c r="AZ2258" s="3"/>
      <c r="BA2258" s="3">
        <v>216225</v>
      </c>
      <c r="BB2258" s="3">
        <v>0</v>
      </c>
      <c r="BC2258" s="3">
        <v>0</v>
      </c>
      <c r="BD2258" s="3">
        <v>0</v>
      </c>
      <c r="BE2258" s="3">
        <v>4332.74</v>
      </c>
      <c r="BF2258" s="3">
        <v>0</v>
      </c>
      <c r="BG2258" s="3">
        <v>883107</v>
      </c>
      <c r="BH2258" s="3">
        <v>8298</v>
      </c>
      <c r="BI2258" s="3">
        <v>389711</v>
      </c>
      <c r="BJ2258" s="3">
        <v>5988630.1050000004</v>
      </c>
      <c r="BK2258" s="3">
        <v>3098908</v>
      </c>
      <c r="BL2258" s="3">
        <v>1036202.64</v>
      </c>
      <c r="BM2258" s="3">
        <v>9486483.1400000006</v>
      </c>
      <c r="BN2258" s="53">
        <v>0.75231806608656726</v>
      </c>
      <c r="BO2258" s="54">
        <v>3.3485649999999997E-4</v>
      </c>
      <c r="BP2258" s="70">
        <v>8421</v>
      </c>
      <c r="BQ2258" s="71"/>
      <c r="BR2258" s="70"/>
      <c r="BS2258" s="72"/>
      <c r="BT2258" s="72"/>
      <c r="BU2258" s="70">
        <v>26071053</v>
      </c>
      <c r="BV2258" s="70">
        <v>322936</v>
      </c>
      <c r="BW2258" s="74">
        <v>16082812</v>
      </c>
      <c r="BX2258" s="70">
        <v>42476801</v>
      </c>
    </row>
    <row r="2259" spans="1:76" x14ac:dyDescent="0.3">
      <c r="A2259" s="73" t="s">
        <v>10</v>
      </c>
      <c r="B2259" s="2" t="s">
        <v>1143</v>
      </c>
      <c r="C2259" s="2" t="s">
        <v>170</v>
      </c>
      <c r="D2259" s="2" t="s">
        <v>12</v>
      </c>
      <c r="E2259" s="2" t="s">
        <v>13</v>
      </c>
      <c r="F2259" s="17" t="str">
        <f>+Tabela1[[#This Row],[WK]]&amp;Tabela1[[#This Row],[PK]]&amp;Tabela1[[#This Row],[GK]]</f>
        <v>302401</v>
      </c>
      <c r="G2259" s="2" t="s">
        <v>2096</v>
      </c>
      <c r="H2259" s="3">
        <v>113106538.94</v>
      </c>
      <c r="I2259" s="4">
        <v>1.125</v>
      </c>
      <c r="J2259" s="3">
        <v>127244856.31</v>
      </c>
      <c r="K2259" s="4">
        <v>7.0000000000000007E-2</v>
      </c>
      <c r="L2259" s="3">
        <v>8907140</v>
      </c>
      <c r="M2259" s="3"/>
      <c r="N2259" s="5"/>
      <c r="O2259" s="3">
        <v>4622375.75</v>
      </c>
      <c r="P2259" s="4">
        <v>1.125</v>
      </c>
      <c r="Q2259" s="3">
        <v>5200172.72</v>
      </c>
      <c r="R2259" s="4">
        <v>1.6E-2</v>
      </c>
      <c r="S2259" s="3">
        <v>83203</v>
      </c>
      <c r="T2259" s="3"/>
      <c r="U2259" s="5"/>
      <c r="V2259" s="3">
        <v>5720090</v>
      </c>
      <c r="W2259" s="5"/>
      <c r="X2259" s="3">
        <v>12250166</v>
      </c>
      <c r="Y2259" s="3">
        <v>2744520</v>
      </c>
      <c r="Z2259" s="3">
        <v>1713</v>
      </c>
      <c r="AA2259" s="3">
        <v>560453</v>
      </c>
      <c r="AB2259" s="3">
        <v>8943480</v>
      </c>
      <c r="AC2259" s="3">
        <v>0</v>
      </c>
      <c r="AD2259" s="3">
        <v>6839010</v>
      </c>
      <c r="AE2259" s="3">
        <v>0</v>
      </c>
      <c r="AF2259" s="3">
        <v>8907140</v>
      </c>
      <c r="AG2259" s="3">
        <v>83203</v>
      </c>
      <c r="AH2259" s="3">
        <v>6839010</v>
      </c>
      <c r="AI2259" s="3">
        <v>5720090</v>
      </c>
      <c r="AJ2259" s="3">
        <v>1194632</v>
      </c>
      <c r="AK2259" s="3">
        <v>1503566</v>
      </c>
      <c r="AL2259" s="3">
        <v>427701</v>
      </c>
      <c r="AM2259" s="3">
        <v>1075865</v>
      </c>
      <c r="AN2259" s="3">
        <v>308934</v>
      </c>
      <c r="AO2259" s="3">
        <v>0</v>
      </c>
      <c r="AP2259" s="3">
        <v>0</v>
      </c>
      <c r="AQ2259" s="3">
        <v>308934</v>
      </c>
      <c r="AR2259" s="3">
        <f>Tabela1[[#This Row],[Potrzeby finansowe 2027
w tym:]]+Tabela1[[#This Row],[Rozliczenie 2025 potrz. fin.]]</f>
        <v>12559100</v>
      </c>
      <c r="AS2259" s="3">
        <v>0</v>
      </c>
      <c r="AT2259" s="3">
        <v>0</v>
      </c>
      <c r="AU2259" s="3"/>
      <c r="AV2259" s="3"/>
      <c r="AW2259" s="3"/>
      <c r="AX2259" s="3"/>
      <c r="AY2259" s="3"/>
      <c r="AZ2259" s="3"/>
      <c r="BA2259" s="3">
        <v>1713</v>
      </c>
      <c r="BB2259" s="3">
        <v>0</v>
      </c>
      <c r="BC2259" s="3">
        <v>0</v>
      </c>
      <c r="BD2259" s="3">
        <v>0</v>
      </c>
      <c r="BE2259" s="3">
        <v>34.32</v>
      </c>
      <c r="BF2259" s="3">
        <v>0</v>
      </c>
      <c r="BG2259" s="3">
        <v>377782</v>
      </c>
      <c r="BH2259" s="3">
        <v>2405</v>
      </c>
      <c r="BI2259" s="3">
        <v>182671</v>
      </c>
      <c r="BJ2259" s="3">
        <v>2807076.4499999997</v>
      </c>
      <c r="BK2259" s="3">
        <v>1652119.7599999998</v>
      </c>
      <c r="BL2259" s="3">
        <v>105838.61</v>
      </c>
      <c r="BM2259" s="3">
        <v>4408149.54</v>
      </c>
      <c r="BN2259" s="53">
        <v>0.76826613692957668</v>
      </c>
      <c r="BO2259" s="54">
        <v>1.061673E-4</v>
      </c>
      <c r="BP2259" s="70">
        <v>2670</v>
      </c>
      <c r="BQ2259" s="71"/>
      <c r="BR2259" s="70"/>
      <c r="BS2259" s="72"/>
      <c r="BT2259" s="72"/>
      <c r="BU2259" s="70">
        <v>8907140</v>
      </c>
      <c r="BV2259" s="70">
        <v>83203</v>
      </c>
      <c r="BW2259" s="74">
        <v>6839010</v>
      </c>
      <c r="BX2259" s="70">
        <v>15829353</v>
      </c>
    </row>
    <row r="2260" spans="1:76" x14ac:dyDescent="0.3">
      <c r="A2260" s="73" t="s">
        <v>10</v>
      </c>
      <c r="B2260" s="2" t="s">
        <v>1143</v>
      </c>
      <c r="C2260" s="2" t="s">
        <v>170</v>
      </c>
      <c r="D2260" s="2" t="s">
        <v>11</v>
      </c>
      <c r="E2260" s="2" t="s">
        <v>15</v>
      </c>
      <c r="F2260" s="17" t="str">
        <f>+Tabela1[[#This Row],[WK]]&amp;Tabela1[[#This Row],[PK]]&amp;Tabela1[[#This Row],[GK]]</f>
        <v>302402</v>
      </c>
      <c r="G2260" s="2" t="s">
        <v>2097</v>
      </c>
      <c r="H2260" s="3">
        <v>425824834.77999997</v>
      </c>
      <c r="I2260" s="4">
        <v>1.125</v>
      </c>
      <c r="J2260" s="3">
        <v>479052939.13</v>
      </c>
      <c r="K2260" s="4">
        <v>7.0000000000000007E-2</v>
      </c>
      <c r="L2260" s="3">
        <v>33533706</v>
      </c>
      <c r="M2260" s="3"/>
      <c r="N2260" s="5"/>
      <c r="O2260" s="3">
        <v>85135770.25</v>
      </c>
      <c r="P2260" s="4">
        <v>1.125</v>
      </c>
      <c r="Q2260" s="3">
        <v>95777741.530000001</v>
      </c>
      <c r="R2260" s="4">
        <v>1.6E-2</v>
      </c>
      <c r="S2260" s="3">
        <v>1532444</v>
      </c>
      <c r="T2260" s="3"/>
      <c r="U2260" s="5"/>
      <c r="V2260" s="3">
        <v>21668229</v>
      </c>
      <c r="W2260" s="5"/>
      <c r="X2260" s="3">
        <v>28261616</v>
      </c>
      <c r="Y2260" s="3">
        <v>0</v>
      </c>
      <c r="Z2260" s="3">
        <v>22250</v>
      </c>
      <c r="AA2260" s="3">
        <v>1487195</v>
      </c>
      <c r="AB2260" s="3">
        <v>19329031</v>
      </c>
      <c r="AC2260" s="3">
        <v>7423140</v>
      </c>
      <c r="AD2260" s="3">
        <v>6593387</v>
      </c>
      <c r="AE2260" s="3">
        <v>0</v>
      </c>
      <c r="AF2260" s="3">
        <v>33533706</v>
      </c>
      <c r="AG2260" s="3">
        <v>1532444</v>
      </c>
      <c r="AH2260" s="3">
        <v>6593387</v>
      </c>
      <c r="AI2260" s="3">
        <v>21668229</v>
      </c>
      <c r="AJ2260" s="3">
        <v>1062500</v>
      </c>
      <c r="AK2260" s="3">
        <v>1062500</v>
      </c>
      <c r="AL2260" s="3">
        <v>1569897</v>
      </c>
      <c r="AM2260" s="3">
        <v>-507397</v>
      </c>
      <c r="AN2260" s="3">
        <v>404185</v>
      </c>
      <c r="AO2260" s="3">
        <v>0</v>
      </c>
      <c r="AP2260" s="3">
        <v>-404185</v>
      </c>
      <c r="AQ2260" s="3">
        <v>0</v>
      </c>
      <c r="AR2260" s="3">
        <f>Tabela1[[#This Row],[Potrzeby finansowe 2027
w tym:]]+Tabela1[[#This Row],[Rozliczenie 2025 potrz. fin.]]</f>
        <v>28261616</v>
      </c>
      <c r="AS2260" s="3">
        <v>0</v>
      </c>
      <c r="AT2260" s="3">
        <v>0</v>
      </c>
      <c r="AU2260" s="3"/>
      <c r="AV2260" s="3"/>
      <c r="AW2260" s="3"/>
      <c r="AX2260" s="3"/>
      <c r="AY2260" s="3"/>
      <c r="AZ2260" s="3"/>
      <c r="BA2260" s="3">
        <v>22250</v>
      </c>
      <c r="BB2260" s="3">
        <v>0</v>
      </c>
      <c r="BC2260" s="3">
        <v>0.79</v>
      </c>
      <c r="BD2260" s="3">
        <v>0</v>
      </c>
      <c r="BE2260" s="3">
        <v>440.58</v>
      </c>
      <c r="BF2260" s="3">
        <v>0</v>
      </c>
      <c r="BG2260" s="3">
        <v>1038060</v>
      </c>
      <c r="BH2260" s="3">
        <v>9754</v>
      </c>
      <c r="BI2260" s="3">
        <v>449135</v>
      </c>
      <c r="BJ2260" s="3">
        <v>6901780.754999999</v>
      </c>
      <c r="BK2260" s="3">
        <v>5649723.6199999992</v>
      </c>
      <c r="BL2260" s="3">
        <v>271416.57</v>
      </c>
      <c r="BM2260" s="3">
        <v>4465395.4000000004</v>
      </c>
      <c r="BN2260" s="53">
        <v>1.064090726803018</v>
      </c>
      <c r="BO2260" s="54">
        <v>3.487357E-4</v>
      </c>
      <c r="BP2260" s="70">
        <v>8770</v>
      </c>
      <c r="BQ2260" s="71"/>
      <c r="BR2260" s="70"/>
      <c r="BS2260" s="72"/>
      <c r="BT2260" s="72"/>
      <c r="BU2260" s="70">
        <v>33533706</v>
      </c>
      <c r="BV2260" s="70">
        <v>1532444</v>
      </c>
      <c r="BW2260" s="74">
        <v>6593387</v>
      </c>
      <c r="BX2260" s="70">
        <v>41659537</v>
      </c>
    </row>
    <row r="2261" spans="1:76" x14ac:dyDescent="0.3">
      <c r="A2261" s="73" t="s">
        <v>10</v>
      </c>
      <c r="B2261" s="2" t="s">
        <v>1143</v>
      </c>
      <c r="C2261" s="2" t="s">
        <v>170</v>
      </c>
      <c r="D2261" s="2" t="s">
        <v>16</v>
      </c>
      <c r="E2261" s="2" t="s">
        <v>15</v>
      </c>
      <c r="F2261" s="17" t="str">
        <f>+Tabela1[[#This Row],[WK]]&amp;Tabela1[[#This Row],[PK]]&amp;Tabela1[[#This Row],[GK]]</f>
        <v>302403</v>
      </c>
      <c r="G2261" s="2" t="s">
        <v>2098</v>
      </c>
      <c r="H2261" s="3">
        <v>526580768.70999998</v>
      </c>
      <c r="I2261" s="4">
        <v>1.125</v>
      </c>
      <c r="J2261" s="3">
        <v>592403364.79999995</v>
      </c>
      <c r="K2261" s="4">
        <v>7.0000000000000007E-2</v>
      </c>
      <c r="L2261" s="3">
        <v>41468236</v>
      </c>
      <c r="M2261" s="3"/>
      <c r="N2261" s="5"/>
      <c r="O2261" s="3">
        <v>65822603.49000001</v>
      </c>
      <c r="P2261" s="4">
        <v>1.125</v>
      </c>
      <c r="Q2261" s="3">
        <v>74050428.930000007</v>
      </c>
      <c r="R2261" s="4">
        <v>1.6E-2</v>
      </c>
      <c r="S2261" s="3">
        <v>1184807</v>
      </c>
      <c r="T2261" s="3"/>
      <c r="U2261" s="5"/>
      <c r="V2261" s="3">
        <v>23756222</v>
      </c>
      <c r="W2261" s="5"/>
      <c r="X2261" s="3">
        <v>32140507</v>
      </c>
      <c r="Y2261" s="3">
        <v>0</v>
      </c>
      <c r="Z2261" s="3">
        <v>53118</v>
      </c>
      <c r="AA2261" s="3">
        <v>1473829</v>
      </c>
      <c r="AB2261" s="3">
        <v>26656353</v>
      </c>
      <c r="AC2261" s="3">
        <v>3957207</v>
      </c>
      <c r="AD2261" s="3">
        <v>8384285</v>
      </c>
      <c r="AE2261" s="3">
        <v>0</v>
      </c>
      <c r="AF2261" s="3">
        <v>41468236</v>
      </c>
      <c r="AG2261" s="3">
        <v>1184807</v>
      </c>
      <c r="AH2261" s="3">
        <v>8384285</v>
      </c>
      <c r="AI2261" s="3">
        <v>23756222</v>
      </c>
      <c r="AJ2261" s="3">
        <v>1398909</v>
      </c>
      <c r="AK2261" s="3">
        <v>1398909</v>
      </c>
      <c r="AL2261" s="3">
        <v>2164194</v>
      </c>
      <c r="AM2261" s="3">
        <v>-765285</v>
      </c>
      <c r="AN2261" s="3">
        <v>1171335</v>
      </c>
      <c r="AO2261" s="3">
        <v>0</v>
      </c>
      <c r="AP2261" s="3">
        <v>-1171335</v>
      </c>
      <c r="AQ2261" s="3">
        <v>0</v>
      </c>
      <c r="AR2261" s="3">
        <f>Tabela1[[#This Row],[Potrzeby finansowe 2027
w tym:]]+Tabela1[[#This Row],[Rozliczenie 2025 potrz. fin.]]</f>
        <v>32140507</v>
      </c>
      <c r="AS2261" s="3">
        <v>0</v>
      </c>
      <c r="AT2261" s="3">
        <v>0</v>
      </c>
      <c r="AU2261" s="3"/>
      <c r="AV2261" s="3"/>
      <c r="AW2261" s="3"/>
      <c r="AX2261" s="3"/>
      <c r="AY2261" s="3"/>
      <c r="AZ2261" s="3"/>
      <c r="BA2261" s="3">
        <v>53118</v>
      </c>
      <c r="BB2261" s="3">
        <v>0</v>
      </c>
      <c r="BC2261" s="3">
        <v>36.18</v>
      </c>
      <c r="BD2261" s="3">
        <v>0</v>
      </c>
      <c r="BE2261" s="3">
        <v>823.19</v>
      </c>
      <c r="BF2261" s="3">
        <v>0</v>
      </c>
      <c r="BG2261" s="3">
        <v>1028482</v>
      </c>
      <c r="BH2261" s="3">
        <v>9664</v>
      </c>
      <c r="BI2261" s="3">
        <v>445347</v>
      </c>
      <c r="BJ2261" s="3">
        <v>6843574.5425000004</v>
      </c>
      <c r="BK2261" s="3">
        <v>4752110.7500000009</v>
      </c>
      <c r="BL2261" s="3">
        <v>391450.35</v>
      </c>
      <c r="BM2261" s="3">
        <v>7582954.4699999997</v>
      </c>
      <c r="BN2261" s="53">
        <v>1.1004728463109594</v>
      </c>
      <c r="BO2261" s="54">
        <v>3.8382329999999998E-4</v>
      </c>
      <c r="BP2261" s="70">
        <v>9652</v>
      </c>
      <c r="BQ2261" s="71"/>
      <c r="BR2261" s="70"/>
      <c r="BS2261" s="72"/>
      <c r="BT2261" s="72"/>
      <c r="BU2261" s="70">
        <v>41468236</v>
      </c>
      <c r="BV2261" s="70">
        <v>1184807</v>
      </c>
      <c r="BW2261" s="74">
        <v>8384285</v>
      </c>
      <c r="BX2261" s="70">
        <v>51037328</v>
      </c>
    </row>
    <row r="2262" spans="1:76" x14ac:dyDescent="0.3">
      <c r="A2262" s="73" t="s">
        <v>10</v>
      </c>
      <c r="B2262" s="2" t="s">
        <v>1143</v>
      </c>
      <c r="C2262" s="2" t="s">
        <v>170</v>
      </c>
      <c r="D2262" s="2" t="s">
        <v>18</v>
      </c>
      <c r="E2262" s="2" t="s">
        <v>15</v>
      </c>
      <c r="F2262" s="17" t="str">
        <f>+Tabela1[[#This Row],[WK]]&amp;Tabela1[[#This Row],[PK]]&amp;Tabela1[[#This Row],[GK]]</f>
        <v>302404</v>
      </c>
      <c r="G2262" s="2" t="s">
        <v>2096</v>
      </c>
      <c r="H2262" s="3">
        <v>183663306.00999999</v>
      </c>
      <c r="I2262" s="4">
        <v>1.125</v>
      </c>
      <c r="J2262" s="3">
        <v>206621219.25999999</v>
      </c>
      <c r="K2262" s="4">
        <v>7.0000000000000007E-2</v>
      </c>
      <c r="L2262" s="3">
        <v>14463485</v>
      </c>
      <c r="M2262" s="3"/>
      <c r="N2262" s="5"/>
      <c r="O2262" s="3">
        <v>6362810.8899999997</v>
      </c>
      <c r="P2262" s="4">
        <v>1.125</v>
      </c>
      <c r="Q2262" s="3">
        <v>7158162.25</v>
      </c>
      <c r="R2262" s="4">
        <v>1.6E-2</v>
      </c>
      <c r="S2262" s="3">
        <v>114531</v>
      </c>
      <c r="T2262" s="3"/>
      <c r="U2262" s="5"/>
      <c r="V2262" s="3">
        <v>9544331</v>
      </c>
      <c r="W2262" s="5"/>
      <c r="X2262" s="3">
        <v>13742351</v>
      </c>
      <c r="Y2262" s="3">
        <v>1510916</v>
      </c>
      <c r="Z2262" s="3">
        <v>255449</v>
      </c>
      <c r="AA2262" s="3">
        <v>750915</v>
      </c>
      <c r="AB2262" s="3">
        <v>6066211</v>
      </c>
      <c r="AC2262" s="3">
        <v>5158860</v>
      </c>
      <c r="AD2262" s="3">
        <v>4361969</v>
      </c>
      <c r="AE2262" s="3">
        <v>0</v>
      </c>
      <c r="AF2262" s="3">
        <v>14463485</v>
      </c>
      <c r="AG2262" s="3">
        <v>114531</v>
      </c>
      <c r="AH2262" s="3">
        <v>4361969</v>
      </c>
      <c r="AI2262" s="3">
        <v>9544331</v>
      </c>
      <c r="AJ2262" s="3">
        <v>676839</v>
      </c>
      <c r="AK2262" s="3">
        <v>683727</v>
      </c>
      <c r="AL2262" s="3">
        <v>801621</v>
      </c>
      <c r="AM2262" s="3">
        <v>-117894</v>
      </c>
      <c r="AN2262" s="3">
        <v>6888</v>
      </c>
      <c r="AO2262" s="3">
        <v>0</v>
      </c>
      <c r="AP2262" s="3">
        <v>0</v>
      </c>
      <c r="AQ2262" s="3">
        <v>6888</v>
      </c>
      <c r="AR2262" s="3">
        <f>Tabela1[[#This Row],[Potrzeby finansowe 2027
w tym:]]+Tabela1[[#This Row],[Rozliczenie 2025 potrz. fin.]]</f>
        <v>13749239</v>
      </c>
      <c r="AS2262" s="3">
        <v>0</v>
      </c>
      <c r="AT2262" s="3">
        <v>0</v>
      </c>
      <c r="AU2262" s="3"/>
      <c r="AV2262" s="3"/>
      <c r="AW2262" s="3"/>
      <c r="AX2262" s="3"/>
      <c r="AY2262" s="3"/>
      <c r="AZ2262" s="3"/>
      <c r="BA2262" s="3">
        <v>255449</v>
      </c>
      <c r="BB2262" s="3">
        <v>0</v>
      </c>
      <c r="BC2262" s="3">
        <v>78.98</v>
      </c>
      <c r="BD2262" s="3">
        <v>0</v>
      </c>
      <c r="BE2262" s="3">
        <v>4592.18</v>
      </c>
      <c r="BF2262" s="3">
        <v>0</v>
      </c>
      <c r="BG2262" s="3">
        <v>472522</v>
      </c>
      <c r="BH2262" s="3">
        <v>4440</v>
      </c>
      <c r="BI2262" s="3">
        <v>278393</v>
      </c>
      <c r="BJ2262" s="3">
        <v>4278026.5299999993</v>
      </c>
      <c r="BK2262" s="3">
        <v>2758757.3299999991</v>
      </c>
      <c r="BL2262" s="3">
        <v>204453.8</v>
      </c>
      <c r="BM2262" s="3">
        <v>5668169.2000000002</v>
      </c>
      <c r="BN2262" s="53">
        <v>0.91228001454911734</v>
      </c>
      <c r="BO2262" s="54">
        <v>1.596806E-4</v>
      </c>
      <c r="BP2262" s="70">
        <v>4016</v>
      </c>
      <c r="BQ2262" s="71"/>
      <c r="BR2262" s="70"/>
      <c r="BS2262" s="72"/>
      <c r="BT2262" s="72"/>
      <c r="BU2262" s="70">
        <v>14463485</v>
      </c>
      <c r="BV2262" s="70">
        <v>114531</v>
      </c>
      <c r="BW2262" s="74">
        <v>4361969</v>
      </c>
      <c r="BX2262" s="70">
        <v>18939985</v>
      </c>
    </row>
    <row r="2263" spans="1:76" x14ac:dyDescent="0.3">
      <c r="A2263" s="73" t="s">
        <v>10</v>
      </c>
      <c r="B2263" s="2" t="s">
        <v>1143</v>
      </c>
      <c r="C2263" s="2" t="s">
        <v>170</v>
      </c>
      <c r="D2263" s="2" t="s">
        <v>21</v>
      </c>
      <c r="E2263" s="2" t="s">
        <v>19</v>
      </c>
      <c r="F2263" s="17" t="str">
        <f>+Tabela1[[#This Row],[WK]]&amp;Tabela1[[#This Row],[PK]]&amp;Tabela1[[#This Row],[GK]]</f>
        <v>302405</v>
      </c>
      <c r="G2263" s="2" t="s">
        <v>2099</v>
      </c>
      <c r="H2263" s="3">
        <v>208756329.27000001</v>
      </c>
      <c r="I2263" s="4">
        <v>1.125</v>
      </c>
      <c r="J2263" s="3">
        <v>234850870.43000001</v>
      </c>
      <c r="K2263" s="4">
        <v>7.0000000000000007E-2</v>
      </c>
      <c r="L2263" s="3">
        <v>16439561</v>
      </c>
      <c r="M2263" s="3"/>
      <c r="N2263" s="5"/>
      <c r="O2263" s="3">
        <v>7063658.7700000005</v>
      </c>
      <c r="P2263" s="4">
        <v>1.125</v>
      </c>
      <c r="Q2263" s="3">
        <v>7946616.1200000001</v>
      </c>
      <c r="R2263" s="4">
        <v>1.6E-2</v>
      </c>
      <c r="S2263" s="3">
        <v>127146</v>
      </c>
      <c r="T2263" s="3"/>
      <c r="U2263" s="5"/>
      <c r="V2263" s="3">
        <v>11032509</v>
      </c>
      <c r="W2263" s="5"/>
      <c r="X2263" s="3">
        <v>18460841</v>
      </c>
      <c r="Y2263" s="3">
        <v>4113107</v>
      </c>
      <c r="Z2263" s="3">
        <v>0</v>
      </c>
      <c r="AA2263" s="3">
        <v>711403</v>
      </c>
      <c r="AB2263" s="3">
        <v>10948825</v>
      </c>
      <c r="AC2263" s="3">
        <v>2687506</v>
      </c>
      <c r="AD2263" s="3">
        <v>7428332</v>
      </c>
      <c r="AE2263" s="3">
        <v>0</v>
      </c>
      <c r="AF2263" s="3">
        <v>16439561</v>
      </c>
      <c r="AG2263" s="3">
        <v>127146</v>
      </c>
      <c r="AH2263" s="3">
        <v>7428332</v>
      </c>
      <c r="AI2263" s="3">
        <v>11032509</v>
      </c>
      <c r="AJ2263" s="3">
        <v>342946</v>
      </c>
      <c r="AK2263" s="3">
        <v>342946</v>
      </c>
      <c r="AL2263" s="3">
        <v>725416</v>
      </c>
      <c r="AM2263" s="3">
        <v>-382470</v>
      </c>
      <c r="AN2263" s="3">
        <v>446689</v>
      </c>
      <c r="AO2263" s="3">
        <v>0</v>
      </c>
      <c r="AP2263" s="3">
        <v>-446689</v>
      </c>
      <c r="AQ2263" s="3">
        <v>0</v>
      </c>
      <c r="AR2263" s="3">
        <f>Tabela1[[#This Row],[Potrzeby finansowe 2027
w tym:]]+Tabela1[[#This Row],[Rozliczenie 2025 potrz. fin.]]</f>
        <v>18460841</v>
      </c>
      <c r="AS2263" s="3">
        <v>0</v>
      </c>
      <c r="AT2263" s="3">
        <v>0</v>
      </c>
      <c r="AU2263" s="3"/>
      <c r="AV2263" s="3"/>
      <c r="AW2263" s="3"/>
      <c r="AX2263" s="3"/>
      <c r="AY2263" s="3"/>
      <c r="AZ2263" s="3"/>
      <c r="BA2263" s="3">
        <v>0</v>
      </c>
      <c r="BB2263" s="3">
        <v>0</v>
      </c>
      <c r="BC2263" s="3">
        <v>0</v>
      </c>
      <c r="BD2263" s="3">
        <v>0</v>
      </c>
      <c r="BE2263" s="3">
        <v>0</v>
      </c>
      <c r="BF2263" s="3">
        <v>0</v>
      </c>
      <c r="BG2263" s="3">
        <v>500193</v>
      </c>
      <c r="BH2263" s="3">
        <v>4700</v>
      </c>
      <c r="BI2263" s="3">
        <v>211210</v>
      </c>
      <c r="BJ2263" s="3">
        <v>3245631.2275</v>
      </c>
      <c r="BK2263" s="3">
        <v>2042374.3399999999</v>
      </c>
      <c r="BL2263" s="3">
        <v>141199.04999999999</v>
      </c>
      <c r="BM2263" s="3">
        <v>4530629.45</v>
      </c>
      <c r="BN2263" s="53">
        <v>0.80804491573636261</v>
      </c>
      <c r="BO2263" s="54">
        <v>1.9866170000000001E-4</v>
      </c>
      <c r="BP2263" s="70">
        <v>4996</v>
      </c>
      <c r="BQ2263" s="71"/>
      <c r="BR2263" s="70"/>
      <c r="BS2263" s="72"/>
      <c r="BT2263" s="72"/>
      <c r="BU2263" s="70">
        <v>16439561</v>
      </c>
      <c r="BV2263" s="70">
        <v>127146</v>
      </c>
      <c r="BW2263" s="74">
        <v>7428332</v>
      </c>
      <c r="BX2263" s="70">
        <v>23995039</v>
      </c>
    </row>
    <row r="2264" spans="1:76" x14ac:dyDescent="0.3">
      <c r="A2264" s="73" t="s">
        <v>10</v>
      </c>
      <c r="B2264" s="2" t="s">
        <v>1143</v>
      </c>
      <c r="C2264" s="2" t="s">
        <v>170</v>
      </c>
      <c r="D2264" s="2" t="s">
        <v>23</v>
      </c>
      <c r="E2264" s="2" t="s">
        <v>19</v>
      </c>
      <c r="F2264" s="17" t="str">
        <f>+Tabela1[[#This Row],[WK]]&amp;Tabela1[[#This Row],[PK]]&amp;Tabela1[[#This Row],[GK]]</f>
        <v>302406</v>
      </c>
      <c r="G2264" s="2" t="s">
        <v>951</v>
      </c>
      <c r="H2264" s="3">
        <v>591032201.27999997</v>
      </c>
      <c r="I2264" s="4">
        <v>1.125</v>
      </c>
      <c r="J2264" s="3">
        <v>664911226.44000006</v>
      </c>
      <c r="K2264" s="4">
        <v>7.0000000000000007E-2</v>
      </c>
      <c r="L2264" s="3">
        <v>46543786</v>
      </c>
      <c r="M2264" s="3"/>
      <c r="N2264" s="5"/>
      <c r="O2264" s="3">
        <v>119458400.98999999</v>
      </c>
      <c r="P2264" s="4">
        <v>1.125</v>
      </c>
      <c r="Q2264" s="3">
        <v>134390701.11000001</v>
      </c>
      <c r="R2264" s="4">
        <v>1.6E-2</v>
      </c>
      <c r="S2264" s="3">
        <v>2150251</v>
      </c>
      <c r="T2264" s="3"/>
      <c r="U2264" s="5"/>
      <c r="V2264" s="3">
        <v>25766754</v>
      </c>
      <c r="W2264" s="5"/>
      <c r="X2264" s="3">
        <v>38364195</v>
      </c>
      <c r="Y2264" s="3">
        <v>0</v>
      </c>
      <c r="Z2264" s="3">
        <v>99799</v>
      </c>
      <c r="AA2264" s="3">
        <v>1749153</v>
      </c>
      <c r="AB2264" s="3">
        <v>32931006</v>
      </c>
      <c r="AC2264" s="3">
        <v>3584237</v>
      </c>
      <c r="AD2264" s="3">
        <v>12597441</v>
      </c>
      <c r="AE2264" s="3">
        <v>0</v>
      </c>
      <c r="AF2264" s="3">
        <v>46543786</v>
      </c>
      <c r="AG2264" s="3">
        <v>2150251</v>
      </c>
      <c r="AH2264" s="3">
        <v>12597441</v>
      </c>
      <c r="AI2264" s="3">
        <v>25766754</v>
      </c>
      <c r="AJ2264" s="3">
        <v>766217</v>
      </c>
      <c r="AK2264" s="3">
        <v>766217</v>
      </c>
      <c r="AL2264" s="3">
        <v>1352836</v>
      </c>
      <c r="AM2264" s="3">
        <v>-586619</v>
      </c>
      <c r="AN2264" s="3">
        <v>-955255</v>
      </c>
      <c r="AO2264" s="3">
        <v>0</v>
      </c>
      <c r="AP2264" s="3">
        <v>955255</v>
      </c>
      <c r="AQ2264" s="3">
        <v>0</v>
      </c>
      <c r="AR2264" s="3">
        <f>Tabela1[[#This Row],[Potrzeby finansowe 2027
w tym:]]+Tabela1[[#This Row],[Rozliczenie 2025 potrz. fin.]]</f>
        <v>38364195</v>
      </c>
      <c r="AS2264" s="3">
        <v>0</v>
      </c>
      <c r="AT2264" s="3">
        <v>0</v>
      </c>
      <c r="AU2264" s="3"/>
      <c r="AV2264" s="3"/>
      <c r="AW2264" s="3"/>
      <c r="AX2264" s="3"/>
      <c r="AY2264" s="3"/>
      <c r="AZ2264" s="3"/>
      <c r="BA2264" s="3">
        <v>99799</v>
      </c>
      <c r="BB2264" s="3">
        <v>0</v>
      </c>
      <c r="BC2264" s="3">
        <v>75.03</v>
      </c>
      <c r="BD2264" s="3">
        <v>720.62</v>
      </c>
      <c r="BE2264" s="3">
        <v>58.33</v>
      </c>
      <c r="BF2264" s="3">
        <v>0</v>
      </c>
      <c r="BG2264" s="3">
        <v>1300928</v>
      </c>
      <c r="BH2264" s="3">
        <v>12224</v>
      </c>
      <c r="BI2264" s="3">
        <v>448225</v>
      </c>
      <c r="BJ2264" s="3">
        <v>6887793.1600000001</v>
      </c>
      <c r="BK2264" s="3">
        <v>4440822.21</v>
      </c>
      <c r="BL2264" s="3">
        <v>739266.01</v>
      </c>
      <c r="BM2264" s="3">
        <v>8309351.7800000003</v>
      </c>
      <c r="BN2264" s="53">
        <v>1.1697359708271546</v>
      </c>
      <c r="BO2264" s="54">
        <v>4.670567E-4</v>
      </c>
      <c r="BP2264" s="70">
        <v>11745</v>
      </c>
      <c r="BQ2264" s="71"/>
      <c r="BR2264" s="70"/>
      <c r="BS2264" s="72"/>
      <c r="BT2264" s="72"/>
      <c r="BU2264" s="70">
        <v>46543786</v>
      </c>
      <c r="BV2264" s="70">
        <v>2150251</v>
      </c>
      <c r="BW2264" s="74">
        <v>12597441</v>
      </c>
      <c r="BX2264" s="70">
        <v>61291478</v>
      </c>
    </row>
    <row r="2265" spans="1:76" x14ac:dyDescent="0.3">
      <c r="A2265" s="73" t="s">
        <v>10</v>
      </c>
      <c r="B2265" s="2" t="s">
        <v>1143</v>
      </c>
      <c r="C2265" s="2" t="s">
        <v>170</v>
      </c>
      <c r="D2265" s="2" t="s">
        <v>30</v>
      </c>
      <c r="E2265" s="2" t="s">
        <v>19</v>
      </c>
      <c r="F2265" s="17" t="str">
        <f>+Tabela1[[#This Row],[WK]]&amp;Tabela1[[#This Row],[PK]]&amp;Tabela1[[#This Row],[GK]]</f>
        <v>302407</v>
      </c>
      <c r="G2265" s="2" t="s">
        <v>2100</v>
      </c>
      <c r="H2265" s="3">
        <v>1652440942.79</v>
      </c>
      <c r="I2265" s="4">
        <v>1.125</v>
      </c>
      <c r="J2265" s="3">
        <v>1858996060.6400001</v>
      </c>
      <c r="K2265" s="4">
        <v>7.0000000000000007E-2</v>
      </c>
      <c r="L2265" s="3">
        <v>130129724</v>
      </c>
      <c r="M2265" s="3"/>
      <c r="N2265" s="5"/>
      <c r="O2265" s="3">
        <v>244318866.81</v>
      </c>
      <c r="P2265" s="4">
        <v>1.125</v>
      </c>
      <c r="Q2265" s="3">
        <v>274858725.16000003</v>
      </c>
      <c r="R2265" s="4">
        <v>1.6E-2</v>
      </c>
      <c r="S2265" s="3">
        <v>4397740</v>
      </c>
      <c r="T2265" s="3"/>
      <c r="U2265" s="5"/>
      <c r="V2265" s="3">
        <v>73007433</v>
      </c>
      <c r="W2265" s="5"/>
      <c r="X2265" s="3">
        <v>66942859</v>
      </c>
      <c r="Y2265" s="3">
        <v>0</v>
      </c>
      <c r="Z2265" s="3">
        <v>0</v>
      </c>
      <c r="AA2265" s="3">
        <v>4122685</v>
      </c>
      <c r="AB2265" s="3">
        <v>62820174</v>
      </c>
      <c r="AC2265" s="3">
        <v>0</v>
      </c>
      <c r="AD2265" s="3">
        <v>5405823</v>
      </c>
      <c r="AE2265" s="3">
        <v>0</v>
      </c>
      <c r="AF2265" s="3">
        <v>130129724</v>
      </c>
      <c r="AG2265" s="3">
        <v>4397740</v>
      </c>
      <c r="AH2265" s="3">
        <v>5405823</v>
      </c>
      <c r="AI2265" s="3">
        <v>73007433</v>
      </c>
      <c r="AJ2265" s="3">
        <v>3185936</v>
      </c>
      <c r="AK2265" s="3">
        <v>5092549</v>
      </c>
      <c r="AL2265" s="3">
        <v>4963248</v>
      </c>
      <c r="AM2265" s="3">
        <v>129301</v>
      </c>
      <c r="AN2265" s="3">
        <v>1906613</v>
      </c>
      <c r="AO2265" s="3">
        <v>0</v>
      </c>
      <c r="AP2265" s="3">
        <v>0</v>
      </c>
      <c r="AQ2265" s="3">
        <v>1906613</v>
      </c>
      <c r="AR2265" s="3">
        <f>Tabela1[[#This Row],[Potrzeby finansowe 2027
w tym:]]+Tabela1[[#This Row],[Rozliczenie 2025 potrz. fin.]]</f>
        <v>68849472</v>
      </c>
      <c r="AS2265" s="3">
        <v>0</v>
      </c>
      <c r="AT2265" s="3">
        <v>0</v>
      </c>
      <c r="AU2265" s="3"/>
      <c r="AV2265" s="3"/>
      <c r="AW2265" s="3"/>
      <c r="AX2265" s="3"/>
      <c r="AY2265" s="3"/>
      <c r="AZ2265" s="3"/>
      <c r="BA2265" s="3">
        <v>0</v>
      </c>
      <c r="BB2265" s="3">
        <v>0</v>
      </c>
      <c r="BC2265" s="3">
        <v>0</v>
      </c>
      <c r="BD2265" s="3">
        <v>0</v>
      </c>
      <c r="BE2265" s="3">
        <v>0</v>
      </c>
      <c r="BF2265" s="3">
        <v>0</v>
      </c>
      <c r="BG2265" s="3">
        <v>3185483</v>
      </c>
      <c r="BH2265" s="3">
        <v>29932</v>
      </c>
      <c r="BI2265" s="3">
        <v>937202</v>
      </c>
      <c r="BJ2265" s="3">
        <v>14401832.372500001</v>
      </c>
      <c r="BK2265" s="3">
        <v>9864099.0800000001</v>
      </c>
      <c r="BL2265" s="3">
        <v>5908453.5800000001</v>
      </c>
      <c r="BM2265" s="3">
        <v>6334026.0099999998</v>
      </c>
      <c r="BN2265" s="53">
        <v>1.0188131277804204</v>
      </c>
      <c r="BO2265" s="54">
        <v>1.2855666999999999E-3</v>
      </c>
      <c r="BP2265" s="70">
        <v>32330</v>
      </c>
      <c r="BQ2265" s="71"/>
      <c r="BR2265" s="70"/>
      <c r="BS2265" s="72"/>
      <c r="BT2265" s="72"/>
      <c r="BU2265" s="70">
        <v>130129724</v>
      </c>
      <c r="BV2265" s="70">
        <v>4397740</v>
      </c>
      <c r="BW2265" s="74">
        <v>5405823</v>
      </c>
      <c r="BX2265" s="70">
        <v>139933287</v>
      </c>
    </row>
    <row r="2266" spans="1:76" x14ac:dyDescent="0.3">
      <c r="A2266" s="73" t="s">
        <v>10</v>
      </c>
      <c r="B2266" s="2" t="s">
        <v>1143</v>
      </c>
      <c r="C2266" s="2" t="s">
        <v>170</v>
      </c>
      <c r="D2266" s="2" t="s">
        <v>54</v>
      </c>
      <c r="E2266" s="2" t="s">
        <v>19</v>
      </c>
      <c r="F2266" s="17" t="str">
        <f>+Tabela1[[#This Row],[WK]]&amp;Tabela1[[#This Row],[PK]]&amp;Tabela1[[#This Row],[GK]]</f>
        <v>302408</v>
      </c>
      <c r="G2266" s="2" t="s">
        <v>2101</v>
      </c>
      <c r="H2266" s="3">
        <v>1088537621.1500001</v>
      </c>
      <c r="I2266" s="4">
        <v>1.125</v>
      </c>
      <c r="J2266" s="3">
        <v>1224604823.79</v>
      </c>
      <c r="K2266" s="4">
        <v>7.0000000000000007E-2</v>
      </c>
      <c r="L2266" s="3">
        <v>85722338</v>
      </c>
      <c r="M2266" s="3"/>
      <c r="N2266" s="5"/>
      <c r="O2266" s="3">
        <v>243724712.96000001</v>
      </c>
      <c r="P2266" s="4">
        <v>1.125</v>
      </c>
      <c r="Q2266" s="3">
        <v>274190302.07999998</v>
      </c>
      <c r="R2266" s="4">
        <v>1.6E-2</v>
      </c>
      <c r="S2266" s="3">
        <v>4387045</v>
      </c>
      <c r="T2266" s="3"/>
      <c r="U2266" s="5"/>
      <c r="V2266" s="3">
        <v>49911571</v>
      </c>
      <c r="W2266" s="5"/>
      <c r="X2266" s="3">
        <v>43234912</v>
      </c>
      <c r="Y2266" s="3">
        <v>0</v>
      </c>
      <c r="Z2266" s="3">
        <v>1056427</v>
      </c>
      <c r="AA2266" s="3">
        <v>3112099</v>
      </c>
      <c r="AB2266" s="3">
        <v>39066386</v>
      </c>
      <c r="AC2266" s="3">
        <v>0</v>
      </c>
      <c r="AD2266" s="3">
        <v>6593819</v>
      </c>
      <c r="AE2266" s="3">
        <v>0</v>
      </c>
      <c r="AF2266" s="3">
        <v>85722338</v>
      </c>
      <c r="AG2266" s="3">
        <v>4387045</v>
      </c>
      <c r="AH2266" s="3">
        <v>6593819</v>
      </c>
      <c r="AI2266" s="3">
        <v>49911571</v>
      </c>
      <c r="AJ2266" s="3">
        <v>978853</v>
      </c>
      <c r="AK2266" s="3">
        <v>1787992</v>
      </c>
      <c r="AL2266" s="3">
        <v>808485</v>
      </c>
      <c r="AM2266" s="3">
        <v>979507</v>
      </c>
      <c r="AN2266" s="3">
        <v>809139</v>
      </c>
      <c r="AO2266" s="3">
        <v>0</v>
      </c>
      <c r="AP2266" s="3">
        <v>0</v>
      </c>
      <c r="AQ2266" s="3">
        <v>809139</v>
      </c>
      <c r="AR2266" s="3">
        <f>Tabela1[[#This Row],[Potrzeby finansowe 2027
w tym:]]+Tabela1[[#This Row],[Rozliczenie 2025 potrz. fin.]]</f>
        <v>44044051</v>
      </c>
      <c r="AS2266" s="3">
        <v>0</v>
      </c>
      <c r="AT2266" s="3">
        <v>0</v>
      </c>
      <c r="AU2266" s="3"/>
      <c r="AV2266" s="3"/>
      <c r="AW2266" s="3"/>
      <c r="AX2266" s="3"/>
      <c r="AY2266" s="3"/>
      <c r="AZ2266" s="3"/>
      <c r="BA2266" s="3">
        <v>1056427</v>
      </c>
      <c r="BB2266" s="3">
        <v>0</v>
      </c>
      <c r="BC2266" s="3">
        <v>50.98</v>
      </c>
      <c r="BD2266" s="3">
        <v>0</v>
      </c>
      <c r="BE2266" s="3">
        <v>20828.900000000001</v>
      </c>
      <c r="BF2266" s="3">
        <v>0</v>
      </c>
      <c r="BG2266" s="3">
        <v>1971291</v>
      </c>
      <c r="BH2266" s="3">
        <v>18523</v>
      </c>
      <c r="BI2266" s="3">
        <v>1140808</v>
      </c>
      <c r="BJ2266" s="3">
        <v>17530611.089999996</v>
      </c>
      <c r="BK2266" s="3">
        <v>12875620.179999998</v>
      </c>
      <c r="BL2266" s="3">
        <v>4611639.38</v>
      </c>
      <c r="BM2266" s="3">
        <v>9396684.8800000008</v>
      </c>
      <c r="BN2266" s="53">
        <v>1.2231778629585073</v>
      </c>
      <c r="BO2266" s="54">
        <v>7.6625119999999998E-4</v>
      </c>
      <c r="BP2266" s="70">
        <v>19270</v>
      </c>
      <c r="BQ2266" s="71"/>
      <c r="BR2266" s="70"/>
      <c r="BS2266" s="72"/>
      <c r="BT2266" s="72"/>
      <c r="BU2266" s="70">
        <v>85722338</v>
      </c>
      <c r="BV2266" s="70">
        <v>4387045</v>
      </c>
      <c r="BW2266" s="74">
        <v>6593819</v>
      </c>
      <c r="BX2266" s="70">
        <v>96703202</v>
      </c>
    </row>
    <row r="2267" spans="1:76" x14ac:dyDescent="0.3">
      <c r="A2267" s="73" t="s">
        <v>10</v>
      </c>
      <c r="B2267" s="2" t="s">
        <v>1143</v>
      </c>
      <c r="C2267" s="2" t="s">
        <v>178</v>
      </c>
      <c r="D2267" s="2" t="s">
        <v>12</v>
      </c>
      <c r="E2267" s="2" t="s">
        <v>15</v>
      </c>
      <c r="F2267" s="17" t="str">
        <f>+Tabela1[[#This Row],[WK]]&amp;Tabela1[[#This Row],[PK]]&amp;Tabela1[[#This Row],[GK]]</f>
        <v>302501</v>
      </c>
      <c r="G2267" s="2" t="s">
        <v>2102</v>
      </c>
      <c r="H2267" s="3">
        <v>159106622.21000001</v>
      </c>
      <c r="I2267" s="4">
        <v>1.125</v>
      </c>
      <c r="J2267" s="3">
        <v>178994949.99000001</v>
      </c>
      <c r="K2267" s="4">
        <v>7.0000000000000007E-2</v>
      </c>
      <c r="L2267" s="3">
        <v>12529646</v>
      </c>
      <c r="M2267" s="3"/>
      <c r="N2267" s="5"/>
      <c r="O2267" s="3">
        <v>4001383.6</v>
      </c>
      <c r="P2267" s="4">
        <v>1.125</v>
      </c>
      <c r="Q2267" s="3">
        <v>4501556.55</v>
      </c>
      <c r="R2267" s="4">
        <v>1.6E-2</v>
      </c>
      <c r="S2267" s="3">
        <v>72025</v>
      </c>
      <c r="T2267" s="3"/>
      <c r="U2267" s="5"/>
      <c r="V2267" s="3">
        <v>7094732</v>
      </c>
      <c r="W2267" s="5"/>
      <c r="X2267" s="3">
        <v>11339525</v>
      </c>
      <c r="Y2267" s="3">
        <v>1152168</v>
      </c>
      <c r="Z2267" s="3">
        <v>0</v>
      </c>
      <c r="AA2267" s="3">
        <v>789651</v>
      </c>
      <c r="AB2267" s="3">
        <v>8135584</v>
      </c>
      <c r="AC2267" s="3">
        <v>1262122</v>
      </c>
      <c r="AD2267" s="3">
        <v>4244793</v>
      </c>
      <c r="AE2267" s="3">
        <v>0</v>
      </c>
      <c r="AF2267" s="3">
        <v>12529646</v>
      </c>
      <c r="AG2267" s="3">
        <v>72025</v>
      </c>
      <c r="AH2267" s="3">
        <v>4244793</v>
      </c>
      <c r="AI2267" s="3">
        <v>7094732</v>
      </c>
      <c r="AJ2267" s="3">
        <v>451688</v>
      </c>
      <c r="AK2267" s="3">
        <v>451688</v>
      </c>
      <c r="AL2267" s="3">
        <v>616278</v>
      </c>
      <c r="AM2267" s="3">
        <v>-164590</v>
      </c>
      <c r="AN2267" s="3">
        <v>130948</v>
      </c>
      <c r="AO2267" s="3">
        <v>0</v>
      </c>
      <c r="AP2267" s="3">
        <v>-130948</v>
      </c>
      <c r="AQ2267" s="3">
        <v>0</v>
      </c>
      <c r="AR2267" s="3">
        <f>Tabela1[[#This Row],[Potrzeby finansowe 2027
w tym:]]+Tabela1[[#This Row],[Rozliczenie 2025 potrz. fin.]]</f>
        <v>11339525</v>
      </c>
      <c r="AS2267" s="3">
        <v>0</v>
      </c>
      <c r="AT2267" s="3">
        <v>0</v>
      </c>
      <c r="AU2267" s="3"/>
      <c r="AV2267" s="3"/>
      <c r="AW2267" s="3"/>
      <c r="AX2267" s="3"/>
      <c r="AY2267" s="3"/>
      <c r="AZ2267" s="3"/>
      <c r="BA2267" s="3">
        <v>0</v>
      </c>
      <c r="BB2267" s="3">
        <v>0</v>
      </c>
      <c r="BC2267" s="3">
        <v>0</v>
      </c>
      <c r="BD2267" s="3">
        <v>0</v>
      </c>
      <c r="BE2267" s="3">
        <v>0</v>
      </c>
      <c r="BF2267" s="3">
        <v>0</v>
      </c>
      <c r="BG2267" s="3">
        <v>377782</v>
      </c>
      <c r="BH2267" s="3">
        <v>3538</v>
      </c>
      <c r="BI2267" s="3">
        <v>411869</v>
      </c>
      <c r="BJ2267" s="3">
        <v>6329124.3325000005</v>
      </c>
      <c r="BK2267" s="3">
        <v>4663113.6100000003</v>
      </c>
      <c r="BL2267" s="3">
        <v>6986.1</v>
      </c>
      <c r="BM2267" s="3">
        <v>6650070.6900000004</v>
      </c>
      <c r="BN2267" s="53">
        <v>0.93000568907790304</v>
      </c>
      <c r="BO2267" s="54">
        <v>1.526133E-4</v>
      </c>
      <c r="BP2267" s="70">
        <v>3838</v>
      </c>
      <c r="BQ2267" s="71"/>
      <c r="BR2267" s="70"/>
      <c r="BS2267" s="72"/>
      <c r="BT2267" s="72"/>
      <c r="BU2267" s="70">
        <v>12529646</v>
      </c>
      <c r="BV2267" s="70">
        <v>72025</v>
      </c>
      <c r="BW2267" s="74">
        <v>4244793</v>
      </c>
      <c r="BX2267" s="70">
        <v>16846464</v>
      </c>
    </row>
    <row r="2268" spans="1:76" x14ac:dyDescent="0.3">
      <c r="A2268" s="73" t="s">
        <v>10</v>
      </c>
      <c r="B2268" s="2" t="s">
        <v>1143</v>
      </c>
      <c r="C2268" s="2" t="s">
        <v>178</v>
      </c>
      <c r="D2268" s="2" t="s">
        <v>11</v>
      </c>
      <c r="E2268" s="2" t="s">
        <v>15</v>
      </c>
      <c r="F2268" s="17" t="str">
        <f>+Tabela1[[#This Row],[WK]]&amp;Tabela1[[#This Row],[PK]]&amp;Tabela1[[#This Row],[GK]]</f>
        <v>302502</v>
      </c>
      <c r="G2268" s="2" t="s">
        <v>2103</v>
      </c>
      <c r="H2268" s="3">
        <v>340848996.41000003</v>
      </c>
      <c r="I2268" s="4">
        <v>1.125</v>
      </c>
      <c r="J2268" s="3">
        <v>383455120.95999998</v>
      </c>
      <c r="K2268" s="4">
        <v>7.0000000000000007E-2</v>
      </c>
      <c r="L2268" s="3">
        <v>26841858</v>
      </c>
      <c r="M2268" s="3"/>
      <c r="N2268" s="5"/>
      <c r="O2268" s="3">
        <v>10591619.300000001</v>
      </c>
      <c r="P2268" s="4">
        <v>1.125</v>
      </c>
      <c r="Q2268" s="3">
        <v>11915571.710000001</v>
      </c>
      <c r="R2268" s="4">
        <v>1.6E-2</v>
      </c>
      <c r="S2268" s="3">
        <v>190649</v>
      </c>
      <c r="T2268" s="3"/>
      <c r="U2268" s="5"/>
      <c r="V2268" s="3">
        <v>15995704</v>
      </c>
      <c r="W2268" s="5"/>
      <c r="X2268" s="3">
        <v>26479039</v>
      </c>
      <c r="Y2268" s="3">
        <v>2688595</v>
      </c>
      <c r="Z2268" s="3">
        <v>94822</v>
      </c>
      <c r="AA2268" s="3">
        <v>1299209</v>
      </c>
      <c r="AB2268" s="3">
        <v>17493946</v>
      </c>
      <c r="AC2268" s="3">
        <v>4902467</v>
      </c>
      <c r="AD2268" s="3">
        <v>10483335</v>
      </c>
      <c r="AE2268" s="3">
        <v>0</v>
      </c>
      <c r="AF2268" s="3">
        <v>26841858</v>
      </c>
      <c r="AG2268" s="3">
        <v>190649</v>
      </c>
      <c r="AH2268" s="3">
        <v>10483335</v>
      </c>
      <c r="AI2268" s="3">
        <v>15995704</v>
      </c>
      <c r="AJ2268" s="3">
        <v>133013</v>
      </c>
      <c r="AK2268" s="3">
        <v>133013</v>
      </c>
      <c r="AL2268" s="3">
        <v>816535</v>
      </c>
      <c r="AM2268" s="3">
        <v>-683522</v>
      </c>
      <c r="AN2268" s="3">
        <v>-348578</v>
      </c>
      <c r="AO2268" s="3">
        <v>0</v>
      </c>
      <c r="AP2268" s="3">
        <v>348578</v>
      </c>
      <c r="AQ2268" s="3">
        <v>0</v>
      </c>
      <c r="AR2268" s="3">
        <f>Tabela1[[#This Row],[Potrzeby finansowe 2027
w tym:]]+Tabela1[[#This Row],[Rozliczenie 2025 potrz. fin.]]</f>
        <v>26479039</v>
      </c>
      <c r="AS2268" s="3">
        <v>0</v>
      </c>
      <c r="AT2268" s="3">
        <v>0</v>
      </c>
      <c r="AU2268" s="3"/>
      <c r="AV2268" s="3"/>
      <c r="AW2268" s="3"/>
      <c r="AX2268" s="3"/>
      <c r="AY2268" s="3"/>
      <c r="AZ2268" s="3"/>
      <c r="BA2268" s="3">
        <v>94822</v>
      </c>
      <c r="BB2268" s="3">
        <v>0</v>
      </c>
      <c r="BC2268" s="3">
        <v>0</v>
      </c>
      <c r="BD2268" s="3">
        <v>0.37</v>
      </c>
      <c r="BE2268" s="3">
        <v>1899.31</v>
      </c>
      <c r="BF2268" s="3">
        <v>0</v>
      </c>
      <c r="BG2268" s="3">
        <v>792328</v>
      </c>
      <c r="BH2268" s="3">
        <v>7445</v>
      </c>
      <c r="BI2268" s="3">
        <v>506881</v>
      </c>
      <c r="BJ2268" s="3">
        <v>7789156.3874999993</v>
      </c>
      <c r="BK2268" s="3">
        <v>3336176.8499999996</v>
      </c>
      <c r="BL2268" s="3">
        <v>4221456.54</v>
      </c>
      <c r="BM2268" s="3">
        <v>9369005.0700000003</v>
      </c>
      <c r="BN2268" s="53">
        <v>0.91250944293668346</v>
      </c>
      <c r="BO2268" s="54">
        <v>2.8490509999999999E-4</v>
      </c>
      <c r="BP2268" s="70">
        <v>7165</v>
      </c>
      <c r="BQ2268" s="71"/>
      <c r="BR2268" s="70"/>
      <c r="BS2268" s="72"/>
      <c r="BT2268" s="72"/>
      <c r="BU2268" s="70">
        <v>26841858</v>
      </c>
      <c r="BV2268" s="70">
        <v>190649</v>
      </c>
      <c r="BW2268" s="74">
        <v>10483335</v>
      </c>
      <c r="BX2268" s="70">
        <v>37515842</v>
      </c>
    </row>
    <row r="2269" spans="1:76" x14ac:dyDescent="0.3">
      <c r="A2269" s="73" t="s">
        <v>10</v>
      </c>
      <c r="B2269" s="2" t="s">
        <v>1143</v>
      </c>
      <c r="C2269" s="2" t="s">
        <v>178</v>
      </c>
      <c r="D2269" s="2" t="s">
        <v>16</v>
      </c>
      <c r="E2269" s="2" t="s">
        <v>15</v>
      </c>
      <c r="F2269" s="17" t="str">
        <f>+Tabela1[[#This Row],[WK]]&amp;Tabela1[[#This Row],[PK]]&amp;Tabela1[[#This Row],[GK]]</f>
        <v>302503</v>
      </c>
      <c r="G2269" s="2" t="s">
        <v>2104</v>
      </c>
      <c r="H2269" s="3">
        <v>375439258.20999998</v>
      </c>
      <c r="I2269" s="4">
        <v>1.125</v>
      </c>
      <c r="J2269" s="3">
        <v>422369165.49000001</v>
      </c>
      <c r="K2269" s="4">
        <v>7.0000000000000007E-2</v>
      </c>
      <c r="L2269" s="3">
        <v>29565842</v>
      </c>
      <c r="M2269" s="3"/>
      <c r="N2269" s="5"/>
      <c r="O2269" s="3">
        <v>26482539.399999999</v>
      </c>
      <c r="P2269" s="4">
        <v>1.125</v>
      </c>
      <c r="Q2269" s="3">
        <v>29792856.829999998</v>
      </c>
      <c r="R2269" s="4">
        <v>1.6E-2</v>
      </c>
      <c r="S2269" s="3">
        <v>476686</v>
      </c>
      <c r="T2269" s="3"/>
      <c r="U2269" s="5"/>
      <c r="V2269" s="3">
        <v>18368989</v>
      </c>
      <c r="W2269" s="5"/>
      <c r="X2269" s="3">
        <v>29064445</v>
      </c>
      <c r="Y2269" s="3">
        <v>5690745</v>
      </c>
      <c r="Z2269" s="3">
        <v>170125</v>
      </c>
      <c r="AA2269" s="3">
        <v>1346221</v>
      </c>
      <c r="AB2269" s="3">
        <v>21326650</v>
      </c>
      <c r="AC2269" s="3">
        <v>530704</v>
      </c>
      <c r="AD2269" s="3">
        <v>10730281</v>
      </c>
      <c r="AE2269" s="3">
        <v>0</v>
      </c>
      <c r="AF2269" s="3">
        <v>29565842</v>
      </c>
      <c r="AG2269" s="3">
        <v>476686</v>
      </c>
      <c r="AH2269" s="3">
        <v>10730281</v>
      </c>
      <c r="AI2269" s="3">
        <v>18368989</v>
      </c>
      <c r="AJ2269" s="3">
        <v>996483</v>
      </c>
      <c r="AK2269" s="3">
        <v>1031308</v>
      </c>
      <c r="AL2269" s="3">
        <v>1231226</v>
      </c>
      <c r="AM2269" s="3">
        <v>-199918</v>
      </c>
      <c r="AN2269" s="3">
        <v>34825</v>
      </c>
      <c r="AO2269" s="3">
        <v>0</v>
      </c>
      <c r="AP2269" s="3">
        <v>0</v>
      </c>
      <c r="AQ2269" s="3">
        <v>34825</v>
      </c>
      <c r="AR2269" s="3">
        <f>Tabela1[[#This Row],[Potrzeby finansowe 2027
w tym:]]+Tabela1[[#This Row],[Rozliczenie 2025 potrz. fin.]]</f>
        <v>29099270</v>
      </c>
      <c r="AS2269" s="3">
        <v>0</v>
      </c>
      <c r="AT2269" s="3">
        <v>0</v>
      </c>
      <c r="AU2269" s="3"/>
      <c r="AV2269" s="3"/>
      <c r="AW2269" s="3"/>
      <c r="AX2269" s="3"/>
      <c r="AY2269" s="3"/>
      <c r="AZ2269" s="3"/>
      <c r="BA2269" s="3">
        <v>170125</v>
      </c>
      <c r="BB2269" s="3">
        <v>0</v>
      </c>
      <c r="BC2269" s="3">
        <v>39.35</v>
      </c>
      <c r="BD2269" s="3">
        <v>1414.2</v>
      </c>
      <c r="BE2269" s="3">
        <v>318.24</v>
      </c>
      <c r="BF2269" s="3">
        <v>0</v>
      </c>
      <c r="BG2269" s="3">
        <v>898219</v>
      </c>
      <c r="BH2269" s="3">
        <v>8440</v>
      </c>
      <c r="BI2269" s="3">
        <v>448002</v>
      </c>
      <c r="BJ2269" s="3">
        <v>6884376.2100000009</v>
      </c>
      <c r="BK2269" s="3">
        <v>4894500.5100000007</v>
      </c>
      <c r="BL2269" s="3">
        <v>718271.63</v>
      </c>
      <c r="BM2269" s="3">
        <v>6522959.54</v>
      </c>
      <c r="BN2269" s="53">
        <v>0.84738349048245243</v>
      </c>
      <c r="BO2269" s="54">
        <v>3.4568730000000001E-4</v>
      </c>
      <c r="BP2269" s="70">
        <v>8694</v>
      </c>
      <c r="BQ2269" s="71"/>
      <c r="BR2269" s="70"/>
      <c r="BS2269" s="72"/>
      <c r="BT2269" s="72"/>
      <c r="BU2269" s="70">
        <v>29565842</v>
      </c>
      <c r="BV2269" s="70">
        <v>476686</v>
      </c>
      <c r="BW2269" s="74">
        <v>10730281</v>
      </c>
      <c r="BX2269" s="70">
        <v>40772809</v>
      </c>
    </row>
    <row r="2270" spans="1:76" x14ac:dyDescent="0.3">
      <c r="A2270" s="73" t="s">
        <v>10</v>
      </c>
      <c r="B2270" s="2" t="s">
        <v>1143</v>
      </c>
      <c r="C2270" s="2" t="s">
        <v>178</v>
      </c>
      <c r="D2270" s="2" t="s">
        <v>18</v>
      </c>
      <c r="E2270" s="2" t="s">
        <v>19</v>
      </c>
      <c r="F2270" s="17" t="str">
        <f>+Tabela1[[#This Row],[WK]]&amp;Tabela1[[#This Row],[PK]]&amp;Tabela1[[#This Row],[GK]]</f>
        <v>302504</v>
      </c>
      <c r="G2270" s="2" t="s">
        <v>2105</v>
      </c>
      <c r="H2270" s="3">
        <v>1951253120.0899999</v>
      </c>
      <c r="I2270" s="4">
        <v>1.125</v>
      </c>
      <c r="J2270" s="3">
        <v>2195159760.0999999</v>
      </c>
      <c r="K2270" s="4">
        <v>7.0000000000000007E-2</v>
      </c>
      <c r="L2270" s="3">
        <v>153661183</v>
      </c>
      <c r="M2270" s="3"/>
      <c r="N2270" s="5"/>
      <c r="O2270" s="3">
        <v>507368396.61999995</v>
      </c>
      <c r="P2270" s="4">
        <v>1.125</v>
      </c>
      <c r="Q2270" s="3">
        <v>570789446.20000005</v>
      </c>
      <c r="R2270" s="4">
        <v>1.6E-2</v>
      </c>
      <c r="S2270" s="3">
        <v>9132631</v>
      </c>
      <c r="T2270" s="3"/>
      <c r="U2270" s="5"/>
      <c r="V2270" s="3">
        <v>86968976</v>
      </c>
      <c r="W2270" s="5"/>
      <c r="X2270" s="3">
        <v>81816784</v>
      </c>
      <c r="Y2270" s="3">
        <v>0</v>
      </c>
      <c r="Z2270" s="3">
        <v>35655</v>
      </c>
      <c r="AA2270" s="3">
        <v>5604986</v>
      </c>
      <c r="AB2270" s="3">
        <v>76176143</v>
      </c>
      <c r="AC2270" s="3">
        <v>0</v>
      </c>
      <c r="AD2270" s="3">
        <v>5211115</v>
      </c>
      <c r="AE2270" s="3">
        <v>0</v>
      </c>
      <c r="AF2270" s="3">
        <v>153661183</v>
      </c>
      <c r="AG2270" s="3">
        <v>9132631</v>
      </c>
      <c r="AH2270" s="3">
        <v>5211115</v>
      </c>
      <c r="AI2270" s="3">
        <v>86968976</v>
      </c>
      <c r="AJ2270" s="3">
        <v>2641885</v>
      </c>
      <c r="AK2270" s="3">
        <v>4863463</v>
      </c>
      <c r="AL2270" s="3">
        <v>5519893</v>
      </c>
      <c r="AM2270" s="3">
        <v>-656430</v>
      </c>
      <c r="AN2270" s="3">
        <v>2221578</v>
      </c>
      <c r="AO2270" s="3">
        <v>0</v>
      </c>
      <c r="AP2270" s="3">
        <v>0</v>
      </c>
      <c r="AQ2270" s="3">
        <v>2221578</v>
      </c>
      <c r="AR2270" s="3">
        <f>Tabela1[[#This Row],[Potrzeby finansowe 2027
w tym:]]+Tabela1[[#This Row],[Rozliczenie 2025 potrz. fin.]]</f>
        <v>84038362</v>
      </c>
      <c r="AS2270" s="3">
        <v>0</v>
      </c>
      <c r="AT2270" s="3">
        <v>0</v>
      </c>
      <c r="AU2270" s="3"/>
      <c r="AV2270" s="3"/>
      <c r="AW2270" s="3"/>
      <c r="AX2270" s="3"/>
      <c r="AY2270" s="3"/>
      <c r="AZ2270" s="3"/>
      <c r="BA2270" s="3">
        <v>35655</v>
      </c>
      <c r="BB2270" s="3">
        <v>0</v>
      </c>
      <c r="BC2270" s="3">
        <v>0</v>
      </c>
      <c r="BD2270" s="3">
        <v>158.18</v>
      </c>
      <c r="BE2270" s="3">
        <v>398.09</v>
      </c>
      <c r="BF2270" s="3">
        <v>0</v>
      </c>
      <c r="BG2270" s="3">
        <v>3594683</v>
      </c>
      <c r="BH2270" s="3">
        <v>33777</v>
      </c>
      <c r="BI2270" s="3">
        <v>2010303</v>
      </c>
      <c r="BJ2270" s="3">
        <v>30892008.772500001</v>
      </c>
      <c r="BK2270" s="3">
        <v>28384476.310000002</v>
      </c>
      <c r="BL2270" s="3">
        <v>1460234.23</v>
      </c>
      <c r="BM2270" s="3">
        <v>7109661.3900000006</v>
      </c>
      <c r="BN2270" s="53">
        <v>1.1053430700502691</v>
      </c>
      <c r="BO2270" s="54">
        <v>1.5056265000000001E-3</v>
      </c>
      <c r="BP2270" s="70">
        <v>37864</v>
      </c>
      <c r="BQ2270" s="71"/>
      <c r="BR2270" s="70"/>
      <c r="BS2270" s="72"/>
      <c r="BT2270" s="72"/>
      <c r="BU2270" s="70">
        <v>153661183</v>
      </c>
      <c r="BV2270" s="70">
        <v>9132631</v>
      </c>
      <c r="BW2270" s="74">
        <v>5211115</v>
      </c>
      <c r="BX2270" s="70">
        <v>168004929</v>
      </c>
    </row>
    <row r="2271" spans="1:76" x14ac:dyDescent="0.3">
      <c r="A2271" s="73" t="s">
        <v>10</v>
      </c>
      <c r="B2271" s="2" t="s">
        <v>1143</v>
      </c>
      <c r="C2271" s="2" t="s">
        <v>178</v>
      </c>
      <c r="D2271" s="2" t="s">
        <v>21</v>
      </c>
      <c r="E2271" s="2" t="s">
        <v>15</v>
      </c>
      <c r="F2271" s="17" t="str">
        <f>+Tabela1[[#This Row],[WK]]&amp;Tabela1[[#This Row],[PK]]&amp;Tabela1[[#This Row],[GK]]</f>
        <v>302505</v>
      </c>
      <c r="G2271" s="2" t="s">
        <v>2106</v>
      </c>
      <c r="H2271" s="3">
        <v>377145386.19999999</v>
      </c>
      <c r="I2271" s="4">
        <v>1.125</v>
      </c>
      <c r="J2271" s="3">
        <v>424288559.48000002</v>
      </c>
      <c r="K2271" s="4">
        <v>7.0000000000000007E-2</v>
      </c>
      <c r="L2271" s="3">
        <v>29700199</v>
      </c>
      <c r="M2271" s="3"/>
      <c r="N2271" s="5"/>
      <c r="O2271" s="3">
        <v>59353488.759999998</v>
      </c>
      <c r="P2271" s="4">
        <v>1.125</v>
      </c>
      <c r="Q2271" s="3">
        <v>66772674.859999999</v>
      </c>
      <c r="R2271" s="4">
        <v>1.6E-2</v>
      </c>
      <c r="S2271" s="3">
        <v>1068363</v>
      </c>
      <c r="T2271" s="3"/>
      <c r="U2271" s="5"/>
      <c r="V2271" s="3">
        <v>15233355</v>
      </c>
      <c r="W2271" s="5"/>
      <c r="X2271" s="3">
        <v>22955059</v>
      </c>
      <c r="Y2271" s="3">
        <v>0</v>
      </c>
      <c r="Z2271" s="3">
        <v>55741</v>
      </c>
      <c r="AA2271" s="3">
        <v>1007766</v>
      </c>
      <c r="AB2271" s="3">
        <v>19585567</v>
      </c>
      <c r="AC2271" s="3">
        <v>2305985</v>
      </c>
      <c r="AD2271" s="3">
        <v>7721704</v>
      </c>
      <c r="AE2271" s="3">
        <v>0</v>
      </c>
      <c r="AF2271" s="3">
        <v>29700199</v>
      </c>
      <c r="AG2271" s="3">
        <v>1068363</v>
      </c>
      <c r="AH2271" s="3">
        <v>7721704</v>
      </c>
      <c r="AI2271" s="3">
        <v>15233355</v>
      </c>
      <c r="AJ2271" s="3">
        <v>417446</v>
      </c>
      <c r="AK2271" s="3">
        <v>417446</v>
      </c>
      <c r="AL2271" s="3">
        <v>1757731</v>
      </c>
      <c r="AM2271" s="3">
        <v>-1340285</v>
      </c>
      <c r="AN2271" s="3">
        <v>316587</v>
      </c>
      <c r="AO2271" s="3">
        <v>0</v>
      </c>
      <c r="AP2271" s="3">
        <v>-316587</v>
      </c>
      <c r="AQ2271" s="3">
        <v>0</v>
      </c>
      <c r="AR2271" s="3">
        <f>Tabela1[[#This Row],[Potrzeby finansowe 2027
w tym:]]+Tabela1[[#This Row],[Rozliczenie 2025 potrz. fin.]]</f>
        <v>22955059</v>
      </c>
      <c r="AS2271" s="3">
        <v>0</v>
      </c>
      <c r="AT2271" s="3">
        <v>0</v>
      </c>
      <c r="AU2271" s="3"/>
      <c r="AV2271" s="3"/>
      <c r="AW2271" s="3"/>
      <c r="AX2271" s="3"/>
      <c r="AY2271" s="3"/>
      <c r="AZ2271" s="3"/>
      <c r="BA2271" s="3">
        <v>55741</v>
      </c>
      <c r="BB2271" s="3">
        <v>0</v>
      </c>
      <c r="BC2271" s="3">
        <v>0</v>
      </c>
      <c r="BD2271" s="3">
        <v>0</v>
      </c>
      <c r="BE2271" s="3">
        <v>1116.95</v>
      </c>
      <c r="BF2271" s="3">
        <v>0</v>
      </c>
      <c r="BG2271" s="3">
        <v>739008</v>
      </c>
      <c r="BH2271" s="3">
        <v>6944</v>
      </c>
      <c r="BI2271" s="3">
        <v>268758</v>
      </c>
      <c r="BJ2271" s="3">
        <v>4129967.3100000005</v>
      </c>
      <c r="BK2271" s="3">
        <v>2508080.8900000006</v>
      </c>
      <c r="BL2271" s="3">
        <v>292744.63</v>
      </c>
      <c r="BM2271" s="3">
        <v>5902056.4199999999</v>
      </c>
      <c r="BN2271" s="53">
        <v>1.0129617712617629</v>
      </c>
      <c r="BO2271" s="54">
        <v>3.0000200000000001E-4</v>
      </c>
      <c r="BP2271" s="70">
        <v>7545</v>
      </c>
      <c r="BQ2271" s="71"/>
      <c r="BR2271" s="70"/>
      <c r="BS2271" s="72"/>
      <c r="BT2271" s="72"/>
      <c r="BU2271" s="70">
        <v>29700199</v>
      </c>
      <c r="BV2271" s="70">
        <v>1068363</v>
      </c>
      <c r="BW2271" s="74">
        <v>7721704</v>
      </c>
      <c r="BX2271" s="70">
        <v>38490266</v>
      </c>
    </row>
    <row r="2272" spans="1:76" x14ac:dyDescent="0.3">
      <c r="A2272" s="73" t="s">
        <v>10</v>
      </c>
      <c r="B2272" s="2" t="s">
        <v>1143</v>
      </c>
      <c r="C2272" s="2" t="s">
        <v>185</v>
      </c>
      <c r="D2272" s="2" t="s">
        <v>12</v>
      </c>
      <c r="E2272" s="2" t="s">
        <v>15</v>
      </c>
      <c r="F2272" s="17" t="str">
        <f>+Tabela1[[#This Row],[WK]]&amp;Tabela1[[#This Row],[PK]]&amp;Tabela1[[#This Row],[GK]]</f>
        <v>302601</v>
      </c>
      <c r="G2272" s="2" t="s">
        <v>199</v>
      </c>
      <c r="H2272" s="3">
        <v>215020973.16</v>
      </c>
      <c r="I2272" s="4">
        <v>1.125</v>
      </c>
      <c r="J2272" s="3">
        <v>241898594.81</v>
      </c>
      <c r="K2272" s="4">
        <v>7.0000000000000007E-2</v>
      </c>
      <c r="L2272" s="3">
        <v>16932902</v>
      </c>
      <c r="M2272" s="3"/>
      <c r="N2272" s="5"/>
      <c r="O2272" s="3">
        <v>8226404.9700000007</v>
      </c>
      <c r="P2272" s="4">
        <v>1.125</v>
      </c>
      <c r="Q2272" s="3">
        <v>9254705.5899999999</v>
      </c>
      <c r="R2272" s="4">
        <v>1.6E-2</v>
      </c>
      <c r="S2272" s="3">
        <v>148075</v>
      </c>
      <c r="T2272" s="3"/>
      <c r="U2272" s="5"/>
      <c r="V2272" s="3">
        <v>10875599</v>
      </c>
      <c r="W2272" s="5"/>
      <c r="X2272" s="3">
        <v>16385636</v>
      </c>
      <c r="Y2272" s="3">
        <v>261764</v>
      </c>
      <c r="Z2272" s="3">
        <v>336670</v>
      </c>
      <c r="AA2272" s="3">
        <v>780341</v>
      </c>
      <c r="AB2272" s="3">
        <v>12506271</v>
      </c>
      <c r="AC2272" s="3">
        <v>2500590</v>
      </c>
      <c r="AD2272" s="3">
        <v>5510036</v>
      </c>
      <c r="AE2272" s="3">
        <v>0</v>
      </c>
      <c r="AF2272" s="3">
        <v>16932902</v>
      </c>
      <c r="AG2272" s="3">
        <v>148075</v>
      </c>
      <c r="AH2272" s="3">
        <v>5510036</v>
      </c>
      <c r="AI2272" s="3">
        <v>10875599</v>
      </c>
      <c r="AJ2272" s="3">
        <v>212903</v>
      </c>
      <c r="AK2272" s="3">
        <v>212903</v>
      </c>
      <c r="AL2272" s="3">
        <v>680775</v>
      </c>
      <c r="AM2272" s="3">
        <v>-467872</v>
      </c>
      <c r="AN2272" s="3">
        <v>169235</v>
      </c>
      <c r="AO2272" s="3">
        <v>0</v>
      </c>
      <c r="AP2272" s="3">
        <v>-169235</v>
      </c>
      <c r="AQ2272" s="3">
        <v>0</v>
      </c>
      <c r="AR2272" s="3">
        <f>Tabela1[[#This Row],[Potrzeby finansowe 2027
w tym:]]+Tabela1[[#This Row],[Rozliczenie 2025 potrz. fin.]]</f>
        <v>16385636</v>
      </c>
      <c r="AS2272" s="3">
        <v>0</v>
      </c>
      <c r="AT2272" s="3">
        <v>0</v>
      </c>
      <c r="AU2272" s="3"/>
      <c r="AV2272" s="3"/>
      <c r="AW2272" s="3"/>
      <c r="AX2272" s="3"/>
      <c r="AY2272" s="3"/>
      <c r="AZ2272" s="3"/>
      <c r="BA2272" s="3">
        <v>336670</v>
      </c>
      <c r="BB2272" s="3">
        <v>0</v>
      </c>
      <c r="BC2272" s="3">
        <v>0.02</v>
      </c>
      <c r="BD2272" s="3">
        <v>3268.17</v>
      </c>
      <c r="BE2272" s="3">
        <v>209.74</v>
      </c>
      <c r="BF2272" s="3">
        <v>0</v>
      </c>
      <c r="BG2272" s="3">
        <v>499448</v>
      </c>
      <c r="BH2272" s="3">
        <v>4693</v>
      </c>
      <c r="BI2272" s="3">
        <v>280893</v>
      </c>
      <c r="BJ2272" s="3">
        <v>4316434.3800000008</v>
      </c>
      <c r="BK2272" s="3">
        <v>3297928.45</v>
      </c>
      <c r="BL2272" s="3">
        <v>280063.44</v>
      </c>
      <c r="BM2272" s="3">
        <v>3513896.84</v>
      </c>
      <c r="BN2272" s="53">
        <v>0.98659802467754132</v>
      </c>
      <c r="BO2272" s="54">
        <v>1.8108729999999999E-4</v>
      </c>
      <c r="BP2272" s="70">
        <v>4554</v>
      </c>
      <c r="BQ2272" s="71"/>
      <c r="BR2272" s="70"/>
      <c r="BS2272" s="72"/>
      <c r="BT2272" s="72"/>
      <c r="BU2272" s="70">
        <v>16932902</v>
      </c>
      <c r="BV2272" s="70">
        <v>148075</v>
      </c>
      <c r="BW2272" s="74">
        <v>5510036</v>
      </c>
      <c r="BX2272" s="70">
        <v>22591013</v>
      </c>
    </row>
    <row r="2273" spans="1:76" x14ac:dyDescent="0.3">
      <c r="A2273" s="73" t="s">
        <v>10</v>
      </c>
      <c r="B2273" s="2" t="s">
        <v>1143</v>
      </c>
      <c r="C2273" s="2" t="s">
        <v>185</v>
      </c>
      <c r="D2273" s="2" t="s">
        <v>11</v>
      </c>
      <c r="E2273" s="2" t="s">
        <v>19</v>
      </c>
      <c r="F2273" s="17" t="str">
        <f>+Tabela1[[#This Row],[WK]]&amp;Tabela1[[#This Row],[PK]]&amp;Tabela1[[#This Row],[GK]]</f>
        <v>302602</v>
      </c>
      <c r="G2273" s="2" t="s">
        <v>2107</v>
      </c>
      <c r="H2273" s="3">
        <v>243035711.06</v>
      </c>
      <c r="I2273" s="4">
        <v>1.125</v>
      </c>
      <c r="J2273" s="3">
        <v>273415174.94</v>
      </c>
      <c r="K2273" s="4">
        <v>7.0000000000000007E-2</v>
      </c>
      <c r="L2273" s="3">
        <v>19139062</v>
      </c>
      <c r="M2273" s="3"/>
      <c r="N2273" s="5"/>
      <c r="O2273" s="3">
        <v>16585379.050000001</v>
      </c>
      <c r="P2273" s="4">
        <v>1.125</v>
      </c>
      <c r="Q2273" s="3">
        <v>18658551.43</v>
      </c>
      <c r="R2273" s="4">
        <v>1.6E-2</v>
      </c>
      <c r="S2273" s="3">
        <v>298537</v>
      </c>
      <c r="T2273" s="3"/>
      <c r="U2273" s="5"/>
      <c r="V2273" s="3">
        <v>12293489</v>
      </c>
      <c r="W2273" s="5"/>
      <c r="X2273" s="3">
        <v>18949283</v>
      </c>
      <c r="Y2273" s="3">
        <v>1297035</v>
      </c>
      <c r="Z2273" s="3">
        <v>3290</v>
      </c>
      <c r="AA2273" s="3">
        <v>870818</v>
      </c>
      <c r="AB2273" s="3">
        <v>11577709</v>
      </c>
      <c r="AC2273" s="3">
        <v>5200431</v>
      </c>
      <c r="AD2273" s="3">
        <v>6655794</v>
      </c>
      <c r="AE2273" s="3">
        <v>0</v>
      </c>
      <c r="AF2273" s="3">
        <v>19139062</v>
      </c>
      <c r="AG2273" s="3">
        <v>298537</v>
      </c>
      <c r="AH2273" s="3">
        <v>6655794</v>
      </c>
      <c r="AI2273" s="3">
        <v>12293489</v>
      </c>
      <c r="AJ2273" s="3">
        <v>1818234</v>
      </c>
      <c r="AK2273" s="3">
        <v>1818234</v>
      </c>
      <c r="AL2273" s="3">
        <v>674317</v>
      </c>
      <c r="AM2273" s="3">
        <v>1143917</v>
      </c>
      <c r="AN2273" s="3">
        <v>267310</v>
      </c>
      <c r="AO2273" s="3">
        <v>0</v>
      </c>
      <c r="AP2273" s="3">
        <v>-267310</v>
      </c>
      <c r="AQ2273" s="3">
        <v>0</v>
      </c>
      <c r="AR2273" s="3">
        <f>Tabela1[[#This Row],[Potrzeby finansowe 2027
w tym:]]+Tabela1[[#This Row],[Rozliczenie 2025 potrz. fin.]]</f>
        <v>18949283</v>
      </c>
      <c r="AS2273" s="3">
        <v>0</v>
      </c>
      <c r="AT2273" s="3">
        <v>0</v>
      </c>
      <c r="AU2273" s="3"/>
      <c r="AV2273" s="3"/>
      <c r="AW2273" s="3"/>
      <c r="AX2273" s="3"/>
      <c r="AY2273" s="3"/>
      <c r="AZ2273" s="3"/>
      <c r="BA2273" s="3">
        <v>3290</v>
      </c>
      <c r="BB2273" s="3">
        <v>0</v>
      </c>
      <c r="BC2273" s="3">
        <v>9.89</v>
      </c>
      <c r="BD2273" s="3">
        <v>0</v>
      </c>
      <c r="BE2273" s="3">
        <v>0</v>
      </c>
      <c r="BF2273" s="3">
        <v>0</v>
      </c>
      <c r="BG2273" s="3">
        <v>612790</v>
      </c>
      <c r="BH2273" s="3">
        <v>5758</v>
      </c>
      <c r="BI2273" s="3">
        <v>258028</v>
      </c>
      <c r="BJ2273" s="3">
        <v>3965067.2099999995</v>
      </c>
      <c r="BK2273" s="3">
        <v>2213039.6899999995</v>
      </c>
      <c r="BL2273" s="3">
        <v>27764</v>
      </c>
      <c r="BM2273" s="3">
        <v>6952582.0800000001</v>
      </c>
      <c r="BN2273" s="53">
        <v>0.94335730207138391</v>
      </c>
      <c r="BO2273" s="54">
        <v>2.1227569999999999E-4</v>
      </c>
      <c r="BP2273" s="70">
        <v>5339</v>
      </c>
      <c r="BQ2273" s="71"/>
      <c r="BR2273" s="70"/>
      <c r="BS2273" s="72"/>
      <c r="BT2273" s="72"/>
      <c r="BU2273" s="70">
        <v>19139062</v>
      </c>
      <c r="BV2273" s="70">
        <v>298537</v>
      </c>
      <c r="BW2273" s="74">
        <v>6655794</v>
      </c>
      <c r="BX2273" s="70">
        <v>26093393</v>
      </c>
    </row>
    <row r="2274" spans="1:76" x14ac:dyDescent="0.3">
      <c r="A2274" s="73" t="s">
        <v>10</v>
      </c>
      <c r="B2274" s="2" t="s">
        <v>1143</v>
      </c>
      <c r="C2274" s="2" t="s">
        <v>185</v>
      </c>
      <c r="D2274" s="2" t="s">
        <v>16</v>
      </c>
      <c r="E2274" s="2" t="s">
        <v>19</v>
      </c>
      <c r="F2274" s="17" t="str">
        <f>+Tabela1[[#This Row],[WK]]&amp;Tabela1[[#This Row],[PK]]&amp;Tabela1[[#This Row],[GK]]</f>
        <v>302603</v>
      </c>
      <c r="G2274" s="2" t="s">
        <v>2108</v>
      </c>
      <c r="H2274" s="3">
        <v>347499926.31999999</v>
      </c>
      <c r="I2274" s="4">
        <v>1.125</v>
      </c>
      <c r="J2274" s="3">
        <v>390937417.11000001</v>
      </c>
      <c r="K2274" s="4">
        <v>7.0000000000000007E-2</v>
      </c>
      <c r="L2274" s="3">
        <v>27365619</v>
      </c>
      <c r="M2274" s="3"/>
      <c r="N2274" s="5"/>
      <c r="O2274" s="3">
        <v>26648968.010000005</v>
      </c>
      <c r="P2274" s="4">
        <v>1.125</v>
      </c>
      <c r="Q2274" s="3">
        <v>29980089.010000002</v>
      </c>
      <c r="R2274" s="4">
        <v>1.6E-2</v>
      </c>
      <c r="S2274" s="3">
        <v>479681</v>
      </c>
      <c r="T2274" s="3"/>
      <c r="U2274" s="5"/>
      <c r="V2274" s="3">
        <v>16060265</v>
      </c>
      <c r="W2274" s="5"/>
      <c r="X2274" s="3">
        <v>28061571</v>
      </c>
      <c r="Y2274" s="3">
        <v>3746903</v>
      </c>
      <c r="Z2274" s="3">
        <v>29747</v>
      </c>
      <c r="AA2274" s="3">
        <v>1502832</v>
      </c>
      <c r="AB2274" s="3">
        <v>19643583</v>
      </c>
      <c r="AC2274" s="3">
        <v>3138506</v>
      </c>
      <c r="AD2274" s="3">
        <v>12001306</v>
      </c>
      <c r="AE2274" s="3">
        <v>0</v>
      </c>
      <c r="AF2274" s="3">
        <v>27365619</v>
      </c>
      <c r="AG2274" s="3">
        <v>479681</v>
      </c>
      <c r="AH2274" s="3">
        <v>12001306</v>
      </c>
      <c r="AI2274" s="3">
        <v>16060265</v>
      </c>
      <c r="AJ2274" s="3">
        <v>-1057152</v>
      </c>
      <c r="AK2274" s="3">
        <v>-1057152</v>
      </c>
      <c r="AL2274" s="3">
        <v>1359495</v>
      </c>
      <c r="AM2274" s="3">
        <v>-2416647</v>
      </c>
      <c r="AN2274" s="3">
        <v>-24549</v>
      </c>
      <c r="AO2274" s="3">
        <v>0</v>
      </c>
      <c r="AP2274" s="3">
        <v>24549</v>
      </c>
      <c r="AQ2274" s="3">
        <v>0</v>
      </c>
      <c r="AR2274" s="3">
        <f>Tabela1[[#This Row],[Potrzeby finansowe 2027
w tym:]]+Tabela1[[#This Row],[Rozliczenie 2025 potrz. fin.]]</f>
        <v>28061571</v>
      </c>
      <c r="AS2274" s="3">
        <v>0</v>
      </c>
      <c r="AT2274" s="3">
        <v>0</v>
      </c>
      <c r="AU2274" s="3"/>
      <c r="AV2274" s="3"/>
      <c r="AW2274" s="3"/>
      <c r="AX2274" s="3"/>
      <c r="AY2274" s="3"/>
      <c r="AZ2274" s="3"/>
      <c r="BA2274" s="3">
        <v>29747</v>
      </c>
      <c r="BB2274" s="3">
        <v>0</v>
      </c>
      <c r="BC2274" s="3">
        <v>0</v>
      </c>
      <c r="BD2274" s="3">
        <v>0</v>
      </c>
      <c r="BE2274" s="3">
        <v>596.07000000000005</v>
      </c>
      <c r="BF2274" s="3">
        <v>0</v>
      </c>
      <c r="BG2274" s="3">
        <v>843942</v>
      </c>
      <c r="BH2274" s="3">
        <v>7930</v>
      </c>
      <c r="BI2274" s="3">
        <v>658890</v>
      </c>
      <c r="BJ2274" s="3">
        <v>10125064.512499999</v>
      </c>
      <c r="BK2274" s="3">
        <v>8270026.0999999996</v>
      </c>
      <c r="BL2274" s="3">
        <v>257297.58</v>
      </c>
      <c r="BM2274" s="3">
        <v>6905558.4900000002</v>
      </c>
      <c r="BN2274" s="53">
        <v>0.88811169245404442</v>
      </c>
      <c r="BO2274" s="54">
        <v>3.104901E-4</v>
      </c>
      <c r="BP2274" s="70">
        <v>7808</v>
      </c>
      <c r="BQ2274" s="71"/>
      <c r="BR2274" s="70"/>
      <c r="BS2274" s="72"/>
      <c r="BT2274" s="72"/>
      <c r="BU2274" s="70">
        <v>27365619</v>
      </c>
      <c r="BV2274" s="70">
        <v>479681</v>
      </c>
      <c r="BW2274" s="74">
        <v>12001306</v>
      </c>
      <c r="BX2274" s="70">
        <v>39846606</v>
      </c>
    </row>
    <row r="2275" spans="1:76" x14ac:dyDescent="0.3">
      <c r="A2275" s="73" t="s">
        <v>10</v>
      </c>
      <c r="B2275" s="2" t="s">
        <v>1143</v>
      </c>
      <c r="C2275" s="2" t="s">
        <v>185</v>
      </c>
      <c r="D2275" s="2" t="s">
        <v>18</v>
      </c>
      <c r="E2275" s="2" t="s">
        <v>19</v>
      </c>
      <c r="F2275" s="17" t="str">
        <f>+Tabela1[[#This Row],[WK]]&amp;Tabela1[[#This Row],[PK]]&amp;Tabela1[[#This Row],[GK]]</f>
        <v>302604</v>
      </c>
      <c r="G2275" s="2" t="s">
        <v>2109</v>
      </c>
      <c r="H2275" s="3">
        <v>2228757091.0100002</v>
      </c>
      <c r="I2275" s="4">
        <v>1.125</v>
      </c>
      <c r="J2275" s="3">
        <v>2507351727.3899999</v>
      </c>
      <c r="K2275" s="4">
        <v>7.0000000000000007E-2</v>
      </c>
      <c r="L2275" s="3">
        <v>175514621</v>
      </c>
      <c r="M2275" s="3"/>
      <c r="N2275" s="5"/>
      <c r="O2275" s="3">
        <v>334186533.44999999</v>
      </c>
      <c r="P2275" s="4">
        <v>1.125</v>
      </c>
      <c r="Q2275" s="3">
        <v>375959850.13</v>
      </c>
      <c r="R2275" s="4">
        <v>1.6E-2</v>
      </c>
      <c r="S2275" s="3">
        <v>6015358</v>
      </c>
      <c r="T2275" s="3"/>
      <c r="U2275" s="5"/>
      <c r="V2275" s="3">
        <v>100064742</v>
      </c>
      <c r="W2275" s="5"/>
      <c r="X2275" s="3">
        <v>121441312</v>
      </c>
      <c r="Y2275" s="3">
        <v>0</v>
      </c>
      <c r="Z2275" s="3">
        <v>522960</v>
      </c>
      <c r="AA2275" s="3">
        <v>5149477</v>
      </c>
      <c r="AB2275" s="3">
        <v>113066316</v>
      </c>
      <c r="AC2275" s="3">
        <v>2702559</v>
      </c>
      <c r="AD2275" s="3">
        <v>25007623</v>
      </c>
      <c r="AE2275" s="3">
        <v>0</v>
      </c>
      <c r="AF2275" s="3">
        <v>175514621</v>
      </c>
      <c r="AG2275" s="3">
        <v>6015358</v>
      </c>
      <c r="AH2275" s="3">
        <v>25007623</v>
      </c>
      <c r="AI2275" s="3">
        <v>100064742</v>
      </c>
      <c r="AJ2275" s="3">
        <v>8715446</v>
      </c>
      <c r="AK2275" s="3">
        <v>12346499</v>
      </c>
      <c r="AL2275" s="3">
        <v>6047458</v>
      </c>
      <c r="AM2275" s="3">
        <v>6299041</v>
      </c>
      <c r="AN2275" s="3">
        <v>6021819</v>
      </c>
      <c r="AO2275" s="3">
        <v>0</v>
      </c>
      <c r="AP2275" s="3">
        <v>-2390766</v>
      </c>
      <c r="AQ2275" s="3">
        <v>3631053</v>
      </c>
      <c r="AR2275" s="3">
        <f>Tabela1[[#This Row],[Potrzeby finansowe 2027
w tym:]]+Tabela1[[#This Row],[Rozliczenie 2025 potrz. fin.]]</f>
        <v>125072365</v>
      </c>
      <c r="AS2275" s="3">
        <v>0</v>
      </c>
      <c r="AT2275" s="3">
        <v>0</v>
      </c>
      <c r="AU2275" s="3"/>
      <c r="AV2275" s="3"/>
      <c r="AW2275" s="3"/>
      <c r="AX2275" s="3"/>
      <c r="AY2275" s="3"/>
      <c r="AZ2275" s="3"/>
      <c r="BA2275" s="3">
        <v>522960</v>
      </c>
      <c r="BB2275" s="3">
        <v>0</v>
      </c>
      <c r="BC2275" s="3">
        <v>23.48</v>
      </c>
      <c r="BD2275" s="3">
        <v>4576.0200000000004</v>
      </c>
      <c r="BE2275" s="3">
        <v>1170.54</v>
      </c>
      <c r="BF2275" s="3">
        <v>0</v>
      </c>
      <c r="BG2275" s="3">
        <v>4508546</v>
      </c>
      <c r="BH2275" s="3">
        <v>42364</v>
      </c>
      <c r="BI2275" s="3">
        <v>640931</v>
      </c>
      <c r="BJ2275" s="3">
        <v>9849090.2149999999</v>
      </c>
      <c r="BK2275" s="3">
        <v>0</v>
      </c>
      <c r="BL2275" s="3">
        <v>3160942.12</v>
      </c>
      <c r="BM2275" s="3">
        <v>33074476.620000001</v>
      </c>
      <c r="BN2275" s="53">
        <v>1.0398720423789671</v>
      </c>
      <c r="BO2275" s="54">
        <v>1.7156782000000001E-3</v>
      </c>
      <c r="BP2275" s="70">
        <v>43147</v>
      </c>
      <c r="BQ2275" s="71"/>
      <c r="BR2275" s="70"/>
      <c r="BS2275" s="72"/>
      <c r="BT2275" s="72"/>
      <c r="BU2275" s="70">
        <v>175514621</v>
      </c>
      <c r="BV2275" s="70">
        <v>6015358</v>
      </c>
      <c r="BW2275" s="74">
        <v>25007623</v>
      </c>
      <c r="BX2275" s="70">
        <v>206537602</v>
      </c>
    </row>
    <row r="2276" spans="1:76" x14ac:dyDescent="0.3">
      <c r="A2276" s="73" t="s">
        <v>10</v>
      </c>
      <c r="B2276" s="2" t="s">
        <v>1143</v>
      </c>
      <c r="C2276" s="2" t="s">
        <v>1119</v>
      </c>
      <c r="D2276" s="2" t="s">
        <v>12</v>
      </c>
      <c r="E2276" s="2" t="s">
        <v>13</v>
      </c>
      <c r="F2276" s="17" t="str">
        <f>+Tabela1[[#This Row],[WK]]&amp;Tabela1[[#This Row],[PK]]&amp;Tabela1[[#This Row],[GK]]</f>
        <v>302701</v>
      </c>
      <c r="G2276" s="2" t="s">
        <v>2110</v>
      </c>
      <c r="H2276" s="3">
        <v>1264395207.6700001</v>
      </c>
      <c r="I2276" s="4">
        <v>1.125</v>
      </c>
      <c r="J2276" s="3">
        <v>1422444608.6300001</v>
      </c>
      <c r="K2276" s="4">
        <v>7.0000000000000007E-2</v>
      </c>
      <c r="L2276" s="3">
        <v>99571123</v>
      </c>
      <c r="M2276" s="3"/>
      <c r="N2276" s="5"/>
      <c r="O2276" s="3">
        <v>301595408.39000005</v>
      </c>
      <c r="P2276" s="4">
        <v>1.125</v>
      </c>
      <c r="Q2276" s="3">
        <v>339294834.44</v>
      </c>
      <c r="R2276" s="4">
        <v>1.6E-2</v>
      </c>
      <c r="S2276" s="3">
        <v>5428717</v>
      </c>
      <c r="T2276" s="3"/>
      <c r="U2276" s="5"/>
      <c r="V2276" s="3">
        <v>60700823</v>
      </c>
      <c r="W2276" s="5"/>
      <c r="X2276" s="3">
        <v>48599359</v>
      </c>
      <c r="Y2276" s="3">
        <v>0</v>
      </c>
      <c r="Z2276" s="3">
        <v>0</v>
      </c>
      <c r="AA2276" s="3">
        <v>3267771</v>
      </c>
      <c r="AB2276" s="3">
        <v>45331588</v>
      </c>
      <c r="AC2276" s="3">
        <v>0</v>
      </c>
      <c r="AD2276" s="3">
        <v>0</v>
      </c>
      <c r="AE2276" s="3">
        <v>0</v>
      </c>
      <c r="AF2276" s="3">
        <v>99571123</v>
      </c>
      <c r="AG2276" s="3">
        <v>5428717</v>
      </c>
      <c r="AH2276" s="3">
        <v>0</v>
      </c>
      <c r="AI2276" s="3">
        <v>60700823</v>
      </c>
      <c r="AJ2276" s="3">
        <v>1620621</v>
      </c>
      <c r="AK2276" s="3">
        <v>2176881</v>
      </c>
      <c r="AL2276" s="3">
        <v>4123747</v>
      </c>
      <c r="AM2276" s="3">
        <v>-1946866</v>
      </c>
      <c r="AN2276" s="3">
        <v>556260</v>
      </c>
      <c r="AO2276" s="3">
        <v>0</v>
      </c>
      <c r="AP2276" s="3">
        <v>0</v>
      </c>
      <c r="AQ2276" s="3">
        <v>556260</v>
      </c>
      <c r="AR2276" s="3">
        <f>Tabela1[[#This Row],[Potrzeby finansowe 2027
w tym:]]+Tabela1[[#This Row],[Rozliczenie 2025 potrz. fin.]]</f>
        <v>49155619</v>
      </c>
      <c r="AS2276" s="3">
        <v>0</v>
      </c>
      <c r="AT2276" s="3">
        <v>0</v>
      </c>
      <c r="AU2276" s="3"/>
      <c r="AV2276" s="3"/>
      <c r="AW2276" s="3"/>
      <c r="AX2276" s="3"/>
      <c r="AY2276" s="3"/>
      <c r="AZ2276" s="3"/>
      <c r="BA2276" s="3">
        <v>0</v>
      </c>
      <c r="BB2276" s="3">
        <v>0</v>
      </c>
      <c r="BC2276" s="3">
        <v>0</v>
      </c>
      <c r="BD2276" s="3">
        <v>0</v>
      </c>
      <c r="BE2276" s="3">
        <v>0</v>
      </c>
      <c r="BF2276" s="3">
        <v>0</v>
      </c>
      <c r="BG2276" s="3">
        <v>2534061</v>
      </c>
      <c r="BH2276" s="3">
        <v>23811</v>
      </c>
      <c r="BI2276" s="3">
        <v>733710</v>
      </c>
      <c r="BJ2276" s="3">
        <v>11274798.087499999</v>
      </c>
      <c r="BK2276" s="3">
        <v>7618069.7999999998</v>
      </c>
      <c r="BL2276" s="3">
        <v>3641674.84</v>
      </c>
      <c r="BM2276" s="3">
        <v>7343563.4699999997</v>
      </c>
      <c r="BN2276" s="53">
        <v>1.0126707889165572</v>
      </c>
      <c r="BO2276" s="54">
        <v>1.0287043E-3</v>
      </c>
      <c r="BP2276" s="70">
        <v>25870</v>
      </c>
      <c r="BQ2276" s="71"/>
      <c r="BR2276" s="70"/>
      <c r="BS2276" s="72"/>
      <c r="BT2276" s="72"/>
      <c r="BU2276" s="70">
        <v>99571123</v>
      </c>
      <c r="BV2276" s="70">
        <v>5428717</v>
      </c>
      <c r="BW2276" s="74">
        <v>0</v>
      </c>
      <c r="BX2276" s="70">
        <v>104999840</v>
      </c>
    </row>
    <row r="2277" spans="1:76" x14ac:dyDescent="0.3">
      <c r="A2277" s="73" t="s">
        <v>10</v>
      </c>
      <c r="B2277" s="2" t="s">
        <v>1143</v>
      </c>
      <c r="C2277" s="2" t="s">
        <v>1119</v>
      </c>
      <c r="D2277" s="2" t="s">
        <v>11</v>
      </c>
      <c r="E2277" s="2" t="s">
        <v>15</v>
      </c>
      <c r="F2277" s="17" t="str">
        <f>+Tabela1[[#This Row],[WK]]&amp;Tabela1[[#This Row],[PK]]&amp;Tabela1[[#This Row],[GK]]</f>
        <v>302702</v>
      </c>
      <c r="G2277" s="2" t="s">
        <v>2111</v>
      </c>
      <c r="H2277" s="3">
        <v>259527431.44</v>
      </c>
      <c r="I2277" s="4">
        <v>1.125</v>
      </c>
      <c r="J2277" s="3">
        <v>291968360.37</v>
      </c>
      <c r="K2277" s="4">
        <v>7.0000000000000007E-2</v>
      </c>
      <c r="L2277" s="3">
        <v>20437785</v>
      </c>
      <c r="M2277" s="3"/>
      <c r="N2277" s="5"/>
      <c r="O2277" s="3">
        <v>7483694.3599999994</v>
      </c>
      <c r="P2277" s="4">
        <v>1.125</v>
      </c>
      <c r="Q2277" s="3">
        <v>8419156.1600000001</v>
      </c>
      <c r="R2277" s="4">
        <v>1.6E-2</v>
      </c>
      <c r="S2277" s="3">
        <v>134706</v>
      </c>
      <c r="T2277" s="3"/>
      <c r="U2277" s="5"/>
      <c r="V2277" s="3">
        <v>12653634</v>
      </c>
      <c r="W2277" s="5"/>
      <c r="X2277" s="3">
        <v>16531645</v>
      </c>
      <c r="Y2277" s="3">
        <v>0</v>
      </c>
      <c r="Z2277" s="3">
        <v>76607</v>
      </c>
      <c r="AA2277" s="3">
        <v>1110269</v>
      </c>
      <c r="AB2277" s="3">
        <v>13260863</v>
      </c>
      <c r="AC2277" s="3">
        <v>2083906</v>
      </c>
      <c r="AD2277" s="3">
        <v>3878011</v>
      </c>
      <c r="AE2277" s="3">
        <v>0</v>
      </c>
      <c r="AF2277" s="3">
        <v>20437785</v>
      </c>
      <c r="AG2277" s="3">
        <v>134706</v>
      </c>
      <c r="AH2277" s="3">
        <v>3878011</v>
      </c>
      <c r="AI2277" s="3">
        <v>12653634</v>
      </c>
      <c r="AJ2277" s="3">
        <v>789664</v>
      </c>
      <c r="AK2277" s="3">
        <v>789664</v>
      </c>
      <c r="AL2277" s="3">
        <v>1135504</v>
      </c>
      <c r="AM2277" s="3">
        <v>-345840</v>
      </c>
      <c r="AN2277" s="3">
        <v>276732</v>
      </c>
      <c r="AO2277" s="3">
        <v>0</v>
      </c>
      <c r="AP2277" s="3">
        <v>-276732</v>
      </c>
      <c r="AQ2277" s="3">
        <v>0</v>
      </c>
      <c r="AR2277" s="3">
        <f>Tabela1[[#This Row],[Potrzeby finansowe 2027
w tym:]]+Tabela1[[#This Row],[Rozliczenie 2025 potrz. fin.]]</f>
        <v>16531645</v>
      </c>
      <c r="AS2277" s="3">
        <v>0</v>
      </c>
      <c r="AT2277" s="3">
        <v>0</v>
      </c>
      <c r="AU2277" s="3"/>
      <c r="AV2277" s="3"/>
      <c r="AW2277" s="3"/>
      <c r="AX2277" s="3"/>
      <c r="AY2277" s="3"/>
      <c r="AZ2277" s="3"/>
      <c r="BA2277" s="3">
        <v>76607</v>
      </c>
      <c r="BB2277" s="3">
        <v>0</v>
      </c>
      <c r="BC2277" s="3">
        <v>0</v>
      </c>
      <c r="BD2277" s="3">
        <v>0</v>
      </c>
      <c r="BE2277" s="3">
        <v>1535.06</v>
      </c>
      <c r="BF2277" s="3">
        <v>0</v>
      </c>
      <c r="BG2277" s="3">
        <v>618749</v>
      </c>
      <c r="BH2277" s="3">
        <v>5814</v>
      </c>
      <c r="BI2277" s="3">
        <v>491520</v>
      </c>
      <c r="BJ2277" s="3">
        <v>7553115.2675000001</v>
      </c>
      <c r="BK2277" s="3">
        <v>4419010.34</v>
      </c>
      <c r="BL2277" s="3">
        <v>3174883.27</v>
      </c>
      <c r="BM2277" s="3">
        <v>6186653.1699999999</v>
      </c>
      <c r="BN2277" s="53">
        <v>1.2397377428350262</v>
      </c>
      <c r="BO2277" s="54">
        <v>2.1568459999999999E-4</v>
      </c>
      <c r="BP2277" s="70">
        <v>5424</v>
      </c>
      <c r="BQ2277" s="71"/>
      <c r="BR2277" s="70"/>
      <c r="BS2277" s="72"/>
      <c r="BT2277" s="72"/>
      <c r="BU2277" s="70">
        <v>20437785</v>
      </c>
      <c r="BV2277" s="70">
        <v>134706</v>
      </c>
      <c r="BW2277" s="74">
        <v>3878011</v>
      </c>
      <c r="BX2277" s="70">
        <v>24450502</v>
      </c>
    </row>
    <row r="2278" spans="1:76" x14ac:dyDescent="0.3">
      <c r="A2278" s="73" t="s">
        <v>10</v>
      </c>
      <c r="B2278" s="2" t="s">
        <v>1143</v>
      </c>
      <c r="C2278" s="2" t="s">
        <v>1119</v>
      </c>
      <c r="D2278" s="2" t="s">
        <v>16</v>
      </c>
      <c r="E2278" s="2" t="s">
        <v>19</v>
      </c>
      <c r="F2278" s="17" t="str">
        <f>+Tabela1[[#This Row],[WK]]&amp;Tabela1[[#This Row],[PK]]&amp;Tabela1[[#This Row],[GK]]</f>
        <v>302703</v>
      </c>
      <c r="G2278" s="2" t="s">
        <v>797</v>
      </c>
      <c r="H2278" s="3">
        <v>210077105.02000001</v>
      </c>
      <c r="I2278" s="4">
        <v>1.125</v>
      </c>
      <c r="J2278" s="3">
        <v>236336743.15000001</v>
      </c>
      <c r="K2278" s="4">
        <v>7.0000000000000007E-2</v>
      </c>
      <c r="L2278" s="3">
        <v>16543572</v>
      </c>
      <c r="M2278" s="3"/>
      <c r="N2278" s="5"/>
      <c r="O2278" s="3">
        <v>33843402.269999996</v>
      </c>
      <c r="P2278" s="4">
        <v>1.125</v>
      </c>
      <c r="Q2278" s="3">
        <v>38073827.549999997</v>
      </c>
      <c r="R2278" s="4">
        <v>1.6E-2</v>
      </c>
      <c r="S2278" s="3">
        <v>609181</v>
      </c>
      <c r="T2278" s="3"/>
      <c r="U2278" s="5"/>
      <c r="V2278" s="3">
        <v>11330869</v>
      </c>
      <c r="W2278" s="5"/>
      <c r="X2278" s="3">
        <v>20866912</v>
      </c>
      <c r="Y2278" s="3">
        <v>3391149</v>
      </c>
      <c r="Z2278" s="3">
        <v>35880</v>
      </c>
      <c r="AA2278" s="3">
        <v>976180</v>
      </c>
      <c r="AB2278" s="3">
        <v>10483322</v>
      </c>
      <c r="AC2278" s="3">
        <v>5980381</v>
      </c>
      <c r="AD2278" s="3">
        <v>9536043</v>
      </c>
      <c r="AE2278" s="3">
        <v>0</v>
      </c>
      <c r="AF2278" s="3">
        <v>16543572</v>
      </c>
      <c r="AG2278" s="3">
        <v>609181</v>
      </c>
      <c r="AH2278" s="3">
        <v>9536043</v>
      </c>
      <c r="AI2278" s="3">
        <v>11330869</v>
      </c>
      <c r="AJ2278" s="3">
        <v>639865</v>
      </c>
      <c r="AK2278" s="3">
        <v>639865</v>
      </c>
      <c r="AL2278" s="3">
        <v>594470</v>
      </c>
      <c r="AM2278" s="3">
        <v>45395</v>
      </c>
      <c r="AN2278" s="3">
        <v>125596</v>
      </c>
      <c r="AO2278" s="3">
        <v>0</v>
      </c>
      <c r="AP2278" s="3">
        <v>-125596</v>
      </c>
      <c r="AQ2278" s="3">
        <v>0</v>
      </c>
      <c r="AR2278" s="3">
        <f>Tabela1[[#This Row],[Potrzeby finansowe 2027
w tym:]]+Tabela1[[#This Row],[Rozliczenie 2025 potrz. fin.]]</f>
        <v>20866912</v>
      </c>
      <c r="AS2278" s="3">
        <v>0</v>
      </c>
      <c r="AT2278" s="3">
        <v>0</v>
      </c>
      <c r="AU2278" s="3"/>
      <c r="AV2278" s="3"/>
      <c r="AW2278" s="3"/>
      <c r="AX2278" s="3"/>
      <c r="AY2278" s="3"/>
      <c r="AZ2278" s="3"/>
      <c r="BA2278" s="3">
        <v>35880</v>
      </c>
      <c r="BB2278" s="3">
        <v>0</v>
      </c>
      <c r="BC2278" s="3">
        <v>0</v>
      </c>
      <c r="BD2278" s="3">
        <v>0</v>
      </c>
      <c r="BE2278" s="3">
        <v>718.96</v>
      </c>
      <c r="BF2278" s="3">
        <v>0</v>
      </c>
      <c r="BG2278" s="3">
        <v>603424</v>
      </c>
      <c r="BH2278" s="3">
        <v>5670</v>
      </c>
      <c r="BI2278" s="3">
        <v>372756</v>
      </c>
      <c r="BJ2278" s="3">
        <v>5728073.7174999993</v>
      </c>
      <c r="BK2278" s="3">
        <v>2777894.2999999989</v>
      </c>
      <c r="BL2278" s="3">
        <v>304555.68</v>
      </c>
      <c r="BM2278" s="3">
        <v>11191606.310000001</v>
      </c>
      <c r="BN2278" s="53">
        <v>0.8480344702162782</v>
      </c>
      <c r="BO2278" s="54">
        <v>2.068881E-4</v>
      </c>
      <c r="BP2278" s="70">
        <v>5203</v>
      </c>
      <c r="BQ2278" s="71"/>
      <c r="BR2278" s="70"/>
      <c r="BS2278" s="72"/>
      <c r="BT2278" s="72"/>
      <c r="BU2278" s="70">
        <v>16543572</v>
      </c>
      <c r="BV2278" s="70">
        <v>609181</v>
      </c>
      <c r="BW2278" s="74">
        <v>9536043</v>
      </c>
      <c r="BX2278" s="70">
        <v>26688796</v>
      </c>
    </row>
    <row r="2279" spans="1:76" x14ac:dyDescent="0.3">
      <c r="A2279" s="73" t="s">
        <v>10</v>
      </c>
      <c r="B2279" s="2" t="s">
        <v>1143</v>
      </c>
      <c r="C2279" s="2" t="s">
        <v>1119</v>
      </c>
      <c r="D2279" s="2" t="s">
        <v>18</v>
      </c>
      <c r="E2279" s="2" t="s">
        <v>15</v>
      </c>
      <c r="F2279" s="17" t="str">
        <f>+Tabela1[[#This Row],[WK]]&amp;Tabela1[[#This Row],[PK]]&amp;Tabela1[[#This Row],[GK]]</f>
        <v>302704</v>
      </c>
      <c r="G2279" s="2" t="s">
        <v>2112</v>
      </c>
      <c r="H2279" s="3">
        <v>181858939.74000001</v>
      </c>
      <c r="I2279" s="4">
        <v>1.125</v>
      </c>
      <c r="J2279" s="3">
        <v>204591307.21000001</v>
      </c>
      <c r="K2279" s="4">
        <v>7.0000000000000007E-2</v>
      </c>
      <c r="L2279" s="3">
        <v>14321392</v>
      </c>
      <c r="M2279" s="3"/>
      <c r="N2279" s="5"/>
      <c r="O2279" s="3">
        <v>3513199.6799999997</v>
      </c>
      <c r="P2279" s="4">
        <v>1.125</v>
      </c>
      <c r="Q2279" s="3">
        <v>3952349.64</v>
      </c>
      <c r="R2279" s="4">
        <v>1.6E-2</v>
      </c>
      <c r="S2279" s="3">
        <v>63238</v>
      </c>
      <c r="T2279" s="3"/>
      <c r="U2279" s="5"/>
      <c r="V2279" s="3">
        <v>8978481</v>
      </c>
      <c r="W2279" s="5"/>
      <c r="X2279" s="3">
        <v>21882374</v>
      </c>
      <c r="Y2279" s="3">
        <v>5143393</v>
      </c>
      <c r="Z2279" s="3">
        <v>4</v>
      </c>
      <c r="AA2279" s="3">
        <v>899855</v>
      </c>
      <c r="AB2279" s="3">
        <v>14198852</v>
      </c>
      <c r="AC2279" s="3">
        <v>1640270</v>
      </c>
      <c r="AD2279" s="3">
        <v>12903893</v>
      </c>
      <c r="AE2279" s="3">
        <v>0</v>
      </c>
      <c r="AF2279" s="3">
        <v>14321392</v>
      </c>
      <c r="AG2279" s="3">
        <v>63238</v>
      </c>
      <c r="AH2279" s="3">
        <v>12903893</v>
      </c>
      <c r="AI2279" s="3">
        <v>8978481</v>
      </c>
      <c r="AJ2279" s="3">
        <v>357858</v>
      </c>
      <c r="AK2279" s="3">
        <v>357858</v>
      </c>
      <c r="AL2279" s="3">
        <v>434973</v>
      </c>
      <c r="AM2279" s="3">
        <v>-77115</v>
      </c>
      <c r="AN2279" s="3">
        <v>321189</v>
      </c>
      <c r="AO2279" s="3">
        <v>0</v>
      </c>
      <c r="AP2279" s="3">
        <v>-321189</v>
      </c>
      <c r="AQ2279" s="3">
        <v>0</v>
      </c>
      <c r="AR2279" s="3">
        <f>Tabela1[[#This Row],[Potrzeby finansowe 2027
w tym:]]+Tabela1[[#This Row],[Rozliczenie 2025 potrz. fin.]]</f>
        <v>21882374</v>
      </c>
      <c r="AS2279" s="3">
        <v>0</v>
      </c>
      <c r="AT2279" s="3">
        <v>0</v>
      </c>
      <c r="AU2279" s="3"/>
      <c r="AV2279" s="3"/>
      <c r="AW2279" s="3"/>
      <c r="AX2279" s="3"/>
      <c r="AY2279" s="3"/>
      <c r="AZ2279" s="3"/>
      <c r="BA2279" s="3">
        <v>4</v>
      </c>
      <c r="BB2279" s="3">
        <v>0</v>
      </c>
      <c r="BC2279" s="3">
        <v>0</v>
      </c>
      <c r="BD2279" s="3">
        <v>0</v>
      </c>
      <c r="BE2279" s="3">
        <v>0.08</v>
      </c>
      <c r="BF2279" s="3">
        <v>0</v>
      </c>
      <c r="BG2279" s="3">
        <v>515731</v>
      </c>
      <c r="BH2279" s="3">
        <v>4846</v>
      </c>
      <c r="BI2279" s="3">
        <v>384124</v>
      </c>
      <c r="BJ2279" s="3">
        <v>5902764.1074999999</v>
      </c>
      <c r="BK2279" s="3">
        <v>2214179.2899999991</v>
      </c>
      <c r="BL2279" s="3">
        <v>2926159.9</v>
      </c>
      <c r="BM2279" s="3">
        <v>8902019.4700000007</v>
      </c>
      <c r="BN2279" s="53">
        <v>0.75354727996791737</v>
      </c>
      <c r="BO2279" s="54">
        <v>1.8481300000000001E-4</v>
      </c>
      <c r="BP2279" s="70">
        <v>4647</v>
      </c>
      <c r="BQ2279" s="71"/>
      <c r="BR2279" s="70"/>
      <c r="BS2279" s="72"/>
      <c r="BT2279" s="72"/>
      <c r="BU2279" s="70">
        <v>14321392</v>
      </c>
      <c r="BV2279" s="70">
        <v>63238</v>
      </c>
      <c r="BW2279" s="74">
        <v>12903893</v>
      </c>
      <c r="BX2279" s="70">
        <v>27288523</v>
      </c>
    </row>
    <row r="2280" spans="1:76" x14ac:dyDescent="0.3">
      <c r="A2280" s="73" t="s">
        <v>10</v>
      </c>
      <c r="B2280" s="2" t="s">
        <v>1143</v>
      </c>
      <c r="C2280" s="2" t="s">
        <v>1119</v>
      </c>
      <c r="D2280" s="2" t="s">
        <v>21</v>
      </c>
      <c r="E2280" s="2" t="s">
        <v>15</v>
      </c>
      <c r="F2280" s="17" t="str">
        <f>+Tabela1[[#This Row],[WK]]&amp;Tabela1[[#This Row],[PK]]&amp;Tabela1[[#This Row],[GK]]</f>
        <v>302705</v>
      </c>
      <c r="G2280" s="2" t="s">
        <v>2113</v>
      </c>
      <c r="H2280" s="3">
        <v>254263780.43000001</v>
      </c>
      <c r="I2280" s="4">
        <v>1.125</v>
      </c>
      <c r="J2280" s="3">
        <v>286046752.98000002</v>
      </c>
      <c r="K2280" s="4">
        <v>7.0000000000000007E-2</v>
      </c>
      <c r="L2280" s="3">
        <v>20023273</v>
      </c>
      <c r="M2280" s="3"/>
      <c r="N2280" s="5"/>
      <c r="O2280" s="3">
        <v>33575264.520000003</v>
      </c>
      <c r="P2280" s="4">
        <v>1.125</v>
      </c>
      <c r="Q2280" s="3">
        <v>37772172.590000004</v>
      </c>
      <c r="R2280" s="4">
        <v>1.6E-2</v>
      </c>
      <c r="S2280" s="3">
        <v>604355</v>
      </c>
      <c r="T2280" s="3"/>
      <c r="U2280" s="5"/>
      <c r="V2280" s="3">
        <v>13419366</v>
      </c>
      <c r="W2280" s="5"/>
      <c r="X2280" s="3">
        <v>22564019</v>
      </c>
      <c r="Y2280" s="3">
        <v>3236644</v>
      </c>
      <c r="Z2280" s="3">
        <v>0</v>
      </c>
      <c r="AA2280" s="3">
        <v>1119680</v>
      </c>
      <c r="AB2280" s="3">
        <v>14890001</v>
      </c>
      <c r="AC2280" s="3">
        <v>3317694</v>
      </c>
      <c r="AD2280" s="3">
        <v>9144653</v>
      </c>
      <c r="AE2280" s="3">
        <v>0</v>
      </c>
      <c r="AF2280" s="3">
        <v>20023273</v>
      </c>
      <c r="AG2280" s="3">
        <v>604355</v>
      </c>
      <c r="AH2280" s="3">
        <v>9144653</v>
      </c>
      <c r="AI2280" s="3">
        <v>13419366</v>
      </c>
      <c r="AJ2280" s="3">
        <v>1805762</v>
      </c>
      <c r="AK2280" s="3">
        <v>1805762</v>
      </c>
      <c r="AL2280" s="3">
        <v>455545</v>
      </c>
      <c r="AM2280" s="3">
        <v>1350217</v>
      </c>
      <c r="AN2280" s="3">
        <v>575267</v>
      </c>
      <c r="AO2280" s="3">
        <v>0</v>
      </c>
      <c r="AP2280" s="3">
        <v>-575267</v>
      </c>
      <c r="AQ2280" s="3">
        <v>0</v>
      </c>
      <c r="AR2280" s="3">
        <f>Tabela1[[#This Row],[Potrzeby finansowe 2027
w tym:]]+Tabela1[[#This Row],[Rozliczenie 2025 potrz. fin.]]</f>
        <v>22564019</v>
      </c>
      <c r="AS2280" s="3">
        <v>0</v>
      </c>
      <c r="AT2280" s="3">
        <v>0</v>
      </c>
      <c r="AU2280" s="3"/>
      <c r="AV2280" s="3"/>
      <c r="AW2280" s="3"/>
      <c r="AX2280" s="3"/>
      <c r="AY2280" s="3"/>
      <c r="AZ2280" s="3"/>
      <c r="BA2280" s="3">
        <v>0</v>
      </c>
      <c r="BB2280" s="3">
        <v>0</v>
      </c>
      <c r="BC2280" s="3">
        <v>0</v>
      </c>
      <c r="BD2280" s="3">
        <v>0</v>
      </c>
      <c r="BE2280" s="3">
        <v>0</v>
      </c>
      <c r="BF2280" s="3">
        <v>0</v>
      </c>
      <c r="BG2280" s="3">
        <v>682818</v>
      </c>
      <c r="BH2280" s="3">
        <v>6416</v>
      </c>
      <c r="BI2280" s="3">
        <v>436862</v>
      </c>
      <c r="BJ2280" s="3">
        <v>6713182.75</v>
      </c>
      <c r="BK2280" s="3">
        <v>4062341.4700000007</v>
      </c>
      <c r="BL2280" s="3">
        <v>80958.559999999998</v>
      </c>
      <c r="BM2280" s="3">
        <v>10441448</v>
      </c>
      <c r="BN2280" s="53">
        <v>0.89043955121569063</v>
      </c>
      <c r="BO2280" s="54">
        <v>2.7389219999999999E-4</v>
      </c>
      <c r="BP2280" s="70">
        <v>6888</v>
      </c>
      <c r="BQ2280" s="71"/>
      <c r="BR2280" s="70"/>
      <c r="BS2280" s="72"/>
      <c r="BT2280" s="72"/>
      <c r="BU2280" s="70">
        <v>20023273</v>
      </c>
      <c r="BV2280" s="70">
        <v>604355</v>
      </c>
      <c r="BW2280" s="74">
        <v>9144653</v>
      </c>
      <c r="BX2280" s="70">
        <v>29772281</v>
      </c>
    </row>
    <row r="2281" spans="1:76" x14ac:dyDescent="0.3">
      <c r="A2281" s="73" t="s">
        <v>10</v>
      </c>
      <c r="B2281" s="2" t="s">
        <v>1143</v>
      </c>
      <c r="C2281" s="2" t="s">
        <v>1119</v>
      </c>
      <c r="D2281" s="2" t="s">
        <v>23</v>
      </c>
      <c r="E2281" s="2" t="s">
        <v>15</v>
      </c>
      <c r="F2281" s="17" t="str">
        <f>+Tabela1[[#This Row],[WK]]&amp;Tabela1[[#This Row],[PK]]&amp;Tabela1[[#This Row],[GK]]</f>
        <v>302706</v>
      </c>
      <c r="G2281" s="2" t="s">
        <v>2114</v>
      </c>
      <c r="H2281" s="3">
        <v>188097836.88999999</v>
      </c>
      <c r="I2281" s="4">
        <v>1.125</v>
      </c>
      <c r="J2281" s="3">
        <v>211610066.5</v>
      </c>
      <c r="K2281" s="4">
        <v>7.0000000000000007E-2</v>
      </c>
      <c r="L2281" s="3">
        <v>14812705</v>
      </c>
      <c r="M2281" s="3"/>
      <c r="N2281" s="5"/>
      <c r="O2281" s="3">
        <v>19991864.850000001</v>
      </c>
      <c r="P2281" s="4">
        <v>1.125</v>
      </c>
      <c r="Q2281" s="3">
        <v>22490847.960000001</v>
      </c>
      <c r="R2281" s="4">
        <v>1.6E-2</v>
      </c>
      <c r="S2281" s="3">
        <v>359854</v>
      </c>
      <c r="T2281" s="3"/>
      <c r="U2281" s="5"/>
      <c r="V2281" s="3">
        <v>10040831</v>
      </c>
      <c r="W2281" s="5"/>
      <c r="X2281" s="3">
        <v>16593361</v>
      </c>
      <c r="Y2281" s="3">
        <v>0</v>
      </c>
      <c r="Z2281" s="3">
        <v>2997</v>
      </c>
      <c r="AA2281" s="3">
        <v>1045621</v>
      </c>
      <c r="AB2281" s="3">
        <v>12141709</v>
      </c>
      <c r="AC2281" s="3">
        <v>3403034</v>
      </c>
      <c r="AD2281" s="3">
        <v>6574580</v>
      </c>
      <c r="AE2281" s="3">
        <v>9433905</v>
      </c>
      <c r="AF2281" s="3">
        <v>11953380</v>
      </c>
      <c r="AG2281" s="3">
        <v>359854</v>
      </c>
      <c r="AH2281" s="3">
        <v>0</v>
      </c>
      <c r="AI2281" s="3">
        <v>10040831</v>
      </c>
      <c r="AJ2281" s="3">
        <v>174836</v>
      </c>
      <c r="AK2281" s="3">
        <v>196886</v>
      </c>
      <c r="AL2281" s="3">
        <v>858649</v>
      </c>
      <c r="AM2281" s="3">
        <v>-661763</v>
      </c>
      <c r="AN2281" s="3">
        <v>0</v>
      </c>
      <c r="AO2281" s="3">
        <v>0</v>
      </c>
      <c r="AP2281" s="3">
        <v>22050</v>
      </c>
      <c r="AQ2281" s="3">
        <v>22050</v>
      </c>
      <c r="AR2281" s="3">
        <f>Tabela1[[#This Row],[Potrzeby finansowe 2027
w tym:]]+Tabela1[[#This Row],[Rozliczenie 2025 potrz. fin.]]</f>
        <v>16615411</v>
      </c>
      <c r="AS2281" s="3">
        <v>0</v>
      </c>
      <c r="AT2281" s="3">
        <v>0</v>
      </c>
      <c r="AU2281" s="3"/>
      <c r="AV2281" s="3"/>
      <c r="AW2281" s="3"/>
      <c r="AX2281" s="3"/>
      <c r="AY2281" s="3"/>
      <c r="AZ2281" s="3"/>
      <c r="BA2281" s="3">
        <v>2997</v>
      </c>
      <c r="BB2281" s="3">
        <v>0</v>
      </c>
      <c r="BC2281" s="3">
        <v>0</v>
      </c>
      <c r="BD2281" s="3">
        <v>0</v>
      </c>
      <c r="BE2281" s="3">
        <v>60.06</v>
      </c>
      <c r="BF2281" s="3">
        <v>0</v>
      </c>
      <c r="BG2281" s="3">
        <v>490721</v>
      </c>
      <c r="BH2281" s="3">
        <v>4611</v>
      </c>
      <c r="BI2281" s="3">
        <v>554900</v>
      </c>
      <c r="BJ2281" s="3">
        <v>8527063.5300000012</v>
      </c>
      <c r="BK2281" s="3">
        <v>6458728.7600000007</v>
      </c>
      <c r="BL2281" s="3">
        <v>560867.48</v>
      </c>
      <c r="BM2281" s="3">
        <v>7151604.1200000001</v>
      </c>
      <c r="BN2281" s="53">
        <v>1.8801059474179982</v>
      </c>
      <c r="BO2281" s="54">
        <v>1.9516999999999999E-4</v>
      </c>
      <c r="BP2281" s="70">
        <v>4909</v>
      </c>
      <c r="BQ2281" s="71"/>
      <c r="BR2281" s="70"/>
      <c r="BS2281" s="72"/>
      <c r="BT2281" s="72"/>
      <c r="BU2281" s="70">
        <v>11953380</v>
      </c>
      <c r="BV2281" s="70">
        <v>359854</v>
      </c>
      <c r="BW2281" s="74">
        <v>0</v>
      </c>
      <c r="BX2281" s="70">
        <v>12313234</v>
      </c>
    </row>
    <row r="2282" spans="1:76" x14ac:dyDescent="0.3">
      <c r="A2282" s="73" t="s">
        <v>10</v>
      </c>
      <c r="B2282" s="2" t="s">
        <v>1143</v>
      </c>
      <c r="C2282" s="2" t="s">
        <v>1119</v>
      </c>
      <c r="D2282" s="2" t="s">
        <v>30</v>
      </c>
      <c r="E2282" s="2" t="s">
        <v>19</v>
      </c>
      <c r="F2282" s="17" t="str">
        <f>+Tabela1[[#This Row],[WK]]&amp;Tabela1[[#This Row],[PK]]&amp;Tabela1[[#This Row],[GK]]</f>
        <v>302707</v>
      </c>
      <c r="G2282" s="2" t="s">
        <v>2115</v>
      </c>
      <c r="H2282" s="3">
        <v>374794298.61000001</v>
      </c>
      <c r="I2282" s="4">
        <v>1.125</v>
      </c>
      <c r="J2282" s="3">
        <v>421643585.94</v>
      </c>
      <c r="K2282" s="4">
        <v>7.0000000000000007E-2</v>
      </c>
      <c r="L2282" s="3">
        <v>29515051</v>
      </c>
      <c r="M2282" s="3"/>
      <c r="N2282" s="5"/>
      <c r="O2282" s="3">
        <v>32644327.890000001</v>
      </c>
      <c r="P2282" s="4">
        <v>1.125</v>
      </c>
      <c r="Q2282" s="3">
        <v>36724868.880000003</v>
      </c>
      <c r="R2282" s="4">
        <v>1.6E-2</v>
      </c>
      <c r="S2282" s="3">
        <v>587598</v>
      </c>
      <c r="T2282" s="3"/>
      <c r="U2282" s="5"/>
      <c r="V2282" s="3">
        <v>20222655</v>
      </c>
      <c r="W2282" s="5"/>
      <c r="X2282" s="3">
        <v>37982302</v>
      </c>
      <c r="Y2282" s="3">
        <v>9849356</v>
      </c>
      <c r="Z2282" s="3">
        <v>0</v>
      </c>
      <c r="AA2282" s="3">
        <v>1929014</v>
      </c>
      <c r="AB2282" s="3">
        <v>20270071</v>
      </c>
      <c r="AC2282" s="3">
        <v>5933861</v>
      </c>
      <c r="AD2282" s="3">
        <v>17759647</v>
      </c>
      <c r="AE2282" s="3">
        <v>0</v>
      </c>
      <c r="AF2282" s="3">
        <v>29515051</v>
      </c>
      <c r="AG2282" s="3">
        <v>587598</v>
      </c>
      <c r="AH2282" s="3">
        <v>17759647</v>
      </c>
      <c r="AI2282" s="3">
        <v>20222655</v>
      </c>
      <c r="AJ2282" s="3">
        <v>-158810</v>
      </c>
      <c r="AK2282" s="3">
        <v>-158810</v>
      </c>
      <c r="AL2282" s="3">
        <v>1617374</v>
      </c>
      <c r="AM2282" s="3">
        <v>-1776184</v>
      </c>
      <c r="AN2282" s="3">
        <v>630677</v>
      </c>
      <c r="AO2282" s="3">
        <v>0</v>
      </c>
      <c r="AP2282" s="3">
        <v>-630677</v>
      </c>
      <c r="AQ2282" s="3">
        <v>0</v>
      </c>
      <c r="AR2282" s="3">
        <f>Tabela1[[#This Row],[Potrzeby finansowe 2027
w tym:]]+Tabela1[[#This Row],[Rozliczenie 2025 potrz. fin.]]</f>
        <v>37982302</v>
      </c>
      <c r="AS2282" s="3">
        <v>0</v>
      </c>
      <c r="AT2282" s="3">
        <v>0</v>
      </c>
      <c r="AU2282" s="3"/>
      <c r="AV2282" s="3"/>
      <c r="AW2282" s="3"/>
      <c r="AX2282" s="3"/>
      <c r="AY2282" s="3"/>
      <c r="AZ2282" s="3"/>
      <c r="BA2282" s="3">
        <v>0</v>
      </c>
      <c r="BB2282" s="3">
        <v>0</v>
      </c>
      <c r="BC2282" s="3">
        <v>0</v>
      </c>
      <c r="BD2282" s="3">
        <v>0</v>
      </c>
      <c r="BE2282" s="3">
        <v>0</v>
      </c>
      <c r="BF2282" s="3">
        <v>0</v>
      </c>
      <c r="BG2282" s="3">
        <v>1065410</v>
      </c>
      <c r="BH2282" s="3">
        <v>10011</v>
      </c>
      <c r="BI2282" s="3">
        <v>863604</v>
      </c>
      <c r="BJ2282" s="3">
        <v>13270859.585000001</v>
      </c>
      <c r="BK2282" s="3">
        <v>7731054.1400000006</v>
      </c>
      <c r="BL2282" s="3">
        <v>5538334.4800000004</v>
      </c>
      <c r="BM2282" s="3">
        <v>11082552.82</v>
      </c>
      <c r="BN2282" s="53">
        <v>0.7567947175512717</v>
      </c>
      <c r="BO2282" s="54">
        <v>3.5951739999999998E-4</v>
      </c>
      <c r="BP2282" s="70">
        <v>9041</v>
      </c>
      <c r="BQ2282" s="71"/>
      <c r="BR2282" s="70"/>
      <c r="BS2282" s="72"/>
      <c r="BT2282" s="72"/>
      <c r="BU2282" s="70">
        <v>29515051</v>
      </c>
      <c r="BV2282" s="70">
        <v>587598</v>
      </c>
      <c r="BW2282" s="74">
        <v>17759647</v>
      </c>
      <c r="BX2282" s="70">
        <v>47862296</v>
      </c>
    </row>
    <row r="2283" spans="1:76" x14ac:dyDescent="0.3">
      <c r="A2283" s="73" t="s">
        <v>10</v>
      </c>
      <c r="B2283" s="2" t="s">
        <v>1143</v>
      </c>
      <c r="C2283" s="2" t="s">
        <v>1119</v>
      </c>
      <c r="D2283" s="2" t="s">
        <v>54</v>
      </c>
      <c r="E2283" s="2" t="s">
        <v>15</v>
      </c>
      <c r="F2283" s="17" t="str">
        <f>+Tabela1[[#This Row],[WK]]&amp;Tabela1[[#This Row],[PK]]&amp;Tabela1[[#This Row],[GK]]</f>
        <v>302708</v>
      </c>
      <c r="G2283" s="2" t="s">
        <v>2110</v>
      </c>
      <c r="H2283" s="3">
        <v>499416302.35000002</v>
      </c>
      <c r="I2283" s="4">
        <v>1.125</v>
      </c>
      <c r="J2283" s="3">
        <v>561843340.13999999</v>
      </c>
      <c r="K2283" s="4">
        <v>7.0000000000000007E-2</v>
      </c>
      <c r="L2283" s="3">
        <v>39329034</v>
      </c>
      <c r="M2283" s="3"/>
      <c r="N2283" s="5"/>
      <c r="O2283" s="3">
        <v>12061133.68</v>
      </c>
      <c r="P2283" s="4">
        <v>1.125</v>
      </c>
      <c r="Q2283" s="3">
        <v>13568775.390000001</v>
      </c>
      <c r="R2283" s="4">
        <v>1.6E-2</v>
      </c>
      <c r="S2283" s="3">
        <v>217100</v>
      </c>
      <c r="T2283" s="3"/>
      <c r="U2283" s="5"/>
      <c r="V2283" s="3">
        <v>22504943</v>
      </c>
      <c r="W2283" s="5"/>
      <c r="X2283" s="3">
        <v>31743735</v>
      </c>
      <c r="Y2283" s="3">
        <v>0</v>
      </c>
      <c r="Z2283" s="3">
        <v>0</v>
      </c>
      <c r="AA2283" s="3">
        <v>1981848</v>
      </c>
      <c r="AB2283" s="3">
        <v>21705751</v>
      </c>
      <c r="AC2283" s="3">
        <v>8056136</v>
      </c>
      <c r="AD2283" s="3">
        <v>9238792</v>
      </c>
      <c r="AE2283" s="3">
        <v>0</v>
      </c>
      <c r="AF2283" s="3">
        <v>39329034</v>
      </c>
      <c r="AG2283" s="3">
        <v>217100</v>
      </c>
      <c r="AH2283" s="3">
        <v>9238792</v>
      </c>
      <c r="AI2283" s="3">
        <v>22504943</v>
      </c>
      <c r="AJ2283" s="3">
        <v>426140</v>
      </c>
      <c r="AK2283" s="3">
        <v>426140</v>
      </c>
      <c r="AL2283" s="3">
        <v>1536063</v>
      </c>
      <c r="AM2283" s="3">
        <v>-1109923</v>
      </c>
      <c r="AN2283" s="3">
        <v>-539316</v>
      </c>
      <c r="AO2283" s="3">
        <v>0</v>
      </c>
      <c r="AP2283" s="3">
        <v>539316</v>
      </c>
      <c r="AQ2283" s="3">
        <v>0</v>
      </c>
      <c r="AR2283" s="3">
        <f>Tabela1[[#This Row],[Potrzeby finansowe 2027
w tym:]]+Tabela1[[#This Row],[Rozliczenie 2025 potrz. fin.]]</f>
        <v>31743735</v>
      </c>
      <c r="AS2283" s="3">
        <v>0</v>
      </c>
      <c r="AT2283" s="3">
        <v>0</v>
      </c>
      <c r="AU2283" s="3"/>
      <c r="AV2283" s="3"/>
      <c r="AW2283" s="3"/>
      <c r="AX2283" s="3"/>
      <c r="AY2283" s="3"/>
      <c r="AZ2283" s="3"/>
      <c r="BA2283" s="3">
        <v>0</v>
      </c>
      <c r="BB2283" s="3">
        <v>0</v>
      </c>
      <c r="BC2283" s="3">
        <v>0</v>
      </c>
      <c r="BD2283" s="3">
        <v>0</v>
      </c>
      <c r="BE2283" s="3">
        <v>0</v>
      </c>
      <c r="BF2283" s="3">
        <v>0</v>
      </c>
      <c r="BG2283" s="3">
        <v>1164705</v>
      </c>
      <c r="BH2283" s="3">
        <v>10944</v>
      </c>
      <c r="BI2283" s="3">
        <v>817143</v>
      </c>
      <c r="BJ2283" s="3">
        <v>12556911.267500002</v>
      </c>
      <c r="BK2283" s="3">
        <v>6223882.5000000019</v>
      </c>
      <c r="BL2283" s="3">
        <v>5807323.2699999996</v>
      </c>
      <c r="BM2283" s="3">
        <v>13717468.529999999</v>
      </c>
      <c r="BN2283" s="53">
        <v>1.0912472137507812</v>
      </c>
      <c r="BO2283" s="54">
        <v>3.7137120000000002E-4</v>
      </c>
      <c r="BP2283" s="70">
        <v>9339</v>
      </c>
      <c r="BQ2283" s="71"/>
      <c r="BR2283" s="70"/>
      <c r="BS2283" s="72"/>
      <c r="BT2283" s="72"/>
      <c r="BU2283" s="70">
        <v>39329034</v>
      </c>
      <c r="BV2283" s="70">
        <v>217100</v>
      </c>
      <c r="BW2283" s="74">
        <v>9238792</v>
      </c>
      <c r="BX2283" s="70">
        <v>48784926</v>
      </c>
    </row>
    <row r="2284" spans="1:76" x14ac:dyDescent="0.3">
      <c r="A2284" s="73" t="s">
        <v>10</v>
      </c>
      <c r="B2284" s="2" t="s">
        <v>1143</v>
      </c>
      <c r="C2284" s="2" t="s">
        <v>1119</v>
      </c>
      <c r="D2284" s="2" t="s">
        <v>56</v>
      </c>
      <c r="E2284" s="2" t="s">
        <v>15</v>
      </c>
      <c r="F2284" s="17" t="str">
        <f>+Tabela1[[#This Row],[WK]]&amp;Tabela1[[#This Row],[PK]]&amp;Tabela1[[#This Row],[GK]]</f>
        <v>302709</v>
      </c>
      <c r="G2284" s="2" t="s">
        <v>2116</v>
      </c>
      <c r="H2284" s="3">
        <v>314088446.27999997</v>
      </c>
      <c r="I2284" s="4">
        <v>1.125</v>
      </c>
      <c r="J2284" s="3">
        <v>353349502.06999999</v>
      </c>
      <c r="K2284" s="4">
        <v>7.0000000000000007E-2</v>
      </c>
      <c r="L2284" s="3">
        <v>24734465</v>
      </c>
      <c r="M2284" s="3"/>
      <c r="N2284" s="5"/>
      <c r="O2284" s="3">
        <v>7894871.4300000006</v>
      </c>
      <c r="P2284" s="4">
        <v>1.125</v>
      </c>
      <c r="Q2284" s="3">
        <v>8881730.3599999994</v>
      </c>
      <c r="R2284" s="4">
        <v>1.6E-2</v>
      </c>
      <c r="S2284" s="3">
        <v>142108</v>
      </c>
      <c r="T2284" s="3"/>
      <c r="U2284" s="5"/>
      <c r="V2284" s="3">
        <v>16452646</v>
      </c>
      <c r="W2284" s="5"/>
      <c r="X2284" s="3">
        <v>30554992</v>
      </c>
      <c r="Y2284" s="3">
        <v>7529244</v>
      </c>
      <c r="Z2284" s="3">
        <v>0</v>
      </c>
      <c r="AA2284" s="3">
        <v>1447867</v>
      </c>
      <c r="AB2284" s="3">
        <v>19630114</v>
      </c>
      <c r="AC2284" s="3">
        <v>1947767</v>
      </c>
      <c r="AD2284" s="3">
        <v>14102346</v>
      </c>
      <c r="AE2284" s="3">
        <v>0</v>
      </c>
      <c r="AF2284" s="3">
        <v>24734465</v>
      </c>
      <c r="AG2284" s="3">
        <v>142108</v>
      </c>
      <c r="AH2284" s="3">
        <v>14102346</v>
      </c>
      <c r="AI2284" s="3">
        <v>16452646</v>
      </c>
      <c r="AJ2284" s="3">
        <v>-412707</v>
      </c>
      <c r="AK2284" s="3">
        <v>-412707</v>
      </c>
      <c r="AL2284" s="3">
        <v>1284262</v>
      </c>
      <c r="AM2284" s="3">
        <v>-1696969</v>
      </c>
      <c r="AN2284" s="3">
        <v>-474965</v>
      </c>
      <c r="AO2284" s="3">
        <v>0</v>
      </c>
      <c r="AP2284" s="3">
        <v>474965</v>
      </c>
      <c r="AQ2284" s="3">
        <v>0</v>
      </c>
      <c r="AR2284" s="3">
        <f>Tabela1[[#This Row],[Potrzeby finansowe 2027
w tym:]]+Tabela1[[#This Row],[Rozliczenie 2025 potrz. fin.]]</f>
        <v>30554992</v>
      </c>
      <c r="AS2284" s="3">
        <v>0</v>
      </c>
      <c r="AT2284" s="3">
        <v>0</v>
      </c>
      <c r="AU2284" s="3"/>
      <c r="AV2284" s="3"/>
      <c r="AW2284" s="3"/>
      <c r="AX2284" s="3"/>
      <c r="AY2284" s="3"/>
      <c r="AZ2284" s="3"/>
      <c r="BA2284" s="3">
        <v>0</v>
      </c>
      <c r="BB2284" s="3">
        <v>0</v>
      </c>
      <c r="BC2284" s="3">
        <v>0</v>
      </c>
      <c r="BD2284" s="3">
        <v>0</v>
      </c>
      <c r="BE2284" s="3">
        <v>0</v>
      </c>
      <c r="BF2284" s="3">
        <v>0</v>
      </c>
      <c r="BG2284" s="3">
        <v>835216</v>
      </c>
      <c r="BH2284" s="3">
        <v>7848</v>
      </c>
      <c r="BI2284" s="3">
        <v>612651</v>
      </c>
      <c r="BJ2284" s="3">
        <v>9414515.1400000006</v>
      </c>
      <c r="BK2284" s="3">
        <v>6329474.7400000002</v>
      </c>
      <c r="BL2284" s="3">
        <v>134822</v>
      </c>
      <c r="BM2284" s="3">
        <v>12070517.6</v>
      </c>
      <c r="BN2284" s="53">
        <v>0.7788086511289557</v>
      </c>
      <c r="BO2284" s="54">
        <v>3.0823379999999999E-4</v>
      </c>
      <c r="BP2284" s="70">
        <v>7751</v>
      </c>
      <c r="BQ2284" s="71"/>
      <c r="BR2284" s="70"/>
      <c r="BS2284" s="72"/>
      <c r="BT2284" s="72"/>
      <c r="BU2284" s="70">
        <v>24734465</v>
      </c>
      <c r="BV2284" s="70">
        <v>142108</v>
      </c>
      <c r="BW2284" s="74">
        <v>14102346</v>
      </c>
      <c r="BX2284" s="70">
        <v>38978919</v>
      </c>
    </row>
    <row r="2285" spans="1:76" x14ac:dyDescent="0.3">
      <c r="A2285" s="73" t="s">
        <v>10</v>
      </c>
      <c r="B2285" s="2" t="s">
        <v>1143</v>
      </c>
      <c r="C2285" s="2" t="s">
        <v>1126</v>
      </c>
      <c r="D2285" s="2" t="s">
        <v>12</v>
      </c>
      <c r="E2285" s="2" t="s">
        <v>13</v>
      </c>
      <c r="F2285" s="17" t="str">
        <f>+Tabela1[[#This Row],[WK]]&amp;Tabela1[[#This Row],[PK]]&amp;Tabela1[[#This Row],[GK]]</f>
        <v>302801</v>
      </c>
      <c r="G2285" s="2" t="s">
        <v>2117</v>
      </c>
      <c r="H2285" s="3">
        <v>1252305324.99</v>
      </c>
      <c r="I2285" s="4">
        <v>1.125</v>
      </c>
      <c r="J2285" s="3">
        <v>1408843490.6099999</v>
      </c>
      <c r="K2285" s="4">
        <v>7.0000000000000007E-2</v>
      </c>
      <c r="L2285" s="3">
        <v>98619044</v>
      </c>
      <c r="M2285" s="3"/>
      <c r="N2285" s="5"/>
      <c r="O2285" s="3">
        <v>195563421.20000002</v>
      </c>
      <c r="P2285" s="4">
        <v>1.125</v>
      </c>
      <c r="Q2285" s="3">
        <v>220008848.84999999</v>
      </c>
      <c r="R2285" s="4">
        <v>1.6E-2</v>
      </c>
      <c r="S2285" s="3">
        <v>3520142</v>
      </c>
      <c r="T2285" s="3"/>
      <c r="U2285" s="5"/>
      <c r="V2285" s="3">
        <v>60690021</v>
      </c>
      <c r="W2285" s="5"/>
      <c r="X2285" s="3">
        <v>78245073</v>
      </c>
      <c r="Y2285" s="3">
        <v>15478184</v>
      </c>
      <c r="Z2285" s="3">
        <v>0</v>
      </c>
      <c r="AA2285" s="3">
        <v>3706625</v>
      </c>
      <c r="AB2285" s="3">
        <v>57989180</v>
      </c>
      <c r="AC2285" s="3">
        <v>1071084</v>
      </c>
      <c r="AD2285" s="3">
        <v>20841197</v>
      </c>
      <c r="AE2285" s="3">
        <v>0</v>
      </c>
      <c r="AF2285" s="3">
        <v>98619044</v>
      </c>
      <c r="AG2285" s="3">
        <v>3520142</v>
      </c>
      <c r="AH2285" s="3">
        <v>20841197</v>
      </c>
      <c r="AI2285" s="3">
        <v>60690021</v>
      </c>
      <c r="AJ2285" s="3">
        <v>7694988</v>
      </c>
      <c r="AK2285" s="3">
        <v>10981133</v>
      </c>
      <c r="AL2285" s="3">
        <v>3739212</v>
      </c>
      <c r="AM2285" s="3">
        <v>7241921</v>
      </c>
      <c r="AN2285" s="3">
        <v>3286145</v>
      </c>
      <c r="AO2285" s="3">
        <v>0</v>
      </c>
      <c r="AP2285" s="3">
        <v>0</v>
      </c>
      <c r="AQ2285" s="3">
        <v>3286145</v>
      </c>
      <c r="AR2285" s="3">
        <f>Tabela1[[#This Row],[Potrzeby finansowe 2027
w tym:]]+Tabela1[[#This Row],[Rozliczenie 2025 potrz. fin.]]</f>
        <v>81531218</v>
      </c>
      <c r="AS2285" s="3">
        <v>0</v>
      </c>
      <c r="AT2285" s="3">
        <v>0</v>
      </c>
      <c r="AU2285" s="3"/>
      <c r="AV2285" s="3"/>
      <c r="AW2285" s="3"/>
      <c r="AX2285" s="3"/>
      <c r="AY2285" s="3"/>
      <c r="AZ2285" s="3"/>
      <c r="BA2285" s="3">
        <v>0</v>
      </c>
      <c r="BB2285" s="3">
        <v>0</v>
      </c>
      <c r="BC2285" s="3">
        <v>0</v>
      </c>
      <c r="BD2285" s="3">
        <v>0</v>
      </c>
      <c r="BE2285" s="3">
        <v>0</v>
      </c>
      <c r="BF2285" s="3">
        <v>0</v>
      </c>
      <c r="BG2285" s="3">
        <v>2684333</v>
      </c>
      <c r="BH2285" s="3">
        <v>25223</v>
      </c>
      <c r="BI2285" s="3">
        <v>1022292</v>
      </c>
      <c r="BJ2285" s="3">
        <v>15709400.422499999</v>
      </c>
      <c r="BK2285" s="3">
        <v>11391838.33</v>
      </c>
      <c r="BL2285" s="3">
        <v>888904.59</v>
      </c>
      <c r="BM2285" s="3">
        <v>15492439.189999999</v>
      </c>
      <c r="BN2285" s="53">
        <v>0.8726803018009196</v>
      </c>
      <c r="BO2285" s="54">
        <v>1.1271162999999999E-3</v>
      </c>
      <c r="BP2285" s="70">
        <v>28345</v>
      </c>
      <c r="BQ2285" s="71"/>
      <c r="BR2285" s="70"/>
      <c r="BS2285" s="72"/>
      <c r="BT2285" s="72"/>
      <c r="BU2285" s="70">
        <v>98619044</v>
      </c>
      <c r="BV2285" s="70">
        <v>3520142</v>
      </c>
      <c r="BW2285" s="74">
        <v>20841197</v>
      </c>
      <c r="BX2285" s="70">
        <v>122980383</v>
      </c>
    </row>
    <row r="2286" spans="1:76" x14ac:dyDescent="0.3">
      <c r="A2286" s="73" t="s">
        <v>10</v>
      </c>
      <c r="B2286" s="2" t="s">
        <v>1143</v>
      </c>
      <c r="C2286" s="2" t="s">
        <v>1126</v>
      </c>
      <c r="D2286" s="2" t="s">
        <v>11</v>
      </c>
      <c r="E2286" s="2" t="s">
        <v>15</v>
      </c>
      <c r="F2286" s="17" t="str">
        <f>+Tabela1[[#This Row],[WK]]&amp;Tabela1[[#This Row],[PK]]&amp;Tabela1[[#This Row],[GK]]</f>
        <v>302802</v>
      </c>
      <c r="G2286" s="2" t="s">
        <v>2118</v>
      </c>
      <c r="H2286" s="3">
        <v>175485432.80000001</v>
      </c>
      <c r="I2286" s="4">
        <v>1.125</v>
      </c>
      <c r="J2286" s="3">
        <v>197421111.90000001</v>
      </c>
      <c r="K2286" s="4">
        <v>7.0000000000000007E-2</v>
      </c>
      <c r="L2286" s="3">
        <v>13819478</v>
      </c>
      <c r="M2286" s="3"/>
      <c r="N2286" s="5"/>
      <c r="O2286" s="3">
        <v>11181083.869999999</v>
      </c>
      <c r="P2286" s="4">
        <v>1.125</v>
      </c>
      <c r="Q2286" s="3">
        <v>12578719.35</v>
      </c>
      <c r="R2286" s="4">
        <v>1.6E-2</v>
      </c>
      <c r="S2286" s="3">
        <v>201260</v>
      </c>
      <c r="T2286" s="3"/>
      <c r="U2286" s="5"/>
      <c r="V2286" s="3">
        <v>8874137</v>
      </c>
      <c r="W2286" s="5"/>
      <c r="X2286" s="3">
        <v>18751343</v>
      </c>
      <c r="Y2286" s="3">
        <v>2844163</v>
      </c>
      <c r="Z2286" s="3">
        <v>0</v>
      </c>
      <c r="AA2286" s="3">
        <v>828654</v>
      </c>
      <c r="AB2286" s="3">
        <v>11964973</v>
      </c>
      <c r="AC2286" s="3">
        <v>3113553</v>
      </c>
      <c r="AD2286" s="3">
        <v>9877206</v>
      </c>
      <c r="AE2286" s="3">
        <v>0</v>
      </c>
      <c r="AF2286" s="3">
        <v>13819478</v>
      </c>
      <c r="AG2286" s="3">
        <v>201260</v>
      </c>
      <c r="AH2286" s="3">
        <v>9877206</v>
      </c>
      <c r="AI2286" s="3">
        <v>8874137</v>
      </c>
      <c r="AJ2286" s="3">
        <v>1386280</v>
      </c>
      <c r="AK2286" s="3">
        <v>1386280</v>
      </c>
      <c r="AL2286" s="3">
        <v>371921</v>
      </c>
      <c r="AM2286" s="3">
        <v>1014359</v>
      </c>
      <c r="AN2286" s="3">
        <v>-247746</v>
      </c>
      <c r="AO2286" s="3">
        <v>0</v>
      </c>
      <c r="AP2286" s="3">
        <v>247746</v>
      </c>
      <c r="AQ2286" s="3">
        <v>0</v>
      </c>
      <c r="AR2286" s="3">
        <f>Tabela1[[#This Row],[Potrzeby finansowe 2027
w tym:]]+Tabela1[[#This Row],[Rozliczenie 2025 potrz. fin.]]</f>
        <v>18751343</v>
      </c>
      <c r="AS2286" s="3">
        <v>0</v>
      </c>
      <c r="AT2286" s="3">
        <v>0</v>
      </c>
      <c r="AU2286" s="3"/>
      <c r="AV2286" s="3"/>
      <c r="AW2286" s="3"/>
      <c r="AX2286" s="3"/>
      <c r="AY2286" s="3"/>
      <c r="AZ2286" s="3"/>
      <c r="BA2286" s="3">
        <v>0</v>
      </c>
      <c r="BB2286" s="3">
        <v>0</v>
      </c>
      <c r="BC2286" s="3">
        <v>0</v>
      </c>
      <c r="BD2286" s="3">
        <v>0</v>
      </c>
      <c r="BE2286" s="3">
        <v>0</v>
      </c>
      <c r="BF2286" s="3">
        <v>0</v>
      </c>
      <c r="BG2286" s="3">
        <v>520627</v>
      </c>
      <c r="BH2286" s="3">
        <v>4892</v>
      </c>
      <c r="BI2286" s="3">
        <v>308027</v>
      </c>
      <c r="BJ2286" s="3">
        <v>4733400.5824999996</v>
      </c>
      <c r="BK2286" s="3">
        <v>2197163.6799999997</v>
      </c>
      <c r="BL2286" s="3">
        <v>140013.31</v>
      </c>
      <c r="BM2286" s="3">
        <v>9864920.9900000002</v>
      </c>
      <c r="BN2286" s="53">
        <v>0.85935480260764951</v>
      </c>
      <c r="BO2286" s="54">
        <v>1.874933E-4</v>
      </c>
      <c r="BP2286" s="70">
        <v>4715</v>
      </c>
      <c r="BQ2286" s="71"/>
      <c r="BR2286" s="70"/>
      <c r="BS2286" s="72"/>
      <c r="BT2286" s="72"/>
      <c r="BU2286" s="70">
        <v>13819478</v>
      </c>
      <c r="BV2286" s="70">
        <v>201260</v>
      </c>
      <c r="BW2286" s="74">
        <v>9877206</v>
      </c>
      <c r="BX2286" s="70">
        <v>23897944</v>
      </c>
    </row>
    <row r="2287" spans="1:76" x14ac:dyDescent="0.3">
      <c r="A2287" s="73" t="s">
        <v>10</v>
      </c>
      <c r="B2287" s="2" t="s">
        <v>1143</v>
      </c>
      <c r="C2287" s="2" t="s">
        <v>1126</v>
      </c>
      <c r="D2287" s="2" t="s">
        <v>16</v>
      </c>
      <c r="E2287" s="2" t="s">
        <v>19</v>
      </c>
      <c r="F2287" s="17" t="str">
        <f>+Tabela1[[#This Row],[WK]]&amp;Tabela1[[#This Row],[PK]]&amp;Tabela1[[#This Row],[GK]]</f>
        <v>302803</v>
      </c>
      <c r="G2287" s="2" t="s">
        <v>2119</v>
      </c>
      <c r="H2287" s="3">
        <v>249615410.13999999</v>
      </c>
      <c r="I2287" s="4">
        <v>1.125</v>
      </c>
      <c r="J2287" s="3">
        <v>280817336.41000003</v>
      </c>
      <c r="K2287" s="4">
        <v>7.0000000000000007E-2</v>
      </c>
      <c r="L2287" s="3">
        <v>19657214</v>
      </c>
      <c r="M2287" s="3"/>
      <c r="N2287" s="5"/>
      <c r="O2287" s="3">
        <v>25914955.720000003</v>
      </c>
      <c r="P2287" s="4">
        <v>1.125</v>
      </c>
      <c r="Q2287" s="3">
        <v>29154325.190000001</v>
      </c>
      <c r="R2287" s="4">
        <v>1.6E-2</v>
      </c>
      <c r="S2287" s="3">
        <v>466469</v>
      </c>
      <c r="T2287" s="3"/>
      <c r="U2287" s="5"/>
      <c r="V2287" s="3">
        <v>14002509</v>
      </c>
      <c r="W2287" s="5"/>
      <c r="X2287" s="3">
        <v>27425288</v>
      </c>
      <c r="Y2287" s="3">
        <v>6721690</v>
      </c>
      <c r="Z2287" s="3">
        <v>28033</v>
      </c>
      <c r="AA2287" s="3">
        <v>1326818</v>
      </c>
      <c r="AB2287" s="3">
        <v>16399234</v>
      </c>
      <c r="AC2287" s="3">
        <v>2949513</v>
      </c>
      <c r="AD2287" s="3">
        <v>13422780</v>
      </c>
      <c r="AE2287" s="3">
        <v>0</v>
      </c>
      <c r="AF2287" s="3">
        <v>19657214</v>
      </c>
      <c r="AG2287" s="3">
        <v>466469</v>
      </c>
      <c r="AH2287" s="3">
        <v>13422780</v>
      </c>
      <c r="AI2287" s="3">
        <v>14002509</v>
      </c>
      <c r="AJ2287" s="3">
        <v>488222</v>
      </c>
      <c r="AK2287" s="3">
        <v>488222</v>
      </c>
      <c r="AL2287" s="3">
        <v>926469</v>
      </c>
      <c r="AM2287" s="3">
        <v>-438247</v>
      </c>
      <c r="AN2287" s="3">
        <v>399842</v>
      </c>
      <c r="AO2287" s="3">
        <v>0</v>
      </c>
      <c r="AP2287" s="3">
        <v>-399842</v>
      </c>
      <c r="AQ2287" s="3">
        <v>0</v>
      </c>
      <c r="AR2287" s="3">
        <f>Tabela1[[#This Row],[Potrzeby finansowe 2027
w tym:]]+Tabela1[[#This Row],[Rozliczenie 2025 potrz. fin.]]</f>
        <v>27425288</v>
      </c>
      <c r="AS2287" s="3">
        <v>0</v>
      </c>
      <c r="AT2287" s="3">
        <v>0</v>
      </c>
      <c r="AU2287" s="3"/>
      <c r="AV2287" s="3"/>
      <c r="AW2287" s="3"/>
      <c r="AX2287" s="3"/>
      <c r="AY2287" s="3"/>
      <c r="AZ2287" s="3"/>
      <c r="BA2287" s="3">
        <v>28033</v>
      </c>
      <c r="BB2287" s="3">
        <v>0</v>
      </c>
      <c r="BC2287" s="3">
        <v>0</v>
      </c>
      <c r="BD2287" s="3">
        <v>0</v>
      </c>
      <c r="BE2287" s="3">
        <v>561.73</v>
      </c>
      <c r="BF2287" s="3">
        <v>0</v>
      </c>
      <c r="BG2287" s="3">
        <v>808291</v>
      </c>
      <c r="BH2287" s="3">
        <v>7595</v>
      </c>
      <c r="BI2287" s="3">
        <v>518527</v>
      </c>
      <c r="BJ2287" s="3">
        <v>7968127.3125</v>
      </c>
      <c r="BK2287" s="3">
        <v>5420660.4299999997</v>
      </c>
      <c r="BL2287" s="3">
        <v>753227.16</v>
      </c>
      <c r="BM2287" s="3">
        <v>8683413.2100000009</v>
      </c>
      <c r="BN2287" s="53">
        <v>0.79674696660231481</v>
      </c>
      <c r="BO2287" s="54">
        <v>3.0538780000000001E-4</v>
      </c>
      <c r="BP2287" s="70">
        <v>7680</v>
      </c>
      <c r="BQ2287" s="71"/>
      <c r="BR2287" s="70"/>
      <c r="BS2287" s="72"/>
      <c r="BT2287" s="72"/>
      <c r="BU2287" s="70">
        <v>19657214</v>
      </c>
      <c r="BV2287" s="70">
        <v>466469</v>
      </c>
      <c r="BW2287" s="74">
        <v>13422780</v>
      </c>
      <c r="BX2287" s="70">
        <v>33546463</v>
      </c>
    </row>
    <row r="2288" spans="1:76" x14ac:dyDescent="0.3">
      <c r="A2288" s="73" t="s">
        <v>10</v>
      </c>
      <c r="B2288" s="2" t="s">
        <v>1143</v>
      </c>
      <c r="C2288" s="2" t="s">
        <v>1126</v>
      </c>
      <c r="D2288" s="2" t="s">
        <v>18</v>
      </c>
      <c r="E2288" s="2" t="s">
        <v>15</v>
      </c>
      <c r="F2288" s="17" t="str">
        <f>+Tabela1[[#This Row],[WK]]&amp;Tabela1[[#This Row],[PK]]&amp;Tabela1[[#This Row],[GK]]</f>
        <v>302804</v>
      </c>
      <c r="G2288" s="2" t="s">
        <v>2120</v>
      </c>
      <c r="H2288" s="3">
        <v>227394837.84</v>
      </c>
      <c r="I2288" s="4">
        <v>1.125</v>
      </c>
      <c r="J2288" s="3">
        <v>255819192.56999999</v>
      </c>
      <c r="K2288" s="4">
        <v>7.0000000000000007E-2</v>
      </c>
      <c r="L2288" s="3">
        <v>17907343</v>
      </c>
      <c r="M2288" s="3"/>
      <c r="N2288" s="5"/>
      <c r="O2288" s="3">
        <v>28223574.739999998</v>
      </c>
      <c r="P2288" s="4">
        <v>1.125</v>
      </c>
      <c r="Q2288" s="3">
        <v>31751521.579999998</v>
      </c>
      <c r="R2288" s="4">
        <v>1.6E-2</v>
      </c>
      <c r="S2288" s="3">
        <v>508024</v>
      </c>
      <c r="T2288" s="3"/>
      <c r="U2288" s="5"/>
      <c r="V2288" s="3">
        <v>11540325</v>
      </c>
      <c r="W2288" s="5"/>
      <c r="X2288" s="3">
        <v>18330126</v>
      </c>
      <c r="Y2288" s="3">
        <v>0</v>
      </c>
      <c r="Z2288" s="3">
        <v>0</v>
      </c>
      <c r="AA2288" s="3">
        <v>1267237</v>
      </c>
      <c r="AB2288" s="3">
        <v>12079240</v>
      </c>
      <c r="AC2288" s="3">
        <v>4983649</v>
      </c>
      <c r="AD2288" s="3">
        <v>6789801</v>
      </c>
      <c r="AE2288" s="3">
        <v>0</v>
      </c>
      <c r="AF2288" s="3">
        <v>17907343</v>
      </c>
      <c r="AG2288" s="3">
        <v>508024</v>
      </c>
      <c r="AH2288" s="3">
        <v>6789801</v>
      </c>
      <c r="AI2288" s="3">
        <v>11540325</v>
      </c>
      <c r="AJ2288" s="3">
        <v>105818</v>
      </c>
      <c r="AK2288" s="3">
        <v>105818</v>
      </c>
      <c r="AL2288" s="3">
        <v>1397611</v>
      </c>
      <c r="AM2288" s="3">
        <v>-1291793</v>
      </c>
      <c r="AN2288" s="3">
        <v>-123236</v>
      </c>
      <c r="AO2288" s="3">
        <v>0</v>
      </c>
      <c r="AP2288" s="3">
        <v>123236</v>
      </c>
      <c r="AQ2288" s="3">
        <v>0</v>
      </c>
      <c r="AR2288" s="3">
        <f>Tabela1[[#This Row],[Potrzeby finansowe 2027
w tym:]]+Tabela1[[#This Row],[Rozliczenie 2025 potrz. fin.]]</f>
        <v>18330126</v>
      </c>
      <c r="AS2288" s="3">
        <v>0</v>
      </c>
      <c r="AT2288" s="3">
        <v>0</v>
      </c>
      <c r="AU2288" s="3"/>
      <c r="AV2288" s="3"/>
      <c r="AW2288" s="3"/>
      <c r="AX2288" s="3"/>
      <c r="AY2288" s="3"/>
      <c r="AZ2288" s="3"/>
      <c r="BA2288" s="3">
        <v>0</v>
      </c>
      <c r="BB2288" s="3">
        <v>0</v>
      </c>
      <c r="BC2288" s="3">
        <v>0</v>
      </c>
      <c r="BD2288" s="3">
        <v>0</v>
      </c>
      <c r="BE2288" s="3">
        <v>0</v>
      </c>
      <c r="BF2288" s="3">
        <v>0</v>
      </c>
      <c r="BG2288" s="3">
        <v>595655</v>
      </c>
      <c r="BH2288" s="3">
        <v>5597</v>
      </c>
      <c r="BI2288" s="3">
        <v>671582</v>
      </c>
      <c r="BJ2288" s="3">
        <v>10320093.895</v>
      </c>
      <c r="BK2288" s="3">
        <v>6341682.3600000003</v>
      </c>
      <c r="BL2288" s="3">
        <v>5279617.1399999997</v>
      </c>
      <c r="BM2288" s="3">
        <v>5354411.8600000003</v>
      </c>
      <c r="BN2288" s="53">
        <v>1.0265166988425991</v>
      </c>
      <c r="BO2288" s="54">
        <v>2.0828139999999999E-4</v>
      </c>
      <c r="BP2288" s="70">
        <v>5238</v>
      </c>
      <c r="BQ2288" s="71"/>
      <c r="BR2288" s="70"/>
      <c r="BS2288" s="72"/>
      <c r="BT2288" s="72"/>
      <c r="BU2288" s="70">
        <v>17907343</v>
      </c>
      <c r="BV2288" s="70">
        <v>508024</v>
      </c>
      <c r="BW2288" s="74">
        <v>6789801</v>
      </c>
      <c r="BX2288" s="70">
        <v>25205168</v>
      </c>
    </row>
    <row r="2289" spans="1:76" x14ac:dyDescent="0.3">
      <c r="A2289" s="73" t="s">
        <v>10</v>
      </c>
      <c r="B2289" s="2" t="s">
        <v>1143</v>
      </c>
      <c r="C2289" s="2" t="s">
        <v>1126</v>
      </c>
      <c r="D2289" s="2" t="s">
        <v>21</v>
      </c>
      <c r="E2289" s="2" t="s">
        <v>19</v>
      </c>
      <c r="F2289" s="17" t="str">
        <f>+Tabela1[[#This Row],[WK]]&amp;Tabela1[[#This Row],[PK]]&amp;Tabela1[[#This Row],[GK]]</f>
        <v>302805</v>
      </c>
      <c r="G2289" s="2" t="s">
        <v>2121</v>
      </c>
      <c r="H2289" s="3">
        <v>449524239.91000003</v>
      </c>
      <c r="I2289" s="4">
        <v>1.125</v>
      </c>
      <c r="J2289" s="3">
        <v>505714769.89999998</v>
      </c>
      <c r="K2289" s="4">
        <v>7.0000000000000007E-2</v>
      </c>
      <c r="L2289" s="3">
        <v>35400034</v>
      </c>
      <c r="M2289" s="3"/>
      <c r="N2289" s="5"/>
      <c r="O2289" s="3">
        <v>52700683.400000006</v>
      </c>
      <c r="P2289" s="4">
        <v>1.125</v>
      </c>
      <c r="Q2289" s="3">
        <v>59288268.829999998</v>
      </c>
      <c r="R2289" s="4">
        <v>1.6E-2</v>
      </c>
      <c r="S2289" s="3">
        <v>948612</v>
      </c>
      <c r="T2289" s="3"/>
      <c r="U2289" s="5"/>
      <c r="V2289" s="3">
        <v>22784392</v>
      </c>
      <c r="W2289" s="5"/>
      <c r="X2289" s="3">
        <v>29788293</v>
      </c>
      <c r="Y2289" s="3">
        <v>2698259</v>
      </c>
      <c r="Z2289" s="3">
        <v>109812</v>
      </c>
      <c r="AA2289" s="3">
        <v>1740884</v>
      </c>
      <c r="AB2289" s="3">
        <v>25239338</v>
      </c>
      <c r="AC2289" s="3">
        <v>0</v>
      </c>
      <c r="AD2289" s="3">
        <v>7940136</v>
      </c>
      <c r="AE2289" s="3">
        <v>0</v>
      </c>
      <c r="AF2289" s="3">
        <v>35400034</v>
      </c>
      <c r="AG2289" s="3">
        <v>948612</v>
      </c>
      <c r="AH2289" s="3">
        <v>7940136</v>
      </c>
      <c r="AI2289" s="3">
        <v>22784392</v>
      </c>
      <c r="AJ2289" s="3">
        <v>-581613</v>
      </c>
      <c r="AK2289" s="3">
        <v>354622</v>
      </c>
      <c r="AL2289" s="3">
        <v>1834616</v>
      </c>
      <c r="AM2289" s="3">
        <v>-1479994</v>
      </c>
      <c r="AN2289" s="3">
        <v>936235</v>
      </c>
      <c r="AO2289" s="3">
        <v>0</v>
      </c>
      <c r="AP2289" s="3">
        <v>0</v>
      </c>
      <c r="AQ2289" s="3">
        <v>936235</v>
      </c>
      <c r="AR2289" s="3">
        <f>Tabela1[[#This Row],[Potrzeby finansowe 2027
w tym:]]+Tabela1[[#This Row],[Rozliczenie 2025 potrz. fin.]]</f>
        <v>30724528</v>
      </c>
      <c r="AS2289" s="3">
        <v>0</v>
      </c>
      <c r="AT2289" s="3">
        <v>0</v>
      </c>
      <c r="AU2289" s="3"/>
      <c r="AV2289" s="3"/>
      <c r="AW2289" s="3"/>
      <c r="AX2289" s="3"/>
      <c r="AY2289" s="3"/>
      <c r="AZ2289" s="3"/>
      <c r="BA2289" s="3">
        <v>109812</v>
      </c>
      <c r="BB2289" s="3">
        <v>0</v>
      </c>
      <c r="BC2289" s="3">
        <v>0</v>
      </c>
      <c r="BD2289" s="3">
        <v>1097.78</v>
      </c>
      <c r="BE2289" s="3">
        <v>4.8600000000000003</v>
      </c>
      <c r="BF2289" s="3">
        <v>0</v>
      </c>
      <c r="BG2289" s="3">
        <v>1097338</v>
      </c>
      <c r="BH2289" s="3">
        <v>10311</v>
      </c>
      <c r="BI2289" s="3">
        <v>643546</v>
      </c>
      <c r="BJ2289" s="3">
        <v>9889271.2125000004</v>
      </c>
      <c r="BK2289" s="3">
        <v>7243688.0099999998</v>
      </c>
      <c r="BL2289" s="3">
        <v>884889.59</v>
      </c>
      <c r="BM2289" s="3">
        <v>8812553.6300000008</v>
      </c>
      <c r="BN2289" s="53">
        <v>0.94502112419909912</v>
      </c>
      <c r="BO2289" s="54">
        <v>4.5501539999999999E-4</v>
      </c>
      <c r="BP2289" s="70">
        <v>11443</v>
      </c>
      <c r="BQ2289" s="71"/>
      <c r="BR2289" s="70"/>
      <c r="BS2289" s="72"/>
      <c r="BT2289" s="72"/>
      <c r="BU2289" s="70">
        <v>35400034</v>
      </c>
      <c r="BV2289" s="70">
        <v>948612</v>
      </c>
      <c r="BW2289" s="74">
        <v>7940136</v>
      </c>
      <c r="BX2289" s="70">
        <v>44288782</v>
      </c>
    </row>
    <row r="2290" spans="1:76" x14ac:dyDescent="0.3">
      <c r="A2290" s="73" t="s">
        <v>10</v>
      </c>
      <c r="B2290" s="2" t="s">
        <v>1143</v>
      </c>
      <c r="C2290" s="2" t="s">
        <v>1126</v>
      </c>
      <c r="D2290" s="2" t="s">
        <v>23</v>
      </c>
      <c r="E2290" s="2" t="s">
        <v>15</v>
      </c>
      <c r="F2290" s="17" t="str">
        <f>+Tabela1[[#This Row],[WK]]&amp;Tabela1[[#This Row],[PK]]&amp;Tabela1[[#This Row],[GK]]</f>
        <v>302806</v>
      </c>
      <c r="G2290" s="2" t="s">
        <v>2122</v>
      </c>
      <c r="H2290" s="3">
        <v>90273340.260000005</v>
      </c>
      <c r="I2290" s="4">
        <v>1.125</v>
      </c>
      <c r="J2290" s="3">
        <v>101557507.79000001</v>
      </c>
      <c r="K2290" s="4">
        <v>7.0000000000000007E-2</v>
      </c>
      <c r="L2290" s="3">
        <v>7109026</v>
      </c>
      <c r="M2290" s="3"/>
      <c r="N2290" s="5"/>
      <c r="O2290" s="3">
        <v>1110012.55</v>
      </c>
      <c r="P2290" s="4">
        <v>1.125</v>
      </c>
      <c r="Q2290" s="3">
        <v>1248764.1200000001</v>
      </c>
      <c r="R2290" s="4">
        <v>1.6E-2</v>
      </c>
      <c r="S2290" s="3">
        <v>19980</v>
      </c>
      <c r="T2290" s="3"/>
      <c r="U2290" s="5"/>
      <c r="V2290" s="3">
        <v>5188289</v>
      </c>
      <c r="W2290" s="5"/>
      <c r="X2290" s="3">
        <v>11483186</v>
      </c>
      <c r="Y2290" s="3">
        <v>3553134</v>
      </c>
      <c r="Z2290" s="3">
        <v>0</v>
      </c>
      <c r="AA2290" s="3">
        <v>532742</v>
      </c>
      <c r="AB2290" s="3">
        <v>5365786</v>
      </c>
      <c r="AC2290" s="3">
        <v>2031524</v>
      </c>
      <c r="AD2290" s="3">
        <v>6294897</v>
      </c>
      <c r="AE2290" s="3">
        <v>0</v>
      </c>
      <c r="AF2290" s="3">
        <v>7109026</v>
      </c>
      <c r="AG2290" s="3">
        <v>19980</v>
      </c>
      <c r="AH2290" s="3">
        <v>6294897</v>
      </c>
      <c r="AI2290" s="3">
        <v>5188289</v>
      </c>
      <c r="AJ2290" s="3">
        <v>43424</v>
      </c>
      <c r="AK2290" s="3">
        <v>43424</v>
      </c>
      <c r="AL2290" s="3">
        <v>324933</v>
      </c>
      <c r="AM2290" s="3">
        <v>-281509</v>
      </c>
      <c r="AN2290" s="3">
        <v>-314611</v>
      </c>
      <c r="AO2290" s="3">
        <v>0</v>
      </c>
      <c r="AP2290" s="3">
        <v>314611</v>
      </c>
      <c r="AQ2290" s="3">
        <v>0</v>
      </c>
      <c r="AR2290" s="3">
        <f>Tabela1[[#This Row],[Potrzeby finansowe 2027
w tym:]]+Tabela1[[#This Row],[Rozliczenie 2025 potrz. fin.]]</f>
        <v>11483186</v>
      </c>
      <c r="AS2290" s="3">
        <v>0</v>
      </c>
      <c r="AT2290" s="3">
        <v>0</v>
      </c>
      <c r="AU2290" s="3"/>
      <c r="AV2290" s="3"/>
      <c r="AW2290" s="3"/>
      <c r="AX2290" s="3"/>
      <c r="AY2290" s="3"/>
      <c r="AZ2290" s="3"/>
      <c r="BA2290" s="3">
        <v>0</v>
      </c>
      <c r="BB2290" s="3">
        <v>0</v>
      </c>
      <c r="BC2290" s="3">
        <v>0</v>
      </c>
      <c r="BD2290" s="3">
        <v>0</v>
      </c>
      <c r="BE2290" s="3">
        <v>0</v>
      </c>
      <c r="BF2290" s="3">
        <v>0</v>
      </c>
      <c r="BG2290" s="3">
        <v>377782</v>
      </c>
      <c r="BH2290" s="3">
        <v>2657</v>
      </c>
      <c r="BI2290" s="3">
        <v>154960</v>
      </c>
      <c r="BJ2290" s="3">
        <v>2381250.2624999993</v>
      </c>
      <c r="BK2290" s="3">
        <v>910777.02999999933</v>
      </c>
      <c r="BL2290" s="3">
        <v>108473.47</v>
      </c>
      <c r="BM2290" s="3">
        <v>5664945.9900000002</v>
      </c>
      <c r="BN2290" s="53">
        <v>0.69574251792992181</v>
      </c>
      <c r="BO2290" s="54">
        <v>9.9730199999999996E-5</v>
      </c>
      <c r="BP2290" s="70">
        <v>2508</v>
      </c>
      <c r="BQ2290" s="71"/>
      <c r="BR2290" s="70"/>
      <c r="BS2290" s="72"/>
      <c r="BT2290" s="72"/>
      <c r="BU2290" s="70">
        <v>7109026</v>
      </c>
      <c r="BV2290" s="70">
        <v>19980</v>
      </c>
      <c r="BW2290" s="74">
        <v>6294897</v>
      </c>
      <c r="BX2290" s="70">
        <v>13423903</v>
      </c>
    </row>
    <row r="2291" spans="1:76" x14ac:dyDescent="0.3">
      <c r="A2291" s="73" t="s">
        <v>10</v>
      </c>
      <c r="B2291" s="2" t="s">
        <v>1143</v>
      </c>
      <c r="C2291" s="2" t="s">
        <v>1126</v>
      </c>
      <c r="D2291" s="2" t="s">
        <v>30</v>
      </c>
      <c r="E2291" s="2" t="s">
        <v>15</v>
      </c>
      <c r="F2291" s="17" t="str">
        <f>+Tabela1[[#This Row],[WK]]&amp;Tabela1[[#This Row],[PK]]&amp;Tabela1[[#This Row],[GK]]</f>
        <v>302807</v>
      </c>
      <c r="G2291" s="2" t="s">
        <v>2117</v>
      </c>
      <c r="H2291" s="3">
        <v>467282937.85000002</v>
      </c>
      <c r="I2291" s="4">
        <v>1.125</v>
      </c>
      <c r="J2291" s="3">
        <v>525693305.07999998</v>
      </c>
      <c r="K2291" s="4">
        <v>7.0000000000000007E-2</v>
      </c>
      <c r="L2291" s="3">
        <v>36798531</v>
      </c>
      <c r="M2291" s="3"/>
      <c r="N2291" s="5"/>
      <c r="O2291" s="3">
        <v>42282901.360000007</v>
      </c>
      <c r="P2291" s="4">
        <v>1.125</v>
      </c>
      <c r="Q2291" s="3">
        <v>47568264.030000001</v>
      </c>
      <c r="R2291" s="4">
        <v>1.6E-2</v>
      </c>
      <c r="S2291" s="3">
        <v>761092</v>
      </c>
      <c r="T2291" s="3"/>
      <c r="U2291" s="5"/>
      <c r="V2291" s="3">
        <v>23950338</v>
      </c>
      <c r="W2291" s="5"/>
      <c r="X2291" s="3">
        <v>46767892</v>
      </c>
      <c r="Y2291" s="3">
        <v>4020302</v>
      </c>
      <c r="Z2291" s="3">
        <v>46289</v>
      </c>
      <c r="AA2291" s="3">
        <v>2288075</v>
      </c>
      <c r="AB2291" s="3">
        <v>27630670</v>
      </c>
      <c r="AC2291" s="3">
        <v>12782556</v>
      </c>
      <c r="AD2291" s="3">
        <v>22817554</v>
      </c>
      <c r="AE2291" s="3">
        <v>0</v>
      </c>
      <c r="AF2291" s="3">
        <v>36798531</v>
      </c>
      <c r="AG2291" s="3">
        <v>761092</v>
      </c>
      <c r="AH2291" s="3">
        <v>22817554</v>
      </c>
      <c r="AI2291" s="3">
        <v>23950338</v>
      </c>
      <c r="AJ2291" s="3">
        <v>2572908</v>
      </c>
      <c r="AK2291" s="3">
        <v>2572908</v>
      </c>
      <c r="AL2291" s="3">
        <v>1863598</v>
      </c>
      <c r="AM2291" s="3">
        <v>709310</v>
      </c>
      <c r="AN2291" s="3">
        <v>314623</v>
      </c>
      <c r="AO2291" s="3">
        <v>0</v>
      </c>
      <c r="AP2291" s="3">
        <v>-314623</v>
      </c>
      <c r="AQ2291" s="3">
        <v>0</v>
      </c>
      <c r="AR2291" s="3">
        <f>Tabela1[[#This Row],[Potrzeby finansowe 2027
w tym:]]+Tabela1[[#This Row],[Rozliczenie 2025 potrz. fin.]]</f>
        <v>46767892</v>
      </c>
      <c r="AS2291" s="3">
        <v>0</v>
      </c>
      <c r="AT2291" s="3">
        <v>0</v>
      </c>
      <c r="AU2291" s="3"/>
      <c r="AV2291" s="3"/>
      <c r="AW2291" s="3"/>
      <c r="AX2291" s="3"/>
      <c r="AY2291" s="3"/>
      <c r="AZ2291" s="3"/>
      <c r="BA2291" s="3">
        <v>46289</v>
      </c>
      <c r="BB2291" s="3">
        <v>0</v>
      </c>
      <c r="BC2291" s="3">
        <v>31.27</v>
      </c>
      <c r="BD2291" s="3">
        <v>0</v>
      </c>
      <c r="BE2291" s="3">
        <v>719.08</v>
      </c>
      <c r="BF2291" s="3">
        <v>0</v>
      </c>
      <c r="BG2291" s="3">
        <v>1319125</v>
      </c>
      <c r="BH2291" s="3">
        <v>12395</v>
      </c>
      <c r="BI2291" s="3">
        <v>968950</v>
      </c>
      <c r="BJ2291" s="3">
        <v>14889700.174999997</v>
      </c>
      <c r="BK2291" s="3">
        <v>8751340.9299999978</v>
      </c>
      <c r="BL2291" s="3">
        <v>6631667.1299999999</v>
      </c>
      <c r="BM2291" s="3">
        <v>11290102.720000001</v>
      </c>
      <c r="BN2291" s="53">
        <v>0.91513947567219722</v>
      </c>
      <c r="BO2291" s="54">
        <v>4.3921809999999999E-4</v>
      </c>
      <c r="BP2291" s="70">
        <v>11046</v>
      </c>
      <c r="BQ2291" s="71"/>
      <c r="BR2291" s="70"/>
      <c r="BS2291" s="72"/>
      <c r="BT2291" s="72"/>
      <c r="BU2291" s="70">
        <v>36798531</v>
      </c>
      <c r="BV2291" s="70">
        <v>761092</v>
      </c>
      <c r="BW2291" s="74">
        <v>22817554</v>
      </c>
      <c r="BX2291" s="70">
        <v>60377177</v>
      </c>
    </row>
    <row r="2292" spans="1:76" x14ac:dyDescent="0.3">
      <c r="A2292" s="73" t="s">
        <v>10</v>
      </c>
      <c r="B2292" s="2" t="s">
        <v>1143</v>
      </c>
      <c r="C2292" s="2" t="s">
        <v>1134</v>
      </c>
      <c r="D2292" s="2" t="s">
        <v>12</v>
      </c>
      <c r="E2292" s="2" t="s">
        <v>15</v>
      </c>
      <c r="F2292" s="17" t="str">
        <f>+Tabela1[[#This Row],[WK]]&amp;Tabela1[[#This Row],[PK]]&amp;Tabela1[[#This Row],[GK]]</f>
        <v>302901</v>
      </c>
      <c r="G2292" s="2" t="s">
        <v>2123</v>
      </c>
      <c r="H2292" s="3">
        <v>513717427.94999999</v>
      </c>
      <c r="I2292" s="4">
        <v>1.125</v>
      </c>
      <c r="J2292" s="3">
        <v>577932106.44000006</v>
      </c>
      <c r="K2292" s="4">
        <v>7.0000000000000007E-2</v>
      </c>
      <c r="L2292" s="3">
        <v>40455247</v>
      </c>
      <c r="M2292" s="3"/>
      <c r="N2292" s="5"/>
      <c r="O2292" s="3">
        <v>19159199.720000003</v>
      </c>
      <c r="P2292" s="4">
        <v>1.125</v>
      </c>
      <c r="Q2292" s="3">
        <v>21554099.690000001</v>
      </c>
      <c r="R2292" s="4">
        <v>1.6E-2</v>
      </c>
      <c r="S2292" s="3">
        <v>344866</v>
      </c>
      <c r="T2292" s="3"/>
      <c r="U2292" s="5"/>
      <c r="V2292" s="3">
        <v>26315967</v>
      </c>
      <c r="W2292" s="5"/>
      <c r="X2292" s="3">
        <v>61196515</v>
      </c>
      <c r="Y2292" s="3">
        <v>11030002</v>
      </c>
      <c r="Z2292" s="3">
        <v>642745</v>
      </c>
      <c r="AA2292" s="3">
        <v>2162350</v>
      </c>
      <c r="AB2292" s="3">
        <v>42496166</v>
      </c>
      <c r="AC2292" s="3">
        <v>4865252</v>
      </c>
      <c r="AD2292" s="3">
        <v>34880548</v>
      </c>
      <c r="AE2292" s="3">
        <v>0</v>
      </c>
      <c r="AF2292" s="3">
        <v>40455247</v>
      </c>
      <c r="AG2292" s="3">
        <v>344866</v>
      </c>
      <c r="AH2292" s="3">
        <v>34880548</v>
      </c>
      <c r="AI2292" s="3">
        <v>26315967</v>
      </c>
      <c r="AJ2292" s="3">
        <v>3193617</v>
      </c>
      <c r="AK2292" s="3">
        <v>3193617</v>
      </c>
      <c r="AL2292" s="3">
        <v>1103176</v>
      </c>
      <c r="AM2292" s="3">
        <v>2090441</v>
      </c>
      <c r="AN2292" s="3">
        <v>1334211</v>
      </c>
      <c r="AO2292" s="3">
        <v>0</v>
      </c>
      <c r="AP2292" s="3">
        <v>-1334211</v>
      </c>
      <c r="AQ2292" s="3">
        <v>0</v>
      </c>
      <c r="AR2292" s="3">
        <f>Tabela1[[#This Row],[Potrzeby finansowe 2027
w tym:]]+Tabela1[[#This Row],[Rozliczenie 2025 potrz. fin.]]</f>
        <v>61196515</v>
      </c>
      <c r="AS2292" s="3">
        <v>0</v>
      </c>
      <c r="AT2292" s="3">
        <v>0</v>
      </c>
      <c r="AU2292" s="3"/>
      <c r="AV2292" s="3"/>
      <c r="AW2292" s="3"/>
      <c r="AX2292" s="3"/>
      <c r="AY2292" s="3"/>
      <c r="AZ2292" s="3"/>
      <c r="BA2292" s="3">
        <v>642745</v>
      </c>
      <c r="BB2292" s="3">
        <v>0</v>
      </c>
      <c r="BC2292" s="3">
        <v>125.18</v>
      </c>
      <c r="BD2292" s="3">
        <v>0</v>
      </c>
      <c r="BE2292" s="3">
        <v>12044.84</v>
      </c>
      <c r="BF2292" s="3">
        <v>0</v>
      </c>
      <c r="BG2292" s="3">
        <v>1475782</v>
      </c>
      <c r="BH2292" s="3">
        <v>13867</v>
      </c>
      <c r="BI2292" s="3">
        <v>686568</v>
      </c>
      <c r="BJ2292" s="3">
        <v>10550388.83</v>
      </c>
      <c r="BK2292" s="3">
        <v>8213187.790000001</v>
      </c>
      <c r="BL2292" s="3">
        <v>208831.45</v>
      </c>
      <c r="BM2292" s="3">
        <v>8931141.2599999998</v>
      </c>
      <c r="BN2292" s="53">
        <v>0.81062272087145482</v>
      </c>
      <c r="BO2292" s="54">
        <v>5.4001299999999999E-4</v>
      </c>
      <c r="BP2292" s="70">
        <v>13580</v>
      </c>
      <c r="BQ2292" s="71"/>
      <c r="BR2292" s="70"/>
      <c r="BS2292" s="72"/>
      <c r="BT2292" s="72"/>
      <c r="BU2292" s="70">
        <v>40455247</v>
      </c>
      <c r="BV2292" s="70">
        <v>344866</v>
      </c>
      <c r="BW2292" s="74">
        <v>34880548</v>
      </c>
      <c r="BX2292" s="70">
        <v>75680661</v>
      </c>
    </row>
    <row r="2293" spans="1:76" x14ac:dyDescent="0.3">
      <c r="A2293" s="73" t="s">
        <v>10</v>
      </c>
      <c r="B2293" s="2" t="s">
        <v>1143</v>
      </c>
      <c r="C2293" s="2" t="s">
        <v>1134</v>
      </c>
      <c r="D2293" s="2" t="s">
        <v>11</v>
      </c>
      <c r="E2293" s="2" t="s">
        <v>15</v>
      </c>
      <c r="F2293" s="17" t="str">
        <f>+Tabela1[[#This Row],[WK]]&amp;Tabela1[[#This Row],[PK]]&amp;Tabela1[[#This Row],[GK]]</f>
        <v>302902</v>
      </c>
      <c r="G2293" s="2" t="s">
        <v>2124</v>
      </c>
      <c r="H2293" s="3">
        <v>594274725.47000003</v>
      </c>
      <c r="I2293" s="4">
        <v>1.125</v>
      </c>
      <c r="J2293" s="3">
        <v>668559066.14999998</v>
      </c>
      <c r="K2293" s="4">
        <v>7.0000000000000007E-2</v>
      </c>
      <c r="L2293" s="3">
        <v>46799135</v>
      </c>
      <c r="M2293" s="3"/>
      <c r="N2293" s="5"/>
      <c r="O2293" s="3">
        <v>144203072.41999999</v>
      </c>
      <c r="P2293" s="4">
        <v>1.125</v>
      </c>
      <c r="Q2293" s="3">
        <v>162228456.47</v>
      </c>
      <c r="R2293" s="4">
        <v>1.6E-2</v>
      </c>
      <c r="S2293" s="3">
        <v>2595655</v>
      </c>
      <c r="T2293" s="3"/>
      <c r="U2293" s="5"/>
      <c r="V2293" s="3">
        <v>27866607</v>
      </c>
      <c r="W2293" s="5"/>
      <c r="X2293" s="3">
        <v>35397859</v>
      </c>
      <c r="Y2293" s="3">
        <v>372135</v>
      </c>
      <c r="Z2293" s="3">
        <v>98174</v>
      </c>
      <c r="AA2293" s="3">
        <v>1962641</v>
      </c>
      <c r="AB2293" s="3">
        <v>28765405</v>
      </c>
      <c r="AC2293" s="3">
        <v>4199504</v>
      </c>
      <c r="AD2293" s="3">
        <v>7531252</v>
      </c>
      <c r="AE2293" s="3">
        <v>0</v>
      </c>
      <c r="AF2293" s="3">
        <v>46799135</v>
      </c>
      <c r="AG2293" s="3">
        <v>2595655</v>
      </c>
      <c r="AH2293" s="3">
        <v>7531252</v>
      </c>
      <c r="AI2293" s="3">
        <v>27866607</v>
      </c>
      <c r="AJ2293" s="3">
        <v>-1873786</v>
      </c>
      <c r="AK2293" s="3">
        <v>-1873786</v>
      </c>
      <c r="AL2293" s="3">
        <v>2783411</v>
      </c>
      <c r="AM2293" s="3">
        <v>-4657197</v>
      </c>
      <c r="AN2293" s="3">
        <v>20692</v>
      </c>
      <c r="AO2293" s="3">
        <v>0</v>
      </c>
      <c r="AP2293" s="3">
        <v>-20692</v>
      </c>
      <c r="AQ2293" s="3">
        <v>0</v>
      </c>
      <c r="AR2293" s="3">
        <f>Tabela1[[#This Row],[Potrzeby finansowe 2027
w tym:]]+Tabela1[[#This Row],[Rozliczenie 2025 potrz. fin.]]</f>
        <v>35397859</v>
      </c>
      <c r="AS2293" s="3">
        <v>0</v>
      </c>
      <c r="AT2293" s="3">
        <v>0</v>
      </c>
      <c r="AU2293" s="3"/>
      <c r="AV2293" s="3"/>
      <c r="AW2293" s="3"/>
      <c r="AX2293" s="3"/>
      <c r="AY2293" s="3"/>
      <c r="AZ2293" s="3"/>
      <c r="BA2293" s="3">
        <v>98174</v>
      </c>
      <c r="BB2293" s="3">
        <v>0</v>
      </c>
      <c r="BC2293" s="3">
        <v>26.32</v>
      </c>
      <c r="BD2293" s="3">
        <v>0</v>
      </c>
      <c r="BE2293" s="3">
        <v>1791.76</v>
      </c>
      <c r="BF2293" s="3">
        <v>0</v>
      </c>
      <c r="BG2293" s="3">
        <v>1320084</v>
      </c>
      <c r="BH2293" s="3">
        <v>12404</v>
      </c>
      <c r="BI2293" s="3">
        <v>642557</v>
      </c>
      <c r="BJ2293" s="3">
        <v>9874077.375</v>
      </c>
      <c r="BK2293" s="3">
        <v>8143529.9800000004</v>
      </c>
      <c r="BL2293" s="3">
        <v>62076.46</v>
      </c>
      <c r="BM2293" s="3">
        <v>6798036.6600000001</v>
      </c>
      <c r="BN2293" s="53">
        <v>0.99333538513192143</v>
      </c>
      <c r="BO2293" s="54">
        <v>5.1770310000000003E-4</v>
      </c>
      <c r="BP2293" s="70">
        <v>13019</v>
      </c>
      <c r="BQ2293" s="71"/>
      <c r="BR2293" s="70"/>
      <c r="BS2293" s="72"/>
      <c r="BT2293" s="72"/>
      <c r="BU2293" s="70">
        <v>46799135</v>
      </c>
      <c r="BV2293" s="70">
        <v>2595655</v>
      </c>
      <c r="BW2293" s="74">
        <v>7531252</v>
      </c>
      <c r="BX2293" s="70">
        <v>56926042</v>
      </c>
    </row>
    <row r="2294" spans="1:76" x14ac:dyDescent="0.3">
      <c r="A2294" s="73" t="s">
        <v>10</v>
      </c>
      <c r="B2294" s="2" t="s">
        <v>1143</v>
      </c>
      <c r="C2294" s="2" t="s">
        <v>1134</v>
      </c>
      <c r="D2294" s="2" t="s">
        <v>16</v>
      </c>
      <c r="E2294" s="2" t="s">
        <v>19</v>
      </c>
      <c r="F2294" s="17" t="str">
        <f>+Tabela1[[#This Row],[WK]]&amp;Tabela1[[#This Row],[PK]]&amp;Tabela1[[#This Row],[GK]]</f>
        <v>302903</v>
      </c>
      <c r="G2294" s="2" t="s">
        <v>2125</v>
      </c>
      <c r="H2294" s="3">
        <v>1554815716.05</v>
      </c>
      <c r="I2294" s="4">
        <v>1.125</v>
      </c>
      <c r="J2294" s="3">
        <v>1749167680.5599999</v>
      </c>
      <c r="K2294" s="4">
        <v>7.0000000000000007E-2</v>
      </c>
      <c r="L2294" s="3">
        <v>122441738</v>
      </c>
      <c r="M2294" s="3"/>
      <c r="N2294" s="5"/>
      <c r="O2294" s="3">
        <v>343269582.56999999</v>
      </c>
      <c r="P2294" s="4">
        <v>1.125</v>
      </c>
      <c r="Q2294" s="3">
        <v>386178280.38999999</v>
      </c>
      <c r="R2294" s="4">
        <v>1.6E-2</v>
      </c>
      <c r="S2294" s="3">
        <v>6178852</v>
      </c>
      <c r="T2294" s="3"/>
      <c r="U2294" s="5"/>
      <c r="V2294" s="3">
        <v>71414155</v>
      </c>
      <c r="W2294" s="5"/>
      <c r="X2294" s="3">
        <v>71333473</v>
      </c>
      <c r="Y2294" s="3">
        <v>0</v>
      </c>
      <c r="Z2294" s="3">
        <v>91043</v>
      </c>
      <c r="AA2294" s="3">
        <v>4511618</v>
      </c>
      <c r="AB2294" s="3">
        <v>66730812</v>
      </c>
      <c r="AC2294" s="3">
        <v>0</v>
      </c>
      <c r="AD2294" s="3">
        <v>8776917</v>
      </c>
      <c r="AE2294" s="3">
        <v>0</v>
      </c>
      <c r="AF2294" s="3">
        <v>122441738</v>
      </c>
      <c r="AG2294" s="3">
        <v>6178852</v>
      </c>
      <c r="AH2294" s="3">
        <v>8776917</v>
      </c>
      <c r="AI2294" s="3">
        <v>71414155</v>
      </c>
      <c r="AJ2294" s="3">
        <v>3041881</v>
      </c>
      <c r="AK2294" s="3">
        <v>6473667</v>
      </c>
      <c r="AL2294" s="3">
        <v>4763362</v>
      </c>
      <c r="AM2294" s="3">
        <v>1710305</v>
      </c>
      <c r="AN2294" s="3">
        <v>3431786</v>
      </c>
      <c r="AO2294" s="3">
        <v>0</v>
      </c>
      <c r="AP2294" s="3">
        <v>0</v>
      </c>
      <c r="AQ2294" s="3">
        <v>3431786</v>
      </c>
      <c r="AR2294" s="3">
        <f>Tabela1[[#This Row],[Potrzeby finansowe 2027
w tym:]]+Tabela1[[#This Row],[Rozliczenie 2025 potrz. fin.]]</f>
        <v>74765259</v>
      </c>
      <c r="AS2294" s="3">
        <v>0</v>
      </c>
      <c r="AT2294" s="3">
        <v>0</v>
      </c>
      <c r="AU2294" s="3"/>
      <c r="AV2294" s="3"/>
      <c r="AW2294" s="3"/>
      <c r="AX2294" s="3"/>
      <c r="AY2294" s="3"/>
      <c r="AZ2294" s="3"/>
      <c r="BA2294" s="3">
        <v>91043</v>
      </c>
      <c r="BB2294" s="3">
        <v>0</v>
      </c>
      <c r="BC2294" s="3">
        <v>3.92</v>
      </c>
      <c r="BD2294" s="3">
        <v>0</v>
      </c>
      <c r="BE2294" s="3">
        <v>1798.2</v>
      </c>
      <c r="BF2294" s="3">
        <v>0</v>
      </c>
      <c r="BG2294" s="3">
        <v>3191549</v>
      </c>
      <c r="BH2294" s="3">
        <v>29989</v>
      </c>
      <c r="BI2294" s="3">
        <v>1320069</v>
      </c>
      <c r="BJ2294" s="3">
        <v>20285287.715</v>
      </c>
      <c r="BK2294" s="3">
        <v>13463392.469999999</v>
      </c>
      <c r="BL2294" s="3">
        <v>7491466.9900000002</v>
      </c>
      <c r="BM2294" s="3">
        <v>12304647</v>
      </c>
      <c r="BN2294" s="53">
        <v>1.0006938809770292</v>
      </c>
      <c r="BO2294" s="54">
        <v>1.2960866000000001E-3</v>
      </c>
      <c r="BP2294" s="70">
        <v>32594</v>
      </c>
      <c r="BQ2294" s="71"/>
      <c r="BR2294" s="70"/>
      <c r="BS2294" s="72"/>
      <c r="BT2294" s="72"/>
      <c r="BU2294" s="70">
        <v>122441738</v>
      </c>
      <c r="BV2294" s="70">
        <v>6178852</v>
      </c>
      <c r="BW2294" s="74">
        <v>8776917</v>
      </c>
      <c r="BX2294" s="70">
        <v>137397507</v>
      </c>
    </row>
    <row r="2295" spans="1:76" x14ac:dyDescent="0.3">
      <c r="A2295" s="73" t="s">
        <v>10</v>
      </c>
      <c r="B2295" s="2" t="s">
        <v>1143</v>
      </c>
      <c r="C2295" s="2" t="s">
        <v>1143</v>
      </c>
      <c r="D2295" s="2" t="s">
        <v>12</v>
      </c>
      <c r="E2295" s="2" t="s">
        <v>15</v>
      </c>
      <c r="F2295" s="17" t="str">
        <f>+Tabela1[[#This Row],[WK]]&amp;Tabela1[[#This Row],[PK]]&amp;Tabela1[[#This Row],[GK]]</f>
        <v>303001</v>
      </c>
      <c r="G2295" s="2" t="s">
        <v>2126</v>
      </c>
      <c r="H2295" s="3">
        <v>211961600.19</v>
      </c>
      <c r="I2295" s="4">
        <v>1.125</v>
      </c>
      <c r="J2295" s="3">
        <v>238456800.21000001</v>
      </c>
      <c r="K2295" s="4">
        <v>7.0000000000000007E-2</v>
      </c>
      <c r="L2295" s="3">
        <v>16691976</v>
      </c>
      <c r="M2295" s="3"/>
      <c r="N2295" s="5"/>
      <c r="O2295" s="3">
        <v>10211699.9</v>
      </c>
      <c r="P2295" s="4">
        <v>1.125</v>
      </c>
      <c r="Q2295" s="3">
        <v>11488162.390000001</v>
      </c>
      <c r="R2295" s="4">
        <v>1.6E-2</v>
      </c>
      <c r="S2295" s="3">
        <v>183811</v>
      </c>
      <c r="T2295" s="3"/>
      <c r="U2295" s="5"/>
      <c r="V2295" s="3">
        <v>10468163</v>
      </c>
      <c r="W2295" s="5"/>
      <c r="X2295" s="3">
        <v>20928646</v>
      </c>
      <c r="Y2295" s="3">
        <v>4042906</v>
      </c>
      <c r="Z2295" s="3">
        <v>15482</v>
      </c>
      <c r="AA2295" s="3">
        <v>1024296</v>
      </c>
      <c r="AB2295" s="3">
        <v>14276980</v>
      </c>
      <c r="AC2295" s="3">
        <v>1568982</v>
      </c>
      <c r="AD2295" s="3">
        <v>10460483</v>
      </c>
      <c r="AE2295" s="3">
        <v>0</v>
      </c>
      <c r="AF2295" s="3">
        <v>16691976</v>
      </c>
      <c r="AG2295" s="3">
        <v>183811</v>
      </c>
      <c r="AH2295" s="3">
        <v>10460483</v>
      </c>
      <c r="AI2295" s="3">
        <v>10468163</v>
      </c>
      <c r="AJ2295" s="3">
        <v>153682</v>
      </c>
      <c r="AK2295" s="3">
        <v>153682</v>
      </c>
      <c r="AL2295" s="3">
        <v>702876</v>
      </c>
      <c r="AM2295" s="3">
        <v>-549194</v>
      </c>
      <c r="AN2295" s="3">
        <v>-147529</v>
      </c>
      <c r="AO2295" s="3">
        <v>0</v>
      </c>
      <c r="AP2295" s="3">
        <v>147529</v>
      </c>
      <c r="AQ2295" s="3">
        <v>0</v>
      </c>
      <c r="AR2295" s="3">
        <f>Tabela1[[#This Row],[Potrzeby finansowe 2027
w tym:]]+Tabela1[[#This Row],[Rozliczenie 2025 potrz. fin.]]</f>
        <v>20928646</v>
      </c>
      <c r="AS2295" s="3">
        <v>0</v>
      </c>
      <c r="AT2295" s="3">
        <v>0</v>
      </c>
      <c r="AU2295" s="3"/>
      <c r="AV2295" s="3"/>
      <c r="AW2295" s="3"/>
      <c r="AX2295" s="3"/>
      <c r="AY2295" s="3"/>
      <c r="AZ2295" s="3"/>
      <c r="BA2295" s="3">
        <v>15482</v>
      </c>
      <c r="BB2295" s="3">
        <v>0</v>
      </c>
      <c r="BC2295" s="3">
        <v>0</v>
      </c>
      <c r="BD2295" s="3">
        <v>0</v>
      </c>
      <c r="BE2295" s="3">
        <v>310.22000000000003</v>
      </c>
      <c r="BF2295" s="3">
        <v>0</v>
      </c>
      <c r="BG2295" s="3">
        <v>580649</v>
      </c>
      <c r="BH2295" s="3">
        <v>5456</v>
      </c>
      <c r="BI2295" s="3">
        <v>443647</v>
      </c>
      <c r="BJ2295" s="3">
        <v>6817450.4350000005</v>
      </c>
      <c r="BK2295" s="3">
        <v>3716446.1500000004</v>
      </c>
      <c r="BL2295" s="3">
        <v>2835898.9</v>
      </c>
      <c r="BM2295" s="3">
        <v>6732219.3399999999</v>
      </c>
      <c r="BN2295" s="53">
        <v>0.83643248183691932</v>
      </c>
      <c r="BO2295" s="54">
        <v>2.291583E-4</v>
      </c>
      <c r="BP2295" s="70">
        <v>5763</v>
      </c>
      <c r="BQ2295" s="71"/>
      <c r="BR2295" s="70"/>
      <c r="BS2295" s="72"/>
      <c r="BT2295" s="72"/>
      <c r="BU2295" s="70">
        <v>16691976</v>
      </c>
      <c r="BV2295" s="70">
        <v>183811</v>
      </c>
      <c r="BW2295" s="74">
        <v>10460483</v>
      </c>
      <c r="BX2295" s="70">
        <v>27336270</v>
      </c>
    </row>
    <row r="2296" spans="1:76" x14ac:dyDescent="0.3">
      <c r="A2296" s="73" t="s">
        <v>10</v>
      </c>
      <c r="B2296" s="2" t="s">
        <v>1143</v>
      </c>
      <c r="C2296" s="2" t="s">
        <v>1143</v>
      </c>
      <c r="D2296" s="2" t="s">
        <v>11</v>
      </c>
      <c r="E2296" s="2" t="s">
        <v>19</v>
      </c>
      <c r="F2296" s="17" t="str">
        <f>+Tabela1[[#This Row],[WK]]&amp;Tabela1[[#This Row],[PK]]&amp;Tabela1[[#This Row],[GK]]</f>
        <v>303002</v>
      </c>
      <c r="G2296" s="2" t="s">
        <v>2127</v>
      </c>
      <c r="H2296" s="3">
        <v>432595357.54000002</v>
      </c>
      <c r="I2296" s="4">
        <v>1.125</v>
      </c>
      <c r="J2296" s="3">
        <v>486669777.23000002</v>
      </c>
      <c r="K2296" s="4">
        <v>7.0000000000000007E-2</v>
      </c>
      <c r="L2296" s="3">
        <v>34066884</v>
      </c>
      <c r="M2296" s="3"/>
      <c r="N2296" s="5"/>
      <c r="O2296" s="3">
        <v>26464711.309999999</v>
      </c>
      <c r="P2296" s="4">
        <v>1.125</v>
      </c>
      <c r="Q2296" s="3">
        <v>29772800.219999999</v>
      </c>
      <c r="R2296" s="4">
        <v>1.6E-2</v>
      </c>
      <c r="S2296" s="3">
        <v>476365</v>
      </c>
      <c r="T2296" s="3"/>
      <c r="U2296" s="5"/>
      <c r="V2296" s="3">
        <v>22022666</v>
      </c>
      <c r="W2296" s="5"/>
      <c r="X2296" s="3">
        <v>29048326</v>
      </c>
      <c r="Y2296" s="3">
        <v>1123709</v>
      </c>
      <c r="Z2296" s="3">
        <v>720136</v>
      </c>
      <c r="AA2296" s="3">
        <v>1658478</v>
      </c>
      <c r="AB2296" s="3">
        <v>20784782</v>
      </c>
      <c r="AC2296" s="3">
        <v>4761221</v>
      </c>
      <c r="AD2296" s="3">
        <v>7025661</v>
      </c>
      <c r="AE2296" s="3">
        <v>0</v>
      </c>
      <c r="AF2296" s="3">
        <v>34066884</v>
      </c>
      <c r="AG2296" s="3">
        <v>476365</v>
      </c>
      <c r="AH2296" s="3">
        <v>7025661</v>
      </c>
      <c r="AI2296" s="3">
        <v>22022666</v>
      </c>
      <c r="AJ2296" s="3">
        <v>-943584</v>
      </c>
      <c r="AK2296" s="3">
        <v>-943584</v>
      </c>
      <c r="AL2296" s="3">
        <v>1945585</v>
      </c>
      <c r="AM2296" s="3">
        <v>-2889169</v>
      </c>
      <c r="AN2296" s="3">
        <v>88401</v>
      </c>
      <c r="AO2296" s="3">
        <v>0</v>
      </c>
      <c r="AP2296" s="3">
        <v>-88401</v>
      </c>
      <c r="AQ2296" s="3">
        <v>0</v>
      </c>
      <c r="AR2296" s="3">
        <f>Tabela1[[#This Row],[Potrzeby finansowe 2027
w tym:]]+Tabela1[[#This Row],[Rozliczenie 2025 potrz. fin.]]</f>
        <v>29048326</v>
      </c>
      <c r="AS2296" s="3">
        <v>0</v>
      </c>
      <c r="AT2296" s="3">
        <v>0</v>
      </c>
      <c r="AU2296" s="3"/>
      <c r="AV2296" s="3"/>
      <c r="AW2296" s="3"/>
      <c r="AX2296" s="3"/>
      <c r="AY2296" s="3"/>
      <c r="AZ2296" s="3"/>
      <c r="BA2296" s="3">
        <v>720136</v>
      </c>
      <c r="BB2296" s="3">
        <v>0</v>
      </c>
      <c r="BC2296" s="3">
        <v>443</v>
      </c>
      <c r="BD2296" s="3">
        <v>5465.76</v>
      </c>
      <c r="BE2296" s="3">
        <v>545.28</v>
      </c>
      <c r="BF2296" s="3">
        <v>0</v>
      </c>
      <c r="BG2296" s="3">
        <v>1027311</v>
      </c>
      <c r="BH2296" s="3">
        <v>9653</v>
      </c>
      <c r="BI2296" s="3">
        <v>631167</v>
      </c>
      <c r="BJ2296" s="3">
        <v>9699046.6450000014</v>
      </c>
      <c r="BK2296" s="3">
        <v>5868733.290000001</v>
      </c>
      <c r="BL2296" s="3">
        <v>3586122.58</v>
      </c>
      <c r="BM2296" s="3">
        <v>8149008.2599999998</v>
      </c>
      <c r="BN2296" s="53">
        <v>0.97214217098943334</v>
      </c>
      <c r="BO2296" s="54">
        <v>3.7397119999999997E-4</v>
      </c>
      <c r="BP2296" s="70">
        <v>9405</v>
      </c>
      <c r="BQ2296" s="71"/>
      <c r="BR2296" s="70"/>
      <c r="BS2296" s="72"/>
      <c r="BT2296" s="72"/>
      <c r="BU2296" s="70">
        <v>34066884</v>
      </c>
      <c r="BV2296" s="70">
        <v>476365</v>
      </c>
      <c r="BW2296" s="74">
        <v>7025661</v>
      </c>
      <c r="BX2296" s="70">
        <v>41568910</v>
      </c>
    </row>
    <row r="2297" spans="1:76" x14ac:dyDescent="0.3">
      <c r="A2297" s="73" t="s">
        <v>10</v>
      </c>
      <c r="B2297" s="2" t="s">
        <v>1143</v>
      </c>
      <c r="C2297" s="2" t="s">
        <v>1143</v>
      </c>
      <c r="D2297" s="2" t="s">
        <v>16</v>
      </c>
      <c r="E2297" s="2" t="s">
        <v>19</v>
      </c>
      <c r="F2297" s="17" t="str">
        <f>+Tabela1[[#This Row],[WK]]&amp;Tabela1[[#This Row],[PK]]&amp;Tabela1[[#This Row],[GK]]</f>
        <v>303003</v>
      </c>
      <c r="G2297" s="2" t="s">
        <v>2128</v>
      </c>
      <c r="H2297" s="3">
        <v>438050050.66000003</v>
      </c>
      <c r="I2297" s="4">
        <v>1.125</v>
      </c>
      <c r="J2297" s="3">
        <v>492806306.99000001</v>
      </c>
      <c r="K2297" s="4">
        <v>7.0000000000000007E-2</v>
      </c>
      <c r="L2297" s="3">
        <v>34496441</v>
      </c>
      <c r="M2297" s="3"/>
      <c r="N2297" s="5"/>
      <c r="O2297" s="3">
        <v>57338534.390000001</v>
      </c>
      <c r="P2297" s="4">
        <v>1.125</v>
      </c>
      <c r="Q2297" s="3">
        <v>64505851.189999998</v>
      </c>
      <c r="R2297" s="4">
        <v>1.6E-2</v>
      </c>
      <c r="S2297" s="3">
        <v>1032094</v>
      </c>
      <c r="T2297" s="3"/>
      <c r="U2297" s="5"/>
      <c r="V2297" s="3">
        <v>19265849</v>
      </c>
      <c r="W2297" s="5"/>
      <c r="X2297" s="3">
        <v>20618819</v>
      </c>
      <c r="Y2297" s="3">
        <v>0</v>
      </c>
      <c r="Z2297" s="3">
        <v>4222</v>
      </c>
      <c r="AA2297" s="3">
        <v>1420004</v>
      </c>
      <c r="AB2297" s="3">
        <v>17578668</v>
      </c>
      <c r="AC2297" s="3">
        <v>1615925</v>
      </c>
      <c r="AD2297" s="3">
        <v>1352970</v>
      </c>
      <c r="AE2297" s="3">
        <v>0</v>
      </c>
      <c r="AF2297" s="3">
        <v>34496441</v>
      </c>
      <c r="AG2297" s="3">
        <v>1032094</v>
      </c>
      <c r="AH2297" s="3">
        <v>1352970</v>
      </c>
      <c r="AI2297" s="3">
        <v>19265849</v>
      </c>
      <c r="AJ2297" s="3">
        <v>22345</v>
      </c>
      <c r="AK2297" s="3">
        <v>22345</v>
      </c>
      <c r="AL2297" s="3">
        <v>1047307</v>
      </c>
      <c r="AM2297" s="3">
        <v>-1024962</v>
      </c>
      <c r="AN2297" s="3">
        <v>161775</v>
      </c>
      <c r="AO2297" s="3">
        <v>0</v>
      </c>
      <c r="AP2297" s="3">
        <v>-161775</v>
      </c>
      <c r="AQ2297" s="3">
        <v>0</v>
      </c>
      <c r="AR2297" s="3">
        <f>Tabela1[[#This Row],[Potrzeby finansowe 2027
w tym:]]+Tabela1[[#This Row],[Rozliczenie 2025 potrz. fin.]]</f>
        <v>20618819</v>
      </c>
      <c r="AS2297" s="3">
        <v>0</v>
      </c>
      <c r="AT2297" s="3">
        <v>0</v>
      </c>
      <c r="AU2297" s="3"/>
      <c r="AV2297" s="3"/>
      <c r="AW2297" s="3"/>
      <c r="AX2297" s="3"/>
      <c r="AY2297" s="3"/>
      <c r="AZ2297" s="3"/>
      <c r="BA2297" s="3">
        <v>4222</v>
      </c>
      <c r="BB2297" s="3">
        <v>0</v>
      </c>
      <c r="BC2297" s="3">
        <v>0</v>
      </c>
      <c r="BD2297" s="3">
        <v>42.3</v>
      </c>
      <c r="BE2297" s="3">
        <v>0</v>
      </c>
      <c r="BF2297" s="3">
        <v>0</v>
      </c>
      <c r="BG2297" s="3">
        <v>857778</v>
      </c>
      <c r="BH2297" s="3">
        <v>8060</v>
      </c>
      <c r="BI2297" s="3">
        <v>562226</v>
      </c>
      <c r="BJ2297" s="3">
        <v>8639631.6199999992</v>
      </c>
      <c r="BK2297" s="3">
        <v>3785069.08</v>
      </c>
      <c r="BL2297" s="3">
        <v>6139475.1299999999</v>
      </c>
      <c r="BM2297" s="3">
        <v>7139299.9000000004</v>
      </c>
      <c r="BN2297" s="53">
        <v>1.2802924745623607</v>
      </c>
      <c r="BO2297" s="54">
        <v>3.0510219999999998E-4</v>
      </c>
      <c r="BP2297" s="70">
        <v>7673</v>
      </c>
      <c r="BQ2297" s="71"/>
      <c r="BR2297" s="70"/>
      <c r="BS2297" s="72"/>
      <c r="BT2297" s="72"/>
      <c r="BU2297" s="70">
        <v>34496441</v>
      </c>
      <c r="BV2297" s="70">
        <v>1032094</v>
      </c>
      <c r="BW2297" s="74">
        <v>1352970</v>
      </c>
      <c r="BX2297" s="70">
        <v>36881505</v>
      </c>
    </row>
    <row r="2298" spans="1:76" x14ac:dyDescent="0.3">
      <c r="A2298" s="73" t="s">
        <v>10</v>
      </c>
      <c r="B2298" s="2" t="s">
        <v>1143</v>
      </c>
      <c r="C2298" s="2" t="s">
        <v>1143</v>
      </c>
      <c r="D2298" s="2" t="s">
        <v>18</v>
      </c>
      <c r="E2298" s="2" t="s">
        <v>19</v>
      </c>
      <c r="F2298" s="17" t="str">
        <f>+Tabela1[[#This Row],[WK]]&amp;Tabela1[[#This Row],[PK]]&amp;Tabela1[[#This Row],[GK]]</f>
        <v>303004</v>
      </c>
      <c r="G2298" s="2" t="s">
        <v>2129</v>
      </c>
      <c r="H2298" s="3">
        <v>248076032.25999999</v>
      </c>
      <c r="I2298" s="4">
        <v>1.125</v>
      </c>
      <c r="J2298" s="3">
        <v>279085536.29000002</v>
      </c>
      <c r="K2298" s="4">
        <v>7.0000000000000007E-2</v>
      </c>
      <c r="L2298" s="3">
        <v>19535988</v>
      </c>
      <c r="M2298" s="3"/>
      <c r="N2298" s="5"/>
      <c r="O2298" s="3">
        <v>15253404.35</v>
      </c>
      <c r="P2298" s="4">
        <v>1.125</v>
      </c>
      <c r="Q2298" s="3">
        <v>17160079.890000001</v>
      </c>
      <c r="R2298" s="4">
        <v>1.6E-2</v>
      </c>
      <c r="S2298" s="3">
        <v>274561</v>
      </c>
      <c r="T2298" s="3"/>
      <c r="U2298" s="5"/>
      <c r="V2298" s="3">
        <v>12677135</v>
      </c>
      <c r="W2298" s="5"/>
      <c r="X2298" s="3">
        <v>24518543</v>
      </c>
      <c r="Y2298" s="3">
        <v>6061775</v>
      </c>
      <c r="Z2298" s="3">
        <v>359921</v>
      </c>
      <c r="AA2298" s="3">
        <v>1171312</v>
      </c>
      <c r="AB2298" s="3">
        <v>15790841</v>
      </c>
      <c r="AC2298" s="3">
        <v>1134694</v>
      </c>
      <c r="AD2298" s="3">
        <v>12315208</v>
      </c>
      <c r="AE2298" s="3">
        <v>0</v>
      </c>
      <c r="AF2298" s="3">
        <v>19535988</v>
      </c>
      <c r="AG2298" s="3">
        <v>274561</v>
      </c>
      <c r="AH2298" s="3">
        <v>12315208</v>
      </c>
      <c r="AI2298" s="3">
        <v>12677135</v>
      </c>
      <c r="AJ2298" s="3">
        <v>1943183</v>
      </c>
      <c r="AK2298" s="3">
        <v>2416984</v>
      </c>
      <c r="AL2298" s="3">
        <v>-288590</v>
      </c>
      <c r="AM2298" s="3">
        <v>2705574</v>
      </c>
      <c r="AN2298" s="3">
        <v>654422</v>
      </c>
      <c r="AO2298" s="3">
        <v>0</v>
      </c>
      <c r="AP2298" s="3">
        <v>-180621</v>
      </c>
      <c r="AQ2298" s="3">
        <v>473801</v>
      </c>
      <c r="AR2298" s="3">
        <f>Tabela1[[#This Row],[Potrzeby finansowe 2027
w tym:]]+Tabela1[[#This Row],[Rozliczenie 2025 potrz. fin.]]</f>
        <v>24992344</v>
      </c>
      <c r="AS2298" s="3">
        <v>0</v>
      </c>
      <c r="AT2298" s="3">
        <v>0</v>
      </c>
      <c r="AU2298" s="3"/>
      <c r="AV2298" s="3"/>
      <c r="AW2298" s="3"/>
      <c r="AX2298" s="3"/>
      <c r="AY2298" s="3"/>
      <c r="AZ2298" s="3"/>
      <c r="BA2298" s="3">
        <v>359921</v>
      </c>
      <c r="BB2298" s="3">
        <v>0</v>
      </c>
      <c r="BC2298" s="3">
        <v>0</v>
      </c>
      <c r="BD2298" s="3">
        <v>0</v>
      </c>
      <c r="BE2298" s="3">
        <v>7212.12</v>
      </c>
      <c r="BF2298" s="3">
        <v>0</v>
      </c>
      <c r="BG2298" s="3">
        <v>682711</v>
      </c>
      <c r="BH2298" s="3">
        <v>6415</v>
      </c>
      <c r="BI2298" s="3">
        <v>488601</v>
      </c>
      <c r="BJ2298" s="3">
        <v>7508251.5249999994</v>
      </c>
      <c r="BK2298" s="3">
        <v>4079005.09</v>
      </c>
      <c r="BL2298" s="3">
        <v>616836.03</v>
      </c>
      <c r="BM2298" s="3">
        <v>12483313.68</v>
      </c>
      <c r="BN2298" s="53">
        <v>0.77845051901177931</v>
      </c>
      <c r="BO2298" s="54">
        <v>2.476631E-4</v>
      </c>
      <c r="BP2298" s="70">
        <v>6228</v>
      </c>
      <c r="BQ2298" s="71"/>
      <c r="BR2298" s="70"/>
      <c r="BS2298" s="72"/>
      <c r="BT2298" s="72"/>
      <c r="BU2298" s="70">
        <v>19535988</v>
      </c>
      <c r="BV2298" s="70">
        <v>274561</v>
      </c>
      <c r="BW2298" s="74">
        <v>12315208</v>
      </c>
      <c r="BX2298" s="70">
        <v>32125757</v>
      </c>
    </row>
    <row r="2299" spans="1:76" x14ac:dyDescent="0.3">
      <c r="A2299" s="73" t="s">
        <v>10</v>
      </c>
      <c r="B2299" s="2" t="s">
        <v>1143</v>
      </c>
      <c r="C2299" s="2" t="s">
        <v>1143</v>
      </c>
      <c r="D2299" s="2" t="s">
        <v>21</v>
      </c>
      <c r="E2299" s="2" t="s">
        <v>19</v>
      </c>
      <c r="F2299" s="17" t="str">
        <f>+Tabela1[[#This Row],[WK]]&amp;Tabela1[[#This Row],[PK]]&amp;Tabela1[[#This Row],[GK]]</f>
        <v>303005</v>
      </c>
      <c r="G2299" s="2" t="s">
        <v>2130</v>
      </c>
      <c r="H2299" s="3">
        <v>2623998472.0599999</v>
      </c>
      <c r="I2299" s="4">
        <v>1.125</v>
      </c>
      <c r="J2299" s="3">
        <v>2951998281.0700002</v>
      </c>
      <c r="K2299" s="4">
        <v>7.0000000000000007E-2</v>
      </c>
      <c r="L2299" s="3">
        <v>206639880</v>
      </c>
      <c r="M2299" s="3"/>
      <c r="N2299" s="5"/>
      <c r="O2299" s="3">
        <v>711588402.42999995</v>
      </c>
      <c r="P2299" s="4">
        <v>1.125</v>
      </c>
      <c r="Q2299" s="3">
        <v>800536952.73000002</v>
      </c>
      <c r="R2299" s="4">
        <v>1.6E-2</v>
      </c>
      <c r="S2299" s="3">
        <v>12808591</v>
      </c>
      <c r="T2299" s="3"/>
      <c r="U2299" s="5"/>
      <c r="V2299" s="3">
        <v>118415986</v>
      </c>
      <c r="W2299" s="5"/>
      <c r="X2299" s="3">
        <v>123117101</v>
      </c>
      <c r="Y2299" s="3">
        <v>0</v>
      </c>
      <c r="Z2299" s="3">
        <v>29744</v>
      </c>
      <c r="AA2299" s="3">
        <v>7621884</v>
      </c>
      <c r="AB2299" s="3">
        <v>115465473</v>
      </c>
      <c r="AC2299" s="3">
        <v>0</v>
      </c>
      <c r="AD2299" s="3">
        <v>9014908</v>
      </c>
      <c r="AE2299" s="3">
        <v>0</v>
      </c>
      <c r="AF2299" s="3">
        <v>206639880</v>
      </c>
      <c r="AG2299" s="3">
        <v>12808591</v>
      </c>
      <c r="AH2299" s="3">
        <v>9014908</v>
      </c>
      <c r="AI2299" s="3">
        <v>118415986</v>
      </c>
      <c r="AJ2299" s="3">
        <v>6312908</v>
      </c>
      <c r="AK2299" s="3">
        <v>8274381</v>
      </c>
      <c r="AL2299" s="3">
        <v>7120310</v>
      </c>
      <c r="AM2299" s="3">
        <v>1154071</v>
      </c>
      <c r="AN2299" s="3">
        <v>1961473</v>
      </c>
      <c r="AO2299" s="3">
        <v>0</v>
      </c>
      <c r="AP2299" s="3">
        <v>0</v>
      </c>
      <c r="AQ2299" s="3">
        <v>1961473</v>
      </c>
      <c r="AR2299" s="3">
        <f>Tabela1[[#This Row],[Potrzeby finansowe 2027
w tym:]]+Tabela1[[#This Row],[Rozliczenie 2025 potrz. fin.]]</f>
        <v>125078574</v>
      </c>
      <c r="AS2299" s="3">
        <v>0</v>
      </c>
      <c r="AT2299" s="3">
        <v>0</v>
      </c>
      <c r="AU2299" s="3"/>
      <c r="AV2299" s="3"/>
      <c r="AW2299" s="3"/>
      <c r="AX2299" s="3"/>
      <c r="AY2299" s="3"/>
      <c r="AZ2299" s="3"/>
      <c r="BA2299" s="3">
        <v>29744</v>
      </c>
      <c r="BB2299" s="3">
        <v>0</v>
      </c>
      <c r="BC2299" s="3">
        <v>0</v>
      </c>
      <c r="BD2299" s="3">
        <v>0</v>
      </c>
      <c r="BE2299" s="3">
        <v>596.02</v>
      </c>
      <c r="BF2299" s="3">
        <v>0</v>
      </c>
      <c r="BG2299" s="3">
        <v>5152518</v>
      </c>
      <c r="BH2299" s="3">
        <v>48415</v>
      </c>
      <c r="BI2299" s="3">
        <v>2469366</v>
      </c>
      <c r="BJ2299" s="3">
        <v>37946346.717500001</v>
      </c>
      <c r="BK2299" s="3">
        <v>30417350.020000003</v>
      </c>
      <c r="BL2299" s="3">
        <v>9602979.7699999996</v>
      </c>
      <c r="BM2299" s="3">
        <v>10910027.25</v>
      </c>
      <c r="BN2299" s="53">
        <v>1.2228999375134066</v>
      </c>
      <c r="BO2299" s="54">
        <v>1.9748088E-3</v>
      </c>
      <c r="BP2299" s="70">
        <v>49663</v>
      </c>
      <c r="BQ2299" s="71"/>
      <c r="BR2299" s="70"/>
      <c r="BS2299" s="72"/>
      <c r="BT2299" s="72"/>
      <c r="BU2299" s="70">
        <v>206639880</v>
      </c>
      <c r="BV2299" s="70">
        <v>12808591</v>
      </c>
      <c r="BW2299" s="74">
        <v>9014908</v>
      </c>
      <c r="BX2299" s="70">
        <v>228463379</v>
      </c>
    </row>
    <row r="2300" spans="1:76" x14ac:dyDescent="0.3">
      <c r="A2300" s="73" t="s">
        <v>10</v>
      </c>
      <c r="B2300" s="2" t="s">
        <v>1143</v>
      </c>
      <c r="C2300" s="2" t="s">
        <v>2131</v>
      </c>
      <c r="D2300" s="2" t="s">
        <v>12</v>
      </c>
      <c r="E2300" s="2" t="s">
        <v>13</v>
      </c>
      <c r="F2300" s="17" t="str">
        <f>+Tabela1[[#This Row],[WK]]&amp;Tabela1[[#This Row],[PK]]&amp;Tabela1[[#This Row],[GK]]</f>
        <v>303101</v>
      </c>
      <c r="G2300" s="2" t="s">
        <v>2132</v>
      </c>
      <c r="H2300" s="3">
        <v>865727538</v>
      </c>
      <c r="I2300" s="4">
        <v>1.125</v>
      </c>
      <c r="J2300" s="3">
        <v>973943480.25</v>
      </c>
      <c r="K2300" s="4">
        <v>7.0000000000000007E-2</v>
      </c>
      <c r="L2300" s="3">
        <v>68176044</v>
      </c>
      <c r="M2300" s="3"/>
      <c r="N2300" s="5"/>
      <c r="O2300" s="3">
        <v>617517902.64999998</v>
      </c>
      <c r="P2300" s="4">
        <v>1.125</v>
      </c>
      <c r="Q2300" s="3">
        <v>694707640.48000002</v>
      </c>
      <c r="R2300" s="4">
        <v>1.6E-2</v>
      </c>
      <c r="S2300" s="3">
        <v>11115322</v>
      </c>
      <c r="T2300" s="3"/>
      <c r="U2300" s="5"/>
      <c r="V2300" s="3">
        <v>40712216</v>
      </c>
      <c r="W2300" s="5"/>
      <c r="X2300" s="3">
        <v>42078716</v>
      </c>
      <c r="Y2300" s="3">
        <v>2200597</v>
      </c>
      <c r="Z2300" s="3">
        <v>0</v>
      </c>
      <c r="AA2300" s="3">
        <v>3173472</v>
      </c>
      <c r="AB2300" s="3">
        <v>36704647</v>
      </c>
      <c r="AC2300" s="3">
        <v>0</v>
      </c>
      <c r="AD2300" s="3">
        <v>6558732</v>
      </c>
      <c r="AE2300" s="3">
        <v>0</v>
      </c>
      <c r="AF2300" s="3">
        <v>68176044</v>
      </c>
      <c r="AG2300" s="3">
        <v>11115322</v>
      </c>
      <c r="AH2300" s="3">
        <v>6558732</v>
      </c>
      <c r="AI2300" s="3">
        <v>40712216</v>
      </c>
      <c r="AJ2300" s="3">
        <v>4370856</v>
      </c>
      <c r="AK2300" s="3">
        <v>5568184</v>
      </c>
      <c r="AL2300" s="3">
        <v>2850287</v>
      </c>
      <c r="AM2300" s="3">
        <v>2717897</v>
      </c>
      <c r="AN2300" s="3">
        <v>1197328</v>
      </c>
      <c r="AO2300" s="3">
        <v>0</v>
      </c>
      <c r="AP2300" s="3">
        <v>0</v>
      </c>
      <c r="AQ2300" s="3">
        <v>1197328</v>
      </c>
      <c r="AR2300" s="3">
        <f>Tabela1[[#This Row],[Potrzeby finansowe 2027
w tym:]]+Tabela1[[#This Row],[Rozliczenie 2025 potrz. fin.]]</f>
        <v>43276044</v>
      </c>
      <c r="AS2300" s="3">
        <v>0</v>
      </c>
      <c r="AT2300" s="3">
        <v>0</v>
      </c>
      <c r="AU2300" s="3"/>
      <c r="AV2300" s="3"/>
      <c r="AW2300" s="3"/>
      <c r="AX2300" s="3"/>
      <c r="AY2300" s="3"/>
      <c r="AZ2300" s="3"/>
      <c r="BA2300" s="3">
        <v>0</v>
      </c>
      <c r="BB2300" s="3">
        <v>0</v>
      </c>
      <c r="BC2300" s="3">
        <v>0</v>
      </c>
      <c r="BD2300" s="3">
        <v>0</v>
      </c>
      <c r="BE2300" s="3">
        <v>0</v>
      </c>
      <c r="BF2300" s="3">
        <v>0</v>
      </c>
      <c r="BG2300" s="3">
        <v>1894453</v>
      </c>
      <c r="BH2300" s="3">
        <v>17801</v>
      </c>
      <c r="BI2300" s="3">
        <v>1279019</v>
      </c>
      <c r="BJ2300" s="3">
        <v>19654474.1525</v>
      </c>
      <c r="BK2300" s="3">
        <v>14775702.65</v>
      </c>
      <c r="BL2300" s="3">
        <v>6106609.5099999998</v>
      </c>
      <c r="BM2300" s="3">
        <v>7301866.9900000002</v>
      </c>
      <c r="BN2300" s="53">
        <v>0.97283232142357523</v>
      </c>
      <c r="BO2300" s="54">
        <v>7.5096780000000001E-4</v>
      </c>
      <c r="BP2300" s="70">
        <v>18886</v>
      </c>
      <c r="BQ2300" s="71"/>
      <c r="BR2300" s="70"/>
      <c r="BS2300" s="72"/>
      <c r="BT2300" s="72"/>
      <c r="BU2300" s="70">
        <v>68176044</v>
      </c>
      <c r="BV2300" s="70">
        <v>11115322</v>
      </c>
      <c r="BW2300" s="74">
        <v>6558732</v>
      </c>
      <c r="BX2300" s="70">
        <v>85850098</v>
      </c>
    </row>
    <row r="2301" spans="1:76" x14ac:dyDescent="0.3">
      <c r="A2301" s="73" t="s">
        <v>10</v>
      </c>
      <c r="B2301" s="2" t="s">
        <v>1143</v>
      </c>
      <c r="C2301" s="2" t="s">
        <v>2131</v>
      </c>
      <c r="D2301" s="2" t="s">
        <v>11</v>
      </c>
      <c r="E2301" s="2" t="s">
        <v>19</v>
      </c>
      <c r="F2301" s="17" t="str">
        <f>+Tabela1[[#This Row],[WK]]&amp;Tabela1[[#This Row],[PK]]&amp;Tabela1[[#This Row],[GK]]</f>
        <v>303102</v>
      </c>
      <c r="G2301" s="2" t="s">
        <v>2133</v>
      </c>
      <c r="H2301" s="3">
        <v>412733802.64999998</v>
      </c>
      <c r="I2301" s="4">
        <v>1.125</v>
      </c>
      <c r="J2301" s="3">
        <v>464325527.98000002</v>
      </c>
      <c r="K2301" s="4">
        <v>7.0000000000000007E-2</v>
      </c>
      <c r="L2301" s="3">
        <v>32502787</v>
      </c>
      <c r="M2301" s="3"/>
      <c r="N2301" s="5"/>
      <c r="O2301" s="3">
        <v>55608288.889999993</v>
      </c>
      <c r="P2301" s="4">
        <v>1.125</v>
      </c>
      <c r="Q2301" s="3">
        <v>62559325</v>
      </c>
      <c r="R2301" s="4">
        <v>1.6E-2</v>
      </c>
      <c r="S2301" s="3">
        <v>1000949</v>
      </c>
      <c r="T2301" s="3"/>
      <c r="U2301" s="5"/>
      <c r="V2301" s="3">
        <v>20964806</v>
      </c>
      <c r="W2301" s="5"/>
      <c r="X2301" s="3">
        <v>36931297</v>
      </c>
      <c r="Y2301" s="3">
        <v>12359428</v>
      </c>
      <c r="Z2301" s="3">
        <v>1305645</v>
      </c>
      <c r="AA2301" s="3">
        <v>1866077</v>
      </c>
      <c r="AB2301" s="3">
        <v>21400147</v>
      </c>
      <c r="AC2301" s="3">
        <v>0</v>
      </c>
      <c r="AD2301" s="3">
        <v>16073317</v>
      </c>
      <c r="AE2301" s="3">
        <v>0</v>
      </c>
      <c r="AF2301" s="3">
        <v>32502787</v>
      </c>
      <c r="AG2301" s="3">
        <v>1000949</v>
      </c>
      <c r="AH2301" s="3">
        <v>16073317</v>
      </c>
      <c r="AI2301" s="3">
        <v>20964806</v>
      </c>
      <c r="AJ2301" s="3">
        <v>428529</v>
      </c>
      <c r="AK2301" s="3">
        <v>535355</v>
      </c>
      <c r="AL2301" s="3">
        <v>1087177</v>
      </c>
      <c r="AM2301" s="3">
        <v>-551822</v>
      </c>
      <c r="AN2301" s="3">
        <v>106826</v>
      </c>
      <c r="AO2301" s="3">
        <v>0</v>
      </c>
      <c r="AP2301" s="3">
        <v>0</v>
      </c>
      <c r="AQ2301" s="3">
        <v>106826</v>
      </c>
      <c r="AR2301" s="3">
        <f>Tabela1[[#This Row],[Potrzeby finansowe 2027
w tym:]]+Tabela1[[#This Row],[Rozliczenie 2025 potrz. fin.]]</f>
        <v>37038123</v>
      </c>
      <c r="AS2301" s="3">
        <v>0</v>
      </c>
      <c r="AT2301" s="3">
        <v>0</v>
      </c>
      <c r="AU2301" s="3"/>
      <c r="AV2301" s="3"/>
      <c r="AW2301" s="3"/>
      <c r="AX2301" s="3"/>
      <c r="AY2301" s="3"/>
      <c r="AZ2301" s="3"/>
      <c r="BA2301" s="3">
        <v>1305645</v>
      </c>
      <c r="BB2301" s="3">
        <v>0</v>
      </c>
      <c r="BC2301" s="3">
        <v>859.99</v>
      </c>
      <c r="BD2301" s="3">
        <v>0</v>
      </c>
      <c r="BE2301" s="3">
        <v>20429.34</v>
      </c>
      <c r="BF2301" s="3">
        <v>0</v>
      </c>
      <c r="BG2301" s="3">
        <v>1129372</v>
      </c>
      <c r="BH2301" s="3">
        <v>10612</v>
      </c>
      <c r="BI2301" s="3">
        <v>736705</v>
      </c>
      <c r="BJ2301" s="3">
        <v>11320825.619999999</v>
      </c>
      <c r="BK2301" s="3">
        <v>7628890.6699999999</v>
      </c>
      <c r="BL2301" s="3">
        <v>829054.19</v>
      </c>
      <c r="BM2301" s="3">
        <v>13109631.42</v>
      </c>
      <c r="BN2301" s="53">
        <v>0.76667692565960677</v>
      </c>
      <c r="BO2301" s="54">
        <v>4.7420189999999998E-4</v>
      </c>
      <c r="BP2301" s="70">
        <v>11925</v>
      </c>
      <c r="BQ2301" s="71"/>
      <c r="BR2301" s="70"/>
      <c r="BS2301" s="72"/>
      <c r="BT2301" s="72"/>
      <c r="BU2301" s="70">
        <v>32502787</v>
      </c>
      <c r="BV2301" s="70">
        <v>1000949</v>
      </c>
      <c r="BW2301" s="74">
        <v>16073317</v>
      </c>
      <c r="BX2301" s="70">
        <v>49577053</v>
      </c>
    </row>
    <row r="2302" spans="1:76" x14ac:dyDescent="0.3">
      <c r="A2302" s="73" t="s">
        <v>10</v>
      </c>
      <c r="B2302" s="2" t="s">
        <v>1143</v>
      </c>
      <c r="C2302" s="2" t="s">
        <v>2131</v>
      </c>
      <c r="D2302" s="2" t="s">
        <v>16</v>
      </c>
      <c r="E2302" s="2" t="s">
        <v>19</v>
      </c>
      <c r="F2302" s="17" t="str">
        <f>+Tabela1[[#This Row],[WK]]&amp;Tabela1[[#This Row],[PK]]&amp;Tabela1[[#This Row],[GK]]</f>
        <v>303103</v>
      </c>
      <c r="G2302" s="2" t="s">
        <v>2134</v>
      </c>
      <c r="H2302" s="3">
        <v>307524210.81</v>
      </c>
      <c r="I2302" s="4">
        <v>1.125</v>
      </c>
      <c r="J2302" s="3">
        <v>345964737.16000003</v>
      </c>
      <c r="K2302" s="4">
        <v>7.0000000000000007E-2</v>
      </c>
      <c r="L2302" s="3">
        <v>24217532</v>
      </c>
      <c r="M2302" s="3"/>
      <c r="N2302" s="5"/>
      <c r="O2302" s="3">
        <v>18169225.150000002</v>
      </c>
      <c r="P2302" s="4">
        <v>1.125</v>
      </c>
      <c r="Q2302" s="3">
        <v>20440378.289999999</v>
      </c>
      <c r="R2302" s="4">
        <v>1.6E-2</v>
      </c>
      <c r="S2302" s="3">
        <v>327046</v>
      </c>
      <c r="T2302" s="3"/>
      <c r="U2302" s="5"/>
      <c r="V2302" s="3">
        <v>15190270</v>
      </c>
      <c r="W2302" s="5"/>
      <c r="X2302" s="3">
        <v>29384530</v>
      </c>
      <c r="Y2302" s="3">
        <v>3464507</v>
      </c>
      <c r="Z2302" s="3">
        <v>336304</v>
      </c>
      <c r="AA2302" s="3">
        <v>1059610</v>
      </c>
      <c r="AB2302" s="3">
        <v>18840021</v>
      </c>
      <c r="AC2302" s="3">
        <v>5684088</v>
      </c>
      <c r="AD2302" s="3">
        <v>14194260</v>
      </c>
      <c r="AE2302" s="3">
        <v>0</v>
      </c>
      <c r="AF2302" s="3">
        <v>24217532</v>
      </c>
      <c r="AG2302" s="3">
        <v>327046</v>
      </c>
      <c r="AH2302" s="3">
        <v>14194260</v>
      </c>
      <c r="AI2302" s="3">
        <v>15190270</v>
      </c>
      <c r="AJ2302" s="3">
        <v>1940803</v>
      </c>
      <c r="AK2302" s="3">
        <v>1940803</v>
      </c>
      <c r="AL2302" s="3">
        <v>923397</v>
      </c>
      <c r="AM2302" s="3">
        <v>1017406</v>
      </c>
      <c r="AN2302" s="3">
        <v>149920</v>
      </c>
      <c r="AO2302" s="3">
        <v>0</v>
      </c>
      <c r="AP2302" s="3">
        <v>-149920</v>
      </c>
      <c r="AQ2302" s="3">
        <v>0</v>
      </c>
      <c r="AR2302" s="3">
        <f>Tabela1[[#This Row],[Potrzeby finansowe 2027
w tym:]]+Tabela1[[#This Row],[Rozliczenie 2025 potrz. fin.]]</f>
        <v>29384530</v>
      </c>
      <c r="AS2302" s="3">
        <v>0</v>
      </c>
      <c r="AT2302" s="3">
        <v>0</v>
      </c>
      <c r="AU2302" s="3"/>
      <c r="AV2302" s="3"/>
      <c r="AW2302" s="3"/>
      <c r="AX2302" s="3"/>
      <c r="AY2302" s="3"/>
      <c r="AZ2302" s="3"/>
      <c r="BA2302" s="3">
        <v>336304</v>
      </c>
      <c r="BB2302" s="3">
        <v>0</v>
      </c>
      <c r="BC2302" s="3">
        <v>0</v>
      </c>
      <c r="BD2302" s="3">
        <v>0</v>
      </c>
      <c r="BE2302" s="3">
        <v>6738.89</v>
      </c>
      <c r="BF2302" s="3">
        <v>0</v>
      </c>
      <c r="BG2302" s="3">
        <v>777108</v>
      </c>
      <c r="BH2302" s="3">
        <v>7302</v>
      </c>
      <c r="BI2302" s="3">
        <v>282502</v>
      </c>
      <c r="BJ2302" s="3">
        <v>4341166.7250000006</v>
      </c>
      <c r="BK2302" s="3">
        <v>2206226.0300000003</v>
      </c>
      <c r="BL2302" s="3">
        <v>827986.82</v>
      </c>
      <c r="BM2302" s="3">
        <v>6883789.1399999997</v>
      </c>
      <c r="BN2302" s="53">
        <v>0.88068231629407878</v>
      </c>
      <c r="BO2302" s="54">
        <v>2.6916690000000003E-4</v>
      </c>
      <c r="BP2302" s="70">
        <v>6770</v>
      </c>
      <c r="BQ2302" s="71"/>
      <c r="BR2302" s="70"/>
      <c r="BS2302" s="72"/>
      <c r="BT2302" s="72"/>
      <c r="BU2302" s="70">
        <v>24217532</v>
      </c>
      <c r="BV2302" s="70">
        <v>327046</v>
      </c>
      <c r="BW2302" s="74">
        <v>14194260</v>
      </c>
      <c r="BX2302" s="70">
        <v>38738838</v>
      </c>
    </row>
    <row r="2303" spans="1:76" x14ac:dyDescent="0.3">
      <c r="A2303" s="73" t="s">
        <v>10</v>
      </c>
      <c r="B2303" s="2" t="s">
        <v>1143</v>
      </c>
      <c r="C2303" s="2" t="s">
        <v>2131</v>
      </c>
      <c r="D2303" s="2" t="s">
        <v>18</v>
      </c>
      <c r="E2303" s="2" t="s">
        <v>15</v>
      </c>
      <c r="F2303" s="17" t="str">
        <f>+Tabela1[[#This Row],[WK]]&amp;Tabela1[[#This Row],[PK]]&amp;Tabela1[[#This Row],[GK]]</f>
        <v>303104</v>
      </c>
      <c r="G2303" s="2" t="s">
        <v>2135</v>
      </c>
      <c r="H2303" s="3">
        <v>167479722.41999999</v>
      </c>
      <c r="I2303" s="4">
        <v>1.125</v>
      </c>
      <c r="J2303" s="3">
        <v>188414687.72</v>
      </c>
      <c r="K2303" s="4">
        <v>7.0000000000000007E-2</v>
      </c>
      <c r="L2303" s="3">
        <v>13189028</v>
      </c>
      <c r="M2303" s="3"/>
      <c r="N2303" s="5"/>
      <c r="O2303" s="3">
        <v>23731800.09</v>
      </c>
      <c r="P2303" s="4">
        <v>1.125</v>
      </c>
      <c r="Q2303" s="3">
        <v>26698275.100000001</v>
      </c>
      <c r="R2303" s="4">
        <v>1.6E-2</v>
      </c>
      <c r="S2303" s="3">
        <v>427172</v>
      </c>
      <c r="T2303" s="3"/>
      <c r="U2303" s="5"/>
      <c r="V2303" s="3">
        <v>8278781</v>
      </c>
      <c r="W2303" s="5"/>
      <c r="X2303" s="3">
        <v>22726971</v>
      </c>
      <c r="Y2303" s="3">
        <v>5216209</v>
      </c>
      <c r="Z2303" s="3">
        <v>69952</v>
      </c>
      <c r="AA2303" s="3">
        <v>1067209</v>
      </c>
      <c r="AB2303" s="3">
        <v>12737007</v>
      </c>
      <c r="AC2303" s="3">
        <v>3636594</v>
      </c>
      <c r="AD2303" s="3">
        <v>14448190</v>
      </c>
      <c r="AE2303" s="3">
        <v>0</v>
      </c>
      <c r="AF2303" s="3">
        <v>13189028</v>
      </c>
      <c r="AG2303" s="3">
        <v>427172</v>
      </c>
      <c r="AH2303" s="3">
        <v>14448190</v>
      </c>
      <c r="AI2303" s="3">
        <v>8278781</v>
      </c>
      <c r="AJ2303" s="3">
        <v>206858</v>
      </c>
      <c r="AK2303" s="3">
        <v>206858</v>
      </c>
      <c r="AL2303" s="3">
        <v>494255</v>
      </c>
      <c r="AM2303" s="3">
        <v>-287397</v>
      </c>
      <c r="AN2303" s="3">
        <v>610065</v>
      </c>
      <c r="AO2303" s="3">
        <v>0</v>
      </c>
      <c r="AP2303" s="3">
        <v>-610065</v>
      </c>
      <c r="AQ2303" s="3">
        <v>0</v>
      </c>
      <c r="AR2303" s="3">
        <f>Tabela1[[#This Row],[Potrzeby finansowe 2027
w tym:]]+Tabela1[[#This Row],[Rozliczenie 2025 potrz. fin.]]</f>
        <v>22726971</v>
      </c>
      <c r="AS2303" s="3">
        <v>0</v>
      </c>
      <c r="AT2303" s="3">
        <v>0</v>
      </c>
      <c r="AU2303" s="3"/>
      <c r="AV2303" s="3"/>
      <c r="AW2303" s="3"/>
      <c r="AX2303" s="3"/>
      <c r="AY2303" s="3"/>
      <c r="AZ2303" s="3"/>
      <c r="BA2303" s="3">
        <v>69952</v>
      </c>
      <c r="BB2303" s="3">
        <v>0</v>
      </c>
      <c r="BC2303" s="3">
        <v>0</v>
      </c>
      <c r="BD2303" s="3">
        <v>0</v>
      </c>
      <c r="BE2303" s="3">
        <v>1401.71</v>
      </c>
      <c r="BF2303" s="3">
        <v>0</v>
      </c>
      <c r="BG2303" s="3">
        <v>555321</v>
      </c>
      <c r="BH2303" s="3">
        <v>5218</v>
      </c>
      <c r="BI2303" s="3">
        <v>511888</v>
      </c>
      <c r="BJ2303" s="3">
        <v>7866103.482499999</v>
      </c>
      <c r="BK2303" s="3">
        <v>4220635.8699999992</v>
      </c>
      <c r="BL2303" s="3">
        <v>1694365.86</v>
      </c>
      <c r="BM2303" s="3">
        <v>11193138.73</v>
      </c>
      <c r="BN2303" s="53">
        <v>0.77122072689628163</v>
      </c>
      <c r="BO2303" s="54">
        <v>2.0492730000000001E-4</v>
      </c>
      <c r="BP2303" s="70">
        <v>5154</v>
      </c>
      <c r="BQ2303" s="71"/>
      <c r="BR2303" s="70"/>
      <c r="BS2303" s="72"/>
      <c r="BT2303" s="72"/>
      <c r="BU2303" s="70">
        <v>13189028</v>
      </c>
      <c r="BV2303" s="70">
        <v>427172</v>
      </c>
      <c r="BW2303" s="74">
        <v>14448190</v>
      </c>
      <c r="BX2303" s="70">
        <v>28064390</v>
      </c>
    </row>
    <row r="2304" spans="1:76" x14ac:dyDescent="0.3">
      <c r="A2304" s="73" t="s">
        <v>10</v>
      </c>
      <c r="B2304" s="2" t="s">
        <v>1143</v>
      </c>
      <c r="C2304" s="2" t="s">
        <v>2131</v>
      </c>
      <c r="D2304" s="2" t="s">
        <v>21</v>
      </c>
      <c r="E2304" s="2" t="s">
        <v>19</v>
      </c>
      <c r="F2304" s="17" t="str">
        <f>+Tabela1[[#This Row],[WK]]&amp;Tabela1[[#This Row],[PK]]&amp;Tabela1[[#This Row],[GK]]</f>
        <v>303105</v>
      </c>
      <c r="G2304" s="2" t="s">
        <v>2136</v>
      </c>
      <c r="H2304" s="3">
        <v>289501899.62</v>
      </c>
      <c r="I2304" s="4">
        <v>1.125</v>
      </c>
      <c r="J2304" s="3">
        <v>325689637.06999999</v>
      </c>
      <c r="K2304" s="4">
        <v>7.0000000000000007E-2</v>
      </c>
      <c r="L2304" s="3">
        <v>22798275</v>
      </c>
      <c r="M2304" s="3"/>
      <c r="N2304" s="5"/>
      <c r="O2304" s="3">
        <v>14955262.09</v>
      </c>
      <c r="P2304" s="4">
        <v>1.125</v>
      </c>
      <c r="Q2304" s="3">
        <v>16824669.850000001</v>
      </c>
      <c r="R2304" s="4">
        <v>1.6E-2</v>
      </c>
      <c r="S2304" s="3">
        <v>269195</v>
      </c>
      <c r="T2304" s="3"/>
      <c r="U2304" s="5"/>
      <c r="V2304" s="3">
        <v>14558158</v>
      </c>
      <c r="W2304" s="5"/>
      <c r="X2304" s="3">
        <v>28642310</v>
      </c>
      <c r="Y2304" s="3">
        <v>7925627</v>
      </c>
      <c r="Z2304" s="3">
        <v>174300</v>
      </c>
      <c r="AA2304" s="3">
        <v>1567298</v>
      </c>
      <c r="AB2304" s="3">
        <v>17832963</v>
      </c>
      <c r="AC2304" s="3">
        <v>1142122</v>
      </c>
      <c r="AD2304" s="3">
        <v>14084153</v>
      </c>
      <c r="AE2304" s="3">
        <v>0</v>
      </c>
      <c r="AF2304" s="3">
        <v>22798275</v>
      </c>
      <c r="AG2304" s="3">
        <v>269195</v>
      </c>
      <c r="AH2304" s="3">
        <v>14084153</v>
      </c>
      <c r="AI2304" s="3">
        <v>14558158</v>
      </c>
      <c r="AJ2304" s="3">
        <v>2717310</v>
      </c>
      <c r="AK2304" s="3">
        <v>2717310</v>
      </c>
      <c r="AL2304" s="3">
        <v>741757</v>
      </c>
      <c r="AM2304" s="3">
        <v>1975553</v>
      </c>
      <c r="AN2304" s="3">
        <v>-134699</v>
      </c>
      <c r="AO2304" s="3">
        <v>0</v>
      </c>
      <c r="AP2304" s="3">
        <v>134699</v>
      </c>
      <c r="AQ2304" s="3">
        <v>0</v>
      </c>
      <c r="AR2304" s="3">
        <f>Tabela1[[#This Row],[Potrzeby finansowe 2027
w tym:]]+Tabela1[[#This Row],[Rozliczenie 2025 potrz. fin.]]</f>
        <v>28642310</v>
      </c>
      <c r="AS2304" s="3">
        <v>0</v>
      </c>
      <c r="AT2304" s="3">
        <v>0</v>
      </c>
      <c r="AU2304" s="3"/>
      <c r="AV2304" s="3"/>
      <c r="AW2304" s="3"/>
      <c r="AX2304" s="3"/>
      <c r="AY2304" s="3"/>
      <c r="AZ2304" s="3"/>
      <c r="BA2304" s="3">
        <v>174300</v>
      </c>
      <c r="BB2304" s="3">
        <v>0</v>
      </c>
      <c r="BC2304" s="3">
        <v>204.23</v>
      </c>
      <c r="BD2304" s="3">
        <v>0</v>
      </c>
      <c r="BE2304" s="3">
        <v>2131.1</v>
      </c>
      <c r="BF2304" s="3">
        <v>0</v>
      </c>
      <c r="BG2304" s="3">
        <v>820529</v>
      </c>
      <c r="BH2304" s="3">
        <v>7710</v>
      </c>
      <c r="BI2304" s="3">
        <v>746769</v>
      </c>
      <c r="BJ2304" s="3">
        <v>11475478.157500001</v>
      </c>
      <c r="BK2304" s="3">
        <v>7703421.2100000009</v>
      </c>
      <c r="BL2304" s="3">
        <v>554075.37</v>
      </c>
      <c r="BM2304" s="3">
        <v>13980077.050000001</v>
      </c>
      <c r="BN2304" s="53">
        <v>0.77949320574876657</v>
      </c>
      <c r="BO2304" s="54">
        <v>3.2568739999999999E-4</v>
      </c>
      <c r="BP2304" s="70">
        <v>8190</v>
      </c>
      <c r="BQ2304" s="71"/>
      <c r="BR2304" s="70"/>
      <c r="BS2304" s="72"/>
      <c r="BT2304" s="72"/>
      <c r="BU2304" s="70">
        <v>22798275</v>
      </c>
      <c r="BV2304" s="70">
        <v>269195</v>
      </c>
      <c r="BW2304" s="74">
        <v>14084153</v>
      </c>
      <c r="BX2304" s="70">
        <v>37151623</v>
      </c>
    </row>
    <row r="2305" spans="1:76" x14ac:dyDescent="0.3">
      <c r="A2305" s="73" t="s">
        <v>10</v>
      </c>
      <c r="B2305" s="2" t="s">
        <v>1143</v>
      </c>
      <c r="C2305" s="2" t="s">
        <v>2131</v>
      </c>
      <c r="D2305" s="2" t="s">
        <v>23</v>
      </c>
      <c r="E2305" s="2" t="s">
        <v>15</v>
      </c>
      <c r="F2305" s="17" t="str">
        <f>+Tabela1[[#This Row],[WK]]&amp;Tabela1[[#This Row],[PK]]&amp;Tabela1[[#This Row],[GK]]</f>
        <v>303106</v>
      </c>
      <c r="G2305" s="2" t="s">
        <v>2137</v>
      </c>
      <c r="H2305" s="3">
        <v>100844533.33</v>
      </c>
      <c r="I2305" s="4">
        <v>1.125</v>
      </c>
      <c r="J2305" s="3">
        <v>113450100</v>
      </c>
      <c r="K2305" s="4">
        <v>7.0000000000000007E-2</v>
      </c>
      <c r="L2305" s="3">
        <v>7941507</v>
      </c>
      <c r="M2305" s="3"/>
      <c r="N2305" s="5"/>
      <c r="O2305" s="3">
        <v>1003540.26</v>
      </c>
      <c r="P2305" s="4">
        <v>1.125</v>
      </c>
      <c r="Q2305" s="3">
        <v>1128982.79</v>
      </c>
      <c r="R2305" s="4">
        <v>1.6E-2</v>
      </c>
      <c r="S2305" s="3">
        <v>18064</v>
      </c>
      <c r="T2305" s="3"/>
      <c r="U2305" s="5"/>
      <c r="V2305" s="3">
        <v>5295057</v>
      </c>
      <c r="W2305" s="5"/>
      <c r="X2305" s="3">
        <v>10860482</v>
      </c>
      <c r="Y2305" s="3">
        <v>1667972</v>
      </c>
      <c r="Z2305" s="3">
        <v>269567</v>
      </c>
      <c r="AA2305" s="3">
        <v>679598</v>
      </c>
      <c r="AB2305" s="3">
        <v>4796030</v>
      </c>
      <c r="AC2305" s="3">
        <v>3447315</v>
      </c>
      <c r="AD2305" s="3">
        <v>5565424</v>
      </c>
      <c r="AE2305" s="3">
        <v>0</v>
      </c>
      <c r="AF2305" s="3">
        <v>7941507</v>
      </c>
      <c r="AG2305" s="3">
        <v>18064</v>
      </c>
      <c r="AH2305" s="3">
        <v>5565424</v>
      </c>
      <c r="AI2305" s="3">
        <v>5295057</v>
      </c>
      <c r="AJ2305" s="3">
        <v>322978</v>
      </c>
      <c r="AK2305" s="3">
        <v>322978</v>
      </c>
      <c r="AL2305" s="3">
        <v>402030</v>
      </c>
      <c r="AM2305" s="3">
        <v>-79052</v>
      </c>
      <c r="AN2305" s="3">
        <v>138815</v>
      </c>
      <c r="AO2305" s="3">
        <v>0</v>
      </c>
      <c r="AP2305" s="3">
        <v>-138815</v>
      </c>
      <c r="AQ2305" s="3">
        <v>0</v>
      </c>
      <c r="AR2305" s="3">
        <f>Tabela1[[#This Row],[Potrzeby finansowe 2027
w tym:]]+Tabela1[[#This Row],[Rozliczenie 2025 potrz. fin.]]</f>
        <v>10860482</v>
      </c>
      <c r="AS2305" s="3">
        <v>0</v>
      </c>
      <c r="AT2305" s="3">
        <v>0</v>
      </c>
      <c r="AU2305" s="3"/>
      <c r="AV2305" s="3"/>
      <c r="AW2305" s="3"/>
      <c r="AX2305" s="3"/>
      <c r="AY2305" s="3"/>
      <c r="AZ2305" s="3"/>
      <c r="BA2305" s="3">
        <v>269567</v>
      </c>
      <c r="BB2305" s="3">
        <v>0</v>
      </c>
      <c r="BC2305" s="3">
        <v>0</v>
      </c>
      <c r="BD2305" s="3">
        <v>0</v>
      </c>
      <c r="BE2305" s="3">
        <v>5401.6</v>
      </c>
      <c r="BF2305" s="3">
        <v>0</v>
      </c>
      <c r="BG2305" s="3">
        <v>377782</v>
      </c>
      <c r="BH2305" s="3">
        <v>2971</v>
      </c>
      <c r="BI2305" s="3">
        <v>301816</v>
      </c>
      <c r="BJ2305" s="3">
        <v>4637964.5874999994</v>
      </c>
      <c r="BK2305" s="3">
        <v>1858233.4499999993</v>
      </c>
      <c r="BL2305" s="3">
        <v>1214195.3700000001</v>
      </c>
      <c r="BM2305" s="3">
        <v>8690533.8100000005</v>
      </c>
      <c r="BN2305" s="53">
        <v>0.85088087443925275</v>
      </c>
      <c r="BO2305" s="54">
        <v>1.037048E-4</v>
      </c>
      <c r="BP2305" s="70">
        <v>2608</v>
      </c>
      <c r="BQ2305" s="71"/>
      <c r="BR2305" s="70"/>
      <c r="BS2305" s="72"/>
      <c r="BT2305" s="72"/>
      <c r="BU2305" s="70">
        <v>7941507</v>
      </c>
      <c r="BV2305" s="70">
        <v>18064</v>
      </c>
      <c r="BW2305" s="74">
        <v>5565424</v>
      </c>
      <c r="BX2305" s="70">
        <v>13524995</v>
      </c>
    </row>
    <row r="2306" spans="1:76" x14ac:dyDescent="0.3">
      <c r="A2306" s="73" t="s">
        <v>10</v>
      </c>
      <c r="B2306" s="2" t="s">
        <v>1143</v>
      </c>
      <c r="C2306" s="2" t="s">
        <v>2131</v>
      </c>
      <c r="D2306" s="2" t="s">
        <v>30</v>
      </c>
      <c r="E2306" s="2" t="s">
        <v>15</v>
      </c>
      <c r="F2306" s="17" t="str">
        <f>+Tabela1[[#This Row],[WK]]&amp;Tabela1[[#This Row],[PK]]&amp;Tabela1[[#This Row],[GK]]</f>
        <v>303107</v>
      </c>
      <c r="G2306" s="2" t="s">
        <v>198</v>
      </c>
      <c r="H2306" s="3">
        <v>163483255.91999999</v>
      </c>
      <c r="I2306" s="4">
        <v>1.125</v>
      </c>
      <c r="J2306" s="3">
        <v>183918662.91</v>
      </c>
      <c r="K2306" s="4">
        <v>7.0000000000000007E-2</v>
      </c>
      <c r="L2306" s="3">
        <v>12874306</v>
      </c>
      <c r="M2306" s="3"/>
      <c r="N2306" s="5"/>
      <c r="O2306" s="3">
        <v>17775867.699999999</v>
      </c>
      <c r="P2306" s="4">
        <v>1.125</v>
      </c>
      <c r="Q2306" s="3">
        <v>19997851.16</v>
      </c>
      <c r="R2306" s="4">
        <v>1.6E-2</v>
      </c>
      <c r="S2306" s="3">
        <v>319966</v>
      </c>
      <c r="T2306" s="3"/>
      <c r="U2306" s="5"/>
      <c r="V2306" s="3">
        <v>8080294</v>
      </c>
      <c r="W2306" s="5"/>
      <c r="X2306" s="3">
        <v>18943867</v>
      </c>
      <c r="Y2306" s="3">
        <v>3928217</v>
      </c>
      <c r="Z2306" s="3">
        <v>62278</v>
      </c>
      <c r="AA2306" s="3">
        <v>896662</v>
      </c>
      <c r="AB2306" s="3">
        <v>10580927</v>
      </c>
      <c r="AC2306" s="3">
        <v>3475783</v>
      </c>
      <c r="AD2306" s="3">
        <v>10863573</v>
      </c>
      <c r="AE2306" s="3">
        <v>0</v>
      </c>
      <c r="AF2306" s="3">
        <v>12874306</v>
      </c>
      <c r="AG2306" s="3">
        <v>319966</v>
      </c>
      <c r="AH2306" s="3">
        <v>10863573</v>
      </c>
      <c r="AI2306" s="3">
        <v>8080294</v>
      </c>
      <c r="AJ2306" s="3">
        <v>902190</v>
      </c>
      <c r="AK2306" s="3">
        <v>902190</v>
      </c>
      <c r="AL2306" s="3">
        <v>628784</v>
      </c>
      <c r="AM2306" s="3">
        <v>273406</v>
      </c>
      <c r="AN2306" s="3">
        <v>543501</v>
      </c>
      <c r="AO2306" s="3">
        <v>0</v>
      </c>
      <c r="AP2306" s="3">
        <v>-543501</v>
      </c>
      <c r="AQ2306" s="3">
        <v>0</v>
      </c>
      <c r="AR2306" s="3">
        <f>Tabela1[[#This Row],[Potrzeby finansowe 2027
w tym:]]+Tabela1[[#This Row],[Rozliczenie 2025 potrz. fin.]]</f>
        <v>18943867</v>
      </c>
      <c r="AS2306" s="3">
        <v>0</v>
      </c>
      <c r="AT2306" s="3">
        <v>0</v>
      </c>
      <c r="AU2306" s="3"/>
      <c r="AV2306" s="3"/>
      <c r="AW2306" s="3"/>
      <c r="AX2306" s="3"/>
      <c r="AY2306" s="3"/>
      <c r="AZ2306" s="3"/>
      <c r="BA2306" s="3">
        <v>62278</v>
      </c>
      <c r="BB2306" s="3">
        <v>0</v>
      </c>
      <c r="BC2306" s="3">
        <v>0</v>
      </c>
      <c r="BD2306" s="3">
        <v>0</v>
      </c>
      <c r="BE2306" s="3">
        <v>1247.93</v>
      </c>
      <c r="BF2306" s="3">
        <v>0</v>
      </c>
      <c r="BG2306" s="3">
        <v>504450</v>
      </c>
      <c r="BH2306" s="3">
        <v>4740</v>
      </c>
      <c r="BI2306" s="3">
        <v>392212</v>
      </c>
      <c r="BJ2306" s="3">
        <v>6027056.830000001</v>
      </c>
      <c r="BK2306" s="3">
        <v>3309523.2600000007</v>
      </c>
      <c r="BL2306" s="3">
        <v>1554540.86</v>
      </c>
      <c r="BM2306" s="3">
        <v>7761052.5599999996</v>
      </c>
      <c r="BN2306" s="53">
        <v>0.8026505507213938</v>
      </c>
      <c r="BO2306" s="54">
        <v>1.8456279999999999E-4</v>
      </c>
      <c r="BP2306" s="70">
        <v>4641</v>
      </c>
      <c r="BQ2306" s="71"/>
      <c r="BR2306" s="70"/>
      <c r="BS2306" s="72"/>
      <c r="BT2306" s="72"/>
      <c r="BU2306" s="70">
        <v>12874306</v>
      </c>
      <c r="BV2306" s="70">
        <v>319966</v>
      </c>
      <c r="BW2306" s="74">
        <v>10863573</v>
      </c>
      <c r="BX2306" s="70">
        <v>24057845</v>
      </c>
    </row>
    <row r="2307" spans="1:76" x14ac:dyDescent="0.3">
      <c r="A2307" s="73" t="s">
        <v>10</v>
      </c>
      <c r="B2307" s="2" t="s">
        <v>1143</v>
      </c>
      <c r="C2307" s="2" t="s">
        <v>2131</v>
      </c>
      <c r="D2307" s="2" t="s">
        <v>54</v>
      </c>
      <c r="E2307" s="2" t="s">
        <v>15</v>
      </c>
      <c r="F2307" s="17" t="str">
        <f>+Tabela1[[#This Row],[WK]]&amp;Tabela1[[#This Row],[PK]]&amp;Tabela1[[#This Row],[GK]]</f>
        <v>303108</v>
      </c>
      <c r="G2307" s="2" t="s">
        <v>2132</v>
      </c>
      <c r="H2307" s="3">
        <v>366166933.27999997</v>
      </c>
      <c r="I2307" s="4">
        <v>1.125</v>
      </c>
      <c r="J2307" s="3">
        <v>411937799.94</v>
      </c>
      <c r="K2307" s="4">
        <v>7.0000000000000007E-2</v>
      </c>
      <c r="L2307" s="3">
        <v>28835646</v>
      </c>
      <c r="M2307" s="3"/>
      <c r="N2307" s="5"/>
      <c r="O2307" s="3">
        <v>22348631.740000002</v>
      </c>
      <c r="P2307" s="4">
        <v>1.125</v>
      </c>
      <c r="Q2307" s="3">
        <v>25142210.710000001</v>
      </c>
      <c r="R2307" s="4">
        <v>1.6E-2</v>
      </c>
      <c r="S2307" s="3">
        <v>402275</v>
      </c>
      <c r="T2307" s="3"/>
      <c r="U2307" s="5"/>
      <c r="V2307" s="3">
        <v>18656909</v>
      </c>
      <c r="W2307" s="5"/>
      <c r="X2307" s="3">
        <v>33057784</v>
      </c>
      <c r="Y2307" s="3">
        <v>7606201</v>
      </c>
      <c r="Z2307" s="3">
        <v>35524</v>
      </c>
      <c r="AA2307" s="3">
        <v>1568258</v>
      </c>
      <c r="AB2307" s="3">
        <v>20515754</v>
      </c>
      <c r="AC2307" s="3">
        <v>3332047</v>
      </c>
      <c r="AD2307" s="3">
        <v>14400875</v>
      </c>
      <c r="AE2307" s="3">
        <v>0</v>
      </c>
      <c r="AF2307" s="3">
        <v>28835646</v>
      </c>
      <c r="AG2307" s="3">
        <v>402275</v>
      </c>
      <c r="AH2307" s="3">
        <v>14400875</v>
      </c>
      <c r="AI2307" s="3">
        <v>18656909</v>
      </c>
      <c r="AJ2307" s="3">
        <v>-260122</v>
      </c>
      <c r="AK2307" s="3">
        <v>-260122</v>
      </c>
      <c r="AL2307" s="3">
        <v>1896552</v>
      </c>
      <c r="AM2307" s="3">
        <v>-2156674</v>
      </c>
      <c r="AN2307" s="3">
        <v>-717731</v>
      </c>
      <c r="AO2307" s="3">
        <v>0</v>
      </c>
      <c r="AP2307" s="3">
        <v>717731</v>
      </c>
      <c r="AQ2307" s="3">
        <v>0</v>
      </c>
      <c r="AR2307" s="3">
        <f>Tabela1[[#This Row],[Potrzeby finansowe 2027
w tym:]]+Tabela1[[#This Row],[Rozliczenie 2025 potrz. fin.]]</f>
        <v>33057784</v>
      </c>
      <c r="AS2307" s="3">
        <v>0</v>
      </c>
      <c r="AT2307" s="3">
        <v>0</v>
      </c>
      <c r="AU2307" s="3"/>
      <c r="AV2307" s="3"/>
      <c r="AW2307" s="3"/>
      <c r="AX2307" s="3"/>
      <c r="AY2307" s="3"/>
      <c r="AZ2307" s="3"/>
      <c r="BA2307" s="3">
        <v>35524</v>
      </c>
      <c r="BB2307" s="3">
        <v>0</v>
      </c>
      <c r="BC2307" s="3">
        <v>91.43</v>
      </c>
      <c r="BD2307" s="3">
        <v>0</v>
      </c>
      <c r="BE2307" s="3">
        <v>102.3</v>
      </c>
      <c r="BF2307" s="3">
        <v>0</v>
      </c>
      <c r="BG2307" s="3">
        <v>1072435</v>
      </c>
      <c r="BH2307" s="3">
        <v>10077</v>
      </c>
      <c r="BI2307" s="3">
        <v>495823</v>
      </c>
      <c r="BJ2307" s="3">
        <v>7619230.9924999997</v>
      </c>
      <c r="BK2307" s="3">
        <v>5247519.92</v>
      </c>
      <c r="BL2307" s="3">
        <v>1171635.98</v>
      </c>
      <c r="BM2307" s="3">
        <v>7143572.3300000001</v>
      </c>
      <c r="BN2307" s="53">
        <v>0.81612713690159766</v>
      </c>
      <c r="BO2307" s="54">
        <v>3.8351269999999999E-4</v>
      </c>
      <c r="BP2307" s="70">
        <v>9645</v>
      </c>
      <c r="BQ2307" s="71"/>
      <c r="BR2307" s="70"/>
      <c r="BS2307" s="72"/>
      <c r="BT2307" s="72"/>
      <c r="BU2307" s="70">
        <v>28835646</v>
      </c>
      <c r="BV2307" s="70">
        <v>402275</v>
      </c>
      <c r="BW2307" s="74">
        <v>14400875</v>
      </c>
      <c r="BX2307" s="70">
        <v>43638796</v>
      </c>
    </row>
    <row r="2308" spans="1:76" x14ac:dyDescent="0.3">
      <c r="A2308" s="73" t="s">
        <v>10</v>
      </c>
      <c r="B2308" s="2" t="s">
        <v>1149</v>
      </c>
      <c r="C2308" s="2" t="s">
        <v>12</v>
      </c>
      <c r="D2308" s="2" t="s">
        <v>12</v>
      </c>
      <c r="E2308" s="2" t="s">
        <v>13</v>
      </c>
      <c r="F2308" s="17" t="str">
        <f>+Tabela1[[#This Row],[WK]]&amp;Tabela1[[#This Row],[PK]]&amp;Tabela1[[#This Row],[GK]]</f>
        <v>320101</v>
      </c>
      <c r="G2308" s="2" t="s">
        <v>2138</v>
      </c>
      <c r="H2308" s="3">
        <v>1034198153.65</v>
      </c>
      <c r="I2308" s="4">
        <v>1.125</v>
      </c>
      <c r="J2308" s="3">
        <v>1163472922.8599999</v>
      </c>
      <c r="K2308" s="4">
        <v>7.0000000000000007E-2</v>
      </c>
      <c r="L2308" s="3">
        <v>81443105</v>
      </c>
      <c r="M2308" s="3"/>
      <c r="N2308" s="5"/>
      <c r="O2308" s="3">
        <v>161543137.88</v>
      </c>
      <c r="P2308" s="4">
        <v>1.125</v>
      </c>
      <c r="Q2308" s="3">
        <v>181736030.12</v>
      </c>
      <c r="R2308" s="4">
        <v>1.6E-2</v>
      </c>
      <c r="S2308" s="3">
        <v>2907776</v>
      </c>
      <c r="T2308" s="3"/>
      <c r="U2308" s="5"/>
      <c r="V2308" s="3">
        <v>49530771</v>
      </c>
      <c r="W2308" s="5"/>
      <c r="X2308" s="3">
        <v>63699556</v>
      </c>
      <c r="Y2308" s="3">
        <v>21546488</v>
      </c>
      <c r="Z2308" s="3">
        <v>13493</v>
      </c>
      <c r="AA2308" s="3">
        <v>3744751</v>
      </c>
      <c r="AB2308" s="3">
        <v>38394824</v>
      </c>
      <c r="AC2308" s="3">
        <v>0</v>
      </c>
      <c r="AD2308" s="3">
        <v>14010622</v>
      </c>
      <c r="AE2308" s="3">
        <v>0</v>
      </c>
      <c r="AF2308" s="3">
        <v>81443105</v>
      </c>
      <c r="AG2308" s="3">
        <v>2907776</v>
      </c>
      <c r="AH2308" s="3">
        <v>14010622</v>
      </c>
      <c r="AI2308" s="3">
        <v>49530771</v>
      </c>
      <c r="AJ2308" s="3">
        <v>54231</v>
      </c>
      <c r="AK2308" s="3">
        <v>-103931</v>
      </c>
      <c r="AL2308" s="3">
        <v>3667932</v>
      </c>
      <c r="AM2308" s="3">
        <v>-3771863</v>
      </c>
      <c r="AN2308" s="3">
        <v>-158162</v>
      </c>
      <c r="AO2308" s="3">
        <v>0</v>
      </c>
      <c r="AP2308" s="3">
        <v>0</v>
      </c>
      <c r="AQ2308" s="3">
        <v>-158162</v>
      </c>
      <c r="AR2308" s="3">
        <f>Tabela1[[#This Row],[Potrzeby finansowe 2027
w tym:]]+Tabela1[[#This Row],[Rozliczenie 2025 potrz. fin.]]</f>
        <v>63541394</v>
      </c>
      <c r="AS2308" s="3">
        <v>0</v>
      </c>
      <c r="AT2308" s="3">
        <v>0</v>
      </c>
      <c r="AU2308" s="3"/>
      <c r="AV2308" s="3"/>
      <c r="AW2308" s="3"/>
      <c r="AX2308" s="3"/>
      <c r="AY2308" s="3"/>
      <c r="AZ2308" s="3"/>
      <c r="BA2308" s="3">
        <v>13493</v>
      </c>
      <c r="BB2308" s="3">
        <v>0</v>
      </c>
      <c r="BC2308" s="3">
        <v>0</v>
      </c>
      <c r="BD2308" s="3">
        <v>0</v>
      </c>
      <c r="BE2308" s="3">
        <v>270.38</v>
      </c>
      <c r="BF2308" s="3">
        <v>0</v>
      </c>
      <c r="BG2308" s="3">
        <v>2332707</v>
      </c>
      <c r="BH2308" s="3">
        <v>21919</v>
      </c>
      <c r="BI2308" s="3">
        <v>1412044</v>
      </c>
      <c r="BJ2308" s="3">
        <v>21698647.137500003</v>
      </c>
      <c r="BK2308" s="3">
        <v>18814338.060000002</v>
      </c>
      <c r="BL2308" s="3">
        <v>1125606.76</v>
      </c>
      <c r="BM2308" s="3">
        <v>9286022.7899999991</v>
      </c>
      <c r="BN2308" s="53">
        <v>0.79987316154183341</v>
      </c>
      <c r="BO2308" s="54">
        <v>9.9805019999999996E-4</v>
      </c>
      <c r="BP2308" s="70">
        <v>25099</v>
      </c>
      <c r="BQ2308" s="71"/>
      <c r="BR2308" s="70"/>
      <c r="BS2308" s="72"/>
      <c r="BT2308" s="72"/>
      <c r="BU2308" s="70">
        <v>81443105</v>
      </c>
      <c r="BV2308" s="70">
        <v>2907776</v>
      </c>
      <c r="BW2308" s="74">
        <v>14010622</v>
      </c>
      <c r="BX2308" s="70">
        <v>98361503</v>
      </c>
    </row>
    <row r="2309" spans="1:76" x14ac:dyDescent="0.3">
      <c r="A2309" s="73" t="s">
        <v>10</v>
      </c>
      <c r="B2309" s="2" t="s">
        <v>1149</v>
      </c>
      <c r="C2309" s="2" t="s">
        <v>12</v>
      </c>
      <c r="D2309" s="2" t="s">
        <v>11</v>
      </c>
      <c r="E2309" s="2" t="s">
        <v>15</v>
      </c>
      <c r="F2309" s="17" t="str">
        <f>+Tabela1[[#This Row],[WK]]&amp;Tabela1[[#This Row],[PK]]&amp;Tabela1[[#This Row],[GK]]</f>
        <v>320102</v>
      </c>
      <c r="G2309" s="2" t="s">
        <v>2138</v>
      </c>
      <c r="H2309" s="3">
        <v>258344806.31999999</v>
      </c>
      <c r="I2309" s="4">
        <v>1.125</v>
      </c>
      <c r="J2309" s="3">
        <v>290637907.11000001</v>
      </c>
      <c r="K2309" s="4">
        <v>7.0000000000000007E-2</v>
      </c>
      <c r="L2309" s="3">
        <v>20344653</v>
      </c>
      <c r="M2309" s="3"/>
      <c r="N2309" s="5"/>
      <c r="O2309" s="3">
        <v>12958768.67</v>
      </c>
      <c r="P2309" s="4">
        <v>1.125</v>
      </c>
      <c r="Q2309" s="3">
        <v>14578614.75</v>
      </c>
      <c r="R2309" s="4">
        <v>1.6E-2</v>
      </c>
      <c r="S2309" s="3">
        <v>233258</v>
      </c>
      <c r="T2309" s="3"/>
      <c r="U2309" s="5"/>
      <c r="V2309" s="3">
        <v>13648823</v>
      </c>
      <c r="W2309" s="5"/>
      <c r="X2309" s="3">
        <v>15485971</v>
      </c>
      <c r="Y2309" s="3">
        <v>0</v>
      </c>
      <c r="Z2309" s="3">
        <v>250997</v>
      </c>
      <c r="AA2309" s="3">
        <v>1027653</v>
      </c>
      <c r="AB2309" s="3">
        <v>9558079</v>
      </c>
      <c r="AC2309" s="3">
        <v>4649242</v>
      </c>
      <c r="AD2309" s="3">
        <v>2473109</v>
      </c>
      <c r="AE2309" s="3">
        <v>154513</v>
      </c>
      <c r="AF2309" s="3">
        <v>20344653</v>
      </c>
      <c r="AG2309" s="3">
        <v>233258</v>
      </c>
      <c r="AH2309" s="3">
        <v>2318596</v>
      </c>
      <c r="AI2309" s="3">
        <v>13648823</v>
      </c>
      <c r="AJ2309" s="3">
        <v>94827</v>
      </c>
      <c r="AK2309" s="3">
        <v>-344333</v>
      </c>
      <c r="AL2309" s="3">
        <v>1144013</v>
      </c>
      <c r="AM2309" s="3">
        <v>-1488346</v>
      </c>
      <c r="AN2309" s="3">
        <v>-439160</v>
      </c>
      <c r="AO2309" s="3">
        <v>0</v>
      </c>
      <c r="AP2309" s="3">
        <v>0</v>
      </c>
      <c r="AQ2309" s="3">
        <v>-439160</v>
      </c>
      <c r="AR2309" s="3">
        <f>Tabela1[[#This Row],[Potrzeby finansowe 2027
w tym:]]+Tabela1[[#This Row],[Rozliczenie 2025 potrz. fin.]]</f>
        <v>15046811</v>
      </c>
      <c r="AS2309" s="3">
        <v>0</v>
      </c>
      <c r="AT2309" s="3">
        <v>0</v>
      </c>
      <c r="AU2309" s="3"/>
      <c r="AV2309" s="3"/>
      <c r="AW2309" s="3"/>
      <c r="AX2309" s="3"/>
      <c r="AY2309" s="3"/>
      <c r="AZ2309" s="3"/>
      <c r="BA2309" s="3">
        <v>250997</v>
      </c>
      <c r="BB2309" s="3">
        <v>0</v>
      </c>
      <c r="BC2309" s="3">
        <v>0</v>
      </c>
      <c r="BD2309" s="3">
        <v>0</v>
      </c>
      <c r="BE2309" s="3">
        <v>5029.5</v>
      </c>
      <c r="BF2309" s="3">
        <v>0</v>
      </c>
      <c r="BG2309" s="3">
        <v>763167</v>
      </c>
      <c r="BH2309" s="3">
        <v>7171</v>
      </c>
      <c r="BI2309" s="3">
        <v>264486</v>
      </c>
      <c r="BJ2309" s="3">
        <v>4064315.9000000013</v>
      </c>
      <c r="BK2309" s="3">
        <v>1897974.830000001</v>
      </c>
      <c r="BL2309" s="3">
        <v>424012.57</v>
      </c>
      <c r="BM2309" s="3">
        <v>7817339.1399999997</v>
      </c>
      <c r="BN2309" s="53">
        <v>1.1837460246402358</v>
      </c>
      <c r="BO2309" s="54">
        <v>2.298136E-4</v>
      </c>
      <c r="BP2309" s="70">
        <v>5779</v>
      </c>
      <c r="BQ2309" s="71"/>
      <c r="BR2309" s="70"/>
      <c r="BS2309" s="72"/>
      <c r="BT2309" s="72"/>
      <c r="BU2309" s="70">
        <v>20344653</v>
      </c>
      <c r="BV2309" s="70">
        <v>233258</v>
      </c>
      <c r="BW2309" s="74">
        <v>2318596</v>
      </c>
      <c r="BX2309" s="70">
        <v>22896507</v>
      </c>
    </row>
    <row r="2310" spans="1:76" x14ac:dyDescent="0.3">
      <c r="A2310" s="73" t="s">
        <v>10</v>
      </c>
      <c r="B2310" s="2" t="s">
        <v>1149</v>
      </c>
      <c r="C2310" s="2" t="s">
        <v>12</v>
      </c>
      <c r="D2310" s="2" t="s">
        <v>16</v>
      </c>
      <c r="E2310" s="2" t="s">
        <v>19</v>
      </c>
      <c r="F2310" s="17" t="str">
        <f>+Tabela1[[#This Row],[WK]]&amp;Tabela1[[#This Row],[PK]]&amp;Tabela1[[#This Row],[GK]]</f>
        <v>320103</v>
      </c>
      <c r="G2310" s="2" t="s">
        <v>2139</v>
      </c>
      <c r="H2310" s="3">
        <v>329872905.56999999</v>
      </c>
      <c r="I2310" s="4">
        <v>1.125</v>
      </c>
      <c r="J2310" s="3">
        <v>371107018.76999998</v>
      </c>
      <c r="K2310" s="4">
        <v>7.0000000000000007E-2</v>
      </c>
      <c r="L2310" s="3">
        <v>25977491</v>
      </c>
      <c r="M2310" s="3"/>
      <c r="N2310" s="5"/>
      <c r="O2310" s="3">
        <v>89461475.910000011</v>
      </c>
      <c r="P2310" s="4">
        <v>1.125</v>
      </c>
      <c r="Q2310" s="3">
        <v>100644160.40000001</v>
      </c>
      <c r="R2310" s="4">
        <v>1.6E-2</v>
      </c>
      <c r="S2310" s="3">
        <v>1610307</v>
      </c>
      <c r="T2310" s="3"/>
      <c r="U2310" s="5"/>
      <c r="V2310" s="3">
        <v>16962472</v>
      </c>
      <c r="W2310" s="5"/>
      <c r="X2310" s="3">
        <v>27236339</v>
      </c>
      <c r="Y2310" s="3">
        <v>0</v>
      </c>
      <c r="Z2310" s="3">
        <v>116981</v>
      </c>
      <c r="AA2310" s="3">
        <v>1512442</v>
      </c>
      <c r="AB2310" s="3">
        <v>20903798</v>
      </c>
      <c r="AC2310" s="3">
        <v>4703118</v>
      </c>
      <c r="AD2310" s="3">
        <v>10273867</v>
      </c>
      <c r="AE2310" s="3">
        <v>0</v>
      </c>
      <c r="AF2310" s="3">
        <v>25977491</v>
      </c>
      <c r="AG2310" s="3">
        <v>1610307</v>
      </c>
      <c r="AH2310" s="3">
        <v>10273867</v>
      </c>
      <c r="AI2310" s="3">
        <v>16962472</v>
      </c>
      <c r="AJ2310" s="3">
        <v>1678431</v>
      </c>
      <c r="AK2310" s="3">
        <v>1678431</v>
      </c>
      <c r="AL2310" s="3">
        <v>1159765</v>
      </c>
      <c r="AM2310" s="3">
        <v>518666</v>
      </c>
      <c r="AN2310" s="3">
        <v>278189</v>
      </c>
      <c r="AO2310" s="3">
        <v>0</v>
      </c>
      <c r="AP2310" s="3">
        <v>-278189</v>
      </c>
      <c r="AQ2310" s="3">
        <v>0</v>
      </c>
      <c r="AR2310" s="3">
        <f>Tabela1[[#This Row],[Potrzeby finansowe 2027
w tym:]]+Tabela1[[#This Row],[Rozliczenie 2025 potrz. fin.]]</f>
        <v>27236339</v>
      </c>
      <c r="AS2310" s="3">
        <v>0</v>
      </c>
      <c r="AT2310" s="3">
        <v>0</v>
      </c>
      <c r="AU2310" s="3"/>
      <c r="AV2310" s="3"/>
      <c r="AW2310" s="3"/>
      <c r="AX2310" s="3"/>
      <c r="AY2310" s="3"/>
      <c r="AZ2310" s="3"/>
      <c r="BA2310" s="3">
        <v>116981</v>
      </c>
      <c r="BB2310" s="3">
        <v>0</v>
      </c>
      <c r="BC2310" s="3">
        <v>9.35</v>
      </c>
      <c r="BD2310" s="3">
        <v>0</v>
      </c>
      <c r="BE2310" s="3">
        <v>2281.7399999999998</v>
      </c>
      <c r="BF2310" s="3">
        <v>0</v>
      </c>
      <c r="BG2310" s="3">
        <v>889172</v>
      </c>
      <c r="BH2310" s="3">
        <v>8355</v>
      </c>
      <c r="BI2310" s="3">
        <v>623270</v>
      </c>
      <c r="BJ2310" s="3">
        <v>9577686.4600000009</v>
      </c>
      <c r="BK2310" s="3">
        <v>4147583.33</v>
      </c>
      <c r="BL2310" s="3">
        <v>2683168.3199999998</v>
      </c>
      <c r="BM2310" s="3">
        <v>16354075.880000001</v>
      </c>
      <c r="BN2310" s="53">
        <v>1.1070423323354133</v>
      </c>
      <c r="BO2310" s="54">
        <v>3.598063E-4</v>
      </c>
      <c r="BP2310" s="70">
        <v>9049</v>
      </c>
      <c r="BQ2310" s="71"/>
      <c r="BR2310" s="70"/>
      <c r="BS2310" s="72"/>
      <c r="BT2310" s="72"/>
      <c r="BU2310" s="70">
        <v>25977491</v>
      </c>
      <c r="BV2310" s="70">
        <v>1610307</v>
      </c>
      <c r="BW2310" s="74">
        <v>10273867</v>
      </c>
      <c r="BX2310" s="70">
        <v>37861665</v>
      </c>
    </row>
    <row r="2311" spans="1:76" x14ac:dyDescent="0.3">
      <c r="A2311" s="73" t="s">
        <v>10</v>
      </c>
      <c r="B2311" s="2" t="s">
        <v>1149</v>
      </c>
      <c r="C2311" s="2" t="s">
        <v>12</v>
      </c>
      <c r="D2311" s="2" t="s">
        <v>18</v>
      </c>
      <c r="E2311" s="2" t="s">
        <v>19</v>
      </c>
      <c r="F2311" s="17" t="str">
        <f>+Tabela1[[#This Row],[WK]]&amp;Tabela1[[#This Row],[PK]]&amp;Tabela1[[#This Row],[GK]]</f>
        <v>320104</v>
      </c>
      <c r="G2311" s="2" t="s">
        <v>2140</v>
      </c>
      <c r="H2311" s="3">
        <v>228751011.34999999</v>
      </c>
      <c r="I2311" s="4">
        <v>1.125</v>
      </c>
      <c r="J2311" s="3">
        <v>257344887.77000001</v>
      </c>
      <c r="K2311" s="4">
        <v>7.0000000000000007E-2</v>
      </c>
      <c r="L2311" s="3">
        <v>18014142</v>
      </c>
      <c r="M2311" s="3"/>
      <c r="N2311" s="5"/>
      <c r="O2311" s="3">
        <v>21100148.579999998</v>
      </c>
      <c r="P2311" s="4">
        <v>1.125</v>
      </c>
      <c r="Q2311" s="3">
        <v>23737667.149999999</v>
      </c>
      <c r="R2311" s="4">
        <v>1.6E-2</v>
      </c>
      <c r="S2311" s="3">
        <v>379803</v>
      </c>
      <c r="T2311" s="3"/>
      <c r="U2311" s="5"/>
      <c r="V2311" s="3">
        <v>11544376</v>
      </c>
      <c r="W2311" s="5"/>
      <c r="X2311" s="3">
        <v>18706684</v>
      </c>
      <c r="Y2311" s="3">
        <v>5612070</v>
      </c>
      <c r="Z2311" s="3">
        <v>234739</v>
      </c>
      <c r="AA2311" s="3">
        <v>1026339</v>
      </c>
      <c r="AB2311" s="3">
        <v>11393917</v>
      </c>
      <c r="AC2311" s="3">
        <v>439619</v>
      </c>
      <c r="AD2311" s="3">
        <v>6783651</v>
      </c>
      <c r="AE2311" s="3">
        <v>0</v>
      </c>
      <c r="AF2311" s="3">
        <v>18014142</v>
      </c>
      <c r="AG2311" s="3">
        <v>379803</v>
      </c>
      <c r="AH2311" s="3">
        <v>6783651</v>
      </c>
      <c r="AI2311" s="3">
        <v>11544376</v>
      </c>
      <c r="AJ2311" s="3">
        <v>1386303</v>
      </c>
      <c r="AK2311" s="3">
        <v>1007646</v>
      </c>
      <c r="AL2311" s="3">
        <v>505581</v>
      </c>
      <c r="AM2311" s="3">
        <v>502065</v>
      </c>
      <c r="AN2311" s="3">
        <v>-378657</v>
      </c>
      <c r="AO2311" s="3">
        <v>0</v>
      </c>
      <c r="AP2311" s="3">
        <v>0</v>
      </c>
      <c r="AQ2311" s="3">
        <v>-378657</v>
      </c>
      <c r="AR2311" s="3">
        <f>Tabela1[[#This Row],[Potrzeby finansowe 2027
w tym:]]+Tabela1[[#This Row],[Rozliczenie 2025 potrz. fin.]]</f>
        <v>18328027</v>
      </c>
      <c r="AS2311" s="3">
        <v>0</v>
      </c>
      <c r="AT2311" s="3">
        <v>0</v>
      </c>
      <c r="AU2311" s="3"/>
      <c r="AV2311" s="3"/>
      <c r="AW2311" s="3"/>
      <c r="AX2311" s="3"/>
      <c r="AY2311" s="3"/>
      <c r="AZ2311" s="3"/>
      <c r="BA2311" s="3">
        <v>234739</v>
      </c>
      <c r="BB2311" s="3">
        <v>0</v>
      </c>
      <c r="BC2311" s="3">
        <v>69.569999999999993</v>
      </c>
      <c r="BD2311" s="3">
        <v>0</v>
      </c>
      <c r="BE2311" s="3">
        <v>4239.91</v>
      </c>
      <c r="BF2311" s="3">
        <v>0</v>
      </c>
      <c r="BG2311" s="3">
        <v>647164</v>
      </c>
      <c r="BH2311" s="3">
        <v>6081</v>
      </c>
      <c r="BI2311" s="3">
        <v>379175</v>
      </c>
      <c r="BJ2311" s="3">
        <v>5826717.7625000002</v>
      </c>
      <c r="BK2311" s="3">
        <v>3369089.77</v>
      </c>
      <c r="BL2311" s="3">
        <v>3188509.31</v>
      </c>
      <c r="BM2311" s="3">
        <v>3453493.35</v>
      </c>
      <c r="BN2311" s="53">
        <v>0.81232011788515535</v>
      </c>
      <c r="BO2311" s="54">
        <v>2.7723489999999999E-4</v>
      </c>
      <c r="BP2311" s="70">
        <v>6972</v>
      </c>
      <c r="BQ2311" s="71"/>
      <c r="BR2311" s="70"/>
      <c r="BS2311" s="72"/>
      <c r="BT2311" s="72"/>
      <c r="BU2311" s="70">
        <v>18014142</v>
      </c>
      <c r="BV2311" s="70">
        <v>379803</v>
      </c>
      <c r="BW2311" s="74">
        <v>6783651</v>
      </c>
      <c r="BX2311" s="70">
        <v>25177596</v>
      </c>
    </row>
    <row r="2312" spans="1:76" x14ac:dyDescent="0.3">
      <c r="A2312" s="73" t="s">
        <v>10</v>
      </c>
      <c r="B2312" s="2" t="s">
        <v>1149</v>
      </c>
      <c r="C2312" s="2" t="s">
        <v>11</v>
      </c>
      <c r="D2312" s="2" t="s">
        <v>12</v>
      </c>
      <c r="E2312" s="2" t="s">
        <v>15</v>
      </c>
      <c r="F2312" s="17" t="str">
        <f>+Tabela1[[#This Row],[WK]]&amp;Tabela1[[#This Row],[PK]]&amp;Tabela1[[#This Row],[GK]]</f>
        <v>320201</v>
      </c>
      <c r="G2312" s="2" t="s">
        <v>2141</v>
      </c>
      <c r="H2312" s="3">
        <v>149349936.59999999</v>
      </c>
      <c r="I2312" s="4">
        <v>1.125</v>
      </c>
      <c r="J2312" s="3">
        <v>168018678.68000001</v>
      </c>
      <c r="K2312" s="4">
        <v>7.0000000000000007E-2</v>
      </c>
      <c r="L2312" s="3">
        <v>11761308</v>
      </c>
      <c r="M2312" s="3"/>
      <c r="N2312" s="5"/>
      <c r="O2312" s="3">
        <v>15924684.699999999</v>
      </c>
      <c r="P2312" s="4">
        <v>1.125</v>
      </c>
      <c r="Q2312" s="3">
        <v>17915270.289999999</v>
      </c>
      <c r="R2312" s="4">
        <v>1.6E-2</v>
      </c>
      <c r="S2312" s="3">
        <v>286644</v>
      </c>
      <c r="T2312" s="3"/>
      <c r="U2312" s="5"/>
      <c r="V2312" s="3">
        <v>7132845</v>
      </c>
      <c r="W2312" s="5"/>
      <c r="X2312" s="3">
        <v>14904683</v>
      </c>
      <c r="Y2312" s="3">
        <v>4583935</v>
      </c>
      <c r="Z2312" s="3">
        <v>2020820</v>
      </c>
      <c r="AA2312" s="3">
        <v>677365</v>
      </c>
      <c r="AB2312" s="3">
        <v>7450302</v>
      </c>
      <c r="AC2312" s="3">
        <v>172261</v>
      </c>
      <c r="AD2312" s="3">
        <v>7292579</v>
      </c>
      <c r="AE2312" s="3">
        <v>0</v>
      </c>
      <c r="AF2312" s="3">
        <v>11761308</v>
      </c>
      <c r="AG2312" s="3">
        <v>286644</v>
      </c>
      <c r="AH2312" s="3">
        <v>7292579</v>
      </c>
      <c r="AI2312" s="3">
        <v>7132845</v>
      </c>
      <c r="AJ2312" s="3">
        <v>-1712797</v>
      </c>
      <c r="AK2312" s="3">
        <v>-2192056</v>
      </c>
      <c r="AL2312" s="3">
        <v>591351</v>
      </c>
      <c r="AM2312" s="3">
        <v>-2783407</v>
      </c>
      <c r="AN2312" s="3">
        <v>-479259</v>
      </c>
      <c r="AO2312" s="3">
        <v>0</v>
      </c>
      <c r="AP2312" s="3">
        <v>0</v>
      </c>
      <c r="AQ2312" s="3">
        <v>-479259</v>
      </c>
      <c r="AR2312" s="3">
        <f>Tabela1[[#This Row],[Potrzeby finansowe 2027
w tym:]]+Tabela1[[#This Row],[Rozliczenie 2025 potrz. fin.]]</f>
        <v>14425424</v>
      </c>
      <c r="AS2312" s="3">
        <v>0</v>
      </c>
      <c r="AT2312" s="3">
        <v>0</v>
      </c>
      <c r="AU2312" s="3"/>
      <c r="AV2312" s="3"/>
      <c r="AW2312" s="3"/>
      <c r="AX2312" s="3"/>
      <c r="AY2312" s="3"/>
      <c r="AZ2312" s="3"/>
      <c r="BA2312" s="3">
        <v>2020820</v>
      </c>
      <c r="BB2312" s="3">
        <v>76.14</v>
      </c>
      <c r="BC2312" s="3">
        <v>44.63</v>
      </c>
      <c r="BD2312" s="3">
        <v>15398.82</v>
      </c>
      <c r="BE2312" s="3">
        <v>8382.9699999999993</v>
      </c>
      <c r="BF2312" s="3">
        <v>0</v>
      </c>
      <c r="BG2312" s="3">
        <v>453685</v>
      </c>
      <c r="BH2312" s="3">
        <v>4263</v>
      </c>
      <c r="BI2312" s="3">
        <v>223680</v>
      </c>
      <c r="BJ2312" s="3">
        <v>3437248.5475000003</v>
      </c>
      <c r="BK2312" s="3">
        <v>1355100.6900000004</v>
      </c>
      <c r="BL2312" s="3">
        <v>1150526.58</v>
      </c>
      <c r="BM2312" s="3">
        <v>6027538.2699999996</v>
      </c>
      <c r="BN2312" s="53">
        <v>0.76248752599722081</v>
      </c>
      <c r="BO2312" s="54">
        <v>1.721448E-4</v>
      </c>
      <c r="BP2312" s="70">
        <v>4329</v>
      </c>
      <c r="BQ2312" s="71"/>
      <c r="BR2312" s="70"/>
      <c r="BS2312" s="72"/>
      <c r="BT2312" s="72"/>
      <c r="BU2312" s="70">
        <v>11761308</v>
      </c>
      <c r="BV2312" s="70">
        <v>286644</v>
      </c>
      <c r="BW2312" s="74">
        <v>7292579</v>
      </c>
      <c r="BX2312" s="70">
        <v>19340531</v>
      </c>
    </row>
    <row r="2313" spans="1:76" x14ac:dyDescent="0.3">
      <c r="A2313" s="73" t="s">
        <v>10</v>
      </c>
      <c r="B2313" s="2" t="s">
        <v>1149</v>
      </c>
      <c r="C2313" s="2" t="s">
        <v>11</v>
      </c>
      <c r="D2313" s="2" t="s">
        <v>11</v>
      </c>
      <c r="E2313" s="2" t="s">
        <v>19</v>
      </c>
      <c r="F2313" s="17" t="str">
        <f>+Tabela1[[#This Row],[WK]]&amp;Tabela1[[#This Row],[PK]]&amp;Tabela1[[#This Row],[GK]]</f>
        <v>320202</v>
      </c>
      <c r="G2313" s="2" t="s">
        <v>2142</v>
      </c>
      <c r="H2313" s="3">
        <v>901787230.71000004</v>
      </c>
      <c r="I2313" s="4">
        <v>1.125</v>
      </c>
      <c r="J2313" s="3">
        <v>1014510634.55</v>
      </c>
      <c r="K2313" s="4">
        <v>7.0000000000000007E-2</v>
      </c>
      <c r="L2313" s="3">
        <v>71015744</v>
      </c>
      <c r="M2313" s="3"/>
      <c r="N2313" s="5"/>
      <c r="O2313" s="3">
        <v>72869978.659999996</v>
      </c>
      <c r="P2313" s="4">
        <v>1.125</v>
      </c>
      <c r="Q2313" s="3">
        <v>81978725.989999995</v>
      </c>
      <c r="R2313" s="4">
        <v>1.6E-2</v>
      </c>
      <c r="S2313" s="3">
        <v>1311660</v>
      </c>
      <c r="T2313" s="3"/>
      <c r="U2313" s="5"/>
      <c r="V2313" s="3">
        <v>42898276</v>
      </c>
      <c r="W2313" s="5"/>
      <c r="X2313" s="3">
        <v>63786169</v>
      </c>
      <c r="Y2313" s="3">
        <v>9586178</v>
      </c>
      <c r="Z2313" s="3">
        <v>955739</v>
      </c>
      <c r="AA2313" s="3">
        <v>2492553</v>
      </c>
      <c r="AB2313" s="3">
        <v>41615467</v>
      </c>
      <c r="AC2313" s="3">
        <v>9136232</v>
      </c>
      <c r="AD2313" s="3">
        <v>20887893</v>
      </c>
      <c r="AE2313" s="3">
        <v>0</v>
      </c>
      <c r="AF2313" s="3">
        <v>71015744</v>
      </c>
      <c r="AG2313" s="3">
        <v>1311660</v>
      </c>
      <c r="AH2313" s="3">
        <v>20887893</v>
      </c>
      <c r="AI2313" s="3">
        <v>42898276</v>
      </c>
      <c r="AJ2313" s="3">
        <v>7697431</v>
      </c>
      <c r="AK2313" s="3">
        <v>7697431</v>
      </c>
      <c r="AL2313" s="3">
        <v>2667847</v>
      </c>
      <c r="AM2313" s="3">
        <v>5029584</v>
      </c>
      <c r="AN2313" s="3">
        <v>1846146</v>
      </c>
      <c r="AO2313" s="3">
        <v>0</v>
      </c>
      <c r="AP2313" s="3">
        <v>-1846146</v>
      </c>
      <c r="AQ2313" s="3">
        <v>0</v>
      </c>
      <c r="AR2313" s="3">
        <f>Tabela1[[#This Row],[Potrzeby finansowe 2027
w tym:]]+Tabela1[[#This Row],[Rozliczenie 2025 potrz. fin.]]</f>
        <v>63786169</v>
      </c>
      <c r="AS2313" s="3">
        <v>0</v>
      </c>
      <c r="AT2313" s="3">
        <v>0</v>
      </c>
      <c r="AU2313" s="3"/>
      <c r="AV2313" s="3"/>
      <c r="AW2313" s="3"/>
      <c r="AX2313" s="3"/>
      <c r="AY2313" s="3"/>
      <c r="AZ2313" s="3"/>
      <c r="BA2313" s="3">
        <v>955739</v>
      </c>
      <c r="BB2313" s="3">
        <v>0</v>
      </c>
      <c r="BC2313" s="3">
        <v>0</v>
      </c>
      <c r="BD2313" s="3">
        <v>8548.77</v>
      </c>
      <c r="BE2313" s="3">
        <v>2053.62</v>
      </c>
      <c r="BF2313" s="3">
        <v>0</v>
      </c>
      <c r="BG2313" s="3">
        <v>2108366</v>
      </c>
      <c r="BH2313" s="3">
        <v>19811</v>
      </c>
      <c r="BI2313" s="3">
        <v>384187</v>
      </c>
      <c r="BJ2313" s="3">
        <v>5903745.4199999999</v>
      </c>
      <c r="BK2313" s="3">
        <v>4666363.09</v>
      </c>
      <c r="BL2313" s="3">
        <v>541693.31999999995</v>
      </c>
      <c r="BM2313" s="3">
        <v>3866142.6799999997</v>
      </c>
      <c r="BN2313" s="53">
        <v>0.88786920716637296</v>
      </c>
      <c r="BO2313" s="54">
        <v>7.9263949999999999E-4</v>
      </c>
      <c r="BP2313" s="70">
        <v>19933</v>
      </c>
      <c r="BQ2313" s="71"/>
      <c r="BR2313" s="70"/>
      <c r="BS2313" s="72"/>
      <c r="BT2313" s="72"/>
      <c r="BU2313" s="70">
        <v>71015744</v>
      </c>
      <c r="BV2313" s="70">
        <v>1311660</v>
      </c>
      <c r="BW2313" s="74">
        <v>20887893</v>
      </c>
      <c r="BX2313" s="70">
        <v>93215297</v>
      </c>
    </row>
    <row r="2314" spans="1:76" x14ac:dyDescent="0.3">
      <c r="A2314" s="73" t="s">
        <v>10</v>
      </c>
      <c r="B2314" s="2" t="s">
        <v>1149</v>
      </c>
      <c r="C2314" s="2" t="s">
        <v>11</v>
      </c>
      <c r="D2314" s="2" t="s">
        <v>16</v>
      </c>
      <c r="E2314" s="2" t="s">
        <v>19</v>
      </c>
      <c r="F2314" s="17" t="str">
        <f>+Tabela1[[#This Row],[WK]]&amp;Tabela1[[#This Row],[PK]]&amp;Tabela1[[#This Row],[GK]]</f>
        <v>320203</v>
      </c>
      <c r="G2314" s="2" t="s">
        <v>2143</v>
      </c>
      <c r="H2314" s="3">
        <v>172760171.09999999</v>
      </c>
      <c r="I2314" s="4">
        <v>1.125</v>
      </c>
      <c r="J2314" s="3">
        <v>194355192.49000001</v>
      </c>
      <c r="K2314" s="4">
        <v>7.0000000000000007E-2</v>
      </c>
      <c r="L2314" s="3">
        <v>13604863</v>
      </c>
      <c r="M2314" s="3"/>
      <c r="N2314" s="5"/>
      <c r="O2314" s="3">
        <v>8194470.209999999</v>
      </c>
      <c r="P2314" s="4">
        <v>1.125</v>
      </c>
      <c r="Q2314" s="3">
        <v>9218778.9900000002</v>
      </c>
      <c r="R2314" s="4">
        <v>1.6E-2</v>
      </c>
      <c r="S2314" s="3">
        <v>147500</v>
      </c>
      <c r="T2314" s="3"/>
      <c r="U2314" s="5"/>
      <c r="V2314" s="3">
        <v>8731009</v>
      </c>
      <c r="W2314" s="5"/>
      <c r="X2314" s="3">
        <v>15385738</v>
      </c>
      <c r="Y2314" s="3">
        <v>3462521</v>
      </c>
      <c r="Z2314" s="3">
        <v>3644138</v>
      </c>
      <c r="AA2314" s="3">
        <v>755756</v>
      </c>
      <c r="AB2314" s="3">
        <v>7466253</v>
      </c>
      <c r="AC2314" s="3">
        <v>57070</v>
      </c>
      <c r="AD2314" s="3">
        <v>6580018</v>
      </c>
      <c r="AE2314" s="3">
        <v>0</v>
      </c>
      <c r="AF2314" s="3">
        <v>13604863</v>
      </c>
      <c r="AG2314" s="3">
        <v>147500</v>
      </c>
      <c r="AH2314" s="3">
        <v>6580018</v>
      </c>
      <c r="AI2314" s="3">
        <v>8731009</v>
      </c>
      <c r="AJ2314" s="3">
        <v>990679</v>
      </c>
      <c r="AK2314" s="3">
        <v>915968</v>
      </c>
      <c r="AL2314" s="3">
        <v>706260</v>
      </c>
      <c r="AM2314" s="3">
        <v>209708</v>
      </c>
      <c r="AN2314" s="3">
        <v>-74711</v>
      </c>
      <c r="AO2314" s="3">
        <v>0</v>
      </c>
      <c r="AP2314" s="3">
        <v>0</v>
      </c>
      <c r="AQ2314" s="3">
        <v>-74711</v>
      </c>
      <c r="AR2314" s="3">
        <f>Tabela1[[#This Row],[Potrzeby finansowe 2027
w tym:]]+Tabela1[[#This Row],[Rozliczenie 2025 potrz. fin.]]</f>
        <v>15311027</v>
      </c>
      <c r="AS2314" s="3">
        <v>0</v>
      </c>
      <c r="AT2314" s="3">
        <v>0</v>
      </c>
      <c r="AU2314" s="3"/>
      <c r="AV2314" s="3"/>
      <c r="AW2314" s="3"/>
      <c r="AX2314" s="3"/>
      <c r="AY2314" s="3"/>
      <c r="AZ2314" s="3"/>
      <c r="BA2314" s="3">
        <v>3644138</v>
      </c>
      <c r="BB2314" s="3">
        <v>1898.05</v>
      </c>
      <c r="BC2314" s="3">
        <v>40.67</v>
      </c>
      <c r="BD2314" s="3">
        <v>17300.27</v>
      </c>
      <c r="BE2314" s="3">
        <v>12842.49</v>
      </c>
      <c r="BF2314" s="3">
        <v>0</v>
      </c>
      <c r="BG2314" s="3">
        <v>479760</v>
      </c>
      <c r="BH2314" s="3">
        <v>4508</v>
      </c>
      <c r="BI2314" s="3">
        <v>275996</v>
      </c>
      <c r="BJ2314" s="3">
        <v>4241180.0199999996</v>
      </c>
      <c r="BK2314" s="3">
        <v>522945.00999999978</v>
      </c>
      <c r="BL2314" s="3">
        <v>2485254.89</v>
      </c>
      <c r="BM2314" s="3">
        <v>9902430.2599999998</v>
      </c>
      <c r="BN2314" s="53">
        <v>0.81902763399643741</v>
      </c>
      <c r="BO2314" s="54">
        <v>1.7741879999999999E-4</v>
      </c>
      <c r="BP2314" s="70">
        <v>4461</v>
      </c>
      <c r="BQ2314" s="71"/>
      <c r="BR2314" s="70"/>
      <c r="BS2314" s="72"/>
      <c r="BT2314" s="72"/>
      <c r="BU2314" s="70">
        <v>13604863</v>
      </c>
      <c r="BV2314" s="70">
        <v>147500</v>
      </c>
      <c r="BW2314" s="74">
        <v>6580018</v>
      </c>
      <c r="BX2314" s="70">
        <v>20332381</v>
      </c>
    </row>
    <row r="2315" spans="1:76" x14ac:dyDescent="0.3">
      <c r="A2315" s="73" t="s">
        <v>10</v>
      </c>
      <c r="B2315" s="2" t="s">
        <v>1149</v>
      </c>
      <c r="C2315" s="2" t="s">
        <v>11</v>
      </c>
      <c r="D2315" s="2" t="s">
        <v>18</v>
      </c>
      <c r="E2315" s="2" t="s">
        <v>15</v>
      </c>
      <c r="F2315" s="17" t="str">
        <f>+Tabela1[[#This Row],[WK]]&amp;Tabela1[[#This Row],[PK]]&amp;Tabela1[[#This Row],[GK]]</f>
        <v>320204</v>
      </c>
      <c r="G2315" s="2" t="s">
        <v>2144</v>
      </c>
      <c r="H2315" s="3">
        <v>109513692.67</v>
      </c>
      <c r="I2315" s="4">
        <v>1.125</v>
      </c>
      <c r="J2315" s="3">
        <v>123202904.25</v>
      </c>
      <c r="K2315" s="4">
        <v>7.0000000000000007E-2</v>
      </c>
      <c r="L2315" s="3">
        <v>8624203</v>
      </c>
      <c r="M2315" s="3"/>
      <c r="N2315" s="5"/>
      <c r="O2315" s="3">
        <v>3463502.7399999998</v>
      </c>
      <c r="P2315" s="4">
        <v>1.125</v>
      </c>
      <c r="Q2315" s="3">
        <v>3896440.58</v>
      </c>
      <c r="R2315" s="4">
        <v>1.6E-2</v>
      </c>
      <c r="S2315" s="3">
        <v>62343</v>
      </c>
      <c r="T2315" s="3"/>
      <c r="U2315" s="5"/>
      <c r="V2315" s="3">
        <v>5819719</v>
      </c>
      <c r="W2315" s="5"/>
      <c r="X2315" s="3">
        <v>8576195</v>
      </c>
      <c r="Y2315" s="3">
        <v>1047207</v>
      </c>
      <c r="Z2315" s="3">
        <v>842328</v>
      </c>
      <c r="AA2315" s="3">
        <v>593111</v>
      </c>
      <c r="AB2315" s="3">
        <v>5612951</v>
      </c>
      <c r="AC2315" s="3">
        <v>480598</v>
      </c>
      <c r="AD2315" s="3">
        <v>2815362</v>
      </c>
      <c r="AE2315" s="3">
        <v>0</v>
      </c>
      <c r="AF2315" s="3">
        <v>8624203</v>
      </c>
      <c r="AG2315" s="3">
        <v>62343</v>
      </c>
      <c r="AH2315" s="3">
        <v>2815362</v>
      </c>
      <c r="AI2315" s="3">
        <v>5819719</v>
      </c>
      <c r="AJ2315" s="3">
        <v>141548</v>
      </c>
      <c r="AK2315" s="3">
        <v>200434</v>
      </c>
      <c r="AL2315" s="3">
        <v>135264</v>
      </c>
      <c r="AM2315" s="3">
        <v>65170</v>
      </c>
      <c r="AN2315" s="3">
        <v>159679</v>
      </c>
      <c r="AO2315" s="3">
        <v>0</v>
      </c>
      <c r="AP2315" s="3">
        <v>-100793</v>
      </c>
      <c r="AQ2315" s="3">
        <v>58886</v>
      </c>
      <c r="AR2315" s="3">
        <f>Tabela1[[#This Row],[Potrzeby finansowe 2027
w tym:]]+Tabela1[[#This Row],[Rozliczenie 2025 potrz. fin.]]</f>
        <v>8635081</v>
      </c>
      <c r="AS2315" s="3">
        <v>0</v>
      </c>
      <c r="AT2315" s="3">
        <v>0</v>
      </c>
      <c r="AU2315" s="3"/>
      <c r="AV2315" s="3"/>
      <c r="AW2315" s="3"/>
      <c r="AX2315" s="3"/>
      <c r="AY2315" s="3"/>
      <c r="AZ2315" s="3"/>
      <c r="BA2315" s="3">
        <v>842328</v>
      </c>
      <c r="BB2315" s="3">
        <v>0</v>
      </c>
      <c r="BC2315" s="3">
        <v>0</v>
      </c>
      <c r="BD2315" s="3">
        <v>7897.74</v>
      </c>
      <c r="BE2315" s="3">
        <v>1083.1400000000001</v>
      </c>
      <c r="BF2315" s="3">
        <v>0</v>
      </c>
      <c r="BG2315" s="3">
        <v>377782</v>
      </c>
      <c r="BH2315" s="3">
        <v>3156</v>
      </c>
      <c r="BI2315" s="3">
        <v>215329</v>
      </c>
      <c r="BJ2315" s="3">
        <v>3308925.0575000001</v>
      </c>
      <c r="BK2315" s="3">
        <v>1458357.75</v>
      </c>
      <c r="BL2315" s="3">
        <v>439776.51</v>
      </c>
      <c r="BM2315" s="3">
        <v>6522716.21</v>
      </c>
      <c r="BN2315" s="53">
        <v>0.92482583027895138</v>
      </c>
      <c r="BO2315" s="54">
        <v>1.2913510000000001E-4</v>
      </c>
      <c r="BP2315" s="70">
        <v>3248</v>
      </c>
      <c r="BQ2315" s="71"/>
      <c r="BR2315" s="70"/>
      <c r="BS2315" s="72"/>
      <c r="BT2315" s="72"/>
      <c r="BU2315" s="70">
        <v>8624203</v>
      </c>
      <c r="BV2315" s="70">
        <v>62343</v>
      </c>
      <c r="BW2315" s="74">
        <v>2815362</v>
      </c>
      <c r="BX2315" s="70">
        <v>11501908</v>
      </c>
    </row>
    <row r="2316" spans="1:76" x14ac:dyDescent="0.3">
      <c r="A2316" s="73" t="s">
        <v>10</v>
      </c>
      <c r="B2316" s="2" t="s">
        <v>1149</v>
      </c>
      <c r="C2316" s="2" t="s">
        <v>11</v>
      </c>
      <c r="D2316" s="2" t="s">
        <v>21</v>
      </c>
      <c r="E2316" s="2" t="s">
        <v>19</v>
      </c>
      <c r="F2316" s="17" t="str">
        <f>+Tabela1[[#This Row],[WK]]&amp;Tabela1[[#This Row],[PK]]&amp;Tabela1[[#This Row],[GK]]</f>
        <v>320205</v>
      </c>
      <c r="G2316" s="2" t="s">
        <v>2145</v>
      </c>
      <c r="H2316" s="3">
        <v>231449250.22</v>
      </c>
      <c r="I2316" s="4">
        <v>1.125</v>
      </c>
      <c r="J2316" s="3">
        <v>260380406.5</v>
      </c>
      <c r="K2316" s="4">
        <v>7.0000000000000007E-2</v>
      </c>
      <c r="L2316" s="3">
        <v>18226628</v>
      </c>
      <c r="M2316" s="3"/>
      <c r="N2316" s="5"/>
      <c r="O2316" s="3">
        <v>11891297.560000001</v>
      </c>
      <c r="P2316" s="4">
        <v>1.125</v>
      </c>
      <c r="Q2316" s="3">
        <v>13377709.76</v>
      </c>
      <c r="R2316" s="4">
        <v>1.6E-2</v>
      </c>
      <c r="S2316" s="3">
        <v>214043</v>
      </c>
      <c r="T2316" s="3"/>
      <c r="U2316" s="5"/>
      <c r="V2316" s="3">
        <v>13040472</v>
      </c>
      <c r="W2316" s="5"/>
      <c r="X2316" s="3">
        <v>27539887</v>
      </c>
      <c r="Y2316" s="3">
        <v>4427918</v>
      </c>
      <c r="Z2316" s="3">
        <v>828831</v>
      </c>
      <c r="AA2316" s="3">
        <v>1584357</v>
      </c>
      <c r="AB2316" s="3">
        <v>16791446</v>
      </c>
      <c r="AC2316" s="3">
        <v>3907335</v>
      </c>
      <c r="AD2316" s="3">
        <v>14499415</v>
      </c>
      <c r="AE2316" s="3">
        <v>0</v>
      </c>
      <c r="AF2316" s="3">
        <v>18226628</v>
      </c>
      <c r="AG2316" s="3">
        <v>214043</v>
      </c>
      <c r="AH2316" s="3">
        <v>14499415</v>
      </c>
      <c r="AI2316" s="3">
        <v>13040472</v>
      </c>
      <c r="AJ2316" s="3">
        <v>774087</v>
      </c>
      <c r="AK2316" s="3">
        <v>774087</v>
      </c>
      <c r="AL2316" s="3">
        <v>821242</v>
      </c>
      <c r="AM2316" s="3">
        <v>-47155</v>
      </c>
      <c r="AN2316" s="3">
        <v>736137</v>
      </c>
      <c r="AO2316" s="3">
        <v>0</v>
      </c>
      <c r="AP2316" s="3">
        <v>-736137</v>
      </c>
      <c r="AQ2316" s="3">
        <v>0</v>
      </c>
      <c r="AR2316" s="3">
        <f>Tabela1[[#This Row],[Potrzeby finansowe 2027
w tym:]]+Tabela1[[#This Row],[Rozliczenie 2025 potrz. fin.]]</f>
        <v>27539887</v>
      </c>
      <c r="AS2316" s="3">
        <v>0</v>
      </c>
      <c r="AT2316" s="3">
        <v>0</v>
      </c>
      <c r="AU2316" s="3"/>
      <c r="AV2316" s="3"/>
      <c r="AW2316" s="3"/>
      <c r="AX2316" s="3"/>
      <c r="AY2316" s="3"/>
      <c r="AZ2316" s="3"/>
      <c r="BA2316" s="3">
        <v>828831</v>
      </c>
      <c r="BB2316" s="3">
        <v>0</v>
      </c>
      <c r="BC2316" s="3">
        <v>0</v>
      </c>
      <c r="BD2316" s="3">
        <v>8119.95</v>
      </c>
      <c r="BE2316" s="3">
        <v>368.27</v>
      </c>
      <c r="BF2316" s="3">
        <v>0</v>
      </c>
      <c r="BG2316" s="3">
        <v>750608</v>
      </c>
      <c r="BH2316" s="3">
        <v>7053</v>
      </c>
      <c r="BI2316" s="3">
        <v>833749</v>
      </c>
      <c r="BJ2316" s="3">
        <v>12812095.220000001</v>
      </c>
      <c r="BK2316" s="3">
        <v>7300826.4800000004</v>
      </c>
      <c r="BL2316" s="3">
        <v>4405985.21</v>
      </c>
      <c r="BM2316" s="3">
        <v>13233104.539999999</v>
      </c>
      <c r="BN2316" s="53">
        <v>0.83903826604366605</v>
      </c>
      <c r="BO2316" s="54">
        <v>2.5507660000000001E-4</v>
      </c>
      <c r="BP2316" s="70">
        <v>6414</v>
      </c>
      <c r="BQ2316" s="71"/>
      <c r="BR2316" s="70"/>
      <c r="BS2316" s="72"/>
      <c r="BT2316" s="72"/>
      <c r="BU2316" s="70">
        <v>18226628</v>
      </c>
      <c r="BV2316" s="70">
        <v>214043</v>
      </c>
      <c r="BW2316" s="74">
        <v>14499415</v>
      </c>
      <c r="BX2316" s="70">
        <v>32940086</v>
      </c>
    </row>
    <row r="2317" spans="1:76" x14ac:dyDescent="0.3">
      <c r="A2317" s="73" t="s">
        <v>10</v>
      </c>
      <c r="B2317" s="2" t="s">
        <v>1149</v>
      </c>
      <c r="C2317" s="2" t="s">
        <v>11</v>
      </c>
      <c r="D2317" s="2" t="s">
        <v>23</v>
      </c>
      <c r="E2317" s="2" t="s">
        <v>19</v>
      </c>
      <c r="F2317" s="17" t="str">
        <f>+Tabela1[[#This Row],[WK]]&amp;Tabela1[[#This Row],[PK]]&amp;Tabela1[[#This Row],[GK]]</f>
        <v>320206</v>
      </c>
      <c r="G2317" s="2" t="s">
        <v>2146</v>
      </c>
      <c r="H2317" s="3">
        <v>165106751.38</v>
      </c>
      <c r="I2317" s="4">
        <v>1.125</v>
      </c>
      <c r="J2317" s="3">
        <v>185745095.30000001</v>
      </c>
      <c r="K2317" s="4">
        <v>7.0000000000000007E-2</v>
      </c>
      <c r="L2317" s="3">
        <v>13002157</v>
      </c>
      <c r="M2317" s="3"/>
      <c r="N2317" s="5"/>
      <c r="O2317" s="3">
        <v>7932733.2999999998</v>
      </c>
      <c r="P2317" s="4">
        <v>1.125</v>
      </c>
      <c r="Q2317" s="3">
        <v>8924324.9600000009</v>
      </c>
      <c r="R2317" s="4">
        <v>1.6E-2</v>
      </c>
      <c r="S2317" s="3">
        <v>142789</v>
      </c>
      <c r="T2317" s="3"/>
      <c r="U2317" s="5"/>
      <c r="V2317" s="3">
        <v>9138103</v>
      </c>
      <c r="W2317" s="5"/>
      <c r="X2317" s="3">
        <v>16045730</v>
      </c>
      <c r="Y2317" s="3">
        <v>4815415</v>
      </c>
      <c r="Z2317" s="3">
        <v>1475790</v>
      </c>
      <c r="AA2317" s="3">
        <v>905190</v>
      </c>
      <c r="AB2317" s="3">
        <v>7831608</v>
      </c>
      <c r="AC2317" s="3">
        <v>1017727</v>
      </c>
      <c r="AD2317" s="3">
        <v>6907627</v>
      </c>
      <c r="AE2317" s="3">
        <v>0</v>
      </c>
      <c r="AF2317" s="3">
        <v>13002157</v>
      </c>
      <c r="AG2317" s="3">
        <v>142789</v>
      </c>
      <c r="AH2317" s="3">
        <v>6907627</v>
      </c>
      <c r="AI2317" s="3">
        <v>9138103</v>
      </c>
      <c r="AJ2317" s="3">
        <v>-45685</v>
      </c>
      <c r="AK2317" s="3">
        <v>-45685</v>
      </c>
      <c r="AL2317" s="3">
        <v>585594</v>
      </c>
      <c r="AM2317" s="3">
        <v>-631279</v>
      </c>
      <c r="AN2317" s="3">
        <v>-213942</v>
      </c>
      <c r="AO2317" s="3">
        <v>0</v>
      </c>
      <c r="AP2317" s="3">
        <v>213942</v>
      </c>
      <c r="AQ2317" s="3">
        <v>0</v>
      </c>
      <c r="AR2317" s="3">
        <f>Tabela1[[#This Row],[Potrzeby finansowe 2027
w tym:]]+Tabela1[[#This Row],[Rozliczenie 2025 potrz. fin.]]</f>
        <v>16045730</v>
      </c>
      <c r="AS2317" s="3">
        <v>0</v>
      </c>
      <c r="AT2317" s="3">
        <v>0</v>
      </c>
      <c r="AU2317" s="3"/>
      <c r="AV2317" s="3"/>
      <c r="AW2317" s="3"/>
      <c r="AX2317" s="3"/>
      <c r="AY2317" s="3"/>
      <c r="AZ2317" s="3"/>
      <c r="BA2317" s="3">
        <v>1475790</v>
      </c>
      <c r="BB2317" s="3">
        <v>0</v>
      </c>
      <c r="BC2317" s="3">
        <v>33.22</v>
      </c>
      <c r="BD2317" s="3">
        <v>12879.83</v>
      </c>
      <c r="BE2317" s="3">
        <v>3590.86</v>
      </c>
      <c r="BF2317" s="3">
        <v>0</v>
      </c>
      <c r="BG2317" s="3">
        <v>515199</v>
      </c>
      <c r="BH2317" s="3">
        <v>4841</v>
      </c>
      <c r="BI2317" s="3">
        <v>389991</v>
      </c>
      <c r="BJ2317" s="3">
        <v>5992931.0349999992</v>
      </c>
      <c r="BK2317" s="3">
        <v>4546785.2699999996</v>
      </c>
      <c r="BL2317" s="3">
        <v>238282.19</v>
      </c>
      <c r="BM2317" s="3">
        <v>5308018.68</v>
      </c>
      <c r="BN2317" s="53">
        <v>0.77391977467520978</v>
      </c>
      <c r="BO2317" s="54">
        <v>1.919344E-4</v>
      </c>
      <c r="BP2317" s="70">
        <v>4827</v>
      </c>
      <c r="BQ2317" s="71"/>
      <c r="BR2317" s="70"/>
      <c r="BS2317" s="72"/>
      <c r="BT2317" s="72"/>
      <c r="BU2317" s="70">
        <v>13002157</v>
      </c>
      <c r="BV2317" s="70">
        <v>142789</v>
      </c>
      <c r="BW2317" s="74">
        <v>6907627</v>
      </c>
      <c r="BX2317" s="70">
        <v>20052573</v>
      </c>
    </row>
    <row r="2318" spans="1:76" x14ac:dyDescent="0.3">
      <c r="A2318" s="73" t="s">
        <v>10</v>
      </c>
      <c r="B2318" s="2" t="s">
        <v>1149</v>
      </c>
      <c r="C2318" s="2" t="s">
        <v>16</v>
      </c>
      <c r="D2318" s="2" t="s">
        <v>12</v>
      </c>
      <c r="E2318" s="2" t="s">
        <v>19</v>
      </c>
      <c r="F2318" s="17" t="str">
        <f>+Tabela1[[#This Row],[WK]]&amp;Tabela1[[#This Row],[PK]]&amp;Tabela1[[#This Row],[GK]]</f>
        <v>320301</v>
      </c>
      <c r="G2318" s="2" t="s">
        <v>2147</v>
      </c>
      <c r="H2318" s="3">
        <v>422105035.27999997</v>
      </c>
      <c r="I2318" s="4">
        <v>1.125</v>
      </c>
      <c r="J2318" s="3">
        <v>474868164.69</v>
      </c>
      <c r="K2318" s="4">
        <v>7.0000000000000007E-2</v>
      </c>
      <c r="L2318" s="3">
        <v>33240772</v>
      </c>
      <c r="M2318" s="3"/>
      <c r="N2318" s="5"/>
      <c r="O2318" s="3">
        <v>51727395.760000005</v>
      </c>
      <c r="P2318" s="4">
        <v>1.125</v>
      </c>
      <c r="Q2318" s="3">
        <v>58193320.229999997</v>
      </c>
      <c r="R2318" s="4">
        <v>1.6E-2</v>
      </c>
      <c r="S2318" s="3">
        <v>931093</v>
      </c>
      <c r="T2318" s="3"/>
      <c r="U2318" s="5"/>
      <c r="V2318" s="3">
        <v>21522844</v>
      </c>
      <c r="W2318" s="5"/>
      <c r="X2318" s="3">
        <v>28700249</v>
      </c>
      <c r="Y2318" s="3">
        <v>5093093</v>
      </c>
      <c r="Z2318" s="3">
        <v>2039639</v>
      </c>
      <c r="AA2318" s="3">
        <v>1472864</v>
      </c>
      <c r="AB2318" s="3">
        <v>16402836</v>
      </c>
      <c r="AC2318" s="3">
        <v>3691817</v>
      </c>
      <c r="AD2318" s="3">
        <v>7177404</v>
      </c>
      <c r="AE2318" s="3">
        <v>0</v>
      </c>
      <c r="AF2318" s="3">
        <v>33240772</v>
      </c>
      <c r="AG2318" s="3">
        <v>931093</v>
      </c>
      <c r="AH2318" s="3">
        <v>7177404</v>
      </c>
      <c r="AI2318" s="3">
        <v>21522844</v>
      </c>
      <c r="AJ2318" s="3">
        <v>2397129</v>
      </c>
      <c r="AK2318" s="3">
        <v>2397129</v>
      </c>
      <c r="AL2318" s="3">
        <v>1267856</v>
      </c>
      <c r="AM2318" s="3">
        <v>1129273</v>
      </c>
      <c r="AN2318" s="3">
        <v>-322501</v>
      </c>
      <c r="AO2318" s="3">
        <v>0</v>
      </c>
      <c r="AP2318" s="3">
        <v>322501</v>
      </c>
      <c r="AQ2318" s="3">
        <v>0</v>
      </c>
      <c r="AR2318" s="3">
        <f>Tabela1[[#This Row],[Potrzeby finansowe 2027
w tym:]]+Tabela1[[#This Row],[Rozliczenie 2025 potrz. fin.]]</f>
        <v>28700249</v>
      </c>
      <c r="AS2318" s="3">
        <v>0</v>
      </c>
      <c r="AT2318" s="3">
        <v>0</v>
      </c>
      <c r="AU2318" s="3"/>
      <c r="AV2318" s="3"/>
      <c r="AW2318" s="3"/>
      <c r="AX2318" s="3"/>
      <c r="AY2318" s="3"/>
      <c r="AZ2318" s="3"/>
      <c r="BA2318" s="3">
        <v>2039639</v>
      </c>
      <c r="BB2318" s="3">
        <v>0</v>
      </c>
      <c r="BC2318" s="3">
        <v>146.93</v>
      </c>
      <c r="BD2318" s="3">
        <v>18620.39</v>
      </c>
      <c r="BE2318" s="3">
        <v>2650.12</v>
      </c>
      <c r="BF2318" s="3">
        <v>0</v>
      </c>
      <c r="BG2318" s="3">
        <v>1168430</v>
      </c>
      <c r="BH2318" s="3">
        <v>10979</v>
      </c>
      <c r="BI2318" s="3">
        <v>304434</v>
      </c>
      <c r="BJ2318" s="3">
        <v>4678195.0824999996</v>
      </c>
      <c r="BK2318" s="3">
        <v>2563715.1799999997</v>
      </c>
      <c r="BL2318" s="3">
        <v>2022213.08</v>
      </c>
      <c r="BM2318" s="3">
        <v>4413493.45</v>
      </c>
      <c r="BN2318" s="53">
        <v>0.88969903845257092</v>
      </c>
      <c r="BO2318" s="54">
        <v>4.2807629999999999E-4</v>
      </c>
      <c r="BP2318" s="70">
        <v>10766</v>
      </c>
      <c r="BQ2318" s="71"/>
      <c r="BR2318" s="70"/>
      <c r="BS2318" s="72"/>
      <c r="BT2318" s="72"/>
      <c r="BU2318" s="70">
        <v>33240772</v>
      </c>
      <c r="BV2318" s="70">
        <v>931093</v>
      </c>
      <c r="BW2318" s="74">
        <v>7177404</v>
      </c>
      <c r="BX2318" s="70">
        <v>41349269</v>
      </c>
    </row>
    <row r="2319" spans="1:76" x14ac:dyDescent="0.3">
      <c r="A2319" s="73" t="s">
        <v>10</v>
      </c>
      <c r="B2319" s="2" t="s">
        <v>1149</v>
      </c>
      <c r="C2319" s="2" t="s">
        <v>16</v>
      </c>
      <c r="D2319" s="2" t="s">
        <v>11</v>
      </c>
      <c r="E2319" s="2" t="s">
        <v>19</v>
      </c>
      <c r="F2319" s="17" t="str">
        <f>+Tabela1[[#This Row],[WK]]&amp;Tabela1[[#This Row],[PK]]&amp;Tabela1[[#This Row],[GK]]</f>
        <v>320302</v>
      </c>
      <c r="G2319" s="2" t="s">
        <v>2148</v>
      </c>
      <c r="H2319" s="3">
        <v>725140716.74000001</v>
      </c>
      <c r="I2319" s="4">
        <v>1.125</v>
      </c>
      <c r="J2319" s="3">
        <v>815783306.33000004</v>
      </c>
      <c r="K2319" s="4">
        <v>7.0000000000000007E-2</v>
      </c>
      <c r="L2319" s="3">
        <v>57104831</v>
      </c>
      <c r="M2319" s="3"/>
      <c r="N2319" s="5"/>
      <c r="O2319" s="3">
        <v>95900482.49000001</v>
      </c>
      <c r="P2319" s="4">
        <v>1.125</v>
      </c>
      <c r="Q2319" s="3">
        <v>107888042.8</v>
      </c>
      <c r="R2319" s="4">
        <v>1.6E-2</v>
      </c>
      <c r="S2319" s="3">
        <v>1726209</v>
      </c>
      <c r="T2319" s="3"/>
      <c r="U2319" s="5"/>
      <c r="V2319" s="3">
        <v>34768816</v>
      </c>
      <c r="W2319" s="5"/>
      <c r="X2319" s="3">
        <v>33193191</v>
      </c>
      <c r="Y2319" s="3">
        <v>0</v>
      </c>
      <c r="Z2319" s="3">
        <v>2444507</v>
      </c>
      <c r="AA2319" s="3">
        <v>2594534</v>
      </c>
      <c r="AB2319" s="3">
        <v>24620731</v>
      </c>
      <c r="AC2319" s="3">
        <v>3533419</v>
      </c>
      <c r="AD2319" s="3">
        <v>0</v>
      </c>
      <c r="AE2319" s="3">
        <v>0</v>
      </c>
      <c r="AF2319" s="3">
        <v>57104831</v>
      </c>
      <c r="AG2319" s="3">
        <v>1726209</v>
      </c>
      <c r="AH2319" s="3">
        <v>0</v>
      </c>
      <c r="AI2319" s="3">
        <v>34768816</v>
      </c>
      <c r="AJ2319" s="3">
        <v>839340</v>
      </c>
      <c r="AK2319" s="3">
        <v>-1557579</v>
      </c>
      <c r="AL2319" s="3">
        <v>1688203</v>
      </c>
      <c r="AM2319" s="3">
        <v>-3245782</v>
      </c>
      <c r="AN2319" s="3">
        <v>-2396919</v>
      </c>
      <c r="AO2319" s="3">
        <v>0</v>
      </c>
      <c r="AP2319" s="3">
        <v>0</v>
      </c>
      <c r="AQ2319" s="3">
        <v>-2396919</v>
      </c>
      <c r="AR2319" s="3">
        <f>Tabela1[[#This Row],[Potrzeby finansowe 2027
w tym:]]+Tabela1[[#This Row],[Rozliczenie 2025 potrz. fin.]]</f>
        <v>30796272</v>
      </c>
      <c r="AS2319" s="3">
        <v>0</v>
      </c>
      <c r="AT2319" s="3">
        <v>0</v>
      </c>
      <c r="AU2319" s="3"/>
      <c r="AV2319" s="3"/>
      <c r="AW2319" s="3"/>
      <c r="AX2319" s="3"/>
      <c r="AY2319" s="3"/>
      <c r="AZ2319" s="3"/>
      <c r="BA2319" s="3">
        <v>2444507</v>
      </c>
      <c r="BB2319" s="3">
        <v>0</v>
      </c>
      <c r="BC2319" s="3">
        <v>10.09</v>
      </c>
      <c r="BD2319" s="3">
        <v>20035.14</v>
      </c>
      <c r="BE2319" s="3">
        <v>8845.67</v>
      </c>
      <c r="BF2319" s="3">
        <v>0</v>
      </c>
      <c r="BG2319" s="3">
        <v>1706721</v>
      </c>
      <c r="BH2319" s="3">
        <v>16037</v>
      </c>
      <c r="BI2319" s="3">
        <v>887813</v>
      </c>
      <c r="BJ2319" s="3">
        <v>13642873.737500001</v>
      </c>
      <c r="BK2319" s="3">
        <v>9902518.1800000016</v>
      </c>
      <c r="BL2319" s="3">
        <v>796613.86</v>
      </c>
      <c r="BM2319" s="3">
        <v>13368194.51</v>
      </c>
      <c r="BN2319" s="53">
        <v>1.1049028659895732</v>
      </c>
      <c r="BO2319" s="54">
        <v>6.4482190000000005E-4</v>
      </c>
      <c r="BP2319" s="70">
        <v>16217</v>
      </c>
      <c r="BQ2319" s="71"/>
      <c r="BR2319" s="70"/>
      <c r="BS2319" s="72"/>
      <c r="BT2319" s="72"/>
      <c r="BU2319" s="70">
        <v>57104831</v>
      </c>
      <c r="BV2319" s="70">
        <v>1726209</v>
      </c>
      <c r="BW2319" s="74">
        <v>0</v>
      </c>
      <c r="BX2319" s="70">
        <v>58831040</v>
      </c>
    </row>
    <row r="2320" spans="1:76" x14ac:dyDescent="0.3">
      <c r="A2320" s="73" t="s">
        <v>10</v>
      </c>
      <c r="B2320" s="2" t="s">
        <v>1149</v>
      </c>
      <c r="C2320" s="2" t="s">
        <v>16</v>
      </c>
      <c r="D2320" s="2" t="s">
        <v>16</v>
      </c>
      <c r="E2320" s="2" t="s">
        <v>19</v>
      </c>
      <c r="F2320" s="17" t="str">
        <f>+Tabela1[[#This Row],[WK]]&amp;Tabela1[[#This Row],[PK]]&amp;Tabela1[[#This Row],[GK]]</f>
        <v>320303</v>
      </c>
      <c r="G2320" s="2" t="s">
        <v>2149</v>
      </c>
      <c r="H2320" s="3">
        <v>258532139.71000001</v>
      </c>
      <c r="I2320" s="4">
        <v>1.125</v>
      </c>
      <c r="J2320" s="3">
        <v>290848657.17000002</v>
      </c>
      <c r="K2320" s="4">
        <v>7.0000000000000007E-2</v>
      </c>
      <c r="L2320" s="3">
        <v>20359406</v>
      </c>
      <c r="M2320" s="3"/>
      <c r="N2320" s="5"/>
      <c r="O2320" s="3">
        <v>10999958.219999999</v>
      </c>
      <c r="P2320" s="4">
        <v>1.125</v>
      </c>
      <c r="Q2320" s="3">
        <v>12374953</v>
      </c>
      <c r="R2320" s="4">
        <v>1.6E-2</v>
      </c>
      <c r="S2320" s="3">
        <v>197999</v>
      </c>
      <c r="T2320" s="3"/>
      <c r="U2320" s="5"/>
      <c r="V2320" s="3">
        <v>13003153</v>
      </c>
      <c r="W2320" s="5"/>
      <c r="X2320" s="3">
        <v>18503293</v>
      </c>
      <c r="Y2320" s="3">
        <v>0</v>
      </c>
      <c r="Z2320" s="3">
        <v>1017103</v>
      </c>
      <c r="AA2320" s="3">
        <v>1053923</v>
      </c>
      <c r="AB2320" s="3">
        <v>11837027</v>
      </c>
      <c r="AC2320" s="3">
        <v>4595240</v>
      </c>
      <c r="AD2320" s="3">
        <v>5530322</v>
      </c>
      <c r="AE2320" s="3">
        <v>6491701</v>
      </c>
      <c r="AF2320" s="3">
        <v>19398027</v>
      </c>
      <c r="AG2320" s="3">
        <v>197999</v>
      </c>
      <c r="AH2320" s="3">
        <v>0</v>
      </c>
      <c r="AI2320" s="3">
        <v>13003153</v>
      </c>
      <c r="AJ2320" s="3">
        <v>329290</v>
      </c>
      <c r="AK2320" s="3">
        <v>359472</v>
      </c>
      <c r="AL2320" s="3">
        <v>788330</v>
      </c>
      <c r="AM2320" s="3">
        <v>-428858</v>
      </c>
      <c r="AN2320" s="3">
        <v>-141431</v>
      </c>
      <c r="AO2320" s="3">
        <v>0</v>
      </c>
      <c r="AP2320" s="3">
        <v>171613</v>
      </c>
      <c r="AQ2320" s="3">
        <v>30182</v>
      </c>
      <c r="AR2320" s="3">
        <f>Tabela1[[#This Row],[Potrzeby finansowe 2027
w tym:]]+Tabela1[[#This Row],[Rozliczenie 2025 potrz. fin.]]</f>
        <v>18533475</v>
      </c>
      <c r="AS2320" s="3">
        <v>0</v>
      </c>
      <c r="AT2320" s="3">
        <v>0</v>
      </c>
      <c r="AU2320" s="3"/>
      <c r="AV2320" s="3"/>
      <c r="AW2320" s="3"/>
      <c r="AX2320" s="3"/>
      <c r="AY2320" s="3"/>
      <c r="AZ2320" s="3"/>
      <c r="BA2320" s="3">
        <v>1017103</v>
      </c>
      <c r="BB2320" s="3">
        <v>0</v>
      </c>
      <c r="BC2320" s="3">
        <v>0</v>
      </c>
      <c r="BD2320" s="3">
        <v>2995.25</v>
      </c>
      <c r="BE2320" s="3">
        <v>14390.29</v>
      </c>
      <c r="BF2320" s="3">
        <v>0</v>
      </c>
      <c r="BG2320" s="3">
        <v>706336</v>
      </c>
      <c r="BH2320" s="3">
        <v>6637</v>
      </c>
      <c r="BI2320" s="3">
        <v>347587</v>
      </c>
      <c r="BJ2320" s="3">
        <v>5341317.9649999999</v>
      </c>
      <c r="BK2320" s="3">
        <v>3595955</v>
      </c>
      <c r="BL2320" s="3">
        <v>832931.09</v>
      </c>
      <c r="BM2320" s="3">
        <v>5315589.68</v>
      </c>
      <c r="BN2320" s="53">
        <v>1.462201206830624</v>
      </c>
      <c r="BO2320" s="54">
        <v>2.742183E-4</v>
      </c>
      <c r="BP2320" s="70">
        <v>6896</v>
      </c>
      <c r="BQ2320" s="71"/>
      <c r="BR2320" s="70"/>
      <c r="BS2320" s="72"/>
      <c r="BT2320" s="72"/>
      <c r="BU2320" s="70">
        <v>19398027</v>
      </c>
      <c r="BV2320" s="70">
        <v>197999</v>
      </c>
      <c r="BW2320" s="74">
        <v>0</v>
      </c>
      <c r="BX2320" s="70">
        <v>19596026</v>
      </c>
    </row>
    <row r="2321" spans="1:76" x14ac:dyDescent="0.3">
      <c r="A2321" s="73" t="s">
        <v>10</v>
      </c>
      <c r="B2321" s="2" t="s">
        <v>1149</v>
      </c>
      <c r="C2321" s="2" t="s">
        <v>16</v>
      </c>
      <c r="D2321" s="2" t="s">
        <v>21</v>
      </c>
      <c r="E2321" s="2" t="s">
        <v>15</v>
      </c>
      <c r="F2321" s="17" t="str">
        <f>+Tabela1[[#This Row],[WK]]&amp;Tabela1[[#This Row],[PK]]&amp;Tabela1[[#This Row],[GK]]</f>
        <v>320305</v>
      </c>
      <c r="G2321" s="2" t="s">
        <v>2150</v>
      </c>
      <c r="H2321" s="3">
        <v>147731646.78999999</v>
      </c>
      <c r="I2321" s="4">
        <v>1.125</v>
      </c>
      <c r="J2321" s="3">
        <v>166198102.63999999</v>
      </c>
      <c r="K2321" s="4">
        <v>7.0000000000000007E-2</v>
      </c>
      <c r="L2321" s="3">
        <v>11633867</v>
      </c>
      <c r="M2321" s="3"/>
      <c r="N2321" s="5"/>
      <c r="O2321" s="3">
        <v>7244961.1500000004</v>
      </c>
      <c r="P2321" s="4">
        <v>1.125</v>
      </c>
      <c r="Q2321" s="3">
        <v>8150581.29</v>
      </c>
      <c r="R2321" s="4">
        <v>1.6E-2</v>
      </c>
      <c r="S2321" s="3">
        <v>130409</v>
      </c>
      <c r="T2321" s="3"/>
      <c r="U2321" s="5"/>
      <c r="V2321" s="3">
        <v>7889705</v>
      </c>
      <c r="W2321" s="5"/>
      <c r="X2321" s="3">
        <v>13316069</v>
      </c>
      <c r="Y2321" s="3">
        <v>2013208</v>
      </c>
      <c r="Z2321" s="3">
        <v>497869</v>
      </c>
      <c r="AA2321" s="3">
        <v>595577</v>
      </c>
      <c r="AB2321" s="3">
        <v>6890943</v>
      </c>
      <c r="AC2321" s="3">
        <v>3318472</v>
      </c>
      <c r="AD2321" s="3">
        <v>5426364</v>
      </c>
      <c r="AE2321" s="3">
        <v>0</v>
      </c>
      <c r="AF2321" s="3">
        <v>11633867</v>
      </c>
      <c r="AG2321" s="3">
        <v>130409</v>
      </c>
      <c r="AH2321" s="3">
        <v>5426364</v>
      </c>
      <c r="AI2321" s="3">
        <v>7889705</v>
      </c>
      <c r="AJ2321" s="3">
        <v>737131</v>
      </c>
      <c r="AK2321" s="3">
        <v>737131</v>
      </c>
      <c r="AL2321" s="3">
        <v>149597</v>
      </c>
      <c r="AM2321" s="3">
        <v>587534</v>
      </c>
      <c r="AN2321" s="3">
        <v>-173673</v>
      </c>
      <c r="AO2321" s="3">
        <v>0</v>
      </c>
      <c r="AP2321" s="3">
        <v>173673</v>
      </c>
      <c r="AQ2321" s="3">
        <v>0</v>
      </c>
      <c r="AR2321" s="3">
        <f>Tabela1[[#This Row],[Potrzeby finansowe 2027
w tym:]]+Tabela1[[#This Row],[Rozliczenie 2025 potrz. fin.]]</f>
        <v>13316069</v>
      </c>
      <c r="AS2321" s="3">
        <v>0</v>
      </c>
      <c r="AT2321" s="3">
        <v>0</v>
      </c>
      <c r="AU2321" s="3"/>
      <c r="AV2321" s="3"/>
      <c r="AW2321" s="3"/>
      <c r="AX2321" s="3"/>
      <c r="AY2321" s="3"/>
      <c r="AZ2321" s="3"/>
      <c r="BA2321" s="3">
        <v>497869</v>
      </c>
      <c r="BB2321" s="3">
        <v>0</v>
      </c>
      <c r="BC2321" s="3">
        <v>12.42</v>
      </c>
      <c r="BD2321" s="3">
        <v>4611.9399999999996</v>
      </c>
      <c r="BE2321" s="3">
        <v>669.66</v>
      </c>
      <c r="BF2321" s="3">
        <v>0</v>
      </c>
      <c r="BG2321" s="3">
        <v>420375</v>
      </c>
      <c r="BH2321" s="3">
        <v>3950</v>
      </c>
      <c r="BI2321" s="3">
        <v>175202</v>
      </c>
      <c r="BJ2321" s="3">
        <v>2692294.5424999995</v>
      </c>
      <c r="BK2321" s="3">
        <v>1170134.1099999994</v>
      </c>
      <c r="BL2321" s="3">
        <v>1327715.4099999999</v>
      </c>
      <c r="BM2321" s="3">
        <v>3433210.91</v>
      </c>
      <c r="BN2321" s="53">
        <v>0.87715322272273677</v>
      </c>
      <c r="BO2321" s="54">
        <v>1.5195909999999999E-4</v>
      </c>
      <c r="BP2321" s="70">
        <v>3821</v>
      </c>
      <c r="BQ2321" s="71"/>
      <c r="BR2321" s="70"/>
      <c r="BS2321" s="72"/>
      <c r="BT2321" s="72"/>
      <c r="BU2321" s="70">
        <v>11633867</v>
      </c>
      <c r="BV2321" s="70">
        <v>130409</v>
      </c>
      <c r="BW2321" s="74">
        <v>5426364</v>
      </c>
      <c r="BX2321" s="70">
        <v>17190640</v>
      </c>
    </row>
    <row r="2322" spans="1:76" x14ac:dyDescent="0.3">
      <c r="A2322" s="73" t="s">
        <v>10</v>
      </c>
      <c r="B2322" s="2" t="s">
        <v>1149</v>
      </c>
      <c r="C2322" s="2" t="s">
        <v>16</v>
      </c>
      <c r="D2322" s="2" t="s">
        <v>23</v>
      </c>
      <c r="E2322" s="2" t="s">
        <v>19</v>
      </c>
      <c r="F2322" s="17" t="str">
        <f>+Tabela1[[#This Row],[WK]]&amp;Tabela1[[#This Row],[PK]]&amp;Tabela1[[#This Row],[GK]]</f>
        <v>320306</v>
      </c>
      <c r="G2322" s="2" t="s">
        <v>2151</v>
      </c>
      <c r="H2322" s="3">
        <v>645357139.09000003</v>
      </c>
      <c r="I2322" s="4">
        <v>1.125</v>
      </c>
      <c r="J2322" s="3">
        <v>726026781.48000002</v>
      </c>
      <c r="K2322" s="4">
        <v>7.0000000000000007E-2</v>
      </c>
      <c r="L2322" s="3">
        <v>50821875</v>
      </c>
      <c r="M2322" s="3"/>
      <c r="N2322" s="5"/>
      <c r="O2322" s="3">
        <v>37390398.710000001</v>
      </c>
      <c r="P2322" s="4">
        <v>1.125</v>
      </c>
      <c r="Q2322" s="3">
        <v>42064198.549999997</v>
      </c>
      <c r="R2322" s="4">
        <v>1.6E-2</v>
      </c>
      <c r="S2322" s="3">
        <v>673027</v>
      </c>
      <c r="T2322" s="3"/>
      <c r="U2322" s="5"/>
      <c r="V2322" s="3">
        <v>30861368</v>
      </c>
      <c r="W2322" s="5"/>
      <c r="X2322" s="3">
        <v>43220762</v>
      </c>
      <c r="Y2322" s="3">
        <v>15794755</v>
      </c>
      <c r="Z2322" s="3">
        <v>2738335</v>
      </c>
      <c r="AA2322" s="3">
        <v>2137026</v>
      </c>
      <c r="AB2322" s="3">
        <v>20636685</v>
      </c>
      <c r="AC2322" s="3">
        <v>1913961</v>
      </c>
      <c r="AD2322" s="3">
        <v>12359394</v>
      </c>
      <c r="AE2322" s="3">
        <v>0</v>
      </c>
      <c r="AF2322" s="3">
        <v>50821875</v>
      </c>
      <c r="AG2322" s="3">
        <v>673027</v>
      </c>
      <c r="AH2322" s="3">
        <v>12359394</v>
      </c>
      <c r="AI2322" s="3">
        <v>30861368</v>
      </c>
      <c r="AJ2322" s="3">
        <v>2908953</v>
      </c>
      <c r="AK2322" s="3">
        <v>2908953</v>
      </c>
      <c r="AL2322" s="3">
        <v>1414587</v>
      </c>
      <c r="AM2322" s="3">
        <v>1494366</v>
      </c>
      <c r="AN2322" s="3">
        <v>-216435</v>
      </c>
      <c r="AO2322" s="3">
        <v>0</v>
      </c>
      <c r="AP2322" s="3">
        <v>216435</v>
      </c>
      <c r="AQ2322" s="3">
        <v>0</v>
      </c>
      <c r="AR2322" s="3">
        <f>Tabela1[[#This Row],[Potrzeby finansowe 2027
w tym:]]+Tabela1[[#This Row],[Rozliczenie 2025 potrz. fin.]]</f>
        <v>43220762</v>
      </c>
      <c r="AS2322" s="3">
        <v>0</v>
      </c>
      <c r="AT2322" s="3">
        <v>0</v>
      </c>
      <c r="AU2322" s="3"/>
      <c r="AV2322" s="3"/>
      <c r="AW2322" s="3"/>
      <c r="AX2322" s="3"/>
      <c r="AY2322" s="3"/>
      <c r="AZ2322" s="3"/>
      <c r="BA2322" s="3">
        <v>2738335</v>
      </c>
      <c r="BB2322" s="3">
        <v>0</v>
      </c>
      <c r="BC2322" s="3">
        <v>76.44</v>
      </c>
      <c r="BD2322" s="3">
        <v>26455.96</v>
      </c>
      <c r="BE2322" s="3">
        <v>1449.44</v>
      </c>
      <c r="BF2322" s="3">
        <v>0</v>
      </c>
      <c r="BG2322" s="3">
        <v>1583694</v>
      </c>
      <c r="BH2322" s="3">
        <v>14881</v>
      </c>
      <c r="BI2322" s="3">
        <v>553332</v>
      </c>
      <c r="BJ2322" s="3">
        <v>8502969.9275000002</v>
      </c>
      <c r="BK2322" s="3">
        <v>5525800.2200000007</v>
      </c>
      <c r="BL2322" s="3">
        <v>1023975.5</v>
      </c>
      <c r="BM2322" s="3">
        <v>9860727.8300000001</v>
      </c>
      <c r="BN2322" s="53">
        <v>0.78140137843559687</v>
      </c>
      <c r="BO2322" s="54">
        <v>6.5594139999999997E-4</v>
      </c>
      <c r="BP2322" s="70">
        <v>16496</v>
      </c>
      <c r="BQ2322" s="71"/>
      <c r="BR2322" s="70"/>
      <c r="BS2322" s="72"/>
      <c r="BT2322" s="72"/>
      <c r="BU2322" s="70">
        <v>50821875</v>
      </c>
      <c r="BV2322" s="70">
        <v>673027</v>
      </c>
      <c r="BW2322" s="74">
        <v>12359394</v>
      </c>
      <c r="BX2322" s="70">
        <v>63854296</v>
      </c>
    </row>
    <row r="2323" spans="1:76" x14ac:dyDescent="0.3">
      <c r="A2323" s="73" t="s">
        <v>10</v>
      </c>
      <c r="B2323" s="2" t="s">
        <v>1149</v>
      </c>
      <c r="C2323" s="2" t="s">
        <v>18</v>
      </c>
      <c r="D2323" s="2" t="s">
        <v>11</v>
      </c>
      <c r="E2323" s="2" t="s">
        <v>19</v>
      </c>
      <c r="F2323" s="17" t="str">
        <f>+Tabela1[[#This Row],[WK]]&amp;Tabela1[[#This Row],[PK]]&amp;Tabela1[[#This Row],[GK]]</f>
        <v>320402</v>
      </c>
      <c r="G2323" s="2" t="s">
        <v>2152</v>
      </c>
      <c r="H2323" s="3">
        <v>2198955943.73</v>
      </c>
      <c r="I2323" s="4">
        <v>1.125</v>
      </c>
      <c r="J2323" s="3">
        <v>2473825436.6999998</v>
      </c>
      <c r="K2323" s="4">
        <v>7.0000000000000007E-2</v>
      </c>
      <c r="L2323" s="3">
        <v>173167781</v>
      </c>
      <c r="M2323" s="3"/>
      <c r="N2323" s="5"/>
      <c r="O2323" s="3">
        <v>456278611.69</v>
      </c>
      <c r="P2323" s="4">
        <v>1.125</v>
      </c>
      <c r="Q2323" s="3">
        <v>513313438.14999998</v>
      </c>
      <c r="R2323" s="4">
        <v>1.6E-2</v>
      </c>
      <c r="S2323" s="3">
        <v>8213015</v>
      </c>
      <c r="T2323" s="3"/>
      <c r="U2323" s="5"/>
      <c r="V2323" s="3">
        <v>94227941</v>
      </c>
      <c r="W2323" s="5"/>
      <c r="X2323" s="3">
        <v>101777167</v>
      </c>
      <c r="Y2323" s="3">
        <v>0</v>
      </c>
      <c r="Z2323" s="3">
        <v>822575</v>
      </c>
      <c r="AA2323" s="3">
        <v>6019027</v>
      </c>
      <c r="AB2323" s="3">
        <v>88030381</v>
      </c>
      <c r="AC2323" s="3">
        <v>6905184</v>
      </c>
      <c r="AD2323" s="3">
        <v>22082291</v>
      </c>
      <c r="AE2323" s="3">
        <v>12263779</v>
      </c>
      <c r="AF2323" s="3">
        <v>173167781</v>
      </c>
      <c r="AG2323" s="3">
        <v>8213015</v>
      </c>
      <c r="AH2323" s="3">
        <v>9818512</v>
      </c>
      <c r="AI2323" s="3">
        <v>94227941</v>
      </c>
      <c r="AJ2323" s="3">
        <v>6254489</v>
      </c>
      <c r="AK2323" s="3">
        <v>9224295</v>
      </c>
      <c r="AL2323" s="3">
        <v>4822123</v>
      </c>
      <c r="AM2323" s="3">
        <v>4402172</v>
      </c>
      <c r="AN2323" s="3">
        <v>5605689</v>
      </c>
      <c r="AO2323" s="3">
        <v>0</v>
      </c>
      <c r="AP2323" s="3">
        <v>-2635883</v>
      </c>
      <c r="AQ2323" s="3">
        <v>2969806</v>
      </c>
      <c r="AR2323" s="3">
        <f>Tabela1[[#This Row],[Potrzeby finansowe 2027
w tym:]]+Tabela1[[#This Row],[Rozliczenie 2025 potrz. fin.]]</f>
        <v>104746973</v>
      </c>
      <c r="AS2323" s="3">
        <v>0</v>
      </c>
      <c r="AT2323" s="3">
        <v>0</v>
      </c>
      <c r="AU2323" s="3"/>
      <c r="AV2323" s="3"/>
      <c r="AW2323" s="3"/>
      <c r="AX2323" s="3"/>
      <c r="AY2323" s="3"/>
      <c r="AZ2323" s="3"/>
      <c r="BA2323" s="3">
        <v>822575</v>
      </c>
      <c r="BB2323" s="3">
        <v>0</v>
      </c>
      <c r="BC2323" s="3">
        <v>475.78</v>
      </c>
      <c r="BD2323" s="3">
        <v>0</v>
      </c>
      <c r="BE2323" s="3">
        <v>13310.95</v>
      </c>
      <c r="BF2323" s="3">
        <v>0</v>
      </c>
      <c r="BG2323" s="3">
        <v>3964293</v>
      </c>
      <c r="BH2323" s="3">
        <v>37250</v>
      </c>
      <c r="BI2323" s="3">
        <v>2054734</v>
      </c>
      <c r="BJ2323" s="3">
        <v>31574771.029999997</v>
      </c>
      <c r="BK2323" s="3">
        <v>24167300.409999996</v>
      </c>
      <c r="BL2323" s="3">
        <v>4164566.42</v>
      </c>
      <c r="BM2323" s="3">
        <v>21300749.640000001</v>
      </c>
      <c r="BN2323" s="53">
        <v>1.3832088264644713</v>
      </c>
      <c r="BO2323" s="54">
        <v>1.5186242E-3</v>
      </c>
      <c r="BP2323" s="70">
        <v>38191</v>
      </c>
      <c r="BQ2323" s="71"/>
      <c r="BR2323" s="70"/>
      <c r="BS2323" s="72"/>
      <c r="BT2323" s="72"/>
      <c r="BU2323" s="70">
        <v>173167781</v>
      </c>
      <c r="BV2323" s="70">
        <v>8213015</v>
      </c>
      <c r="BW2323" s="74">
        <v>9818512</v>
      </c>
      <c r="BX2323" s="70">
        <v>191199308</v>
      </c>
    </row>
    <row r="2324" spans="1:76" x14ac:dyDescent="0.3">
      <c r="A2324" s="73" t="s">
        <v>10</v>
      </c>
      <c r="B2324" s="2" t="s">
        <v>1149</v>
      </c>
      <c r="C2324" s="2" t="s">
        <v>18</v>
      </c>
      <c r="D2324" s="2" t="s">
        <v>16</v>
      </c>
      <c r="E2324" s="2" t="s">
        <v>19</v>
      </c>
      <c r="F2324" s="17" t="str">
        <f>+Tabela1[[#This Row],[WK]]&amp;Tabela1[[#This Row],[PK]]&amp;Tabela1[[#This Row],[GK]]</f>
        <v>320403</v>
      </c>
      <c r="G2324" s="2" t="s">
        <v>525</v>
      </c>
      <c r="H2324" s="3">
        <v>327544678.64999998</v>
      </c>
      <c r="I2324" s="4">
        <v>1.125</v>
      </c>
      <c r="J2324" s="3">
        <v>368487763.48000002</v>
      </c>
      <c r="K2324" s="4">
        <v>7.0000000000000007E-2</v>
      </c>
      <c r="L2324" s="3">
        <v>25794143</v>
      </c>
      <c r="M2324" s="3"/>
      <c r="N2324" s="5"/>
      <c r="O2324" s="3">
        <v>6692641.46</v>
      </c>
      <c r="P2324" s="4">
        <v>1.125</v>
      </c>
      <c r="Q2324" s="3">
        <v>7529221.6399999997</v>
      </c>
      <c r="R2324" s="4">
        <v>1.6E-2</v>
      </c>
      <c r="S2324" s="3">
        <v>120468</v>
      </c>
      <c r="T2324" s="3"/>
      <c r="U2324" s="5"/>
      <c r="V2324" s="3">
        <v>16268211</v>
      </c>
      <c r="W2324" s="5"/>
      <c r="X2324" s="3">
        <v>29116646</v>
      </c>
      <c r="Y2324" s="3">
        <v>4663195</v>
      </c>
      <c r="Z2324" s="3">
        <v>0</v>
      </c>
      <c r="AA2324" s="3">
        <v>1293166</v>
      </c>
      <c r="AB2324" s="3">
        <v>17425751</v>
      </c>
      <c r="AC2324" s="3">
        <v>5734534</v>
      </c>
      <c r="AD2324" s="3">
        <v>12848435</v>
      </c>
      <c r="AE2324" s="3">
        <v>0</v>
      </c>
      <c r="AF2324" s="3">
        <v>25794143</v>
      </c>
      <c r="AG2324" s="3">
        <v>120468</v>
      </c>
      <c r="AH2324" s="3">
        <v>12848435</v>
      </c>
      <c r="AI2324" s="3">
        <v>16268211</v>
      </c>
      <c r="AJ2324" s="3">
        <v>-153995</v>
      </c>
      <c r="AK2324" s="3">
        <v>-153995</v>
      </c>
      <c r="AL2324" s="3">
        <v>1404773</v>
      </c>
      <c r="AM2324" s="3">
        <v>-1558768</v>
      </c>
      <c r="AN2324" s="3">
        <v>153366</v>
      </c>
      <c r="AO2324" s="3">
        <v>0</v>
      </c>
      <c r="AP2324" s="3">
        <v>-153366</v>
      </c>
      <c r="AQ2324" s="3">
        <v>0</v>
      </c>
      <c r="AR2324" s="3">
        <f>Tabela1[[#This Row],[Potrzeby finansowe 2027
w tym:]]+Tabela1[[#This Row],[Rozliczenie 2025 potrz. fin.]]</f>
        <v>29116646</v>
      </c>
      <c r="AS2324" s="3">
        <v>0</v>
      </c>
      <c r="AT2324" s="3">
        <v>0</v>
      </c>
      <c r="AU2324" s="3"/>
      <c r="AV2324" s="3"/>
      <c r="AW2324" s="3"/>
      <c r="AX2324" s="3"/>
      <c r="AY2324" s="3"/>
      <c r="AZ2324" s="3"/>
      <c r="BA2324" s="3">
        <v>0</v>
      </c>
      <c r="BB2324" s="3">
        <v>0</v>
      </c>
      <c r="BC2324" s="3">
        <v>0</v>
      </c>
      <c r="BD2324" s="3">
        <v>0</v>
      </c>
      <c r="BE2324" s="3">
        <v>0</v>
      </c>
      <c r="BF2324" s="3">
        <v>0</v>
      </c>
      <c r="BG2324" s="3">
        <v>901199</v>
      </c>
      <c r="BH2324" s="3">
        <v>8468</v>
      </c>
      <c r="BI2324" s="3">
        <v>391967</v>
      </c>
      <c r="BJ2324" s="3">
        <v>6023294.8099999996</v>
      </c>
      <c r="BK2324" s="3">
        <v>4408520.09</v>
      </c>
      <c r="BL2324" s="3">
        <v>563793.27</v>
      </c>
      <c r="BM2324" s="3">
        <v>5331512.34</v>
      </c>
      <c r="BN2324" s="53">
        <v>0.86364865747087849</v>
      </c>
      <c r="BO2324" s="54">
        <v>3.171025E-4</v>
      </c>
      <c r="BP2324" s="70">
        <v>7974</v>
      </c>
      <c r="BQ2324" s="71"/>
      <c r="BR2324" s="70"/>
      <c r="BS2324" s="72"/>
      <c r="BT2324" s="72"/>
      <c r="BU2324" s="70">
        <v>25794143</v>
      </c>
      <c r="BV2324" s="70">
        <v>120468</v>
      </c>
      <c r="BW2324" s="74">
        <v>12848435</v>
      </c>
      <c r="BX2324" s="70">
        <v>38763046</v>
      </c>
    </row>
    <row r="2325" spans="1:76" x14ac:dyDescent="0.3">
      <c r="A2325" s="73" t="s">
        <v>10</v>
      </c>
      <c r="B2325" s="2" t="s">
        <v>1149</v>
      </c>
      <c r="C2325" s="2" t="s">
        <v>18</v>
      </c>
      <c r="D2325" s="2" t="s">
        <v>18</v>
      </c>
      <c r="E2325" s="2" t="s">
        <v>19</v>
      </c>
      <c r="F2325" s="17" t="str">
        <f>+Tabela1[[#This Row],[WK]]&amp;Tabela1[[#This Row],[PK]]&amp;Tabela1[[#This Row],[GK]]</f>
        <v>320404</v>
      </c>
      <c r="G2325" s="2" t="s">
        <v>2153</v>
      </c>
      <c r="H2325" s="3">
        <v>1055503333.55</v>
      </c>
      <c r="I2325" s="4">
        <v>1.125</v>
      </c>
      <c r="J2325" s="3">
        <v>1187441250.24</v>
      </c>
      <c r="K2325" s="4">
        <v>7.0000000000000007E-2</v>
      </c>
      <c r="L2325" s="3">
        <v>83120888</v>
      </c>
      <c r="M2325" s="3"/>
      <c r="N2325" s="5"/>
      <c r="O2325" s="3">
        <v>68885325.920000002</v>
      </c>
      <c r="P2325" s="4">
        <v>1.125</v>
      </c>
      <c r="Q2325" s="3">
        <v>77495991.659999996</v>
      </c>
      <c r="R2325" s="4">
        <v>1.6E-2</v>
      </c>
      <c r="S2325" s="3">
        <v>1239936</v>
      </c>
      <c r="T2325" s="3"/>
      <c r="U2325" s="5"/>
      <c r="V2325" s="3">
        <v>51041250</v>
      </c>
      <c r="W2325" s="5"/>
      <c r="X2325" s="3">
        <v>63898835</v>
      </c>
      <c r="Y2325" s="3">
        <v>5784919</v>
      </c>
      <c r="Z2325" s="3">
        <v>52396</v>
      </c>
      <c r="AA2325" s="3">
        <v>3184275</v>
      </c>
      <c r="AB2325" s="3">
        <v>42570842</v>
      </c>
      <c r="AC2325" s="3">
        <v>12306403</v>
      </c>
      <c r="AD2325" s="3">
        <v>12857585</v>
      </c>
      <c r="AE2325" s="3">
        <v>0</v>
      </c>
      <c r="AF2325" s="3">
        <v>83120888</v>
      </c>
      <c r="AG2325" s="3">
        <v>1239936</v>
      </c>
      <c r="AH2325" s="3">
        <v>12857585</v>
      </c>
      <c r="AI2325" s="3">
        <v>51041250</v>
      </c>
      <c r="AJ2325" s="3">
        <v>1106534</v>
      </c>
      <c r="AK2325" s="3">
        <v>1106534</v>
      </c>
      <c r="AL2325" s="3">
        <v>3449203</v>
      </c>
      <c r="AM2325" s="3">
        <v>-2342669</v>
      </c>
      <c r="AN2325" s="3">
        <v>-57649</v>
      </c>
      <c r="AO2325" s="3">
        <v>0</v>
      </c>
      <c r="AP2325" s="3">
        <v>57649</v>
      </c>
      <c r="AQ2325" s="3">
        <v>0</v>
      </c>
      <c r="AR2325" s="3">
        <f>Tabela1[[#This Row],[Potrzeby finansowe 2027
w tym:]]+Tabela1[[#This Row],[Rozliczenie 2025 potrz. fin.]]</f>
        <v>63898835</v>
      </c>
      <c r="AS2325" s="3">
        <v>0</v>
      </c>
      <c r="AT2325" s="3">
        <v>0</v>
      </c>
      <c r="AU2325" s="3"/>
      <c r="AV2325" s="3"/>
      <c r="AW2325" s="3"/>
      <c r="AX2325" s="3"/>
      <c r="AY2325" s="3"/>
      <c r="AZ2325" s="3"/>
      <c r="BA2325" s="3">
        <v>52396</v>
      </c>
      <c r="BB2325" s="3">
        <v>0</v>
      </c>
      <c r="BC2325" s="3">
        <v>0.69</v>
      </c>
      <c r="BD2325" s="3">
        <v>0</v>
      </c>
      <c r="BE2325" s="3">
        <v>1045.32</v>
      </c>
      <c r="BF2325" s="3">
        <v>0</v>
      </c>
      <c r="BG2325" s="3">
        <v>2448177</v>
      </c>
      <c r="BH2325" s="3">
        <v>23004</v>
      </c>
      <c r="BI2325" s="3">
        <v>736098</v>
      </c>
      <c r="BJ2325" s="3">
        <v>11311502.534999998</v>
      </c>
      <c r="BK2325" s="3">
        <v>8451852.2599999998</v>
      </c>
      <c r="BL2325" s="3">
        <v>725138.74</v>
      </c>
      <c r="BM2325" s="3">
        <v>9988323.6199999992</v>
      </c>
      <c r="BN2325" s="53">
        <v>0.94085224252259325</v>
      </c>
      <c r="BO2325" s="54">
        <v>9.0677650000000004E-4</v>
      </c>
      <c r="BP2325" s="70">
        <v>22804</v>
      </c>
      <c r="BQ2325" s="71"/>
      <c r="BR2325" s="70"/>
      <c r="BS2325" s="72"/>
      <c r="BT2325" s="72"/>
      <c r="BU2325" s="70">
        <v>83120888</v>
      </c>
      <c r="BV2325" s="70">
        <v>1239936</v>
      </c>
      <c r="BW2325" s="74">
        <v>12857585</v>
      </c>
      <c r="BX2325" s="70">
        <v>97218409</v>
      </c>
    </row>
    <row r="2326" spans="1:76" x14ac:dyDescent="0.3">
      <c r="A2326" s="73" t="s">
        <v>10</v>
      </c>
      <c r="B2326" s="2" t="s">
        <v>1149</v>
      </c>
      <c r="C2326" s="2" t="s">
        <v>18</v>
      </c>
      <c r="D2326" s="2" t="s">
        <v>21</v>
      </c>
      <c r="E2326" s="2" t="s">
        <v>15</v>
      </c>
      <c r="F2326" s="17" t="str">
        <f>+Tabela1[[#This Row],[WK]]&amp;Tabela1[[#This Row],[PK]]&amp;Tabela1[[#This Row],[GK]]</f>
        <v>320405</v>
      </c>
      <c r="G2326" s="2" t="s">
        <v>2154</v>
      </c>
      <c r="H2326" s="3">
        <v>123063229.2</v>
      </c>
      <c r="I2326" s="4">
        <v>1.125</v>
      </c>
      <c r="J2326" s="3">
        <v>138446132.84999999</v>
      </c>
      <c r="K2326" s="4">
        <v>7.0000000000000007E-2</v>
      </c>
      <c r="L2326" s="3">
        <v>9691229</v>
      </c>
      <c r="M2326" s="3"/>
      <c r="N2326" s="5"/>
      <c r="O2326" s="3">
        <v>38147711.609999999</v>
      </c>
      <c r="P2326" s="4">
        <v>1.125</v>
      </c>
      <c r="Q2326" s="3">
        <v>42916175.560000002</v>
      </c>
      <c r="R2326" s="4">
        <v>1.6E-2</v>
      </c>
      <c r="S2326" s="3">
        <v>686659</v>
      </c>
      <c r="T2326" s="3"/>
      <c r="U2326" s="5"/>
      <c r="V2326" s="3">
        <v>6593983</v>
      </c>
      <c r="W2326" s="5"/>
      <c r="X2326" s="3">
        <v>6352033</v>
      </c>
      <c r="Y2326" s="3">
        <v>0</v>
      </c>
      <c r="Z2326" s="3">
        <v>79927</v>
      </c>
      <c r="AA2326" s="3">
        <v>701362</v>
      </c>
      <c r="AB2326" s="3">
        <v>4126319</v>
      </c>
      <c r="AC2326" s="3">
        <v>1444425</v>
      </c>
      <c r="AD2326" s="3">
        <v>723535</v>
      </c>
      <c r="AE2326" s="3">
        <v>0</v>
      </c>
      <c r="AF2326" s="3">
        <v>9691229</v>
      </c>
      <c r="AG2326" s="3">
        <v>686659</v>
      </c>
      <c r="AH2326" s="3">
        <v>723535</v>
      </c>
      <c r="AI2326" s="3">
        <v>6593983</v>
      </c>
      <c r="AJ2326" s="3">
        <v>553167</v>
      </c>
      <c r="AK2326" s="3">
        <v>207404</v>
      </c>
      <c r="AL2326" s="3">
        <v>673043</v>
      </c>
      <c r="AM2326" s="3">
        <v>-465639</v>
      </c>
      <c r="AN2326" s="3">
        <v>-345763</v>
      </c>
      <c r="AO2326" s="3">
        <v>0</v>
      </c>
      <c r="AP2326" s="3">
        <v>0</v>
      </c>
      <c r="AQ2326" s="3">
        <v>-345763</v>
      </c>
      <c r="AR2326" s="3">
        <f>Tabela1[[#This Row],[Potrzeby finansowe 2027
w tym:]]+Tabela1[[#This Row],[Rozliczenie 2025 potrz. fin.]]</f>
        <v>6006270</v>
      </c>
      <c r="AS2326" s="3">
        <v>0</v>
      </c>
      <c r="AT2326" s="3">
        <v>0</v>
      </c>
      <c r="AU2326" s="3"/>
      <c r="AV2326" s="3"/>
      <c r="AW2326" s="3"/>
      <c r="AX2326" s="3"/>
      <c r="AY2326" s="3"/>
      <c r="AZ2326" s="3"/>
      <c r="BA2326" s="3">
        <v>79927</v>
      </c>
      <c r="BB2326" s="3">
        <v>0</v>
      </c>
      <c r="BC2326" s="3">
        <v>20.22</v>
      </c>
      <c r="BD2326" s="3">
        <v>0</v>
      </c>
      <c r="BE2326" s="3">
        <v>1466.79</v>
      </c>
      <c r="BF2326" s="3">
        <v>0</v>
      </c>
      <c r="BG2326" s="3">
        <v>377782</v>
      </c>
      <c r="BH2326" s="3">
        <v>2870</v>
      </c>
      <c r="BI2326" s="3">
        <v>323580</v>
      </c>
      <c r="BJ2326" s="3">
        <v>4972397.8175000008</v>
      </c>
      <c r="BK2326" s="3">
        <v>1936436.2300000004</v>
      </c>
      <c r="BL2326" s="3">
        <v>20848.91</v>
      </c>
      <c r="BM2326" s="3">
        <v>12102148.529999999</v>
      </c>
      <c r="BN2326" s="53">
        <v>1.0774330134392809</v>
      </c>
      <c r="BO2326" s="54">
        <v>1.066041E-4</v>
      </c>
      <c r="BP2326" s="70">
        <v>2680</v>
      </c>
      <c r="BQ2326" s="71"/>
      <c r="BR2326" s="70"/>
      <c r="BS2326" s="72"/>
      <c r="BT2326" s="72"/>
      <c r="BU2326" s="70">
        <v>9691229</v>
      </c>
      <c r="BV2326" s="70">
        <v>686659</v>
      </c>
      <c r="BW2326" s="74">
        <v>723535</v>
      </c>
      <c r="BX2326" s="70">
        <v>11101423</v>
      </c>
    </row>
    <row r="2327" spans="1:76" x14ac:dyDescent="0.3">
      <c r="A2327" s="73" t="s">
        <v>10</v>
      </c>
      <c r="B2327" s="2" t="s">
        <v>1149</v>
      </c>
      <c r="C2327" s="2" t="s">
        <v>18</v>
      </c>
      <c r="D2327" s="2" t="s">
        <v>23</v>
      </c>
      <c r="E2327" s="2" t="s">
        <v>15</v>
      </c>
      <c r="F2327" s="17" t="str">
        <f>+Tabela1[[#This Row],[WK]]&amp;Tabela1[[#This Row],[PK]]&amp;Tabela1[[#This Row],[GK]]</f>
        <v>320406</v>
      </c>
      <c r="G2327" s="2" t="s">
        <v>2155</v>
      </c>
      <c r="H2327" s="3">
        <v>193469530.13999999</v>
      </c>
      <c r="I2327" s="4">
        <v>1.125</v>
      </c>
      <c r="J2327" s="3">
        <v>217653221.41</v>
      </c>
      <c r="K2327" s="4">
        <v>7.0000000000000007E-2</v>
      </c>
      <c r="L2327" s="3">
        <v>15235725</v>
      </c>
      <c r="M2327" s="3"/>
      <c r="N2327" s="5"/>
      <c r="O2327" s="3">
        <v>20089504.699999999</v>
      </c>
      <c r="P2327" s="4">
        <v>1.125</v>
      </c>
      <c r="Q2327" s="3">
        <v>22600692.789999999</v>
      </c>
      <c r="R2327" s="4">
        <v>1.6E-2</v>
      </c>
      <c r="S2327" s="3">
        <v>361611</v>
      </c>
      <c r="T2327" s="3"/>
      <c r="U2327" s="5"/>
      <c r="V2327" s="3">
        <v>9333668</v>
      </c>
      <c r="W2327" s="5"/>
      <c r="X2327" s="3">
        <v>14757883</v>
      </c>
      <c r="Y2327" s="3">
        <v>0</v>
      </c>
      <c r="Z2327" s="3">
        <v>515730</v>
      </c>
      <c r="AA2327" s="3">
        <v>980149</v>
      </c>
      <c r="AB2327" s="3">
        <v>8476179</v>
      </c>
      <c r="AC2327" s="3">
        <v>4785825</v>
      </c>
      <c r="AD2327" s="3">
        <v>5498158</v>
      </c>
      <c r="AE2327" s="3">
        <v>0</v>
      </c>
      <c r="AF2327" s="3">
        <v>15235725</v>
      </c>
      <c r="AG2327" s="3">
        <v>361611</v>
      </c>
      <c r="AH2327" s="3">
        <v>5498158</v>
      </c>
      <c r="AI2327" s="3">
        <v>9333668</v>
      </c>
      <c r="AJ2327" s="3">
        <v>644336</v>
      </c>
      <c r="AK2327" s="3">
        <v>644336</v>
      </c>
      <c r="AL2327" s="3">
        <v>760020</v>
      </c>
      <c r="AM2327" s="3">
        <v>-115684</v>
      </c>
      <c r="AN2327" s="3">
        <v>386959</v>
      </c>
      <c r="AO2327" s="3">
        <v>0</v>
      </c>
      <c r="AP2327" s="3">
        <v>-386959</v>
      </c>
      <c r="AQ2327" s="3">
        <v>0</v>
      </c>
      <c r="AR2327" s="3">
        <f>Tabela1[[#This Row],[Potrzeby finansowe 2027
w tym:]]+Tabela1[[#This Row],[Rozliczenie 2025 potrz. fin.]]</f>
        <v>14757883</v>
      </c>
      <c r="AS2327" s="3">
        <v>0</v>
      </c>
      <c r="AT2327" s="3">
        <v>0</v>
      </c>
      <c r="AU2327" s="3"/>
      <c r="AV2327" s="3"/>
      <c r="AW2327" s="3"/>
      <c r="AX2327" s="3"/>
      <c r="AY2327" s="3"/>
      <c r="AZ2327" s="3"/>
      <c r="BA2327" s="3">
        <v>515730</v>
      </c>
      <c r="BB2327" s="3">
        <v>0</v>
      </c>
      <c r="BC2327" s="3">
        <v>185.33</v>
      </c>
      <c r="BD2327" s="3">
        <v>0</v>
      </c>
      <c r="BE2327" s="3">
        <v>9098.7000000000007</v>
      </c>
      <c r="BF2327" s="3">
        <v>0</v>
      </c>
      <c r="BG2327" s="3">
        <v>510303</v>
      </c>
      <c r="BH2327" s="3">
        <v>4795</v>
      </c>
      <c r="BI2327" s="3">
        <v>469846</v>
      </c>
      <c r="BJ2327" s="3">
        <v>7220053.9550000001</v>
      </c>
      <c r="BK2327" s="3">
        <v>4088540.5700000003</v>
      </c>
      <c r="BL2327" s="3">
        <v>1297827.28</v>
      </c>
      <c r="BM2327" s="3">
        <v>9930398.9800000004</v>
      </c>
      <c r="BN2327" s="53">
        <v>1.0166326254628204</v>
      </c>
      <c r="BO2327" s="54">
        <v>1.6669699999999999E-4</v>
      </c>
      <c r="BP2327" s="70">
        <v>4192</v>
      </c>
      <c r="BQ2327" s="71"/>
      <c r="BR2327" s="70"/>
      <c r="BS2327" s="72"/>
      <c r="BT2327" s="72"/>
      <c r="BU2327" s="70">
        <v>15235725</v>
      </c>
      <c r="BV2327" s="70">
        <v>361611</v>
      </c>
      <c r="BW2327" s="74">
        <v>5498158</v>
      </c>
      <c r="BX2327" s="70">
        <v>21095494</v>
      </c>
    </row>
    <row r="2328" spans="1:76" x14ac:dyDescent="0.3">
      <c r="A2328" s="73" t="s">
        <v>10</v>
      </c>
      <c r="B2328" s="2" t="s">
        <v>1149</v>
      </c>
      <c r="C2328" s="2" t="s">
        <v>18</v>
      </c>
      <c r="D2328" s="2" t="s">
        <v>30</v>
      </c>
      <c r="E2328" s="2" t="s">
        <v>19</v>
      </c>
      <c r="F2328" s="17" t="str">
        <f>+Tabela1[[#This Row],[WK]]&amp;Tabela1[[#This Row],[PK]]&amp;Tabela1[[#This Row],[GK]]</f>
        <v>320407</v>
      </c>
      <c r="G2328" s="2" t="s">
        <v>2156</v>
      </c>
      <c r="H2328" s="3">
        <v>169896641.81</v>
      </c>
      <c r="I2328" s="4">
        <v>1.125</v>
      </c>
      <c r="J2328" s="3">
        <v>191133722.03999999</v>
      </c>
      <c r="K2328" s="4">
        <v>7.0000000000000007E-2</v>
      </c>
      <c r="L2328" s="3">
        <v>13379361</v>
      </c>
      <c r="M2328" s="3"/>
      <c r="N2328" s="5"/>
      <c r="O2328" s="3">
        <v>8185073.2800000003</v>
      </c>
      <c r="P2328" s="4">
        <v>1.125</v>
      </c>
      <c r="Q2328" s="3">
        <v>9208207.4399999995</v>
      </c>
      <c r="R2328" s="4">
        <v>1.6E-2</v>
      </c>
      <c r="S2328" s="3">
        <v>147331</v>
      </c>
      <c r="T2328" s="3"/>
      <c r="U2328" s="5"/>
      <c r="V2328" s="3">
        <v>8272460</v>
      </c>
      <c r="W2328" s="5"/>
      <c r="X2328" s="3">
        <v>14324878</v>
      </c>
      <c r="Y2328" s="3">
        <v>1799874</v>
      </c>
      <c r="Z2328" s="3">
        <v>1793735</v>
      </c>
      <c r="AA2328" s="3">
        <v>783593</v>
      </c>
      <c r="AB2328" s="3">
        <v>8892107</v>
      </c>
      <c r="AC2328" s="3">
        <v>1055569</v>
      </c>
      <c r="AD2328" s="3">
        <v>6052418</v>
      </c>
      <c r="AE2328" s="3">
        <v>0</v>
      </c>
      <c r="AF2328" s="3">
        <v>13379361</v>
      </c>
      <c r="AG2328" s="3">
        <v>147331</v>
      </c>
      <c r="AH2328" s="3">
        <v>6052418</v>
      </c>
      <c r="AI2328" s="3">
        <v>8272460</v>
      </c>
      <c r="AJ2328" s="3">
        <v>-97405</v>
      </c>
      <c r="AK2328" s="3">
        <v>-97405</v>
      </c>
      <c r="AL2328" s="3">
        <v>501958</v>
      </c>
      <c r="AM2328" s="3">
        <v>-599363</v>
      </c>
      <c r="AN2328" s="3">
        <v>101969</v>
      </c>
      <c r="AO2328" s="3">
        <v>0</v>
      </c>
      <c r="AP2328" s="3">
        <v>-101969</v>
      </c>
      <c r="AQ2328" s="3">
        <v>0</v>
      </c>
      <c r="AR2328" s="3">
        <f>Tabela1[[#This Row],[Potrzeby finansowe 2027
w tym:]]+Tabela1[[#This Row],[Rozliczenie 2025 potrz. fin.]]</f>
        <v>14324878</v>
      </c>
      <c r="AS2328" s="3">
        <v>0</v>
      </c>
      <c r="AT2328" s="3">
        <v>0</v>
      </c>
      <c r="AU2328" s="3"/>
      <c r="AV2328" s="3"/>
      <c r="AW2328" s="3"/>
      <c r="AX2328" s="3"/>
      <c r="AY2328" s="3"/>
      <c r="AZ2328" s="3"/>
      <c r="BA2328" s="3">
        <v>1793735</v>
      </c>
      <c r="BB2328" s="3">
        <v>0</v>
      </c>
      <c r="BC2328" s="3">
        <v>1532.76</v>
      </c>
      <c r="BD2328" s="3">
        <v>0</v>
      </c>
      <c r="BE2328" s="3">
        <v>25724.59</v>
      </c>
      <c r="BF2328" s="3">
        <v>0</v>
      </c>
      <c r="BG2328" s="3">
        <v>492637</v>
      </c>
      <c r="BH2328" s="3">
        <v>4629</v>
      </c>
      <c r="BI2328" s="3">
        <v>290956</v>
      </c>
      <c r="BJ2328" s="3">
        <v>4471076.254999999</v>
      </c>
      <c r="BK2328" s="3">
        <v>1814023.5999999996</v>
      </c>
      <c r="BL2328" s="3">
        <v>1503707.51</v>
      </c>
      <c r="BM2328" s="3">
        <v>7620795.5999999996</v>
      </c>
      <c r="BN2328" s="53">
        <v>0.91044458744858847</v>
      </c>
      <c r="BO2328" s="54">
        <v>1.863557E-4</v>
      </c>
      <c r="BP2328" s="70">
        <v>4686</v>
      </c>
      <c r="BQ2328" s="71"/>
      <c r="BR2328" s="70"/>
      <c r="BS2328" s="72"/>
      <c r="BT2328" s="72"/>
      <c r="BU2328" s="70">
        <v>13379361</v>
      </c>
      <c r="BV2328" s="70">
        <v>147331</v>
      </c>
      <c r="BW2328" s="74">
        <v>6052418</v>
      </c>
      <c r="BX2328" s="70">
        <v>19579110</v>
      </c>
    </row>
    <row r="2329" spans="1:76" x14ac:dyDescent="0.3">
      <c r="A2329" s="73" t="s">
        <v>10</v>
      </c>
      <c r="B2329" s="2" t="s">
        <v>1149</v>
      </c>
      <c r="C2329" s="2" t="s">
        <v>21</v>
      </c>
      <c r="D2329" s="2" t="s">
        <v>12</v>
      </c>
      <c r="E2329" s="2" t="s">
        <v>15</v>
      </c>
      <c r="F2329" s="17" t="str">
        <f>+Tabela1[[#This Row],[WK]]&amp;Tabela1[[#This Row],[PK]]&amp;Tabela1[[#This Row],[GK]]</f>
        <v>320501</v>
      </c>
      <c r="G2329" s="2" t="s">
        <v>2157</v>
      </c>
      <c r="H2329" s="3">
        <v>111438841.18000001</v>
      </c>
      <c r="I2329" s="4">
        <v>1.125</v>
      </c>
      <c r="J2329" s="3">
        <v>125368696.33</v>
      </c>
      <c r="K2329" s="4">
        <v>7.0000000000000007E-2</v>
      </c>
      <c r="L2329" s="3">
        <v>8775809</v>
      </c>
      <c r="M2329" s="3"/>
      <c r="N2329" s="5"/>
      <c r="O2329" s="3">
        <v>4451924.37</v>
      </c>
      <c r="P2329" s="4">
        <v>1.125</v>
      </c>
      <c r="Q2329" s="3">
        <v>5008414.92</v>
      </c>
      <c r="R2329" s="4">
        <v>1.6E-2</v>
      </c>
      <c r="S2329" s="3">
        <v>80135</v>
      </c>
      <c r="T2329" s="3"/>
      <c r="U2329" s="5"/>
      <c r="V2329" s="3">
        <v>6002837</v>
      </c>
      <c r="W2329" s="5"/>
      <c r="X2329" s="3">
        <v>14014836</v>
      </c>
      <c r="Y2329" s="3">
        <v>5861073</v>
      </c>
      <c r="Z2329" s="3">
        <v>41937</v>
      </c>
      <c r="AA2329" s="3">
        <v>636821</v>
      </c>
      <c r="AB2329" s="3">
        <v>7475005</v>
      </c>
      <c r="AC2329" s="3">
        <v>0</v>
      </c>
      <c r="AD2329" s="3">
        <v>8098748</v>
      </c>
      <c r="AE2329" s="3">
        <v>0</v>
      </c>
      <c r="AF2329" s="3">
        <v>8775809</v>
      </c>
      <c r="AG2329" s="3">
        <v>80135</v>
      </c>
      <c r="AH2329" s="3">
        <v>8098748</v>
      </c>
      <c r="AI2329" s="3">
        <v>6002837</v>
      </c>
      <c r="AJ2329" s="3">
        <v>577879</v>
      </c>
      <c r="AK2329" s="3">
        <v>664628</v>
      </c>
      <c r="AL2329" s="3">
        <v>425467</v>
      </c>
      <c r="AM2329" s="3">
        <v>239161</v>
      </c>
      <c r="AN2329" s="3">
        <v>86749</v>
      </c>
      <c r="AO2329" s="3">
        <v>0</v>
      </c>
      <c r="AP2329" s="3">
        <v>0</v>
      </c>
      <c r="AQ2329" s="3">
        <v>86749</v>
      </c>
      <c r="AR2329" s="3">
        <f>Tabela1[[#This Row],[Potrzeby finansowe 2027
w tym:]]+Tabela1[[#This Row],[Rozliczenie 2025 potrz. fin.]]</f>
        <v>14101585</v>
      </c>
      <c r="AS2329" s="3">
        <v>0</v>
      </c>
      <c r="AT2329" s="3">
        <v>0</v>
      </c>
      <c r="AU2329" s="3"/>
      <c r="AV2329" s="3"/>
      <c r="AW2329" s="3"/>
      <c r="AX2329" s="3"/>
      <c r="AY2329" s="3"/>
      <c r="AZ2329" s="3"/>
      <c r="BA2329" s="3">
        <v>41937</v>
      </c>
      <c r="BB2329" s="3">
        <v>0</v>
      </c>
      <c r="BC2329" s="3">
        <v>20.39</v>
      </c>
      <c r="BD2329" s="3">
        <v>0</v>
      </c>
      <c r="BE2329" s="3">
        <v>704.4</v>
      </c>
      <c r="BF2329" s="3">
        <v>0</v>
      </c>
      <c r="BG2329" s="3">
        <v>377782</v>
      </c>
      <c r="BH2329" s="3">
        <v>3458</v>
      </c>
      <c r="BI2329" s="3">
        <v>259039</v>
      </c>
      <c r="BJ2329" s="3">
        <v>3980612.42</v>
      </c>
      <c r="BK2329" s="3">
        <v>2339326.66</v>
      </c>
      <c r="BL2329" s="3">
        <v>162634.64000000001</v>
      </c>
      <c r="BM2329" s="3">
        <v>6239873.7599999998</v>
      </c>
      <c r="BN2329" s="53">
        <v>0.67116197084580731</v>
      </c>
      <c r="BO2329" s="54">
        <v>1.5051560000000001E-4</v>
      </c>
      <c r="BP2329" s="70">
        <v>3785</v>
      </c>
      <c r="BQ2329" s="71"/>
      <c r="BR2329" s="70"/>
      <c r="BS2329" s="72"/>
      <c r="BT2329" s="72"/>
      <c r="BU2329" s="70">
        <v>8775809</v>
      </c>
      <c r="BV2329" s="70">
        <v>80135</v>
      </c>
      <c r="BW2329" s="74">
        <v>8098748</v>
      </c>
      <c r="BX2329" s="70">
        <v>16954692</v>
      </c>
    </row>
    <row r="2330" spans="1:76" x14ac:dyDescent="0.3">
      <c r="A2330" s="73" t="s">
        <v>10</v>
      </c>
      <c r="B2330" s="2" t="s">
        <v>1149</v>
      </c>
      <c r="C2330" s="2" t="s">
        <v>21</v>
      </c>
      <c r="D2330" s="2" t="s">
        <v>11</v>
      </c>
      <c r="E2330" s="2" t="s">
        <v>19</v>
      </c>
      <c r="F2330" s="17" t="str">
        <f>+Tabela1[[#This Row],[WK]]&amp;Tabela1[[#This Row],[PK]]&amp;Tabela1[[#This Row],[GK]]</f>
        <v>320502</v>
      </c>
      <c r="G2330" s="2" t="s">
        <v>2158</v>
      </c>
      <c r="H2330" s="3">
        <v>994840315.16999996</v>
      </c>
      <c r="I2330" s="4">
        <v>1.125</v>
      </c>
      <c r="J2330" s="3">
        <v>1119195354.5699999</v>
      </c>
      <c r="K2330" s="4">
        <v>7.0000000000000007E-2</v>
      </c>
      <c r="L2330" s="3">
        <v>78343675</v>
      </c>
      <c r="M2330" s="3"/>
      <c r="N2330" s="5"/>
      <c r="O2330" s="3">
        <v>106371388.72</v>
      </c>
      <c r="P2330" s="4">
        <v>1.125</v>
      </c>
      <c r="Q2330" s="3">
        <v>119667812.31</v>
      </c>
      <c r="R2330" s="4">
        <v>1.6E-2</v>
      </c>
      <c r="S2330" s="3">
        <v>1914685</v>
      </c>
      <c r="T2330" s="3"/>
      <c r="U2330" s="5"/>
      <c r="V2330" s="3">
        <v>45217627</v>
      </c>
      <c r="W2330" s="5"/>
      <c r="X2330" s="3">
        <v>67566978</v>
      </c>
      <c r="Y2330" s="3">
        <v>12629883</v>
      </c>
      <c r="Z2330" s="3">
        <v>53108</v>
      </c>
      <c r="AA2330" s="3">
        <v>3275051</v>
      </c>
      <c r="AB2330" s="3">
        <v>46922783</v>
      </c>
      <c r="AC2330" s="3">
        <v>4686153</v>
      </c>
      <c r="AD2330" s="3">
        <v>22349351</v>
      </c>
      <c r="AE2330" s="3">
        <v>0</v>
      </c>
      <c r="AF2330" s="3">
        <v>78343675</v>
      </c>
      <c r="AG2330" s="3">
        <v>1914685</v>
      </c>
      <c r="AH2330" s="3">
        <v>22349351</v>
      </c>
      <c r="AI2330" s="3">
        <v>45217627</v>
      </c>
      <c r="AJ2330" s="3">
        <v>7706917</v>
      </c>
      <c r="AK2330" s="3">
        <v>7706917</v>
      </c>
      <c r="AL2330" s="3">
        <v>2470148</v>
      </c>
      <c r="AM2330" s="3">
        <v>5236769</v>
      </c>
      <c r="AN2330" s="3">
        <v>-1162202</v>
      </c>
      <c r="AO2330" s="3">
        <v>0</v>
      </c>
      <c r="AP2330" s="3">
        <v>1162202</v>
      </c>
      <c r="AQ2330" s="3">
        <v>0</v>
      </c>
      <c r="AR2330" s="3">
        <f>Tabela1[[#This Row],[Potrzeby finansowe 2027
w tym:]]+Tabela1[[#This Row],[Rozliczenie 2025 potrz. fin.]]</f>
        <v>67566978</v>
      </c>
      <c r="AS2330" s="3">
        <v>0</v>
      </c>
      <c r="AT2330" s="3">
        <v>0</v>
      </c>
      <c r="AU2330" s="3"/>
      <c r="AV2330" s="3"/>
      <c r="AW2330" s="3"/>
      <c r="AX2330" s="3"/>
      <c r="AY2330" s="3"/>
      <c r="AZ2330" s="3"/>
      <c r="BA2330" s="3">
        <v>53108</v>
      </c>
      <c r="BB2330" s="3">
        <v>0</v>
      </c>
      <c r="BC2330" s="3">
        <v>0</v>
      </c>
      <c r="BD2330" s="3">
        <v>0</v>
      </c>
      <c r="BE2330" s="3">
        <v>1064.18</v>
      </c>
      <c r="BF2330" s="3">
        <v>0</v>
      </c>
      <c r="BG2330" s="3">
        <v>2381024</v>
      </c>
      <c r="BH2330" s="3">
        <v>22373</v>
      </c>
      <c r="BI2330" s="3">
        <v>894027</v>
      </c>
      <c r="BJ2330" s="3">
        <v>13738372.062499998</v>
      </c>
      <c r="BK2330" s="3">
        <v>11413282.159999998</v>
      </c>
      <c r="BL2330" s="3">
        <v>1226453.1399999999</v>
      </c>
      <c r="BM2330" s="3">
        <v>6847453.3300000001</v>
      </c>
      <c r="BN2330" s="53">
        <v>0.87119368046034917</v>
      </c>
      <c r="BO2330" s="54">
        <v>9.0909439999999997E-4</v>
      </c>
      <c r="BP2330" s="70">
        <v>22862</v>
      </c>
      <c r="BQ2330" s="71"/>
      <c r="BR2330" s="70"/>
      <c r="BS2330" s="72"/>
      <c r="BT2330" s="72"/>
      <c r="BU2330" s="70">
        <v>78343675</v>
      </c>
      <c r="BV2330" s="70">
        <v>1914685</v>
      </c>
      <c r="BW2330" s="74">
        <v>22349351</v>
      </c>
      <c r="BX2330" s="70">
        <v>102607711</v>
      </c>
    </row>
    <row r="2331" spans="1:76" x14ac:dyDescent="0.3">
      <c r="A2331" s="73" t="s">
        <v>10</v>
      </c>
      <c r="B2331" s="2" t="s">
        <v>1149</v>
      </c>
      <c r="C2331" s="2" t="s">
        <v>21</v>
      </c>
      <c r="D2331" s="2" t="s">
        <v>16</v>
      </c>
      <c r="E2331" s="2" t="s">
        <v>15</v>
      </c>
      <c r="F2331" s="17" t="str">
        <f>+Tabela1[[#This Row],[WK]]&amp;Tabela1[[#This Row],[PK]]&amp;Tabela1[[#This Row],[GK]]</f>
        <v>320503</v>
      </c>
      <c r="G2331" s="2" t="s">
        <v>2159</v>
      </c>
      <c r="H2331" s="3">
        <v>126941308.31999999</v>
      </c>
      <c r="I2331" s="4">
        <v>1.125</v>
      </c>
      <c r="J2331" s="3">
        <v>142808971.86000001</v>
      </c>
      <c r="K2331" s="4">
        <v>7.0000000000000007E-2</v>
      </c>
      <c r="L2331" s="3">
        <v>9996628</v>
      </c>
      <c r="M2331" s="3"/>
      <c r="N2331" s="5"/>
      <c r="O2331" s="3">
        <v>16735625.390000001</v>
      </c>
      <c r="P2331" s="4">
        <v>1.125</v>
      </c>
      <c r="Q2331" s="3">
        <v>18827578.559999999</v>
      </c>
      <c r="R2331" s="4">
        <v>1.6E-2</v>
      </c>
      <c r="S2331" s="3">
        <v>301241</v>
      </c>
      <c r="T2331" s="3"/>
      <c r="U2331" s="5"/>
      <c r="V2331" s="3">
        <v>6985020</v>
      </c>
      <c r="W2331" s="5"/>
      <c r="X2331" s="3">
        <v>8130087</v>
      </c>
      <c r="Y2331" s="3">
        <v>0</v>
      </c>
      <c r="Z2331" s="3">
        <v>145703</v>
      </c>
      <c r="AA2331" s="3">
        <v>961570</v>
      </c>
      <c r="AB2331" s="3">
        <v>4444118</v>
      </c>
      <c r="AC2331" s="3">
        <v>2578696</v>
      </c>
      <c r="AD2331" s="3">
        <v>2535334</v>
      </c>
      <c r="AE2331" s="3">
        <v>1440656</v>
      </c>
      <c r="AF2331" s="3">
        <v>9996628</v>
      </c>
      <c r="AG2331" s="3">
        <v>301241</v>
      </c>
      <c r="AH2331" s="3">
        <v>1094678</v>
      </c>
      <c r="AI2331" s="3">
        <v>6985020</v>
      </c>
      <c r="AJ2331" s="3">
        <v>158745</v>
      </c>
      <c r="AK2331" s="3">
        <v>212556</v>
      </c>
      <c r="AL2331" s="3">
        <v>327705</v>
      </c>
      <c r="AM2331" s="3">
        <v>-115149</v>
      </c>
      <c r="AN2331" s="3">
        <v>80379</v>
      </c>
      <c r="AO2331" s="3">
        <v>0</v>
      </c>
      <c r="AP2331" s="3">
        <v>-26568</v>
      </c>
      <c r="AQ2331" s="3">
        <v>53811</v>
      </c>
      <c r="AR2331" s="3">
        <f>Tabela1[[#This Row],[Potrzeby finansowe 2027
w tym:]]+Tabela1[[#This Row],[Rozliczenie 2025 potrz. fin.]]</f>
        <v>8183898</v>
      </c>
      <c r="AS2331" s="3">
        <v>0</v>
      </c>
      <c r="AT2331" s="3">
        <v>0</v>
      </c>
      <c r="AU2331" s="3"/>
      <c r="AV2331" s="3"/>
      <c r="AW2331" s="3"/>
      <c r="AX2331" s="3"/>
      <c r="AY2331" s="3"/>
      <c r="AZ2331" s="3"/>
      <c r="BA2331" s="3">
        <v>145703</v>
      </c>
      <c r="BB2331" s="3">
        <v>0</v>
      </c>
      <c r="BC2331" s="3">
        <v>0</v>
      </c>
      <c r="BD2331" s="3">
        <v>0</v>
      </c>
      <c r="BE2331" s="3">
        <v>2919.61</v>
      </c>
      <c r="BF2331" s="3">
        <v>0</v>
      </c>
      <c r="BG2331" s="3">
        <v>386107</v>
      </c>
      <c r="BH2331" s="3">
        <v>3628</v>
      </c>
      <c r="BI2331" s="3">
        <v>575463</v>
      </c>
      <c r="BJ2331" s="3">
        <v>8843040.067499999</v>
      </c>
      <c r="BK2331" s="3">
        <v>5308409.76</v>
      </c>
      <c r="BL2331" s="3">
        <v>2096444.63</v>
      </c>
      <c r="BM2331" s="3">
        <v>9945631.9700000007</v>
      </c>
      <c r="BN2331" s="53">
        <v>1.2355558042584147</v>
      </c>
      <c r="BO2331" s="54">
        <v>1.3179580000000001E-4</v>
      </c>
      <c r="BP2331" s="70">
        <v>3315</v>
      </c>
      <c r="BQ2331" s="71"/>
      <c r="BR2331" s="70"/>
      <c r="BS2331" s="72"/>
      <c r="BT2331" s="72"/>
      <c r="BU2331" s="70">
        <v>9996628</v>
      </c>
      <c r="BV2331" s="70">
        <v>301241</v>
      </c>
      <c r="BW2331" s="74">
        <v>1094678</v>
      </c>
      <c r="BX2331" s="70">
        <v>11392547</v>
      </c>
    </row>
    <row r="2332" spans="1:76" x14ac:dyDescent="0.3">
      <c r="A2332" s="73" t="s">
        <v>10</v>
      </c>
      <c r="B2332" s="2" t="s">
        <v>1149</v>
      </c>
      <c r="C2332" s="2" t="s">
        <v>21</v>
      </c>
      <c r="D2332" s="2" t="s">
        <v>18</v>
      </c>
      <c r="E2332" s="2" t="s">
        <v>19</v>
      </c>
      <c r="F2332" s="17" t="str">
        <f>+Tabela1[[#This Row],[WK]]&amp;Tabela1[[#This Row],[PK]]&amp;Tabela1[[#This Row],[GK]]</f>
        <v>320504</v>
      </c>
      <c r="G2332" s="2" t="s">
        <v>2160</v>
      </c>
      <c r="H2332" s="3">
        <v>290440692.45999998</v>
      </c>
      <c r="I2332" s="4">
        <v>1.125</v>
      </c>
      <c r="J2332" s="3">
        <v>326745779.01999998</v>
      </c>
      <c r="K2332" s="4">
        <v>7.0000000000000007E-2</v>
      </c>
      <c r="L2332" s="3">
        <v>22872205</v>
      </c>
      <c r="M2332" s="3"/>
      <c r="N2332" s="5"/>
      <c r="O2332" s="3">
        <v>8188167.5300000003</v>
      </c>
      <c r="P2332" s="4">
        <v>1.125</v>
      </c>
      <c r="Q2332" s="3">
        <v>9211688.4700000007</v>
      </c>
      <c r="R2332" s="4">
        <v>1.6E-2</v>
      </c>
      <c r="S2332" s="3">
        <v>147387</v>
      </c>
      <c r="T2332" s="3"/>
      <c r="U2332" s="5"/>
      <c r="V2332" s="3">
        <v>14677121</v>
      </c>
      <c r="W2332" s="5"/>
      <c r="X2332" s="3">
        <v>26322037</v>
      </c>
      <c r="Y2332" s="3">
        <v>4543806</v>
      </c>
      <c r="Z2332" s="3">
        <v>89355</v>
      </c>
      <c r="AA2332" s="3">
        <v>1339931</v>
      </c>
      <c r="AB2332" s="3">
        <v>12666108</v>
      </c>
      <c r="AC2332" s="3">
        <v>7682837</v>
      </c>
      <c r="AD2332" s="3">
        <v>11644916</v>
      </c>
      <c r="AE2332" s="3">
        <v>0</v>
      </c>
      <c r="AF2332" s="3">
        <v>22872205</v>
      </c>
      <c r="AG2332" s="3">
        <v>147387</v>
      </c>
      <c r="AH2332" s="3">
        <v>11644916</v>
      </c>
      <c r="AI2332" s="3">
        <v>14677121</v>
      </c>
      <c r="AJ2332" s="3">
        <v>2286101</v>
      </c>
      <c r="AK2332" s="3">
        <v>2286101</v>
      </c>
      <c r="AL2332" s="3">
        <v>745416</v>
      </c>
      <c r="AM2332" s="3">
        <v>1540685</v>
      </c>
      <c r="AN2332" s="3">
        <v>-230431</v>
      </c>
      <c r="AO2332" s="3">
        <v>0</v>
      </c>
      <c r="AP2332" s="3">
        <v>230431</v>
      </c>
      <c r="AQ2332" s="3">
        <v>0</v>
      </c>
      <c r="AR2332" s="3">
        <f>Tabela1[[#This Row],[Potrzeby finansowe 2027
w tym:]]+Tabela1[[#This Row],[Rozliczenie 2025 potrz. fin.]]</f>
        <v>26322037</v>
      </c>
      <c r="AS2332" s="3">
        <v>0</v>
      </c>
      <c r="AT2332" s="3">
        <v>0</v>
      </c>
      <c r="AU2332" s="3"/>
      <c r="AV2332" s="3"/>
      <c r="AW2332" s="3"/>
      <c r="AX2332" s="3"/>
      <c r="AY2332" s="3"/>
      <c r="AZ2332" s="3"/>
      <c r="BA2332" s="3">
        <v>89355</v>
      </c>
      <c r="BB2332" s="3">
        <v>0</v>
      </c>
      <c r="BC2332" s="3">
        <v>116.89</v>
      </c>
      <c r="BD2332" s="3">
        <v>0</v>
      </c>
      <c r="BE2332" s="3">
        <v>1011.24</v>
      </c>
      <c r="BF2332" s="3">
        <v>0</v>
      </c>
      <c r="BG2332" s="3">
        <v>842452</v>
      </c>
      <c r="BH2332" s="3">
        <v>7916</v>
      </c>
      <c r="BI2332" s="3">
        <v>497479</v>
      </c>
      <c r="BJ2332" s="3">
        <v>7644675.0375000006</v>
      </c>
      <c r="BK2332" s="3">
        <v>3921583.9400000004</v>
      </c>
      <c r="BL2332" s="3">
        <v>3284927.92</v>
      </c>
      <c r="BM2332" s="3">
        <v>8322508.5499999998</v>
      </c>
      <c r="BN2332" s="53">
        <v>0.86052805834569079</v>
      </c>
      <c r="BO2332" s="54">
        <v>3.0203720000000002E-4</v>
      </c>
      <c r="BP2332" s="70">
        <v>7596</v>
      </c>
      <c r="BQ2332" s="71"/>
      <c r="BR2332" s="70"/>
      <c r="BS2332" s="72"/>
      <c r="BT2332" s="72"/>
      <c r="BU2332" s="70">
        <v>22872205</v>
      </c>
      <c r="BV2332" s="70">
        <v>147387</v>
      </c>
      <c r="BW2332" s="74">
        <v>11644916</v>
      </c>
      <c r="BX2332" s="70">
        <v>34664508</v>
      </c>
    </row>
    <row r="2333" spans="1:76" x14ac:dyDescent="0.3">
      <c r="A2333" s="73" t="s">
        <v>10</v>
      </c>
      <c r="B2333" s="2" t="s">
        <v>1149</v>
      </c>
      <c r="C2333" s="2" t="s">
        <v>21</v>
      </c>
      <c r="D2333" s="2" t="s">
        <v>30</v>
      </c>
      <c r="E2333" s="2" t="s">
        <v>15</v>
      </c>
      <c r="F2333" s="17" t="str">
        <f>+Tabela1[[#This Row],[WK]]&amp;Tabela1[[#This Row],[PK]]&amp;Tabela1[[#This Row],[GK]]</f>
        <v>320507</v>
      </c>
      <c r="G2333" s="2" t="s">
        <v>2161</v>
      </c>
      <c r="H2333" s="3">
        <v>224304832.86000001</v>
      </c>
      <c r="I2333" s="4">
        <v>1.125</v>
      </c>
      <c r="J2333" s="3">
        <v>252342936.97</v>
      </c>
      <c r="K2333" s="4">
        <v>7.0000000000000007E-2</v>
      </c>
      <c r="L2333" s="3">
        <v>17664006</v>
      </c>
      <c r="M2333" s="3"/>
      <c r="N2333" s="5"/>
      <c r="O2333" s="3">
        <v>24405472.209999997</v>
      </c>
      <c r="P2333" s="4">
        <v>1.125</v>
      </c>
      <c r="Q2333" s="3">
        <v>27456156.239999998</v>
      </c>
      <c r="R2333" s="4">
        <v>1.6E-2</v>
      </c>
      <c r="S2333" s="3">
        <v>439298</v>
      </c>
      <c r="T2333" s="3"/>
      <c r="U2333" s="5"/>
      <c r="V2333" s="3">
        <v>4397005</v>
      </c>
      <c r="W2333" s="5"/>
      <c r="X2333" s="3">
        <v>18030307</v>
      </c>
      <c r="Y2333" s="3">
        <v>0</v>
      </c>
      <c r="Z2333" s="3">
        <v>232369</v>
      </c>
      <c r="AA2333" s="3">
        <v>1332302</v>
      </c>
      <c r="AB2333" s="3">
        <v>9381739</v>
      </c>
      <c r="AC2333" s="3">
        <v>7083897</v>
      </c>
      <c r="AD2333" s="3">
        <v>13652579</v>
      </c>
      <c r="AE2333" s="3">
        <v>16000136</v>
      </c>
      <c r="AF2333" s="3">
        <v>15316449</v>
      </c>
      <c r="AG2333" s="3">
        <v>439298</v>
      </c>
      <c r="AH2333" s="3">
        <v>0</v>
      </c>
      <c r="AI2333" s="3">
        <v>4397005</v>
      </c>
      <c r="AJ2333" s="3">
        <v>53180</v>
      </c>
      <c r="AK2333" s="3">
        <v>72458</v>
      </c>
      <c r="AL2333" s="3">
        <v>197861</v>
      </c>
      <c r="AM2333" s="3">
        <v>-125403</v>
      </c>
      <c r="AN2333" s="3">
        <v>-406180</v>
      </c>
      <c r="AO2333" s="3">
        <v>0</v>
      </c>
      <c r="AP2333" s="3">
        <v>425458</v>
      </c>
      <c r="AQ2333" s="3">
        <v>19278</v>
      </c>
      <c r="AR2333" s="3">
        <f>Tabela1[[#This Row],[Potrzeby finansowe 2027
w tym:]]+Tabela1[[#This Row],[Rozliczenie 2025 potrz. fin.]]</f>
        <v>18049585</v>
      </c>
      <c r="AS2333" s="3">
        <v>0</v>
      </c>
      <c r="AT2333" s="3">
        <v>0</v>
      </c>
      <c r="AU2333" s="3"/>
      <c r="AV2333" s="3"/>
      <c r="AW2333" s="3"/>
      <c r="AX2333" s="3"/>
      <c r="AY2333" s="3"/>
      <c r="AZ2333" s="3"/>
      <c r="BA2333" s="3">
        <v>232369</v>
      </c>
      <c r="BB2333" s="3">
        <v>0</v>
      </c>
      <c r="BC2333" s="3">
        <v>239.73</v>
      </c>
      <c r="BD2333" s="3">
        <v>0</v>
      </c>
      <c r="BE2333" s="3">
        <v>3058.03</v>
      </c>
      <c r="BF2333" s="3">
        <v>0</v>
      </c>
      <c r="BG2333" s="3">
        <v>380146</v>
      </c>
      <c r="BH2333" s="3">
        <v>3572</v>
      </c>
      <c r="BI2333" s="3">
        <v>952156</v>
      </c>
      <c r="BJ2333" s="3">
        <v>14631622.505000001</v>
      </c>
      <c r="BK2333" s="3">
        <v>12260003.020000001</v>
      </c>
      <c r="BL2333" s="3">
        <v>0</v>
      </c>
      <c r="BM2333" s="3">
        <v>9486477.9399999995</v>
      </c>
      <c r="BN2333" s="53">
        <v>2.1259878943883308</v>
      </c>
      <c r="BO2333" s="54">
        <v>2.2399210000000001E-4</v>
      </c>
      <c r="BP2333" s="70">
        <v>4465</v>
      </c>
      <c r="BQ2333" s="71"/>
      <c r="BR2333" s="70"/>
      <c r="BS2333" s="72"/>
      <c r="BT2333" s="72"/>
      <c r="BU2333" s="70">
        <v>15316449</v>
      </c>
      <c r="BV2333" s="70">
        <v>439298</v>
      </c>
      <c r="BW2333" s="74">
        <v>0</v>
      </c>
      <c r="BX2333" s="70">
        <v>15755747</v>
      </c>
    </row>
    <row r="2334" spans="1:76" x14ac:dyDescent="0.3">
      <c r="A2334" s="73" t="s">
        <v>10</v>
      </c>
      <c r="B2334" s="2" t="s">
        <v>1149</v>
      </c>
      <c r="C2334" s="2" t="s">
        <v>21</v>
      </c>
      <c r="D2334" s="2" t="s">
        <v>54</v>
      </c>
      <c r="E2334" s="2" t="s">
        <v>19</v>
      </c>
      <c r="F2334" s="17" t="str">
        <f>+Tabela1[[#This Row],[WK]]&amp;Tabela1[[#This Row],[PK]]&amp;Tabela1[[#This Row],[GK]]</f>
        <v>320508</v>
      </c>
      <c r="G2334" s="2" t="s">
        <v>2162</v>
      </c>
      <c r="H2334" s="3">
        <v>613699681.99000001</v>
      </c>
      <c r="I2334" s="4">
        <v>1.125</v>
      </c>
      <c r="J2334" s="3">
        <v>690412142.24000001</v>
      </c>
      <c r="K2334" s="4">
        <v>7.0000000000000007E-2</v>
      </c>
      <c r="L2334" s="3">
        <v>48328850</v>
      </c>
      <c r="M2334" s="3"/>
      <c r="N2334" s="5"/>
      <c r="O2334" s="3">
        <v>72543593.079999998</v>
      </c>
      <c r="P2334" s="4">
        <v>1.125</v>
      </c>
      <c r="Q2334" s="3">
        <v>81611542.219999999</v>
      </c>
      <c r="R2334" s="4">
        <v>1.6E-2</v>
      </c>
      <c r="S2334" s="3">
        <v>1305785</v>
      </c>
      <c r="T2334" s="3"/>
      <c r="U2334" s="5"/>
      <c r="V2334" s="3">
        <v>30801061</v>
      </c>
      <c r="W2334" s="5"/>
      <c r="X2334" s="3">
        <v>32364946</v>
      </c>
      <c r="Y2334" s="3">
        <v>0</v>
      </c>
      <c r="Z2334" s="3">
        <v>667509</v>
      </c>
      <c r="AA2334" s="3">
        <v>2621041</v>
      </c>
      <c r="AB2334" s="3">
        <v>24122138</v>
      </c>
      <c r="AC2334" s="3">
        <v>4954258</v>
      </c>
      <c r="AD2334" s="3">
        <v>4285284</v>
      </c>
      <c r="AE2334" s="3">
        <v>0</v>
      </c>
      <c r="AF2334" s="3">
        <v>48328850</v>
      </c>
      <c r="AG2334" s="3">
        <v>1305785</v>
      </c>
      <c r="AH2334" s="3">
        <v>4285284</v>
      </c>
      <c r="AI2334" s="3">
        <v>30801061</v>
      </c>
      <c r="AJ2334" s="3">
        <v>1793402</v>
      </c>
      <c r="AK2334" s="3">
        <v>1943415</v>
      </c>
      <c r="AL2334" s="3">
        <v>2245126</v>
      </c>
      <c r="AM2334" s="3">
        <v>-301711</v>
      </c>
      <c r="AN2334" s="3">
        <v>150013</v>
      </c>
      <c r="AO2334" s="3">
        <v>0</v>
      </c>
      <c r="AP2334" s="3">
        <v>0</v>
      </c>
      <c r="AQ2334" s="3">
        <v>150013</v>
      </c>
      <c r="AR2334" s="3">
        <f>Tabela1[[#This Row],[Potrzeby finansowe 2027
w tym:]]+Tabela1[[#This Row],[Rozliczenie 2025 potrz. fin.]]</f>
        <v>32514959</v>
      </c>
      <c r="AS2334" s="3">
        <v>0</v>
      </c>
      <c r="AT2334" s="3">
        <v>0</v>
      </c>
      <c r="AU2334" s="3"/>
      <c r="AV2334" s="3"/>
      <c r="AW2334" s="3"/>
      <c r="AX2334" s="3"/>
      <c r="AY2334" s="3"/>
      <c r="AZ2334" s="3"/>
      <c r="BA2334" s="3">
        <v>667509</v>
      </c>
      <c r="BB2334" s="3">
        <v>0</v>
      </c>
      <c r="BC2334" s="3">
        <v>92.47</v>
      </c>
      <c r="BD2334" s="3">
        <v>0</v>
      </c>
      <c r="BE2334" s="3">
        <v>12759.12</v>
      </c>
      <c r="BF2334" s="3">
        <v>0</v>
      </c>
      <c r="BG2334" s="3">
        <v>1553791</v>
      </c>
      <c r="BH2334" s="3">
        <v>14600</v>
      </c>
      <c r="BI2334" s="3">
        <v>1067250</v>
      </c>
      <c r="BJ2334" s="3">
        <v>16400265.7425</v>
      </c>
      <c r="BK2334" s="3">
        <v>11298841.98</v>
      </c>
      <c r="BL2334" s="3">
        <v>2853102.89</v>
      </c>
      <c r="BM2334" s="3">
        <v>14699489.27</v>
      </c>
      <c r="BN2334" s="53">
        <v>1.0880053719817577</v>
      </c>
      <c r="BO2334" s="54">
        <v>5.3647020000000001E-4</v>
      </c>
      <c r="BP2334" s="70">
        <v>13491</v>
      </c>
      <c r="BQ2334" s="71"/>
      <c r="BR2334" s="70"/>
      <c r="BS2334" s="72"/>
      <c r="BT2334" s="72"/>
      <c r="BU2334" s="70">
        <v>48328850</v>
      </c>
      <c r="BV2334" s="70">
        <v>1305785</v>
      </c>
      <c r="BW2334" s="74">
        <v>4285284</v>
      </c>
      <c r="BX2334" s="70">
        <v>53919919</v>
      </c>
    </row>
    <row r="2335" spans="1:76" x14ac:dyDescent="0.3">
      <c r="A2335" s="73" t="s">
        <v>10</v>
      </c>
      <c r="B2335" s="2" t="s">
        <v>1149</v>
      </c>
      <c r="C2335" s="2" t="s">
        <v>23</v>
      </c>
      <c r="D2335" s="2" t="s">
        <v>12</v>
      </c>
      <c r="E2335" s="2" t="s">
        <v>15</v>
      </c>
      <c r="F2335" s="17" t="str">
        <f>+Tabela1[[#This Row],[WK]]&amp;Tabela1[[#This Row],[PK]]&amp;Tabela1[[#This Row],[GK]]</f>
        <v>320601</v>
      </c>
      <c r="G2335" s="2" t="s">
        <v>2163</v>
      </c>
      <c r="H2335" s="3">
        <v>202366629.84999999</v>
      </c>
      <c r="I2335" s="4">
        <v>1.125</v>
      </c>
      <c r="J2335" s="3">
        <v>227662458.58000001</v>
      </c>
      <c r="K2335" s="4">
        <v>7.0000000000000007E-2</v>
      </c>
      <c r="L2335" s="3">
        <v>15936372</v>
      </c>
      <c r="M2335" s="3"/>
      <c r="N2335" s="5"/>
      <c r="O2335" s="3">
        <v>20024361.34</v>
      </c>
      <c r="P2335" s="4">
        <v>1.125</v>
      </c>
      <c r="Q2335" s="3">
        <v>22527406.510000002</v>
      </c>
      <c r="R2335" s="4">
        <v>1.6E-2</v>
      </c>
      <c r="S2335" s="3">
        <v>360439</v>
      </c>
      <c r="T2335" s="3"/>
      <c r="U2335" s="5"/>
      <c r="V2335" s="3">
        <v>11074857</v>
      </c>
      <c r="W2335" s="5"/>
      <c r="X2335" s="3">
        <v>14313710</v>
      </c>
      <c r="Y2335" s="3">
        <v>0</v>
      </c>
      <c r="Z2335" s="3">
        <v>256394</v>
      </c>
      <c r="AA2335" s="3">
        <v>995084</v>
      </c>
      <c r="AB2335" s="3">
        <v>9890839</v>
      </c>
      <c r="AC2335" s="3">
        <v>3171393</v>
      </c>
      <c r="AD2335" s="3">
        <v>3238853</v>
      </c>
      <c r="AE2335" s="3">
        <v>0</v>
      </c>
      <c r="AF2335" s="3">
        <v>15936372</v>
      </c>
      <c r="AG2335" s="3">
        <v>360439</v>
      </c>
      <c r="AH2335" s="3">
        <v>3238853</v>
      </c>
      <c r="AI2335" s="3">
        <v>11074857</v>
      </c>
      <c r="AJ2335" s="3">
        <v>-1507515</v>
      </c>
      <c r="AK2335" s="3">
        <v>-1507515</v>
      </c>
      <c r="AL2335" s="3">
        <v>604227</v>
      </c>
      <c r="AM2335" s="3">
        <v>-2111742</v>
      </c>
      <c r="AN2335" s="3">
        <v>137648</v>
      </c>
      <c r="AO2335" s="3">
        <v>0</v>
      </c>
      <c r="AP2335" s="3">
        <v>-137648</v>
      </c>
      <c r="AQ2335" s="3">
        <v>0</v>
      </c>
      <c r="AR2335" s="3">
        <f>Tabela1[[#This Row],[Potrzeby finansowe 2027
w tym:]]+Tabela1[[#This Row],[Rozliczenie 2025 potrz. fin.]]</f>
        <v>14313710</v>
      </c>
      <c r="AS2335" s="3">
        <v>0</v>
      </c>
      <c r="AT2335" s="3">
        <v>0</v>
      </c>
      <c r="AU2335" s="3"/>
      <c r="AV2335" s="3"/>
      <c r="AW2335" s="3"/>
      <c r="AX2335" s="3"/>
      <c r="AY2335" s="3"/>
      <c r="AZ2335" s="3"/>
      <c r="BA2335" s="3">
        <v>256394</v>
      </c>
      <c r="BB2335" s="3">
        <v>0</v>
      </c>
      <c r="BC2335" s="3">
        <v>19.649999999999999</v>
      </c>
      <c r="BD2335" s="3">
        <v>0</v>
      </c>
      <c r="BE2335" s="3">
        <v>5006.6400000000003</v>
      </c>
      <c r="BF2335" s="3">
        <v>0</v>
      </c>
      <c r="BG2335" s="3">
        <v>601402</v>
      </c>
      <c r="BH2335" s="3">
        <v>5651</v>
      </c>
      <c r="BI2335" s="3">
        <v>393682</v>
      </c>
      <c r="BJ2335" s="3">
        <v>6049646.1875</v>
      </c>
      <c r="BK2335" s="3">
        <v>3853392.51</v>
      </c>
      <c r="BL2335" s="3">
        <v>32792.300000000003</v>
      </c>
      <c r="BM2335" s="3">
        <v>8719430.1099999994</v>
      </c>
      <c r="BN2335" s="53">
        <v>1.0115068595357339</v>
      </c>
      <c r="BO2335" s="54">
        <v>2.3425090000000001E-4</v>
      </c>
      <c r="BP2335" s="70">
        <v>5891</v>
      </c>
      <c r="BQ2335" s="71"/>
      <c r="BR2335" s="70"/>
      <c r="BS2335" s="72"/>
      <c r="BT2335" s="72"/>
      <c r="BU2335" s="70">
        <v>15936372</v>
      </c>
      <c r="BV2335" s="70">
        <v>360439</v>
      </c>
      <c r="BW2335" s="74">
        <v>3238853</v>
      </c>
      <c r="BX2335" s="70">
        <v>19535664</v>
      </c>
    </row>
    <row r="2336" spans="1:76" x14ac:dyDescent="0.3">
      <c r="A2336" s="73" t="s">
        <v>10</v>
      </c>
      <c r="B2336" s="2" t="s">
        <v>1149</v>
      </c>
      <c r="C2336" s="2" t="s">
        <v>23</v>
      </c>
      <c r="D2336" s="2" t="s">
        <v>11</v>
      </c>
      <c r="E2336" s="2" t="s">
        <v>19</v>
      </c>
      <c r="F2336" s="17" t="str">
        <f>+Tabela1[[#This Row],[WK]]&amp;Tabela1[[#This Row],[PK]]&amp;Tabela1[[#This Row],[GK]]</f>
        <v>320602</v>
      </c>
      <c r="G2336" s="2" t="s">
        <v>2164</v>
      </c>
      <c r="H2336" s="3">
        <v>114500250.48999999</v>
      </c>
      <c r="I2336" s="4">
        <v>1.125</v>
      </c>
      <c r="J2336" s="3">
        <v>128812781.8</v>
      </c>
      <c r="K2336" s="4">
        <v>7.0000000000000007E-2</v>
      </c>
      <c r="L2336" s="3">
        <v>9016895</v>
      </c>
      <c r="M2336" s="3"/>
      <c r="N2336" s="5"/>
      <c r="O2336" s="3">
        <v>35061329.560000002</v>
      </c>
      <c r="P2336" s="4">
        <v>1.125</v>
      </c>
      <c r="Q2336" s="3">
        <v>39443995.759999998</v>
      </c>
      <c r="R2336" s="4">
        <v>1.6E-2</v>
      </c>
      <c r="S2336" s="3">
        <v>631104</v>
      </c>
      <c r="T2336" s="3"/>
      <c r="U2336" s="5"/>
      <c r="V2336" s="3">
        <v>6386628</v>
      </c>
      <c r="W2336" s="5"/>
      <c r="X2336" s="3">
        <v>14863442</v>
      </c>
      <c r="Y2336" s="3">
        <v>4105951</v>
      </c>
      <c r="Z2336" s="3">
        <v>1691780</v>
      </c>
      <c r="AA2336" s="3">
        <v>922470</v>
      </c>
      <c r="AB2336" s="3">
        <v>8143241</v>
      </c>
      <c r="AC2336" s="3">
        <v>0</v>
      </c>
      <c r="AD2336" s="3">
        <v>8859205</v>
      </c>
      <c r="AE2336" s="3">
        <v>0</v>
      </c>
      <c r="AF2336" s="3">
        <v>9016895</v>
      </c>
      <c r="AG2336" s="3">
        <v>631104</v>
      </c>
      <c r="AH2336" s="3">
        <v>8859205</v>
      </c>
      <c r="AI2336" s="3">
        <v>6386628</v>
      </c>
      <c r="AJ2336" s="3">
        <v>905455</v>
      </c>
      <c r="AK2336" s="3">
        <v>1287846</v>
      </c>
      <c r="AL2336" s="3">
        <v>339865</v>
      </c>
      <c r="AM2336" s="3">
        <v>947981</v>
      </c>
      <c r="AN2336" s="3">
        <v>382391</v>
      </c>
      <c r="AO2336" s="3">
        <v>0</v>
      </c>
      <c r="AP2336" s="3">
        <v>0</v>
      </c>
      <c r="AQ2336" s="3">
        <v>382391</v>
      </c>
      <c r="AR2336" s="3">
        <f>Tabela1[[#This Row],[Potrzeby finansowe 2027
w tym:]]+Tabela1[[#This Row],[Rozliczenie 2025 potrz. fin.]]</f>
        <v>15245833</v>
      </c>
      <c r="AS2336" s="3">
        <v>0</v>
      </c>
      <c r="AT2336" s="3">
        <v>0</v>
      </c>
      <c r="AU2336" s="3"/>
      <c r="AV2336" s="3"/>
      <c r="AW2336" s="3"/>
      <c r="AX2336" s="3"/>
      <c r="AY2336" s="3"/>
      <c r="AZ2336" s="3"/>
      <c r="BA2336" s="3">
        <v>1691780</v>
      </c>
      <c r="BB2336" s="3">
        <v>0</v>
      </c>
      <c r="BC2336" s="3">
        <v>884.85</v>
      </c>
      <c r="BD2336" s="3">
        <v>12090.84</v>
      </c>
      <c r="BE2336" s="3">
        <v>3819.34</v>
      </c>
      <c r="BF2336" s="3">
        <v>0</v>
      </c>
      <c r="BG2336" s="3">
        <v>412074</v>
      </c>
      <c r="BH2336" s="3">
        <v>3872</v>
      </c>
      <c r="BI2336" s="3">
        <v>510396</v>
      </c>
      <c r="BJ2336" s="3">
        <v>7843168.5075000003</v>
      </c>
      <c r="BK2336" s="3">
        <v>5658850.7800000003</v>
      </c>
      <c r="BL2336" s="3">
        <v>192999.48</v>
      </c>
      <c r="BM2336" s="3">
        <v>8351271.9500000002</v>
      </c>
      <c r="BN2336" s="53">
        <v>0.78034376952706053</v>
      </c>
      <c r="BO2336" s="54">
        <v>1.6950480000000001E-4</v>
      </c>
      <c r="BP2336" s="70">
        <v>4263</v>
      </c>
      <c r="BQ2336" s="71"/>
      <c r="BR2336" s="70"/>
      <c r="BS2336" s="72"/>
      <c r="BT2336" s="72"/>
      <c r="BU2336" s="70">
        <v>9016895</v>
      </c>
      <c r="BV2336" s="70">
        <v>631104</v>
      </c>
      <c r="BW2336" s="74">
        <v>8859205</v>
      </c>
      <c r="BX2336" s="70">
        <v>18507204</v>
      </c>
    </row>
    <row r="2337" spans="1:76" x14ac:dyDescent="0.3">
      <c r="A2337" s="73" t="s">
        <v>10</v>
      </c>
      <c r="B2337" s="2" t="s">
        <v>1149</v>
      </c>
      <c r="C2337" s="2" t="s">
        <v>23</v>
      </c>
      <c r="D2337" s="2" t="s">
        <v>16</v>
      </c>
      <c r="E2337" s="2" t="s">
        <v>19</v>
      </c>
      <c r="F2337" s="17" t="str">
        <f>+Tabela1[[#This Row],[WK]]&amp;Tabela1[[#This Row],[PK]]&amp;Tabela1[[#This Row],[GK]]</f>
        <v>320603</v>
      </c>
      <c r="G2337" s="2" t="s">
        <v>2165</v>
      </c>
      <c r="H2337" s="3">
        <v>473268267.81999999</v>
      </c>
      <c r="I2337" s="4">
        <v>1.125</v>
      </c>
      <c r="J2337" s="3">
        <v>532426801.30000001</v>
      </c>
      <c r="K2337" s="4">
        <v>7.0000000000000007E-2</v>
      </c>
      <c r="L2337" s="3">
        <v>37269876</v>
      </c>
      <c r="M2337" s="3"/>
      <c r="N2337" s="5"/>
      <c r="O2337" s="3">
        <v>58712473.43999999</v>
      </c>
      <c r="P2337" s="4">
        <v>1.125</v>
      </c>
      <c r="Q2337" s="3">
        <v>66051532.619999997</v>
      </c>
      <c r="R2337" s="4">
        <v>1.6E-2</v>
      </c>
      <c r="S2337" s="3">
        <v>1056825</v>
      </c>
      <c r="T2337" s="3"/>
      <c r="U2337" s="5"/>
      <c r="V2337" s="3">
        <v>23286966</v>
      </c>
      <c r="W2337" s="5"/>
      <c r="X2337" s="3">
        <v>38932192</v>
      </c>
      <c r="Y2337" s="3">
        <v>12165091</v>
      </c>
      <c r="Z2337" s="3">
        <v>1158507</v>
      </c>
      <c r="AA2337" s="3">
        <v>1911358</v>
      </c>
      <c r="AB2337" s="3">
        <v>20607061</v>
      </c>
      <c r="AC2337" s="3">
        <v>3090175</v>
      </c>
      <c r="AD2337" s="3">
        <v>15645226</v>
      </c>
      <c r="AE2337" s="3">
        <v>0</v>
      </c>
      <c r="AF2337" s="3">
        <v>37269876</v>
      </c>
      <c r="AG2337" s="3">
        <v>1056825</v>
      </c>
      <c r="AH2337" s="3">
        <v>15645226</v>
      </c>
      <c r="AI2337" s="3">
        <v>23286966</v>
      </c>
      <c r="AJ2337" s="3">
        <v>2494256</v>
      </c>
      <c r="AK2337" s="3">
        <v>2494256</v>
      </c>
      <c r="AL2337" s="3">
        <v>1427104</v>
      </c>
      <c r="AM2337" s="3">
        <v>1067152</v>
      </c>
      <c r="AN2337" s="3">
        <v>26112</v>
      </c>
      <c r="AO2337" s="3">
        <v>0</v>
      </c>
      <c r="AP2337" s="3">
        <v>-26112</v>
      </c>
      <c r="AQ2337" s="3">
        <v>0</v>
      </c>
      <c r="AR2337" s="3">
        <f>Tabela1[[#This Row],[Potrzeby finansowe 2027
w tym:]]+Tabela1[[#This Row],[Rozliczenie 2025 potrz. fin.]]</f>
        <v>38932192</v>
      </c>
      <c r="AS2337" s="3">
        <v>0</v>
      </c>
      <c r="AT2337" s="3">
        <v>0</v>
      </c>
      <c r="AU2337" s="3"/>
      <c r="AV2337" s="3"/>
      <c r="AW2337" s="3"/>
      <c r="AX2337" s="3"/>
      <c r="AY2337" s="3"/>
      <c r="AZ2337" s="3"/>
      <c r="BA2337" s="3">
        <v>1158507</v>
      </c>
      <c r="BB2337" s="3">
        <v>0</v>
      </c>
      <c r="BC2337" s="3">
        <v>129.54</v>
      </c>
      <c r="BD2337" s="3">
        <v>7363.56</v>
      </c>
      <c r="BE2337" s="3">
        <v>7623.52</v>
      </c>
      <c r="BF2337" s="3">
        <v>0</v>
      </c>
      <c r="BG2337" s="3">
        <v>1380958</v>
      </c>
      <c r="BH2337" s="3">
        <v>12976</v>
      </c>
      <c r="BI2337" s="3">
        <v>530400</v>
      </c>
      <c r="BJ2337" s="3">
        <v>8150567.8675000006</v>
      </c>
      <c r="BK2337" s="3">
        <v>4099482.790000001</v>
      </c>
      <c r="BL2337" s="3">
        <v>3676514.52</v>
      </c>
      <c r="BM2337" s="3">
        <v>8851311.2699999996</v>
      </c>
      <c r="BN2337" s="53">
        <v>0.79047219346595421</v>
      </c>
      <c r="BO2337" s="54">
        <v>5.3223980000000005E-4</v>
      </c>
      <c r="BP2337" s="70">
        <v>13385</v>
      </c>
      <c r="BQ2337" s="71"/>
      <c r="BR2337" s="70"/>
      <c r="BS2337" s="72"/>
      <c r="BT2337" s="72"/>
      <c r="BU2337" s="70">
        <v>37269876</v>
      </c>
      <c r="BV2337" s="70">
        <v>1056825</v>
      </c>
      <c r="BW2337" s="74">
        <v>15645226</v>
      </c>
      <c r="BX2337" s="70">
        <v>53971927</v>
      </c>
    </row>
    <row r="2338" spans="1:76" x14ac:dyDescent="0.3">
      <c r="A2338" s="73" t="s">
        <v>10</v>
      </c>
      <c r="B2338" s="2" t="s">
        <v>1149</v>
      </c>
      <c r="C2338" s="2" t="s">
        <v>23</v>
      </c>
      <c r="D2338" s="2" t="s">
        <v>18</v>
      </c>
      <c r="E2338" s="2" t="s">
        <v>19</v>
      </c>
      <c r="F2338" s="17" t="str">
        <f>+Tabela1[[#This Row],[WK]]&amp;Tabela1[[#This Row],[PK]]&amp;Tabela1[[#This Row],[GK]]</f>
        <v>320604</v>
      </c>
      <c r="G2338" s="2" t="s">
        <v>2166</v>
      </c>
      <c r="H2338" s="3">
        <v>1608811612.5699999</v>
      </c>
      <c r="I2338" s="4">
        <v>1.125</v>
      </c>
      <c r="J2338" s="3">
        <v>1809913064.1400001</v>
      </c>
      <c r="K2338" s="4">
        <v>7.0000000000000007E-2</v>
      </c>
      <c r="L2338" s="3">
        <v>126693914</v>
      </c>
      <c r="M2338" s="3"/>
      <c r="N2338" s="5"/>
      <c r="O2338" s="3">
        <v>376382882.98999995</v>
      </c>
      <c r="P2338" s="4">
        <v>1.125</v>
      </c>
      <c r="Q2338" s="3">
        <v>423430743.36000001</v>
      </c>
      <c r="R2338" s="4">
        <v>1.6E-2</v>
      </c>
      <c r="S2338" s="3">
        <v>6774892</v>
      </c>
      <c r="T2338" s="3"/>
      <c r="U2338" s="5"/>
      <c r="V2338" s="3">
        <v>74650240</v>
      </c>
      <c r="W2338" s="5"/>
      <c r="X2338" s="3">
        <v>63474191</v>
      </c>
      <c r="Y2338" s="3">
        <v>0</v>
      </c>
      <c r="Z2338" s="3">
        <v>496352</v>
      </c>
      <c r="AA2338" s="3">
        <v>3862287</v>
      </c>
      <c r="AB2338" s="3">
        <v>59115552</v>
      </c>
      <c r="AC2338" s="3">
        <v>0</v>
      </c>
      <c r="AD2338" s="3">
        <v>7301350</v>
      </c>
      <c r="AE2338" s="3">
        <v>6659392</v>
      </c>
      <c r="AF2338" s="3">
        <v>126693914</v>
      </c>
      <c r="AG2338" s="3">
        <v>6774892</v>
      </c>
      <c r="AH2338" s="3">
        <v>641958</v>
      </c>
      <c r="AI2338" s="3">
        <v>74650240</v>
      </c>
      <c r="AJ2338" s="3">
        <v>5922131</v>
      </c>
      <c r="AK2338" s="3">
        <v>7209791</v>
      </c>
      <c r="AL2338" s="3">
        <v>3861458</v>
      </c>
      <c r="AM2338" s="3">
        <v>3348333</v>
      </c>
      <c r="AN2338" s="3">
        <v>1287660</v>
      </c>
      <c r="AO2338" s="3">
        <v>0</v>
      </c>
      <c r="AP2338" s="3">
        <v>0</v>
      </c>
      <c r="AQ2338" s="3">
        <v>1287660</v>
      </c>
      <c r="AR2338" s="3">
        <f>Tabela1[[#This Row],[Potrzeby finansowe 2027
w tym:]]+Tabela1[[#This Row],[Rozliczenie 2025 potrz. fin.]]</f>
        <v>64761851</v>
      </c>
      <c r="AS2338" s="3">
        <v>0</v>
      </c>
      <c r="AT2338" s="3">
        <v>0</v>
      </c>
      <c r="AU2338" s="3"/>
      <c r="AV2338" s="3"/>
      <c r="AW2338" s="3"/>
      <c r="AX2338" s="3"/>
      <c r="AY2338" s="3"/>
      <c r="AZ2338" s="3"/>
      <c r="BA2338" s="3">
        <v>496352</v>
      </c>
      <c r="BB2338" s="3">
        <v>0</v>
      </c>
      <c r="BC2338" s="3">
        <v>21.64</v>
      </c>
      <c r="BD2338" s="3">
        <v>2379.5500000000002</v>
      </c>
      <c r="BE2338" s="3">
        <v>5042.57</v>
      </c>
      <c r="BF2338" s="3">
        <v>0</v>
      </c>
      <c r="BG2338" s="3">
        <v>3170478</v>
      </c>
      <c r="BH2338" s="3">
        <v>29791</v>
      </c>
      <c r="BI2338" s="3">
        <v>691809</v>
      </c>
      <c r="BJ2338" s="3">
        <v>10630911.83</v>
      </c>
      <c r="BK2338" s="3">
        <v>6307258.3300000001</v>
      </c>
      <c r="BL2338" s="3">
        <v>3519964.44</v>
      </c>
      <c r="BM2338" s="3">
        <v>10254685.119999999</v>
      </c>
      <c r="BN2338" s="53">
        <v>1.3738414332745774</v>
      </c>
      <c r="BO2338" s="54">
        <v>1.1078741E-3</v>
      </c>
      <c r="BP2338" s="70">
        <v>27861</v>
      </c>
      <c r="BQ2338" s="71"/>
      <c r="BR2338" s="70"/>
      <c r="BS2338" s="72"/>
      <c r="BT2338" s="72"/>
      <c r="BU2338" s="70">
        <v>126693914</v>
      </c>
      <c r="BV2338" s="70">
        <v>6774892</v>
      </c>
      <c r="BW2338" s="74">
        <v>641958</v>
      </c>
      <c r="BX2338" s="70">
        <v>134110764</v>
      </c>
    </row>
    <row r="2339" spans="1:76" x14ac:dyDescent="0.3">
      <c r="A2339" s="73" t="s">
        <v>10</v>
      </c>
      <c r="B2339" s="2" t="s">
        <v>1149</v>
      </c>
      <c r="C2339" s="2" t="s">
        <v>23</v>
      </c>
      <c r="D2339" s="2" t="s">
        <v>21</v>
      </c>
      <c r="E2339" s="2" t="s">
        <v>19</v>
      </c>
      <c r="F2339" s="17" t="str">
        <f>+Tabela1[[#This Row],[WK]]&amp;Tabela1[[#This Row],[PK]]&amp;Tabela1[[#This Row],[GK]]</f>
        <v>320605</v>
      </c>
      <c r="G2339" s="2" t="s">
        <v>2167</v>
      </c>
      <c r="H2339" s="3">
        <v>217469984.49000001</v>
      </c>
      <c r="I2339" s="4">
        <v>1.125</v>
      </c>
      <c r="J2339" s="3">
        <v>244653732.55000001</v>
      </c>
      <c r="K2339" s="4">
        <v>7.0000000000000007E-2</v>
      </c>
      <c r="L2339" s="3">
        <v>17125761</v>
      </c>
      <c r="M2339" s="3"/>
      <c r="N2339" s="5"/>
      <c r="O2339" s="3">
        <v>53751637.480000012</v>
      </c>
      <c r="P2339" s="4">
        <v>1.125</v>
      </c>
      <c r="Q2339" s="3">
        <v>60470592.170000002</v>
      </c>
      <c r="R2339" s="4">
        <v>1.6E-2</v>
      </c>
      <c r="S2339" s="3">
        <v>967529</v>
      </c>
      <c r="T2339" s="3"/>
      <c r="U2339" s="5"/>
      <c r="V2339" s="3">
        <v>11789839</v>
      </c>
      <c r="W2339" s="5"/>
      <c r="X2339" s="3">
        <v>24267459</v>
      </c>
      <c r="Y2339" s="3">
        <v>7584071</v>
      </c>
      <c r="Z2339" s="3">
        <v>844702</v>
      </c>
      <c r="AA2339" s="3">
        <v>1035703</v>
      </c>
      <c r="AB2339" s="3">
        <v>12915005</v>
      </c>
      <c r="AC2339" s="3">
        <v>1887978</v>
      </c>
      <c r="AD2339" s="3">
        <v>12546553</v>
      </c>
      <c r="AE2339" s="3">
        <v>0</v>
      </c>
      <c r="AF2339" s="3">
        <v>17125761</v>
      </c>
      <c r="AG2339" s="3">
        <v>967529</v>
      </c>
      <c r="AH2339" s="3">
        <v>12546553</v>
      </c>
      <c r="AI2339" s="3">
        <v>11789839</v>
      </c>
      <c r="AJ2339" s="3">
        <v>-1155908</v>
      </c>
      <c r="AK2339" s="3">
        <v>-1086976</v>
      </c>
      <c r="AL2339" s="3">
        <v>760405</v>
      </c>
      <c r="AM2339" s="3">
        <v>-1847381</v>
      </c>
      <c r="AN2339" s="3">
        <v>68932</v>
      </c>
      <c r="AO2339" s="3">
        <v>0</v>
      </c>
      <c r="AP2339" s="3">
        <v>0</v>
      </c>
      <c r="AQ2339" s="3">
        <v>68932</v>
      </c>
      <c r="AR2339" s="3">
        <f>Tabela1[[#This Row],[Potrzeby finansowe 2027
w tym:]]+Tabela1[[#This Row],[Rozliczenie 2025 potrz. fin.]]</f>
        <v>24336391</v>
      </c>
      <c r="AS2339" s="3">
        <v>0</v>
      </c>
      <c r="AT2339" s="3">
        <v>0</v>
      </c>
      <c r="AU2339" s="3"/>
      <c r="AV2339" s="3"/>
      <c r="AW2339" s="3"/>
      <c r="AX2339" s="3"/>
      <c r="AY2339" s="3"/>
      <c r="AZ2339" s="3"/>
      <c r="BA2339" s="3">
        <v>844702</v>
      </c>
      <c r="BB2339" s="3">
        <v>0</v>
      </c>
      <c r="BC2339" s="3">
        <v>23.29</v>
      </c>
      <c r="BD2339" s="3">
        <v>6384.24</v>
      </c>
      <c r="BE2339" s="3">
        <v>4002.45</v>
      </c>
      <c r="BF2339" s="3">
        <v>0</v>
      </c>
      <c r="BG2339" s="3">
        <v>676857</v>
      </c>
      <c r="BH2339" s="3">
        <v>6360</v>
      </c>
      <c r="BI2339" s="3">
        <v>358846</v>
      </c>
      <c r="BJ2339" s="3">
        <v>5514326.4075000007</v>
      </c>
      <c r="BK2339" s="3">
        <v>3607952.6400000006</v>
      </c>
      <c r="BL2339" s="3">
        <v>610555.57999999996</v>
      </c>
      <c r="BM2339" s="3">
        <v>6404383.9100000001</v>
      </c>
      <c r="BN2339" s="53">
        <v>0.74945673969204374</v>
      </c>
      <c r="BO2339" s="54">
        <v>2.6716009999999999E-4</v>
      </c>
      <c r="BP2339" s="70">
        <v>6719</v>
      </c>
      <c r="BQ2339" s="71"/>
      <c r="BR2339" s="70"/>
      <c r="BS2339" s="72"/>
      <c r="BT2339" s="72"/>
      <c r="BU2339" s="70">
        <v>17125761</v>
      </c>
      <c r="BV2339" s="70">
        <v>967529</v>
      </c>
      <c r="BW2339" s="74">
        <v>12546553</v>
      </c>
      <c r="BX2339" s="70">
        <v>30639843</v>
      </c>
    </row>
    <row r="2340" spans="1:76" x14ac:dyDescent="0.3">
      <c r="A2340" s="73" t="s">
        <v>10</v>
      </c>
      <c r="B2340" s="2" t="s">
        <v>1149</v>
      </c>
      <c r="C2340" s="2" t="s">
        <v>23</v>
      </c>
      <c r="D2340" s="2" t="s">
        <v>23</v>
      </c>
      <c r="E2340" s="2" t="s">
        <v>19</v>
      </c>
      <c r="F2340" s="17" t="str">
        <f>+Tabela1[[#This Row],[WK]]&amp;Tabela1[[#This Row],[PK]]&amp;Tabela1[[#This Row],[GK]]</f>
        <v>320606</v>
      </c>
      <c r="G2340" s="2" t="s">
        <v>2168</v>
      </c>
      <c r="H2340" s="3">
        <v>137846093.05000001</v>
      </c>
      <c r="I2340" s="4">
        <v>1.125</v>
      </c>
      <c r="J2340" s="3">
        <v>155076854.68000001</v>
      </c>
      <c r="K2340" s="4">
        <v>7.0000000000000007E-2</v>
      </c>
      <c r="L2340" s="3">
        <v>10855380</v>
      </c>
      <c r="M2340" s="3"/>
      <c r="N2340" s="5"/>
      <c r="O2340" s="3">
        <v>6044918.79</v>
      </c>
      <c r="P2340" s="4">
        <v>1.125</v>
      </c>
      <c r="Q2340" s="3">
        <v>6800533.6399999997</v>
      </c>
      <c r="R2340" s="4">
        <v>1.6E-2</v>
      </c>
      <c r="S2340" s="3">
        <v>108809</v>
      </c>
      <c r="T2340" s="3"/>
      <c r="U2340" s="5"/>
      <c r="V2340" s="3">
        <v>7206110</v>
      </c>
      <c r="W2340" s="5"/>
      <c r="X2340" s="3">
        <v>13639153</v>
      </c>
      <c r="Y2340" s="3">
        <v>2872119</v>
      </c>
      <c r="Z2340" s="3">
        <v>427647</v>
      </c>
      <c r="AA2340" s="3">
        <v>658268</v>
      </c>
      <c r="AB2340" s="3">
        <v>7130218</v>
      </c>
      <c r="AC2340" s="3">
        <v>2550901</v>
      </c>
      <c r="AD2340" s="3">
        <v>6433044</v>
      </c>
      <c r="AE2340" s="3">
        <v>0</v>
      </c>
      <c r="AF2340" s="3">
        <v>10855380</v>
      </c>
      <c r="AG2340" s="3">
        <v>108809</v>
      </c>
      <c r="AH2340" s="3">
        <v>6433044</v>
      </c>
      <c r="AI2340" s="3">
        <v>7206110</v>
      </c>
      <c r="AJ2340" s="3">
        <v>-1606645</v>
      </c>
      <c r="AK2340" s="3">
        <v>-1606645</v>
      </c>
      <c r="AL2340" s="3">
        <v>641236</v>
      </c>
      <c r="AM2340" s="3">
        <v>-2247881</v>
      </c>
      <c r="AN2340" s="3">
        <v>-328942</v>
      </c>
      <c r="AO2340" s="3">
        <v>0</v>
      </c>
      <c r="AP2340" s="3">
        <v>328942</v>
      </c>
      <c r="AQ2340" s="3">
        <v>0</v>
      </c>
      <c r="AR2340" s="3">
        <f>Tabela1[[#This Row],[Potrzeby finansowe 2027
w tym:]]+Tabela1[[#This Row],[Rozliczenie 2025 potrz. fin.]]</f>
        <v>13639153</v>
      </c>
      <c r="AS2340" s="3">
        <v>0</v>
      </c>
      <c r="AT2340" s="3">
        <v>0</v>
      </c>
      <c r="AU2340" s="3"/>
      <c r="AV2340" s="3"/>
      <c r="AW2340" s="3"/>
      <c r="AX2340" s="3"/>
      <c r="AY2340" s="3"/>
      <c r="AZ2340" s="3"/>
      <c r="BA2340" s="3">
        <v>427647</v>
      </c>
      <c r="BB2340" s="3">
        <v>0</v>
      </c>
      <c r="BC2340" s="3">
        <v>0</v>
      </c>
      <c r="BD2340" s="3">
        <v>2593.83</v>
      </c>
      <c r="BE2340" s="3">
        <v>3381.56</v>
      </c>
      <c r="BF2340" s="3">
        <v>0</v>
      </c>
      <c r="BG2340" s="3">
        <v>426548</v>
      </c>
      <c r="BH2340" s="3">
        <v>4008</v>
      </c>
      <c r="BI2340" s="3">
        <v>231720</v>
      </c>
      <c r="BJ2340" s="3">
        <v>3560799.4925000006</v>
      </c>
      <c r="BK2340" s="3">
        <v>1000049.0700000003</v>
      </c>
      <c r="BL2340" s="3">
        <v>1426475.27</v>
      </c>
      <c r="BM2340" s="3">
        <v>7390051.1500000004</v>
      </c>
      <c r="BN2340" s="53">
        <v>0.82307527302910766</v>
      </c>
      <c r="BO2340" s="54">
        <v>1.504919E-4</v>
      </c>
      <c r="BP2340" s="70">
        <v>3785</v>
      </c>
      <c r="BQ2340" s="71"/>
      <c r="BR2340" s="70"/>
      <c r="BS2340" s="72"/>
      <c r="BT2340" s="72"/>
      <c r="BU2340" s="70">
        <v>10855380</v>
      </c>
      <c r="BV2340" s="70">
        <v>108809</v>
      </c>
      <c r="BW2340" s="74">
        <v>6433044</v>
      </c>
      <c r="BX2340" s="70">
        <v>17397233</v>
      </c>
    </row>
    <row r="2341" spans="1:76" x14ac:dyDescent="0.3">
      <c r="A2341" s="73" t="s">
        <v>10</v>
      </c>
      <c r="B2341" s="2" t="s">
        <v>1149</v>
      </c>
      <c r="C2341" s="2" t="s">
        <v>23</v>
      </c>
      <c r="D2341" s="2" t="s">
        <v>30</v>
      </c>
      <c r="E2341" s="2" t="s">
        <v>15</v>
      </c>
      <c r="F2341" s="17" t="str">
        <f>+Tabela1[[#This Row],[WK]]&amp;Tabela1[[#This Row],[PK]]&amp;Tabela1[[#This Row],[GK]]</f>
        <v>320607</v>
      </c>
      <c r="G2341" s="2" t="s">
        <v>2169</v>
      </c>
      <c r="H2341" s="3">
        <v>172707791.59999999</v>
      </c>
      <c r="I2341" s="4">
        <v>1.125</v>
      </c>
      <c r="J2341" s="3">
        <v>194296265.55000001</v>
      </c>
      <c r="K2341" s="4">
        <v>7.0000000000000007E-2</v>
      </c>
      <c r="L2341" s="3">
        <v>13600739</v>
      </c>
      <c r="M2341" s="3"/>
      <c r="N2341" s="5"/>
      <c r="O2341" s="3">
        <v>8989051.129999999</v>
      </c>
      <c r="P2341" s="4">
        <v>1.125</v>
      </c>
      <c r="Q2341" s="3">
        <v>10112682.52</v>
      </c>
      <c r="R2341" s="4">
        <v>1.6E-2</v>
      </c>
      <c r="S2341" s="3">
        <v>161803</v>
      </c>
      <c r="T2341" s="3"/>
      <c r="U2341" s="5"/>
      <c r="V2341" s="3">
        <v>7522185</v>
      </c>
      <c r="W2341" s="5"/>
      <c r="X2341" s="3">
        <v>8483574</v>
      </c>
      <c r="Y2341" s="3">
        <v>0</v>
      </c>
      <c r="Z2341" s="3">
        <v>1153523</v>
      </c>
      <c r="AA2341" s="3">
        <v>751651</v>
      </c>
      <c r="AB2341" s="3">
        <v>5511459</v>
      </c>
      <c r="AC2341" s="3">
        <v>1066941</v>
      </c>
      <c r="AD2341" s="3">
        <v>961389</v>
      </c>
      <c r="AE2341" s="3">
        <v>0</v>
      </c>
      <c r="AF2341" s="3">
        <v>13600739</v>
      </c>
      <c r="AG2341" s="3">
        <v>161803</v>
      </c>
      <c r="AH2341" s="3">
        <v>961389</v>
      </c>
      <c r="AI2341" s="3">
        <v>7522185</v>
      </c>
      <c r="AJ2341" s="3">
        <v>498091</v>
      </c>
      <c r="AK2341" s="3">
        <v>498091</v>
      </c>
      <c r="AL2341" s="3">
        <v>338707</v>
      </c>
      <c r="AM2341" s="3">
        <v>159384</v>
      </c>
      <c r="AN2341" s="3">
        <v>-89962</v>
      </c>
      <c r="AO2341" s="3">
        <v>0</v>
      </c>
      <c r="AP2341" s="3">
        <v>89962</v>
      </c>
      <c r="AQ2341" s="3">
        <v>0</v>
      </c>
      <c r="AR2341" s="3">
        <f>Tabela1[[#This Row],[Potrzeby finansowe 2027
w tym:]]+Tabela1[[#This Row],[Rozliczenie 2025 potrz. fin.]]</f>
        <v>8483574</v>
      </c>
      <c r="AS2341" s="3">
        <v>0</v>
      </c>
      <c r="AT2341" s="3">
        <v>0</v>
      </c>
      <c r="AU2341" s="3"/>
      <c r="AV2341" s="3"/>
      <c r="AW2341" s="3"/>
      <c r="AX2341" s="3"/>
      <c r="AY2341" s="3"/>
      <c r="AZ2341" s="3"/>
      <c r="BA2341" s="3">
        <v>1153523</v>
      </c>
      <c r="BB2341" s="3">
        <v>0</v>
      </c>
      <c r="BC2341" s="3">
        <v>645.63</v>
      </c>
      <c r="BD2341" s="3">
        <v>7962.38</v>
      </c>
      <c r="BE2341" s="3">
        <v>2885.41</v>
      </c>
      <c r="BF2341" s="3">
        <v>0</v>
      </c>
      <c r="BG2341" s="3">
        <v>384723</v>
      </c>
      <c r="BH2341" s="3">
        <v>3615</v>
      </c>
      <c r="BI2341" s="3">
        <v>366928</v>
      </c>
      <c r="BJ2341" s="3">
        <v>5638517.4924999997</v>
      </c>
      <c r="BK2341" s="3">
        <v>3308849.8499999996</v>
      </c>
      <c r="BL2341" s="3">
        <v>2023473.33</v>
      </c>
      <c r="BM2341" s="3">
        <v>5271723.91</v>
      </c>
      <c r="BN2341" s="53">
        <v>1.1116402264439533</v>
      </c>
      <c r="BO2341" s="54">
        <v>1.3792439999999999E-4</v>
      </c>
      <c r="BP2341" s="70">
        <v>3469</v>
      </c>
      <c r="BQ2341" s="71"/>
      <c r="BR2341" s="70"/>
      <c r="BS2341" s="72"/>
      <c r="BT2341" s="72"/>
      <c r="BU2341" s="70">
        <v>13600739</v>
      </c>
      <c r="BV2341" s="70">
        <v>161803</v>
      </c>
      <c r="BW2341" s="74">
        <v>961389</v>
      </c>
      <c r="BX2341" s="70">
        <v>14723931</v>
      </c>
    </row>
    <row r="2342" spans="1:76" x14ac:dyDescent="0.3">
      <c r="A2342" s="73" t="s">
        <v>10</v>
      </c>
      <c r="B2342" s="2" t="s">
        <v>1149</v>
      </c>
      <c r="C2342" s="2" t="s">
        <v>23</v>
      </c>
      <c r="D2342" s="2" t="s">
        <v>54</v>
      </c>
      <c r="E2342" s="2" t="s">
        <v>19</v>
      </c>
      <c r="F2342" s="17" t="str">
        <f>+Tabela1[[#This Row],[WK]]&amp;Tabela1[[#This Row],[PK]]&amp;Tabela1[[#This Row],[GK]]</f>
        <v>320608</v>
      </c>
      <c r="G2342" s="2" t="s">
        <v>2170</v>
      </c>
      <c r="H2342" s="3">
        <v>153884709.91</v>
      </c>
      <c r="I2342" s="4">
        <v>1.125</v>
      </c>
      <c r="J2342" s="3">
        <v>173120298.65000001</v>
      </c>
      <c r="K2342" s="4">
        <v>7.0000000000000007E-2</v>
      </c>
      <c r="L2342" s="3">
        <v>12118421</v>
      </c>
      <c r="M2342" s="3"/>
      <c r="N2342" s="5"/>
      <c r="O2342" s="3">
        <v>5960248.5299999993</v>
      </c>
      <c r="P2342" s="4">
        <v>1.125</v>
      </c>
      <c r="Q2342" s="3">
        <v>6705279.5999999996</v>
      </c>
      <c r="R2342" s="4">
        <v>1.6E-2</v>
      </c>
      <c r="S2342" s="3">
        <v>107284</v>
      </c>
      <c r="T2342" s="3"/>
      <c r="U2342" s="5"/>
      <c r="V2342" s="3">
        <v>7683278</v>
      </c>
      <c r="W2342" s="5"/>
      <c r="X2342" s="3">
        <v>18194724</v>
      </c>
      <c r="Y2342" s="3">
        <v>4473354</v>
      </c>
      <c r="Z2342" s="3">
        <v>449292</v>
      </c>
      <c r="AA2342" s="3">
        <v>952932</v>
      </c>
      <c r="AB2342" s="3">
        <v>9138839</v>
      </c>
      <c r="AC2342" s="3">
        <v>3180307</v>
      </c>
      <c r="AD2342" s="3">
        <v>10511446</v>
      </c>
      <c r="AE2342" s="3">
        <v>0</v>
      </c>
      <c r="AF2342" s="3">
        <v>12118421</v>
      </c>
      <c r="AG2342" s="3">
        <v>107284</v>
      </c>
      <c r="AH2342" s="3">
        <v>10511446</v>
      </c>
      <c r="AI2342" s="3">
        <v>7683278</v>
      </c>
      <c r="AJ2342" s="3">
        <v>549644</v>
      </c>
      <c r="AK2342" s="3">
        <v>549644</v>
      </c>
      <c r="AL2342" s="3">
        <v>446438</v>
      </c>
      <c r="AM2342" s="3">
        <v>103206</v>
      </c>
      <c r="AN2342" s="3">
        <v>-403564</v>
      </c>
      <c r="AO2342" s="3">
        <v>0</v>
      </c>
      <c r="AP2342" s="3">
        <v>403564</v>
      </c>
      <c r="AQ2342" s="3">
        <v>0</v>
      </c>
      <c r="AR2342" s="3">
        <f>Tabela1[[#This Row],[Potrzeby finansowe 2027
w tym:]]+Tabela1[[#This Row],[Rozliczenie 2025 potrz. fin.]]</f>
        <v>18194724</v>
      </c>
      <c r="AS2342" s="3">
        <v>0</v>
      </c>
      <c r="AT2342" s="3">
        <v>0</v>
      </c>
      <c r="AU2342" s="3"/>
      <c r="AV2342" s="3"/>
      <c r="AW2342" s="3"/>
      <c r="AX2342" s="3"/>
      <c r="AY2342" s="3"/>
      <c r="AZ2342" s="3"/>
      <c r="BA2342" s="3">
        <v>449292</v>
      </c>
      <c r="BB2342" s="3">
        <v>0</v>
      </c>
      <c r="BC2342" s="3">
        <v>0</v>
      </c>
      <c r="BD2342" s="3">
        <v>0.02</v>
      </c>
      <c r="BE2342" s="3">
        <v>9002.91</v>
      </c>
      <c r="BF2342" s="3">
        <v>0</v>
      </c>
      <c r="BG2342" s="3">
        <v>503386</v>
      </c>
      <c r="BH2342" s="3">
        <v>4730</v>
      </c>
      <c r="BI2342" s="3">
        <v>449546</v>
      </c>
      <c r="BJ2342" s="3">
        <v>6908093.5425000004</v>
      </c>
      <c r="BK2342" s="3">
        <v>3398886.9699999997</v>
      </c>
      <c r="BL2342" s="3">
        <v>4252534.95</v>
      </c>
      <c r="BM2342" s="3">
        <v>5531756.3899999997</v>
      </c>
      <c r="BN2342" s="53">
        <v>0.76698469544780512</v>
      </c>
      <c r="BO2342" s="54">
        <v>1.7191940000000001E-4</v>
      </c>
      <c r="BP2342" s="70">
        <v>4323</v>
      </c>
      <c r="BQ2342" s="71"/>
      <c r="BR2342" s="70"/>
      <c r="BS2342" s="72"/>
      <c r="BT2342" s="72"/>
      <c r="BU2342" s="70">
        <v>12118421</v>
      </c>
      <c r="BV2342" s="70">
        <v>107284</v>
      </c>
      <c r="BW2342" s="74">
        <v>10511446</v>
      </c>
      <c r="BX2342" s="70">
        <v>22737151</v>
      </c>
    </row>
    <row r="2343" spans="1:76" x14ac:dyDescent="0.3">
      <c r="A2343" s="73" t="s">
        <v>10</v>
      </c>
      <c r="B2343" s="2" t="s">
        <v>1149</v>
      </c>
      <c r="C2343" s="2" t="s">
        <v>23</v>
      </c>
      <c r="D2343" s="2" t="s">
        <v>56</v>
      </c>
      <c r="E2343" s="2" t="s">
        <v>15</v>
      </c>
      <c r="F2343" s="17" t="str">
        <f>+Tabela1[[#This Row],[WK]]&amp;Tabela1[[#This Row],[PK]]&amp;Tabela1[[#This Row],[GK]]</f>
        <v>320609</v>
      </c>
      <c r="G2343" s="2" t="s">
        <v>2171</v>
      </c>
      <c r="H2343" s="3">
        <v>165200435.53999999</v>
      </c>
      <c r="I2343" s="4">
        <v>1.125</v>
      </c>
      <c r="J2343" s="3">
        <v>185850489.97999999</v>
      </c>
      <c r="K2343" s="4">
        <v>7.0000000000000007E-2</v>
      </c>
      <c r="L2343" s="3">
        <v>13009534</v>
      </c>
      <c r="M2343" s="3"/>
      <c r="N2343" s="5"/>
      <c r="O2343" s="3">
        <v>2696406.71</v>
      </c>
      <c r="P2343" s="4">
        <v>1.125</v>
      </c>
      <c r="Q2343" s="3">
        <v>3033457.55</v>
      </c>
      <c r="R2343" s="4">
        <v>1.6E-2</v>
      </c>
      <c r="S2343" s="3">
        <v>48535</v>
      </c>
      <c r="T2343" s="3"/>
      <c r="U2343" s="5"/>
      <c r="V2343" s="3">
        <v>8963112</v>
      </c>
      <c r="W2343" s="5"/>
      <c r="X2343" s="3">
        <v>17208130</v>
      </c>
      <c r="Y2343" s="3">
        <v>3759361</v>
      </c>
      <c r="Z2343" s="3">
        <v>794031</v>
      </c>
      <c r="AA2343" s="3">
        <v>908332</v>
      </c>
      <c r="AB2343" s="3">
        <v>11090011</v>
      </c>
      <c r="AC2343" s="3">
        <v>656395</v>
      </c>
      <c r="AD2343" s="3">
        <v>8591328</v>
      </c>
      <c r="AE2343" s="3">
        <v>0</v>
      </c>
      <c r="AF2343" s="3">
        <v>13009534</v>
      </c>
      <c r="AG2343" s="3">
        <v>48535</v>
      </c>
      <c r="AH2343" s="3">
        <v>8591328</v>
      </c>
      <c r="AI2343" s="3">
        <v>8963112</v>
      </c>
      <c r="AJ2343" s="3">
        <v>-232322</v>
      </c>
      <c r="AK2343" s="3">
        <v>113988</v>
      </c>
      <c r="AL2343" s="3">
        <v>601016</v>
      </c>
      <c r="AM2343" s="3">
        <v>-487028</v>
      </c>
      <c r="AN2343" s="3">
        <v>346310</v>
      </c>
      <c r="AO2343" s="3">
        <v>0</v>
      </c>
      <c r="AP2343" s="3">
        <v>0</v>
      </c>
      <c r="AQ2343" s="3">
        <v>346310</v>
      </c>
      <c r="AR2343" s="3">
        <f>Tabela1[[#This Row],[Potrzeby finansowe 2027
w tym:]]+Tabela1[[#This Row],[Rozliczenie 2025 potrz. fin.]]</f>
        <v>17554440</v>
      </c>
      <c r="AS2343" s="3">
        <v>0</v>
      </c>
      <c r="AT2343" s="3">
        <v>0</v>
      </c>
      <c r="AU2343" s="3"/>
      <c r="AV2343" s="3"/>
      <c r="AW2343" s="3"/>
      <c r="AX2343" s="3"/>
      <c r="AY2343" s="3"/>
      <c r="AZ2343" s="3"/>
      <c r="BA2343" s="3">
        <v>794031</v>
      </c>
      <c r="BB2343" s="3">
        <v>0</v>
      </c>
      <c r="BC2343" s="3">
        <v>54.45</v>
      </c>
      <c r="BD2343" s="3">
        <v>2558.2399999999998</v>
      </c>
      <c r="BE2343" s="3">
        <v>10431.370000000001</v>
      </c>
      <c r="BF2343" s="3">
        <v>0</v>
      </c>
      <c r="BG2343" s="3">
        <v>522436</v>
      </c>
      <c r="BH2343" s="3">
        <v>4909</v>
      </c>
      <c r="BI2343" s="3">
        <v>385896</v>
      </c>
      <c r="BJ2343" s="3">
        <v>5930007.7750000004</v>
      </c>
      <c r="BK2343" s="3">
        <v>3614743.63</v>
      </c>
      <c r="BL2343" s="3">
        <v>620072.06000000006</v>
      </c>
      <c r="BM2343" s="3">
        <v>8020912.46</v>
      </c>
      <c r="BN2343" s="53">
        <v>0.82826632345672113</v>
      </c>
      <c r="BO2343" s="54">
        <v>2.0294789999999999E-4</v>
      </c>
      <c r="BP2343" s="70">
        <v>5104</v>
      </c>
      <c r="BQ2343" s="71"/>
      <c r="BR2343" s="70"/>
      <c r="BS2343" s="72"/>
      <c r="BT2343" s="72"/>
      <c r="BU2343" s="70">
        <v>13009534</v>
      </c>
      <c r="BV2343" s="70">
        <v>48535</v>
      </c>
      <c r="BW2343" s="74">
        <v>8591328</v>
      </c>
      <c r="BX2343" s="70">
        <v>21649397</v>
      </c>
    </row>
    <row r="2344" spans="1:76" x14ac:dyDescent="0.3">
      <c r="A2344" s="73" t="s">
        <v>10</v>
      </c>
      <c r="B2344" s="2" t="s">
        <v>1149</v>
      </c>
      <c r="C2344" s="2" t="s">
        <v>30</v>
      </c>
      <c r="D2344" s="2" t="s">
        <v>12</v>
      </c>
      <c r="E2344" s="2" t="s">
        <v>19</v>
      </c>
      <c r="F2344" s="17" t="str">
        <f>+Tabela1[[#This Row],[WK]]&amp;Tabela1[[#This Row],[PK]]&amp;Tabela1[[#This Row],[GK]]</f>
        <v>320701</v>
      </c>
      <c r="G2344" s="2" t="s">
        <v>2172</v>
      </c>
      <c r="H2344" s="3">
        <v>180316804.74000001</v>
      </c>
      <c r="I2344" s="4">
        <v>1.125</v>
      </c>
      <c r="J2344" s="3">
        <v>202856405.33000001</v>
      </c>
      <c r="K2344" s="4">
        <v>7.0000000000000007E-2</v>
      </c>
      <c r="L2344" s="3">
        <v>14199948</v>
      </c>
      <c r="M2344" s="3"/>
      <c r="N2344" s="5"/>
      <c r="O2344" s="3">
        <v>38381457.550000004</v>
      </c>
      <c r="P2344" s="4">
        <v>1.125</v>
      </c>
      <c r="Q2344" s="3">
        <v>43179139.740000002</v>
      </c>
      <c r="R2344" s="4">
        <v>1.6E-2</v>
      </c>
      <c r="S2344" s="3">
        <v>690866</v>
      </c>
      <c r="T2344" s="3"/>
      <c r="U2344" s="5"/>
      <c r="V2344" s="3">
        <v>7851010</v>
      </c>
      <c r="W2344" s="5"/>
      <c r="X2344" s="3">
        <v>8727794</v>
      </c>
      <c r="Y2344" s="3">
        <v>0</v>
      </c>
      <c r="Z2344" s="3">
        <v>143941</v>
      </c>
      <c r="AA2344" s="3">
        <v>968023</v>
      </c>
      <c r="AB2344" s="3">
        <v>5321256</v>
      </c>
      <c r="AC2344" s="3">
        <v>2294574</v>
      </c>
      <c r="AD2344" s="3">
        <v>965592</v>
      </c>
      <c r="AE2344" s="3">
        <v>4103694</v>
      </c>
      <c r="AF2344" s="3">
        <v>11061846</v>
      </c>
      <c r="AG2344" s="3">
        <v>690866</v>
      </c>
      <c r="AH2344" s="3">
        <v>0</v>
      </c>
      <c r="AI2344" s="3">
        <v>7851010</v>
      </c>
      <c r="AJ2344" s="3">
        <v>-235632</v>
      </c>
      <c r="AK2344" s="3">
        <v>-336098</v>
      </c>
      <c r="AL2344" s="3">
        <v>495448</v>
      </c>
      <c r="AM2344" s="3">
        <v>-831546</v>
      </c>
      <c r="AN2344" s="3">
        <v>-239172</v>
      </c>
      <c r="AO2344" s="3">
        <v>0</v>
      </c>
      <c r="AP2344" s="3">
        <v>138706</v>
      </c>
      <c r="AQ2344" s="3">
        <v>-100466</v>
      </c>
      <c r="AR2344" s="3">
        <f>Tabela1[[#This Row],[Potrzeby finansowe 2027
w tym:]]+Tabela1[[#This Row],[Rozliczenie 2025 potrz. fin.]]</f>
        <v>8627328</v>
      </c>
      <c r="AS2344" s="3">
        <v>0</v>
      </c>
      <c r="AT2344" s="3">
        <v>0</v>
      </c>
      <c r="AU2344" s="3"/>
      <c r="AV2344" s="3"/>
      <c r="AW2344" s="3"/>
      <c r="AX2344" s="3"/>
      <c r="AY2344" s="3"/>
      <c r="AZ2344" s="3"/>
      <c r="BA2344" s="3">
        <v>143941</v>
      </c>
      <c r="BB2344" s="3">
        <v>0.41</v>
      </c>
      <c r="BC2344" s="3">
        <v>6.08</v>
      </c>
      <c r="BD2344" s="3">
        <v>0</v>
      </c>
      <c r="BE2344" s="3">
        <v>2838.3</v>
      </c>
      <c r="BF2344" s="3">
        <v>0</v>
      </c>
      <c r="BG2344" s="3">
        <v>377782</v>
      </c>
      <c r="BH2344" s="3">
        <v>3488</v>
      </c>
      <c r="BI2344" s="3">
        <v>590241</v>
      </c>
      <c r="BJ2344" s="3">
        <v>9070135.1900000013</v>
      </c>
      <c r="BK2344" s="3">
        <v>5315006.1000000006</v>
      </c>
      <c r="BL2344" s="3">
        <v>3964160.41</v>
      </c>
      <c r="BM2344" s="3">
        <v>7092195.54</v>
      </c>
      <c r="BN2344" s="53">
        <v>1.5487908377866688</v>
      </c>
      <c r="BO2344" s="54">
        <v>1.57596E-4</v>
      </c>
      <c r="BP2344" s="70">
        <v>3963</v>
      </c>
      <c r="BQ2344" s="71"/>
      <c r="BR2344" s="70"/>
      <c r="BS2344" s="72"/>
      <c r="BT2344" s="72"/>
      <c r="BU2344" s="70">
        <v>11061846</v>
      </c>
      <c r="BV2344" s="70">
        <v>690866</v>
      </c>
      <c r="BW2344" s="74">
        <v>0</v>
      </c>
      <c r="BX2344" s="70">
        <v>11752712</v>
      </c>
    </row>
    <row r="2345" spans="1:76" x14ac:dyDescent="0.3">
      <c r="A2345" s="73" t="s">
        <v>10</v>
      </c>
      <c r="B2345" s="2" t="s">
        <v>1149</v>
      </c>
      <c r="C2345" s="2" t="s">
        <v>30</v>
      </c>
      <c r="D2345" s="2" t="s">
        <v>11</v>
      </c>
      <c r="E2345" s="2" t="s">
        <v>19</v>
      </c>
      <c r="F2345" s="17" t="str">
        <f>+Tabela1[[#This Row],[WK]]&amp;Tabela1[[#This Row],[PK]]&amp;Tabela1[[#This Row],[GK]]</f>
        <v>320702</v>
      </c>
      <c r="G2345" s="2" t="s">
        <v>2173</v>
      </c>
      <c r="H2345" s="3">
        <v>252064013.46000001</v>
      </c>
      <c r="I2345" s="4">
        <v>1.125</v>
      </c>
      <c r="J2345" s="3">
        <v>283572015.13999999</v>
      </c>
      <c r="K2345" s="4">
        <v>7.0000000000000007E-2</v>
      </c>
      <c r="L2345" s="3">
        <v>19850041</v>
      </c>
      <c r="M2345" s="3"/>
      <c r="N2345" s="5"/>
      <c r="O2345" s="3">
        <v>24241379.690000001</v>
      </c>
      <c r="P2345" s="4">
        <v>1.125</v>
      </c>
      <c r="Q2345" s="3">
        <v>27271552.149999999</v>
      </c>
      <c r="R2345" s="4">
        <v>1.6E-2</v>
      </c>
      <c r="S2345" s="3">
        <v>436345</v>
      </c>
      <c r="T2345" s="3"/>
      <c r="U2345" s="5"/>
      <c r="V2345" s="3">
        <v>12556012</v>
      </c>
      <c r="W2345" s="5"/>
      <c r="X2345" s="3">
        <v>15127357</v>
      </c>
      <c r="Y2345" s="3">
        <v>0</v>
      </c>
      <c r="Z2345" s="3">
        <v>72093</v>
      </c>
      <c r="AA2345" s="3">
        <v>979294</v>
      </c>
      <c r="AB2345" s="3">
        <v>10075230</v>
      </c>
      <c r="AC2345" s="3">
        <v>4000740</v>
      </c>
      <c r="AD2345" s="3">
        <v>4542453</v>
      </c>
      <c r="AE2345" s="3">
        <v>459211</v>
      </c>
      <c r="AF2345" s="3">
        <v>19850041</v>
      </c>
      <c r="AG2345" s="3">
        <v>436345</v>
      </c>
      <c r="AH2345" s="3">
        <v>4083242</v>
      </c>
      <c r="AI2345" s="3">
        <v>12556012</v>
      </c>
      <c r="AJ2345" s="3">
        <v>218391</v>
      </c>
      <c r="AK2345" s="3">
        <v>690796</v>
      </c>
      <c r="AL2345" s="3">
        <v>1262055</v>
      </c>
      <c r="AM2345" s="3">
        <v>-571259</v>
      </c>
      <c r="AN2345" s="3">
        <v>472405</v>
      </c>
      <c r="AO2345" s="3">
        <v>0</v>
      </c>
      <c r="AP2345" s="3">
        <v>0</v>
      </c>
      <c r="AQ2345" s="3">
        <v>472405</v>
      </c>
      <c r="AR2345" s="3">
        <f>Tabela1[[#This Row],[Potrzeby finansowe 2027
w tym:]]+Tabela1[[#This Row],[Rozliczenie 2025 potrz. fin.]]</f>
        <v>15599762</v>
      </c>
      <c r="AS2345" s="3">
        <v>0</v>
      </c>
      <c r="AT2345" s="3">
        <v>0</v>
      </c>
      <c r="AU2345" s="3"/>
      <c r="AV2345" s="3"/>
      <c r="AW2345" s="3"/>
      <c r="AX2345" s="3"/>
      <c r="AY2345" s="3"/>
      <c r="AZ2345" s="3"/>
      <c r="BA2345" s="3">
        <v>72093</v>
      </c>
      <c r="BB2345" s="3">
        <v>0</v>
      </c>
      <c r="BC2345" s="3">
        <v>105.02</v>
      </c>
      <c r="BD2345" s="3">
        <v>0</v>
      </c>
      <c r="BE2345" s="3">
        <v>744.48</v>
      </c>
      <c r="BF2345" s="3">
        <v>0</v>
      </c>
      <c r="BG2345" s="3">
        <v>576499</v>
      </c>
      <c r="BH2345" s="3">
        <v>5417</v>
      </c>
      <c r="BI2345" s="3">
        <v>402795</v>
      </c>
      <c r="BJ2345" s="3">
        <v>6189678.1149999984</v>
      </c>
      <c r="BK2345" s="3">
        <v>3493438.3999999985</v>
      </c>
      <c r="BL2345" s="3">
        <v>969665.99</v>
      </c>
      <c r="BM2345" s="3">
        <v>8845626.8800000008</v>
      </c>
      <c r="BN2345" s="53">
        <v>1.1865402012627888</v>
      </c>
      <c r="BO2345" s="54">
        <v>2.006589E-4</v>
      </c>
      <c r="BP2345" s="70">
        <v>5047</v>
      </c>
      <c r="BQ2345" s="71"/>
      <c r="BR2345" s="70"/>
      <c r="BS2345" s="72"/>
      <c r="BT2345" s="72"/>
      <c r="BU2345" s="70">
        <v>19850041</v>
      </c>
      <c r="BV2345" s="70">
        <v>436345</v>
      </c>
      <c r="BW2345" s="74">
        <v>4083242</v>
      </c>
      <c r="BX2345" s="70">
        <v>24369628</v>
      </c>
    </row>
    <row r="2346" spans="1:76" x14ac:dyDescent="0.3">
      <c r="A2346" s="73" t="s">
        <v>10</v>
      </c>
      <c r="B2346" s="2" t="s">
        <v>1149</v>
      </c>
      <c r="C2346" s="2" t="s">
        <v>30</v>
      </c>
      <c r="D2346" s="2" t="s">
        <v>16</v>
      </c>
      <c r="E2346" s="2" t="s">
        <v>19</v>
      </c>
      <c r="F2346" s="17" t="str">
        <f>+Tabela1[[#This Row],[WK]]&amp;Tabela1[[#This Row],[PK]]&amp;Tabela1[[#This Row],[GK]]</f>
        <v>320703</v>
      </c>
      <c r="G2346" s="2" t="s">
        <v>2174</v>
      </c>
      <c r="H2346" s="3">
        <v>591752318.28999996</v>
      </c>
      <c r="I2346" s="4">
        <v>1.125</v>
      </c>
      <c r="J2346" s="3">
        <v>665721358.08000004</v>
      </c>
      <c r="K2346" s="4">
        <v>7.0000000000000007E-2</v>
      </c>
      <c r="L2346" s="3">
        <v>46600495</v>
      </c>
      <c r="M2346" s="3"/>
      <c r="N2346" s="5"/>
      <c r="O2346" s="3">
        <v>54973433.829999998</v>
      </c>
      <c r="P2346" s="4">
        <v>1.125</v>
      </c>
      <c r="Q2346" s="3">
        <v>61845113.060000002</v>
      </c>
      <c r="R2346" s="4">
        <v>1.6E-2</v>
      </c>
      <c r="S2346" s="3">
        <v>989522</v>
      </c>
      <c r="T2346" s="3"/>
      <c r="U2346" s="5"/>
      <c r="V2346" s="3">
        <v>27616359</v>
      </c>
      <c r="W2346" s="5"/>
      <c r="X2346" s="3">
        <v>29964481</v>
      </c>
      <c r="Y2346" s="3">
        <v>0</v>
      </c>
      <c r="Z2346" s="3">
        <v>494008</v>
      </c>
      <c r="AA2346" s="3">
        <v>2225803</v>
      </c>
      <c r="AB2346" s="3">
        <v>22976096</v>
      </c>
      <c r="AC2346" s="3">
        <v>4268574</v>
      </c>
      <c r="AD2346" s="3">
        <v>7266740</v>
      </c>
      <c r="AE2346" s="3">
        <v>0</v>
      </c>
      <c r="AF2346" s="3">
        <v>46600495</v>
      </c>
      <c r="AG2346" s="3">
        <v>989522</v>
      </c>
      <c r="AH2346" s="3">
        <v>7266740</v>
      </c>
      <c r="AI2346" s="3">
        <v>27616359</v>
      </c>
      <c r="AJ2346" s="3">
        <v>1167743</v>
      </c>
      <c r="AK2346" s="3">
        <v>3023158</v>
      </c>
      <c r="AL2346" s="3">
        <v>1851682</v>
      </c>
      <c r="AM2346" s="3">
        <v>1171476</v>
      </c>
      <c r="AN2346" s="3">
        <v>1868640</v>
      </c>
      <c r="AO2346" s="3">
        <v>0</v>
      </c>
      <c r="AP2346" s="3">
        <v>-13225</v>
      </c>
      <c r="AQ2346" s="3">
        <v>1855415</v>
      </c>
      <c r="AR2346" s="3">
        <f>Tabela1[[#This Row],[Potrzeby finansowe 2027
w tym:]]+Tabela1[[#This Row],[Rozliczenie 2025 potrz. fin.]]</f>
        <v>31819896</v>
      </c>
      <c r="AS2346" s="3">
        <v>0</v>
      </c>
      <c r="AT2346" s="3">
        <v>0</v>
      </c>
      <c r="AU2346" s="3"/>
      <c r="AV2346" s="3"/>
      <c r="AW2346" s="3"/>
      <c r="AX2346" s="3"/>
      <c r="AY2346" s="3"/>
      <c r="AZ2346" s="3"/>
      <c r="BA2346" s="3">
        <v>494008</v>
      </c>
      <c r="BB2346" s="3">
        <v>0</v>
      </c>
      <c r="BC2346" s="3">
        <v>52.81</v>
      </c>
      <c r="BD2346" s="3">
        <v>0</v>
      </c>
      <c r="BE2346" s="3">
        <v>9546.91</v>
      </c>
      <c r="BF2346" s="3">
        <v>0</v>
      </c>
      <c r="BG2346" s="3">
        <v>1396177</v>
      </c>
      <c r="BH2346" s="3">
        <v>13119</v>
      </c>
      <c r="BI2346" s="3">
        <v>829626</v>
      </c>
      <c r="BJ2346" s="3">
        <v>12748729.327500001</v>
      </c>
      <c r="BK2346" s="3">
        <v>9179561.3500000015</v>
      </c>
      <c r="BL2346" s="3">
        <v>1058282.06</v>
      </c>
      <c r="BM2346" s="3">
        <v>12160107.789999999</v>
      </c>
      <c r="BN2346" s="53">
        <v>1.0046762355091725</v>
      </c>
      <c r="BO2346" s="54">
        <v>5.0478820000000001E-4</v>
      </c>
      <c r="BP2346" s="70">
        <v>12695</v>
      </c>
      <c r="BQ2346" s="71"/>
      <c r="BR2346" s="70"/>
      <c r="BS2346" s="72"/>
      <c r="BT2346" s="72"/>
      <c r="BU2346" s="70">
        <v>46600495</v>
      </c>
      <c r="BV2346" s="70">
        <v>989522</v>
      </c>
      <c r="BW2346" s="74">
        <v>7266740</v>
      </c>
      <c r="BX2346" s="70">
        <v>54856757</v>
      </c>
    </row>
    <row r="2347" spans="1:76" x14ac:dyDescent="0.3">
      <c r="A2347" s="73" t="s">
        <v>10</v>
      </c>
      <c r="B2347" s="2" t="s">
        <v>1149</v>
      </c>
      <c r="C2347" s="2" t="s">
        <v>30</v>
      </c>
      <c r="D2347" s="2" t="s">
        <v>18</v>
      </c>
      <c r="E2347" s="2" t="s">
        <v>19</v>
      </c>
      <c r="F2347" s="17" t="str">
        <f>+Tabela1[[#This Row],[WK]]&amp;Tabela1[[#This Row],[PK]]&amp;Tabela1[[#This Row],[GK]]</f>
        <v>320704</v>
      </c>
      <c r="G2347" s="2" t="s">
        <v>2175</v>
      </c>
      <c r="H2347" s="3">
        <v>341151308.11000001</v>
      </c>
      <c r="I2347" s="4">
        <v>1.125</v>
      </c>
      <c r="J2347" s="3">
        <v>383795221.62</v>
      </c>
      <c r="K2347" s="4">
        <v>7.0000000000000007E-2</v>
      </c>
      <c r="L2347" s="3">
        <v>26865666</v>
      </c>
      <c r="M2347" s="3"/>
      <c r="N2347" s="5"/>
      <c r="O2347" s="3">
        <v>47298191.370000005</v>
      </c>
      <c r="P2347" s="4">
        <v>1.125</v>
      </c>
      <c r="Q2347" s="3">
        <v>53210465.289999999</v>
      </c>
      <c r="R2347" s="4">
        <v>1.6E-2</v>
      </c>
      <c r="S2347" s="3">
        <v>851367</v>
      </c>
      <c r="T2347" s="3"/>
      <c r="U2347" s="5"/>
      <c r="V2347" s="3">
        <v>13146393</v>
      </c>
      <c r="W2347" s="5"/>
      <c r="X2347" s="3">
        <v>17704716</v>
      </c>
      <c r="Y2347" s="3">
        <v>0</v>
      </c>
      <c r="Z2347" s="3">
        <v>3944009</v>
      </c>
      <c r="AA2347" s="3">
        <v>2798730</v>
      </c>
      <c r="AB2347" s="3">
        <v>10102241</v>
      </c>
      <c r="AC2347" s="3">
        <v>859736</v>
      </c>
      <c r="AD2347" s="3">
        <v>4367874</v>
      </c>
      <c r="AE2347" s="3">
        <v>4425933</v>
      </c>
      <c r="AF2347" s="3">
        <v>26807607</v>
      </c>
      <c r="AG2347" s="3">
        <v>851367</v>
      </c>
      <c r="AH2347" s="3">
        <v>0</v>
      </c>
      <c r="AI2347" s="3">
        <v>13146393</v>
      </c>
      <c r="AJ2347" s="3">
        <v>505447</v>
      </c>
      <c r="AK2347" s="3">
        <v>314998</v>
      </c>
      <c r="AL2347" s="3">
        <v>601580</v>
      </c>
      <c r="AM2347" s="3">
        <v>-286582</v>
      </c>
      <c r="AN2347" s="3">
        <v>-267909</v>
      </c>
      <c r="AO2347" s="3">
        <v>0</v>
      </c>
      <c r="AP2347" s="3">
        <v>77460</v>
      </c>
      <c r="AQ2347" s="3">
        <v>-190449</v>
      </c>
      <c r="AR2347" s="3">
        <f>Tabela1[[#This Row],[Potrzeby finansowe 2027
w tym:]]+Tabela1[[#This Row],[Rozliczenie 2025 potrz. fin.]]</f>
        <v>17514267</v>
      </c>
      <c r="AS2347" s="3">
        <v>0</v>
      </c>
      <c r="AT2347" s="3">
        <v>0</v>
      </c>
      <c r="AU2347" s="3"/>
      <c r="AV2347" s="3"/>
      <c r="AW2347" s="3"/>
      <c r="AX2347" s="3"/>
      <c r="AY2347" s="3"/>
      <c r="AZ2347" s="3"/>
      <c r="BA2347" s="3">
        <v>3944009</v>
      </c>
      <c r="BB2347" s="3">
        <v>5486.09</v>
      </c>
      <c r="BC2347" s="3">
        <v>0</v>
      </c>
      <c r="BD2347" s="3">
        <v>0</v>
      </c>
      <c r="BE2347" s="3">
        <v>5882.48</v>
      </c>
      <c r="BF2347" s="3">
        <v>0</v>
      </c>
      <c r="BG2347" s="3">
        <v>632691</v>
      </c>
      <c r="BH2347" s="3">
        <v>5945</v>
      </c>
      <c r="BI2347" s="3">
        <v>2166039</v>
      </c>
      <c r="BJ2347" s="3">
        <v>33285178.739999998</v>
      </c>
      <c r="BK2347" s="3">
        <v>29244117.649999999</v>
      </c>
      <c r="BL2347" s="3">
        <v>2147319.9300000002</v>
      </c>
      <c r="BM2347" s="3">
        <v>11869604.5</v>
      </c>
      <c r="BN2347" s="53">
        <v>1.3697471624558164</v>
      </c>
      <c r="BO2347" s="54">
        <v>2.8164649999999999E-4</v>
      </c>
      <c r="BP2347" s="70">
        <v>7083</v>
      </c>
      <c r="BQ2347" s="71"/>
      <c r="BR2347" s="70"/>
      <c r="BS2347" s="72"/>
      <c r="BT2347" s="72"/>
      <c r="BU2347" s="70">
        <v>26807607</v>
      </c>
      <c r="BV2347" s="70">
        <v>851367</v>
      </c>
      <c r="BW2347" s="74">
        <v>0</v>
      </c>
      <c r="BX2347" s="70">
        <v>27658974</v>
      </c>
    </row>
    <row r="2348" spans="1:76" x14ac:dyDescent="0.3">
      <c r="A2348" s="73" t="s">
        <v>10</v>
      </c>
      <c r="B2348" s="2" t="s">
        <v>1149</v>
      </c>
      <c r="C2348" s="2" t="s">
        <v>30</v>
      </c>
      <c r="D2348" s="2" t="s">
        <v>21</v>
      </c>
      <c r="E2348" s="2" t="s">
        <v>15</v>
      </c>
      <c r="F2348" s="17" t="str">
        <f>+Tabela1[[#This Row],[WK]]&amp;Tabela1[[#This Row],[PK]]&amp;Tabela1[[#This Row],[GK]]</f>
        <v>320705</v>
      </c>
      <c r="G2348" s="2" t="s">
        <v>2176</v>
      </c>
      <c r="H2348" s="3">
        <v>142318116.66</v>
      </c>
      <c r="I2348" s="4">
        <v>1.125</v>
      </c>
      <c r="J2348" s="3">
        <v>160107881.24000001</v>
      </c>
      <c r="K2348" s="4">
        <v>7.0000000000000007E-2</v>
      </c>
      <c r="L2348" s="3">
        <v>11207552</v>
      </c>
      <c r="M2348" s="3"/>
      <c r="N2348" s="5"/>
      <c r="O2348" s="3">
        <v>3447511.1999999997</v>
      </c>
      <c r="P2348" s="4">
        <v>1.125</v>
      </c>
      <c r="Q2348" s="3">
        <v>3878450.1</v>
      </c>
      <c r="R2348" s="4">
        <v>1.6E-2</v>
      </c>
      <c r="S2348" s="3">
        <v>62055</v>
      </c>
      <c r="T2348" s="3"/>
      <c r="U2348" s="5"/>
      <c r="V2348" s="3">
        <v>7471787</v>
      </c>
      <c r="W2348" s="5"/>
      <c r="X2348" s="3">
        <v>10200476</v>
      </c>
      <c r="Y2348" s="3">
        <v>652448</v>
      </c>
      <c r="Z2348" s="3">
        <v>215959</v>
      </c>
      <c r="AA2348" s="3">
        <v>776735</v>
      </c>
      <c r="AB2348" s="3">
        <v>6436796</v>
      </c>
      <c r="AC2348" s="3">
        <v>2118538</v>
      </c>
      <c r="AD2348" s="3">
        <v>2728689</v>
      </c>
      <c r="AE2348" s="3">
        <v>0</v>
      </c>
      <c r="AF2348" s="3">
        <v>11207552</v>
      </c>
      <c r="AG2348" s="3">
        <v>62055</v>
      </c>
      <c r="AH2348" s="3">
        <v>2728689</v>
      </c>
      <c r="AI2348" s="3">
        <v>7471787</v>
      </c>
      <c r="AJ2348" s="3">
        <v>1041568</v>
      </c>
      <c r="AK2348" s="3">
        <v>1041568</v>
      </c>
      <c r="AL2348" s="3">
        <v>542915</v>
      </c>
      <c r="AM2348" s="3">
        <v>498653</v>
      </c>
      <c r="AN2348" s="3">
        <v>-539211</v>
      </c>
      <c r="AO2348" s="3">
        <v>0</v>
      </c>
      <c r="AP2348" s="3">
        <v>539211</v>
      </c>
      <c r="AQ2348" s="3">
        <v>0</v>
      </c>
      <c r="AR2348" s="3">
        <f>Tabela1[[#This Row],[Potrzeby finansowe 2027
w tym:]]+Tabela1[[#This Row],[Rozliczenie 2025 potrz. fin.]]</f>
        <v>10200476</v>
      </c>
      <c r="AS2348" s="3">
        <v>0</v>
      </c>
      <c r="AT2348" s="3">
        <v>0</v>
      </c>
      <c r="AU2348" s="3"/>
      <c r="AV2348" s="3"/>
      <c r="AW2348" s="3"/>
      <c r="AX2348" s="3"/>
      <c r="AY2348" s="3"/>
      <c r="AZ2348" s="3"/>
      <c r="BA2348" s="3">
        <v>215959</v>
      </c>
      <c r="BB2348" s="3">
        <v>0</v>
      </c>
      <c r="BC2348" s="3">
        <v>0</v>
      </c>
      <c r="BD2348" s="3">
        <v>0</v>
      </c>
      <c r="BE2348" s="3">
        <v>4327.3999999999996</v>
      </c>
      <c r="BF2348" s="3">
        <v>0</v>
      </c>
      <c r="BG2348" s="3">
        <v>418034</v>
      </c>
      <c r="BH2348" s="3">
        <v>3928</v>
      </c>
      <c r="BI2348" s="3">
        <v>358701</v>
      </c>
      <c r="BJ2348" s="3">
        <v>5512094.1450000005</v>
      </c>
      <c r="BK2348" s="3">
        <v>3313377.1400000006</v>
      </c>
      <c r="BL2348" s="3">
        <v>148943.17000000001</v>
      </c>
      <c r="BM2348" s="3">
        <v>8496981.6799999997</v>
      </c>
      <c r="BN2348" s="53">
        <v>0.95902931274073666</v>
      </c>
      <c r="BO2348" s="54">
        <v>1.476584E-4</v>
      </c>
      <c r="BP2348" s="70">
        <v>3713</v>
      </c>
      <c r="BQ2348" s="71"/>
      <c r="BR2348" s="70"/>
      <c r="BS2348" s="72"/>
      <c r="BT2348" s="72"/>
      <c r="BU2348" s="70">
        <v>11207552</v>
      </c>
      <c r="BV2348" s="70">
        <v>62055</v>
      </c>
      <c r="BW2348" s="74">
        <v>2728689</v>
      </c>
      <c r="BX2348" s="70">
        <v>13998296</v>
      </c>
    </row>
    <row r="2349" spans="1:76" x14ac:dyDescent="0.3">
      <c r="A2349" s="73" t="s">
        <v>10</v>
      </c>
      <c r="B2349" s="2" t="s">
        <v>1149</v>
      </c>
      <c r="C2349" s="2" t="s">
        <v>30</v>
      </c>
      <c r="D2349" s="2" t="s">
        <v>23</v>
      </c>
      <c r="E2349" s="2" t="s">
        <v>19</v>
      </c>
      <c r="F2349" s="17" t="str">
        <f>+Tabela1[[#This Row],[WK]]&amp;Tabela1[[#This Row],[PK]]&amp;Tabela1[[#This Row],[GK]]</f>
        <v>320706</v>
      </c>
      <c r="G2349" s="2" t="s">
        <v>2177</v>
      </c>
      <c r="H2349" s="3">
        <v>461744165.62</v>
      </c>
      <c r="I2349" s="4">
        <v>1.125</v>
      </c>
      <c r="J2349" s="3">
        <v>519462186.31999999</v>
      </c>
      <c r="K2349" s="4">
        <v>7.0000000000000007E-2</v>
      </c>
      <c r="L2349" s="3">
        <v>36362353</v>
      </c>
      <c r="M2349" s="3"/>
      <c r="N2349" s="5"/>
      <c r="O2349" s="3">
        <v>24088905.440000001</v>
      </c>
      <c r="P2349" s="4">
        <v>1.125</v>
      </c>
      <c r="Q2349" s="3">
        <v>27100018.620000001</v>
      </c>
      <c r="R2349" s="4">
        <v>1.6E-2</v>
      </c>
      <c r="S2349" s="3">
        <v>433600</v>
      </c>
      <c r="T2349" s="3"/>
      <c r="U2349" s="5"/>
      <c r="V2349" s="3">
        <v>22768173</v>
      </c>
      <c r="W2349" s="5"/>
      <c r="X2349" s="3">
        <v>32597488</v>
      </c>
      <c r="Y2349" s="3">
        <v>1535281</v>
      </c>
      <c r="Z2349" s="3">
        <v>1668967</v>
      </c>
      <c r="AA2349" s="3">
        <v>2302496</v>
      </c>
      <c r="AB2349" s="3">
        <v>21824101</v>
      </c>
      <c r="AC2349" s="3">
        <v>5266643</v>
      </c>
      <c r="AD2349" s="3">
        <v>9829315</v>
      </c>
      <c r="AE2349" s="3">
        <v>0</v>
      </c>
      <c r="AF2349" s="3">
        <v>36362353</v>
      </c>
      <c r="AG2349" s="3">
        <v>433600</v>
      </c>
      <c r="AH2349" s="3">
        <v>9829315</v>
      </c>
      <c r="AI2349" s="3">
        <v>22768173</v>
      </c>
      <c r="AJ2349" s="3">
        <v>1721919</v>
      </c>
      <c r="AK2349" s="3">
        <v>1721919</v>
      </c>
      <c r="AL2349" s="3">
        <v>1185336</v>
      </c>
      <c r="AM2349" s="3">
        <v>536583</v>
      </c>
      <c r="AN2349" s="3">
        <v>423347</v>
      </c>
      <c r="AO2349" s="3">
        <v>0</v>
      </c>
      <c r="AP2349" s="3">
        <v>-423347</v>
      </c>
      <c r="AQ2349" s="3">
        <v>0</v>
      </c>
      <c r="AR2349" s="3">
        <f>Tabela1[[#This Row],[Potrzeby finansowe 2027
w tym:]]+Tabela1[[#This Row],[Rozliczenie 2025 potrz. fin.]]</f>
        <v>32597488</v>
      </c>
      <c r="AS2349" s="3">
        <v>0</v>
      </c>
      <c r="AT2349" s="3">
        <v>0</v>
      </c>
      <c r="AU2349" s="3"/>
      <c r="AV2349" s="3"/>
      <c r="AW2349" s="3"/>
      <c r="AX2349" s="3"/>
      <c r="AY2349" s="3"/>
      <c r="AZ2349" s="3"/>
      <c r="BA2349" s="3">
        <v>1668967</v>
      </c>
      <c r="BB2349" s="3">
        <v>362.96</v>
      </c>
      <c r="BC2349" s="3">
        <v>157.49</v>
      </c>
      <c r="BD2349" s="3">
        <v>0</v>
      </c>
      <c r="BE2349" s="3">
        <v>27553.49</v>
      </c>
      <c r="BF2349" s="3">
        <v>0</v>
      </c>
      <c r="BG2349" s="3">
        <v>1218981</v>
      </c>
      <c r="BH2349" s="3">
        <v>11454</v>
      </c>
      <c r="BI2349" s="3">
        <v>1083515</v>
      </c>
      <c r="BJ2349" s="3">
        <v>16650198.772500003</v>
      </c>
      <c r="BK2349" s="3">
        <v>10440583.150000002</v>
      </c>
      <c r="BL2349" s="3">
        <v>4439037.1900000004</v>
      </c>
      <c r="BM2349" s="3">
        <v>15960388.109999999</v>
      </c>
      <c r="BN2349" s="53">
        <v>0.96781474124021916</v>
      </c>
      <c r="BO2349" s="54">
        <v>4.422521E-4</v>
      </c>
      <c r="BP2349" s="70">
        <v>11122</v>
      </c>
      <c r="BQ2349" s="71"/>
      <c r="BR2349" s="70"/>
      <c r="BS2349" s="72"/>
      <c r="BT2349" s="72"/>
      <c r="BU2349" s="70">
        <v>36362353</v>
      </c>
      <c r="BV2349" s="70">
        <v>433600</v>
      </c>
      <c r="BW2349" s="74">
        <v>9829315</v>
      </c>
      <c r="BX2349" s="70">
        <v>46625268</v>
      </c>
    </row>
    <row r="2350" spans="1:76" x14ac:dyDescent="0.3">
      <c r="A2350" s="73" t="s">
        <v>10</v>
      </c>
      <c r="B2350" s="2" t="s">
        <v>1149</v>
      </c>
      <c r="C2350" s="2" t="s">
        <v>54</v>
      </c>
      <c r="D2350" s="2" t="s">
        <v>12</v>
      </c>
      <c r="E2350" s="2" t="s">
        <v>13</v>
      </c>
      <c r="F2350" s="17" t="str">
        <f>+Tabela1[[#This Row],[WK]]&amp;Tabela1[[#This Row],[PK]]&amp;Tabela1[[#This Row],[GK]]</f>
        <v>320801</v>
      </c>
      <c r="G2350" s="2" t="s">
        <v>2178</v>
      </c>
      <c r="H2350" s="3">
        <v>2309325843.8899999</v>
      </c>
      <c r="I2350" s="4">
        <v>1.125</v>
      </c>
      <c r="J2350" s="3">
        <v>2597991574.3800001</v>
      </c>
      <c r="K2350" s="4">
        <v>7.0000000000000007E-2</v>
      </c>
      <c r="L2350" s="3">
        <v>181859410</v>
      </c>
      <c r="M2350" s="3"/>
      <c r="N2350" s="5"/>
      <c r="O2350" s="3">
        <v>454495621.23000002</v>
      </c>
      <c r="P2350" s="4">
        <v>1.125</v>
      </c>
      <c r="Q2350" s="3">
        <v>511307573.88</v>
      </c>
      <c r="R2350" s="4">
        <v>1.6E-2</v>
      </c>
      <c r="S2350" s="3">
        <v>8180921</v>
      </c>
      <c r="T2350" s="3"/>
      <c r="U2350" s="5"/>
      <c r="V2350" s="3">
        <v>100421107</v>
      </c>
      <c r="W2350" s="5"/>
      <c r="X2350" s="3">
        <v>91802342</v>
      </c>
      <c r="Y2350" s="3">
        <v>0</v>
      </c>
      <c r="Z2350" s="3">
        <v>196124</v>
      </c>
      <c r="AA2350" s="3">
        <v>9037254</v>
      </c>
      <c r="AB2350" s="3">
        <v>82568964</v>
      </c>
      <c r="AC2350" s="3">
        <v>0</v>
      </c>
      <c r="AD2350" s="3">
        <v>0</v>
      </c>
      <c r="AE2350" s="3">
        <v>0</v>
      </c>
      <c r="AF2350" s="3">
        <v>181859410</v>
      </c>
      <c r="AG2350" s="3">
        <v>8180921</v>
      </c>
      <c r="AH2350" s="3">
        <v>0</v>
      </c>
      <c r="AI2350" s="3">
        <v>100421107</v>
      </c>
      <c r="AJ2350" s="3">
        <v>5347784</v>
      </c>
      <c r="AK2350" s="3">
        <v>4464853</v>
      </c>
      <c r="AL2350" s="3">
        <v>5538833</v>
      </c>
      <c r="AM2350" s="3">
        <v>-1073980</v>
      </c>
      <c r="AN2350" s="3">
        <v>-882931</v>
      </c>
      <c r="AO2350" s="3">
        <v>0</v>
      </c>
      <c r="AP2350" s="3">
        <v>0</v>
      </c>
      <c r="AQ2350" s="3">
        <v>-882931</v>
      </c>
      <c r="AR2350" s="3">
        <f>Tabela1[[#This Row],[Potrzeby finansowe 2027
w tym:]]+Tabela1[[#This Row],[Rozliczenie 2025 potrz. fin.]]</f>
        <v>90919411</v>
      </c>
      <c r="AS2350" s="3">
        <v>0</v>
      </c>
      <c r="AT2350" s="3">
        <v>0</v>
      </c>
      <c r="AU2350" s="3"/>
      <c r="AV2350" s="3"/>
      <c r="AW2350" s="3"/>
      <c r="AX2350" s="3"/>
      <c r="AY2350" s="3"/>
      <c r="AZ2350" s="3"/>
      <c r="BA2350" s="3">
        <v>196124</v>
      </c>
      <c r="BB2350" s="3">
        <v>0</v>
      </c>
      <c r="BC2350" s="3">
        <v>0</v>
      </c>
      <c r="BD2350" s="3">
        <v>1720.12</v>
      </c>
      <c r="BE2350" s="3">
        <v>489.71</v>
      </c>
      <c r="BF2350" s="3">
        <v>0</v>
      </c>
      <c r="BG2350" s="3">
        <v>4614757</v>
      </c>
      <c r="BH2350" s="3">
        <v>43362</v>
      </c>
      <c r="BI2350" s="3">
        <v>4422497</v>
      </c>
      <c r="BJ2350" s="3">
        <v>67959805.582499996</v>
      </c>
      <c r="BK2350" s="3">
        <v>59113687.240000002</v>
      </c>
      <c r="BL2350" s="3">
        <v>1925709.36</v>
      </c>
      <c r="BM2350" s="3">
        <v>31533054.649999999</v>
      </c>
      <c r="BN2350" s="53">
        <v>1.043358234707106</v>
      </c>
      <c r="BO2350" s="54">
        <v>1.8366349000000001E-3</v>
      </c>
      <c r="BP2350" s="70">
        <v>46188</v>
      </c>
      <c r="BQ2350" s="71"/>
      <c r="BR2350" s="70"/>
      <c r="BS2350" s="72"/>
      <c r="BT2350" s="72"/>
      <c r="BU2350" s="70">
        <v>181859410</v>
      </c>
      <c r="BV2350" s="70">
        <v>8180921</v>
      </c>
      <c r="BW2350" s="74">
        <v>0</v>
      </c>
      <c r="BX2350" s="70">
        <v>190040331</v>
      </c>
    </row>
    <row r="2351" spans="1:76" x14ac:dyDescent="0.3">
      <c r="A2351" s="73" t="s">
        <v>10</v>
      </c>
      <c r="B2351" s="2" t="s">
        <v>1149</v>
      </c>
      <c r="C2351" s="2" t="s">
        <v>54</v>
      </c>
      <c r="D2351" s="2" t="s">
        <v>11</v>
      </c>
      <c r="E2351" s="2" t="s">
        <v>15</v>
      </c>
      <c r="F2351" s="17" t="str">
        <f>+Tabela1[[#This Row],[WK]]&amp;Tabela1[[#This Row],[PK]]&amp;Tabela1[[#This Row],[GK]]</f>
        <v>320802</v>
      </c>
      <c r="G2351" s="2" t="s">
        <v>2179</v>
      </c>
      <c r="H2351" s="3">
        <v>213026959.72999999</v>
      </c>
      <c r="I2351" s="4">
        <v>1.125</v>
      </c>
      <c r="J2351" s="3">
        <v>239655329.69999999</v>
      </c>
      <c r="K2351" s="4">
        <v>7.0000000000000007E-2</v>
      </c>
      <c r="L2351" s="3">
        <v>16775873</v>
      </c>
      <c r="M2351" s="3"/>
      <c r="N2351" s="5"/>
      <c r="O2351" s="3">
        <v>25021359.359999999</v>
      </c>
      <c r="P2351" s="4">
        <v>1.125</v>
      </c>
      <c r="Q2351" s="3">
        <v>28149029.280000001</v>
      </c>
      <c r="R2351" s="4">
        <v>1.6E-2</v>
      </c>
      <c r="S2351" s="3">
        <v>450384</v>
      </c>
      <c r="T2351" s="3"/>
      <c r="U2351" s="5"/>
      <c r="V2351" s="3">
        <v>10703652</v>
      </c>
      <c r="W2351" s="5"/>
      <c r="X2351" s="3">
        <v>13891986</v>
      </c>
      <c r="Y2351" s="3">
        <v>0</v>
      </c>
      <c r="Z2351" s="3">
        <v>155574</v>
      </c>
      <c r="AA2351" s="3">
        <v>1019794</v>
      </c>
      <c r="AB2351" s="3">
        <v>9849710</v>
      </c>
      <c r="AC2351" s="3">
        <v>2866908</v>
      </c>
      <c r="AD2351" s="3">
        <v>3188334</v>
      </c>
      <c r="AE2351" s="3">
        <v>0</v>
      </c>
      <c r="AF2351" s="3">
        <v>16775873</v>
      </c>
      <c r="AG2351" s="3">
        <v>450384</v>
      </c>
      <c r="AH2351" s="3">
        <v>3188334</v>
      </c>
      <c r="AI2351" s="3">
        <v>10703652</v>
      </c>
      <c r="AJ2351" s="3">
        <v>-32966</v>
      </c>
      <c r="AK2351" s="3">
        <v>-32966</v>
      </c>
      <c r="AL2351" s="3">
        <v>719261</v>
      </c>
      <c r="AM2351" s="3">
        <v>-752227</v>
      </c>
      <c r="AN2351" s="3">
        <v>-191283</v>
      </c>
      <c r="AO2351" s="3">
        <v>0</v>
      </c>
      <c r="AP2351" s="3">
        <v>191283</v>
      </c>
      <c r="AQ2351" s="3">
        <v>0</v>
      </c>
      <c r="AR2351" s="3">
        <f>Tabela1[[#This Row],[Potrzeby finansowe 2027
w tym:]]+Tabela1[[#This Row],[Rozliczenie 2025 potrz. fin.]]</f>
        <v>13891986</v>
      </c>
      <c r="AS2351" s="3">
        <v>0</v>
      </c>
      <c r="AT2351" s="3">
        <v>0</v>
      </c>
      <c r="AU2351" s="3"/>
      <c r="AV2351" s="3"/>
      <c r="AW2351" s="3"/>
      <c r="AX2351" s="3"/>
      <c r="AY2351" s="3"/>
      <c r="AZ2351" s="3"/>
      <c r="BA2351" s="3">
        <v>155574</v>
      </c>
      <c r="BB2351" s="3">
        <v>0</v>
      </c>
      <c r="BC2351" s="3">
        <v>94.41</v>
      </c>
      <c r="BD2351" s="3">
        <v>45.93</v>
      </c>
      <c r="BE2351" s="3">
        <v>2396.14</v>
      </c>
      <c r="BF2351" s="3">
        <v>0</v>
      </c>
      <c r="BG2351" s="3">
        <v>558088</v>
      </c>
      <c r="BH2351" s="3">
        <v>5244</v>
      </c>
      <c r="BI2351" s="3">
        <v>461706</v>
      </c>
      <c r="BJ2351" s="3">
        <v>7094955.2924999995</v>
      </c>
      <c r="BK2351" s="3">
        <v>4417091.59</v>
      </c>
      <c r="BL2351" s="3">
        <v>821165.94</v>
      </c>
      <c r="BM2351" s="3">
        <v>9069122.9299999997</v>
      </c>
      <c r="BN2351" s="53">
        <v>1.1229586935638811</v>
      </c>
      <c r="BO2351" s="54">
        <v>1.8537370000000001E-4</v>
      </c>
      <c r="BP2351" s="70">
        <v>4661</v>
      </c>
      <c r="BQ2351" s="71"/>
      <c r="BR2351" s="70"/>
      <c r="BS2351" s="72"/>
      <c r="BT2351" s="72"/>
      <c r="BU2351" s="70">
        <v>16775873</v>
      </c>
      <c r="BV2351" s="70">
        <v>450384</v>
      </c>
      <c r="BW2351" s="74">
        <v>3188334</v>
      </c>
      <c r="BX2351" s="70">
        <v>20414591</v>
      </c>
    </row>
    <row r="2352" spans="1:76" x14ac:dyDescent="0.3">
      <c r="A2352" s="73" t="s">
        <v>10</v>
      </c>
      <c r="B2352" s="2" t="s">
        <v>1149</v>
      </c>
      <c r="C2352" s="2" t="s">
        <v>54</v>
      </c>
      <c r="D2352" s="2" t="s">
        <v>16</v>
      </c>
      <c r="E2352" s="2" t="s">
        <v>19</v>
      </c>
      <c r="F2352" s="17" t="str">
        <f>+Tabela1[[#This Row],[WK]]&amp;Tabela1[[#This Row],[PK]]&amp;Tabela1[[#This Row],[GK]]</f>
        <v>320803</v>
      </c>
      <c r="G2352" s="2" t="s">
        <v>2180</v>
      </c>
      <c r="H2352" s="3">
        <v>213523206.38999999</v>
      </c>
      <c r="I2352" s="4">
        <v>1.125</v>
      </c>
      <c r="J2352" s="3">
        <v>240213607.19</v>
      </c>
      <c r="K2352" s="4">
        <v>7.0000000000000007E-2</v>
      </c>
      <c r="L2352" s="3">
        <v>16814953</v>
      </c>
      <c r="M2352" s="3"/>
      <c r="N2352" s="5"/>
      <c r="O2352" s="3">
        <v>71182390.700000003</v>
      </c>
      <c r="P2352" s="4">
        <v>1.125</v>
      </c>
      <c r="Q2352" s="3">
        <v>80080189.540000007</v>
      </c>
      <c r="R2352" s="4">
        <v>1.6E-2</v>
      </c>
      <c r="S2352" s="3">
        <v>1281283</v>
      </c>
      <c r="T2352" s="3"/>
      <c r="U2352" s="5"/>
      <c r="V2352" s="3">
        <v>10918205</v>
      </c>
      <c r="W2352" s="5"/>
      <c r="X2352" s="3">
        <v>14646836</v>
      </c>
      <c r="Y2352" s="3">
        <v>0</v>
      </c>
      <c r="Z2352" s="3">
        <v>39885</v>
      </c>
      <c r="AA2352" s="3">
        <v>841549</v>
      </c>
      <c r="AB2352" s="3">
        <v>11060979</v>
      </c>
      <c r="AC2352" s="3">
        <v>2704423</v>
      </c>
      <c r="AD2352" s="3">
        <v>3728631</v>
      </c>
      <c r="AE2352" s="3">
        <v>0</v>
      </c>
      <c r="AF2352" s="3">
        <v>16814953</v>
      </c>
      <c r="AG2352" s="3">
        <v>1281283</v>
      </c>
      <c r="AH2352" s="3">
        <v>3728631</v>
      </c>
      <c r="AI2352" s="3">
        <v>10918205</v>
      </c>
      <c r="AJ2352" s="3">
        <v>422737</v>
      </c>
      <c r="AK2352" s="3">
        <v>422737</v>
      </c>
      <c r="AL2352" s="3">
        <v>-161942</v>
      </c>
      <c r="AM2352" s="3">
        <v>584679</v>
      </c>
      <c r="AN2352" s="3">
        <v>400082</v>
      </c>
      <c r="AO2352" s="3">
        <v>0</v>
      </c>
      <c r="AP2352" s="3">
        <v>-400082</v>
      </c>
      <c r="AQ2352" s="3">
        <v>0</v>
      </c>
      <c r="AR2352" s="3">
        <f>Tabela1[[#This Row],[Potrzeby finansowe 2027
w tym:]]+Tabela1[[#This Row],[Rozliczenie 2025 potrz. fin.]]</f>
        <v>14646836</v>
      </c>
      <c r="AS2352" s="3">
        <v>0</v>
      </c>
      <c r="AT2352" s="3">
        <v>0</v>
      </c>
      <c r="AU2352" s="3"/>
      <c r="AV2352" s="3"/>
      <c r="AW2352" s="3"/>
      <c r="AX2352" s="3"/>
      <c r="AY2352" s="3"/>
      <c r="AZ2352" s="3"/>
      <c r="BA2352" s="3">
        <v>39885</v>
      </c>
      <c r="BB2352" s="3">
        <v>0</v>
      </c>
      <c r="BC2352" s="3">
        <v>0</v>
      </c>
      <c r="BD2352" s="3">
        <v>0</v>
      </c>
      <c r="BE2352" s="3">
        <v>799.22</v>
      </c>
      <c r="BF2352" s="3">
        <v>0</v>
      </c>
      <c r="BG2352" s="3">
        <v>569794</v>
      </c>
      <c r="BH2352" s="3">
        <v>5354</v>
      </c>
      <c r="BI2352" s="3">
        <v>271755</v>
      </c>
      <c r="BJ2352" s="3">
        <v>4176010.2950000009</v>
      </c>
      <c r="BK2352" s="3">
        <v>1202640.1400000006</v>
      </c>
      <c r="BL2352" s="3">
        <v>519417.31</v>
      </c>
      <c r="BM2352" s="3">
        <v>10854646</v>
      </c>
      <c r="BN2352" s="53">
        <v>1.1292353319716852</v>
      </c>
      <c r="BO2352" s="54">
        <v>2.032941E-4</v>
      </c>
      <c r="BP2352" s="70">
        <v>5113</v>
      </c>
      <c r="BQ2352" s="71"/>
      <c r="BR2352" s="70"/>
      <c r="BS2352" s="72"/>
      <c r="BT2352" s="72"/>
      <c r="BU2352" s="70">
        <v>16814953</v>
      </c>
      <c r="BV2352" s="70">
        <v>1281283</v>
      </c>
      <c r="BW2352" s="74">
        <v>3728631</v>
      </c>
      <c r="BX2352" s="70">
        <v>21824867</v>
      </c>
    </row>
    <row r="2353" spans="1:76" x14ac:dyDescent="0.3">
      <c r="A2353" s="73" t="s">
        <v>10</v>
      </c>
      <c r="B2353" s="2" t="s">
        <v>1149</v>
      </c>
      <c r="C2353" s="2" t="s">
        <v>54</v>
      </c>
      <c r="D2353" s="2" t="s">
        <v>18</v>
      </c>
      <c r="E2353" s="2" t="s">
        <v>15</v>
      </c>
      <c r="F2353" s="17" t="str">
        <f>+Tabela1[[#This Row],[WK]]&amp;Tabela1[[#This Row],[PK]]&amp;Tabela1[[#This Row],[GK]]</f>
        <v>320804</v>
      </c>
      <c r="G2353" s="2" t="s">
        <v>2178</v>
      </c>
      <c r="H2353" s="3">
        <v>596202218.82000005</v>
      </c>
      <c r="I2353" s="4">
        <v>1.125</v>
      </c>
      <c r="J2353" s="3">
        <v>670727496.16999996</v>
      </c>
      <c r="K2353" s="4">
        <v>7.0000000000000007E-2</v>
      </c>
      <c r="L2353" s="3">
        <v>46950925</v>
      </c>
      <c r="M2353" s="3"/>
      <c r="N2353" s="5"/>
      <c r="O2353" s="3">
        <v>57570792.049999997</v>
      </c>
      <c r="P2353" s="4">
        <v>1.125</v>
      </c>
      <c r="Q2353" s="3">
        <v>64767141.060000002</v>
      </c>
      <c r="R2353" s="4">
        <v>1.6E-2</v>
      </c>
      <c r="S2353" s="3">
        <v>1036274</v>
      </c>
      <c r="T2353" s="3"/>
      <c r="U2353" s="5"/>
      <c r="V2353" s="3">
        <v>20870464</v>
      </c>
      <c r="W2353" s="5"/>
      <c r="X2353" s="3">
        <v>23171820</v>
      </c>
      <c r="Y2353" s="3">
        <v>0</v>
      </c>
      <c r="Z2353" s="3">
        <v>487220</v>
      </c>
      <c r="AA2353" s="3">
        <v>2294991</v>
      </c>
      <c r="AB2353" s="3">
        <v>12774680</v>
      </c>
      <c r="AC2353" s="3">
        <v>7614929</v>
      </c>
      <c r="AD2353" s="3">
        <v>11160162</v>
      </c>
      <c r="AE2353" s="3">
        <v>14788079</v>
      </c>
      <c r="AF2353" s="3">
        <v>43323008</v>
      </c>
      <c r="AG2353" s="3">
        <v>1036274</v>
      </c>
      <c r="AH2353" s="3">
        <v>0</v>
      </c>
      <c r="AI2353" s="3">
        <v>20870464</v>
      </c>
      <c r="AJ2353" s="3">
        <v>1689607</v>
      </c>
      <c r="AK2353" s="3">
        <v>2316301</v>
      </c>
      <c r="AL2353" s="3">
        <v>1418074</v>
      </c>
      <c r="AM2353" s="3">
        <v>898227</v>
      </c>
      <c r="AN2353" s="3">
        <v>1172443</v>
      </c>
      <c r="AO2353" s="3">
        <v>0</v>
      </c>
      <c r="AP2353" s="3">
        <v>-545749</v>
      </c>
      <c r="AQ2353" s="3">
        <v>626694</v>
      </c>
      <c r="AR2353" s="3">
        <f>Tabela1[[#This Row],[Potrzeby finansowe 2027
w tym:]]+Tabela1[[#This Row],[Rozliczenie 2025 potrz. fin.]]</f>
        <v>23798514</v>
      </c>
      <c r="AS2353" s="3">
        <v>0</v>
      </c>
      <c r="AT2353" s="3">
        <v>0</v>
      </c>
      <c r="AU2353" s="3"/>
      <c r="AV2353" s="3"/>
      <c r="AW2353" s="3"/>
      <c r="AX2353" s="3"/>
      <c r="AY2353" s="3"/>
      <c r="AZ2353" s="3"/>
      <c r="BA2353" s="3">
        <v>487220</v>
      </c>
      <c r="BB2353" s="3">
        <v>0</v>
      </c>
      <c r="BC2353" s="3">
        <v>14.2</v>
      </c>
      <c r="BD2353" s="3">
        <v>390.71</v>
      </c>
      <c r="BE2353" s="3">
        <v>8886.86</v>
      </c>
      <c r="BF2353" s="3">
        <v>0</v>
      </c>
      <c r="BG2353" s="3">
        <v>1179179</v>
      </c>
      <c r="BH2353" s="3">
        <v>11080</v>
      </c>
      <c r="BI2353" s="3">
        <v>1115812</v>
      </c>
      <c r="BJ2353" s="3">
        <v>17146510.510000002</v>
      </c>
      <c r="BK2353" s="3">
        <v>12543278.029999999</v>
      </c>
      <c r="BL2353" s="3">
        <v>3714302.1</v>
      </c>
      <c r="BM2353" s="3">
        <v>10984325.720000001</v>
      </c>
      <c r="BN2353" s="53">
        <v>1.5876761515719577</v>
      </c>
      <c r="BO2353" s="54">
        <v>3.6754520000000001E-4</v>
      </c>
      <c r="BP2353" s="70">
        <v>9243</v>
      </c>
      <c r="BQ2353" s="71"/>
      <c r="BR2353" s="70"/>
      <c r="BS2353" s="72"/>
      <c r="BT2353" s="72"/>
      <c r="BU2353" s="70">
        <v>43323008</v>
      </c>
      <c r="BV2353" s="70">
        <v>1036274</v>
      </c>
      <c r="BW2353" s="74">
        <v>0</v>
      </c>
      <c r="BX2353" s="70">
        <v>44359282</v>
      </c>
    </row>
    <row r="2354" spans="1:76" x14ac:dyDescent="0.3">
      <c r="A2354" s="73" t="s">
        <v>10</v>
      </c>
      <c r="B2354" s="2" t="s">
        <v>1149</v>
      </c>
      <c r="C2354" s="2" t="s">
        <v>54</v>
      </c>
      <c r="D2354" s="2" t="s">
        <v>21</v>
      </c>
      <c r="E2354" s="2" t="s">
        <v>15</v>
      </c>
      <c r="F2354" s="17" t="str">
        <f>+Tabela1[[#This Row],[WK]]&amp;Tabela1[[#This Row],[PK]]&amp;Tabela1[[#This Row],[GK]]</f>
        <v>320805</v>
      </c>
      <c r="G2354" s="2" t="s">
        <v>2181</v>
      </c>
      <c r="H2354" s="3">
        <v>130031282.79000001</v>
      </c>
      <c r="I2354" s="4">
        <v>1.125</v>
      </c>
      <c r="J2354" s="3">
        <v>146285193.13999999</v>
      </c>
      <c r="K2354" s="4">
        <v>7.0000000000000007E-2</v>
      </c>
      <c r="L2354" s="3">
        <v>10239964</v>
      </c>
      <c r="M2354" s="3"/>
      <c r="N2354" s="5"/>
      <c r="O2354" s="3">
        <v>24891494.890000001</v>
      </c>
      <c r="P2354" s="4">
        <v>1.125</v>
      </c>
      <c r="Q2354" s="3">
        <v>28002931.75</v>
      </c>
      <c r="R2354" s="4">
        <v>1.6E-2</v>
      </c>
      <c r="S2354" s="3">
        <v>448047</v>
      </c>
      <c r="T2354" s="3"/>
      <c r="U2354" s="5"/>
      <c r="V2354" s="3">
        <v>7130723</v>
      </c>
      <c r="W2354" s="5"/>
      <c r="X2354" s="3">
        <v>9194161</v>
      </c>
      <c r="Y2354" s="3">
        <v>0</v>
      </c>
      <c r="Z2354" s="3">
        <v>126601</v>
      </c>
      <c r="AA2354" s="3">
        <v>586970</v>
      </c>
      <c r="AB2354" s="3">
        <v>5662799</v>
      </c>
      <c r="AC2354" s="3">
        <v>2817791</v>
      </c>
      <c r="AD2354" s="3">
        <v>1903558</v>
      </c>
      <c r="AE2354" s="3">
        <v>0</v>
      </c>
      <c r="AF2354" s="3">
        <v>10239964</v>
      </c>
      <c r="AG2354" s="3">
        <v>448047</v>
      </c>
      <c r="AH2354" s="3">
        <v>1903558</v>
      </c>
      <c r="AI2354" s="3">
        <v>7130723</v>
      </c>
      <c r="AJ2354" s="3">
        <v>-4281</v>
      </c>
      <c r="AK2354" s="3">
        <v>-164161</v>
      </c>
      <c r="AL2354" s="3">
        <v>569729</v>
      </c>
      <c r="AM2354" s="3">
        <v>-733890</v>
      </c>
      <c r="AN2354" s="3">
        <v>-220600</v>
      </c>
      <c r="AO2354" s="3">
        <v>0</v>
      </c>
      <c r="AP2354" s="3">
        <v>60720</v>
      </c>
      <c r="AQ2354" s="3">
        <v>-159880</v>
      </c>
      <c r="AR2354" s="3">
        <f>Tabela1[[#This Row],[Potrzeby finansowe 2027
w tym:]]+Tabela1[[#This Row],[Rozliczenie 2025 potrz. fin.]]</f>
        <v>9034281</v>
      </c>
      <c r="AS2354" s="3">
        <v>0</v>
      </c>
      <c r="AT2354" s="3">
        <v>0</v>
      </c>
      <c r="AU2354" s="3"/>
      <c r="AV2354" s="3"/>
      <c r="AW2354" s="3"/>
      <c r="AX2354" s="3"/>
      <c r="AY2354" s="3"/>
      <c r="AZ2354" s="3"/>
      <c r="BA2354" s="3">
        <v>126601</v>
      </c>
      <c r="BB2354" s="3">
        <v>0</v>
      </c>
      <c r="BC2354" s="3">
        <v>0</v>
      </c>
      <c r="BD2354" s="3">
        <v>0</v>
      </c>
      <c r="BE2354" s="3">
        <v>2536.85</v>
      </c>
      <c r="BF2354" s="3">
        <v>0</v>
      </c>
      <c r="BG2354" s="3">
        <v>377912</v>
      </c>
      <c r="BH2354" s="3">
        <v>3551</v>
      </c>
      <c r="BI2354" s="3">
        <v>209058</v>
      </c>
      <c r="BJ2354" s="3">
        <v>3212567.8824999998</v>
      </c>
      <c r="BK2354" s="3">
        <v>743528.9299999997</v>
      </c>
      <c r="BL2354" s="3">
        <v>44154.05</v>
      </c>
      <c r="BM2354" s="3">
        <v>9787847.7100000009</v>
      </c>
      <c r="BN2354" s="53">
        <v>1.0647025358365276</v>
      </c>
      <c r="BO2354" s="54">
        <v>1.365766E-4</v>
      </c>
      <c r="BP2354" s="70">
        <v>3435</v>
      </c>
      <c r="BQ2354" s="71"/>
      <c r="BR2354" s="70"/>
      <c r="BS2354" s="72"/>
      <c r="BT2354" s="72"/>
      <c r="BU2354" s="70">
        <v>10239964</v>
      </c>
      <c r="BV2354" s="70">
        <v>448047</v>
      </c>
      <c r="BW2354" s="74">
        <v>1903558</v>
      </c>
      <c r="BX2354" s="70">
        <v>12591569</v>
      </c>
    </row>
    <row r="2355" spans="1:76" x14ac:dyDescent="0.3">
      <c r="A2355" s="73" t="s">
        <v>10</v>
      </c>
      <c r="B2355" s="2" t="s">
        <v>1149</v>
      </c>
      <c r="C2355" s="2" t="s">
        <v>54</v>
      </c>
      <c r="D2355" s="2" t="s">
        <v>23</v>
      </c>
      <c r="E2355" s="2" t="s">
        <v>15</v>
      </c>
      <c r="F2355" s="17" t="str">
        <f>+Tabela1[[#This Row],[WK]]&amp;Tabela1[[#This Row],[PK]]&amp;Tabela1[[#This Row],[GK]]</f>
        <v>320806</v>
      </c>
      <c r="G2355" s="2" t="s">
        <v>2182</v>
      </c>
      <c r="H2355" s="3">
        <v>164588300.11000001</v>
      </c>
      <c r="I2355" s="4">
        <v>1.125</v>
      </c>
      <c r="J2355" s="3">
        <v>185161837.62</v>
      </c>
      <c r="K2355" s="4">
        <v>7.0000000000000007E-2</v>
      </c>
      <c r="L2355" s="3">
        <v>12961329</v>
      </c>
      <c r="M2355" s="3"/>
      <c r="N2355" s="5"/>
      <c r="O2355" s="3">
        <v>16372333.01</v>
      </c>
      <c r="P2355" s="4">
        <v>1.125</v>
      </c>
      <c r="Q2355" s="3">
        <v>18418874.640000001</v>
      </c>
      <c r="R2355" s="4">
        <v>1.6E-2</v>
      </c>
      <c r="S2355" s="3">
        <v>294702</v>
      </c>
      <c r="T2355" s="3"/>
      <c r="U2355" s="5"/>
      <c r="V2355" s="3">
        <v>8238538</v>
      </c>
      <c r="W2355" s="5"/>
      <c r="X2355" s="3">
        <v>12654823</v>
      </c>
      <c r="Y2355" s="3">
        <v>0</v>
      </c>
      <c r="Z2355" s="3">
        <v>17882</v>
      </c>
      <c r="AA2355" s="3">
        <v>637864</v>
      </c>
      <c r="AB2355" s="3">
        <v>9014957</v>
      </c>
      <c r="AC2355" s="3">
        <v>2984120</v>
      </c>
      <c r="AD2355" s="3">
        <v>4416286</v>
      </c>
      <c r="AE2355" s="3">
        <v>0</v>
      </c>
      <c r="AF2355" s="3">
        <v>12961329</v>
      </c>
      <c r="AG2355" s="3">
        <v>294702</v>
      </c>
      <c r="AH2355" s="3">
        <v>4416286</v>
      </c>
      <c r="AI2355" s="3">
        <v>8238538</v>
      </c>
      <c r="AJ2355" s="3">
        <v>921702</v>
      </c>
      <c r="AK2355" s="3">
        <v>921702</v>
      </c>
      <c r="AL2355" s="3">
        <v>583534</v>
      </c>
      <c r="AM2355" s="3">
        <v>338168</v>
      </c>
      <c r="AN2355" s="3">
        <v>319753</v>
      </c>
      <c r="AO2355" s="3">
        <v>0</v>
      </c>
      <c r="AP2355" s="3">
        <v>-319753</v>
      </c>
      <c r="AQ2355" s="3">
        <v>0</v>
      </c>
      <c r="AR2355" s="3">
        <f>Tabela1[[#This Row],[Potrzeby finansowe 2027
w tym:]]+Tabela1[[#This Row],[Rozliczenie 2025 potrz. fin.]]</f>
        <v>12654823</v>
      </c>
      <c r="AS2355" s="3">
        <v>0</v>
      </c>
      <c r="AT2355" s="3">
        <v>0</v>
      </c>
      <c r="AU2355" s="3"/>
      <c r="AV2355" s="3"/>
      <c r="AW2355" s="3"/>
      <c r="AX2355" s="3"/>
      <c r="AY2355" s="3"/>
      <c r="AZ2355" s="3"/>
      <c r="BA2355" s="3">
        <v>17882</v>
      </c>
      <c r="BB2355" s="3">
        <v>0</v>
      </c>
      <c r="BC2355" s="3">
        <v>0</v>
      </c>
      <c r="BD2355" s="3">
        <v>0</v>
      </c>
      <c r="BE2355" s="3">
        <v>358.32</v>
      </c>
      <c r="BF2355" s="3">
        <v>0</v>
      </c>
      <c r="BG2355" s="3">
        <v>429954</v>
      </c>
      <c r="BH2355" s="3">
        <v>4040</v>
      </c>
      <c r="BI2355" s="3">
        <v>207910</v>
      </c>
      <c r="BJ2355" s="3">
        <v>3194919.5100000007</v>
      </c>
      <c r="BK2355" s="3">
        <v>1568115.3600000003</v>
      </c>
      <c r="BL2355" s="3">
        <v>466634.99</v>
      </c>
      <c r="BM2355" s="3">
        <v>5573946.6200000001</v>
      </c>
      <c r="BN2355" s="53">
        <v>1.0334349906270111</v>
      </c>
      <c r="BO2355" s="54">
        <v>1.496336E-4</v>
      </c>
      <c r="BP2355" s="70">
        <v>3763</v>
      </c>
      <c r="BQ2355" s="71"/>
      <c r="BR2355" s="70"/>
      <c r="BS2355" s="72"/>
      <c r="BT2355" s="72"/>
      <c r="BU2355" s="70">
        <v>12961329</v>
      </c>
      <c r="BV2355" s="70">
        <v>294702</v>
      </c>
      <c r="BW2355" s="74">
        <v>4416286</v>
      </c>
      <c r="BX2355" s="70">
        <v>17672317</v>
      </c>
    </row>
    <row r="2356" spans="1:76" x14ac:dyDescent="0.3">
      <c r="A2356" s="73" t="s">
        <v>10</v>
      </c>
      <c r="B2356" s="2" t="s">
        <v>1149</v>
      </c>
      <c r="C2356" s="2" t="s">
        <v>54</v>
      </c>
      <c r="D2356" s="2" t="s">
        <v>30</v>
      </c>
      <c r="E2356" s="2" t="s">
        <v>15</v>
      </c>
      <c r="F2356" s="17" t="str">
        <f>+Tabela1[[#This Row],[WK]]&amp;Tabela1[[#This Row],[PK]]&amp;Tabela1[[#This Row],[GK]]</f>
        <v>320807</v>
      </c>
      <c r="G2356" s="2" t="s">
        <v>2183</v>
      </c>
      <c r="H2356" s="3">
        <v>199571644.19</v>
      </c>
      <c r="I2356" s="4">
        <v>1.125</v>
      </c>
      <c r="J2356" s="3">
        <v>224518099.71000001</v>
      </c>
      <c r="K2356" s="4">
        <v>7.0000000000000007E-2</v>
      </c>
      <c r="L2356" s="3">
        <v>15716267</v>
      </c>
      <c r="M2356" s="3"/>
      <c r="N2356" s="5"/>
      <c r="O2356" s="3">
        <v>29559985.220000003</v>
      </c>
      <c r="P2356" s="4">
        <v>1.125</v>
      </c>
      <c r="Q2356" s="3">
        <v>33254983.370000001</v>
      </c>
      <c r="R2356" s="4">
        <v>1.6E-2</v>
      </c>
      <c r="S2356" s="3">
        <v>532080</v>
      </c>
      <c r="T2356" s="3"/>
      <c r="U2356" s="5"/>
      <c r="V2356" s="3">
        <v>8957452</v>
      </c>
      <c r="W2356" s="5"/>
      <c r="X2356" s="3">
        <v>11819808</v>
      </c>
      <c r="Y2356" s="3">
        <v>0</v>
      </c>
      <c r="Z2356" s="3">
        <v>286208</v>
      </c>
      <c r="AA2356" s="3">
        <v>1559000</v>
      </c>
      <c r="AB2356" s="3">
        <v>7399717</v>
      </c>
      <c r="AC2356" s="3">
        <v>2574883</v>
      </c>
      <c r="AD2356" s="3">
        <v>2864322</v>
      </c>
      <c r="AE2356" s="3">
        <v>3998054</v>
      </c>
      <c r="AF2356" s="3">
        <v>14582535</v>
      </c>
      <c r="AG2356" s="3">
        <v>532080</v>
      </c>
      <c r="AH2356" s="3">
        <v>0</v>
      </c>
      <c r="AI2356" s="3">
        <v>8957452</v>
      </c>
      <c r="AJ2356" s="3">
        <v>521565</v>
      </c>
      <c r="AK2356" s="3">
        <v>523531</v>
      </c>
      <c r="AL2356" s="3">
        <v>712819</v>
      </c>
      <c r="AM2356" s="3">
        <v>-189288</v>
      </c>
      <c r="AN2356" s="3">
        <v>-242656</v>
      </c>
      <c r="AO2356" s="3">
        <v>0</v>
      </c>
      <c r="AP2356" s="3">
        <v>244622</v>
      </c>
      <c r="AQ2356" s="3">
        <v>1966</v>
      </c>
      <c r="AR2356" s="3">
        <f>Tabela1[[#This Row],[Potrzeby finansowe 2027
w tym:]]+Tabela1[[#This Row],[Rozliczenie 2025 potrz. fin.]]</f>
        <v>11821774</v>
      </c>
      <c r="AS2356" s="3">
        <v>0</v>
      </c>
      <c r="AT2356" s="3">
        <v>0</v>
      </c>
      <c r="AU2356" s="3"/>
      <c r="AV2356" s="3"/>
      <c r="AW2356" s="3"/>
      <c r="AX2356" s="3"/>
      <c r="AY2356" s="3"/>
      <c r="AZ2356" s="3"/>
      <c r="BA2356" s="3">
        <v>286208</v>
      </c>
      <c r="BB2356" s="3">
        <v>0</v>
      </c>
      <c r="BC2356" s="3">
        <v>0</v>
      </c>
      <c r="BD2356" s="3">
        <v>2786.48</v>
      </c>
      <c r="BE2356" s="3">
        <v>162.09</v>
      </c>
      <c r="BF2356" s="3">
        <v>0</v>
      </c>
      <c r="BG2356" s="3">
        <v>388874</v>
      </c>
      <c r="BH2356" s="3">
        <v>3654</v>
      </c>
      <c r="BI2356" s="3">
        <v>1170126</v>
      </c>
      <c r="BJ2356" s="3">
        <v>17981132.837500002</v>
      </c>
      <c r="BK2356" s="3">
        <v>11917594.130000001</v>
      </c>
      <c r="BL2356" s="3">
        <v>7567913.1500000004</v>
      </c>
      <c r="BM2356" s="3">
        <v>9118328.5299999993</v>
      </c>
      <c r="BN2356" s="53">
        <v>1.5008235173423614</v>
      </c>
      <c r="BO2356" s="54">
        <v>1.77496E-4</v>
      </c>
      <c r="BP2356" s="70">
        <v>4463</v>
      </c>
      <c r="BQ2356" s="71"/>
      <c r="BR2356" s="70"/>
      <c r="BS2356" s="72"/>
      <c r="BT2356" s="72"/>
      <c r="BU2356" s="70">
        <v>14582535</v>
      </c>
      <c r="BV2356" s="70">
        <v>532080</v>
      </c>
      <c r="BW2356" s="74">
        <v>0</v>
      </c>
      <c r="BX2356" s="70">
        <v>15114615</v>
      </c>
    </row>
    <row r="2357" spans="1:76" x14ac:dyDescent="0.3">
      <c r="A2357" s="73" t="s">
        <v>10</v>
      </c>
      <c r="B2357" s="2" t="s">
        <v>1149</v>
      </c>
      <c r="C2357" s="2" t="s">
        <v>56</v>
      </c>
      <c r="D2357" s="2" t="s">
        <v>12</v>
      </c>
      <c r="E2357" s="2" t="s">
        <v>15</v>
      </c>
      <c r="F2357" s="17" t="str">
        <f>+Tabela1[[#This Row],[WK]]&amp;Tabela1[[#This Row],[PK]]&amp;Tabela1[[#This Row],[GK]]</f>
        <v>320901</v>
      </c>
      <c r="G2357" s="2" t="s">
        <v>2184</v>
      </c>
      <c r="H2357" s="3">
        <v>403024227.83999997</v>
      </c>
      <c r="I2357" s="4">
        <v>1.125</v>
      </c>
      <c r="J2357" s="3">
        <v>453402256.31999999</v>
      </c>
      <c r="K2357" s="4">
        <v>7.0000000000000007E-2</v>
      </c>
      <c r="L2357" s="3">
        <v>31738158</v>
      </c>
      <c r="M2357" s="3"/>
      <c r="N2357" s="5"/>
      <c r="O2357" s="3">
        <v>18861380.969999999</v>
      </c>
      <c r="P2357" s="4">
        <v>1.125</v>
      </c>
      <c r="Q2357" s="3">
        <v>21219053.59</v>
      </c>
      <c r="R2357" s="4">
        <v>1.6E-2</v>
      </c>
      <c r="S2357" s="3">
        <v>339505</v>
      </c>
      <c r="T2357" s="3"/>
      <c r="U2357" s="5"/>
      <c r="V2357" s="3">
        <v>17593481</v>
      </c>
      <c r="W2357" s="5"/>
      <c r="X2357" s="3">
        <v>24146748</v>
      </c>
      <c r="Y2357" s="3">
        <v>0</v>
      </c>
      <c r="Z2357" s="3">
        <v>783887</v>
      </c>
      <c r="AA2357" s="3">
        <v>1674431</v>
      </c>
      <c r="AB2357" s="3">
        <v>18657357</v>
      </c>
      <c r="AC2357" s="3">
        <v>3031073</v>
      </c>
      <c r="AD2357" s="3">
        <v>6553267</v>
      </c>
      <c r="AE2357" s="3">
        <v>0</v>
      </c>
      <c r="AF2357" s="3">
        <v>31738158</v>
      </c>
      <c r="AG2357" s="3">
        <v>339505</v>
      </c>
      <c r="AH2357" s="3">
        <v>6553267</v>
      </c>
      <c r="AI2357" s="3">
        <v>17593481</v>
      </c>
      <c r="AJ2357" s="3">
        <v>956528</v>
      </c>
      <c r="AK2357" s="3">
        <v>956528</v>
      </c>
      <c r="AL2357" s="3">
        <v>1560504</v>
      </c>
      <c r="AM2357" s="3">
        <v>-603976</v>
      </c>
      <c r="AN2357" s="3">
        <v>203080</v>
      </c>
      <c r="AO2357" s="3">
        <v>0</v>
      </c>
      <c r="AP2357" s="3">
        <v>-203080</v>
      </c>
      <c r="AQ2357" s="3">
        <v>0</v>
      </c>
      <c r="AR2357" s="3">
        <f>Tabela1[[#This Row],[Potrzeby finansowe 2027
w tym:]]+Tabela1[[#This Row],[Rozliczenie 2025 potrz. fin.]]</f>
        <v>24146748</v>
      </c>
      <c r="AS2357" s="3">
        <v>0</v>
      </c>
      <c r="AT2357" s="3">
        <v>0</v>
      </c>
      <c r="AU2357" s="3"/>
      <c r="AV2357" s="3"/>
      <c r="AW2357" s="3"/>
      <c r="AX2357" s="3"/>
      <c r="AY2357" s="3"/>
      <c r="AZ2357" s="3"/>
      <c r="BA2357" s="3">
        <v>783887</v>
      </c>
      <c r="BB2357" s="3">
        <v>0</v>
      </c>
      <c r="BC2357" s="3">
        <v>424.23</v>
      </c>
      <c r="BD2357" s="3">
        <v>6225.36</v>
      </c>
      <c r="BE2357" s="3">
        <v>428.67</v>
      </c>
      <c r="BF2357" s="3">
        <v>0</v>
      </c>
      <c r="BG2357" s="3">
        <v>909393</v>
      </c>
      <c r="BH2357" s="3">
        <v>8545</v>
      </c>
      <c r="BI2357" s="3">
        <v>765038</v>
      </c>
      <c r="BJ2357" s="3">
        <v>11756218.07</v>
      </c>
      <c r="BK2357" s="3">
        <v>5638702.7300000004</v>
      </c>
      <c r="BL2357" s="3">
        <v>7143514.3700000001</v>
      </c>
      <c r="BM2357" s="3">
        <v>10183032.619999999</v>
      </c>
      <c r="BN2357" s="53">
        <v>1.1741585294199939</v>
      </c>
      <c r="BO2357" s="54">
        <v>3.1135160000000001E-4</v>
      </c>
      <c r="BP2357" s="70">
        <v>7830</v>
      </c>
      <c r="BQ2357" s="71"/>
      <c r="BR2357" s="70"/>
      <c r="BS2357" s="72"/>
      <c r="BT2357" s="72"/>
      <c r="BU2357" s="70">
        <v>31738158</v>
      </c>
      <c r="BV2357" s="70">
        <v>339505</v>
      </c>
      <c r="BW2357" s="74">
        <v>6553267</v>
      </c>
      <c r="BX2357" s="70">
        <v>38630930</v>
      </c>
    </row>
    <row r="2358" spans="1:76" x14ac:dyDescent="0.3">
      <c r="A2358" s="73" t="s">
        <v>10</v>
      </c>
      <c r="B2358" s="2" t="s">
        <v>1149</v>
      </c>
      <c r="C2358" s="2" t="s">
        <v>56</v>
      </c>
      <c r="D2358" s="2" t="s">
        <v>11</v>
      </c>
      <c r="E2358" s="2" t="s">
        <v>15</v>
      </c>
      <c r="F2358" s="17" t="str">
        <f>+Tabela1[[#This Row],[WK]]&amp;Tabela1[[#This Row],[PK]]&amp;Tabela1[[#This Row],[GK]]</f>
        <v>320902</v>
      </c>
      <c r="G2358" s="2" t="s">
        <v>2185</v>
      </c>
      <c r="H2358" s="3">
        <v>400453738.00999999</v>
      </c>
      <c r="I2358" s="4">
        <v>1.125</v>
      </c>
      <c r="J2358" s="3">
        <v>450510455.25999999</v>
      </c>
      <c r="K2358" s="4">
        <v>7.0000000000000007E-2</v>
      </c>
      <c r="L2358" s="3">
        <v>31535732</v>
      </c>
      <c r="M2358" s="3"/>
      <c r="N2358" s="5"/>
      <c r="O2358" s="3">
        <v>33085399.810000002</v>
      </c>
      <c r="P2358" s="4">
        <v>1.125</v>
      </c>
      <c r="Q2358" s="3">
        <v>37221074.789999999</v>
      </c>
      <c r="R2358" s="4">
        <v>1.6E-2</v>
      </c>
      <c r="S2358" s="3">
        <v>595537</v>
      </c>
      <c r="T2358" s="3"/>
      <c r="U2358" s="5"/>
      <c r="V2358" s="3">
        <v>16039645</v>
      </c>
      <c r="W2358" s="5"/>
      <c r="X2358" s="3">
        <v>24424570</v>
      </c>
      <c r="Y2358" s="3">
        <v>0</v>
      </c>
      <c r="Z2358" s="3">
        <v>147944</v>
      </c>
      <c r="AA2358" s="3">
        <v>1523403</v>
      </c>
      <c r="AB2358" s="3">
        <v>18906314</v>
      </c>
      <c r="AC2358" s="3">
        <v>3846909</v>
      </c>
      <c r="AD2358" s="3">
        <v>9592348</v>
      </c>
      <c r="AE2358" s="3">
        <v>279904</v>
      </c>
      <c r="AF2358" s="3">
        <v>31535732</v>
      </c>
      <c r="AG2358" s="3">
        <v>595537</v>
      </c>
      <c r="AH2358" s="3">
        <v>9312444</v>
      </c>
      <c r="AI2358" s="3">
        <v>16039645</v>
      </c>
      <c r="AJ2358" s="3">
        <v>1602896</v>
      </c>
      <c r="AK2358" s="3">
        <v>1894141</v>
      </c>
      <c r="AL2358" s="3">
        <v>1760943</v>
      </c>
      <c r="AM2358" s="3">
        <v>133198</v>
      </c>
      <c r="AN2358" s="3">
        <v>519433</v>
      </c>
      <c r="AO2358" s="3">
        <v>0</v>
      </c>
      <c r="AP2358" s="3">
        <v>-228188</v>
      </c>
      <c r="AQ2358" s="3">
        <v>291245</v>
      </c>
      <c r="AR2358" s="3">
        <f>Tabela1[[#This Row],[Potrzeby finansowe 2027
w tym:]]+Tabela1[[#This Row],[Rozliczenie 2025 potrz. fin.]]</f>
        <v>24715815</v>
      </c>
      <c r="AS2358" s="3">
        <v>0</v>
      </c>
      <c r="AT2358" s="3">
        <v>0</v>
      </c>
      <c r="AU2358" s="3"/>
      <c r="AV2358" s="3"/>
      <c r="AW2358" s="3"/>
      <c r="AX2358" s="3"/>
      <c r="AY2358" s="3"/>
      <c r="AZ2358" s="3"/>
      <c r="BA2358" s="3">
        <v>147944</v>
      </c>
      <c r="BB2358" s="3">
        <v>0</v>
      </c>
      <c r="BC2358" s="3">
        <v>192.89</v>
      </c>
      <c r="BD2358" s="3">
        <v>0</v>
      </c>
      <c r="BE2358" s="3">
        <v>1678.58</v>
      </c>
      <c r="BF2358" s="3">
        <v>0</v>
      </c>
      <c r="BG2358" s="3">
        <v>733048</v>
      </c>
      <c r="BH2358" s="3">
        <v>6888</v>
      </c>
      <c r="BI2358" s="3">
        <v>790355</v>
      </c>
      <c r="BJ2358" s="3">
        <v>12145256.02</v>
      </c>
      <c r="BK2358" s="3">
        <v>9692440.1499999985</v>
      </c>
      <c r="BL2358" s="3">
        <v>729702.32</v>
      </c>
      <c r="BM2358" s="3">
        <v>8351858.8399999999</v>
      </c>
      <c r="BN2358" s="53">
        <v>1.1979668541264468</v>
      </c>
      <c r="BO2358" s="54">
        <v>2.9552130000000003E-4</v>
      </c>
      <c r="BP2358" s="70">
        <v>7432</v>
      </c>
      <c r="BQ2358" s="71"/>
      <c r="BR2358" s="70"/>
      <c r="BS2358" s="72"/>
      <c r="BT2358" s="72"/>
      <c r="BU2358" s="70">
        <v>31535732</v>
      </c>
      <c r="BV2358" s="70">
        <v>595537</v>
      </c>
      <c r="BW2358" s="74">
        <v>9312444</v>
      </c>
      <c r="BX2358" s="70">
        <v>41443713</v>
      </c>
    </row>
    <row r="2359" spans="1:76" x14ac:dyDescent="0.3">
      <c r="A2359" s="73" t="s">
        <v>10</v>
      </c>
      <c r="B2359" s="2" t="s">
        <v>1149</v>
      </c>
      <c r="C2359" s="2" t="s">
        <v>56</v>
      </c>
      <c r="D2359" s="2" t="s">
        <v>16</v>
      </c>
      <c r="E2359" s="2" t="s">
        <v>19</v>
      </c>
      <c r="F2359" s="17" t="str">
        <f>+Tabela1[[#This Row],[WK]]&amp;Tabela1[[#This Row],[PK]]&amp;Tabela1[[#This Row],[GK]]</f>
        <v>320903</v>
      </c>
      <c r="G2359" s="2" t="s">
        <v>2186</v>
      </c>
      <c r="H2359" s="3">
        <v>326692137.38999999</v>
      </c>
      <c r="I2359" s="4">
        <v>1.125</v>
      </c>
      <c r="J2359" s="3">
        <v>367528654.56</v>
      </c>
      <c r="K2359" s="4">
        <v>7.0000000000000007E-2</v>
      </c>
      <c r="L2359" s="3">
        <v>25727006</v>
      </c>
      <c r="M2359" s="3"/>
      <c r="N2359" s="5"/>
      <c r="O2359" s="3">
        <v>21530641.880000003</v>
      </c>
      <c r="P2359" s="4">
        <v>1.125</v>
      </c>
      <c r="Q2359" s="3">
        <v>24221972.120000001</v>
      </c>
      <c r="R2359" s="4">
        <v>1.6E-2</v>
      </c>
      <c r="S2359" s="3">
        <v>387552</v>
      </c>
      <c r="T2359" s="3"/>
      <c r="U2359" s="5"/>
      <c r="V2359" s="3">
        <v>16181452</v>
      </c>
      <c r="W2359" s="5"/>
      <c r="X2359" s="3">
        <v>27982366</v>
      </c>
      <c r="Y2359" s="3">
        <v>2288924</v>
      </c>
      <c r="Z2359" s="3">
        <v>858562</v>
      </c>
      <c r="AA2359" s="3">
        <v>1180883</v>
      </c>
      <c r="AB2359" s="3">
        <v>16143995</v>
      </c>
      <c r="AC2359" s="3">
        <v>7510002</v>
      </c>
      <c r="AD2359" s="3">
        <v>11800914</v>
      </c>
      <c r="AE2359" s="3">
        <v>0</v>
      </c>
      <c r="AF2359" s="3">
        <v>25727006</v>
      </c>
      <c r="AG2359" s="3">
        <v>387552</v>
      </c>
      <c r="AH2359" s="3">
        <v>11800914</v>
      </c>
      <c r="AI2359" s="3">
        <v>16181452</v>
      </c>
      <c r="AJ2359" s="3">
        <v>992056</v>
      </c>
      <c r="AK2359" s="3">
        <v>992056</v>
      </c>
      <c r="AL2359" s="3">
        <v>759212</v>
      </c>
      <c r="AM2359" s="3">
        <v>232844</v>
      </c>
      <c r="AN2359" s="3">
        <v>62931</v>
      </c>
      <c r="AO2359" s="3">
        <v>0</v>
      </c>
      <c r="AP2359" s="3">
        <v>-62931</v>
      </c>
      <c r="AQ2359" s="3">
        <v>0</v>
      </c>
      <c r="AR2359" s="3">
        <f>Tabela1[[#This Row],[Potrzeby finansowe 2027
w tym:]]+Tabela1[[#This Row],[Rozliczenie 2025 potrz. fin.]]</f>
        <v>27982366</v>
      </c>
      <c r="AS2359" s="3">
        <v>0</v>
      </c>
      <c r="AT2359" s="3">
        <v>0</v>
      </c>
      <c r="AU2359" s="3"/>
      <c r="AV2359" s="3"/>
      <c r="AW2359" s="3"/>
      <c r="AX2359" s="3"/>
      <c r="AY2359" s="3"/>
      <c r="AZ2359" s="3"/>
      <c r="BA2359" s="3">
        <v>858562</v>
      </c>
      <c r="BB2359" s="3">
        <v>0</v>
      </c>
      <c r="BC2359" s="3">
        <v>281.06</v>
      </c>
      <c r="BD2359" s="3">
        <v>2099.56</v>
      </c>
      <c r="BE2359" s="3">
        <v>11131.07</v>
      </c>
      <c r="BF2359" s="3">
        <v>0</v>
      </c>
      <c r="BG2359" s="3">
        <v>850647</v>
      </c>
      <c r="BH2359" s="3">
        <v>7993</v>
      </c>
      <c r="BI2359" s="3">
        <v>330236</v>
      </c>
      <c r="BJ2359" s="3">
        <v>5074680.6424999991</v>
      </c>
      <c r="BK2359" s="3">
        <v>1506769.6199999992</v>
      </c>
      <c r="BL2359" s="3">
        <v>1651452.84</v>
      </c>
      <c r="BM2359" s="3">
        <v>10968738.41</v>
      </c>
      <c r="BN2359" s="53">
        <v>0.92753793495798487</v>
      </c>
      <c r="BO2359" s="54">
        <v>2.9287200000000001E-4</v>
      </c>
      <c r="BP2359" s="70">
        <v>7365</v>
      </c>
      <c r="BQ2359" s="71"/>
      <c r="BR2359" s="70"/>
      <c r="BS2359" s="72"/>
      <c r="BT2359" s="72"/>
      <c r="BU2359" s="70">
        <v>25727006</v>
      </c>
      <c r="BV2359" s="70">
        <v>387552</v>
      </c>
      <c r="BW2359" s="74">
        <v>11800914</v>
      </c>
      <c r="BX2359" s="70">
        <v>37915472</v>
      </c>
    </row>
    <row r="2360" spans="1:76" x14ac:dyDescent="0.3">
      <c r="A2360" s="73" t="s">
        <v>10</v>
      </c>
      <c r="B2360" s="2" t="s">
        <v>1149</v>
      </c>
      <c r="C2360" s="2" t="s">
        <v>56</v>
      </c>
      <c r="D2360" s="2" t="s">
        <v>18</v>
      </c>
      <c r="E2360" s="2" t="s">
        <v>15</v>
      </c>
      <c r="F2360" s="17" t="str">
        <f>+Tabela1[[#This Row],[WK]]&amp;Tabela1[[#This Row],[PK]]&amp;Tabela1[[#This Row],[GK]]</f>
        <v>320904</v>
      </c>
      <c r="G2360" s="2" t="s">
        <v>2187</v>
      </c>
      <c r="H2360" s="3">
        <v>255752973.19</v>
      </c>
      <c r="I2360" s="4">
        <v>1.125</v>
      </c>
      <c r="J2360" s="3">
        <v>287722094.83999997</v>
      </c>
      <c r="K2360" s="4">
        <v>7.0000000000000007E-2</v>
      </c>
      <c r="L2360" s="3">
        <v>20140547</v>
      </c>
      <c r="M2360" s="3"/>
      <c r="N2360" s="5"/>
      <c r="O2360" s="3">
        <v>7667680.3000000007</v>
      </c>
      <c r="P2360" s="4">
        <v>1.125</v>
      </c>
      <c r="Q2360" s="3">
        <v>8626140.3399999999</v>
      </c>
      <c r="R2360" s="4">
        <v>1.6E-2</v>
      </c>
      <c r="S2360" s="3">
        <v>138018</v>
      </c>
      <c r="T2360" s="3"/>
      <c r="U2360" s="5"/>
      <c r="V2360" s="3">
        <v>10633685</v>
      </c>
      <c r="W2360" s="5"/>
      <c r="X2360" s="3">
        <v>16032861</v>
      </c>
      <c r="Y2360" s="3">
        <v>0</v>
      </c>
      <c r="Z2360" s="3">
        <v>409726</v>
      </c>
      <c r="AA2360" s="3">
        <v>1088778</v>
      </c>
      <c r="AB2360" s="3">
        <v>12019775</v>
      </c>
      <c r="AC2360" s="3">
        <v>2514582</v>
      </c>
      <c r="AD2360" s="3">
        <v>5385620</v>
      </c>
      <c r="AE2360" s="3">
        <v>0</v>
      </c>
      <c r="AF2360" s="3">
        <v>20140547</v>
      </c>
      <c r="AG2360" s="3">
        <v>138018</v>
      </c>
      <c r="AH2360" s="3">
        <v>5385620</v>
      </c>
      <c r="AI2360" s="3">
        <v>10633685</v>
      </c>
      <c r="AJ2360" s="3">
        <v>-1833514</v>
      </c>
      <c r="AK2360" s="3">
        <v>-1847071</v>
      </c>
      <c r="AL2360" s="3">
        <v>541232</v>
      </c>
      <c r="AM2360" s="3">
        <v>-2388303</v>
      </c>
      <c r="AN2360" s="3">
        <v>-523417</v>
      </c>
      <c r="AO2360" s="3">
        <v>0</v>
      </c>
      <c r="AP2360" s="3">
        <v>509860</v>
      </c>
      <c r="AQ2360" s="3">
        <v>-13557</v>
      </c>
      <c r="AR2360" s="3">
        <f>Tabela1[[#This Row],[Potrzeby finansowe 2027
w tym:]]+Tabela1[[#This Row],[Rozliczenie 2025 potrz. fin.]]</f>
        <v>16019304</v>
      </c>
      <c r="AS2360" s="3">
        <v>0</v>
      </c>
      <c r="AT2360" s="3">
        <v>0</v>
      </c>
      <c r="AU2360" s="3"/>
      <c r="AV2360" s="3"/>
      <c r="AW2360" s="3"/>
      <c r="AX2360" s="3"/>
      <c r="AY2360" s="3"/>
      <c r="AZ2360" s="3"/>
      <c r="BA2360" s="3">
        <v>409726</v>
      </c>
      <c r="BB2360" s="3">
        <v>0</v>
      </c>
      <c r="BC2360" s="3">
        <v>295.63</v>
      </c>
      <c r="BD2360" s="3">
        <v>2826.04</v>
      </c>
      <c r="BE2360" s="3">
        <v>587.16999999999996</v>
      </c>
      <c r="BF2360" s="3">
        <v>0</v>
      </c>
      <c r="BG2360" s="3">
        <v>602254</v>
      </c>
      <c r="BH2360" s="3">
        <v>5659</v>
      </c>
      <c r="BI2360" s="3">
        <v>486524</v>
      </c>
      <c r="BJ2360" s="3">
        <v>7476337.5500000007</v>
      </c>
      <c r="BK2360" s="3">
        <v>4924253.0600000005</v>
      </c>
      <c r="BL2360" s="3">
        <v>448814.89</v>
      </c>
      <c r="BM2360" s="3">
        <v>9310708.1799999997</v>
      </c>
      <c r="BN2360" s="53">
        <v>1.0253956707049794</v>
      </c>
      <c r="BO2360" s="54">
        <v>1.934091E-4</v>
      </c>
      <c r="BP2360" s="70">
        <v>4864</v>
      </c>
      <c r="BQ2360" s="71"/>
      <c r="BR2360" s="70"/>
      <c r="BS2360" s="72"/>
      <c r="BT2360" s="72"/>
      <c r="BU2360" s="70">
        <v>20140547</v>
      </c>
      <c r="BV2360" s="70">
        <v>138018</v>
      </c>
      <c r="BW2360" s="74">
        <v>5385620</v>
      </c>
      <c r="BX2360" s="70">
        <v>25664185</v>
      </c>
    </row>
    <row r="2361" spans="1:76" x14ac:dyDescent="0.3">
      <c r="A2361" s="73" t="s">
        <v>10</v>
      </c>
      <c r="B2361" s="2" t="s">
        <v>1149</v>
      </c>
      <c r="C2361" s="2" t="s">
        <v>56</v>
      </c>
      <c r="D2361" s="2" t="s">
        <v>21</v>
      </c>
      <c r="E2361" s="2" t="s">
        <v>19</v>
      </c>
      <c r="F2361" s="17" t="str">
        <f>+Tabela1[[#This Row],[WK]]&amp;Tabela1[[#This Row],[PK]]&amp;Tabela1[[#This Row],[GK]]</f>
        <v>320905</v>
      </c>
      <c r="G2361" s="2" t="s">
        <v>2188</v>
      </c>
      <c r="H2361" s="3">
        <v>227076264.40000001</v>
      </c>
      <c r="I2361" s="4">
        <v>1.125</v>
      </c>
      <c r="J2361" s="3">
        <v>255460797.44999999</v>
      </c>
      <c r="K2361" s="4">
        <v>7.0000000000000007E-2</v>
      </c>
      <c r="L2361" s="3">
        <v>17882256</v>
      </c>
      <c r="M2361" s="3"/>
      <c r="N2361" s="5"/>
      <c r="O2361" s="3">
        <v>46182035.890000001</v>
      </c>
      <c r="P2361" s="4">
        <v>1.125</v>
      </c>
      <c r="Q2361" s="3">
        <v>51954790.380000003</v>
      </c>
      <c r="R2361" s="4">
        <v>1.6E-2</v>
      </c>
      <c r="S2361" s="3">
        <v>831277</v>
      </c>
      <c r="T2361" s="3"/>
      <c r="U2361" s="5"/>
      <c r="V2361" s="3">
        <v>9152640</v>
      </c>
      <c r="W2361" s="5"/>
      <c r="X2361" s="3">
        <v>13028889</v>
      </c>
      <c r="Y2361" s="3">
        <v>0</v>
      </c>
      <c r="Z2361" s="3">
        <v>559471</v>
      </c>
      <c r="AA2361" s="3">
        <v>1414751</v>
      </c>
      <c r="AB2361" s="3">
        <v>7536275</v>
      </c>
      <c r="AC2361" s="3">
        <v>3518392</v>
      </c>
      <c r="AD2361" s="3">
        <v>5129186</v>
      </c>
      <c r="AE2361" s="3">
        <v>8624878</v>
      </c>
      <c r="AF2361" s="3">
        <v>14386564</v>
      </c>
      <c r="AG2361" s="3">
        <v>831277</v>
      </c>
      <c r="AH2361" s="3">
        <v>0</v>
      </c>
      <c r="AI2361" s="3">
        <v>9152640</v>
      </c>
      <c r="AJ2361" s="3">
        <v>284982</v>
      </c>
      <c r="AK2361" s="3">
        <v>502585</v>
      </c>
      <c r="AL2361" s="3">
        <v>501484</v>
      </c>
      <c r="AM2361" s="3">
        <v>1101</v>
      </c>
      <c r="AN2361" s="3">
        <v>385435</v>
      </c>
      <c r="AO2361" s="3">
        <v>0</v>
      </c>
      <c r="AP2361" s="3">
        <v>-167832</v>
      </c>
      <c r="AQ2361" s="3">
        <v>217603</v>
      </c>
      <c r="AR2361" s="3">
        <f>Tabela1[[#This Row],[Potrzeby finansowe 2027
w tym:]]+Tabela1[[#This Row],[Rozliczenie 2025 potrz. fin.]]</f>
        <v>13246492</v>
      </c>
      <c r="AS2361" s="3">
        <v>0</v>
      </c>
      <c r="AT2361" s="3">
        <v>0</v>
      </c>
      <c r="AU2361" s="3"/>
      <c r="AV2361" s="3"/>
      <c r="AW2361" s="3"/>
      <c r="AX2361" s="3"/>
      <c r="AY2361" s="3"/>
      <c r="AZ2361" s="3"/>
      <c r="BA2361" s="3">
        <v>559471</v>
      </c>
      <c r="BB2361" s="3">
        <v>0</v>
      </c>
      <c r="BC2361" s="3">
        <v>0</v>
      </c>
      <c r="BD2361" s="3">
        <v>5541.25</v>
      </c>
      <c r="BE2361" s="3">
        <v>128.22999999999999</v>
      </c>
      <c r="BF2361" s="3">
        <v>0</v>
      </c>
      <c r="BG2361" s="3">
        <v>481356</v>
      </c>
      <c r="BH2361" s="3">
        <v>4523</v>
      </c>
      <c r="BI2361" s="3">
        <v>933395</v>
      </c>
      <c r="BJ2361" s="3">
        <v>14343330.522500001</v>
      </c>
      <c r="BK2361" s="3">
        <v>10910579.650000002</v>
      </c>
      <c r="BL2361" s="3">
        <v>1833085.27</v>
      </c>
      <c r="BM2361" s="3">
        <v>10064832.949999999</v>
      </c>
      <c r="BN2361" s="53">
        <v>1.6074517594172895</v>
      </c>
      <c r="BO2361" s="54">
        <v>2.2469849999999999E-4</v>
      </c>
      <c r="BP2361" s="70">
        <v>5651</v>
      </c>
      <c r="BQ2361" s="71"/>
      <c r="BR2361" s="70"/>
      <c r="BS2361" s="72"/>
      <c r="BT2361" s="72"/>
      <c r="BU2361" s="70">
        <v>14386564</v>
      </c>
      <c r="BV2361" s="70">
        <v>831277</v>
      </c>
      <c r="BW2361" s="74">
        <v>0</v>
      </c>
      <c r="BX2361" s="70">
        <v>15217841</v>
      </c>
    </row>
    <row r="2362" spans="1:76" x14ac:dyDescent="0.3">
      <c r="A2362" s="73" t="s">
        <v>10</v>
      </c>
      <c r="B2362" s="2" t="s">
        <v>1149</v>
      </c>
      <c r="C2362" s="2" t="s">
        <v>56</v>
      </c>
      <c r="D2362" s="2" t="s">
        <v>23</v>
      </c>
      <c r="E2362" s="2" t="s">
        <v>19</v>
      </c>
      <c r="F2362" s="17" t="str">
        <f>+Tabela1[[#This Row],[WK]]&amp;Tabela1[[#This Row],[PK]]&amp;Tabela1[[#This Row],[GK]]</f>
        <v>320906</v>
      </c>
      <c r="G2362" s="2" t="s">
        <v>2189</v>
      </c>
      <c r="H2362" s="3">
        <v>296294882.37</v>
      </c>
      <c r="I2362" s="4">
        <v>1.125</v>
      </c>
      <c r="J2362" s="3">
        <v>333331742.67000002</v>
      </c>
      <c r="K2362" s="4">
        <v>7.0000000000000007E-2</v>
      </c>
      <c r="L2362" s="3">
        <v>23333222</v>
      </c>
      <c r="M2362" s="3"/>
      <c r="N2362" s="5"/>
      <c r="O2362" s="3">
        <v>27691891.480000004</v>
      </c>
      <c r="P2362" s="4">
        <v>1.125</v>
      </c>
      <c r="Q2362" s="3">
        <v>31153377.920000002</v>
      </c>
      <c r="R2362" s="4">
        <v>1.6E-2</v>
      </c>
      <c r="S2362" s="3">
        <v>498454</v>
      </c>
      <c r="T2362" s="3"/>
      <c r="U2362" s="5"/>
      <c r="V2362" s="3">
        <v>15984869</v>
      </c>
      <c r="W2362" s="5"/>
      <c r="X2362" s="3">
        <v>26623300</v>
      </c>
      <c r="Y2362" s="3">
        <v>4249850</v>
      </c>
      <c r="Z2362" s="3">
        <v>1074162</v>
      </c>
      <c r="AA2362" s="3">
        <v>1265966</v>
      </c>
      <c r="AB2362" s="3">
        <v>16901480</v>
      </c>
      <c r="AC2362" s="3">
        <v>3131842</v>
      </c>
      <c r="AD2362" s="3">
        <v>10638431</v>
      </c>
      <c r="AE2362" s="3">
        <v>0</v>
      </c>
      <c r="AF2362" s="3">
        <v>23333222</v>
      </c>
      <c r="AG2362" s="3">
        <v>498454</v>
      </c>
      <c r="AH2362" s="3">
        <v>10638431</v>
      </c>
      <c r="AI2362" s="3">
        <v>15984869</v>
      </c>
      <c r="AJ2362" s="3">
        <v>3205579</v>
      </c>
      <c r="AK2362" s="3">
        <v>3205579</v>
      </c>
      <c r="AL2362" s="3">
        <v>291619</v>
      </c>
      <c r="AM2362" s="3">
        <v>2913960</v>
      </c>
      <c r="AN2362" s="3">
        <v>567435</v>
      </c>
      <c r="AO2362" s="3">
        <v>0</v>
      </c>
      <c r="AP2362" s="3">
        <v>-567435</v>
      </c>
      <c r="AQ2362" s="3">
        <v>0</v>
      </c>
      <c r="AR2362" s="3">
        <f>Tabela1[[#This Row],[Potrzeby finansowe 2027
w tym:]]+Tabela1[[#This Row],[Rozliczenie 2025 potrz. fin.]]</f>
        <v>26623300</v>
      </c>
      <c r="AS2362" s="3">
        <v>0</v>
      </c>
      <c r="AT2362" s="3">
        <v>0</v>
      </c>
      <c r="AU2362" s="3"/>
      <c r="AV2362" s="3"/>
      <c r="AW2362" s="3"/>
      <c r="AX2362" s="3"/>
      <c r="AY2362" s="3"/>
      <c r="AZ2362" s="3"/>
      <c r="BA2362" s="3">
        <v>1074162</v>
      </c>
      <c r="BB2362" s="3">
        <v>0</v>
      </c>
      <c r="BC2362" s="3">
        <v>128.62</v>
      </c>
      <c r="BD2362" s="3">
        <v>5417.72</v>
      </c>
      <c r="BE2362" s="3">
        <v>9831.23</v>
      </c>
      <c r="BF2362" s="3">
        <v>0</v>
      </c>
      <c r="BG2362" s="3">
        <v>831278</v>
      </c>
      <c r="BH2362" s="3">
        <v>7811</v>
      </c>
      <c r="BI2362" s="3">
        <v>434688</v>
      </c>
      <c r="BJ2362" s="3">
        <v>6679775.2824999988</v>
      </c>
      <c r="BK2362" s="3">
        <v>306527.53999999911</v>
      </c>
      <c r="BL2362" s="3">
        <v>2702374.21</v>
      </c>
      <c r="BM2362" s="3">
        <v>20088242.550000001</v>
      </c>
      <c r="BN2362" s="53">
        <v>0.87816419984518257</v>
      </c>
      <c r="BO2362" s="54">
        <v>3.2342949999999998E-4</v>
      </c>
      <c r="BP2362" s="70">
        <v>8133</v>
      </c>
      <c r="BQ2362" s="71"/>
      <c r="BR2362" s="70"/>
      <c r="BS2362" s="72"/>
      <c r="BT2362" s="72"/>
      <c r="BU2362" s="70">
        <v>23333222</v>
      </c>
      <c r="BV2362" s="70">
        <v>498454</v>
      </c>
      <c r="BW2362" s="74">
        <v>10638431</v>
      </c>
      <c r="BX2362" s="70">
        <v>34470107</v>
      </c>
    </row>
    <row r="2363" spans="1:76" x14ac:dyDescent="0.3">
      <c r="A2363" s="73" t="s">
        <v>10</v>
      </c>
      <c r="B2363" s="2" t="s">
        <v>1149</v>
      </c>
      <c r="C2363" s="2" t="s">
        <v>56</v>
      </c>
      <c r="D2363" s="2" t="s">
        <v>30</v>
      </c>
      <c r="E2363" s="2" t="s">
        <v>19</v>
      </c>
      <c r="F2363" s="17" t="str">
        <f>+Tabela1[[#This Row],[WK]]&amp;Tabela1[[#This Row],[PK]]&amp;Tabela1[[#This Row],[GK]]</f>
        <v>320907</v>
      </c>
      <c r="G2363" s="2" t="s">
        <v>2190</v>
      </c>
      <c r="H2363" s="3">
        <v>592577776.27999997</v>
      </c>
      <c r="I2363" s="4">
        <v>1.125</v>
      </c>
      <c r="J2363" s="3">
        <v>666649998.32000005</v>
      </c>
      <c r="K2363" s="4">
        <v>7.0000000000000007E-2</v>
      </c>
      <c r="L2363" s="3">
        <v>46665500</v>
      </c>
      <c r="M2363" s="3"/>
      <c r="N2363" s="5"/>
      <c r="O2363" s="3">
        <v>40782022.690000005</v>
      </c>
      <c r="P2363" s="4">
        <v>1.125</v>
      </c>
      <c r="Q2363" s="3">
        <v>45879775.530000001</v>
      </c>
      <c r="R2363" s="4">
        <v>1.6E-2</v>
      </c>
      <c r="S2363" s="3">
        <v>734076</v>
      </c>
      <c r="T2363" s="3"/>
      <c r="U2363" s="5"/>
      <c r="V2363" s="3">
        <v>28017850</v>
      </c>
      <c r="W2363" s="5"/>
      <c r="X2363" s="3">
        <v>30501752</v>
      </c>
      <c r="Y2363" s="3">
        <v>1075257</v>
      </c>
      <c r="Z2363" s="3">
        <v>888053</v>
      </c>
      <c r="AA2363" s="3">
        <v>2523069</v>
      </c>
      <c r="AB2363" s="3">
        <v>19809313</v>
      </c>
      <c r="AC2363" s="3">
        <v>6206060</v>
      </c>
      <c r="AD2363" s="3">
        <v>7858578</v>
      </c>
      <c r="AE2363" s="3">
        <v>0</v>
      </c>
      <c r="AF2363" s="3">
        <v>46665500</v>
      </c>
      <c r="AG2363" s="3">
        <v>734076</v>
      </c>
      <c r="AH2363" s="3">
        <v>7858578</v>
      </c>
      <c r="AI2363" s="3">
        <v>28017850</v>
      </c>
      <c r="AJ2363" s="3">
        <v>547900</v>
      </c>
      <c r="AK2363" s="3">
        <v>670071</v>
      </c>
      <c r="AL2363" s="3">
        <v>1970296</v>
      </c>
      <c r="AM2363" s="3">
        <v>-1300225</v>
      </c>
      <c r="AN2363" s="3">
        <v>122171</v>
      </c>
      <c r="AO2363" s="3">
        <v>0</v>
      </c>
      <c r="AP2363" s="3">
        <v>0</v>
      </c>
      <c r="AQ2363" s="3">
        <v>122171</v>
      </c>
      <c r="AR2363" s="3">
        <f>Tabela1[[#This Row],[Potrzeby finansowe 2027
w tym:]]+Tabela1[[#This Row],[Rozliczenie 2025 potrz. fin.]]</f>
        <v>30623923</v>
      </c>
      <c r="AS2363" s="3">
        <v>0</v>
      </c>
      <c r="AT2363" s="3">
        <v>0</v>
      </c>
      <c r="AU2363" s="3"/>
      <c r="AV2363" s="3"/>
      <c r="AW2363" s="3"/>
      <c r="AX2363" s="3"/>
      <c r="AY2363" s="3"/>
      <c r="AZ2363" s="3"/>
      <c r="BA2363" s="3">
        <v>888053</v>
      </c>
      <c r="BB2363" s="3">
        <v>0</v>
      </c>
      <c r="BC2363" s="3">
        <v>302.13</v>
      </c>
      <c r="BD2363" s="3">
        <v>7680.49</v>
      </c>
      <c r="BE2363" s="3">
        <v>419.7</v>
      </c>
      <c r="BF2363" s="3">
        <v>0</v>
      </c>
      <c r="BG2363" s="3">
        <v>1486742</v>
      </c>
      <c r="BH2363" s="3">
        <v>13970</v>
      </c>
      <c r="BI2363" s="3">
        <v>1036327</v>
      </c>
      <c r="BJ2363" s="3">
        <v>15925066.2925</v>
      </c>
      <c r="BK2363" s="3">
        <v>11252920.16</v>
      </c>
      <c r="BL2363" s="3">
        <v>4444745.87</v>
      </c>
      <c r="BM2363" s="3">
        <v>9799092.7899999991</v>
      </c>
      <c r="BN2363" s="53">
        <v>0.98016097292558502</v>
      </c>
      <c r="BO2363" s="54">
        <v>5.0247829999999999E-4</v>
      </c>
      <c r="BP2363" s="70">
        <v>12637</v>
      </c>
      <c r="BQ2363" s="71"/>
      <c r="BR2363" s="70"/>
      <c r="BS2363" s="72"/>
      <c r="BT2363" s="72"/>
      <c r="BU2363" s="70">
        <v>46665500</v>
      </c>
      <c r="BV2363" s="70">
        <v>734076</v>
      </c>
      <c r="BW2363" s="74">
        <v>7858578</v>
      </c>
      <c r="BX2363" s="70">
        <v>55258154</v>
      </c>
    </row>
    <row r="2364" spans="1:76" x14ac:dyDescent="0.3">
      <c r="A2364" s="73" t="s">
        <v>10</v>
      </c>
      <c r="B2364" s="2" t="s">
        <v>1149</v>
      </c>
      <c r="C2364" s="2" t="s">
        <v>56</v>
      </c>
      <c r="D2364" s="2" t="s">
        <v>54</v>
      </c>
      <c r="E2364" s="2" t="s">
        <v>15</v>
      </c>
      <c r="F2364" s="17" t="str">
        <f>+Tabela1[[#This Row],[WK]]&amp;Tabela1[[#This Row],[PK]]&amp;Tabela1[[#This Row],[GK]]</f>
        <v>320908</v>
      </c>
      <c r="G2364" s="2" t="s">
        <v>2191</v>
      </c>
      <c r="H2364" s="3">
        <v>469907367.17000002</v>
      </c>
      <c r="I2364" s="4">
        <v>1.125</v>
      </c>
      <c r="J2364" s="3">
        <v>528645788.06999999</v>
      </c>
      <c r="K2364" s="4">
        <v>7.0000000000000007E-2</v>
      </c>
      <c r="L2364" s="3">
        <v>37005205</v>
      </c>
      <c r="M2364" s="3"/>
      <c r="N2364" s="5"/>
      <c r="O2364" s="3">
        <v>13745426.450000001</v>
      </c>
      <c r="P2364" s="4">
        <v>1.125</v>
      </c>
      <c r="Q2364" s="3">
        <v>15463604.76</v>
      </c>
      <c r="R2364" s="4">
        <v>1.6E-2</v>
      </c>
      <c r="S2364" s="3">
        <v>247418</v>
      </c>
      <c r="T2364" s="3"/>
      <c r="U2364" s="5"/>
      <c r="V2364" s="3">
        <v>19145824</v>
      </c>
      <c r="W2364" s="5"/>
      <c r="X2364" s="3">
        <v>20840091</v>
      </c>
      <c r="Y2364" s="3">
        <v>0</v>
      </c>
      <c r="Z2364" s="3">
        <v>164297</v>
      </c>
      <c r="AA2364" s="3">
        <v>1615410</v>
      </c>
      <c r="AB2364" s="3">
        <v>16163720</v>
      </c>
      <c r="AC2364" s="3">
        <v>2896664</v>
      </c>
      <c r="AD2364" s="3">
        <v>3177863</v>
      </c>
      <c r="AE2364" s="3">
        <v>0</v>
      </c>
      <c r="AF2364" s="3">
        <v>37005205</v>
      </c>
      <c r="AG2364" s="3">
        <v>247418</v>
      </c>
      <c r="AH2364" s="3">
        <v>3177863</v>
      </c>
      <c r="AI2364" s="3">
        <v>19145824</v>
      </c>
      <c r="AJ2364" s="3">
        <v>1763694</v>
      </c>
      <c r="AK2364" s="3">
        <v>2210540</v>
      </c>
      <c r="AL2364" s="3">
        <v>1388728</v>
      </c>
      <c r="AM2364" s="3">
        <v>821812</v>
      </c>
      <c r="AN2364" s="3">
        <v>446846</v>
      </c>
      <c r="AO2364" s="3">
        <v>0</v>
      </c>
      <c r="AP2364" s="3">
        <v>0</v>
      </c>
      <c r="AQ2364" s="3">
        <v>446846</v>
      </c>
      <c r="AR2364" s="3">
        <f>Tabela1[[#This Row],[Potrzeby finansowe 2027
w tym:]]+Tabela1[[#This Row],[Rozliczenie 2025 potrz. fin.]]</f>
        <v>21286937</v>
      </c>
      <c r="AS2364" s="3">
        <v>0</v>
      </c>
      <c r="AT2364" s="3">
        <v>0</v>
      </c>
      <c r="AU2364" s="3"/>
      <c r="AV2364" s="3"/>
      <c r="AW2364" s="3"/>
      <c r="AX2364" s="3"/>
      <c r="AY2364" s="3"/>
      <c r="AZ2364" s="3"/>
      <c r="BA2364" s="3">
        <v>164297</v>
      </c>
      <c r="BB2364" s="3">
        <v>0</v>
      </c>
      <c r="BC2364" s="3">
        <v>0</v>
      </c>
      <c r="BD2364" s="3">
        <v>988.67</v>
      </c>
      <c r="BE2364" s="3">
        <v>1314.85</v>
      </c>
      <c r="BF2364" s="3">
        <v>0</v>
      </c>
      <c r="BG2364" s="3">
        <v>942491</v>
      </c>
      <c r="BH2364" s="3">
        <v>8856</v>
      </c>
      <c r="BI2364" s="3">
        <v>672919</v>
      </c>
      <c r="BJ2364" s="3">
        <v>10340637.710000001</v>
      </c>
      <c r="BK2364" s="3">
        <v>6853831.5500000007</v>
      </c>
      <c r="BL2364" s="3">
        <v>2095293.39</v>
      </c>
      <c r="BM2364" s="3">
        <v>9756637.8599999994</v>
      </c>
      <c r="BN2364" s="53">
        <v>1.2806114359792209</v>
      </c>
      <c r="BO2364" s="54">
        <v>2.8714190000000002E-4</v>
      </c>
      <c r="BP2364" s="70">
        <v>7221</v>
      </c>
      <c r="BQ2364" s="71"/>
      <c r="BR2364" s="70"/>
      <c r="BS2364" s="72"/>
      <c r="BT2364" s="72"/>
      <c r="BU2364" s="70">
        <v>37005205</v>
      </c>
      <c r="BV2364" s="70">
        <v>247418</v>
      </c>
      <c r="BW2364" s="74">
        <v>3177863</v>
      </c>
      <c r="BX2364" s="70">
        <v>40430486</v>
      </c>
    </row>
    <row r="2365" spans="1:76" x14ac:dyDescent="0.3">
      <c r="A2365" s="73" t="s">
        <v>10</v>
      </c>
      <c r="B2365" s="2" t="s">
        <v>1149</v>
      </c>
      <c r="C2365" s="2" t="s">
        <v>69</v>
      </c>
      <c r="D2365" s="2" t="s">
        <v>12</v>
      </c>
      <c r="E2365" s="2" t="s">
        <v>19</v>
      </c>
      <c r="F2365" s="17" t="str">
        <f>+Tabela1[[#This Row],[WK]]&amp;Tabela1[[#This Row],[PK]]&amp;Tabela1[[#This Row],[GK]]</f>
        <v>321001</v>
      </c>
      <c r="G2365" s="2" t="s">
        <v>2192</v>
      </c>
      <c r="H2365" s="3">
        <v>802629517.08000004</v>
      </c>
      <c r="I2365" s="4">
        <v>1.125</v>
      </c>
      <c r="J2365" s="3">
        <v>902958206.72000003</v>
      </c>
      <c r="K2365" s="4">
        <v>7.0000000000000007E-2</v>
      </c>
      <c r="L2365" s="3">
        <v>63207074</v>
      </c>
      <c r="M2365" s="3"/>
      <c r="N2365" s="5"/>
      <c r="O2365" s="3">
        <v>88057658.739999995</v>
      </c>
      <c r="P2365" s="4">
        <v>1.125</v>
      </c>
      <c r="Q2365" s="3">
        <v>99064866.079999998</v>
      </c>
      <c r="R2365" s="4">
        <v>1.6E-2</v>
      </c>
      <c r="S2365" s="3">
        <v>1585038</v>
      </c>
      <c r="T2365" s="3"/>
      <c r="U2365" s="5"/>
      <c r="V2365" s="3">
        <v>37484199</v>
      </c>
      <c r="W2365" s="5"/>
      <c r="X2365" s="3">
        <v>58143988</v>
      </c>
      <c r="Y2365" s="3">
        <v>4788371</v>
      </c>
      <c r="Z2365" s="3">
        <v>1138583</v>
      </c>
      <c r="AA2365" s="3">
        <v>2992048</v>
      </c>
      <c r="AB2365" s="3">
        <v>43569310</v>
      </c>
      <c r="AC2365" s="3">
        <v>5655676</v>
      </c>
      <c r="AD2365" s="3">
        <v>20659789</v>
      </c>
      <c r="AE2365" s="3">
        <v>0</v>
      </c>
      <c r="AF2365" s="3">
        <v>63207074</v>
      </c>
      <c r="AG2365" s="3">
        <v>1585038</v>
      </c>
      <c r="AH2365" s="3">
        <v>20659789</v>
      </c>
      <c r="AI2365" s="3">
        <v>37484199</v>
      </c>
      <c r="AJ2365" s="3">
        <v>3542424</v>
      </c>
      <c r="AK2365" s="3">
        <v>3542424</v>
      </c>
      <c r="AL2365" s="3">
        <v>1780290</v>
      </c>
      <c r="AM2365" s="3">
        <v>1762134</v>
      </c>
      <c r="AN2365" s="3">
        <v>935582</v>
      </c>
      <c r="AO2365" s="3">
        <v>0</v>
      </c>
      <c r="AP2365" s="3">
        <v>-935582</v>
      </c>
      <c r="AQ2365" s="3">
        <v>0</v>
      </c>
      <c r="AR2365" s="3">
        <f>Tabela1[[#This Row],[Potrzeby finansowe 2027
w tym:]]+Tabela1[[#This Row],[Rozliczenie 2025 potrz. fin.]]</f>
        <v>58143988</v>
      </c>
      <c r="AS2365" s="3">
        <v>0</v>
      </c>
      <c r="AT2365" s="3">
        <v>0</v>
      </c>
      <c r="AU2365" s="3"/>
      <c r="AV2365" s="3"/>
      <c r="AW2365" s="3"/>
      <c r="AX2365" s="3"/>
      <c r="AY2365" s="3"/>
      <c r="AZ2365" s="3"/>
      <c r="BA2365" s="3">
        <v>1138583</v>
      </c>
      <c r="BB2365" s="3">
        <v>0</v>
      </c>
      <c r="BC2365" s="3">
        <v>125.74</v>
      </c>
      <c r="BD2365" s="3">
        <v>10863.59</v>
      </c>
      <c r="BE2365" s="3">
        <v>249.56</v>
      </c>
      <c r="BF2365" s="3">
        <v>0</v>
      </c>
      <c r="BG2365" s="3">
        <v>1916484</v>
      </c>
      <c r="BH2365" s="3">
        <v>18008</v>
      </c>
      <c r="BI2365" s="3">
        <v>1075564</v>
      </c>
      <c r="BJ2365" s="3">
        <v>16528015.207500001</v>
      </c>
      <c r="BK2365" s="3">
        <v>12040287.770000001</v>
      </c>
      <c r="BL2365" s="3">
        <v>1633810.61</v>
      </c>
      <c r="BM2365" s="3">
        <v>14683288.529999999</v>
      </c>
      <c r="BN2365" s="53">
        <v>0.93916790240899817</v>
      </c>
      <c r="BO2365" s="54">
        <v>7.2977350000000003E-4</v>
      </c>
      <c r="BP2365" s="70">
        <v>18353</v>
      </c>
      <c r="BQ2365" s="71"/>
      <c r="BR2365" s="70"/>
      <c r="BS2365" s="72"/>
      <c r="BT2365" s="72"/>
      <c r="BU2365" s="70">
        <v>63207074</v>
      </c>
      <c r="BV2365" s="70">
        <v>1585038</v>
      </c>
      <c r="BW2365" s="74">
        <v>20659789</v>
      </c>
      <c r="BX2365" s="70">
        <v>85451901</v>
      </c>
    </row>
    <row r="2366" spans="1:76" x14ac:dyDescent="0.3">
      <c r="A2366" s="73" t="s">
        <v>10</v>
      </c>
      <c r="B2366" s="2" t="s">
        <v>1149</v>
      </c>
      <c r="C2366" s="2" t="s">
        <v>69</v>
      </c>
      <c r="D2366" s="2" t="s">
        <v>11</v>
      </c>
      <c r="E2366" s="2" t="s">
        <v>15</v>
      </c>
      <c r="F2366" s="17" t="str">
        <f>+Tabela1[[#This Row],[WK]]&amp;Tabela1[[#This Row],[PK]]&amp;Tabela1[[#This Row],[GK]]</f>
        <v>321002</v>
      </c>
      <c r="G2366" s="2" t="s">
        <v>2193</v>
      </c>
      <c r="H2366" s="3">
        <v>99193134.5</v>
      </c>
      <c r="I2366" s="4">
        <v>1.125</v>
      </c>
      <c r="J2366" s="3">
        <v>111592276.31</v>
      </c>
      <c r="K2366" s="4">
        <v>7.0000000000000007E-2</v>
      </c>
      <c r="L2366" s="3">
        <v>7811459</v>
      </c>
      <c r="M2366" s="3"/>
      <c r="N2366" s="5"/>
      <c r="O2366" s="3">
        <v>7308310.1299999999</v>
      </c>
      <c r="P2366" s="4">
        <v>1.125</v>
      </c>
      <c r="Q2366" s="3">
        <v>8221848.9000000004</v>
      </c>
      <c r="R2366" s="4">
        <v>1.6E-2</v>
      </c>
      <c r="S2366" s="3">
        <v>131550</v>
      </c>
      <c r="T2366" s="3"/>
      <c r="U2366" s="5"/>
      <c r="V2366" s="3">
        <v>4633082</v>
      </c>
      <c r="W2366" s="5"/>
      <c r="X2366" s="3">
        <v>7672045</v>
      </c>
      <c r="Y2366" s="3">
        <v>0</v>
      </c>
      <c r="Z2366" s="3">
        <v>565388</v>
      </c>
      <c r="AA2366" s="3">
        <v>669619</v>
      </c>
      <c r="AB2366" s="3">
        <v>5181376</v>
      </c>
      <c r="AC2366" s="3">
        <v>1255662</v>
      </c>
      <c r="AD2366" s="3">
        <v>3038963</v>
      </c>
      <c r="AE2366" s="3">
        <v>0</v>
      </c>
      <c r="AF2366" s="3">
        <v>7811459</v>
      </c>
      <c r="AG2366" s="3">
        <v>131550</v>
      </c>
      <c r="AH2366" s="3">
        <v>3038963</v>
      </c>
      <c r="AI2366" s="3">
        <v>4633082</v>
      </c>
      <c r="AJ2366" s="3">
        <v>-71361</v>
      </c>
      <c r="AK2366" s="3">
        <v>-71361</v>
      </c>
      <c r="AL2366" s="3">
        <v>63678</v>
      </c>
      <c r="AM2366" s="3">
        <v>-135039</v>
      </c>
      <c r="AN2366" s="3">
        <v>-231147</v>
      </c>
      <c r="AO2366" s="3">
        <v>0</v>
      </c>
      <c r="AP2366" s="3">
        <v>231147</v>
      </c>
      <c r="AQ2366" s="3">
        <v>0</v>
      </c>
      <c r="AR2366" s="3">
        <f>Tabela1[[#This Row],[Potrzeby finansowe 2027
w tym:]]+Tabela1[[#This Row],[Rozliczenie 2025 potrz. fin.]]</f>
        <v>7672045</v>
      </c>
      <c r="AS2366" s="3">
        <v>0</v>
      </c>
      <c r="AT2366" s="3">
        <v>0</v>
      </c>
      <c r="AU2366" s="3"/>
      <c r="AV2366" s="3"/>
      <c r="AW2366" s="3"/>
      <c r="AX2366" s="3"/>
      <c r="AY2366" s="3"/>
      <c r="AZ2366" s="3"/>
      <c r="BA2366" s="3">
        <v>565388</v>
      </c>
      <c r="BB2366" s="3">
        <v>0</v>
      </c>
      <c r="BC2366" s="3">
        <v>9.84</v>
      </c>
      <c r="BD2366" s="3">
        <v>4925.47</v>
      </c>
      <c r="BE2366" s="3">
        <v>1412.74</v>
      </c>
      <c r="BF2366" s="3">
        <v>0</v>
      </c>
      <c r="BG2366" s="3">
        <v>377782</v>
      </c>
      <c r="BH2366" s="3">
        <v>2719</v>
      </c>
      <c r="BI2366" s="3">
        <v>291837</v>
      </c>
      <c r="BJ2366" s="3">
        <v>4484606.7324999999</v>
      </c>
      <c r="BK2366" s="3">
        <v>1033679.7400000002</v>
      </c>
      <c r="BL2366" s="3">
        <v>1830823.18</v>
      </c>
      <c r="BM2366" s="3">
        <v>10142061.609999999</v>
      </c>
      <c r="BN2366" s="53">
        <v>1.0734954254217846</v>
      </c>
      <c r="BO2366" s="54">
        <v>9.9216599999999995E-5</v>
      </c>
      <c r="BP2366" s="70">
        <v>2495</v>
      </c>
      <c r="BQ2366" s="71"/>
      <c r="BR2366" s="70"/>
      <c r="BS2366" s="72"/>
      <c r="BT2366" s="72"/>
      <c r="BU2366" s="70">
        <v>7811459</v>
      </c>
      <c r="BV2366" s="70">
        <v>131550</v>
      </c>
      <c r="BW2366" s="74">
        <v>3038963</v>
      </c>
      <c r="BX2366" s="70">
        <v>10981972</v>
      </c>
    </row>
    <row r="2367" spans="1:76" x14ac:dyDescent="0.3">
      <c r="A2367" s="73" t="s">
        <v>10</v>
      </c>
      <c r="B2367" s="2" t="s">
        <v>1149</v>
      </c>
      <c r="C2367" s="2" t="s">
        <v>69</v>
      </c>
      <c r="D2367" s="2" t="s">
        <v>16</v>
      </c>
      <c r="E2367" s="2" t="s">
        <v>19</v>
      </c>
      <c r="F2367" s="17" t="str">
        <f>+Tabela1[[#This Row],[WK]]&amp;Tabela1[[#This Row],[PK]]&amp;Tabela1[[#This Row],[GK]]</f>
        <v>321003</v>
      </c>
      <c r="G2367" s="2" t="s">
        <v>755</v>
      </c>
      <c r="H2367" s="3">
        <v>783267193.55999994</v>
      </c>
      <c r="I2367" s="4">
        <v>1.125</v>
      </c>
      <c r="J2367" s="3">
        <v>881175592.75999999</v>
      </c>
      <c r="K2367" s="4">
        <v>7.0000000000000007E-2</v>
      </c>
      <c r="L2367" s="3">
        <v>61682291</v>
      </c>
      <c r="M2367" s="3"/>
      <c r="N2367" s="5"/>
      <c r="O2367" s="3">
        <v>291059178.77000004</v>
      </c>
      <c r="P2367" s="4">
        <v>1.125</v>
      </c>
      <c r="Q2367" s="3">
        <v>327441576.12</v>
      </c>
      <c r="R2367" s="4">
        <v>1.6E-2</v>
      </c>
      <c r="S2367" s="3">
        <v>5239065</v>
      </c>
      <c r="T2367" s="3"/>
      <c r="U2367" s="5"/>
      <c r="V2367" s="3">
        <v>35609344</v>
      </c>
      <c r="W2367" s="5"/>
      <c r="X2367" s="3">
        <v>45653483</v>
      </c>
      <c r="Y2367" s="3">
        <v>0</v>
      </c>
      <c r="Z2367" s="3">
        <v>1553536</v>
      </c>
      <c r="AA2367" s="3">
        <v>2920664</v>
      </c>
      <c r="AB2367" s="3">
        <v>37013071</v>
      </c>
      <c r="AC2367" s="3">
        <v>4166212</v>
      </c>
      <c r="AD2367" s="3">
        <v>10044139</v>
      </c>
      <c r="AE2367" s="3">
        <v>0</v>
      </c>
      <c r="AF2367" s="3">
        <v>61682291</v>
      </c>
      <c r="AG2367" s="3">
        <v>5239065</v>
      </c>
      <c r="AH2367" s="3">
        <v>10044139</v>
      </c>
      <c r="AI2367" s="3">
        <v>35609344</v>
      </c>
      <c r="AJ2367" s="3">
        <v>1200507</v>
      </c>
      <c r="AK2367" s="3">
        <v>1200507</v>
      </c>
      <c r="AL2367" s="3">
        <v>2928932</v>
      </c>
      <c r="AM2367" s="3">
        <v>-1728425</v>
      </c>
      <c r="AN2367" s="3">
        <v>-771881</v>
      </c>
      <c r="AO2367" s="3">
        <v>0</v>
      </c>
      <c r="AP2367" s="3">
        <v>771881</v>
      </c>
      <c r="AQ2367" s="3">
        <v>0</v>
      </c>
      <c r="AR2367" s="3">
        <f>Tabela1[[#This Row],[Potrzeby finansowe 2027
w tym:]]+Tabela1[[#This Row],[Rozliczenie 2025 potrz. fin.]]</f>
        <v>45653483</v>
      </c>
      <c r="AS2367" s="3">
        <v>0</v>
      </c>
      <c r="AT2367" s="3">
        <v>0</v>
      </c>
      <c r="AU2367" s="3"/>
      <c r="AV2367" s="3"/>
      <c r="AW2367" s="3"/>
      <c r="AX2367" s="3"/>
      <c r="AY2367" s="3"/>
      <c r="AZ2367" s="3"/>
      <c r="BA2367" s="3">
        <v>1553536</v>
      </c>
      <c r="BB2367" s="3">
        <v>0</v>
      </c>
      <c r="BC2367" s="3">
        <v>16.45</v>
      </c>
      <c r="BD2367" s="3">
        <v>10090.969999999999</v>
      </c>
      <c r="BE2367" s="3">
        <v>10838.26</v>
      </c>
      <c r="BF2367" s="3">
        <v>0</v>
      </c>
      <c r="BG2367" s="3">
        <v>2017693</v>
      </c>
      <c r="BH2367" s="3">
        <v>18959</v>
      </c>
      <c r="BI2367" s="3">
        <v>902971</v>
      </c>
      <c r="BJ2367" s="3">
        <v>13875808.080000002</v>
      </c>
      <c r="BK2367" s="3">
        <v>10021568.070000002</v>
      </c>
      <c r="BL2367" s="3">
        <v>1432248.38</v>
      </c>
      <c r="BM2367" s="3">
        <v>12552463.279999999</v>
      </c>
      <c r="BN2367" s="53">
        <v>1.0757542691400166</v>
      </c>
      <c r="BO2367" s="54">
        <v>7.9338089999999998E-4</v>
      </c>
      <c r="BP2367" s="70">
        <v>19952</v>
      </c>
      <c r="BQ2367" s="71"/>
      <c r="BR2367" s="70"/>
      <c r="BS2367" s="72"/>
      <c r="BT2367" s="72"/>
      <c r="BU2367" s="70">
        <v>61682291</v>
      </c>
      <c r="BV2367" s="70">
        <v>5239065</v>
      </c>
      <c r="BW2367" s="74">
        <v>10044139</v>
      </c>
      <c r="BX2367" s="70">
        <v>76965495</v>
      </c>
    </row>
    <row r="2368" spans="1:76" x14ac:dyDescent="0.3">
      <c r="A2368" s="73" t="s">
        <v>10</v>
      </c>
      <c r="B2368" s="2" t="s">
        <v>1149</v>
      </c>
      <c r="C2368" s="2" t="s">
        <v>69</v>
      </c>
      <c r="D2368" s="2" t="s">
        <v>18</v>
      </c>
      <c r="E2368" s="2" t="s">
        <v>19</v>
      </c>
      <c r="F2368" s="17" t="str">
        <f>+Tabela1[[#This Row],[WK]]&amp;Tabela1[[#This Row],[PK]]&amp;Tabela1[[#This Row],[GK]]</f>
        <v>321004</v>
      </c>
      <c r="G2368" s="2" t="s">
        <v>2194</v>
      </c>
      <c r="H2368" s="3">
        <v>712529500.95000005</v>
      </c>
      <c r="I2368" s="4">
        <v>1.125</v>
      </c>
      <c r="J2368" s="3">
        <v>801595688.57000005</v>
      </c>
      <c r="K2368" s="4">
        <v>7.0000000000000007E-2</v>
      </c>
      <c r="L2368" s="3">
        <v>56111698</v>
      </c>
      <c r="M2368" s="3"/>
      <c r="N2368" s="5"/>
      <c r="O2368" s="3">
        <v>147874919.98000005</v>
      </c>
      <c r="P2368" s="4">
        <v>1.125</v>
      </c>
      <c r="Q2368" s="3">
        <v>166359284.97999999</v>
      </c>
      <c r="R2368" s="4">
        <v>1.6E-2</v>
      </c>
      <c r="S2368" s="3">
        <v>2661749</v>
      </c>
      <c r="T2368" s="3"/>
      <c r="U2368" s="5"/>
      <c r="V2368" s="3">
        <v>35399300</v>
      </c>
      <c r="W2368" s="5"/>
      <c r="X2368" s="3">
        <v>49928365</v>
      </c>
      <c r="Y2368" s="3">
        <v>3370267</v>
      </c>
      <c r="Z2368" s="3">
        <v>2160362</v>
      </c>
      <c r="AA2368" s="3">
        <v>2873968</v>
      </c>
      <c r="AB2368" s="3">
        <v>27526976</v>
      </c>
      <c r="AC2368" s="3">
        <v>13996792</v>
      </c>
      <c r="AD2368" s="3">
        <v>14529065</v>
      </c>
      <c r="AE2368" s="3">
        <v>0</v>
      </c>
      <c r="AF2368" s="3">
        <v>56111698</v>
      </c>
      <c r="AG2368" s="3">
        <v>2661749</v>
      </c>
      <c r="AH2368" s="3">
        <v>14529065</v>
      </c>
      <c r="AI2368" s="3">
        <v>35399300</v>
      </c>
      <c r="AJ2368" s="3">
        <v>2147418</v>
      </c>
      <c r="AK2368" s="3">
        <v>2147418</v>
      </c>
      <c r="AL2368" s="3">
        <v>1865544</v>
      </c>
      <c r="AM2368" s="3">
        <v>281874</v>
      </c>
      <c r="AN2368" s="3">
        <v>-1128890</v>
      </c>
      <c r="AO2368" s="3">
        <v>0</v>
      </c>
      <c r="AP2368" s="3">
        <v>1128890</v>
      </c>
      <c r="AQ2368" s="3">
        <v>0</v>
      </c>
      <c r="AR2368" s="3">
        <f>Tabela1[[#This Row],[Potrzeby finansowe 2027
w tym:]]+Tabela1[[#This Row],[Rozliczenie 2025 potrz. fin.]]</f>
        <v>49928365</v>
      </c>
      <c r="AS2368" s="3">
        <v>0</v>
      </c>
      <c r="AT2368" s="3">
        <v>0</v>
      </c>
      <c r="AU2368" s="3"/>
      <c r="AV2368" s="3"/>
      <c r="AW2368" s="3"/>
      <c r="AX2368" s="3"/>
      <c r="AY2368" s="3"/>
      <c r="AZ2368" s="3"/>
      <c r="BA2368" s="3">
        <v>2160362</v>
      </c>
      <c r="BB2368" s="3">
        <v>0</v>
      </c>
      <c r="BC2368" s="3">
        <v>161.07</v>
      </c>
      <c r="BD2368" s="3">
        <v>20573.919999999998</v>
      </c>
      <c r="BE2368" s="3">
        <v>1067.8499999999999</v>
      </c>
      <c r="BF2368" s="3">
        <v>0</v>
      </c>
      <c r="BG2368" s="3">
        <v>1945430</v>
      </c>
      <c r="BH2368" s="3">
        <v>18280</v>
      </c>
      <c r="BI2368" s="3">
        <v>928538</v>
      </c>
      <c r="BJ2368" s="3">
        <v>14268701.104999999</v>
      </c>
      <c r="BK2368" s="3">
        <v>9407586.4899999984</v>
      </c>
      <c r="BL2368" s="3">
        <v>2636676.41</v>
      </c>
      <c r="BM2368" s="3">
        <v>14171105.640000001</v>
      </c>
      <c r="BN2368" s="53">
        <v>0.95167827798140336</v>
      </c>
      <c r="BO2368" s="54">
        <v>6.4663920000000003E-4</v>
      </c>
      <c r="BP2368" s="70">
        <v>16262</v>
      </c>
      <c r="BQ2368" s="71"/>
      <c r="BR2368" s="70"/>
      <c r="BS2368" s="72"/>
      <c r="BT2368" s="72"/>
      <c r="BU2368" s="70">
        <v>56111698</v>
      </c>
      <c r="BV2368" s="70">
        <v>2661749</v>
      </c>
      <c r="BW2368" s="74">
        <v>14529065</v>
      </c>
      <c r="BX2368" s="70">
        <v>73302512</v>
      </c>
    </row>
    <row r="2369" spans="1:76" x14ac:dyDescent="0.3">
      <c r="A2369" s="73" t="s">
        <v>10</v>
      </c>
      <c r="B2369" s="2" t="s">
        <v>1149</v>
      </c>
      <c r="C2369" s="2" t="s">
        <v>69</v>
      </c>
      <c r="D2369" s="2" t="s">
        <v>21</v>
      </c>
      <c r="E2369" s="2" t="s">
        <v>15</v>
      </c>
      <c r="F2369" s="17" t="str">
        <f>+Tabela1[[#This Row],[WK]]&amp;Tabela1[[#This Row],[PK]]&amp;Tabela1[[#This Row],[GK]]</f>
        <v>321005</v>
      </c>
      <c r="G2369" s="2" t="s">
        <v>2195</v>
      </c>
      <c r="H2369" s="3">
        <v>106626456.45</v>
      </c>
      <c r="I2369" s="4">
        <v>1.125</v>
      </c>
      <c r="J2369" s="3">
        <v>119954763.51000001</v>
      </c>
      <c r="K2369" s="4">
        <v>7.0000000000000007E-2</v>
      </c>
      <c r="L2369" s="3">
        <v>8396833</v>
      </c>
      <c r="M2369" s="3"/>
      <c r="N2369" s="5"/>
      <c r="O2369" s="3">
        <v>2993939.9699999997</v>
      </c>
      <c r="P2369" s="4">
        <v>1.125</v>
      </c>
      <c r="Q2369" s="3">
        <v>3368182.47</v>
      </c>
      <c r="R2369" s="4">
        <v>1.6E-2</v>
      </c>
      <c r="S2369" s="3">
        <v>53891</v>
      </c>
      <c r="T2369" s="3"/>
      <c r="U2369" s="5"/>
      <c r="V2369" s="3">
        <v>5007084</v>
      </c>
      <c r="W2369" s="5"/>
      <c r="X2369" s="3">
        <v>12642833</v>
      </c>
      <c r="Y2369" s="3">
        <v>2694973</v>
      </c>
      <c r="Z2369" s="3">
        <v>464693</v>
      </c>
      <c r="AA2369" s="3">
        <v>786147</v>
      </c>
      <c r="AB2369" s="3">
        <v>5915577</v>
      </c>
      <c r="AC2369" s="3">
        <v>2781443</v>
      </c>
      <c r="AD2369" s="3">
        <v>7635750</v>
      </c>
      <c r="AE2369" s="3">
        <v>0</v>
      </c>
      <c r="AF2369" s="3">
        <v>8396833</v>
      </c>
      <c r="AG2369" s="3">
        <v>53891</v>
      </c>
      <c r="AH2369" s="3">
        <v>7635750</v>
      </c>
      <c r="AI2369" s="3">
        <v>5007084</v>
      </c>
      <c r="AJ2369" s="3">
        <v>693451</v>
      </c>
      <c r="AK2369" s="3">
        <v>693451</v>
      </c>
      <c r="AL2369" s="3">
        <v>84735</v>
      </c>
      <c r="AM2369" s="3">
        <v>608716</v>
      </c>
      <c r="AN2369" s="3">
        <v>-51468</v>
      </c>
      <c r="AO2369" s="3">
        <v>0</v>
      </c>
      <c r="AP2369" s="3">
        <v>51468</v>
      </c>
      <c r="AQ2369" s="3">
        <v>0</v>
      </c>
      <c r="AR2369" s="3">
        <f>Tabela1[[#This Row],[Potrzeby finansowe 2027
w tym:]]+Tabela1[[#This Row],[Rozliczenie 2025 potrz. fin.]]</f>
        <v>12642833</v>
      </c>
      <c r="AS2369" s="3">
        <v>0</v>
      </c>
      <c r="AT2369" s="3">
        <v>0</v>
      </c>
      <c r="AU2369" s="3"/>
      <c r="AV2369" s="3"/>
      <c r="AW2369" s="3"/>
      <c r="AX2369" s="3"/>
      <c r="AY2369" s="3"/>
      <c r="AZ2369" s="3"/>
      <c r="BA2369" s="3">
        <v>464693</v>
      </c>
      <c r="BB2369" s="3">
        <v>0</v>
      </c>
      <c r="BC2369" s="3">
        <v>0</v>
      </c>
      <c r="BD2369" s="3">
        <v>4655.6899999999996</v>
      </c>
      <c r="BE2369" s="3">
        <v>0.17</v>
      </c>
      <c r="BF2369" s="3">
        <v>0</v>
      </c>
      <c r="BG2369" s="3">
        <v>377782</v>
      </c>
      <c r="BH2369" s="3">
        <v>3260</v>
      </c>
      <c r="BI2369" s="3">
        <v>408365</v>
      </c>
      <c r="BJ2369" s="3">
        <v>6275283.8399999999</v>
      </c>
      <c r="BK2369" s="3">
        <v>2757179.66</v>
      </c>
      <c r="BL2369" s="3">
        <v>1767846.49</v>
      </c>
      <c r="BM2369" s="3">
        <v>10536723.74</v>
      </c>
      <c r="BN2369" s="53">
        <v>0.78948173432938828</v>
      </c>
      <c r="BO2369" s="54">
        <v>1.171969E-4</v>
      </c>
      <c r="BP2369" s="70">
        <v>2948</v>
      </c>
      <c r="BQ2369" s="71"/>
      <c r="BR2369" s="70"/>
      <c r="BS2369" s="72"/>
      <c r="BT2369" s="72"/>
      <c r="BU2369" s="70">
        <v>8396833</v>
      </c>
      <c r="BV2369" s="70">
        <v>53891</v>
      </c>
      <c r="BW2369" s="74">
        <v>7635750</v>
      </c>
      <c r="BX2369" s="70">
        <v>16086474</v>
      </c>
    </row>
    <row r="2370" spans="1:76" x14ac:dyDescent="0.3">
      <c r="A2370" s="73" t="s">
        <v>10</v>
      </c>
      <c r="B2370" s="2" t="s">
        <v>1149</v>
      </c>
      <c r="C2370" s="2" t="s">
        <v>71</v>
      </c>
      <c r="D2370" s="2" t="s">
        <v>12</v>
      </c>
      <c r="E2370" s="2" t="s">
        <v>15</v>
      </c>
      <c r="F2370" s="17" t="str">
        <f>+Tabela1[[#This Row],[WK]]&amp;Tabela1[[#This Row],[PK]]&amp;Tabela1[[#This Row],[GK]]</f>
        <v>321101</v>
      </c>
      <c r="G2370" s="2" t="s">
        <v>2196</v>
      </c>
      <c r="H2370" s="3">
        <v>2199427673.1199999</v>
      </c>
      <c r="I2370" s="4">
        <v>1.125</v>
      </c>
      <c r="J2370" s="3">
        <v>2474356132.2600002</v>
      </c>
      <c r="K2370" s="4">
        <v>7.0000000000000007E-2</v>
      </c>
      <c r="L2370" s="3">
        <v>173204929</v>
      </c>
      <c r="M2370" s="3"/>
      <c r="N2370" s="5"/>
      <c r="O2370" s="3">
        <v>245051885.09000003</v>
      </c>
      <c r="P2370" s="4">
        <v>1.125</v>
      </c>
      <c r="Q2370" s="3">
        <v>275683370.73000002</v>
      </c>
      <c r="R2370" s="4">
        <v>1.6E-2</v>
      </c>
      <c r="S2370" s="3">
        <v>4410934</v>
      </c>
      <c r="T2370" s="3"/>
      <c r="U2370" s="5"/>
      <c r="V2370" s="3">
        <v>58844195</v>
      </c>
      <c r="W2370" s="5"/>
      <c r="X2370" s="3">
        <v>91694277</v>
      </c>
      <c r="Y2370" s="3">
        <v>0</v>
      </c>
      <c r="Z2370" s="3">
        <v>300096</v>
      </c>
      <c r="AA2370" s="3">
        <v>7115080</v>
      </c>
      <c r="AB2370" s="3">
        <v>67722274</v>
      </c>
      <c r="AC2370" s="3">
        <v>16556827</v>
      </c>
      <c r="AD2370" s="3">
        <v>32968041</v>
      </c>
      <c r="AE2370" s="3">
        <v>18614299</v>
      </c>
      <c r="AF2370" s="3">
        <v>173204929</v>
      </c>
      <c r="AG2370" s="3">
        <v>4410934</v>
      </c>
      <c r="AH2370" s="3">
        <v>14353742</v>
      </c>
      <c r="AI2370" s="3">
        <v>58844195</v>
      </c>
      <c r="AJ2370" s="3">
        <v>5881799</v>
      </c>
      <c r="AK2370" s="3">
        <v>5999759</v>
      </c>
      <c r="AL2370" s="3">
        <v>5333565</v>
      </c>
      <c r="AM2370" s="3">
        <v>666194</v>
      </c>
      <c r="AN2370" s="3">
        <v>2656713</v>
      </c>
      <c r="AO2370" s="3">
        <v>0</v>
      </c>
      <c r="AP2370" s="3">
        <v>-2538753</v>
      </c>
      <c r="AQ2370" s="3">
        <v>117960</v>
      </c>
      <c r="AR2370" s="3">
        <f>Tabela1[[#This Row],[Potrzeby finansowe 2027
w tym:]]+Tabela1[[#This Row],[Rozliczenie 2025 potrz. fin.]]</f>
        <v>91812237</v>
      </c>
      <c r="AS2370" s="3">
        <v>0</v>
      </c>
      <c r="AT2370" s="3">
        <v>0</v>
      </c>
      <c r="AU2370" s="3"/>
      <c r="AV2370" s="3"/>
      <c r="AW2370" s="3"/>
      <c r="AX2370" s="3"/>
      <c r="AY2370" s="3"/>
      <c r="AZ2370" s="3"/>
      <c r="BA2370" s="3">
        <v>300096</v>
      </c>
      <c r="BB2370" s="3">
        <v>0</v>
      </c>
      <c r="BC2370" s="3">
        <v>338.34</v>
      </c>
      <c r="BD2370" s="3">
        <v>0</v>
      </c>
      <c r="BE2370" s="3">
        <v>3757.75</v>
      </c>
      <c r="BF2370" s="3">
        <v>0</v>
      </c>
      <c r="BG2370" s="3">
        <v>3360231</v>
      </c>
      <c r="BH2370" s="3">
        <v>31574</v>
      </c>
      <c r="BI2370" s="3">
        <v>3754849</v>
      </c>
      <c r="BJ2370" s="3">
        <v>57700164.287500009</v>
      </c>
      <c r="BK2370" s="3">
        <v>51885080.800000004</v>
      </c>
      <c r="BL2370" s="3">
        <v>2872275.15</v>
      </c>
      <c r="BM2370" s="3">
        <v>17515783.649999999</v>
      </c>
      <c r="BN2370" s="53">
        <v>1.4417820803372412</v>
      </c>
      <c r="BO2370" s="54">
        <v>1.107235E-3</v>
      </c>
      <c r="BP2370" s="70">
        <v>27845</v>
      </c>
      <c r="BQ2370" s="71"/>
      <c r="BR2370" s="70"/>
      <c r="BS2370" s="72"/>
      <c r="BT2370" s="72"/>
      <c r="BU2370" s="70">
        <v>173204929</v>
      </c>
      <c r="BV2370" s="70">
        <v>4410934</v>
      </c>
      <c r="BW2370" s="74">
        <v>14353742</v>
      </c>
      <c r="BX2370" s="70">
        <v>191969605</v>
      </c>
    </row>
    <row r="2371" spans="1:76" x14ac:dyDescent="0.3">
      <c r="A2371" s="73" t="s">
        <v>10</v>
      </c>
      <c r="B2371" s="2" t="s">
        <v>1149</v>
      </c>
      <c r="C2371" s="2" t="s">
        <v>71</v>
      </c>
      <c r="D2371" s="2" t="s">
        <v>11</v>
      </c>
      <c r="E2371" s="2" t="s">
        <v>15</v>
      </c>
      <c r="F2371" s="17" t="str">
        <f>+Tabela1[[#This Row],[WK]]&amp;Tabela1[[#This Row],[PK]]&amp;Tabela1[[#This Row],[GK]]</f>
        <v>321102</v>
      </c>
      <c r="G2371" s="2" t="s">
        <v>2197</v>
      </c>
      <c r="H2371" s="3">
        <v>930877408.46000004</v>
      </c>
      <c r="I2371" s="4">
        <v>1.125</v>
      </c>
      <c r="J2371" s="3">
        <v>1047237084.52</v>
      </c>
      <c r="K2371" s="4">
        <v>7.0000000000000007E-2</v>
      </c>
      <c r="L2371" s="3">
        <v>73306596</v>
      </c>
      <c r="M2371" s="3"/>
      <c r="N2371" s="5"/>
      <c r="O2371" s="3">
        <v>167979381.19000003</v>
      </c>
      <c r="P2371" s="4">
        <v>1.125</v>
      </c>
      <c r="Q2371" s="3">
        <v>188976803.84</v>
      </c>
      <c r="R2371" s="4">
        <v>1.6E-2</v>
      </c>
      <c r="S2371" s="3">
        <v>3023629</v>
      </c>
      <c r="T2371" s="3"/>
      <c r="U2371" s="5"/>
      <c r="V2371" s="3">
        <v>32379129</v>
      </c>
      <c r="W2371" s="5"/>
      <c r="X2371" s="3">
        <v>44343604</v>
      </c>
      <c r="Y2371" s="3">
        <v>0</v>
      </c>
      <c r="Z2371" s="3">
        <v>317498</v>
      </c>
      <c r="AA2371" s="3">
        <v>3628891</v>
      </c>
      <c r="AB2371" s="3">
        <v>38234573</v>
      </c>
      <c r="AC2371" s="3">
        <v>2162642</v>
      </c>
      <c r="AD2371" s="3">
        <v>12034635</v>
      </c>
      <c r="AE2371" s="3">
        <v>1952618</v>
      </c>
      <c r="AF2371" s="3">
        <v>73306596</v>
      </c>
      <c r="AG2371" s="3">
        <v>3023629</v>
      </c>
      <c r="AH2371" s="3">
        <v>10082017</v>
      </c>
      <c r="AI2371" s="3">
        <v>32379129</v>
      </c>
      <c r="AJ2371" s="3">
        <v>2693042</v>
      </c>
      <c r="AK2371" s="3">
        <v>2763202</v>
      </c>
      <c r="AL2371" s="3">
        <v>2203604</v>
      </c>
      <c r="AM2371" s="3">
        <v>559598</v>
      </c>
      <c r="AN2371" s="3">
        <v>1118905</v>
      </c>
      <c r="AO2371" s="3">
        <v>0</v>
      </c>
      <c r="AP2371" s="3">
        <v>-1048745</v>
      </c>
      <c r="AQ2371" s="3">
        <v>70160</v>
      </c>
      <c r="AR2371" s="3">
        <f>Tabela1[[#This Row],[Potrzeby finansowe 2027
w tym:]]+Tabela1[[#This Row],[Rozliczenie 2025 potrz. fin.]]</f>
        <v>44413764</v>
      </c>
      <c r="AS2371" s="3">
        <v>0</v>
      </c>
      <c r="AT2371" s="3">
        <v>0</v>
      </c>
      <c r="AU2371" s="3"/>
      <c r="AV2371" s="3"/>
      <c r="AW2371" s="3"/>
      <c r="AX2371" s="3"/>
      <c r="AY2371" s="3"/>
      <c r="AZ2371" s="3"/>
      <c r="BA2371" s="3">
        <v>317498</v>
      </c>
      <c r="BB2371" s="3">
        <v>0</v>
      </c>
      <c r="BC2371" s="3">
        <v>198.38</v>
      </c>
      <c r="BD2371" s="3">
        <v>1144.1400000000001</v>
      </c>
      <c r="BE2371" s="3">
        <v>2751.24</v>
      </c>
      <c r="BF2371" s="3">
        <v>0</v>
      </c>
      <c r="BG2371" s="3">
        <v>1674049</v>
      </c>
      <c r="BH2371" s="3">
        <v>15730</v>
      </c>
      <c r="BI2371" s="3">
        <v>1954842</v>
      </c>
      <c r="BJ2371" s="3">
        <v>30039744.572500002</v>
      </c>
      <c r="BK2371" s="3">
        <v>23114308.5</v>
      </c>
      <c r="BL2371" s="3">
        <v>10180087.98</v>
      </c>
      <c r="BM2371" s="3">
        <v>7341568.3299999982</v>
      </c>
      <c r="BN2371" s="53">
        <v>1.3003366814955748</v>
      </c>
      <c r="BO2371" s="54">
        <v>6.441808E-4</v>
      </c>
      <c r="BP2371" s="70">
        <v>16200</v>
      </c>
      <c r="BQ2371" s="71"/>
      <c r="BR2371" s="70"/>
      <c r="BS2371" s="72"/>
      <c r="BT2371" s="72"/>
      <c r="BU2371" s="70">
        <v>73306596</v>
      </c>
      <c r="BV2371" s="70">
        <v>3023629</v>
      </c>
      <c r="BW2371" s="74">
        <v>10082017</v>
      </c>
      <c r="BX2371" s="70">
        <v>86412242</v>
      </c>
    </row>
    <row r="2372" spans="1:76" x14ac:dyDescent="0.3">
      <c r="A2372" s="73" t="s">
        <v>10</v>
      </c>
      <c r="B2372" s="2" t="s">
        <v>1149</v>
      </c>
      <c r="C2372" s="2" t="s">
        <v>71</v>
      </c>
      <c r="D2372" s="2" t="s">
        <v>16</v>
      </c>
      <c r="E2372" s="2" t="s">
        <v>19</v>
      </c>
      <c r="F2372" s="17" t="str">
        <f>+Tabela1[[#This Row],[WK]]&amp;Tabela1[[#This Row],[PK]]&amp;Tabela1[[#This Row],[GK]]</f>
        <v>321103</v>
      </c>
      <c r="G2372" s="2" t="s">
        <v>2198</v>
      </c>
      <c r="H2372" s="3">
        <v>64300829.789999999</v>
      </c>
      <c r="I2372" s="4">
        <v>1.125</v>
      </c>
      <c r="J2372" s="3">
        <v>72338433.510000005</v>
      </c>
      <c r="K2372" s="4">
        <v>7.0000000000000007E-2</v>
      </c>
      <c r="L2372" s="3">
        <v>5063690</v>
      </c>
      <c r="M2372" s="3"/>
      <c r="N2372" s="5"/>
      <c r="O2372" s="3">
        <v>3559263.05</v>
      </c>
      <c r="P2372" s="4">
        <v>1.125</v>
      </c>
      <c r="Q2372" s="3">
        <v>4004170.93</v>
      </c>
      <c r="R2372" s="4">
        <v>1.6E-2</v>
      </c>
      <c r="S2372" s="3">
        <v>64067</v>
      </c>
      <c r="T2372" s="3"/>
      <c r="U2372" s="5"/>
      <c r="V2372" s="3">
        <v>2690610</v>
      </c>
      <c r="W2372" s="5"/>
      <c r="X2372" s="3">
        <v>2995409</v>
      </c>
      <c r="Y2372" s="3">
        <v>0</v>
      </c>
      <c r="Z2372" s="3">
        <v>975566</v>
      </c>
      <c r="AA2372" s="3">
        <v>467634</v>
      </c>
      <c r="AB2372" s="3">
        <v>1409944</v>
      </c>
      <c r="AC2372" s="3">
        <v>142265</v>
      </c>
      <c r="AD2372" s="3">
        <v>379576</v>
      </c>
      <c r="AE2372" s="3">
        <v>0</v>
      </c>
      <c r="AF2372" s="3">
        <v>5063690</v>
      </c>
      <c r="AG2372" s="3">
        <v>64067</v>
      </c>
      <c r="AH2372" s="3">
        <v>379576</v>
      </c>
      <c r="AI2372" s="3">
        <v>2690610</v>
      </c>
      <c r="AJ2372" s="3">
        <v>185590</v>
      </c>
      <c r="AK2372" s="3">
        <v>260367</v>
      </c>
      <c r="AL2372" s="3">
        <v>-16644</v>
      </c>
      <c r="AM2372" s="3">
        <v>277011</v>
      </c>
      <c r="AN2372" s="3">
        <v>74777</v>
      </c>
      <c r="AO2372" s="3">
        <v>0</v>
      </c>
      <c r="AP2372" s="3">
        <v>0</v>
      </c>
      <c r="AQ2372" s="3">
        <v>74777</v>
      </c>
      <c r="AR2372" s="3">
        <f>Tabela1[[#This Row],[Potrzeby finansowe 2027
w tym:]]+Tabela1[[#This Row],[Rozliczenie 2025 potrz. fin.]]</f>
        <v>3070186</v>
      </c>
      <c r="AS2372" s="3">
        <v>0</v>
      </c>
      <c r="AT2372" s="3">
        <v>0</v>
      </c>
      <c r="AU2372" s="3"/>
      <c r="AV2372" s="3"/>
      <c r="AW2372" s="3"/>
      <c r="AX2372" s="3"/>
      <c r="AY2372" s="3"/>
      <c r="AZ2372" s="3"/>
      <c r="BA2372" s="3">
        <v>975566</v>
      </c>
      <c r="BB2372" s="3">
        <v>0</v>
      </c>
      <c r="BC2372" s="3">
        <v>0</v>
      </c>
      <c r="BD2372" s="3">
        <v>0</v>
      </c>
      <c r="BE2372" s="3">
        <v>19548.47</v>
      </c>
      <c r="BF2372" s="3">
        <v>0</v>
      </c>
      <c r="BG2372" s="3">
        <v>377782</v>
      </c>
      <c r="BH2372" s="3">
        <v>1506</v>
      </c>
      <c r="BI2372" s="3">
        <v>89852</v>
      </c>
      <c r="BJ2372" s="3">
        <v>1380734.9074999997</v>
      </c>
      <c r="BK2372" s="3">
        <v>550385.31999999983</v>
      </c>
      <c r="BL2372" s="3">
        <v>0</v>
      </c>
      <c r="BM2372" s="3">
        <v>3321398.35</v>
      </c>
      <c r="BN2372" s="53">
        <v>1.0033127220838813</v>
      </c>
      <c r="BO2372" s="54">
        <v>6.2442399999999997E-5</v>
      </c>
      <c r="BP2372" s="70">
        <v>1570</v>
      </c>
      <c r="BQ2372" s="71"/>
      <c r="BR2372" s="70"/>
      <c r="BS2372" s="72"/>
      <c r="BT2372" s="72"/>
      <c r="BU2372" s="70">
        <v>5063690</v>
      </c>
      <c r="BV2372" s="70">
        <v>64067</v>
      </c>
      <c r="BW2372" s="74">
        <v>379576</v>
      </c>
      <c r="BX2372" s="70">
        <v>5507333</v>
      </c>
    </row>
    <row r="2373" spans="1:76" x14ac:dyDescent="0.3">
      <c r="A2373" s="73" t="s">
        <v>10</v>
      </c>
      <c r="B2373" s="2" t="s">
        <v>1149</v>
      </c>
      <c r="C2373" s="2" t="s">
        <v>71</v>
      </c>
      <c r="D2373" s="2" t="s">
        <v>18</v>
      </c>
      <c r="E2373" s="2" t="s">
        <v>19</v>
      </c>
      <c r="F2373" s="17" t="str">
        <f>+Tabela1[[#This Row],[WK]]&amp;Tabela1[[#This Row],[PK]]&amp;Tabela1[[#This Row],[GK]]</f>
        <v>321104</v>
      </c>
      <c r="G2373" s="2" t="s">
        <v>2199</v>
      </c>
      <c r="H2373" s="3">
        <v>2032070287.5699999</v>
      </c>
      <c r="I2373" s="4">
        <v>1.125</v>
      </c>
      <c r="J2373" s="3">
        <v>2286079073.52</v>
      </c>
      <c r="K2373" s="4">
        <v>7.0000000000000007E-2</v>
      </c>
      <c r="L2373" s="3">
        <v>160025535</v>
      </c>
      <c r="M2373" s="3"/>
      <c r="N2373" s="5"/>
      <c r="O2373" s="3">
        <v>423177271.07999998</v>
      </c>
      <c r="P2373" s="4">
        <v>1.125</v>
      </c>
      <c r="Q2373" s="3">
        <v>476074429.97000003</v>
      </c>
      <c r="R2373" s="4">
        <v>1.6E-2</v>
      </c>
      <c r="S2373" s="3">
        <v>7617191</v>
      </c>
      <c r="T2373" s="3"/>
      <c r="U2373" s="5"/>
      <c r="V2373" s="3">
        <v>91235939</v>
      </c>
      <c r="W2373" s="5"/>
      <c r="X2373" s="3">
        <v>71126405</v>
      </c>
      <c r="Y2373" s="3">
        <v>0</v>
      </c>
      <c r="Z2373" s="3">
        <v>924144</v>
      </c>
      <c r="AA2373" s="3">
        <v>6447101</v>
      </c>
      <c r="AB2373" s="3">
        <v>63755160</v>
      </c>
      <c r="AC2373" s="3">
        <v>0</v>
      </c>
      <c r="AD2373" s="3">
        <v>9070870</v>
      </c>
      <c r="AE2373" s="3">
        <v>25847794</v>
      </c>
      <c r="AF2373" s="3">
        <v>143248611</v>
      </c>
      <c r="AG2373" s="3">
        <v>7617191</v>
      </c>
      <c r="AH2373" s="3">
        <v>0</v>
      </c>
      <c r="AI2373" s="3">
        <v>91235939</v>
      </c>
      <c r="AJ2373" s="3">
        <v>4836410</v>
      </c>
      <c r="AK2373" s="3">
        <v>6400743</v>
      </c>
      <c r="AL2373" s="3">
        <v>4475066</v>
      </c>
      <c r="AM2373" s="3">
        <v>1925677</v>
      </c>
      <c r="AN2373" s="3">
        <v>1564333</v>
      </c>
      <c r="AO2373" s="3">
        <v>0</v>
      </c>
      <c r="AP2373" s="3">
        <v>0</v>
      </c>
      <c r="AQ2373" s="3">
        <v>1564333</v>
      </c>
      <c r="AR2373" s="3">
        <f>Tabela1[[#This Row],[Potrzeby finansowe 2027
w tym:]]+Tabela1[[#This Row],[Rozliczenie 2025 potrz. fin.]]</f>
        <v>72690738</v>
      </c>
      <c r="AS2373" s="3">
        <v>0</v>
      </c>
      <c r="AT2373" s="3">
        <v>0</v>
      </c>
      <c r="AU2373" s="3"/>
      <c r="AV2373" s="3"/>
      <c r="AW2373" s="3"/>
      <c r="AX2373" s="3"/>
      <c r="AY2373" s="3"/>
      <c r="AZ2373" s="3"/>
      <c r="BA2373" s="3">
        <v>924144</v>
      </c>
      <c r="BB2373" s="3">
        <v>0</v>
      </c>
      <c r="BC2373" s="3">
        <v>565.71</v>
      </c>
      <c r="BD2373" s="3">
        <v>0</v>
      </c>
      <c r="BE2373" s="3">
        <v>14746.67</v>
      </c>
      <c r="BF2373" s="3">
        <v>0</v>
      </c>
      <c r="BG2373" s="3">
        <v>4107648</v>
      </c>
      <c r="BH2373" s="3">
        <v>38597</v>
      </c>
      <c r="BI2373" s="3">
        <v>2339453</v>
      </c>
      <c r="BJ2373" s="3">
        <v>35950000.365000002</v>
      </c>
      <c r="BK2373" s="3">
        <v>23484636.030000001</v>
      </c>
      <c r="BL2373" s="3">
        <v>14610094.960000001</v>
      </c>
      <c r="BM2373" s="3">
        <v>20641267.420000002</v>
      </c>
      <c r="BN2373" s="53">
        <v>1.4621415181444282</v>
      </c>
      <c r="BO2373" s="54">
        <v>1.5209308E-3</v>
      </c>
      <c r="BP2373" s="70">
        <v>38249</v>
      </c>
      <c r="BQ2373" s="71"/>
      <c r="BR2373" s="70"/>
      <c r="BS2373" s="72"/>
      <c r="BT2373" s="72"/>
      <c r="BU2373" s="70">
        <v>143248611</v>
      </c>
      <c r="BV2373" s="70">
        <v>7617191</v>
      </c>
      <c r="BW2373" s="74">
        <v>0</v>
      </c>
      <c r="BX2373" s="70">
        <v>150865802</v>
      </c>
    </row>
    <row r="2374" spans="1:76" x14ac:dyDescent="0.3">
      <c r="A2374" s="73" t="s">
        <v>10</v>
      </c>
      <c r="B2374" s="2" t="s">
        <v>1149</v>
      </c>
      <c r="C2374" s="2" t="s">
        <v>72</v>
      </c>
      <c r="D2374" s="2" t="s">
        <v>12</v>
      </c>
      <c r="E2374" s="2" t="s">
        <v>15</v>
      </c>
      <c r="F2374" s="17" t="str">
        <f>+Tabela1[[#This Row],[WK]]&amp;Tabela1[[#This Row],[PK]]&amp;Tabela1[[#This Row],[GK]]</f>
        <v>321201</v>
      </c>
      <c r="G2374" s="2" t="s">
        <v>2200</v>
      </c>
      <c r="H2374" s="3">
        <v>107818133.31999999</v>
      </c>
      <c r="I2374" s="4">
        <v>1.125</v>
      </c>
      <c r="J2374" s="3">
        <v>121295399.98999999</v>
      </c>
      <c r="K2374" s="4">
        <v>7.0000000000000007E-2</v>
      </c>
      <c r="L2374" s="3">
        <v>8490678</v>
      </c>
      <c r="M2374" s="3"/>
      <c r="N2374" s="5"/>
      <c r="O2374" s="3">
        <v>2597798.4999999995</v>
      </c>
      <c r="P2374" s="4">
        <v>1.125</v>
      </c>
      <c r="Q2374" s="3">
        <v>2922523.31</v>
      </c>
      <c r="R2374" s="4">
        <v>1.6E-2</v>
      </c>
      <c r="S2374" s="3">
        <v>46760</v>
      </c>
      <c r="T2374" s="3"/>
      <c r="U2374" s="5"/>
      <c r="V2374" s="3">
        <v>5610282</v>
      </c>
      <c r="W2374" s="5"/>
      <c r="X2374" s="3">
        <v>9536042</v>
      </c>
      <c r="Y2374" s="3">
        <v>544106</v>
      </c>
      <c r="Z2374" s="3">
        <v>35231</v>
      </c>
      <c r="AA2374" s="3">
        <v>750788</v>
      </c>
      <c r="AB2374" s="3">
        <v>5254542</v>
      </c>
      <c r="AC2374" s="3">
        <v>2951375</v>
      </c>
      <c r="AD2374" s="3">
        <v>3925760</v>
      </c>
      <c r="AE2374" s="3">
        <v>0</v>
      </c>
      <c r="AF2374" s="3">
        <v>8490678</v>
      </c>
      <c r="AG2374" s="3">
        <v>46760</v>
      </c>
      <c r="AH2374" s="3">
        <v>3925760</v>
      </c>
      <c r="AI2374" s="3">
        <v>5610282</v>
      </c>
      <c r="AJ2374" s="3">
        <v>916223</v>
      </c>
      <c r="AK2374" s="3">
        <v>916223</v>
      </c>
      <c r="AL2374" s="3">
        <v>376222</v>
      </c>
      <c r="AM2374" s="3">
        <v>540001</v>
      </c>
      <c r="AN2374" s="3">
        <v>-11461</v>
      </c>
      <c r="AO2374" s="3">
        <v>0</v>
      </c>
      <c r="AP2374" s="3">
        <v>11461</v>
      </c>
      <c r="AQ2374" s="3">
        <v>0</v>
      </c>
      <c r="AR2374" s="3">
        <f>Tabela1[[#This Row],[Potrzeby finansowe 2027
w tym:]]+Tabela1[[#This Row],[Rozliczenie 2025 potrz. fin.]]</f>
        <v>9536042</v>
      </c>
      <c r="AS2374" s="3">
        <v>0</v>
      </c>
      <c r="AT2374" s="3">
        <v>0</v>
      </c>
      <c r="AU2374" s="3"/>
      <c r="AV2374" s="3"/>
      <c r="AW2374" s="3"/>
      <c r="AX2374" s="3"/>
      <c r="AY2374" s="3"/>
      <c r="AZ2374" s="3"/>
      <c r="BA2374" s="3">
        <v>35231</v>
      </c>
      <c r="BB2374" s="3">
        <v>0</v>
      </c>
      <c r="BC2374" s="3">
        <v>0</v>
      </c>
      <c r="BD2374" s="3">
        <v>0</v>
      </c>
      <c r="BE2374" s="3">
        <v>705.96</v>
      </c>
      <c r="BF2374" s="3">
        <v>0</v>
      </c>
      <c r="BG2374" s="3">
        <v>377782</v>
      </c>
      <c r="BH2374" s="3">
        <v>2915</v>
      </c>
      <c r="BI2374" s="3">
        <v>373006</v>
      </c>
      <c r="BJ2374" s="3">
        <v>5731925.8449999997</v>
      </c>
      <c r="BK2374" s="3">
        <v>4123143.4899999993</v>
      </c>
      <c r="BL2374" s="3">
        <v>19840.28</v>
      </c>
      <c r="BM2374" s="3">
        <v>6395448.8600000003</v>
      </c>
      <c r="BN2374" s="53">
        <v>0.95065610923029575</v>
      </c>
      <c r="BO2374" s="54">
        <v>1.022456E-4</v>
      </c>
      <c r="BP2374" s="70">
        <v>2571</v>
      </c>
      <c r="BQ2374" s="71"/>
      <c r="BR2374" s="70"/>
      <c r="BS2374" s="72"/>
      <c r="BT2374" s="72"/>
      <c r="BU2374" s="70">
        <v>8490678</v>
      </c>
      <c r="BV2374" s="70">
        <v>46760</v>
      </c>
      <c r="BW2374" s="74">
        <v>3925760</v>
      </c>
      <c r="BX2374" s="70">
        <v>12463198</v>
      </c>
    </row>
    <row r="2375" spans="1:76" x14ac:dyDescent="0.3">
      <c r="A2375" s="73" t="s">
        <v>10</v>
      </c>
      <c r="B2375" s="2" t="s">
        <v>1149</v>
      </c>
      <c r="C2375" s="2" t="s">
        <v>72</v>
      </c>
      <c r="D2375" s="2" t="s">
        <v>11</v>
      </c>
      <c r="E2375" s="2" t="s">
        <v>15</v>
      </c>
      <c r="F2375" s="17" t="str">
        <f>+Tabela1[[#This Row],[WK]]&amp;Tabela1[[#This Row],[PK]]&amp;Tabela1[[#This Row],[GK]]</f>
        <v>321202</v>
      </c>
      <c r="G2375" s="2" t="s">
        <v>2201</v>
      </c>
      <c r="H2375" s="3">
        <v>76829887.280000001</v>
      </c>
      <c r="I2375" s="4">
        <v>1.125</v>
      </c>
      <c r="J2375" s="3">
        <v>86433623.189999998</v>
      </c>
      <c r="K2375" s="4">
        <v>7.0000000000000007E-2</v>
      </c>
      <c r="L2375" s="3">
        <v>6050354</v>
      </c>
      <c r="M2375" s="3"/>
      <c r="N2375" s="5"/>
      <c r="O2375" s="3">
        <v>1393157.89</v>
      </c>
      <c r="P2375" s="4">
        <v>1.125</v>
      </c>
      <c r="Q2375" s="3">
        <v>1567302.63</v>
      </c>
      <c r="R2375" s="4">
        <v>1.6E-2</v>
      </c>
      <c r="S2375" s="3">
        <v>25077</v>
      </c>
      <c r="T2375" s="3"/>
      <c r="U2375" s="5"/>
      <c r="V2375" s="3">
        <v>4410320</v>
      </c>
      <c r="W2375" s="5"/>
      <c r="X2375" s="3">
        <v>6667068</v>
      </c>
      <c r="Y2375" s="3">
        <v>0</v>
      </c>
      <c r="Z2375" s="3">
        <v>65638</v>
      </c>
      <c r="AA2375" s="3">
        <v>731233</v>
      </c>
      <c r="AB2375" s="3">
        <v>4371091</v>
      </c>
      <c r="AC2375" s="3">
        <v>1499106</v>
      </c>
      <c r="AD2375" s="3">
        <v>2256748</v>
      </c>
      <c r="AE2375" s="3">
        <v>1302043</v>
      </c>
      <c r="AF2375" s="3">
        <v>6050354</v>
      </c>
      <c r="AG2375" s="3">
        <v>25077</v>
      </c>
      <c r="AH2375" s="3">
        <v>954705</v>
      </c>
      <c r="AI2375" s="3">
        <v>4410320</v>
      </c>
      <c r="AJ2375" s="3">
        <v>92199</v>
      </c>
      <c r="AK2375" s="3">
        <v>92199</v>
      </c>
      <c r="AL2375" s="3">
        <v>311454</v>
      </c>
      <c r="AM2375" s="3">
        <v>-219255</v>
      </c>
      <c r="AN2375" s="3">
        <v>-258637</v>
      </c>
      <c r="AO2375" s="3">
        <v>0</v>
      </c>
      <c r="AP2375" s="3">
        <v>258637</v>
      </c>
      <c r="AQ2375" s="3">
        <v>0</v>
      </c>
      <c r="AR2375" s="3">
        <f>Tabela1[[#This Row],[Potrzeby finansowe 2027
w tym:]]+Tabela1[[#This Row],[Rozliczenie 2025 potrz. fin.]]</f>
        <v>6667068</v>
      </c>
      <c r="AS2375" s="3">
        <v>0</v>
      </c>
      <c r="AT2375" s="3">
        <v>0</v>
      </c>
      <c r="AU2375" s="3"/>
      <c r="AV2375" s="3"/>
      <c r="AW2375" s="3"/>
      <c r="AX2375" s="3"/>
      <c r="AY2375" s="3"/>
      <c r="AZ2375" s="3"/>
      <c r="BA2375" s="3">
        <v>65638</v>
      </c>
      <c r="BB2375" s="3">
        <v>0</v>
      </c>
      <c r="BC2375" s="3">
        <v>0</v>
      </c>
      <c r="BD2375" s="3">
        <v>0.15</v>
      </c>
      <c r="BE2375" s="3">
        <v>1314.96</v>
      </c>
      <c r="BF2375" s="3">
        <v>0</v>
      </c>
      <c r="BG2375" s="3">
        <v>377782</v>
      </c>
      <c r="BH2375" s="3">
        <v>2291</v>
      </c>
      <c r="BI2375" s="3">
        <v>353451</v>
      </c>
      <c r="BJ2375" s="3">
        <v>5431418.9675000003</v>
      </c>
      <c r="BK2375" s="3">
        <v>3348091.1800000006</v>
      </c>
      <c r="BL2375" s="3">
        <v>7248.67</v>
      </c>
      <c r="BM2375" s="3">
        <v>8318813.8099999996</v>
      </c>
      <c r="BN2375" s="53">
        <v>1.3485670052134338</v>
      </c>
      <c r="BO2375" s="54">
        <v>9.2591799999999997E-5</v>
      </c>
      <c r="BP2375" s="70">
        <v>2328</v>
      </c>
      <c r="BQ2375" s="71"/>
      <c r="BR2375" s="70"/>
      <c r="BS2375" s="72"/>
      <c r="BT2375" s="72"/>
      <c r="BU2375" s="70">
        <v>6050354</v>
      </c>
      <c r="BV2375" s="70">
        <v>25077</v>
      </c>
      <c r="BW2375" s="74">
        <v>954705</v>
      </c>
      <c r="BX2375" s="70">
        <v>7030136</v>
      </c>
    </row>
    <row r="2376" spans="1:76" x14ac:dyDescent="0.3">
      <c r="A2376" s="73" t="s">
        <v>10</v>
      </c>
      <c r="B2376" s="2" t="s">
        <v>1149</v>
      </c>
      <c r="C2376" s="2" t="s">
        <v>72</v>
      </c>
      <c r="D2376" s="2" t="s">
        <v>16</v>
      </c>
      <c r="E2376" s="2" t="s">
        <v>19</v>
      </c>
      <c r="F2376" s="17" t="str">
        <f>+Tabela1[[#This Row],[WK]]&amp;Tabela1[[#This Row],[PK]]&amp;Tabela1[[#This Row],[GK]]</f>
        <v>321203</v>
      </c>
      <c r="G2376" s="2" t="s">
        <v>2202</v>
      </c>
      <c r="H2376" s="3">
        <v>190472385.47999999</v>
      </c>
      <c r="I2376" s="4">
        <v>1.125</v>
      </c>
      <c r="J2376" s="3">
        <v>214281433.66999999</v>
      </c>
      <c r="K2376" s="4">
        <v>7.0000000000000007E-2</v>
      </c>
      <c r="L2376" s="3">
        <v>14999700</v>
      </c>
      <c r="M2376" s="3"/>
      <c r="N2376" s="5"/>
      <c r="O2376" s="3">
        <v>13086300.200000001</v>
      </c>
      <c r="P2376" s="4">
        <v>1.125</v>
      </c>
      <c r="Q2376" s="3">
        <v>14722087.73</v>
      </c>
      <c r="R2376" s="4">
        <v>1.6E-2</v>
      </c>
      <c r="S2376" s="3">
        <v>235553</v>
      </c>
      <c r="T2376" s="3"/>
      <c r="U2376" s="5"/>
      <c r="V2376" s="3">
        <v>10202091</v>
      </c>
      <c r="W2376" s="5"/>
      <c r="X2376" s="3">
        <v>20027123</v>
      </c>
      <c r="Y2376" s="3">
        <v>4291849</v>
      </c>
      <c r="Z2376" s="3">
        <v>36098</v>
      </c>
      <c r="AA2376" s="3">
        <v>824999</v>
      </c>
      <c r="AB2376" s="3">
        <v>10398692</v>
      </c>
      <c r="AC2376" s="3">
        <v>4475485</v>
      </c>
      <c r="AD2376" s="3">
        <v>9825031</v>
      </c>
      <c r="AE2376" s="3">
        <v>0</v>
      </c>
      <c r="AF2376" s="3">
        <v>14999700</v>
      </c>
      <c r="AG2376" s="3">
        <v>235553</v>
      </c>
      <c r="AH2376" s="3">
        <v>9825031</v>
      </c>
      <c r="AI2376" s="3">
        <v>10202091</v>
      </c>
      <c r="AJ2376" s="3">
        <v>1467662</v>
      </c>
      <c r="AK2376" s="3">
        <v>1467662</v>
      </c>
      <c r="AL2376" s="3">
        <v>671858</v>
      </c>
      <c r="AM2376" s="3">
        <v>795804</v>
      </c>
      <c r="AN2376" s="3">
        <v>-231292</v>
      </c>
      <c r="AO2376" s="3">
        <v>0</v>
      </c>
      <c r="AP2376" s="3">
        <v>231292</v>
      </c>
      <c r="AQ2376" s="3">
        <v>0</v>
      </c>
      <c r="AR2376" s="3">
        <f>Tabela1[[#This Row],[Potrzeby finansowe 2027
w tym:]]+Tabela1[[#This Row],[Rozliczenie 2025 potrz. fin.]]</f>
        <v>20027123</v>
      </c>
      <c r="AS2376" s="3">
        <v>0</v>
      </c>
      <c r="AT2376" s="3">
        <v>0</v>
      </c>
      <c r="AU2376" s="3"/>
      <c r="AV2376" s="3"/>
      <c r="AW2376" s="3"/>
      <c r="AX2376" s="3"/>
      <c r="AY2376" s="3"/>
      <c r="AZ2376" s="3"/>
      <c r="BA2376" s="3">
        <v>36098</v>
      </c>
      <c r="BB2376" s="3">
        <v>0</v>
      </c>
      <c r="BC2376" s="3">
        <v>11.82</v>
      </c>
      <c r="BD2376" s="3">
        <v>1.08</v>
      </c>
      <c r="BE2376" s="3">
        <v>642.38</v>
      </c>
      <c r="BF2376" s="3">
        <v>0</v>
      </c>
      <c r="BG2376" s="3">
        <v>560962</v>
      </c>
      <c r="BH2376" s="3">
        <v>5271</v>
      </c>
      <c r="BI2376" s="3">
        <v>264037</v>
      </c>
      <c r="BJ2376" s="3">
        <v>4057419.6674999995</v>
      </c>
      <c r="BK2376" s="3">
        <v>1662391.0199999996</v>
      </c>
      <c r="BL2376" s="3">
        <v>1906856.72</v>
      </c>
      <c r="BM2376" s="3">
        <v>5766401.1500000004</v>
      </c>
      <c r="BN2376" s="53">
        <v>0.79705473639051327</v>
      </c>
      <c r="BO2376" s="54">
        <v>1.9534789999999999E-4</v>
      </c>
      <c r="BP2376" s="70">
        <v>4913</v>
      </c>
      <c r="BQ2376" s="71"/>
      <c r="BR2376" s="70"/>
      <c r="BS2376" s="72"/>
      <c r="BT2376" s="72"/>
      <c r="BU2376" s="70">
        <v>14999700</v>
      </c>
      <c r="BV2376" s="70">
        <v>235553</v>
      </c>
      <c r="BW2376" s="74">
        <v>9825031</v>
      </c>
      <c r="BX2376" s="70">
        <v>25060284</v>
      </c>
    </row>
    <row r="2377" spans="1:76" x14ac:dyDescent="0.3">
      <c r="A2377" s="73" t="s">
        <v>10</v>
      </c>
      <c r="B2377" s="2" t="s">
        <v>1149</v>
      </c>
      <c r="C2377" s="2" t="s">
        <v>72</v>
      </c>
      <c r="D2377" s="2" t="s">
        <v>18</v>
      </c>
      <c r="E2377" s="2" t="s">
        <v>15</v>
      </c>
      <c r="F2377" s="17" t="str">
        <f>+Tabela1[[#This Row],[WK]]&amp;Tabela1[[#This Row],[PK]]&amp;Tabela1[[#This Row],[GK]]</f>
        <v>321204</v>
      </c>
      <c r="G2377" s="2" t="s">
        <v>2203</v>
      </c>
      <c r="H2377" s="3">
        <v>155021379.44999999</v>
      </c>
      <c r="I2377" s="4">
        <v>1.125</v>
      </c>
      <c r="J2377" s="3">
        <v>174399051.88</v>
      </c>
      <c r="K2377" s="4">
        <v>7.0000000000000007E-2</v>
      </c>
      <c r="L2377" s="3">
        <v>12207934</v>
      </c>
      <c r="M2377" s="3"/>
      <c r="N2377" s="5"/>
      <c r="O2377" s="3">
        <v>12385353.75</v>
      </c>
      <c r="P2377" s="4">
        <v>1.125</v>
      </c>
      <c r="Q2377" s="3">
        <v>13933522.970000001</v>
      </c>
      <c r="R2377" s="4">
        <v>1.6E-2</v>
      </c>
      <c r="S2377" s="3">
        <v>222936</v>
      </c>
      <c r="T2377" s="3"/>
      <c r="U2377" s="5"/>
      <c r="V2377" s="3">
        <v>8701872</v>
      </c>
      <c r="W2377" s="5"/>
      <c r="X2377" s="3">
        <v>11831626</v>
      </c>
      <c r="Y2377" s="3">
        <v>1131976</v>
      </c>
      <c r="Z2377" s="3">
        <v>200624</v>
      </c>
      <c r="AA2377" s="3">
        <v>795416</v>
      </c>
      <c r="AB2377" s="3">
        <v>9090539</v>
      </c>
      <c r="AC2377" s="3">
        <v>613071</v>
      </c>
      <c r="AD2377" s="3">
        <v>3129754</v>
      </c>
      <c r="AE2377" s="3">
        <v>0</v>
      </c>
      <c r="AF2377" s="3">
        <v>12207934</v>
      </c>
      <c r="AG2377" s="3">
        <v>222936</v>
      </c>
      <c r="AH2377" s="3">
        <v>3129754</v>
      </c>
      <c r="AI2377" s="3">
        <v>8701872</v>
      </c>
      <c r="AJ2377" s="3">
        <v>213554</v>
      </c>
      <c r="AK2377" s="3">
        <v>213554</v>
      </c>
      <c r="AL2377" s="3">
        <v>773056</v>
      </c>
      <c r="AM2377" s="3">
        <v>-559502</v>
      </c>
      <c r="AN2377" s="3">
        <v>-149802</v>
      </c>
      <c r="AO2377" s="3">
        <v>0</v>
      </c>
      <c r="AP2377" s="3">
        <v>149802</v>
      </c>
      <c r="AQ2377" s="3">
        <v>0</v>
      </c>
      <c r="AR2377" s="3">
        <f>Tabela1[[#This Row],[Potrzeby finansowe 2027
w tym:]]+Tabela1[[#This Row],[Rozliczenie 2025 potrz. fin.]]</f>
        <v>11831626</v>
      </c>
      <c r="AS2377" s="3">
        <v>0</v>
      </c>
      <c r="AT2377" s="3">
        <v>0</v>
      </c>
      <c r="AU2377" s="3"/>
      <c r="AV2377" s="3"/>
      <c r="AW2377" s="3"/>
      <c r="AX2377" s="3"/>
      <c r="AY2377" s="3"/>
      <c r="AZ2377" s="3"/>
      <c r="BA2377" s="3">
        <v>200624</v>
      </c>
      <c r="BB2377" s="3">
        <v>0</v>
      </c>
      <c r="BC2377" s="3">
        <v>0</v>
      </c>
      <c r="BD2377" s="3">
        <v>0.01</v>
      </c>
      <c r="BE2377" s="3">
        <v>4020.1</v>
      </c>
      <c r="BF2377" s="3">
        <v>0</v>
      </c>
      <c r="BG2377" s="3">
        <v>466349</v>
      </c>
      <c r="BH2377" s="3">
        <v>4382</v>
      </c>
      <c r="BI2377" s="3">
        <v>329067</v>
      </c>
      <c r="BJ2377" s="3">
        <v>5056714.3925000001</v>
      </c>
      <c r="BK2377" s="3">
        <v>3013502.29</v>
      </c>
      <c r="BL2377" s="3">
        <v>880331.27</v>
      </c>
      <c r="BM2377" s="3">
        <v>6412185.8700000001</v>
      </c>
      <c r="BN2377" s="53">
        <v>0.93947940274008379</v>
      </c>
      <c r="BO2377" s="54">
        <v>1.7341470000000001E-4</v>
      </c>
      <c r="BP2377" s="70">
        <v>4361</v>
      </c>
      <c r="BQ2377" s="71"/>
      <c r="BR2377" s="70"/>
      <c r="BS2377" s="72"/>
      <c r="BT2377" s="72"/>
      <c r="BU2377" s="70">
        <v>12207934</v>
      </c>
      <c r="BV2377" s="70">
        <v>222936</v>
      </c>
      <c r="BW2377" s="74">
        <v>3129754</v>
      </c>
      <c r="BX2377" s="70">
        <v>15560624</v>
      </c>
    </row>
    <row r="2378" spans="1:76" x14ac:dyDescent="0.3">
      <c r="A2378" s="73" t="s">
        <v>10</v>
      </c>
      <c r="B2378" s="2" t="s">
        <v>1149</v>
      </c>
      <c r="C2378" s="2" t="s">
        <v>72</v>
      </c>
      <c r="D2378" s="2" t="s">
        <v>21</v>
      </c>
      <c r="E2378" s="2" t="s">
        <v>19</v>
      </c>
      <c r="F2378" s="17" t="str">
        <f>+Tabela1[[#This Row],[WK]]&amp;Tabela1[[#This Row],[PK]]&amp;Tabela1[[#This Row],[GK]]</f>
        <v>321205</v>
      </c>
      <c r="G2378" s="2" t="s">
        <v>2204</v>
      </c>
      <c r="H2378" s="3">
        <v>782627271.13</v>
      </c>
      <c r="I2378" s="4">
        <v>1.125</v>
      </c>
      <c r="J2378" s="3">
        <v>880455680.01999998</v>
      </c>
      <c r="K2378" s="4">
        <v>7.0000000000000007E-2</v>
      </c>
      <c r="L2378" s="3">
        <v>61631898</v>
      </c>
      <c r="M2378" s="3"/>
      <c r="N2378" s="5"/>
      <c r="O2378" s="3">
        <v>79215175.300000012</v>
      </c>
      <c r="P2378" s="4">
        <v>1.125</v>
      </c>
      <c r="Q2378" s="3">
        <v>89117072.209999993</v>
      </c>
      <c r="R2378" s="4">
        <v>1.6E-2</v>
      </c>
      <c r="S2378" s="3">
        <v>1425873</v>
      </c>
      <c r="T2378" s="3"/>
      <c r="U2378" s="5"/>
      <c r="V2378" s="3">
        <v>39391477</v>
      </c>
      <c r="W2378" s="5"/>
      <c r="X2378" s="3">
        <v>61362739</v>
      </c>
      <c r="Y2378" s="3">
        <v>9717746</v>
      </c>
      <c r="Z2378" s="3">
        <v>274905</v>
      </c>
      <c r="AA2378" s="3">
        <v>2588761</v>
      </c>
      <c r="AB2378" s="3">
        <v>40005384</v>
      </c>
      <c r="AC2378" s="3">
        <v>8775943</v>
      </c>
      <c r="AD2378" s="3">
        <v>21971262</v>
      </c>
      <c r="AE2378" s="3">
        <v>0</v>
      </c>
      <c r="AF2378" s="3">
        <v>61631898</v>
      </c>
      <c r="AG2378" s="3">
        <v>1425873</v>
      </c>
      <c r="AH2378" s="3">
        <v>21971262</v>
      </c>
      <c r="AI2378" s="3">
        <v>39391477</v>
      </c>
      <c r="AJ2378" s="3">
        <v>4801469</v>
      </c>
      <c r="AK2378" s="3">
        <v>4801469</v>
      </c>
      <c r="AL2378" s="3">
        <v>2339977</v>
      </c>
      <c r="AM2378" s="3">
        <v>2461492</v>
      </c>
      <c r="AN2378" s="3">
        <v>-696612</v>
      </c>
      <c r="AO2378" s="3">
        <v>0</v>
      </c>
      <c r="AP2378" s="3">
        <v>696612</v>
      </c>
      <c r="AQ2378" s="3">
        <v>0</v>
      </c>
      <c r="AR2378" s="3">
        <f>Tabela1[[#This Row],[Potrzeby finansowe 2027
w tym:]]+Tabela1[[#This Row],[Rozliczenie 2025 potrz. fin.]]</f>
        <v>61362739</v>
      </c>
      <c r="AS2378" s="3">
        <v>0</v>
      </c>
      <c r="AT2378" s="3">
        <v>0</v>
      </c>
      <c r="AU2378" s="3"/>
      <c r="AV2378" s="3"/>
      <c r="AW2378" s="3"/>
      <c r="AX2378" s="3"/>
      <c r="AY2378" s="3"/>
      <c r="AZ2378" s="3"/>
      <c r="BA2378" s="3">
        <v>274905</v>
      </c>
      <c r="BB2378" s="3">
        <v>0</v>
      </c>
      <c r="BC2378" s="3">
        <v>0.76</v>
      </c>
      <c r="BD2378" s="3">
        <v>0</v>
      </c>
      <c r="BE2378" s="3">
        <v>5503.5</v>
      </c>
      <c r="BF2378" s="3">
        <v>0</v>
      </c>
      <c r="BG2378" s="3">
        <v>1893070</v>
      </c>
      <c r="BH2378" s="3">
        <v>17788</v>
      </c>
      <c r="BI2378" s="3">
        <v>695691</v>
      </c>
      <c r="BJ2378" s="3">
        <v>10690567.767500002</v>
      </c>
      <c r="BK2378" s="3">
        <v>7712452.1300000008</v>
      </c>
      <c r="BL2378" s="3">
        <v>1279867.71</v>
      </c>
      <c r="BM2378" s="3">
        <v>9352727.1300000008</v>
      </c>
      <c r="BN2378" s="53">
        <v>0.87766430709829057</v>
      </c>
      <c r="BO2378" s="54">
        <v>7.3646119999999995E-4</v>
      </c>
      <c r="BP2378" s="70">
        <v>18521</v>
      </c>
      <c r="BQ2378" s="71"/>
      <c r="BR2378" s="70"/>
      <c r="BS2378" s="72"/>
      <c r="BT2378" s="72"/>
      <c r="BU2378" s="70">
        <v>61631898</v>
      </c>
      <c r="BV2378" s="70">
        <v>1425873</v>
      </c>
      <c r="BW2378" s="74">
        <v>21971262</v>
      </c>
      <c r="BX2378" s="70">
        <v>85029033</v>
      </c>
    </row>
    <row r="2379" spans="1:76" x14ac:dyDescent="0.3">
      <c r="A2379" s="73" t="s">
        <v>10</v>
      </c>
      <c r="B2379" s="2" t="s">
        <v>1149</v>
      </c>
      <c r="C2379" s="2" t="s">
        <v>72</v>
      </c>
      <c r="D2379" s="2" t="s">
        <v>23</v>
      </c>
      <c r="E2379" s="2" t="s">
        <v>15</v>
      </c>
      <c r="F2379" s="17" t="str">
        <f>+Tabela1[[#This Row],[WK]]&amp;Tabela1[[#This Row],[PK]]&amp;Tabela1[[#This Row],[GK]]</f>
        <v>321206</v>
      </c>
      <c r="G2379" s="2" t="s">
        <v>2205</v>
      </c>
      <c r="H2379" s="3">
        <v>105563142.84</v>
      </c>
      <c r="I2379" s="4">
        <v>1.125</v>
      </c>
      <c r="J2379" s="3">
        <v>118758535.7</v>
      </c>
      <c r="K2379" s="4">
        <v>7.0000000000000007E-2</v>
      </c>
      <c r="L2379" s="3">
        <v>8313097</v>
      </c>
      <c r="M2379" s="3"/>
      <c r="N2379" s="5"/>
      <c r="O2379" s="3">
        <v>8743415.5</v>
      </c>
      <c r="P2379" s="4">
        <v>1.125</v>
      </c>
      <c r="Q2379" s="3">
        <v>9836342.4399999995</v>
      </c>
      <c r="R2379" s="4">
        <v>1.6E-2</v>
      </c>
      <c r="S2379" s="3">
        <v>157381</v>
      </c>
      <c r="T2379" s="3"/>
      <c r="U2379" s="5"/>
      <c r="V2379" s="3">
        <v>5765227</v>
      </c>
      <c r="W2379" s="5"/>
      <c r="X2379" s="3">
        <v>11635785</v>
      </c>
      <c r="Y2379" s="3">
        <v>2934107</v>
      </c>
      <c r="Z2379" s="3">
        <v>106278</v>
      </c>
      <c r="AA2379" s="3">
        <v>629567</v>
      </c>
      <c r="AB2379" s="3">
        <v>5986380</v>
      </c>
      <c r="AC2379" s="3">
        <v>1979453</v>
      </c>
      <c r="AD2379" s="3">
        <v>5870558</v>
      </c>
      <c r="AE2379" s="3">
        <v>0</v>
      </c>
      <c r="AF2379" s="3">
        <v>8313097</v>
      </c>
      <c r="AG2379" s="3">
        <v>157381</v>
      </c>
      <c r="AH2379" s="3">
        <v>5870558</v>
      </c>
      <c r="AI2379" s="3">
        <v>5765227</v>
      </c>
      <c r="AJ2379" s="3">
        <v>396797</v>
      </c>
      <c r="AK2379" s="3">
        <v>396797</v>
      </c>
      <c r="AL2379" s="3">
        <v>506919</v>
      </c>
      <c r="AM2379" s="3">
        <v>-110122</v>
      </c>
      <c r="AN2379" s="3">
        <v>431474</v>
      </c>
      <c r="AO2379" s="3">
        <v>0</v>
      </c>
      <c r="AP2379" s="3">
        <v>-431474</v>
      </c>
      <c r="AQ2379" s="3">
        <v>0</v>
      </c>
      <c r="AR2379" s="3">
        <f>Tabela1[[#This Row],[Potrzeby finansowe 2027
w tym:]]+Tabela1[[#This Row],[Rozliczenie 2025 potrz. fin.]]</f>
        <v>11635785</v>
      </c>
      <c r="AS2379" s="3">
        <v>0</v>
      </c>
      <c r="AT2379" s="3">
        <v>0</v>
      </c>
      <c r="AU2379" s="3"/>
      <c r="AV2379" s="3"/>
      <c r="AW2379" s="3"/>
      <c r="AX2379" s="3"/>
      <c r="AY2379" s="3"/>
      <c r="AZ2379" s="3"/>
      <c r="BA2379" s="3">
        <v>106278</v>
      </c>
      <c r="BB2379" s="3">
        <v>0</v>
      </c>
      <c r="BC2379" s="3">
        <v>6.48</v>
      </c>
      <c r="BD2379" s="3">
        <v>0</v>
      </c>
      <c r="BE2379" s="3">
        <v>2086.4</v>
      </c>
      <c r="BF2379" s="3">
        <v>0</v>
      </c>
      <c r="BG2379" s="3">
        <v>377782</v>
      </c>
      <c r="BH2379" s="3">
        <v>2983</v>
      </c>
      <c r="BI2379" s="3">
        <v>251785</v>
      </c>
      <c r="BJ2379" s="3">
        <v>3869137.2075</v>
      </c>
      <c r="BK2379" s="3">
        <v>0</v>
      </c>
      <c r="BL2379" s="3">
        <v>4719178.24</v>
      </c>
      <c r="BM2379" s="3">
        <v>6038192.3499999996</v>
      </c>
      <c r="BN2379" s="53">
        <v>0.78265297557427049</v>
      </c>
      <c r="BO2379" s="54">
        <v>1.2269679999999999E-4</v>
      </c>
      <c r="BP2379" s="70">
        <v>3086</v>
      </c>
      <c r="BQ2379" s="71"/>
      <c r="BR2379" s="70"/>
      <c r="BS2379" s="72"/>
      <c r="BT2379" s="72"/>
      <c r="BU2379" s="70">
        <v>8313097</v>
      </c>
      <c r="BV2379" s="70">
        <v>157381</v>
      </c>
      <c r="BW2379" s="74">
        <v>5870558</v>
      </c>
      <c r="BX2379" s="70">
        <v>14341036</v>
      </c>
    </row>
    <row r="2380" spans="1:76" x14ac:dyDescent="0.3">
      <c r="A2380" s="73" t="s">
        <v>10</v>
      </c>
      <c r="B2380" s="2" t="s">
        <v>1149</v>
      </c>
      <c r="C2380" s="2" t="s">
        <v>74</v>
      </c>
      <c r="D2380" s="2" t="s">
        <v>12</v>
      </c>
      <c r="E2380" s="2" t="s">
        <v>13</v>
      </c>
      <c r="F2380" s="17" t="str">
        <f>+Tabela1[[#This Row],[WK]]&amp;Tabela1[[#This Row],[PK]]&amp;Tabela1[[#This Row],[GK]]</f>
        <v>321301</v>
      </c>
      <c r="G2380" s="2" t="s">
        <v>2206</v>
      </c>
      <c r="H2380" s="3">
        <v>594162472.95000005</v>
      </c>
      <c r="I2380" s="4">
        <v>1.125</v>
      </c>
      <c r="J2380" s="3">
        <v>668432782.07000005</v>
      </c>
      <c r="K2380" s="4">
        <v>7.0000000000000007E-2</v>
      </c>
      <c r="L2380" s="3">
        <v>46790295</v>
      </c>
      <c r="M2380" s="3"/>
      <c r="N2380" s="5"/>
      <c r="O2380" s="3">
        <v>71956098.349999994</v>
      </c>
      <c r="P2380" s="4">
        <v>1.125</v>
      </c>
      <c r="Q2380" s="3">
        <v>80950610.640000001</v>
      </c>
      <c r="R2380" s="4">
        <v>1.6E-2</v>
      </c>
      <c r="S2380" s="3">
        <v>1295210</v>
      </c>
      <c r="T2380" s="3"/>
      <c r="U2380" s="5"/>
      <c r="V2380" s="3">
        <v>28879468</v>
      </c>
      <c r="W2380" s="5"/>
      <c r="X2380" s="3">
        <v>27083086</v>
      </c>
      <c r="Y2380" s="3">
        <v>0</v>
      </c>
      <c r="Z2380" s="3">
        <v>129368</v>
      </c>
      <c r="AA2380" s="3">
        <v>2084182</v>
      </c>
      <c r="AB2380" s="3">
        <v>24701885</v>
      </c>
      <c r="AC2380" s="3">
        <v>167651</v>
      </c>
      <c r="AD2380" s="3">
        <v>2532545</v>
      </c>
      <c r="AE2380" s="3">
        <v>0</v>
      </c>
      <c r="AF2380" s="3">
        <v>46790295</v>
      </c>
      <c r="AG2380" s="3">
        <v>1295210</v>
      </c>
      <c r="AH2380" s="3">
        <v>2532545</v>
      </c>
      <c r="AI2380" s="3">
        <v>28879468</v>
      </c>
      <c r="AJ2380" s="3">
        <v>1061721</v>
      </c>
      <c r="AK2380" s="3">
        <v>2863636</v>
      </c>
      <c r="AL2380" s="3">
        <v>425202</v>
      </c>
      <c r="AM2380" s="3">
        <v>2438434</v>
      </c>
      <c r="AN2380" s="3">
        <v>1801915</v>
      </c>
      <c r="AO2380" s="3">
        <v>0</v>
      </c>
      <c r="AP2380" s="3">
        <v>0</v>
      </c>
      <c r="AQ2380" s="3">
        <v>1801915</v>
      </c>
      <c r="AR2380" s="3">
        <f>Tabela1[[#This Row],[Potrzeby finansowe 2027
w tym:]]+Tabela1[[#This Row],[Rozliczenie 2025 potrz. fin.]]</f>
        <v>28885001</v>
      </c>
      <c r="AS2380" s="3">
        <v>0</v>
      </c>
      <c r="AT2380" s="3">
        <v>0</v>
      </c>
      <c r="AU2380" s="3"/>
      <c r="AV2380" s="3"/>
      <c r="AW2380" s="3"/>
      <c r="AX2380" s="3"/>
      <c r="AY2380" s="3"/>
      <c r="AZ2380" s="3"/>
      <c r="BA2380" s="3">
        <v>129368</v>
      </c>
      <c r="BB2380" s="3">
        <v>0</v>
      </c>
      <c r="BC2380" s="3">
        <v>0</v>
      </c>
      <c r="BD2380" s="3">
        <v>1189.28</v>
      </c>
      <c r="BE2380" s="3">
        <v>213.73</v>
      </c>
      <c r="BF2380" s="3">
        <v>0</v>
      </c>
      <c r="BG2380" s="3">
        <v>1298267</v>
      </c>
      <c r="BH2380" s="3">
        <v>12199</v>
      </c>
      <c r="BI2380" s="3">
        <v>785915</v>
      </c>
      <c r="BJ2380" s="3">
        <v>12077034.592500001</v>
      </c>
      <c r="BK2380" s="3">
        <v>6230811.2000000011</v>
      </c>
      <c r="BL2380" s="3">
        <v>6238454.3700000001</v>
      </c>
      <c r="BM2380" s="3">
        <v>10907984.83</v>
      </c>
      <c r="BN2380" s="53">
        <v>1.0168583233074993</v>
      </c>
      <c r="BO2380" s="54">
        <v>4.8560809999999998E-4</v>
      </c>
      <c r="BP2380" s="70">
        <v>12212</v>
      </c>
      <c r="BQ2380" s="71"/>
      <c r="BR2380" s="70"/>
      <c r="BS2380" s="72"/>
      <c r="BT2380" s="72"/>
      <c r="BU2380" s="70">
        <v>46790295</v>
      </c>
      <c r="BV2380" s="70">
        <v>1295210</v>
      </c>
      <c r="BW2380" s="74">
        <v>2532545</v>
      </c>
      <c r="BX2380" s="70">
        <v>50618050</v>
      </c>
    </row>
    <row r="2381" spans="1:76" x14ac:dyDescent="0.3">
      <c r="A2381" s="73" t="s">
        <v>10</v>
      </c>
      <c r="B2381" s="2" t="s">
        <v>1149</v>
      </c>
      <c r="C2381" s="2" t="s">
        <v>74</v>
      </c>
      <c r="D2381" s="2" t="s">
        <v>11</v>
      </c>
      <c r="E2381" s="2" t="s">
        <v>13</v>
      </c>
      <c r="F2381" s="17" t="str">
        <f>+Tabela1[[#This Row],[WK]]&amp;Tabela1[[#This Row],[PK]]&amp;Tabela1[[#This Row],[GK]]</f>
        <v>321302</v>
      </c>
      <c r="G2381" s="2" t="s">
        <v>638</v>
      </c>
      <c r="H2381" s="3">
        <v>500129017.62</v>
      </c>
      <c r="I2381" s="4">
        <v>1.125</v>
      </c>
      <c r="J2381" s="3">
        <v>562645144.82000005</v>
      </c>
      <c r="K2381" s="4">
        <v>7.0000000000000007E-2</v>
      </c>
      <c r="L2381" s="3">
        <v>39385160</v>
      </c>
      <c r="M2381" s="3"/>
      <c r="N2381" s="5"/>
      <c r="O2381" s="3">
        <v>50605774.629999988</v>
      </c>
      <c r="P2381" s="4">
        <v>1.125</v>
      </c>
      <c r="Q2381" s="3">
        <v>56931496.460000001</v>
      </c>
      <c r="R2381" s="4">
        <v>1.6E-2</v>
      </c>
      <c r="S2381" s="3">
        <v>910904</v>
      </c>
      <c r="T2381" s="3"/>
      <c r="U2381" s="5"/>
      <c r="V2381" s="3">
        <v>24626784</v>
      </c>
      <c r="W2381" s="5"/>
      <c r="X2381" s="3">
        <v>35162121</v>
      </c>
      <c r="Y2381" s="3">
        <v>10192493</v>
      </c>
      <c r="Z2381" s="3">
        <v>4868</v>
      </c>
      <c r="AA2381" s="3">
        <v>1623872</v>
      </c>
      <c r="AB2381" s="3">
        <v>20636788</v>
      </c>
      <c r="AC2381" s="3">
        <v>2704100</v>
      </c>
      <c r="AD2381" s="3">
        <v>10535337</v>
      </c>
      <c r="AE2381" s="3">
        <v>0</v>
      </c>
      <c r="AF2381" s="3">
        <v>39385160</v>
      </c>
      <c r="AG2381" s="3">
        <v>910904</v>
      </c>
      <c r="AH2381" s="3">
        <v>10535337</v>
      </c>
      <c r="AI2381" s="3">
        <v>24626784</v>
      </c>
      <c r="AJ2381" s="3">
        <v>2450894</v>
      </c>
      <c r="AK2381" s="3">
        <v>2450894</v>
      </c>
      <c r="AL2381" s="3">
        <v>1607924</v>
      </c>
      <c r="AM2381" s="3">
        <v>842970</v>
      </c>
      <c r="AN2381" s="3">
        <v>-261240</v>
      </c>
      <c r="AO2381" s="3">
        <v>0</v>
      </c>
      <c r="AP2381" s="3">
        <v>261240</v>
      </c>
      <c r="AQ2381" s="3">
        <v>0</v>
      </c>
      <c r="AR2381" s="3">
        <f>Tabela1[[#This Row],[Potrzeby finansowe 2027
w tym:]]+Tabela1[[#This Row],[Rozliczenie 2025 potrz. fin.]]</f>
        <v>35162121</v>
      </c>
      <c r="AS2381" s="3">
        <v>0</v>
      </c>
      <c r="AT2381" s="3">
        <v>0</v>
      </c>
      <c r="AU2381" s="3"/>
      <c r="AV2381" s="3"/>
      <c r="AW2381" s="3"/>
      <c r="AX2381" s="3"/>
      <c r="AY2381" s="3"/>
      <c r="AZ2381" s="3"/>
      <c r="BA2381" s="3">
        <v>4868</v>
      </c>
      <c r="BB2381" s="3">
        <v>0</v>
      </c>
      <c r="BC2381" s="3">
        <v>0</v>
      </c>
      <c r="BD2381" s="3">
        <v>0</v>
      </c>
      <c r="BE2381" s="3">
        <v>97.54</v>
      </c>
      <c r="BF2381" s="3">
        <v>0</v>
      </c>
      <c r="BG2381" s="3">
        <v>1218662</v>
      </c>
      <c r="BH2381" s="3">
        <v>11451</v>
      </c>
      <c r="BI2381" s="3">
        <v>405210</v>
      </c>
      <c r="BJ2381" s="3">
        <v>6226789.4624999985</v>
      </c>
      <c r="BK2381" s="3">
        <v>3104645.0499999989</v>
      </c>
      <c r="BL2381" s="3">
        <v>348914.97</v>
      </c>
      <c r="BM2381" s="3">
        <v>11790747.710000001</v>
      </c>
      <c r="BN2381" s="53">
        <v>0.80493550823983673</v>
      </c>
      <c r="BO2381" s="54">
        <v>4.8445010000000002E-4</v>
      </c>
      <c r="BP2381" s="70">
        <v>12183</v>
      </c>
      <c r="BQ2381" s="71"/>
      <c r="BR2381" s="70"/>
      <c r="BS2381" s="72"/>
      <c r="BT2381" s="72"/>
      <c r="BU2381" s="70">
        <v>39385160</v>
      </c>
      <c r="BV2381" s="70">
        <v>910904</v>
      </c>
      <c r="BW2381" s="74">
        <v>10535337</v>
      </c>
      <c r="BX2381" s="70">
        <v>50831401</v>
      </c>
    </row>
    <row r="2382" spans="1:76" x14ac:dyDescent="0.3">
      <c r="A2382" s="73" t="s">
        <v>10</v>
      </c>
      <c r="B2382" s="2" t="s">
        <v>1149</v>
      </c>
      <c r="C2382" s="2" t="s">
        <v>74</v>
      </c>
      <c r="D2382" s="2" t="s">
        <v>16</v>
      </c>
      <c r="E2382" s="2" t="s">
        <v>15</v>
      </c>
      <c r="F2382" s="17" t="str">
        <f>+Tabela1[[#This Row],[WK]]&amp;Tabela1[[#This Row],[PK]]&amp;Tabela1[[#This Row],[GK]]</f>
        <v>321303</v>
      </c>
      <c r="G2382" s="2" t="s">
        <v>2206</v>
      </c>
      <c r="H2382" s="3">
        <v>277901701.06999999</v>
      </c>
      <c r="I2382" s="4">
        <v>1.125</v>
      </c>
      <c r="J2382" s="3">
        <v>312639413.69999999</v>
      </c>
      <c r="K2382" s="4">
        <v>7.0000000000000007E-2</v>
      </c>
      <c r="L2382" s="3">
        <v>21884759</v>
      </c>
      <c r="M2382" s="3"/>
      <c r="N2382" s="5"/>
      <c r="O2382" s="3">
        <v>30348405.280000001</v>
      </c>
      <c r="P2382" s="4">
        <v>1.125</v>
      </c>
      <c r="Q2382" s="3">
        <v>34141955.939999998</v>
      </c>
      <c r="R2382" s="4">
        <v>1.6E-2</v>
      </c>
      <c r="S2382" s="3">
        <v>546271</v>
      </c>
      <c r="T2382" s="3"/>
      <c r="U2382" s="5"/>
      <c r="V2382" s="3">
        <v>14381991</v>
      </c>
      <c r="W2382" s="5"/>
      <c r="X2382" s="3">
        <v>27301647</v>
      </c>
      <c r="Y2382" s="3">
        <v>0</v>
      </c>
      <c r="Z2382" s="3">
        <v>805201</v>
      </c>
      <c r="AA2382" s="3">
        <v>2349214</v>
      </c>
      <c r="AB2382" s="3">
        <v>18786970</v>
      </c>
      <c r="AC2382" s="3">
        <v>5360262</v>
      </c>
      <c r="AD2382" s="3">
        <v>12952233</v>
      </c>
      <c r="AE2382" s="3">
        <v>3907502</v>
      </c>
      <c r="AF2382" s="3">
        <v>21884759</v>
      </c>
      <c r="AG2382" s="3">
        <v>546271</v>
      </c>
      <c r="AH2382" s="3">
        <v>9044731</v>
      </c>
      <c r="AI2382" s="3">
        <v>14381991</v>
      </c>
      <c r="AJ2382" s="3">
        <v>1624926</v>
      </c>
      <c r="AK2382" s="3">
        <v>1657503</v>
      </c>
      <c r="AL2382" s="3">
        <v>671163</v>
      </c>
      <c r="AM2382" s="3">
        <v>986340</v>
      </c>
      <c r="AN2382" s="3">
        <v>19118</v>
      </c>
      <c r="AO2382" s="3">
        <v>0</v>
      </c>
      <c r="AP2382" s="3">
        <v>13459</v>
      </c>
      <c r="AQ2382" s="3">
        <v>32577</v>
      </c>
      <c r="AR2382" s="3">
        <f>Tabela1[[#This Row],[Potrzeby finansowe 2027
w tym:]]+Tabela1[[#This Row],[Rozliczenie 2025 potrz. fin.]]</f>
        <v>27334224</v>
      </c>
      <c r="AS2382" s="3">
        <v>0</v>
      </c>
      <c r="AT2382" s="3">
        <v>0</v>
      </c>
      <c r="AU2382" s="3"/>
      <c r="AV2382" s="3"/>
      <c r="AW2382" s="3"/>
      <c r="AX2382" s="3"/>
      <c r="AY2382" s="3"/>
      <c r="AZ2382" s="3"/>
      <c r="BA2382" s="3">
        <v>805201</v>
      </c>
      <c r="BB2382" s="3">
        <v>0</v>
      </c>
      <c r="BC2382" s="3">
        <v>193.08</v>
      </c>
      <c r="BD2382" s="3">
        <v>6638.72</v>
      </c>
      <c r="BE2382" s="3">
        <v>1570.03</v>
      </c>
      <c r="BF2382" s="3">
        <v>0</v>
      </c>
      <c r="BG2382" s="3">
        <v>799777</v>
      </c>
      <c r="BH2382" s="3">
        <v>7515</v>
      </c>
      <c r="BI2382" s="3">
        <v>1549437</v>
      </c>
      <c r="BJ2382" s="3">
        <v>23809943.497500002</v>
      </c>
      <c r="BK2382" s="3">
        <v>18435963.530000001</v>
      </c>
      <c r="BL2382" s="3">
        <v>3131291.36</v>
      </c>
      <c r="BM2382" s="3">
        <v>15233337.149999999</v>
      </c>
      <c r="BN2382" s="53">
        <v>1.3276703692304823</v>
      </c>
      <c r="BO2382" s="54">
        <v>2.8543820000000001E-4</v>
      </c>
      <c r="BP2382" s="70">
        <v>7178</v>
      </c>
      <c r="BQ2382" s="71"/>
      <c r="BR2382" s="70"/>
      <c r="BS2382" s="72"/>
      <c r="BT2382" s="72"/>
      <c r="BU2382" s="70">
        <v>21884759</v>
      </c>
      <c r="BV2382" s="70">
        <v>546271</v>
      </c>
      <c r="BW2382" s="74">
        <v>9044731</v>
      </c>
      <c r="BX2382" s="70">
        <v>31475761</v>
      </c>
    </row>
    <row r="2383" spans="1:76" x14ac:dyDescent="0.3">
      <c r="A2383" s="73" t="s">
        <v>10</v>
      </c>
      <c r="B2383" s="2" t="s">
        <v>1149</v>
      </c>
      <c r="C2383" s="2" t="s">
        <v>74</v>
      </c>
      <c r="D2383" s="2" t="s">
        <v>18</v>
      </c>
      <c r="E2383" s="2" t="s">
        <v>15</v>
      </c>
      <c r="F2383" s="17" t="str">
        <f>+Tabela1[[#This Row],[WK]]&amp;Tabela1[[#This Row],[PK]]&amp;Tabela1[[#This Row],[GK]]</f>
        <v>321304</v>
      </c>
      <c r="G2383" s="2" t="s">
        <v>2207</v>
      </c>
      <c r="H2383" s="3">
        <v>211988486.74000001</v>
      </c>
      <c r="I2383" s="4">
        <v>1.125</v>
      </c>
      <c r="J2383" s="3">
        <v>238487047.58000001</v>
      </c>
      <c r="K2383" s="4">
        <v>7.0000000000000007E-2</v>
      </c>
      <c r="L2383" s="3">
        <v>16694093</v>
      </c>
      <c r="M2383" s="3"/>
      <c r="N2383" s="5"/>
      <c r="O2383" s="3">
        <v>23058552.850000001</v>
      </c>
      <c r="P2383" s="4">
        <v>1.125</v>
      </c>
      <c r="Q2383" s="3">
        <v>25940871.960000001</v>
      </c>
      <c r="R2383" s="4">
        <v>1.6E-2</v>
      </c>
      <c r="S2383" s="3">
        <v>415054</v>
      </c>
      <c r="T2383" s="3"/>
      <c r="U2383" s="5"/>
      <c r="V2383" s="3">
        <v>11596524</v>
      </c>
      <c r="W2383" s="5"/>
      <c r="X2383" s="3">
        <v>15072228</v>
      </c>
      <c r="Y2383" s="3">
        <v>0</v>
      </c>
      <c r="Z2383" s="3">
        <v>169945</v>
      </c>
      <c r="AA2383" s="3">
        <v>1025271</v>
      </c>
      <c r="AB2383" s="3">
        <v>10896064</v>
      </c>
      <c r="AC2383" s="3">
        <v>2980948</v>
      </c>
      <c r="AD2383" s="3">
        <v>3475704</v>
      </c>
      <c r="AE2383" s="3">
        <v>0</v>
      </c>
      <c r="AF2383" s="3">
        <v>16694093</v>
      </c>
      <c r="AG2383" s="3">
        <v>415054</v>
      </c>
      <c r="AH2383" s="3">
        <v>3475704</v>
      </c>
      <c r="AI2383" s="3">
        <v>11596524</v>
      </c>
      <c r="AJ2383" s="3">
        <v>-117531</v>
      </c>
      <c r="AK2383" s="3">
        <v>-117531</v>
      </c>
      <c r="AL2383" s="3">
        <v>492013</v>
      </c>
      <c r="AM2383" s="3">
        <v>-609544</v>
      </c>
      <c r="AN2383" s="3">
        <v>0</v>
      </c>
      <c r="AO2383" s="3">
        <v>0</v>
      </c>
      <c r="AP2383" s="3">
        <v>0</v>
      </c>
      <c r="AQ2383" s="3">
        <v>0</v>
      </c>
      <c r="AR2383" s="3">
        <f>Tabela1[[#This Row],[Potrzeby finansowe 2027
w tym:]]+Tabela1[[#This Row],[Rozliczenie 2025 potrz. fin.]]</f>
        <v>15072228</v>
      </c>
      <c r="AS2383" s="3">
        <v>0</v>
      </c>
      <c r="AT2383" s="3">
        <v>0</v>
      </c>
      <c r="AU2383" s="3"/>
      <c r="AV2383" s="3"/>
      <c r="AW2383" s="3"/>
      <c r="AX2383" s="3"/>
      <c r="AY2383" s="3"/>
      <c r="AZ2383" s="3"/>
      <c r="BA2383" s="3">
        <v>169945</v>
      </c>
      <c r="BB2383" s="3">
        <v>0</v>
      </c>
      <c r="BC2383" s="3">
        <v>61.34</v>
      </c>
      <c r="BD2383" s="3">
        <v>0</v>
      </c>
      <c r="BE2383" s="3">
        <v>2996.44</v>
      </c>
      <c r="BF2383" s="3">
        <v>0</v>
      </c>
      <c r="BG2383" s="3">
        <v>620452</v>
      </c>
      <c r="BH2383" s="3">
        <v>5830</v>
      </c>
      <c r="BI2383" s="3">
        <v>404819</v>
      </c>
      <c r="BJ2383" s="3">
        <v>6220787.0199999996</v>
      </c>
      <c r="BK2383" s="3">
        <v>3665344.1999999993</v>
      </c>
      <c r="BL2383" s="3">
        <v>1717864.77</v>
      </c>
      <c r="BM2383" s="3">
        <v>6786041.7400000002</v>
      </c>
      <c r="BN2383" s="53">
        <v>1.0109622002741949</v>
      </c>
      <c r="BO2383" s="54">
        <v>2.2658650000000001E-4</v>
      </c>
      <c r="BP2383" s="70">
        <v>5698</v>
      </c>
      <c r="BQ2383" s="71"/>
      <c r="BR2383" s="70"/>
      <c r="BS2383" s="72"/>
      <c r="BT2383" s="72"/>
      <c r="BU2383" s="70">
        <v>16694093</v>
      </c>
      <c r="BV2383" s="70">
        <v>415054</v>
      </c>
      <c r="BW2383" s="74">
        <v>3475704</v>
      </c>
      <c r="BX2383" s="70">
        <v>20584851</v>
      </c>
    </row>
    <row r="2384" spans="1:76" x14ac:dyDescent="0.3">
      <c r="A2384" s="73" t="s">
        <v>10</v>
      </c>
      <c r="B2384" s="2" t="s">
        <v>1149</v>
      </c>
      <c r="C2384" s="2" t="s">
        <v>74</v>
      </c>
      <c r="D2384" s="2" t="s">
        <v>21</v>
      </c>
      <c r="E2384" s="2" t="s">
        <v>15</v>
      </c>
      <c r="F2384" s="17" t="str">
        <f>+Tabela1[[#This Row],[WK]]&amp;Tabela1[[#This Row],[PK]]&amp;Tabela1[[#This Row],[GK]]</f>
        <v>321305</v>
      </c>
      <c r="G2384" s="2" t="s">
        <v>2208</v>
      </c>
      <c r="H2384" s="3">
        <v>250626123.83000001</v>
      </c>
      <c r="I2384" s="4">
        <v>1.125</v>
      </c>
      <c r="J2384" s="3">
        <v>281954389.31</v>
      </c>
      <c r="K2384" s="4">
        <v>7.0000000000000007E-2</v>
      </c>
      <c r="L2384" s="3">
        <v>19736807</v>
      </c>
      <c r="M2384" s="3"/>
      <c r="N2384" s="5"/>
      <c r="O2384" s="3">
        <v>28801992.830000002</v>
      </c>
      <c r="P2384" s="4">
        <v>1.125</v>
      </c>
      <c r="Q2384" s="3">
        <v>32402241.93</v>
      </c>
      <c r="R2384" s="4">
        <v>1.6E-2</v>
      </c>
      <c r="S2384" s="3">
        <v>518436</v>
      </c>
      <c r="T2384" s="3"/>
      <c r="U2384" s="5"/>
      <c r="V2384" s="3">
        <v>12206773</v>
      </c>
      <c r="W2384" s="5"/>
      <c r="X2384" s="3">
        <v>19695241</v>
      </c>
      <c r="Y2384" s="3">
        <v>0</v>
      </c>
      <c r="Z2384" s="3">
        <v>718184</v>
      </c>
      <c r="AA2384" s="3">
        <v>2123904</v>
      </c>
      <c r="AB2384" s="3">
        <v>14122676</v>
      </c>
      <c r="AC2384" s="3">
        <v>2730477</v>
      </c>
      <c r="AD2384" s="3">
        <v>7520033</v>
      </c>
      <c r="AE2384" s="3">
        <v>4363276</v>
      </c>
      <c r="AF2384" s="3">
        <v>19736807</v>
      </c>
      <c r="AG2384" s="3">
        <v>518436</v>
      </c>
      <c r="AH2384" s="3">
        <v>3156757</v>
      </c>
      <c r="AI2384" s="3">
        <v>12206773</v>
      </c>
      <c r="AJ2384" s="3">
        <v>-220293</v>
      </c>
      <c r="AK2384" s="3">
        <v>-188727</v>
      </c>
      <c r="AL2384" s="3">
        <v>451396</v>
      </c>
      <c r="AM2384" s="3">
        <v>-640123</v>
      </c>
      <c r="AN2384" s="3">
        <v>636929</v>
      </c>
      <c r="AO2384" s="3">
        <v>0</v>
      </c>
      <c r="AP2384" s="3">
        <v>-605363</v>
      </c>
      <c r="AQ2384" s="3">
        <v>31566</v>
      </c>
      <c r="AR2384" s="3">
        <f>Tabela1[[#This Row],[Potrzeby finansowe 2027
w tym:]]+Tabela1[[#This Row],[Rozliczenie 2025 potrz. fin.]]</f>
        <v>19726807</v>
      </c>
      <c r="AS2384" s="3">
        <v>0</v>
      </c>
      <c r="AT2384" s="3">
        <v>0</v>
      </c>
      <c r="AU2384" s="3"/>
      <c r="AV2384" s="3"/>
      <c r="AW2384" s="3"/>
      <c r="AX2384" s="3"/>
      <c r="AY2384" s="3"/>
      <c r="AZ2384" s="3"/>
      <c r="BA2384" s="3">
        <v>718184</v>
      </c>
      <c r="BB2384" s="3">
        <v>0</v>
      </c>
      <c r="BC2384" s="3">
        <v>114.53</v>
      </c>
      <c r="BD2384" s="3">
        <v>6196.68</v>
      </c>
      <c r="BE2384" s="3">
        <v>1234.1300000000001</v>
      </c>
      <c r="BF2384" s="3">
        <v>0</v>
      </c>
      <c r="BG2384" s="3">
        <v>707400</v>
      </c>
      <c r="BH2384" s="3">
        <v>6647</v>
      </c>
      <c r="BI2384" s="3">
        <v>1416504</v>
      </c>
      <c r="BJ2384" s="3">
        <v>21767185.997499999</v>
      </c>
      <c r="BK2384" s="3">
        <v>16722121.77</v>
      </c>
      <c r="BL2384" s="3">
        <v>3242688.59</v>
      </c>
      <c r="BM2384" s="3">
        <v>13694879.73</v>
      </c>
      <c r="BN2384" s="53">
        <v>1.368254945300915</v>
      </c>
      <c r="BO2384" s="54">
        <v>2.8367559999999998E-4</v>
      </c>
      <c r="BP2384" s="70">
        <v>7134</v>
      </c>
      <c r="BQ2384" s="71"/>
      <c r="BR2384" s="70"/>
      <c r="BS2384" s="72"/>
      <c r="BT2384" s="72"/>
      <c r="BU2384" s="70">
        <v>19736807</v>
      </c>
      <c r="BV2384" s="70">
        <v>518436</v>
      </c>
      <c r="BW2384" s="74">
        <v>3156757</v>
      </c>
      <c r="BX2384" s="70">
        <v>23412000</v>
      </c>
    </row>
    <row r="2385" spans="1:76" x14ac:dyDescent="0.3">
      <c r="A2385" s="73" t="s">
        <v>10</v>
      </c>
      <c r="B2385" s="2" t="s">
        <v>1149</v>
      </c>
      <c r="C2385" s="2" t="s">
        <v>74</v>
      </c>
      <c r="D2385" s="2" t="s">
        <v>23</v>
      </c>
      <c r="E2385" s="2" t="s">
        <v>15</v>
      </c>
      <c r="F2385" s="17" t="str">
        <f>+Tabela1[[#This Row],[WK]]&amp;Tabela1[[#This Row],[PK]]&amp;Tabela1[[#This Row],[GK]]</f>
        <v>321306</v>
      </c>
      <c r="G2385" s="2" t="s">
        <v>638</v>
      </c>
      <c r="H2385" s="3">
        <v>283462237.45999998</v>
      </c>
      <c r="I2385" s="4">
        <v>1.125</v>
      </c>
      <c r="J2385" s="3">
        <v>318895017.13999999</v>
      </c>
      <c r="K2385" s="4">
        <v>7.0000000000000007E-2</v>
      </c>
      <c r="L2385" s="3">
        <v>22322651</v>
      </c>
      <c r="M2385" s="3"/>
      <c r="N2385" s="5"/>
      <c r="O2385" s="3">
        <v>9183276.1199999992</v>
      </c>
      <c r="P2385" s="4">
        <v>1.125</v>
      </c>
      <c r="Q2385" s="3">
        <v>10331185.640000001</v>
      </c>
      <c r="R2385" s="4">
        <v>1.6E-2</v>
      </c>
      <c r="S2385" s="3">
        <v>165299</v>
      </c>
      <c r="T2385" s="3"/>
      <c r="U2385" s="5"/>
      <c r="V2385" s="3">
        <v>15312756</v>
      </c>
      <c r="W2385" s="5"/>
      <c r="X2385" s="3">
        <v>35254254</v>
      </c>
      <c r="Y2385" s="3">
        <v>5653778</v>
      </c>
      <c r="Z2385" s="3">
        <v>345871</v>
      </c>
      <c r="AA2385" s="3">
        <v>1672459</v>
      </c>
      <c r="AB2385" s="3">
        <v>18642003</v>
      </c>
      <c r="AC2385" s="3">
        <v>8940143</v>
      </c>
      <c r="AD2385" s="3">
        <v>19941498</v>
      </c>
      <c r="AE2385" s="3">
        <v>0</v>
      </c>
      <c r="AF2385" s="3">
        <v>22322651</v>
      </c>
      <c r="AG2385" s="3">
        <v>165299</v>
      </c>
      <c r="AH2385" s="3">
        <v>19941498</v>
      </c>
      <c r="AI2385" s="3">
        <v>15312756</v>
      </c>
      <c r="AJ2385" s="3">
        <v>1360453</v>
      </c>
      <c r="AK2385" s="3">
        <v>1360453</v>
      </c>
      <c r="AL2385" s="3">
        <v>1058101</v>
      </c>
      <c r="AM2385" s="3">
        <v>302352</v>
      </c>
      <c r="AN2385" s="3">
        <v>949416</v>
      </c>
      <c r="AO2385" s="3">
        <v>0</v>
      </c>
      <c r="AP2385" s="3">
        <v>-949416</v>
      </c>
      <c r="AQ2385" s="3">
        <v>0</v>
      </c>
      <c r="AR2385" s="3">
        <f>Tabela1[[#This Row],[Potrzeby finansowe 2027
w tym:]]+Tabela1[[#This Row],[Rozliczenie 2025 potrz. fin.]]</f>
        <v>35254254</v>
      </c>
      <c r="AS2385" s="3">
        <v>0</v>
      </c>
      <c r="AT2385" s="3">
        <v>0</v>
      </c>
      <c r="AU2385" s="3"/>
      <c r="AV2385" s="3"/>
      <c r="AW2385" s="3"/>
      <c r="AX2385" s="3"/>
      <c r="AY2385" s="3"/>
      <c r="AZ2385" s="3"/>
      <c r="BA2385" s="3">
        <v>345871</v>
      </c>
      <c r="BB2385" s="3">
        <v>0</v>
      </c>
      <c r="BC2385" s="3">
        <v>376.95</v>
      </c>
      <c r="BD2385" s="3">
        <v>1370.97</v>
      </c>
      <c r="BE2385" s="3">
        <v>1675.64</v>
      </c>
      <c r="BF2385" s="3">
        <v>0</v>
      </c>
      <c r="BG2385" s="3">
        <v>878105</v>
      </c>
      <c r="BH2385" s="3">
        <v>8251</v>
      </c>
      <c r="BI2385" s="3">
        <v>794354</v>
      </c>
      <c r="BJ2385" s="3">
        <v>12206712.325000001</v>
      </c>
      <c r="BK2385" s="3">
        <v>7281149.3600000013</v>
      </c>
      <c r="BL2385" s="3">
        <v>4563077.21</v>
      </c>
      <c r="BM2385" s="3">
        <v>10576097.439999999</v>
      </c>
      <c r="BN2385" s="53">
        <v>0.81954431418632201</v>
      </c>
      <c r="BO2385" s="54">
        <v>2.9046649999999997E-4</v>
      </c>
      <c r="BP2385" s="70">
        <v>7305</v>
      </c>
      <c r="BQ2385" s="71"/>
      <c r="BR2385" s="70"/>
      <c r="BS2385" s="72"/>
      <c r="BT2385" s="72"/>
      <c r="BU2385" s="70">
        <v>22322651</v>
      </c>
      <c r="BV2385" s="70">
        <v>165299</v>
      </c>
      <c r="BW2385" s="74">
        <v>19941498</v>
      </c>
      <c r="BX2385" s="70">
        <v>42429448</v>
      </c>
    </row>
    <row r="2386" spans="1:76" x14ac:dyDescent="0.3">
      <c r="A2386" s="73" t="s">
        <v>10</v>
      </c>
      <c r="B2386" s="2" t="s">
        <v>1149</v>
      </c>
      <c r="C2386" s="2" t="s">
        <v>76</v>
      </c>
      <c r="D2386" s="2" t="s">
        <v>12</v>
      </c>
      <c r="E2386" s="2" t="s">
        <v>13</v>
      </c>
      <c r="F2386" s="17" t="str">
        <f>+Tabela1[[#This Row],[WK]]&amp;Tabela1[[#This Row],[PK]]&amp;Tabela1[[#This Row],[GK]]</f>
        <v>321401</v>
      </c>
      <c r="G2386" s="2" t="s">
        <v>2847</v>
      </c>
      <c r="H2386" s="3">
        <v>3390482958.6799998</v>
      </c>
      <c r="I2386" s="4">
        <v>1.125</v>
      </c>
      <c r="J2386" s="3">
        <v>3814293328.52</v>
      </c>
      <c r="K2386" s="4">
        <v>7.0000000000000007E-2</v>
      </c>
      <c r="L2386" s="3">
        <v>267000533</v>
      </c>
      <c r="M2386" s="3"/>
      <c r="N2386" s="5"/>
      <c r="O2386" s="3">
        <v>586871536.76999998</v>
      </c>
      <c r="P2386" s="4">
        <v>1.125</v>
      </c>
      <c r="Q2386" s="3">
        <v>660230478.87</v>
      </c>
      <c r="R2386" s="4">
        <v>1.6E-2</v>
      </c>
      <c r="S2386" s="3">
        <v>10563688</v>
      </c>
      <c r="T2386" s="3"/>
      <c r="U2386" s="5"/>
      <c r="V2386" s="3">
        <v>156847360</v>
      </c>
      <c r="W2386" s="5"/>
      <c r="X2386" s="3">
        <v>157771278</v>
      </c>
      <c r="Y2386" s="3">
        <v>0</v>
      </c>
      <c r="Z2386" s="3">
        <v>0</v>
      </c>
      <c r="AA2386" s="3">
        <v>11202518</v>
      </c>
      <c r="AB2386" s="3">
        <v>146568760</v>
      </c>
      <c r="AC2386" s="3">
        <v>0</v>
      </c>
      <c r="AD2386" s="3">
        <v>15261703</v>
      </c>
      <c r="AE2386" s="3">
        <v>0</v>
      </c>
      <c r="AF2386" s="3">
        <v>267000533</v>
      </c>
      <c r="AG2386" s="3">
        <v>10563688</v>
      </c>
      <c r="AH2386" s="3">
        <v>15261703</v>
      </c>
      <c r="AI2386" s="3">
        <v>156847360</v>
      </c>
      <c r="AJ2386" s="3">
        <v>14700016</v>
      </c>
      <c r="AK2386" s="3">
        <v>18840110</v>
      </c>
      <c r="AL2386" s="3">
        <v>7811355</v>
      </c>
      <c r="AM2386" s="3">
        <v>11028755</v>
      </c>
      <c r="AN2386" s="3">
        <v>4140094</v>
      </c>
      <c r="AO2386" s="3">
        <v>0</v>
      </c>
      <c r="AP2386" s="3">
        <v>0</v>
      </c>
      <c r="AQ2386" s="3">
        <v>4140094</v>
      </c>
      <c r="AR2386" s="3">
        <f>Tabela1[[#This Row],[Potrzeby finansowe 2027
w tym:]]+Tabela1[[#This Row],[Rozliczenie 2025 potrz. fin.]]</f>
        <v>161911372</v>
      </c>
      <c r="AS2386" s="3">
        <v>0</v>
      </c>
      <c r="AT2386" s="3">
        <v>0</v>
      </c>
      <c r="AU2386" s="3"/>
      <c r="AV2386" s="3"/>
      <c r="AW2386" s="3"/>
      <c r="AX2386" s="3"/>
      <c r="AY2386" s="3"/>
      <c r="AZ2386" s="3"/>
      <c r="BA2386" s="3">
        <v>0</v>
      </c>
      <c r="BB2386" s="3">
        <v>0</v>
      </c>
      <c r="BC2386" s="3">
        <v>0</v>
      </c>
      <c r="BD2386" s="3">
        <v>0</v>
      </c>
      <c r="BE2386" s="3">
        <v>0</v>
      </c>
      <c r="BF2386" s="3">
        <v>0</v>
      </c>
      <c r="BG2386" s="3">
        <v>6991950</v>
      </c>
      <c r="BH2386" s="3">
        <v>65699</v>
      </c>
      <c r="BI2386" s="3">
        <v>4210568</v>
      </c>
      <c r="BJ2386" s="3">
        <v>64703126.724999994</v>
      </c>
      <c r="BK2386" s="3">
        <v>53925056.769999996</v>
      </c>
      <c r="BL2386" s="3">
        <v>5849687.7300000004</v>
      </c>
      <c r="BM2386" s="3">
        <v>31412904.359999999</v>
      </c>
      <c r="BN2386" s="53">
        <v>1.039692976320379</v>
      </c>
      <c r="BO2386" s="54">
        <v>2.6486286999999999E-3</v>
      </c>
      <c r="BP2386" s="70">
        <v>66608</v>
      </c>
      <c r="BQ2386" s="71"/>
      <c r="BR2386" s="70"/>
      <c r="BS2386" s="72"/>
      <c r="BT2386" s="72"/>
      <c r="BU2386" s="70">
        <v>267000533</v>
      </c>
      <c r="BV2386" s="70">
        <v>10563688</v>
      </c>
      <c r="BW2386" s="74">
        <v>15261703</v>
      </c>
      <c r="BX2386" s="70">
        <v>292825924</v>
      </c>
    </row>
    <row r="2387" spans="1:76" x14ac:dyDescent="0.3">
      <c r="A2387" s="73" t="s">
        <v>10</v>
      </c>
      <c r="B2387" s="2" t="s">
        <v>1149</v>
      </c>
      <c r="C2387" s="2" t="s">
        <v>76</v>
      </c>
      <c r="D2387" s="2" t="s">
        <v>11</v>
      </c>
      <c r="E2387" s="2" t="s">
        <v>19</v>
      </c>
      <c r="F2387" s="17" t="str">
        <f>+Tabela1[[#This Row],[WK]]&amp;Tabela1[[#This Row],[PK]]&amp;Tabela1[[#This Row],[GK]]</f>
        <v>321402</v>
      </c>
      <c r="G2387" s="2" t="s">
        <v>2210</v>
      </c>
      <c r="H2387" s="3">
        <v>206667789.00999999</v>
      </c>
      <c r="I2387" s="4">
        <v>1.125</v>
      </c>
      <c r="J2387" s="3">
        <v>232501262.63999999</v>
      </c>
      <c r="K2387" s="4">
        <v>7.0000000000000007E-2</v>
      </c>
      <c r="L2387" s="3">
        <v>16275088</v>
      </c>
      <c r="M2387" s="3"/>
      <c r="N2387" s="5"/>
      <c r="O2387" s="3">
        <v>11807401.920000002</v>
      </c>
      <c r="P2387" s="4">
        <v>1.125</v>
      </c>
      <c r="Q2387" s="3">
        <v>13283327.16</v>
      </c>
      <c r="R2387" s="4">
        <v>1.6E-2</v>
      </c>
      <c r="S2387" s="3">
        <v>212533</v>
      </c>
      <c r="T2387" s="3"/>
      <c r="U2387" s="5"/>
      <c r="V2387" s="3">
        <v>9402098</v>
      </c>
      <c r="W2387" s="5"/>
      <c r="X2387" s="3">
        <v>19358822</v>
      </c>
      <c r="Y2387" s="3">
        <v>2174507</v>
      </c>
      <c r="Z2387" s="3">
        <v>900258</v>
      </c>
      <c r="AA2387" s="3">
        <v>1106513</v>
      </c>
      <c r="AB2387" s="3">
        <v>10808345</v>
      </c>
      <c r="AC2387" s="3">
        <v>4369199</v>
      </c>
      <c r="AD2387" s="3">
        <v>9956724</v>
      </c>
      <c r="AE2387" s="3">
        <v>0</v>
      </c>
      <c r="AF2387" s="3">
        <v>16275088</v>
      </c>
      <c r="AG2387" s="3">
        <v>212533</v>
      </c>
      <c r="AH2387" s="3">
        <v>9956724</v>
      </c>
      <c r="AI2387" s="3">
        <v>9402098</v>
      </c>
      <c r="AJ2387" s="3">
        <v>175456</v>
      </c>
      <c r="AK2387" s="3">
        <v>175456</v>
      </c>
      <c r="AL2387" s="3">
        <v>502401</v>
      </c>
      <c r="AM2387" s="3">
        <v>-326945</v>
      </c>
      <c r="AN2387" s="3">
        <v>84044</v>
      </c>
      <c r="AO2387" s="3">
        <v>0</v>
      </c>
      <c r="AP2387" s="3">
        <v>-84044</v>
      </c>
      <c r="AQ2387" s="3">
        <v>0</v>
      </c>
      <c r="AR2387" s="3">
        <f>Tabela1[[#This Row],[Potrzeby finansowe 2027
w tym:]]+Tabela1[[#This Row],[Rozliczenie 2025 potrz. fin.]]</f>
        <v>19358822</v>
      </c>
      <c r="AS2387" s="3">
        <v>0</v>
      </c>
      <c r="AT2387" s="3">
        <v>0</v>
      </c>
      <c r="AU2387" s="3"/>
      <c r="AV2387" s="3"/>
      <c r="AW2387" s="3"/>
      <c r="AX2387" s="3"/>
      <c r="AY2387" s="3"/>
      <c r="AZ2387" s="3"/>
      <c r="BA2387" s="3">
        <v>900258</v>
      </c>
      <c r="BB2387" s="3">
        <v>0</v>
      </c>
      <c r="BC2387" s="3">
        <v>0</v>
      </c>
      <c r="BD2387" s="3">
        <v>2566.09</v>
      </c>
      <c r="BE2387" s="3">
        <v>12907.26</v>
      </c>
      <c r="BF2387" s="3">
        <v>0</v>
      </c>
      <c r="BG2387" s="3">
        <v>570752</v>
      </c>
      <c r="BH2387" s="3">
        <v>5363</v>
      </c>
      <c r="BI2387" s="3">
        <v>535761</v>
      </c>
      <c r="BJ2387" s="3">
        <v>8232951.5525000002</v>
      </c>
      <c r="BK2387" s="3">
        <v>2772198.67</v>
      </c>
      <c r="BL2387" s="3">
        <v>6571309.0999999996</v>
      </c>
      <c r="BM2387" s="3">
        <v>8700393.3300000001</v>
      </c>
      <c r="BN2387" s="53">
        <v>0.89819161933540392</v>
      </c>
      <c r="BO2387" s="54">
        <v>1.9799680000000001E-4</v>
      </c>
      <c r="BP2387" s="70">
        <v>4980</v>
      </c>
      <c r="BQ2387" s="71"/>
      <c r="BR2387" s="70"/>
      <c r="BS2387" s="72"/>
      <c r="BT2387" s="72"/>
      <c r="BU2387" s="70">
        <v>16275088</v>
      </c>
      <c r="BV2387" s="70">
        <v>212533</v>
      </c>
      <c r="BW2387" s="74">
        <v>9956724</v>
      </c>
      <c r="BX2387" s="70">
        <v>26444345</v>
      </c>
    </row>
    <row r="2388" spans="1:76" x14ac:dyDescent="0.3">
      <c r="A2388" s="73" t="s">
        <v>10</v>
      </c>
      <c r="B2388" s="2" t="s">
        <v>1149</v>
      </c>
      <c r="C2388" s="2" t="s">
        <v>76</v>
      </c>
      <c r="D2388" s="2" t="s">
        <v>16</v>
      </c>
      <c r="E2388" s="2" t="s">
        <v>19</v>
      </c>
      <c r="F2388" s="17" t="str">
        <f>+Tabela1[[#This Row],[WK]]&amp;Tabela1[[#This Row],[PK]]&amp;Tabela1[[#This Row],[GK]]</f>
        <v>321403</v>
      </c>
      <c r="G2388" s="2" t="s">
        <v>2211</v>
      </c>
      <c r="H2388" s="3">
        <v>154901040.03</v>
      </c>
      <c r="I2388" s="4">
        <v>1.125</v>
      </c>
      <c r="J2388" s="3">
        <v>174263670.03</v>
      </c>
      <c r="K2388" s="4">
        <v>7.0000000000000007E-2</v>
      </c>
      <c r="L2388" s="3">
        <v>12198457</v>
      </c>
      <c r="M2388" s="3"/>
      <c r="N2388" s="5"/>
      <c r="O2388" s="3">
        <v>4323751.62</v>
      </c>
      <c r="P2388" s="4">
        <v>1.125</v>
      </c>
      <c r="Q2388" s="3">
        <v>4864220.57</v>
      </c>
      <c r="R2388" s="4">
        <v>1.6E-2</v>
      </c>
      <c r="S2388" s="3">
        <v>77828</v>
      </c>
      <c r="T2388" s="3"/>
      <c r="U2388" s="5"/>
      <c r="V2388" s="3">
        <v>8043262</v>
      </c>
      <c r="W2388" s="5"/>
      <c r="X2388" s="3">
        <v>17792639</v>
      </c>
      <c r="Y2388" s="3">
        <v>6100641</v>
      </c>
      <c r="Z2388" s="3">
        <v>739517</v>
      </c>
      <c r="AA2388" s="3">
        <v>800718</v>
      </c>
      <c r="AB2388" s="3">
        <v>8271468</v>
      </c>
      <c r="AC2388" s="3">
        <v>1880295</v>
      </c>
      <c r="AD2388" s="3">
        <v>9749377</v>
      </c>
      <c r="AE2388" s="3">
        <v>0</v>
      </c>
      <c r="AF2388" s="3">
        <v>12198457</v>
      </c>
      <c r="AG2388" s="3">
        <v>77828</v>
      </c>
      <c r="AH2388" s="3">
        <v>9749377</v>
      </c>
      <c r="AI2388" s="3">
        <v>8043262</v>
      </c>
      <c r="AJ2388" s="3">
        <v>272320</v>
      </c>
      <c r="AK2388" s="3">
        <v>272320</v>
      </c>
      <c r="AL2388" s="3">
        <v>504973</v>
      </c>
      <c r="AM2388" s="3">
        <v>-232653</v>
      </c>
      <c r="AN2388" s="3">
        <v>535137</v>
      </c>
      <c r="AO2388" s="3">
        <v>0</v>
      </c>
      <c r="AP2388" s="3">
        <v>-535137</v>
      </c>
      <c r="AQ2388" s="3">
        <v>0</v>
      </c>
      <c r="AR2388" s="3">
        <f>Tabela1[[#This Row],[Potrzeby finansowe 2027
w tym:]]+Tabela1[[#This Row],[Rozliczenie 2025 potrz. fin.]]</f>
        <v>17792639</v>
      </c>
      <c r="AS2388" s="3">
        <v>0</v>
      </c>
      <c r="AT2388" s="3">
        <v>0</v>
      </c>
      <c r="AU2388" s="3"/>
      <c r="AV2388" s="3"/>
      <c r="AW2388" s="3"/>
      <c r="AX2388" s="3"/>
      <c r="AY2388" s="3"/>
      <c r="AZ2388" s="3"/>
      <c r="BA2388" s="3">
        <v>739517</v>
      </c>
      <c r="BB2388" s="3">
        <v>0</v>
      </c>
      <c r="BC2388" s="3">
        <v>0</v>
      </c>
      <c r="BD2388" s="3">
        <v>3535.95</v>
      </c>
      <c r="BE2388" s="3">
        <v>7746.6</v>
      </c>
      <c r="BF2388" s="3">
        <v>0</v>
      </c>
      <c r="BG2388" s="3">
        <v>468160</v>
      </c>
      <c r="BH2388" s="3">
        <v>4399</v>
      </c>
      <c r="BI2388" s="3">
        <v>332558</v>
      </c>
      <c r="BJ2388" s="3">
        <v>5110358.330000001</v>
      </c>
      <c r="BK2388" s="3">
        <v>3141337.2500000009</v>
      </c>
      <c r="BL2388" s="3">
        <v>171149.72</v>
      </c>
      <c r="BM2388" s="3">
        <v>7533784.8799999999</v>
      </c>
      <c r="BN2388" s="53">
        <v>0.70968355669958871</v>
      </c>
      <c r="BO2388" s="54">
        <v>1.807903E-4</v>
      </c>
      <c r="BP2388" s="70">
        <v>4546</v>
      </c>
      <c r="BQ2388" s="71"/>
      <c r="BR2388" s="70"/>
      <c r="BS2388" s="72"/>
      <c r="BT2388" s="72"/>
      <c r="BU2388" s="70">
        <v>12198457</v>
      </c>
      <c r="BV2388" s="70">
        <v>77828</v>
      </c>
      <c r="BW2388" s="74">
        <v>9749377</v>
      </c>
      <c r="BX2388" s="70">
        <v>22025662</v>
      </c>
    </row>
    <row r="2389" spans="1:76" x14ac:dyDescent="0.3">
      <c r="A2389" s="73" t="s">
        <v>10</v>
      </c>
      <c r="B2389" s="2" t="s">
        <v>1149</v>
      </c>
      <c r="C2389" s="2" t="s">
        <v>76</v>
      </c>
      <c r="D2389" s="2" t="s">
        <v>18</v>
      </c>
      <c r="E2389" s="2" t="s">
        <v>15</v>
      </c>
      <c r="F2389" s="17" t="str">
        <f>+Tabela1[[#This Row],[WK]]&amp;Tabela1[[#This Row],[PK]]&amp;Tabela1[[#This Row],[GK]]</f>
        <v>321404</v>
      </c>
      <c r="G2389" s="2" t="s">
        <v>2212</v>
      </c>
      <c r="H2389" s="3">
        <v>236661695.34</v>
      </c>
      <c r="I2389" s="4">
        <v>1.125</v>
      </c>
      <c r="J2389" s="3">
        <v>266244407.25999999</v>
      </c>
      <c r="K2389" s="4">
        <v>7.0000000000000007E-2</v>
      </c>
      <c r="L2389" s="3">
        <v>18637109</v>
      </c>
      <c r="M2389" s="3"/>
      <c r="N2389" s="5"/>
      <c r="O2389" s="3">
        <v>5499747.1099999994</v>
      </c>
      <c r="P2389" s="4">
        <v>1.125</v>
      </c>
      <c r="Q2389" s="3">
        <v>6187215.5</v>
      </c>
      <c r="R2389" s="4">
        <v>1.6E-2</v>
      </c>
      <c r="S2389" s="3">
        <v>98995</v>
      </c>
      <c r="T2389" s="3"/>
      <c r="U2389" s="5"/>
      <c r="V2389" s="3">
        <v>12543470</v>
      </c>
      <c r="W2389" s="5"/>
      <c r="X2389" s="3">
        <v>19757593</v>
      </c>
      <c r="Y2389" s="3">
        <v>2359129</v>
      </c>
      <c r="Z2389" s="3">
        <v>17811</v>
      </c>
      <c r="AA2389" s="3">
        <v>1477415</v>
      </c>
      <c r="AB2389" s="3">
        <v>10753382</v>
      </c>
      <c r="AC2389" s="3">
        <v>5149856</v>
      </c>
      <c r="AD2389" s="3">
        <v>7214123</v>
      </c>
      <c r="AE2389" s="3">
        <v>0</v>
      </c>
      <c r="AF2389" s="3">
        <v>18637109</v>
      </c>
      <c r="AG2389" s="3">
        <v>98995</v>
      </c>
      <c r="AH2389" s="3">
        <v>7214123</v>
      </c>
      <c r="AI2389" s="3">
        <v>12543470</v>
      </c>
      <c r="AJ2389" s="3">
        <v>417874</v>
      </c>
      <c r="AK2389" s="3">
        <v>417874</v>
      </c>
      <c r="AL2389" s="3">
        <v>1088988</v>
      </c>
      <c r="AM2389" s="3">
        <v>-671114</v>
      </c>
      <c r="AN2389" s="3">
        <v>-457721</v>
      </c>
      <c r="AO2389" s="3">
        <v>0</v>
      </c>
      <c r="AP2389" s="3">
        <v>457721</v>
      </c>
      <c r="AQ2389" s="3">
        <v>0</v>
      </c>
      <c r="AR2389" s="3">
        <f>Tabela1[[#This Row],[Potrzeby finansowe 2027
w tym:]]+Tabela1[[#This Row],[Rozliczenie 2025 potrz. fin.]]</f>
        <v>19757593</v>
      </c>
      <c r="AS2389" s="3">
        <v>0</v>
      </c>
      <c r="AT2389" s="3">
        <v>0</v>
      </c>
      <c r="AU2389" s="3"/>
      <c r="AV2389" s="3"/>
      <c r="AW2389" s="3"/>
      <c r="AX2389" s="3"/>
      <c r="AY2389" s="3"/>
      <c r="AZ2389" s="3"/>
      <c r="BA2389" s="3">
        <v>17811</v>
      </c>
      <c r="BB2389" s="3">
        <v>0</v>
      </c>
      <c r="BC2389" s="3">
        <v>3.09</v>
      </c>
      <c r="BD2389" s="3">
        <v>0.06</v>
      </c>
      <c r="BE2389" s="3">
        <v>336.18</v>
      </c>
      <c r="BF2389" s="3">
        <v>0</v>
      </c>
      <c r="BG2389" s="3">
        <v>732942</v>
      </c>
      <c r="BH2389" s="3">
        <v>6887</v>
      </c>
      <c r="BI2389" s="3">
        <v>744473</v>
      </c>
      <c r="BJ2389" s="3">
        <v>11440199.317499999</v>
      </c>
      <c r="BK2389" s="3">
        <v>6923150.5399999991</v>
      </c>
      <c r="BL2389" s="3">
        <v>4653326.53</v>
      </c>
      <c r="BM2389" s="3">
        <v>8761542.0500000007</v>
      </c>
      <c r="BN2389" s="53">
        <v>0.91344580920138407</v>
      </c>
      <c r="BO2389" s="54">
        <v>2.5270140000000001E-4</v>
      </c>
      <c r="BP2389" s="70">
        <v>6355</v>
      </c>
      <c r="BQ2389" s="71"/>
      <c r="BR2389" s="70"/>
      <c r="BS2389" s="72"/>
      <c r="BT2389" s="72"/>
      <c r="BU2389" s="70">
        <v>18637109</v>
      </c>
      <c r="BV2389" s="70">
        <v>98995</v>
      </c>
      <c r="BW2389" s="74">
        <v>7214123</v>
      </c>
      <c r="BX2389" s="70">
        <v>25950227</v>
      </c>
    </row>
    <row r="2390" spans="1:76" x14ac:dyDescent="0.3">
      <c r="A2390" s="73" t="s">
        <v>10</v>
      </c>
      <c r="B2390" s="2" t="s">
        <v>1149</v>
      </c>
      <c r="C2390" s="2" t="s">
        <v>76</v>
      </c>
      <c r="D2390" s="2" t="s">
        <v>21</v>
      </c>
      <c r="E2390" s="2" t="s">
        <v>19</v>
      </c>
      <c r="F2390" s="17" t="str">
        <f>+Tabela1[[#This Row],[WK]]&amp;Tabela1[[#This Row],[PK]]&amp;Tabela1[[#This Row],[GK]]</f>
        <v>321405</v>
      </c>
      <c r="G2390" s="2" t="s">
        <v>2213</v>
      </c>
      <c r="H2390" s="3">
        <v>106925313.73</v>
      </c>
      <c r="I2390" s="4">
        <v>1.125</v>
      </c>
      <c r="J2390" s="3">
        <v>120290977.95</v>
      </c>
      <c r="K2390" s="4">
        <v>7.0000000000000007E-2</v>
      </c>
      <c r="L2390" s="3">
        <v>8420368</v>
      </c>
      <c r="M2390" s="3"/>
      <c r="N2390" s="5"/>
      <c r="O2390" s="3">
        <v>5181206.1499999994</v>
      </c>
      <c r="P2390" s="4">
        <v>1.125</v>
      </c>
      <c r="Q2390" s="3">
        <v>5828856.9199999999</v>
      </c>
      <c r="R2390" s="4">
        <v>1.6E-2</v>
      </c>
      <c r="S2390" s="3">
        <v>93262</v>
      </c>
      <c r="T2390" s="3"/>
      <c r="U2390" s="5"/>
      <c r="V2390" s="3">
        <v>5295849</v>
      </c>
      <c r="W2390" s="5"/>
      <c r="X2390" s="3">
        <v>9237977</v>
      </c>
      <c r="Y2390" s="3">
        <v>1109402</v>
      </c>
      <c r="Z2390" s="3">
        <v>1262283</v>
      </c>
      <c r="AA2390" s="3">
        <v>668855</v>
      </c>
      <c r="AB2390" s="3">
        <v>4920237</v>
      </c>
      <c r="AC2390" s="3">
        <v>1277200</v>
      </c>
      <c r="AD2390" s="3">
        <v>3942129</v>
      </c>
      <c r="AE2390" s="3">
        <v>0</v>
      </c>
      <c r="AF2390" s="3">
        <v>8420368</v>
      </c>
      <c r="AG2390" s="3">
        <v>93262</v>
      </c>
      <c r="AH2390" s="3">
        <v>3942129</v>
      </c>
      <c r="AI2390" s="3">
        <v>5295849</v>
      </c>
      <c r="AJ2390" s="3">
        <v>124189</v>
      </c>
      <c r="AK2390" s="3">
        <v>124189</v>
      </c>
      <c r="AL2390" s="3">
        <v>275210</v>
      </c>
      <c r="AM2390" s="3">
        <v>-151021</v>
      </c>
      <c r="AN2390" s="3">
        <v>-155761</v>
      </c>
      <c r="AO2390" s="3">
        <v>0</v>
      </c>
      <c r="AP2390" s="3">
        <v>155761</v>
      </c>
      <c r="AQ2390" s="3">
        <v>0</v>
      </c>
      <c r="AR2390" s="3">
        <f>Tabela1[[#This Row],[Potrzeby finansowe 2027
w tym:]]+Tabela1[[#This Row],[Rozliczenie 2025 potrz. fin.]]</f>
        <v>9237977</v>
      </c>
      <c r="AS2390" s="3">
        <v>0</v>
      </c>
      <c r="AT2390" s="3">
        <v>0</v>
      </c>
      <c r="AU2390" s="3"/>
      <c r="AV2390" s="3"/>
      <c r="AW2390" s="3"/>
      <c r="AX2390" s="3"/>
      <c r="AY2390" s="3"/>
      <c r="AZ2390" s="3"/>
      <c r="BA2390" s="3">
        <v>1262283</v>
      </c>
      <c r="BB2390" s="3">
        <v>0</v>
      </c>
      <c r="BC2390" s="3">
        <v>268.26</v>
      </c>
      <c r="BD2390" s="3">
        <v>8579.0400000000009</v>
      </c>
      <c r="BE2390" s="3">
        <v>6347.23</v>
      </c>
      <c r="BF2390" s="3">
        <v>0</v>
      </c>
      <c r="BG2390" s="3">
        <v>377782</v>
      </c>
      <c r="BH2390" s="3">
        <v>2953</v>
      </c>
      <c r="BI2390" s="3">
        <v>291073</v>
      </c>
      <c r="BJ2390" s="3">
        <v>4472872.8050000006</v>
      </c>
      <c r="BK2390" s="3">
        <v>1444009.2700000005</v>
      </c>
      <c r="BL2390" s="3">
        <v>2432645.17</v>
      </c>
      <c r="BM2390" s="3">
        <v>7250163.7999999998</v>
      </c>
      <c r="BN2390" s="53">
        <v>0.91126344161234074</v>
      </c>
      <c r="BO2390" s="54">
        <v>1.159124E-4</v>
      </c>
      <c r="BP2390" s="70">
        <v>2915</v>
      </c>
      <c r="BQ2390" s="71"/>
      <c r="BR2390" s="70"/>
      <c r="BS2390" s="72"/>
      <c r="BT2390" s="72"/>
      <c r="BU2390" s="70">
        <v>8420368</v>
      </c>
      <c r="BV2390" s="70">
        <v>93262</v>
      </c>
      <c r="BW2390" s="74">
        <v>3942129</v>
      </c>
      <c r="BX2390" s="70">
        <v>12455759</v>
      </c>
    </row>
    <row r="2391" spans="1:76" x14ac:dyDescent="0.3">
      <c r="A2391" s="73" t="s">
        <v>10</v>
      </c>
      <c r="B2391" s="2" t="s">
        <v>1149</v>
      </c>
      <c r="C2391" s="2" t="s">
        <v>76</v>
      </c>
      <c r="D2391" s="2" t="s">
        <v>23</v>
      </c>
      <c r="E2391" s="2" t="s">
        <v>15</v>
      </c>
      <c r="F2391" s="17" t="str">
        <f>+Tabela1[[#This Row],[WK]]&amp;Tabela1[[#This Row],[PK]]&amp;Tabela1[[#This Row],[GK]]</f>
        <v>321406</v>
      </c>
      <c r="G2391" s="2" t="s">
        <v>2214</v>
      </c>
      <c r="H2391" s="3">
        <v>416588830.56999999</v>
      </c>
      <c r="I2391" s="4">
        <v>1.125</v>
      </c>
      <c r="J2391" s="3">
        <v>468662434.38999999</v>
      </c>
      <c r="K2391" s="4">
        <v>7.0000000000000007E-2</v>
      </c>
      <c r="L2391" s="3">
        <v>32806370</v>
      </c>
      <c r="M2391" s="3"/>
      <c r="N2391" s="5"/>
      <c r="O2391" s="3">
        <v>34737044.189999998</v>
      </c>
      <c r="P2391" s="4">
        <v>1.125</v>
      </c>
      <c r="Q2391" s="3">
        <v>39079174.710000001</v>
      </c>
      <c r="R2391" s="4">
        <v>1.6E-2</v>
      </c>
      <c r="S2391" s="3">
        <v>625267</v>
      </c>
      <c r="T2391" s="3"/>
      <c r="U2391" s="5"/>
      <c r="V2391" s="3">
        <v>13782705</v>
      </c>
      <c r="W2391" s="5"/>
      <c r="X2391" s="3">
        <v>24109450</v>
      </c>
      <c r="Y2391" s="3">
        <v>0</v>
      </c>
      <c r="Z2391" s="3">
        <v>79997</v>
      </c>
      <c r="AA2391" s="3">
        <v>1525608</v>
      </c>
      <c r="AB2391" s="3">
        <v>14809672</v>
      </c>
      <c r="AC2391" s="3">
        <v>7694173</v>
      </c>
      <c r="AD2391" s="3">
        <v>10346152</v>
      </c>
      <c r="AE2391" s="3">
        <v>6500559</v>
      </c>
      <c r="AF2391" s="3">
        <v>32806370</v>
      </c>
      <c r="AG2391" s="3">
        <v>625267</v>
      </c>
      <c r="AH2391" s="3">
        <v>3845593</v>
      </c>
      <c r="AI2391" s="3">
        <v>13782705</v>
      </c>
      <c r="AJ2391" s="3">
        <v>1767735</v>
      </c>
      <c r="AK2391" s="3">
        <v>1787142</v>
      </c>
      <c r="AL2391" s="3">
        <v>817819</v>
      </c>
      <c r="AM2391" s="3">
        <v>969323</v>
      </c>
      <c r="AN2391" s="3">
        <v>-13109</v>
      </c>
      <c r="AO2391" s="3">
        <v>0</v>
      </c>
      <c r="AP2391" s="3">
        <v>32516</v>
      </c>
      <c r="AQ2391" s="3">
        <v>19407</v>
      </c>
      <c r="AR2391" s="3">
        <f>Tabela1[[#This Row],[Potrzeby finansowe 2027
w tym:]]+Tabela1[[#This Row],[Rozliczenie 2025 potrz. fin.]]</f>
        <v>24128857</v>
      </c>
      <c r="AS2391" s="3">
        <v>0</v>
      </c>
      <c r="AT2391" s="3">
        <v>0</v>
      </c>
      <c r="AU2391" s="3"/>
      <c r="AV2391" s="3"/>
      <c r="AW2391" s="3"/>
      <c r="AX2391" s="3"/>
      <c r="AY2391" s="3"/>
      <c r="AZ2391" s="3"/>
      <c r="BA2391" s="3">
        <v>79997</v>
      </c>
      <c r="BB2391" s="3">
        <v>0</v>
      </c>
      <c r="BC2391" s="3">
        <v>0</v>
      </c>
      <c r="BD2391" s="3">
        <v>0</v>
      </c>
      <c r="BE2391" s="3">
        <v>1602.99</v>
      </c>
      <c r="BF2391" s="3">
        <v>0</v>
      </c>
      <c r="BG2391" s="3">
        <v>738477</v>
      </c>
      <c r="BH2391" s="3">
        <v>6939</v>
      </c>
      <c r="BI2391" s="3">
        <v>787131</v>
      </c>
      <c r="BJ2391" s="3">
        <v>12095723.512499999</v>
      </c>
      <c r="BK2391" s="3">
        <v>6865943.6300000008</v>
      </c>
      <c r="BL2391" s="3">
        <v>4230941.5999999996</v>
      </c>
      <c r="BM2391" s="3">
        <v>12457236.33</v>
      </c>
      <c r="BN2391" s="53">
        <v>1.5152607183160329</v>
      </c>
      <c r="BO2391" s="54">
        <v>2.3345829999999999E-4</v>
      </c>
      <c r="BP2391" s="70">
        <v>5871</v>
      </c>
      <c r="BQ2391" s="71"/>
      <c r="BR2391" s="70"/>
      <c r="BS2391" s="72"/>
      <c r="BT2391" s="72"/>
      <c r="BU2391" s="70">
        <v>32806370</v>
      </c>
      <c r="BV2391" s="70">
        <v>625267</v>
      </c>
      <c r="BW2391" s="74">
        <v>3845593</v>
      </c>
      <c r="BX2391" s="70">
        <v>37277230</v>
      </c>
    </row>
    <row r="2392" spans="1:76" x14ac:dyDescent="0.3">
      <c r="A2392" s="73" t="s">
        <v>10</v>
      </c>
      <c r="B2392" s="2" t="s">
        <v>1149</v>
      </c>
      <c r="C2392" s="2" t="s">
        <v>76</v>
      </c>
      <c r="D2392" s="2" t="s">
        <v>54</v>
      </c>
      <c r="E2392" s="2" t="s">
        <v>15</v>
      </c>
      <c r="F2392" s="17" t="str">
        <f>+Tabela1[[#This Row],[WK]]&amp;Tabela1[[#This Row],[PK]]&amp;Tabela1[[#This Row],[GK]]</f>
        <v>321408</v>
      </c>
      <c r="G2392" s="2" t="s">
        <v>2215</v>
      </c>
      <c r="H2392" s="3">
        <v>105177611.36</v>
      </c>
      <c r="I2392" s="4">
        <v>1.125</v>
      </c>
      <c r="J2392" s="3">
        <v>118324812.78</v>
      </c>
      <c r="K2392" s="4">
        <v>7.0000000000000007E-2</v>
      </c>
      <c r="L2392" s="3">
        <v>8282737</v>
      </c>
      <c r="M2392" s="3"/>
      <c r="N2392" s="5"/>
      <c r="O2392" s="3">
        <v>715785.51</v>
      </c>
      <c r="P2392" s="4">
        <v>1.125</v>
      </c>
      <c r="Q2392" s="3">
        <v>805258.7</v>
      </c>
      <c r="R2392" s="4">
        <v>1.6E-2</v>
      </c>
      <c r="S2392" s="3">
        <v>12884</v>
      </c>
      <c r="T2392" s="3"/>
      <c r="U2392" s="5"/>
      <c r="V2392" s="3">
        <v>5236737</v>
      </c>
      <c r="W2392" s="5"/>
      <c r="X2392" s="3">
        <v>11710191</v>
      </c>
      <c r="Y2392" s="3">
        <v>3951920</v>
      </c>
      <c r="Z2392" s="3">
        <v>309101</v>
      </c>
      <c r="AA2392" s="3">
        <v>645836</v>
      </c>
      <c r="AB2392" s="3">
        <v>6668336</v>
      </c>
      <c r="AC2392" s="3">
        <v>134998</v>
      </c>
      <c r="AD2392" s="3">
        <v>6692675</v>
      </c>
      <c r="AE2392" s="3">
        <v>0</v>
      </c>
      <c r="AF2392" s="3">
        <v>8282737</v>
      </c>
      <c r="AG2392" s="3">
        <v>12884</v>
      </c>
      <c r="AH2392" s="3">
        <v>6692675</v>
      </c>
      <c r="AI2392" s="3">
        <v>5236737</v>
      </c>
      <c r="AJ2392" s="3">
        <v>-375677</v>
      </c>
      <c r="AK2392" s="3">
        <v>-156455</v>
      </c>
      <c r="AL2392" s="3">
        <v>413380</v>
      </c>
      <c r="AM2392" s="3">
        <v>-569835</v>
      </c>
      <c r="AN2392" s="3">
        <v>219222</v>
      </c>
      <c r="AO2392" s="3">
        <v>0</v>
      </c>
      <c r="AP2392" s="3">
        <v>0</v>
      </c>
      <c r="AQ2392" s="3">
        <v>219222</v>
      </c>
      <c r="AR2392" s="3">
        <f>Tabela1[[#This Row],[Potrzeby finansowe 2027
w tym:]]+Tabela1[[#This Row],[Rozliczenie 2025 potrz. fin.]]</f>
        <v>11929413</v>
      </c>
      <c r="AS2392" s="3">
        <v>0</v>
      </c>
      <c r="AT2392" s="3">
        <v>0</v>
      </c>
      <c r="AU2392" s="3"/>
      <c r="AV2392" s="3"/>
      <c r="AW2392" s="3"/>
      <c r="AX2392" s="3"/>
      <c r="AY2392" s="3"/>
      <c r="AZ2392" s="3"/>
      <c r="BA2392" s="3">
        <v>309101</v>
      </c>
      <c r="BB2392" s="3">
        <v>0</v>
      </c>
      <c r="BC2392" s="3">
        <v>3</v>
      </c>
      <c r="BD2392" s="3">
        <v>0</v>
      </c>
      <c r="BE2392" s="3">
        <v>6173.79</v>
      </c>
      <c r="BF2392" s="3">
        <v>0</v>
      </c>
      <c r="BG2392" s="3">
        <v>377782</v>
      </c>
      <c r="BH2392" s="3">
        <v>2825</v>
      </c>
      <c r="BI2392" s="3">
        <v>268054</v>
      </c>
      <c r="BJ2392" s="3">
        <v>4119138.3600000003</v>
      </c>
      <c r="BK2392" s="3">
        <v>2515812.7300000004</v>
      </c>
      <c r="BL2392" s="3">
        <v>248024.77</v>
      </c>
      <c r="BM2392" s="3">
        <v>5917252.9800000004</v>
      </c>
      <c r="BN2392" s="53">
        <v>0.71045950962013749</v>
      </c>
      <c r="BO2392" s="54">
        <v>1.174394E-4</v>
      </c>
      <c r="BP2392" s="70">
        <v>2954</v>
      </c>
      <c r="BQ2392" s="71"/>
      <c r="BR2392" s="70"/>
      <c r="BS2392" s="72"/>
      <c r="BT2392" s="72"/>
      <c r="BU2392" s="70">
        <v>8282737</v>
      </c>
      <c r="BV2392" s="70">
        <v>12884</v>
      </c>
      <c r="BW2392" s="74">
        <v>6692675</v>
      </c>
      <c r="BX2392" s="70">
        <v>14988296</v>
      </c>
    </row>
    <row r="2393" spans="1:76" x14ac:dyDescent="0.3">
      <c r="A2393" s="73" t="s">
        <v>10</v>
      </c>
      <c r="B2393" s="2" t="s">
        <v>1149</v>
      </c>
      <c r="C2393" s="2" t="s">
        <v>76</v>
      </c>
      <c r="D2393" s="2" t="s">
        <v>56</v>
      </c>
      <c r="E2393" s="2" t="s">
        <v>15</v>
      </c>
      <c r="F2393" s="17" t="str">
        <f>+Tabela1[[#This Row],[WK]]&amp;Tabela1[[#This Row],[PK]]&amp;Tabela1[[#This Row],[GK]]</f>
        <v>321409</v>
      </c>
      <c r="G2393" s="2" t="s">
        <v>2216</v>
      </c>
      <c r="H2393" s="3">
        <v>127336656</v>
      </c>
      <c r="I2393" s="4">
        <v>1.125</v>
      </c>
      <c r="J2393" s="3">
        <v>143253738</v>
      </c>
      <c r="K2393" s="4">
        <v>7.0000000000000007E-2</v>
      </c>
      <c r="L2393" s="3">
        <v>10027762</v>
      </c>
      <c r="M2393" s="3"/>
      <c r="N2393" s="5"/>
      <c r="O2393" s="3">
        <v>3575561.13</v>
      </c>
      <c r="P2393" s="4">
        <v>1.125</v>
      </c>
      <c r="Q2393" s="3">
        <v>4022506.27</v>
      </c>
      <c r="R2393" s="4">
        <v>1.6E-2</v>
      </c>
      <c r="S2393" s="3">
        <v>64360</v>
      </c>
      <c r="T2393" s="3"/>
      <c r="U2393" s="5"/>
      <c r="V2393" s="3">
        <v>6733102</v>
      </c>
      <c r="W2393" s="5"/>
      <c r="X2393" s="3">
        <v>11258874</v>
      </c>
      <c r="Y2393" s="3">
        <v>1878483</v>
      </c>
      <c r="Z2393" s="3">
        <v>100029</v>
      </c>
      <c r="AA2393" s="3">
        <v>648272</v>
      </c>
      <c r="AB2393" s="3">
        <v>6698958</v>
      </c>
      <c r="AC2393" s="3">
        <v>1933132</v>
      </c>
      <c r="AD2393" s="3">
        <v>4525771</v>
      </c>
      <c r="AE2393" s="3">
        <v>0</v>
      </c>
      <c r="AF2393" s="3">
        <v>10027762</v>
      </c>
      <c r="AG2393" s="3">
        <v>64360</v>
      </c>
      <c r="AH2393" s="3">
        <v>4525771</v>
      </c>
      <c r="AI2393" s="3">
        <v>6733102</v>
      </c>
      <c r="AJ2393" s="3">
        <v>-543091</v>
      </c>
      <c r="AK2393" s="3">
        <v>-543091</v>
      </c>
      <c r="AL2393" s="3">
        <v>613123</v>
      </c>
      <c r="AM2393" s="3">
        <v>-1156214</v>
      </c>
      <c r="AN2393" s="3">
        <v>-322319</v>
      </c>
      <c r="AO2393" s="3">
        <v>0</v>
      </c>
      <c r="AP2393" s="3">
        <v>322319</v>
      </c>
      <c r="AQ2393" s="3">
        <v>0</v>
      </c>
      <c r="AR2393" s="3">
        <f>Tabela1[[#This Row],[Potrzeby finansowe 2027
w tym:]]+Tabela1[[#This Row],[Rozliczenie 2025 potrz. fin.]]</f>
        <v>11258874</v>
      </c>
      <c r="AS2393" s="3">
        <v>0</v>
      </c>
      <c r="AT2393" s="3">
        <v>0</v>
      </c>
      <c r="AU2393" s="3"/>
      <c r="AV2393" s="3"/>
      <c r="AW2393" s="3"/>
      <c r="AX2393" s="3"/>
      <c r="AY2393" s="3"/>
      <c r="AZ2393" s="3"/>
      <c r="BA2393" s="3">
        <v>100029</v>
      </c>
      <c r="BB2393" s="3">
        <v>0</v>
      </c>
      <c r="BC2393" s="3">
        <v>0</v>
      </c>
      <c r="BD2393" s="3">
        <v>0</v>
      </c>
      <c r="BE2393" s="3">
        <v>2004.38</v>
      </c>
      <c r="BF2393" s="3">
        <v>0</v>
      </c>
      <c r="BG2393" s="3">
        <v>377782</v>
      </c>
      <c r="BH2393" s="3">
        <v>3498</v>
      </c>
      <c r="BI2393" s="3">
        <v>270490</v>
      </c>
      <c r="BJ2393" s="3">
        <v>4156572.5250000008</v>
      </c>
      <c r="BK2393" s="3">
        <v>792501.12000000104</v>
      </c>
      <c r="BL2393" s="3">
        <v>1709385.3</v>
      </c>
      <c r="BM2393" s="3">
        <v>10037515.02</v>
      </c>
      <c r="BN2393" s="53">
        <v>0.87163388452104495</v>
      </c>
      <c r="BO2393" s="54">
        <v>1.356606E-4</v>
      </c>
      <c r="BP2393" s="70">
        <v>3412</v>
      </c>
      <c r="BQ2393" s="71"/>
      <c r="BR2393" s="70"/>
      <c r="BS2393" s="72"/>
      <c r="BT2393" s="72"/>
      <c r="BU2393" s="70">
        <v>10027762</v>
      </c>
      <c r="BV2393" s="70">
        <v>64360</v>
      </c>
      <c r="BW2393" s="74">
        <v>4525771</v>
      </c>
      <c r="BX2393" s="70">
        <v>14617893</v>
      </c>
    </row>
    <row r="2394" spans="1:76" x14ac:dyDescent="0.3">
      <c r="A2394" s="73" t="s">
        <v>10</v>
      </c>
      <c r="B2394" s="2" t="s">
        <v>1149</v>
      </c>
      <c r="C2394" s="2" t="s">
        <v>76</v>
      </c>
      <c r="D2394" s="2" t="s">
        <v>69</v>
      </c>
      <c r="E2394" s="2" t="s">
        <v>15</v>
      </c>
      <c r="F2394" s="17" t="str">
        <f>+Tabela1[[#This Row],[WK]]&amp;Tabela1[[#This Row],[PK]]&amp;Tabela1[[#This Row],[GK]]</f>
        <v>321410</v>
      </c>
      <c r="G2394" s="2" t="s">
        <v>2847</v>
      </c>
      <c r="H2394" s="3">
        <v>763803888.12</v>
      </c>
      <c r="I2394" s="4">
        <v>1.125</v>
      </c>
      <c r="J2394" s="3">
        <v>859279374.13999999</v>
      </c>
      <c r="K2394" s="4">
        <v>7.0000000000000007E-2</v>
      </c>
      <c r="L2394" s="3">
        <v>60149556</v>
      </c>
      <c r="M2394" s="3"/>
      <c r="N2394" s="5"/>
      <c r="O2394" s="3">
        <v>60378018.100000001</v>
      </c>
      <c r="P2394" s="4">
        <v>1.125</v>
      </c>
      <c r="Q2394" s="3">
        <v>67925270.359999999</v>
      </c>
      <c r="R2394" s="4">
        <v>1.6E-2</v>
      </c>
      <c r="S2394" s="3">
        <v>1086804</v>
      </c>
      <c r="T2394" s="3"/>
      <c r="U2394" s="5"/>
      <c r="V2394" s="3">
        <v>36131509</v>
      </c>
      <c r="W2394" s="5"/>
      <c r="X2394" s="3">
        <v>38487013</v>
      </c>
      <c r="Y2394" s="3">
        <v>0</v>
      </c>
      <c r="Z2394" s="3">
        <v>151107</v>
      </c>
      <c r="AA2394" s="3">
        <v>2631094</v>
      </c>
      <c r="AB2394" s="3">
        <v>30348719</v>
      </c>
      <c r="AC2394" s="3">
        <v>5356093</v>
      </c>
      <c r="AD2394" s="3">
        <v>5619125</v>
      </c>
      <c r="AE2394" s="3">
        <v>0</v>
      </c>
      <c r="AF2394" s="3">
        <v>60149556</v>
      </c>
      <c r="AG2394" s="3">
        <v>1086804</v>
      </c>
      <c r="AH2394" s="3">
        <v>5619125</v>
      </c>
      <c r="AI2394" s="3">
        <v>36131509</v>
      </c>
      <c r="AJ2394" s="3">
        <v>3044750</v>
      </c>
      <c r="AK2394" s="3">
        <v>4535067</v>
      </c>
      <c r="AL2394" s="3">
        <v>4487853</v>
      </c>
      <c r="AM2394" s="3">
        <v>47214</v>
      </c>
      <c r="AN2394" s="3">
        <v>2230967</v>
      </c>
      <c r="AO2394" s="3">
        <v>0</v>
      </c>
      <c r="AP2394" s="3">
        <v>-740650</v>
      </c>
      <c r="AQ2394" s="3">
        <v>1490317</v>
      </c>
      <c r="AR2394" s="3">
        <f>Tabela1[[#This Row],[Potrzeby finansowe 2027
w tym:]]+Tabela1[[#This Row],[Rozliczenie 2025 potrz. fin.]]</f>
        <v>39977330</v>
      </c>
      <c r="AS2394" s="3">
        <v>0</v>
      </c>
      <c r="AT2394" s="3">
        <v>0</v>
      </c>
      <c r="AU2394" s="3"/>
      <c r="AV2394" s="3"/>
      <c r="AW2394" s="3"/>
      <c r="AX2394" s="3"/>
      <c r="AY2394" s="3"/>
      <c r="AZ2394" s="3"/>
      <c r="BA2394" s="3">
        <v>151107</v>
      </c>
      <c r="BB2394" s="3">
        <v>0</v>
      </c>
      <c r="BC2394" s="3">
        <v>1.88</v>
      </c>
      <c r="BD2394" s="3">
        <v>0</v>
      </c>
      <c r="BE2394" s="3">
        <v>3015.35</v>
      </c>
      <c r="BF2394" s="3">
        <v>0</v>
      </c>
      <c r="BG2394" s="3">
        <v>1719492</v>
      </c>
      <c r="BH2394" s="3">
        <v>16157</v>
      </c>
      <c r="BI2394" s="3">
        <v>911602</v>
      </c>
      <c r="BJ2394" s="3">
        <v>14008438.965000002</v>
      </c>
      <c r="BK2394" s="3">
        <v>10923322.380000001</v>
      </c>
      <c r="BL2394" s="3">
        <v>1508827.87</v>
      </c>
      <c r="BM2394" s="3">
        <v>9322810.5999999996</v>
      </c>
      <c r="BN2394" s="53">
        <v>1.1466010091118513</v>
      </c>
      <c r="BO2394" s="54">
        <v>5.7385420000000001E-4</v>
      </c>
      <c r="BP2394" s="70">
        <v>14432</v>
      </c>
      <c r="BQ2394" s="71"/>
      <c r="BR2394" s="70"/>
      <c r="BS2394" s="72"/>
      <c r="BT2394" s="72"/>
      <c r="BU2394" s="70">
        <v>60149556</v>
      </c>
      <c r="BV2394" s="70">
        <v>1086804</v>
      </c>
      <c r="BW2394" s="74">
        <v>5619125</v>
      </c>
      <c r="BX2394" s="70">
        <v>66855485</v>
      </c>
    </row>
    <row r="2395" spans="1:76" x14ac:dyDescent="0.3">
      <c r="A2395" s="73" t="s">
        <v>10</v>
      </c>
      <c r="B2395" s="2" t="s">
        <v>1149</v>
      </c>
      <c r="C2395" s="2" t="s">
        <v>76</v>
      </c>
      <c r="D2395" s="2" t="s">
        <v>71</v>
      </c>
      <c r="E2395" s="2" t="s">
        <v>19</v>
      </c>
      <c r="F2395" s="17" t="str">
        <f>+Tabela1[[#This Row],[WK]]&amp;Tabela1[[#This Row],[PK]]&amp;Tabela1[[#This Row],[GK]]</f>
        <v>321411</v>
      </c>
      <c r="G2395" s="2" t="s">
        <v>2217</v>
      </c>
      <c r="H2395" s="3">
        <v>129181604.40000001</v>
      </c>
      <c r="I2395" s="4">
        <v>1.125</v>
      </c>
      <c r="J2395" s="3">
        <v>145329304.94999999</v>
      </c>
      <c r="K2395" s="4">
        <v>7.0000000000000007E-2</v>
      </c>
      <c r="L2395" s="3">
        <v>10173051</v>
      </c>
      <c r="M2395" s="3"/>
      <c r="N2395" s="5"/>
      <c r="O2395" s="3">
        <v>5714749.9900000002</v>
      </c>
      <c r="P2395" s="4">
        <v>1.125</v>
      </c>
      <c r="Q2395" s="3">
        <v>6429093.7400000002</v>
      </c>
      <c r="R2395" s="4">
        <v>1.6E-2</v>
      </c>
      <c r="S2395" s="3">
        <v>102865</v>
      </c>
      <c r="T2395" s="3"/>
      <c r="U2395" s="5"/>
      <c r="V2395" s="3">
        <v>6889063</v>
      </c>
      <c r="W2395" s="5"/>
      <c r="X2395" s="3">
        <v>17311418</v>
      </c>
      <c r="Y2395" s="3">
        <v>9328230</v>
      </c>
      <c r="Z2395" s="3">
        <v>78242</v>
      </c>
      <c r="AA2395" s="3">
        <v>903263</v>
      </c>
      <c r="AB2395" s="3">
        <v>7001683</v>
      </c>
      <c r="AC2395" s="3">
        <v>0</v>
      </c>
      <c r="AD2395" s="3">
        <v>10319788</v>
      </c>
      <c r="AE2395" s="3">
        <v>0</v>
      </c>
      <c r="AF2395" s="3">
        <v>10173051</v>
      </c>
      <c r="AG2395" s="3">
        <v>102865</v>
      </c>
      <c r="AH2395" s="3">
        <v>10319788</v>
      </c>
      <c r="AI2395" s="3">
        <v>6889063</v>
      </c>
      <c r="AJ2395" s="3">
        <v>1070934</v>
      </c>
      <c r="AK2395" s="3">
        <v>968367</v>
      </c>
      <c r="AL2395" s="3">
        <v>348575</v>
      </c>
      <c r="AM2395" s="3">
        <v>619792</v>
      </c>
      <c r="AN2395" s="3">
        <v>-102567</v>
      </c>
      <c r="AO2395" s="3">
        <v>0</v>
      </c>
      <c r="AP2395" s="3">
        <v>0</v>
      </c>
      <c r="AQ2395" s="3">
        <v>-102567</v>
      </c>
      <c r="AR2395" s="3">
        <f>Tabela1[[#This Row],[Potrzeby finansowe 2027
w tym:]]+Tabela1[[#This Row],[Rozliczenie 2025 potrz. fin.]]</f>
        <v>17208851</v>
      </c>
      <c r="AS2395" s="3">
        <v>0</v>
      </c>
      <c r="AT2395" s="3">
        <v>0</v>
      </c>
      <c r="AU2395" s="3"/>
      <c r="AV2395" s="3"/>
      <c r="AW2395" s="3"/>
      <c r="AX2395" s="3"/>
      <c r="AY2395" s="3"/>
      <c r="AZ2395" s="3"/>
      <c r="BA2395" s="3">
        <v>78242</v>
      </c>
      <c r="BB2395" s="3">
        <v>0</v>
      </c>
      <c r="BC2395" s="3">
        <v>0</v>
      </c>
      <c r="BD2395" s="3">
        <v>0.09</v>
      </c>
      <c r="BE2395" s="3">
        <v>1567.64</v>
      </c>
      <c r="BF2395" s="3">
        <v>0</v>
      </c>
      <c r="BG2395" s="3">
        <v>426228</v>
      </c>
      <c r="BH2395" s="3">
        <v>4005</v>
      </c>
      <c r="BI2395" s="3">
        <v>477035</v>
      </c>
      <c r="BJ2395" s="3">
        <v>7330518.8375000004</v>
      </c>
      <c r="BK2395" s="3">
        <v>4512470.96</v>
      </c>
      <c r="BL2395" s="3">
        <v>2328188.8199999998</v>
      </c>
      <c r="BM2395" s="3">
        <v>6615813.8700000001</v>
      </c>
      <c r="BN2395" s="53">
        <v>0.61242270781455477</v>
      </c>
      <c r="BO2395" s="54">
        <v>2.2797609999999999E-4</v>
      </c>
      <c r="BP2395" s="70">
        <v>5006</v>
      </c>
      <c r="BQ2395" s="71"/>
      <c r="BR2395" s="70"/>
      <c r="BS2395" s="72"/>
      <c r="BT2395" s="72"/>
      <c r="BU2395" s="70">
        <v>10173051</v>
      </c>
      <c r="BV2395" s="70">
        <v>102865</v>
      </c>
      <c r="BW2395" s="74">
        <v>10319788</v>
      </c>
      <c r="BX2395" s="70">
        <v>20595704</v>
      </c>
    </row>
    <row r="2396" spans="1:76" x14ac:dyDescent="0.3">
      <c r="A2396" s="73" t="s">
        <v>10</v>
      </c>
      <c r="B2396" s="2" t="s">
        <v>1149</v>
      </c>
      <c r="C2396" s="2" t="s">
        <v>109</v>
      </c>
      <c r="D2396" s="2" t="s">
        <v>12</v>
      </c>
      <c r="E2396" s="2" t="s">
        <v>13</v>
      </c>
      <c r="F2396" s="17" t="str">
        <f>+Tabela1[[#This Row],[WK]]&amp;Tabela1[[#This Row],[PK]]&amp;Tabela1[[#This Row],[GK]]</f>
        <v>321501</v>
      </c>
      <c r="G2396" s="2" t="s">
        <v>2218</v>
      </c>
      <c r="H2396" s="3">
        <v>1846841318.1400001</v>
      </c>
      <c r="I2396" s="4">
        <v>1.125</v>
      </c>
      <c r="J2396" s="3">
        <v>2077696482.9100001</v>
      </c>
      <c r="K2396" s="4">
        <v>7.0000000000000007E-2</v>
      </c>
      <c r="L2396" s="3">
        <v>145438754</v>
      </c>
      <c r="M2396" s="3"/>
      <c r="N2396" s="5"/>
      <c r="O2396" s="3">
        <v>424480912.56000006</v>
      </c>
      <c r="P2396" s="4">
        <v>1.125</v>
      </c>
      <c r="Q2396" s="3">
        <v>477541026.63</v>
      </c>
      <c r="R2396" s="4">
        <v>1.6E-2</v>
      </c>
      <c r="S2396" s="3">
        <v>7640656</v>
      </c>
      <c r="T2396" s="3"/>
      <c r="U2396" s="5"/>
      <c r="V2396" s="3">
        <v>85273233</v>
      </c>
      <c r="W2396" s="5"/>
      <c r="X2396" s="3">
        <v>83824511</v>
      </c>
      <c r="Y2396" s="3">
        <v>3463256</v>
      </c>
      <c r="Z2396" s="3">
        <v>137902</v>
      </c>
      <c r="AA2396" s="3">
        <v>5210205</v>
      </c>
      <c r="AB2396" s="3">
        <v>75013148</v>
      </c>
      <c r="AC2396" s="3">
        <v>0</v>
      </c>
      <c r="AD2396" s="3">
        <v>4651239</v>
      </c>
      <c r="AE2396" s="3">
        <v>0</v>
      </c>
      <c r="AF2396" s="3">
        <v>145438754</v>
      </c>
      <c r="AG2396" s="3">
        <v>7640656</v>
      </c>
      <c r="AH2396" s="3">
        <v>4651239</v>
      </c>
      <c r="AI2396" s="3">
        <v>85273233</v>
      </c>
      <c r="AJ2396" s="3">
        <v>4495933</v>
      </c>
      <c r="AK2396" s="3">
        <v>5821344</v>
      </c>
      <c r="AL2396" s="3">
        <v>6115474</v>
      </c>
      <c r="AM2396" s="3">
        <v>-294130</v>
      </c>
      <c r="AN2396" s="3">
        <v>1325411</v>
      </c>
      <c r="AO2396" s="3">
        <v>0</v>
      </c>
      <c r="AP2396" s="3">
        <v>0</v>
      </c>
      <c r="AQ2396" s="3">
        <v>1325411</v>
      </c>
      <c r="AR2396" s="3">
        <f>Tabela1[[#This Row],[Potrzeby finansowe 2027
w tym:]]+Tabela1[[#This Row],[Rozliczenie 2025 potrz. fin.]]</f>
        <v>85149922</v>
      </c>
      <c r="AS2396" s="3">
        <v>0</v>
      </c>
      <c r="AT2396" s="3">
        <v>0</v>
      </c>
      <c r="AU2396" s="3"/>
      <c r="AV2396" s="3"/>
      <c r="AW2396" s="3"/>
      <c r="AX2396" s="3"/>
      <c r="AY2396" s="3"/>
      <c r="AZ2396" s="3"/>
      <c r="BA2396" s="3">
        <v>137902</v>
      </c>
      <c r="BB2396" s="3">
        <v>0</v>
      </c>
      <c r="BC2396" s="3">
        <v>0</v>
      </c>
      <c r="BD2396" s="3">
        <v>1381.65</v>
      </c>
      <c r="BE2396" s="3">
        <v>0</v>
      </c>
      <c r="BF2396" s="3">
        <v>0</v>
      </c>
      <c r="BG2396" s="3">
        <v>3948436</v>
      </c>
      <c r="BH2396" s="3">
        <v>37101</v>
      </c>
      <c r="BI2396" s="3">
        <v>1261769</v>
      </c>
      <c r="BJ2396" s="3">
        <v>19389406.73</v>
      </c>
      <c r="BK2396" s="3">
        <v>16051261.220000001</v>
      </c>
      <c r="BL2396" s="3">
        <v>309753.71000000002</v>
      </c>
      <c r="BM2396" s="3">
        <v>12733074.619999999</v>
      </c>
      <c r="BN2396" s="53">
        <v>0.97926750790408779</v>
      </c>
      <c r="BO2396" s="54">
        <v>1.5487467E-3</v>
      </c>
      <c r="BP2396" s="70">
        <v>38948</v>
      </c>
      <c r="BQ2396" s="71"/>
      <c r="BR2396" s="70"/>
      <c r="BS2396" s="72"/>
      <c r="BT2396" s="72"/>
      <c r="BU2396" s="70">
        <v>145438754</v>
      </c>
      <c r="BV2396" s="70">
        <v>7640656</v>
      </c>
      <c r="BW2396" s="74">
        <v>4651239</v>
      </c>
      <c r="BX2396" s="70">
        <v>157730649</v>
      </c>
    </row>
    <row r="2397" spans="1:76" x14ac:dyDescent="0.3">
      <c r="A2397" s="73" t="s">
        <v>10</v>
      </c>
      <c r="B2397" s="2" t="s">
        <v>1149</v>
      </c>
      <c r="C2397" s="2" t="s">
        <v>109</v>
      </c>
      <c r="D2397" s="2" t="s">
        <v>11</v>
      </c>
      <c r="E2397" s="2" t="s">
        <v>19</v>
      </c>
      <c r="F2397" s="17" t="str">
        <f>+Tabela1[[#This Row],[WK]]&amp;Tabela1[[#This Row],[PK]]&amp;Tabela1[[#This Row],[GK]]</f>
        <v>321502</v>
      </c>
      <c r="G2397" s="2" t="s">
        <v>2219</v>
      </c>
      <c r="H2397" s="3">
        <v>251892870.77000001</v>
      </c>
      <c r="I2397" s="4">
        <v>1.125</v>
      </c>
      <c r="J2397" s="3">
        <v>283379479.62</v>
      </c>
      <c r="K2397" s="4">
        <v>7.0000000000000007E-2</v>
      </c>
      <c r="L2397" s="3">
        <v>19836564</v>
      </c>
      <c r="M2397" s="3"/>
      <c r="N2397" s="5"/>
      <c r="O2397" s="3">
        <v>9881832.620000001</v>
      </c>
      <c r="P2397" s="4">
        <v>1.125</v>
      </c>
      <c r="Q2397" s="3">
        <v>11117061.699999999</v>
      </c>
      <c r="R2397" s="4">
        <v>1.6E-2</v>
      </c>
      <c r="S2397" s="3">
        <v>177873</v>
      </c>
      <c r="T2397" s="3"/>
      <c r="U2397" s="5"/>
      <c r="V2397" s="3">
        <v>13314088</v>
      </c>
      <c r="W2397" s="5"/>
      <c r="X2397" s="3">
        <v>25211842</v>
      </c>
      <c r="Y2397" s="3">
        <v>5737515</v>
      </c>
      <c r="Z2397" s="3">
        <v>956805</v>
      </c>
      <c r="AA2397" s="3">
        <v>1234264</v>
      </c>
      <c r="AB2397" s="3">
        <v>13412417</v>
      </c>
      <c r="AC2397" s="3">
        <v>3870841</v>
      </c>
      <c r="AD2397" s="3">
        <v>11897755</v>
      </c>
      <c r="AE2397" s="3">
        <v>0</v>
      </c>
      <c r="AF2397" s="3">
        <v>19836564</v>
      </c>
      <c r="AG2397" s="3">
        <v>177873</v>
      </c>
      <c r="AH2397" s="3">
        <v>11897755</v>
      </c>
      <c r="AI2397" s="3">
        <v>13314088</v>
      </c>
      <c r="AJ2397" s="3">
        <v>1319728</v>
      </c>
      <c r="AK2397" s="3">
        <v>1319728</v>
      </c>
      <c r="AL2397" s="3">
        <v>668480</v>
      </c>
      <c r="AM2397" s="3">
        <v>651248</v>
      </c>
      <c r="AN2397" s="3">
        <v>-529913</v>
      </c>
      <c r="AO2397" s="3">
        <v>0</v>
      </c>
      <c r="AP2397" s="3">
        <v>529913</v>
      </c>
      <c r="AQ2397" s="3">
        <v>0</v>
      </c>
      <c r="AR2397" s="3">
        <f>Tabela1[[#This Row],[Potrzeby finansowe 2027
w tym:]]+Tabela1[[#This Row],[Rozliczenie 2025 potrz. fin.]]</f>
        <v>25211842</v>
      </c>
      <c r="AS2397" s="3">
        <v>0</v>
      </c>
      <c r="AT2397" s="3">
        <v>0</v>
      </c>
      <c r="AU2397" s="3"/>
      <c r="AV2397" s="3"/>
      <c r="AW2397" s="3"/>
      <c r="AX2397" s="3"/>
      <c r="AY2397" s="3"/>
      <c r="AZ2397" s="3"/>
      <c r="BA2397" s="3">
        <v>956805</v>
      </c>
      <c r="BB2397" s="3">
        <v>0</v>
      </c>
      <c r="BC2397" s="3">
        <v>138.22999999999999</v>
      </c>
      <c r="BD2397" s="3">
        <v>2387.54</v>
      </c>
      <c r="BE2397" s="3">
        <v>13475.91</v>
      </c>
      <c r="BF2397" s="3">
        <v>0</v>
      </c>
      <c r="BG2397" s="3">
        <v>806162</v>
      </c>
      <c r="BH2397" s="3">
        <v>7575</v>
      </c>
      <c r="BI2397" s="3">
        <v>428102</v>
      </c>
      <c r="BJ2397" s="3">
        <v>6578578.665</v>
      </c>
      <c r="BK2397" s="3">
        <v>2935203.66</v>
      </c>
      <c r="BL2397" s="3">
        <v>1284038.54</v>
      </c>
      <c r="BM2397" s="3">
        <v>12005422.939999999</v>
      </c>
      <c r="BN2397" s="53">
        <v>0.81253462410117239</v>
      </c>
      <c r="BO2397" s="54">
        <v>2.8373759999999999E-4</v>
      </c>
      <c r="BP2397" s="70">
        <v>7136</v>
      </c>
      <c r="BQ2397" s="71"/>
      <c r="BR2397" s="70"/>
      <c r="BS2397" s="72"/>
      <c r="BT2397" s="72"/>
      <c r="BU2397" s="70">
        <v>19836564</v>
      </c>
      <c r="BV2397" s="70">
        <v>177873</v>
      </c>
      <c r="BW2397" s="74">
        <v>11897755</v>
      </c>
      <c r="BX2397" s="70">
        <v>31912192</v>
      </c>
    </row>
    <row r="2398" spans="1:76" x14ac:dyDescent="0.3">
      <c r="A2398" s="73" t="s">
        <v>10</v>
      </c>
      <c r="B2398" s="2" t="s">
        <v>1149</v>
      </c>
      <c r="C2398" s="2" t="s">
        <v>109</v>
      </c>
      <c r="D2398" s="2" t="s">
        <v>16</v>
      </c>
      <c r="E2398" s="2" t="s">
        <v>19</v>
      </c>
      <c r="F2398" s="17" t="str">
        <f>+Tabela1[[#This Row],[WK]]&amp;Tabela1[[#This Row],[PK]]&amp;Tabela1[[#This Row],[GK]]</f>
        <v>321503</v>
      </c>
      <c r="G2398" s="2" t="s">
        <v>2220</v>
      </c>
      <c r="H2398" s="3">
        <v>176797489.66</v>
      </c>
      <c r="I2398" s="4">
        <v>1.125</v>
      </c>
      <c r="J2398" s="3">
        <v>198897175.87</v>
      </c>
      <c r="K2398" s="4">
        <v>7.0000000000000007E-2</v>
      </c>
      <c r="L2398" s="3">
        <v>13922802</v>
      </c>
      <c r="M2398" s="3"/>
      <c r="N2398" s="5"/>
      <c r="O2398" s="3">
        <v>17176883.890000001</v>
      </c>
      <c r="P2398" s="4">
        <v>1.125</v>
      </c>
      <c r="Q2398" s="3">
        <v>19323994.379999999</v>
      </c>
      <c r="R2398" s="4">
        <v>1.6E-2</v>
      </c>
      <c r="S2398" s="3">
        <v>309184</v>
      </c>
      <c r="T2398" s="3"/>
      <c r="U2398" s="5"/>
      <c r="V2398" s="3">
        <v>8524390</v>
      </c>
      <c r="W2398" s="5"/>
      <c r="X2398" s="3">
        <v>15342077</v>
      </c>
      <c r="Y2398" s="3">
        <v>2036639</v>
      </c>
      <c r="Z2398" s="3">
        <v>1013748</v>
      </c>
      <c r="AA2398" s="3">
        <v>810234</v>
      </c>
      <c r="AB2398" s="3">
        <v>10509492</v>
      </c>
      <c r="AC2398" s="3">
        <v>971964</v>
      </c>
      <c r="AD2398" s="3">
        <v>6817687</v>
      </c>
      <c r="AE2398" s="3">
        <v>0</v>
      </c>
      <c r="AF2398" s="3">
        <v>13922802</v>
      </c>
      <c r="AG2398" s="3">
        <v>309184</v>
      </c>
      <c r="AH2398" s="3">
        <v>6817687</v>
      </c>
      <c r="AI2398" s="3">
        <v>8524390</v>
      </c>
      <c r="AJ2398" s="3">
        <v>1400713</v>
      </c>
      <c r="AK2398" s="3">
        <v>1400713</v>
      </c>
      <c r="AL2398" s="3">
        <v>552551</v>
      </c>
      <c r="AM2398" s="3">
        <v>848162</v>
      </c>
      <c r="AN2398" s="3">
        <v>-287997</v>
      </c>
      <c r="AO2398" s="3">
        <v>0</v>
      </c>
      <c r="AP2398" s="3">
        <v>287997</v>
      </c>
      <c r="AQ2398" s="3">
        <v>0</v>
      </c>
      <c r="AR2398" s="3">
        <f>Tabela1[[#This Row],[Potrzeby finansowe 2027
w tym:]]+Tabela1[[#This Row],[Rozliczenie 2025 potrz. fin.]]</f>
        <v>15342077</v>
      </c>
      <c r="AS2398" s="3">
        <v>0</v>
      </c>
      <c r="AT2398" s="3">
        <v>0</v>
      </c>
      <c r="AU2398" s="3"/>
      <c r="AV2398" s="3"/>
      <c r="AW2398" s="3"/>
      <c r="AX2398" s="3"/>
      <c r="AY2398" s="3"/>
      <c r="AZ2398" s="3"/>
      <c r="BA2398" s="3">
        <v>1013748</v>
      </c>
      <c r="BB2398" s="3">
        <v>0</v>
      </c>
      <c r="BC2398" s="3">
        <v>28.46</v>
      </c>
      <c r="BD2398" s="3">
        <v>8100.62</v>
      </c>
      <c r="BE2398" s="3">
        <v>3922.58</v>
      </c>
      <c r="BF2398" s="3">
        <v>0</v>
      </c>
      <c r="BG2398" s="3">
        <v>513496</v>
      </c>
      <c r="BH2398" s="3">
        <v>4825</v>
      </c>
      <c r="BI2398" s="3">
        <v>296738</v>
      </c>
      <c r="BJ2398" s="3">
        <v>4559917.375</v>
      </c>
      <c r="BK2398" s="3">
        <v>2003066.5199999996</v>
      </c>
      <c r="BL2398" s="3">
        <v>876515.72</v>
      </c>
      <c r="BM2398" s="3">
        <v>8474371.9800000004</v>
      </c>
      <c r="BN2398" s="53">
        <v>0.92113259282057025</v>
      </c>
      <c r="BO2398" s="54">
        <v>2.394234E-4</v>
      </c>
      <c r="BP2398" s="70">
        <v>6021</v>
      </c>
      <c r="BQ2398" s="71"/>
      <c r="BR2398" s="70"/>
      <c r="BS2398" s="72"/>
      <c r="BT2398" s="72"/>
      <c r="BU2398" s="70">
        <v>13922802</v>
      </c>
      <c r="BV2398" s="70">
        <v>309184</v>
      </c>
      <c r="BW2398" s="74">
        <v>6817687</v>
      </c>
      <c r="BX2398" s="70">
        <v>21049673</v>
      </c>
    </row>
    <row r="2399" spans="1:76" x14ac:dyDescent="0.3">
      <c r="A2399" s="73" t="s">
        <v>10</v>
      </c>
      <c r="B2399" s="2" t="s">
        <v>1149</v>
      </c>
      <c r="C2399" s="2" t="s">
        <v>109</v>
      </c>
      <c r="D2399" s="2" t="s">
        <v>18</v>
      </c>
      <c r="E2399" s="2" t="s">
        <v>19</v>
      </c>
      <c r="F2399" s="17" t="str">
        <f>+Tabela1[[#This Row],[WK]]&amp;Tabela1[[#This Row],[PK]]&amp;Tabela1[[#This Row],[GK]]</f>
        <v>321504</v>
      </c>
      <c r="G2399" s="2" t="s">
        <v>2221</v>
      </c>
      <c r="H2399" s="3">
        <v>362712636.67000002</v>
      </c>
      <c r="I2399" s="4">
        <v>1.125</v>
      </c>
      <c r="J2399" s="3">
        <v>408051716.25</v>
      </c>
      <c r="K2399" s="4">
        <v>7.0000000000000007E-2</v>
      </c>
      <c r="L2399" s="3">
        <v>28563620</v>
      </c>
      <c r="M2399" s="3"/>
      <c r="N2399" s="5"/>
      <c r="O2399" s="3">
        <v>11340993.49</v>
      </c>
      <c r="P2399" s="4">
        <v>1.125</v>
      </c>
      <c r="Q2399" s="3">
        <v>12758617.68</v>
      </c>
      <c r="R2399" s="4">
        <v>1.6E-2</v>
      </c>
      <c r="S2399" s="3">
        <v>204138</v>
      </c>
      <c r="T2399" s="3"/>
      <c r="U2399" s="5"/>
      <c r="V2399" s="3">
        <v>18328114</v>
      </c>
      <c r="W2399" s="5"/>
      <c r="X2399" s="3">
        <v>29898178</v>
      </c>
      <c r="Y2399" s="3">
        <v>3898016</v>
      </c>
      <c r="Z2399" s="3">
        <v>2363246</v>
      </c>
      <c r="AA2399" s="3">
        <v>1664826</v>
      </c>
      <c r="AB2399" s="3">
        <v>16724419</v>
      </c>
      <c r="AC2399" s="3">
        <v>5247671</v>
      </c>
      <c r="AD2399" s="3">
        <v>11570063</v>
      </c>
      <c r="AE2399" s="3">
        <v>0</v>
      </c>
      <c r="AF2399" s="3">
        <v>28563620</v>
      </c>
      <c r="AG2399" s="3">
        <v>204138</v>
      </c>
      <c r="AH2399" s="3">
        <v>11570063</v>
      </c>
      <c r="AI2399" s="3">
        <v>18328114</v>
      </c>
      <c r="AJ2399" s="3">
        <v>672888</v>
      </c>
      <c r="AK2399" s="3">
        <v>672888</v>
      </c>
      <c r="AL2399" s="3">
        <v>1260258</v>
      </c>
      <c r="AM2399" s="3">
        <v>-587370</v>
      </c>
      <c r="AN2399" s="3">
        <v>-713467</v>
      </c>
      <c r="AO2399" s="3">
        <v>0</v>
      </c>
      <c r="AP2399" s="3">
        <v>713467</v>
      </c>
      <c r="AQ2399" s="3">
        <v>0</v>
      </c>
      <c r="AR2399" s="3">
        <f>Tabela1[[#This Row],[Potrzeby finansowe 2027
w tym:]]+Tabela1[[#This Row],[Rozliczenie 2025 potrz. fin.]]</f>
        <v>29898178</v>
      </c>
      <c r="AS2399" s="3">
        <v>0</v>
      </c>
      <c r="AT2399" s="3">
        <v>0</v>
      </c>
      <c r="AU2399" s="3"/>
      <c r="AV2399" s="3"/>
      <c r="AW2399" s="3"/>
      <c r="AX2399" s="3"/>
      <c r="AY2399" s="3"/>
      <c r="AZ2399" s="3"/>
      <c r="BA2399" s="3">
        <v>2363246</v>
      </c>
      <c r="BB2399" s="3">
        <v>0</v>
      </c>
      <c r="BC2399" s="3">
        <v>1331.64</v>
      </c>
      <c r="BD2399" s="3">
        <v>13598.07</v>
      </c>
      <c r="BE2399" s="3">
        <v>11281.16</v>
      </c>
      <c r="BF2399" s="3">
        <v>0</v>
      </c>
      <c r="BG2399" s="3">
        <v>965692</v>
      </c>
      <c r="BH2399" s="3">
        <v>9074</v>
      </c>
      <c r="BI2399" s="3">
        <v>699134</v>
      </c>
      <c r="BJ2399" s="3">
        <v>10743480.897500001</v>
      </c>
      <c r="BK2399" s="3">
        <v>7541839.2600000016</v>
      </c>
      <c r="BL2399" s="3">
        <v>1026619.97</v>
      </c>
      <c r="BM2399" s="3">
        <v>10753326.609999999</v>
      </c>
      <c r="BN2399" s="53">
        <v>0.89839493392275926</v>
      </c>
      <c r="BO2399" s="54">
        <v>3.5566580000000002E-4</v>
      </c>
      <c r="BP2399" s="70">
        <v>8945</v>
      </c>
      <c r="BQ2399" s="71"/>
      <c r="BR2399" s="70"/>
      <c r="BS2399" s="72"/>
      <c r="BT2399" s="72"/>
      <c r="BU2399" s="70">
        <v>28563620</v>
      </c>
      <c r="BV2399" s="70">
        <v>204138</v>
      </c>
      <c r="BW2399" s="74">
        <v>11570063</v>
      </c>
      <c r="BX2399" s="70">
        <v>40337821</v>
      </c>
    </row>
    <row r="2400" spans="1:76" x14ac:dyDescent="0.3">
      <c r="A2400" s="73" t="s">
        <v>10</v>
      </c>
      <c r="B2400" s="2" t="s">
        <v>1149</v>
      </c>
      <c r="C2400" s="2" t="s">
        <v>109</v>
      </c>
      <c r="D2400" s="2" t="s">
        <v>21</v>
      </c>
      <c r="E2400" s="2" t="s">
        <v>15</v>
      </c>
      <c r="F2400" s="17" t="str">
        <f>+Tabela1[[#This Row],[WK]]&amp;Tabela1[[#This Row],[PK]]&amp;Tabela1[[#This Row],[GK]]</f>
        <v>321505</v>
      </c>
      <c r="G2400" s="2" t="s">
        <v>2222</v>
      </c>
      <c r="H2400" s="3">
        <v>138027731.72999999</v>
      </c>
      <c r="I2400" s="4">
        <v>1.125</v>
      </c>
      <c r="J2400" s="3">
        <v>155281198.19999999</v>
      </c>
      <c r="K2400" s="4">
        <v>7.0000000000000007E-2</v>
      </c>
      <c r="L2400" s="3">
        <v>10869684</v>
      </c>
      <c r="M2400" s="3"/>
      <c r="N2400" s="5"/>
      <c r="O2400" s="3">
        <v>2461901.5699999998</v>
      </c>
      <c r="P2400" s="4">
        <v>1.125</v>
      </c>
      <c r="Q2400" s="3">
        <v>2769639.27</v>
      </c>
      <c r="R2400" s="4">
        <v>1.6E-2</v>
      </c>
      <c r="S2400" s="3">
        <v>44314</v>
      </c>
      <c r="T2400" s="3"/>
      <c r="U2400" s="5"/>
      <c r="V2400" s="3">
        <v>7465712</v>
      </c>
      <c r="W2400" s="5"/>
      <c r="X2400" s="3">
        <v>15604871</v>
      </c>
      <c r="Y2400" s="3">
        <v>5394217</v>
      </c>
      <c r="Z2400" s="3">
        <v>393639</v>
      </c>
      <c r="AA2400" s="3">
        <v>720598</v>
      </c>
      <c r="AB2400" s="3">
        <v>7536678</v>
      </c>
      <c r="AC2400" s="3">
        <v>1559739</v>
      </c>
      <c r="AD2400" s="3">
        <v>8139159</v>
      </c>
      <c r="AE2400" s="3">
        <v>0</v>
      </c>
      <c r="AF2400" s="3">
        <v>10869684</v>
      </c>
      <c r="AG2400" s="3">
        <v>44314</v>
      </c>
      <c r="AH2400" s="3">
        <v>8139159</v>
      </c>
      <c r="AI2400" s="3">
        <v>7465712</v>
      </c>
      <c r="AJ2400" s="3">
        <v>759004</v>
      </c>
      <c r="AK2400" s="3">
        <v>759004</v>
      </c>
      <c r="AL2400" s="3">
        <v>321158</v>
      </c>
      <c r="AM2400" s="3">
        <v>437846</v>
      </c>
      <c r="AN2400" s="3">
        <v>-508560</v>
      </c>
      <c r="AO2400" s="3">
        <v>0</v>
      </c>
      <c r="AP2400" s="3">
        <v>508560</v>
      </c>
      <c r="AQ2400" s="3">
        <v>0</v>
      </c>
      <c r="AR2400" s="3">
        <f>Tabela1[[#This Row],[Potrzeby finansowe 2027
w tym:]]+Tabela1[[#This Row],[Rozliczenie 2025 potrz. fin.]]</f>
        <v>15604871</v>
      </c>
      <c r="AS2400" s="3">
        <v>0</v>
      </c>
      <c r="AT2400" s="3">
        <v>0</v>
      </c>
      <c r="AU2400" s="3"/>
      <c r="AV2400" s="3"/>
      <c r="AW2400" s="3"/>
      <c r="AX2400" s="3"/>
      <c r="AY2400" s="3"/>
      <c r="AZ2400" s="3"/>
      <c r="BA2400" s="3">
        <v>393639</v>
      </c>
      <c r="BB2400" s="3">
        <v>0</v>
      </c>
      <c r="BC2400" s="3">
        <v>0</v>
      </c>
      <c r="BD2400" s="3">
        <v>0</v>
      </c>
      <c r="BE2400" s="3">
        <v>7887.76</v>
      </c>
      <c r="BF2400" s="3">
        <v>0</v>
      </c>
      <c r="BG2400" s="3">
        <v>444746</v>
      </c>
      <c r="BH2400" s="3">
        <v>4179</v>
      </c>
      <c r="BI2400" s="3">
        <v>275852</v>
      </c>
      <c r="BJ2400" s="3">
        <v>4238974.9050000003</v>
      </c>
      <c r="BK2400" s="3">
        <v>2242986.5300000003</v>
      </c>
      <c r="BL2400" s="3">
        <v>620905.31999999995</v>
      </c>
      <c r="BM2400" s="3">
        <v>6742142.8600000003</v>
      </c>
      <c r="BN2400" s="53">
        <v>0.72768156085914404</v>
      </c>
      <c r="BO2400" s="54">
        <v>1.722153E-4</v>
      </c>
      <c r="BP2400" s="70">
        <v>4331</v>
      </c>
      <c r="BQ2400" s="71"/>
      <c r="BR2400" s="70"/>
      <c r="BS2400" s="72"/>
      <c r="BT2400" s="72"/>
      <c r="BU2400" s="70">
        <v>10869684</v>
      </c>
      <c r="BV2400" s="70">
        <v>44314</v>
      </c>
      <c r="BW2400" s="74">
        <v>8139159</v>
      </c>
      <c r="BX2400" s="70">
        <v>19053157</v>
      </c>
    </row>
    <row r="2401" spans="1:76" x14ac:dyDescent="0.3">
      <c r="A2401" s="73" t="s">
        <v>10</v>
      </c>
      <c r="B2401" s="2" t="s">
        <v>1149</v>
      </c>
      <c r="C2401" s="2" t="s">
        <v>109</v>
      </c>
      <c r="D2401" s="2" t="s">
        <v>23</v>
      </c>
      <c r="E2401" s="2" t="s">
        <v>15</v>
      </c>
      <c r="F2401" s="17" t="str">
        <f>+Tabela1[[#This Row],[WK]]&amp;Tabela1[[#This Row],[PK]]&amp;Tabela1[[#This Row],[GK]]</f>
        <v>321506</v>
      </c>
      <c r="G2401" s="2" t="s">
        <v>2218</v>
      </c>
      <c r="H2401" s="3">
        <v>328029452.83999997</v>
      </c>
      <c r="I2401" s="4">
        <v>1.125</v>
      </c>
      <c r="J2401" s="3">
        <v>369033134.44999999</v>
      </c>
      <c r="K2401" s="4">
        <v>7.0000000000000007E-2</v>
      </c>
      <c r="L2401" s="3">
        <v>25832319</v>
      </c>
      <c r="M2401" s="3"/>
      <c r="N2401" s="5"/>
      <c r="O2401" s="3">
        <v>10029076.109999999</v>
      </c>
      <c r="P2401" s="4">
        <v>1.125</v>
      </c>
      <c r="Q2401" s="3">
        <v>11282710.619999999</v>
      </c>
      <c r="R2401" s="4">
        <v>1.6E-2</v>
      </c>
      <c r="S2401" s="3">
        <v>180523</v>
      </c>
      <c r="T2401" s="3"/>
      <c r="U2401" s="5"/>
      <c r="V2401" s="3">
        <v>16802002</v>
      </c>
      <c r="W2401" s="5"/>
      <c r="X2401" s="3">
        <v>25689841</v>
      </c>
      <c r="Y2401" s="3">
        <v>3624706</v>
      </c>
      <c r="Z2401" s="3">
        <v>2220599</v>
      </c>
      <c r="AA2401" s="3">
        <v>1631592</v>
      </c>
      <c r="AB2401" s="3">
        <v>14522714</v>
      </c>
      <c r="AC2401" s="3">
        <v>3690230</v>
      </c>
      <c r="AD2401" s="3">
        <v>8887839</v>
      </c>
      <c r="AE2401" s="3">
        <v>0</v>
      </c>
      <c r="AF2401" s="3">
        <v>25832319</v>
      </c>
      <c r="AG2401" s="3">
        <v>180523</v>
      </c>
      <c r="AH2401" s="3">
        <v>8887839</v>
      </c>
      <c r="AI2401" s="3">
        <v>16802002</v>
      </c>
      <c r="AJ2401" s="3">
        <v>1989359</v>
      </c>
      <c r="AK2401" s="3">
        <v>1989359</v>
      </c>
      <c r="AL2401" s="3">
        <v>1230795</v>
      </c>
      <c r="AM2401" s="3">
        <v>758564</v>
      </c>
      <c r="AN2401" s="3">
        <v>155401</v>
      </c>
      <c r="AO2401" s="3">
        <v>0</v>
      </c>
      <c r="AP2401" s="3">
        <v>-155401</v>
      </c>
      <c r="AQ2401" s="3">
        <v>0</v>
      </c>
      <c r="AR2401" s="3">
        <f>Tabela1[[#This Row],[Potrzeby finansowe 2027
w tym:]]+Tabela1[[#This Row],[Rozliczenie 2025 potrz. fin.]]</f>
        <v>25689841</v>
      </c>
      <c r="AS2401" s="3">
        <v>0</v>
      </c>
      <c r="AT2401" s="3">
        <v>0</v>
      </c>
      <c r="AU2401" s="3"/>
      <c r="AV2401" s="3"/>
      <c r="AW2401" s="3"/>
      <c r="AX2401" s="3"/>
      <c r="AY2401" s="3"/>
      <c r="AZ2401" s="3"/>
      <c r="BA2401" s="3">
        <v>2220599</v>
      </c>
      <c r="BB2401" s="3">
        <v>0</v>
      </c>
      <c r="BC2401" s="3">
        <v>377.35</v>
      </c>
      <c r="BD2401" s="3">
        <v>18563.18</v>
      </c>
      <c r="BE2401" s="3">
        <v>4854.49</v>
      </c>
      <c r="BF2401" s="3">
        <v>0</v>
      </c>
      <c r="BG2401" s="3">
        <v>928763</v>
      </c>
      <c r="BH2401" s="3">
        <v>8727</v>
      </c>
      <c r="BI2401" s="3">
        <v>702829</v>
      </c>
      <c r="BJ2401" s="3">
        <v>10800262.9825</v>
      </c>
      <c r="BK2401" s="3">
        <v>7496894.5099999998</v>
      </c>
      <c r="BL2401" s="3">
        <v>1243022.8799999999</v>
      </c>
      <c r="BM2401" s="3">
        <v>10727428.130000001</v>
      </c>
      <c r="BN2401" s="53">
        <v>0.89533961929809847</v>
      </c>
      <c r="BO2401" s="54">
        <v>3.2109329999999999E-4</v>
      </c>
      <c r="BP2401" s="70">
        <v>8075</v>
      </c>
      <c r="BQ2401" s="71"/>
      <c r="BR2401" s="70"/>
      <c r="BS2401" s="72"/>
      <c r="BT2401" s="72"/>
      <c r="BU2401" s="70">
        <v>25832319</v>
      </c>
      <c r="BV2401" s="70">
        <v>180523</v>
      </c>
      <c r="BW2401" s="74">
        <v>8887839</v>
      </c>
      <c r="BX2401" s="70">
        <v>34900681</v>
      </c>
    </row>
    <row r="2402" spans="1:76" x14ac:dyDescent="0.3">
      <c r="A2402" s="73" t="s">
        <v>10</v>
      </c>
      <c r="B2402" s="2" t="s">
        <v>1149</v>
      </c>
      <c r="C2402" s="2" t="s">
        <v>113</v>
      </c>
      <c r="D2402" s="2" t="s">
        <v>12</v>
      </c>
      <c r="E2402" s="2" t="s">
        <v>13</v>
      </c>
      <c r="F2402" s="17" t="str">
        <f>+Tabela1[[#This Row],[WK]]&amp;Tabela1[[#This Row],[PK]]&amp;Tabela1[[#This Row],[GK]]</f>
        <v>321601</v>
      </c>
      <c r="G2402" s="2" t="s">
        <v>2223</v>
      </c>
      <c r="H2402" s="3">
        <v>678017785.69000006</v>
      </c>
      <c r="I2402" s="4">
        <v>1.125</v>
      </c>
      <c r="J2402" s="3">
        <v>762770008.89999998</v>
      </c>
      <c r="K2402" s="4">
        <v>7.0000000000000007E-2</v>
      </c>
      <c r="L2402" s="3">
        <v>53393901</v>
      </c>
      <c r="M2402" s="3"/>
      <c r="N2402" s="5"/>
      <c r="O2402" s="3">
        <v>100741340.39999999</v>
      </c>
      <c r="P2402" s="4">
        <v>1.125</v>
      </c>
      <c r="Q2402" s="3">
        <v>113334007.95</v>
      </c>
      <c r="R2402" s="4">
        <v>1.6E-2</v>
      </c>
      <c r="S2402" s="3">
        <v>1813344</v>
      </c>
      <c r="T2402" s="3"/>
      <c r="U2402" s="5"/>
      <c r="V2402" s="3">
        <v>31111802</v>
      </c>
      <c r="W2402" s="5"/>
      <c r="X2402" s="3">
        <v>29303830</v>
      </c>
      <c r="Y2402" s="3">
        <v>3303564</v>
      </c>
      <c r="Z2402" s="3">
        <v>2998</v>
      </c>
      <c r="AA2402" s="3">
        <v>1925084</v>
      </c>
      <c r="AB2402" s="3">
        <v>23609111</v>
      </c>
      <c r="AC2402" s="3">
        <v>463073</v>
      </c>
      <c r="AD2402" s="3">
        <v>0</v>
      </c>
      <c r="AE2402" s="3">
        <v>0</v>
      </c>
      <c r="AF2402" s="3">
        <v>53393901</v>
      </c>
      <c r="AG2402" s="3">
        <v>1813344</v>
      </c>
      <c r="AH2402" s="3">
        <v>0</v>
      </c>
      <c r="AI2402" s="3">
        <v>31111802</v>
      </c>
      <c r="AJ2402" s="3">
        <v>-438661</v>
      </c>
      <c r="AK2402" s="3">
        <v>-172679</v>
      </c>
      <c r="AL2402" s="3">
        <v>1723613</v>
      </c>
      <c r="AM2402" s="3">
        <v>-1896292</v>
      </c>
      <c r="AN2402" s="3">
        <v>265982</v>
      </c>
      <c r="AO2402" s="3">
        <v>0</v>
      </c>
      <c r="AP2402" s="3">
        <v>0</v>
      </c>
      <c r="AQ2402" s="3">
        <v>265982</v>
      </c>
      <c r="AR2402" s="3">
        <f>Tabela1[[#This Row],[Potrzeby finansowe 2027
w tym:]]+Tabela1[[#This Row],[Rozliczenie 2025 potrz. fin.]]</f>
        <v>29569812</v>
      </c>
      <c r="AS2402" s="3">
        <v>0</v>
      </c>
      <c r="AT2402" s="3">
        <v>0</v>
      </c>
      <c r="AU2402" s="3"/>
      <c r="AV2402" s="3"/>
      <c r="AW2402" s="3"/>
      <c r="AX2402" s="3"/>
      <c r="AY2402" s="3"/>
      <c r="AZ2402" s="3"/>
      <c r="BA2402" s="3">
        <v>2998</v>
      </c>
      <c r="BB2402" s="3">
        <v>0</v>
      </c>
      <c r="BC2402" s="3">
        <v>0</v>
      </c>
      <c r="BD2402" s="3">
        <v>0</v>
      </c>
      <c r="BE2402" s="3">
        <v>60.07</v>
      </c>
      <c r="BF2402" s="3">
        <v>0</v>
      </c>
      <c r="BG2402" s="3">
        <v>1513030</v>
      </c>
      <c r="BH2402" s="3">
        <v>14217</v>
      </c>
      <c r="BI2402" s="3">
        <v>412054</v>
      </c>
      <c r="BJ2402" s="3">
        <v>6331974.5824999996</v>
      </c>
      <c r="BK2402" s="3">
        <v>3025117.3200000003</v>
      </c>
      <c r="BL2402" s="3">
        <v>1409133.63</v>
      </c>
      <c r="BM2402" s="3">
        <v>10409161.789999999</v>
      </c>
      <c r="BN2402" s="53">
        <v>0.94658422166885836</v>
      </c>
      <c r="BO2402" s="54">
        <v>5.7337450000000004E-4</v>
      </c>
      <c r="BP2402" s="70">
        <v>14420</v>
      </c>
      <c r="BQ2402" s="71"/>
      <c r="BR2402" s="70"/>
      <c r="BS2402" s="72"/>
      <c r="BT2402" s="72"/>
      <c r="BU2402" s="70">
        <v>53393901</v>
      </c>
      <c r="BV2402" s="70">
        <v>1813344</v>
      </c>
      <c r="BW2402" s="74">
        <v>0</v>
      </c>
      <c r="BX2402" s="70">
        <v>55207245</v>
      </c>
    </row>
    <row r="2403" spans="1:76" x14ac:dyDescent="0.3">
      <c r="A2403" s="73" t="s">
        <v>10</v>
      </c>
      <c r="B2403" s="2" t="s">
        <v>1149</v>
      </c>
      <c r="C2403" s="2" t="s">
        <v>113</v>
      </c>
      <c r="D2403" s="2" t="s">
        <v>11</v>
      </c>
      <c r="E2403" s="2" t="s">
        <v>15</v>
      </c>
      <c r="F2403" s="17" t="str">
        <f>+Tabela1[[#This Row],[WK]]&amp;Tabela1[[#This Row],[PK]]&amp;Tabela1[[#This Row],[GK]]</f>
        <v>321602</v>
      </c>
      <c r="G2403" s="2" t="s">
        <v>2224</v>
      </c>
      <c r="H2403" s="3">
        <v>83249910.239999995</v>
      </c>
      <c r="I2403" s="4">
        <v>1.125</v>
      </c>
      <c r="J2403" s="3">
        <v>93656149.019999996</v>
      </c>
      <c r="K2403" s="4">
        <v>7.0000000000000007E-2</v>
      </c>
      <c r="L2403" s="3">
        <v>6555930</v>
      </c>
      <c r="M2403" s="3"/>
      <c r="N2403" s="5"/>
      <c r="O2403" s="3">
        <v>1690272</v>
      </c>
      <c r="P2403" s="4">
        <v>1.125</v>
      </c>
      <c r="Q2403" s="3">
        <v>1901556</v>
      </c>
      <c r="R2403" s="4">
        <v>1.6E-2</v>
      </c>
      <c r="S2403" s="3">
        <v>30425</v>
      </c>
      <c r="T2403" s="3"/>
      <c r="U2403" s="5"/>
      <c r="V2403" s="3">
        <v>4837691</v>
      </c>
      <c r="W2403" s="5"/>
      <c r="X2403" s="3">
        <v>9276669</v>
      </c>
      <c r="Y2403" s="3">
        <v>3154921</v>
      </c>
      <c r="Z2403" s="3">
        <v>282192</v>
      </c>
      <c r="AA2403" s="3">
        <v>543207</v>
      </c>
      <c r="AB2403" s="3">
        <v>4895596</v>
      </c>
      <c r="AC2403" s="3">
        <v>400753</v>
      </c>
      <c r="AD2403" s="3">
        <v>4846708</v>
      </c>
      <c r="AE2403" s="3">
        <v>0</v>
      </c>
      <c r="AF2403" s="3">
        <v>6555930</v>
      </c>
      <c r="AG2403" s="3">
        <v>30425</v>
      </c>
      <c r="AH2403" s="3">
        <v>4846708</v>
      </c>
      <c r="AI2403" s="3">
        <v>4837691</v>
      </c>
      <c r="AJ2403" s="3">
        <v>401462</v>
      </c>
      <c r="AK2403" s="3">
        <v>809192</v>
      </c>
      <c r="AL2403" s="3">
        <v>411727</v>
      </c>
      <c r="AM2403" s="3">
        <v>397465</v>
      </c>
      <c r="AN2403" s="3">
        <v>407730</v>
      </c>
      <c r="AO2403" s="3">
        <v>0</v>
      </c>
      <c r="AP2403" s="3">
        <v>0</v>
      </c>
      <c r="AQ2403" s="3">
        <v>407730</v>
      </c>
      <c r="AR2403" s="3">
        <f>Tabela1[[#This Row],[Potrzeby finansowe 2027
w tym:]]+Tabela1[[#This Row],[Rozliczenie 2025 potrz. fin.]]</f>
        <v>9684399</v>
      </c>
      <c r="AS2403" s="3">
        <v>0</v>
      </c>
      <c r="AT2403" s="3">
        <v>0</v>
      </c>
      <c r="AU2403" s="3"/>
      <c r="AV2403" s="3"/>
      <c r="AW2403" s="3"/>
      <c r="AX2403" s="3"/>
      <c r="AY2403" s="3"/>
      <c r="AZ2403" s="3"/>
      <c r="BA2403" s="3">
        <v>282192</v>
      </c>
      <c r="BB2403" s="3">
        <v>0</v>
      </c>
      <c r="BC2403" s="3">
        <v>0</v>
      </c>
      <c r="BD2403" s="3">
        <v>848</v>
      </c>
      <c r="BE2403" s="3">
        <v>3958.59</v>
      </c>
      <c r="BF2403" s="3">
        <v>0</v>
      </c>
      <c r="BG2403" s="3">
        <v>377782</v>
      </c>
      <c r="BH2403" s="3">
        <v>2477</v>
      </c>
      <c r="BI2403" s="3">
        <v>165425</v>
      </c>
      <c r="BJ2403" s="3">
        <v>2542062.8624999998</v>
      </c>
      <c r="BK2403" s="3">
        <v>750617.04</v>
      </c>
      <c r="BL2403" s="3">
        <v>999658.43</v>
      </c>
      <c r="BM2403" s="3">
        <v>5166466.43</v>
      </c>
      <c r="BN2403" s="53">
        <v>0.73818303908676319</v>
      </c>
      <c r="BO2403" s="54">
        <v>1.0550489999999999E-4</v>
      </c>
      <c r="BP2403" s="70">
        <v>2653</v>
      </c>
      <c r="BQ2403" s="71"/>
      <c r="BR2403" s="70"/>
      <c r="BS2403" s="72"/>
      <c r="BT2403" s="72"/>
      <c r="BU2403" s="70">
        <v>6555930</v>
      </c>
      <c r="BV2403" s="70">
        <v>30425</v>
      </c>
      <c r="BW2403" s="74">
        <v>4846708</v>
      </c>
      <c r="BX2403" s="70">
        <v>11433063</v>
      </c>
    </row>
    <row r="2404" spans="1:76" x14ac:dyDescent="0.3">
      <c r="A2404" s="73" t="s">
        <v>10</v>
      </c>
      <c r="B2404" s="2" t="s">
        <v>1149</v>
      </c>
      <c r="C2404" s="2" t="s">
        <v>113</v>
      </c>
      <c r="D2404" s="2" t="s">
        <v>16</v>
      </c>
      <c r="E2404" s="2" t="s">
        <v>19</v>
      </c>
      <c r="F2404" s="17" t="str">
        <f>+Tabela1[[#This Row],[WK]]&amp;Tabela1[[#This Row],[PK]]&amp;Tabela1[[#This Row],[GK]]</f>
        <v>321603</v>
      </c>
      <c r="G2404" s="2" t="s">
        <v>2225</v>
      </c>
      <c r="H2404" s="3">
        <v>570492945.38999999</v>
      </c>
      <c r="I2404" s="4">
        <v>1.125</v>
      </c>
      <c r="J2404" s="3">
        <v>641804563.55999994</v>
      </c>
      <c r="K2404" s="4">
        <v>7.0000000000000007E-2</v>
      </c>
      <c r="L2404" s="3">
        <v>44926319</v>
      </c>
      <c r="M2404" s="3"/>
      <c r="N2404" s="5"/>
      <c r="O2404" s="3">
        <v>115758283.28000002</v>
      </c>
      <c r="P2404" s="4">
        <v>1.125</v>
      </c>
      <c r="Q2404" s="3">
        <v>130228068.69</v>
      </c>
      <c r="R2404" s="4">
        <v>1.6E-2</v>
      </c>
      <c r="S2404" s="3">
        <v>2083649</v>
      </c>
      <c r="T2404" s="3"/>
      <c r="U2404" s="5"/>
      <c r="V2404" s="3">
        <v>28051670</v>
      </c>
      <c r="W2404" s="5"/>
      <c r="X2404" s="3">
        <v>36489236</v>
      </c>
      <c r="Y2404" s="3">
        <v>7172070</v>
      </c>
      <c r="Z2404" s="3">
        <v>1661319</v>
      </c>
      <c r="AA2404" s="3">
        <v>1960627</v>
      </c>
      <c r="AB2404" s="3">
        <v>20040506</v>
      </c>
      <c r="AC2404" s="3">
        <v>5654714</v>
      </c>
      <c r="AD2404" s="3">
        <v>8437565</v>
      </c>
      <c r="AE2404" s="3">
        <v>0</v>
      </c>
      <c r="AF2404" s="3">
        <v>44926319</v>
      </c>
      <c r="AG2404" s="3">
        <v>2083649</v>
      </c>
      <c r="AH2404" s="3">
        <v>8437565</v>
      </c>
      <c r="AI2404" s="3">
        <v>28051670</v>
      </c>
      <c r="AJ2404" s="3">
        <v>833939</v>
      </c>
      <c r="AK2404" s="3">
        <v>833939</v>
      </c>
      <c r="AL2404" s="3">
        <v>2300487</v>
      </c>
      <c r="AM2404" s="3">
        <v>-1466548</v>
      </c>
      <c r="AN2404" s="3">
        <v>426338</v>
      </c>
      <c r="AO2404" s="3">
        <v>0</v>
      </c>
      <c r="AP2404" s="3">
        <v>-426338</v>
      </c>
      <c r="AQ2404" s="3">
        <v>0</v>
      </c>
      <c r="AR2404" s="3">
        <f>Tabela1[[#This Row],[Potrzeby finansowe 2027
w tym:]]+Tabela1[[#This Row],[Rozliczenie 2025 potrz. fin.]]</f>
        <v>36489236</v>
      </c>
      <c r="AS2404" s="3">
        <v>0</v>
      </c>
      <c r="AT2404" s="3">
        <v>0</v>
      </c>
      <c r="AU2404" s="3"/>
      <c r="AV2404" s="3"/>
      <c r="AW2404" s="3"/>
      <c r="AX2404" s="3"/>
      <c r="AY2404" s="3"/>
      <c r="AZ2404" s="3"/>
      <c r="BA2404" s="3">
        <v>1661319</v>
      </c>
      <c r="BB2404" s="3">
        <v>0</v>
      </c>
      <c r="BC2404" s="3">
        <v>272.76</v>
      </c>
      <c r="BD2404" s="3">
        <v>9693.18</v>
      </c>
      <c r="BE2404" s="3">
        <v>12084.88</v>
      </c>
      <c r="BF2404" s="3">
        <v>0</v>
      </c>
      <c r="BG2404" s="3">
        <v>1428211</v>
      </c>
      <c r="BH2404" s="3">
        <v>13420</v>
      </c>
      <c r="BI2404" s="3">
        <v>532416</v>
      </c>
      <c r="BJ2404" s="3">
        <v>8181549.9000000013</v>
      </c>
      <c r="BK2404" s="3">
        <v>4780648.120000001</v>
      </c>
      <c r="BL2404" s="3">
        <v>232316.9</v>
      </c>
      <c r="BM2404" s="3">
        <v>13138973.32</v>
      </c>
      <c r="BN2404" s="53">
        <v>0.87761767531219981</v>
      </c>
      <c r="BO2404" s="54">
        <v>5.4335189999999995E-4</v>
      </c>
      <c r="BP2404" s="70">
        <v>13664</v>
      </c>
      <c r="BQ2404" s="71"/>
      <c r="BR2404" s="70"/>
      <c r="BS2404" s="72"/>
      <c r="BT2404" s="72"/>
      <c r="BU2404" s="70">
        <v>44926319</v>
      </c>
      <c r="BV2404" s="70">
        <v>2083649</v>
      </c>
      <c r="BW2404" s="74">
        <v>8437565</v>
      </c>
      <c r="BX2404" s="70">
        <v>55447533</v>
      </c>
    </row>
    <row r="2405" spans="1:76" x14ac:dyDescent="0.3">
      <c r="A2405" s="73" t="s">
        <v>10</v>
      </c>
      <c r="B2405" s="2" t="s">
        <v>1149</v>
      </c>
      <c r="C2405" s="2" t="s">
        <v>113</v>
      </c>
      <c r="D2405" s="2" t="s">
        <v>18</v>
      </c>
      <c r="E2405" s="2" t="s">
        <v>15</v>
      </c>
      <c r="F2405" s="17" t="str">
        <f>+Tabela1[[#This Row],[WK]]&amp;Tabela1[[#This Row],[PK]]&amp;Tabela1[[#This Row],[GK]]</f>
        <v>321604</v>
      </c>
      <c r="G2405" s="2" t="s">
        <v>2226</v>
      </c>
      <c r="H2405" s="3">
        <v>111231560.83</v>
      </c>
      <c r="I2405" s="4">
        <v>1.125</v>
      </c>
      <c r="J2405" s="3">
        <v>125135505.93000001</v>
      </c>
      <c r="K2405" s="4">
        <v>7.0000000000000007E-2</v>
      </c>
      <c r="L2405" s="3">
        <v>8759485</v>
      </c>
      <c r="M2405" s="3"/>
      <c r="N2405" s="5"/>
      <c r="O2405" s="3">
        <v>4433494.8499999996</v>
      </c>
      <c r="P2405" s="4">
        <v>1.125</v>
      </c>
      <c r="Q2405" s="3">
        <v>4987681.71</v>
      </c>
      <c r="R2405" s="4">
        <v>1.6E-2</v>
      </c>
      <c r="S2405" s="3">
        <v>79803</v>
      </c>
      <c r="T2405" s="3"/>
      <c r="U2405" s="5"/>
      <c r="V2405" s="3">
        <v>6512532</v>
      </c>
      <c r="W2405" s="5"/>
      <c r="X2405" s="3">
        <v>8553521</v>
      </c>
      <c r="Y2405" s="3">
        <v>16432</v>
      </c>
      <c r="Z2405" s="3">
        <v>105035</v>
      </c>
      <c r="AA2405" s="3">
        <v>533836</v>
      </c>
      <c r="AB2405" s="3">
        <v>4662059</v>
      </c>
      <c r="AC2405" s="3">
        <v>3236159</v>
      </c>
      <c r="AD2405" s="3">
        <v>2040989</v>
      </c>
      <c r="AE2405" s="3">
        <v>0</v>
      </c>
      <c r="AF2405" s="3">
        <v>8759485</v>
      </c>
      <c r="AG2405" s="3">
        <v>79803</v>
      </c>
      <c r="AH2405" s="3">
        <v>2040989</v>
      </c>
      <c r="AI2405" s="3">
        <v>6512532</v>
      </c>
      <c r="AJ2405" s="3">
        <v>-632586</v>
      </c>
      <c r="AK2405" s="3">
        <v>-632586</v>
      </c>
      <c r="AL2405" s="3">
        <v>340043</v>
      </c>
      <c r="AM2405" s="3">
        <v>-972629</v>
      </c>
      <c r="AN2405" s="3">
        <v>-104453</v>
      </c>
      <c r="AO2405" s="3">
        <v>0</v>
      </c>
      <c r="AP2405" s="3">
        <v>104453</v>
      </c>
      <c r="AQ2405" s="3">
        <v>0</v>
      </c>
      <c r="AR2405" s="3">
        <f>Tabela1[[#This Row],[Potrzeby finansowe 2027
w tym:]]+Tabela1[[#This Row],[Rozliczenie 2025 potrz. fin.]]</f>
        <v>8553521</v>
      </c>
      <c r="AS2405" s="3">
        <v>0</v>
      </c>
      <c r="AT2405" s="3">
        <v>0</v>
      </c>
      <c r="AU2405" s="3"/>
      <c r="AV2405" s="3"/>
      <c r="AW2405" s="3"/>
      <c r="AX2405" s="3"/>
      <c r="AY2405" s="3"/>
      <c r="AZ2405" s="3"/>
      <c r="BA2405" s="3">
        <v>105035</v>
      </c>
      <c r="BB2405" s="3">
        <v>0</v>
      </c>
      <c r="BC2405" s="3">
        <v>0</v>
      </c>
      <c r="BD2405" s="3">
        <v>0</v>
      </c>
      <c r="BE2405" s="3">
        <v>2104.69</v>
      </c>
      <c r="BF2405" s="3">
        <v>0</v>
      </c>
      <c r="BG2405" s="3">
        <v>377782</v>
      </c>
      <c r="BH2405" s="3">
        <v>3176</v>
      </c>
      <c r="BI2405" s="3">
        <v>156054</v>
      </c>
      <c r="BJ2405" s="3">
        <v>2398059.145</v>
      </c>
      <c r="BK2405" s="3">
        <v>1278497.5</v>
      </c>
      <c r="BL2405" s="3">
        <v>3507.79</v>
      </c>
      <c r="BM2405" s="3">
        <v>4471231</v>
      </c>
      <c r="BN2405" s="53">
        <v>0.99867752254646869</v>
      </c>
      <c r="BO2405" s="54">
        <v>1.1518060000000001E-4</v>
      </c>
      <c r="BP2405" s="70">
        <v>2897</v>
      </c>
      <c r="BQ2405" s="71"/>
      <c r="BR2405" s="70"/>
      <c r="BS2405" s="72"/>
      <c r="BT2405" s="72"/>
      <c r="BU2405" s="70">
        <v>8759485</v>
      </c>
      <c r="BV2405" s="70">
        <v>79803</v>
      </c>
      <c r="BW2405" s="74">
        <v>2040989</v>
      </c>
      <c r="BX2405" s="70">
        <v>10880277</v>
      </c>
    </row>
    <row r="2406" spans="1:76" x14ac:dyDescent="0.3">
      <c r="A2406" s="73" t="s">
        <v>10</v>
      </c>
      <c r="B2406" s="2" t="s">
        <v>1149</v>
      </c>
      <c r="C2406" s="2" t="s">
        <v>113</v>
      </c>
      <c r="D2406" s="2" t="s">
        <v>21</v>
      </c>
      <c r="E2406" s="2" t="s">
        <v>15</v>
      </c>
      <c r="F2406" s="17" t="str">
        <f>+Tabela1[[#This Row],[WK]]&amp;Tabela1[[#This Row],[PK]]&amp;Tabela1[[#This Row],[GK]]</f>
        <v>321605</v>
      </c>
      <c r="G2406" s="2" t="s">
        <v>2227</v>
      </c>
      <c r="H2406" s="3">
        <v>134248344.19999999</v>
      </c>
      <c r="I2406" s="4">
        <v>1.125</v>
      </c>
      <c r="J2406" s="3">
        <v>151029387.22999999</v>
      </c>
      <c r="K2406" s="4">
        <v>7.0000000000000007E-2</v>
      </c>
      <c r="L2406" s="3">
        <v>10572057</v>
      </c>
      <c r="M2406" s="3"/>
      <c r="N2406" s="5"/>
      <c r="O2406" s="3">
        <v>3159374.4299999997</v>
      </c>
      <c r="P2406" s="4">
        <v>1.125</v>
      </c>
      <c r="Q2406" s="3">
        <v>3554296.23</v>
      </c>
      <c r="R2406" s="4">
        <v>1.6E-2</v>
      </c>
      <c r="S2406" s="3">
        <v>56869</v>
      </c>
      <c r="T2406" s="3"/>
      <c r="U2406" s="5"/>
      <c r="V2406" s="3">
        <v>6999810</v>
      </c>
      <c r="W2406" s="5"/>
      <c r="X2406" s="3">
        <v>11064928</v>
      </c>
      <c r="Y2406" s="3">
        <v>3917426</v>
      </c>
      <c r="Z2406" s="3">
        <v>77483</v>
      </c>
      <c r="AA2406" s="3">
        <v>588217</v>
      </c>
      <c r="AB2406" s="3">
        <v>5732495</v>
      </c>
      <c r="AC2406" s="3">
        <v>749307</v>
      </c>
      <c r="AD2406" s="3">
        <v>4065118</v>
      </c>
      <c r="AE2406" s="3">
        <v>0</v>
      </c>
      <c r="AF2406" s="3">
        <v>10572057</v>
      </c>
      <c r="AG2406" s="3">
        <v>56869</v>
      </c>
      <c r="AH2406" s="3">
        <v>4065118</v>
      </c>
      <c r="AI2406" s="3">
        <v>6999810</v>
      </c>
      <c r="AJ2406" s="3">
        <v>-311951</v>
      </c>
      <c r="AK2406" s="3">
        <v>-311951</v>
      </c>
      <c r="AL2406" s="3">
        <v>467718</v>
      </c>
      <c r="AM2406" s="3">
        <v>-779669</v>
      </c>
      <c r="AN2406" s="3">
        <v>-149056</v>
      </c>
      <c r="AO2406" s="3">
        <v>0</v>
      </c>
      <c r="AP2406" s="3">
        <v>149056</v>
      </c>
      <c r="AQ2406" s="3">
        <v>0</v>
      </c>
      <c r="AR2406" s="3">
        <f>Tabela1[[#This Row],[Potrzeby finansowe 2027
w tym:]]+Tabela1[[#This Row],[Rozliczenie 2025 potrz. fin.]]</f>
        <v>11064928</v>
      </c>
      <c r="AS2406" s="3">
        <v>0</v>
      </c>
      <c r="AT2406" s="3">
        <v>0</v>
      </c>
      <c r="AU2406" s="3"/>
      <c r="AV2406" s="3"/>
      <c r="AW2406" s="3"/>
      <c r="AX2406" s="3"/>
      <c r="AY2406" s="3"/>
      <c r="AZ2406" s="3"/>
      <c r="BA2406" s="3">
        <v>77483</v>
      </c>
      <c r="BB2406" s="3">
        <v>0</v>
      </c>
      <c r="BC2406" s="3">
        <v>0</v>
      </c>
      <c r="BD2406" s="3">
        <v>0</v>
      </c>
      <c r="BE2406" s="3">
        <v>1552.6</v>
      </c>
      <c r="BF2406" s="3">
        <v>0</v>
      </c>
      <c r="BG2406" s="3">
        <v>397175</v>
      </c>
      <c r="BH2406" s="3">
        <v>3732</v>
      </c>
      <c r="BI2406" s="3">
        <v>191042</v>
      </c>
      <c r="BJ2406" s="3">
        <v>2935706.2725000004</v>
      </c>
      <c r="BK2406" s="3">
        <v>1197387.0600000005</v>
      </c>
      <c r="BL2406" s="3">
        <v>291587.11</v>
      </c>
      <c r="BM2406" s="3">
        <v>6370102.6299999999</v>
      </c>
      <c r="BN2406" s="53">
        <v>0.78543969111104894</v>
      </c>
      <c r="BO2406" s="54">
        <v>1.6646550000000001E-4</v>
      </c>
      <c r="BP2406" s="70">
        <v>4186</v>
      </c>
      <c r="BQ2406" s="71"/>
      <c r="BR2406" s="70"/>
      <c r="BS2406" s="72"/>
      <c r="BT2406" s="72"/>
      <c r="BU2406" s="70">
        <v>10572057</v>
      </c>
      <c r="BV2406" s="70">
        <v>56869</v>
      </c>
      <c r="BW2406" s="74">
        <v>4065118</v>
      </c>
      <c r="BX2406" s="70">
        <v>14694044</v>
      </c>
    </row>
    <row r="2407" spans="1:76" x14ac:dyDescent="0.3">
      <c r="A2407" s="73" t="s">
        <v>10</v>
      </c>
      <c r="B2407" s="2" t="s">
        <v>1149</v>
      </c>
      <c r="C2407" s="2" t="s">
        <v>113</v>
      </c>
      <c r="D2407" s="2" t="s">
        <v>23</v>
      </c>
      <c r="E2407" s="2" t="s">
        <v>15</v>
      </c>
      <c r="F2407" s="17" t="str">
        <f>+Tabela1[[#This Row],[WK]]&amp;Tabela1[[#This Row],[PK]]&amp;Tabela1[[#This Row],[GK]]</f>
        <v>321606</v>
      </c>
      <c r="G2407" s="2" t="s">
        <v>2223</v>
      </c>
      <c r="H2407" s="3">
        <v>193627145.75</v>
      </c>
      <c r="I2407" s="4">
        <v>1.125</v>
      </c>
      <c r="J2407" s="3">
        <v>217830538.97</v>
      </c>
      <c r="K2407" s="4">
        <v>7.0000000000000007E-2</v>
      </c>
      <c r="L2407" s="3">
        <v>15248138</v>
      </c>
      <c r="M2407" s="3"/>
      <c r="N2407" s="5"/>
      <c r="O2407" s="3">
        <v>19152325.219999999</v>
      </c>
      <c r="P2407" s="4">
        <v>1.125</v>
      </c>
      <c r="Q2407" s="3">
        <v>21546365.870000001</v>
      </c>
      <c r="R2407" s="4">
        <v>1.6E-2</v>
      </c>
      <c r="S2407" s="3">
        <v>344742</v>
      </c>
      <c r="T2407" s="3"/>
      <c r="U2407" s="5"/>
      <c r="V2407" s="3">
        <v>9644052</v>
      </c>
      <c r="W2407" s="5"/>
      <c r="X2407" s="3">
        <v>14179249</v>
      </c>
      <c r="Y2407" s="3">
        <v>3352808</v>
      </c>
      <c r="Z2407" s="3">
        <v>217402</v>
      </c>
      <c r="AA2407" s="3">
        <v>798160</v>
      </c>
      <c r="AB2407" s="3">
        <v>8145182</v>
      </c>
      <c r="AC2407" s="3">
        <v>1665697</v>
      </c>
      <c r="AD2407" s="3">
        <v>4535198</v>
      </c>
      <c r="AE2407" s="3">
        <v>0</v>
      </c>
      <c r="AF2407" s="3">
        <v>15248138</v>
      </c>
      <c r="AG2407" s="3">
        <v>344742</v>
      </c>
      <c r="AH2407" s="3">
        <v>4535198</v>
      </c>
      <c r="AI2407" s="3">
        <v>9644052</v>
      </c>
      <c r="AJ2407" s="3">
        <v>642441</v>
      </c>
      <c r="AK2407" s="3">
        <v>642441</v>
      </c>
      <c r="AL2407" s="3">
        <v>759240</v>
      </c>
      <c r="AM2407" s="3">
        <v>-116799</v>
      </c>
      <c r="AN2407" s="3">
        <v>-478209</v>
      </c>
      <c r="AO2407" s="3">
        <v>0</v>
      </c>
      <c r="AP2407" s="3">
        <v>478209</v>
      </c>
      <c r="AQ2407" s="3">
        <v>0</v>
      </c>
      <c r="AR2407" s="3">
        <f>Tabela1[[#This Row],[Potrzeby finansowe 2027
w tym:]]+Tabela1[[#This Row],[Rozliczenie 2025 potrz. fin.]]</f>
        <v>14179249</v>
      </c>
      <c r="AS2407" s="3">
        <v>0</v>
      </c>
      <c r="AT2407" s="3">
        <v>0</v>
      </c>
      <c r="AU2407" s="3"/>
      <c r="AV2407" s="3"/>
      <c r="AW2407" s="3"/>
      <c r="AX2407" s="3"/>
      <c r="AY2407" s="3"/>
      <c r="AZ2407" s="3"/>
      <c r="BA2407" s="3">
        <v>217402</v>
      </c>
      <c r="BB2407" s="3">
        <v>0</v>
      </c>
      <c r="BC2407" s="3">
        <v>0</v>
      </c>
      <c r="BD2407" s="3">
        <v>25.57</v>
      </c>
      <c r="BE2407" s="3">
        <v>4305.18</v>
      </c>
      <c r="BF2407" s="3">
        <v>0</v>
      </c>
      <c r="BG2407" s="3">
        <v>554576</v>
      </c>
      <c r="BH2407" s="3">
        <v>5211</v>
      </c>
      <c r="BI2407" s="3">
        <v>243584</v>
      </c>
      <c r="BJ2407" s="3">
        <v>3743110.5474999989</v>
      </c>
      <c r="BK2407" s="3">
        <v>376190.96999999881</v>
      </c>
      <c r="BL2407" s="3">
        <v>604803.54</v>
      </c>
      <c r="BM2407" s="3">
        <v>12258071.23</v>
      </c>
      <c r="BN2407" s="53">
        <v>0.84986803204536354</v>
      </c>
      <c r="BO2407" s="54">
        <v>2.0705079999999999E-4</v>
      </c>
      <c r="BP2407" s="70">
        <v>5207</v>
      </c>
      <c r="BQ2407" s="71"/>
      <c r="BR2407" s="70"/>
      <c r="BS2407" s="72"/>
      <c r="BT2407" s="72"/>
      <c r="BU2407" s="70">
        <v>15248138</v>
      </c>
      <c r="BV2407" s="70">
        <v>344742</v>
      </c>
      <c r="BW2407" s="74">
        <v>4535198</v>
      </c>
      <c r="BX2407" s="70">
        <v>20128078</v>
      </c>
    </row>
    <row r="2408" spans="1:76" x14ac:dyDescent="0.3">
      <c r="A2408" s="73" t="s">
        <v>10</v>
      </c>
      <c r="B2408" s="2" t="s">
        <v>1149</v>
      </c>
      <c r="C2408" s="2" t="s">
        <v>120</v>
      </c>
      <c r="D2408" s="2" t="s">
        <v>12</v>
      </c>
      <c r="E2408" s="2" t="s">
        <v>13</v>
      </c>
      <c r="F2408" s="17" t="str">
        <f>+Tabela1[[#This Row],[WK]]&amp;Tabela1[[#This Row],[PK]]&amp;Tabela1[[#This Row],[GK]]</f>
        <v>321701</v>
      </c>
      <c r="G2408" s="2" t="s">
        <v>2228</v>
      </c>
      <c r="H2408" s="3">
        <v>1155524664.1600001</v>
      </c>
      <c r="I2408" s="4">
        <v>1.125</v>
      </c>
      <c r="J2408" s="3">
        <v>1299965247.1800001</v>
      </c>
      <c r="K2408" s="4">
        <v>7.0000000000000007E-2</v>
      </c>
      <c r="L2408" s="3">
        <v>90997567</v>
      </c>
      <c r="M2408" s="3"/>
      <c r="N2408" s="5"/>
      <c r="O2408" s="3">
        <v>141839980.54999998</v>
      </c>
      <c r="P2408" s="4">
        <v>1.125</v>
      </c>
      <c r="Q2408" s="3">
        <v>159569978.12</v>
      </c>
      <c r="R2408" s="4">
        <v>1.6E-2</v>
      </c>
      <c r="S2408" s="3">
        <v>2553120</v>
      </c>
      <c r="T2408" s="3"/>
      <c r="U2408" s="5"/>
      <c r="V2408" s="3">
        <v>54060254</v>
      </c>
      <c r="W2408" s="5"/>
      <c r="X2408" s="3">
        <v>48198549</v>
      </c>
      <c r="Y2408" s="3">
        <v>0</v>
      </c>
      <c r="Z2408" s="3">
        <v>98542</v>
      </c>
      <c r="AA2408" s="3">
        <v>3369537</v>
      </c>
      <c r="AB2408" s="3">
        <v>44730470</v>
      </c>
      <c r="AC2408" s="3">
        <v>0</v>
      </c>
      <c r="AD2408" s="3">
        <v>5922473</v>
      </c>
      <c r="AE2408" s="3">
        <v>0</v>
      </c>
      <c r="AF2408" s="3">
        <v>90997567</v>
      </c>
      <c r="AG2408" s="3">
        <v>2553120</v>
      </c>
      <c r="AH2408" s="3">
        <v>5922473</v>
      </c>
      <c r="AI2408" s="3">
        <v>54060254</v>
      </c>
      <c r="AJ2408" s="3">
        <v>4022050</v>
      </c>
      <c r="AK2408" s="3">
        <v>5680168</v>
      </c>
      <c r="AL2408" s="3">
        <v>3096587</v>
      </c>
      <c r="AM2408" s="3">
        <v>2583581</v>
      </c>
      <c r="AN2408" s="3">
        <v>1658118</v>
      </c>
      <c r="AO2408" s="3">
        <v>0</v>
      </c>
      <c r="AP2408" s="3">
        <v>0</v>
      </c>
      <c r="AQ2408" s="3">
        <v>1658118</v>
      </c>
      <c r="AR2408" s="3">
        <f>Tabela1[[#This Row],[Potrzeby finansowe 2027
w tym:]]+Tabela1[[#This Row],[Rozliczenie 2025 potrz. fin.]]</f>
        <v>49856667</v>
      </c>
      <c r="AS2408" s="3">
        <v>0</v>
      </c>
      <c r="AT2408" s="3">
        <v>0</v>
      </c>
      <c r="AU2408" s="3"/>
      <c r="AV2408" s="3"/>
      <c r="AW2408" s="3"/>
      <c r="AX2408" s="3"/>
      <c r="AY2408" s="3"/>
      <c r="AZ2408" s="3"/>
      <c r="BA2408" s="3">
        <v>98542</v>
      </c>
      <c r="BB2408" s="3">
        <v>0</v>
      </c>
      <c r="BC2408" s="3">
        <v>0</v>
      </c>
      <c r="BD2408" s="3">
        <v>775.3</v>
      </c>
      <c r="BE2408" s="3">
        <v>423.99</v>
      </c>
      <c r="BF2408" s="3">
        <v>0</v>
      </c>
      <c r="BG2408" s="3">
        <v>2444771</v>
      </c>
      <c r="BH2408" s="3">
        <v>22972</v>
      </c>
      <c r="BI2408" s="3">
        <v>924766</v>
      </c>
      <c r="BJ2408" s="3">
        <v>14210725.184999999</v>
      </c>
      <c r="BK2408" s="3">
        <v>8858921.7199999988</v>
      </c>
      <c r="BL2408" s="3">
        <v>2115037.19</v>
      </c>
      <c r="BM2408" s="3">
        <v>17177139.48</v>
      </c>
      <c r="BN2408" s="53">
        <v>1.0415116159779152</v>
      </c>
      <c r="BO2408" s="54">
        <v>8.8454859999999996E-4</v>
      </c>
      <c r="BP2408" s="70">
        <v>22245</v>
      </c>
      <c r="BQ2408" s="71"/>
      <c r="BR2408" s="70"/>
      <c r="BS2408" s="72"/>
      <c r="BT2408" s="72"/>
      <c r="BU2408" s="70">
        <v>90997567</v>
      </c>
      <c r="BV2408" s="70">
        <v>2553120</v>
      </c>
      <c r="BW2408" s="74">
        <v>5922473</v>
      </c>
      <c r="BX2408" s="70">
        <v>99473160</v>
      </c>
    </row>
    <row r="2409" spans="1:76" x14ac:dyDescent="0.3">
      <c r="A2409" s="73" t="s">
        <v>10</v>
      </c>
      <c r="B2409" s="2" t="s">
        <v>1149</v>
      </c>
      <c r="C2409" s="2" t="s">
        <v>120</v>
      </c>
      <c r="D2409" s="2" t="s">
        <v>11</v>
      </c>
      <c r="E2409" s="2" t="s">
        <v>19</v>
      </c>
      <c r="F2409" s="17" t="str">
        <f>+Tabela1[[#This Row],[WK]]&amp;Tabela1[[#This Row],[PK]]&amp;Tabela1[[#This Row],[GK]]</f>
        <v>321702</v>
      </c>
      <c r="G2409" s="2" t="s">
        <v>2229</v>
      </c>
      <c r="H2409" s="3">
        <v>161936738.81</v>
      </c>
      <c r="I2409" s="4">
        <v>1.125</v>
      </c>
      <c r="J2409" s="3">
        <v>182178831.16</v>
      </c>
      <c r="K2409" s="4">
        <v>7.0000000000000007E-2</v>
      </c>
      <c r="L2409" s="3">
        <v>12752518</v>
      </c>
      <c r="M2409" s="3"/>
      <c r="N2409" s="5"/>
      <c r="O2409" s="3">
        <v>4306737.3999999994</v>
      </c>
      <c r="P2409" s="4">
        <v>1.125</v>
      </c>
      <c r="Q2409" s="3">
        <v>4845079.58</v>
      </c>
      <c r="R2409" s="4">
        <v>1.6E-2</v>
      </c>
      <c r="S2409" s="3">
        <v>77521</v>
      </c>
      <c r="T2409" s="3"/>
      <c r="U2409" s="5"/>
      <c r="V2409" s="3">
        <v>7511547</v>
      </c>
      <c r="W2409" s="5"/>
      <c r="X2409" s="3">
        <v>16745961</v>
      </c>
      <c r="Y2409" s="3">
        <v>3858472</v>
      </c>
      <c r="Z2409" s="3">
        <v>4340573</v>
      </c>
      <c r="AA2409" s="3">
        <v>880849</v>
      </c>
      <c r="AB2409" s="3">
        <v>7666067</v>
      </c>
      <c r="AC2409" s="3">
        <v>0</v>
      </c>
      <c r="AD2409" s="3">
        <v>9465877</v>
      </c>
      <c r="AE2409" s="3">
        <v>0</v>
      </c>
      <c r="AF2409" s="3">
        <v>12752518</v>
      </c>
      <c r="AG2409" s="3">
        <v>77521</v>
      </c>
      <c r="AH2409" s="3">
        <v>9465877</v>
      </c>
      <c r="AI2409" s="3">
        <v>7511547</v>
      </c>
      <c r="AJ2409" s="3">
        <v>468373</v>
      </c>
      <c r="AK2409" s="3">
        <v>699836</v>
      </c>
      <c r="AL2409" s="3">
        <v>286367</v>
      </c>
      <c r="AM2409" s="3">
        <v>413469</v>
      </c>
      <c r="AN2409" s="3">
        <v>231463</v>
      </c>
      <c r="AO2409" s="3">
        <v>0</v>
      </c>
      <c r="AP2409" s="3">
        <v>0</v>
      </c>
      <c r="AQ2409" s="3">
        <v>231463</v>
      </c>
      <c r="AR2409" s="3">
        <f>Tabela1[[#This Row],[Potrzeby finansowe 2027
w tym:]]+Tabela1[[#This Row],[Rozliczenie 2025 potrz. fin.]]</f>
        <v>16977424</v>
      </c>
      <c r="AS2409" s="3">
        <v>0</v>
      </c>
      <c r="AT2409" s="3">
        <v>0</v>
      </c>
      <c r="AU2409" s="3"/>
      <c r="AV2409" s="3"/>
      <c r="AW2409" s="3"/>
      <c r="AX2409" s="3"/>
      <c r="AY2409" s="3"/>
      <c r="AZ2409" s="3"/>
      <c r="BA2409" s="3">
        <v>4340573</v>
      </c>
      <c r="BB2409" s="3">
        <v>2376.31</v>
      </c>
      <c r="BC2409" s="3">
        <v>62.07</v>
      </c>
      <c r="BD2409" s="3">
        <v>23367.55</v>
      </c>
      <c r="BE2409" s="3">
        <v>8143.69</v>
      </c>
      <c r="BF2409" s="3">
        <v>0</v>
      </c>
      <c r="BG2409" s="3">
        <v>469756</v>
      </c>
      <c r="BH2409" s="3">
        <v>4414</v>
      </c>
      <c r="BI2409" s="3">
        <v>411093</v>
      </c>
      <c r="BJ2409" s="3">
        <v>6317204.6599999992</v>
      </c>
      <c r="BK2409" s="3">
        <v>3037547.04</v>
      </c>
      <c r="BL2409" s="3">
        <v>3656204.3</v>
      </c>
      <c r="BM2409" s="3">
        <v>5806221.8799999999</v>
      </c>
      <c r="BN2409" s="53">
        <v>0.7936692687203305</v>
      </c>
      <c r="BO2409" s="54">
        <v>1.7205319999999999E-4</v>
      </c>
      <c r="BP2409" s="70">
        <v>4327</v>
      </c>
      <c r="BQ2409" s="71"/>
      <c r="BR2409" s="70"/>
      <c r="BS2409" s="72"/>
      <c r="BT2409" s="72"/>
      <c r="BU2409" s="70">
        <v>12752518</v>
      </c>
      <c r="BV2409" s="70">
        <v>77521</v>
      </c>
      <c r="BW2409" s="74">
        <v>9465877</v>
      </c>
      <c r="BX2409" s="70">
        <v>22295916</v>
      </c>
    </row>
    <row r="2410" spans="1:76" x14ac:dyDescent="0.3">
      <c r="A2410" s="73" t="s">
        <v>10</v>
      </c>
      <c r="B2410" s="2" t="s">
        <v>1149</v>
      </c>
      <c r="C2410" s="2" t="s">
        <v>120</v>
      </c>
      <c r="D2410" s="2" t="s">
        <v>16</v>
      </c>
      <c r="E2410" s="2" t="s">
        <v>19</v>
      </c>
      <c r="F2410" s="17" t="str">
        <f>+Tabela1[[#This Row],[WK]]&amp;Tabela1[[#This Row],[PK]]&amp;Tabela1[[#This Row],[GK]]</f>
        <v>321703</v>
      </c>
      <c r="G2410" s="2" t="s">
        <v>2230</v>
      </c>
      <c r="H2410" s="3">
        <v>214297839.28999999</v>
      </c>
      <c r="I2410" s="4">
        <v>1.125</v>
      </c>
      <c r="J2410" s="3">
        <v>241085069.19999999</v>
      </c>
      <c r="K2410" s="4">
        <v>7.0000000000000007E-2</v>
      </c>
      <c r="L2410" s="3">
        <v>16875955</v>
      </c>
      <c r="M2410" s="3"/>
      <c r="N2410" s="5"/>
      <c r="O2410" s="3">
        <v>51098086.82</v>
      </c>
      <c r="P2410" s="4">
        <v>1.125</v>
      </c>
      <c r="Q2410" s="3">
        <v>57485347.670000002</v>
      </c>
      <c r="R2410" s="4">
        <v>1.6E-2</v>
      </c>
      <c r="S2410" s="3">
        <v>919766</v>
      </c>
      <c r="T2410" s="3"/>
      <c r="U2410" s="5"/>
      <c r="V2410" s="3">
        <v>10437590</v>
      </c>
      <c r="W2410" s="5"/>
      <c r="X2410" s="3">
        <v>14872721</v>
      </c>
      <c r="Y2410" s="3">
        <v>0</v>
      </c>
      <c r="Z2410" s="3">
        <v>1071802</v>
      </c>
      <c r="AA2410" s="3">
        <v>917002</v>
      </c>
      <c r="AB2410" s="3">
        <v>10604265</v>
      </c>
      <c r="AC2410" s="3">
        <v>2279652</v>
      </c>
      <c r="AD2410" s="3">
        <v>4435131</v>
      </c>
      <c r="AE2410" s="3">
        <v>0</v>
      </c>
      <c r="AF2410" s="3">
        <v>16875955</v>
      </c>
      <c r="AG2410" s="3">
        <v>919766</v>
      </c>
      <c r="AH2410" s="3">
        <v>4435131</v>
      </c>
      <c r="AI2410" s="3">
        <v>10437590</v>
      </c>
      <c r="AJ2410" s="3">
        <v>328042</v>
      </c>
      <c r="AK2410" s="3">
        <v>328042</v>
      </c>
      <c r="AL2410" s="3">
        <v>382431</v>
      </c>
      <c r="AM2410" s="3">
        <v>-54389</v>
      </c>
      <c r="AN2410" s="3">
        <v>-359031</v>
      </c>
      <c r="AO2410" s="3">
        <v>0</v>
      </c>
      <c r="AP2410" s="3">
        <v>359031</v>
      </c>
      <c r="AQ2410" s="3">
        <v>0</v>
      </c>
      <c r="AR2410" s="3">
        <f>Tabela1[[#This Row],[Potrzeby finansowe 2027
w tym:]]+Tabela1[[#This Row],[Rozliczenie 2025 potrz. fin.]]</f>
        <v>14872721</v>
      </c>
      <c r="AS2410" s="3">
        <v>0</v>
      </c>
      <c r="AT2410" s="3">
        <v>0</v>
      </c>
      <c r="AU2410" s="3"/>
      <c r="AV2410" s="3"/>
      <c r="AW2410" s="3"/>
      <c r="AX2410" s="3"/>
      <c r="AY2410" s="3"/>
      <c r="AZ2410" s="3"/>
      <c r="BA2410" s="3">
        <v>1071802</v>
      </c>
      <c r="BB2410" s="3">
        <v>0</v>
      </c>
      <c r="BC2410" s="3">
        <v>558</v>
      </c>
      <c r="BD2410" s="3">
        <v>7929.75</v>
      </c>
      <c r="BE2410" s="3">
        <v>1897.35</v>
      </c>
      <c r="BF2410" s="3">
        <v>0</v>
      </c>
      <c r="BG2410" s="3">
        <v>548191</v>
      </c>
      <c r="BH2410" s="3">
        <v>5151</v>
      </c>
      <c r="BI2410" s="3">
        <v>368811</v>
      </c>
      <c r="BJ2410" s="3">
        <v>5667454.3150000013</v>
      </c>
      <c r="BK2410" s="3">
        <v>2635273.0500000007</v>
      </c>
      <c r="BL2410" s="3">
        <v>3014360.9</v>
      </c>
      <c r="BM2410" s="3">
        <v>6100003.2599999998</v>
      </c>
      <c r="BN2410" s="53">
        <v>1.0874308683771208</v>
      </c>
      <c r="BO2410" s="54">
        <v>2.0180130000000001E-4</v>
      </c>
      <c r="BP2410" s="70">
        <v>5075</v>
      </c>
      <c r="BQ2410" s="71"/>
      <c r="BR2410" s="70"/>
      <c r="BS2410" s="72"/>
      <c r="BT2410" s="72"/>
      <c r="BU2410" s="70">
        <v>16875955</v>
      </c>
      <c r="BV2410" s="70">
        <v>919766</v>
      </c>
      <c r="BW2410" s="74">
        <v>4435131</v>
      </c>
      <c r="BX2410" s="70">
        <v>22230852</v>
      </c>
    </row>
    <row r="2411" spans="1:76" x14ac:dyDescent="0.3">
      <c r="A2411" s="73" t="s">
        <v>10</v>
      </c>
      <c r="B2411" s="2" t="s">
        <v>1149</v>
      </c>
      <c r="C2411" s="2" t="s">
        <v>120</v>
      </c>
      <c r="D2411" s="2" t="s">
        <v>18</v>
      </c>
      <c r="E2411" s="2" t="s">
        <v>19</v>
      </c>
      <c r="F2411" s="17" t="str">
        <f>+Tabela1[[#This Row],[WK]]&amp;Tabela1[[#This Row],[PK]]&amp;Tabela1[[#This Row],[GK]]</f>
        <v>321704</v>
      </c>
      <c r="G2411" s="2" t="s">
        <v>2231</v>
      </c>
      <c r="H2411" s="3">
        <v>156076858.96000001</v>
      </c>
      <c r="I2411" s="4">
        <v>1.125</v>
      </c>
      <c r="J2411" s="3">
        <v>175586466.33000001</v>
      </c>
      <c r="K2411" s="4">
        <v>7.0000000000000007E-2</v>
      </c>
      <c r="L2411" s="3">
        <v>12291053</v>
      </c>
      <c r="M2411" s="3"/>
      <c r="N2411" s="5"/>
      <c r="O2411" s="3">
        <v>4952663.76</v>
      </c>
      <c r="P2411" s="4">
        <v>1.125</v>
      </c>
      <c r="Q2411" s="3">
        <v>5571746.7300000004</v>
      </c>
      <c r="R2411" s="4">
        <v>1.6E-2</v>
      </c>
      <c r="S2411" s="3">
        <v>89148</v>
      </c>
      <c r="T2411" s="3"/>
      <c r="U2411" s="5"/>
      <c r="V2411" s="3">
        <v>8259717</v>
      </c>
      <c r="W2411" s="5"/>
      <c r="X2411" s="3">
        <v>15813918</v>
      </c>
      <c r="Y2411" s="3">
        <v>3622755</v>
      </c>
      <c r="Z2411" s="3">
        <v>2355939</v>
      </c>
      <c r="AA2411" s="3">
        <v>846157</v>
      </c>
      <c r="AB2411" s="3">
        <v>8510736</v>
      </c>
      <c r="AC2411" s="3">
        <v>478331</v>
      </c>
      <c r="AD2411" s="3">
        <v>7659666</v>
      </c>
      <c r="AE2411" s="3">
        <v>0</v>
      </c>
      <c r="AF2411" s="3">
        <v>12291053</v>
      </c>
      <c r="AG2411" s="3">
        <v>89148</v>
      </c>
      <c r="AH2411" s="3">
        <v>7659666</v>
      </c>
      <c r="AI2411" s="3">
        <v>8259717</v>
      </c>
      <c r="AJ2411" s="3">
        <v>256339</v>
      </c>
      <c r="AK2411" s="3">
        <v>361804</v>
      </c>
      <c r="AL2411" s="3">
        <v>191997</v>
      </c>
      <c r="AM2411" s="3">
        <v>169807</v>
      </c>
      <c r="AN2411" s="3">
        <v>105465</v>
      </c>
      <c r="AO2411" s="3">
        <v>0</v>
      </c>
      <c r="AP2411" s="3">
        <v>0</v>
      </c>
      <c r="AQ2411" s="3">
        <v>105465</v>
      </c>
      <c r="AR2411" s="3">
        <f>Tabela1[[#This Row],[Potrzeby finansowe 2027
w tym:]]+Tabela1[[#This Row],[Rozliczenie 2025 potrz. fin.]]</f>
        <v>15919383</v>
      </c>
      <c r="AS2411" s="3">
        <v>0</v>
      </c>
      <c r="AT2411" s="3">
        <v>0</v>
      </c>
      <c r="AU2411" s="3"/>
      <c r="AV2411" s="3"/>
      <c r="AW2411" s="3"/>
      <c r="AX2411" s="3"/>
      <c r="AY2411" s="3"/>
      <c r="AZ2411" s="3"/>
      <c r="BA2411" s="3">
        <v>2355939</v>
      </c>
      <c r="BB2411" s="3">
        <v>1111.8</v>
      </c>
      <c r="BC2411" s="3">
        <v>952.29</v>
      </c>
      <c r="BD2411" s="3">
        <v>7780.84</v>
      </c>
      <c r="BE2411" s="3">
        <v>10474.19</v>
      </c>
      <c r="BF2411" s="3">
        <v>0</v>
      </c>
      <c r="BG2411" s="3">
        <v>462838</v>
      </c>
      <c r="BH2411" s="3">
        <v>4349</v>
      </c>
      <c r="BI2411" s="3">
        <v>383319</v>
      </c>
      <c r="BJ2411" s="3">
        <v>5890403.9275000002</v>
      </c>
      <c r="BK2411" s="3">
        <v>2889888.9299999997</v>
      </c>
      <c r="BL2411" s="3">
        <v>1660992.21</v>
      </c>
      <c r="BM2411" s="3">
        <v>8680075.5700000003</v>
      </c>
      <c r="BN2411" s="53">
        <v>0.80296764686681033</v>
      </c>
      <c r="BO2411" s="54">
        <v>1.7049740000000001E-4</v>
      </c>
      <c r="BP2411" s="70">
        <v>4287</v>
      </c>
      <c r="BQ2411" s="71"/>
      <c r="BR2411" s="70"/>
      <c r="BS2411" s="72"/>
      <c r="BT2411" s="72"/>
      <c r="BU2411" s="70">
        <v>12291053</v>
      </c>
      <c r="BV2411" s="70">
        <v>89148</v>
      </c>
      <c r="BW2411" s="74">
        <v>7659666</v>
      </c>
      <c r="BX2411" s="70">
        <v>20039867</v>
      </c>
    </row>
    <row r="2412" spans="1:76" x14ac:dyDescent="0.3">
      <c r="A2412" s="73" t="s">
        <v>10</v>
      </c>
      <c r="B2412" s="2" t="s">
        <v>1149</v>
      </c>
      <c r="C2412" s="2" t="s">
        <v>120</v>
      </c>
      <c r="D2412" s="2" t="s">
        <v>21</v>
      </c>
      <c r="E2412" s="2" t="s">
        <v>15</v>
      </c>
      <c r="F2412" s="17" t="str">
        <f>+Tabela1[[#This Row],[WK]]&amp;Tabela1[[#This Row],[PK]]&amp;Tabela1[[#This Row],[GK]]</f>
        <v>321705</v>
      </c>
      <c r="G2412" s="2" t="s">
        <v>2228</v>
      </c>
      <c r="H2412" s="3">
        <v>462553607.16000003</v>
      </c>
      <c r="I2412" s="4">
        <v>1.125</v>
      </c>
      <c r="J2412" s="3">
        <v>520372808.06</v>
      </c>
      <c r="K2412" s="4">
        <v>7.0000000000000007E-2</v>
      </c>
      <c r="L2412" s="3">
        <v>36426097</v>
      </c>
      <c r="M2412" s="3"/>
      <c r="N2412" s="5"/>
      <c r="O2412" s="3">
        <v>11040359.25</v>
      </c>
      <c r="P2412" s="4">
        <v>1.125</v>
      </c>
      <c r="Q2412" s="3">
        <v>12420404.16</v>
      </c>
      <c r="R2412" s="4">
        <v>1.6E-2</v>
      </c>
      <c r="S2412" s="3">
        <v>198726</v>
      </c>
      <c r="T2412" s="3"/>
      <c r="U2412" s="5"/>
      <c r="V2412" s="3">
        <v>23298299</v>
      </c>
      <c r="W2412" s="5"/>
      <c r="X2412" s="3">
        <v>43446690</v>
      </c>
      <c r="Y2412" s="3">
        <v>6156158</v>
      </c>
      <c r="Z2412" s="3">
        <v>3138084</v>
      </c>
      <c r="AA2412" s="3">
        <v>2009815</v>
      </c>
      <c r="AB2412" s="3">
        <v>25803550</v>
      </c>
      <c r="AC2412" s="3">
        <v>6339083</v>
      </c>
      <c r="AD2412" s="3">
        <v>20148391</v>
      </c>
      <c r="AE2412" s="3">
        <v>0</v>
      </c>
      <c r="AF2412" s="3">
        <v>36426097</v>
      </c>
      <c r="AG2412" s="3">
        <v>198726</v>
      </c>
      <c r="AH2412" s="3">
        <v>20148391</v>
      </c>
      <c r="AI2412" s="3">
        <v>23298299</v>
      </c>
      <c r="AJ2412" s="3">
        <v>1616308</v>
      </c>
      <c r="AK2412" s="3">
        <v>1616308</v>
      </c>
      <c r="AL2412" s="3">
        <v>1628923</v>
      </c>
      <c r="AM2412" s="3">
        <v>-12615</v>
      </c>
      <c r="AN2412" s="3">
        <v>145458</v>
      </c>
      <c r="AO2412" s="3">
        <v>0</v>
      </c>
      <c r="AP2412" s="3">
        <v>-145458</v>
      </c>
      <c r="AQ2412" s="3">
        <v>0</v>
      </c>
      <c r="AR2412" s="3">
        <f>Tabela1[[#This Row],[Potrzeby finansowe 2027
w tym:]]+Tabela1[[#This Row],[Rozliczenie 2025 potrz. fin.]]</f>
        <v>43446690</v>
      </c>
      <c r="AS2412" s="3">
        <v>0</v>
      </c>
      <c r="AT2412" s="3">
        <v>0</v>
      </c>
      <c r="AU2412" s="3"/>
      <c r="AV2412" s="3"/>
      <c r="AW2412" s="3"/>
      <c r="AX2412" s="3"/>
      <c r="AY2412" s="3"/>
      <c r="AZ2412" s="3"/>
      <c r="BA2412" s="3">
        <v>3138084</v>
      </c>
      <c r="BB2412" s="3">
        <v>0</v>
      </c>
      <c r="BC2412" s="3">
        <v>1375.1</v>
      </c>
      <c r="BD2412" s="3">
        <v>25516.3</v>
      </c>
      <c r="BE2412" s="3">
        <v>2681.22</v>
      </c>
      <c r="BF2412" s="3">
        <v>0</v>
      </c>
      <c r="BG2412" s="3">
        <v>1279855</v>
      </c>
      <c r="BH2412" s="3">
        <v>12026</v>
      </c>
      <c r="BI2412" s="3">
        <v>729960</v>
      </c>
      <c r="BJ2412" s="3">
        <v>11217174.539999999</v>
      </c>
      <c r="BK2412" s="3">
        <v>8364406.3399999999</v>
      </c>
      <c r="BL2412" s="3">
        <v>821904.25</v>
      </c>
      <c r="BM2412" s="3">
        <v>9767264.3000000007</v>
      </c>
      <c r="BN2412" s="53">
        <v>0.87507717560598008</v>
      </c>
      <c r="BO2412" s="54">
        <v>4.5688629999999998E-4</v>
      </c>
      <c r="BP2412" s="70">
        <v>11490</v>
      </c>
      <c r="BQ2412" s="71"/>
      <c r="BR2412" s="70"/>
      <c r="BS2412" s="72"/>
      <c r="BT2412" s="72"/>
      <c r="BU2412" s="70">
        <v>36426097</v>
      </c>
      <c r="BV2412" s="70">
        <v>198726</v>
      </c>
      <c r="BW2412" s="74">
        <v>20148391</v>
      </c>
      <c r="BX2412" s="70">
        <v>56773214</v>
      </c>
    </row>
    <row r="2413" spans="1:76" x14ac:dyDescent="0.3">
      <c r="A2413" s="73" t="s">
        <v>10</v>
      </c>
      <c r="B2413" s="2" t="s">
        <v>1149</v>
      </c>
      <c r="C2413" s="2" t="s">
        <v>126</v>
      </c>
      <c r="D2413" s="2" t="s">
        <v>12</v>
      </c>
      <c r="E2413" s="2" t="s">
        <v>19</v>
      </c>
      <c r="F2413" s="17" t="str">
        <f>+Tabela1[[#This Row],[WK]]&amp;Tabela1[[#This Row],[PK]]&amp;Tabela1[[#This Row],[GK]]</f>
        <v>321801</v>
      </c>
      <c r="G2413" s="2" t="s">
        <v>797</v>
      </c>
      <c r="H2413" s="3">
        <v>120333019.59</v>
      </c>
      <c r="I2413" s="4">
        <v>1.125</v>
      </c>
      <c r="J2413" s="3">
        <v>135374647.03999999</v>
      </c>
      <c r="K2413" s="4">
        <v>7.0000000000000007E-2</v>
      </c>
      <c r="L2413" s="3">
        <v>9476225</v>
      </c>
      <c r="M2413" s="3"/>
      <c r="N2413" s="5"/>
      <c r="O2413" s="3">
        <v>10649242.890000001</v>
      </c>
      <c r="P2413" s="4">
        <v>1.125</v>
      </c>
      <c r="Q2413" s="3">
        <v>11980398.25</v>
      </c>
      <c r="R2413" s="4">
        <v>1.6E-2</v>
      </c>
      <c r="S2413" s="3">
        <v>191686</v>
      </c>
      <c r="T2413" s="3"/>
      <c r="U2413" s="5"/>
      <c r="V2413" s="3">
        <v>6957210</v>
      </c>
      <c r="W2413" s="5"/>
      <c r="X2413" s="3">
        <v>14461972</v>
      </c>
      <c r="Y2413" s="3">
        <v>5290816</v>
      </c>
      <c r="Z2413" s="3">
        <v>204159</v>
      </c>
      <c r="AA2413" s="3">
        <v>653571</v>
      </c>
      <c r="AB2413" s="3">
        <v>7298843</v>
      </c>
      <c r="AC2413" s="3">
        <v>1014583</v>
      </c>
      <c r="AD2413" s="3">
        <v>7504762</v>
      </c>
      <c r="AE2413" s="3">
        <v>0</v>
      </c>
      <c r="AF2413" s="3">
        <v>9476225</v>
      </c>
      <c r="AG2413" s="3">
        <v>191686</v>
      </c>
      <c r="AH2413" s="3">
        <v>7504762</v>
      </c>
      <c r="AI2413" s="3">
        <v>6957210</v>
      </c>
      <c r="AJ2413" s="3">
        <v>424326</v>
      </c>
      <c r="AK2413" s="3">
        <v>424326</v>
      </c>
      <c r="AL2413" s="3">
        <v>326371</v>
      </c>
      <c r="AM2413" s="3">
        <v>97955</v>
      </c>
      <c r="AN2413" s="3">
        <v>-170719</v>
      </c>
      <c r="AO2413" s="3">
        <v>0</v>
      </c>
      <c r="AP2413" s="3">
        <v>170719</v>
      </c>
      <c r="AQ2413" s="3">
        <v>0</v>
      </c>
      <c r="AR2413" s="3">
        <f>Tabela1[[#This Row],[Potrzeby finansowe 2027
w tym:]]+Tabela1[[#This Row],[Rozliczenie 2025 potrz. fin.]]</f>
        <v>14461972</v>
      </c>
      <c r="AS2413" s="3">
        <v>0</v>
      </c>
      <c r="AT2413" s="3">
        <v>0</v>
      </c>
      <c r="AU2413" s="3"/>
      <c r="AV2413" s="3"/>
      <c r="AW2413" s="3"/>
      <c r="AX2413" s="3"/>
      <c r="AY2413" s="3"/>
      <c r="AZ2413" s="3"/>
      <c r="BA2413" s="3">
        <v>204159</v>
      </c>
      <c r="BB2413" s="3">
        <v>0</v>
      </c>
      <c r="BC2413" s="3">
        <v>0</v>
      </c>
      <c r="BD2413" s="3">
        <v>0</v>
      </c>
      <c r="BE2413" s="3">
        <v>4090.96</v>
      </c>
      <c r="BF2413" s="3">
        <v>0</v>
      </c>
      <c r="BG2413" s="3">
        <v>403986</v>
      </c>
      <c r="BH2413" s="3">
        <v>3796</v>
      </c>
      <c r="BI2413" s="3">
        <v>249585</v>
      </c>
      <c r="BJ2413" s="3">
        <v>3835332.9024999999</v>
      </c>
      <c r="BK2413" s="3">
        <v>1602258.1600000001</v>
      </c>
      <c r="BL2413" s="3">
        <v>1635244.08</v>
      </c>
      <c r="BM2413" s="3">
        <v>5661810.8099999996</v>
      </c>
      <c r="BN2413" s="53">
        <v>0.70029378025237132</v>
      </c>
      <c r="BO2413" s="54">
        <v>1.5108440000000001E-4</v>
      </c>
      <c r="BP2413" s="70">
        <v>3800</v>
      </c>
      <c r="BQ2413" s="71"/>
      <c r="BR2413" s="70"/>
      <c r="BS2413" s="72"/>
      <c r="BT2413" s="72"/>
      <c r="BU2413" s="70">
        <v>9476225</v>
      </c>
      <c r="BV2413" s="70">
        <v>191686</v>
      </c>
      <c r="BW2413" s="74">
        <v>7504762</v>
      </c>
      <c r="BX2413" s="70">
        <v>17172673</v>
      </c>
    </row>
    <row r="2414" spans="1:76" x14ac:dyDescent="0.3">
      <c r="A2414" s="73" t="s">
        <v>10</v>
      </c>
      <c r="B2414" s="2" t="s">
        <v>1149</v>
      </c>
      <c r="C2414" s="2" t="s">
        <v>126</v>
      </c>
      <c r="D2414" s="2" t="s">
        <v>11</v>
      </c>
      <c r="E2414" s="2" t="s">
        <v>19</v>
      </c>
      <c r="F2414" s="17" t="str">
        <f>+Tabela1[[#This Row],[WK]]&amp;Tabela1[[#This Row],[PK]]&amp;Tabela1[[#This Row],[GK]]</f>
        <v>321802</v>
      </c>
      <c r="G2414" s="2" t="s">
        <v>2232</v>
      </c>
      <c r="H2414" s="3">
        <v>534581146.63</v>
      </c>
      <c r="I2414" s="4">
        <v>1.125</v>
      </c>
      <c r="J2414" s="3">
        <v>601403789.96000004</v>
      </c>
      <c r="K2414" s="4">
        <v>7.0000000000000007E-2</v>
      </c>
      <c r="L2414" s="3">
        <v>42098265</v>
      </c>
      <c r="M2414" s="3"/>
      <c r="N2414" s="5"/>
      <c r="O2414" s="3">
        <v>44046092.140000008</v>
      </c>
      <c r="P2414" s="4">
        <v>1.125</v>
      </c>
      <c r="Q2414" s="3">
        <v>49551853.659999996</v>
      </c>
      <c r="R2414" s="4">
        <v>1.6E-2</v>
      </c>
      <c r="S2414" s="3">
        <v>792830</v>
      </c>
      <c r="T2414" s="3"/>
      <c r="U2414" s="5"/>
      <c r="V2414" s="3">
        <v>26542722</v>
      </c>
      <c r="W2414" s="5"/>
      <c r="X2414" s="3">
        <v>23074225</v>
      </c>
      <c r="Y2414" s="3">
        <v>1394314</v>
      </c>
      <c r="Z2414" s="3">
        <v>148770</v>
      </c>
      <c r="AA2414" s="3">
        <v>2074355</v>
      </c>
      <c r="AB2414" s="3">
        <v>17762216</v>
      </c>
      <c r="AC2414" s="3">
        <v>1694570</v>
      </c>
      <c r="AD2414" s="3">
        <v>3873054</v>
      </c>
      <c r="AE2414" s="3">
        <v>0</v>
      </c>
      <c r="AF2414" s="3">
        <v>42098265</v>
      </c>
      <c r="AG2414" s="3">
        <v>792830</v>
      </c>
      <c r="AH2414" s="3">
        <v>3873054</v>
      </c>
      <c r="AI2414" s="3">
        <v>26542722</v>
      </c>
      <c r="AJ2414" s="3">
        <v>2324352</v>
      </c>
      <c r="AK2414" s="3">
        <v>2485433</v>
      </c>
      <c r="AL2414" s="3">
        <v>1389869</v>
      </c>
      <c r="AM2414" s="3">
        <v>1095564</v>
      </c>
      <c r="AN2414" s="3">
        <v>161081</v>
      </c>
      <c r="AO2414" s="3">
        <v>0</v>
      </c>
      <c r="AP2414" s="3">
        <v>0</v>
      </c>
      <c r="AQ2414" s="3">
        <v>161081</v>
      </c>
      <c r="AR2414" s="3">
        <f>Tabela1[[#This Row],[Potrzeby finansowe 2027
w tym:]]+Tabela1[[#This Row],[Rozliczenie 2025 potrz. fin.]]</f>
        <v>23235306</v>
      </c>
      <c r="AS2414" s="3">
        <v>0</v>
      </c>
      <c r="AT2414" s="3">
        <v>0</v>
      </c>
      <c r="AU2414" s="3"/>
      <c r="AV2414" s="3"/>
      <c r="AW2414" s="3"/>
      <c r="AX2414" s="3"/>
      <c r="AY2414" s="3"/>
      <c r="AZ2414" s="3"/>
      <c r="BA2414" s="3">
        <v>148770</v>
      </c>
      <c r="BB2414" s="3">
        <v>0</v>
      </c>
      <c r="BC2414" s="3">
        <v>0</v>
      </c>
      <c r="BD2414" s="3">
        <v>0</v>
      </c>
      <c r="BE2414" s="3">
        <v>2981.07</v>
      </c>
      <c r="BF2414" s="3">
        <v>0</v>
      </c>
      <c r="BG2414" s="3">
        <v>1332748</v>
      </c>
      <c r="BH2414" s="3">
        <v>12523</v>
      </c>
      <c r="BI2414" s="3">
        <v>741607</v>
      </c>
      <c r="BJ2414" s="3">
        <v>11396155.872499999</v>
      </c>
      <c r="BK2414" s="3">
        <v>7316824.209999999</v>
      </c>
      <c r="BL2414" s="3">
        <v>2711844.5</v>
      </c>
      <c r="BM2414" s="3">
        <v>10893637.65</v>
      </c>
      <c r="BN2414" s="53">
        <v>0.97319231881219526</v>
      </c>
      <c r="BO2414" s="54">
        <v>4.8225399999999999E-4</v>
      </c>
      <c r="BP2414" s="70">
        <v>12127</v>
      </c>
      <c r="BQ2414" s="71"/>
      <c r="BR2414" s="70"/>
      <c r="BS2414" s="72"/>
      <c r="BT2414" s="72"/>
      <c r="BU2414" s="70">
        <v>42098265</v>
      </c>
      <c r="BV2414" s="70">
        <v>792830</v>
      </c>
      <c r="BW2414" s="74">
        <v>3873054</v>
      </c>
      <c r="BX2414" s="70">
        <v>46764149</v>
      </c>
    </row>
    <row r="2415" spans="1:76" x14ac:dyDescent="0.3">
      <c r="A2415" s="73" t="s">
        <v>10</v>
      </c>
      <c r="B2415" s="2" t="s">
        <v>1149</v>
      </c>
      <c r="C2415" s="2" t="s">
        <v>126</v>
      </c>
      <c r="D2415" s="2" t="s">
        <v>16</v>
      </c>
      <c r="E2415" s="2" t="s">
        <v>15</v>
      </c>
      <c r="F2415" s="17" t="str">
        <f>+Tabela1[[#This Row],[WK]]&amp;Tabela1[[#This Row],[PK]]&amp;Tabela1[[#This Row],[GK]]</f>
        <v>321803</v>
      </c>
      <c r="G2415" s="2" t="s">
        <v>2233</v>
      </c>
      <c r="H2415" s="3">
        <v>108702757.73999999</v>
      </c>
      <c r="I2415" s="4">
        <v>1.125</v>
      </c>
      <c r="J2415" s="3">
        <v>122290602.45999999</v>
      </c>
      <c r="K2415" s="4">
        <v>7.0000000000000007E-2</v>
      </c>
      <c r="L2415" s="3">
        <v>8560342</v>
      </c>
      <c r="M2415" s="3"/>
      <c r="N2415" s="5"/>
      <c r="O2415" s="3">
        <v>3375559.7199999997</v>
      </c>
      <c r="P2415" s="4">
        <v>1.125</v>
      </c>
      <c r="Q2415" s="3">
        <v>3797504.69</v>
      </c>
      <c r="R2415" s="4">
        <v>1.6E-2</v>
      </c>
      <c r="S2415" s="3">
        <v>60760</v>
      </c>
      <c r="T2415" s="3"/>
      <c r="U2415" s="5"/>
      <c r="V2415" s="3">
        <v>6272007</v>
      </c>
      <c r="W2415" s="5"/>
      <c r="X2415" s="3">
        <v>12064194</v>
      </c>
      <c r="Y2415" s="3">
        <v>6266418</v>
      </c>
      <c r="Z2415" s="3">
        <v>109547</v>
      </c>
      <c r="AA2415" s="3">
        <v>686186</v>
      </c>
      <c r="AB2415" s="3">
        <v>5002043</v>
      </c>
      <c r="AC2415" s="3">
        <v>0</v>
      </c>
      <c r="AD2415" s="3">
        <v>5669416</v>
      </c>
      <c r="AE2415" s="3">
        <v>0</v>
      </c>
      <c r="AF2415" s="3">
        <v>8560342</v>
      </c>
      <c r="AG2415" s="3">
        <v>60760</v>
      </c>
      <c r="AH2415" s="3">
        <v>5669416</v>
      </c>
      <c r="AI2415" s="3">
        <v>6272007</v>
      </c>
      <c r="AJ2415" s="3">
        <v>252753</v>
      </c>
      <c r="AK2415" s="3">
        <v>129983</v>
      </c>
      <c r="AL2415" s="3">
        <v>440346</v>
      </c>
      <c r="AM2415" s="3">
        <v>-310363</v>
      </c>
      <c r="AN2415" s="3">
        <v>-122770</v>
      </c>
      <c r="AO2415" s="3">
        <v>0</v>
      </c>
      <c r="AP2415" s="3">
        <v>0</v>
      </c>
      <c r="AQ2415" s="3">
        <v>-122770</v>
      </c>
      <c r="AR2415" s="3">
        <f>Tabela1[[#This Row],[Potrzeby finansowe 2027
w tym:]]+Tabela1[[#This Row],[Rozliczenie 2025 potrz. fin.]]</f>
        <v>11941424</v>
      </c>
      <c r="AS2415" s="3">
        <v>0</v>
      </c>
      <c r="AT2415" s="3">
        <v>0</v>
      </c>
      <c r="AU2415" s="3"/>
      <c r="AV2415" s="3"/>
      <c r="AW2415" s="3"/>
      <c r="AX2415" s="3"/>
      <c r="AY2415" s="3"/>
      <c r="AZ2415" s="3"/>
      <c r="BA2415" s="3">
        <v>109547</v>
      </c>
      <c r="BB2415" s="3">
        <v>0</v>
      </c>
      <c r="BC2415" s="3">
        <v>0</v>
      </c>
      <c r="BD2415" s="3">
        <v>0</v>
      </c>
      <c r="BE2415" s="3">
        <v>2195.11</v>
      </c>
      <c r="BF2415" s="3">
        <v>0</v>
      </c>
      <c r="BG2415" s="3">
        <v>377782</v>
      </c>
      <c r="BH2415" s="3">
        <v>3127</v>
      </c>
      <c r="BI2415" s="3">
        <v>308404</v>
      </c>
      <c r="BJ2415" s="3">
        <v>4739188.6049999995</v>
      </c>
      <c r="BK2415" s="3">
        <v>2177281.8599999994</v>
      </c>
      <c r="BL2415" s="3">
        <v>778845.65</v>
      </c>
      <c r="BM2415" s="3">
        <v>8689935.6799999997</v>
      </c>
      <c r="BN2415" s="53">
        <v>0.64772110461374899</v>
      </c>
      <c r="BO2415" s="54">
        <v>1.488467E-4</v>
      </c>
      <c r="BP2415" s="70">
        <v>3743</v>
      </c>
      <c r="BQ2415" s="71"/>
      <c r="BR2415" s="70"/>
      <c r="BS2415" s="72"/>
      <c r="BT2415" s="72"/>
      <c r="BU2415" s="70">
        <v>8560342</v>
      </c>
      <c r="BV2415" s="70">
        <v>60760</v>
      </c>
      <c r="BW2415" s="74">
        <v>5669416</v>
      </c>
      <c r="BX2415" s="70">
        <v>14290518</v>
      </c>
    </row>
    <row r="2416" spans="1:76" x14ac:dyDescent="0.3">
      <c r="A2416" s="73" t="s">
        <v>10</v>
      </c>
      <c r="B2416" s="2" t="s">
        <v>1149</v>
      </c>
      <c r="C2416" s="2" t="s">
        <v>126</v>
      </c>
      <c r="D2416" s="2" t="s">
        <v>18</v>
      </c>
      <c r="E2416" s="2" t="s">
        <v>19</v>
      </c>
      <c r="F2416" s="17" t="str">
        <f>+Tabela1[[#This Row],[WK]]&amp;Tabela1[[#This Row],[PK]]&amp;Tabela1[[#This Row],[GK]]</f>
        <v>321804</v>
      </c>
      <c r="G2416" s="2" t="s">
        <v>2234</v>
      </c>
      <c r="H2416" s="3">
        <v>276057542.06999999</v>
      </c>
      <c r="I2416" s="4">
        <v>1.125</v>
      </c>
      <c r="J2416" s="3">
        <v>310564734.82999998</v>
      </c>
      <c r="K2416" s="4">
        <v>7.0000000000000007E-2</v>
      </c>
      <c r="L2416" s="3">
        <v>21739531</v>
      </c>
      <c r="M2416" s="3"/>
      <c r="N2416" s="5"/>
      <c r="O2416" s="3">
        <v>38943463.43</v>
      </c>
      <c r="P2416" s="4">
        <v>1.125</v>
      </c>
      <c r="Q2416" s="3">
        <v>43811396.359999999</v>
      </c>
      <c r="R2416" s="4">
        <v>1.6E-2</v>
      </c>
      <c r="S2416" s="3">
        <v>700982</v>
      </c>
      <c r="T2416" s="3"/>
      <c r="U2416" s="5"/>
      <c r="V2416" s="3">
        <v>11869359</v>
      </c>
      <c r="W2416" s="5"/>
      <c r="X2416" s="3">
        <v>20173370</v>
      </c>
      <c r="Y2416" s="3">
        <v>0</v>
      </c>
      <c r="Z2416" s="3">
        <v>157166</v>
      </c>
      <c r="AA2416" s="3">
        <v>1224654</v>
      </c>
      <c r="AB2416" s="3">
        <v>14285645</v>
      </c>
      <c r="AC2416" s="3">
        <v>4505905</v>
      </c>
      <c r="AD2416" s="3">
        <v>8304011</v>
      </c>
      <c r="AE2416" s="3">
        <v>0</v>
      </c>
      <c r="AF2416" s="3">
        <v>21739531</v>
      </c>
      <c r="AG2416" s="3">
        <v>700982</v>
      </c>
      <c r="AH2416" s="3">
        <v>8304011</v>
      </c>
      <c r="AI2416" s="3">
        <v>11869359</v>
      </c>
      <c r="AJ2416" s="3">
        <v>420934</v>
      </c>
      <c r="AK2416" s="3">
        <v>420934</v>
      </c>
      <c r="AL2416" s="3">
        <v>399332</v>
      </c>
      <c r="AM2416" s="3">
        <v>21602</v>
      </c>
      <c r="AN2416" s="3">
        <v>-284532</v>
      </c>
      <c r="AO2416" s="3">
        <v>0</v>
      </c>
      <c r="AP2416" s="3">
        <v>284532</v>
      </c>
      <c r="AQ2416" s="3">
        <v>0</v>
      </c>
      <c r="AR2416" s="3">
        <f>Tabela1[[#This Row],[Potrzeby finansowe 2027
w tym:]]+Tabela1[[#This Row],[Rozliczenie 2025 potrz. fin.]]</f>
        <v>20173370</v>
      </c>
      <c r="AS2416" s="3">
        <v>0</v>
      </c>
      <c r="AT2416" s="3">
        <v>0</v>
      </c>
      <c r="AU2416" s="3"/>
      <c r="AV2416" s="3"/>
      <c r="AW2416" s="3"/>
      <c r="AX2416" s="3"/>
      <c r="AY2416" s="3"/>
      <c r="AZ2416" s="3"/>
      <c r="BA2416" s="3">
        <v>157166</v>
      </c>
      <c r="BB2416" s="3">
        <v>0</v>
      </c>
      <c r="BC2416" s="3">
        <v>66.349999999999994</v>
      </c>
      <c r="BD2416" s="3">
        <v>0</v>
      </c>
      <c r="BE2416" s="3">
        <v>2706.97</v>
      </c>
      <c r="BF2416" s="3">
        <v>0</v>
      </c>
      <c r="BG2416" s="3">
        <v>743266</v>
      </c>
      <c r="BH2416" s="3">
        <v>6984</v>
      </c>
      <c r="BI2416" s="3">
        <v>481388</v>
      </c>
      <c r="BJ2416" s="3">
        <v>7397412.0525000002</v>
      </c>
      <c r="BK2416" s="3">
        <v>3753928.83</v>
      </c>
      <c r="BL2416" s="3">
        <v>1981525.16</v>
      </c>
      <c r="BM2416" s="3">
        <v>10610882.57</v>
      </c>
      <c r="BN2416" s="53">
        <v>1.0661705044626619</v>
      </c>
      <c r="BO2416" s="54">
        <v>2.5862230000000001E-4</v>
      </c>
      <c r="BP2416" s="70">
        <v>6503</v>
      </c>
      <c r="BQ2416" s="71"/>
      <c r="BR2416" s="70"/>
      <c r="BS2416" s="72"/>
      <c r="BT2416" s="72"/>
      <c r="BU2416" s="70">
        <v>21739531</v>
      </c>
      <c r="BV2416" s="70">
        <v>700982</v>
      </c>
      <c r="BW2416" s="74">
        <v>8304011</v>
      </c>
      <c r="BX2416" s="70">
        <v>30744524</v>
      </c>
    </row>
    <row r="2417" spans="1:76" x14ac:dyDescent="0.3">
      <c r="A2417" s="73" t="s">
        <v>10</v>
      </c>
      <c r="B2417" s="2" t="s">
        <v>1149</v>
      </c>
      <c r="C2417" s="2" t="s">
        <v>126</v>
      </c>
      <c r="D2417" s="2" t="s">
        <v>21</v>
      </c>
      <c r="E2417" s="2" t="s">
        <v>19</v>
      </c>
      <c r="F2417" s="17" t="str">
        <f>+Tabela1[[#This Row],[WK]]&amp;Tabela1[[#This Row],[PK]]&amp;Tabela1[[#This Row],[GK]]</f>
        <v>321805</v>
      </c>
      <c r="G2417" s="2" t="s">
        <v>2235</v>
      </c>
      <c r="H2417" s="3">
        <v>222226155.62</v>
      </c>
      <c r="I2417" s="4">
        <v>1.125</v>
      </c>
      <c r="J2417" s="3">
        <v>250004425.06999999</v>
      </c>
      <c r="K2417" s="4">
        <v>7.0000000000000007E-2</v>
      </c>
      <c r="L2417" s="3">
        <v>17500310</v>
      </c>
      <c r="M2417" s="3"/>
      <c r="N2417" s="5"/>
      <c r="O2417" s="3">
        <v>25035698.66</v>
      </c>
      <c r="P2417" s="4">
        <v>1.125</v>
      </c>
      <c r="Q2417" s="3">
        <v>28165160.989999998</v>
      </c>
      <c r="R2417" s="4">
        <v>1.6E-2</v>
      </c>
      <c r="S2417" s="3">
        <v>450643</v>
      </c>
      <c r="T2417" s="3"/>
      <c r="U2417" s="5"/>
      <c r="V2417" s="3">
        <v>11883354</v>
      </c>
      <c r="W2417" s="5"/>
      <c r="X2417" s="3">
        <v>17252779</v>
      </c>
      <c r="Y2417" s="3">
        <v>1849533</v>
      </c>
      <c r="Z2417" s="3">
        <v>1437363</v>
      </c>
      <c r="AA2417" s="3">
        <v>1009443</v>
      </c>
      <c r="AB2417" s="3">
        <v>9178042</v>
      </c>
      <c r="AC2417" s="3">
        <v>3778398</v>
      </c>
      <c r="AD2417" s="3">
        <v>5369425</v>
      </c>
      <c r="AE2417" s="3">
        <v>0</v>
      </c>
      <c r="AF2417" s="3">
        <v>17500310</v>
      </c>
      <c r="AG2417" s="3">
        <v>450643</v>
      </c>
      <c r="AH2417" s="3">
        <v>5369425</v>
      </c>
      <c r="AI2417" s="3">
        <v>11883354</v>
      </c>
      <c r="AJ2417" s="3">
        <v>-79613</v>
      </c>
      <c r="AK2417" s="3">
        <v>-79613</v>
      </c>
      <c r="AL2417" s="3">
        <v>749260</v>
      </c>
      <c r="AM2417" s="3">
        <v>-828873</v>
      </c>
      <c r="AN2417" s="3">
        <v>-594318</v>
      </c>
      <c r="AO2417" s="3">
        <v>0</v>
      </c>
      <c r="AP2417" s="3">
        <v>594318</v>
      </c>
      <c r="AQ2417" s="3">
        <v>0</v>
      </c>
      <c r="AR2417" s="3">
        <f>Tabela1[[#This Row],[Potrzeby finansowe 2027
w tym:]]+Tabela1[[#This Row],[Rozliczenie 2025 potrz. fin.]]</f>
        <v>17252779</v>
      </c>
      <c r="AS2417" s="3">
        <v>0</v>
      </c>
      <c r="AT2417" s="3">
        <v>0</v>
      </c>
      <c r="AU2417" s="3"/>
      <c r="AV2417" s="3"/>
      <c r="AW2417" s="3"/>
      <c r="AX2417" s="3"/>
      <c r="AY2417" s="3"/>
      <c r="AZ2417" s="3"/>
      <c r="BA2417" s="3">
        <v>1437363</v>
      </c>
      <c r="BB2417" s="3">
        <v>0</v>
      </c>
      <c r="BC2417" s="3">
        <v>102.63</v>
      </c>
      <c r="BD2417" s="3">
        <v>2604.41</v>
      </c>
      <c r="BE2417" s="3">
        <v>22908.959999999999</v>
      </c>
      <c r="BF2417" s="3">
        <v>0</v>
      </c>
      <c r="BG2417" s="3">
        <v>658658</v>
      </c>
      <c r="BH2417" s="3">
        <v>6189</v>
      </c>
      <c r="BI2417" s="3">
        <v>350785</v>
      </c>
      <c r="BJ2417" s="3">
        <v>5390455.8500000006</v>
      </c>
      <c r="BK2417" s="3">
        <v>3215156.2300000004</v>
      </c>
      <c r="BL2417" s="3">
        <v>1044533.78</v>
      </c>
      <c r="BM2417" s="3">
        <v>6612130.9199999999</v>
      </c>
      <c r="BN2417" s="53">
        <v>0.9266482004793748</v>
      </c>
      <c r="BO2417" s="54">
        <v>2.337595E-4</v>
      </c>
      <c r="BP2417" s="70">
        <v>5879</v>
      </c>
      <c r="BQ2417" s="71"/>
      <c r="BR2417" s="70"/>
      <c r="BS2417" s="72"/>
      <c r="BT2417" s="72"/>
      <c r="BU2417" s="70">
        <v>17500310</v>
      </c>
      <c r="BV2417" s="70">
        <v>450643</v>
      </c>
      <c r="BW2417" s="74">
        <v>5369425</v>
      </c>
      <c r="BX2417" s="70">
        <v>23320378</v>
      </c>
    </row>
    <row r="2418" spans="1:76" x14ac:dyDescent="0.3">
      <c r="A2418" s="73" t="s">
        <v>2236</v>
      </c>
      <c r="B2418" s="2" t="s">
        <v>11</v>
      </c>
      <c r="C2418" s="2" t="s">
        <v>2237</v>
      </c>
      <c r="D2418" s="2"/>
      <c r="E2418" s="2"/>
      <c r="F2418" s="17" t="str">
        <f>+Tabela1[[#This Row],[WK]]&amp;Tabela1[[#This Row],[PK]]&amp;Tabela1[[#This Row],[GK]]</f>
        <v>0261</v>
      </c>
      <c r="G2418" s="2" t="s">
        <v>2238</v>
      </c>
      <c r="H2418" s="3">
        <v>3915334177.2399998</v>
      </c>
      <c r="I2418" s="4">
        <v>1.125</v>
      </c>
      <c r="J2418" s="3">
        <v>4404750949.3999996</v>
      </c>
      <c r="K2418" s="4">
        <v>8.5999999999999993E-2</v>
      </c>
      <c r="L2418" s="3">
        <v>378808582</v>
      </c>
      <c r="M2418" s="3"/>
      <c r="N2418" s="5"/>
      <c r="O2418" s="3">
        <v>930962908.50000012</v>
      </c>
      <c r="P2418" s="4">
        <v>1.125</v>
      </c>
      <c r="Q2418" s="3">
        <v>1047333272.0599999</v>
      </c>
      <c r="R2418" s="4">
        <v>2.1999999999999999E-2</v>
      </c>
      <c r="S2418" s="3">
        <v>23041332</v>
      </c>
      <c r="T2418" s="3"/>
      <c r="U2418" s="5"/>
      <c r="V2418" s="3">
        <v>218724338</v>
      </c>
      <c r="W2418" s="5"/>
      <c r="X2418" s="3">
        <v>306727819</v>
      </c>
      <c r="Y2418" s="3">
        <v>0</v>
      </c>
      <c r="Z2418" s="3">
        <v>1235684</v>
      </c>
      <c r="AA2418" s="3">
        <v>15645201</v>
      </c>
      <c r="AB2418" s="3">
        <v>263323991</v>
      </c>
      <c r="AC2418" s="3">
        <v>26522943</v>
      </c>
      <c r="AD2418" s="3">
        <v>88003481</v>
      </c>
      <c r="AE2418" s="3">
        <v>0</v>
      </c>
      <c r="AF2418" s="3">
        <v>378808582</v>
      </c>
      <c r="AG2418" s="3">
        <v>23041332</v>
      </c>
      <c r="AH2418" s="3">
        <v>88003481</v>
      </c>
      <c r="AI2418" s="3">
        <v>218724338</v>
      </c>
      <c r="AJ2418" s="3">
        <v>13894236</v>
      </c>
      <c r="AK2418" s="3">
        <v>13894236</v>
      </c>
      <c r="AL2418" s="3">
        <v>12987893</v>
      </c>
      <c r="AM2418" s="3">
        <v>906343</v>
      </c>
      <c r="AN2418" s="3">
        <v>-3015251</v>
      </c>
      <c r="AO2418" s="3">
        <v>0</v>
      </c>
      <c r="AP2418" s="3">
        <v>3015251</v>
      </c>
      <c r="AQ2418" s="3">
        <v>0</v>
      </c>
      <c r="AR2418" s="3">
        <f>Tabela1[[#This Row],[Potrzeby finansowe 2027
w tym:]]+Tabela1[[#This Row],[Rozliczenie 2025 potrz. fin.]]</f>
        <v>306727819</v>
      </c>
      <c r="AS2418" s="3">
        <v>0</v>
      </c>
      <c r="AT2418" s="3">
        <v>0</v>
      </c>
      <c r="AU2418" s="3"/>
      <c r="AV2418" s="3"/>
      <c r="AW2418" s="3"/>
      <c r="AX2418" s="3"/>
      <c r="AY2418" s="3"/>
      <c r="AZ2418" s="3"/>
      <c r="BA2418" s="3">
        <v>1235684</v>
      </c>
      <c r="BB2418" s="3">
        <v>1712.84</v>
      </c>
      <c r="BC2418" s="3">
        <v>0</v>
      </c>
      <c r="BD2418" s="3">
        <v>470.42</v>
      </c>
      <c r="BE2418" s="3">
        <v>982.02</v>
      </c>
      <c r="BF2418" s="3">
        <v>0</v>
      </c>
      <c r="BG2418" s="3">
        <v>10224684</v>
      </c>
      <c r="BH2418" s="3">
        <v>73470</v>
      </c>
      <c r="BI2418" s="3">
        <v>5420517</v>
      </c>
      <c r="BJ2418" s="3">
        <v>69657242.979999989</v>
      </c>
      <c r="BK2418" s="3">
        <v>43610167.019999996</v>
      </c>
      <c r="BL2418" s="3">
        <v>33503486.699999999</v>
      </c>
      <c r="BM2418" s="3">
        <v>37181330.439999998</v>
      </c>
      <c r="BN2418" s="53">
        <v>0.90704159915578308</v>
      </c>
      <c r="BO2418" s="55">
        <v>5.2908171999999998E-3</v>
      </c>
      <c r="BP2418" s="70">
        <v>64552</v>
      </c>
      <c r="BQ2418" s="71"/>
      <c r="BR2418" s="70"/>
      <c r="BS2418" s="72"/>
      <c r="BT2418" s="72"/>
      <c r="BU2418" s="70">
        <v>378808582</v>
      </c>
      <c r="BV2418" s="70">
        <v>23041332</v>
      </c>
      <c r="BW2418" s="74">
        <v>88003481</v>
      </c>
      <c r="BX2418" s="70">
        <v>489853395</v>
      </c>
    </row>
    <row r="2419" spans="1:76" x14ac:dyDescent="0.3">
      <c r="A2419" s="73" t="s">
        <v>2236</v>
      </c>
      <c r="B2419" s="2" t="s">
        <v>11</v>
      </c>
      <c r="C2419" s="2" t="s">
        <v>2239</v>
      </c>
      <c r="D2419" s="2"/>
      <c r="E2419" s="2"/>
      <c r="F2419" s="17" t="str">
        <f>+Tabela1[[#This Row],[WK]]&amp;Tabela1[[#This Row],[PK]]&amp;Tabela1[[#This Row],[GK]]</f>
        <v>0262</v>
      </c>
      <c r="G2419" s="2" t="s">
        <v>2240</v>
      </c>
      <c r="H2419" s="3">
        <v>5276597642.1400003</v>
      </c>
      <c r="I2419" s="4">
        <v>1.125</v>
      </c>
      <c r="J2419" s="3">
        <v>5936172347.4099998</v>
      </c>
      <c r="K2419" s="4">
        <v>8.5999999999999993E-2</v>
      </c>
      <c r="L2419" s="3">
        <v>510510822</v>
      </c>
      <c r="M2419" s="3"/>
      <c r="N2419" s="5"/>
      <c r="O2419" s="3">
        <v>1354744602.4100001</v>
      </c>
      <c r="P2419" s="4">
        <v>1.125</v>
      </c>
      <c r="Q2419" s="3">
        <v>1524087677.71</v>
      </c>
      <c r="R2419" s="4">
        <v>2.1999999999999999E-2</v>
      </c>
      <c r="S2419" s="3">
        <v>33529929</v>
      </c>
      <c r="T2419" s="3"/>
      <c r="U2419" s="5"/>
      <c r="V2419" s="3">
        <v>283914834</v>
      </c>
      <c r="W2419" s="5"/>
      <c r="X2419" s="3">
        <v>338506302</v>
      </c>
      <c r="Y2419" s="3">
        <v>0</v>
      </c>
      <c r="Z2419" s="3">
        <v>0</v>
      </c>
      <c r="AA2419" s="3">
        <v>19521346</v>
      </c>
      <c r="AB2419" s="3">
        <v>307697830</v>
      </c>
      <c r="AC2419" s="3">
        <v>11287126</v>
      </c>
      <c r="AD2419" s="3">
        <v>54591469</v>
      </c>
      <c r="AE2419" s="3">
        <v>0</v>
      </c>
      <c r="AF2419" s="3">
        <v>510510822</v>
      </c>
      <c r="AG2419" s="3">
        <v>33529929</v>
      </c>
      <c r="AH2419" s="3">
        <v>54591469</v>
      </c>
      <c r="AI2419" s="3">
        <v>283914834</v>
      </c>
      <c r="AJ2419" s="3">
        <v>4389714</v>
      </c>
      <c r="AK2419" s="3">
        <v>4389714</v>
      </c>
      <c r="AL2419" s="3">
        <v>15197826</v>
      </c>
      <c r="AM2419" s="3">
        <v>-10808112</v>
      </c>
      <c r="AN2419" s="3">
        <v>-3514418</v>
      </c>
      <c r="AO2419" s="3">
        <v>0</v>
      </c>
      <c r="AP2419" s="3">
        <v>3514418</v>
      </c>
      <c r="AQ2419" s="3">
        <v>0</v>
      </c>
      <c r="AR2419" s="3">
        <f>Tabela1[[#This Row],[Potrzeby finansowe 2027
w tym:]]+Tabela1[[#This Row],[Rozliczenie 2025 potrz. fin.]]</f>
        <v>338506302</v>
      </c>
      <c r="AS2419" s="3">
        <v>0</v>
      </c>
      <c r="AT2419" s="3">
        <v>0</v>
      </c>
      <c r="AU2419" s="3"/>
      <c r="AV2419" s="3"/>
      <c r="AW2419" s="3"/>
      <c r="AX2419" s="3"/>
      <c r="AY2419" s="3"/>
      <c r="AZ2419" s="3"/>
      <c r="BA2419" s="3">
        <v>0</v>
      </c>
      <c r="BB2419" s="3">
        <v>0</v>
      </c>
      <c r="BC2419" s="3">
        <v>0</v>
      </c>
      <c r="BD2419" s="3">
        <v>0</v>
      </c>
      <c r="BE2419" s="3">
        <v>0</v>
      </c>
      <c r="BF2419" s="3">
        <v>0</v>
      </c>
      <c r="BG2419" s="3">
        <v>12513862</v>
      </c>
      <c r="BH2419" s="3">
        <v>89919</v>
      </c>
      <c r="BI2419" s="3">
        <v>7007484</v>
      </c>
      <c r="BJ2419" s="3">
        <v>90050812.19250001</v>
      </c>
      <c r="BK2419" s="3">
        <v>77000557.050000012</v>
      </c>
      <c r="BL2419" s="3">
        <v>3979656.6</v>
      </c>
      <c r="BM2419" s="3">
        <v>44241707.36999999</v>
      </c>
      <c r="BN2419" s="53">
        <v>0.91434678259083035</v>
      </c>
      <c r="BO2419" s="55">
        <v>7.1443161E-3</v>
      </c>
      <c r="BP2419" s="70">
        <v>87166</v>
      </c>
      <c r="BQ2419" s="71"/>
      <c r="BR2419" s="70"/>
      <c r="BS2419" s="72"/>
      <c r="BT2419" s="72"/>
      <c r="BU2419" s="70">
        <v>510510822</v>
      </c>
      <c r="BV2419" s="70">
        <v>33529929</v>
      </c>
      <c r="BW2419" s="74">
        <v>54591469</v>
      </c>
      <c r="BX2419" s="70">
        <v>598632220</v>
      </c>
    </row>
    <row r="2420" spans="1:76" x14ac:dyDescent="0.3">
      <c r="A2420" s="73" t="s">
        <v>2236</v>
      </c>
      <c r="B2420" s="2" t="s">
        <v>11</v>
      </c>
      <c r="C2420" s="2" t="s">
        <v>2241</v>
      </c>
      <c r="D2420" s="2"/>
      <c r="E2420" s="2"/>
      <c r="F2420" s="17" t="str">
        <f>+Tabela1[[#This Row],[WK]]&amp;Tabela1[[#This Row],[PK]]&amp;Tabela1[[#This Row],[GK]]</f>
        <v>0264</v>
      </c>
      <c r="G2420" s="2" t="s">
        <v>2242</v>
      </c>
      <c r="H2420" s="3">
        <v>48876478193.599998</v>
      </c>
      <c r="I2420" s="4">
        <v>1.125</v>
      </c>
      <c r="J2420" s="3">
        <v>54986037967.800003</v>
      </c>
      <c r="K2420" s="4">
        <v>8.5999999999999993E-2</v>
      </c>
      <c r="L2420" s="3">
        <v>4728799265</v>
      </c>
      <c r="M2420" s="3"/>
      <c r="N2420" s="5"/>
      <c r="O2420" s="3">
        <v>21179858649.459999</v>
      </c>
      <c r="P2420" s="4">
        <v>1.125</v>
      </c>
      <c r="Q2420" s="3">
        <v>23827340980.639999</v>
      </c>
      <c r="R2420" s="4">
        <v>2.1999999999999999E-2</v>
      </c>
      <c r="S2420" s="3">
        <v>524201502</v>
      </c>
      <c r="T2420" s="3"/>
      <c r="U2420" s="5"/>
      <c r="V2420" s="3">
        <v>2211671063</v>
      </c>
      <c r="W2420" s="5"/>
      <c r="X2420" s="3">
        <v>2256219724</v>
      </c>
      <c r="Y2420" s="3">
        <v>0</v>
      </c>
      <c r="Z2420" s="3">
        <v>151131</v>
      </c>
      <c r="AA2420" s="3">
        <v>160349605</v>
      </c>
      <c r="AB2420" s="3">
        <v>2095718988</v>
      </c>
      <c r="AC2420" s="3">
        <v>0</v>
      </c>
      <c r="AD2420" s="3">
        <v>203383202</v>
      </c>
      <c r="AE2420" s="3">
        <v>0</v>
      </c>
      <c r="AF2420" s="3">
        <v>4728799265</v>
      </c>
      <c r="AG2420" s="3">
        <v>524201502</v>
      </c>
      <c r="AH2420" s="3">
        <v>203383202</v>
      </c>
      <c r="AI2420" s="3">
        <v>2211671063</v>
      </c>
      <c r="AJ2420" s="3">
        <v>167884272</v>
      </c>
      <c r="AK2420" s="3">
        <v>210944506</v>
      </c>
      <c r="AL2420" s="3">
        <v>131950497</v>
      </c>
      <c r="AM2420" s="3">
        <v>78994009</v>
      </c>
      <c r="AN2420" s="3">
        <v>43060234</v>
      </c>
      <c r="AO2420" s="3">
        <v>0</v>
      </c>
      <c r="AP2420" s="3">
        <v>0</v>
      </c>
      <c r="AQ2420" s="3">
        <v>43060234</v>
      </c>
      <c r="AR2420" s="3">
        <f>Tabela1[[#This Row],[Potrzeby finansowe 2027
w tym:]]+Tabela1[[#This Row],[Rozliczenie 2025 potrz. fin.]]</f>
        <v>2299279958</v>
      </c>
      <c r="AS2420" s="3">
        <v>0</v>
      </c>
      <c r="AT2420" s="3">
        <v>0</v>
      </c>
      <c r="AU2420" s="3"/>
      <c r="AV2420" s="3"/>
      <c r="AW2420" s="3"/>
      <c r="AX2420" s="3"/>
      <c r="AY2420" s="3"/>
      <c r="AZ2420" s="3"/>
      <c r="BA2420" s="3">
        <v>151131</v>
      </c>
      <c r="BB2420" s="3">
        <v>0</v>
      </c>
      <c r="BC2420" s="3">
        <v>0</v>
      </c>
      <c r="BD2420" s="3">
        <v>567.21</v>
      </c>
      <c r="BE2420" s="3">
        <v>1893.95</v>
      </c>
      <c r="BF2420" s="3">
        <v>0</v>
      </c>
      <c r="BG2420" s="3">
        <v>93604646</v>
      </c>
      <c r="BH2420" s="3">
        <v>672601</v>
      </c>
      <c r="BI2420" s="3">
        <v>66744959</v>
      </c>
      <c r="BJ2420" s="3">
        <v>857716998.49749994</v>
      </c>
      <c r="BK2420" s="3">
        <v>758637532.71000004</v>
      </c>
      <c r="BL2420" s="3">
        <v>149246296.58000001</v>
      </c>
      <c r="BM2420" s="3">
        <v>97825269.99000001</v>
      </c>
      <c r="BN2420" s="53">
        <v>1.1348692351153091</v>
      </c>
      <c r="BO2420" s="55">
        <v>5.22029221E-2</v>
      </c>
      <c r="BP2420" s="70">
        <v>636914</v>
      </c>
      <c r="BQ2420" s="71"/>
      <c r="BR2420" s="70"/>
      <c r="BS2420" s="72"/>
      <c r="BT2420" s="72"/>
      <c r="BU2420" s="70">
        <v>4728799265</v>
      </c>
      <c r="BV2420" s="70">
        <v>524201502</v>
      </c>
      <c r="BW2420" s="74">
        <v>203383202</v>
      </c>
      <c r="BX2420" s="70">
        <v>5456383969</v>
      </c>
    </row>
    <row r="2421" spans="1:76" x14ac:dyDescent="0.3">
      <c r="A2421" s="73" t="s">
        <v>2236</v>
      </c>
      <c r="B2421" s="2" t="s">
        <v>11</v>
      </c>
      <c r="C2421" s="2" t="s">
        <v>2243</v>
      </c>
      <c r="D2421" s="2"/>
      <c r="E2421" s="2"/>
      <c r="F2421" s="17" t="str">
        <f>+Tabela1[[#This Row],[WK]]&amp;Tabela1[[#This Row],[PK]]&amp;Tabela1[[#This Row],[GK]]</f>
        <v>0265</v>
      </c>
      <c r="G2421" s="2" t="s">
        <v>2244</v>
      </c>
      <c r="H2421" s="3">
        <v>4792286054.6700001</v>
      </c>
      <c r="I2421" s="4">
        <v>1.125</v>
      </c>
      <c r="J2421" s="3">
        <v>5391321811.5</v>
      </c>
      <c r="K2421" s="4">
        <v>8.5999999999999993E-2</v>
      </c>
      <c r="L2421" s="3">
        <v>463653676</v>
      </c>
      <c r="M2421" s="3"/>
      <c r="N2421" s="5"/>
      <c r="O2421" s="3">
        <v>702622544.20000005</v>
      </c>
      <c r="P2421" s="4">
        <v>1.125</v>
      </c>
      <c r="Q2421" s="3">
        <v>790450362.23000002</v>
      </c>
      <c r="R2421" s="4">
        <v>2.1999999999999999E-2</v>
      </c>
      <c r="S2421" s="3">
        <v>17389908</v>
      </c>
      <c r="T2421" s="3"/>
      <c r="U2421" s="5"/>
      <c r="V2421" s="3">
        <v>281256180</v>
      </c>
      <c r="W2421" s="5"/>
      <c r="X2421" s="3">
        <v>400342844</v>
      </c>
      <c r="Y2421" s="3">
        <v>20376596</v>
      </c>
      <c r="Z2421" s="3">
        <v>217801</v>
      </c>
      <c r="AA2421" s="3">
        <v>22527590</v>
      </c>
      <c r="AB2421" s="3">
        <v>284599642</v>
      </c>
      <c r="AC2421" s="3">
        <v>72621215</v>
      </c>
      <c r="AD2421" s="3">
        <v>119086664</v>
      </c>
      <c r="AE2421" s="3">
        <v>0</v>
      </c>
      <c r="AF2421" s="3">
        <v>463653676</v>
      </c>
      <c r="AG2421" s="3">
        <v>17389908</v>
      </c>
      <c r="AH2421" s="3">
        <v>119086664</v>
      </c>
      <c r="AI2421" s="3">
        <v>281256180</v>
      </c>
      <c r="AJ2421" s="3">
        <v>32433242</v>
      </c>
      <c r="AK2421" s="3">
        <v>32433242</v>
      </c>
      <c r="AL2421" s="3">
        <v>12583259</v>
      </c>
      <c r="AM2421" s="3">
        <v>19849983</v>
      </c>
      <c r="AN2421" s="3">
        <v>10009589</v>
      </c>
      <c r="AO2421" s="3">
        <v>0</v>
      </c>
      <c r="AP2421" s="3">
        <v>-10009589</v>
      </c>
      <c r="AQ2421" s="3">
        <v>0</v>
      </c>
      <c r="AR2421" s="3">
        <f>Tabela1[[#This Row],[Potrzeby finansowe 2027
w tym:]]+Tabela1[[#This Row],[Rozliczenie 2025 potrz. fin.]]</f>
        <v>400342844</v>
      </c>
      <c r="AS2421" s="3">
        <v>0</v>
      </c>
      <c r="AT2421" s="3">
        <v>0</v>
      </c>
      <c r="AU2421" s="3"/>
      <c r="AV2421" s="3"/>
      <c r="AW2421" s="3"/>
      <c r="AX2421" s="3"/>
      <c r="AY2421" s="3"/>
      <c r="AZ2421" s="3"/>
      <c r="BA2421" s="3">
        <v>217801</v>
      </c>
      <c r="BB2421" s="3">
        <v>0</v>
      </c>
      <c r="BC2421" s="3">
        <v>229.01</v>
      </c>
      <c r="BD2421" s="3">
        <v>1196.94</v>
      </c>
      <c r="BE2421" s="3">
        <v>437.15</v>
      </c>
      <c r="BF2421" s="3">
        <v>9.81</v>
      </c>
      <c r="BG2421" s="3">
        <v>13575297</v>
      </c>
      <c r="BH2421" s="3">
        <v>97546</v>
      </c>
      <c r="BI2421" s="3">
        <v>8952293</v>
      </c>
      <c r="BJ2421" s="3">
        <v>115042905.13250001</v>
      </c>
      <c r="BK2421" s="3">
        <v>69542620.290000007</v>
      </c>
      <c r="BL2421" s="3">
        <v>53037105.689999998</v>
      </c>
      <c r="BM2421" s="3">
        <v>75926927.989999995</v>
      </c>
      <c r="BN2421" s="53">
        <v>0.77326615708595781</v>
      </c>
      <c r="BO2421" s="55">
        <v>7.2923589000000004E-3</v>
      </c>
      <c r="BP2421" s="70">
        <v>88973</v>
      </c>
      <c r="BQ2421" s="71"/>
      <c r="BR2421" s="70"/>
      <c r="BS2421" s="72"/>
      <c r="BT2421" s="72"/>
      <c r="BU2421" s="70">
        <v>463653676</v>
      </c>
      <c r="BV2421" s="70">
        <v>17389908</v>
      </c>
      <c r="BW2421" s="74">
        <v>119086664</v>
      </c>
      <c r="BX2421" s="70">
        <v>600130248</v>
      </c>
    </row>
    <row r="2422" spans="1:76" x14ac:dyDescent="0.3">
      <c r="A2422" s="73" t="s">
        <v>2236</v>
      </c>
      <c r="B2422" s="2" t="s">
        <v>18</v>
      </c>
      <c r="C2422" s="2" t="s">
        <v>2237</v>
      </c>
      <c r="D2422" s="2"/>
      <c r="E2422" s="2"/>
      <c r="F2422" s="17" t="str">
        <f>+Tabela1[[#This Row],[WK]]&amp;Tabela1[[#This Row],[PK]]&amp;Tabela1[[#This Row],[GK]]</f>
        <v>0461</v>
      </c>
      <c r="G2422" s="2" t="s">
        <v>2245</v>
      </c>
      <c r="H2422" s="3">
        <v>18540141033.139999</v>
      </c>
      <c r="I2422" s="4">
        <v>1.125</v>
      </c>
      <c r="J2422" s="3">
        <v>20857658662.279999</v>
      </c>
      <c r="K2422" s="4">
        <v>8.5999999999999993E-2</v>
      </c>
      <c r="L2422" s="3">
        <v>1793758645</v>
      </c>
      <c r="M2422" s="3"/>
      <c r="N2422" s="5"/>
      <c r="O2422" s="3">
        <v>5138424579.6599998</v>
      </c>
      <c r="P2422" s="4">
        <v>1.125</v>
      </c>
      <c r="Q2422" s="3">
        <v>5780727652.1199999</v>
      </c>
      <c r="R2422" s="4">
        <v>2.1999999999999999E-2</v>
      </c>
      <c r="S2422" s="3">
        <v>127176008</v>
      </c>
      <c r="T2422" s="3"/>
      <c r="U2422" s="5"/>
      <c r="V2422" s="3">
        <v>990878369</v>
      </c>
      <c r="W2422" s="5"/>
      <c r="X2422" s="3">
        <v>1257587842</v>
      </c>
      <c r="Y2422" s="3">
        <v>0</v>
      </c>
      <c r="Z2422" s="3">
        <v>479789</v>
      </c>
      <c r="AA2422" s="3">
        <v>72314834</v>
      </c>
      <c r="AB2422" s="3">
        <v>1154052495</v>
      </c>
      <c r="AC2422" s="3">
        <v>30740724</v>
      </c>
      <c r="AD2422" s="3">
        <v>268468747</v>
      </c>
      <c r="AE2422" s="3">
        <v>0</v>
      </c>
      <c r="AF2422" s="3">
        <v>1793758645</v>
      </c>
      <c r="AG2422" s="3">
        <v>127176008</v>
      </c>
      <c r="AH2422" s="3">
        <v>268468747</v>
      </c>
      <c r="AI2422" s="3">
        <v>990878369</v>
      </c>
      <c r="AJ2422" s="3">
        <v>98428734</v>
      </c>
      <c r="AK2422" s="3">
        <v>100188008</v>
      </c>
      <c r="AL2422" s="3">
        <v>56261092</v>
      </c>
      <c r="AM2422" s="3">
        <v>43926916</v>
      </c>
      <c r="AN2422" s="3">
        <v>26284459</v>
      </c>
      <c r="AO2422" s="3">
        <v>0</v>
      </c>
      <c r="AP2422" s="3">
        <v>-24525185</v>
      </c>
      <c r="AQ2422" s="3">
        <v>1759274</v>
      </c>
      <c r="AR2422" s="3">
        <f>Tabela1[[#This Row],[Potrzeby finansowe 2027
w tym:]]+Tabela1[[#This Row],[Rozliczenie 2025 potrz. fin.]]</f>
        <v>1259347116</v>
      </c>
      <c r="AS2422" s="3">
        <v>0</v>
      </c>
      <c r="AT2422" s="3">
        <v>0</v>
      </c>
      <c r="AU2422" s="3"/>
      <c r="AV2422" s="3"/>
      <c r="AW2422" s="3"/>
      <c r="AX2422" s="3"/>
      <c r="AY2422" s="3"/>
      <c r="AZ2422" s="3"/>
      <c r="BA2422" s="3">
        <v>479789</v>
      </c>
      <c r="BB2422" s="3">
        <v>0</v>
      </c>
      <c r="BC2422" s="3">
        <v>0</v>
      </c>
      <c r="BD2422" s="3">
        <v>4320.1000000000004</v>
      </c>
      <c r="BE2422" s="3">
        <v>973.84</v>
      </c>
      <c r="BF2422" s="3">
        <v>0</v>
      </c>
      <c r="BG2422" s="3">
        <v>44686897</v>
      </c>
      <c r="BH2422" s="3">
        <v>321100</v>
      </c>
      <c r="BI2422" s="3">
        <v>27627937</v>
      </c>
      <c r="BJ2422" s="3">
        <v>355037314.6825</v>
      </c>
      <c r="BK2422" s="3">
        <v>212058742.44</v>
      </c>
      <c r="BL2422" s="3">
        <v>261405063.40000001</v>
      </c>
      <c r="BM2422" s="3">
        <v>49104162.170000017</v>
      </c>
      <c r="BN2422" s="53">
        <v>0.96452585180446659</v>
      </c>
      <c r="BO2422" s="55">
        <v>2.3291704100000001E-2</v>
      </c>
      <c r="BP2422" s="70">
        <v>284176</v>
      </c>
      <c r="BQ2422" s="71"/>
      <c r="BR2422" s="70"/>
      <c r="BS2422" s="72"/>
      <c r="BT2422" s="72"/>
      <c r="BU2422" s="70">
        <v>1793758645</v>
      </c>
      <c r="BV2422" s="70">
        <v>127176008</v>
      </c>
      <c r="BW2422" s="74">
        <v>268468747</v>
      </c>
      <c r="BX2422" s="70">
        <v>2189403400</v>
      </c>
    </row>
    <row r="2423" spans="1:76" x14ac:dyDescent="0.3">
      <c r="A2423" s="73" t="s">
        <v>2236</v>
      </c>
      <c r="B2423" s="2" t="s">
        <v>18</v>
      </c>
      <c r="C2423" s="2" t="s">
        <v>2239</v>
      </c>
      <c r="D2423" s="2"/>
      <c r="E2423" s="2"/>
      <c r="F2423" s="17" t="str">
        <f>+Tabela1[[#This Row],[WK]]&amp;Tabela1[[#This Row],[PK]]&amp;Tabela1[[#This Row],[GK]]</f>
        <v>0462</v>
      </c>
      <c r="G2423" s="2" t="s">
        <v>2246</v>
      </c>
      <c r="H2423" s="3">
        <v>4037670433.0100002</v>
      </c>
      <c r="I2423" s="4">
        <v>1.125</v>
      </c>
      <c r="J2423" s="3">
        <v>4542379237.1400003</v>
      </c>
      <c r="K2423" s="4">
        <v>8.5999999999999993E-2</v>
      </c>
      <c r="L2423" s="3">
        <v>390644614</v>
      </c>
      <c r="M2423" s="3"/>
      <c r="N2423" s="5"/>
      <c r="O2423" s="3">
        <v>688743046.6400001</v>
      </c>
      <c r="P2423" s="4">
        <v>1.125</v>
      </c>
      <c r="Q2423" s="3">
        <v>774835927.47000003</v>
      </c>
      <c r="R2423" s="4">
        <v>2.1999999999999999E-2</v>
      </c>
      <c r="S2423" s="3">
        <v>17046390</v>
      </c>
      <c r="T2423" s="3"/>
      <c r="U2423" s="5"/>
      <c r="V2423" s="3">
        <v>235006021</v>
      </c>
      <c r="W2423" s="5"/>
      <c r="X2423" s="3">
        <v>516696964</v>
      </c>
      <c r="Y2423" s="3">
        <v>136132142</v>
      </c>
      <c r="Z2423" s="3">
        <v>138710</v>
      </c>
      <c r="AA2423" s="3">
        <v>19570318</v>
      </c>
      <c r="AB2423" s="3">
        <v>360855794</v>
      </c>
      <c r="AC2423" s="3">
        <v>0</v>
      </c>
      <c r="AD2423" s="3">
        <v>292680177</v>
      </c>
      <c r="AE2423" s="3">
        <v>0</v>
      </c>
      <c r="AF2423" s="3">
        <v>390644614</v>
      </c>
      <c r="AG2423" s="3">
        <v>17046390</v>
      </c>
      <c r="AH2423" s="3">
        <v>292680177</v>
      </c>
      <c r="AI2423" s="3">
        <v>235006021</v>
      </c>
      <c r="AJ2423" s="3">
        <v>28641894</v>
      </c>
      <c r="AK2423" s="3">
        <v>39631128</v>
      </c>
      <c r="AL2423" s="3">
        <v>12619137</v>
      </c>
      <c r="AM2423" s="3">
        <v>27011991</v>
      </c>
      <c r="AN2423" s="3">
        <v>10989234</v>
      </c>
      <c r="AO2423" s="3">
        <v>0</v>
      </c>
      <c r="AP2423" s="3">
        <v>0</v>
      </c>
      <c r="AQ2423" s="3">
        <v>10989234</v>
      </c>
      <c r="AR2423" s="3">
        <f>Tabela1[[#This Row],[Potrzeby finansowe 2027
w tym:]]+Tabela1[[#This Row],[Rozliczenie 2025 potrz. fin.]]</f>
        <v>527686198</v>
      </c>
      <c r="AS2423" s="3">
        <v>0</v>
      </c>
      <c r="AT2423" s="3">
        <v>0</v>
      </c>
      <c r="AU2423" s="3"/>
      <c r="AV2423" s="3"/>
      <c r="AW2423" s="3"/>
      <c r="AX2423" s="3"/>
      <c r="AY2423" s="3"/>
      <c r="AZ2423" s="3"/>
      <c r="BA2423" s="3">
        <v>138710</v>
      </c>
      <c r="BB2423" s="3">
        <v>0</v>
      </c>
      <c r="BC2423" s="3">
        <v>0</v>
      </c>
      <c r="BD2423" s="3">
        <v>1213.18</v>
      </c>
      <c r="BE2423" s="3">
        <v>353.13</v>
      </c>
      <c r="BF2423" s="3">
        <v>0</v>
      </c>
      <c r="BG2423" s="3">
        <v>12081328</v>
      </c>
      <c r="BH2423" s="3">
        <v>86811</v>
      </c>
      <c r="BI2423" s="3">
        <v>7488990</v>
      </c>
      <c r="BJ2423" s="3">
        <v>96238485.957499996</v>
      </c>
      <c r="BK2423" s="3">
        <v>72118667.149999991</v>
      </c>
      <c r="BL2423" s="3">
        <v>23981524.640000001</v>
      </c>
      <c r="BM2423" s="3">
        <v>48516225.950000003</v>
      </c>
      <c r="BN2423" s="53">
        <v>0.63234895850356965</v>
      </c>
      <c r="BO2423" s="55">
        <v>7.7689715000000001E-3</v>
      </c>
      <c r="BP2423" s="70">
        <v>94787</v>
      </c>
      <c r="BQ2423" s="71"/>
      <c r="BR2423" s="70"/>
      <c r="BS2423" s="72"/>
      <c r="BT2423" s="72"/>
      <c r="BU2423" s="70">
        <v>390644614</v>
      </c>
      <c r="BV2423" s="70">
        <v>17046390</v>
      </c>
      <c r="BW2423" s="74">
        <v>292680177</v>
      </c>
      <c r="BX2423" s="70">
        <v>700371181</v>
      </c>
    </row>
    <row r="2424" spans="1:76" x14ac:dyDescent="0.3">
      <c r="A2424" s="73" t="s">
        <v>2236</v>
      </c>
      <c r="B2424" s="2" t="s">
        <v>18</v>
      </c>
      <c r="C2424" s="2" t="s">
        <v>2247</v>
      </c>
      <c r="D2424" s="2"/>
      <c r="E2424" s="2"/>
      <c r="F2424" s="17" t="str">
        <f>+Tabela1[[#This Row],[WK]]&amp;Tabela1[[#This Row],[PK]]&amp;Tabela1[[#This Row],[GK]]</f>
        <v>0463</v>
      </c>
      <c r="G2424" s="2" t="s">
        <v>2248</v>
      </c>
      <c r="H2424" s="3">
        <v>10647611353.85</v>
      </c>
      <c r="I2424" s="4">
        <v>1.125</v>
      </c>
      <c r="J2424" s="3">
        <v>11978562773.08</v>
      </c>
      <c r="K2424" s="4">
        <v>8.5999999999999993E-2</v>
      </c>
      <c r="L2424" s="3">
        <v>1030156398</v>
      </c>
      <c r="M2424" s="3"/>
      <c r="N2424" s="5"/>
      <c r="O2424" s="3">
        <v>3281408915.7499995</v>
      </c>
      <c r="P2424" s="4">
        <v>1.125</v>
      </c>
      <c r="Q2424" s="3">
        <v>3691585030.2199998</v>
      </c>
      <c r="R2424" s="4">
        <v>2.1999999999999999E-2</v>
      </c>
      <c r="S2424" s="3">
        <v>81214871</v>
      </c>
      <c r="T2424" s="3"/>
      <c r="U2424" s="5"/>
      <c r="V2424" s="3">
        <v>540611606</v>
      </c>
      <c r="W2424" s="5"/>
      <c r="X2424" s="3">
        <v>750258548</v>
      </c>
      <c r="Y2424" s="3">
        <v>0</v>
      </c>
      <c r="Z2424" s="3">
        <v>156342</v>
      </c>
      <c r="AA2424" s="3">
        <v>45386966</v>
      </c>
      <c r="AB2424" s="3">
        <v>686191641</v>
      </c>
      <c r="AC2424" s="3">
        <v>18523599</v>
      </c>
      <c r="AD2424" s="3">
        <v>209646941</v>
      </c>
      <c r="AE2424" s="3">
        <v>0</v>
      </c>
      <c r="AF2424" s="3">
        <v>1030156398</v>
      </c>
      <c r="AG2424" s="3">
        <v>81214871</v>
      </c>
      <c r="AH2424" s="3">
        <v>209646941</v>
      </c>
      <c r="AI2424" s="3">
        <v>540611606</v>
      </c>
      <c r="AJ2424" s="3">
        <v>52226239</v>
      </c>
      <c r="AK2424" s="3">
        <v>52226239</v>
      </c>
      <c r="AL2424" s="3">
        <v>29241827</v>
      </c>
      <c r="AM2424" s="3">
        <v>22984412</v>
      </c>
      <c r="AN2424" s="3">
        <v>8400000</v>
      </c>
      <c r="AO2424" s="3">
        <v>0</v>
      </c>
      <c r="AP2424" s="3">
        <v>-8400000</v>
      </c>
      <c r="AQ2424" s="3">
        <v>0</v>
      </c>
      <c r="AR2424" s="3">
        <f>Tabela1[[#This Row],[Potrzeby finansowe 2027
w tym:]]+Tabela1[[#This Row],[Rozliczenie 2025 potrz. fin.]]</f>
        <v>750258548</v>
      </c>
      <c r="AS2424" s="3">
        <v>0</v>
      </c>
      <c r="AT2424" s="3">
        <v>0</v>
      </c>
      <c r="AU2424" s="3"/>
      <c r="AV2424" s="3"/>
      <c r="AW2424" s="3"/>
      <c r="AX2424" s="3"/>
      <c r="AY2424" s="3"/>
      <c r="AZ2424" s="3"/>
      <c r="BA2424" s="3">
        <v>156342</v>
      </c>
      <c r="BB2424" s="3">
        <v>0</v>
      </c>
      <c r="BC2424" s="3">
        <v>46.69</v>
      </c>
      <c r="BD2424" s="3">
        <v>678.32</v>
      </c>
      <c r="BE2424" s="3">
        <v>1464.88</v>
      </c>
      <c r="BF2424" s="3">
        <v>0</v>
      </c>
      <c r="BG2424" s="3">
        <v>26829396</v>
      </c>
      <c r="BH2424" s="3">
        <v>192784</v>
      </c>
      <c r="BI2424" s="3">
        <v>18557570</v>
      </c>
      <c r="BJ2424" s="3">
        <v>238477081.90750003</v>
      </c>
      <c r="BK2424" s="3">
        <v>190382214.42000002</v>
      </c>
      <c r="BL2424" s="3">
        <v>22001493.199999999</v>
      </c>
      <c r="BM2424" s="3">
        <v>148376483.55000001</v>
      </c>
      <c r="BN2424" s="53">
        <v>0.88779224235745668</v>
      </c>
      <c r="BO2424" s="55">
        <v>1.4814368200000001E-2</v>
      </c>
      <c r="BP2424" s="70">
        <v>180747</v>
      </c>
      <c r="BQ2424" s="71"/>
      <c r="BR2424" s="70"/>
      <c r="BS2424" s="72"/>
      <c r="BT2424" s="72"/>
      <c r="BU2424" s="70">
        <v>1030156398</v>
      </c>
      <c r="BV2424" s="70">
        <v>81214871</v>
      </c>
      <c r="BW2424" s="74">
        <v>209646941</v>
      </c>
      <c r="BX2424" s="70">
        <v>1321018210</v>
      </c>
    </row>
    <row r="2425" spans="1:76" x14ac:dyDescent="0.3">
      <c r="A2425" s="73" t="s">
        <v>2236</v>
      </c>
      <c r="B2425" s="2" t="s">
        <v>18</v>
      </c>
      <c r="C2425" s="2" t="s">
        <v>2241</v>
      </c>
      <c r="D2425" s="2"/>
      <c r="E2425" s="2"/>
      <c r="F2425" s="17" t="str">
        <f>+Tabela1[[#This Row],[WK]]&amp;Tabela1[[#This Row],[PK]]&amp;Tabela1[[#This Row],[GK]]</f>
        <v>0464</v>
      </c>
      <c r="G2425" s="2" t="s">
        <v>2249</v>
      </c>
      <c r="H2425" s="3">
        <v>4847844763.1800003</v>
      </c>
      <c r="I2425" s="4">
        <v>1.125</v>
      </c>
      <c r="J2425" s="3">
        <v>5453825358.5799999</v>
      </c>
      <c r="K2425" s="4">
        <v>8.5999999999999993E-2</v>
      </c>
      <c r="L2425" s="3">
        <v>469028981</v>
      </c>
      <c r="M2425" s="3"/>
      <c r="N2425" s="5"/>
      <c r="O2425" s="3">
        <v>1115181599.3299999</v>
      </c>
      <c r="P2425" s="4">
        <v>1.125</v>
      </c>
      <c r="Q2425" s="3">
        <v>1254579299.25</v>
      </c>
      <c r="R2425" s="4">
        <v>2.1999999999999999E-2</v>
      </c>
      <c r="S2425" s="3">
        <v>27600745</v>
      </c>
      <c r="T2425" s="3"/>
      <c r="U2425" s="5"/>
      <c r="V2425" s="3">
        <v>270883788</v>
      </c>
      <c r="W2425" s="5"/>
      <c r="X2425" s="3">
        <v>363638481</v>
      </c>
      <c r="Y2425" s="3">
        <v>0</v>
      </c>
      <c r="Z2425" s="3">
        <v>83481</v>
      </c>
      <c r="AA2425" s="3">
        <v>22551923</v>
      </c>
      <c r="AB2425" s="3">
        <v>341003077</v>
      </c>
      <c r="AC2425" s="3">
        <v>0</v>
      </c>
      <c r="AD2425" s="3">
        <v>92551659</v>
      </c>
      <c r="AE2425" s="3">
        <v>0</v>
      </c>
      <c r="AF2425" s="3">
        <v>469028981</v>
      </c>
      <c r="AG2425" s="3">
        <v>27600745</v>
      </c>
      <c r="AH2425" s="3">
        <v>92551659</v>
      </c>
      <c r="AI2425" s="3">
        <v>270883788</v>
      </c>
      <c r="AJ2425" s="3">
        <v>20802190</v>
      </c>
      <c r="AK2425" s="3">
        <v>20599156</v>
      </c>
      <c r="AL2425" s="3">
        <v>9075379</v>
      </c>
      <c r="AM2425" s="3">
        <v>11523777</v>
      </c>
      <c r="AN2425" s="3">
        <v>-203034</v>
      </c>
      <c r="AO2425" s="3">
        <v>0</v>
      </c>
      <c r="AP2425" s="3">
        <v>0</v>
      </c>
      <c r="AQ2425" s="3">
        <v>-203034</v>
      </c>
      <c r="AR2425" s="3">
        <f>Tabela1[[#This Row],[Potrzeby finansowe 2027
w tym:]]+Tabela1[[#This Row],[Rozliczenie 2025 potrz. fin.]]</f>
        <v>363435447</v>
      </c>
      <c r="AS2425" s="3">
        <v>0</v>
      </c>
      <c r="AT2425" s="3">
        <v>0</v>
      </c>
      <c r="AU2425" s="3"/>
      <c r="AV2425" s="3"/>
      <c r="AW2425" s="3"/>
      <c r="AX2425" s="3"/>
      <c r="AY2425" s="3"/>
      <c r="AZ2425" s="3"/>
      <c r="BA2425" s="3">
        <v>83481</v>
      </c>
      <c r="BB2425" s="3">
        <v>0</v>
      </c>
      <c r="BC2425" s="3">
        <v>50.88</v>
      </c>
      <c r="BD2425" s="3">
        <v>16.059999999999999</v>
      </c>
      <c r="BE2425" s="3">
        <v>1301.47</v>
      </c>
      <c r="BF2425" s="3">
        <v>0</v>
      </c>
      <c r="BG2425" s="3">
        <v>13643768</v>
      </c>
      <c r="BH2425" s="3">
        <v>98038</v>
      </c>
      <c r="BI2425" s="3">
        <v>8908155</v>
      </c>
      <c r="BJ2425" s="3">
        <v>114475706.69499999</v>
      </c>
      <c r="BK2425" s="3">
        <v>84482155.00999999</v>
      </c>
      <c r="BL2425" s="3">
        <v>32823194.280000001</v>
      </c>
      <c r="BM2425" s="3">
        <v>54327818.180000007</v>
      </c>
      <c r="BN2425" s="53">
        <v>0.8306511862459901</v>
      </c>
      <c r="BO2425" s="55">
        <v>8.2805693000000003E-3</v>
      </c>
      <c r="BP2425" s="70">
        <v>101029</v>
      </c>
      <c r="BQ2425" s="71"/>
      <c r="BR2425" s="70"/>
      <c r="BS2425" s="72"/>
      <c r="BT2425" s="72"/>
      <c r="BU2425" s="70">
        <v>469028981</v>
      </c>
      <c r="BV2425" s="70">
        <v>27600745</v>
      </c>
      <c r="BW2425" s="74">
        <v>92551659</v>
      </c>
      <c r="BX2425" s="70">
        <v>589181385</v>
      </c>
    </row>
    <row r="2426" spans="1:76" x14ac:dyDescent="0.3">
      <c r="A2426" s="73" t="s">
        <v>2236</v>
      </c>
      <c r="B2426" s="2" t="s">
        <v>23</v>
      </c>
      <c r="C2426" s="2" t="s">
        <v>2237</v>
      </c>
      <c r="D2426" s="2"/>
      <c r="E2426" s="2"/>
      <c r="F2426" s="17" t="str">
        <f>+Tabela1[[#This Row],[WK]]&amp;Tabela1[[#This Row],[PK]]&amp;Tabela1[[#This Row],[GK]]</f>
        <v>0661</v>
      </c>
      <c r="G2426" s="2" t="s">
        <v>2250</v>
      </c>
      <c r="H2426" s="3">
        <v>2754457696.96</v>
      </c>
      <c r="I2426" s="4">
        <v>1.125</v>
      </c>
      <c r="J2426" s="3">
        <v>3098764909.0799999</v>
      </c>
      <c r="K2426" s="4">
        <v>8.5999999999999993E-2</v>
      </c>
      <c r="L2426" s="3">
        <v>266493782</v>
      </c>
      <c r="M2426" s="3"/>
      <c r="N2426" s="5"/>
      <c r="O2426" s="3">
        <v>444572605.60000002</v>
      </c>
      <c r="P2426" s="4">
        <v>1.125</v>
      </c>
      <c r="Q2426" s="3">
        <v>500144181.30000001</v>
      </c>
      <c r="R2426" s="4">
        <v>2.1999999999999999E-2</v>
      </c>
      <c r="S2426" s="3">
        <v>11003172</v>
      </c>
      <c r="T2426" s="3"/>
      <c r="U2426" s="5"/>
      <c r="V2426" s="3">
        <v>152287036</v>
      </c>
      <c r="W2426" s="5"/>
      <c r="X2426" s="3">
        <v>291718519</v>
      </c>
      <c r="Y2426" s="3">
        <v>37285092</v>
      </c>
      <c r="Z2426" s="3">
        <v>0</v>
      </c>
      <c r="AA2426" s="3">
        <v>11464361</v>
      </c>
      <c r="AB2426" s="3">
        <v>238684919</v>
      </c>
      <c r="AC2426" s="3">
        <v>4284147</v>
      </c>
      <c r="AD2426" s="3">
        <v>139431483</v>
      </c>
      <c r="AE2426" s="3">
        <v>0</v>
      </c>
      <c r="AF2426" s="3">
        <v>266493782</v>
      </c>
      <c r="AG2426" s="3">
        <v>11003172</v>
      </c>
      <c r="AH2426" s="3">
        <v>139431483</v>
      </c>
      <c r="AI2426" s="3">
        <v>152287036</v>
      </c>
      <c r="AJ2426" s="3">
        <v>23759743</v>
      </c>
      <c r="AK2426" s="3">
        <v>23759743</v>
      </c>
      <c r="AL2426" s="3">
        <v>7765308</v>
      </c>
      <c r="AM2426" s="3">
        <v>15994435</v>
      </c>
      <c r="AN2426" s="3">
        <v>71646</v>
      </c>
      <c r="AO2426" s="3">
        <v>0</v>
      </c>
      <c r="AP2426" s="3">
        <v>-71646</v>
      </c>
      <c r="AQ2426" s="3">
        <v>0</v>
      </c>
      <c r="AR2426" s="3">
        <f>Tabela1[[#This Row],[Potrzeby finansowe 2027
w tym:]]+Tabela1[[#This Row],[Rozliczenie 2025 potrz. fin.]]</f>
        <v>291718519</v>
      </c>
      <c r="AS2426" s="3">
        <v>0</v>
      </c>
      <c r="AT2426" s="3">
        <v>0</v>
      </c>
      <c r="AU2426" s="3"/>
      <c r="AV2426" s="3"/>
      <c r="AW2426" s="3"/>
      <c r="AX2426" s="3"/>
      <c r="AY2426" s="3"/>
      <c r="AZ2426" s="3"/>
      <c r="BA2426" s="3">
        <v>0</v>
      </c>
      <c r="BB2426" s="3">
        <v>0</v>
      </c>
      <c r="BC2426" s="3">
        <v>0</v>
      </c>
      <c r="BD2426" s="3">
        <v>0</v>
      </c>
      <c r="BE2426" s="3">
        <v>0</v>
      </c>
      <c r="BF2426" s="3">
        <v>0</v>
      </c>
      <c r="BG2426" s="3">
        <v>7441321</v>
      </c>
      <c r="BH2426" s="3">
        <v>53470</v>
      </c>
      <c r="BI2426" s="3">
        <v>4023040</v>
      </c>
      <c r="BJ2426" s="3">
        <v>51698734.727499999</v>
      </c>
      <c r="BK2426" s="3">
        <v>33629888.600000001</v>
      </c>
      <c r="BL2426" s="3">
        <v>22659064.27</v>
      </c>
      <c r="BM2426" s="3">
        <v>26957255.969999999</v>
      </c>
      <c r="BN2426" s="53">
        <v>0.72364624141424982</v>
      </c>
      <c r="BO2426" s="55">
        <v>4.6720787000000003E-3</v>
      </c>
      <c r="BP2426" s="70">
        <v>57003</v>
      </c>
      <c r="BQ2426" s="71"/>
      <c r="BR2426" s="70"/>
      <c r="BS2426" s="72"/>
      <c r="BT2426" s="72"/>
      <c r="BU2426" s="70">
        <v>266493782</v>
      </c>
      <c r="BV2426" s="70">
        <v>11003172</v>
      </c>
      <c r="BW2426" s="74">
        <v>139431483</v>
      </c>
      <c r="BX2426" s="70">
        <v>416928437</v>
      </c>
    </row>
    <row r="2427" spans="1:76" x14ac:dyDescent="0.3">
      <c r="A2427" s="73" t="s">
        <v>2236</v>
      </c>
      <c r="B2427" s="2" t="s">
        <v>23</v>
      </c>
      <c r="C2427" s="2" t="s">
        <v>2239</v>
      </c>
      <c r="D2427" s="2"/>
      <c r="E2427" s="2"/>
      <c r="F2427" s="17" t="str">
        <f>+Tabela1[[#This Row],[WK]]&amp;Tabela1[[#This Row],[PK]]&amp;Tabela1[[#This Row],[GK]]</f>
        <v>0662</v>
      </c>
      <c r="G2427" s="2" t="s">
        <v>2251</v>
      </c>
      <c r="H2427" s="3">
        <v>2711074380.79</v>
      </c>
      <c r="I2427" s="4">
        <v>1.125</v>
      </c>
      <c r="J2427" s="3">
        <v>3049958678.3899999</v>
      </c>
      <c r="K2427" s="4">
        <v>8.5999999999999993E-2</v>
      </c>
      <c r="L2427" s="3">
        <v>262296446</v>
      </c>
      <c r="M2427" s="3"/>
      <c r="N2427" s="5"/>
      <c r="O2427" s="3">
        <v>369877194.87</v>
      </c>
      <c r="P2427" s="4">
        <v>1.125</v>
      </c>
      <c r="Q2427" s="3">
        <v>416111844.23000002</v>
      </c>
      <c r="R2427" s="4">
        <v>2.1999999999999999E-2</v>
      </c>
      <c r="S2427" s="3">
        <v>9154461</v>
      </c>
      <c r="T2427" s="3"/>
      <c r="U2427" s="5"/>
      <c r="V2427" s="3">
        <v>153565130</v>
      </c>
      <c r="W2427" s="5"/>
      <c r="X2427" s="3">
        <v>301387164</v>
      </c>
      <c r="Y2427" s="3">
        <v>29242834</v>
      </c>
      <c r="Z2427" s="3">
        <v>374</v>
      </c>
      <c r="AA2427" s="3">
        <v>13210358</v>
      </c>
      <c r="AB2427" s="3">
        <v>253808057</v>
      </c>
      <c r="AC2427" s="3">
        <v>5125541</v>
      </c>
      <c r="AD2427" s="3">
        <v>150340182</v>
      </c>
      <c r="AE2427" s="3">
        <v>0</v>
      </c>
      <c r="AF2427" s="3">
        <v>262296446</v>
      </c>
      <c r="AG2427" s="3">
        <v>9154461</v>
      </c>
      <c r="AH2427" s="3">
        <v>150340182</v>
      </c>
      <c r="AI2427" s="3">
        <v>153565130</v>
      </c>
      <c r="AJ2427" s="3">
        <v>29352143</v>
      </c>
      <c r="AK2427" s="3">
        <v>31870290</v>
      </c>
      <c r="AL2427" s="3">
        <v>6035086</v>
      </c>
      <c r="AM2427" s="3">
        <v>25835204</v>
      </c>
      <c r="AN2427" s="3">
        <v>3647120</v>
      </c>
      <c r="AO2427" s="3">
        <v>0</v>
      </c>
      <c r="AP2427" s="3">
        <v>-1128973</v>
      </c>
      <c r="AQ2427" s="3">
        <v>2518147</v>
      </c>
      <c r="AR2427" s="3">
        <f>Tabela1[[#This Row],[Potrzeby finansowe 2027
w tym:]]+Tabela1[[#This Row],[Rozliczenie 2025 potrz. fin.]]</f>
        <v>303905311</v>
      </c>
      <c r="AS2427" s="3">
        <v>0</v>
      </c>
      <c r="AT2427" s="3">
        <v>0</v>
      </c>
      <c r="AU2427" s="3"/>
      <c r="AV2427" s="3"/>
      <c r="AW2427" s="3"/>
      <c r="AX2427" s="3"/>
      <c r="AY2427" s="3"/>
      <c r="AZ2427" s="3"/>
      <c r="BA2427" s="3">
        <v>374</v>
      </c>
      <c r="BB2427" s="3">
        <v>0</v>
      </c>
      <c r="BC2427" s="3">
        <v>1.1200000000000001</v>
      </c>
      <c r="BD2427" s="3">
        <v>0.01</v>
      </c>
      <c r="BE2427" s="3">
        <v>0</v>
      </c>
      <c r="BF2427" s="3">
        <v>0</v>
      </c>
      <c r="BG2427" s="3">
        <v>7746239</v>
      </c>
      <c r="BH2427" s="3">
        <v>55661</v>
      </c>
      <c r="BI2427" s="3">
        <v>5464119</v>
      </c>
      <c r="BJ2427" s="3">
        <v>70217552.582499996</v>
      </c>
      <c r="BK2427" s="3">
        <v>42772217.310000002</v>
      </c>
      <c r="BL2427" s="3">
        <v>17930868.77</v>
      </c>
      <c r="BM2427" s="3">
        <v>73919603.549999997</v>
      </c>
      <c r="BN2427" s="53">
        <v>0.73732040548554145</v>
      </c>
      <c r="BO2427" s="55">
        <v>4.4637573999999998E-3</v>
      </c>
      <c r="BP2427" s="70">
        <v>54461</v>
      </c>
      <c r="BQ2427" s="71"/>
      <c r="BR2427" s="70"/>
      <c r="BS2427" s="72"/>
      <c r="BT2427" s="72"/>
      <c r="BU2427" s="70">
        <v>262296446</v>
      </c>
      <c r="BV2427" s="70">
        <v>9154461</v>
      </c>
      <c r="BW2427" s="74">
        <v>150340182</v>
      </c>
      <c r="BX2427" s="70">
        <v>421791089</v>
      </c>
    </row>
    <row r="2428" spans="1:76" x14ac:dyDescent="0.3">
      <c r="A2428" s="73" t="s">
        <v>2236</v>
      </c>
      <c r="B2428" s="2" t="s">
        <v>23</v>
      </c>
      <c r="C2428" s="2" t="s">
        <v>2247</v>
      </c>
      <c r="D2428" s="2"/>
      <c r="E2428" s="2"/>
      <c r="F2428" s="17" t="str">
        <f>+Tabela1[[#This Row],[WK]]&amp;Tabela1[[#This Row],[PK]]&amp;Tabela1[[#This Row],[GK]]</f>
        <v>0663</v>
      </c>
      <c r="G2428" s="2" t="s">
        <v>2252</v>
      </c>
      <c r="H2428" s="3">
        <v>19061091396.93</v>
      </c>
      <c r="I2428" s="4">
        <v>1.125</v>
      </c>
      <c r="J2428" s="3">
        <v>21443727821.549999</v>
      </c>
      <c r="K2428" s="4">
        <v>8.5999999999999993E-2</v>
      </c>
      <c r="L2428" s="3">
        <v>1844160593</v>
      </c>
      <c r="M2428" s="3"/>
      <c r="N2428" s="5"/>
      <c r="O2428" s="3">
        <v>7210038543.210001</v>
      </c>
      <c r="P2428" s="4">
        <v>1.125</v>
      </c>
      <c r="Q2428" s="3">
        <v>8111293361.1099997</v>
      </c>
      <c r="R2428" s="4">
        <v>2.1999999999999999E-2</v>
      </c>
      <c r="S2428" s="3">
        <v>178448454</v>
      </c>
      <c r="T2428" s="3"/>
      <c r="U2428" s="5"/>
      <c r="V2428" s="3">
        <v>974483537</v>
      </c>
      <c r="W2428" s="5"/>
      <c r="X2428" s="3">
        <v>1299981906</v>
      </c>
      <c r="Y2428" s="3">
        <v>0</v>
      </c>
      <c r="Z2428" s="3">
        <v>280550</v>
      </c>
      <c r="AA2428" s="3">
        <v>67722924</v>
      </c>
      <c r="AB2428" s="3">
        <v>1228382808</v>
      </c>
      <c r="AC2428" s="3">
        <v>3595624</v>
      </c>
      <c r="AD2428" s="3">
        <v>338792757</v>
      </c>
      <c r="AE2428" s="3">
        <v>0</v>
      </c>
      <c r="AF2428" s="3">
        <v>1844160593</v>
      </c>
      <c r="AG2428" s="3">
        <v>178448454</v>
      </c>
      <c r="AH2428" s="3">
        <v>338792757</v>
      </c>
      <c r="AI2428" s="3">
        <v>974483537</v>
      </c>
      <c r="AJ2428" s="3">
        <v>83520146</v>
      </c>
      <c r="AK2428" s="3">
        <v>96814533</v>
      </c>
      <c r="AL2428" s="3">
        <v>64512180</v>
      </c>
      <c r="AM2428" s="3">
        <v>32302353</v>
      </c>
      <c r="AN2428" s="3">
        <v>13294387</v>
      </c>
      <c r="AO2428" s="3">
        <v>0</v>
      </c>
      <c r="AP2428" s="3">
        <v>0</v>
      </c>
      <c r="AQ2428" s="3">
        <v>13294387</v>
      </c>
      <c r="AR2428" s="3">
        <f>Tabela1[[#This Row],[Potrzeby finansowe 2027
w tym:]]+Tabela1[[#This Row],[Rozliczenie 2025 potrz. fin.]]</f>
        <v>1313276293</v>
      </c>
      <c r="AS2428" s="3">
        <v>0</v>
      </c>
      <c r="AT2428" s="3">
        <v>0</v>
      </c>
      <c r="AU2428" s="3"/>
      <c r="AV2428" s="3"/>
      <c r="AW2428" s="3"/>
      <c r="AX2428" s="3"/>
      <c r="AY2428" s="3"/>
      <c r="AZ2428" s="3"/>
      <c r="BA2428" s="3">
        <v>280550</v>
      </c>
      <c r="BB2428" s="3">
        <v>0</v>
      </c>
      <c r="BC2428" s="3">
        <v>25.07</v>
      </c>
      <c r="BD2428" s="3">
        <v>2717.86</v>
      </c>
      <c r="BE2428" s="3">
        <v>18.829999999999998</v>
      </c>
      <c r="BF2428" s="3">
        <v>0</v>
      </c>
      <c r="BG2428" s="3">
        <v>45464151</v>
      </c>
      <c r="BH2428" s="3">
        <v>326685</v>
      </c>
      <c r="BI2428" s="3">
        <v>22258773</v>
      </c>
      <c r="BJ2428" s="3">
        <v>286039994.17750001</v>
      </c>
      <c r="BK2428" s="3">
        <v>229619233.03999999</v>
      </c>
      <c r="BL2428" s="3">
        <v>74121806.069999993</v>
      </c>
      <c r="BM2428" s="3">
        <v>77439432.409999996</v>
      </c>
      <c r="BN2428" s="53">
        <v>0.89215223918230502</v>
      </c>
      <c r="BO2428" s="55">
        <v>2.6314205800000001E-2</v>
      </c>
      <c r="BP2428" s="70">
        <v>321053</v>
      </c>
      <c r="BQ2428" s="71"/>
      <c r="BR2428" s="70"/>
      <c r="BS2428" s="72"/>
      <c r="BT2428" s="72"/>
      <c r="BU2428" s="70">
        <v>1844160593</v>
      </c>
      <c r="BV2428" s="70">
        <v>178448454</v>
      </c>
      <c r="BW2428" s="74">
        <v>338792757</v>
      </c>
      <c r="BX2428" s="70">
        <v>2361401804</v>
      </c>
    </row>
    <row r="2429" spans="1:76" x14ac:dyDescent="0.3">
      <c r="A2429" s="73" t="s">
        <v>2236</v>
      </c>
      <c r="B2429" s="2" t="s">
        <v>23</v>
      </c>
      <c r="C2429" s="2" t="s">
        <v>2241</v>
      </c>
      <c r="D2429" s="2"/>
      <c r="E2429" s="2"/>
      <c r="F2429" s="17" t="str">
        <f>+Tabela1[[#This Row],[WK]]&amp;Tabela1[[#This Row],[PK]]&amp;Tabela1[[#This Row],[GK]]</f>
        <v>0664</v>
      </c>
      <c r="G2429" s="2" t="s">
        <v>2253</v>
      </c>
      <c r="H2429" s="3">
        <v>2775678321.8099999</v>
      </c>
      <c r="I2429" s="4">
        <v>1.125</v>
      </c>
      <c r="J2429" s="3">
        <v>3122638112.04</v>
      </c>
      <c r="K2429" s="4">
        <v>8.5999999999999993E-2</v>
      </c>
      <c r="L2429" s="3">
        <v>268546878</v>
      </c>
      <c r="M2429" s="3"/>
      <c r="N2429" s="5"/>
      <c r="O2429" s="3">
        <v>563212390.95999992</v>
      </c>
      <c r="P2429" s="4">
        <v>1.125</v>
      </c>
      <c r="Q2429" s="3">
        <v>633613939.83000004</v>
      </c>
      <c r="R2429" s="4">
        <v>2.1999999999999999E-2</v>
      </c>
      <c r="S2429" s="3">
        <v>13939507</v>
      </c>
      <c r="T2429" s="3"/>
      <c r="U2429" s="5"/>
      <c r="V2429" s="3">
        <v>152364353</v>
      </c>
      <c r="W2429" s="5"/>
      <c r="X2429" s="3">
        <v>395426666</v>
      </c>
      <c r="Y2429" s="3">
        <v>101656251</v>
      </c>
      <c r="Z2429" s="3">
        <v>12060</v>
      </c>
      <c r="AA2429" s="3">
        <v>12107298</v>
      </c>
      <c r="AB2429" s="3">
        <v>281651057</v>
      </c>
      <c r="AC2429" s="3">
        <v>0</v>
      </c>
      <c r="AD2429" s="3">
        <v>238891426</v>
      </c>
      <c r="AE2429" s="3">
        <v>0</v>
      </c>
      <c r="AF2429" s="3">
        <v>268546878</v>
      </c>
      <c r="AG2429" s="3">
        <v>13939507</v>
      </c>
      <c r="AH2429" s="3">
        <v>238891426</v>
      </c>
      <c r="AI2429" s="3">
        <v>152364353</v>
      </c>
      <c r="AJ2429" s="3">
        <v>15690519</v>
      </c>
      <c r="AK2429" s="3">
        <v>11519632</v>
      </c>
      <c r="AL2429" s="3">
        <v>5159265</v>
      </c>
      <c r="AM2429" s="3">
        <v>6360367</v>
      </c>
      <c r="AN2429" s="3">
        <v>-4170887</v>
      </c>
      <c r="AO2429" s="3">
        <v>0</v>
      </c>
      <c r="AP2429" s="3">
        <v>0</v>
      </c>
      <c r="AQ2429" s="3">
        <v>-4170887</v>
      </c>
      <c r="AR2429" s="3">
        <f>Tabela1[[#This Row],[Potrzeby finansowe 2027
w tym:]]+Tabela1[[#This Row],[Rozliczenie 2025 potrz. fin.]]</f>
        <v>391255779</v>
      </c>
      <c r="AS2429" s="3">
        <v>0</v>
      </c>
      <c r="AT2429" s="3">
        <v>0</v>
      </c>
      <c r="AU2429" s="3"/>
      <c r="AV2429" s="3"/>
      <c r="AW2429" s="3"/>
      <c r="AX2429" s="3"/>
      <c r="AY2429" s="3"/>
      <c r="AZ2429" s="3"/>
      <c r="BA2429" s="3">
        <v>12060</v>
      </c>
      <c r="BB2429" s="3">
        <v>0</v>
      </c>
      <c r="BC2429" s="3">
        <v>0</v>
      </c>
      <c r="BD2429" s="3">
        <v>0</v>
      </c>
      <c r="BE2429" s="3">
        <v>241.65</v>
      </c>
      <c r="BF2429" s="3">
        <v>0</v>
      </c>
      <c r="BG2429" s="3">
        <v>7910875</v>
      </c>
      <c r="BH2429" s="3">
        <v>56844</v>
      </c>
      <c r="BI2429" s="3">
        <v>4196423</v>
      </c>
      <c r="BJ2429" s="3">
        <v>53926817.420000002</v>
      </c>
      <c r="BK2429" s="3">
        <v>26689298.75</v>
      </c>
      <c r="BL2429" s="3">
        <v>27226240.440000001</v>
      </c>
      <c r="BM2429" s="3">
        <v>54497593.799999997</v>
      </c>
      <c r="BN2429" s="53">
        <v>0.61896779555758918</v>
      </c>
      <c r="BO2429" s="55">
        <v>5.3726694999999998E-3</v>
      </c>
      <c r="BP2429" s="70">
        <v>65550</v>
      </c>
      <c r="BQ2429" s="71"/>
      <c r="BR2429" s="70"/>
      <c r="BS2429" s="72"/>
      <c r="BT2429" s="72"/>
      <c r="BU2429" s="70">
        <v>268546878</v>
      </c>
      <c r="BV2429" s="70">
        <v>13939507</v>
      </c>
      <c r="BW2429" s="74">
        <v>238891426</v>
      </c>
      <c r="BX2429" s="70">
        <v>521377811</v>
      </c>
    </row>
    <row r="2430" spans="1:76" x14ac:dyDescent="0.3">
      <c r="A2430" s="73" t="s">
        <v>2236</v>
      </c>
      <c r="B2430" s="2" t="s">
        <v>54</v>
      </c>
      <c r="C2430" s="2" t="s">
        <v>2237</v>
      </c>
      <c r="D2430" s="2"/>
      <c r="E2430" s="2"/>
      <c r="F2430" s="17" t="str">
        <f>+Tabela1[[#This Row],[WK]]&amp;Tabela1[[#This Row],[PK]]&amp;Tabela1[[#This Row],[GK]]</f>
        <v>0861</v>
      </c>
      <c r="G2430" s="2" t="s">
        <v>2254</v>
      </c>
      <c r="H2430" s="3">
        <v>6131263553.29</v>
      </c>
      <c r="I2430" s="4">
        <v>1.125</v>
      </c>
      <c r="J2430" s="3">
        <v>6897671497.4499998</v>
      </c>
      <c r="K2430" s="4">
        <v>8.5999999999999993E-2</v>
      </c>
      <c r="L2430" s="3">
        <v>593199749</v>
      </c>
      <c r="M2430" s="3"/>
      <c r="N2430" s="5"/>
      <c r="O2430" s="3">
        <v>1305710409.78</v>
      </c>
      <c r="P2430" s="4">
        <v>1.125</v>
      </c>
      <c r="Q2430" s="3">
        <v>1468924211</v>
      </c>
      <c r="R2430" s="4">
        <v>2.1999999999999999E-2</v>
      </c>
      <c r="S2430" s="3">
        <v>32316333</v>
      </c>
      <c r="T2430" s="3"/>
      <c r="U2430" s="5"/>
      <c r="V2430" s="3">
        <v>331760979</v>
      </c>
      <c r="W2430" s="5"/>
      <c r="X2430" s="3">
        <v>486643068</v>
      </c>
      <c r="Y2430" s="3">
        <v>0</v>
      </c>
      <c r="Z2430" s="3">
        <v>61955</v>
      </c>
      <c r="AA2430" s="3">
        <v>24328495</v>
      </c>
      <c r="AB2430" s="3">
        <v>444999704</v>
      </c>
      <c r="AC2430" s="3">
        <v>17252914</v>
      </c>
      <c r="AD2430" s="3">
        <v>154882089</v>
      </c>
      <c r="AE2430" s="3">
        <v>0</v>
      </c>
      <c r="AF2430" s="3">
        <v>593199749</v>
      </c>
      <c r="AG2430" s="3">
        <v>32316333</v>
      </c>
      <c r="AH2430" s="3">
        <v>154882089</v>
      </c>
      <c r="AI2430" s="3">
        <v>331760979</v>
      </c>
      <c r="AJ2430" s="3">
        <v>22954500</v>
      </c>
      <c r="AK2430" s="3">
        <v>22954500</v>
      </c>
      <c r="AL2430" s="3">
        <v>18567962</v>
      </c>
      <c r="AM2430" s="3">
        <v>4386538</v>
      </c>
      <c r="AN2430" s="3">
        <v>2448050</v>
      </c>
      <c r="AO2430" s="3">
        <v>0</v>
      </c>
      <c r="AP2430" s="3">
        <v>-2448050</v>
      </c>
      <c r="AQ2430" s="3">
        <v>0</v>
      </c>
      <c r="AR2430" s="3">
        <f>Tabela1[[#This Row],[Potrzeby finansowe 2027
w tym:]]+Tabela1[[#This Row],[Rozliczenie 2025 potrz. fin.]]</f>
        <v>486643068</v>
      </c>
      <c r="AS2430" s="3">
        <v>0</v>
      </c>
      <c r="AT2430" s="3">
        <v>0</v>
      </c>
      <c r="AU2430" s="3"/>
      <c r="AV2430" s="3"/>
      <c r="AW2430" s="3"/>
      <c r="AX2430" s="3"/>
      <c r="AY2430" s="3"/>
      <c r="AZ2430" s="3"/>
      <c r="BA2430" s="3">
        <v>61955</v>
      </c>
      <c r="BB2430" s="3">
        <v>0</v>
      </c>
      <c r="BC2430" s="3">
        <v>78.34</v>
      </c>
      <c r="BD2430" s="3">
        <v>335.64</v>
      </c>
      <c r="BE2430" s="3">
        <v>47.92</v>
      </c>
      <c r="BF2430" s="3">
        <v>0</v>
      </c>
      <c r="BG2430" s="3">
        <v>15805189</v>
      </c>
      <c r="BH2430" s="3">
        <v>113569</v>
      </c>
      <c r="BI2430" s="3">
        <v>8523306</v>
      </c>
      <c r="BJ2430" s="3">
        <v>109530142.61749999</v>
      </c>
      <c r="BK2430" s="3">
        <v>76639678.5</v>
      </c>
      <c r="BL2430" s="3">
        <v>45505925.829999998</v>
      </c>
      <c r="BM2430" s="3">
        <v>40550004.810000002</v>
      </c>
      <c r="BN2430" s="53">
        <v>0.93319691076423095</v>
      </c>
      <c r="BO2430" s="55">
        <v>8.4840560999999998E-3</v>
      </c>
      <c r="BP2430" s="70">
        <v>103511</v>
      </c>
      <c r="BQ2430" s="71"/>
      <c r="BR2430" s="70"/>
      <c r="BS2430" s="72"/>
      <c r="BT2430" s="72"/>
      <c r="BU2430" s="70">
        <v>593199749</v>
      </c>
      <c r="BV2430" s="70">
        <v>32316333</v>
      </c>
      <c r="BW2430" s="74">
        <v>154882089</v>
      </c>
      <c r="BX2430" s="70">
        <v>780398171</v>
      </c>
    </row>
    <row r="2431" spans="1:76" x14ac:dyDescent="0.3">
      <c r="A2431" s="73" t="s">
        <v>2236</v>
      </c>
      <c r="B2431" s="2" t="s">
        <v>54</v>
      </c>
      <c r="C2431" s="2" t="s">
        <v>2239</v>
      </c>
      <c r="D2431" s="2"/>
      <c r="E2431" s="2"/>
      <c r="F2431" s="17" t="str">
        <f>+Tabela1[[#This Row],[WK]]&amp;Tabela1[[#This Row],[PK]]&amp;Tabela1[[#This Row],[GK]]</f>
        <v>0862</v>
      </c>
      <c r="G2431" s="2" t="s">
        <v>2255</v>
      </c>
      <c r="H2431" s="3">
        <v>8563842266.8299999</v>
      </c>
      <c r="I2431" s="4">
        <v>1.125</v>
      </c>
      <c r="J2431" s="3">
        <v>9634322550.1800003</v>
      </c>
      <c r="K2431" s="4">
        <v>8.5999999999999993E-2</v>
      </c>
      <c r="L2431" s="3">
        <v>828551739</v>
      </c>
      <c r="M2431" s="3"/>
      <c r="N2431" s="5"/>
      <c r="O2431" s="3">
        <v>2731680026.2200003</v>
      </c>
      <c r="P2431" s="4">
        <v>1.125</v>
      </c>
      <c r="Q2431" s="3">
        <v>3073140029.5</v>
      </c>
      <c r="R2431" s="4">
        <v>2.1999999999999999E-2</v>
      </c>
      <c r="S2431" s="3">
        <v>67609081</v>
      </c>
      <c r="T2431" s="3"/>
      <c r="U2431" s="5"/>
      <c r="V2431" s="3">
        <v>403196150</v>
      </c>
      <c r="W2431" s="5"/>
      <c r="X2431" s="3">
        <v>523809092</v>
      </c>
      <c r="Y2431" s="3">
        <v>0</v>
      </c>
      <c r="Z2431" s="3">
        <v>385000</v>
      </c>
      <c r="AA2431" s="3">
        <v>33851609</v>
      </c>
      <c r="AB2431" s="3">
        <v>466794901</v>
      </c>
      <c r="AC2431" s="3">
        <v>22777582</v>
      </c>
      <c r="AD2431" s="3">
        <v>120612942</v>
      </c>
      <c r="AE2431" s="3">
        <v>0</v>
      </c>
      <c r="AF2431" s="3">
        <v>828551739</v>
      </c>
      <c r="AG2431" s="3">
        <v>67609081</v>
      </c>
      <c r="AH2431" s="3">
        <v>120612942</v>
      </c>
      <c r="AI2431" s="3">
        <v>403196150</v>
      </c>
      <c r="AJ2431" s="3">
        <v>35731167</v>
      </c>
      <c r="AK2431" s="3">
        <v>35731167</v>
      </c>
      <c r="AL2431" s="3">
        <v>29225230</v>
      </c>
      <c r="AM2431" s="3">
        <v>6505937</v>
      </c>
      <c r="AN2431" s="3">
        <v>4995391</v>
      </c>
      <c r="AO2431" s="3">
        <v>0</v>
      </c>
      <c r="AP2431" s="3">
        <v>-4995391</v>
      </c>
      <c r="AQ2431" s="3">
        <v>0</v>
      </c>
      <c r="AR2431" s="3">
        <f>Tabela1[[#This Row],[Potrzeby finansowe 2027
w tym:]]+Tabela1[[#This Row],[Rozliczenie 2025 potrz. fin.]]</f>
        <v>523809092</v>
      </c>
      <c r="AS2431" s="3">
        <v>0</v>
      </c>
      <c r="AT2431" s="3">
        <v>0</v>
      </c>
      <c r="AU2431" s="3"/>
      <c r="AV2431" s="3"/>
      <c r="AW2431" s="3"/>
      <c r="AX2431" s="3"/>
      <c r="AY2431" s="3"/>
      <c r="AZ2431" s="3"/>
      <c r="BA2431" s="3">
        <v>385000</v>
      </c>
      <c r="BB2431" s="3">
        <v>0</v>
      </c>
      <c r="BC2431" s="3">
        <v>402.92</v>
      </c>
      <c r="BD2431" s="3">
        <v>1312.01</v>
      </c>
      <c r="BE2431" s="3">
        <v>2.23</v>
      </c>
      <c r="BF2431" s="3">
        <v>3603.42</v>
      </c>
      <c r="BG2431" s="3">
        <v>19271451</v>
      </c>
      <c r="BH2431" s="3">
        <v>138476</v>
      </c>
      <c r="BI2431" s="3">
        <v>14580158</v>
      </c>
      <c r="BJ2431" s="3">
        <v>187364707.92750001</v>
      </c>
      <c r="BK2431" s="3">
        <v>142406298.16000003</v>
      </c>
      <c r="BL2431" s="3">
        <v>54053597.200000003</v>
      </c>
      <c r="BM2431" s="3">
        <v>71726444.669999987</v>
      </c>
      <c r="BN2431" s="53">
        <v>0.91633241969901424</v>
      </c>
      <c r="BO2431" s="55">
        <v>1.15807931E-2</v>
      </c>
      <c r="BP2431" s="70">
        <v>141294</v>
      </c>
      <c r="BQ2431" s="71"/>
      <c r="BR2431" s="70"/>
      <c r="BS2431" s="72"/>
      <c r="BT2431" s="72"/>
      <c r="BU2431" s="70">
        <v>828551739</v>
      </c>
      <c r="BV2431" s="70">
        <v>67609081</v>
      </c>
      <c r="BW2431" s="74">
        <v>120612942</v>
      </c>
      <c r="BX2431" s="70">
        <v>1016773762</v>
      </c>
    </row>
    <row r="2432" spans="1:76" x14ac:dyDescent="0.3">
      <c r="A2432" s="73" t="s">
        <v>2236</v>
      </c>
      <c r="B2432" s="2" t="s">
        <v>69</v>
      </c>
      <c r="C2432" s="2" t="s">
        <v>2237</v>
      </c>
      <c r="D2432" s="2"/>
      <c r="E2432" s="2"/>
      <c r="F2432" s="17" t="str">
        <f>+Tabela1[[#This Row],[WK]]&amp;Tabela1[[#This Row],[PK]]&amp;Tabela1[[#This Row],[GK]]</f>
        <v>1061</v>
      </c>
      <c r="G2432" s="2" t="s">
        <v>2256</v>
      </c>
      <c r="H2432" s="3">
        <v>40508574236.919998</v>
      </c>
      <c r="I2432" s="4">
        <v>1.125</v>
      </c>
      <c r="J2432" s="3">
        <v>45572146016.540001</v>
      </c>
      <c r="K2432" s="4">
        <v>8.5999999999999993E-2</v>
      </c>
      <c r="L2432" s="3">
        <v>3919204557</v>
      </c>
      <c r="M2432" s="3"/>
      <c r="N2432" s="5"/>
      <c r="O2432" s="3">
        <v>15634880063.16</v>
      </c>
      <c r="P2432" s="4">
        <v>1.125</v>
      </c>
      <c r="Q2432" s="3">
        <v>17589240071.060001</v>
      </c>
      <c r="R2432" s="4">
        <v>2.1999999999999999E-2</v>
      </c>
      <c r="S2432" s="3">
        <v>386963282</v>
      </c>
      <c r="T2432" s="3"/>
      <c r="U2432" s="5"/>
      <c r="V2432" s="3">
        <v>2044347907</v>
      </c>
      <c r="W2432" s="5"/>
      <c r="X2432" s="3">
        <v>1975232451</v>
      </c>
      <c r="Y2432" s="3">
        <v>0</v>
      </c>
      <c r="Z2432" s="3">
        <v>192624</v>
      </c>
      <c r="AA2432" s="3">
        <v>160881004</v>
      </c>
      <c r="AB2432" s="3">
        <v>1814158823</v>
      </c>
      <c r="AC2432" s="3">
        <v>0</v>
      </c>
      <c r="AD2432" s="3">
        <v>72949407</v>
      </c>
      <c r="AE2432" s="3">
        <v>0</v>
      </c>
      <c r="AF2432" s="3">
        <v>3919204557</v>
      </c>
      <c r="AG2432" s="3">
        <v>386963282</v>
      </c>
      <c r="AH2432" s="3">
        <v>72949407</v>
      </c>
      <c r="AI2432" s="3">
        <v>2044347907</v>
      </c>
      <c r="AJ2432" s="3">
        <v>119763385</v>
      </c>
      <c r="AK2432" s="3">
        <v>137059820</v>
      </c>
      <c r="AL2432" s="3">
        <v>137610201</v>
      </c>
      <c r="AM2432" s="3">
        <v>-550381</v>
      </c>
      <c r="AN2432" s="3">
        <v>17296435</v>
      </c>
      <c r="AO2432" s="3">
        <v>0</v>
      </c>
      <c r="AP2432" s="3">
        <v>0</v>
      </c>
      <c r="AQ2432" s="3">
        <v>17296435</v>
      </c>
      <c r="AR2432" s="3">
        <f>Tabela1[[#This Row],[Potrzeby finansowe 2027
w tym:]]+Tabela1[[#This Row],[Rozliczenie 2025 potrz. fin.]]</f>
        <v>1992528886</v>
      </c>
      <c r="AS2432" s="3">
        <v>0</v>
      </c>
      <c r="AT2432" s="3">
        <v>0</v>
      </c>
      <c r="AU2432" s="3"/>
      <c r="AV2432" s="3"/>
      <c r="AW2432" s="3"/>
      <c r="AX2432" s="3"/>
      <c r="AY2432" s="3"/>
      <c r="AZ2432" s="3"/>
      <c r="BA2432" s="3">
        <v>192624</v>
      </c>
      <c r="BB2432" s="3">
        <v>0</v>
      </c>
      <c r="BC2432" s="3">
        <v>80.34</v>
      </c>
      <c r="BD2432" s="3">
        <v>1662.11</v>
      </c>
      <c r="BE2432" s="3">
        <v>0</v>
      </c>
      <c r="BF2432" s="3">
        <v>0</v>
      </c>
      <c r="BG2432" s="3">
        <v>89052316</v>
      </c>
      <c r="BH2432" s="3">
        <v>639890</v>
      </c>
      <c r="BI2432" s="3">
        <v>71828688</v>
      </c>
      <c r="BJ2432" s="3">
        <v>923046294.4849999</v>
      </c>
      <c r="BK2432" s="3">
        <v>666494138.88</v>
      </c>
      <c r="BL2432" s="3">
        <v>461214456.13</v>
      </c>
      <c r="BM2432" s="3">
        <v>103779710.15999997</v>
      </c>
      <c r="BN2432" s="53">
        <v>1.0072538206879806</v>
      </c>
      <c r="BO2432" s="55">
        <v>4.8992527299999998E-2</v>
      </c>
      <c r="BP2432" s="70">
        <v>597745</v>
      </c>
      <c r="BQ2432" s="71"/>
      <c r="BR2432" s="70"/>
      <c r="BS2432" s="72"/>
      <c r="BT2432" s="72"/>
      <c r="BU2432" s="70">
        <v>3919204557</v>
      </c>
      <c r="BV2432" s="70">
        <v>386963282</v>
      </c>
      <c r="BW2432" s="74">
        <v>72949407</v>
      </c>
      <c r="BX2432" s="70">
        <v>4379117246</v>
      </c>
    </row>
    <row r="2433" spans="1:76" x14ac:dyDescent="0.3">
      <c r="A2433" s="73" t="s">
        <v>2236</v>
      </c>
      <c r="B2433" s="2" t="s">
        <v>69</v>
      </c>
      <c r="C2433" s="2" t="s">
        <v>2239</v>
      </c>
      <c r="D2433" s="2"/>
      <c r="E2433" s="2"/>
      <c r="F2433" s="17" t="str">
        <f>+Tabela1[[#This Row],[WK]]&amp;Tabela1[[#This Row],[PK]]&amp;Tabela1[[#This Row],[GK]]</f>
        <v>1062</v>
      </c>
      <c r="G2433" s="2" t="s">
        <v>2257</v>
      </c>
      <c r="H2433" s="3">
        <v>3755898961.6799998</v>
      </c>
      <c r="I2433" s="4">
        <v>1.125</v>
      </c>
      <c r="J2433" s="3">
        <v>4225386331.8899999</v>
      </c>
      <c r="K2433" s="4">
        <v>8.5999999999999993E-2</v>
      </c>
      <c r="L2433" s="3">
        <v>363383225</v>
      </c>
      <c r="M2433" s="3"/>
      <c r="N2433" s="5"/>
      <c r="O2433" s="3">
        <v>582076883.95000005</v>
      </c>
      <c r="P2433" s="4">
        <v>1.125</v>
      </c>
      <c r="Q2433" s="3">
        <v>654836494.44000006</v>
      </c>
      <c r="R2433" s="4">
        <v>2.1999999999999999E-2</v>
      </c>
      <c r="S2433" s="3">
        <v>14406403</v>
      </c>
      <c r="T2433" s="3"/>
      <c r="U2433" s="5"/>
      <c r="V2433" s="3">
        <v>193754381</v>
      </c>
      <c r="W2433" s="5"/>
      <c r="X2433" s="3">
        <v>330474589</v>
      </c>
      <c r="Y2433" s="3">
        <v>6018531</v>
      </c>
      <c r="Z2433" s="3">
        <v>97648</v>
      </c>
      <c r="AA2433" s="3">
        <v>14336227</v>
      </c>
      <c r="AB2433" s="3">
        <v>298266164</v>
      </c>
      <c r="AC2433" s="3">
        <v>11756019</v>
      </c>
      <c r="AD2433" s="3">
        <v>136720208</v>
      </c>
      <c r="AE2433" s="3">
        <v>0</v>
      </c>
      <c r="AF2433" s="3">
        <v>363383225</v>
      </c>
      <c r="AG2433" s="3">
        <v>14406403</v>
      </c>
      <c r="AH2433" s="3">
        <v>136720208</v>
      </c>
      <c r="AI2433" s="3">
        <v>193754381</v>
      </c>
      <c r="AJ2433" s="3">
        <v>8250690</v>
      </c>
      <c r="AK2433" s="3">
        <v>8250690</v>
      </c>
      <c r="AL2433" s="3">
        <v>8610214</v>
      </c>
      <c r="AM2433" s="3">
        <v>-359524</v>
      </c>
      <c r="AN2433" s="3">
        <v>-2990619</v>
      </c>
      <c r="AO2433" s="3">
        <v>0</v>
      </c>
      <c r="AP2433" s="3">
        <v>2990619</v>
      </c>
      <c r="AQ2433" s="3">
        <v>0</v>
      </c>
      <c r="AR2433" s="3">
        <f>Tabela1[[#This Row],[Potrzeby finansowe 2027
w tym:]]+Tabela1[[#This Row],[Rozliczenie 2025 potrz. fin.]]</f>
        <v>330474589</v>
      </c>
      <c r="AS2433" s="3">
        <v>0</v>
      </c>
      <c r="AT2433" s="3">
        <v>0</v>
      </c>
      <c r="AU2433" s="3"/>
      <c r="AV2433" s="3"/>
      <c r="AW2433" s="3"/>
      <c r="AX2433" s="3"/>
      <c r="AY2433" s="3"/>
      <c r="AZ2433" s="3"/>
      <c r="BA2433" s="3">
        <v>97648</v>
      </c>
      <c r="BB2433" s="3">
        <v>0</v>
      </c>
      <c r="BC2433" s="3">
        <v>36.82</v>
      </c>
      <c r="BD2433" s="3">
        <v>855.61</v>
      </c>
      <c r="BE2433" s="3">
        <v>0</v>
      </c>
      <c r="BF2433" s="3">
        <v>0</v>
      </c>
      <c r="BG2433" s="3">
        <v>9106469</v>
      </c>
      <c r="BH2433" s="3">
        <v>65435</v>
      </c>
      <c r="BI2433" s="3">
        <v>5229758</v>
      </c>
      <c r="BJ2433" s="3">
        <v>67205865.237499997</v>
      </c>
      <c r="BK2433" s="3">
        <v>56807785.640000001</v>
      </c>
      <c r="BL2433" s="3">
        <v>4292133.1900000004</v>
      </c>
      <c r="BM2433" s="3">
        <v>33008052.010000005</v>
      </c>
      <c r="BN2433" s="53">
        <v>0.78995321320676304</v>
      </c>
      <c r="BO2433" s="55">
        <v>5.7313325999999998E-3</v>
      </c>
      <c r="BP2433" s="70">
        <v>69926</v>
      </c>
      <c r="BQ2433" s="71"/>
      <c r="BR2433" s="70"/>
      <c r="BS2433" s="72"/>
      <c r="BT2433" s="72"/>
      <c r="BU2433" s="70">
        <v>363383225</v>
      </c>
      <c r="BV2433" s="70">
        <v>14406403</v>
      </c>
      <c r="BW2433" s="74">
        <v>136720208</v>
      </c>
      <c r="BX2433" s="70">
        <v>514509836</v>
      </c>
    </row>
    <row r="2434" spans="1:76" x14ac:dyDescent="0.3">
      <c r="A2434" s="73" t="s">
        <v>2236</v>
      </c>
      <c r="B2434" s="2" t="s">
        <v>69</v>
      </c>
      <c r="C2434" s="2" t="s">
        <v>2247</v>
      </c>
      <c r="D2434" s="2"/>
      <c r="E2434" s="2"/>
      <c r="F2434" s="17" t="str">
        <f>+Tabela1[[#This Row],[WK]]&amp;Tabela1[[#This Row],[PK]]&amp;Tabela1[[#This Row],[GK]]</f>
        <v>1063</v>
      </c>
      <c r="G2434" s="2" t="s">
        <v>2258</v>
      </c>
      <c r="H2434" s="3">
        <v>2805530647.7800002</v>
      </c>
      <c r="I2434" s="4">
        <v>1.125</v>
      </c>
      <c r="J2434" s="3">
        <v>3156221978.75</v>
      </c>
      <c r="K2434" s="4">
        <v>8.5999999999999993E-2</v>
      </c>
      <c r="L2434" s="3">
        <v>271435090</v>
      </c>
      <c r="M2434" s="3"/>
      <c r="N2434" s="5"/>
      <c r="O2434" s="3">
        <v>436240336.38</v>
      </c>
      <c r="P2434" s="4">
        <v>1.125</v>
      </c>
      <c r="Q2434" s="3">
        <v>490770378.43000001</v>
      </c>
      <c r="R2434" s="4">
        <v>2.1999999999999999E-2</v>
      </c>
      <c r="S2434" s="3">
        <v>10796948</v>
      </c>
      <c r="T2434" s="3"/>
      <c r="U2434" s="5"/>
      <c r="V2434" s="3">
        <v>138531165</v>
      </c>
      <c r="W2434" s="5"/>
      <c r="X2434" s="3">
        <v>207070770</v>
      </c>
      <c r="Y2434" s="3">
        <v>0</v>
      </c>
      <c r="Z2434" s="3">
        <v>1055</v>
      </c>
      <c r="AA2434" s="3">
        <v>10921365</v>
      </c>
      <c r="AB2434" s="3">
        <v>194391173</v>
      </c>
      <c r="AC2434" s="3">
        <v>1757177</v>
      </c>
      <c r="AD2434" s="3">
        <v>68539604</v>
      </c>
      <c r="AE2434" s="3">
        <v>0</v>
      </c>
      <c r="AF2434" s="3">
        <v>271435090</v>
      </c>
      <c r="AG2434" s="3">
        <v>10796948</v>
      </c>
      <c r="AH2434" s="3">
        <v>68539604</v>
      </c>
      <c r="AI2434" s="3">
        <v>138531165</v>
      </c>
      <c r="AJ2434" s="3">
        <v>10624182</v>
      </c>
      <c r="AK2434" s="3">
        <v>10624182</v>
      </c>
      <c r="AL2434" s="3">
        <v>7455214</v>
      </c>
      <c r="AM2434" s="3">
        <v>3168968</v>
      </c>
      <c r="AN2434" s="3">
        <v>2103268</v>
      </c>
      <c r="AO2434" s="3">
        <v>0</v>
      </c>
      <c r="AP2434" s="3">
        <v>-2103268</v>
      </c>
      <c r="AQ2434" s="3">
        <v>0</v>
      </c>
      <c r="AR2434" s="3">
        <f>Tabela1[[#This Row],[Potrzeby finansowe 2027
w tym:]]+Tabela1[[#This Row],[Rozliczenie 2025 potrz. fin.]]</f>
        <v>207070770</v>
      </c>
      <c r="AS2434" s="3">
        <v>0</v>
      </c>
      <c r="AT2434" s="3">
        <v>0</v>
      </c>
      <c r="AU2434" s="3"/>
      <c r="AV2434" s="3"/>
      <c r="AW2434" s="3"/>
      <c r="AX2434" s="3"/>
      <c r="AY2434" s="3"/>
      <c r="AZ2434" s="3"/>
      <c r="BA2434" s="3">
        <v>1055</v>
      </c>
      <c r="BB2434" s="3">
        <v>0</v>
      </c>
      <c r="BC2434" s="3">
        <v>2.83</v>
      </c>
      <c r="BD2434" s="3">
        <v>0</v>
      </c>
      <c r="BE2434" s="3">
        <v>2.27</v>
      </c>
      <c r="BF2434" s="3">
        <v>0</v>
      </c>
      <c r="BG2434" s="3">
        <v>6818286</v>
      </c>
      <c r="BH2434" s="3">
        <v>44814</v>
      </c>
      <c r="BI2434" s="3">
        <v>4103079</v>
      </c>
      <c r="BJ2434" s="3">
        <v>52727290.527499996</v>
      </c>
      <c r="BK2434" s="3">
        <v>40708201.069999993</v>
      </c>
      <c r="BL2434" s="3">
        <v>461715.76</v>
      </c>
      <c r="BM2434" s="3">
        <v>47152926.310000002</v>
      </c>
      <c r="BN2434" s="53">
        <v>0.89556552719190519</v>
      </c>
      <c r="BO2434" s="55">
        <v>3.5939419000000001E-3</v>
      </c>
      <c r="BP2434" s="70">
        <v>43849</v>
      </c>
      <c r="BQ2434" s="71"/>
      <c r="BR2434" s="70"/>
      <c r="BS2434" s="72"/>
      <c r="BT2434" s="72"/>
      <c r="BU2434" s="70">
        <v>271435090</v>
      </c>
      <c r="BV2434" s="70">
        <v>10796948</v>
      </c>
      <c r="BW2434" s="74">
        <v>68539604</v>
      </c>
      <c r="BX2434" s="70">
        <v>350771642</v>
      </c>
    </row>
    <row r="2435" spans="1:76" x14ac:dyDescent="0.3">
      <c r="A2435" s="73" t="s">
        <v>2236</v>
      </c>
      <c r="B2435" s="2" t="s">
        <v>72</v>
      </c>
      <c r="C2435" s="2" t="s">
        <v>2237</v>
      </c>
      <c r="D2435" s="2"/>
      <c r="E2435" s="2"/>
      <c r="F2435" s="17" t="str">
        <f>+Tabela1[[#This Row],[WK]]&amp;Tabela1[[#This Row],[PK]]&amp;Tabela1[[#This Row],[GK]]</f>
        <v>1261</v>
      </c>
      <c r="G2435" s="2" t="s">
        <v>2259</v>
      </c>
      <c r="H2435" s="3">
        <v>61616863809.669998</v>
      </c>
      <c r="I2435" s="4">
        <v>1.125</v>
      </c>
      <c r="J2435" s="3">
        <v>69318971785.880005</v>
      </c>
      <c r="K2435" s="4">
        <v>8.5999999999999993E-2</v>
      </c>
      <c r="L2435" s="3">
        <v>5961431574</v>
      </c>
      <c r="M2435" s="3"/>
      <c r="N2435" s="5"/>
      <c r="O2435" s="3">
        <v>25512737720.049999</v>
      </c>
      <c r="P2435" s="4">
        <v>1.125</v>
      </c>
      <c r="Q2435" s="3">
        <v>28701829935.060001</v>
      </c>
      <c r="R2435" s="4">
        <v>2.1999999999999999E-2</v>
      </c>
      <c r="S2435" s="3">
        <v>631440259</v>
      </c>
      <c r="T2435" s="3"/>
      <c r="U2435" s="5"/>
      <c r="V2435" s="3">
        <v>2670579748</v>
      </c>
      <c r="W2435" s="5"/>
      <c r="X2435" s="3">
        <v>2740485282</v>
      </c>
      <c r="Y2435" s="3">
        <v>0</v>
      </c>
      <c r="Z2435" s="3">
        <v>490836</v>
      </c>
      <c r="AA2435" s="3">
        <v>184477058</v>
      </c>
      <c r="AB2435" s="3">
        <v>2555517388</v>
      </c>
      <c r="AC2435" s="3">
        <v>0</v>
      </c>
      <c r="AD2435" s="3">
        <v>102681561</v>
      </c>
      <c r="AE2435" s="3">
        <v>0</v>
      </c>
      <c r="AF2435" s="3">
        <v>5961431574</v>
      </c>
      <c r="AG2435" s="3">
        <v>631440259</v>
      </c>
      <c r="AH2435" s="3">
        <v>102681561</v>
      </c>
      <c r="AI2435" s="3">
        <v>2670579748</v>
      </c>
      <c r="AJ2435" s="3">
        <v>151932410</v>
      </c>
      <c r="AK2435" s="3">
        <v>184708437</v>
      </c>
      <c r="AL2435" s="3">
        <v>186728776</v>
      </c>
      <c r="AM2435" s="3">
        <v>-2020339</v>
      </c>
      <c r="AN2435" s="3">
        <v>32776027</v>
      </c>
      <c r="AO2435" s="3">
        <v>0</v>
      </c>
      <c r="AP2435" s="3">
        <v>0</v>
      </c>
      <c r="AQ2435" s="3">
        <v>32776027</v>
      </c>
      <c r="AR2435" s="3">
        <f>Tabela1[[#This Row],[Potrzeby finansowe 2027
w tym:]]+Tabela1[[#This Row],[Rozliczenie 2025 potrz. fin.]]</f>
        <v>2773261309</v>
      </c>
      <c r="AS2435" s="3">
        <v>0</v>
      </c>
      <c r="AT2435" s="3">
        <v>0</v>
      </c>
      <c r="AU2435" s="3"/>
      <c r="AV2435" s="3"/>
      <c r="AW2435" s="3"/>
      <c r="AX2435" s="3"/>
      <c r="AY2435" s="3"/>
      <c r="AZ2435" s="3"/>
      <c r="BA2435" s="3">
        <v>490836</v>
      </c>
      <c r="BB2435" s="3">
        <v>0</v>
      </c>
      <c r="BC2435" s="3">
        <v>48.49</v>
      </c>
      <c r="BD2435" s="3">
        <v>4707.2700000000004</v>
      </c>
      <c r="BE2435" s="3">
        <v>97.61</v>
      </c>
      <c r="BF2435" s="3">
        <v>0</v>
      </c>
      <c r="BG2435" s="3">
        <v>113646670</v>
      </c>
      <c r="BH2435" s="3">
        <v>816614</v>
      </c>
      <c r="BI2435" s="3">
        <v>70830388</v>
      </c>
      <c r="BJ2435" s="3">
        <v>910217481.36000001</v>
      </c>
      <c r="BK2435" s="3">
        <v>769251604.37</v>
      </c>
      <c r="BL2435" s="3">
        <v>194067556.24000001</v>
      </c>
      <c r="BM2435" s="3">
        <v>175728395.48000002</v>
      </c>
      <c r="BN2435" s="53">
        <v>1.1086742341114011</v>
      </c>
      <c r="BO2435" s="55">
        <v>6.6181335199999997E-2</v>
      </c>
      <c r="BP2435" s="70">
        <v>807461</v>
      </c>
      <c r="BQ2435" s="71"/>
      <c r="BR2435" s="70"/>
      <c r="BS2435" s="72"/>
      <c r="BT2435" s="72"/>
      <c r="BU2435" s="70">
        <v>5961431574</v>
      </c>
      <c r="BV2435" s="70">
        <v>631440259</v>
      </c>
      <c r="BW2435" s="74">
        <v>102681561</v>
      </c>
      <c r="BX2435" s="70">
        <v>6695553394</v>
      </c>
    </row>
    <row r="2436" spans="1:76" x14ac:dyDescent="0.3">
      <c r="A2436" s="73" t="s">
        <v>2236</v>
      </c>
      <c r="B2436" s="2" t="s">
        <v>72</v>
      </c>
      <c r="C2436" s="2" t="s">
        <v>2239</v>
      </c>
      <c r="D2436" s="2"/>
      <c r="E2436" s="2"/>
      <c r="F2436" s="17" t="str">
        <f>+Tabela1[[#This Row],[WK]]&amp;Tabela1[[#This Row],[PK]]&amp;Tabela1[[#This Row],[GK]]</f>
        <v>1262</v>
      </c>
      <c r="G2436" s="2" t="s">
        <v>2260</v>
      </c>
      <c r="H2436" s="3">
        <v>4074819254.9699998</v>
      </c>
      <c r="I2436" s="4">
        <v>1.125</v>
      </c>
      <c r="J2436" s="3">
        <v>4584171661.8400002</v>
      </c>
      <c r="K2436" s="4">
        <v>8.5999999999999993E-2</v>
      </c>
      <c r="L2436" s="3">
        <v>394238763</v>
      </c>
      <c r="M2436" s="3"/>
      <c r="N2436" s="5"/>
      <c r="O2436" s="3">
        <v>1663395610.23</v>
      </c>
      <c r="P2436" s="4">
        <v>1.125</v>
      </c>
      <c r="Q2436" s="3">
        <v>1871320061.51</v>
      </c>
      <c r="R2436" s="4">
        <v>2.1999999999999999E-2</v>
      </c>
      <c r="S2436" s="3">
        <v>41169041</v>
      </c>
      <c r="T2436" s="3"/>
      <c r="U2436" s="5"/>
      <c r="V2436" s="3">
        <v>212855883</v>
      </c>
      <c r="W2436" s="5"/>
      <c r="X2436" s="3">
        <v>401203409</v>
      </c>
      <c r="Y2436" s="3">
        <v>0</v>
      </c>
      <c r="Z2436" s="3">
        <v>36246</v>
      </c>
      <c r="AA2436" s="3">
        <v>16487449</v>
      </c>
      <c r="AB2436" s="3">
        <v>379012143</v>
      </c>
      <c r="AC2436" s="3">
        <v>5667571</v>
      </c>
      <c r="AD2436" s="3">
        <v>188347526</v>
      </c>
      <c r="AE2436" s="3">
        <v>0</v>
      </c>
      <c r="AF2436" s="3">
        <v>394238763</v>
      </c>
      <c r="AG2436" s="3">
        <v>41169041</v>
      </c>
      <c r="AH2436" s="3">
        <v>188347526</v>
      </c>
      <c r="AI2436" s="3">
        <v>212855883</v>
      </c>
      <c r="AJ2436" s="3">
        <v>10045716</v>
      </c>
      <c r="AK2436" s="3">
        <v>10045716</v>
      </c>
      <c r="AL2436" s="3">
        <v>16383849</v>
      </c>
      <c r="AM2436" s="3">
        <v>-6338133</v>
      </c>
      <c r="AN2436" s="3">
        <v>1261990</v>
      </c>
      <c r="AO2436" s="3">
        <v>0</v>
      </c>
      <c r="AP2436" s="3">
        <v>-1261990</v>
      </c>
      <c r="AQ2436" s="3">
        <v>0</v>
      </c>
      <c r="AR2436" s="3">
        <f>Tabela1[[#This Row],[Potrzeby finansowe 2027
w tym:]]+Tabela1[[#This Row],[Rozliczenie 2025 potrz. fin.]]</f>
        <v>401203409</v>
      </c>
      <c r="AS2436" s="3">
        <v>0</v>
      </c>
      <c r="AT2436" s="3">
        <v>0</v>
      </c>
      <c r="AU2436" s="3"/>
      <c r="AV2436" s="3"/>
      <c r="AW2436" s="3"/>
      <c r="AX2436" s="3"/>
      <c r="AY2436" s="3"/>
      <c r="AZ2436" s="3"/>
      <c r="BA2436" s="3">
        <v>36246</v>
      </c>
      <c r="BB2436" s="3">
        <v>0</v>
      </c>
      <c r="BC2436" s="3">
        <v>0</v>
      </c>
      <c r="BD2436" s="3">
        <v>323.8</v>
      </c>
      <c r="BE2436" s="3">
        <v>78.7</v>
      </c>
      <c r="BF2436" s="3">
        <v>0</v>
      </c>
      <c r="BG2436" s="3">
        <v>11052179</v>
      </c>
      <c r="BH2436" s="3">
        <v>79416</v>
      </c>
      <c r="BI2436" s="3">
        <v>5435270</v>
      </c>
      <c r="BJ2436" s="3">
        <v>69846829.114999995</v>
      </c>
      <c r="BK2436" s="3">
        <v>46932343.409999996</v>
      </c>
      <c r="BL2436" s="3">
        <v>8905182.5600000005</v>
      </c>
      <c r="BM2436" s="3">
        <v>73847577.700000003</v>
      </c>
      <c r="BN2436" s="53">
        <v>0.80502584480045569</v>
      </c>
      <c r="BO2436" s="55">
        <v>7.0070187999999997E-3</v>
      </c>
      <c r="BP2436" s="70">
        <v>85491</v>
      </c>
      <c r="BQ2436" s="71"/>
      <c r="BR2436" s="70"/>
      <c r="BS2436" s="72"/>
      <c r="BT2436" s="72"/>
      <c r="BU2436" s="70">
        <v>394238763</v>
      </c>
      <c r="BV2436" s="70">
        <v>41169041</v>
      </c>
      <c r="BW2436" s="74">
        <v>188347526</v>
      </c>
      <c r="BX2436" s="70">
        <v>623755330</v>
      </c>
    </row>
    <row r="2437" spans="1:76" x14ac:dyDescent="0.3">
      <c r="A2437" s="73" t="s">
        <v>2236</v>
      </c>
      <c r="B2437" s="2" t="s">
        <v>72</v>
      </c>
      <c r="C2437" s="2" t="s">
        <v>2247</v>
      </c>
      <c r="D2437" s="2"/>
      <c r="E2437" s="2"/>
      <c r="F2437" s="17" t="str">
        <f>+Tabela1[[#This Row],[WK]]&amp;Tabela1[[#This Row],[PK]]&amp;Tabela1[[#This Row],[GK]]</f>
        <v>1263</v>
      </c>
      <c r="G2437" s="2" t="s">
        <v>2261</v>
      </c>
      <c r="H2437" s="3">
        <v>5042824316.7700005</v>
      </c>
      <c r="I2437" s="4">
        <v>1.125</v>
      </c>
      <c r="J2437" s="3">
        <v>5673177356.3699999</v>
      </c>
      <c r="K2437" s="4">
        <v>8.5999999999999993E-2</v>
      </c>
      <c r="L2437" s="3">
        <v>487893253</v>
      </c>
      <c r="M2437" s="3"/>
      <c r="N2437" s="5"/>
      <c r="O2437" s="3">
        <v>1418790491.7</v>
      </c>
      <c r="P2437" s="4">
        <v>1.125</v>
      </c>
      <c r="Q2437" s="3">
        <v>1596139303.1600001</v>
      </c>
      <c r="R2437" s="4">
        <v>2.1999999999999999E-2</v>
      </c>
      <c r="S2437" s="3">
        <v>35115065</v>
      </c>
      <c r="T2437" s="3"/>
      <c r="U2437" s="5"/>
      <c r="V2437" s="3">
        <v>280944033</v>
      </c>
      <c r="W2437" s="5"/>
      <c r="X2437" s="3">
        <v>492265151</v>
      </c>
      <c r="Y2437" s="3">
        <v>42073476</v>
      </c>
      <c r="Z2437" s="3">
        <v>4245</v>
      </c>
      <c r="AA2437" s="3">
        <v>18690352</v>
      </c>
      <c r="AB2437" s="3">
        <v>431497078</v>
      </c>
      <c r="AC2437" s="3">
        <v>0</v>
      </c>
      <c r="AD2437" s="3">
        <v>214249886</v>
      </c>
      <c r="AE2437" s="3">
        <v>0</v>
      </c>
      <c r="AF2437" s="3">
        <v>487893253</v>
      </c>
      <c r="AG2437" s="3">
        <v>35115065</v>
      </c>
      <c r="AH2437" s="3">
        <v>214249886</v>
      </c>
      <c r="AI2437" s="3">
        <v>280944033</v>
      </c>
      <c r="AJ2437" s="3">
        <v>9931953</v>
      </c>
      <c r="AK2437" s="3">
        <v>12860721</v>
      </c>
      <c r="AL2437" s="3">
        <v>17270115</v>
      </c>
      <c r="AM2437" s="3">
        <v>-4409394</v>
      </c>
      <c r="AN2437" s="3">
        <v>2928768</v>
      </c>
      <c r="AO2437" s="3">
        <v>0</v>
      </c>
      <c r="AP2437" s="3">
        <v>0</v>
      </c>
      <c r="AQ2437" s="3">
        <v>2928768</v>
      </c>
      <c r="AR2437" s="3">
        <f>Tabela1[[#This Row],[Potrzeby finansowe 2027
w tym:]]+Tabela1[[#This Row],[Rozliczenie 2025 potrz. fin.]]</f>
        <v>495193919</v>
      </c>
      <c r="AS2437" s="3">
        <v>0</v>
      </c>
      <c r="AT2437" s="3">
        <v>0</v>
      </c>
      <c r="AU2437" s="3"/>
      <c r="AV2437" s="3"/>
      <c r="AW2437" s="3"/>
      <c r="AX2437" s="3"/>
      <c r="AY2437" s="3"/>
      <c r="AZ2437" s="3"/>
      <c r="BA2437" s="3">
        <v>4245</v>
      </c>
      <c r="BB2437" s="3">
        <v>0</v>
      </c>
      <c r="BC2437" s="3">
        <v>9.4700000000000006</v>
      </c>
      <c r="BD2437" s="3">
        <v>0.02</v>
      </c>
      <c r="BE2437" s="3">
        <v>21.88</v>
      </c>
      <c r="BF2437" s="3">
        <v>0</v>
      </c>
      <c r="BG2437" s="3">
        <v>14080617</v>
      </c>
      <c r="BH2437" s="3">
        <v>101177</v>
      </c>
      <c r="BI2437" s="3">
        <v>4609735</v>
      </c>
      <c r="BJ2437" s="3">
        <v>59238157.717500001</v>
      </c>
      <c r="BK2437" s="3">
        <v>44291459.369999997</v>
      </c>
      <c r="BL2437" s="3">
        <v>3419670.31</v>
      </c>
      <c r="BM2437" s="3">
        <v>52947452.770000003</v>
      </c>
      <c r="BN2437" s="53">
        <v>0.75387205072771679</v>
      </c>
      <c r="BO2437" s="55">
        <v>8.7266834000000008E-3</v>
      </c>
      <c r="BP2437" s="70">
        <v>106472</v>
      </c>
      <c r="BQ2437" s="71"/>
      <c r="BR2437" s="70"/>
      <c r="BS2437" s="72"/>
      <c r="BT2437" s="72"/>
      <c r="BU2437" s="70">
        <v>487893253</v>
      </c>
      <c r="BV2437" s="70">
        <v>35115065</v>
      </c>
      <c r="BW2437" s="74">
        <v>214249886</v>
      </c>
      <c r="BX2437" s="70">
        <v>737258204</v>
      </c>
    </row>
    <row r="2438" spans="1:76" x14ac:dyDescent="0.3">
      <c r="A2438" s="73" t="s">
        <v>2236</v>
      </c>
      <c r="B2438" s="2" t="s">
        <v>76</v>
      </c>
      <c r="C2438" s="2" t="s">
        <v>2237</v>
      </c>
      <c r="D2438" s="2"/>
      <c r="E2438" s="2"/>
      <c r="F2438" s="17" t="str">
        <f>+Tabela1[[#This Row],[WK]]&amp;Tabela1[[#This Row],[PK]]&amp;Tabela1[[#This Row],[GK]]</f>
        <v>1461</v>
      </c>
      <c r="G2438" s="2" t="s">
        <v>2262</v>
      </c>
      <c r="H2438" s="3">
        <v>2520633290.6399999</v>
      </c>
      <c r="I2438" s="4">
        <v>1.125</v>
      </c>
      <c r="J2438" s="3">
        <v>2835712451.9699998</v>
      </c>
      <c r="K2438" s="4">
        <v>8.5999999999999993E-2</v>
      </c>
      <c r="L2438" s="3">
        <v>243871271</v>
      </c>
      <c r="M2438" s="3"/>
      <c r="N2438" s="5"/>
      <c r="O2438" s="3">
        <v>1107768293.6500001</v>
      </c>
      <c r="P2438" s="4">
        <v>1.125</v>
      </c>
      <c r="Q2438" s="3">
        <v>1246239330.3599999</v>
      </c>
      <c r="R2438" s="4">
        <v>2.1999999999999999E-2</v>
      </c>
      <c r="S2438" s="3">
        <v>27417265</v>
      </c>
      <c r="T2438" s="3"/>
      <c r="U2438" s="5"/>
      <c r="V2438" s="3">
        <v>135479181</v>
      </c>
      <c r="W2438" s="5"/>
      <c r="X2438" s="3">
        <v>248649355</v>
      </c>
      <c r="Y2438" s="3">
        <v>0</v>
      </c>
      <c r="Z2438" s="3">
        <v>27339</v>
      </c>
      <c r="AA2438" s="3">
        <v>10512147</v>
      </c>
      <c r="AB2438" s="3">
        <v>238109869</v>
      </c>
      <c r="AC2438" s="3">
        <v>0</v>
      </c>
      <c r="AD2438" s="3">
        <v>116406727</v>
      </c>
      <c r="AE2438" s="3">
        <v>0</v>
      </c>
      <c r="AF2438" s="3">
        <v>243871271</v>
      </c>
      <c r="AG2438" s="3">
        <v>27417265</v>
      </c>
      <c r="AH2438" s="3">
        <v>116406727</v>
      </c>
      <c r="AI2438" s="3">
        <v>135479181</v>
      </c>
      <c r="AJ2438" s="3">
        <v>-8728274</v>
      </c>
      <c r="AK2438" s="3">
        <v>-5491721</v>
      </c>
      <c r="AL2438" s="3">
        <v>12048252</v>
      </c>
      <c r="AM2438" s="3">
        <v>-17539973</v>
      </c>
      <c r="AN2438" s="3">
        <v>3236553</v>
      </c>
      <c r="AO2438" s="3">
        <v>0</v>
      </c>
      <c r="AP2438" s="3">
        <v>0</v>
      </c>
      <c r="AQ2438" s="3">
        <v>3236553</v>
      </c>
      <c r="AR2438" s="3">
        <f>Tabela1[[#This Row],[Potrzeby finansowe 2027
w tym:]]+Tabela1[[#This Row],[Rozliczenie 2025 potrz. fin.]]</f>
        <v>251885908</v>
      </c>
      <c r="AS2438" s="3">
        <v>0</v>
      </c>
      <c r="AT2438" s="3">
        <v>0</v>
      </c>
      <c r="AU2438" s="3"/>
      <c r="AV2438" s="3"/>
      <c r="AW2438" s="3"/>
      <c r="AX2438" s="3"/>
      <c r="AY2438" s="3"/>
      <c r="AZ2438" s="3"/>
      <c r="BA2438" s="3">
        <v>27339</v>
      </c>
      <c r="BB2438" s="3">
        <v>0</v>
      </c>
      <c r="BC2438" s="3">
        <v>0</v>
      </c>
      <c r="BD2438" s="3">
        <v>0</v>
      </c>
      <c r="BE2438" s="3">
        <v>547.83000000000004</v>
      </c>
      <c r="BF2438" s="3">
        <v>0</v>
      </c>
      <c r="BG2438" s="3">
        <v>6818286</v>
      </c>
      <c r="BH2438" s="3">
        <v>47351</v>
      </c>
      <c r="BI2438" s="3">
        <v>3693861</v>
      </c>
      <c r="BJ2438" s="3">
        <v>47468567.459999993</v>
      </c>
      <c r="BK2438" s="3">
        <v>39002012</v>
      </c>
      <c r="BL2438" s="3">
        <v>755692.52</v>
      </c>
      <c r="BM2438" s="3">
        <v>32354836.799999997</v>
      </c>
      <c r="BN2438" s="53">
        <v>0.80094017173834886</v>
      </c>
      <c r="BO2438" s="55">
        <v>4.3397512000000003E-3</v>
      </c>
      <c r="BP2438" s="70">
        <v>52949</v>
      </c>
      <c r="BQ2438" s="71"/>
      <c r="BR2438" s="70"/>
      <c r="BS2438" s="72"/>
      <c r="BT2438" s="72"/>
      <c r="BU2438" s="70">
        <v>243871271</v>
      </c>
      <c r="BV2438" s="70">
        <v>27417265</v>
      </c>
      <c r="BW2438" s="74">
        <v>116406727</v>
      </c>
      <c r="BX2438" s="70">
        <v>387695263</v>
      </c>
    </row>
    <row r="2439" spans="1:76" x14ac:dyDescent="0.3">
      <c r="A2439" s="73" t="s">
        <v>2236</v>
      </c>
      <c r="B2439" s="2" t="s">
        <v>76</v>
      </c>
      <c r="C2439" s="2" t="s">
        <v>2239</v>
      </c>
      <c r="D2439" s="2"/>
      <c r="E2439" s="2"/>
      <c r="F2439" s="17" t="str">
        <f>+Tabela1[[#This Row],[WK]]&amp;Tabela1[[#This Row],[PK]]&amp;Tabela1[[#This Row],[GK]]</f>
        <v>1462</v>
      </c>
      <c r="G2439" s="2" t="s">
        <v>2263</v>
      </c>
      <c r="H2439" s="3">
        <v>6978593262.6499996</v>
      </c>
      <c r="I2439" s="4">
        <v>1.125</v>
      </c>
      <c r="J2439" s="3">
        <v>7850917420.4799995</v>
      </c>
      <c r="K2439" s="4">
        <v>8.5999999999999993E-2</v>
      </c>
      <c r="L2439" s="3">
        <v>675178898</v>
      </c>
      <c r="M2439" s="3"/>
      <c r="N2439" s="5"/>
      <c r="O2439" s="3">
        <v>8847001098.8099995</v>
      </c>
      <c r="P2439" s="4">
        <v>1.125</v>
      </c>
      <c r="Q2439" s="3">
        <v>9952876236.1599998</v>
      </c>
      <c r="R2439" s="4">
        <v>2.1999999999999999E-2</v>
      </c>
      <c r="S2439" s="3">
        <v>218963277</v>
      </c>
      <c r="T2439" s="3"/>
      <c r="U2439" s="5"/>
      <c r="V2439" s="3">
        <v>419441071</v>
      </c>
      <c r="W2439" s="5"/>
      <c r="X2439" s="3">
        <v>497439642</v>
      </c>
      <c r="Y2439" s="3">
        <v>0</v>
      </c>
      <c r="Z2439" s="3">
        <v>210563</v>
      </c>
      <c r="AA2439" s="3">
        <v>32979863</v>
      </c>
      <c r="AB2439" s="3">
        <v>464249216</v>
      </c>
      <c r="AC2439" s="3">
        <v>0</v>
      </c>
      <c r="AD2439" s="3">
        <v>92968619</v>
      </c>
      <c r="AE2439" s="3">
        <v>0</v>
      </c>
      <c r="AF2439" s="3">
        <v>675178898</v>
      </c>
      <c r="AG2439" s="3">
        <v>218963277</v>
      </c>
      <c r="AH2439" s="3">
        <v>92968619</v>
      </c>
      <c r="AI2439" s="3">
        <v>419441071</v>
      </c>
      <c r="AJ2439" s="3">
        <v>29217933</v>
      </c>
      <c r="AK2439" s="3">
        <v>30726308</v>
      </c>
      <c r="AL2439" s="3">
        <v>61326829</v>
      </c>
      <c r="AM2439" s="3">
        <v>-30600521</v>
      </c>
      <c r="AN2439" s="3">
        <v>1508375</v>
      </c>
      <c r="AO2439" s="3">
        <v>0</v>
      </c>
      <c r="AP2439" s="3">
        <v>0</v>
      </c>
      <c r="AQ2439" s="3">
        <v>1508375</v>
      </c>
      <c r="AR2439" s="3">
        <f>Tabela1[[#This Row],[Potrzeby finansowe 2027
w tym:]]+Tabela1[[#This Row],[Rozliczenie 2025 potrz. fin.]]</f>
        <v>498948017</v>
      </c>
      <c r="AS2439" s="3">
        <v>0</v>
      </c>
      <c r="AT2439" s="3">
        <v>0</v>
      </c>
      <c r="AU2439" s="3"/>
      <c r="AV2439" s="3"/>
      <c r="AW2439" s="3"/>
      <c r="AX2439" s="3"/>
      <c r="AY2439" s="3"/>
      <c r="AZ2439" s="3"/>
      <c r="BA2439" s="3">
        <v>210563</v>
      </c>
      <c r="BB2439" s="3">
        <v>0</v>
      </c>
      <c r="BC2439" s="3">
        <v>0</v>
      </c>
      <c r="BD2439" s="3">
        <v>1894.82</v>
      </c>
      <c r="BE2439" s="3">
        <v>429.64</v>
      </c>
      <c r="BF2439" s="3">
        <v>0</v>
      </c>
      <c r="BG2439" s="3">
        <v>15137600</v>
      </c>
      <c r="BH2439" s="3">
        <v>108772</v>
      </c>
      <c r="BI2439" s="3">
        <v>17842263</v>
      </c>
      <c r="BJ2439" s="3">
        <v>229284922.86750001</v>
      </c>
      <c r="BK2439" s="3">
        <v>214014801.15000001</v>
      </c>
      <c r="BL2439" s="3">
        <v>9090220.3399999999</v>
      </c>
      <c r="BM2439" s="3">
        <v>42900046.189999998</v>
      </c>
      <c r="BN2439" s="53">
        <v>1.0816130704183262</v>
      </c>
      <c r="BO2439" s="55">
        <v>1.14082674E-2</v>
      </c>
      <c r="BP2439" s="70">
        <v>135965</v>
      </c>
      <c r="BQ2439" s="71"/>
      <c r="BR2439" s="70"/>
      <c r="BS2439" s="72"/>
      <c r="BT2439" s="72"/>
      <c r="BU2439" s="70">
        <v>675178898</v>
      </c>
      <c r="BV2439" s="70">
        <v>218963277</v>
      </c>
      <c r="BW2439" s="74">
        <v>92968619</v>
      </c>
      <c r="BX2439" s="70">
        <v>987110794</v>
      </c>
    </row>
    <row r="2440" spans="1:76" x14ac:dyDescent="0.3">
      <c r="A2440" s="73" t="s">
        <v>2236</v>
      </c>
      <c r="B2440" s="2" t="s">
        <v>76</v>
      </c>
      <c r="C2440" s="2" t="s">
        <v>2247</v>
      </c>
      <c r="D2440" s="2"/>
      <c r="E2440" s="2"/>
      <c r="F2440" s="17" t="str">
        <f>+Tabela1[[#This Row],[WK]]&amp;Tabela1[[#This Row],[PK]]&amp;Tabela1[[#This Row],[GK]]</f>
        <v>1463</v>
      </c>
      <c r="G2440" s="2" t="s">
        <v>2264</v>
      </c>
      <c r="H2440" s="3">
        <v>10096542203.290001</v>
      </c>
      <c r="I2440" s="4">
        <v>1.125</v>
      </c>
      <c r="J2440" s="3">
        <v>11358609978.700001</v>
      </c>
      <c r="K2440" s="4">
        <v>8.5999999999999993E-2</v>
      </c>
      <c r="L2440" s="3">
        <v>976840458</v>
      </c>
      <c r="M2440" s="3"/>
      <c r="N2440" s="5"/>
      <c r="O2440" s="3">
        <v>2383030409.0099998</v>
      </c>
      <c r="P2440" s="4">
        <v>1.125</v>
      </c>
      <c r="Q2440" s="3">
        <v>2680909210.1399999</v>
      </c>
      <c r="R2440" s="4">
        <v>2.1999999999999999E-2</v>
      </c>
      <c r="S2440" s="3">
        <v>58980003</v>
      </c>
      <c r="T2440" s="3"/>
      <c r="U2440" s="5"/>
      <c r="V2440" s="3">
        <v>522413026</v>
      </c>
      <c r="W2440" s="5"/>
      <c r="X2440" s="3">
        <v>892505602</v>
      </c>
      <c r="Y2440" s="3">
        <v>0</v>
      </c>
      <c r="Z2440" s="3">
        <v>30852</v>
      </c>
      <c r="AA2440" s="3">
        <v>43116527</v>
      </c>
      <c r="AB2440" s="3">
        <v>849358223</v>
      </c>
      <c r="AC2440" s="3">
        <v>0</v>
      </c>
      <c r="AD2440" s="3">
        <v>389594433</v>
      </c>
      <c r="AE2440" s="3">
        <v>0</v>
      </c>
      <c r="AF2440" s="3">
        <v>976840458</v>
      </c>
      <c r="AG2440" s="3">
        <v>58980003</v>
      </c>
      <c r="AH2440" s="3">
        <v>389594433</v>
      </c>
      <c r="AI2440" s="3">
        <v>522413026</v>
      </c>
      <c r="AJ2440" s="3">
        <v>63500746</v>
      </c>
      <c r="AK2440" s="3">
        <v>83002603</v>
      </c>
      <c r="AL2440" s="3">
        <v>34024786</v>
      </c>
      <c r="AM2440" s="3">
        <v>48977817</v>
      </c>
      <c r="AN2440" s="3">
        <v>19501857</v>
      </c>
      <c r="AO2440" s="3">
        <v>0</v>
      </c>
      <c r="AP2440" s="3">
        <v>0</v>
      </c>
      <c r="AQ2440" s="3">
        <v>19501857</v>
      </c>
      <c r="AR2440" s="3">
        <f>Tabela1[[#This Row],[Potrzeby finansowe 2027
w tym:]]+Tabela1[[#This Row],[Rozliczenie 2025 potrz. fin.]]</f>
        <v>912007459</v>
      </c>
      <c r="AS2440" s="3">
        <v>0</v>
      </c>
      <c r="AT2440" s="3">
        <v>0</v>
      </c>
      <c r="AU2440" s="3"/>
      <c r="AV2440" s="3"/>
      <c r="AW2440" s="3"/>
      <c r="AX2440" s="3"/>
      <c r="AY2440" s="3"/>
      <c r="AZ2440" s="3"/>
      <c r="BA2440" s="3">
        <v>30852</v>
      </c>
      <c r="BB2440" s="3">
        <v>0</v>
      </c>
      <c r="BC2440" s="3">
        <v>0</v>
      </c>
      <c r="BD2440" s="3">
        <v>246.09</v>
      </c>
      <c r="BE2440" s="3">
        <v>126.03</v>
      </c>
      <c r="BF2440" s="3">
        <v>0</v>
      </c>
      <c r="BG2440" s="3">
        <v>26695098</v>
      </c>
      <c r="BH2440" s="3">
        <v>191819</v>
      </c>
      <c r="BI2440" s="3">
        <v>16421429</v>
      </c>
      <c r="BJ2440" s="3">
        <v>211026260.8425</v>
      </c>
      <c r="BK2440" s="3">
        <v>173899076.17999998</v>
      </c>
      <c r="BL2440" s="3">
        <v>24670547.280000001</v>
      </c>
      <c r="BM2440" s="3">
        <v>99167644.090000004</v>
      </c>
      <c r="BN2440" s="53">
        <v>0.80483206716379574</v>
      </c>
      <c r="BO2440" s="55">
        <v>1.52171302E-2</v>
      </c>
      <c r="BP2440" s="70">
        <v>185660</v>
      </c>
      <c r="BQ2440" s="71"/>
      <c r="BR2440" s="70"/>
      <c r="BS2440" s="72"/>
      <c r="BT2440" s="72"/>
      <c r="BU2440" s="70">
        <v>976840458</v>
      </c>
      <c r="BV2440" s="70">
        <v>58980003</v>
      </c>
      <c r="BW2440" s="74">
        <v>389594433</v>
      </c>
      <c r="BX2440" s="70">
        <v>1425414894</v>
      </c>
    </row>
    <row r="2441" spans="1:76" x14ac:dyDescent="0.3">
      <c r="A2441" s="73" t="s">
        <v>2236</v>
      </c>
      <c r="B2441" s="2" t="s">
        <v>76</v>
      </c>
      <c r="C2441" s="2" t="s">
        <v>2241</v>
      </c>
      <c r="D2441" s="2"/>
      <c r="E2441" s="2"/>
      <c r="F2441" s="17" t="str">
        <f>+Tabela1[[#This Row],[WK]]&amp;Tabela1[[#This Row],[PK]]&amp;Tabela1[[#This Row],[GK]]</f>
        <v>1464</v>
      </c>
      <c r="G2441" s="2" t="s">
        <v>2265</v>
      </c>
      <c r="H2441" s="3">
        <v>4571731129.2700005</v>
      </c>
      <c r="I2441" s="4">
        <v>1.125</v>
      </c>
      <c r="J2441" s="3">
        <v>5143197520.4300003</v>
      </c>
      <c r="K2441" s="4">
        <v>8.5999999999999993E-2</v>
      </c>
      <c r="L2441" s="3">
        <v>442314987</v>
      </c>
      <c r="M2441" s="3"/>
      <c r="N2441" s="5"/>
      <c r="O2441" s="3">
        <v>934408872.95999992</v>
      </c>
      <c r="P2441" s="4">
        <v>1.125</v>
      </c>
      <c r="Q2441" s="3">
        <v>1051209982.08</v>
      </c>
      <c r="R2441" s="4">
        <v>2.1999999999999999E-2</v>
      </c>
      <c r="S2441" s="3">
        <v>23126620</v>
      </c>
      <c r="T2441" s="3"/>
      <c r="U2441" s="5"/>
      <c r="V2441" s="3">
        <v>226757604</v>
      </c>
      <c r="W2441" s="5"/>
      <c r="X2441" s="3">
        <v>388119075</v>
      </c>
      <c r="Y2441" s="3">
        <v>0</v>
      </c>
      <c r="Z2441" s="3">
        <v>52937</v>
      </c>
      <c r="AA2441" s="3">
        <v>15210201</v>
      </c>
      <c r="AB2441" s="3">
        <v>368696949</v>
      </c>
      <c r="AC2441" s="3">
        <v>4158988</v>
      </c>
      <c r="AD2441" s="3">
        <v>163121049</v>
      </c>
      <c r="AE2441" s="3">
        <v>0</v>
      </c>
      <c r="AF2441" s="3">
        <v>442314987</v>
      </c>
      <c r="AG2441" s="3">
        <v>23126620</v>
      </c>
      <c r="AH2441" s="3">
        <v>163121049</v>
      </c>
      <c r="AI2441" s="3">
        <v>226757604</v>
      </c>
      <c r="AJ2441" s="3">
        <v>28862820</v>
      </c>
      <c r="AK2441" s="3">
        <v>30622398</v>
      </c>
      <c r="AL2441" s="3">
        <v>16582389</v>
      </c>
      <c r="AM2441" s="3">
        <v>14040009</v>
      </c>
      <c r="AN2441" s="3">
        <v>4806715</v>
      </c>
      <c r="AO2441" s="3">
        <v>0</v>
      </c>
      <c r="AP2441" s="3">
        <v>-3047137</v>
      </c>
      <c r="AQ2441" s="3">
        <v>1759578</v>
      </c>
      <c r="AR2441" s="3">
        <f>Tabela1[[#This Row],[Potrzeby finansowe 2027
w tym:]]+Tabela1[[#This Row],[Rozliczenie 2025 potrz. fin.]]</f>
        <v>389878653</v>
      </c>
      <c r="AS2441" s="3">
        <v>0</v>
      </c>
      <c r="AT2441" s="3">
        <v>0</v>
      </c>
      <c r="AU2441" s="3"/>
      <c r="AV2441" s="3"/>
      <c r="AW2441" s="3"/>
      <c r="AX2441" s="3"/>
      <c r="AY2441" s="3"/>
      <c r="AZ2441" s="3"/>
      <c r="BA2441" s="3">
        <v>52937</v>
      </c>
      <c r="BB2441" s="3">
        <v>0</v>
      </c>
      <c r="BC2441" s="3">
        <v>0</v>
      </c>
      <c r="BD2441" s="3">
        <v>526.4</v>
      </c>
      <c r="BE2441" s="3">
        <v>7.96</v>
      </c>
      <c r="BF2441" s="3">
        <v>0</v>
      </c>
      <c r="BG2441" s="3">
        <v>10333375</v>
      </c>
      <c r="BH2441" s="3">
        <v>74251</v>
      </c>
      <c r="BI2441" s="3">
        <v>4876826</v>
      </c>
      <c r="BJ2441" s="3">
        <v>62670450.657500006</v>
      </c>
      <c r="BK2441" s="3">
        <v>40977916.400000006</v>
      </c>
      <c r="BL2441" s="3">
        <v>32599553.719999999</v>
      </c>
      <c r="BM2441" s="3">
        <v>21571029.589999996</v>
      </c>
      <c r="BN2441" s="53">
        <v>0.82990642641352608</v>
      </c>
      <c r="BO2441" s="55">
        <v>6.5037057999999997E-3</v>
      </c>
      <c r="BP2441" s="70">
        <v>79350</v>
      </c>
      <c r="BQ2441" s="71"/>
      <c r="BR2441" s="70"/>
      <c r="BS2441" s="72"/>
      <c r="BT2441" s="72"/>
      <c r="BU2441" s="70">
        <v>442314987</v>
      </c>
      <c r="BV2441" s="70">
        <v>23126620</v>
      </c>
      <c r="BW2441" s="74">
        <v>163121049</v>
      </c>
      <c r="BX2441" s="70">
        <v>628562656</v>
      </c>
    </row>
    <row r="2442" spans="1:76" x14ac:dyDescent="0.3">
      <c r="A2442" s="73" t="s">
        <v>2236</v>
      </c>
      <c r="B2442" s="2" t="s">
        <v>76</v>
      </c>
      <c r="C2442" s="2" t="s">
        <v>2243</v>
      </c>
      <c r="D2442" s="2"/>
      <c r="E2442" s="2"/>
      <c r="F2442" s="17" t="str">
        <f>+Tabela1[[#This Row],[WK]]&amp;Tabela1[[#This Row],[PK]]&amp;Tabela1[[#This Row],[GK]]</f>
        <v>1465</v>
      </c>
      <c r="G2442" s="2" t="s">
        <v>2266</v>
      </c>
      <c r="H2442" s="3">
        <v>164496150713.98001</v>
      </c>
      <c r="I2442" s="4">
        <v>1.125</v>
      </c>
      <c r="J2442" s="3">
        <v>185058169553.23001</v>
      </c>
      <c r="K2442" s="4">
        <v>8.5999999999999993E-2</v>
      </c>
      <c r="L2442" s="3">
        <v>15915002582</v>
      </c>
      <c r="M2442" s="3"/>
      <c r="N2442" s="5"/>
      <c r="O2442" s="3">
        <v>147507987325.56</v>
      </c>
      <c r="P2442" s="4">
        <v>1.125</v>
      </c>
      <c r="Q2442" s="3">
        <v>165946485741.26001</v>
      </c>
      <c r="R2442" s="4">
        <v>2.1999999999999999E-2</v>
      </c>
      <c r="S2442" s="3">
        <v>3650822686</v>
      </c>
      <c r="T2442" s="3"/>
      <c r="U2442" s="5"/>
      <c r="V2442" s="3">
        <v>5883210356</v>
      </c>
      <c r="W2442" s="5"/>
      <c r="X2442" s="3">
        <v>7502547887</v>
      </c>
      <c r="Y2442" s="3">
        <v>0</v>
      </c>
      <c r="Z2442" s="3">
        <v>1805347</v>
      </c>
      <c r="AA2442" s="3">
        <v>466616776</v>
      </c>
      <c r="AB2442" s="3">
        <v>7034125764</v>
      </c>
      <c r="AC2442" s="3">
        <v>0</v>
      </c>
      <c r="AD2442" s="3">
        <v>1893815663</v>
      </c>
      <c r="AE2442" s="3">
        <v>1120279462</v>
      </c>
      <c r="AF2442" s="3">
        <v>15915002582</v>
      </c>
      <c r="AG2442" s="3">
        <v>3650822686</v>
      </c>
      <c r="AH2442" s="3">
        <v>773536201</v>
      </c>
      <c r="AI2442" s="3">
        <v>5883210356</v>
      </c>
      <c r="AJ2442" s="3">
        <v>731247208</v>
      </c>
      <c r="AK2442" s="3">
        <v>1005725339</v>
      </c>
      <c r="AL2442" s="3">
        <v>355767048</v>
      </c>
      <c r="AM2442" s="3">
        <v>649958291</v>
      </c>
      <c r="AN2442" s="3">
        <v>274478131</v>
      </c>
      <c r="AO2442" s="3">
        <v>0</v>
      </c>
      <c r="AP2442" s="3">
        <v>0</v>
      </c>
      <c r="AQ2442" s="3">
        <v>274478131</v>
      </c>
      <c r="AR2442" s="3">
        <f>Tabela1[[#This Row],[Potrzeby finansowe 2027
w tym:]]+Tabela1[[#This Row],[Rozliczenie 2025 potrz. fin.]]</f>
        <v>7777026018</v>
      </c>
      <c r="AS2442" s="3">
        <v>0</v>
      </c>
      <c r="AT2442" s="3">
        <v>0</v>
      </c>
      <c r="AU2442" s="3"/>
      <c r="AV2442" s="3"/>
      <c r="AW2442" s="3"/>
      <c r="AX2442" s="3"/>
      <c r="AY2442" s="3"/>
      <c r="AZ2442" s="3"/>
      <c r="BA2442" s="3">
        <v>1805347</v>
      </c>
      <c r="BB2442" s="3">
        <v>0.01</v>
      </c>
      <c r="BC2442" s="3">
        <v>1747.13</v>
      </c>
      <c r="BD2442" s="3">
        <v>12186.14</v>
      </c>
      <c r="BE2442" s="3">
        <v>155.72</v>
      </c>
      <c r="BF2442" s="3">
        <v>0</v>
      </c>
      <c r="BG2442" s="3">
        <v>259789245</v>
      </c>
      <c r="BH2442" s="3">
        <v>1866729</v>
      </c>
      <c r="BI2442" s="3">
        <v>206827531</v>
      </c>
      <c r="BJ2442" s="3">
        <v>2657870988.4724998</v>
      </c>
      <c r="BK2442" s="3">
        <v>2302510794.1100001</v>
      </c>
      <c r="BL2442" s="3">
        <v>526492480.32999998</v>
      </c>
      <c r="BM2442" s="3">
        <v>368455816.78999996</v>
      </c>
      <c r="BN2442" s="53">
        <v>1.2327397823153392</v>
      </c>
      <c r="BO2442" s="55">
        <v>0.1732419298</v>
      </c>
      <c r="BP2442" s="70">
        <v>2113679</v>
      </c>
      <c r="BQ2442" s="71"/>
      <c r="BR2442" s="70"/>
      <c r="BS2442" s="72"/>
      <c r="BT2442" s="72"/>
      <c r="BU2442" s="70">
        <v>15915002582</v>
      </c>
      <c r="BV2442" s="70">
        <v>3650822686</v>
      </c>
      <c r="BW2442" s="74">
        <v>773536201</v>
      </c>
      <c r="BX2442" s="70">
        <v>20339361469</v>
      </c>
    </row>
    <row r="2443" spans="1:76" x14ac:dyDescent="0.3">
      <c r="A2443" s="73" t="s">
        <v>2236</v>
      </c>
      <c r="B2443" s="2" t="s">
        <v>113</v>
      </c>
      <c r="C2443" s="2" t="s">
        <v>2237</v>
      </c>
      <c r="D2443" s="2"/>
      <c r="E2443" s="2"/>
      <c r="F2443" s="17" t="str">
        <f>+Tabela1[[#This Row],[WK]]&amp;Tabela1[[#This Row],[PK]]&amp;Tabela1[[#This Row],[GK]]</f>
        <v>1661</v>
      </c>
      <c r="G2443" s="2" t="s">
        <v>2267</v>
      </c>
      <c r="H2443" s="3">
        <v>7993650453.1400003</v>
      </c>
      <c r="I2443" s="4">
        <v>1.125</v>
      </c>
      <c r="J2443" s="3">
        <v>8992856759.7800007</v>
      </c>
      <c r="K2443" s="4">
        <v>8.5999999999999993E-2</v>
      </c>
      <c r="L2443" s="3">
        <v>773385681</v>
      </c>
      <c r="M2443" s="3"/>
      <c r="N2443" s="5"/>
      <c r="O2443" s="3">
        <v>2527383893.3299999</v>
      </c>
      <c r="P2443" s="4">
        <v>1.125</v>
      </c>
      <c r="Q2443" s="3">
        <v>2843306880</v>
      </c>
      <c r="R2443" s="4">
        <v>2.1999999999999999E-2</v>
      </c>
      <c r="S2443" s="3">
        <v>62552751</v>
      </c>
      <c r="T2443" s="3"/>
      <c r="U2443" s="5"/>
      <c r="V2443" s="3">
        <v>392859929</v>
      </c>
      <c r="W2443" s="5"/>
      <c r="X2443" s="3">
        <v>579449158</v>
      </c>
      <c r="Y2443" s="3">
        <v>0</v>
      </c>
      <c r="Z2443" s="3">
        <v>0</v>
      </c>
      <c r="AA2443" s="3">
        <v>31801324</v>
      </c>
      <c r="AB2443" s="3">
        <v>529816469</v>
      </c>
      <c r="AC2443" s="3">
        <v>17831365</v>
      </c>
      <c r="AD2443" s="3">
        <v>186589229</v>
      </c>
      <c r="AE2443" s="3">
        <v>0</v>
      </c>
      <c r="AF2443" s="3">
        <v>773385681</v>
      </c>
      <c r="AG2443" s="3">
        <v>62552751</v>
      </c>
      <c r="AH2443" s="3">
        <v>186589229</v>
      </c>
      <c r="AI2443" s="3">
        <v>392859929</v>
      </c>
      <c r="AJ2443" s="3">
        <v>41451881</v>
      </c>
      <c r="AK2443" s="3">
        <v>41451881</v>
      </c>
      <c r="AL2443" s="3">
        <v>19761312</v>
      </c>
      <c r="AM2443" s="3">
        <v>21690569</v>
      </c>
      <c r="AN2443" s="3">
        <v>7616181</v>
      </c>
      <c r="AO2443" s="3">
        <v>0</v>
      </c>
      <c r="AP2443" s="3">
        <v>-7616181</v>
      </c>
      <c r="AQ2443" s="3">
        <v>0</v>
      </c>
      <c r="AR2443" s="3">
        <f>Tabela1[[#This Row],[Potrzeby finansowe 2027
w tym:]]+Tabela1[[#This Row],[Rozliczenie 2025 potrz. fin.]]</f>
        <v>579449158</v>
      </c>
      <c r="AS2443" s="3">
        <v>0</v>
      </c>
      <c r="AT2443" s="3">
        <v>0</v>
      </c>
      <c r="AU2443" s="3"/>
      <c r="AV2443" s="3"/>
      <c r="AW2443" s="3"/>
      <c r="AX2443" s="3"/>
      <c r="AY2443" s="3"/>
      <c r="AZ2443" s="3"/>
      <c r="BA2443" s="3">
        <v>0</v>
      </c>
      <c r="BB2443" s="3">
        <v>0</v>
      </c>
      <c r="BC2443" s="3">
        <v>0</v>
      </c>
      <c r="BD2443" s="3">
        <v>0</v>
      </c>
      <c r="BE2443" s="3">
        <v>0</v>
      </c>
      <c r="BF2443" s="3">
        <v>0</v>
      </c>
      <c r="BG2443" s="3">
        <v>17335204</v>
      </c>
      <c r="BH2443" s="3">
        <v>124563</v>
      </c>
      <c r="BI2443" s="3">
        <v>14466120</v>
      </c>
      <c r="BJ2443" s="3">
        <v>185899243.96249998</v>
      </c>
      <c r="BK2443" s="3">
        <v>147094439.17999998</v>
      </c>
      <c r="BL2443" s="3">
        <v>48887660.460000001</v>
      </c>
      <c r="BM2443" s="3">
        <v>57443898.210000008</v>
      </c>
      <c r="BN2443" s="53">
        <v>1.0321414063120147</v>
      </c>
      <c r="BO2443" s="55">
        <v>1.02886733E-2</v>
      </c>
      <c r="BP2443" s="70">
        <v>125529</v>
      </c>
      <c r="BQ2443" s="71"/>
      <c r="BR2443" s="70"/>
      <c r="BS2443" s="72"/>
      <c r="BT2443" s="72"/>
      <c r="BU2443" s="70">
        <v>773385681</v>
      </c>
      <c r="BV2443" s="70">
        <v>62552751</v>
      </c>
      <c r="BW2443" s="74">
        <v>186589229</v>
      </c>
      <c r="BX2443" s="70">
        <v>1022527661</v>
      </c>
    </row>
    <row r="2444" spans="1:76" x14ac:dyDescent="0.3">
      <c r="A2444" s="73" t="s">
        <v>2236</v>
      </c>
      <c r="B2444" s="2" t="s">
        <v>126</v>
      </c>
      <c r="C2444" s="2" t="s">
        <v>2237</v>
      </c>
      <c r="D2444" s="2"/>
      <c r="E2444" s="2"/>
      <c r="F2444" s="17" t="str">
        <f>+Tabela1[[#This Row],[WK]]&amp;Tabela1[[#This Row],[PK]]&amp;Tabela1[[#This Row],[GK]]</f>
        <v>1861</v>
      </c>
      <c r="G2444" s="2" t="s">
        <v>2268</v>
      </c>
      <c r="H2444" s="3">
        <v>2197499759.4699998</v>
      </c>
      <c r="I2444" s="4">
        <v>1.125</v>
      </c>
      <c r="J2444" s="3">
        <v>2472187229.4000001</v>
      </c>
      <c r="K2444" s="4">
        <v>8.5999999999999993E-2</v>
      </c>
      <c r="L2444" s="3">
        <v>212608102</v>
      </c>
      <c r="M2444" s="3"/>
      <c r="N2444" s="5"/>
      <c r="O2444" s="3">
        <v>735447519.06000006</v>
      </c>
      <c r="P2444" s="4">
        <v>1.125</v>
      </c>
      <c r="Q2444" s="3">
        <v>827378458.94000006</v>
      </c>
      <c r="R2444" s="4">
        <v>2.1999999999999999E-2</v>
      </c>
      <c r="S2444" s="3">
        <v>18202326</v>
      </c>
      <c r="T2444" s="3"/>
      <c r="U2444" s="5"/>
      <c r="V2444" s="3">
        <v>128799939</v>
      </c>
      <c r="W2444" s="5"/>
      <c r="X2444" s="3">
        <v>263398678</v>
      </c>
      <c r="Y2444" s="3">
        <v>18589680</v>
      </c>
      <c r="Z2444" s="3">
        <v>2542</v>
      </c>
      <c r="AA2444" s="3">
        <v>13041306</v>
      </c>
      <c r="AB2444" s="3">
        <v>231765150</v>
      </c>
      <c r="AC2444" s="3">
        <v>0</v>
      </c>
      <c r="AD2444" s="3">
        <v>139878679</v>
      </c>
      <c r="AE2444" s="3">
        <v>0</v>
      </c>
      <c r="AF2444" s="3">
        <v>212608102</v>
      </c>
      <c r="AG2444" s="3">
        <v>18202326</v>
      </c>
      <c r="AH2444" s="3">
        <v>139878679</v>
      </c>
      <c r="AI2444" s="3">
        <v>128799939</v>
      </c>
      <c r="AJ2444" s="3">
        <v>19194384</v>
      </c>
      <c r="AK2444" s="3">
        <v>24474324</v>
      </c>
      <c r="AL2444" s="3">
        <v>6998741</v>
      </c>
      <c r="AM2444" s="3">
        <v>17475583</v>
      </c>
      <c r="AN2444" s="3">
        <v>5279940</v>
      </c>
      <c r="AO2444" s="3">
        <v>0</v>
      </c>
      <c r="AP2444" s="3">
        <v>0</v>
      </c>
      <c r="AQ2444" s="3">
        <v>5279940</v>
      </c>
      <c r="AR2444" s="3">
        <f>Tabela1[[#This Row],[Potrzeby finansowe 2027
w tym:]]+Tabela1[[#This Row],[Rozliczenie 2025 potrz. fin.]]</f>
        <v>268678618</v>
      </c>
      <c r="AS2444" s="3">
        <v>0</v>
      </c>
      <c r="AT2444" s="3">
        <v>0</v>
      </c>
      <c r="AU2444" s="3"/>
      <c r="AV2444" s="3"/>
      <c r="AW2444" s="3"/>
      <c r="AX2444" s="3"/>
      <c r="AY2444" s="3"/>
      <c r="AZ2444" s="3"/>
      <c r="BA2444" s="3">
        <v>2542</v>
      </c>
      <c r="BB2444" s="3">
        <v>0</v>
      </c>
      <c r="BC2444" s="3">
        <v>0</v>
      </c>
      <c r="BD2444" s="3">
        <v>0.14000000000000001</v>
      </c>
      <c r="BE2444" s="3">
        <v>50.65</v>
      </c>
      <c r="BF2444" s="3">
        <v>0</v>
      </c>
      <c r="BG2444" s="3">
        <v>6818286</v>
      </c>
      <c r="BH2444" s="3">
        <v>43274</v>
      </c>
      <c r="BI2444" s="3">
        <v>6223020</v>
      </c>
      <c r="BJ2444" s="3">
        <v>79969936.537500009</v>
      </c>
      <c r="BK2444" s="3">
        <v>65508390.220000006</v>
      </c>
      <c r="BL2444" s="3">
        <v>16956423.350000001</v>
      </c>
      <c r="BM2444" s="3">
        <v>23933338.57</v>
      </c>
      <c r="BN2444" s="53">
        <v>0.75373197050844443</v>
      </c>
      <c r="BO2444" s="55">
        <v>3.8441734999999999E-3</v>
      </c>
      <c r="BP2444" s="70">
        <v>46901</v>
      </c>
      <c r="BQ2444" s="71"/>
      <c r="BR2444" s="70"/>
      <c r="BS2444" s="72"/>
      <c r="BT2444" s="72"/>
      <c r="BU2444" s="70">
        <v>212608102</v>
      </c>
      <c r="BV2444" s="70">
        <v>18202326</v>
      </c>
      <c r="BW2444" s="74">
        <v>139878679</v>
      </c>
      <c r="BX2444" s="70">
        <v>370689107</v>
      </c>
    </row>
    <row r="2445" spans="1:76" x14ac:dyDescent="0.3">
      <c r="A2445" s="73" t="s">
        <v>2236</v>
      </c>
      <c r="B2445" s="2" t="s">
        <v>126</v>
      </c>
      <c r="C2445" s="2" t="s">
        <v>2239</v>
      </c>
      <c r="D2445" s="2"/>
      <c r="E2445" s="2"/>
      <c r="F2445" s="17" t="str">
        <f>+Tabela1[[#This Row],[WK]]&amp;Tabela1[[#This Row],[PK]]&amp;Tabela1[[#This Row],[GK]]</f>
        <v>1862</v>
      </c>
      <c r="G2445" s="2" t="s">
        <v>2269</v>
      </c>
      <c r="H2445" s="3">
        <v>2599439220.1300001</v>
      </c>
      <c r="I2445" s="4">
        <v>1.125</v>
      </c>
      <c r="J2445" s="3">
        <v>2924369122.6500001</v>
      </c>
      <c r="K2445" s="4">
        <v>8.5999999999999993E-2</v>
      </c>
      <c r="L2445" s="3">
        <v>251495745</v>
      </c>
      <c r="M2445" s="3"/>
      <c r="N2445" s="5"/>
      <c r="O2445" s="3">
        <v>509868912.56000006</v>
      </c>
      <c r="P2445" s="4">
        <v>1.125</v>
      </c>
      <c r="Q2445" s="3">
        <v>573602526.63</v>
      </c>
      <c r="R2445" s="4">
        <v>2.1999999999999999E-2</v>
      </c>
      <c r="S2445" s="3">
        <v>12619256</v>
      </c>
      <c r="T2445" s="3"/>
      <c r="U2445" s="5"/>
      <c r="V2445" s="3">
        <v>151123543</v>
      </c>
      <c r="W2445" s="5"/>
      <c r="X2445" s="3">
        <v>365526433</v>
      </c>
      <c r="Y2445" s="3">
        <v>97680483</v>
      </c>
      <c r="Z2445" s="3">
        <v>27860</v>
      </c>
      <c r="AA2445" s="3">
        <v>11503973</v>
      </c>
      <c r="AB2445" s="3">
        <v>256314117</v>
      </c>
      <c r="AC2445" s="3">
        <v>0</v>
      </c>
      <c r="AD2445" s="3">
        <v>215071432</v>
      </c>
      <c r="AE2445" s="3">
        <v>0</v>
      </c>
      <c r="AF2445" s="3">
        <v>251495745</v>
      </c>
      <c r="AG2445" s="3">
        <v>12619256</v>
      </c>
      <c r="AH2445" s="3">
        <v>215071432</v>
      </c>
      <c r="AI2445" s="3">
        <v>151123543</v>
      </c>
      <c r="AJ2445" s="3">
        <v>12914916</v>
      </c>
      <c r="AK2445" s="3">
        <v>13583458</v>
      </c>
      <c r="AL2445" s="3">
        <v>9689286</v>
      </c>
      <c r="AM2445" s="3">
        <v>3894172</v>
      </c>
      <c r="AN2445" s="3">
        <v>668542</v>
      </c>
      <c r="AO2445" s="3">
        <v>0</v>
      </c>
      <c r="AP2445" s="3">
        <v>0</v>
      </c>
      <c r="AQ2445" s="3">
        <v>668542</v>
      </c>
      <c r="AR2445" s="3">
        <f>Tabela1[[#This Row],[Potrzeby finansowe 2027
w tym:]]+Tabela1[[#This Row],[Rozliczenie 2025 potrz. fin.]]</f>
        <v>366194975</v>
      </c>
      <c r="AS2445" s="3">
        <v>0</v>
      </c>
      <c r="AT2445" s="3">
        <v>0</v>
      </c>
      <c r="AU2445" s="3"/>
      <c r="AV2445" s="3"/>
      <c r="AW2445" s="3"/>
      <c r="AX2445" s="3"/>
      <c r="AY2445" s="3"/>
      <c r="AZ2445" s="3"/>
      <c r="BA2445" s="3">
        <v>27860</v>
      </c>
      <c r="BB2445" s="3">
        <v>0</v>
      </c>
      <c r="BC2445" s="3">
        <v>1.78</v>
      </c>
      <c r="BD2445" s="3">
        <v>241.85</v>
      </c>
      <c r="BE2445" s="3">
        <v>62.69</v>
      </c>
      <c r="BF2445" s="3">
        <v>0</v>
      </c>
      <c r="BG2445" s="3">
        <v>7564069</v>
      </c>
      <c r="BH2445" s="3">
        <v>54352</v>
      </c>
      <c r="BI2445" s="3">
        <v>3939904</v>
      </c>
      <c r="BJ2445" s="3">
        <v>50630377.412499994</v>
      </c>
      <c r="BK2445" s="3">
        <v>35443968.289999992</v>
      </c>
      <c r="BL2445" s="3">
        <v>7753421.3399999999</v>
      </c>
      <c r="BM2445" s="3">
        <v>45238793.810000002</v>
      </c>
      <c r="BN2445" s="53">
        <v>0.61797556067107762</v>
      </c>
      <c r="BO2445" s="55">
        <v>5.1342888000000001E-3</v>
      </c>
      <c r="BP2445" s="70">
        <v>62643</v>
      </c>
      <c r="BQ2445" s="71"/>
      <c r="BR2445" s="70"/>
      <c r="BS2445" s="72"/>
      <c r="BT2445" s="72"/>
      <c r="BU2445" s="70">
        <v>251495745</v>
      </c>
      <c r="BV2445" s="70">
        <v>12619256</v>
      </c>
      <c r="BW2445" s="74">
        <v>215071432</v>
      </c>
      <c r="BX2445" s="70">
        <v>479186433</v>
      </c>
    </row>
    <row r="2446" spans="1:76" x14ac:dyDescent="0.3">
      <c r="A2446" s="73" t="s">
        <v>2236</v>
      </c>
      <c r="B2446" s="2" t="s">
        <v>126</v>
      </c>
      <c r="C2446" s="2" t="s">
        <v>2247</v>
      </c>
      <c r="D2446" s="2"/>
      <c r="E2446" s="2"/>
      <c r="F2446" s="17" t="str">
        <f>+Tabela1[[#This Row],[WK]]&amp;Tabela1[[#This Row],[PK]]&amp;Tabela1[[#This Row],[GK]]</f>
        <v>1863</v>
      </c>
      <c r="G2446" s="2" t="s">
        <v>2270</v>
      </c>
      <c r="H2446" s="3">
        <v>11981779489.879999</v>
      </c>
      <c r="I2446" s="4">
        <v>1.125</v>
      </c>
      <c r="J2446" s="3">
        <v>13479501926.120001</v>
      </c>
      <c r="K2446" s="4">
        <v>8.5999999999999993E-2</v>
      </c>
      <c r="L2446" s="3">
        <v>1159237166</v>
      </c>
      <c r="M2446" s="3"/>
      <c r="N2446" s="5"/>
      <c r="O2446" s="3">
        <v>5561456949.6800003</v>
      </c>
      <c r="P2446" s="4">
        <v>1.125</v>
      </c>
      <c r="Q2446" s="3">
        <v>6256639068.3900003</v>
      </c>
      <c r="R2446" s="4">
        <v>2.1999999999999999E-2</v>
      </c>
      <c r="S2446" s="3">
        <v>137646060</v>
      </c>
      <c r="T2446" s="3"/>
      <c r="U2446" s="5"/>
      <c r="V2446" s="3">
        <v>631129417</v>
      </c>
      <c r="W2446" s="5"/>
      <c r="X2446" s="3">
        <v>960996359</v>
      </c>
      <c r="Y2446" s="3">
        <v>0</v>
      </c>
      <c r="Z2446" s="3">
        <v>11044</v>
      </c>
      <c r="AA2446" s="3">
        <v>46010594</v>
      </c>
      <c r="AB2446" s="3">
        <v>905840479</v>
      </c>
      <c r="AC2446" s="3">
        <v>9134242</v>
      </c>
      <c r="AD2446" s="3">
        <v>349318521</v>
      </c>
      <c r="AE2446" s="3">
        <v>0</v>
      </c>
      <c r="AF2446" s="3">
        <v>1159237166</v>
      </c>
      <c r="AG2446" s="3">
        <v>137646060</v>
      </c>
      <c r="AH2446" s="3">
        <v>349318521</v>
      </c>
      <c r="AI2446" s="3">
        <v>631129417</v>
      </c>
      <c r="AJ2446" s="3">
        <v>68312733</v>
      </c>
      <c r="AK2446" s="3">
        <v>87764312</v>
      </c>
      <c r="AL2446" s="3">
        <v>47430682</v>
      </c>
      <c r="AM2446" s="3">
        <v>40333630</v>
      </c>
      <c r="AN2446" s="3">
        <v>25108046</v>
      </c>
      <c r="AO2446" s="3">
        <v>0</v>
      </c>
      <c r="AP2446" s="3">
        <v>-5656467</v>
      </c>
      <c r="AQ2446" s="3">
        <v>19451579</v>
      </c>
      <c r="AR2446" s="3">
        <f>Tabela1[[#This Row],[Potrzeby finansowe 2027
w tym:]]+Tabela1[[#This Row],[Rozliczenie 2025 potrz. fin.]]</f>
        <v>980447938</v>
      </c>
      <c r="AS2446" s="3">
        <v>0</v>
      </c>
      <c r="AT2446" s="3">
        <v>0</v>
      </c>
      <c r="AU2446" s="3"/>
      <c r="AV2446" s="3"/>
      <c r="AW2446" s="3"/>
      <c r="AX2446" s="3"/>
      <c r="AY2446" s="3"/>
      <c r="AZ2446" s="3"/>
      <c r="BA2446" s="3">
        <v>11044</v>
      </c>
      <c r="BB2446" s="3">
        <v>0</v>
      </c>
      <c r="BC2446" s="3">
        <v>8.49</v>
      </c>
      <c r="BD2446" s="3">
        <v>0</v>
      </c>
      <c r="BE2446" s="3">
        <v>164.7</v>
      </c>
      <c r="BF2446" s="3">
        <v>0</v>
      </c>
      <c r="BG2446" s="3">
        <v>27755141</v>
      </c>
      <c r="BH2446" s="3">
        <v>199436</v>
      </c>
      <c r="BI2446" s="3">
        <v>18255453</v>
      </c>
      <c r="BJ2446" s="3">
        <v>234594686.57999998</v>
      </c>
      <c r="BK2446" s="3">
        <v>173652255.94999999</v>
      </c>
      <c r="BL2446" s="3">
        <v>83462550.730000004</v>
      </c>
      <c r="BM2446" s="3">
        <v>76844621.060000002</v>
      </c>
      <c r="BN2446" s="53">
        <v>0.87035225505806324</v>
      </c>
      <c r="BO2446" s="55">
        <v>1.7378133300000001E-2</v>
      </c>
      <c r="BP2446" s="70">
        <v>212026</v>
      </c>
      <c r="BQ2446" s="71"/>
      <c r="BR2446" s="70"/>
      <c r="BS2446" s="72"/>
      <c r="BT2446" s="72"/>
      <c r="BU2446" s="70">
        <v>1159237166</v>
      </c>
      <c r="BV2446" s="70">
        <v>137646060</v>
      </c>
      <c r="BW2446" s="74">
        <v>349318521</v>
      </c>
      <c r="BX2446" s="70">
        <v>1646201747</v>
      </c>
    </row>
    <row r="2447" spans="1:76" x14ac:dyDescent="0.3">
      <c r="A2447" s="73" t="s">
        <v>2236</v>
      </c>
      <c r="B2447" s="2" t="s">
        <v>126</v>
      </c>
      <c r="C2447" s="2" t="s">
        <v>2241</v>
      </c>
      <c r="D2447" s="2"/>
      <c r="E2447" s="2"/>
      <c r="F2447" s="17" t="str">
        <f>+Tabela1[[#This Row],[WK]]&amp;Tabela1[[#This Row],[PK]]&amp;Tabela1[[#This Row],[GK]]</f>
        <v>1864</v>
      </c>
      <c r="G2447" s="2" t="s">
        <v>2271</v>
      </c>
      <c r="H2447" s="3">
        <v>2144468095.8900001</v>
      </c>
      <c r="I2447" s="4">
        <v>1.125</v>
      </c>
      <c r="J2447" s="3">
        <v>2412526607.8800001</v>
      </c>
      <c r="K2447" s="4">
        <v>8.5999999999999993E-2</v>
      </c>
      <c r="L2447" s="3">
        <v>207477288</v>
      </c>
      <c r="M2447" s="3"/>
      <c r="N2447" s="5"/>
      <c r="O2447" s="3">
        <v>241338945.72</v>
      </c>
      <c r="P2447" s="4">
        <v>1.125</v>
      </c>
      <c r="Q2447" s="3">
        <v>271506313.94</v>
      </c>
      <c r="R2447" s="4">
        <v>2.1999999999999999E-2</v>
      </c>
      <c r="S2447" s="3">
        <v>5973139</v>
      </c>
      <c r="T2447" s="3"/>
      <c r="U2447" s="5"/>
      <c r="V2447" s="3">
        <v>124034804</v>
      </c>
      <c r="W2447" s="5"/>
      <c r="X2447" s="3">
        <v>220535618</v>
      </c>
      <c r="Y2447" s="3">
        <v>5103316</v>
      </c>
      <c r="Z2447" s="3">
        <v>39806</v>
      </c>
      <c r="AA2447" s="3">
        <v>9106579</v>
      </c>
      <c r="AB2447" s="3">
        <v>188389931</v>
      </c>
      <c r="AC2447" s="3">
        <v>17895986</v>
      </c>
      <c r="AD2447" s="3">
        <v>96500815</v>
      </c>
      <c r="AE2447" s="3">
        <v>0</v>
      </c>
      <c r="AF2447" s="3">
        <v>207477288</v>
      </c>
      <c r="AG2447" s="3">
        <v>5973139</v>
      </c>
      <c r="AH2447" s="3">
        <v>96500815</v>
      </c>
      <c r="AI2447" s="3">
        <v>124034804</v>
      </c>
      <c r="AJ2447" s="3">
        <v>15666900</v>
      </c>
      <c r="AK2447" s="3">
        <v>15666900</v>
      </c>
      <c r="AL2447" s="3">
        <v>6218752</v>
      </c>
      <c r="AM2447" s="3">
        <v>9448148</v>
      </c>
      <c r="AN2447" s="3">
        <v>2391025</v>
      </c>
      <c r="AO2447" s="3">
        <v>0</v>
      </c>
      <c r="AP2447" s="3">
        <v>-2391025</v>
      </c>
      <c r="AQ2447" s="3">
        <v>0</v>
      </c>
      <c r="AR2447" s="3">
        <f>Tabela1[[#This Row],[Potrzeby finansowe 2027
w tym:]]+Tabela1[[#This Row],[Rozliczenie 2025 potrz. fin.]]</f>
        <v>220535618</v>
      </c>
      <c r="AS2447" s="3">
        <v>0</v>
      </c>
      <c r="AT2447" s="3">
        <v>0</v>
      </c>
      <c r="AU2447" s="3"/>
      <c r="AV2447" s="3"/>
      <c r="AW2447" s="3"/>
      <c r="AX2447" s="3"/>
      <c r="AY2447" s="3"/>
      <c r="AZ2447" s="3"/>
      <c r="BA2447" s="3">
        <v>39806</v>
      </c>
      <c r="BB2447" s="3">
        <v>0</v>
      </c>
      <c r="BC2447" s="3">
        <v>0</v>
      </c>
      <c r="BD2447" s="3">
        <v>0</v>
      </c>
      <c r="BE2447" s="3">
        <v>797.63</v>
      </c>
      <c r="BF2447" s="3">
        <v>0</v>
      </c>
      <c r="BG2447" s="3">
        <v>6818286</v>
      </c>
      <c r="BH2447" s="3">
        <v>42730</v>
      </c>
      <c r="BI2447" s="3">
        <v>2288293</v>
      </c>
      <c r="BJ2447" s="3">
        <v>29406077.310000002</v>
      </c>
      <c r="BK2447" s="3">
        <v>13130482.010000005</v>
      </c>
      <c r="BL2447" s="3">
        <v>13552895.539999999</v>
      </c>
      <c r="BM2447" s="3">
        <v>37996590.119999997</v>
      </c>
      <c r="BN2447" s="53">
        <v>0.78448308064418215</v>
      </c>
      <c r="BO2447" s="55">
        <v>3.1466493000000002E-3</v>
      </c>
      <c r="BP2447" s="70">
        <v>38391</v>
      </c>
      <c r="BQ2447" s="71"/>
      <c r="BR2447" s="70"/>
      <c r="BS2447" s="72"/>
      <c r="BT2447" s="72"/>
      <c r="BU2447" s="70">
        <v>207477288</v>
      </c>
      <c r="BV2447" s="70">
        <v>5973139</v>
      </c>
      <c r="BW2447" s="74">
        <v>96500815</v>
      </c>
      <c r="BX2447" s="70">
        <v>309951242</v>
      </c>
    </row>
    <row r="2448" spans="1:76" x14ac:dyDescent="0.3">
      <c r="A2448" s="73" t="s">
        <v>2236</v>
      </c>
      <c r="B2448" s="2" t="s">
        <v>140</v>
      </c>
      <c r="C2448" s="2" t="s">
        <v>2237</v>
      </c>
      <c r="D2448" s="2"/>
      <c r="E2448" s="2"/>
      <c r="F2448" s="17" t="str">
        <f>+Tabela1[[#This Row],[WK]]&amp;Tabela1[[#This Row],[PK]]&amp;Tabela1[[#This Row],[GK]]</f>
        <v>2061</v>
      </c>
      <c r="G2448" s="2" t="s">
        <v>2272</v>
      </c>
      <c r="H2448" s="3">
        <v>16006777257.440001</v>
      </c>
      <c r="I2448" s="4">
        <v>1.125</v>
      </c>
      <c r="J2448" s="3">
        <v>18007624414.619999</v>
      </c>
      <c r="K2448" s="4">
        <v>8.5999999999999993E-2</v>
      </c>
      <c r="L2448" s="3">
        <v>1548655700</v>
      </c>
      <c r="M2448" s="3"/>
      <c r="N2448" s="5"/>
      <c r="O2448" s="3">
        <v>3898244389.8400006</v>
      </c>
      <c r="P2448" s="4">
        <v>1.125</v>
      </c>
      <c r="Q2448" s="3">
        <v>4385524938.5699997</v>
      </c>
      <c r="R2448" s="4">
        <v>2.1999999999999999E-2</v>
      </c>
      <c r="S2448" s="3">
        <v>96481549</v>
      </c>
      <c r="T2448" s="3"/>
      <c r="U2448" s="5"/>
      <c r="V2448" s="3">
        <v>798809082</v>
      </c>
      <c r="W2448" s="5"/>
      <c r="X2448" s="3">
        <v>1493089313</v>
      </c>
      <c r="Y2448" s="3">
        <v>184805681</v>
      </c>
      <c r="Z2448" s="3">
        <v>34584</v>
      </c>
      <c r="AA2448" s="3">
        <v>57848768</v>
      </c>
      <c r="AB2448" s="3">
        <v>1250400280</v>
      </c>
      <c r="AC2448" s="3">
        <v>0</v>
      </c>
      <c r="AD2448" s="3">
        <v>705947175</v>
      </c>
      <c r="AE2448" s="3">
        <v>0</v>
      </c>
      <c r="AF2448" s="3">
        <v>1548655700</v>
      </c>
      <c r="AG2448" s="3">
        <v>96481549</v>
      </c>
      <c r="AH2448" s="3">
        <v>705947175</v>
      </c>
      <c r="AI2448" s="3">
        <v>798809082</v>
      </c>
      <c r="AJ2448" s="3">
        <v>109542753</v>
      </c>
      <c r="AK2448" s="3">
        <v>121209696</v>
      </c>
      <c r="AL2448" s="3">
        <v>51895934</v>
      </c>
      <c r="AM2448" s="3">
        <v>69313762</v>
      </c>
      <c r="AN2448" s="3">
        <v>11666943</v>
      </c>
      <c r="AO2448" s="3">
        <v>0</v>
      </c>
      <c r="AP2448" s="3">
        <v>0</v>
      </c>
      <c r="AQ2448" s="3">
        <v>11666943</v>
      </c>
      <c r="AR2448" s="3">
        <f>Tabela1[[#This Row],[Potrzeby finansowe 2027
w tym:]]+Tabela1[[#This Row],[Rozliczenie 2025 potrz. fin.]]</f>
        <v>1504756256</v>
      </c>
      <c r="AS2448" s="3">
        <v>0</v>
      </c>
      <c r="AT2448" s="3">
        <v>0</v>
      </c>
      <c r="AU2448" s="3"/>
      <c r="AV2448" s="3"/>
      <c r="AW2448" s="3"/>
      <c r="AX2448" s="3"/>
      <c r="AY2448" s="3"/>
      <c r="AZ2448" s="3"/>
      <c r="BA2448" s="3">
        <v>34584</v>
      </c>
      <c r="BB2448" s="3">
        <v>0</v>
      </c>
      <c r="BC2448" s="3">
        <v>103.95</v>
      </c>
      <c r="BD2448" s="3">
        <v>0</v>
      </c>
      <c r="BE2448" s="3">
        <v>0</v>
      </c>
      <c r="BF2448" s="3">
        <v>0</v>
      </c>
      <c r="BG2448" s="3">
        <v>40249799</v>
      </c>
      <c r="BH2448" s="3">
        <v>289217</v>
      </c>
      <c r="BI2448" s="3">
        <v>17598969</v>
      </c>
      <c r="BJ2448" s="3">
        <v>226158423.04000002</v>
      </c>
      <c r="BK2448" s="3">
        <v>173539257.08000001</v>
      </c>
      <c r="BL2448" s="3">
        <v>72475908.780000001</v>
      </c>
      <c r="BM2448" s="3">
        <v>65524846.280000001</v>
      </c>
      <c r="BN2448" s="53">
        <v>0.73114286781563576</v>
      </c>
      <c r="BO2448" s="55">
        <v>2.5678704900000002E-2</v>
      </c>
      <c r="BP2448" s="70">
        <v>313299</v>
      </c>
      <c r="BQ2448" s="71"/>
      <c r="BR2448" s="70"/>
      <c r="BS2448" s="72"/>
      <c r="BT2448" s="72"/>
      <c r="BU2448" s="70">
        <v>1548655700</v>
      </c>
      <c r="BV2448" s="70">
        <v>96481549</v>
      </c>
      <c r="BW2448" s="74">
        <v>705947175</v>
      </c>
      <c r="BX2448" s="70">
        <v>2351084424</v>
      </c>
    </row>
    <row r="2449" spans="1:76" x14ac:dyDescent="0.3">
      <c r="A2449" s="73" t="s">
        <v>2236</v>
      </c>
      <c r="B2449" s="2" t="s">
        <v>140</v>
      </c>
      <c r="C2449" s="2" t="s">
        <v>2239</v>
      </c>
      <c r="D2449" s="2"/>
      <c r="E2449" s="2"/>
      <c r="F2449" s="17" t="str">
        <f>+Tabela1[[#This Row],[WK]]&amp;Tabela1[[#This Row],[PK]]&amp;Tabela1[[#This Row],[GK]]</f>
        <v>2062</v>
      </c>
      <c r="G2449" s="2" t="s">
        <v>2273</v>
      </c>
      <c r="H2449" s="3">
        <v>2981634390.0599999</v>
      </c>
      <c r="I2449" s="4">
        <v>1.125</v>
      </c>
      <c r="J2449" s="3">
        <v>3354338688.8200002</v>
      </c>
      <c r="K2449" s="4">
        <v>8.5999999999999993E-2</v>
      </c>
      <c r="L2449" s="3">
        <v>288473127</v>
      </c>
      <c r="M2449" s="3"/>
      <c r="N2449" s="5"/>
      <c r="O2449" s="3">
        <v>470215061.81999999</v>
      </c>
      <c r="P2449" s="4">
        <v>1.125</v>
      </c>
      <c r="Q2449" s="3">
        <v>528991944.55000001</v>
      </c>
      <c r="R2449" s="4">
        <v>2.1999999999999999E-2</v>
      </c>
      <c r="S2449" s="3">
        <v>11637823</v>
      </c>
      <c r="T2449" s="3"/>
      <c r="U2449" s="5"/>
      <c r="V2449" s="3">
        <v>143804275</v>
      </c>
      <c r="W2449" s="5"/>
      <c r="X2449" s="3">
        <v>268356491</v>
      </c>
      <c r="Y2449" s="3">
        <v>7174943</v>
      </c>
      <c r="Z2449" s="3">
        <v>38244</v>
      </c>
      <c r="AA2449" s="3">
        <v>10876334</v>
      </c>
      <c r="AB2449" s="3">
        <v>237318568</v>
      </c>
      <c r="AC2449" s="3">
        <v>12948402</v>
      </c>
      <c r="AD2449" s="3">
        <v>124552217</v>
      </c>
      <c r="AE2449" s="3">
        <v>0</v>
      </c>
      <c r="AF2449" s="3">
        <v>288473127</v>
      </c>
      <c r="AG2449" s="3">
        <v>11637823</v>
      </c>
      <c r="AH2449" s="3">
        <v>124552217</v>
      </c>
      <c r="AI2449" s="3">
        <v>143804275</v>
      </c>
      <c r="AJ2449" s="3">
        <v>13873685</v>
      </c>
      <c r="AK2449" s="3">
        <v>13873685</v>
      </c>
      <c r="AL2449" s="3">
        <v>8395134</v>
      </c>
      <c r="AM2449" s="3">
        <v>5478551</v>
      </c>
      <c r="AN2449" s="3">
        <v>-1074953</v>
      </c>
      <c r="AO2449" s="3">
        <v>0</v>
      </c>
      <c r="AP2449" s="3">
        <v>1074953</v>
      </c>
      <c r="AQ2449" s="3">
        <v>0</v>
      </c>
      <c r="AR2449" s="3">
        <f>Tabela1[[#This Row],[Potrzeby finansowe 2027
w tym:]]+Tabela1[[#This Row],[Rozliczenie 2025 potrz. fin.]]</f>
        <v>268356491</v>
      </c>
      <c r="AS2449" s="3">
        <v>0</v>
      </c>
      <c r="AT2449" s="3">
        <v>0</v>
      </c>
      <c r="AU2449" s="3"/>
      <c r="AV2449" s="3"/>
      <c r="AW2449" s="3"/>
      <c r="AX2449" s="3"/>
      <c r="AY2449" s="3"/>
      <c r="AZ2449" s="3"/>
      <c r="BA2449" s="3">
        <v>38244</v>
      </c>
      <c r="BB2449" s="3">
        <v>0</v>
      </c>
      <c r="BC2449" s="3">
        <v>0.02</v>
      </c>
      <c r="BD2449" s="3">
        <v>0</v>
      </c>
      <c r="BE2449" s="3">
        <v>760.56</v>
      </c>
      <c r="BF2449" s="3">
        <v>8.4700000000000006</v>
      </c>
      <c r="BG2449" s="3">
        <v>8200484</v>
      </c>
      <c r="BH2449" s="3">
        <v>58925</v>
      </c>
      <c r="BI2449" s="3">
        <v>2675850</v>
      </c>
      <c r="BJ2449" s="3">
        <v>34386440.962499999</v>
      </c>
      <c r="BK2449" s="3">
        <v>17828213.739999998</v>
      </c>
      <c r="BL2449" s="3">
        <v>20574527.199999999</v>
      </c>
      <c r="BM2449" s="3">
        <v>25083854.489999998</v>
      </c>
      <c r="BN2449" s="53">
        <v>0.78452627204512448</v>
      </c>
      <c r="BO2449" s="55">
        <v>4.4363312999999996E-3</v>
      </c>
      <c r="BP2449" s="70">
        <v>54126</v>
      </c>
      <c r="BQ2449" s="71"/>
      <c r="BR2449" s="70"/>
      <c r="BS2449" s="72"/>
      <c r="BT2449" s="72"/>
      <c r="BU2449" s="70">
        <v>288473127</v>
      </c>
      <c r="BV2449" s="70">
        <v>11637823</v>
      </c>
      <c r="BW2449" s="74">
        <v>124552217</v>
      </c>
      <c r="BX2449" s="70">
        <v>424663167</v>
      </c>
    </row>
    <row r="2450" spans="1:76" x14ac:dyDescent="0.3">
      <c r="A2450" s="73" t="s">
        <v>2236</v>
      </c>
      <c r="B2450" s="2" t="s">
        <v>140</v>
      </c>
      <c r="C2450" s="2" t="s">
        <v>2247</v>
      </c>
      <c r="D2450" s="2"/>
      <c r="E2450" s="2"/>
      <c r="F2450" s="17" t="str">
        <f>+Tabela1[[#This Row],[WK]]&amp;Tabela1[[#This Row],[PK]]&amp;Tabela1[[#This Row],[GK]]</f>
        <v>2063</v>
      </c>
      <c r="G2450" s="2" t="s">
        <v>2274</v>
      </c>
      <c r="H2450" s="3">
        <v>3341004624.5300002</v>
      </c>
      <c r="I2450" s="4">
        <v>1.125</v>
      </c>
      <c r="J2450" s="3">
        <v>3758630202.5999999</v>
      </c>
      <c r="K2450" s="4">
        <v>8.5999999999999993E-2</v>
      </c>
      <c r="L2450" s="3">
        <v>323242197</v>
      </c>
      <c r="M2450" s="3"/>
      <c r="N2450" s="5"/>
      <c r="O2450" s="3">
        <v>464663489.89000005</v>
      </c>
      <c r="P2450" s="4">
        <v>1.125</v>
      </c>
      <c r="Q2450" s="3">
        <v>522746426.13</v>
      </c>
      <c r="R2450" s="4">
        <v>2.1999999999999999E-2</v>
      </c>
      <c r="S2450" s="3">
        <v>11500421</v>
      </c>
      <c r="T2450" s="3"/>
      <c r="U2450" s="5"/>
      <c r="V2450" s="3">
        <v>181348352</v>
      </c>
      <c r="W2450" s="5"/>
      <c r="X2450" s="3">
        <v>353481167</v>
      </c>
      <c r="Y2450" s="3">
        <v>64396802</v>
      </c>
      <c r="Z2450" s="3">
        <v>135440</v>
      </c>
      <c r="AA2450" s="3">
        <v>13690582</v>
      </c>
      <c r="AB2450" s="3">
        <v>275258343</v>
      </c>
      <c r="AC2450" s="3">
        <v>0</v>
      </c>
      <c r="AD2450" s="3">
        <v>178753216</v>
      </c>
      <c r="AE2450" s="3">
        <v>0</v>
      </c>
      <c r="AF2450" s="3">
        <v>323242197</v>
      </c>
      <c r="AG2450" s="3">
        <v>11500421</v>
      </c>
      <c r="AH2450" s="3">
        <v>178753216</v>
      </c>
      <c r="AI2450" s="3">
        <v>181348352</v>
      </c>
      <c r="AJ2450" s="3">
        <v>23268465</v>
      </c>
      <c r="AK2450" s="3">
        <v>29888865</v>
      </c>
      <c r="AL2450" s="3">
        <v>12651874</v>
      </c>
      <c r="AM2450" s="3">
        <v>17236991</v>
      </c>
      <c r="AN2450" s="3">
        <v>6620400</v>
      </c>
      <c r="AO2450" s="3">
        <v>0</v>
      </c>
      <c r="AP2450" s="3">
        <v>0</v>
      </c>
      <c r="AQ2450" s="3">
        <v>6620400</v>
      </c>
      <c r="AR2450" s="3">
        <f>Tabela1[[#This Row],[Potrzeby finansowe 2027
w tym:]]+Tabela1[[#This Row],[Rozliczenie 2025 potrz. fin.]]</f>
        <v>360101567</v>
      </c>
      <c r="AS2450" s="3">
        <v>0</v>
      </c>
      <c r="AT2450" s="3">
        <v>0</v>
      </c>
      <c r="AU2450" s="3"/>
      <c r="AV2450" s="3"/>
      <c r="AW2450" s="3"/>
      <c r="AX2450" s="3"/>
      <c r="AY2450" s="3"/>
      <c r="AZ2450" s="3"/>
      <c r="BA2450" s="3">
        <v>135440</v>
      </c>
      <c r="BB2450" s="3">
        <v>0</v>
      </c>
      <c r="BC2450" s="3">
        <v>3.39</v>
      </c>
      <c r="BD2450" s="3">
        <v>1151.05</v>
      </c>
      <c r="BE2450" s="3">
        <v>389.26</v>
      </c>
      <c r="BF2450" s="3">
        <v>0</v>
      </c>
      <c r="BG2450" s="3">
        <v>9446596</v>
      </c>
      <c r="BH2450" s="3">
        <v>67879</v>
      </c>
      <c r="BI2450" s="3">
        <v>4243986</v>
      </c>
      <c r="BJ2450" s="3">
        <v>54538030.467499994</v>
      </c>
      <c r="BK2450" s="3">
        <v>31691763.379999995</v>
      </c>
      <c r="BL2450" s="3">
        <v>19404808.52</v>
      </c>
      <c r="BM2450" s="3">
        <v>52575451.310000002</v>
      </c>
      <c r="BN2450" s="53">
        <v>0.69696212697804938</v>
      </c>
      <c r="BO2450" s="55">
        <v>5.9796405000000002E-3</v>
      </c>
      <c r="BP2450" s="70">
        <v>72956</v>
      </c>
      <c r="BQ2450" s="71"/>
      <c r="BR2450" s="70"/>
      <c r="BS2450" s="72"/>
      <c r="BT2450" s="72"/>
      <c r="BU2450" s="70">
        <v>323242197</v>
      </c>
      <c r="BV2450" s="70">
        <v>11500421</v>
      </c>
      <c r="BW2450" s="74">
        <v>178753216</v>
      </c>
      <c r="BX2450" s="70">
        <v>513495834</v>
      </c>
    </row>
    <row r="2451" spans="1:76" x14ac:dyDescent="0.3">
      <c r="A2451" s="73" t="s">
        <v>2236</v>
      </c>
      <c r="B2451" s="2" t="s">
        <v>156</v>
      </c>
      <c r="C2451" s="2" t="s">
        <v>2237</v>
      </c>
      <c r="D2451" s="2"/>
      <c r="E2451" s="2"/>
      <c r="F2451" s="17" t="str">
        <f>+Tabela1[[#This Row],[WK]]&amp;Tabela1[[#This Row],[PK]]&amp;Tabela1[[#This Row],[GK]]</f>
        <v>2261</v>
      </c>
      <c r="G2451" s="2" t="s">
        <v>2275</v>
      </c>
      <c r="H2451" s="3">
        <v>32905461290.34</v>
      </c>
      <c r="I2451" s="4">
        <v>1.125</v>
      </c>
      <c r="J2451" s="3">
        <v>37018643951.629997</v>
      </c>
      <c r="K2451" s="4">
        <v>8.5999999999999993E-2</v>
      </c>
      <c r="L2451" s="3">
        <v>3183603380</v>
      </c>
      <c r="M2451" s="3"/>
      <c r="N2451" s="5"/>
      <c r="O2451" s="3">
        <v>18224445000.080002</v>
      </c>
      <c r="P2451" s="4">
        <v>1.125</v>
      </c>
      <c r="Q2451" s="3">
        <v>20502500625.09</v>
      </c>
      <c r="R2451" s="4">
        <v>2.1999999999999999E-2</v>
      </c>
      <c r="S2451" s="3">
        <v>451055014</v>
      </c>
      <c r="T2451" s="3"/>
      <c r="U2451" s="5"/>
      <c r="V2451" s="3">
        <v>1661927329</v>
      </c>
      <c r="W2451" s="5"/>
      <c r="X2451" s="3">
        <v>1703998465</v>
      </c>
      <c r="Y2451" s="3">
        <v>0</v>
      </c>
      <c r="Z2451" s="3">
        <v>1273618</v>
      </c>
      <c r="AA2451" s="3">
        <v>109457514</v>
      </c>
      <c r="AB2451" s="3">
        <v>1593267333</v>
      </c>
      <c r="AC2451" s="3">
        <v>0</v>
      </c>
      <c r="AD2451" s="3">
        <v>248118353</v>
      </c>
      <c r="AE2451" s="3">
        <v>0</v>
      </c>
      <c r="AF2451" s="3">
        <v>3183603380</v>
      </c>
      <c r="AG2451" s="3">
        <v>451055014</v>
      </c>
      <c r="AH2451" s="3">
        <v>248118353</v>
      </c>
      <c r="AI2451" s="3">
        <v>1661927329</v>
      </c>
      <c r="AJ2451" s="3">
        <v>128920584</v>
      </c>
      <c r="AK2451" s="3">
        <v>175761105</v>
      </c>
      <c r="AL2451" s="3">
        <v>129326684</v>
      </c>
      <c r="AM2451" s="3">
        <v>46434421</v>
      </c>
      <c r="AN2451" s="3">
        <v>46840521</v>
      </c>
      <c r="AO2451" s="3">
        <v>0</v>
      </c>
      <c r="AP2451" s="3">
        <v>0</v>
      </c>
      <c r="AQ2451" s="3">
        <v>46840521</v>
      </c>
      <c r="AR2451" s="3">
        <f>Tabela1[[#This Row],[Potrzeby finansowe 2027
w tym:]]+Tabela1[[#This Row],[Rozliczenie 2025 potrz. fin.]]</f>
        <v>1750838986</v>
      </c>
      <c r="AS2451" s="3">
        <v>0</v>
      </c>
      <c r="AT2451" s="3">
        <v>0</v>
      </c>
      <c r="AU2451" s="3"/>
      <c r="AV2451" s="3"/>
      <c r="AW2451" s="3"/>
      <c r="AX2451" s="3"/>
      <c r="AY2451" s="3"/>
      <c r="AZ2451" s="3"/>
      <c r="BA2451" s="3">
        <v>1273618</v>
      </c>
      <c r="BB2451" s="3">
        <v>0</v>
      </c>
      <c r="BC2451" s="3">
        <v>263.76</v>
      </c>
      <c r="BD2451" s="3">
        <v>6427.57</v>
      </c>
      <c r="BE2451" s="3">
        <v>10907.3</v>
      </c>
      <c r="BF2451" s="3">
        <v>0</v>
      </c>
      <c r="BG2451" s="3">
        <v>68098879</v>
      </c>
      <c r="BH2451" s="3">
        <v>489328</v>
      </c>
      <c r="BI2451" s="3">
        <v>41358635</v>
      </c>
      <c r="BJ2451" s="3">
        <v>531485901.73249996</v>
      </c>
      <c r="BK2451" s="3">
        <v>434488433.01999998</v>
      </c>
      <c r="BL2451" s="3">
        <v>141824872.41999999</v>
      </c>
      <c r="BM2451" s="3">
        <v>104340130.00999999</v>
      </c>
      <c r="BN2451" s="53">
        <v>1.1256753033904083</v>
      </c>
      <c r="BO2451" s="55">
        <v>3.8048876299999999E-2</v>
      </c>
      <c r="BP2451" s="70">
        <v>464225</v>
      </c>
      <c r="BQ2451" s="71"/>
      <c r="BR2451" s="70"/>
      <c r="BS2451" s="72"/>
      <c r="BT2451" s="72"/>
      <c r="BU2451" s="70">
        <v>3183603380</v>
      </c>
      <c r="BV2451" s="70">
        <v>451055014</v>
      </c>
      <c r="BW2451" s="74">
        <v>248118353</v>
      </c>
      <c r="BX2451" s="70">
        <v>3882776747</v>
      </c>
    </row>
    <row r="2452" spans="1:76" x14ac:dyDescent="0.3">
      <c r="A2452" s="73" t="s">
        <v>2236</v>
      </c>
      <c r="B2452" s="2" t="s">
        <v>156</v>
      </c>
      <c r="C2452" s="2" t="s">
        <v>2239</v>
      </c>
      <c r="D2452" s="2"/>
      <c r="E2452" s="2"/>
      <c r="F2452" s="17" t="str">
        <f>+Tabela1[[#This Row],[WK]]&amp;Tabela1[[#This Row],[PK]]&amp;Tabela1[[#This Row],[GK]]</f>
        <v>2262</v>
      </c>
      <c r="G2452" s="2" t="s">
        <v>2276</v>
      </c>
      <c r="H2452" s="3">
        <v>15491155087.34</v>
      </c>
      <c r="I2452" s="4">
        <v>1.125</v>
      </c>
      <c r="J2452" s="3">
        <v>17427549473.259998</v>
      </c>
      <c r="K2452" s="4">
        <v>8.5999999999999993E-2</v>
      </c>
      <c r="L2452" s="3">
        <v>1498769255</v>
      </c>
      <c r="M2452" s="3"/>
      <c r="N2452" s="5"/>
      <c r="O2452" s="3">
        <v>5232727992.7400007</v>
      </c>
      <c r="P2452" s="4">
        <v>1.125</v>
      </c>
      <c r="Q2452" s="3">
        <v>5886818991.8299999</v>
      </c>
      <c r="R2452" s="4">
        <v>2.1999999999999999E-2</v>
      </c>
      <c r="S2452" s="3">
        <v>129510018</v>
      </c>
      <c r="T2452" s="3"/>
      <c r="U2452" s="5"/>
      <c r="V2452" s="3">
        <v>705058143</v>
      </c>
      <c r="W2452" s="5"/>
      <c r="X2452" s="3">
        <v>741609085</v>
      </c>
      <c r="Y2452" s="3">
        <v>0</v>
      </c>
      <c r="Z2452" s="3">
        <v>1715704</v>
      </c>
      <c r="AA2452" s="3">
        <v>45893803</v>
      </c>
      <c r="AB2452" s="3">
        <v>693999578</v>
      </c>
      <c r="AC2452" s="3">
        <v>0</v>
      </c>
      <c r="AD2452" s="3">
        <v>68139591</v>
      </c>
      <c r="AE2452" s="3">
        <v>0</v>
      </c>
      <c r="AF2452" s="3">
        <v>1498769255</v>
      </c>
      <c r="AG2452" s="3">
        <v>129510018</v>
      </c>
      <c r="AH2452" s="3">
        <v>68139591</v>
      </c>
      <c r="AI2452" s="3">
        <v>705058143</v>
      </c>
      <c r="AJ2452" s="3">
        <v>52518959</v>
      </c>
      <c r="AK2452" s="3">
        <v>63119812</v>
      </c>
      <c r="AL2452" s="3">
        <v>41457738</v>
      </c>
      <c r="AM2452" s="3">
        <v>21662074</v>
      </c>
      <c r="AN2452" s="3">
        <v>10600853</v>
      </c>
      <c r="AO2452" s="3">
        <v>0</v>
      </c>
      <c r="AP2452" s="3">
        <v>0</v>
      </c>
      <c r="AQ2452" s="3">
        <v>10600853</v>
      </c>
      <c r="AR2452" s="3">
        <f>Tabela1[[#This Row],[Potrzeby finansowe 2027
w tym:]]+Tabela1[[#This Row],[Rozliczenie 2025 potrz. fin.]]</f>
        <v>752209938</v>
      </c>
      <c r="AS2452" s="3">
        <v>0</v>
      </c>
      <c r="AT2452" s="3">
        <v>0</v>
      </c>
      <c r="AU2452" s="3"/>
      <c r="AV2452" s="3"/>
      <c r="AW2452" s="3"/>
      <c r="AX2452" s="3"/>
      <c r="AY2452" s="3"/>
      <c r="AZ2452" s="3"/>
      <c r="BA2452" s="3">
        <v>1715704</v>
      </c>
      <c r="BB2452" s="3">
        <v>0</v>
      </c>
      <c r="BC2452" s="3">
        <v>167.21</v>
      </c>
      <c r="BD2452" s="3">
        <v>5329.44</v>
      </c>
      <c r="BE2452" s="3">
        <v>22605.79</v>
      </c>
      <c r="BF2452" s="3">
        <v>0</v>
      </c>
      <c r="BG2452" s="3">
        <v>33221111</v>
      </c>
      <c r="BH2452" s="3">
        <v>238712</v>
      </c>
      <c r="BI2452" s="3">
        <v>12672692</v>
      </c>
      <c r="BJ2452" s="3">
        <v>162852503.82249999</v>
      </c>
      <c r="BK2452" s="3">
        <v>128906662.79999998</v>
      </c>
      <c r="BL2452" s="3">
        <v>35302249.359999999</v>
      </c>
      <c r="BM2452" s="3">
        <v>65178865.370000005</v>
      </c>
      <c r="BN2452" s="53">
        <v>1.0608286678838081</v>
      </c>
      <c r="BO2452" s="55">
        <v>1.73335147E-2</v>
      </c>
      <c r="BP2452" s="70">
        <v>211482</v>
      </c>
      <c r="BQ2452" s="71"/>
      <c r="BR2452" s="70"/>
      <c r="BS2452" s="72"/>
      <c r="BT2452" s="72"/>
      <c r="BU2452" s="70">
        <v>1498769255</v>
      </c>
      <c r="BV2452" s="70">
        <v>129510018</v>
      </c>
      <c r="BW2452" s="74">
        <v>68139591</v>
      </c>
      <c r="BX2452" s="70">
        <v>1696418864</v>
      </c>
    </row>
    <row r="2453" spans="1:76" x14ac:dyDescent="0.3">
      <c r="A2453" s="73" t="s">
        <v>2236</v>
      </c>
      <c r="B2453" s="2" t="s">
        <v>156</v>
      </c>
      <c r="C2453" s="2" t="s">
        <v>2247</v>
      </c>
      <c r="D2453" s="2"/>
      <c r="E2453" s="2"/>
      <c r="F2453" s="17" t="str">
        <f>+Tabela1[[#This Row],[WK]]&amp;Tabela1[[#This Row],[PK]]&amp;Tabela1[[#This Row],[GK]]</f>
        <v>2263</v>
      </c>
      <c r="G2453" s="2" t="s">
        <v>2277</v>
      </c>
      <c r="H2453" s="3">
        <v>4548530444.75</v>
      </c>
      <c r="I2453" s="4">
        <v>1.125</v>
      </c>
      <c r="J2453" s="3">
        <v>5117096750.3400002</v>
      </c>
      <c r="K2453" s="4">
        <v>8.5999999999999993E-2</v>
      </c>
      <c r="L2453" s="3">
        <v>440070321</v>
      </c>
      <c r="M2453" s="3"/>
      <c r="N2453" s="5"/>
      <c r="O2453" s="3">
        <v>853279822.84000003</v>
      </c>
      <c r="P2453" s="4">
        <v>1.125</v>
      </c>
      <c r="Q2453" s="3">
        <v>959939800.70000005</v>
      </c>
      <c r="R2453" s="4">
        <v>2.1999999999999999E-2</v>
      </c>
      <c r="S2453" s="3">
        <v>21118676</v>
      </c>
      <c r="T2453" s="3"/>
      <c r="U2453" s="5"/>
      <c r="V2453" s="3">
        <v>247921459</v>
      </c>
      <c r="W2453" s="5"/>
      <c r="X2453" s="3">
        <v>360425586</v>
      </c>
      <c r="Y2453" s="3">
        <v>0</v>
      </c>
      <c r="Z2453" s="3">
        <v>10599</v>
      </c>
      <c r="AA2453" s="3">
        <v>18507117</v>
      </c>
      <c r="AB2453" s="3">
        <v>330075805</v>
      </c>
      <c r="AC2453" s="3">
        <v>11832065</v>
      </c>
      <c r="AD2453" s="3">
        <v>112504127</v>
      </c>
      <c r="AE2453" s="3">
        <v>0</v>
      </c>
      <c r="AF2453" s="3">
        <v>440070321</v>
      </c>
      <c r="AG2453" s="3">
        <v>21118676</v>
      </c>
      <c r="AH2453" s="3">
        <v>112504127</v>
      </c>
      <c r="AI2453" s="3">
        <v>247921459</v>
      </c>
      <c r="AJ2453" s="3">
        <v>13284426</v>
      </c>
      <c r="AK2453" s="3">
        <v>13284426</v>
      </c>
      <c r="AL2453" s="3">
        <v>11639032</v>
      </c>
      <c r="AM2453" s="3">
        <v>1645394</v>
      </c>
      <c r="AN2453" s="3">
        <v>-6857754</v>
      </c>
      <c r="AO2453" s="3">
        <v>0</v>
      </c>
      <c r="AP2453" s="3">
        <v>6857754</v>
      </c>
      <c r="AQ2453" s="3">
        <v>0</v>
      </c>
      <c r="AR2453" s="3">
        <f>Tabela1[[#This Row],[Potrzeby finansowe 2027
w tym:]]+Tabela1[[#This Row],[Rozliczenie 2025 potrz. fin.]]</f>
        <v>360425586</v>
      </c>
      <c r="AS2453" s="3">
        <v>0</v>
      </c>
      <c r="AT2453" s="3">
        <v>0</v>
      </c>
      <c r="AU2453" s="3"/>
      <c r="AV2453" s="3"/>
      <c r="AW2453" s="3"/>
      <c r="AX2453" s="3"/>
      <c r="AY2453" s="3"/>
      <c r="AZ2453" s="3"/>
      <c r="BA2453" s="3">
        <v>10599</v>
      </c>
      <c r="BB2453" s="3">
        <v>0</v>
      </c>
      <c r="BC2453" s="3">
        <v>0</v>
      </c>
      <c r="BD2453" s="3">
        <v>0</v>
      </c>
      <c r="BE2453" s="3">
        <v>212.38</v>
      </c>
      <c r="BF2453" s="3">
        <v>0</v>
      </c>
      <c r="BG2453" s="3">
        <v>11720325</v>
      </c>
      <c r="BH2453" s="3">
        <v>84217</v>
      </c>
      <c r="BI2453" s="3">
        <v>6786792</v>
      </c>
      <c r="BJ2453" s="3">
        <v>87214773.987499997</v>
      </c>
      <c r="BK2453" s="3">
        <v>58217419.799999997</v>
      </c>
      <c r="BL2453" s="3">
        <v>16205064.73</v>
      </c>
      <c r="BM2453" s="3">
        <v>83579287.290000007</v>
      </c>
      <c r="BN2453" s="53">
        <v>0.83139361140813295</v>
      </c>
      <c r="BO2453" s="55">
        <v>6.5021888000000002E-3</v>
      </c>
      <c r="BP2453" s="70">
        <v>79332</v>
      </c>
      <c r="BQ2453" s="71"/>
      <c r="BR2453" s="70"/>
      <c r="BS2453" s="72"/>
      <c r="BT2453" s="72"/>
      <c r="BU2453" s="70">
        <v>440070321</v>
      </c>
      <c r="BV2453" s="70">
        <v>21118676</v>
      </c>
      <c r="BW2453" s="74">
        <v>112504127</v>
      </c>
      <c r="BX2453" s="70">
        <v>573693124</v>
      </c>
    </row>
    <row r="2454" spans="1:76" x14ac:dyDescent="0.3">
      <c r="A2454" s="73" t="s">
        <v>2236</v>
      </c>
      <c r="B2454" s="2" t="s">
        <v>156</v>
      </c>
      <c r="C2454" s="2" t="s">
        <v>2241</v>
      </c>
      <c r="D2454" s="2"/>
      <c r="E2454" s="2"/>
      <c r="F2454" s="17" t="str">
        <f>+Tabela1[[#This Row],[WK]]&amp;Tabela1[[#This Row],[PK]]&amp;Tabela1[[#This Row],[GK]]</f>
        <v>2264</v>
      </c>
      <c r="G2454" s="2" t="s">
        <v>2278</v>
      </c>
      <c r="H2454" s="3">
        <v>2181796782.6799998</v>
      </c>
      <c r="I2454" s="4">
        <v>1.125</v>
      </c>
      <c r="J2454" s="3">
        <v>2454521380.52</v>
      </c>
      <c r="K2454" s="4">
        <v>8.5999999999999993E-2</v>
      </c>
      <c r="L2454" s="3">
        <v>211088839</v>
      </c>
      <c r="M2454" s="3"/>
      <c r="N2454" s="5"/>
      <c r="O2454" s="3">
        <v>1687342393.1299999</v>
      </c>
      <c r="P2454" s="4">
        <v>1.125</v>
      </c>
      <c r="Q2454" s="3">
        <v>1898260192.27</v>
      </c>
      <c r="R2454" s="4">
        <v>2.1999999999999999E-2</v>
      </c>
      <c r="S2454" s="3">
        <v>41761724</v>
      </c>
      <c r="T2454" s="3"/>
      <c r="U2454" s="5"/>
      <c r="V2454" s="3">
        <v>76138665</v>
      </c>
      <c r="W2454" s="5"/>
      <c r="X2454" s="3">
        <v>105147895</v>
      </c>
      <c r="Y2454" s="3">
        <v>0</v>
      </c>
      <c r="Z2454" s="3">
        <v>148941</v>
      </c>
      <c r="AA2454" s="3">
        <v>10903713</v>
      </c>
      <c r="AB2454" s="3">
        <v>94095241</v>
      </c>
      <c r="AC2454" s="3">
        <v>0</v>
      </c>
      <c r="AD2454" s="3">
        <v>31049226</v>
      </c>
      <c r="AE2454" s="3">
        <v>759333</v>
      </c>
      <c r="AF2454" s="3">
        <v>211088839</v>
      </c>
      <c r="AG2454" s="3">
        <v>41761724</v>
      </c>
      <c r="AH2454" s="3">
        <v>30289893</v>
      </c>
      <c r="AI2454" s="3">
        <v>76138665</v>
      </c>
      <c r="AJ2454" s="3">
        <v>5267130</v>
      </c>
      <c r="AK2454" s="3">
        <v>7307126</v>
      </c>
      <c r="AL2454" s="3">
        <v>4093986</v>
      </c>
      <c r="AM2454" s="3">
        <v>3213140</v>
      </c>
      <c r="AN2454" s="3">
        <v>2039996</v>
      </c>
      <c r="AO2454" s="3">
        <v>0</v>
      </c>
      <c r="AP2454" s="3">
        <v>0</v>
      </c>
      <c r="AQ2454" s="3">
        <v>2039996</v>
      </c>
      <c r="AR2454" s="3">
        <f>Tabela1[[#This Row],[Potrzeby finansowe 2027
w tym:]]+Tabela1[[#This Row],[Rozliczenie 2025 potrz. fin.]]</f>
        <v>107187891</v>
      </c>
      <c r="AS2454" s="3">
        <v>0</v>
      </c>
      <c r="AT2454" s="3">
        <v>0</v>
      </c>
      <c r="AU2454" s="3"/>
      <c r="AV2454" s="3"/>
      <c r="AW2454" s="3"/>
      <c r="AX2454" s="3"/>
      <c r="AY2454" s="3"/>
      <c r="AZ2454" s="3"/>
      <c r="BA2454" s="3">
        <v>148941</v>
      </c>
      <c r="BB2454" s="3">
        <v>0</v>
      </c>
      <c r="BC2454" s="3">
        <v>11.81</v>
      </c>
      <c r="BD2454" s="3">
        <v>929.4</v>
      </c>
      <c r="BE2454" s="3">
        <v>1046.95</v>
      </c>
      <c r="BF2454" s="3">
        <v>0</v>
      </c>
      <c r="BG2454" s="3">
        <v>6818286</v>
      </c>
      <c r="BH2454" s="3">
        <v>31205</v>
      </c>
      <c r="BI2454" s="3">
        <v>4085427</v>
      </c>
      <c r="BJ2454" s="3">
        <v>52500450.397500008</v>
      </c>
      <c r="BK2454" s="3">
        <v>42842605.920000002</v>
      </c>
      <c r="BL2454" s="3">
        <v>5165601.01</v>
      </c>
      <c r="BM2454" s="3">
        <v>28300175.890000001</v>
      </c>
      <c r="BN2454" s="53">
        <v>1.0679132249735013</v>
      </c>
      <c r="BO2454" s="55">
        <v>2.6885123999999998E-3</v>
      </c>
      <c r="BP2454" s="70">
        <v>32802</v>
      </c>
      <c r="BQ2454" s="71"/>
      <c r="BR2454" s="70"/>
      <c r="BS2454" s="72"/>
      <c r="BT2454" s="72"/>
      <c r="BU2454" s="70">
        <v>211088839</v>
      </c>
      <c r="BV2454" s="70">
        <v>41761724</v>
      </c>
      <c r="BW2454" s="74">
        <v>30289893</v>
      </c>
      <c r="BX2454" s="70">
        <v>283140456</v>
      </c>
    </row>
    <row r="2455" spans="1:76" x14ac:dyDescent="0.3">
      <c r="A2455" s="73" t="s">
        <v>2236</v>
      </c>
      <c r="B2455" s="2" t="s">
        <v>170</v>
      </c>
      <c r="C2455" s="2" t="s">
        <v>2237</v>
      </c>
      <c r="D2455" s="2"/>
      <c r="E2455" s="2"/>
      <c r="F2455" s="17" t="str">
        <f>+Tabela1[[#This Row],[WK]]&amp;Tabela1[[#This Row],[PK]]&amp;Tabela1[[#This Row],[GK]]</f>
        <v>2461</v>
      </c>
      <c r="G2455" s="2" t="s">
        <v>2279</v>
      </c>
      <c r="H2455" s="3">
        <v>9796606790.8099995</v>
      </c>
      <c r="I2455" s="4">
        <v>1.125</v>
      </c>
      <c r="J2455" s="3">
        <v>11021182639.66</v>
      </c>
      <c r="K2455" s="4">
        <v>8.5999999999999993E-2</v>
      </c>
      <c r="L2455" s="3">
        <v>947821707</v>
      </c>
      <c r="M2455" s="3"/>
      <c r="N2455" s="5"/>
      <c r="O2455" s="3">
        <v>3848741419.9499993</v>
      </c>
      <c r="P2455" s="4">
        <v>1.125</v>
      </c>
      <c r="Q2455" s="3">
        <v>4329834097.4399996</v>
      </c>
      <c r="R2455" s="4">
        <v>2.1999999999999999E-2</v>
      </c>
      <c r="S2455" s="3">
        <v>95256350</v>
      </c>
      <c r="T2455" s="3"/>
      <c r="U2455" s="5"/>
      <c r="V2455" s="3">
        <v>480095385</v>
      </c>
      <c r="W2455" s="5"/>
      <c r="X2455" s="3">
        <v>787945746</v>
      </c>
      <c r="Y2455" s="3">
        <v>0</v>
      </c>
      <c r="Z2455" s="3">
        <v>151215</v>
      </c>
      <c r="AA2455" s="3">
        <v>37823815</v>
      </c>
      <c r="AB2455" s="3">
        <v>749970716</v>
      </c>
      <c r="AC2455" s="3">
        <v>0</v>
      </c>
      <c r="AD2455" s="3">
        <v>327335116</v>
      </c>
      <c r="AE2455" s="3">
        <v>0</v>
      </c>
      <c r="AF2455" s="3">
        <v>947821707</v>
      </c>
      <c r="AG2455" s="3">
        <v>95256350</v>
      </c>
      <c r="AH2455" s="3">
        <v>327335116</v>
      </c>
      <c r="AI2455" s="3">
        <v>480095385</v>
      </c>
      <c r="AJ2455" s="3">
        <v>64193850</v>
      </c>
      <c r="AK2455" s="3">
        <v>83678605</v>
      </c>
      <c r="AL2455" s="3">
        <v>24609879</v>
      </c>
      <c r="AM2455" s="3">
        <v>59068726</v>
      </c>
      <c r="AN2455" s="3">
        <v>19484755</v>
      </c>
      <c r="AO2455" s="3">
        <v>0</v>
      </c>
      <c r="AP2455" s="3">
        <v>0</v>
      </c>
      <c r="AQ2455" s="3">
        <v>19484755</v>
      </c>
      <c r="AR2455" s="3">
        <f>Tabela1[[#This Row],[Potrzeby finansowe 2027
w tym:]]+Tabela1[[#This Row],[Rozliczenie 2025 potrz. fin.]]</f>
        <v>807430501</v>
      </c>
      <c r="AS2455" s="3">
        <v>0</v>
      </c>
      <c r="AT2455" s="3">
        <v>0</v>
      </c>
      <c r="AU2455" s="3"/>
      <c r="AV2455" s="3"/>
      <c r="AW2455" s="3"/>
      <c r="AX2455" s="3"/>
      <c r="AY2455" s="3"/>
      <c r="AZ2455" s="3"/>
      <c r="BA2455" s="3">
        <v>151215</v>
      </c>
      <c r="BB2455" s="3">
        <v>0</v>
      </c>
      <c r="BC2455" s="3">
        <v>96.93</v>
      </c>
      <c r="BD2455" s="3">
        <v>0</v>
      </c>
      <c r="BE2455" s="3">
        <v>2383.86</v>
      </c>
      <c r="BF2455" s="3">
        <v>0</v>
      </c>
      <c r="BG2455" s="3">
        <v>22707234</v>
      </c>
      <c r="BH2455" s="3">
        <v>163164</v>
      </c>
      <c r="BI2455" s="3">
        <v>15116581</v>
      </c>
      <c r="BJ2455" s="3">
        <v>194258090.48500001</v>
      </c>
      <c r="BK2455" s="3">
        <v>164974683.36000001</v>
      </c>
      <c r="BL2455" s="3">
        <v>24646316.640000001</v>
      </c>
      <c r="BM2455" s="3">
        <v>67840995.219999999</v>
      </c>
      <c r="BN2455" s="53">
        <v>1.0054105984693902</v>
      </c>
      <c r="BO2455" s="55">
        <v>1.2624596300000001E-2</v>
      </c>
      <c r="BP2455" s="70">
        <v>154030</v>
      </c>
      <c r="BQ2455" s="71"/>
      <c r="BR2455" s="70"/>
      <c r="BS2455" s="72"/>
      <c r="BT2455" s="72"/>
      <c r="BU2455" s="70">
        <v>947821707</v>
      </c>
      <c r="BV2455" s="70">
        <v>95256350</v>
      </c>
      <c r="BW2455" s="74">
        <v>327335116</v>
      </c>
      <c r="BX2455" s="70">
        <v>1370413173</v>
      </c>
    </row>
    <row r="2456" spans="1:76" x14ac:dyDescent="0.3">
      <c r="A2456" s="73" t="s">
        <v>2236</v>
      </c>
      <c r="B2456" s="2" t="s">
        <v>170</v>
      </c>
      <c r="C2456" s="2" t="s">
        <v>2239</v>
      </c>
      <c r="D2456" s="2"/>
      <c r="E2456" s="2"/>
      <c r="F2456" s="17" t="str">
        <f>+Tabela1[[#This Row],[WK]]&amp;Tabela1[[#This Row],[PK]]&amp;Tabela1[[#This Row],[GK]]</f>
        <v>2462</v>
      </c>
      <c r="G2456" s="2" t="s">
        <v>2280</v>
      </c>
      <c r="H2456" s="3">
        <v>7401367126.9799995</v>
      </c>
      <c r="I2456" s="4">
        <v>1.125</v>
      </c>
      <c r="J2456" s="3">
        <v>8326538017.8500004</v>
      </c>
      <c r="K2456" s="4">
        <v>8.5999999999999993E-2</v>
      </c>
      <c r="L2456" s="3">
        <v>716082270</v>
      </c>
      <c r="M2456" s="3"/>
      <c r="N2456" s="5"/>
      <c r="O2456" s="3">
        <v>637835377.22000003</v>
      </c>
      <c r="P2456" s="4">
        <v>1.125</v>
      </c>
      <c r="Q2456" s="3">
        <v>717564799.37</v>
      </c>
      <c r="R2456" s="4">
        <v>2.1999999999999999E-2</v>
      </c>
      <c r="S2456" s="3">
        <v>15786426</v>
      </c>
      <c r="T2456" s="3"/>
      <c r="U2456" s="5"/>
      <c r="V2456" s="3">
        <v>416812176</v>
      </c>
      <c r="W2456" s="5"/>
      <c r="X2456" s="3">
        <v>559763826</v>
      </c>
      <c r="Y2456" s="3">
        <v>62971880</v>
      </c>
      <c r="Z2456" s="3">
        <v>65226</v>
      </c>
      <c r="AA2456" s="3">
        <v>25623369</v>
      </c>
      <c r="AB2456" s="3">
        <v>441908368</v>
      </c>
      <c r="AC2456" s="3">
        <v>29194983</v>
      </c>
      <c r="AD2456" s="3">
        <v>142951650</v>
      </c>
      <c r="AE2456" s="3">
        <v>0</v>
      </c>
      <c r="AF2456" s="3">
        <v>716082270</v>
      </c>
      <c r="AG2456" s="3">
        <v>15786426</v>
      </c>
      <c r="AH2456" s="3">
        <v>142951650</v>
      </c>
      <c r="AI2456" s="3">
        <v>416812176</v>
      </c>
      <c r="AJ2456" s="3">
        <v>95939548</v>
      </c>
      <c r="AK2456" s="3">
        <v>95939548</v>
      </c>
      <c r="AL2456" s="3">
        <v>19638388</v>
      </c>
      <c r="AM2456" s="3">
        <v>76301160</v>
      </c>
      <c r="AN2456" s="3">
        <v>14230672</v>
      </c>
      <c r="AO2456" s="3">
        <v>0</v>
      </c>
      <c r="AP2456" s="3">
        <v>-14230672</v>
      </c>
      <c r="AQ2456" s="3">
        <v>0</v>
      </c>
      <c r="AR2456" s="3">
        <f>Tabela1[[#This Row],[Potrzeby finansowe 2027
w tym:]]+Tabela1[[#This Row],[Rozliczenie 2025 potrz. fin.]]</f>
        <v>559763826</v>
      </c>
      <c r="AS2456" s="3">
        <v>0</v>
      </c>
      <c r="AT2456" s="3">
        <v>0</v>
      </c>
      <c r="AU2456" s="3"/>
      <c r="AV2456" s="3"/>
      <c r="AW2456" s="3"/>
      <c r="AX2456" s="3"/>
      <c r="AY2456" s="3"/>
      <c r="AZ2456" s="3"/>
      <c r="BA2456" s="3">
        <v>65226</v>
      </c>
      <c r="BB2456" s="3">
        <v>0</v>
      </c>
      <c r="BC2456" s="3">
        <v>82.52</v>
      </c>
      <c r="BD2456" s="3">
        <v>0</v>
      </c>
      <c r="BE2456" s="3">
        <v>756.86</v>
      </c>
      <c r="BF2456" s="3">
        <v>0</v>
      </c>
      <c r="BG2456" s="3">
        <v>20123438</v>
      </c>
      <c r="BH2456" s="3">
        <v>144598</v>
      </c>
      <c r="BI2456" s="3">
        <v>5499931</v>
      </c>
      <c r="BJ2456" s="3">
        <v>70677761.252499998</v>
      </c>
      <c r="BK2456" s="3">
        <v>49651552.719999999</v>
      </c>
      <c r="BL2456" s="3">
        <v>28233119.149999999</v>
      </c>
      <c r="BM2456" s="3">
        <v>27638595.829999998</v>
      </c>
      <c r="BN2456" s="53">
        <v>0.745855960179863</v>
      </c>
      <c r="BO2456" s="55">
        <v>1.11275534E-2</v>
      </c>
      <c r="BP2456" s="70">
        <v>135765</v>
      </c>
      <c r="BQ2456" s="71"/>
      <c r="BR2456" s="70"/>
      <c r="BS2456" s="72"/>
      <c r="BT2456" s="72"/>
      <c r="BU2456" s="70">
        <v>716082270</v>
      </c>
      <c r="BV2456" s="70">
        <v>15786426</v>
      </c>
      <c r="BW2456" s="74">
        <v>142951650</v>
      </c>
      <c r="BX2456" s="70">
        <v>874820346</v>
      </c>
    </row>
    <row r="2457" spans="1:76" x14ac:dyDescent="0.3">
      <c r="A2457" s="73" t="s">
        <v>2236</v>
      </c>
      <c r="B2457" s="2" t="s">
        <v>170</v>
      </c>
      <c r="C2457" s="2" t="s">
        <v>2247</v>
      </c>
      <c r="D2457" s="2"/>
      <c r="E2457" s="2"/>
      <c r="F2457" s="17" t="str">
        <f>+Tabela1[[#This Row],[WK]]&amp;Tabela1[[#This Row],[PK]]&amp;Tabela1[[#This Row],[GK]]</f>
        <v>2463</v>
      </c>
      <c r="G2457" s="2" t="s">
        <v>2281</v>
      </c>
      <c r="H2457" s="3">
        <v>5514026927.1700001</v>
      </c>
      <c r="I2457" s="4">
        <v>1.125</v>
      </c>
      <c r="J2457" s="3">
        <v>6203280293.0699997</v>
      </c>
      <c r="K2457" s="4">
        <v>8.5999999999999993E-2</v>
      </c>
      <c r="L2457" s="3">
        <v>533482105</v>
      </c>
      <c r="M2457" s="3"/>
      <c r="N2457" s="5"/>
      <c r="O2457" s="3">
        <v>3397442699.9899998</v>
      </c>
      <c r="P2457" s="4">
        <v>1.125</v>
      </c>
      <c r="Q2457" s="3">
        <v>3822123037.4899998</v>
      </c>
      <c r="R2457" s="4">
        <v>2.1999999999999999E-2</v>
      </c>
      <c r="S2457" s="3">
        <v>84086707</v>
      </c>
      <c r="T2457" s="3"/>
      <c r="U2457" s="5"/>
      <c r="V2457" s="3">
        <v>325904537</v>
      </c>
      <c r="W2457" s="5"/>
      <c r="X2457" s="3">
        <v>402464250</v>
      </c>
      <c r="Y2457" s="3">
        <v>0</v>
      </c>
      <c r="Z2457" s="3">
        <v>0</v>
      </c>
      <c r="AA2457" s="3">
        <v>18339285</v>
      </c>
      <c r="AB2457" s="3">
        <v>369669641</v>
      </c>
      <c r="AC2457" s="3">
        <v>14455324</v>
      </c>
      <c r="AD2457" s="3">
        <v>76559713</v>
      </c>
      <c r="AE2457" s="3">
        <v>0</v>
      </c>
      <c r="AF2457" s="3">
        <v>533482105</v>
      </c>
      <c r="AG2457" s="3">
        <v>84086707</v>
      </c>
      <c r="AH2457" s="3">
        <v>76559713</v>
      </c>
      <c r="AI2457" s="3">
        <v>325904537</v>
      </c>
      <c r="AJ2457" s="3">
        <v>22130334</v>
      </c>
      <c r="AK2457" s="3">
        <v>22130334</v>
      </c>
      <c r="AL2457" s="3">
        <v>44572756</v>
      </c>
      <c r="AM2457" s="3">
        <v>-22442422</v>
      </c>
      <c r="AN2457" s="3">
        <v>4536919</v>
      </c>
      <c r="AO2457" s="3">
        <v>0</v>
      </c>
      <c r="AP2457" s="3">
        <v>-4536919</v>
      </c>
      <c r="AQ2457" s="3">
        <v>0</v>
      </c>
      <c r="AR2457" s="3">
        <f>Tabela1[[#This Row],[Potrzeby finansowe 2027
w tym:]]+Tabela1[[#This Row],[Rozliczenie 2025 potrz. fin.]]</f>
        <v>402464250</v>
      </c>
      <c r="AS2457" s="3">
        <v>0</v>
      </c>
      <c r="AT2457" s="3">
        <v>0</v>
      </c>
      <c r="AU2457" s="3"/>
      <c r="AV2457" s="3"/>
      <c r="AW2457" s="3"/>
      <c r="AX2457" s="3"/>
      <c r="AY2457" s="3"/>
      <c r="AZ2457" s="3"/>
      <c r="BA2457" s="3">
        <v>0</v>
      </c>
      <c r="BB2457" s="3">
        <v>0</v>
      </c>
      <c r="BC2457" s="3">
        <v>0</v>
      </c>
      <c r="BD2457" s="3">
        <v>0</v>
      </c>
      <c r="BE2457" s="3">
        <v>0</v>
      </c>
      <c r="BF2457" s="3">
        <v>0</v>
      </c>
      <c r="BG2457" s="3">
        <v>13696652</v>
      </c>
      <c r="BH2457" s="3">
        <v>98418</v>
      </c>
      <c r="BI2457" s="3">
        <v>4642633</v>
      </c>
      <c r="BJ2457" s="3">
        <v>59660908.274999999</v>
      </c>
      <c r="BK2457" s="3">
        <v>47406777.960000001</v>
      </c>
      <c r="BL2457" s="3">
        <v>3734495.32</v>
      </c>
      <c r="BM2457" s="3">
        <v>41547530.619999997</v>
      </c>
      <c r="BN2457" s="53">
        <v>0.98461452258326587</v>
      </c>
      <c r="BO2457" s="55">
        <v>7.3933779999999999E-3</v>
      </c>
      <c r="BP2457" s="70">
        <v>90205</v>
      </c>
      <c r="BQ2457" s="71"/>
      <c r="BR2457" s="70"/>
      <c r="BS2457" s="72"/>
      <c r="BT2457" s="72"/>
      <c r="BU2457" s="70">
        <v>533482105</v>
      </c>
      <c r="BV2457" s="70">
        <v>84086707</v>
      </c>
      <c r="BW2457" s="74">
        <v>76559713</v>
      </c>
      <c r="BX2457" s="70">
        <v>694128525</v>
      </c>
    </row>
    <row r="2458" spans="1:76" x14ac:dyDescent="0.3">
      <c r="A2458" s="73" t="s">
        <v>2236</v>
      </c>
      <c r="B2458" s="2" t="s">
        <v>170</v>
      </c>
      <c r="C2458" s="2" t="s">
        <v>2241</v>
      </c>
      <c r="D2458" s="2"/>
      <c r="E2458" s="2"/>
      <c r="F2458" s="17" t="str">
        <f>+Tabela1[[#This Row],[WK]]&amp;Tabela1[[#This Row],[PK]]&amp;Tabela1[[#This Row],[GK]]</f>
        <v>2464</v>
      </c>
      <c r="G2458" s="2" t="s">
        <v>2282</v>
      </c>
      <c r="H2458" s="3">
        <v>11159959775.700001</v>
      </c>
      <c r="I2458" s="4">
        <v>1.125</v>
      </c>
      <c r="J2458" s="3">
        <v>12554954747.66</v>
      </c>
      <c r="K2458" s="4">
        <v>8.5999999999999993E-2</v>
      </c>
      <c r="L2458" s="3">
        <v>1079726108</v>
      </c>
      <c r="M2458" s="3"/>
      <c r="N2458" s="5"/>
      <c r="O2458" s="3">
        <v>2266227369.8800001</v>
      </c>
      <c r="P2458" s="4">
        <v>1.125</v>
      </c>
      <c r="Q2458" s="3">
        <v>2549505791.1199999</v>
      </c>
      <c r="R2458" s="4">
        <v>2.1999999999999999E-2</v>
      </c>
      <c r="S2458" s="3">
        <v>56089127</v>
      </c>
      <c r="T2458" s="3"/>
      <c r="U2458" s="5"/>
      <c r="V2458" s="3">
        <v>579950805</v>
      </c>
      <c r="W2458" s="5"/>
      <c r="X2458" s="3">
        <v>859213817</v>
      </c>
      <c r="Y2458" s="3">
        <v>0</v>
      </c>
      <c r="Z2458" s="3">
        <v>13658</v>
      </c>
      <c r="AA2458" s="3">
        <v>44111334</v>
      </c>
      <c r="AB2458" s="3">
        <v>791956327</v>
      </c>
      <c r="AC2458" s="3">
        <v>23132498</v>
      </c>
      <c r="AD2458" s="3">
        <v>279263012</v>
      </c>
      <c r="AE2458" s="3">
        <v>0</v>
      </c>
      <c r="AF2458" s="3">
        <v>1079726108</v>
      </c>
      <c r="AG2458" s="3">
        <v>56089127</v>
      </c>
      <c r="AH2458" s="3">
        <v>279263012</v>
      </c>
      <c r="AI2458" s="3">
        <v>579950805</v>
      </c>
      <c r="AJ2458" s="3">
        <v>59481704</v>
      </c>
      <c r="AK2458" s="3">
        <v>59481704</v>
      </c>
      <c r="AL2458" s="3">
        <v>29907480</v>
      </c>
      <c r="AM2458" s="3">
        <v>29574224</v>
      </c>
      <c r="AN2458" s="3">
        <v>381004</v>
      </c>
      <c r="AO2458" s="3">
        <v>0</v>
      </c>
      <c r="AP2458" s="3">
        <v>-381004</v>
      </c>
      <c r="AQ2458" s="3">
        <v>0</v>
      </c>
      <c r="AR2458" s="3">
        <f>Tabela1[[#This Row],[Potrzeby finansowe 2027
w tym:]]+Tabela1[[#This Row],[Rozliczenie 2025 potrz. fin.]]</f>
        <v>859213817</v>
      </c>
      <c r="AS2458" s="3">
        <v>0</v>
      </c>
      <c r="AT2458" s="3">
        <v>0</v>
      </c>
      <c r="AU2458" s="3"/>
      <c r="AV2458" s="3"/>
      <c r="AW2458" s="3"/>
      <c r="AX2458" s="3"/>
      <c r="AY2458" s="3"/>
      <c r="AZ2458" s="3"/>
      <c r="BA2458" s="3">
        <v>13658</v>
      </c>
      <c r="BB2458" s="3">
        <v>0</v>
      </c>
      <c r="BC2458" s="3">
        <v>0</v>
      </c>
      <c r="BD2458" s="3">
        <v>124.51</v>
      </c>
      <c r="BE2458" s="3">
        <v>24.66</v>
      </c>
      <c r="BF2458" s="3">
        <v>0</v>
      </c>
      <c r="BG2458" s="3">
        <v>28033895</v>
      </c>
      <c r="BH2458" s="3">
        <v>201439</v>
      </c>
      <c r="BI2458" s="3">
        <v>16077439</v>
      </c>
      <c r="BJ2458" s="3">
        <v>206605761.88249999</v>
      </c>
      <c r="BK2458" s="3">
        <v>133634453.25</v>
      </c>
      <c r="BL2458" s="3">
        <v>126421712.90000001</v>
      </c>
      <c r="BM2458" s="3">
        <v>39041808.729999989</v>
      </c>
      <c r="BN2458" s="53">
        <v>0.90380341142027332</v>
      </c>
      <c r="BO2458" s="55">
        <v>1.5167894899999999E-2</v>
      </c>
      <c r="BP2458" s="70">
        <v>185060</v>
      </c>
      <c r="BQ2458" s="71"/>
      <c r="BR2458" s="70"/>
      <c r="BS2458" s="72"/>
      <c r="BT2458" s="72"/>
      <c r="BU2458" s="70">
        <v>1079726108</v>
      </c>
      <c r="BV2458" s="70">
        <v>56089127</v>
      </c>
      <c r="BW2458" s="74">
        <v>279263012</v>
      </c>
      <c r="BX2458" s="70">
        <v>1415078247</v>
      </c>
    </row>
    <row r="2459" spans="1:76" x14ac:dyDescent="0.3">
      <c r="A2459" s="73" t="s">
        <v>2236</v>
      </c>
      <c r="B2459" s="2" t="s">
        <v>170</v>
      </c>
      <c r="C2459" s="2" t="s">
        <v>2243</v>
      </c>
      <c r="D2459" s="2"/>
      <c r="E2459" s="2"/>
      <c r="F2459" s="17" t="str">
        <f>+Tabela1[[#This Row],[WK]]&amp;Tabela1[[#This Row],[PK]]&amp;Tabela1[[#This Row],[GK]]</f>
        <v>2465</v>
      </c>
      <c r="G2459" s="2" t="s">
        <v>2283</v>
      </c>
      <c r="H2459" s="3">
        <v>6822754692.3400002</v>
      </c>
      <c r="I2459" s="4">
        <v>1.125</v>
      </c>
      <c r="J2459" s="3">
        <v>7675599028.8800001</v>
      </c>
      <c r="K2459" s="4">
        <v>8.5999999999999993E-2</v>
      </c>
      <c r="L2459" s="3">
        <v>660101516</v>
      </c>
      <c r="M2459" s="3"/>
      <c r="N2459" s="5"/>
      <c r="O2459" s="3">
        <v>1733053102.3200002</v>
      </c>
      <c r="P2459" s="4">
        <v>1.125</v>
      </c>
      <c r="Q2459" s="3">
        <v>1949684740.1099999</v>
      </c>
      <c r="R2459" s="4">
        <v>2.1999999999999999E-2</v>
      </c>
      <c r="S2459" s="3">
        <v>42893064</v>
      </c>
      <c r="T2459" s="3"/>
      <c r="U2459" s="5"/>
      <c r="V2459" s="3">
        <v>355018779</v>
      </c>
      <c r="W2459" s="5"/>
      <c r="X2459" s="3">
        <v>369365174</v>
      </c>
      <c r="Y2459" s="3">
        <v>0</v>
      </c>
      <c r="Z2459" s="3">
        <v>86972</v>
      </c>
      <c r="AA2459" s="3">
        <v>25922333</v>
      </c>
      <c r="AB2459" s="3">
        <v>343355869</v>
      </c>
      <c r="AC2459" s="3">
        <v>0</v>
      </c>
      <c r="AD2459" s="3">
        <v>32920044</v>
      </c>
      <c r="AE2459" s="3">
        <v>4680281</v>
      </c>
      <c r="AF2459" s="3">
        <v>660101516</v>
      </c>
      <c r="AG2459" s="3">
        <v>42893064</v>
      </c>
      <c r="AH2459" s="3">
        <v>28239763</v>
      </c>
      <c r="AI2459" s="3">
        <v>355018779</v>
      </c>
      <c r="AJ2459" s="3">
        <v>12240162</v>
      </c>
      <c r="AK2459" s="3">
        <v>12240162</v>
      </c>
      <c r="AL2459" s="3">
        <v>16413871</v>
      </c>
      <c r="AM2459" s="3">
        <v>-4173709</v>
      </c>
      <c r="AN2459" s="3">
        <v>-1720625</v>
      </c>
      <c r="AO2459" s="3">
        <v>0</v>
      </c>
      <c r="AP2459" s="3">
        <v>1720625</v>
      </c>
      <c r="AQ2459" s="3">
        <v>0</v>
      </c>
      <c r="AR2459" s="3">
        <f>Tabela1[[#This Row],[Potrzeby finansowe 2027
w tym:]]+Tabela1[[#This Row],[Rozliczenie 2025 potrz. fin.]]</f>
        <v>369365174</v>
      </c>
      <c r="AS2459" s="3">
        <v>0</v>
      </c>
      <c r="AT2459" s="3">
        <v>0</v>
      </c>
      <c r="AU2459" s="3"/>
      <c r="AV2459" s="3"/>
      <c r="AW2459" s="3"/>
      <c r="AX2459" s="3"/>
      <c r="AY2459" s="3"/>
      <c r="AZ2459" s="3"/>
      <c r="BA2459" s="3">
        <v>86972</v>
      </c>
      <c r="BB2459" s="3">
        <v>0</v>
      </c>
      <c r="BC2459" s="3">
        <v>0</v>
      </c>
      <c r="BD2459" s="3">
        <v>412.01</v>
      </c>
      <c r="BE2459" s="3">
        <v>918.73</v>
      </c>
      <c r="BF2459" s="3">
        <v>0</v>
      </c>
      <c r="BG2459" s="3">
        <v>15490669</v>
      </c>
      <c r="BH2459" s="3">
        <v>111309</v>
      </c>
      <c r="BI2459" s="3">
        <v>10431664</v>
      </c>
      <c r="BJ2459" s="3">
        <v>134053803.0125</v>
      </c>
      <c r="BK2459" s="3">
        <v>87733177.340000004</v>
      </c>
      <c r="BL2459" s="3">
        <v>58976552.659999996</v>
      </c>
      <c r="BM2459" s="3">
        <v>67329397.370000005</v>
      </c>
      <c r="BN2459" s="53">
        <v>1.2314195262486982</v>
      </c>
      <c r="BO2459" s="55">
        <v>7.6553979000000003E-3</v>
      </c>
      <c r="BP2459" s="70">
        <v>93402</v>
      </c>
      <c r="BQ2459" s="71"/>
      <c r="BR2459" s="70"/>
      <c r="BS2459" s="72"/>
      <c r="BT2459" s="72"/>
      <c r="BU2459" s="70">
        <v>660101516</v>
      </c>
      <c r="BV2459" s="70">
        <v>42893064</v>
      </c>
      <c r="BW2459" s="74">
        <v>28239763</v>
      </c>
      <c r="BX2459" s="70">
        <v>731234343</v>
      </c>
    </row>
    <row r="2460" spans="1:76" x14ac:dyDescent="0.3">
      <c r="A2460" s="73" t="s">
        <v>2236</v>
      </c>
      <c r="B2460" s="2" t="s">
        <v>170</v>
      </c>
      <c r="C2460" s="2" t="s">
        <v>2284</v>
      </c>
      <c r="D2460" s="2"/>
      <c r="E2460" s="2"/>
      <c r="F2460" s="17" t="str">
        <f>+Tabela1[[#This Row],[WK]]&amp;Tabela1[[#This Row],[PK]]&amp;Tabela1[[#This Row],[GK]]</f>
        <v>2466</v>
      </c>
      <c r="G2460" s="2" t="s">
        <v>2285</v>
      </c>
      <c r="H2460" s="3">
        <v>10922183589.6</v>
      </c>
      <c r="I2460" s="4">
        <v>1.125</v>
      </c>
      <c r="J2460" s="3">
        <v>12287456538.299999</v>
      </c>
      <c r="K2460" s="4">
        <v>8.5999999999999993E-2</v>
      </c>
      <c r="L2460" s="3">
        <v>1056721262</v>
      </c>
      <c r="M2460" s="3"/>
      <c r="N2460" s="5"/>
      <c r="O2460" s="3">
        <v>4269094447.4899998</v>
      </c>
      <c r="P2460" s="4">
        <v>1.125</v>
      </c>
      <c r="Q2460" s="3">
        <v>4802731253.4300003</v>
      </c>
      <c r="R2460" s="4">
        <v>2.1999999999999999E-2</v>
      </c>
      <c r="S2460" s="3">
        <v>105660088</v>
      </c>
      <c r="T2460" s="3"/>
      <c r="U2460" s="5"/>
      <c r="V2460" s="3">
        <v>552613105</v>
      </c>
      <c r="W2460" s="5"/>
      <c r="X2460" s="3">
        <v>641834195</v>
      </c>
      <c r="Y2460" s="3">
        <v>0</v>
      </c>
      <c r="Z2460" s="3">
        <v>18957</v>
      </c>
      <c r="AA2460" s="3">
        <v>43362193</v>
      </c>
      <c r="AB2460" s="3">
        <v>592022763</v>
      </c>
      <c r="AC2460" s="3">
        <v>6430282</v>
      </c>
      <c r="AD2460" s="3">
        <v>99157345</v>
      </c>
      <c r="AE2460" s="3">
        <v>0</v>
      </c>
      <c r="AF2460" s="3">
        <v>1056721262</v>
      </c>
      <c r="AG2460" s="3">
        <v>105660088</v>
      </c>
      <c r="AH2460" s="3">
        <v>99157345</v>
      </c>
      <c r="AI2460" s="3">
        <v>552613105</v>
      </c>
      <c r="AJ2460" s="3">
        <v>40526080</v>
      </c>
      <c r="AK2460" s="3">
        <v>50462335</v>
      </c>
      <c r="AL2460" s="3">
        <v>32700686</v>
      </c>
      <c r="AM2460" s="3">
        <v>17761649</v>
      </c>
      <c r="AN2460" s="3">
        <v>11828500</v>
      </c>
      <c r="AO2460" s="3">
        <v>0</v>
      </c>
      <c r="AP2460" s="3">
        <v>-1892245</v>
      </c>
      <c r="AQ2460" s="3">
        <v>9936255</v>
      </c>
      <c r="AR2460" s="3">
        <f>Tabela1[[#This Row],[Potrzeby finansowe 2027
w tym:]]+Tabela1[[#This Row],[Rozliczenie 2025 potrz. fin.]]</f>
        <v>651770450</v>
      </c>
      <c r="AS2460" s="3">
        <v>0</v>
      </c>
      <c r="AT2460" s="3">
        <v>0</v>
      </c>
      <c r="AU2460" s="3"/>
      <c r="AV2460" s="3"/>
      <c r="AW2460" s="3"/>
      <c r="AX2460" s="3"/>
      <c r="AY2460" s="3"/>
      <c r="AZ2460" s="3"/>
      <c r="BA2460" s="3">
        <v>18957</v>
      </c>
      <c r="BB2460" s="3">
        <v>0</v>
      </c>
      <c r="BC2460" s="3">
        <v>56.98</v>
      </c>
      <c r="BD2460" s="3">
        <v>0</v>
      </c>
      <c r="BE2460" s="3">
        <v>0</v>
      </c>
      <c r="BF2460" s="3">
        <v>0</v>
      </c>
      <c r="BG2460" s="3">
        <v>23233012</v>
      </c>
      <c r="BH2460" s="3">
        <v>166942</v>
      </c>
      <c r="BI2460" s="3">
        <v>20129181</v>
      </c>
      <c r="BJ2460" s="3">
        <v>258673326.10750002</v>
      </c>
      <c r="BK2460" s="3">
        <v>229359158.43000001</v>
      </c>
      <c r="BL2460" s="3">
        <v>31594815.550000001</v>
      </c>
      <c r="BM2460" s="3">
        <v>54067039.610000014</v>
      </c>
      <c r="BN2460" s="53">
        <v>1.1189094287995591</v>
      </c>
      <c r="BO2460" s="55">
        <v>1.28282282E-2</v>
      </c>
      <c r="BP2460" s="70">
        <v>156514</v>
      </c>
      <c r="BQ2460" s="71"/>
      <c r="BR2460" s="70"/>
      <c r="BS2460" s="72"/>
      <c r="BT2460" s="72"/>
      <c r="BU2460" s="70">
        <v>1056721262</v>
      </c>
      <c r="BV2460" s="70">
        <v>105660088</v>
      </c>
      <c r="BW2460" s="74">
        <v>99157345</v>
      </c>
      <c r="BX2460" s="70">
        <v>1261538695</v>
      </c>
    </row>
    <row r="2461" spans="1:76" x14ac:dyDescent="0.3">
      <c r="A2461" s="73" t="s">
        <v>2236</v>
      </c>
      <c r="B2461" s="2" t="s">
        <v>170</v>
      </c>
      <c r="C2461" s="2" t="s">
        <v>2286</v>
      </c>
      <c r="D2461" s="2"/>
      <c r="E2461" s="2"/>
      <c r="F2461" s="17" t="str">
        <f>+Tabela1[[#This Row],[WK]]&amp;Tabela1[[#This Row],[PK]]&amp;Tabela1[[#This Row],[GK]]</f>
        <v>2467</v>
      </c>
      <c r="G2461" s="2" t="s">
        <v>2287</v>
      </c>
      <c r="H2461" s="3">
        <v>4567563351.0799999</v>
      </c>
      <c r="I2461" s="4">
        <v>1.125</v>
      </c>
      <c r="J2461" s="3">
        <v>5138508769.9700003</v>
      </c>
      <c r="K2461" s="4">
        <v>8.5999999999999993E-2</v>
      </c>
      <c r="L2461" s="3">
        <v>441911754</v>
      </c>
      <c r="M2461" s="3"/>
      <c r="N2461" s="5"/>
      <c r="O2461" s="3">
        <v>917739947.04000008</v>
      </c>
      <c r="P2461" s="4">
        <v>1.125</v>
      </c>
      <c r="Q2461" s="3">
        <v>1032457440.42</v>
      </c>
      <c r="R2461" s="4">
        <v>2.1999999999999999E-2</v>
      </c>
      <c r="S2461" s="3">
        <v>22714064</v>
      </c>
      <c r="T2461" s="3"/>
      <c r="U2461" s="5"/>
      <c r="V2461" s="3">
        <v>273688302</v>
      </c>
      <c r="W2461" s="5"/>
      <c r="X2461" s="3">
        <v>292416766</v>
      </c>
      <c r="Y2461" s="3">
        <v>0</v>
      </c>
      <c r="Z2461" s="3">
        <v>0</v>
      </c>
      <c r="AA2461" s="3">
        <v>17108969</v>
      </c>
      <c r="AB2461" s="3">
        <v>275307797</v>
      </c>
      <c r="AC2461" s="3">
        <v>0</v>
      </c>
      <c r="AD2461" s="3">
        <v>43299884</v>
      </c>
      <c r="AE2461" s="3">
        <v>0</v>
      </c>
      <c r="AF2461" s="3">
        <v>441911754</v>
      </c>
      <c r="AG2461" s="3">
        <v>22714064</v>
      </c>
      <c r="AH2461" s="3">
        <v>43299884</v>
      </c>
      <c r="AI2461" s="3">
        <v>273688302</v>
      </c>
      <c r="AJ2461" s="3">
        <v>13118320</v>
      </c>
      <c r="AK2461" s="3">
        <v>7748832</v>
      </c>
      <c r="AL2461" s="3">
        <v>10500715</v>
      </c>
      <c r="AM2461" s="3">
        <v>-2751883</v>
      </c>
      <c r="AN2461" s="3">
        <v>-5369488</v>
      </c>
      <c r="AO2461" s="3">
        <v>0</v>
      </c>
      <c r="AP2461" s="3">
        <v>0</v>
      </c>
      <c r="AQ2461" s="3">
        <v>-5369488</v>
      </c>
      <c r="AR2461" s="3">
        <f>Tabela1[[#This Row],[Potrzeby finansowe 2027
w tym:]]+Tabela1[[#This Row],[Rozliczenie 2025 potrz. fin.]]</f>
        <v>287047278</v>
      </c>
      <c r="AS2461" s="3">
        <v>0</v>
      </c>
      <c r="AT2461" s="3">
        <v>0</v>
      </c>
      <c r="AU2461" s="3"/>
      <c r="AV2461" s="3"/>
      <c r="AW2461" s="3"/>
      <c r="AX2461" s="3"/>
      <c r="AY2461" s="3"/>
      <c r="AZ2461" s="3"/>
      <c r="BA2461" s="3">
        <v>0</v>
      </c>
      <c r="BB2461" s="3">
        <v>0</v>
      </c>
      <c r="BC2461" s="3">
        <v>0</v>
      </c>
      <c r="BD2461" s="3">
        <v>0</v>
      </c>
      <c r="BE2461" s="3">
        <v>0</v>
      </c>
      <c r="BF2461" s="3">
        <v>0</v>
      </c>
      <c r="BG2461" s="3">
        <v>11206795</v>
      </c>
      <c r="BH2461" s="3">
        <v>80527</v>
      </c>
      <c r="BI2461" s="3">
        <v>5902174</v>
      </c>
      <c r="BJ2461" s="3">
        <v>75846846.537499994</v>
      </c>
      <c r="BK2461" s="3">
        <v>63840761.580000006</v>
      </c>
      <c r="BL2461" s="3">
        <v>9818448.3100000005</v>
      </c>
      <c r="BM2461" s="3">
        <v>28387443.210000001</v>
      </c>
      <c r="BN2461" s="53">
        <v>0.81885759911842848</v>
      </c>
      <c r="BO2461" s="55">
        <v>6.6552123999999999E-3</v>
      </c>
      <c r="BP2461" s="70">
        <v>81198</v>
      </c>
      <c r="BQ2461" s="71"/>
      <c r="BR2461" s="70"/>
      <c r="BS2461" s="72"/>
      <c r="BT2461" s="72"/>
      <c r="BU2461" s="70">
        <v>441911754</v>
      </c>
      <c r="BV2461" s="70">
        <v>22714064</v>
      </c>
      <c r="BW2461" s="74">
        <v>43299884</v>
      </c>
      <c r="BX2461" s="70">
        <v>507925702</v>
      </c>
    </row>
    <row r="2462" spans="1:76" x14ac:dyDescent="0.3">
      <c r="A2462" s="73" t="s">
        <v>2236</v>
      </c>
      <c r="B2462" s="2" t="s">
        <v>170</v>
      </c>
      <c r="C2462" s="2" t="s">
        <v>2288</v>
      </c>
      <c r="D2462" s="2"/>
      <c r="E2462" s="2"/>
      <c r="F2462" s="17" t="str">
        <f>+Tabela1[[#This Row],[WK]]&amp;Tabela1[[#This Row],[PK]]&amp;Tabela1[[#This Row],[GK]]</f>
        <v>2468</v>
      </c>
      <c r="G2462" s="2" t="s">
        <v>2289</v>
      </c>
      <c r="H2462" s="3">
        <v>5249225851.1499996</v>
      </c>
      <c r="I2462" s="4">
        <v>1.125</v>
      </c>
      <c r="J2462" s="3">
        <v>5905379082.54</v>
      </c>
      <c r="K2462" s="4">
        <v>8.5999999999999993E-2</v>
      </c>
      <c r="L2462" s="3">
        <v>507862601</v>
      </c>
      <c r="M2462" s="3"/>
      <c r="N2462" s="5"/>
      <c r="O2462" s="3">
        <v>658599326.28999996</v>
      </c>
      <c r="P2462" s="4">
        <v>1.125</v>
      </c>
      <c r="Q2462" s="3">
        <v>740924242.08000004</v>
      </c>
      <c r="R2462" s="4">
        <v>2.1999999999999999E-2</v>
      </c>
      <c r="S2462" s="3">
        <v>16300333</v>
      </c>
      <c r="T2462" s="3"/>
      <c r="U2462" s="5"/>
      <c r="V2462" s="3">
        <v>288687273</v>
      </c>
      <c r="W2462" s="5"/>
      <c r="X2462" s="3">
        <v>287559240</v>
      </c>
      <c r="Y2462" s="3">
        <v>0</v>
      </c>
      <c r="Z2462" s="3">
        <v>99796</v>
      </c>
      <c r="AA2462" s="3">
        <v>18061252</v>
      </c>
      <c r="AB2462" s="3">
        <v>269398192</v>
      </c>
      <c r="AC2462" s="3">
        <v>0</v>
      </c>
      <c r="AD2462" s="3">
        <v>27343865</v>
      </c>
      <c r="AE2462" s="3">
        <v>0</v>
      </c>
      <c r="AF2462" s="3">
        <v>507862601</v>
      </c>
      <c r="AG2462" s="3">
        <v>16300333</v>
      </c>
      <c r="AH2462" s="3">
        <v>27343865</v>
      </c>
      <c r="AI2462" s="3">
        <v>288687273</v>
      </c>
      <c r="AJ2462" s="3">
        <v>24192172</v>
      </c>
      <c r="AK2462" s="3">
        <v>33122228</v>
      </c>
      <c r="AL2462" s="3">
        <v>16206675</v>
      </c>
      <c r="AM2462" s="3">
        <v>16915553</v>
      </c>
      <c r="AN2462" s="3">
        <v>8930056</v>
      </c>
      <c r="AO2462" s="3">
        <v>0</v>
      </c>
      <c r="AP2462" s="3">
        <v>0</v>
      </c>
      <c r="AQ2462" s="3">
        <v>8930056</v>
      </c>
      <c r="AR2462" s="3">
        <f>Tabela1[[#This Row],[Potrzeby finansowe 2027
w tym:]]+Tabela1[[#This Row],[Rozliczenie 2025 potrz. fin.]]</f>
        <v>296489296</v>
      </c>
      <c r="AS2462" s="3">
        <v>0</v>
      </c>
      <c r="AT2462" s="3">
        <v>0</v>
      </c>
      <c r="AU2462" s="3"/>
      <c r="AV2462" s="3"/>
      <c r="AW2462" s="3"/>
      <c r="AX2462" s="3"/>
      <c r="AY2462" s="3"/>
      <c r="AZ2462" s="3"/>
      <c r="BA2462" s="3">
        <v>99796</v>
      </c>
      <c r="BB2462" s="3">
        <v>0</v>
      </c>
      <c r="BC2462" s="3">
        <v>47.9</v>
      </c>
      <c r="BD2462" s="3">
        <v>706.06</v>
      </c>
      <c r="BE2462" s="3">
        <v>268.26</v>
      </c>
      <c r="BF2462" s="3">
        <v>0</v>
      </c>
      <c r="BG2462" s="3">
        <v>11864503</v>
      </c>
      <c r="BH2462" s="3">
        <v>85253</v>
      </c>
      <c r="BI2462" s="3">
        <v>6196749</v>
      </c>
      <c r="BJ2462" s="3">
        <v>79632337.280000001</v>
      </c>
      <c r="BK2462" s="3">
        <v>60252104.719999999</v>
      </c>
      <c r="BL2462" s="3">
        <v>7085053.9000000004</v>
      </c>
      <c r="BM2462" s="3">
        <v>63350822.439999998</v>
      </c>
      <c r="BN2462" s="53">
        <v>1.1202927209648725</v>
      </c>
      <c r="BO2462" s="55">
        <v>5.7939441999999997E-3</v>
      </c>
      <c r="BP2462" s="70">
        <v>70691</v>
      </c>
      <c r="BQ2462" s="71"/>
      <c r="BR2462" s="70"/>
      <c r="BS2462" s="72"/>
      <c r="BT2462" s="72"/>
      <c r="BU2462" s="70">
        <v>507862601</v>
      </c>
      <c r="BV2462" s="70">
        <v>16300333</v>
      </c>
      <c r="BW2462" s="74">
        <v>27343865</v>
      </c>
      <c r="BX2462" s="70">
        <v>551506799</v>
      </c>
    </row>
    <row r="2463" spans="1:76" x14ac:dyDescent="0.3">
      <c r="A2463" s="73" t="s">
        <v>2236</v>
      </c>
      <c r="B2463" s="2" t="s">
        <v>170</v>
      </c>
      <c r="C2463" s="2" t="s">
        <v>2290</v>
      </c>
      <c r="D2463" s="2"/>
      <c r="E2463" s="2"/>
      <c r="F2463" s="17" t="str">
        <f>+Tabela1[[#This Row],[WK]]&amp;Tabela1[[#This Row],[PK]]&amp;Tabela1[[#This Row],[GK]]</f>
        <v>2469</v>
      </c>
      <c r="G2463" s="2" t="s">
        <v>2291</v>
      </c>
      <c r="H2463" s="3">
        <v>18970494691.470001</v>
      </c>
      <c r="I2463" s="4">
        <v>1.125</v>
      </c>
      <c r="J2463" s="3">
        <v>21341806527.900002</v>
      </c>
      <c r="K2463" s="4">
        <v>8.5999999999999993E-2</v>
      </c>
      <c r="L2463" s="3">
        <v>1835395361</v>
      </c>
      <c r="M2463" s="3"/>
      <c r="N2463" s="5"/>
      <c r="O2463" s="3">
        <v>16294809892.250002</v>
      </c>
      <c r="P2463" s="4">
        <v>1.125</v>
      </c>
      <c r="Q2463" s="3">
        <v>18331661128.779999</v>
      </c>
      <c r="R2463" s="4">
        <v>2.1999999999999999E-2</v>
      </c>
      <c r="S2463" s="3">
        <v>403296545</v>
      </c>
      <c r="T2463" s="3"/>
      <c r="U2463" s="5"/>
      <c r="V2463" s="3">
        <v>972338048</v>
      </c>
      <c r="W2463" s="5"/>
      <c r="X2463" s="3">
        <v>1029861823</v>
      </c>
      <c r="Y2463" s="3">
        <v>0</v>
      </c>
      <c r="Z2463" s="3">
        <v>55677</v>
      </c>
      <c r="AA2463" s="3">
        <v>73895086</v>
      </c>
      <c r="AB2463" s="3">
        <v>955911060</v>
      </c>
      <c r="AC2463" s="3">
        <v>0</v>
      </c>
      <c r="AD2463" s="3">
        <v>63887860</v>
      </c>
      <c r="AE2463" s="3">
        <v>0</v>
      </c>
      <c r="AF2463" s="3">
        <v>1835395361</v>
      </c>
      <c r="AG2463" s="3">
        <v>403296545</v>
      </c>
      <c r="AH2463" s="3">
        <v>63887860</v>
      </c>
      <c r="AI2463" s="3">
        <v>972338048</v>
      </c>
      <c r="AJ2463" s="3">
        <v>63311070</v>
      </c>
      <c r="AK2463" s="3">
        <v>69675156</v>
      </c>
      <c r="AL2463" s="3">
        <v>69238800</v>
      </c>
      <c r="AM2463" s="3">
        <v>436356</v>
      </c>
      <c r="AN2463" s="3">
        <v>6364086</v>
      </c>
      <c r="AO2463" s="3">
        <v>0</v>
      </c>
      <c r="AP2463" s="3">
        <v>0</v>
      </c>
      <c r="AQ2463" s="3">
        <v>6364086</v>
      </c>
      <c r="AR2463" s="3">
        <f>Tabela1[[#This Row],[Potrzeby finansowe 2027
w tym:]]+Tabela1[[#This Row],[Rozliczenie 2025 potrz. fin.]]</f>
        <v>1036225909</v>
      </c>
      <c r="AS2463" s="3">
        <v>0</v>
      </c>
      <c r="AT2463" s="3">
        <v>0</v>
      </c>
      <c r="AU2463" s="3"/>
      <c r="AV2463" s="3"/>
      <c r="AW2463" s="3"/>
      <c r="AX2463" s="3"/>
      <c r="AY2463" s="3"/>
      <c r="AZ2463" s="3"/>
      <c r="BA2463" s="3">
        <v>55677</v>
      </c>
      <c r="BB2463" s="3">
        <v>0</v>
      </c>
      <c r="BC2463" s="3">
        <v>167.35</v>
      </c>
      <c r="BD2463" s="3">
        <v>0</v>
      </c>
      <c r="BE2463" s="3">
        <v>0</v>
      </c>
      <c r="BF2463" s="3">
        <v>0</v>
      </c>
      <c r="BG2463" s="3">
        <v>38607336</v>
      </c>
      <c r="BH2463" s="3">
        <v>277415</v>
      </c>
      <c r="BI2463" s="3">
        <v>35287750</v>
      </c>
      <c r="BJ2463" s="3">
        <v>453470997.00250006</v>
      </c>
      <c r="BK2463" s="3">
        <v>341105591.59000003</v>
      </c>
      <c r="BL2463" s="3">
        <v>117244504.14</v>
      </c>
      <c r="BM2463" s="3">
        <v>214972613.37</v>
      </c>
      <c r="BN2463" s="53">
        <v>1.0237856212324259</v>
      </c>
      <c r="BO2463" s="55">
        <v>2.5392260699999999E-2</v>
      </c>
      <c r="BP2463" s="70">
        <v>309805</v>
      </c>
      <c r="BQ2463" s="71"/>
      <c r="BR2463" s="70"/>
      <c r="BS2463" s="72"/>
      <c r="BT2463" s="72"/>
      <c r="BU2463" s="70">
        <v>1835395361</v>
      </c>
      <c r="BV2463" s="70">
        <v>403296545</v>
      </c>
      <c r="BW2463" s="74">
        <v>63887860</v>
      </c>
      <c r="BX2463" s="70">
        <v>2302579766</v>
      </c>
    </row>
    <row r="2464" spans="1:76" x14ac:dyDescent="0.3">
      <c r="A2464" s="73" t="s">
        <v>2236</v>
      </c>
      <c r="B2464" s="2" t="s">
        <v>170</v>
      </c>
      <c r="C2464" s="2" t="s">
        <v>2292</v>
      </c>
      <c r="D2464" s="2"/>
      <c r="E2464" s="2"/>
      <c r="F2464" s="17" t="str">
        <f>+Tabela1[[#This Row],[WK]]&amp;Tabela1[[#This Row],[PK]]&amp;Tabela1[[#This Row],[GK]]</f>
        <v>2470</v>
      </c>
      <c r="G2464" s="2" t="s">
        <v>2293</v>
      </c>
      <c r="H2464" s="3">
        <v>4384481275.8999996</v>
      </c>
      <c r="I2464" s="4">
        <v>1.125</v>
      </c>
      <c r="J2464" s="3">
        <v>4932541435.3900003</v>
      </c>
      <c r="K2464" s="4">
        <v>8.5999999999999993E-2</v>
      </c>
      <c r="L2464" s="3">
        <v>424198563</v>
      </c>
      <c r="M2464" s="3"/>
      <c r="N2464" s="5"/>
      <c r="O2464" s="3">
        <v>669196998.4000001</v>
      </c>
      <c r="P2464" s="4">
        <v>1.125</v>
      </c>
      <c r="Q2464" s="3">
        <v>752846623.20000005</v>
      </c>
      <c r="R2464" s="4">
        <v>2.1999999999999999E-2</v>
      </c>
      <c r="S2464" s="3">
        <v>16562626</v>
      </c>
      <c r="T2464" s="3"/>
      <c r="U2464" s="5"/>
      <c r="V2464" s="3">
        <v>230150262</v>
      </c>
      <c r="W2464" s="5"/>
      <c r="X2464" s="3">
        <v>255852127</v>
      </c>
      <c r="Y2464" s="3">
        <v>41367165</v>
      </c>
      <c r="Z2464" s="3">
        <v>0</v>
      </c>
      <c r="AA2464" s="3">
        <v>13111409</v>
      </c>
      <c r="AB2464" s="3">
        <v>201373553</v>
      </c>
      <c r="AC2464" s="3">
        <v>0</v>
      </c>
      <c r="AD2464" s="3">
        <v>55222321</v>
      </c>
      <c r="AE2464" s="3">
        <v>0</v>
      </c>
      <c r="AF2464" s="3">
        <v>424198563</v>
      </c>
      <c r="AG2464" s="3">
        <v>16562626</v>
      </c>
      <c r="AH2464" s="3">
        <v>55222321</v>
      </c>
      <c r="AI2464" s="3">
        <v>230150262</v>
      </c>
      <c r="AJ2464" s="3">
        <v>13785226</v>
      </c>
      <c r="AK2464" s="3">
        <v>19027820</v>
      </c>
      <c r="AL2464" s="3">
        <v>13335300</v>
      </c>
      <c r="AM2464" s="3">
        <v>5692520</v>
      </c>
      <c r="AN2464" s="3">
        <v>5242594</v>
      </c>
      <c r="AO2464" s="3">
        <v>0</v>
      </c>
      <c r="AP2464" s="3">
        <v>0</v>
      </c>
      <c r="AQ2464" s="3">
        <v>5242594</v>
      </c>
      <c r="AR2464" s="3">
        <f>Tabela1[[#This Row],[Potrzeby finansowe 2027
w tym:]]+Tabela1[[#This Row],[Rozliczenie 2025 potrz. fin.]]</f>
        <v>261094721</v>
      </c>
      <c r="AS2464" s="3">
        <v>0</v>
      </c>
      <c r="AT2464" s="3">
        <v>0</v>
      </c>
      <c r="AU2464" s="3"/>
      <c r="AV2464" s="3"/>
      <c r="AW2464" s="3"/>
      <c r="AX2464" s="3"/>
      <c r="AY2464" s="3"/>
      <c r="AZ2464" s="3"/>
      <c r="BA2464" s="3">
        <v>0</v>
      </c>
      <c r="BB2464" s="3">
        <v>0</v>
      </c>
      <c r="BC2464" s="3">
        <v>0</v>
      </c>
      <c r="BD2464" s="3">
        <v>0</v>
      </c>
      <c r="BE2464" s="3">
        <v>0</v>
      </c>
      <c r="BF2464" s="3">
        <v>0</v>
      </c>
      <c r="BG2464" s="3">
        <v>9764039</v>
      </c>
      <c r="BH2464" s="3">
        <v>70160</v>
      </c>
      <c r="BI2464" s="3">
        <v>3347370</v>
      </c>
      <c r="BJ2464" s="3">
        <v>43015930.784999996</v>
      </c>
      <c r="BK2464" s="3">
        <v>35926203.519999996</v>
      </c>
      <c r="BL2464" s="3">
        <v>2677466.4700000002</v>
      </c>
      <c r="BM2464" s="3">
        <v>23003976.120000005</v>
      </c>
      <c r="BN2464" s="53">
        <v>0.74166872895878377</v>
      </c>
      <c r="BO2464" s="55">
        <v>6.7851187000000004E-3</v>
      </c>
      <c r="BP2464" s="70">
        <v>82784</v>
      </c>
      <c r="BQ2464" s="71"/>
      <c r="BR2464" s="70"/>
      <c r="BS2464" s="72"/>
      <c r="BT2464" s="72"/>
      <c r="BU2464" s="70">
        <v>424198563</v>
      </c>
      <c r="BV2464" s="70">
        <v>16562626</v>
      </c>
      <c r="BW2464" s="74">
        <v>55222321</v>
      </c>
      <c r="BX2464" s="70">
        <v>495983510</v>
      </c>
    </row>
    <row r="2465" spans="1:76" x14ac:dyDescent="0.3">
      <c r="A2465" s="73" t="s">
        <v>2236</v>
      </c>
      <c r="B2465" s="2" t="s">
        <v>170</v>
      </c>
      <c r="C2465" s="2" t="s">
        <v>2294</v>
      </c>
      <c r="D2465" s="2"/>
      <c r="E2465" s="2"/>
      <c r="F2465" s="17" t="str">
        <f>+Tabela1[[#This Row],[WK]]&amp;Tabela1[[#This Row],[PK]]&amp;Tabela1[[#This Row],[GK]]</f>
        <v>2471</v>
      </c>
      <c r="G2465" s="2" t="s">
        <v>2295</v>
      </c>
      <c r="H2465" s="3">
        <v>2866808965.52</v>
      </c>
      <c r="I2465" s="4">
        <v>1.125</v>
      </c>
      <c r="J2465" s="3">
        <v>3225160086.21</v>
      </c>
      <c r="K2465" s="4">
        <v>8.5999999999999993E-2</v>
      </c>
      <c r="L2465" s="3">
        <v>277363767</v>
      </c>
      <c r="M2465" s="3"/>
      <c r="N2465" s="5"/>
      <c r="O2465" s="3">
        <v>355684284.56000006</v>
      </c>
      <c r="P2465" s="4">
        <v>1.125</v>
      </c>
      <c r="Q2465" s="3">
        <v>400144820.13</v>
      </c>
      <c r="R2465" s="4">
        <v>2.1999999999999999E-2</v>
      </c>
      <c r="S2465" s="3">
        <v>8803186</v>
      </c>
      <c r="T2465" s="3"/>
      <c r="U2465" s="5"/>
      <c r="V2465" s="3">
        <v>157131348</v>
      </c>
      <c r="W2465" s="5"/>
      <c r="X2465" s="3">
        <v>193141887</v>
      </c>
      <c r="Y2465" s="3">
        <v>0</v>
      </c>
      <c r="Z2465" s="3">
        <v>0</v>
      </c>
      <c r="AA2465" s="3">
        <v>9908007</v>
      </c>
      <c r="AB2465" s="3">
        <v>157440790</v>
      </c>
      <c r="AC2465" s="3">
        <v>25793090</v>
      </c>
      <c r="AD2465" s="3">
        <v>36010539</v>
      </c>
      <c r="AE2465" s="3">
        <v>0</v>
      </c>
      <c r="AF2465" s="3">
        <v>277363767</v>
      </c>
      <c r="AG2465" s="3">
        <v>8803186</v>
      </c>
      <c r="AH2465" s="3">
        <v>36010539</v>
      </c>
      <c r="AI2465" s="3">
        <v>157131348</v>
      </c>
      <c r="AJ2465" s="3">
        <v>7866667</v>
      </c>
      <c r="AK2465" s="3">
        <v>7866667</v>
      </c>
      <c r="AL2465" s="3">
        <v>6400825</v>
      </c>
      <c r="AM2465" s="3">
        <v>1465842</v>
      </c>
      <c r="AN2465" s="3">
        <v>3400002</v>
      </c>
      <c r="AO2465" s="3">
        <v>0</v>
      </c>
      <c r="AP2465" s="3">
        <v>-3400002</v>
      </c>
      <c r="AQ2465" s="3">
        <v>0</v>
      </c>
      <c r="AR2465" s="3">
        <f>Tabela1[[#This Row],[Potrzeby finansowe 2027
w tym:]]+Tabela1[[#This Row],[Rozliczenie 2025 potrz. fin.]]</f>
        <v>193141887</v>
      </c>
      <c r="AS2465" s="3">
        <v>0</v>
      </c>
      <c r="AT2465" s="3">
        <v>0</v>
      </c>
      <c r="AU2465" s="3"/>
      <c r="AV2465" s="3"/>
      <c r="AW2465" s="3"/>
      <c r="AX2465" s="3"/>
      <c r="AY2465" s="3"/>
      <c r="AZ2465" s="3"/>
      <c r="BA2465" s="3">
        <v>0</v>
      </c>
      <c r="BB2465" s="3">
        <v>0</v>
      </c>
      <c r="BC2465" s="3">
        <v>0</v>
      </c>
      <c r="BD2465" s="3">
        <v>0</v>
      </c>
      <c r="BE2465" s="3">
        <v>0</v>
      </c>
      <c r="BF2465" s="3">
        <v>0</v>
      </c>
      <c r="BG2465" s="3">
        <v>7101752</v>
      </c>
      <c r="BH2465" s="3">
        <v>51030</v>
      </c>
      <c r="BI2465" s="3">
        <v>2806255</v>
      </c>
      <c r="BJ2465" s="3">
        <v>36062237.847499996</v>
      </c>
      <c r="BK2465" s="3">
        <v>29900314.07</v>
      </c>
      <c r="BL2465" s="3">
        <v>429823.68</v>
      </c>
      <c r="BM2465" s="3">
        <v>23788047.75</v>
      </c>
      <c r="BN2465" s="53">
        <v>0.9984217628628661</v>
      </c>
      <c r="BO2465" s="55">
        <v>3.2197501E-3</v>
      </c>
      <c r="BP2465" s="70">
        <v>39283</v>
      </c>
      <c r="BQ2465" s="71"/>
      <c r="BR2465" s="70"/>
      <c r="BS2465" s="72"/>
      <c r="BT2465" s="72"/>
      <c r="BU2465" s="70">
        <v>277363767</v>
      </c>
      <c r="BV2465" s="70">
        <v>8803186</v>
      </c>
      <c r="BW2465" s="74">
        <v>36010539</v>
      </c>
      <c r="BX2465" s="70">
        <v>322177492</v>
      </c>
    </row>
    <row r="2466" spans="1:76" x14ac:dyDescent="0.3">
      <c r="A2466" s="73" t="s">
        <v>2236</v>
      </c>
      <c r="B2466" s="2" t="s">
        <v>170</v>
      </c>
      <c r="C2466" s="2" t="s">
        <v>2296</v>
      </c>
      <c r="D2466" s="2"/>
      <c r="E2466" s="2"/>
      <c r="F2466" s="17" t="str">
        <f>+Tabela1[[#This Row],[WK]]&amp;Tabela1[[#This Row],[PK]]&amp;Tabela1[[#This Row],[GK]]</f>
        <v>2472</v>
      </c>
      <c r="G2466" s="2" t="s">
        <v>2297</v>
      </c>
      <c r="H2466" s="3">
        <v>7510905869.96</v>
      </c>
      <c r="I2466" s="4">
        <v>1.125</v>
      </c>
      <c r="J2466" s="3">
        <v>8449769103.71</v>
      </c>
      <c r="K2466" s="4">
        <v>8.5999999999999993E-2</v>
      </c>
      <c r="L2466" s="3">
        <v>726680143</v>
      </c>
      <c r="M2466" s="3"/>
      <c r="N2466" s="5"/>
      <c r="O2466" s="3">
        <v>1118745790.26</v>
      </c>
      <c r="P2466" s="4">
        <v>1.125</v>
      </c>
      <c r="Q2466" s="3">
        <v>1258589014.04</v>
      </c>
      <c r="R2466" s="4">
        <v>2.1999999999999999E-2</v>
      </c>
      <c r="S2466" s="3">
        <v>27688958</v>
      </c>
      <c r="T2466" s="3"/>
      <c r="U2466" s="5"/>
      <c r="V2466" s="3">
        <v>425781635</v>
      </c>
      <c r="W2466" s="5"/>
      <c r="X2466" s="3">
        <v>400362891</v>
      </c>
      <c r="Y2466" s="3">
        <v>0</v>
      </c>
      <c r="Z2466" s="3">
        <v>0</v>
      </c>
      <c r="AA2466" s="3">
        <v>26711562</v>
      </c>
      <c r="AB2466" s="3">
        <v>373651329</v>
      </c>
      <c r="AC2466" s="3">
        <v>0</v>
      </c>
      <c r="AD2466" s="3">
        <v>32540675</v>
      </c>
      <c r="AE2466" s="3">
        <v>0</v>
      </c>
      <c r="AF2466" s="3">
        <v>726680143</v>
      </c>
      <c r="AG2466" s="3">
        <v>27688958</v>
      </c>
      <c r="AH2466" s="3">
        <v>32540675</v>
      </c>
      <c r="AI2466" s="3">
        <v>425781635</v>
      </c>
      <c r="AJ2466" s="3">
        <v>23409443</v>
      </c>
      <c r="AK2466" s="3">
        <v>34102394</v>
      </c>
      <c r="AL2466" s="3">
        <v>23143586</v>
      </c>
      <c r="AM2466" s="3">
        <v>10958808</v>
      </c>
      <c r="AN2466" s="3">
        <v>10692951</v>
      </c>
      <c r="AO2466" s="3">
        <v>0</v>
      </c>
      <c r="AP2466" s="3">
        <v>0</v>
      </c>
      <c r="AQ2466" s="3">
        <v>10692951</v>
      </c>
      <c r="AR2466" s="3">
        <f>Tabela1[[#This Row],[Potrzeby finansowe 2027
w tym:]]+Tabela1[[#This Row],[Rozliczenie 2025 potrz. fin.]]</f>
        <v>411055842</v>
      </c>
      <c r="AS2466" s="3">
        <v>0</v>
      </c>
      <c r="AT2466" s="3">
        <v>0</v>
      </c>
      <c r="AU2466" s="3"/>
      <c r="AV2466" s="3"/>
      <c r="AW2466" s="3"/>
      <c r="AX2466" s="3"/>
      <c r="AY2466" s="3"/>
      <c r="AZ2466" s="3"/>
      <c r="BA2466" s="3">
        <v>0</v>
      </c>
      <c r="BB2466" s="3">
        <v>0</v>
      </c>
      <c r="BC2466" s="3">
        <v>0</v>
      </c>
      <c r="BD2466" s="3">
        <v>0</v>
      </c>
      <c r="BE2466" s="3">
        <v>0</v>
      </c>
      <c r="BF2466" s="3">
        <v>0</v>
      </c>
      <c r="BG2466" s="3">
        <v>17757997</v>
      </c>
      <c r="BH2466" s="3">
        <v>127601</v>
      </c>
      <c r="BI2466" s="3">
        <v>8953565</v>
      </c>
      <c r="BJ2466" s="3">
        <v>115059252.87</v>
      </c>
      <c r="BK2466" s="3">
        <v>65817528.969999999</v>
      </c>
      <c r="BL2466" s="3">
        <v>59100771.020000003</v>
      </c>
      <c r="BM2466" s="3">
        <v>78765353.560000002</v>
      </c>
      <c r="BN2466" s="53">
        <v>1.0144457726124494</v>
      </c>
      <c r="BO2466" s="55">
        <v>8.5655973999999996E-3</v>
      </c>
      <c r="BP2466" s="70">
        <v>104507</v>
      </c>
      <c r="BQ2466" s="71"/>
      <c r="BR2466" s="70"/>
      <c r="BS2466" s="72"/>
      <c r="BT2466" s="72"/>
      <c r="BU2466" s="70">
        <v>726680143</v>
      </c>
      <c r="BV2466" s="70">
        <v>27688958</v>
      </c>
      <c r="BW2466" s="74">
        <v>32540675</v>
      </c>
      <c r="BX2466" s="70">
        <v>786909776</v>
      </c>
    </row>
    <row r="2467" spans="1:76" x14ac:dyDescent="0.3">
      <c r="A2467" s="73" t="s">
        <v>2236</v>
      </c>
      <c r="B2467" s="2" t="s">
        <v>170</v>
      </c>
      <c r="C2467" s="2" t="s">
        <v>2298</v>
      </c>
      <c r="D2467" s="2"/>
      <c r="E2467" s="2"/>
      <c r="F2467" s="17" t="str">
        <f>+Tabela1[[#This Row],[WK]]&amp;Tabela1[[#This Row],[PK]]&amp;Tabela1[[#This Row],[GK]]</f>
        <v>2473</v>
      </c>
      <c r="G2467" s="2" t="s">
        <v>2299</v>
      </c>
      <c r="H2467" s="3">
        <v>7732773988.2600002</v>
      </c>
      <c r="I2467" s="4">
        <v>1.125</v>
      </c>
      <c r="J2467" s="3">
        <v>8699370736.7900009</v>
      </c>
      <c r="K2467" s="4">
        <v>8.5999999999999993E-2</v>
      </c>
      <c r="L2467" s="3">
        <v>748145883</v>
      </c>
      <c r="M2467" s="3"/>
      <c r="N2467" s="5"/>
      <c r="O2467" s="3">
        <v>1102622148.99</v>
      </c>
      <c r="P2467" s="4">
        <v>1.125</v>
      </c>
      <c r="Q2467" s="3">
        <v>1240449917.6099999</v>
      </c>
      <c r="R2467" s="4">
        <v>2.1999999999999999E-2</v>
      </c>
      <c r="S2467" s="3">
        <v>27289898</v>
      </c>
      <c r="T2467" s="3"/>
      <c r="U2467" s="5"/>
      <c r="V2467" s="3">
        <v>416963150</v>
      </c>
      <c r="W2467" s="5"/>
      <c r="X2467" s="3">
        <v>540290359</v>
      </c>
      <c r="Y2467" s="3">
        <v>0</v>
      </c>
      <c r="Z2467" s="3">
        <v>0</v>
      </c>
      <c r="AA2467" s="3">
        <v>34267769</v>
      </c>
      <c r="AB2467" s="3">
        <v>487614817</v>
      </c>
      <c r="AC2467" s="3">
        <v>18407773</v>
      </c>
      <c r="AD2467" s="3">
        <v>127376877</v>
      </c>
      <c r="AE2467" s="3">
        <v>0</v>
      </c>
      <c r="AF2467" s="3">
        <v>748145883</v>
      </c>
      <c r="AG2467" s="3">
        <v>27289898</v>
      </c>
      <c r="AH2467" s="3">
        <v>127376877</v>
      </c>
      <c r="AI2467" s="3">
        <v>416963150</v>
      </c>
      <c r="AJ2467" s="3">
        <v>37952688</v>
      </c>
      <c r="AK2467" s="3">
        <v>42002357</v>
      </c>
      <c r="AL2467" s="3">
        <v>15138617</v>
      </c>
      <c r="AM2467" s="3">
        <v>26863740</v>
      </c>
      <c r="AN2467" s="3">
        <v>20482750</v>
      </c>
      <c r="AO2467" s="3">
        <v>0</v>
      </c>
      <c r="AP2467" s="3">
        <v>-16433081</v>
      </c>
      <c r="AQ2467" s="3">
        <v>4049669</v>
      </c>
      <c r="AR2467" s="3">
        <f>Tabela1[[#This Row],[Potrzeby finansowe 2027
w tym:]]+Tabela1[[#This Row],[Rozliczenie 2025 potrz. fin.]]</f>
        <v>544340028</v>
      </c>
      <c r="AS2467" s="3">
        <v>0</v>
      </c>
      <c r="AT2467" s="3">
        <v>0</v>
      </c>
      <c r="AU2467" s="3"/>
      <c r="AV2467" s="3"/>
      <c r="AW2467" s="3"/>
      <c r="AX2467" s="3"/>
      <c r="AY2467" s="3"/>
      <c r="AZ2467" s="3"/>
      <c r="BA2467" s="3">
        <v>0</v>
      </c>
      <c r="BB2467" s="3">
        <v>0</v>
      </c>
      <c r="BC2467" s="3">
        <v>0</v>
      </c>
      <c r="BD2467" s="3">
        <v>0</v>
      </c>
      <c r="BE2467" s="3">
        <v>0</v>
      </c>
      <c r="BF2467" s="3">
        <v>0</v>
      </c>
      <c r="BG2467" s="3">
        <v>17923189</v>
      </c>
      <c r="BH2467" s="3">
        <v>128788</v>
      </c>
      <c r="BI2467" s="3">
        <v>16344580</v>
      </c>
      <c r="BJ2467" s="3">
        <v>210038699.79250002</v>
      </c>
      <c r="BK2467" s="3">
        <v>185033608.55000001</v>
      </c>
      <c r="BL2467" s="3">
        <v>12770405.699999999</v>
      </c>
      <c r="BM2467" s="3">
        <v>74479553.569999993</v>
      </c>
      <c r="BN2467" s="53">
        <v>0.92710925790169174</v>
      </c>
      <c r="BO2467" s="55">
        <v>9.9204996000000004E-3</v>
      </c>
      <c r="BP2467" s="70">
        <v>121037</v>
      </c>
      <c r="BQ2467" s="71"/>
      <c r="BR2467" s="70"/>
      <c r="BS2467" s="72"/>
      <c r="BT2467" s="72"/>
      <c r="BU2467" s="70">
        <v>748145883</v>
      </c>
      <c r="BV2467" s="70">
        <v>27289898</v>
      </c>
      <c r="BW2467" s="74">
        <v>127376877</v>
      </c>
      <c r="BX2467" s="70">
        <v>902812658</v>
      </c>
    </row>
    <row r="2468" spans="1:76" x14ac:dyDescent="0.3">
      <c r="A2468" s="73" t="s">
        <v>2236</v>
      </c>
      <c r="B2468" s="2" t="s">
        <v>170</v>
      </c>
      <c r="C2468" s="2" t="s">
        <v>2300</v>
      </c>
      <c r="D2468" s="2"/>
      <c r="E2468" s="2"/>
      <c r="F2468" s="17" t="str">
        <f>+Tabela1[[#This Row],[WK]]&amp;Tabela1[[#This Row],[PK]]&amp;Tabela1[[#This Row],[GK]]</f>
        <v>2474</v>
      </c>
      <c r="G2468" s="2" t="s">
        <v>2301</v>
      </c>
      <c r="H2468" s="3">
        <v>3566576849.23</v>
      </c>
      <c r="I2468" s="4">
        <v>1.125</v>
      </c>
      <c r="J2468" s="3">
        <v>4012398955.3800001</v>
      </c>
      <c r="K2468" s="4">
        <v>8.5999999999999993E-2</v>
      </c>
      <c r="L2468" s="3">
        <v>345066310</v>
      </c>
      <c r="M2468" s="3"/>
      <c r="N2468" s="5"/>
      <c r="O2468" s="3">
        <v>1041730597.0000001</v>
      </c>
      <c r="P2468" s="4">
        <v>1.125</v>
      </c>
      <c r="Q2468" s="3">
        <v>1171946921.6300001</v>
      </c>
      <c r="R2468" s="4">
        <v>2.1999999999999999E-2</v>
      </c>
      <c r="S2468" s="3">
        <v>25782832</v>
      </c>
      <c r="T2468" s="3"/>
      <c r="U2468" s="5"/>
      <c r="V2468" s="3">
        <v>198994383</v>
      </c>
      <c r="W2468" s="5"/>
      <c r="X2468" s="3">
        <v>188634594</v>
      </c>
      <c r="Y2468" s="3">
        <v>0</v>
      </c>
      <c r="Z2468" s="3">
        <v>5932</v>
      </c>
      <c r="AA2468" s="3">
        <v>11531606</v>
      </c>
      <c r="AB2468" s="3">
        <v>174159828</v>
      </c>
      <c r="AC2468" s="3">
        <v>2937228</v>
      </c>
      <c r="AD2468" s="3">
        <v>8492296</v>
      </c>
      <c r="AE2468" s="3">
        <v>0</v>
      </c>
      <c r="AF2468" s="3">
        <v>345066310</v>
      </c>
      <c r="AG2468" s="3">
        <v>25782832</v>
      </c>
      <c r="AH2468" s="3">
        <v>8492296</v>
      </c>
      <c r="AI2468" s="3">
        <v>198994383</v>
      </c>
      <c r="AJ2468" s="3">
        <v>14302346</v>
      </c>
      <c r="AK2468" s="3">
        <v>19262918</v>
      </c>
      <c r="AL2468" s="3">
        <v>15784890</v>
      </c>
      <c r="AM2468" s="3">
        <v>3478028</v>
      </c>
      <c r="AN2468" s="3">
        <v>4960572</v>
      </c>
      <c r="AO2468" s="3">
        <v>0</v>
      </c>
      <c r="AP2468" s="3">
        <v>0</v>
      </c>
      <c r="AQ2468" s="3">
        <v>4960572</v>
      </c>
      <c r="AR2468" s="3">
        <f>Tabela1[[#This Row],[Potrzeby finansowe 2027
w tym:]]+Tabela1[[#This Row],[Rozliczenie 2025 potrz. fin.]]</f>
        <v>193595166</v>
      </c>
      <c r="AS2468" s="3">
        <v>0</v>
      </c>
      <c r="AT2468" s="3">
        <v>0</v>
      </c>
      <c r="AU2468" s="3"/>
      <c r="AV2468" s="3"/>
      <c r="AW2468" s="3"/>
      <c r="AX2468" s="3"/>
      <c r="AY2468" s="3"/>
      <c r="AZ2468" s="3"/>
      <c r="BA2468" s="3">
        <v>5932</v>
      </c>
      <c r="BB2468" s="3">
        <v>0</v>
      </c>
      <c r="BC2468" s="3">
        <v>0</v>
      </c>
      <c r="BD2468" s="3">
        <v>59.43</v>
      </c>
      <c r="BE2468" s="3">
        <v>0</v>
      </c>
      <c r="BF2468" s="3">
        <v>0</v>
      </c>
      <c r="BG2468" s="3">
        <v>8671707</v>
      </c>
      <c r="BH2468" s="3">
        <v>62311</v>
      </c>
      <c r="BI2468" s="3">
        <v>2859899</v>
      </c>
      <c r="BJ2468" s="3">
        <v>36751601.945</v>
      </c>
      <c r="BK2468" s="3">
        <v>30024636.759999998</v>
      </c>
      <c r="BL2468" s="3">
        <v>4869428.3499999996</v>
      </c>
      <c r="BM2468" s="3">
        <v>17169004.039999999</v>
      </c>
      <c r="BN2468" s="53">
        <v>0.91699196406475436</v>
      </c>
      <c r="BO2468" s="55">
        <v>4.5777140000000001E-3</v>
      </c>
      <c r="BP2468" s="70">
        <v>55852</v>
      </c>
      <c r="BQ2468" s="71"/>
      <c r="BR2468" s="70"/>
      <c r="BS2468" s="72"/>
      <c r="BT2468" s="72"/>
      <c r="BU2468" s="70">
        <v>345066310</v>
      </c>
      <c r="BV2468" s="70">
        <v>25782832</v>
      </c>
      <c r="BW2468" s="74">
        <v>8492296</v>
      </c>
      <c r="BX2468" s="70">
        <v>379341438</v>
      </c>
    </row>
    <row r="2469" spans="1:76" x14ac:dyDescent="0.3">
      <c r="A2469" s="73" t="s">
        <v>2236</v>
      </c>
      <c r="B2469" s="2" t="s">
        <v>170</v>
      </c>
      <c r="C2469" s="2" t="s">
        <v>2302</v>
      </c>
      <c r="D2469" s="2"/>
      <c r="E2469" s="2"/>
      <c r="F2469" s="17" t="str">
        <f>+Tabela1[[#This Row],[WK]]&amp;Tabela1[[#This Row],[PK]]&amp;Tabela1[[#This Row],[GK]]</f>
        <v>2475</v>
      </c>
      <c r="G2469" s="2" t="s">
        <v>2303</v>
      </c>
      <c r="H2469" s="3">
        <v>10976163196.6</v>
      </c>
      <c r="I2469" s="4">
        <v>1.125</v>
      </c>
      <c r="J2469" s="3">
        <v>12348183596.18</v>
      </c>
      <c r="K2469" s="4">
        <v>8.5999999999999993E-2</v>
      </c>
      <c r="L2469" s="3">
        <v>1061943789</v>
      </c>
      <c r="M2469" s="3"/>
      <c r="N2469" s="5"/>
      <c r="O2469" s="3">
        <v>1597394913.6299999</v>
      </c>
      <c r="P2469" s="4">
        <v>1.125</v>
      </c>
      <c r="Q2469" s="3">
        <v>1797069277.8299999</v>
      </c>
      <c r="R2469" s="4">
        <v>2.1999999999999999E-2</v>
      </c>
      <c r="S2469" s="3">
        <v>39535524</v>
      </c>
      <c r="T2469" s="3"/>
      <c r="U2469" s="5"/>
      <c r="V2469" s="3">
        <v>603083080</v>
      </c>
      <c r="W2469" s="5"/>
      <c r="X2469" s="3">
        <v>550458346</v>
      </c>
      <c r="Y2469" s="3">
        <v>0</v>
      </c>
      <c r="Z2469" s="3">
        <v>3300</v>
      </c>
      <c r="AA2469" s="3">
        <v>37115986</v>
      </c>
      <c r="AB2469" s="3">
        <v>513339060</v>
      </c>
      <c r="AC2469" s="3">
        <v>0</v>
      </c>
      <c r="AD2469" s="3">
        <v>22126659</v>
      </c>
      <c r="AE2469" s="3">
        <v>0</v>
      </c>
      <c r="AF2469" s="3">
        <v>1061943789</v>
      </c>
      <c r="AG2469" s="3">
        <v>39535524</v>
      </c>
      <c r="AH2469" s="3">
        <v>22126659</v>
      </c>
      <c r="AI2469" s="3">
        <v>603083080</v>
      </c>
      <c r="AJ2469" s="3">
        <v>29889020</v>
      </c>
      <c r="AK2469" s="3">
        <v>30987169</v>
      </c>
      <c r="AL2469" s="3">
        <v>31026932</v>
      </c>
      <c r="AM2469" s="3">
        <v>-39763</v>
      </c>
      <c r="AN2469" s="3">
        <v>1098149</v>
      </c>
      <c r="AO2469" s="3">
        <v>0</v>
      </c>
      <c r="AP2469" s="3">
        <v>0</v>
      </c>
      <c r="AQ2469" s="3">
        <v>1098149</v>
      </c>
      <c r="AR2469" s="3">
        <f>Tabela1[[#This Row],[Potrzeby finansowe 2027
w tym:]]+Tabela1[[#This Row],[Rozliczenie 2025 potrz. fin.]]</f>
        <v>551556495</v>
      </c>
      <c r="AS2469" s="3">
        <v>0</v>
      </c>
      <c r="AT2469" s="3">
        <v>0</v>
      </c>
      <c r="AU2469" s="3"/>
      <c r="AV2469" s="3"/>
      <c r="AW2469" s="3"/>
      <c r="AX2469" s="3"/>
      <c r="AY2469" s="3"/>
      <c r="AZ2469" s="3"/>
      <c r="BA2469" s="3">
        <v>3300</v>
      </c>
      <c r="BB2469" s="3">
        <v>0</v>
      </c>
      <c r="BC2469" s="3">
        <v>0</v>
      </c>
      <c r="BD2469" s="3">
        <v>0</v>
      </c>
      <c r="BE2469" s="3">
        <v>66.13</v>
      </c>
      <c r="BF2469" s="3">
        <v>0</v>
      </c>
      <c r="BG2469" s="3">
        <v>25463738</v>
      </c>
      <c r="BH2469" s="3">
        <v>182971</v>
      </c>
      <c r="BI2469" s="3">
        <v>11652248</v>
      </c>
      <c r="BJ2469" s="3">
        <v>149739115.64999998</v>
      </c>
      <c r="BK2469" s="3">
        <v>114004016.98999998</v>
      </c>
      <c r="BL2469" s="3">
        <v>20130151.120000001</v>
      </c>
      <c r="BM2469" s="3">
        <v>102680092.40000001</v>
      </c>
      <c r="BN2469" s="53">
        <v>1.046528812166434</v>
      </c>
      <c r="BO2469" s="55">
        <v>1.23156754E-2</v>
      </c>
      <c r="BP2469" s="70">
        <v>150261</v>
      </c>
      <c r="BQ2469" s="71"/>
      <c r="BR2469" s="70"/>
      <c r="BS2469" s="72"/>
      <c r="BT2469" s="72"/>
      <c r="BU2469" s="70">
        <v>1061943789</v>
      </c>
      <c r="BV2469" s="70">
        <v>39535524</v>
      </c>
      <c r="BW2469" s="74">
        <v>22126659</v>
      </c>
      <c r="BX2469" s="70">
        <v>1123605972</v>
      </c>
    </row>
    <row r="2470" spans="1:76" x14ac:dyDescent="0.3">
      <c r="A2470" s="73" t="s">
        <v>2236</v>
      </c>
      <c r="B2470" s="2" t="s">
        <v>170</v>
      </c>
      <c r="C2470" s="2" t="s">
        <v>2304</v>
      </c>
      <c r="D2470" s="2"/>
      <c r="E2470" s="2"/>
      <c r="F2470" s="17" t="str">
        <f>+Tabela1[[#This Row],[WK]]&amp;Tabela1[[#This Row],[PK]]&amp;Tabela1[[#This Row],[GK]]</f>
        <v>2476</v>
      </c>
      <c r="G2470" s="2" t="s">
        <v>2305</v>
      </c>
      <c r="H2470" s="3">
        <v>2319609242.29</v>
      </c>
      <c r="I2470" s="4">
        <v>1.125</v>
      </c>
      <c r="J2470" s="3">
        <v>2609560397.5799999</v>
      </c>
      <c r="K2470" s="4">
        <v>8.5999999999999993E-2</v>
      </c>
      <c r="L2470" s="3">
        <v>224422194</v>
      </c>
      <c r="M2470" s="3"/>
      <c r="N2470" s="5"/>
      <c r="O2470" s="3">
        <v>238152557.13</v>
      </c>
      <c r="P2470" s="4">
        <v>1.125</v>
      </c>
      <c r="Q2470" s="3">
        <v>267921626.77000001</v>
      </c>
      <c r="R2470" s="4">
        <v>2.1999999999999999E-2</v>
      </c>
      <c r="S2470" s="3">
        <v>5894276</v>
      </c>
      <c r="T2470" s="3"/>
      <c r="U2470" s="5"/>
      <c r="V2470" s="3">
        <v>131795819</v>
      </c>
      <c r="W2470" s="5"/>
      <c r="X2470" s="3">
        <v>160839578</v>
      </c>
      <c r="Y2470" s="3">
        <v>0</v>
      </c>
      <c r="Z2470" s="3">
        <v>0</v>
      </c>
      <c r="AA2470" s="3">
        <v>10115431</v>
      </c>
      <c r="AB2470" s="3">
        <v>129214608</v>
      </c>
      <c r="AC2470" s="3">
        <v>21509539</v>
      </c>
      <c r="AD2470" s="3">
        <v>32435963</v>
      </c>
      <c r="AE2470" s="3">
        <v>0</v>
      </c>
      <c r="AF2470" s="3">
        <v>224422194</v>
      </c>
      <c r="AG2470" s="3">
        <v>5894276</v>
      </c>
      <c r="AH2470" s="3">
        <v>32435963</v>
      </c>
      <c r="AI2470" s="3">
        <v>131795819</v>
      </c>
      <c r="AJ2470" s="3">
        <v>16748481</v>
      </c>
      <c r="AK2470" s="3">
        <v>16748481</v>
      </c>
      <c r="AL2470" s="3">
        <v>5307426</v>
      </c>
      <c r="AM2470" s="3">
        <v>11441055</v>
      </c>
      <c r="AN2470" s="3">
        <v>7079716</v>
      </c>
      <c r="AO2470" s="3">
        <v>0</v>
      </c>
      <c r="AP2470" s="3">
        <v>-7079716</v>
      </c>
      <c r="AQ2470" s="3">
        <v>0</v>
      </c>
      <c r="AR2470" s="3">
        <f>Tabela1[[#This Row],[Potrzeby finansowe 2027
w tym:]]+Tabela1[[#This Row],[Rozliczenie 2025 potrz. fin.]]</f>
        <v>160839578</v>
      </c>
      <c r="AS2470" s="3">
        <v>0</v>
      </c>
      <c r="AT2470" s="3">
        <v>0</v>
      </c>
      <c r="AU2470" s="3"/>
      <c r="AV2470" s="3"/>
      <c r="AW2470" s="3"/>
      <c r="AX2470" s="3"/>
      <c r="AY2470" s="3"/>
      <c r="AZ2470" s="3"/>
      <c r="BA2470" s="3">
        <v>0</v>
      </c>
      <c r="BB2470" s="3">
        <v>0</v>
      </c>
      <c r="BC2470" s="3">
        <v>0</v>
      </c>
      <c r="BD2470" s="3">
        <v>0</v>
      </c>
      <c r="BE2470" s="3">
        <v>0</v>
      </c>
      <c r="BF2470" s="3">
        <v>0</v>
      </c>
      <c r="BG2470" s="3">
        <v>6818286</v>
      </c>
      <c r="BH2470" s="3">
        <v>44621</v>
      </c>
      <c r="BI2470" s="3">
        <v>3297145</v>
      </c>
      <c r="BJ2470" s="3">
        <v>42370495.8825</v>
      </c>
      <c r="BK2470" s="3">
        <v>25772254.969999999</v>
      </c>
      <c r="BL2470" s="3">
        <v>12111199.35</v>
      </c>
      <c r="BM2470" s="3">
        <v>42170564.950000003</v>
      </c>
      <c r="BN2470" s="53">
        <v>0.85096398537562512</v>
      </c>
      <c r="BO2470" s="55">
        <v>3.0897103E-3</v>
      </c>
      <c r="BP2470" s="70">
        <v>37697</v>
      </c>
      <c r="BQ2470" s="71"/>
      <c r="BR2470" s="70"/>
      <c r="BS2470" s="72"/>
      <c r="BT2470" s="72"/>
      <c r="BU2470" s="70">
        <v>224422194</v>
      </c>
      <c r="BV2470" s="70">
        <v>5894276</v>
      </c>
      <c r="BW2470" s="74">
        <v>32435963</v>
      </c>
      <c r="BX2470" s="70">
        <v>262752433</v>
      </c>
    </row>
    <row r="2471" spans="1:76" x14ac:dyDescent="0.3">
      <c r="A2471" s="73" t="s">
        <v>2236</v>
      </c>
      <c r="B2471" s="2" t="s">
        <v>170</v>
      </c>
      <c r="C2471" s="2" t="s">
        <v>2306</v>
      </c>
      <c r="D2471" s="2"/>
      <c r="E2471" s="2"/>
      <c r="F2471" s="17" t="str">
        <f>+Tabela1[[#This Row],[WK]]&amp;Tabela1[[#This Row],[PK]]&amp;Tabela1[[#This Row],[GK]]</f>
        <v>2477</v>
      </c>
      <c r="G2471" s="2" t="s">
        <v>2307</v>
      </c>
      <c r="H2471" s="3">
        <v>7746461743.8699999</v>
      </c>
      <c r="I2471" s="4">
        <v>1.125</v>
      </c>
      <c r="J2471" s="3">
        <v>8714769461.8500004</v>
      </c>
      <c r="K2471" s="4">
        <v>8.5999999999999993E-2</v>
      </c>
      <c r="L2471" s="3">
        <v>749470174</v>
      </c>
      <c r="M2471" s="3"/>
      <c r="N2471" s="5"/>
      <c r="O2471" s="3">
        <v>2309438121.8400002</v>
      </c>
      <c r="P2471" s="4">
        <v>1.125</v>
      </c>
      <c r="Q2471" s="3">
        <v>2598117887.0700002</v>
      </c>
      <c r="R2471" s="4">
        <v>2.1999999999999999E-2</v>
      </c>
      <c r="S2471" s="3">
        <v>57158594</v>
      </c>
      <c r="T2471" s="3"/>
      <c r="U2471" s="5"/>
      <c r="V2471" s="3">
        <v>402921007</v>
      </c>
      <c r="W2471" s="5"/>
      <c r="X2471" s="3">
        <v>476451273</v>
      </c>
      <c r="Y2471" s="3">
        <v>0</v>
      </c>
      <c r="Z2471" s="3">
        <v>0</v>
      </c>
      <c r="AA2471" s="3">
        <v>25136649</v>
      </c>
      <c r="AB2471" s="3">
        <v>451314624</v>
      </c>
      <c r="AC2471" s="3">
        <v>0</v>
      </c>
      <c r="AD2471" s="3">
        <v>76547878</v>
      </c>
      <c r="AE2471" s="3">
        <v>0</v>
      </c>
      <c r="AF2471" s="3">
        <v>749470174</v>
      </c>
      <c r="AG2471" s="3">
        <v>57158594</v>
      </c>
      <c r="AH2471" s="3">
        <v>76547878</v>
      </c>
      <c r="AI2471" s="3">
        <v>402921007</v>
      </c>
      <c r="AJ2471" s="3">
        <v>29632794</v>
      </c>
      <c r="AK2471" s="3">
        <v>32650406</v>
      </c>
      <c r="AL2471" s="3">
        <v>14658580</v>
      </c>
      <c r="AM2471" s="3">
        <v>17991826</v>
      </c>
      <c r="AN2471" s="3">
        <v>3017612</v>
      </c>
      <c r="AO2471" s="3">
        <v>0</v>
      </c>
      <c r="AP2471" s="3">
        <v>0</v>
      </c>
      <c r="AQ2471" s="3">
        <v>3017612</v>
      </c>
      <c r="AR2471" s="3">
        <f>Tabela1[[#This Row],[Potrzeby finansowe 2027
w tym:]]+Tabela1[[#This Row],[Rozliczenie 2025 potrz. fin.]]</f>
        <v>479468885</v>
      </c>
      <c r="AS2471" s="3">
        <v>0</v>
      </c>
      <c r="AT2471" s="3">
        <v>0</v>
      </c>
      <c r="AU2471" s="3"/>
      <c r="AV2471" s="3"/>
      <c r="AW2471" s="3"/>
      <c r="AX2471" s="3"/>
      <c r="AY2471" s="3"/>
      <c r="AZ2471" s="3"/>
      <c r="BA2471" s="3">
        <v>0</v>
      </c>
      <c r="BB2471" s="3">
        <v>0</v>
      </c>
      <c r="BC2471" s="3">
        <v>0</v>
      </c>
      <c r="BD2471" s="3">
        <v>0</v>
      </c>
      <c r="BE2471" s="3">
        <v>0</v>
      </c>
      <c r="BF2471" s="3">
        <v>0</v>
      </c>
      <c r="BG2471" s="3">
        <v>16711452</v>
      </c>
      <c r="BH2471" s="3">
        <v>120081</v>
      </c>
      <c r="BI2471" s="3">
        <v>8425197</v>
      </c>
      <c r="BJ2471" s="3">
        <v>108269367.45499998</v>
      </c>
      <c r="BK2471" s="3">
        <v>86765692.629999995</v>
      </c>
      <c r="BL2471" s="3">
        <v>20092324.449999999</v>
      </c>
      <c r="BM2471" s="3">
        <v>45830050.400000006</v>
      </c>
      <c r="BN2471" s="53">
        <v>1.0913614863445134</v>
      </c>
      <c r="BO2471" s="55">
        <v>8.9423000000000002E-3</v>
      </c>
      <c r="BP2471" s="70">
        <v>109103</v>
      </c>
      <c r="BQ2471" s="71"/>
      <c r="BR2471" s="70"/>
      <c r="BS2471" s="72"/>
      <c r="BT2471" s="72"/>
      <c r="BU2471" s="70">
        <v>749470174</v>
      </c>
      <c r="BV2471" s="70">
        <v>57158594</v>
      </c>
      <c r="BW2471" s="74">
        <v>76547878</v>
      </c>
      <c r="BX2471" s="70">
        <v>883176646</v>
      </c>
    </row>
    <row r="2472" spans="1:76" x14ac:dyDescent="0.3">
      <c r="A2472" s="73" t="s">
        <v>2236</v>
      </c>
      <c r="B2472" s="2" t="s">
        <v>170</v>
      </c>
      <c r="C2472" s="2" t="s">
        <v>2308</v>
      </c>
      <c r="D2472" s="2"/>
      <c r="E2472" s="2"/>
      <c r="F2472" s="17" t="str">
        <f>+Tabela1[[#This Row],[WK]]&amp;Tabela1[[#This Row],[PK]]&amp;Tabela1[[#This Row],[GK]]</f>
        <v>2478</v>
      </c>
      <c r="G2472" s="2" t="s">
        <v>2309</v>
      </c>
      <c r="H2472" s="3">
        <v>8071774498.6300001</v>
      </c>
      <c r="I2472" s="4">
        <v>1.125</v>
      </c>
      <c r="J2472" s="3">
        <v>9080746310.9599991</v>
      </c>
      <c r="K2472" s="4">
        <v>8.5999999999999993E-2</v>
      </c>
      <c r="L2472" s="3">
        <v>780944183</v>
      </c>
      <c r="M2472" s="3"/>
      <c r="N2472" s="5"/>
      <c r="O2472" s="3">
        <v>1316999698.95</v>
      </c>
      <c r="P2472" s="4">
        <v>1.125</v>
      </c>
      <c r="Q2472" s="3">
        <v>1481624661.3199999</v>
      </c>
      <c r="R2472" s="4">
        <v>2.1999999999999999E-2</v>
      </c>
      <c r="S2472" s="3">
        <v>32595743</v>
      </c>
      <c r="T2472" s="3"/>
      <c r="U2472" s="5"/>
      <c r="V2472" s="3">
        <v>432439954</v>
      </c>
      <c r="W2472" s="5"/>
      <c r="X2472" s="3">
        <v>518651447</v>
      </c>
      <c r="Y2472" s="3">
        <v>0</v>
      </c>
      <c r="Z2472" s="3">
        <v>0</v>
      </c>
      <c r="AA2472" s="3">
        <v>32743045</v>
      </c>
      <c r="AB2472" s="3">
        <v>450033249</v>
      </c>
      <c r="AC2472" s="3">
        <v>35875153</v>
      </c>
      <c r="AD2472" s="3">
        <v>86211492</v>
      </c>
      <c r="AE2472" s="3">
        <v>0</v>
      </c>
      <c r="AF2472" s="3">
        <v>780944183</v>
      </c>
      <c r="AG2472" s="3">
        <v>32595743</v>
      </c>
      <c r="AH2472" s="3">
        <v>86211492</v>
      </c>
      <c r="AI2472" s="3">
        <v>432439954</v>
      </c>
      <c r="AJ2472" s="3">
        <v>19377067</v>
      </c>
      <c r="AK2472" s="3">
        <v>19377067</v>
      </c>
      <c r="AL2472" s="3">
        <v>18413249</v>
      </c>
      <c r="AM2472" s="3">
        <v>963818</v>
      </c>
      <c r="AN2472" s="3">
        <v>-2352225</v>
      </c>
      <c r="AO2472" s="3">
        <v>0</v>
      </c>
      <c r="AP2472" s="3">
        <v>2352225</v>
      </c>
      <c r="AQ2472" s="3">
        <v>0</v>
      </c>
      <c r="AR2472" s="3">
        <f>Tabela1[[#This Row],[Potrzeby finansowe 2027
w tym:]]+Tabela1[[#This Row],[Rozliczenie 2025 potrz. fin.]]</f>
        <v>518651447</v>
      </c>
      <c r="AS2472" s="3">
        <v>0</v>
      </c>
      <c r="AT2472" s="3">
        <v>0</v>
      </c>
      <c r="AU2472" s="3"/>
      <c r="AV2472" s="3"/>
      <c r="AW2472" s="3"/>
      <c r="AX2472" s="3"/>
      <c r="AY2472" s="3"/>
      <c r="AZ2472" s="3"/>
      <c r="BA2472" s="3">
        <v>0</v>
      </c>
      <c r="BB2472" s="3">
        <v>0</v>
      </c>
      <c r="BC2472" s="3">
        <v>0</v>
      </c>
      <c r="BD2472" s="3">
        <v>0</v>
      </c>
      <c r="BE2472" s="3">
        <v>0</v>
      </c>
      <c r="BF2472" s="3">
        <v>0</v>
      </c>
      <c r="BG2472" s="3">
        <v>20983775</v>
      </c>
      <c r="BH2472" s="3">
        <v>150780</v>
      </c>
      <c r="BI2472" s="3">
        <v>11759270</v>
      </c>
      <c r="BJ2472" s="3">
        <v>151114425.69999999</v>
      </c>
      <c r="BK2472" s="3">
        <v>112387468.37</v>
      </c>
      <c r="BL2472" s="3">
        <v>53101025.880000003</v>
      </c>
      <c r="BM2472" s="3">
        <v>48705777.560000002</v>
      </c>
      <c r="BN2472" s="53">
        <v>0.89389040123644137</v>
      </c>
      <c r="BO2472" s="55">
        <v>1.0616363199999999E-2</v>
      </c>
      <c r="BP2472" s="70">
        <v>129527</v>
      </c>
      <c r="BQ2472" s="71"/>
      <c r="BR2472" s="70"/>
      <c r="BS2472" s="72"/>
      <c r="BT2472" s="72"/>
      <c r="BU2472" s="70">
        <v>780944183</v>
      </c>
      <c r="BV2472" s="70">
        <v>32595743</v>
      </c>
      <c r="BW2472" s="74">
        <v>86211492</v>
      </c>
      <c r="BX2472" s="70">
        <v>899751418</v>
      </c>
    </row>
    <row r="2473" spans="1:76" x14ac:dyDescent="0.3">
      <c r="A2473" s="73" t="s">
        <v>2236</v>
      </c>
      <c r="B2473" s="2" t="s">
        <v>170</v>
      </c>
      <c r="C2473" s="2" t="s">
        <v>2310</v>
      </c>
      <c r="D2473" s="2"/>
      <c r="E2473" s="2"/>
      <c r="F2473" s="17" t="str">
        <f>+Tabela1[[#This Row],[WK]]&amp;Tabela1[[#This Row],[PK]]&amp;Tabela1[[#This Row],[GK]]</f>
        <v>2479</v>
      </c>
      <c r="G2473" s="2" t="s">
        <v>2311</v>
      </c>
      <c r="H2473" s="3">
        <v>3695214014.2600002</v>
      </c>
      <c r="I2473" s="4">
        <v>1.125</v>
      </c>
      <c r="J2473" s="3">
        <v>4157115766.04</v>
      </c>
      <c r="K2473" s="4">
        <v>8.5999999999999993E-2</v>
      </c>
      <c r="L2473" s="3">
        <v>357511956</v>
      </c>
      <c r="M2473" s="3"/>
      <c r="N2473" s="5"/>
      <c r="O2473" s="3">
        <v>948312151.54999983</v>
      </c>
      <c r="P2473" s="4">
        <v>1.125</v>
      </c>
      <c r="Q2473" s="3">
        <v>1066851170.49</v>
      </c>
      <c r="R2473" s="4">
        <v>2.1999999999999999E-2</v>
      </c>
      <c r="S2473" s="3">
        <v>23470726</v>
      </c>
      <c r="T2473" s="3"/>
      <c r="U2473" s="5"/>
      <c r="V2473" s="3">
        <v>203900537</v>
      </c>
      <c r="W2473" s="5"/>
      <c r="X2473" s="3">
        <v>279118496</v>
      </c>
      <c r="Y2473" s="3">
        <v>0</v>
      </c>
      <c r="Z2473" s="3">
        <v>0</v>
      </c>
      <c r="AA2473" s="3">
        <v>11396231</v>
      </c>
      <c r="AB2473" s="3">
        <v>259592753</v>
      </c>
      <c r="AC2473" s="3">
        <v>8129512</v>
      </c>
      <c r="AD2473" s="3">
        <v>80415667</v>
      </c>
      <c r="AE2473" s="3">
        <v>0</v>
      </c>
      <c r="AF2473" s="3">
        <v>357511956</v>
      </c>
      <c r="AG2473" s="3">
        <v>23470726</v>
      </c>
      <c r="AH2473" s="3">
        <v>80415667</v>
      </c>
      <c r="AI2473" s="3">
        <v>203900537</v>
      </c>
      <c r="AJ2473" s="3">
        <v>15397981</v>
      </c>
      <c r="AK2473" s="3">
        <v>20595689</v>
      </c>
      <c r="AL2473" s="3">
        <v>11593830</v>
      </c>
      <c r="AM2473" s="3">
        <v>9001859</v>
      </c>
      <c r="AN2473" s="3">
        <v>12177600</v>
      </c>
      <c r="AO2473" s="3">
        <v>0</v>
      </c>
      <c r="AP2473" s="3">
        <v>-6979892</v>
      </c>
      <c r="AQ2473" s="3">
        <v>5197708</v>
      </c>
      <c r="AR2473" s="3">
        <f>Tabela1[[#This Row],[Potrzeby finansowe 2027
w tym:]]+Tabela1[[#This Row],[Rozliczenie 2025 potrz. fin.]]</f>
        <v>284316204</v>
      </c>
      <c r="AS2473" s="3">
        <v>0</v>
      </c>
      <c r="AT2473" s="3">
        <v>0</v>
      </c>
      <c r="AU2473" s="3"/>
      <c r="AV2473" s="3"/>
      <c r="AW2473" s="3"/>
      <c r="AX2473" s="3"/>
      <c r="AY2473" s="3"/>
      <c r="AZ2473" s="3"/>
      <c r="BA2473" s="3">
        <v>0</v>
      </c>
      <c r="BB2473" s="3">
        <v>0</v>
      </c>
      <c r="BC2473" s="3">
        <v>0</v>
      </c>
      <c r="BD2473" s="3">
        <v>0</v>
      </c>
      <c r="BE2473" s="3">
        <v>0</v>
      </c>
      <c r="BF2473" s="3">
        <v>0</v>
      </c>
      <c r="BG2473" s="3">
        <v>8608525</v>
      </c>
      <c r="BH2473" s="3">
        <v>61857</v>
      </c>
      <c r="BI2473" s="3">
        <v>2787706</v>
      </c>
      <c r="BJ2473" s="3">
        <v>35823870.810000002</v>
      </c>
      <c r="BK2473" s="3">
        <v>0</v>
      </c>
      <c r="BL2473" s="3">
        <v>14581883.01</v>
      </c>
      <c r="BM2473" s="3">
        <v>114131717.22</v>
      </c>
      <c r="BN2473" s="53">
        <v>0.927187469357452</v>
      </c>
      <c r="BO2473" s="55">
        <v>4.7436368000000001E-3</v>
      </c>
      <c r="BP2473" s="70">
        <v>57876</v>
      </c>
      <c r="BQ2473" s="71"/>
      <c r="BR2473" s="70"/>
      <c r="BS2473" s="72"/>
      <c r="BT2473" s="72"/>
      <c r="BU2473" s="70">
        <v>357511956</v>
      </c>
      <c r="BV2473" s="70">
        <v>23470726</v>
      </c>
      <c r="BW2473" s="74">
        <v>80415667</v>
      </c>
      <c r="BX2473" s="70">
        <v>461398349</v>
      </c>
    </row>
    <row r="2474" spans="1:76" x14ac:dyDescent="0.3">
      <c r="A2474" s="73" t="s">
        <v>2236</v>
      </c>
      <c r="B2474" s="2" t="s">
        <v>185</v>
      </c>
      <c r="C2474" s="2" t="s">
        <v>2237</v>
      </c>
      <c r="D2474" s="2"/>
      <c r="E2474" s="2"/>
      <c r="F2474" s="17" t="str">
        <f>+Tabela1[[#This Row],[WK]]&amp;Tabela1[[#This Row],[PK]]&amp;Tabela1[[#This Row],[GK]]</f>
        <v>2661</v>
      </c>
      <c r="G2474" s="2" t="s">
        <v>2312</v>
      </c>
      <c r="H2474" s="3">
        <v>10211472130.200001</v>
      </c>
      <c r="I2474" s="4">
        <v>1.125</v>
      </c>
      <c r="J2474" s="3">
        <v>11487906146.48</v>
      </c>
      <c r="K2474" s="4">
        <v>8.5999999999999993E-2</v>
      </c>
      <c r="L2474" s="3">
        <v>987959929</v>
      </c>
      <c r="M2474" s="3"/>
      <c r="N2474" s="5"/>
      <c r="O2474" s="3">
        <v>2647914058.7900004</v>
      </c>
      <c r="P2474" s="4">
        <v>1.125</v>
      </c>
      <c r="Q2474" s="3">
        <v>2978903316.1399999</v>
      </c>
      <c r="R2474" s="4">
        <v>2.1999999999999999E-2</v>
      </c>
      <c r="S2474" s="3">
        <v>65535873</v>
      </c>
      <c r="T2474" s="3"/>
      <c r="U2474" s="5"/>
      <c r="V2474" s="3">
        <v>513113337</v>
      </c>
      <c r="W2474" s="5"/>
      <c r="X2474" s="3">
        <v>919507820</v>
      </c>
      <c r="Y2474" s="3">
        <v>77358855</v>
      </c>
      <c r="Z2474" s="3">
        <v>247821</v>
      </c>
      <c r="AA2474" s="3">
        <v>34934172</v>
      </c>
      <c r="AB2474" s="3">
        <v>806966972</v>
      </c>
      <c r="AC2474" s="3">
        <v>0</v>
      </c>
      <c r="AD2474" s="3">
        <v>410645380</v>
      </c>
      <c r="AE2474" s="3">
        <v>0</v>
      </c>
      <c r="AF2474" s="3">
        <v>987959929</v>
      </c>
      <c r="AG2474" s="3">
        <v>65535873</v>
      </c>
      <c r="AH2474" s="3">
        <v>410645380</v>
      </c>
      <c r="AI2474" s="3">
        <v>513113337</v>
      </c>
      <c r="AJ2474" s="3">
        <v>84910761</v>
      </c>
      <c r="AK2474" s="3">
        <v>89161658</v>
      </c>
      <c r="AL2474" s="3">
        <v>30155128</v>
      </c>
      <c r="AM2474" s="3">
        <v>59006530</v>
      </c>
      <c r="AN2474" s="3">
        <v>4250897</v>
      </c>
      <c r="AO2474" s="3">
        <v>0</v>
      </c>
      <c r="AP2474" s="3">
        <v>0</v>
      </c>
      <c r="AQ2474" s="3">
        <v>4250897</v>
      </c>
      <c r="AR2474" s="3">
        <f>Tabela1[[#This Row],[Potrzeby finansowe 2027
w tym:]]+Tabela1[[#This Row],[Rozliczenie 2025 potrz. fin.]]</f>
        <v>923758717</v>
      </c>
      <c r="AS2474" s="3">
        <v>0</v>
      </c>
      <c r="AT2474" s="3">
        <v>0</v>
      </c>
      <c r="AU2474" s="3"/>
      <c r="AV2474" s="3"/>
      <c r="AW2474" s="3"/>
      <c r="AX2474" s="3"/>
      <c r="AY2474" s="3"/>
      <c r="AZ2474" s="3"/>
      <c r="BA2474" s="3">
        <v>247821</v>
      </c>
      <c r="BB2474" s="3">
        <v>0</v>
      </c>
      <c r="BC2474" s="3">
        <v>58.15</v>
      </c>
      <c r="BD2474" s="3">
        <v>0</v>
      </c>
      <c r="BE2474" s="3">
        <v>1029.1300000000001</v>
      </c>
      <c r="BF2474" s="3">
        <v>5323.59</v>
      </c>
      <c r="BG2474" s="3">
        <v>24888416</v>
      </c>
      <c r="BH2474" s="3">
        <v>178837</v>
      </c>
      <c r="BI2474" s="3">
        <v>10045756</v>
      </c>
      <c r="BJ2474" s="3">
        <v>129094626.63000001</v>
      </c>
      <c r="BK2474" s="3">
        <v>77936429.290000007</v>
      </c>
      <c r="BL2474" s="3">
        <v>65599993.219999999</v>
      </c>
      <c r="BM2474" s="3">
        <v>73432802.920000002</v>
      </c>
      <c r="BN2474" s="53">
        <v>0.75420123924300642</v>
      </c>
      <c r="BO2474" s="55">
        <v>1.6160778800000001E-2</v>
      </c>
      <c r="BP2474" s="70">
        <v>197173</v>
      </c>
      <c r="BQ2474" s="71"/>
      <c r="BR2474" s="70"/>
      <c r="BS2474" s="72"/>
      <c r="BT2474" s="72"/>
      <c r="BU2474" s="70">
        <v>987959929</v>
      </c>
      <c r="BV2474" s="70">
        <v>65535873</v>
      </c>
      <c r="BW2474" s="74">
        <v>410645380</v>
      </c>
      <c r="BX2474" s="70">
        <v>1464141182</v>
      </c>
    </row>
    <row r="2475" spans="1:76" x14ac:dyDescent="0.3">
      <c r="A2475" s="73" t="s">
        <v>2236</v>
      </c>
      <c r="B2475" s="2" t="s">
        <v>1126</v>
      </c>
      <c r="C2475" s="2" t="s">
        <v>2237</v>
      </c>
      <c r="D2475" s="2"/>
      <c r="E2475" s="2"/>
      <c r="F2475" s="17" t="str">
        <f>+Tabela1[[#This Row],[WK]]&amp;Tabela1[[#This Row],[PK]]&amp;Tabela1[[#This Row],[GK]]</f>
        <v>2861</v>
      </c>
      <c r="G2475" s="2" t="s">
        <v>2313</v>
      </c>
      <c r="H2475" s="3">
        <v>5733414222.1300001</v>
      </c>
      <c r="I2475" s="4">
        <v>1.125</v>
      </c>
      <c r="J2475" s="3">
        <v>6450090999.8999996</v>
      </c>
      <c r="K2475" s="4">
        <v>8.5999999999999993E-2</v>
      </c>
      <c r="L2475" s="3">
        <v>554707826</v>
      </c>
      <c r="M2475" s="3"/>
      <c r="N2475" s="5"/>
      <c r="O2475" s="3">
        <v>803467658.91000009</v>
      </c>
      <c r="P2475" s="4">
        <v>1.125</v>
      </c>
      <c r="Q2475" s="3">
        <v>903901116.26999998</v>
      </c>
      <c r="R2475" s="4">
        <v>2.1999999999999999E-2</v>
      </c>
      <c r="S2475" s="3">
        <v>19885825</v>
      </c>
      <c r="T2475" s="3"/>
      <c r="U2475" s="5"/>
      <c r="V2475" s="3">
        <v>301521529</v>
      </c>
      <c r="W2475" s="5"/>
      <c r="X2475" s="3">
        <v>359923109</v>
      </c>
      <c r="Y2475" s="3">
        <v>5020072</v>
      </c>
      <c r="Z2475" s="3">
        <v>445710</v>
      </c>
      <c r="AA2475" s="3">
        <v>21322822</v>
      </c>
      <c r="AB2475" s="3">
        <v>333134505</v>
      </c>
      <c r="AC2475" s="3">
        <v>0</v>
      </c>
      <c r="AD2475" s="3">
        <v>57484289</v>
      </c>
      <c r="AE2475" s="3">
        <v>0</v>
      </c>
      <c r="AF2475" s="3">
        <v>554707826</v>
      </c>
      <c r="AG2475" s="3">
        <v>19885825</v>
      </c>
      <c r="AH2475" s="3">
        <v>57484289</v>
      </c>
      <c r="AI2475" s="3">
        <v>301521529</v>
      </c>
      <c r="AJ2475" s="3">
        <v>8921629</v>
      </c>
      <c r="AK2475" s="3">
        <v>8004339</v>
      </c>
      <c r="AL2475" s="3">
        <v>16511903</v>
      </c>
      <c r="AM2475" s="3">
        <v>-8507564</v>
      </c>
      <c r="AN2475" s="3">
        <v>-917290</v>
      </c>
      <c r="AO2475" s="3">
        <v>0</v>
      </c>
      <c r="AP2475" s="3">
        <v>0</v>
      </c>
      <c r="AQ2475" s="3">
        <v>-917290</v>
      </c>
      <c r="AR2475" s="3">
        <f>Tabela1[[#This Row],[Potrzeby finansowe 2027
w tym:]]+Tabela1[[#This Row],[Rozliczenie 2025 potrz. fin.]]</f>
        <v>359005819</v>
      </c>
      <c r="AS2475" s="3">
        <v>0</v>
      </c>
      <c r="AT2475" s="3">
        <v>0</v>
      </c>
      <c r="AU2475" s="3"/>
      <c r="AV2475" s="3"/>
      <c r="AW2475" s="3"/>
      <c r="AX2475" s="3"/>
      <c r="AY2475" s="3"/>
      <c r="AZ2475" s="3"/>
      <c r="BA2475" s="3">
        <v>445710</v>
      </c>
      <c r="BB2475" s="3">
        <v>0</v>
      </c>
      <c r="BC2475" s="3">
        <v>0</v>
      </c>
      <c r="BD2475" s="3">
        <v>4464.66</v>
      </c>
      <c r="BE2475" s="3">
        <v>1.85</v>
      </c>
      <c r="BF2475" s="3">
        <v>0</v>
      </c>
      <c r="BG2475" s="3">
        <v>15460052</v>
      </c>
      <c r="BH2475" s="3">
        <v>111089</v>
      </c>
      <c r="BI2475" s="3">
        <v>5862770</v>
      </c>
      <c r="BJ2475" s="3">
        <v>75340487.150000006</v>
      </c>
      <c r="BK2475" s="3">
        <v>62248355.670000002</v>
      </c>
      <c r="BL2475" s="3">
        <v>10637248.65</v>
      </c>
      <c r="BM2475" s="3">
        <v>31094028.620000005</v>
      </c>
      <c r="BN2475" s="53">
        <v>0.79429686733936289</v>
      </c>
      <c r="BO2475" s="55">
        <v>8.4211175999999999E-3</v>
      </c>
      <c r="BP2475" s="70">
        <v>102744</v>
      </c>
      <c r="BQ2475" s="71"/>
      <c r="BR2475" s="70"/>
      <c r="BS2475" s="72"/>
      <c r="BT2475" s="72"/>
      <c r="BU2475" s="70">
        <v>554707826</v>
      </c>
      <c r="BV2475" s="70">
        <v>19885825</v>
      </c>
      <c r="BW2475" s="74">
        <v>57484289</v>
      </c>
      <c r="BX2475" s="70">
        <v>632077940</v>
      </c>
    </row>
    <row r="2476" spans="1:76" x14ac:dyDescent="0.3">
      <c r="A2476" s="73" t="s">
        <v>2236</v>
      </c>
      <c r="B2476" s="2" t="s">
        <v>1126</v>
      </c>
      <c r="C2476" s="2" t="s">
        <v>2239</v>
      </c>
      <c r="D2476" s="2"/>
      <c r="E2476" s="2"/>
      <c r="F2476" s="17" t="str">
        <f>+Tabela1[[#This Row],[WK]]&amp;Tabela1[[#This Row],[PK]]&amp;Tabela1[[#This Row],[GK]]</f>
        <v>2862</v>
      </c>
      <c r="G2476" s="2" t="s">
        <v>2314</v>
      </c>
      <c r="H2476" s="3">
        <v>9820252871.1399994</v>
      </c>
      <c r="I2476" s="4">
        <v>1.125</v>
      </c>
      <c r="J2476" s="3">
        <v>11047784480.030001</v>
      </c>
      <c r="K2476" s="4">
        <v>8.5999999999999993E-2</v>
      </c>
      <c r="L2476" s="3">
        <v>950109465</v>
      </c>
      <c r="M2476" s="3"/>
      <c r="N2476" s="5"/>
      <c r="O2476" s="3">
        <v>2710274211.8099995</v>
      </c>
      <c r="P2476" s="4">
        <v>1.125</v>
      </c>
      <c r="Q2476" s="3">
        <v>3049058488.29</v>
      </c>
      <c r="R2476" s="4">
        <v>2.1999999999999999E-2</v>
      </c>
      <c r="S2476" s="3">
        <v>67079287</v>
      </c>
      <c r="T2476" s="3"/>
      <c r="U2476" s="5"/>
      <c r="V2476" s="3">
        <v>493131794</v>
      </c>
      <c r="W2476" s="5"/>
      <c r="X2476" s="3">
        <v>755150850</v>
      </c>
      <c r="Y2476" s="3">
        <v>0</v>
      </c>
      <c r="Z2476" s="3">
        <v>54414</v>
      </c>
      <c r="AA2476" s="3">
        <v>38598865</v>
      </c>
      <c r="AB2476" s="3">
        <v>714638847</v>
      </c>
      <c r="AC2476" s="3">
        <v>1858724</v>
      </c>
      <c r="AD2476" s="3">
        <v>273395380</v>
      </c>
      <c r="AE2476" s="3">
        <v>0</v>
      </c>
      <c r="AF2476" s="3">
        <v>950109465</v>
      </c>
      <c r="AG2476" s="3">
        <v>67079287</v>
      </c>
      <c r="AH2476" s="3">
        <v>273395380</v>
      </c>
      <c r="AI2476" s="3">
        <v>493131794</v>
      </c>
      <c r="AJ2476" s="3">
        <v>47742255</v>
      </c>
      <c r="AK2476" s="3">
        <v>59118579</v>
      </c>
      <c r="AL2476" s="3">
        <v>26189348</v>
      </c>
      <c r="AM2476" s="3">
        <v>32929231</v>
      </c>
      <c r="AN2476" s="3">
        <v>11376324</v>
      </c>
      <c r="AO2476" s="3">
        <v>0</v>
      </c>
      <c r="AP2476" s="3">
        <v>0</v>
      </c>
      <c r="AQ2476" s="3">
        <v>11376324</v>
      </c>
      <c r="AR2476" s="3">
        <f>Tabela1[[#This Row],[Potrzeby finansowe 2027
w tym:]]+Tabela1[[#This Row],[Rozliczenie 2025 potrz. fin.]]</f>
        <v>766527174</v>
      </c>
      <c r="AS2476" s="3">
        <v>0</v>
      </c>
      <c r="AT2476" s="3">
        <v>0</v>
      </c>
      <c r="AU2476" s="3"/>
      <c r="AV2476" s="3"/>
      <c r="AW2476" s="3"/>
      <c r="AX2476" s="3"/>
      <c r="AY2476" s="3"/>
      <c r="AZ2476" s="3"/>
      <c r="BA2476" s="3">
        <v>54414</v>
      </c>
      <c r="BB2476" s="3">
        <v>0</v>
      </c>
      <c r="BC2476" s="3">
        <v>15.74</v>
      </c>
      <c r="BD2476" s="3">
        <v>492.71</v>
      </c>
      <c r="BE2476" s="3">
        <v>0</v>
      </c>
      <c r="BF2476" s="3">
        <v>0</v>
      </c>
      <c r="BG2476" s="3">
        <v>23017440</v>
      </c>
      <c r="BH2476" s="3">
        <v>165393</v>
      </c>
      <c r="BI2476" s="3">
        <v>15581425</v>
      </c>
      <c r="BJ2476" s="3">
        <v>200231642.72</v>
      </c>
      <c r="BK2476" s="3">
        <v>107410460.91</v>
      </c>
      <c r="BL2476" s="3">
        <v>169412687.56999999</v>
      </c>
      <c r="BM2476" s="3">
        <v>32459352.099999994</v>
      </c>
      <c r="BN2476" s="53">
        <v>0.9014722431045511</v>
      </c>
      <c r="BO2476" s="55">
        <v>1.3167679700000001E-2</v>
      </c>
      <c r="BP2476" s="70">
        <v>160655</v>
      </c>
      <c r="BQ2476" s="71"/>
      <c r="BR2476" s="70"/>
      <c r="BS2476" s="72"/>
      <c r="BT2476" s="72"/>
      <c r="BU2476" s="70">
        <v>950109465</v>
      </c>
      <c r="BV2476" s="70">
        <v>67079287</v>
      </c>
      <c r="BW2476" s="74">
        <v>273395380</v>
      </c>
      <c r="BX2476" s="70">
        <v>1290584132</v>
      </c>
    </row>
    <row r="2477" spans="1:76" x14ac:dyDescent="0.3">
      <c r="A2477" s="73" t="s">
        <v>2236</v>
      </c>
      <c r="B2477" s="2" t="s">
        <v>1143</v>
      </c>
      <c r="C2477" s="2" t="s">
        <v>2237</v>
      </c>
      <c r="D2477" s="2"/>
      <c r="E2477" s="2"/>
      <c r="F2477" s="17" t="str">
        <f>+Tabela1[[#This Row],[WK]]&amp;Tabela1[[#This Row],[PK]]&amp;Tabela1[[#This Row],[GK]]</f>
        <v>3061</v>
      </c>
      <c r="G2477" s="2" t="s">
        <v>2315</v>
      </c>
      <c r="H2477" s="3">
        <v>5152088399.9899998</v>
      </c>
      <c r="I2477" s="4">
        <v>1.125</v>
      </c>
      <c r="J2477" s="3">
        <v>5796099449.9899998</v>
      </c>
      <c r="K2477" s="4">
        <v>8.5999999999999993E-2</v>
      </c>
      <c r="L2477" s="3">
        <v>498464553</v>
      </c>
      <c r="M2477" s="3"/>
      <c r="N2477" s="5"/>
      <c r="O2477" s="3">
        <v>1350897058.1800003</v>
      </c>
      <c r="P2477" s="4">
        <v>1.125</v>
      </c>
      <c r="Q2477" s="3">
        <v>1519759190.45</v>
      </c>
      <c r="R2477" s="4">
        <v>2.1999999999999999E-2</v>
      </c>
      <c r="S2477" s="3">
        <v>33434702</v>
      </c>
      <c r="T2477" s="3"/>
      <c r="U2477" s="5"/>
      <c r="V2477" s="3">
        <v>251190387</v>
      </c>
      <c r="W2477" s="5"/>
      <c r="X2477" s="3">
        <v>412125408</v>
      </c>
      <c r="Y2477" s="3">
        <v>0</v>
      </c>
      <c r="Z2477" s="3">
        <v>1855</v>
      </c>
      <c r="AA2477" s="3">
        <v>18502973</v>
      </c>
      <c r="AB2477" s="3">
        <v>381986590</v>
      </c>
      <c r="AC2477" s="3">
        <v>11633990</v>
      </c>
      <c r="AD2477" s="3">
        <v>160935021</v>
      </c>
      <c r="AE2477" s="3">
        <v>0</v>
      </c>
      <c r="AF2477" s="3">
        <v>498464553</v>
      </c>
      <c r="AG2477" s="3">
        <v>33434702</v>
      </c>
      <c r="AH2477" s="3">
        <v>160935021</v>
      </c>
      <c r="AI2477" s="3">
        <v>251190387</v>
      </c>
      <c r="AJ2477" s="3">
        <v>23268313</v>
      </c>
      <c r="AK2477" s="3">
        <v>23268313</v>
      </c>
      <c r="AL2477" s="3">
        <v>11881070</v>
      </c>
      <c r="AM2477" s="3">
        <v>11387243</v>
      </c>
      <c r="AN2477" s="3">
        <v>810432</v>
      </c>
      <c r="AO2477" s="3">
        <v>0</v>
      </c>
      <c r="AP2477" s="3">
        <v>-810432</v>
      </c>
      <c r="AQ2477" s="3">
        <v>0</v>
      </c>
      <c r="AR2477" s="3">
        <f>Tabela1[[#This Row],[Potrzeby finansowe 2027
w tym:]]+Tabela1[[#This Row],[Rozliczenie 2025 potrz. fin.]]</f>
        <v>412125408</v>
      </c>
      <c r="AS2477" s="3">
        <v>0</v>
      </c>
      <c r="AT2477" s="3">
        <v>0</v>
      </c>
      <c r="AU2477" s="3"/>
      <c r="AV2477" s="3"/>
      <c r="AW2477" s="3"/>
      <c r="AX2477" s="3"/>
      <c r="AY2477" s="3"/>
      <c r="AZ2477" s="3"/>
      <c r="BA2477" s="3">
        <v>1855</v>
      </c>
      <c r="BB2477" s="3">
        <v>0</v>
      </c>
      <c r="BC2477" s="3">
        <v>4.95</v>
      </c>
      <c r="BD2477" s="3">
        <v>0</v>
      </c>
      <c r="BE2477" s="3">
        <v>4.18</v>
      </c>
      <c r="BF2477" s="3">
        <v>0</v>
      </c>
      <c r="BG2477" s="3">
        <v>12672514</v>
      </c>
      <c r="BH2477" s="3">
        <v>91059</v>
      </c>
      <c r="BI2477" s="3">
        <v>5830459</v>
      </c>
      <c r="BJ2477" s="3">
        <v>74925260.272500008</v>
      </c>
      <c r="BK2477" s="3">
        <v>61473329.800000004</v>
      </c>
      <c r="BL2477" s="3">
        <v>1976462.12</v>
      </c>
      <c r="BM2477" s="3">
        <v>49854797.649999999</v>
      </c>
      <c r="BN2477" s="53">
        <v>0.82115958405513545</v>
      </c>
      <c r="BO2477" s="55">
        <v>7.8000003999999998E-3</v>
      </c>
      <c r="BP2477" s="70">
        <v>95166</v>
      </c>
      <c r="BQ2477" s="71"/>
      <c r="BR2477" s="70"/>
      <c r="BS2477" s="72"/>
      <c r="BT2477" s="72"/>
      <c r="BU2477" s="70">
        <v>498464553</v>
      </c>
      <c r="BV2477" s="70">
        <v>33434702</v>
      </c>
      <c r="BW2477" s="74">
        <v>160935021</v>
      </c>
      <c r="BX2477" s="70">
        <v>692834276</v>
      </c>
    </row>
    <row r="2478" spans="1:76" x14ac:dyDescent="0.3">
      <c r="A2478" s="73" t="s">
        <v>2236</v>
      </c>
      <c r="B2478" s="2" t="s">
        <v>1143</v>
      </c>
      <c r="C2478" s="2" t="s">
        <v>2239</v>
      </c>
      <c r="D2478" s="2"/>
      <c r="E2478" s="2"/>
      <c r="F2478" s="17" t="str">
        <f>+Tabela1[[#This Row],[WK]]&amp;Tabela1[[#This Row],[PK]]&amp;Tabela1[[#This Row],[GK]]</f>
        <v>3062</v>
      </c>
      <c r="G2478" s="2" t="s">
        <v>2316</v>
      </c>
      <c r="H2478" s="3">
        <v>3405980439.7199998</v>
      </c>
      <c r="I2478" s="4">
        <v>1.125</v>
      </c>
      <c r="J2478" s="3">
        <v>3831727994.6900001</v>
      </c>
      <c r="K2478" s="4">
        <v>8.5999999999999993E-2</v>
      </c>
      <c r="L2478" s="3">
        <v>329528608</v>
      </c>
      <c r="M2478" s="3"/>
      <c r="N2478" s="5"/>
      <c r="O2478" s="3">
        <v>712843844.45000005</v>
      </c>
      <c r="P2478" s="4">
        <v>1.125</v>
      </c>
      <c r="Q2478" s="3">
        <v>801949325.00999999</v>
      </c>
      <c r="R2478" s="4">
        <v>2.1999999999999999E-2</v>
      </c>
      <c r="S2478" s="3">
        <v>17642885</v>
      </c>
      <c r="T2478" s="3"/>
      <c r="U2478" s="5"/>
      <c r="V2478" s="3">
        <v>191172875</v>
      </c>
      <c r="W2478" s="5"/>
      <c r="X2478" s="3">
        <v>371739611</v>
      </c>
      <c r="Y2478" s="3">
        <v>65639627</v>
      </c>
      <c r="Z2478" s="3">
        <v>65179</v>
      </c>
      <c r="AA2478" s="3">
        <v>12501122</v>
      </c>
      <c r="AB2478" s="3">
        <v>293533683</v>
      </c>
      <c r="AC2478" s="3">
        <v>0</v>
      </c>
      <c r="AD2478" s="3">
        <v>181181130</v>
      </c>
      <c r="AE2478" s="3">
        <v>0</v>
      </c>
      <c r="AF2478" s="3">
        <v>329528608</v>
      </c>
      <c r="AG2478" s="3">
        <v>17642885</v>
      </c>
      <c r="AH2478" s="3">
        <v>181181130</v>
      </c>
      <c r="AI2478" s="3">
        <v>191172875</v>
      </c>
      <c r="AJ2478" s="3">
        <v>36745019</v>
      </c>
      <c r="AK2478" s="3">
        <v>37359413</v>
      </c>
      <c r="AL2478" s="3">
        <v>7485008</v>
      </c>
      <c r="AM2478" s="3">
        <v>29874405</v>
      </c>
      <c r="AN2478" s="3">
        <v>614394</v>
      </c>
      <c r="AO2478" s="3">
        <v>0</v>
      </c>
      <c r="AP2478" s="3">
        <v>0</v>
      </c>
      <c r="AQ2478" s="3">
        <v>614394</v>
      </c>
      <c r="AR2478" s="3">
        <f>Tabela1[[#This Row],[Potrzeby finansowe 2027
w tym:]]+Tabela1[[#This Row],[Rozliczenie 2025 potrz. fin.]]</f>
        <v>372354005</v>
      </c>
      <c r="AS2478" s="3">
        <v>0</v>
      </c>
      <c r="AT2478" s="3">
        <v>0</v>
      </c>
      <c r="AU2478" s="3"/>
      <c r="AV2478" s="3"/>
      <c r="AW2478" s="3"/>
      <c r="AX2478" s="3"/>
      <c r="AY2478" s="3"/>
      <c r="AZ2478" s="3"/>
      <c r="BA2478" s="3">
        <v>65179</v>
      </c>
      <c r="BB2478" s="3">
        <v>0</v>
      </c>
      <c r="BC2478" s="3">
        <v>0</v>
      </c>
      <c r="BD2478" s="3">
        <v>0</v>
      </c>
      <c r="BE2478" s="3">
        <v>1306.07</v>
      </c>
      <c r="BF2478" s="3">
        <v>0</v>
      </c>
      <c r="BG2478" s="3">
        <v>9078357</v>
      </c>
      <c r="BH2478" s="3">
        <v>65233</v>
      </c>
      <c r="BI2478" s="3">
        <v>3422765</v>
      </c>
      <c r="BJ2478" s="3">
        <v>43984806.8125</v>
      </c>
      <c r="BK2478" s="3">
        <v>21138187.130000003</v>
      </c>
      <c r="BL2478" s="3">
        <v>27430123.84</v>
      </c>
      <c r="BM2478" s="3">
        <v>36526231.049999997</v>
      </c>
      <c r="BN2478" s="53">
        <v>0.70056569061882767</v>
      </c>
      <c r="BO2478" s="55">
        <v>6.3159703999999999E-3</v>
      </c>
      <c r="BP2478" s="70">
        <v>77059</v>
      </c>
      <c r="BQ2478" s="71"/>
      <c r="BR2478" s="70"/>
      <c r="BS2478" s="72"/>
      <c r="BT2478" s="72"/>
      <c r="BU2478" s="70">
        <v>329528608</v>
      </c>
      <c r="BV2478" s="70">
        <v>17642885</v>
      </c>
      <c r="BW2478" s="74">
        <v>181181130</v>
      </c>
      <c r="BX2478" s="70">
        <v>528352623</v>
      </c>
    </row>
    <row r="2479" spans="1:76" x14ac:dyDescent="0.3">
      <c r="A2479" s="73" t="s">
        <v>2236</v>
      </c>
      <c r="B2479" s="2" t="s">
        <v>1143</v>
      </c>
      <c r="C2479" s="2" t="s">
        <v>2247</v>
      </c>
      <c r="D2479" s="2"/>
      <c r="E2479" s="2"/>
      <c r="F2479" s="17" t="str">
        <f>+Tabela1[[#This Row],[WK]]&amp;Tabela1[[#This Row],[PK]]&amp;Tabela1[[#This Row],[GK]]</f>
        <v>3063</v>
      </c>
      <c r="G2479" s="2" t="s">
        <v>2317</v>
      </c>
      <c r="H2479" s="3">
        <v>3456454119.79</v>
      </c>
      <c r="I2479" s="4">
        <v>1.125</v>
      </c>
      <c r="J2479" s="3">
        <v>3888510884.7600002</v>
      </c>
      <c r="K2479" s="4">
        <v>8.5999999999999993E-2</v>
      </c>
      <c r="L2479" s="3">
        <v>334411936</v>
      </c>
      <c r="M2479" s="3"/>
      <c r="N2479" s="5"/>
      <c r="O2479" s="3">
        <v>734861744.41999996</v>
      </c>
      <c r="P2479" s="4">
        <v>1.125</v>
      </c>
      <c r="Q2479" s="3">
        <v>826719462.47000003</v>
      </c>
      <c r="R2479" s="4">
        <v>2.1999999999999999E-2</v>
      </c>
      <c r="S2479" s="3">
        <v>18187828</v>
      </c>
      <c r="T2479" s="3"/>
      <c r="U2479" s="5"/>
      <c r="V2479" s="3">
        <v>165772160</v>
      </c>
      <c r="W2479" s="5"/>
      <c r="X2479" s="3">
        <v>318946266</v>
      </c>
      <c r="Y2479" s="3">
        <v>35566729</v>
      </c>
      <c r="Z2479" s="3">
        <v>0</v>
      </c>
      <c r="AA2479" s="3">
        <v>11897070</v>
      </c>
      <c r="AB2479" s="3">
        <v>271482467</v>
      </c>
      <c r="AC2479" s="3">
        <v>0</v>
      </c>
      <c r="AD2479" s="3">
        <v>155103212</v>
      </c>
      <c r="AE2479" s="3">
        <v>0</v>
      </c>
      <c r="AF2479" s="3">
        <v>334411936</v>
      </c>
      <c r="AG2479" s="3">
        <v>18187828</v>
      </c>
      <c r="AH2479" s="3">
        <v>155103212</v>
      </c>
      <c r="AI2479" s="3">
        <v>165772160</v>
      </c>
      <c r="AJ2479" s="3">
        <v>23999038</v>
      </c>
      <c r="AK2479" s="3">
        <v>25928145</v>
      </c>
      <c r="AL2479" s="3">
        <v>8286861</v>
      </c>
      <c r="AM2479" s="3">
        <v>17641284</v>
      </c>
      <c r="AN2479" s="3">
        <v>1929107</v>
      </c>
      <c r="AO2479" s="3">
        <v>0</v>
      </c>
      <c r="AP2479" s="3">
        <v>0</v>
      </c>
      <c r="AQ2479" s="3">
        <v>1929107</v>
      </c>
      <c r="AR2479" s="3">
        <f>Tabela1[[#This Row],[Potrzeby finansowe 2027
w tym:]]+Tabela1[[#This Row],[Rozliczenie 2025 potrz. fin.]]</f>
        <v>320875373</v>
      </c>
      <c r="AS2479" s="3">
        <v>0</v>
      </c>
      <c r="AT2479" s="3">
        <v>0</v>
      </c>
      <c r="AU2479" s="3"/>
      <c r="AV2479" s="3"/>
      <c r="AW2479" s="3"/>
      <c r="AX2479" s="3"/>
      <c r="AY2479" s="3"/>
      <c r="AZ2479" s="3"/>
      <c r="BA2479" s="3">
        <v>0</v>
      </c>
      <c r="BB2479" s="3">
        <v>0</v>
      </c>
      <c r="BC2479" s="3">
        <v>0</v>
      </c>
      <c r="BD2479" s="3">
        <v>0</v>
      </c>
      <c r="BE2479" s="3">
        <v>0</v>
      </c>
      <c r="BF2479" s="3">
        <v>0</v>
      </c>
      <c r="BG2479" s="3">
        <v>8178357</v>
      </c>
      <c r="BH2479" s="3">
        <v>58766</v>
      </c>
      <c r="BI2479" s="3">
        <v>3718713</v>
      </c>
      <c r="BJ2479" s="3">
        <v>47787923.809999995</v>
      </c>
      <c r="BK2479" s="3">
        <v>40351115.659999996</v>
      </c>
      <c r="BL2479" s="3">
        <v>4978252</v>
      </c>
      <c r="BM2479" s="3">
        <v>19790728.600000001</v>
      </c>
      <c r="BN2479" s="53">
        <v>0.73908658358353208</v>
      </c>
      <c r="BO2479" s="55">
        <v>5.5865011000000003E-3</v>
      </c>
      <c r="BP2479" s="70">
        <v>68159</v>
      </c>
      <c r="BQ2479" s="71"/>
      <c r="BR2479" s="70"/>
      <c r="BS2479" s="72"/>
      <c r="BT2479" s="72"/>
      <c r="BU2479" s="70">
        <v>334411936</v>
      </c>
      <c r="BV2479" s="70">
        <v>18187828</v>
      </c>
      <c r="BW2479" s="74">
        <v>155103212</v>
      </c>
      <c r="BX2479" s="70">
        <v>507702976</v>
      </c>
    </row>
    <row r="2480" spans="1:76" x14ac:dyDescent="0.3">
      <c r="A2480" s="73" t="s">
        <v>2236</v>
      </c>
      <c r="B2480" s="2" t="s">
        <v>1143</v>
      </c>
      <c r="C2480" s="2" t="s">
        <v>2241</v>
      </c>
      <c r="D2480" s="2"/>
      <c r="E2480" s="2"/>
      <c r="F2480" s="17" t="str">
        <f>+Tabela1[[#This Row],[WK]]&amp;Tabela1[[#This Row],[PK]]&amp;Tabela1[[#This Row],[GK]]</f>
        <v>3064</v>
      </c>
      <c r="G2480" s="2" t="s">
        <v>2318</v>
      </c>
      <c r="H2480" s="3">
        <v>37176472011.400002</v>
      </c>
      <c r="I2480" s="4">
        <v>1.125</v>
      </c>
      <c r="J2480" s="3">
        <v>41823531012.830002</v>
      </c>
      <c r="K2480" s="4">
        <v>8.5999999999999993E-2</v>
      </c>
      <c r="L2480" s="3">
        <v>3596823667</v>
      </c>
      <c r="M2480" s="3"/>
      <c r="N2480" s="5"/>
      <c r="O2480" s="3">
        <v>21465559067.470001</v>
      </c>
      <c r="P2480" s="4">
        <v>1.125</v>
      </c>
      <c r="Q2480" s="3">
        <v>24148753950.900002</v>
      </c>
      <c r="R2480" s="4">
        <v>2.1999999999999999E-2</v>
      </c>
      <c r="S2480" s="3">
        <v>531272587</v>
      </c>
      <c r="T2480" s="3"/>
      <c r="U2480" s="5"/>
      <c r="V2480" s="3">
        <v>1714218598</v>
      </c>
      <c r="W2480" s="5"/>
      <c r="X2480" s="3">
        <v>2088587444</v>
      </c>
      <c r="Y2480" s="3">
        <v>0</v>
      </c>
      <c r="Z2480" s="3">
        <v>55460</v>
      </c>
      <c r="AA2480" s="3">
        <v>125773583</v>
      </c>
      <c r="AB2480" s="3">
        <v>1962758401</v>
      </c>
      <c r="AC2480" s="3">
        <v>0</v>
      </c>
      <c r="AD2480" s="3">
        <v>413596578</v>
      </c>
      <c r="AE2480" s="3">
        <v>0</v>
      </c>
      <c r="AF2480" s="3">
        <v>3596823667</v>
      </c>
      <c r="AG2480" s="3">
        <v>531272587</v>
      </c>
      <c r="AH2480" s="3">
        <v>413596578</v>
      </c>
      <c r="AI2480" s="3">
        <v>1714218598</v>
      </c>
      <c r="AJ2480" s="3">
        <v>154899672</v>
      </c>
      <c r="AK2480" s="3">
        <v>194127404</v>
      </c>
      <c r="AL2480" s="3">
        <v>107246730</v>
      </c>
      <c r="AM2480" s="3">
        <v>86880674</v>
      </c>
      <c r="AN2480" s="3">
        <v>39227732</v>
      </c>
      <c r="AO2480" s="3">
        <v>0</v>
      </c>
      <c r="AP2480" s="3">
        <v>0</v>
      </c>
      <c r="AQ2480" s="3">
        <v>39227732</v>
      </c>
      <c r="AR2480" s="3">
        <f>Tabela1[[#This Row],[Potrzeby finansowe 2027
w tym:]]+Tabela1[[#This Row],[Rozliczenie 2025 potrz. fin.]]</f>
        <v>2127815176</v>
      </c>
      <c r="AS2480" s="3">
        <v>0</v>
      </c>
      <c r="AT2480" s="3">
        <v>0</v>
      </c>
      <c r="AU2480" s="3"/>
      <c r="AV2480" s="3"/>
      <c r="AW2480" s="3"/>
      <c r="AX2480" s="3"/>
      <c r="AY2480" s="3"/>
      <c r="AZ2480" s="3"/>
      <c r="BA2480" s="3">
        <v>55460</v>
      </c>
      <c r="BB2480" s="3">
        <v>0</v>
      </c>
      <c r="BC2480" s="3">
        <v>56.8</v>
      </c>
      <c r="BD2480" s="3">
        <v>182.39</v>
      </c>
      <c r="BE2480" s="3">
        <v>367.86</v>
      </c>
      <c r="BF2480" s="3">
        <v>0</v>
      </c>
      <c r="BG2480" s="3">
        <v>74349060</v>
      </c>
      <c r="BH2480" s="3">
        <v>534239</v>
      </c>
      <c r="BI2480" s="3">
        <v>51424523</v>
      </c>
      <c r="BJ2480" s="3">
        <v>660839240.54750001</v>
      </c>
      <c r="BK2480" s="3">
        <v>522294878.08999997</v>
      </c>
      <c r="BL2480" s="3">
        <v>232015918.38</v>
      </c>
      <c r="BM2480" s="3">
        <v>90145613.069999993</v>
      </c>
      <c r="BN2480" s="53">
        <v>0.98719316595303563</v>
      </c>
      <c r="BO2480" s="55">
        <v>4.8753659900000003E-2</v>
      </c>
      <c r="BP2480" s="70">
        <v>594831</v>
      </c>
      <c r="BQ2480" s="71"/>
      <c r="BR2480" s="70"/>
      <c r="BS2480" s="72"/>
      <c r="BT2480" s="72"/>
      <c r="BU2480" s="70">
        <v>3596823667</v>
      </c>
      <c r="BV2480" s="70">
        <v>531272587</v>
      </c>
      <c r="BW2480" s="74">
        <v>413596578</v>
      </c>
      <c r="BX2480" s="70">
        <v>4541692832</v>
      </c>
    </row>
    <row r="2481" spans="1:76" x14ac:dyDescent="0.3">
      <c r="A2481" s="73" t="s">
        <v>2236</v>
      </c>
      <c r="B2481" s="2" t="s">
        <v>1149</v>
      </c>
      <c r="C2481" s="2" t="s">
        <v>2237</v>
      </c>
      <c r="D2481" s="2"/>
      <c r="E2481" s="2"/>
      <c r="F2481" s="17" t="str">
        <f>+Tabela1[[#This Row],[WK]]&amp;Tabela1[[#This Row],[PK]]&amp;Tabela1[[#This Row],[GK]]</f>
        <v>3261</v>
      </c>
      <c r="G2481" s="2" t="s">
        <v>2319</v>
      </c>
      <c r="H2481" s="3">
        <v>5822354536.5900002</v>
      </c>
      <c r="I2481" s="4">
        <v>1.125</v>
      </c>
      <c r="J2481" s="3">
        <v>6550148853.6599998</v>
      </c>
      <c r="K2481" s="4">
        <v>8.5999999999999993E-2</v>
      </c>
      <c r="L2481" s="3">
        <v>563312801</v>
      </c>
      <c r="M2481" s="3"/>
      <c r="N2481" s="5"/>
      <c r="O2481" s="3">
        <v>1083261862.74</v>
      </c>
      <c r="P2481" s="4">
        <v>1.125</v>
      </c>
      <c r="Q2481" s="3">
        <v>1218669595.5799999</v>
      </c>
      <c r="R2481" s="4">
        <v>2.1999999999999999E-2</v>
      </c>
      <c r="S2481" s="3">
        <v>26810731</v>
      </c>
      <c r="T2481" s="3"/>
      <c r="U2481" s="5"/>
      <c r="V2481" s="3">
        <v>299628144</v>
      </c>
      <c r="W2481" s="5"/>
      <c r="X2481" s="3">
        <v>424765620</v>
      </c>
      <c r="Y2481" s="3">
        <v>0</v>
      </c>
      <c r="Z2481" s="3">
        <v>551811</v>
      </c>
      <c r="AA2481" s="3">
        <v>19701800</v>
      </c>
      <c r="AB2481" s="3">
        <v>380601579</v>
      </c>
      <c r="AC2481" s="3">
        <v>23910430</v>
      </c>
      <c r="AD2481" s="3">
        <v>125137476</v>
      </c>
      <c r="AE2481" s="3">
        <v>0</v>
      </c>
      <c r="AF2481" s="3">
        <v>563312801</v>
      </c>
      <c r="AG2481" s="3">
        <v>26810731</v>
      </c>
      <c r="AH2481" s="3">
        <v>125137476</v>
      </c>
      <c r="AI2481" s="3">
        <v>299628144</v>
      </c>
      <c r="AJ2481" s="3">
        <v>22058645</v>
      </c>
      <c r="AK2481" s="3">
        <v>22058645</v>
      </c>
      <c r="AL2481" s="3">
        <v>14814375</v>
      </c>
      <c r="AM2481" s="3">
        <v>7244270</v>
      </c>
      <c r="AN2481" s="3">
        <v>4706141</v>
      </c>
      <c r="AO2481" s="3">
        <v>0</v>
      </c>
      <c r="AP2481" s="3">
        <v>-4706141</v>
      </c>
      <c r="AQ2481" s="3">
        <v>0</v>
      </c>
      <c r="AR2481" s="3">
        <f>Tabela1[[#This Row],[Potrzeby finansowe 2027
w tym:]]+Tabela1[[#This Row],[Rozliczenie 2025 potrz. fin.]]</f>
        <v>424765620</v>
      </c>
      <c r="AS2481" s="3">
        <v>0</v>
      </c>
      <c r="AT2481" s="3">
        <v>0</v>
      </c>
      <c r="AU2481" s="3"/>
      <c r="AV2481" s="3"/>
      <c r="AW2481" s="3"/>
      <c r="AX2481" s="3"/>
      <c r="AY2481" s="3"/>
      <c r="AZ2481" s="3"/>
      <c r="BA2481" s="3">
        <v>551811</v>
      </c>
      <c r="BB2481" s="3">
        <v>0</v>
      </c>
      <c r="BC2481" s="3">
        <v>133.63999999999999</v>
      </c>
      <c r="BD2481" s="3">
        <v>4870.6499999999996</v>
      </c>
      <c r="BE2481" s="3">
        <v>424.99</v>
      </c>
      <c r="BF2481" s="3">
        <v>0</v>
      </c>
      <c r="BG2481" s="3">
        <v>14554485</v>
      </c>
      <c r="BH2481" s="3">
        <v>104582</v>
      </c>
      <c r="BI2481" s="3">
        <v>5147315</v>
      </c>
      <c r="BJ2481" s="3">
        <v>66146407.674999997</v>
      </c>
      <c r="BK2481" s="3">
        <v>52983980.68</v>
      </c>
      <c r="BL2481" s="3">
        <v>2033288.5</v>
      </c>
      <c r="BM2481" s="3">
        <v>48583130.979999997</v>
      </c>
      <c r="BN2481" s="53">
        <v>0.84318719853569479</v>
      </c>
      <c r="BO2481" s="55">
        <v>8.3586179000000004E-3</v>
      </c>
      <c r="BP2481" s="70">
        <v>101981</v>
      </c>
      <c r="BQ2481" s="71"/>
      <c r="BR2481" s="70"/>
      <c r="BS2481" s="72"/>
      <c r="BT2481" s="72"/>
      <c r="BU2481" s="70">
        <v>563312801</v>
      </c>
      <c r="BV2481" s="70">
        <v>26810731</v>
      </c>
      <c r="BW2481" s="74">
        <v>125137476</v>
      </c>
      <c r="BX2481" s="70">
        <v>715261008</v>
      </c>
    </row>
    <row r="2482" spans="1:76" x14ac:dyDescent="0.3">
      <c r="A2482" s="73" t="s">
        <v>2236</v>
      </c>
      <c r="B2482" s="2" t="s">
        <v>1149</v>
      </c>
      <c r="C2482" s="2" t="s">
        <v>2239</v>
      </c>
      <c r="D2482" s="2"/>
      <c r="E2482" s="2"/>
      <c r="F2482" s="17" t="str">
        <f>+Tabela1[[#This Row],[WK]]&amp;Tabela1[[#This Row],[PK]]&amp;Tabela1[[#This Row],[GK]]</f>
        <v>3262</v>
      </c>
      <c r="G2482" s="2" t="s">
        <v>2320</v>
      </c>
      <c r="H2482" s="3">
        <v>22592961875.419998</v>
      </c>
      <c r="I2482" s="4">
        <v>1.125</v>
      </c>
      <c r="J2482" s="3">
        <v>25417082109.849998</v>
      </c>
      <c r="K2482" s="4">
        <v>8.5999999999999993E-2</v>
      </c>
      <c r="L2482" s="3">
        <v>2185869061</v>
      </c>
      <c r="M2482" s="3"/>
      <c r="N2482" s="5"/>
      <c r="O2482" s="3">
        <v>6059961949.9399996</v>
      </c>
      <c r="P2482" s="4">
        <v>1.125</v>
      </c>
      <c r="Q2482" s="3">
        <v>6817457193.6800003</v>
      </c>
      <c r="R2482" s="4">
        <v>2.1999999999999999E-2</v>
      </c>
      <c r="S2482" s="3">
        <v>149984058</v>
      </c>
      <c r="T2482" s="3"/>
      <c r="U2482" s="5"/>
      <c r="V2482" s="3">
        <v>1171104222</v>
      </c>
      <c r="W2482" s="5"/>
      <c r="X2482" s="3">
        <v>1398786786</v>
      </c>
      <c r="Y2482" s="3">
        <v>0</v>
      </c>
      <c r="Z2482" s="3">
        <v>600769</v>
      </c>
      <c r="AA2482" s="3">
        <v>102096609</v>
      </c>
      <c r="AB2482" s="3">
        <v>1295048152</v>
      </c>
      <c r="AC2482" s="3">
        <v>1041256</v>
      </c>
      <c r="AD2482" s="3">
        <v>257939778</v>
      </c>
      <c r="AE2482" s="3">
        <v>0</v>
      </c>
      <c r="AF2482" s="3">
        <v>2185869061</v>
      </c>
      <c r="AG2482" s="3">
        <v>149984058</v>
      </c>
      <c r="AH2482" s="3">
        <v>257939778</v>
      </c>
      <c r="AI2482" s="3">
        <v>1171104222</v>
      </c>
      <c r="AJ2482" s="3">
        <v>94326173</v>
      </c>
      <c r="AK2482" s="3">
        <v>124583386</v>
      </c>
      <c r="AL2482" s="3">
        <v>68502703</v>
      </c>
      <c r="AM2482" s="3">
        <v>56080683</v>
      </c>
      <c r="AN2482" s="3">
        <v>30257213</v>
      </c>
      <c r="AO2482" s="3">
        <v>0</v>
      </c>
      <c r="AP2482" s="3">
        <v>0</v>
      </c>
      <c r="AQ2482" s="3">
        <v>30257213</v>
      </c>
      <c r="AR2482" s="3">
        <f>Tabela1[[#This Row],[Potrzeby finansowe 2027
w tym:]]+Tabela1[[#This Row],[Rozliczenie 2025 potrz. fin.]]</f>
        <v>1429043999</v>
      </c>
      <c r="AS2482" s="3">
        <v>0</v>
      </c>
      <c r="AT2482" s="3">
        <v>0</v>
      </c>
      <c r="AU2482" s="3"/>
      <c r="AV2482" s="3"/>
      <c r="AW2482" s="3"/>
      <c r="AX2482" s="3"/>
      <c r="AY2482" s="3"/>
      <c r="AZ2482" s="3"/>
      <c r="BA2482" s="3">
        <v>600769</v>
      </c>
      <c r="BB2482" s="3">
        <v>0</v>
      </c>
      <c r="BC2482" s="3">
        <v>4.76</v>
      </c>
      <c r="BD2482" s="3">
        <v>406.24</v>
      </c>
      <c r="BE2482" s="3">
        <v>11194.04</v>
      </c>
      <c r="BF2482" s="3">
        <v>0</v>
      </c>
      <c r="BG2482" s="3">
        <v>53410792</v>
      </c>
      <c r="BH2482" s="3">
        <v>383786</v>
      </c>
      <c r="BI2482" s="3">
        <v>48685817</v>
      </c>
      <c r="BJ2482" s="3">
        <v>625645042.19749999</v>
      </c>
      <c r="BK2482" s="3">
        <v>526501953.63999999</v>
      </c>
      <c r="BL2482" s="3">
        <v>158451881.93000001</v>
      </c>
      <c r="BM2482" s="3">
        <v>79668590.370000005</v>
      </c>
      <c r="BN2482" s="53">
        <v>1.0026661935068149</v>
      </c>
      <c r="BO2482" s="55">
        <v>2.7070029499999999E-2</v>
      </c>
      <c r="BP2482" s="70">
        <v>330274</v>
      </c>
      <c r="BQ2482" s="71"/>
      <c r="BR2482" s="70"/>
      <c r="BS2482" s="72"/>
      <c r="BT2482" s="72"/>
      <c r="BU2482" s="70">
        <v>2185869061</v>
      </c>
      <c r="BV2482" s="70">
        <v>149984058</v>
      </c>
      <c r="BW2482" s="74">
        <v>257939778</v>
      </c>
      <c r="BX2482" s="70">
        <v>2593792897</v>
      </c>
    </row>
    <row r="2483" spans="1:76" x14ac:dyDescent="0.3">
      <c r="A2483" s="73" t="s">
        <v>2236</v>
      </c>
      <c r="B2483" s="2" t="s">
        <v>1149</v>
      </c>
      <c r="C2483" s="2" t="s">
        <v>2247</v>
      </c>
      <c r="D2483" s="2"/>
      <c r="E2483" s="2"/>
      <c r="F2483" s="17" t="str">
        <f>+Tabela1[[#This Row],[WK]]&amp;Tabela1[[#This Row],[PK]]&amp;Tabela1[[#This Row],[GK]]</f>
        <v>3263</v>
      </c>
      <c r="G2483" s="2" t="s">
        <v>2321</v>
      </c>
      <c r="H2483" s="3">
        <v>2019156567.6099999</v>
      </c>
      <c r="I2483" s="4">
        <v>1.125</v>
      </c>
      <c r="J2483" s="3">
        <v>2271551138.5599999</v>
      </c>
      <c r="K2483" s="4">
        <v>8.5999999999999993E-2</v>
      </c>
      <c r="L2483" s="3">
        <v>195353398</v>
      </c>
      <c r="M2483" s="3"/>
      <c r="N2483" s="5"/>
      <c r="O2483" s="3">
        <v>392851922.17000002</v>
      </c>
      <c r="P2483" s="4">
        <v>1.125</v>
      </c>
      <c r="Q2483" s="3">
        <v>441958412.44</v>
      </c>
      <c r="R2483" s="4">
        <v>2.1999999999999999E-2</v>
      </c>
      <c r="S2483" s="3">
        <v>9723085</v>
      </c>
      <c r="T2483" s="3"/>
      <c r="U2483" s="5"/>
      <c r="V2483" s="3">
        <v>110200782</v>
      </c>
      <c r="W2483" s="5"/>
      <c r="X2483" s="3">
        <v>135221683</v>
      </c>
      <c r="Y2483" s="3">
        <v>0</v>
      </c>
      <c r="Z2483" s="3">
        <v>2460816</v>
      </c>
      <c r="AA2483" s="3">
        <v>12417366</v>
      </c>
      <c r="AB2483" s="3">
        <v>120343501</v>
      </c>
      <c r="AC2483" s="3">
        <v>0</v>
      </c>
      <c r="AD2483" s="3">
        <v>36681334</v>
      </c>
      <c r="AE2483" s="3">
        <v>15025519</v>
      </c>
      <c r="AF2483" s="3">
        <v>195353398</v>
      </c>
      <c r="AG2483" s="3">
        <v>9723085</v>
      </c>
      <c r="AH2483" s="3">
        <v>21655815</v>
      </c>
      <c r="AI2483" s="3">
        <v>110200782</v>
      </c>
      <c r="AJ2483" s="3">
        <v>24151741</v>
      </c>
      <c r="AK2483" s="3">
        <v>35253493</v>
      </c>
      <c r="AL2483" s="3">
        <v>6532185</v>
      </c>
      <c r="AM2483" s="3">
        <v>28721308</v>
      </c>
      <c r="AN2483" s="3">
        <v>11101752</v>
      </c>
      <c r="AO2483" s="3">
        <v>0</v>
      </c>
      <c r="AP2483" s="3">
        <v>0</v>
      </c>
      <c r="AQ2483" s="3">
        <v>11101752</v>
      </c>
      <c r="AR2483" s="3">
        <f>Tabela1[[#This Row],[Potrzeby finansowe 2027
w tym:]]+Tabela1[[#This Row],[Rozliczenie 2025 potrz. fin.]]</f>
        <v>146323435</v>
      </c>
      <c r="AS2483" s="3">
        <v>0</v>
      </c>
      <c r="AT2483" s="3">
        <v>0</v>
      </c>
      <c r="AU2483" s="3"/>
      <c r="AV2483" s="3"/>
      <c r="AW2483" s="3"/>
      <c r="AX2483" s="3"/>
      <c r="AY2483" s="3"/>
      <c r="AZ2483" s="3"/>
      <c r="BA2483" s="3">
        <v>2460816</v>
      </c>
      <c r="BB2483" s="3">
        <v>2501.35</v>
      </c>
      <c r="BC2483" s="3">
        <v>38.14</v>
      </c>
      <c r="BD2483" s="3">
        <v>0</v>
      </c>
      <c r="BE2483" s="3">
        <v>15704.4</v>
      </c>
      <c r="BF2483" s="3">
        <v>0</v>
      </c>
      <c r="BG2483" s="3">
        <v>6818286</v>
      </c>
      <c r="BH2483" s="3">
        <v>38188</v>
      </c>
      <c r="BI2483" s="3">
        <v>5599080</v>
      </c>
      <c r="BJ2483" s="3">
        <v>71951894.022499993</v>
      </c>
      <c r="BK2483" s="3">
        <v>40512931.629999995</v>
      </c>
      <c r="BL2483" s="3">
        <v>47580215.170000002</v>
      </c>
      <c r="BM2483" s="3">
        <v>30595419.230000004</v>
      </c>
      <c r="BN2483" s="53">
        <v>1.2682034244944271</v>
      </c>
      <c r="BO2483" s="55">
        <v>2.5739139E-3</v>
      </c>
      <c r="BP2483" s="70">
        <v>31403</v>
      </c>
      <c r="BQ2483" s="71"/>
      <c r="BR2483" s="70"/>
      <c r="BS2483" s="72"/>
      <c r="BT2483" s="72"/>
      <c r="BU2483" s="70">
        <v>195353398</v>
      </c>
      <c r="BV2483" s="70">
        <v>9723085</v>
      </c>
      <c r="BW2483" s="74">
        <v>21655815</v>
      </c>
      <c r="BX2483" s="70">
        <v>226732298</v>
      </c>
    </row>
    <row r="2484" spans="1:76" s="323" customFormat="1" x14ac:dyDescent="0.3">
      <c r="A2484" s="312" t="s">
        <v>2322</v>
      </c>
      <c r="B2484" s="313" t="s">
        <v>11</v>
      </c>
      <c r="C2484" s="313" t="s">
        <v>12</v>
      </c>
      <c r="D2484" s="313"/>
      <c r="E2484" s="313"/>
      <c r="F2484" s="314" t="str">
        <f>+Tabela1[[#This Row],[WK]]&amp;Tabela1[[#This Row],[PK]]&amp;Tabela1[[#This Row],[GK]]</f>
        <v>0201</v>
      </c>
      <c r="G2484" s="313" t="s">
        <v>2323</v>
      </c>
      <c r="H2484" s="12">
        <v>4120496640.9200001</v>
      </c>
      <c r="I2484" s="315">
        <v>1.125</v>
      </c>
      <c r="J2484" s="12">
        <v>4635558721.04</v>
      </c>
      <c r="K2484" s="316">
        <v>0.02</v>
      </c>
      <c r="L2484" s="12">
        <v>92711174</v>
      </c>
      <c r="M2484" s="12"/>
      <c r="N2484" s="317"/>
      <c r="O2484" s="12">
        <v>574526590.29999995</v>
      </c>
      <c r="P2484" s="315">
        <v>1.125</v>
      </c>
      <c r="Q2484" s="12">
        <v>646342414.09000003</v>
      </c>
      <c r="R2484" s="315">
        <v>1.7000000000000001E-2</v>
      </c>
      <c r="S2484" s="12">
        <v>10987821</v>
      </c>
      <c r="T2484" s="12"/>
      <c r="U2484" s="317"/>
      <c r="V2484" s="12">
        <v>67009527</v>
      </c>
      <c r="W2484" s="317"/>
      <c r="X2484" s="12">
        <v>104098584</v>
      </c>
      <c r="Y2484" s="12">
        <v>0</v>
      </c>
      <c r="Z2484" s="12">
        <v>1092536</v>
      </c>
      <c r="AA2484" s="12">
        <v>2268277</v>
      </c>
      <c r="AB2484" s="12">
        <v>85934069</v>
      </c>
      <c r="AC2484" s="12">
        <v>14803702</v>
      </c>
      <c r="AD2484" s="12">
        <v>37089057</v>
      </c>
      <c r="AE2484" s="12">
        <v>0</v>
      </c>
      <c r="AF2484" s="12">
        <v>92711174</v>
      </c>
      <c r="AG2484" s="12">
        <v>10987821</v>
      </c>
      <c r="AH2484" s="12">
        <v>37089057</v>
      </c>
      <c r="AI2484" s="12">
        <v>67009527</v>
      </c>
      <c r="AJ2484" s="12">
        <v>2849744</v>
      </c>
      <c r="AK2484" s="12">
        <v>2849744</v>
      </c>
      <c r="AL2484" s="12">
        <v>4720057</v>
      </c>
      <c r="AM2484" s="12">
        <v>-1870313</v>
      </c>
      <c r="AN2484" s="12">
        <v>774190</v>
      </c>
      <c r="AO2484" s="12">
        <v>0</v>
      </c>
      <c r="AP2484" s="12">
        <v>-774190</v>
      </c>
      <c r="AQ2484" s="12">
        <v>0</v>
      </c>
      <c r="AR2484" s="12">
        <f>Tabela1[[#This Row],[Potrzeby finansowe 2027
w tym:]]+Tabela1[[#This Row],[Rozliczenie 2025 potrz. fin.]]</f>
        <v>104098584</v>
      </c>
      <c r="AS2484" s="12">
        <v>0</v>
      </c>
      <c r="AT2484" s="12">
        <v>0</v>
      </c>
      <c r="AU2484" s="12"/>
      <c r="AV2484" s="12"/>
      <c r="AW2484" s="12"/>
      <c r="AX2484" s="12"/>
      <c r="AY2484" s="12"/>
      <c r="AZ2484" s="12"/>
      <c r="BA2484" s="12">
        <v>1092536</v>
      </c>
      <c r="BB2484" s="12">
        <v>0</v>
      </c>
      <c r="BC2484" s="12">
        <v>214.2</v>
      </c>
      <c r="BD2484" s="12">
        <v>12322.53</v>
      </c>
      <c r="BE2484" s="12">
        <v>70873.17</v>
      </c>
      <c r="BF2484" s="12">
        <v>0</v>
      </c>
      <c r="BG2484" s="12">
        <v>1706102</v>
      </c>
      <c r="BH2484" s="12">
        <v>86878</v>
      </c>
      <c r="BI2484" s="12">
        <v>562175</v>
      </c>
      <c r="BJ2484" s="12">
        <v>9768184.0199999996</v>
      </c>
      <c r="BK2484" s="12">
        <v>4628229.4600000009</v>
      </c>
      <c r="BL2484" s="12">
        <v>1373773.42</v>
      </c>
      <c r="BM2484" s="12">
        <v>17812271.399999999</v>
      </c>
      <c r="BN2484" s="318">
        <v>1.0807837660203745</v>
      </c>
      <c r="BO2484" s="54">
        <v>3.1245063000000001E-3</v>
      </c>
      <c r="BP2484" s="319">
        <v>78827</v>
      </c>
      <c r="BQ2484" s="320"/>
      <c r="BR2484" s="319"/>
      <c r="BS2484" s="321"/>
      <c r="BT2484" s="321"/>
      <c r="BU2484" s="319">
        <v>92711174</v>
      </c>
      <c r="BV2484" s="319">
        <v>10987821</v>
      </c>
      <c r="BW2484" s="322">
        <v>37089057</v>
      </c>
      <c r="BX2484" s="319">
        <v>140788052</v>
      </c>
    </row>
    <row r="2485" spans="1:76" x14ac:dyDescent="0.3">
      <c r="A2485" s="73" t="s">
        <v>2322</v>
      </c>
      <c r="B2485" s="2" t="s">
        <v>11</v>
      </c>
      <c r="C2485" s="2" t="s">
        <v>11</v>
      </c>
      <c r="D2485" s="2"/>
      <c r="E2485" s="2"/>
      <c r="F2485" s="17" t="str">
        <f>+Tabela1[[#This Row],[WK]]&amp;Tabela1[[#This Row],[PK]]&amp;Tabela1[[#This Row],[GK]]</f>
        <v>0202</v>
      </c>
      <c r="G2485" s="2" t="s">
        <v>2324</v>
      </c>
      <c r="H2485" s="3">
        <v>4094405760.8000002</v>
      </c>
      <c r="I2485" s="4">
        <v>1.125</v>
      </c>
      <c r="J2485" s="3">
        <v>4606206480.8999996</v>
      </c>
      <c r="K2485" s="11">
        <v>0.02</v>
      </c>
      <c r="L2485" s="3">
        <v>92124130</v>
      </c>
      <c r="M2485" s="3"/>
      <c r="N2485" s="5"/>
      <c r="O2485" s="3">
        <v>535220511.50000006</v>
      </c>
      <c r="P2485" s="4">
        <v>1.125</v>
      </c>
      <c r="Q2485" s="3">
        <v>602123075.44000006</v>
      </c>
      <c r="R2485" s="4">
        <v>1.7000000000000001E-2</v>
      </c>
      <c r="S2485" s="3">
        <v>10236092</v>
      </c>
      <c r="T2485" s="3"/>
      <c r="U2485" s="5"/>
      <c r="V2485" s="3">
        <v>65690682</v>
      </c>
      <c r="W2485" s="5"/>
      <c r="X2485" s="3">
        <v>109623925</v>
      </c>
      <c r="Y2485" s="3">
        <v>6069319</v>
      </c>
      <c r="Z2485" s="3">
        <v>202337</v>
      </c>
      <c r="AA2485" s="3">
        <v>2612480</v>
      </c>
      <c r="AB2485" s="3">
        <v>85672768</v>
      </c>
      <c r="AC2485" s="3">
        <v>15067021</v>
      </c>
      <c r="AD2485" s="3">
        <v>43933243</v>
      </c>
      <c r="AE2485" s="3">
        <v>0</v>
      </c>
      <c r="AF2485" s="3">
        <v>92124130</v>
      </c>
      <c r="AG2485" s="3">
        <v>10236092</v>
      </c>
      <c r="AH2485" s="3">
        <v>43933243</v>
      </c>
      <c r="AI2485" s="3">
        <v>65690682</v>
      </c>
      <c r="AJ2485" s="3">
        <v>5438154</v>
      </c>
      <c r="AK2485" s="3">
        <v>5438154</v>
      </c>
      <c r="AL2485" s="3">
        <v>3115367</v>
      </c>
      <c r="AM2485" s="3">
        <v>2322787</v>
      </c>
      <c r="AN2485" s="3">
        <v>659640</v>
      </c>
      <c r="AO2485" s="3">
        <v>0</v>
      </c>
      <c r="AP2485" s="3">
        <v>-659640</v>
      </c>
      <c r="AQ2485" s="3">
        <v>0</v>
      </c>
      <c r="AR2485" s="3">
        <f>Tabela1[[#This Row],[Potrzeby finansowe 2027
w tym:]]+Tabela1[[#This Row],[Rozliczenie 2025 potrz. fin.]]</f>
        <v>109623925</v>
      </c>
      <c r="AS2485" s="3">
        <v>0</v>
      </c>
      <c r="AT2485" s="3">
        <v>0</v>
      </c>
      <c r="AU2485" s="3"/>
      <c r="AV2485" s="3"/>
      <c r="AW2485" s="3"/>
      <c r="AX2485" s="3"/>
      <c r="AY2485" s="3"/>
      <c r="AZ2485" s="3"/>
      <c r="BA2485" s="3">
        <v>202337</v>
      </c>
      <c r="BB2485" s="3">
        <v>0</v>
      </c>
      <c r="BC2485" s="3">
        <v>72.41</v>
      </c>
      <c r="BD2485" s="3">
        <v>6036.46</v>
      </c>
      <c r="BE2485" s="3">
        <v>5181.7</v>
      </c>
      <c r="BF2485" s="3">
        <v>325.51</v>
      </c>
      <c r="BG2485" s="3">
        <v>1825697</v>
      </c>
      <c r="BH2485" s="3">
        <v>92968</v>
      </c>
      <c r="BI2485" s="3">
        <v>786783</v>
      </c>
      <c r="BJ2485" s="3">
        <v>13670915.372499999</v>
      </c>
      <c r="BK2485" s="3">
        <v>7891061.1199999992</v>
      </c>
      <c r="BL2485" s="3">
        <v>5780978</v>
      </c>
      <c r="BM2485" s="3">
        <v>11557461.01</v>
      </c>
      <c r="BN2485" s="53">
        <v>0.93099737101544533</v>
      </c>
      <c r="BO2485" s="54">
        <v>3.5803368999999998E-3</v>
      </c>
      <c r="BP2485" s="70">
        <v>90328</v>
      </c>
      <c r="BQ2485" s="71"/>
      <c r="BR2485" s="70"/>
      <c r="BS2485" s="72"/>
      <c r="BT2485" s="72"/>
      <c r="BU2485" s="70">
        <v>92124130</v>
      </c>
      <c r="BV2485" s="70">
        <v>10236092</v>
      </c>
      <c r="BW2485" s="74">
        <v>43933243</v>
      </c>
      <c r="BX2485" s="70">
        <v>146293465</v>
      </c>
    </row>
    <row r="2486" spans="1:76" x14ac:dyDescent="0.3">
      <c r="A2486" s="73" t="s">
        <v>2322</v>
      </c>
      <c r="B2486" s="2" t="s">
        <v>11</v>
      </c>
      <c r="C2486" s="2" t="s">
        <v>16</v>
      </c>
      <c r="D2486" s="2"/>
      <c r="E2486" s="2"/>
      <c r="F2486" s="17" t="str">
        <f>+Tabela1[[#This Row],[WK]]&amp;Tabela1[[#This Row],[PK]]&amp;Tabela1[[#This Row],[GK]]</f>
        <v>0203</v>
      </c>
      <c r="G2486" s="2" t="s">
        <v>2325</v>
      </c>
      <c r="H2486" s="3">
        <v>5240128761.7399998</v>
      </c>
      <c r="I2486" s="4">
        <v>1.125</v>
      </c>
      <c r="J2486" s="3">
        <v>5895144856.96</v>
      </c>
      <c r="K2486" s="11">
        <v>0.02</v>
      </c>
      <c r="L2486" s="3">
        <v>117902897</v>
      </c>
      <c r="M2486" s="3"/>
      <c r="N2486" s="5"/>
      <c r="O2486" s="3">
        <v>1175399250.3399997</v>
      </c>
      <c r="P2486" s="4">
        <v>1.125</v>
      </c>
      <c r="Q2486" s="3">
        <v>1322324156.6300001</v>
      </c>
      <c r="R2486" s="4">
        <v>1.7000000000000001E-2</v>
      </c>
      <c r="S2486" s="3">
        <v>22479511</v>
      </c>
      <c r="T2486" s="3"/>
      <c r="U2486" s="5"/>
      <c r="V2486" s="3">
        <v>86913088</v>
      </c>
      <c r="W2486" s="5"/>
      <c r="X2486" s="3">
        <v>133838140</v>
      </c>
      <c r="Y2486" s="3">
        <v>0</v>
      </c>
      <c r="Z2486" s="3">
        <v>42022</v>
      </c>
      <c r="AA2486" s="3">
        <v>2314031</v>
      </c>
      <c r="AB2486" s="3">
        <v>125101720</v>
      </c>
      <c r="AC2486" s="3">
        <v>6380367</v>
      </c>
      <c r="AD2486" s="3">
        <v>46925052</v>
      </c>
      <c r="AE2486" s="3">
        <v>0</v>
      </c>
      <c r="AF2486" s="3">
        <v>117902897</v>
      </c>
      <c r="AG2486" s="3">
        <v>22479511</v>
      </c>
      <c r="AH2486" s="3">
        <v>46925052</v>
      </c>
      <c r="AI2486" s="3">
        <v>86913088</v>
      </c>
      <c r="AJ2486" s="3">
        <v>4538901</v>
      </c>
      <c r="AK2486" s="3">
        <v>4538901</v>
      </c>
      <c r="AL2486" s="3">
        <v>3555024</v>
      </c>
      <c r="AM2486" s="3">
        <v>983877</v>
      </c>
      <c r="AN2486" s="3">
        <v>-465014</v>
      </c>
      <c r="AO2486" s="3">
        <v>0</v>
      </c>
      <c r="AP2486" s="3">
        <v>465014</v>
      </c>
      <c r="AQ2486" s="3">
        <v>0</v>
      </c>
      <c r="AR2486" s="3">
        <f>Tabela1[[#This Row],[Potrzeby finansowe 2027
w tym:]]+Tabela1[[#This Row],[Rozliczenie 2025 potrz. fin.]]</f>
        <v>133838140</v>
      </c>
      <c r="AS2486" s="3">
        <v>0</v>
      </c>
      <c r="AT2486" s="3">
        <v>0</v>
      </c>
      <c r="AU2486" s="3"/>
      <c r="AV2486" s="3"/>
      <c r="AW2486" s="3"/>
      <c r="AX2486" s="3"/>
      <c r="AY2486" s="3"/>
      <c r="AZ2486" s="3"/>
      <c r="BA2486" s="3">
        <v>42022</v>
      </c>
      <c r="BB2486" s="3">
        <v>0</v>
      </c>
      <c r="BC2486" s="3">
        <v>0</v>
      </c>
      <c r="BD2486" s="3">
        <v>626.09</v>
      </c>
      <c r="BE2486" s="3">
        <v>2476.62</v>
      </c>
      <c r="BF2486" s="3">
        <v>0</v>
      </c>
      <c r="BG2486" s="3">
        <v>1644891</v>
      </c>
      <c r="BH2486" s="3">
        <v>83761</v>
      </c>
      <c r="BI2486" s="3">
        <v>669140</v>
      </c>
      <c r="BJ2486" s="3">
        <v>11626776.467499999</v>
      </c>
      <c r="BK2486" s="3">
        <v>6088877.9199999999</v>
      </c>
      <c r="BL2486" s="3">
        <v>3470317.34</v>
      </c>
      <c r="BM2486" s="3">
        <v>15210959.51</v>
      </c>
      <c r="BN2486" s="53">
        <v>1.2117400591521525</v>
      </c>
      <c r="BO2486" s="54">
        <v>3.7726309000000002E-3</v>
      </c>
      <c r="BP2486" s="70">
        <v>95179</v>
      </c>
      <c r="BQ2486" s="71"/>
      <c r="BR2486" s="70"/>
      <c r="BS2486" s="72"/>
      <c r="BT2486" s="72"/>
      <c r="BU2486" s="70">
        <v>117902897</v>
      </c>
      <c r="BV2486" s="70">
        <v>22479511</v>
      </c>
      <c r="BW2486" s="74">
        <v>46925052</v>
      </c>
      <c r="BX2486" s="70">
        <v>187307460</v>
      </c>
    </row>
    <row r="2487" spans="1:76" x14ac:dyDescent="0.3">
      <c r="A2487" s="73" t="s">
        <v>2322</v>
      </c>
      <c r="B2487" s="2" t="s">
        <v>11</v>
      </c>
      <c r="C2487" s="2" t="s">
        <v>18</v>
      </c>
      <c r="D2487" s="2"/>
      <c r="E2487" s="2"/>
      <c r="F2487" s="17" t="str">
        <f>+Tabela1[[#This Row],[WK]]&amp;Tabela1[[#This Row],[PK]]&amp;Tabela1[[#This Row],[GK]]</f>
        <v>0204</v>
      </c>
      <c r="G2487" s="2" t="s">
        <v>2326</v>
      </c>
      <c r="H2487" s="3">
        <v>1283304632.1300001</v>
      </c>
      <c r="I2487" s="4">
        <v>1.125</v>
      </c>
      <c r="J2487" s="3">
        <v>1443717711.1500001</v>
      </c>
      <c r="K2487" s="11">
        <v>0.02</v>
      </c>
      <c r="L2487" s="3">
        <v>28874354</v>
      </c>
      <c r="M2487" s="3"/>
      <c r="N2487" s="5"/>
      <c r="O2487" s="3">
        <v>264179841.82999998</v>
      </c>
      <c r="P2487" s="4">
        <v>1.125</v>
      </c>
      <c r="Q2487" s="3">
        <v>297202322.06</v>
      </c>
      <c r="R2487" s="4">
        <v>1.7000000000000001E-2</v>
      </c>
      <c r="S2487" s="3">
        <v>5052439</v>
      </c>
      <c r="T2487" s="3"/>
      <c r="U2487" s="5"/>
      <c r="V2487" s="3">
        <v>25015658</v>
      </c>
      <c r="W2487" s="5"/>
      <c r="X2487" s="3">
        <v>58277804</v>
      </c>
      <c r="Y2487" s="3">
        <v>10213605</v>
      </c>
      <c r="Z2487" s="3">
        <v>1165239</v>
      </c>
      <c r="AA2487" s="3">
        <v>913584</v>
      </c>
      <c r="AB2487" s="3">
        <v>26612254</v>
      </c>
      <c r="AC2487" s="3">
        <v>19373122</v>
      </c>
      <c r="AD2487" s="3">
        <v>33262146</v>
      </c>
      <c r="AE2487" s="3">
        <v>1333458</v>
      </c>
      <c r="AF2487" s="3">
        <v>28874354</v>
      </c>
      <c r="AG2487" s="3">
        <v>5052439</v>
      </c>
      <c r="AH2487" s="3">
        <v>31928688</v>
      </c>
      <c r="AI2487" s="3">
        <v>25015658</v>
      </c>
      <c r="AJ2487" s="3">
        <v>1918065</v>
      </c>
      <c r="AK2487" s="3">
        <v>1918065</v>
      </c>
      <c r="AL2487" s="3">
        <v>2607146</v>
      </c>
      <c r="AM2487" s="3">
        <v>-689081</v>
      </c>
      <c r="AN2487" s="3">
        <v>696334</v>
      </c>
      <c r="AO2487" s="3">
        <v>0</v>
      </c>
      <c r="AP2487" s="3">
        <v>-696334</v>
      </c>
      <c r="AQ2487" s="3">
        <v>0</v>
      </c>
      <c r="AR2487" s="3">
        <f>Tabela1[[#This Row],[Potrzeby finansowe 2027
w tym:]]+Tabela1[[#This Row],[Rozliczenie 2025 potrz. fin.]]</f>
        <v>58277804</v>
      </c>
      <c r="AS2487" s="3">
        <v>0</v>
      </c>
      <c r="AT2487" s="3">
        <v>0</v>
      </c>
      <c r="AU2487" s="3"/>
      <c r="AV2487" s="3"/>
      <c r="AW2487" s="3"/>
      <c r="AX2487" s="3"/>
      <c r="AY2487" s="3"/>
      <c r="AZ2487" s="3"/>
      <c r="BA2487" s="3">
        <v>1165239</v>
      </c>
      <c r="BB2487" s="3">
        <v>0</v>
      </c>
      <c r="BC2487" s="3">
        <v>0</v>
      </c>
      <c r="BD2487" s="3">
        <v>51613.09</v>
      </c>
      <c r="BE2487" s="3">
        <v>171.43</v>
      </c>
      <c r="BF2487" s="3">
        <v>0</v>
      </c>
      <c r="BG2487" s="3">
        <v>694500</v>
      </c>
      <c r="BH2487" s="3">
        <v>31722</v>
      </c>
      <c r="BI2487" s="3">
        <v>219084</v>
      </c>
      <c r="BJ2487" s="3">
        <v>3806739.6499999994</v>
      </c>
      <c r="BK2487" s="3">
        <v>1475801.0699999994</v>
      </c>
      <c r="BL2487" s="3">
        <v>519900.27</v>
      </c>
      <c r="BM2487" s="3">
        <v>8283953.7800000003</v>
      </c>
      <c r="BN2487" s="53">
        <v>0.73786559316464018</v>
      </c>
      <c r="BO2487" s="54">
        <v>1.4972675E-3</v>
      </c>
      <c r="BP2487" s="70">
        <v>37775</v>
      </c>
      <c r="BQ2487" s="71"/>
      <c r="BR2487" s="70"/>
      <c r="BS2487" s="72"/>
      <c r="BT2487" s="72"/>
      <c r="BU2487" s="70">
        <v>28874354</v>
      </c>
      <c r="BV2487" s="70">
        <v>5052439</v>
      </c>
      <c r="BW2487" s="74">
        <v>31928688</v>
      </c>
      <c r="BX2487" s="70">
        <v>65855481</v>
      </c>
    </row>
    <row r="2488" spans="1:76" x14ac:dyDescent="0.3">
      <c r="A2488" s="73" t="s">
        <v>2322</v>
      </c>
      <c r="B2488" s="2" t="s">
        <v>11</v>
      </c>
      <c r="C2488" s="2" t="s">
        <v>21</v>
      </c>
      <c r="D2488" s="2"/>
      <c r="E2488" s="2"/>
      <c r="F2488" s="17" t="str">
        <f>+Tabela1[[#This Row],[WK]]&amp;Tabela1[[#This Row],[PK]]&amp;Tabela1[[#This Row],[GK]]</f>
        <v>0205</v>
      </c>
      <c r="G2488" s="2" t="s">
        <v>2327</v>
      </c>
      <c r="H2488" s="3">
        <v>2109941860.6199999</v>
      </c>
      <c r="I2488" s="4">
        <v>1.125</v>
      </c>
      <c r="J2488" s="3">
        <v>2373684593.1999998</v>
      </c>
      <c r="K2488" s="11">
        <v>0.02</v>
      </c>
      <c r="L2488" s="3">
        <v>47473692</v>
      </c>
      <c r="M2488" s="3"/>
      <c r="N2488" s="5"/>
      <c r="O2488" s="3">
        <v>287200432.75999999</v>
      </c>
      <c r="P2488" s="4">
        <v>1.125</v>
      </c>
      <c r="Q2488" s="3">
        <v>323100486.86000001</v>
      </c>
      <c r="R2488" s="4">
        <v>1.7000000000000001E-2</v>
      </c>
      <c r="S2488" s="3">
        <v>5492708</v>
      </c>
      <c r="T2488" s="3"/>
      <c r="U2488" s="5"/>
      <c r="V2488" s="3">
        <v>36390319</v>
      </c>
      <c r="W2488" s="5"/>
      <c r="X2488" s="3">
        <v>61890334</v>
      </c>
      <c r="Y2488" s="3">
        <v>10859946</v>
      </c>
      <c r="Z2488" s="3">
        <v>443247</v>
      </c>
      <c r="AA2488" s="3">
        <v>2046960</v>
      </c>
      <c r="AB2488" s="3">
        <v>32410690</v>
      </c>
      <c r="AC2488" s="3">
        <v>16129491</v>
      </c>
      <c r="AD2488" s="3">
        <v>25500015</v>
      </c>
      <c r="AE2488" s="3">
        <v>0</v>
      </c>
      <c r="AF2488" s="3">
        <v>47473692</v>
      </c>
      <c r="AG2488" s="3">
        <v>5492708</v>
      </c>
      <c r="AH2488" s="3">
        <v>25500015</v>
      </c>
      <c r="AI2488" s="3">
        <v>36390319</v>
      </c>
      <c r="AJ2488" s="3">
        <v>10640604</v>
      </c>
      <c r="AK2488" s="3">
        <v>10640604</v>
      </c>
      <c r="AL2488" s="3">
        <v>-8678182</v>
      </c>
      <c r="AM2488" s="3">
        <v>19318786</v>
      </c>
      <c r="AN2488" s="3">
        <v>-975494</v>
      </c>
      <c r="AO2488" s="3">
        <v>0</v>
      </c>
      <c r="AP2488" s="3">
        <v>975494</v>
      </c>
      <c r="AQ2488" s="3">
        <v>0</v>
      </c>
      <c r="AR2488" s="3">
        <f>Tabela1[[#This Row],[Potrzeby finansowe 2027
w tym:]]+Tabela1[[#This Row],[Rozliczenie 2025 potrz. fin.]]</f>
        <v>61890334</v>
      </c>
      <c r="AS2488" s="3">
        <v>0</v>
      </c>
      <c r="AT2488" s="3">
        <v>0</v>
      </c>
      <c r="AU2488" s="3"/>
      <c r="AV2488" s="3"/>
      <c r="AW2488" s="3"/>
      <c r="AX2488" s="3"/>
      <c r="AY2488" s="3"/>
      <c r="AZ2488" s="3"/>
      <c r="BA2488" s="3">
        <v>443247</v>
      </c>
      <c r="BB2488" s="3">
        <v>0</v>
      </c>
      <c r="BC2488" s="3">
        <v>539.73</v>
      </c>
      <c r="BD2488" s="3">
        <v>14474.28</v>
      </c>
      <c r="BE2488" s="3">
        <v>6784.79</v>
      </c>
      <c r="BF2488" s="3">
        <v>0</v>
      </c>
      <c r="BG2488" s="3">
        <v>908921</v>
      </c>
      <c r="BH2488" s="3">
        <v>46284</v>
      </c>
      <c r="BI2488" s="3">
        <v>1138039</v>
      </c>
      <c r="BJ2488" s="3">
        <v>19774241.365000002</v>
      </c>
      <c r="BK2488" s="3">
        <v>9085918.4299999997</v>
      </c>
      <c r="BL2488" s="3">
        <v>12737650.779999999</v>
      </c>
      <c r="BM2488" s="3">
        <v>17277990.18</v>
      </c>
      <c r="BN2488" s="53">
        <v>0.79665626026947089</v>
      </c>
      <c r="BO2488" s="54">
        <v>2.1650700999999999E-3</v>
      </c>
      <c r="BP2488" s="70">
        <v>54622</v>
      </c>
      <c r="BQ2488" s="71"/>
      <c r="BR2488" s="70"/>
      <c r="BS2488" s="72"/>
      <c r="BT2488" s="72"/>
      <c r="BU2488" s="70">
        <v>47473692</v>
      </c>
      <c r="BV2488" s="70">
        <v>5492708</v>
      </c>
      <c r="BW2488" s="74">
        <v>25500015</v>
      </c>
      <c r="BX2488" s="70">
        <v>78466415</v>
      </c>
    </row>
    <row r="2489" spans="1:76" x14ac:dyDescent="0.3">
      <c r="A2489" s="73" t="s">
        <v>2322</v>
      </c>
      <c r="B2489" s="2" t="s">
        <v>11</v>
      </c>
      <c r="C2489" s="2" t="s">
        <v>23</v>
      </c>
      <c r="D2489" s="2"/>
      <c r="E2489" s="2"/>
      <c r="F2489" s="17" t="str">
        <f>+Tabela1[[#This Row],[WK]]&amp;Tabela1[[#This Row],[PK]]&amp;Tabela1[[#This Row],[GK]]</f>
        <v>0206</v>
      </c>
      <c r="G2489" s="2" t="s">
        <v>2783</v>
      </c>
      <c r="H2489" s="3">
        <v>2845412703.2399998</v>
      </c>
      <c r="I2489" s="4">
        <v>1.125</v>
      </c>
      <c r="J2489" s="3">
        <v>3201089291.1500001</v>
      </c>
      <c r="K2489" s="11">
        <v>0.02</v>
      </c>
      <c r="L2489" s="3">
        <v>64021786</v>
      </c>
      <c r="M2489" s="3"/>
      <c r="N2489" s="5"/>
      <c r="O2489" s="3">
        <v>261453157.18999997</v>
      </c>
      <c r="P2489" s="4">
        <v>1.125</v>
      </c>
      <c r="Q2489" s="3">
        <v>294134801.83999997</v>
      </c>
      <c r="R2489" s="4">
        <v>1.7000000000000001E-2</v>
      </c>
      <c r="S2489" s="3">
        <v>5000292</v>
      </c>
      <c r="T2489" s="3"/>
      <c r="U2489" s="5"/>
      <c r="V2489" s="3">
        <v>41712171</v>
      </c>
      <c r="W2489" s="5"/>
      <c r="X2489" s="3">
        <v>38884916</v>
      </c>
      <c r="Y2489" s="3">
        <v>9177925</v>
      </c>
      <c r="Z2489" s="3">
        <v>1160425</v>
      </c>
      <c r="AA2489" s="3">
        <v>2216569</v>
      </c>
      <c r="AB2489" s="3">
        <v>23244841</v>
      </c>
      <c r="AC2489" s="3">
        <v>3085156</v>
      </c>
      <c r="AD2489" s="3">
        <v>1013797</v>
      </c>
      <c r="AE2489" s="3">
        <v>0</v>
      </c>
      <c r="AF2489" s="3">
        <v>64021786</v>
      </c>
      <c r="AG2489" s="3">
        <v>5000292</v>
      </c>
      <c r="AH2489" s="3">
        <v>1013797</v>
      </c>
      <c r="AI2489" s="3">
        <v>41712171</v>
      </c>
      <c r="AJ2489" s="3">
        <v>2220871</v>
      </c>
      <c r="AK2489" s="3">
        <v>2454136</v>
      </c>
      <c r="AL2489" s="3">
        <v>3144726</v>
      </c>
      <c r="AM2489" s="3">
        <v>-690590</v>
      </c>
      <c r="AN2489" s="3">
        <v>233265</v>
      </c>
      <c r="AO2489" s="3">
        <v>0</v>
      </c>
      <c r="AP2489" s="3">
        <v>0</v>
      </c>
      <c r="AQ2489" s="3">
        <v>233265</v>
      </c>
      <c r="AR2489" s="3">
        <f>Tabela1[[#This Row],[Potrzeby finansowe 2027
w tym:]]+Tabela1[[#This Row],[Rozliczenie 2025 potrz. fin.]]</f>
        <v>39118181</v>
      </c>
      <c r="AS2489" s="3">
        <v>0</v>
      </c>
      <c r="AT2489" s="3">
        <v>0</v>
      </c>
      <c r="AU2489" s="3"/>
      <c r="AV2489" s="3"/>
      <c r="AW2489" s="3"/>
      <c r="AX2489" s="3"/>
      <c r="AY2489" s="3"/>
      <c r="AZ2489" s="3"/>
      <c r="BA2489" s="3">
        <v>1160425</v>
      </c>
      <c r="BB2489" s="3">
        <v>4241.18</v>
      </c>
      <c r="BC2489" s="3">
        <v>66.89</v>
      </c>
      <c r="BD2489" s="3">
        <v>11792.02</v>
      </c>
      <c r="BE2489" s="3">
        <v>22391.39</v>
      </c>
      <c r="BF2489" s="3">
        <v>0</v>
      </c>
      <c r="BG2489" s="3">
        <v>1164115</v>
      </c>
      <c r="BH2489" s="3">
        <v>59279</v>
      </c>
      <c r="BI2489" s="3">
        <v>1052454</v>
      </c>
      <c r="BJ2489" s="3">
        <v>18287137</v>
      </c>
      <c r="BK2489" s="3">
        <v>13249273.870000001</v>
      </c>
      <c r="BL2489" s="3">
        <v>441763.07</v>
      </c>
      <c r="BM2489" s="3">
        <v>19267926.379999999</v>
      </c>
      <c r="BN2489" s="53">
        <v>0.85747617482747285</v>
      </c>
      <c r="BO2489" s="54">
        <v>2.6212378000000001E-3</v>
      </c>
      <c r="BP2489" s="70">
        <v>66131</v>
      </c>
      <c r="BQ2489" s="71"/>
      <c r="BR2489" s="70"/>
      <c r="BS2489" s="72"/>
      <c r="BT2489" s="72"/>
      <c r="BU2489" s="70">
        <v>64021786</v>
      </c>
      <c r="BV2489" s="70">
        <v>5000292</v>
      </c>
      <c r="BW2489" s="74">
        <v>1013797</v>
      </c>
      <c r="BX2489" s="70">
        <v>70035875</v>
      </c>
    </row>
    <row r="2490" spans="1:76" x14ac:dyDescent="0.3">
      <c r="A2490" s="73" t="s">
        <v>2322</v>
      </c>
      <c r="B2490" s="2" t="s">
        <v>11</v>
      </c>
      <c r="C2490" s="2" t="s">
        <v>30</v>
      </c>
      <c r="D2490" s="2"/>
      <c r="E2490" s="2"/>
      <c r="F2490" s="17" t="str">
        <f>+Tabela1[[#This Row],[WK]]&amp;Tabela1[[#This Row],[PK]]&amp;Tabela1[[#This Row],[GK]]</f>
        <v>0207</v>
      </c>
      <c r="G2490" s="2" t="s">
        <v>2329</v>
      </c>
      <c r="H2490" s="3">
        <v>1644626835.1500001</v>
      </c>
      <c r="I2490" s="4">
        <v>1.125</v>
      </c>
      <c r="J2490" s="3">
        <v>1850205189.54</v>
      </c>
      <c r="K2490" s="11">
        <v>0.02</v>
      </c>
      <c r="L2490" s="3">
        <v>37004104</v>
      </c>
      <c r="M2490" s="3"/>
      <c r="N2490" s="5"/>
      <c r="O2490" s="3">
        <v>152708346.92000002</v>
      </c>
      <c r="P2490" s="4">
        <v>1.125</v>
      </c>
      <c r="Q2490" s="3">
        <v>171796890.28999999</v>
      </c>
      <c r="R2490" s="4">
        <v>1.7000000000000001E-2</v>
      </c>
      <c r="S2490" s="3">
        <v>2920547</v>
      </c>
      <c r="T2490" s="3"/>
      <c r="U2490" s="5"/>
      <c r="V2490" s="3">
        <v>25953286</v>
      </c>
      <c r="W2490" s="5"/>
      <c r="X2490" s="3">
        <v>42580845</v>
      </c>
      <c r="Y2490" s="3">
        <v>8868769</v>
      </c>
      <c r="Z2490" s="3">
        <v>324218</v>
      </c>
      <c r="AA2490" s="3">
        <v>1202651</v>
      </c>
      <c r="AB2490" s="3">
        <v>28890184</v>
      </c>
      <c r="AC2490" s="3">
        <v>3295023</v>
      </c>
      <c r="AD2490" s="3">
        <v>16627560</v>
      </c>
      <c r="AE2490" s="3">
        <v>0</v>
      </c>
      <c r="AF2490" s="3">
        <v>37004104</v>
      </c>
      <c r="AG2490" s="3">
        <v>2920547</v>
      </c>
      <c r="AH2490" s="3">
        <v>16627560</v>
      </c>
      <c r="AI2490" s="3">
        <v>25953286</v>
      </c>
      <c r="AJ2490" s="3">
        <v>102641</v>
      </c>
      <c r="AK2490" s="3">
        <v>102641</v>
      </c>
      <c r="AL2490" s="3">
        <v>1483942</v>
      </c>
      <c r="AM2490" s="3">
        <v>-1381301</v>
      </c>
      <c r="AN2490" s="3">
        <v>-1154929</v>
      </c>
      <c r="AO2490" s="3">
        <v>0</v>
      </c>
      <c r="AP2490" s="3">
        <v>1154929</v>
      </c>
      <c r="AQ2490" s="3">
        <v>0</v>
      </c>
      <c r="AR2490" s="3">
        <f>Tabela1[[#This Row],[Potrzeby finansowe 2027
w tym:]]+Tabela1[[#This Row],[Rozliczenie 2025 potrz. fin.]]</f>
        <v>42580845</v>
      </c>
      <c r="AS2490" s="3">
        <v>0</v>
      </c>
      <c r="AT2490" s="3">
        <v>0</v>
      </c>
      <c r="AU2490" s="3"/>
      <c r="AV2490" s="3"/>
      <c r="AW2490" s="3"/>
      <c r="AX2490" s="3"/>
      <c r="AY2490" s="3"/>
      <c r="AZ2490" s="3"/>
      <c r="BA2490" s="3">
        <v>324218</v>
      </c>
      <c r="BB2490" s="3">
        <v>0</v>
      </c>
      <c r="BC2490" s="3">
        <v>21.28</v>
      </c>
      <c r="BD2490" s="3">
        <v>6365.86</v>
      </c>
      <c r="BE2490" s="3">
        <v>15895.94</v>
      </c>
      <c r="BF2490" s="3">
        <v>0</v>
      </c>
      <c r="BG2490" s="3">
        <v>775029</v>
      </c>
      <c r="BH2490" s="3">
        <v>39466</v>
      </c>
      <c r="BI2490" s="3">
        <v>427622</v>
      </c>
      <c r="BJ2490" s="3">
        <v>7430241.1574999997</v>
      </c>
      <c r="BK2490" s="3">
        <v>3178744.1899999995</v>
      </c>
      <c r="BL2490" s="3">
        <v>1917371.45</v>
      </c>
      <c r="BM2490" s="3">
        <v>13171244.970000001</v>
      </c>
      <c r="BN2490" s="53">
        <v>0.78550772264212942</v>
      </c>
      <c r="BO2490" s="54">
        <v>1.6551504999999999E-3</v>
      </c>
      <c r="BP2490" s="70">
        <v>41757</v>
      </c>
      <c r="BQ2490" s="71"/>
      <c r="BR2490" s="70"/>
      <c r="BS2490" s="72"/>
      <c r="BT2490" s="72"/>
      <c r="BU2490" s="70">
        <v>37004104</v>
      </c>
      <c r="BV2490" s="70">
        <v>2920547</v>
      </c>
      <c r="BW2490" s="74">
        <v>16627560</v>
      </c>
      <c r="BX2490" s="70">
        <v>56552211</v>
      </c>
    </row>
    <row r="2491" spans="1:76" x14ac:dyDescent="0.3">
      <c r="A2491" s="73" t="s">
        <v>2322</v>
      </c>
      <c r="B2491" s="2" t="s">
        <v>11</v>
      </c>
      <c r="C2491" s="2" t="s">
        <v>54</v>
      </c>
      <c r="D2491" s="2"/>
      <c r="E2491" s="2"/>
      <c r="F2491" s="17" t="str">
        <f>+Tabela1[[#This Row],[WK]]&amp;Tabela1[[#This Row],[PK]]&amp;Tabela1[[#This Row],[GK]]</f>
        <v>0208</v>
      </c>
      <c r="G2491" s="2" t="s">
        <v>2330</v>
      </c>
      <c r="H2491" s="3">
        <v>6129617826.2200003</v>
      </c>
      <c r="I2491" s="4">
        <v>1.125</v>
      </c>
      <c r="J2491" s="3">
        <v>6895820054.5</v>
      </c>
      <c r="K2491" s="11">
        <v>0.02</v>
      </c>
      <c r="L2491" s="3">
        <v>137916401</v>
      </c>
      <c r="M2491" s="3"/>
      <c r="N2491" s="5"/>
      <c r="O2491" s="3">
        <v>691122053.4000001</v>
      </c>
      <c r="P2491" s="4">
        <v>1.125</v>
      </c>
      <c r="Q2491" s="3">
        <v>777512310.08000004</v>
      </c>
      <c r="R2491" s="4">
        <v>1.7000000000000001E-2</v>
      </c>
      <c r="S2491" s="3">
        <v>13217709</v>
      </c>
      <c r="T2491" s="3"/>
      <c r="U2491" s="5"/>
      <c r="V2491" s="3">
        <v>98398682</v>
      </c>
      <c r="W2491" s="5"/>
      <c r="X2491" s="3">
        <v>220212461</v>
      </c>
      <c r="Y2491" s="3">
        <v>52282047</v>
      </c>
      <c r="Z2491" s="3">
        <v>2546536</v>
      </c>
      <c r="AA2491" s="3">
        <v>4513443</v>
      </c>
      <c r="AB2491" s="3">
        <v>146697889</v>
      </c>
      <c r="AC2491" s="3">
        <v>14172546</v>
      </c>
      <c r="AD2491" s="3">
        <v>121813779</v>
      </c>
      <c r="AE2491" s="3">
        <v>0</v>
      </c>
      <c r="AF2491" s="3">
        <v>137916401</v>
      </c>
      <c r="AG2491" s="3">
        <v>13217709</v>
      </c>
      <c r="AH2491" s="3">
        <v>121813779</v>
      </c>
      <c r="AI2491" s="3">
        <v>98398682</v>
      </c>
      <c r="AJ2491" s="3">
        <v>4074788</v>
      </c>
      <c r="AK2491" s="3">
        <v>4074788</v>
      </c>
      <c r="AL2491" s="3">
        <v>7468195</v>
      </c>
      <c r="AM2491" s="3">
        <v>-3393407</v>
      </c>
      <c r="AN2491" s="3">
        <v>3143096</v>
      </c>
      <c r="AO2491" s="3">
        <v>0</v>
      </c>
      <c r="AP2491" s="3">
        <v>-3143096</v>
      </c>
      <c r="AQ2491" s="3">
        <v>0</v>
      </c>
      <c r="AR2491" s="3">
        <f>Tabela1[[#This Row],[Potrzeby finansowe 2027
w tym:]]+Tabela1[[#This Row],[Rozliczenie 2025 potrz. fin.]]</f>
        <v>220212461</v>
      </c>
      <c r="AS2491" s="3">
        <v>0</v>
      </c>
      <c r="AT2491" s="3">
        <v>0</v>
      </c>
      <c r="AU2491" s="3"/>
      <c r="AV2491" s="3"/>
      <c r="AW2491" s="3"/>
      <c r="AX2491" s="3"/>
      <c r="AY2491" s="3"/>
      <c r="AZ2491" s="3"/>
      <c r="BA2491" s="3">
        <v>2546536</v>
      </c>
      <c r="BB2491" s="3">
        <v>6333.44</v>
      </c>
      <c r="BC2491" s="3">
        <v>1275.46</v>
      </c>
      <c r="BD2491" s="3">
        <v>55374.879999999997</v>
      </c>
      <c r="BE2491" s="3">
        <v>22268.36</v>
      </c>
      <c r="BF2491" s="3">
        <v>0</v>
      </c>
      <c r="BG2491" s="3">
        <v>2817725</v>
      </c>
      <c r="BH2491" s="3">
        <v>143484</v>
      </c>
      <c r="BI2491" s="3">
        <v>1695718</v>
      </c>
      <c r="BJ2491" s="3">
        <v>29464303.125</v>
      </c>
      <c r="BK2491" s="3">
        <v>17331691.690000001</v>
      </c>
      <c r="BL2491" s="3">
        <v>8993371.8599999994</v>
      </c>
      <c r="BM2491" s="3">
        <v>30543702.02</v>
      </c>
      <c r="BN2491" s="53">
        <v>0.7132599408478475</v>
      </c>
      <c r="BO2491" s="54">
        <v>6.9001100999999997E-3</v>
      </c>
      <c r="BP2491" s="70">
        <v>174082</v>
      </c>
      <c r="BQ2491" s="71"/>
      <c r="BR2491" s="70"/>
      <c r="BS2491" s="72"/>
      <c r="BT2491" s="72"/>
      <c r="BU2491" s="70">
        <v>137916401</v>
      </c>
      <c r="BV2491" s="70">
        <v>13217709</v>
      </c>
      <c r="BW2491" s="74">
        <v>121813779</v>
      </c>
      <c r="BX2491" s="70">
        <v>272947889</v>
      </c>
    </row>
    <row r="2492" spans="1:76" x14ac:dyDescent="0.3">
      <c r="A2492" s="73" t="s">
        <v>2322</v>
      </c>
      <c r="B2492" s="2" t="s">
        <v>11</v>
      </c>
      <c r="C2492" s="2" t="s">
        <v>56</v>
      </c>
      <c r="D2492" s="2"/>
      <c r="E2492" s="2"/>
      <c r="F2492" s="17" t="str">
        <f>+Tabela1[[#This Row],[WK]]&amp;Tabela1[[#This Row],[PK]]&amp;Tabela1[[#This Row],[GK]]</f>
        <v>0209</v>
      </c>
      <c r="G2492" s="2" t="s">
        <v>2331</v>
      </c>
      <c r="H2492" s="3">
        <v>2752291059.1599998</v>
      </c>
      <c r="I2492" s="4">
        <v>1.125</v>
      </c>
      <c r="J2492" s="3">
        <v>3096327441.5599999</v>
      </c>
      <c r="K2492" s="11">
        <v>0.02</v>
      </c>
      <c r="L2492" s="3">
        <v>61926549</v>
      </c>
      <c r="M2492" s="3"/>
      <c r="N2492" s="5"/>
      <c r="O2492" s="3">
        <v>413176661.75</v>
      </c>
      <c r="P2492" s="4">
        <v>1.125</v>
      </c>
      <c r="Q2492" s="3">
        <v>464823744.47000003</v>
      </c>
      <c r="R2492" s="4">
        <v>1.7000000000000001E-2</v>
      </c>
      <c r="S2492" s="3">
        <v>7902004</v>
      </c>
      <c r="T2492" s="3"/>
      <c r="U2492" s="5"/>
      <c r="V2492" s="3">
        <v>44026735</v>
      </c>
      <c r="W2492" s="5"/>
      <c r="X2492" s="3">
        <v>40935836</v>
      </c>
      <c r="Y2492" s="3">
        <v>10806673</v>
      </c>
      <c r="Z2492" s="3">
        <v>205903</v>
      </c>
      <c r="AA2492" s="3">
        <v>1979781</v>
      </c>
      <c r="AB2492" s="3">
        <v>27943479</v>
      </c>
      <c r="AC2492" s="3">
        <v>0</v>
      </c>
      <c r="AD2492" s="3">
        <v>4860348</v>
      </c>
      <c r="AE2492" s="3">
        <v>0</v>
      </c>
      <c r="AF2492" s="3">
        <v>61926549</v>
      </c>
      <c r="AG2492" s="3">
        <v>7902004</v>
      </c>
      <c r="AH2492" s="3">
        <v>4860348</v>
      </c>
      <c r="AI2492" s="3">
        <v>44026735</v>
      </c>
      <c r="AJ2492" s="3">
        <v>6151070</v>
      </c>
      <c r="AK2492" s="3">
        <v>7637209</v>
      </c>
      <c r="AL2492" s="3">
        <v>2900637</v>
      </c>
      <c r="AM2492" s="3">
        <v>4736572</v>
      </c>
      <c r="AN2492" s="3">
        <v>1486139</v>
      </c>
      <c r="AO2492" s="3">
        <v>0</v>
      </c>
      <c r="AP2492" s="3">
        <v>0</v>
      </c>
      <c r="AQ2492" s="3">
        <v>1486139</v>
      </c>
      <c r="AR2492" s="3">
        <f>Tabela1[[#This Row],[Potrzeby finansowe 2027
w tym:]]+Tabela1[[#This Row],[Rozliczenie 2025 potrz. fin.]]</f>
        <v>42421975</v>
      </c>
      <c r="AS2492" s="3">
        <v>0</v>
      </c>
      <c r="AT2492" s="3">
        <v>0</v>
      </c>
      <c r="AU2492" s="3"/>
      <c r="AV2492" s="3"/>
      <c r="AW2492" s="3"/>
      <c r="AX2492" s="3"/>
      <c r="AY2492" s="3"/>
      <c r="AZ2492" s="3"/>
      <c r="BA2492" s="3">
        <v>205903</v>
      </c>
      <c r="BB2492" s="3">
        <v>0</v>
      </c>
      <c r="BC2492" s="3">
        <v>152.94999999999999</v>
      </c>
      <c r="BD2492" s="3">
        <v>7779.76</v>
      </c>
      <c r="BE2492" s="3">
        <v>1691.6</v>
      </c>
      <c r="BF2492" s="3">
        <v>0</v>
      </c>
      <c r="BG2492" s="3">
        <v>1075627</v>
      </c>
      <c r="BH2492" s="3">
        <v>54773</v>
      </c>
      <c r="BI2492" s="3">
        <v>904154</v>
      </c>
      <c r="BJ2492" s="3">
        <v>15710328.1325</v>
      </c>
      <c r="BK2492" s="3">
        <v>9012505.7199999988</v>
      </c>
      <c r="BL2492" s="3">
        <v>4530315.3899999997</v>
      </c>
      <c r="BM2492" s="3">
        <v>17730658.870000001</v>
      </c>
      <c r="BN2492" s="53">
        <v>0.83790667104830752</v>
      </c>
      <c r="BO2492" s="54">
        <v>2.770439E-3</v>
      </c>
      <c r="BP2492" s="70">
        <v>68466</v>
      </c>
      <c r="BQ2492" s="71"/>
      <c r="BR2492" s="70"/>
      <c r="BS2492" s="72"/>
      <c r="BT2492" s="72"/>
      <c r="BU2492" s="70">
        <v>61926549</v>
      </c>
      <c r="BV2492" s="70">
        <v>7902004</v>
      </c>
      <c r="BW2492" s="74">
        <v>4860348</v>
      </c>
      <c r="BX2492" s="70">
        <v>74688901</v>
      </c>
    </row>
    <row r="2493" spans="1:76" x14ac:dyDescent="0.3">
      <c r="A2493" s="73" t="s">
        <v>2322</v>
      </c>
      <c r="B2493" s="2" t="s">
        <v>11</v>
      </c>
      <c r="C2493" s="2" t="s">
        <v>69</v>
      </c>
      <c r="D2493" s="2"/>
      <c r="E2493" s="2"/>
      <c r="F2493" s="17" t="str">
        <f>+Tabela1[[#This Row],[WK]]&amp;Tabela1[[#This Row],[PK]]&amp;Tabela1[[#This Row],[GK]]</f>
        <v>0210</v>
      </c>
      <c r="G2493" s="2" t="s">
        <v>2332</v>
      </c>
      <c r="H2493" s="3">
        <v>2135137218.1800001</v>
      </c>
      <c r="I2493" s="4">
        <v>1.125</v>
      </c>
      <c r="J2493" s="3">
        <v>2402029370.4499998</v>
      </c>
      <c r="K2493" s="11">
        <v>0.02</v>
      </c>
      <c r="L2493" s="3">
        <v>48040587</v>
      </c>
      <c r="M2493" s="3"/>
      <c r="N2493" s="5"/>
      <c r="O2493" s="3">
        <v>239268827.14999998</v>
      </c>
      <c r="P2493" s="4">
        <v>1.125</v>
      </c>
      <c r="Q2493" s="3">
        <v>269177430.54000002</v>
      </c>
      <c r="R2493" s="4">
        <v>1.7000000000000001E-2</v>
      </c>
      <c r="S2493" s="3">
        <v>4576016</v>
      </c>
      <c r="T2493" s="3"/>
      <c r="U2493" s="5"/>
      <c r="V2493" s="3">
        <v>33347894</v>
      </c>
      <c r="W2493" s="5"/>
      <c r="X2493" s="3">
        <v>54684340</v>
      </c>
      <c r="Y2493" s="3">
        <v>3697670</v>
      </c>
      <c r="Z2493" s="3">
        <v>30881</v>
      </c>
      <c r="AA2493" s="3">
        <v>1386726</v>
      </c>
      <c r="AB2493" s="3">
        <v>39428161</v>
      </c>
      <c r="AC2493" s="3">
        <v>10140902</v>
      </c>
      <c r="AD2493" s="3">
        <v>21336445</v>
      </c>
      <c r="AE2493" s="3">
        <v>0</v>
      </c>
      <c r="AF2493" s="3">
        <v>48040587</v>
      </c>
      <c r="AG2493" s="3">
        <v>4576016</v>
      </c>
      <c r="AH2493" s="3">
        <v>21336445</v>
      </c>
      <c r="AI2493" s="3">
        <v>33347894</v>
      </c>
      <c r="AJ2493" s="3">
        <v>-1073363</v>
      </c>
      <c r="AK2493" s="3">
        <v>-1073363</v>
      </c>
      <c r="AL2493" s="3">
        <v>2127111</v>
      </c>
      <c r="AM2493" s="3">
        <v>-3200474</v>
      </c>
      <c r="AN2493" s="3">
        <v>-3221009</v>
      </c>
      <c r="AO2493" s="3">
        <v>0</v>
      </c>
      <c r="AP2493" s="3">
        <v>3221009</v>
      </c>
      <c r="AQ2493" s="3">
        <v>0</v>
      </c>
      <c r="AR2493" s="3">
        <f>Tabela1[[#This Row],[Potrzeby finansowe 2027
w tym:]]+Tabela1[[#This Row],[Rozliczenie 2025 potrz. fin.]]</f>
        <v>54684340</v>
      </c>
      <c r="AS2493" s="3">
        <v>0</v>
      </c>
      <c r="AT2493" s="3">
        <v>0</v>
      </c>
      <c r="AU2493" s="3"/>
      <c r="AV2493" s="3"/>
      <c r="AW2493" s="3"/>
      <c r="AX2493" s="3"/>
      <c r="AY2493" s="3"/>
      <c r="AZ2493" s="3"/>
      <c r="BA2493" s="3">
        <v>30881</v>
      </c>
      <c r="BB2493" s="3">
        <v>0</v>
      </c>
      <c r="BC2493" s="3">
        <v>31.14</v>
      </c>
      <c r="BD2493" s="3">
        <v>950.15</v>
      </c>
      <c r="BE2493" s="3">
        <v>632.30999999999995</v>
      </c>
      <c r="BF2493" s="3">
        <v>0</v>
      </c>
      <c r="BG2493" s="3">
        <v>989594</v>
      </c>
      <c r="BH2493" s="3">
        <v>50392</v>
      </c>
      <c r="BI2493" s="3">
        <v>397132</v>
      </c>
      <c r="BJ2493" s="3">
        <v>6900442.9925000006</v>
      </c>
      <c r="BK2493" s="3">
        <v>3575032.620000001</v>
      </c>
      <c r="BL2493" s="3">
        <v>1932291.94</v>
      </c>
      <c r="BM2493" s="3">
        <v>9437057.6099999994</v>
      </c>
      <c r="BN2493" s="53">
        <v>0.91924909628655938</v>
      </c>
      <c r="BO2493" s="54">
        <v>1.8639262E-3</v>
      </c>
      <c r="BP2493" s="70">
        <v>47025</v>
      </c>
      <c r="BQ2493" s="71"/>
      <c r="BR2493" s="70"/>
      <c r="BS2493" s="72"/>
      <c r="BT2493" s="72"/>
      <c r="BU2493" s="70">
        <v>48040587</v>
      </c>
      <c r="BV2493" s="70">
        <v>4576016</v>
      </c>
      <c r="BW2493" s="74">
        <v>21336445</v>
      </c>
      <c r="BX2493" s="70">
        <v>73953048</v>
      </c>
    </row>
    <row r="2494" spans="1:76" x14ac:dyDescent="0.3">
      <c r="A2494" s="73" t="s">
        <v>2322</v>
      </c>
      <c r="B2494" s="2" t="s">
        <v>11</v>
      </c>
      <c r="C2494" s="2" t="s">
        <v>71</v>
      </c>
      <c r="D2494" s="2"/>
      <c r="E2494" s="2"/>
      <c r="F2494" s="17" t="str">
        <f>+Tabela1[[#This Row],[WK]]&amp;Tabela1[[#This Row],[PK]]&amp;Tabela1[[#This Row],[GK]]</f>
        <v>0211</v>
      </c>
      <c r="G2494" s="2" t="s">
        <v>2333</v>
      </c>
      <c r="H2494" s="3">
        <v>6865313532.3299999</v>
      </c>
      <c r="I2494" s="4">
        <v>1.125</v>
      </c>
      <c r="J2494" s="3">
        <v>7723477723.8699999</v>
      </c>
      <c r="K2494" s="11">
        <v>0.02</v>
      </c>
      <c r="L2494" s="3">
        <v>154469554</v>
      </c>
      <c r="M2494" s="3"/>
      <c r="N2494" s="5"/>
      <c r="O2494" s="3">
        <v>2530534341.1400003</v>
      </c>
      <c r="P2494" s="4">
        <v>1.125</v>
      </c>
      <c r="Q2494" s="3">
        <v>2846851133.7800002</v>
      </c>
      <c r="R2494" s="4">
        <v>1.7000000000000001E-2</v>
      </c>
      <c r="S2494" s="3">
        <v>48396469</v>
      </c>
      <c r="T2494" s="3"/>
      <c r="U2494" s="5"/>
      <c r="V2494" s="3">
        <v>124577465</v>
      </c>
      <c r="W2494" s="5"/>
      <c r="X2494" s="3">
        <v>137789828</v>
      </c>
      <c r="Y2494" s="3">
        <v>0</v>
      </c>
      <c r="Z2494" s="3">
        <v>79380</v>
      </c>
      <c r="AA2494" s="3">
        <v>2540089</v>
      </c>
      <c r="AB2494" s="3">
        <v>135170359</v>
      </c>
      <c r="AC2494" s="3">
        <v>0</v>
      </c>
      <c r="AD2494" s="3">
        <v>29886225</v>
      </c>
      <c r="AE2494" s="3">
        <v>0</v>
      </c>
      <c r="AF2494" s="3">
        <v>154469554</v>
      </c>
      <c r="AG2494" s="3">
        <v>48396469</v>
      </c>
      <c r="AH2494" s="3">
        <v>29886225</v>
      </c>
      <c r="AI2494" s="3">
        <v>124577465</v>
      </c>
      <c r="AJ2494" s="3">
        <v>11148743</v>
      </c>
      <c r="AK2494" s="3">
        <v>17849257</v>
      </c>
      <c r="AL2494" s="3">
        <v>4073129</v>
      </c>
      <c r="AM2494" s="3">
        <v>13776128</v>
      </c>
      <c r="AN2494" s="3">
        <v>6700514</v>
      </c>
      <c r="AO2494" s="3">
        <v>0</v>
      </c>
      <c r="AP2494" s="3">
        <v>0</v>
      </c>
      <c r="AQ2494" s="3">
        <v>6700514</v>
      </c>
      <c r="AR2494" s="3">
        <f>Tabela1[[#This Row],[Potrzeby finansowe 2027
w tym:]]+Tabela1[[#This Row],[Rozliczenie 2025 potrz. fin.]]</f>
        <v>144490342</v>
      </c>
      <c r="AS2494" s="3">
        <v>0</v>
      </c>
      <c r="AT2494" s="3">
        <v>0</v>
      </c>
      <c r="AU2494" s="3"/>
      <c r="AV2494" s="3"/>
      <c r="AW2494" s="3"/>
      <c r="AX2494" s="3"/>
      <c r="AY2494" s="3"/>
      <c r="AZ2494" s="3"/>
      <c r="BA2494" s="3">
        <v>79380</v>
      </c>
      <c r="BB2494" s="3">
        <v>0</v>
      </c>
      <c r="BC2494" s="3">
        <v>193.64</v>
      </c>
      <c r="BD2494" s="3">
        <v>1217.1500000000001</v>
      </c>
      <c r="BE2494" s="3">
        <v>3318.6</v>
      </c>
      <c r="BF2494" s="3">
        <v>0</v>
      </c>
      <c r="BG2494" s="3">
        <v>1998197</v>
      </c>
      <c r="BH2494" s="3">
        <v>101752</v>
      </c>
      <c r="BI2494" s="3">
        <v>541892</v>
      </c>
      <c r="BJ2494" s="3">
        <v>9415758.3999999985</v>
      </c>
      <c r="BK2494" s="3">
        <v>5322968.5199999996</v>
      </c>
      <c r="BL2494" s="3">
        <v>2110405.9300000002</v>
      </c>
      <c r="BM2494" s="3">
        <v>12150347.66</v>
      </c>
      <c r="BN2494" s="53">
        <v>1.3103680578376602</v>
      </c>
      <c r="BO2494" s="54">
        <v>5.0883116000000001E-3</v>
      </c>
      <c r="BP2494" s="70">
        <v>127190</v>
      </c>
      <c r="BQ2494" s="71"/>
      <c r="BR2494" s="70"/>
      <c r="BS2494" s="72"/>
      <c r="BT2494" s="72"/>
      <c r="BU2494" s="70">
        <v>154469554</v>
      </c>
      <c r="BV2494" s="70">
        <v>48396469</v>
      </c>
      <c r="BW2494" s="74">
        <v>29886225</v>
      </c>
      <c r="BX2494" s="70">
        <v>232752248</v>
      </c>
    </row>
    <row r="2495" spans="1:76" x14ac:dyDescent="0.3">
      <c r="A2495" s="73" t="s">
        <v>2322</v>
      </c>
      <c r="B2495" s="2" t="s">
        <v>11</v>
      </c>
      <c r="C2495" s="2" t="s">
        <v>72</v>
      </c>
      <c r="D2495" s="2"/>
      <c r="E2495" s="2"/>
      <c r="F2495" s="17" t="str">
        <f>+Tabela1[[#This Row],[WK]]&amp;Tabela1[[#This Row],[PK]]&amp;Tabela1[[#This Row],[GK]]</f>
        <v>0212</v>
      </c>
      <c r="G2495" s="2" t="s">
        <v>2334</v>
      </c>
      <c r="H2495" s="3">
        <v>1631313239.1199999</v>
      </c>
      <c r="I2495" s="4">
        <v>1.125</v>
      </c>
      <c r="J2495" s="3">
        <v>1835227394.01</v>
      </c>
      <c r="K2495" s="11">
        <v>0.02</v>
      </c>
      <c r="L2495" s="3">
        <v>36704548</v>
      </c>
      <c r="M2495" s="3"/>
      <c r="N2495" s="5"/>
      <c r="O2495" s="3">
        <v>130273575.84999998</v>
      </c>
      <c r="P2495" s="4">
        <v>1.125</v>
      </c>
      <c r="Q2495" s="3">
        <v>146557772.83000001</v>
      </c>
      <c r="R2495" s="4">
        <v>1.7000000000000001E-2</v>
      </c>
      <c r="S2495" s="3">
        <v>2491482</v>
      </c>
      <c r="T2495" s="3"/>
      <c r="U2495" s="5"/>
      <c r="V2495" s="3">
        <v>26159769</v>
      </c>
      <c r="W2495" s="5"/>
      <c r="X2495" s="3">
        <v>67620527</v>
      </c>
      <c r="Y2495" s="3">
        <v>16954540</v>
      </c>
      <c r="Z2495" s="3">
        <v>420003</v>
      </c>
      <c r="AA2495" s="3">
        <v>1338403</v>
      </c>
      <c r="AB2495" s="3">
        <v>44001063</v>
      </c>
      <c r="AC2495" s="3">
        <v>4906518</v>
      </c>
      <c r="AD2495" s="3">
        <v>41460758</v>
      </c>
      <c r="AE2495" s="3">
        <v>0</v>
      </c>
      <c r="AF2495" s="3">
        <v>36704548</v>
      </c>
      <c r="AG2495" s="3">
        <v>2491482</v>
      </c>
      <c r="AH2495" s="3">
        <v>41460758</v>
      </c>
      <c r="AI2495" s="3">
        <v>26159769</v>
      </c>
      <c r="AJ2495" s="3">
        <v>-119552</v>
      </c>
      <c r="AK2495" s="3">
        <v>-119552</v>
      </c>
      <c r="AL2495" s="3">
        <v>1672816</v>
      </c>
      <c r="AM2495" s="3">
        <v>-1792368</v>
      </c>
      <c r="AN2495" s="3">
        <v>-6570921</v>
      </c>
      <c r="AO2495" s="3">
        <v>0</v>
      </c>
      <c r="AP2495" s="3">
        <v>6570921</v>
      </c>
      <c r="AQ2495" s="3">
        <v>0</v>
      </c>
      <c r="AR2495" s="3">
        <f>Tabela1[[#This Row],[Potrzeby finansowe 2027
w tym:]]+Tabela1[[#This Row],[Rozliczenie 2025 potrz. fin.]]</f>
        <v>67620527</v>
      </c>
      <c r="AS2495" s="3">
        <v>0</v>
      </c>
      <c r="AT2495" s="3">
        <v>0</v>
      </c>
      <c r="AU2495" s="3"/>
      <c r="AV2495" s="3"/>
      <c r="AW2495" s="3"/>
      <c r="AX2495" s="3"/>
      <c r="AY2495" s="3"/>
      <c r="AZ2495" s="3"/>
      <c r="BA2495" s="3">
        <v>420003</v>
      </c>
      <c r="BB2495" s="3">
        <v>0</v>
      </c>
      <c r="BC2495" s="3">
        <v>544.9</v>
      </c>
      <c r="BD2495" s="3">
        <v>7558.33</v>
      </c>
      <c r="BE2495" s="3">
        <v>18519.63</v>
      </c>
      <c r="BF2495" s="3">
        <v>0</v>
      </c>
      <c r="BG2495" s="3">
        <v>823634</v>
      </c>
      <c r="BH2495" s="3">
        <v>41941</v>
      </c>
      <c r="BI2495" s="3">
        <v>514769</v>
      </c>
      <c r="BJ2495" s="3">
        <v>8944476.1500000004</v>
      </c>
      <c r="BK2495" s="3">
        <v>3711641.99</v>
      </c>
      <c r="BL2495" s="3">
        <v>4041894.57</v>
      </c>
      <c r="BM2495" s="3">
        <v>12847547.5</v>
      </c>
      <c r="BN2495" s="53">
        <v>0.67012816299704236</v>
      </c>
      <c r="BO2495" s="54">
        <v>1.9046817999999999E-3</v>
      </c>
      <c r="BP2495" s="70">
        <v>48053</v>
      </c>
      <c r="BQ2495" s="71"/>
      <c r="BR2495" s="70"/>
      <c r="BS2495" s="72"/>
      <c r="BT2495" s="72"/>
      <c r="BU2495" s="70">
        <v>36704548</v>
      </c>
      <c r="BV2495" s="70">
        <v>2491482</v>
      </c>
      <c r="BW2495" s="74">
        <v>41460758</v>
      </c>
      <c r="BX2495" s="70">
        <v>80656788</v>
      </c>
    </row>
    <row r="2496" spans="1:76" x14ac:dyDescent="0.3">
      <c r="A2496" s="73" t="s">
        <v>2322</v>
      </c>
      <c r="B2496" s="2" t="s">
        <v>11</v>
      </c>
      <c r="C2496" s="2" t="s">
        <v>74</v>
      </c>
      <c r="D2496" s="2"/>
      <c r="E2496" s="2"/>
      <c r="F2496" s="17" t="str">
        <f>+Tabela1[[#This Row],[WK]]&amp;Tabela1[[#This Row],[PK]]&amp;Tabela1[[#This Row],[GK]]</f>
        <v>0213</v>
      </c>
      <c r="G2496" s="2" t="s">
        <v>2335</v>
      </c>
      <c r="H2496" s="3">
        <v>1617800381.97</v>
      </c>
      <c r="I2496" s="4">
        <v>1.125</v>
      </c>
      <c r="J2496" s="3">
        <v>1820025429.72</v>
      </c>
      <c r="K2496" s="11">
        <v>0.02</v>
      </c>
      <c r="L2496" s="3">
        <v>36400509</v>
      </c>
      <c r="M2496" s="3"/>
      <c r="N2496" s="5"/>
      <c r="O2496" s="3">
        <v>260241203.41</v>
      </c>
      <c r="P2496" s="4">
        <v>1.125</v>
      </c>
      <c r="Q2496" s="3">
        <v>292771353.83999997</v>
      </c>
      <c r="R2496" s="4">
        <v>1.7000000000000001E-2</v>
      </c>
      <c r="S2496" s="3">
        <v>4977113</v>
      </c>
      <c r="T2496" s="3"/>
      <c r="U2496" s="5"/>
      <c r="V2496" s="3">
        <v>27507453</v>
      </c>
      <c r="W2496" s="5"/>
      <c r="X2496" s="3">
        <v>52982520</v>
      </c>
      <c r="Y2496" s="3">
        <v>9984378</v>
      </c>
      <c r="Z2496" s="3">
        <v>1336962</v>
      </c>
      <c r="AA2496" s="3">
        <v>1178410</v>
      </c>
      <c r="AB2496" s="3">
        <v>37833586</v>
      </c>
      <c r="AC2496" s="3">
        <v>2649184</v>
      </c>
      <c r="AD2496" s="3">
        <v>24344345</v>
      </c>
      <c r="AE2496" s="3">
        <v>0</v>
      </c>
      <c r="AF2496" s="3">
        <v>36400509</v>
      </c>
      <c r="AG2496" s="3">
        <v>4977113</v>
      </c>
      <c r="AH2496" s="3">
        <v>24344345</v>
      </c>
      <c r="AI2496" s="3">
        <v>27507453</v>
      </c>
      <c r="AJ2496" s="3">
        <v>1513464</v>
      </c>
      <c r="AK2496" s="3">
        <v>382742</v>
      </c>
      <c r="AL2496" s="3">
        <v>2278734</v>
      </c>
      <c r="AM2496" s="3">
        <v>-1895992</v>
      </c>
      <c r="AN2496" s="3">
        <v>-1423315</v>
      </c>
      <c r="AO2496" s="3">
        <v>0</v>
      </c>
      <c r="AP2496" s="3">
        <v>292593</v>
      </c>
      <c r="AQ2496" s="3">
        <v>-1130722</v>
      </c>
      <c r="AR2496" s="3">
        <f>Tabela1[[#This Row],[Potrzeby finansowe 2027
w tym:]]+Tabela1[[#This Row],[Rozliczenie 2025 potrz. fin.]]</f>
        <v>51851798</v>
      </c>
      <c r="AS2496" s="3">
        <v>0</v>
      </c>
      <c r="AT2496" s="3">
        <v>0</v>
      </c>
      <c r="AU2496" s="3"/>
      <c r="AV2496" s="3"/>
      <c r="AW2496" s="3"/>
      <c r="AX2496" s="3"/>
      <c r="AY2496" s="3"/>
      <c r="AZ2496" s="3"/>
      <c r="BA2496" s="3">
        <v>1336962</v>
      </c>
      <c r="BB2496" s="3">
        <v>0</v>
      </c>
      <c r="BC2496" s="3">
        <v>4021.14</v>
      </c>
      <c r="BD2496" s="3">
        <v>45810.38</v>
      </c>
      <c r="BE2496" s="3">
        <v>207.1</v>
      </c>
      <c r="BF2496" s="3">
        <v>0</v>
      </c>
      <c r="BG2496" s="3">
        <v>694500</v>
      </c>
      <c r="BH2496" s="3">
        <v>35164</v>
      </c>
      <c r="BI2496" s="3">
        <v>483910</v>
      </c>
      <c r="BJ2496" s="3">
        <v>8408277.4525000006</v>
      </c>
      <c r="BK2496" s="3">
        <v>5445681.2100000009</v>
      </c>
      <c r="BL2496" s="3">
        <v>571107.11</v>
      </c>
      <c r="BM2496" s="3">
        <v>10708170.75</v>
      </c>
      <c r="BN2496" s="53">
        <v>0.77338153138350307</v>
      </c>
      <c r="BO2496" s="54">
        <v>1.8881694E-3</v>
      </c>
      <c r="BP2496" s="70">
        <v>43955</v>
      </c>
      <c r="BQ2496" s="71"/>
      <c r="BR2496" s="70"/>
      <c r="BS2496" s="72"/>
      <c r="BT2496" s="72"/>
      <c r="BU2496" s="70">
        <v>36400509</v>
      </c>
      <c r="BV2496" s="70">
        <v>4977113</v>
      </c>
      <c r="BW2496" s="74">
        <v>24344345</v>
      </c>
      <c r="BX2496" s="70">
        <v>65721967</v>
      </c>
    </row>
    <row r="2497" spans="1:76" x14ac:dyDescent="0.3">
      <c r="A2497" s="73" t="s">
        <v>2322</v>
      </c>
      <c r="B2497" s="2" t="s">
        <v>11</v>
      </c>
      <c r="C2497" s="2" t="s">
        <v>76</v>
      </c>
      <c r="D2497" s="2"/>
      <c r="E2497" s="2"/>
      <c r="F2497" s="17" t="str">
        <f>+Tabela1[[#This Row],[WK]]&amp;Tabela1[[#This Row],[PK]]&amp;Tabela1[[#This Row],[GK]]</f>
        <v>0214</v>
      </c>
      <c r="G2497" s="2" t="s">
        <v>2336</v>
      </c>
      <c r="H2497" s="3">
        <v>5410357733.1700001</v>
      </c>
      <c r="I2497" s="4">
        <v>1.125</v>
      </c>
      <c r="J2497" s="3">
        <v>6086652449.8199997</v>
      </c>
      <c r="K2497" s="11">
        <v>0.02</v>
      </c>
      <c r="L2497" s="3">
        <v>121733049</v>
      </c>
      <c r="M2497" s="3"/>
      <c r="N2497" s="5"/>
      <c r="O2497" s="3">
        <v>775146838.98000014</v>
      </c>
      <c r="P2497" s="4">
        <v>1.125</v>
      </c>
      <c r="Q2497" s="3">
        <v>872040193.85000002</v>
      </c>
      <c r="R2497" s="4">
        <v>1.7000000000000001E-2</v>
      </c>
      <c r="S2497" s="3">
        <v>14824683</v>
      </c>
      <c r="T2497" s="3"/>
      <c r="U2497" s="5"/>
      <c r="V2497" s="3">
        <v>86555886</v>
      </c>
      <c r="W2497" s="5"/>
      <c r="X2497" s="3">
        <v>105551183</v>
      </c>
      <c r="Y2497" s="3">
        <v>452422</v>
      </c>
      <c r="Z2497" s="3">
        <v>286351</v>
      </c>
      <c r="AA2497" s="3">
        <v>3042297</v>
      </c>
      <c r="AB2497" s="3">
        <v>85115811</v>
      </c>
      <c r="AC2497" s="3">
        <v>16654302</v>
      </c>
      <c r="AD2497" s="3">
        <v>18995297</v>
      </c>
      <c r="AE2497" s="3">
        <v>0</v>
      </c>
      <c r="AF2497" s="3">
        <v>121733049</v>
      </c>
      <c r="AG2497" s="3">
        <v>14824683</v>
      </c>
      <c r="AH2497" s="3">
        <v>18995297</v>
      </c>
      <c r="AI2497" s="3">
        <v>86555886</v>
      </c>
      <c r="AJ2497" s="3">
        <v>546853</v>
      </c>
      <c r="AK2497" s="3">
        <v>546853</v>
      </c>
      <c r="AL2497" s="3">
        <v>7160655</v>
      </c>
      <c r="AM2497" s="3">
        <v>-6613802</v>
      </c>
      <c r="AN2497" s="3">
        <v>-2275853</v>
      </c>
      <c r="AO2497" s="3">
        <v>0</v>
      </c>
      <c r="AP2497" s="3">
        <v>2275853</v>
      </c>
      <c r="AQ2497" s="3">
        <v>0</v>
      </c>
      <c r="AR2497" s="3">
        <f>Tabela1[[#This Row],[Potrzeby finansowe 2027
w tym:]]+Tabela1[[#This Row],[Rozliczenie 2025 potrz. fin.]]</f>
        <v>105551183</v>
      </c>
      <c r="AS2497" s="3">
        <v>0</v>
      </c>
      <c r="AT2497" s="3">
        <v>0</v>
      </c>
      <c r="AU2497" s="3"/>
      <c r="AV2497" s="3"/>
      <c r="AW2497" s="3"/>
      <c r="AX2497" s="3"/>
      <c r="AY2497" s="3"/>
      <c r="AZ2497" s="3"/>
      <c r="BA2497" s="3">
        <v>286351</v>
      </c>
      <c r="BB2497" s="3">
        <v>0</v>
      </c>
      <c r="BC2497" s="3">
        <v>16.25</v>
      </c>
      <c r="BD2497" s="3">
        <v>11032.9</v>
      </c>
      <c r="BE2497" s="3">
        <v>3235.28</v>
      </c>
      <c r="BF2497" s="3">
        <v>0</v>
      </c>
      <c r="BG2497" s="3">
        <v>2096759</v>
      </c>
      <c r="BH2497" s="3">
        <v>106771</v>
      </c>
      <c r="BI2497" s="3">
        <v>945538</v>
      </c>
      <c r="BJ2497" s="3">
        <v>16429396.654999999</v>
      </c>
      <c r="BK2497" s="3">
        <v>11359948.75</v>
      </c>
      <c r="BL2497" s="3">
        <v>940563.2</v>
      </c>
      <c r="BM2497" s="3">
        <v>18396665.219999999</v>
      </c>
      <c r="BN2497" s="53">
        <v>0.99587578047978975</v>
      </c>
      <c r="BO2497" s="54">
        <v>4.4653406000000001E-3</v>
      </c>
      <c r="BP2497" s="70">
        <v>112655</v>
      </c>
      <c r="BQ2497" s="71"/>
      <c r="BR2497" s="70"/>
      <c r="BS2497" s="72"/>
      <c r="BT2497" s="72"/>
      <c r="BU2497" s="70">
        <v>121733049</v>
      </c>
      <c r="BV2497" s="70">
        <v>14824683</v>
      </c>
      <c r="BW2497" s="74">
        <v>18995297</v>
      </c>
      <c r="BX2497" s="70">
        <v>155553029</v>
      </c>
    </row>
    <row r="2498" spans="1:76" x14ac:dyDescent="0.3">
      <c r="A2498" s="73" t="s">
        <v>2322</v>
      </c>
      <c r="B2498" s="2" t="s">
        <v>11</v>
      </c>
      <c r="C2498" s="2" t="s">
        <v>109</v>
      </c>
      <c r="D2498" s="2"/>
      <c r="E2498" s="2"/>
      <c r="F2498" s="17" t="str">
        <f>+Tabela1[[#This Row],[WK]]&amp;Tabela1[[#This Row],[PK]]&amp;Tabela1[[#This Row],[GK]]</f>
        <v>0215</v>
      </c>
      <c r="G2498" s="2" t="s">
        <v>2337</v>
      </c>
      <c r="H2498" s="3">
        <v>4583897009.6400003</v>
      </c>
      <c r="I2498" s="4">
        <v>1.125</v>
      </c>
      <c r="J2498" s="3">
        <v>5156884135.8500004</v>
      </c>
      <c r="K2498" s="11">
        <v>0.02</v>
      </c>
      <c r="L2498" s="3">
        <v>103137683</v>
      </c>
      <c r="M2498" s="3"/>
      <c r="N2498" s="5"/>
      <c r="O2498" s="3">
        <v>931019257.33999991</v>
      </c>
      <c r="P2498" s="4">
        <v>1.125</v>
      </c>
      <c r="Q2498" s="3">
        <v>1047396664.51</v>
      </c>
      <c r="R2498" s="4">
        <v>1.7000000000000001E-2</v>
      </c>
      <c r="S2498" s="3">
        <v>17805743</v>
      </c>
      <c r="T2498" s="3"/>
      <c r="U2498" s="5"/>
      <c r="V2498" s="3">
        <v>73544086</v>
      </c>
      <c r="W2498" s="5"/>
      <c r="X2498" s="3">
        <v>81210201</v>
      </c>
      <c r="Y2498" s="3">
        <v>0</v>
      </c>
      <c r="Z2498" s="3">
        <v>106045</v>
      </c>
      <c r="AA2498" s="3">
        <v>2223090</v>
      </c>
      <c r="AB2498" s="3">
        <v>74677588</v>
      </c>
      <c r="AC2498" s="3">
        <v>4203478</v>
      </c>
      <c r="AD2498" s="3">
        <v>8954110</v>
      </c>
      <c r="AE2498" s="3">
        <v>0</v>
      </c>
      <c r="AF2498" s="3">
        <v>103137683</v>
      </c>
      <c r="AG2498" s="3">
        <v>17805743</v>
      </c>
      <c r="AH2498" s="3">
        <v>8954110</v>
      </c>
      <c r="AI2498" s="3">
        <v>73544086</v>
      </c>
      <c r="AJ2498" s="3">
        <v>6779659</v>
      </c>
      <c r="AK2498" s="3">
        <v>6779659</v>
      </c>
      <c r="AL2498" s="3">
        <v>2677515</v>
      </c>
      <c r="AM2498" s="3">
        <v>4102144</v>
      </c>
      <c r="AN2498" s="3">
        <v>2136524</v>
      </c>
      <c r="AO2498" s="3">
        <v>0</v>
      </c>
      <c r="AP2498" s="3">
        <v>-2136524</v>
      </c>
      <c r="AQ2498" s="3">
        <v>0</v>
      </c>
      <c r="AR2498" s="3">
        <f>Tabela1[[#This Row],[Potrzeby finansowe 2027
w tym:]]+Tabela1[[#This Row],[Rozliczenie 2025 potrz. fin.]]</f>
        <v>81210201</v>
      </c>
      <c r="AS2498" s="3">
        <v>0</v>
      </c>
      <c r="AT2498" s="3">
        <v>0</v>
      </c>
      <c r="AU2498" s="3"/>
      <c r="AV2498" s="3"/>
      <c r="AW2498" s="3"/>
      <c r="AX2498" s="3"/>
      <c r="AY2498" s="3"/>
      <c r="AZ2498" s="3"/>
      <c r="BA2498" s="3">
        <v>106045</v>
      </c>
      <c r="BB2498" s="3">
        <v>0</v>
      </c>
      <c r="BC2498" s="3">
        <v>78.260000000000005</v>
      </c>
      <c r="BD2498" s="3">
        <v>0</v>
      </c>
      <c r="BE2498" s="3">
        <v>8888.14</v>
      </c>
      <c r="BF2498" s="3">
        <v>0</v>
      </c>
      <c r="BG2498" s="3">
        <v>1520877</v>
      </c>
      <c r="BH2498" s="3">
        <v>77446</v>
      </c>
      <c r="BI2498" s="3">
        <v>702213</v>
      </c>
      <c r="BJ2498" s="3">
        <v>12201449.745000001</v>
      </c>
      <c r="BK2498" s="3">
        <v>6609106.4600000009</v>
      </c>
      <c r="BL2498" s="3">
        <v>515477.25</v>
      </c>
      <c r="BM2498" s="3">
        <v>21338418.640000001</v>
      </c>
      <c r="BN2498" s="53">
        <v>1.2945695037791654</v>
      </c>
      <c r="BO2498" s="54">
        <v>3.0422451999999999E-3</v>
      </c>
      <c r="BP2498" s="70">
        <v>76753</v>
      </c>
      <c r="BQ2498" s="71"/>
      <c r="BR2498" s="70"/>
      <c r="BS2498" s="72"/>
      <c r="BT2498" s="72"/>
      <c r="BU2498" s="70">
        <v>103137683</v>
      </c>
      <c r="BV2498" s="70">
        <v>17805743</v>
      </c>
      <c r="BW2498" s="74">
        <v>8954110</v>
      </c>
      <c r="BX2498" s="70">
        <v>129897536</v>
      </c>
    </row>
    <row r="2499" spans="1:76" x14ac:dyDescent="0.3">
      <c r="A2499" s="73" t="s">
        <v>2322</v>
      </c>
      <c r="B2499" s="2" t="s">
        <v>11</v>
      </c>
      <c r="C2499" s="2" t="s">
        <v>113</v>
      </c>
      <c r="D2499" s="2"/>
      <c r="E2499" s="2"/>
      <c r="F2499" s="17" t="str">
        <f>+Tabela1[[#This Row],[WK]]&amp;Tabela1[[#This Row],[PK]]&amp;Tabela1[[#This Row],[GK]]</f>
        <v>0216</v>
      </c>
      <c r="G2499" s="2" t="s">
        <v>2338</v>
      </c>
      <c r="H2499" s="3">
        <v>3716883293.71</v>
      </c>
      <c r="I2499" s="4">
        <v>1.125</v>
      </c>
      <c r="J2499" s="3">
        <v>4181493705.4200001</v>
      </c>
      <c r="K2499" s="11">
        <v>0.02</v>
      </c>
      <c r="L2499" s="3">
        <v>83629874</v>
      </c>
      <c r="M2499" s="3"/>
      <c r="N2499" s="5"/>
      <c r="O2499" s="3">
        <v>3624453005.5800004</v>
      </c>
      <c r="P2499" s="4">
        <v>1.125</v>
      </c>
      <c r="Q2499" s="3">
        <v>4077509631.2800002</v>
      </c>
      <c r="R2499" s="4">
        <v>1.7000000000000001E-2</v>
      </c>
      <c r="S2499" s="3">
        <v>69317664</v>
      </c>
      <c r="T2499" s="3"/>
      <c r="U2499" s="5"/>
      <c r="V2499" s="3">
        <v>109344942</v>
      </c>
      <c r="W2499" s="5"/>
      <c r="X2499" s="3">
        <v>26382947</v>
      </c>
      <c r="Y2499" s="3">
        <v>0</v>
      </c>
      <c r="Z2499" s="3">
        <v>559975</v>
      </c>
      <c r="AA2499" s="3">
        <v>2026246</v>
      </c>
      <c r="AB2499" s="3">
        <v>23796726</v>
      </c>
      <c r="AC2499" s="3">
        <v>0</v>
      </c>
      <c r="AD2499" s="3">
        <v>456444</v>
      </c>
      <c r="AE2499" s="3">
        <v>37566091</v>
      </c>
      <c r="AF2499" s="3">
        <v>46520227</v>
      </c>
      <c r="AG2499" s="3">
        <v>69317664</v>
      </c>
      <c r="AH2499" s="3">
        <v>0</v>
      </c>
      <c r="AI2499" s="3">
        <v>109344942</v>
      </c>
      <c r="AJ2499" s="3">
        <v>126805</v>
      </c>
      <c r="AK2499" s="3">
        <v>-868289</v>
      </c>
      <c r="AL2499" s="3">
        <v>7548473</v>
      </c>
      <c r="AM2499" s="3">
        <v>-8416762</v>
      </c>
      <c r="AN2499" s="3">
        <v>-995094</v>
      </c>
      <c r="AO2499" s="3">
        <v>0</v>
      </c>
      <c r="AP2499" s="3">
        <v>0</v>
      </c>
      <c r="AQ2499" s="3">
        <v>-995094</v>
      </c>
      <c r="AR2499" s="3">
        <f>Tabela1[[#This Row],[Potrzeby finansowe 2027
w tym:]]+Tabela1[[#This Row],[Rozliczenie 2025 potrz. fin.]]</f>
        <v>25387853</v>
      </c>
      <c r="AS2499" s="3">
        <v>0</v>
      </c>
      <c r="AT2499" s="3">
        <v>0</v>
      </c>
      <c r="AU2499" s="3"/>
      <c r="AV2499" s="3"/>
      <c r="AW2499" s="3"/>
      <c r="AX2499" s="3"/>
      <c r="AY2499" s="3"/>
      <c r="AZ2499" s="3"/>
      <c r="BA2499" s="3">
        <v>559975</v>
      </c>
      <c r="BB2499" s="3">
        <v>0</v>
      </c>
      <c r="BC2499" s="3">
        <v>1407.53</v>
      </c>
      <c r="BD2499" s="3">
        <v>18208.34</v>
      </c>
      <c r="BE2499" s="3">
        <v>3889.2</v>
      </c>
      <c r="BF2499" s="3">
        <v>0</v>
      </c>
      <c r="BG2499" s="3">
        <v>1191098</v>
      </c>
      <c r="BH2499" s="3">
        <v>60653</v>
      </c>
      <c r="BI2499" s="3">
        <v>835148</v>
      </c>
      <c r="BJ2499" s="3">
        <v>14511283.690000001</v>
      </c>
      <c r="BK2499" s="3">
        <v>5346775.8000000007</v>
      </c>
      <c r="BL2499" s="3">
        <v>6993961.54</v>
      </c>
      <c r="BM2499" s="3">
        <v>22670108.48</v>
      </c>
      <c r="BN2499" s="53">
        <v>2.3463687150837989</v>
      </c>
      <c r="BO2499" s="54">
        <v>2.1226977E-3</v>
      </c>
      <c r="BP2499" s="70">
        <v>53553</v>
      </c>
      <c r="BQ2499" s="71"/>
      <c r="BR2499" s="70"/>
      <c r="BS2499" s="72"/>
      <c r="BT2499" s="72"/>
      <c r="BU2499" s="70">
        <v>46520227</v>
      </c>
      <c r="BV2499" s="70">
        <v>69317664</v>
      </c>
      <c r="BW2499" s="74">
        <v>0</v>
      </c>
      <c r="BX2499" s="70">
        <v>115837891</v>
      </c>
    </row>
    <row r="2500" spans="1:76" x14ac:dyDescent="0.3">
      <c r="A2500" s="73" t="s">
        <v>2322</v>
      </c>
      <c r="B2500" s="2" t="s">
        <v>11</v>
      </c>
      <c r="C2500" s="2" t="s">
        <v>120</v>
      </c>
      <c r="D2500" s="2"/>
      <c r="E2500" s="2"/>
      <c r="F2500" s="17" t="str">
        <f>+Tabela1[[#This Row],[WK]]&amp;Tabela1[[#This Row],[PK]]&amp;Tabela1[[#This Row],[GK]]</f>
        <v>0217</v>
      </c>
      <c r="G2500" s="2" t="s">
        <v>2339</v>
      </c>
      <c r="H2500" s="3">
        <v>1980458228.0899999</v>
      </c>
      <c r="I2500" s="4">
        <v>1.125</v>
      </c>
      <c r="J2500" s="3">
        <v>2228015506.5999999</v>
      </c>
      <c r="K2500" s="11">
        <v>0.02</v>
      </c>
      <c r="L2500" s="3">
        <v>44560310</v>
      </c>
      <c r="M2500" s="3"/>
      <c r="N2500" s="5"/>
      <c r="O2500" s="3">
        <v>273898293.35000002</v>
      </c>
      <c r="P2500" s="4">
        <v>1.125</v>
      </c>
      <c r="Q2500" s="3">
        <v>308135580.01999998</v>
      </c>
      <c r="R2500" s="4">
        <v>1.7000000000000001E-2</v>
      </c>
      <c r="S2500" s="3">
        <v>5238305</v>
      </c>
      <c r="T2500" s="3"/>
      <c r="U2500" s="5"/>
      <c r="V2500" s="3">
        <v>33135388</v>
      </c>
      <c r="W2500" s="5"/>
      <c r="X2500" s="3">
        <v>61966263</v>
      </c>
      <c r="Y2500" s="3">
        <v>3859695</v>
      </c>
      <c r="Z2500" s="3">
        <v>52970</v>
      </c>
      <c r="AA2500" s="3">
        <v>1233762</v>
      </c>
      <c r="AB2500" s="3">
        <v>39106138</v>
      </c>
      <c r="AC2500" s="3">
        <v>17713698</v>
      </c>
      <c r="AD2500" s="3">
        <v>28830874</v>
      </c>
      <c r="AE2500" s="3">
        <v>0</v>
      </c>
      <c r="AF2500" s="3">
        <v>44560310</v>
      </c>
      <c r="AG2500" s="3">
        <v>5238305</v>
      </c>
      <c r="AH2500" s="3">
        <v>28830874</v>
      </c>
      <c r="AI2500" s="3">
        <v>33135388</v>
      </c>
      <c r="AJ2500" s="3">
        <v>2015520</v>
      </c>
      <c r="AK2500" s="3">
        <v>2015520</v>
      </c>
      <c r="AL2500" s="3">
        <v>1386755</v>
      </c>
      <c r="AM2500" s="3">
        <v>628765</v>
      </c>
      <c r="AN2500" s="3">
        <v>-1638155</v>
      </c>
      <c r="AO2500" s="3">
        <v>0</v>
      </c>
      <c r="AP2500" s="3">
        <v>1638155</v>
      </c>
      <c r="AQ2500" s="3">
        <v>0</v>
      </c>
      <c r="AR2500" s="3">
        <f>Tabela1[[#This Row],[Potrzeby finansowe 2027
w tym:]]+Tabela1[[#This Row],[Rozliczenie 2025 potrz. fin.]]</f>
        <v>61966263</v>
      </c>
      <c r="AS2500" s="3">
        <v>0</v>
      </c>
      <c r="AT2500" s="3">
        <v>0</v>
      </c>
      <c r="AU2500" s="3"/>
      <c r="AV2500" s="3"/>
      <c r="AW2500" s="3"/>
      <c r="AX2500" s="3"/>
      <c r="AY2500" s="3"/>
      <c r="AZ2500" s="3"/>
      <c r="BA2500" s="3">
        <v>52970</v>
      </c>
      <c r="BB2500" s="3">
        <v>0</v>
      </c>
      <c r="BC2500" s="3">
        <v>0</v>
      </c>
      <c r="BD2500" s="3">
        <v>1260.2</v>
      </c>
      <c r="BE2500" s="3">
        <v>2179.87</v>
      </c>
      <c r="BF2500" s="3">
        <v>0</v>
      </c>
      <c r="BG2500" s="3">
        <v>809160</v>
      </c>
      <c r="BH2500" s="3">
        <v>41204</v>
      </c>
      <c r="BI2500" s="3">
        <v>424602</v>
      </c>
      <c r="BJ2500" s="3">
        <v>7377762.8999999994</v>
      </c>
      <c r="BK2500" s="3">
        <v>2458267.3099999996</v>
      </c>
      <c r="BL2500" s="3">
        <v>5895089.3700000001</v>
      </c>
      <c r="BM2500" s="3">
        <v>7887803.6200000001</v>
      </c>
      <c r="BN2500" s="53">
        <v>0.91167433453828461</v>
      </c>
      <c r="BO2500" s="54">
        <v>1.7787494E-3</v>
      </c>
      <c r="BP2500" s="70">
        <v>44876</v>
      </c>
      <c r="BQ2500" s="71"/>
      <c r="BR2500" s="70"/>
      <c r="BS2500" s="72"/>
      <c r="BT2500" s="72"/>
      <c r="BU2500" s="70">
        <v>44560310</v>
      </c>
      <c r="BV2500" s="70">
        <v>5238305</v>
      </c>
      <c r="BW2500" s="74">
        <v>28830874</v>
      </c>
      <c r="BX2500" s="70">
        <v>78629489</v>
      </c>
    </row>
    <row r="2501" spans="1:76" x14ac:dyDescent="0.3">
      <c r="A2501" s="73" t="s">
        <v>2322</v>
      </c>
      <c r="B2501" s="2" t="s">
        <v>11</v>
      </c>
      <c r="C2501" s="2" t="s">
        <v>126</v>
      </c>
      <c r="D2501" s="2"/>
      <c r="E2501" s="2"/>
      <c r="F2501" s="17" t="str">
        <f>+Tabela1[[#This Row],[WK]]&amp;Tabela1[[#This Row],[PK]]&amp;Tabela1[[#This Row],[GK]]</f>
        <v>0218</v>
      </c>
      <c r="G2501" s="2" t="s">
        <v>2340</v>
      </c>
      <c r="H2501" s="3">
        <v>3278282149.1900001</v>
      </c>
      <c r="I2501" s="4">
        <v>1.125</v>
      </c>
      <c r="J2501" s="3">
        <v>3688067417.8400002</v>
      </c>
      <c r="K2501" s="11">
        <v>0.02</v>
      </c>
      <c r="L2501" s="3">
        <v>73761348</v>
      </c>
      <c r="M2501" s="3"/>
      <c r="N2501" s="5"/>
      <c r="O2501" s="3">
        <v>574328728.00000012</v>
      </c>
      <c r="P2501" s="4">
        <v>1.125</v>
      </c>
      <c r="Q2501" s="3">
        <v>646119819</v>
      </c>
      <c r="R2501" s="4">
        <v>1.7000000000000001E-2</v>
      </c>
      <c r="S2501" s="3">
        <v>10984037</v>
      </c>
      <c r="T2501" s="3"/>
      <c r="U2501" s="5"/>
      <c r="V2501" s="3">
        <v>53631439</v>
      </c>
      <c r="W2501" s="5"/>
      <c r="X2501" s="3">
        <v>28604051</v>
      </c>
      <c r="Y2501" s="3">
        <v>0</v>
      </c>
      <c r="Z2501" s="3">
        <v>68021</v>
      </c>
      <c r="AA2501" s="3">
        <v>1939688</v>
      </c>
      <c r="AB2501" s="3">
        <v>26596342</v>
      </c>
      <c r="AC2501" s="3">
        <v>0</v>
      </c>
      <c r="AD2501" s="3">
        <v>0</v>
      </c>
      <c r="AE2501" s="3">
        <v>2936967</v>
      </c>
      <c r="AF2501" s="3">
        <v>70824381</v>
      </c>
      <c r="AG2501" s="3">
        <v>10984037</v>
      </c>
      <c r="AH2501" s="3">
        <v>0</v>
      </c>
      <c r="AI2501" s="3">
        <v>53631439</v>
      </c>
      <c r="AJ2501" s="3">
        <v>1496549</v>
      </c>
      <c r="AK2501" s="3">
        <v>1782741</v>
      </c>
      <c r="AL2501" s="3">
        <v>4014304</v>
      </c>
      <c r="AM2501" s="3">
        <v>-2231563</v>
      </c>
      <c r="AN2501" s="3">
        <v>286192</v>
      </c>
      <c r="AO2501" s="3">
        <v>0</v>
      </c>
      <c r="AP2501" s="3">
        <v>0</v>
      </c>
      <c r="AQ2501" s="3">
        <v>286192</v>
      </c>
      <c r="AR2501" s="3">
        <f>Tabela1[[#This Row],[Potrzeby finansowe 2027
w tym:]]+Tabela1[[#This Row],[Rozliczenie 2025 potrz. fin.]]</f>
        <v>28890243</v>
      </c>
      <c r="AS2501" s="3">
        <v>0</v>
      </c>
      <c r="AT2501" s="3">
        <v>0</v>
      </c>
      <c r="AU2501" s="3"/>
      <c r="AV2501" s="3"/>
      <c r="AW2501" s="3"/>
      <c r="AX2501" s="3"/>
      <c r="AY2501" s="3"/>
      <c r="AZ2501" s="3"/>
      <c r="BA2501" s="3">
        <v>68021</v>
      </c>
      <c r="BB2501" s="3">
        <v>0</v>
      </c>
      <c r="BC2501" s="3">
        <v>35.93</v>
      </c>
      <c r="BD2501" s="3">
        <v>573.61</v>
      </c>
      <c r="BE2501" s="3">
        <v>4649.0600000000004</v>
      </c>
      <c r="BF2501" s="3">
        <v>0</v>
      </c>
      <c r="BG2501" s="3">
        <v>1183812</v>
      </c>
      <c r="BH2501" s="3">
        <v>60282</v>
      </c>
      <c r="BI2501" s="3">
        <v>755876</v>
      </c>
      <c r="BJ2501" s="3">
        <v>13133877.1</v>
      </c>
      <c r="BK2501" s="3">
        <v>4928985.68</v>
      </c>
      <c r="BL2501" s="3">
        <v>6086961.8799999999</v>
      </c>
      <c r="BM2501" s="3">
        <v>20645641.920000002</v>
      </c>
      <c r="BN2501" s="53">
        <v>1.3546664475846204</v>
      </c>
      <c r="BO2501" s="54">
        <v>2.0371723E-3</v>
      </c>
      <c r="BP2501" s="70">
        <v>51395</v>
      </c>
      <c r="BQ2501" s="71"/>
      <c r="BR2501" s="70"/>
      <c r="BS2501" s="72"/>
      <c r="BT2501" s="72"/>
      <c r="BU2501" s="70">
        <v>70824381</v>
      </c>
      <c r="BV2501" s="70">
        <v>10984037</v>
      </c>
      <c r="BW2501" s="74">
        <v>0</v>
      </c>
      <c r="BX2501" s="70">
        <v>81808418</v>
      </c>
    </row>
    <row r="2502" spans="1:76" x14ac:dyDescent="0.3">
      <c r="A2502" s="73" t="s">
        <v>2322</v>
      </c>
      <c r="B2502" s="2" t="s">
        <v>11</v>
      </c>
      <c r="C2502" s="2" t="s">
        <v>132</v>
      </c>
      <c r="D2502" s="2"/>
      <c r="E2502" s="2"/>
      <c r="F2502" s="17" t="str">
        <f>+Tabela1[[#This Row],[WK]]&amp;Tabela1[[#This Row],[PK]]&amp;Tabela1[[#This Row],[GK]]</f>
        <v>0219</v>
      </c>
      <c r="G2502" s="2" t="s">
        <v>2341</v>
      </c>
      <c r="H2502" s="3">
        <v>7617521370.8599997</v>
      </c>
      <c r="I2502" s="4">
        <v>1.125</v>
      </c>
      <c r="J2502" s="3">
        <v>8569711542.2200003</v>
      </c>
      <c r="K2502" s="11">
        <v>0.02</v>
      </c>
      <c r="L2502" s="3">
        <v>171394231</v>
      </c>
      <c r="M2502" s="3"/>
      <c r="N2502" s="5"/>
      <c r="O2502" s="3">
        <v>1097848588.98</v>
      </c>
      <c r="P2502" s="4">
        <v>1.125</v>
      </c>
      <c r="Q2502" s="3">
        <v>1235079662.5999999</v>
      </c>
      <c r="R2502" s="4">
        <v>1.7000000000000001E-2</v>
      </c>
      <c r="S2502" s="3">
        <v>20996354</v>
      </c>
      <c r="T2502" s="3"/>
      <c r="U2502" s="5"/>
      <c r="V2502" s="3">
        <v>119262672</v>
      </c>
      <c r="W2502" s="5"/>
      <c r="X2502" s="3">
        <v>185886740</v>
      </c>
      <c r="Y2502" s="3">
        <v>0</v>
      </c>
      <c r="Z2502" s="3">
        <v>134558</v>
      </c>
      <c r="AA2502" s="3">
        <v>4062061</v>
      </c>
      <c r="AB2502" s="3">
        <v>164901903</v>
      </c>
      <c r="AC2502" s="3">
        <v>16788218</v>
      </c>
      <c r="AD2502" s="3">
        <v>66624068</v>
      </c>
      <c r="AE2502" s="3">
        <v>0</v>
      </c>
      <c r="AF2502" s="3">
        <v>171394231</v>
      </c>
      <c r="AG2502" s="3">
        <v>20996354</v>
      </c>
      <c r="AH2502" s="3">
        <v>66624068</v>
      </c>
      <c r="AI2502" s="3">
        <v>119262672</v>
      </c>
      <c r="AJ2502" s="3">
        <v>11084428</v>
      </c>
      <c r="AK2502" s="3">
        <v>11084428</v>
      </c>
      <c r="AL2502" s="3">
        <v>5351053</v>
      </c>
      <c r="AM2502" s="3">
        <v>5733375</v>
      </c>
      <c r="AN2502" s="3">
        <v>-818687</v>
      </c>
      <c r="AO2502" s="3">
        <v>0</v>
      </c>
      <c r="AP2502" s="3">
        <v>818687</v>
      </c>
      <c r="AQ2502" s="3">
        <v>0</v>
      </c>
      <c r="AR2502" s="3">
        <f>Tabela1[[#This Row],[Potrzeby finansowe 2027
w tym:]]+Tabela1[[#This Row],[Rozliczenie 2025 potrz. fin.]]</f>
        <v>185886740</v>
      </c>
      <c r="AS2502" s="3">
        <v>0</v>
      </c>
      <c r="AT2502" s="3">
        <v>0</v>
      </c>
      <c r="AU2502" s="3"/>
      <c r="AV2502" s="3"/>
      <c r="AW2502" s="3"/>
      <c r="AX2502" s="3"/>
      <c r="AY2502" s="3"/>
      <c r="AZ2502" s="3"/>
      <c r="BA2502" s="3">
        <v>134558</v>
      </c>
      <c r="BB2502" s="3">
        <v>0</v>
      </c>
      <c r="BC2502" s="3">
        <v>85.97</v>
      </c>
      <c r="BD2502" s="3">
        <v>5085.42</v>
      </c>
      <c r="BE2502" s="3">
        <v>1074.06</v>
      </c>
      <c r="BF2502" s="3">
        <v>183.02</v>
      </c>
      <c r="BG2502" s="3">
        <v>2907667</v>
      </c>
      <c r="BH2502" s="3">
        <v>148064</v>
      </c>
      <c r="BI2502" s="3">
        <v>1154394</v>
      </c>
      <c r="BJ2502" s="3">
        <v>20058416.204999998</v>
      </c>
      <c r="BK2502" s="3">
        <v>8523967.549999997</v>
      </c>
      <c r="BL2502" s="3">
        <v>11761313.67</v>
      </c>
      <c r="BM2502" s="3">
        <v>22615167.280000001</v>
      </c>
      <c r="BN2502" s="53">
        <v>1.1061534669733815</v>
      </c>
      <c r="BO2502" s="54">
        <v>5.6638180999999998E-3</v>
      </c>
      <c r="BP2502" s="70">
        <v>142892</v>
      </c>
      <c r="BQ2502" s="71"/>
      <c r="BR2502" s="70"/>
      <c r="BS2502" s="72"/>
      <c r="BT2502" s="72"/>
      <c r="BU2502" s="70">
        <v>171394231</v>
      </c>
      <c r="BV2502" s="70">
        <v>20996354</v>
      </c>
      <c r="BW2502" s="74">
        <v>66624068</v>
      </c>
      <c r="BX2502" s="70">
        <v>259014653</v>
      </c>
    </row>
    <row r="2503" spans="1:76" x14ac:dyDescent="0.3">
      <c r="A2503" s="73" t="s">
        <v>2322</v>
      </c>
      <c r="B2503" s="2" t="s">
        <v>11</v>
      </c>
      <c r="C2503" s="2" t="s">
        <v>140</v>
      </c>
      <c r="D2503" s="2"/>
      <c r="E2503" s="2"/>
      <c r="F2503" s="17" t="str">
        <f>+Tabela1[[#This Row],[WK]]&amp;Tabela1[[#This Row],[PK]]&amp;Tabela1[[#This Row],[GK]]</f>
        <v>0220</v>
      </c>
      <c r="G2503" s="2" t="s">
        <v>2342</v>
      </c>
      <c r="H2503" s="3">
        <v>4773307536.1700001</v>
      </c>
      <c r="I2503" s="4">
        <v>1.125</v>
      </c>
      <c r="J2503" s="3">
        <v>5369970978.1899996</v>
      </c>
      <c r="K2503" s="11">
        <v>0.02</v>
      </c>
      <c r="L2503" s="3">
        <v>107399420</v>
      </c>
      <c r="M2503" s="3"/>
      <c r="N2503" s="5"/>
      <c r="O2503" s="3">
        <v>656800889.71000004</v>
      </c>
      <c r="P2503" s="4">
        <v>1.125</v>
      </c>
      <c r="Q2503" s="3">
        <v>738901000.91999996</v>
      </c>
      <c r="R2503" s="4">
        <v>1.7000000000000001E-2</v>
      </c>
      <c r="S2503" s="3">
        <v>12561317</v>
      </c>
      <c r="T2503" s="3"/>
      <c r="U2503" s="5"/>
      <c r="V2503" s="3">
        <v>69030704</v>
      </c>
      <c r="W2503" s="5"/>
      <c r="X2503" s="3">
        <v>53882416</v>
      </c>
      <c r="Y2503" s="3">
        <v>0</v>
      </c>
      <c r="Z2503" s="3">
        <v>524356</v>
      </c>
      <c r="AA2503" s="3">
        <v>2869976</v>
      </c>
      <c r="AB2503" s="3">
        <v>50488084</v>
      </c>
      <c r="AC2503" s="3">
        <v>0</v>
      </c>
      <c r="AD2503" s="3">
        <v>0</v>
      </c>
      <c r="AE2503" s="3">
        <v>0</v>
      </c>
      <c r="AF2503" s="3">
        <v>107399420</v>
      </c>
      <c r="AG2503" s="3">
        <v>12561317</v>
      </c>
      <c r="AH2503" s="3">
        <v>0</v>
      </c>
      <c r="AI2503" s="3">
        <v>69030704</v>
      </c>
      <c r="AJ2503" s="3">
        <v>426268</v>
      </c>
      <c r="AK2503" s="3">
        <v>205242</v>
      </c>
      <c r="AL2503" s="3">
        <v>5654542</v>
      </c>
      <c r="AM2503" s="3">
        <v>-5449300</v>
      </c>
      <c r="AN2503" s="3">
        <v>-221026</v>
      </c>
      <c r="AO2503" s="3">
        <v>0</v>
      </c>
      <c r="AP2503" s="3">
        <v>0</v>
      </c>
      <c r="AQ2503" s="3">
        <v>-221026</v>
      </c>
      <c r="AR2503" s="3">
        <f>Tabela1[[#This Row],[Potrzeby finansowe 2027
w tym:]]+Tabela1[[#This Row],[Rozliczenie 2025 potrz. fin.]]</f>
        <v>53661390</v>
      </c>
      <c r="AS2503" s="3">
        <v>0</v>
      </c>
      <c r="AT2503" s="3">
        <v>0</v>
      </c>
      <c r="AU2503" s="3"/>
      <c r="AV2503" s="3"/>
      <c r="AW2503" s="3"/>
      <c r="AX2503" s="3"/>
      <c r="AY2503" s="3"/>
      <c r="AZ2503" s="3"/>
      <c r="BA2503" s="3">
        <v>524356</v>
      </c>
      <c r="BB2503" s="3">
        <v>0</v>
      </c>
      <c r="BC2503" s="3">
        <v>1414.38</v>
      </c>
      <c r="BD2503" s="3">
        <v>16130.38</v>
      </c>
      <c r="BE2503" s="3">
        <v>2651.96</v>
      </c>
      <c r="BF2503" s="3">
        <v>3280.24</v>
      </c>
      <c r="BG2503" s="3">
        <v>1728176</v>
      </c>
      <c r="BH2503" s="3">
        <v>88002</v>
      </c>
      <c r="BI2503" s="3">
        <v>1141800</v>
      </c>
      <c r="BJ2503" s="3">
        <v>19839590.682499997</v>
      </c>
      <c r="BK2503" s="3">
        <v>13891440.02</v>
      </c>
      <c r="BL2503" s="3">
        <v>4432893.97</v>
      </c>
      <c r="BM2503" s="3">
        <v>14926814.710000001</v>
      </c>
      <c r="BN2503" s="53">
        <v>1.0982993756161681</v>
      </c>
      <c r="BO2503" s="54">
        <v>3.556792E-3</v>
      </c>
      <c r="BP2503" s="70">
        <v>89734</v>
      </c>
      <c r="BQ2503" s="71"/>
      <c r="BR2503" s="70"/>
      <c r="BS2503" s="72"/>
      <c r="BT2503" s="72"/>
      <c r="BU2503" s="70">
        <v>107399420</v>
      </c>
      <c r="BV2503" s="70">
        <v>12561317</v>
      </c>
      <c r="BW2503" s="74">
        <v>0</v>
      </c>
      <c r="BX2503" s="70">
        <v>119960737</v>
      </c>
    </row>
    <row r="2504" spans="1:76" x14ac:dyDescent="0.3">
      <c r="A2504" s="73" t="s">
        <v>2322</v>
      </c>
      <c r="B2504" s="2" t="s">
        <v>11</v>
      </c>
      <c r="C2504" s="2" t="s">
        <v>147</v>
      </c>
      <c r="D2504" s="2"/>
      <c r="E2504" s="2"/>
      <c r="F2504" s="17" t="str">
        <f>+Tabela1[[#This Row],[WK]]&amp;Tabela1[[#This Row],[PK]]&amp;Tabela1[[#This Row],[GK]]</f>
        <v>0221</v>
      </c>
      <c r="G2504" s="2" t="s">
        <v>2343</v>
      </c>
      <c r="H2504" s="3">
        <v>2396787183.9499998</v>
      </c>
      <c r="I2504" s="4">
        <v>1.125</v>
      </c>
      <c r="J2504" s="3">
        <v>2696385581.9400001</v>
      </c>
      <c r="K2504" s="11">
        <v>0.02</v>
      </c>
      <c r="L2504" s="3">
        <v>53927712</v>
      </c>
      <c r="M2504" s="3"/>
      <c r="N2504" s="5"/>
      <c r="O2504" s="3">
        <v>226698355.62</v>
      </c>
      <c r="P2504" s="4">
        <v>1.125</v>
      </c>
      <c r="Q2504" s="3">
        <v>255035650.06999999</v>
      </c>
      <c r="R2504" s="4">
        <v>1.7000000000000001E-2</v>
      </c>
      <c r="S2504" s="3">
        <v>4335606</v>
      </c>
      <c r="T2504" s="3"/>
      <c r="U2504" s="5"/>
      <c r="V2504" s="3">
        <v>36945054</v>
      </c>
      <c r="W2504" s="5"/>
      <c r="X2504" s="3">
        <v>44785870</v>
      </c>
      <c r="Y2504" s="3">
        <v>0</v>
      </c>
      <c r="Z2504" s="3">
        <v>458477</v>
      </c>
      <c r="AA2504" s="3">
        <v>1578914</v>
      </c>
      <c r="AB2504" s="3">
        <v>24424000</v>
      </c>
      <c r="AC2504" s="3">
        <v>18324479</v>
      </c>
      <c r="AD2504" s="3">
        <v>12755602</v>
      </c>
      <c r="AE2504" s="3">
        <v>2331827</v>
      </c>
      <c r="AF2504" s="3">
        <v>53927712</v>
      </c>
      <c r="AG2504" s="3">
        <v>4335606</v>
      </c>
      <c r="AH2504" s="3">
        <v>10423775</v>
      </c>
      <c r="AI2504" s="3">
        <v>36945054</v>
      </c>
      <c r="AJ2504" s="3">
        <v>453235</v>
      </c>
      <c r="AK2504" s="3">
        <v>-1185887</v>
      </c>
      <c r="AL2504" s="3">
        <v>3034962</v>
      </c>
      <c r="AM2504" s="3">
        <v>-4220849</v>
      </c>
      <c r="AN2504" s="3">
        <v>-1639122</v>
      </c>
      <c r="AO2504" s="3">
        <v>0</v>
      </c>
      <c r="AP2504" s="3">
        <v>0</v>
      </c>
      <c r="AQ2504" s="3">
        <v>-1639122</v>
      </c>
      <c r="AR2504" s="3">
        <f>Tabela1[[#This Row],[Potrzeby finansowe 2027
w tym:]]+Tabela1[[#This Row],[Rozliczenie 2025 potrz. fin.]]</f>
        <v>43146748</v>
      </c>
      <c r="AS2504" s="3">
        <v>0</v>
      </c>
      <c r="AT2504" s="3">
        <v>0</v>
      </c>
      <c r="AU2504" s="3"/>
      <c r="AV2504" s="3"/>
      <c r="AW2504" s="3"/>
      <c r="AX2504" s="3"/>
      <c r="AY2504" s="3"/>
      <c r="AZ2504" s="3"/>
      <c r="BA2504" s="3">
        <v>458477</v>
      </c>
      <c r="BB2504" s="3">
        <v>0</v>
      </c>
      <c r="BC2504" s="3">
        <v>19.55</v>
      </c>
      <c r="BD2504" s="3">
        <v>12204.4</v>
      </c>
      <c r="BE2504" s="3">
        <v>14800.35</v>
      </c>
      <c r="BF2504" s="3">
        <v>2015.33</v>
      </c>
      <c r="BG2504" s="3">
        <v>1016477</v>
      </c>
      <c r="BH2504" s="3">
        <v>51761</v>
      </c>
      <c r="BI2504" s="3">
        <v>562437</v>
      </c>
      <c r="BJ2504" s="3">
        <v>9772737.3224999998</v>
      </c>
      <c r="BK2504" s="3">
        <v>6576503.5999999996</v>
      </c>
      <c r="BL2504" s="3">
        <v>1526151.83</v>
      </c>
      <c r="BM2504" s="3">
        <v>9732631.2300000004</v>
      </c>
      <c r="BN2504" s="53">
        <v>1.1617564903056194</v>
      </c>
      <c r="BO2504" s="54">
        <v>1.6331352E-3</v>
      </c>
      <c r="BP2504" s="70">
        <v>41202</v>
      </c>
      <c r="BQ2504" s="71"/>
      <c r="BR2504" s="70"/>
      <c r="BS2504" s="72"/>
      <c r="BT2504" s="72"/>
      <c r="BU2504" s="70">
        <v>53927712</v>
      </c>
      <c r="BV2504" s="70">
        <v>4335606</v>
      </c>
      <c r="BW2504" s="74">
        <v>10423775</v>
      </c>
      <c r="BX2504" s="70">
        <v>68687093</v>
      </c>
    </row>
    <row r="2505" spans="1:76" x14ac:dyDescent="0.3">
      <c r="A2505" s="73" t="s">
        <v>2322</v>
      </c>
      <c r="B2505" s="2" t="s">
        <v>11</v>
      </c>
      <c r="C2505" s="2" t="s">
        <v>156</v>
      </c>
      <c r="D2505" s="2"/>
      <c r="E2505" s="2"/>
      <c r="F2505" s="17" t="str">
        <f>+Tabela1[[#This Row],[WK]]&amp;Tabela1[[#This Row],[PK]]&amp;Tabela1[[#This Row],[GK]]</f>
        <v>0222</v>
      </c>
      <c r="G2505" s="2" t="s">
        <v>2344</v>
      </c>
      <c r="H2505" s="3">
        <v>2248983738.3400002</v>
      </c>
      <c r="I2505" s="4">
        <v>1.125</v>
      </c>
      <c r="J2505" s="3">
        <v>2530106705.6300001</v>
      </c>
      <c r="K2505" s="11">
        <v>0.02</v>
      </c>
      <c r="L2505" s="3">
        <v>50602134</v>
      </c>
      <c r="M2505" s="3"/>
      <c r="N2505" s="5"/>
      <c r="O2505" s="3">
        <v>325242800.76999998</v>
      </c>
      <c r="P2505" s="4">
        <v>1.125</v>
      </c>
      <c r="Q2505" s="3">
        <v>365898150.87</v>
      </c>
      <c r="R2505" s="4">
        <v>1.7000000000000001E-2</v>
      </c>
      <c r="S2505" s="3">
        <v>6220269</v>
      </c>
      <c r="T2505" s="3"/>
      <c r="U2505" s="5"/>
      <c r="V2505" s="3">
        <v>40419075</v>
      </c>
      <c r="W2505" s="5"/>
      <c r="X2505" s="3">
        <v>71024634</v>
      </c>
      <c r="Y2505" s="3">
        <v>3569069</v>
      </c>
      <c r="Z2505" s="3">
        <v>304766</v>
      </c>
      <c r="AA2505" s="3">
        <v>1440871</v>
      </c>
      <c r="AB2505" s="3">
        <v>50563496</v>
      </c>
      <c r="AC2505" s="3">
        <v>15146432</v>
      </c>
      <c r="AD2505" s="3">
        <v>33144365</v>
      </c>
      <c r="AE2505" s="3">
        <v>0</v>
      </c>
      <c r="AF2505" s="3">
        <v>50602134</v>
      </c>
      <c r="AG2505" s="3">
        <v>6220269</v>
      </c>
      <c r="AH2505" s="3">
        <v>33144365</v>
      </c>
      <c r="AI2505" s="3">
        <v>40419075</v>
      </c>
      <c r="AJ2505" s="3">
        <v>5823508</v>
      </c>
      <c r="AK2505" s="3">
        <v>5823508</v>
      </c>
      <c r="AL2505" s="3">
        <v>2614130</v>
      </c>
      <c r="AM2505" s="3">
        <v>3209378</v>
      </c>
      <c r="AN2505" s="3">
        <v>-2010961</v>
      </c>
      <c r="AO2505" s="3">
        <v>0</v>
      </c>
      <c r="AP2505" s="3">
        <v>2010961</v>
      </c>
      <c r="AQ2505" s="3">
        <v>0</v>
      </c>
      <c r="AR2505" s="3">
        <f>Tabela1[[#This Row],[Potrzeby finansowe 2027
w tym:]]+Tabela1[[#This Row],[Rozliczenie 2025 potrz. fin.]]</f>
        <v>71024634</v>
      </c>
      <c r="AS2505" s="3">
        <v>0</v>
      </c>
      <c r="AT2505" s="3">
        <v>0</v>
      </c>
      <c r="AU2505" s="3"/>
      <c r="AV2505" s="3"/>
      <c r="AW2505" s="3"/>
      <c r="AX2505" s="3"/>
      <c r="AY2505" s="3"/>
      <c r="AZ2505" s="3"/>
      <c r="BA2505" s="3">
        <v>304766</v>
      </c>
      <c r="BB2505" s="3">
        <v>0</v>
      </c>
      <c r="BC2505" s="3">
        <v>582.58000000000004</v>
      </c>
      <c r="BD2505" s="3">
        <v>7592.12</v>
      </c>
      <c r="BE2505" s="3">
        <v>7975.31</v>
      </c>
      <c r="BF2505" s="3">
        <v>0</v>
      </c>
      <c r="BG2505" s="3">
        <v>879051</v>
      </c>
      <c r="BH2505" s="3">
        <v>44763</v>
      </c>
      <c r="BI2505" s="3">
        <v>561820</v>
      </c>
      <c r="BJ2505" s="3">
        <v>9762017.0800000001</v>
      </c>
      <c r="BK2505" s="3">
        <v>3178882.4700000007</v>
      </c>
      <c r="BL2505" s="3">
        <v>5742571.2599999998</v>
      </c>
      <c r="BM2505" s="3">
        <v>14847395.92</v>
      </c>
      <c r="BN2505" s="53">
        <v>0.92720177456457431</v>
      </c>
      <c r="BO2505" s="54">
        <v>1.9956584000000001E-3</v>
      </c>
      <c r="BP2505" s="70">
        <v>50348</v>
      </c>
      <c r="BQ2505" s="71"/>
      <c r="BR2505" s="70"/>
      <c r="BS2505" s="72"/>
      <c r="BT2505" s="72"/>
      <c r="BU2505" s="70">
        <v>50602134</v>
      </c>
      <c r="BV2505" s="70">
        <v>6220269</v>
      </c>
      <c r="BW2505" s="74">
        <v>33144365</v>
      </c>
      <c r="BX2505" s="70">
        <v>89966768</v>
      </c>
    </row>
    <row r="2506" spans="1:76" x14ac:dyDescent="0.3">
      <c r="A2506" s="73" t="s">
        <v>2322</v>
      </c>
      <c r="B2506" s="2" t="s">
        <v>11</v>
      </c>
      <c r="C2506" s="2" t="s">
        <v>160</v>
      </c>
      <c r="D2506" s="2"/>
      <c r="E2506" s="2"/>
      <c r="F2506" s="17" t="str">
        <f>+Tabela1[[#This Row],[WK]]&amp;Tabela1[[#This Row],[PK]]&amp;Tabela1[[#This Row],[GK]]</f>
        <v>0223</v>
      </c>
      <c r="G2506" s="2" t="s">
        <v>2345</v>
      </c>
      <c r="H2506" s="3">
        <v>13072835930.120001</v>
      </c>
      <c r="I2506" s="4">
        <v>1.125</v>
      </c>
      <c r="J2506" s="3">
        <v>14706940421.389999</v>
      </c>
      <c r="K2506" s="11">
        <v>0.02</v>
      </c>
      <c r="L2506" s="3">
        <v>294138808</v>
      </c>
      <c r="M2506" s="3"/>
      <c r="N2506" s="5"/>
      <c r="O2506" s="3">
        <v>2893390681.8600001</v>
      </c>
      <c r="P2506" s="4">
        <v>1.125</v>
      </c>
      <c r="Q2506" s="3">
        <v>3255064517.0900002</v>
      </c>
      <c r="R2506" s="4">
        <v>1.7000000000000001E-2</v>
      </c>
      <c r="S2506" s="3">
        <v>55336097</v>
      </c>
      <c r="T2506" s="3"/>
      <c r="U2506" s="5"/>
      <c r="V2506" s="3">
        <v>210928170</v>
      </c>
      <c r="W2506" s="5"/>
      <c r="X2506" s="3">
        <v>61690687</v>
      </c>
      <c r="Y2506" s="3">
        <v>0</v>
      </c>
      <c r="Z2506" s="3">
        <v>313239</v>
      </c>
      <c r="AA2506" s="3">
        <v>5986056</v>
      </c>
      <c r="AB2506" s="3">
        <v>55391392</v>
      </c>
      <c r="AC2506" s="3">
        <v>0</v>
      </c>
      <c r="AD2506" s="3">
        <v>24249631</v>
      </c>
      <c r="AE2506" s="3">
        <v>84337731</v>
      </c>
      <c r="AF2506" s="3">
        <v>234050708</v>
      </c>
      <c r="AG2506" s="3">
        <v>55336097</v>
      </c>
      <c r="AH2506" s="3">
        <v>0</v>
      </c>
      <c r="AI2506" s="3">
        <v>210928170</v>
      </c>
      <c r="AJ2506" s="3">
        <v>2522783</v>
      </c>
      <c r="AK2506" s="3">
        <v>2614350</v>
      </c>
      <c r="AL2506" s="3">
        <v>12889700</v>
      </c>
      <c r="AM2506" s="3">
        <v>-10275350</v>
      </c>
      <c r="AN2506" s="3">
        <v>91567</v>
      </c>
      <c r="AO2506" s="3">
        <v>0</v>
      </c>
      <c r="AP2506" s="3">
        <v>0</v>
      </c>
      <c r="AQ2506" s="3">
        <v>91567</v>
      </c>
      <c r="AR2506" s="3">
        <f>Tabela1[[#This Row],[Potrzeby finansowe 2027
w tym:]]+Tabela1[[#This Row],[Rozliczenie 2025 potrz. fin.]]</f>
        <v>61782254</v>
      </c>
      <c r="AS2506" s="3">
        <v>0</v>
      </c>
      <c r="AT2506" s="3">
        <v>0</v>
      </c>
      <c r="AU2506" s="3"/>
      <c r="AV2506" s="3"/>
      <c r="AW2506" s="3"/>
      <c r="AX2506" s="3"/>
      <c r="AY2506" s="3"/>
      <c r="AZ2506" s="3"/>
      <c r="BA2506" s="3">
        <v>313239</v>
      </c>
      <c r="BB2506" s="3">
        <v>0</v>
      </c>
      <c r="BC2506" s="3">
        <v>186.89</v>
      </c>
      <c r="BD2506" s="3">
        <v>7444.08</v>
      </c>
      <c r="BE2506" s="3">
        <v>10441.280000000001</v>
      </c>
      <c r="BF2506" s="3">
        <v>1829.83</v>
      </c>
      <c r="BG2506" s="3">
        <v>3820653</v>
      </c>
      <c r="BH2506" s="3">
        <v>194555</v>
      </c>
      <c r="BI2506" s="3">
        <v>2165403</v>
      </c>
      <c r="BJ2506" s="3">
        <v>37625422.542499997</v>
      </c>
      <c r="BK2506" s="3">
        <v>33011224.119999997</v>
      </c>
      <c r="BL2506" s="3">
        <v>952275.13</v>
      </c>
      <c r="BM2506" s="3">
        <v>16552243.43</v>
      </c>
      <c r="BN2506" s="53">
        <v>1.9572050607952678</v>
      </c>
      <c r="BO2506" s="54">
        <v>5.8145884999999996E-3</v>
      </c>
      <c r="BP2506" s="70">
        <v>146696</v>
      </c>
      <c r="BQ2506" s="71"/>
      <c r="BR2506" s="70"/>
      <c r="BS2506" s="72"/>
      <c r="BT2506" s="72"/>
      <c r="BU2506" s="70">
        <v>234050708</v>
      </c>
      <c r="BV2506" s="70">
        <v>55336097</v>
      </c>
      <c r="BW2506" s="74">
        <v>0</v>
      </c>
      <c r="BX2506" s="70">
        <v>289386805</v>
      </c>
    </row>
    <row r="2507" spans="1:76" x14ac:dyDescent="0.3">
      <c r="A2507" s="73" t="s">
        <v>2322</v>
      </c>
      <c r="B2507" s="2" t="s">
        <v>11</v>
      </c>
      <c r="C2507" s="2" t="s">
        <v>170</v>
      </c>
      <c r="D2507" s="2"/>
      <c r="E2507" s="2"/>
      <c r="F2507" s="17" t="str">
        <f>+Tabela1[[#This Row],[WK]]&amp;Tabela1[[#This Row],[PK]]&amp;Tabela1[[#This Row],[GK]]</f>
        <v>0224</v>
      </c>
      <c r="G2507" s="2" t="s">
        <v>2346</v>
      </c>
      <c r="H2507" s="3">
        <v>2623725807.9299998</v>
      </c>
      <c r="I2507" s="4">
        <v>1.125</v>
      </c>
      <c r="J2507" s="3">
        <v>2951691533.9200001</v>
      </c>
      <c r="K2507" s="11">
        <v>0.02</v>
      </c>
      <c r="L2507" s="3">
        <v>59033831</v>
      </c>
      <c r="M2507" s="3"/>
      <c r="N2507" s="5"/>
      <c r="O2507" s="3">
        <v>337358678.68000001</v>
      </c>
      <c r="P2507" s="4">
        <v>1.125</v>
      </c>
      <c r="Q2507" s="3">
        <v>379528513.51999998</v>
      </c>
      <c r="R2507" s="4">
        <v>1.7000000000000001E-2</v>
      </c>
      <c r="S2507" s="3">
        <v>6451985</v>
      </c>
      <c r="T2507" s="3"/>
      <c r="U2507" s="5"/>
      <c r="V2507" s="3">
        <v>42273219</v>
      </c>
      <c r="W2507" s="5"/>
      <c r="X2507" s="3">
        <v>80485402</v>
      </c>
      <c r="Y2507" s="3">
        <v>20833099</v>
      </c>
      <c r="Z2507" s="3">
        <v>273398</v>
      </c>
      <c r="AA2507" s="3">
        <v>1680042</v>
      </c>
      <c r="AB2507" s="3">
        <v>52612628</v>
      </c>
      <c r="AC2507" s="3">
        <v>5086235</v>
      </c>
      <c r="AD2507" s="3">
        <v>38212184</v>
      </c>
      <c r="AE2507" s="3">
        <v>0</v>
      </c>
      <c r="AF2507" s="3">
        <v>59033831</v>
      </c>
      <c r="AG2507" s="3">
        <v>6451985</v>
      </c>
      <c r="AH2507" s="3">
        <v>38212184</v>
      </c>
      <c r="AI2507" s="3">
        <v>42273219</v>
      </c>
      <c r="AJ2507" s="3">
        <v>4960792</v>
      </c>
      <c r="AK2507" s="3">
        <v>4960792</v>
      </c>
      <c r="AL2507" s="3">
        <v>2364454</v>
      </c>
      <c r="AM2507" s="3">
        <v>2596338</v>
      </c>
      <c r="AN2507" s="3">
        <v>-1319839</v>
      </c>
      <c r="AO2507" s="3">
        <v>0</v>
      </c>
      <c r="AP2507" s="3">
        <v>1319839</v>
      </c>
      <c r="AQ2507" s="3">
        <v>0</v>
      </c>
      <c r="AR2507" s="3">
        <f>Tabela1[[#This Row],[Potrzeby finansowe 2027
w tym:]]+Tabela1[[#This Row],[Rozliczenie 2025 potrz. fin.]]</f>
        <v>80485402</v>
      </c>
      <c r="AS2507" s="3">
        <v>0</v>
      </c>
      <c r="AT2507" s="3">
        <v>0</v>
      </c>
      <c r="AU2507" s="3"/>
      <c r="AV2507" s="3"/>
      <c r="AW2507" s="3"/>
      <c r="AX2507" s="3"/>
      <c r="AY2507" s="3"/>
      <c r="AZ2507" s="3"/>
      <c r="BA2507" s="3">
        <v>273398</v>
      </c>
      <c r="BB2507" s="3">
        <v>0</v>
      </c>
      <c r="BC2507" s="3">
        <v>60.25</v>
      </c>
      <c r="BD2507" s="3">
        <v>11711.41</v>
      </c>
      <c r="BE2507" s="3">
        <v>435.49</v>
      </c>
      <c r="BF2507" s="3">
        <v>0</v>
      </c>
      <c r="BG2507" s="3">
        <v>1160541</v>
      </c>
      <c r="BH2507" s="3">
        <v>59097</v>
      </c>
      <c r="BI2507" s="3">
        <v>519501</v>
      </c>
      <c r="BJ2507" s="3">
        <v>9026705.1350000016</v>
      </c>
      <c r="BK2507" s="3">
        <v>3967463.4500000011</v>
      </c>
      <c r="BL2507" s="3">
        <v>3377732.32</v>
      </c>
      <c r="BM2507" s="3">
        <v>13481502.1</v>
      </c>
      <c r="BN2507" s="53">
        <v>0.72830266184686165</v>
      </c>
      <c r="BO2507" s="54">
        <v>3.1072182000000002E-3</v>
      </c>
      <c r="BP2507" s="70">
        <v>73871</v>
      </c>
      <c r="BQ2507" s="71"/>
      <c r="BR2507" s="70"/>
      <c r="BS2507" s="72"/>
      <c r="BT2507" s="72"/>
      <c r="BU2507" s="70">
        <v>59033831</v>
      </c>
      <c r="BV2507" s="70">
        <v>6451985</v>
      </c>
      <c r="BW2507" s="74">
        <v>38212184</v>
      </c>
      <c r="BX2507" s="70">
        <v>103698000</v>
      </c>
    </row>
    <row r="2508" spans="1:76" x14ac:dyDescent="0.3">
      <c r="A2508" s="73" t="s">
        <v>2322</v>
      </c>
      <c r="B2508" s="2" t="s">
        <v>11</v>
      </c>
      <c r="C2508" s="2" t="s">
        <v>178</v>
      </c>
      <c r="D2508" s="2"/>
      <c r="E2508" s="2"/>
      <c r="F2508" s="17" t="str">
        <f>+Tabela1[[#This Row],[WK]]&amp;Tabela1[[#This Row],[PK]]&amp;Tabela1[[#This Row],[GK]]</f>
        <v>0225</v>
      </c>
      <c r="G2508" s="2" t="s">
        <v>2347</v>
      </c>
      <c r="H2508" s="3">
        <v>4004650601.1900001</v>
      </c>
      <c r="I2508" s="4">
        <v>1.125</v>
      </c>
      <c r="J2508" s="3">
        <v>4505231926.3400002</v>
      </c>
      <c r="K2508" s="11">
        <v>0.02</v>
      </c>
      <c r="L2508" s="3">
        <v>90104639</v>
      </c>
      <c r="M2508" s="3"/>
      <c r="N2508" s="5"/>
      <c r="O2508" s="3">
        <v>482517986.89999998</v>
      </c>
      <c r="P2508" s="4">
        <v>1.125</v>
      </c>
      <c r="Q2508" s="3">
        <v>542832735.25999999</v>
      </c>
      <c r="R2508" s="4">
        <v>1.7000000000000001E-2</v>
      </c>
      <c r="S2508" s="3">
        <v>9228156</v>
      </c>
      <c r="T2508" s="3"/>
      <c r="U2508" s="5"/>
      <c r="V2508" s="3">
        <v>67634830</v>
      </c>
      <c r="W2508" s="5"/>
      <c r="X2508" s="3">
        <v>73044526</v>
      </c>
      <c r="Y2508" s="3">
        <v>5401518</v>
      </c>
      <c r="Z2508" s="3">
        <v>411530</v>
      </c>
      <c r="AA2508" s="3">
        <v>2357453</v>
      </c>
      <c r="AB2508" s="3">
        <v>64874025</v>
      </c>
      <c r="AC2508" s="3">
        <v>0</v>
      </c>
      <c r="AD2508" s="3">
        <v>23091665</v>
      </c>
      <c r="AE2508" s="3">
        <v>0</v>
      </c>
      <c r="AF2508" s="3">
        <v>90104639</v>
      </c>
      <c r="AG2508" s="3">
        <v>9228156</v>
      </c>
      <c r="AH2508" s="3">
        <v>23091665</v>
      </c>
      <c r="AI2508" s="3">
        <v>67634830</v>
      </c>
      <c r="AJ2508" s="3">
        <v>7579911</v>
      </c>
      <c r="AK2508" s="3">
        <v>7579911</v>
      </c>
      <c r="AL2508" s="3">
        <v>-3776972</v>
      </c>
      <c r="AM2508" s="3">
        <v>11356883</v>
      </c>
      <c r="AN2508" s="3">
        <v>-2398804</v>
      </c>
      <c r="AO2508" s="3">
        <v>0</v>
      </c>
      <c r="AP2508" s="3">
        <v>2398804</v>
      </c>
      <c r="AQ2508" s="3">
        <v>0</v>
      </c>
      <c r="AR2508" s="3">
        <f>Tabela1[[#This Row],[Potrzeby finansowe 2027
w tym:]]+Tabela1[[#This Row],[Rozliczenie 2025 potrz. fin.]]</f>
        <v>73044526</v>
      </c>
      <c r="AS2508" s="3">
        <v>0</v>
      </c>
      <c r="AT2508" s="3">
        <v>0</v>
      </c>
      <c r="AU2508" s="3"/>
      <c r="AV2508" s="3"/>
      <c r="AW2508" s="3"/>
      <c r="AX2508" s="3"/>
      <c r="AY2508" s="3"/>
      <c r="AZ2508" s="3"/>
      <c r="BA2508" s="3">
        <v>411530</v>
      </c>
      <c r="BB2508" s="3">
        <v>0</v>
      </c>
      <c r="BC2508" s="3">
        <v>47.89</v>
      </c>
      <c r="BD2508" s="3">
        <v>0</v>
      </c>
      <c r="BE2508" s="3">
        <v>36197.919999999998</v>
      </c>
      <c r="BF2508" s="3">
        <v>0</v>
      </c>
      <c r="BG2508" s="3">
        <v>1640217</v>
      </c>
      <c r="BH2508" s="3">
        <v>83523</v>
      </c>
      <c r="BI2508" s="3">
        <v>717236</v>
      </c>
      <c r="BJ2508" s="3">
        <v>12462483.280000001</v>
      </c>
      <c r="BK2508" s="3">
        <v>5811217.9400000013</v>
      </c>
      <c r="BL2508" s="3">
        <v>6873604.8399999999</v>
      </c>
      <c r="BM2508" s="3">
        <v>12857851.68</v>
      </c>
      <c r="BN2508" s="53">
        <v>0.93635392704567855</v>
      </c>
      <c r="BO2508" s="54">
        <v>3.4545895999999999E-3</v>
      </c>
      <c r="BP2508" s="70">
        <v>87155</v>
      </c>
      <c r="BQ2508" s="71"/>
      <c r="BR2508" s="70"/>
      <c r="BS2508" s="72"/>
      <c r="BT2508" s="72"/>
      <c r="BU2508" s="70">
        <v>90104639</v>
      </c>
      <c r="BV2508" s="70">
        <v>9228156</v>
      </c>
      <c r="BW2508" s="74">
        <v>23091665</v>
      </c>
      <c r="BX2508" s="70">
        <v>122424460</v>
      </c>
    </row>
    <row r="2509" spans="1:76" x14ac:dyDescent="0.3">
      <c r="A2509" s="73" t="s">
        <v>2322</v>
      </c>
      <c r="B2509" s="2" t="s">
        <v>11</v>
      </c>
      <c r="C2509" s="2" t="s">
        <v>185</v>
      </c>
      <c r="D2509" s="2"/>
      <c r="E2509" s="2"/>
      <c r="F2509" s="17" t="str">
        <f>+Tabela1[[#This Row],[WK]]&amp;Tabela1[[#This Row],[PK]]&amp;Tabela1[[#This Row],[GK]]</f>
        <v>0226</v>
      </c>
      <c r="G2509" s="2" t="s">
        <v>2348</v>
      </c>
      <c r="H2509" s="3">
        <v>1818927894.6199999</v>
      </c>
      <c r="I2509" s="4">
        <v>1.125</v>
      </c>
      <c r="J2509" s="3">
        <v>2046293881.45</v>
      </c>
      <c r="K2509" s="11">
        <v>0.02</v>
      </c>
      <c r="L2509" s="3">
        <v>40925878</v>
      </c>
      <c r="M2509" s="3"/>
      <c r="N2509" s="5"/>
      <c r="O2509" s="3">
        <v>180282303.14000002</v>
      </c>
      <c r="P2509" s="4">
        <v>1.125</v>
      </c>
      <c r="Q2509" s="3">
        <v>202817591.03</v>
      </c>
      <c r="R2509" s="4">
        <v>1.7000000000000001E-2</v>
      </c>
      <c r="S2509" s="3">
        <v>3447899</v>
      </c>
      <c r="T2509" s="3"/>
      <c r="U2509" s="5"/>
      <c r="V2509" s="3">
        <v>28783892</v>
      </c>
      <c r="W2509" s="5"/>
      <c r="X2509" s="3">
        <v>52154017</v>
      </c>
      <c r="Y2509" s="3">
        <v>4127023</v>
      </c>
      <c r="Z2509" s="3">
        <v>195812</v>
      </c>
      <c r="AA2509" s="3">
        <v>1151429</v>
      </c>
      <c r="AB2509" s="3">
        <v>28129091</v>
      </c>
      <c r="AC2509" s="3">
        <v>18550662</v>
      </c>
      <c r="AD2509" s="3">
        <v>23370124</v>
      </c>
      <c r="AE2509" s="3">
        <v>0</v>
      </c>
      <c r="AF2509" s="3">
        <v>40925878</v>
      </c>
      <c r="AG2509" s="3">
        <v>3447899</v>
      </c>
      <c r="AH2509" s="3">
        <v>23370124</v>
      </c>
      <c r="AI2509" s="3">
        <v>28783892</v>
      </c>
      <c r="AJ2509" s="3">
        <v>1361348</v>
      </c>
      <c r="AK2509" s="3">
        <v>1361348</v>
      </c>
      <c r="AL2509" s="3">
        <v>1824507</v>
      </c>
      <c r="AM2509" s="3">
        <v>-463159</v>
      </c>
      <c r="AN2509" s="3">
        <v>190543</v>
      </c>
      <c r="AO2509" s="3">
        <v>0</v>
      </c>
      <c r="AP2509" s="3">
        <v>-190543</v>
      </c>
      <c r="AQ2509" s="3">
        <v>0</v>
      </c>
      <c r="AR2509" s="3">
        <f>Tabela1[[#This Row],[Potrzeby finansowe 2027
w tym:]]+Tabela1[[#This Row],[Rozliczenie 2025 potrz. fin.]]</f>
        <v>52154017</v>
      </c>
      <c r="AS2509" s="3">
        <v>0</v>
      </c>
      <c r="AT2509" s="3">
        <v>0</v>
      </c>
      <c r="AU2509" s="3"/>
      <c r="AV2509" s="3"/>
      <c r="AW2509" s="3"/>
      <c r="AX2509" s="3"/>
      <c r="AY2509" s="3"/>
      <c r="AZ2509" s="3"/>
      <c r="BA2509" s="3">
        <v>195812</v>
      </c>
      <c r="BB2509" s="3">
        <v>0</v>
      </c>
      <c r="BC2509" s="3">
        <v>155.29</v>
      </c>
      <c r="BD2509" s="3">
        <v>3834.48</v>
      </c>
      <c r="BE2509" s="3">
        <v>8671.17</v>
      </c>
      <c r="BF2509" s="3">
        <v>0</v>
      </c>
      <c r="BG2509" s="3">
        <v>780646</v>
      </c>
      <c r="BH2509" s="3">
        <v>39752</v>
      </c>
      <c r="BI2509" s="3">
        <v>370783</v>
      </c>
      <c r="BJ2509" s="3">
        <v>6442614.0100000016</v>
      </c>
      <c r="BK2509" s="3">
        <v>2726890.790000001</v>
      </c>
      <c r="BL2509" s="3">
        <v>1711728.98</v>
      </c>
      <c r="BM2509" s="3">
        <v>11439434.92</v>
      </c>
      <c r="BN2509" s="53">
        <v>0.89585113374958925</v>
      </c>
      <c r="BO2509" s="54">
        <v>1.6129975999999999E-3</v>
      </c>
      <c r="BP2509" s="70">
        <v>40694</v>
      </c>
      <c r="BQ2509" s="71"/>
      <c r="BR2509" s="70"/>
      <c r="BS2509" s="72"/>
      <c r="BT2509" s="72"/>
      <c r="BU2509" s="70">
        <v>40925878</v>
      </c>
      <c r="BV2509" s="70">
        <v>3447899</v>
      </c>
      <c r="BW2509" s="74">
        <v>23370124</v>
      </c>
      <c r="BX2509" s="70">
        <v>67743901</v>
      </c>
    </row>
    <row r="2510" spans="1:76" x14ac:dyDescent="0.3">
      <c r="A2510" s="73" t="s">
        <v>2322</v>
      </c>
      <c r="B2510" s="2" t="s">
        <v>18</v>
      </c>
      <c r="C2510" s="2" t="s">
        <v>12</v>
      </c>
      <c r="D2510" s="2"/>
      <c r="E2510" s="2"/>
      <c r="F2510" s="17" t="str">
        <f>+Tabela1[[#This Row],[WK]]&amp;Tabela1[[#This Row],[PK]]&amp;Tabela1[[#This Row],[GK]]</f>
        <v>0401</v>
      </c>
      <c r="G2510" s="2" t="s">
        <v>2349</v>
      </c>
      <c r="H2510" s="3">
        <v>2259292001.6199999</v>
      </c>
      <c r="I2510" s="4">
        <v>1.125</v>
      </c>
      <c r="J2510" s="3">
        <v>2541703501.8200002</v>
      </c>
      <c r="K2510" s="11">
        <v>0.02</v>
      </c>
      <c r="L2510" s="3">
        <v>50834070</v>
      </c>
      <c r="M2510" s="3"/>
      <c r="N2510" s="5"/>
      <c r="O2510" s="3">
        <v>212033190.44999996</v>
      </c>
      <c r="P2510" s="4">
        <v>1.125</v>
      </c>
      <c r="Q2510" s="3">
        <v>238537339.25999999</v>
      </c>
      <c r="R2510" s="4">
        <v>1.7000000000000001E-2</v>
      </c>
      <c r="S2510" s="3">
        <v>4055135</v>
      </c>
      <c r="T2510" s="3"/>
      <c r="U2510" s="5"/>
      <c r="V2510" s="3">
        <v>35976760</v>
      </c>
      <c r="W2510" s="5"/>
      <c r="X2510" s="3">
        <v>65856877</v>
      </c>
      <c r="Y2510" s="3">
        <v>10704092</v>
      </c>
      <c r="Z2510" s="3">
        <v>261648</v>
      </c>
      <c r="AA2510" s="3">
        <v>1547382</v>
      </c>
      <c r="AB2510" s="3">
        <v>38486648</v>
      </c>
      <c r="AC2510" s="3">
        <v>14857107</v>
      </c>
      <c r="AD2510" s="3">
        <v>29880117</v>
      </c>
      <c r="AE2510" s="3">
        <v>0</v>
      </c>
      <c r="AF2510" s="3">
        <v>50834070</v>
      </c>
      <c r="AG2510" s="3">
        <v>4055135</v>
      </c>
      <c r="AH2510" s="3">
        <v>29880117</v>
      </c>
      <c r="AI2510" s="3">
        <v>35976760</v>
      </c>
      <c r="AJ2510" s="3">
        <v>3991291</v>
      </c>
      <c r="AK2510" s="3">
        <v>3991291</v>
      </c>
      <c r="AL2510" s="3">
        <v>1738673</v>
      </c>
      <c r="AM2510" s="3">
        <v>2252618</v>
      </c>
      <c r="AN2510" s="3">
        <v>1210329</v>
      </c>
      <c r="AO2510" s="3">
        <v>0</v>
      </c>
      <c r="AP2510" s="3">
        <v>-1210329</v>
      </c>
      <c r="AQ2510" s="3">
        <v>0</v>
      </c>
      <c r="AR2510" s="3">
        <f>Tabela1[[#This Row],[Potrzeby finansowe 2027
w tym:]]+Tabela1[[#This Row],[Rozliczenie 2025 potrz. fin.]]</f>
        <v>65856877</v>
      </c>
      <c r="AS2510" s="3">
        <v>0</v>
      </c>
      <c r="AT2510" s="3">
        <v>0</v>
      </c>
      <c r="AU2510" s="3"/>
      <c r="AV2510" s="3"/>
      <c r="AW2510" s="3"/>
      <c r="AX2510" s="3"/>
      <c r="AY2510" s="3"/>
      <c r="AZ2510" s="3"/>
      <c r="BA2510" s="3">
        <v>261648</v>
      </c>
      <c r="BB2510" s="3">
        <v>0</v>
      </c>
      <c r="BC2510" s="3">
        <v>82.97</v>
      </c>
      <c r="BD2510" s="3">
        <v>11332.11</v>
      </c>
      <c r="BE2510" s="3">
        <v>0.02</v>
      </c>
      <c r="BF2510" s="3">
        <v>0</v>
      </c>
      <c r="BG2510" s="3">
        <v>1032089</v>
      </c>
      <c r="BH2510" s="3">
        <v>52556</v>
      </c>
      <c r="BI2510" s="3">
        <v>515293</v>
      </c>
      <c r="BJ2510" s="3">
        <v>8953589.7874999996</v>
      </c>
      <c r="BK2510" s="3">
        <v>6352743.7999999989</v>
      </c>
      <c r="BL2510" s="3">
        <v>167460.4</v>
      </c>
      <c r="BM2510" s="3">
        <v>10068463.15</v>
      </c>
      <c r="BN2510" s="53">
        <v>0.80400920144594146</v>
      </c>
      <c r="BO2510" s="54">
        <v>2.2231318E-3</v>
      </c>
      <c r="BP2510" s="70">
        <v>56087</v>
      </c>
      <c r="BQ2510" s="71"/>
      <c r="BR2510" s="70"/>
      <c r="BS2510" s="72"/>
      <c r="BT2510" s="72"/>
      <c r="BU2510" s="70">
        <v>50834070</v>
      </c>
      <c r="BV2510" s="70">
        <v>4055135</v>
      </c>
      <c r="BW2510" s="74">
        <v>29880117</v>
      </c>
      <c r="BX2510" s="70">
        <v>84769322</v>
      </c>
    </row>
    <row r="2511" spans="1:76" x14ac:dyDescent="0.3">
      <c r="A2511" s="73" t="s">
        <v>2322</v>
      </c>
      <c r="B2511" s="2" t="s">
        <v>18</v>
      </c>
      <c r="C2511" s="2" t="s">
        <v>11</v>
      </c>
      <c r="D2511" s="2"/>
      <c r="E2511" s="2"/>
      <c r="F2511" s="17" t="str">
        <f>+Tabela1[[#This Row],[WK]]&amp;Tabela1[[#This Row],[PK]]&amp;Tabela1[[#This Row],[GK]]</f>
        <v>0402</v>
      </c>
      <c r="G2511" s="2" t="s">
        <v>2350</v>
      </c>
      <c r="H2511" s="3">
        <v>3191013938.52</v>
      </c>
      <c r="I2511" s="4">
        <v>1.125</v>
      </c>
      <c r="J2511" s="3">
        <v>3589890680.8400002</v>
      </c>
      <c r="K2511" s="11">
        <v>0.02</v>
      </c>
      <c r="L2511" s="3">
        <v>71797814</v>
      </c>
      <c r="M2511" s="3"/>
      <c r="N2511" s="5"/>
      <c r="O2511" s="3">
        <v>425591700.26000005</v>
      </c>
      <c r="P2511" s="4">
        <v>1.125</v>
      </c>
      <c r="Q2511" s="3">
        <v>478790662.79000002</v>
      </c>
      <c r="R2511" s="4">
        <v>1.7000000000000001E-2</v>
      </c>
      <c r="S2511" s="3">
        <v>8139441</v>
      </c>
      <c r="T2511" s="3"/>
      <c r="U2511" s="5"/>
      <c r="V2511" s="3">
        <v>52999946</v>
      </c>
      <c r="W2511" s="5"/>
      <c r="X2511" s="3">
        <v>100622268</v>
      </c>
      <c r="Y2511" s="3">
        <v>10489477</v>
      </c>
      <c r="Z2511" s="3">
        <v>1249492</v>
      </c>
      <c r="AA2511" s="3">
        <v>2069189</v>
      </c>
      <c r="AB2511" s="3">
        <v>74935335</v>
      </c>
      <c r="AC2511" s="3">
        <v>11878775</v>
      </c>
      <c r="AD2511" s="3">
        <v>47622322</v>
      </c>
      <c r="AE2511" s="3">
        <v>0</v>
      </c>
      <c r="AF2511" s="3">
        <v>71797814</v>
      </c>
      <c r="AG2511" s="3">
        <v>8139441</v>
      </c>
      <c r="AH2511" s="3">
        <v>47622322</v>
      </c>
      <c r="AI2511" s="3">
        <v>52999946</v>
      </c>
      <c r="AJ2511" s="3">
        <v>6136669</v>
      </c>
      <c r="AK2511" s="3">
        <v>6136669</v>
      </c>
      <c r="AL2511" s="3">
        <v>3179900</v>
      </c>
      <c r="AM2511" s="3">
        <v>2956769</v>
      </c>
      <c r="AN2511" s="3">
        <v>1452836</v>
      </c>
      <c r="AO2511" s="3">
        <v>0</v>
      </c>
      <c r="AP2511" s="3">
        <v>-1452836</v>
      </c>
      <c r="AQ2511" s="3">
        <v>0</v>
      </c>
      <c r="AR2511" s="3">
        <f>Tabela1[[#This Row],[Potrzeby finansowe 2027
w tym:]]+Tabela1[[#This Row],[Rozliczenie 2025 potrz. fin.]]</f>
        <v>100622268</v>
      </c>
      <c r="AS2511" s="3">
        <v>0</v>
      </c>
      <c r="AT2511" s="3">
        <v>0</v>
      </c>
      <c r="AU2511" s="3"/>
      <c r="AV2511" s="3"/>
      <c r="AW2511" s="3"/>
      <c r="AX2511" s="3"/>
      <c r="AY2511" s="3"/>
      <c r="AZ2511" s="3"/>
      <c r="BA2511" s="3">
        <v>1249492</v>
      </c>
      <c r="BB2511" s="3">
        <v>0</v>
      </c>
      <c r="BC2511" s="3">
        <v>681.8</v>
      </c>
      <c r="BD2511" s="3">
        <v>53162.05</v>
      </c>
      <c r="BE2511" s="3">
        <v>4.3499999999999996</v>
      </c>
      <c r="BF2511" s="3">
        <v>0</v>
      </c>
      <c r="BG2511" s="3">
        <v>1512119</v>
      </c>
      <c r="BH2511" s="3">
        <v>77000</v>
      </c>
      <c r="BI2511" s="3">
        <v>557070</v>
      </c>
      <c r="BJ2511" s="3">
        <v>9679482.2024999987</v>
      </c>
      <c r="BK2511" s="3">
        <v>6255119.629999999</v>
      </c>
      <c r="BL2511" s="3">
        <v>499689.62</v>
      </c>
      <c r="BM2511" s="3">
        <v>12698071.050000001</v>
      </c>
      <c r="BN2511" s="53">
        <v>0.85908642786723632</v>
      </c>
      <c r="BO2511" s="54">
        <v>3.0300421000000002E-3</v>
      </c>
      <c r="BP2511" s="70">
        <v>76445</v>
      </c>
      <c r="BQ2511" s="71"/>
      <c r="BR2511" s="70"/>
      <c r="BS2511" s="72"/>
      <c r="BT2511" s="72"/>
      <c r="BU2511" s="70">
        <v>71797814</v>
      </c>
      <c r="BV2511" s="70">
        <v>8139441</v>
      </c>
      <c r="BW2511" s="74">
        <v>47622322</v>
      </c>
      <c r="BX2511" s="70">
        <v>127559577</v>
      </c>
    </row>
    <row r="2512" spans="1:76" x14ac:dyDescent="0.3">
      <c r="A2512" s="73" t="s">
        <v>2322</v>
      </c>
      <c r="B2512" s="2" t="s">
        <v>18</v>
      </c>
      <c r="C2512" s="2" t="s">
        <v>16</v>
      </c>
      <c r="D2512" s="2"/>
      <c r="E2512" s="2"/>
      <c r="F2512" s="17" t="str">
        <f>+Tabela1[[#This Row],[WK]]&amp;Tabela1[[#This Row],[PK]]&amp;Tabela1[[#This Row],[GK]]</f>
        <v>0403</v>
      </c>
      <c r="G2512" s="2" t="s">
        <v>2351</v>
      </c>
      <c r="H2512" s="3">
        <v>7411071225</v>
      </c>
      <c r="I2512" s="4">
        <v>1.125</v>
      </c>
      <c r="J2512" s="3">
        <v>8337455128.1300001</v>
      </c>
      <c r="K2512" s="11">
        <v>0.02</v>
      </c>
      <c r="L2512" s="3">
        <v>166749103</v>
      </c>
      <c r="M2512" s="3"/>
      <c r="N2512" s="5"/>
      <c r="O2512" s="3">
        <v>1312676556.8499999</v>
      </c>
      <c r="P2512" s="4">
        <v>1.125</v>
      </c>
      <c r="Q2512" s="3">
        <v>1476761126.46</v>
      </c>
      <c r="R2512" s="4">
        <v>1.7000000000000001E-2</v>
      </c>
      <c r="S2512" s="3">
        <v>25104939</v>
      </c>
      <c r="T2512" s="3"/>
      <c r="U2512" s="5"/>
      <c r="V2512" s="3">
        <v>106848949</v>
      </c>
      <c r="W2512" s="5"/>
      <c r="X2512" s="3">
        <v>38156239</v>
      </c>
      <c r="Y2512" s="3">
        <v>0</v>
      </c>
      <c r="Z2512" s="3">
        <v>1355973</v>
      </c>
      <c r="AA2512" s="3">
        <v>3503606</v>
      </c>
      <c r="AB2512" s="3">
        <v>33296660</v>
      </c>
      <c r="AC2512" s="3">
        <v>0</v>
      </c>
      <c r="AD2512" s="3">
        <v>0</v>
      </c>
      <c r="AE2512" s="3">
        <v>28536766</v>
      </c>
      <c r="AF2512" s="3">
        <v>138212337</v>
      </c>
      <c r="AG2512" s="3">
        <v>25104939</v>
      </c>
      <c r="AH2512" s="3">
        <v>0</v>
      </c>
      <c r="AI2512" s="3">
        <v>106848949</v>
      </c>
      <c r="AJ2512" s="3">
        <v>1067196</v>
      </c>
      <c r="AK2512" s="3">
        <v>2128504</v>
      </c>
      <c r="AL2512" s="3">
        <v>11022933</v>
      </c>
      <c r="AM2512" s="3">
        <v>-8894429</v>
      </c>
      <c r="AN2512" s="3">
        <v>1061308</v>
      </c>
      <c r="AO2512" s="3">
        <v>0</v>
      </c>
      <c r="AP2512" s="3">
        <v>0</v>
      </c>
      <c r="AQ2512" s="3">
        <v>1061308</v>
      </c>
      <c r="AR2512" s="3">
        <f>Tabela1[[#This Row],[Potrzeby finansowe 2027
w tym:]]+Tabela1[[#This Row],[Rozliczenie 2025 potrz. fin.]]</f>
        <v>39217547</v>
      </c>
      <c r="AS2512" s="3">
        <v>0</v>
      </c>
      <c r="AT2512" s="3">
        <v>0</v>
      </c>
      <c r="AU2512" s="3"/>
      <c r="AV2512" s="3"/>
      <c r="AW2512" s="3"/>
      <c r="AX2512" s="3"/>
      <c r="AY2512" s="3"/>
      <c r="AZ2512" s="3"/>
      <c r="BA2512" s="3">
        <v>1355973</v>
      </c>
      <c r="BB2512" s="3">
        <v>0</v>
      </c>
      <c r="BC2512" s="3">
        <v>480.9</v>
      </c>
      <c r="BD2512" s="3">
        <v>56649.65</v>
      </c>
      <c r="BE2512" s="3">
        <v>3817.11</v>
      </c>
      <c r="BF2512" s="3">
        <v>0</v>
      </c>
      <c r="BG2512" s="3">
        <v>2533408</v>
      </c>
      <c r="BH2512" s="3">
        <v>129006</v>
      </c>
      <c r="BI2512" s="3">
        <v>970198</v>
      </c>
      <c r="BJ2512" s="3">
        <v>16857880.475000001</v>
      </c>
      <c r="BK2512" s="3">
        <v>14225326.960000001</v>
      </c>
      <c r="BL2512" s="3">
        <v>1131357.71</v>
      </c>
      <c r="BM2512" s="3">
        <v>8267498.6400000006</v>
      </c>
      <c r="BN2512" s="53">
        <v>1.5755175813342097</v>
      </c>
      <c r="BO2512" s="54">
        <v>3.9654325999999998E-3</v>
      </c>
      <c r="BP2512" s="70">
        <v>100043</v>
      </c>
      <c r="BQ2512" s="71"/>
      <c r="BR2512" s="70"/>
      <c r="BS2512" s="72"/>
      <c r="BT2512" s="72"/>
      <c r="BU2512" s="70">
        <v>138212337</v>
      </c>
      <c r="BV2512" s="70">
        <v>25104939</v>
      </c>
      <c r="BW2512" s="74">
        <v>0</v>
      </c>
      <c r="BX2512" s="70">
        <v>163317276</v>
      </c>
    </row>
    <row r="2513" spans="1:76" x14ac:dyDescent="0.3">
      <c r="A2513" s="73" t="s">
        <v>2322</v>
      </c>
      <c r="B2513" s="2" t="s">
        <v>18</v>
      </c>
      <c r="C2513" s="2" t="s">
        <v>18</v>
      </c>
      <c r="D2513" s="2"/>
      <c r="E2513" s="2"/>
      <c r="F2513" s="17" t="str">
        <f>+Tabela1[[#This Row],[WK]]&amp;Tabela1[[#This Row],[PK]]&amp;Tabela1[[#This Row],[GK]]</f>
        <v>0404</v>
      </c>
      <c r="G2513" s="2" t="s">
        <v>2352</v>
      </c>
      <c r="H2513" s="3">
        <v>1983919862.8299999</v>
      </c>
      <c r="I2513" s="4">
        <v>1.125</v>
      </c>
      <c r="J2513" s="3">
        <v>2231909845.6799998</v>
      </c>
      <c r="K2513" s="11">
        <v>0.02</v>
      </c>
      <c r="L2513" s="3">
        <v>44638197</v>
      </c>
      <c r="M2513" s="3"/>
      <c r="N2513" s="5"/>
      <c r="O2513" s="3">
        <v>130023953.13</v>
      </c>
      <c r="P2513" s="4">
        <v>1.125</v>
      </c>
      <c r="Q2513" s="3">
        <v>146276947.27000001</v>
      </c>
      <c r="R2513" s="4">
        <v>1.7000000000000001E-2</v>
      </c>
      <c r="S2513" s="3">
        <v>2486708</v>
      </c>
      <c r="T2513" s="3"/>
      <c r="U2513" s="5"/>
      <c r="V2513" s="3">
        <v>30896138</v>
      </c>
      <c r="W2513" s="5"/>
      <c r="X2513" s="3">
        <v>75209074</v>
      </c>
      <c r="Y2513" s="3">
        <v>13648202</v>
      </c>
      <c r="Z2513" s="3">
        <v>475376</v>
      </c>
      <c r="AA2513" s="3">
        <v>1292827</v>
      </c>
      <c r="AB2513" s="3">
        <v>48350651</v>
      </c>
      <c r="AC2513" s="3">
        <v>11442018</v>
      </c>
      <c r="AD2513" s="3">
        <v>44312936</v>
      </c>
      <c r="AE2513" s="3">
        <v>0</v>
      </c>
      <c r="AF2513" s="3">
        <v>44638197</v>
      </c>
      <c r="AG2513" s="3">
        <v>2486708</v>
      </c>
      <c r="AH2513" s="3">
        <v>44312936</v>
      </c>
      <c r="AI2513" s="3">
        <v>30896138</v>
      </c>
      <c r="AJ2513" s="3">
        <v>2495714</v>
      </c>
      <c r="AK2513" s="3">
        <v>2495714</v>
      </c>
      <c r="AL2513" s="3">
        <v>1995594</v>
      </c>
      <c r="AM2513" s="3">
        <v>500120</v>
      </c>
      <c r="AN2513" s="3">
        <v>904976</v>
      </c>
      <c r="AO2513" s="3">
        <v>0</v>
      </c>
      <c r="AP2513" s="3">
        <v>-904976</v>
      </c>
      <c r="AQ2513" s="3">
        <v>0</v>
      </c>
      <c r="AR2513" s="3">
        <f>Tabela1[[#This Row],[Potrzeby finansowe 2027
w tym:]]+Tabela1[[#This Row],[Rozliczenie 2025 potrz. fin.]]</f>
        <v>75209074</v>
      </c>
      <c r="AS2513" s="3">
        <v>0</v>
      </c>
      <c r="AT2513" s="3">
        <v>0</v>
      </c>
      <c r="AU2513" s="3"/>
      <c r="AV2513" s="3"/>
      <c r="AW2513" s="3"/>
      <c r="AX2513" s="3"/>
      <c r="AY2513" s="3"/>
      <c r="AZ2513" s="3"/>
      <c r="BA2513" s="3">
        <v>475376</v>
      </c>
      <c r="BB2513" s="3">
        <v>0</v>
      </c>
      <c r="BC2513" s="3">
        <v>102.76</v>
      </c>
      <c r="BD2513" s="3">
        <v>20741.54</v>
      </c>
      <c r="BE2513" s="3">
        <v>14.41</v>
      </c>
      <c r="BF2513" s="3">
        <v>0</v>
      </c>
      <c r="BG2513" s="3">
        <v>949434</v>
      </c>
      <c r="BH2513" s="3">
        <v>48347</v>
      </c>
      <c r="BI2513" s="3">
        <v>343393</v>
      </c>
      <c r="BJ2513" s="3">
        <v>5966706.3949999996</v>
      </c>
      <c r="BK2513" s="3">
        <v>2098100.0399999991</v>
      </c>
      <c r="BL2513" s="3">
        <v>663557.67000000004</v>
      </c>
      <c r="BM2513" s="3">
        <v>14147310.08</v>
      </c>
      <c r="BN2513" s="53">
        <v>0.74440519224449553</v>
      </c>
      <c r="BO2513" s="54">
        <v>2.0614784E-3</v>
      </c>
      <c r="BP2513" s="70">
        <v>52009</v>
      </c>
      <c r="BQ2513" s="71"/>
      <c r="BR2513" s="70"/>
      <c r="BS2513" s="72"/>
      <c r="BT2513" s="72"/>
      <c r="BU2513" s="70">
        <v>44638197</v>
      </c>
      <c r="BV2513" s="70">
        <v>2486708</v>
      </c>
      <c r="BW2513" s="74">
        <v>44312936</v>
      </c>
      <c r="BX2513" s="70">
        <v>91437841</v>
      </c>
    </row>
    <row r="2514" spans="1:76" x14ac:dyDescent="0.3">
      <c r="A2514" s="73" t="s">
        <v>2322</v>
      </c>
      <c r="B2514" s="2" t="s">
        <v>18</v>
      </c>
      <c r="C2514" s="2" t="s">
        <v>21</v>
      </c>
      <c r="D2514" s="2"/>
      <c r="E2514" s="2"/>
      <c r="F2514" s="17" t="str">
        <f>+Tabela1[[#This Row],[WK]]&amp;Tabela1[[#This Row],[PK]]&amp;Tabela1[[#This Row],[GK]]</f>
        <v>0405</v>
      </c>
      <c r="G2514" s="2" t="s">
        <v>2353</v>
      </c>
      <c r="H2514" s="3">
        <v>1740503311.3</v>
      </c>
      <c r="I2514" s="4">
        <v>1.125</v>
      </c>
      <c r="J2514" s="3">
        <v>1958066225.21</v>
      </c>
      <c r="K2514" s="11">
        <v>0.02</v>
      </c>
      <c r="L2514" s="3">
        <v>39161325</v>
      </c>
      <c r="M2514" s="3"/>
      <c r="N2514" s="5"/>
      <c r="O2514" s="3">
        <v>216705881.59999999</v>
      </c>
      <c r="P2514" s="4">
        <v>1.125</v>
      </c>
      <c r="Q2514" s="3">
        <v>243794116.80000001</v>
      </c>
      <c r="R2514" s="4">
        <v>1.7000000000000001E-2</v>
      </c>
      <c r="S2514" s="3">
        <v>4144500</v>
      </c>
      <c r="T2514" s="3"/>
      <c r="U2514" s="5"/>
      <c r="V2514" s="3">
        <v>28979049</v>
      </c>
      <c r="W2514" s="5"/>
      <c r="X2514" s="3">
        <v>62588725</v>
      </c>
      <c r="Y2514" s="3">
        <v>9865050</v>
      </c>
      <c r="Z2514" s="3">
        <v>661734</v>
      </c>
      <c r="AA2514" s="3">
        <v>1637690</v>
      </c>
      <c r="AB2514" s="3">
        <v>37844944</v>
      </c>
      <c r="AC2514" s="3">
        <v>12579307</v>
      </c>
      <c r="AD2514" s="3">
        <v>33609676</v>
      </c>
      <c r="AE2514" s="3">
        <v>0</v>
      </c>
      <c r="AF2514" s="3">
        <v>39161325</v>
      </c>
      <c r="AG2514" s="3">
        <v>4144500</v>
      </c>
      <c r="AH2514" s="3">
        <v>33609676</v>
      </c>
      <c r="AI2514" s="3">
        <v>28979049</v>
      </c>
      <c r="AJ2514" s="3">
        <v>3348977</v>
      </c>
      <c r="AK2514" s="3">
        <v>3348977</v>
      </c>
      <c r="AL2514" s="3">
        <v>1581733</v>
      </c>
      <c r="AM2514" s="3">
        <v>1767244</v>
      </c>
      <c r="AN2514" s="3">
        <v>-344130</v>
      </c>
      <c r="AO2514" s="3">
        <v>0</v>
      </c>
      <c r="AP2514" s="3">
        <v>344130</v>
      </c>
      <c r="AQ2514" s="3">
        <v>0</v>
      </c>
      <c r="AR2514" s="3">
        <f>Tabela1[[#This Row],[Potrzeby finansowe 2027
w tym:]]+Tabela1[[#This Row],[Rozliczenie 2025 potrz. fin.]]</f>
        <v>62588725</v>
      </c>
      <c r="AS2514" s="3">
        <v>0</v>
      </c>
      <c r="AT2514" s="3">
        <v>0</v>
      </c>
      <c r="AU2514" s="3"/>
      <c r="AV2514" s="3"/>
      <c r="AW2514" s="3"/>
      <c r="AX2514" s="3"/>
      <c r="AY2514" s="3"/>
      <c r="AZ2514" s="3"/>
      <c r="BA2514" s="3">
        <v>661734</v>
      </c>
      <c r="BB2514" s="3">
        <v>0</v>
      </c>
      <c r="BC2514" s="3">
        <v>187.67</v>
      </c>
      <c r="BD2514" s="3">
        <v>28733.94</v>
      </c>
      <c r="BE2514" s="3">
        <v>0</v>
      </c>
      <c r="BF2514" s="3">
        <v>0</v>
      </c>
      <c r="BG2514" s="3">
        <v>838774</v>
      </c>
      <c r="BH2514" s="3">
        <v>42712</v>
      </c>
      <c r="BI2514" s="3">
        <v>798916</v>
      </c>
      <c r="BJ2514" s="3">
        <v>13881733.17</v>
      </c>
      <c r="BK2514" s="3">
        <v>9878797.0699999984</v>
      </c>
      <c r="BL2514" s="3">
        <v>87930.17</v>
      </c>
      <c r="BM2514" s="3">
        <v>15835884.060000001</v>
      </c>
      <c r="BN2514" s="53">
        <v>0.78188465330266188</v>
      </c>
      <c r="BO2514" s="54">
        <v>1.8036319000000001E-3</v>
      </c>
      <c r="BP2514" s="70">
        <v>45503</v>
      </c>
      <c r="BQ2514" s="71"/>
      <c r="BR2514" s="70"/>
      <c r="BS2514" s="72"/>
      <c r="BT2514" s="72"/>
      <c r="BU2514" s="70">
        <v>39161325</v>
      </c>
      <c r="BV2514" s="70">
        <v>4144500</v>
      </c>
      <c r="BW2514" s="74">
        <v>33609676</v>
      </c>
      <c r="BX2514" s="70">
        <v>76915501</v>
      </c>
    </row>
    <row r="2515" spans="1:76" x14ac:dyDescent="0.3">
      <c r="A2515" s="73" t="s">
        <v>2322</v>
      </c>
      <c r="B2515" s="2" t="s">
        <v>18</v>
      </c>
      <c r="C2515" s="2" t="s">
        <v>23</v>
      </c>
      <c r="D2515" s="2"/>
      <c r="E2515" s="2"/>
      <c r="F2515" s="17" t="str">
        <f>+Tabela1[[#This Row],[WK]]&amp;Tabela1[[#This Row],[PK]]&amp;Tabela1[[#This Row],[GK]]</f>
        <v>0406</v>
      </c>
      <c r="G2515" s="2" t="s">
        <v>2354</v>
      </c>
      <c r="H2515" s="3">
        <v>1592088113.0899999</v>
      </c>
      <c r="I2515" s="4">
        <v>1.125</v>
      </c>
      <c r="J2515" s="3">
        <v>1791099127.23</v>
      </c>
      <c r="K2515" s="11">
        <v>0.02</v>
      </c>
      <c r="L2515" s="3">
        <v>35821983</v>
      </c>
      <c r="M2515" s="3"/>
      <c r="N2515" s="5"/>
      <c r="O2515" s="3">
        <v>189932819.56</v>
      </c>
      <c r="P2515" s="4">
        <v>1.125</v>
      </c>
      <c r="Q2515" s="3">
        <v>213674422.00999999</v>
      </c>
      <c r="R2515" s="4">
        <v>1.7000000000000001E-2</v>
      </c>
      <c r="S2515" s="3">
        <v>3632465</v>
      </c>
      <c r="T2515" s="3"/>
      <c r="U2515" s="5"/>
      <c r="V2515" s="3">
        <v>25621705</v>
      </c>
      <c r="W2515" s="5"/>
      <c r="X2515" s="3">
        <v>22708048</v>
      </c>
      <c r="Y2515" s="3">
        <v>1576409</v>
      </c>
      <c r="Z2515" s="3">
        <v>608269</v>
      </c>
      <c r="AA2515" s="3">
        <v>1447911</v>
      </c>
      <c r="AB2515" s="3">
        <v>6739739</v>
      </c>
      <c r="AC2515" s="3">
        <v>12335720</v>
      </c>
      <c r="AD2515" s="3">
        <v>6312562</v>
      </c>
      <c r="AE2515" s="3">
        <v>2124000</v>
      </c>
      <c r="AF2515" s="3">
        <v>35821983</v>
      </c>
      <c r="AG2515" s="3">
        <v>3632465</v>
      </c>
      <c r="AH2515" s="3">
        <v>4188562</v>
      </c>
      <c r="AI2515" s="3">
        <v>25621705</v>
      </c>
      <c r="AJ2515" s="3">
        <v>-2184398</v>
      </c>
      <c r="AK2515" s="3">
        <v>-2113058</v>
      </c>
      <c r="AL2515" s="3">
        <v>2435581</v>
      </c>
      <c r="AM2515" s="3">
        <v>-4548639</v>
      </c>
      <c r="AN2515" s="3">
        <v>71340</v>
      </c>
      <c r="AO2515" s="3">
        <v>0</v>
      </c>
      <c r="AP2515" s="3">
        <v>0</v>
      </c>
      <c r="AQ2515" s="3">
        <v>71340</v>
      </c>
      <c r="AR2515" s="3">
        <f>Tabela1[[#This Row],[Potrzeby finansowe 2027
w tym:]]+Tabela1[[#This Row],[Rozliczenie 2025 potrz. fin.]]</f>
        <v>22779388</v>
      </c>
      <c r="AS2515" s="3">
        <v>0</v>
      </c>
      <c r="AT2515" s="3">
        <v>0</v>
      </c>
      <c r="AU2515" s="3"/>
      <c r="AV2515" s="3"/>
      <c r="AW2515" s="3"/>
      <c r="AX2515" s="3"/>
      <c r="AY2515" s="3"/>
      <c r="AZ2515" s="3"/>
      <c r="BA2515" s="3">
        <v>608269</v>
      </c>
      <c r="BB2515" s="3">
        <v>0</v>
      </c>
      <c r="BC2515" s="3">
        <v>847.85</v>
      </c>
      <c r="BD2515" s="3">
        <v>24075.18</v>
      </c>
      <c r="BE2515" s="3">
        <v>172.12</v>
      </c>
      <c r="BF2515" s="3">
        <v>0</v>
      </c>
      <c r="BG2515" s="3">
        <v>766271</v>
      </c>
      <c r="BH2515" s="3">
        <v>39020</v>
      </c>
      <c r="BI2515" s="3">
        <v>681640</v>
      </c>
      <c r="BJ2515" s="3">
        <v>11843983.467500001</v>
      </c>
      <c r="BK2515" s="3">
        <v>9008852.7800000012</v>
      </c>
      <c r="BL2515" s="3">
        <v>413815.23</v>
      </c>
      <c r="BM2515" s="3">
        <v>10512892.289999999</v>
      </c>
      <c r="BN2515" s="53">
        <v>0.952431810713112</v>
      </c>
      <c r="BO2515" s="54">
        <v>1.3489754E-3</v>
      </c>
      <c r="BP2515" s="70">
        <v>34033</v>
      </c>
      <c r="BQ2515" s="71"/>
      <c r="BR2515" s="70"/>
      <c r="BS2515" s="72"/>
      <c r="BT2515" s="72"/>
      <c r="BU2515" s="70">
        <v>35821983</v>
      </c>
      <c r="BV2515" s="70">
        <v>3632465</v>
      </c>
      <c r="BW2515" s="74">
        <v>4188562</v>
      </c>
      <c r="BX2515" s="70">
        <v>43643010</v>
      </c>
    </row>
    <row r="2516" spans="1:76" x14ac:dyDescent="0.3">
      <c r="A2516" s="73" t="s">
        <v>2322</v>
      </c>
      <c r="B2516" s="2" t="s">
        <v>18</v>
      </c>
      <c r="C2516" s="2" t="s">
        <v>30</v>
      </c>
      <c r="D2516" s="2"/>
      <c r="E2516" s="2"/>
      <c r="F2516" s="17" t="str">
        <f>+Tabela1[[#This Row],[WK]]&amp;Tabela1[[#This Row],[PK]]&amp;Tabela1[[#This Row],[GK]]</f>
        <v>0407</v>
      </c>
      <c r="G2516" s="2" t="s">
        <v>2355</v>
      </c>
      <c r="H2516" s="3">
        <v>6744740008.0500002</v>
      </c>
      <c r="I2516" s="4">
        <v>1.125</v>
      </c>
      <c r="J2516" s="3">
        <v>7587832509.0600004</v>
      </c>
      <c r="K2516" s="11">
        <v>0.02</v>
      </c>
      <c r="L2516" s="3">
        <v>151756650</v>
      </c>
      <c r="M2516" s="3"/>
      <c r="N2516" s="5"/>
      <c r="O2516" s="3">
        <v>814294244.13</v>
      </c>
      <c r="P2516" s="4">
        <v>1.125</v>
      </c>
      <c r="Q2516" s="3">
        <v>916081024.64999998</v>
      </c>
      <c r="R2516" s="4">
        <v>1.7000000000000001E-2</v>
      </c>
      <c r="S2516" s="3">
        <v>15573377</v>
      </c>
      <c r="T2516" s="3"/>
      <c r="U2516" s="5"/>
      <c r="V2516" s="3">
        <v>108471274</v>
      </c>
      <c r="W2516" s="5"/>
      <c r="X2516" s="3">
        <v>194944104</v>
      </c>
      <c r="Y2516" s="3">
        <v>39710254</v>
      </c>
      <c r="Z2516" s="3">
        <v>375968</v>
      </c>
      <c r="AA2516" s="3">
        <v>3729325</v>
      </c>
      <c r="AB2516" s="3">
        <v>131877516</v>
      </c>
      <c r="AC2516" s="3">
        <v>19251041</v>
      </c>
      <c r="AD2516" s="3">
        <v>86472830</v>
      </c>
      <c r="AE2516" s="3">
        <v>0</v>
      </c>
      <c r="AF2516" s="3">
        <v>151756650</v>
      </c>
      <c r="AG2516" s="3">
        <v>15573377</v>
      </c>
      <c r="AH2516" s="3">
        <v>86472830</v>
      </c>
      <c r="AI2516" s="3">
        <v>108471274</v>
      </c>
      <c r="AJ2516" s="3">
        <v>9523602</v>
      </c>
      <c r="AK2516" s="3">
        <v>9523602</v>
      </c>
      <c r="AL2516" s="3">
        <v>4083395</v>
      </c>
      <c r="AM2516" s="3">
        <v>5440207</v>
      </c>
      <c r="AN2516" s="3">
        <v>-2646724</v>
      </c>
      <c r="AO2516" s="3">
        <v>0</v>
      </c>
      <c r="AP2516" s="3">
        <v>2646724</v>
      </c>
      <c r="AQ2516" s="3">
        <v>0</v>
      </c>
      <c r="AR2516" s="3">
        <f>Tabela1[[#This Row],[Potrzeby finansowe 2027
w tym:]]+Tabela1[[#This Row],[Rozliczenie 2025 potrz. fin.]]</f>
        <v>194944104</v>
      </c>
      <c r="AS2516" s="3">
        <v>0</v>
      </c>
      <c r="AT2516" s="3">
        <v>0</v>
      </c>
      <c r="AU2516" s="3"/>
      <c r="AV2516" s="3"/>
      <c r="AW2516" s="3"/>
      <c r="AX2516" s="3"/>
      <c r="AY2516" s="3"/>
      <c r="AZ2516" s="3"/>
      <c r="BA2516" s="3">
        <v>375968</v>
      </c>
      <c r="BB2516" s="3">
        <v>0</v>
      </c>
      <c r="BC2516" s="3">
        <v>1320.9</v>
      </c>
      <c r="BD2516" s="3">
        <v>12273.19</v>
      </c>
      <c r="BE2516" s="3">
        <v>9.1999999999999993</v>
      </c>
      <c r="BF2516" s="3">
        <v>0</v>
      </c>
      <c r="BG2516" s="3">
        <v>2894372</v>
      </c>
      <c r="BH2516" s="3">
        <v>147387</v>
      </c>
      <c r="BI2516" s="3">
        <v>834953</v>
      </c>
      <c r="BJ2516" s="3">
        <v>14507900.102499999</v>
      </c>
      <c r="BK2516" s="3">
        <v>11210790.169999998</v>
      </c>
      <c r="BL2516" s="3">
        <v>273280.90999999997</v>
      </c>
      <c r="BM2516" s="3">
        <v>12641877.91</v>
      </c>
      <c r="BN2516" s="53">
        <v>0.77587085113374954</v>
      </c>
      <c r="BO2516" s="54">
        <v>7.0229982999999996E-3</v>
      </c>
      <c r="BP2516" s="70">
        <v>177183</v>
      </c>
      <c r="BQ2516" s="71"/>
      <c r="BR2516" s="70"/>
      <c r="BS2516" s="72"/>
      <c r="BT2516" s="72"/>
      <c r="BU2516" s="70">
        <v>151756650</v>
      </c>
      <c r="BV2516" s="70">
        <v>15573377</v>
      </c>
      <c r="BW2516" s="74">
        <v>86472830</v>
      </c>
      <c r="BX2516" s="70">
        <v>253802857</v>
      </c>
    </row>
    <row r="2517" spans="1:76" x14ac:dyDescent="0.3">
      <c r="A2517" s="73" t="s">
        <v>2322</v>
      </c>
      <c r="B2517" s="2" t="s">
        <v>18</v>
      </c>
      <c r="C2517" s="2" t="s">
        <v>54</v>
      </c>
      <c r="D2517" s="2"/>
      <c r="E2517" s="2"/>
      <c r="F2517" s="17" t="str">
        <f>+Tabela1[[#This Row],[WK]]&amp;Tabela1[[#This Row],[PK]]&amp;Tabela1[[#This Row],[GK]]</f>
        <v>0408</v>
      </c>
      <c r="G2517" s="2" t="s">
        <v>2356</v>
      </c>
      <c r="H2517" s="3">
        <v>2238930858.4499998</v>
      </c>
      <c r="I2517" s="4">
        <v>1.125</v>
      </c>
      <c r="J2517" s="3">
        <v>2518797215.7600002</v>
      </c>
      <c r="K2517" s="11">
        <v>0.02</v>
      </c>
      <c r="L2517" s="3">
        <v>50375944</v>
      </c>
      <c r="M2517" s="3"/>
      <c r="N2517" s="5"/>
      <c r="O2517" s="3">
        <v>148635181.19</v>
      </c>
      <c r="P2517" s="4">
        <v>1.125</v>
      </c>
      <c r="Q2517" s="3">
        <v>167214578.84</v>
      </c>
      <c r="R2517" s="4">
        <v>1.7000000000000001E-2</v>
      </c>
      <c r="S2517" s="3">
        <v>2842648</v>
      </c>
      <c r="T2517" s="3"/>
      <c r="U2517" s="5"/>
      <c r="V2517" s="3">
        <v>35394817</v>
      </c>
      <c r="W2517" s="5"/>
      <c r="X2517" s="3">
        <v>88578074</v>
      </c>
      <c r="Y2517" s="3">
        <v>25489614</v>
      </c>
      <c r="Z2517" s="3">
        <v>641800</v>
      </c>
      <c r="AA2517" s="3">
        <v>2000550</v>
      </c>
      <c r="AB2517" s="3">
        <v>45712979</v>
      </c>
      <c r="AC2517" s="3">
        <v>14733131</v>
      </c>
      <c r="AD2517" s="3">
        <v>53183257</v>
      </c>
      <c r="AE2517" s="3">
        <v>0</v>
      </c>
      <c r="AF2517" s="3">
        <v>50375944</v>
      </c>
      <c r="AG2517" s="3">
        <v>2842648</v>
      </c>
      <c r="AH2517" s="3">
        <v>53183257</v>
      </c>
      <c r="AI2517" s="3">
        <v>35394817</v>
      </c>
      <c r="AJ2517" s="3">
        <v>4665994</v>
      </c>
      <c r="AK2517" s="3">
        <v>4665994</v>
      </c>
      <c r="AL2517" s="3">
        <v>2185881</v>
      </c>
      <c r="AM2517" s="3">
        <v>2480113</v>
      </c>
      <c r="AN2517" s="3">
        <v>1040912</v>
      </c>
      <c r="AO2517" s="3">
        <v>0</v>
      </c>
      <c r="AP2517" s="3">
        <v>-1040912</v>
      </c>
      <c r="AQ2517" s="3">
        <v>0</v>
      </c>
      <c r="AR2517" s="3">
        <f>Tabela1[[#This Row],[Potrzeby finansowe 2027
w tym:]]+Tabela1[[#This Row],[Rozliczenie 2025 potrz. fin.]]</f>
        <v>88578074</v>
      </c>
      <c r="AS2517" s="3">
        <v>0</v>
      </c>
      <c r="AT2517" s="3">
        <v>0</v>
      </c>
      <c r="AU2517" s="3"/>
      <c r="AV2517" s="3"/>
      <c r="AW2517" s="3"/>
      <c r="AX2517" s="3"/>
      <c r="AY2517" s="3"/>
      <c r="AZ2517" s="3"/>
      <c r="BA2517" s="3">
        <v>641800</v>
      </c>
      <c r="BB2517" s="3">
        <v>0</v>
      </c>
      <c r="BC2517" s="3">
        <v>207.98</v>
      </c>
      <c r="BD2517" s="3">
        <v>27781.15</v>
      </c>
      <c r="BE2517" s="3">
        <v>1.33</v>
      </c>
      <c r="BF2517" s="3">
        <v>0</v>
      </c>
      <c r="BG2517" s="3">
        <v>1208713</v>
      </c>
      <c r="BH2517" s="3">
        <v>61550</v>
      </c>
      <c r="BI2517" s="3">
        <v>791837</v>
      </c>
      <c r="BJ2517" s="3">
        <v>13758732.0175</v>
      </c>
      <c r="BK2517" s="3">
        <v>11817918.26</v>
      </c>
      <c r="BL2517" s="3">
        <v>1000630.68</v>
      </c>
      <c r="BM2517" s="3">
        <v>5761993.6699999999</v>
      </c>
      <c r="BN2517" s="53">
        <v>0.64910450213604998</v>
      </c>
      <c r="BO2517" s="54">
        <v>2.6698687E-3</v>
      </c>
      <c r="BP2517" s="70">
        <v>67358</v>
      </c>
      <c r="BQ2517" s="71"/>
      <c r="BR2517" s="70"/>
      <c r="BS2517" s="72"/>
      <c r="BT2517" s="72"/>
      <c r="BU2517" s="70">
        <v>50375944</v>
      </c>
      <c r="BV2517" s="70">
        <v>2842648</v>
      </c>
      <c r="BW2517" s="74">
        <v>53183257</v>
      </c>
      <c r="BX2517" s="70">
        <v>106401849</v>
      </c>
    </row>
    <row r="2518" spans="1:76" x14ac:dyDescent="0.3">
      <c r="A2518" s="73" t="s">
        <v>2322</v>
      </c>
      <c r="B2518" s="2" t="s">
        <v>18</v>
      </c>
      <c r="C2518" s="2" t="s">
        <v>56</v>
      </c>
      <c r="D2518" s="2"/>
      <c r="E2518" s="2"/>
      <c r="F2518" s="17" t="str">
        <f>+Tabela1[[#This Row],[WK]]&amp;Tabela1[[#This Row],[PK]]&amp;Tabela1[[#This Row],[GK]]</f>
        <v>0409</v>
      </c>
      <c r="G2518" s="2" t="s">
        <v>2357</v>
      </c>
      <c r="H2518" s="3">
        <v>1857382434.3599999</v>
      </c>
      <c r="I2518" s="4">
        <v>1.125</v>
      </c>
      <c r="J2518" s="3">
        <v>2089555238.6600001</v>
      </c>
      <c r="K2518" s="11">
        <v>0.02</v>
      </c>
      <c r="L2518" s="3">
        <v>41791105</v>
      </c>
      <c r="M2518" s="3"/>
      <c r="N2518" s="5"/>
      <c r="O2518" s="3">
        <v>282806706.76000005</v>
      </c>
      <c r="P2518" s="4">
        <v>1.125</v>
      </c>
      <c r="Q2518" s="3">
        <v>318157545.11000001</v>
      </c>
      <c r="R2518" s="4">
        <v>1.7000000000000001E-2</v>
      </c>
      <c r="S2518" s="3">
        <v>5408678</v>
      </c>
      <c r="T2518" s="3"/>
      <c r="U2518" s="5"/>
      <c r="V2518" s="3">
        <v>32162395</v>
      </c>
      <c r="W2518" s="5"/>
      <c r="X2518" s="3">
        <v>86102331</v>
      </c>
      <c r="Y2518" s="3">
        <v>9295991</v>
      </c>
      <c r="Z2518" s="3">
        <v>309449</v>
      </c>
      <c r="AA2518" s="3">
        <v>1301432</v>
      </c>
      <c r="AB2518" s="3">
        <v>64348272</v>
      </c>
      <c r="AC2518" s="3">
        <v>10847187</v>
      </c>
      <c r="AD2518" s="3">
        <v>53939935</v>
      </c>
      <c r="AE2518" s="3">
        <v>0</v>
      </c>
      <c r="AF2518" s="3">
        <v>41791105</v>
      </c>
      <c r="AG2518" s="3">
        <v>5408678</v>
      </c>
      <c r="AH2518" s="3">
        <v>53939935</v>
      </c>
      <c r="AI2518" s="3">
        <v>32162395</v>
      </c>
      <c r="AJ2518" s="3">
        <v>2613340</v>
      </c>
      <c r="AK2518" s="3">
        <v>2613340</v>
      </c>
      <c r="AL2518" s="3">
        <v>1636524</v>
      </c>
      <c r="AM2518" s="3">
        <v>976816</v>
      </c>
      <c r="AN2518" s="3">
        <v>-3510454</v>
      </c>
      <c r="AO2518" s="3">
        <v>0</v>
      </c>
      <c r="AP2518" s="3">
        <v>3510454</v>
      </c>
      <c r="AQ2518" s="3">
        <v>0</v>
      </c>
      <c r="AR2518" s="3">
        <f>Tabela1[[#This Row],[Potrzeby finansowe 2027
w tym:]]+Tabela1[[#This Row],[Rozliczenie 2025 potrz. fin.]]</f>
        <v>86102331</v>
      </c>
      <c r="AS2518" s="3">
        <v>0</v>
      </c>
      <c r="AT2518" s="3">
        <v>0</v>
      </c>
      <c r="AU2518" s="3"/>
      <c r="AV2518" s="3"/>
      <c r="AW2518" s="3"/>
      <c r="AX2518" s="3"/>
      <c r="AY2518" s="3"/>
      <c r="AZ2518" s="3"/>
      <c r="BA2518" s="3">
        <v>309449</v>
      </c>
      <c r="BB2518" s="3">
        <v>0</v>
      </c>
      <c r="BC2518" s="3">
        <v>753.1</v>
      </c>
      <c r="BD2518" s="3">
        <v>9679.0300000000007</v>
      </c>
      <c r="BE2518" s="3">
        <v>3080.22</v>
      </c>
      <c r="BF2518" s="3">
        <v>0</v>
      </c>
      <c r="BG2518" s="3">
        <v>841720</v>
      </c>
      <c r="BH2518" s="3">
        <v>42862</v>
      </c>
      <c r="BI2518" s="3">
        <v>459712</v>
      </c>
      <c r="BJ2518" s="3">
        <v>7987828.5075000003</v>
      </c>
      <c r="BK2518" s="3">
        <v>3726593.3200000003</v>
      </c>
      <c r="BL2518" s="3">
        <v>3541068.72</v>
      </c>
      <c r="BM2518" s="3">
        <v>9962803.3100000005</v>
      </c>
      <c r="BN2518" s="53">
        <v>0.80244824186657904</v>
      </c>
      <c r="BO2518" s="54">
        <v>1.9154268000000001E-3</v>
      </c>
      <c r="BP2518" s="70">
        <v>48324</v>
      </c>
      <c r="BQ2518" s="71"/>
      <c r="BR2518" s="70"/>
      <c r="BS2518" s="72"/>
      <c r="BT2518" s="72"/>
      <c r="BU2518" s="70">
        <v>41791105</v>
      </c>
      <c r="BV2518" s="70">
        <v>5408678</v>
      </c>
      <c r="BW2518" s="74">
        <v>53939935</v>
      </c>
      <c r="BX2518" s="70">
        <v>101139718</v>
      </c>
    </row>
    <row r="2519" spans="1:76" x14ac:dyDescent="0.3">
      <c r="A2519" s="73" t="s">
        <v>2322</v>
      </c>
      <c r="B2519" s="2" t="s">
        <v>18</v>
      </c>
      <c r="C2519" s="2" t="s">
        <v>69</v>
      </c>
      <c r="D2519" s="2"/>
      <c r="E2519" s="2"/>
      <c r="F2519" s="17" t="str">
        <f>+Tabela1[[#This Row],[WK]]&amp;Tabela1[[#This Row],[PK]]&amp;Tabela1[[#This Row],[GK]]</f>
        <v>0410</v>
      </c>
      <c r="G2519" s="2" t="s">
        <v>2358</v>
      </c>
      <c r="H2519" s="3">
        <v>3521926362.4899998</v>
      </c>
      <c r="I2519" s="4">
        <v>1.125</v>
      </c>
      <c r="J2519" s="3">
        <v>3962167157.8000002</v>
      </c>
      <c r="K2519" s="11">
        <v>0.02</v>
      </c>
      <c r="L2519" s="3">
        <v>79243343</v>
      </c>
      <c r="M2519" s="3"/>
      <c r="N2519" s="5"/>
      <c r="O2519" s="3">
        <v>242729530.60999998</v>
      </c>
      <c r="P2519" s="4">
        <v>1.125</v>
      </c>
      <c r="Q2519" s="3">
        <v>273070721.94</v>
      </c>
      <c r="R2519" s="4">
        <v>1.7000000000000001E-2</v>
      </c>
      <c r="S2519" s="3">
        <v>4642202</v>
      </c>
      <c r="T2519" s="3"/>
      <c r="U2519" s="5"/>
      <c r="V2519" s="3">
        <v>56104334</v>
      </c>
      <c r="W2519" s="5"/>
      <c r="X2519" s="3">
        <v>104783562</v>
      </c>
      <c r="Y2519" s="3">
        <v>13067870</v>
      </c>
      <c r="Z2519" s="3">
        <v>385160</v>
      </c>
      <c r="AA2519" s="3">
        <v>2480659</v>
      </c>
      <c r="AB2519" s="3">
        <v>73087139</v>
      </c>
      <c r="AC2519" s="3">
        <v>15762734</v>
      </c>
      <c r="AD2519" s="3">
        <v>48679228</v>
      </c>
      <c r="AE2519" s="3">
        <v>0</v>
      </c>
      <c r="AF2519" s="3">
        <v>79243343</v>
      </c>
      <c r="AG2519" s="3">
        <v>4642202</v>
      </c>
      <c r="AH2519" s="3">
        <v>48679228</v>
      </c>
      <c r="AI2519" s="3">
        <v>56104334</v>
      </c>
      <c r="AJ2519" s="3">
        <v>6331076</v>
      </c>
      <c r="AK2519" s="3">
        <v>6331076</v>
      </c>
      <c r="AL2519" s="3">
        <v>2497639</v>
      </c>
      <c r="AM2519" s="3">
        <v>3833437</v>
      </c>
      <c r="AN2519" s="3">
        <v>424822</v>
      </c>
      <c r="AO2519" s="3">
        <v>0</v>
      </c>
      <c r="AP2519" s="3">
        <v>-424822</v>
      </c>
      <c r="AQ2519" s="3">
        <v>0</v>
      </c>
      <c r="AR2519" s="3">
        <f>Tabela1[[#This Row],[Potrzeby finansowe 2027
w tym:]]+Tabela1[[#This Row],[Rozliczenie 2025 potrz. fin.]]</f>
        <v>104783562</v>
      </c>
      <c r="AS2519" s="3">
        <v>0</v>
      </c>
      <c r="AT2519" s="3">
        <v>0</v>
      </c>
      <c r="AU2519" s="3"/>
      <c r="AV2519" s="3"/>
      <c r="AW2519" s="3"/>
      <c r="AX2519" s="3"/>
      <c r="AY2519" s="3"/>
      <c r="AZ2519" s="3"/>
      <c r="BA2519" s="3">
        <v>385160</v>
      </c>
      <c r="BB2519" s="3">
        <v>0</v>
      </c>
      <c r="BC2519" s="3">
        <v>370.13</v>
      </c>
      <c r="BD2519" s="3">
        <v>8618.86</v>
      </c>
      <c r="BE2519" s="3">
        <v>14471.99</v>
      </c>
      <c r="BF2519" s="3">
        <v>0</v>
      </c>
      <c r="BG2519" s="3">
        <v>1608581</v>
      </c>
      <c r="BH2519" s="3">
        <v>81912</v>
      </c>
      <c r="BI2519" s="3">
        <v>872078</v>
      </c>
      <c r="BJ2519" s="3">
        <v>15152980.122499999</v>
      </c>
      <c r="BK2519" s="3">
        <v>10341160.799999999</v>
      </c>
      <c r="BL2519" s="3">
        <v>1292670.74</v>
      </c>
      <c r="BM2519" s="3">
        <v>16661935.810000001</v>
      </c>
      <c r="BN2519" s="53">
        <v>0.83701117318435747</v>
      </c>
      <c r="BO2519" s="54">
        <v>3.2635710999999999E-3</v>
      </c>
      <c r="BP2519" s="70">
        <v>82337</v>
      </c>
      <c r="BQ2519" s="71"/>
      <c r="BR2519" s="70"/>
      <c r="BS2519" s="72"/>
      <c r="BT2519" s="72"/>
      <c r="BU2519" s="70">
        <v>79243343</v>
      </c>
      <c r="BV2519" s="70">
        <v>4642202</v>
      </c>
      <c r="BW2519" s="74">
        <v>48679228</v>
      </c>
      <c r="BX2519" s="70">
        <v>132564773</v>
      </c>
    </row>
    <row r="2520" spans="1:76" x14ac:dyDescent="0.3">
      <c r="A2520" s="73" t="s">
        <v>2322</v>
      </c>
      <c r="B2520" s="2" t="s">
        <v>18</v>
      </c>
      <c r="C2520" s="2" t="s">
        <v>71</v>
      </c>
      <c r="D2520" s="2"/>
      <c r="E2520" s="2"/>
      <c r="F2520" s="17" t="str">
        <f>+Tabela1[[#This Row],[WK]]&amp;Tabela1[[#This Row],[PK]]&amp;Tabela1[[#This Row],[GK]]</f>
        <v>0411</v>
      </c>
      <c r="G2520" s="2" t="s">
        <v>2359</v>
      </c>
      <c r="H2520" s="3">
        <v>1449460161.5899999</v>
      </c>
      <c r="I2520" s="4">
        <v>1.125</v>
      </c>
      <c r="J2520" s="3">
        <v>1630642681.79</v>
      </c>
      <c r="K2520" s="11">
        <v>0.02</v>
      </c>
      <c r="L2520" s="3">
        <v>32612854</v>
      </c>
      <c r="M2520" s="3"/>
      <c r="N2520" s="5"/>
      <c r="O2520" s="3">
        <v>123905283.19</v>
      </c>
      <c r="P2520" s="4">
        <v>1.125</v>
      </c>
      <c r="Q2520" s="3">
        <v>139393443.59</v>
      </c>
      <c r="R2520" s="4">
        <v>1.7000000000000001E-2</v>
      </c>
      <c r="S2520" s="3">
        <v>2369689</v>
      </c>
      <c r="T2520" s="3"/>
      <c r="U2520" s="5"/>
      <c r="V2520" s="3">
        <v>23514836</v>
      </c>
      <c r="W2520" s="5"/>
      <c r="X2520" s="3">
        <v>78898418</v>
      </c>
      <c r="Y2520" s="3">
        <v>17649708</v>
      </c>
      <c r="Z2520" s="3">
        <v>159946</v>
      </c>
      <c r="AA2520" s="3">
        <v>1187611</v>
      </c>
      <c r="AB2520" s="3">
        <v>47202091</v>
      </c>
      <c r="AC2520" s="3">
        <v>12699062</v>
      </c>
      <c r="AD2520" s="3">
        <v>55383582</v>
      </c>
      <c r="AE2520" s="3">
        <v>0</v>
      </c>
      <c r="AF2520" s="3">
        <v>32612854</v>
      </c>
      <c r="AG2520" s="3">
        <v>2369689</v>
      </c>
      <c r="AH2520" s="3">
        <v>55383582</v>
      </c>
      <c r="AI2520" s="3">
        <v>23514836</v>
      </c>
      <c r="AJ2520" s="3">
        <v>4132045</v>
      </c>
      <c r="AK2520" s="3">
        <v>4132045</v>
      </c>
      <c r="AL2520" s="3">
        <v>375840</v>
      </c>
      <c r="AM2520" s="3">
        <v>3756205</v>
      </c>
      <c r="AN2520" s="3">
        <v>376175</v>
      </c>
      <c r="AO2520" s="3">
        <v>0</v>
      </c>
      <c r="AP2520" s="3">
        <v>-376175</v>
      </c>
      <c r="AQ2520" s="3">
        <v>0</v>
      </c>
      <c r="AR2520" s="3">
        <f>Tabela1[[#This Row],[Potrzeby finansowe 2027
w tym:]]+Tabela1[[#This Row],[Rozliczenie 2025 potrz. fin.]]</f>
        <v>78898418</v>
      </c>
      <c r="AS2520" s="3">
        <v>0</v>
      </c>
      <c r="AT2520" s="3">
        <v>0</v>
      </c>
      <c r="AU2520" s="3"/>
      <c r="AV2520" s="3"/>
      <c r="AW2520" s="3"/>
      <c r="AX2520" s="3"/>
      <c r="AY2520" s="3"/>
      <c r="AZ2520" s="3"/>
      <c r="BA2520" s="3">
        <v>159946</v>
      </c>
      <c r="BB2520" s="3">
        <v>0</v>
      </c>
      <c r="BC2520" s="3">
        <v>0</v>
      </c>
      <c r="BD2520" s="3">
        <v>7032.72</v>
      </c>
      <c r="BE2520" s="3">
        <v>127.42</v>
      </c>
      <c r="BF2520" s="3">
        <v>0</v>
      </c>
      <c r="BG2520" s="3">
        <v>724835</v>
      </c>
      <c r="BH2520" s="3">
        <v>36910</v>
      </c>
      <c r="BI2520" s="3">
        <v>462776</v>
      </c>
      <c r="BJ2520" s="3">
        <v>8041065.2850000011</v>
      </c>
      <c r="BK2520" s="3">
        <v>4455950.870000001</v>
      </c>
      <c r="BL2520" s="3">
        <v>409905.42</v>
      </c>
      <c r="BM2520" s="3">
        <v>13520646.82</v>
      </c>
      <c r="BN2520" s="53">
        <v>0.63807098258297723</v>
      </c>
      <c r="BO2520" s="54">
        <v>1.7853246E-3</v>
      </c>
      <c r="BP2520" s="70">
        <v>45042</v>
      </c>
      <c r="BQ2520" s="71"/>
      <c r="BR2520" s="70"/>
      <c r="BS2520" s="72"/>
      <c r="BT2520" s="72"/>
      <c r="BU2520" s="70">
        <v>32612854</v>
      </c>
      <c r="BV2520" s="70">
        <v>2369689</v>
      </c>
      <c r="BW2520" s="74">
        <v>55383582</v>
      </c>
      <c r="BX2520" s="70">
        <v>90366125</v>
      </c>
    </row>
    <row r="2521" spans="1:76" x14ac:dyDescent="0.3">
      <c r="A2521" s="73" t="s">
        <v>2322</v>
      </c>
      <c r="B2521" s="2" t="s">
        <v>18</v>
      </c>
      <c r="C2521" s="2" t="s">
        <v>72</v>
      </c>
      <c r="D2521" s="2"/>
      <c r="E2521" s="2"/>
      <c r="F2521" s="17" t="str">
        <f>+Tabela1[[#This Row],[WK]]&amp;Tabela1[[#This Row],[PK]]&amp;Tabela1[[#This Row],[GK]]</f>
        <v>0412</v>
      </c>
      <c r="G2521" s="2" t="s">
        <v>2360</v>
      </c>
      <c r="H2521" s="3">
        <v>1587085176.3800001</v>
      </c>
      <c r="I2521" s="4">
        <v>1.125</v>
      </c>
      <c r="J2521" s="3">
        <v>1785470823.4300001</v>
      </c>
      <c r="K2521" s="11">
        <v>0.02</v>
      </c>
      <c r="L2521" s="3">
        <v>35709416</v>
      </c>
      <c r="M2521" s="3"/>
      <c r="N2521" s="5"/>
      <c r="O2521" s="3">
        <v>185478013.86000001</v>
      </c>
      <c r="P2521" s="4">
        <v>1.125</v>
      </c>
      <c r="Q2521" s="3">
        <v>208662765.59</v>
      </c>
      <c r="R2521" s="4">
        <v>1.7000000000000001E-2</v>
      </c>
      <c r="S2521" s="3">
        <v>3547267</v>
      </c>
      <c r="T2521" s="3"/>
      <c r="U2521" s="5"/>
      <c r="V2521" s="3">
        <v>27216678</v>
      </c>
      <c r="W2521" s="5"/>
      <c r="X2521" s="3">
        <v>71552896</v>
      </c>
      <c r="Y2521" s="3">
        <v>10804752</v>
      </c>
      <c r="Z2521" s="3">
        <v>173918</v>
      </c>
      <c r="AA2521" s="3">
        <v>1392602</v>
      </c>
      <c r="AB2521" s="3">
        <v>50363194</v>
      </c>
      <c r="AC2521" s="3">
        <v>8818430</v>
      </c>
      <c r="AD2521" s="3">
        <v>44336217</v>
      </c>
      <c r="AE2521" s="3">
        <v>0</v>
      </c>
      <c r="AF2521" s="3">
        <v>35709416</v>
      </c>
      <c r="AG2521" s="3">
        <v>3547267</v>
      </c>
      <c r="AH2521" s="3">
        <v>44336217</v>
      </c>
      <c r="AI2521" s="3">
        <v>27216678</v>
      </c>
      <c r="AJ2521" s="3">
        <v>4060347</v>
      </c>
      <c r="AK2521" s="3">
        <v>4060347</v>
      </c>
      <c r="AL2521" s="3">
        <v>1343627</v>
      </c>
      <c r="AM2521" s="3">
        <v>2716720</v>
      </c>
      <c r="AN2521" s="3">
        <v>-410845</v>
      </c>
      <c r="AO2521" s="3">
        <v>0</v>
      </c>
      <c r="AP2521" s="3">
        <v>410845</v>
      </c>
      <c r="AQ2521" s="3">
        <v>0</v>
      </c>
      <c r="AR2521" s="3">
        <f>Tabela1[[#This Row],[Potrzeby finansowe 2027
w tym:]]+Tabela1[[#This Row],[Rozliczenie 2025 potrz. fin.]]</f>
        <v>71552896</v>
      </c>
      <c r="AS2521" s="3">
        <v>0</v>
      </c>
      <c r="AT2521" s="3">
        <v>0</v>
      </c>
      <c r="AU2521" s="3"/>
      <c r="AV2521" s="3"/>
      <c r="AW2521" s="3"/>
      <c r="AX2521" s="3"/>
      <c r="AY2521" s="3"/>
      <c r="AZ2521" s="3"/>
      <c r="BA2521" s="3">
        <v>173918</v>
      </c>
      <c r="BB2521" s="3">
        <v>0</v>
      </c>
      <c r="BC2521" s="3">
        <v>53.67</v>
      </c>
      <c r="BD2521" s="3">
        <v>7537.41</v>
      </c>
      <c r="BE2521" s="3">
        <v>0</v>
      </c>
      <c r="BF2521" s="3">
        <v>0</v>
      </c>
      <c r="BG2521" s="3">
        <v>794628</v>
      </c>
      <c r="BH2521" s="3">
        <v>40464</v>
      </c>
      <c r="BI2521" s="3">
        <v>597974</v>
      </c>
      <c r="BJ2521" s="3">
        <v>10390225.327500001</v>
      </c>
      <c r="BK2521" s="3">
        <v>5215862.0300000012</v>
      </c>
      <c r="BL2521" s="3">
        <v>1603930.06</v>
      </c>
      <c r="BM2521" s="3">
        <v>17489593.07</v>
      </c>
      <c r="BN2521" s="53">
        <v>0.75280151166611886</v>
      </c>
      <c r="BO2521" s="54">
        <v>1.6981610999999999E-3</v>
      </c>
      <c r="BP2521" s="70">
        <v>42842</v>
      </c>
      <c r="BQ2521" s="71"/>
      <c r="BR2521" s="70"/>
      <c r="BS2521" s="72"/>
      <c r="BT2521" s="72"/>
      <c r="BU2521" s="70">
        <v>35709416</v>
      </c>
      <c r="BV2521" s="70">
        <v>3547267</v>
      </c>
      <c r="BW2521" s="74">
        <v>44336217</v>
      </c>
      <c r="BX2521" s="70">
        <v>83592900</v>
      </c>
    </row>
    <row r="2522" spans="1:76" x14ac:dyDescent="0.3">
      <c r="A2522" s="73" t="s">
        <v>2322</v>
      </c>
      <c r="B2522" s="2" t="s">
        <v>18</v>
      </c>
      <c r="C2522" s="2" t="s">
        <v>74</v>
      </c>
      <c r="D2522" s="2"/>
      <c r="E2522" s="2"/>
      <c r="F2522" s="17" t="str">
        <f>+Tabela1[[#This Row],[WK]]&amp;Tabela1[[#This Row],[PK]]&amp;Tabela1[[#This Row],[GK]]</f>
        <v>0413</v>
      </c>
      <c r="G2522" s="2" t="s">
        <v>2361</v>
      </c>
      <c r="H2522" s="3">
        <v>1397388612.25</v>
      </c>
      <c r="I2522" s="4">
        <v>1.125</v>
      </c>
      <c r="J2522" s="3">
        <v>1572062188.78</v>
      </c>
      <c r="K2522" s="11">
        <v>0.02</v>
      </c>
      <c r="L2522" s="3">
        <v>31441244</v>
      </c>
      <c r="M2522" s="3"/>
      <c r="N2522" s="5"/>
      <c r="O2522" s="3">
        <v>145869355.75999999</v>
      </c>
      <c r="P2522" s="4">
        <v>1.125</v>
      </c>
      <c r="Q2522" s="3">
        <v>164103025.22999999</v>
      </c>
      <c r="R2522" s="4">
        <v>1.7000000000000001E-2</v>
      </c>
      <c r="S2522" s="3">
        <v>2789751</v>
      </c>
      <c r="T2522" s="3"/>
      <c r="U2522" s="5"/>
      <c r="V2522" s="3">
        <v>24189322</v>
      </c>
      <c r="W2522" s="5"/>
      <c r="X2522" s="3">
        <v>53064570</v>
      </c>
      <c r="Y2522" s="3">
        <v>15995264</v>
      </c>
      <c r="Z2522" s="3">
        <v>1409173</v>
      </c>
      <c r="AA2522" s="3">
        <v>1234463</v>
      </c>
      <c r="AB2522" s="3">
        <v>30653998</v>
      </c>
      <c r="AC2522" s="3">
        <v>3771672</v>
      </c>
      <c r="AD2522" s="3">
        <v>28875248</v>
      </c>
      <c r="AE2522" s="3">
        <v>0</v>
      </c>
      <c r="AF2522" s="3">
        <v>31441244</v>
      </c>
      <c r="AG2522" s="3">
        <v>2789751</v>
      </c>
      <c r="AH2522" s="3">
        <v>28875248</v>
      </c>
      <c r="AI2522" s="3">
        <v>24189322</v>
      </c>
      <c r="AJ2522" s="3">
        <v>66706</v>
      </c>
      <c r="AK2522" s="3">
        <v>66706</v>
      </c>
      <c r="AL2522" s="3">
        <v>1771749</v>
      </c>
      <c r="AM2522" s="3">
        <v>-1705043</v>
      </c>
      <c r="AN2522" s="3">
        <v>-295224</v>
      </c>
      <c r="AO2522" s="3">
        <v>0</v>
      </c>
      <c r="AP2522" s="3">
        <v>295224</v>
      </c>
      <c r="AQ2522" s="3">
        <v>0</v>
      </c>
      <c r="AR2522" s="3">
        <f>Tabela1[[#This Row],[Potrzeby finansowe 2027
w tym:]]+Tabela1[[#This Row],[Rozliczenie 2025 potrz. fin.]]</f>
        <v>53064570</v>
      </c>
      <c r="AS2522" s="3">
        <v>0</v>
      </c>
      <c r="AT2522" s="3">
        <v>0</v>
      </c>
      <c r="AU2522" s="3"/>
      <c r="AV2522" s="3"/>
      <c r="AW2522" s="3"/>
      <c r="AX2522" s="3"/>
      <c r="AY2522" s="3"/>
      <c r="AZ2522" s="3"/>
      <c r="BA2522" s="3">
        <v>1409173</v>
      </c>
      <c r="BB2522" s="3">
        <v>0</v>
      </c>
      <c r="BC2522" s="3">
        <v>100.18</v>
      </c>
      <c r="BD2522" s="3">
        <v>62186.94</v>
      </c>
      <c r="BE2522" s="3">
        <v>1.36</v>
      </c>
      <c r="BF2522" s="3">
        <v>0</v>
      </c>
      <c r="BG2522" s="3">
        <v>751817</v>
      </c>
      <c r="BH2522" s="3">
        <v>38284</v>
      </c>
      <c r="BI2522" s="3">
        <v>482646</v>
      </c>
      <c r="BJ2522" s="3">
        <v>8386323.9799999986</v>
      </c>
      <c r="BK2522" s="3">
        <v>3559925.1099999994</v>
      </c>
      <c r="BL2522" s="3">
        <v>97048.639999999999</v>
      </c>
      <c r="BM2522" s="3">
        <v>19111498.199999999</v>
      </c>
      <c r="BN2522" s="53">
        <v>0.654272099901413</v>
      </c>
      <c r="BO2522" s="54">
        <v>1.7037351999999999E-3</v>
      </c>
      <c r="BP2522" s="70">
        <v>42983</v>
      </c>
      <c r="BQ2522" s="71"/>
      <c r="BR2522" s="70"/>
      <c r="BS2522" s="72"/>
      <c r="BT2522" s="72"/>
      <c r="BU2522" s="70">
        <v>31441244</v>
      </c>
      <c r="BV2522" s="70">
        <v>2789751</v>
      </c>
      <c r="BW2522" s="74">
        <v>28875248</v>
      </c>
      <c r="BX2522" s="70">
        <v>63106243</v>
      </c>
    </row>
    <row r="2523" spans="1:76" x14ac:dyDescent="0.3">
      <c r="A2523" s="73" t="s">
        <v>2322</v>
      </c>
      <c r="B2523" s="2" t="s">
        <v>18</v>
      </c>
      <c r="C2523" s="2" t="s">
        <v>76</v>
      </c>
      <c r="D2523" s="2"/>
      <c r="E2523" s="2"/>
      <c r="F2523" s="17" t="str">
        <f>+Tabela1[[#This Row],[WK]]&amp;Tabela1[[#This Row],[PK]]&amp;Tabela1[[#This Row],[GK]]</f>
        <v>0414</v>
      </c>
      <c r="G2523" s="2" t="s">
        <v>2362</v>
      </c>
      <c r="H2523" s="3">
        <v>4138230824.23</v>
      </c>
      <c r="I2523" s="4">
        <v>1.125</v>
      </c>
      <c r="J2523" s="3">
        <v>4655509677.2600002</v>
      </c>
      <c r="K2523" s="11">
        <v>0.02</v>
      </c>
      <c r="L2523" s="3">
        <v>93110194</v>
      </c>
      <c r="M2523" s="3"/>
      <c r="N2523" s="5"/>
      <c r="O2523" s="3">
        <v>1014706885.0199999</v>
      </c>
      <c r="P2523" s="4">
        <v>1.125</v>
      </c>
      <c r="Q2523" s="3">
        <v>1141545245.6500001</v>
      </c>
      <c r="R2523" s="4">
        <v>1.7000000000000001E-2</v>
      </c>
      <c r="S2523" s="3">
        <v>19406269</v>
      </c>
      <c r="T2523" s="3"/>
      <c r="U2523" s="5"/>
      <c r="V2523" s="3">
        <v>78775237</v>
      </c>
      <c r="W2523" s="5"/>
      <c r="X2523" s="3">
        <v>82676650</v>
      </c>
      <c r="Y2523" s="3">
        <v>0</v>
      </c>
      <c r="Z2523" s="3">
        <v>1941654</v>
      </c>
      <c r="AA2523" s="3">
        <v>2277948</v>
      </c>
      <c r="AB2523" s="3">
        <v>78457048</v>
      </c>
      <c r="AC2523" s="3">
        <v>0</v>
      </c>
      <c r="AD2523" s="3">
        <v>19262138</v>
      </c>
      <c r="AE2523" s="3">
        <v>0</v>
      </c>
      <c r="AF2523" s="3">
        <v>93110194</v>
      </c>
      <c r="AG2523" s="3">
        <v>19406269</v>
      </c>
      <c r="AH2523" s="3">
        <v>19262138</v>
      </c>
      <c r="AI2523" s="3">
        <v>78775237</v>
      </c>
      <c r="AJ2523" s="3">
        <v>3822948</v>
      </c>
      <c r="AK2523" s="3">
        <v>3177671</v>
      </c>
      <c r="AL2523" s="3">
        <v>3528003</v>
      </c>
      <c r="AM2523" s="3">
        <v>-350332</v>
      </c>
      <c r="AN2523" s="3">
        <v>-645277</v>
      </c>
      <c r="AO2523" s="3">
        <v>0</v>
      </c>
      <c r="AP2523" s="3">
        <v>0</v>
      </c>
      <c r="AQ2523" s="3">
        <v>-645277</v>
      </c>
      <c r="AR2523" s="3">
        <f>Tabela1[[#This Row],[Potrzeby finansowe 2027
w tym:]]+Tabela1[[#This Row],[Rozliczenie 2025 potrz. fin.]]</f>
        <v>82031373</v>
      </c>
      <c r="AS2523" s="3">
        <v>0</v>
      </c>
      <c r="AT2523" s="3">
        <v>0</v>
      </c>
      <c r="AU2523" s="3"/>
      <c r="AV2523" s="3"/>
      <c r="AW2523" s="3"/>
      <c r="AX2523" s="3"/>
      <c r="AY2523" s="3"/>
      <c r="AZ2523" s="3"/>
      <c r="BA2523" s="3">
        <v>1941654</v>
      </c>
      <c r="BB2523" s="3">
        <v>0</v>
      </c>
      <c r="BC2523" s="3">
        <v>741.12</v>
      </c>
      <c r="BD2523" s="3">
        <v>78662.73</v>
      </c>
      <c r="BE2523" s="3">
        <v>10026.540000000001</v>
      </c>
      <c r="BF2523" s="3">
        <v>0</v>
      </c>
      <c r="BG2523" s="3">
        <v>1839482</v>
      </c>
      <c r="BH2523" s="3">
        <v>93670</v>
      </c>
      <c r="BI2523" s="3">
        <v>438466</v>
      </c>
      <c r="BJ2523" s="3">
        <v>7618666.0324999997</v>
      </c>
      <c r="BK2523" s="3">
        <v>4540806.25</v>
      </c>
      <c r="BL2523" s="3">
        <v>217831.78</v>
      </c>
      <c r="BM2523" s="3">
        <v>11875775.57</v>
      </c>
      <c r="BN2523" s="53">
        <v>1.007394019060138</v>
      </c>
      <c r="BO2523" s="54">
        <v>3.6370846999999999E-3</v>
      </c>
      <c r="BP2523" s="70">
        <v>91760</v>
      </c>
      <c r="BQ2523" s="71"/>
      <c r="BR2523" s="70"/>
      <c r="BS2523" s="72"/>
      <c r="BT2523" s="72"/>
      <c r="BU2523" s="70">
        <v>93110194</v>
      </c>
      <c r="BV2523" s="70">
        <v>19406269</v>
      </c>
      <c r="BW2523" s="74">
        <v>19262138</v>
      </c>
      <c r="BX2523" s="70">
        <v>131778601</v>
      </c>
    </row>
    <row r="2524" spans="1:76" x14ac:dyDescent="0.3">
      <c r="A2524" s="73" t="s">
        <v>2322</v>
      </c>
      <c r="B2524" s="2" t="s">
        <v>18</v>
      </c>
      <c r="C2524" s="2" t="s">
        <v>109</v>
      </c>
      <c r="D2524" s="2"/>
      <c r="E2524" s="2"/>
      <c r="F2524" s="17" t="str">
        <f>+Tabela1[[#This Row],[WK]]&amp;Tabela1[[#This Row],[PK]]&amp;Tabela1[[#This Row],[GK]]</f>
        <v>0415</v>
      </c>
      <c r="G2524" s="2" t="s">
        <v>2363</v>
      </c>
      <c r="H2524" s="3">
        <v>5418656184.46</v>
      </c>
      <c r="I2524" s="4">
        <v>1.125</v>
      </c>
      <c r="J2524" s="3">
        <v>6095988207.5200005</v>
      </c>
      <c r="K2524" s="11">
        <v>0.02</v>
      </c>
      <c r="L2524" s="3">
        <v>121919764</v>
      </c>
      <c r="M2524" s="3"/>
      <c r="N2524" s="5"/>
      <c r="O2524" s="3">
        <v>507792159.33999997</v>
      </c>
      <c r="P2524" s="4">
        <v>1.125</v>
      </c>
      <c r="Q2524" s="3">
        <v>571266179.25999999</v>
      </c>
      <c r="R2524" s="4">
        <v>1.7000000000000001E-2</v>
      </c>
      <c r="S2524" s="3">
        <v>9711525</v>
      </c>
      <c r="T2524" s="3"/>
      <c r="U2524" s="5"/>
      <c r="V2524" s="3">
        <v>77958757</v>
      </c>
      <c r="W2524" s="5"/>
      <c r="X2524" s="3">
        <v>59029822</v>
      </c>
      <c r="Y2524" s="3">
        <v>5651771</v>
      </c>
      <c r="Z2524" s="3">
        <v>1013523</v>
      </c>
      <c r="AA2524" s="3">
        <v>3334578</v>
      </c>
      <c r="AB2524" s="3">
        <v>49029950</v>
      </c>
      <c r="AC2524" s="3">
        <v>0</v>
      </c>
      <c r="AD2524" s="3">
        <v>7185388</v>
      </c>
      <c r="AE2524" s="3">
        <v>0</v>
      </c>
      <c r="AF2524" s="3">
        <v>121919764</v>
      </c>
      <c r="AG2524" s="3">
        <v>9711525</v>
      </c>
      <c r="AH2524" s="3">
        <v>7185388</v>
      </c>
      <c r="AI2524" s="3">
        <v>77958757</v>
      </c>
      <c r="AJ2524" s="3">
        <v>3165873</v>
      </c>
      <c r="AK2524" s="3">
        <v>5709322</v>
      </c>
      <c r="AL2524" s="3">
        <v>5421072</v>
      </c>
      <c r="AM2524" s="3">
        <v>288250</v>
      </c>
      <c r="AN2524" s="3">
        <v>2543449</v>
      </c>
      <c r="AO2524" s="3">
        <v>0</v>
      </c>
      <c r="AP2524" s="3">
        <v>0</v>
      </c>
      <c r="AQ2524" s="3">
        <v>2543449</v>
      </c>
      <c r="AR2524" s="3">
        <f>Tabela1[[#This Row],[Potrzeby finansowe 2027
w tym:]]+Tabela1[[#This Row],[Rozliczenie 2025 potrz. fin.]]</f>
        <v>61573271</v>
      </c>
      <c r="AS2524" s="3">
        <v>0</v>
      </c>
      <c r="AT2524" s="3">
        <v>0</v>
      </c>
      <c r="AU2524" s="3"/>
      <c r="AV2524" s="3"/>
      <c r="AW2524" s="3"/>
      <c r="AX2524" s="3"/>
      <c r="AY2524" s="3"/>
      <c r="AZ2524" s="3"/>
      <c r="BA2524" s="3">
        <v>1013523</v>
      </c>
      <c r="BB2524" s="3">
        <v>0</v>
      </c>
      <c r="BC2524" s="3">
        <v>141.07</v>
      </c>
      <c r="BD2524" s="3">
        <v>42620.51</v>
      </c>
      <c r="BE2524" s="3">
        <v>3753.52</v>
      </c>
      <c r="BF2524" s="3">
        <v>0</v>
      </c>
      <c r="BG2524" s="3">
        <v>2266803</v>
      </c>
      <c r="BH2524" s="3">
        <v>115430</v>
      </c>
      <c r="BI2524" s="3">
        <v>1067775</v>
      </c>
      <c r="BJ2524" s="3">
        <v>18553350.445</v>
      </c>
      <c r="BK2524" s="3">
        <v>14372600.18</v>
      </c>
      <c r="BL2524" s="3">
        <v>1151313.19</v>
      </c>
      <c r="BM2524" s="3">
        <v>14420374.68</v>
      </c>
      <c r="BN2524" s="53">
        <v>0.94906342425238255</v>
      </c>
      <c r="BO2524" s="54">
        <v>4.5165231000000002E-3</v>
      </c>
      <c r="BP2524" s="70">
        <v>113947</v>
      </c>
      <c r="BQ2524" s="71"/>
      <c r="BR2524" s="70"/>
      <c r="BS2524" s="72"/>
      <c r="BT2524" s="72"/>
      <c r="BU2524" s="70">
        <v>121919764</v>
      </c>
      <c r="BV2524" s="70">
        <v>9711525</v>
      </c>
      <c r="BW2524" s="74">
        <v>7185388</v>
      </c>
      <c r="BX2524" s="70">
        <v>138816677</v>
      </c>
    </row>
    <row r="2525" spans="1:76" x14ac:dyDescent="0.3">
      <c r="A2525" s="73" t="s">
        <v>2322</v>
      </c>
      <c r="B2525" s="2" t="s">
        <v>18</v>
      </c>
      <c r="C2525" s="2" t="s">
        <v>113</v>
      </c>
      <c r="D2525" s="2"/>
      <c r="E2525" s="2"/>
      <c r="F2525" s="17" t="str">
        <f>+Tabela1[[#This Row],[WK]]&amp;Tabela1[[#This Row],[PK]]&amp;Tabela1[[#This Row],[GK]]</f>
        <v>0416</v>
      </c>
      <c r="G2525" s="2" t="s">
        <v>2364</v>
      </c>
      <c r="H2525" s="3">
        <v>1892900349</v>
      </c>
      <c r="I2525" s="4">
        <v>1.125</v>
      </c>
      <c r="J2525" s="3">
        <v>2129512892.6300001</v>
      </c>
      <c r="K2525" s="11">
        <v>0.02</v>
      </c>
      <c r="L2525" s="3">
        <v>42590258</v>
      </c>
      <c r="M2525" s="3"/>
      <c r="N2525" s="5"/>
      <c r="O2525" s="3">
        <v>112399336.24000001</v>
      </c>
      <c r="P2525" s="4">
        <v>1.125</v>
      </c>
      <c r="Q2525" s="3">
        <v>126449253.27</v>
      </c>
      <c r="R2525" s="4">
        <v>1.7000000000000001E-2</v>
      </c>
      <c r="S2525" s="3">
        <v>2149637</v>
      </c>
      <c r="T2525" s="3"/>
      <c r="U2525" s="5"/>
      <c r="V2525" s="3">
        <v>29599116</v>
      </c>
      <c r="W2525" s="5"/>
      <c r="X2525" s="3">
        <v>69522537</v>
      </c>
      <c r="Y2525" s="3">
        <v>9885800</v>
      </c>
      <c r="Z2525" s="3">
        <v>1823154</v>
      </c>
      <c r="AA2525" s="3">
        <v>1995398</v>
      </c>
      <c r="AB2525" s="3">
        <v>42989140</v>
      </c>
      <c r="AC2525" s="3">
        <v>12829045</v>
      </c>
      <c r="AD2525" s="3">
        <v>39923421</v>
      </c>
      <c r="AE2525" s="3">
        <v>0</v>
      </c>
      <c r="AF2525" s="3">
        <v>42590258</v>
      </c>
      <c r="AG2525" s="3">
        <v>2149637</v>
      </c>
      <c r="AH2525" s="3">
        <v>39923421</v>
      </c>
      <c r="AI2525" s="3">
        <v>29599116</v>
      </c>
      <c r="AJ2525" s="3">
        <v>2011649</v>
      </c>
      <c r="AK2525" s="3">
        <v>2011649</v>
      </c>
      <c r="AL2525" s="3">
        <v>2165720</v>
      </c>
      <c r="AM2525" s="3">
        <v>-154071</v>
      </c>
      <c r="AN2525" s="3">
        <v>-488410</v>
      </c>
      <c r="AO2525" s="3">
        <v>0</v>
      </c>
      <c r="AP2525" s="3">
        <v>488410</v>
      </c>
      <c r="AQ2525" s="3">
        <v>0</v>
      </c>
      <c r="AR2525" s="3">
        <f>Tabela1[[#This Row],[Potrzeby finansowe 2027
w tym:]]+Tabela1[[#This Row],[Rozliczenie 2025 potrz. fin.]]</f>
        <v>69522537</v>
      </c>
      <c r="AS2525" s="3">
        <v>0</v>
      </c>
      <c r="AT2525" s="3">
        <v>0</v>
      </c>
      <c r="AU2525" s="3"/>
      <c r="AV2525" s="3"/>
      <c r="AW2525" s="3"/>
      <c r="AX2525" s="3"/>
      <c r="AY2525" s="3"/>
      <c r="AZ2525" s="3"/>
      <c r="BA2525" s="3">
        <v>1823154</v>
      </c>
      <c r="BB2525" s="3">
        <v>0</v>
      </c>
      <c r="BC2525" s="3">
        <v>2790.31</v>
      </c>
      <c r="BD2525" s="3">
        <v>64588.08</v>
      </c>
      <c r="BE2525" s="3">
        <v>13999.49</v>
      </c>
      <c r="BF2525" s="3">
        <v>0</v>
      </c>
      <c r="BG2525" s="3">
        <v>913654</v>
      </c>
      <c r="BH2525" s="3">
        <v>46525</v>
      </c>
      <c r="BI2525" s="3">
        <v>1081744</v>
      </c>
      <c r="BJ2525" s="3">
        <v>18796075.770000003</v>
      </c>
      <c r="BK2525" s="3">
        <v>12583733.220000003</v>
      </c>
      <c r="BL2525" s="3">
        <v>2920719.15</v>
      </c>
      <c r="BM2525" s="3">
        <v>19007931.899999999</v>
      </c>
      <c r="BN2525" s="53">
        <v>0.78626355570161022</v>
      </c>
      <c r="BO2525" s="54">
        <v>1.8529381E-3</v>
      </c>
      <c r="BP2525" s="70">
        <v>46748</v>
      </c>
      <c r="BQ2525" s="71"/>
      <c r="BR2525" s="70"/>
      <c r="BS2525" s="72"/>
      <c r="BT2525" s="72"/>
      <c r="BU2525" s="70">
        <v>42590258</v>
      </c>
      <c r="BV2525" s="70">
        <v>2149637</v>
      </c>
      <c r="BW2525" s="74">
        <v>39923421</v>
      </c>
      <c r="BX2525" s="70">
        <v>84663316</v>
      </c>
    </row>
    <row r="2526" spans="1:76" x14ac:dyDescent="0.3">
      <c r="A2526" s="73" t="s">
        <v>2322</v>
      </c>
      <c r="B2526" s="2" t="s">
        <v>18</v>
      </c>
      <c r="C2526" s="2" t="s">
        <v>120</v>
      </c>
      <c r="D2526" s="2"/>
      <c r="E2526" s="2"/>
      <c r="F2526" s="17" t="str">
        <f>+Tabela1[[#This Row],[WK]]&amp;Tabela1[[#This Row],[PK]]&amp;Tabela1[[#This Row],[GK]]</f>
        <v>0417</v>
      </c>
      <c r="G2526" s="2" t="s">
        <v>2365</v>
      </c>
      <c r="H2526" s="3">
        <v>1232897510.8599999</v>
      </c>
      <c r="I2526" s="4">
        <v>1.125</v>
      </c>
      <c r="J2526" s="3">
        <v>1387009699.72</v>
      </c>
      <c r="K2526" s="11">
        <v>0.02</v>
      </c>
      <c r="L2526" s="3">
        <v>27740194</v>
      </c>
      <c r="M2526" s="3"/>
      <c r="N2526" s="5"/>
      <c r="O2526" s="3">
        <v>231975009.55000001</v>
      </c>
      <c r="P2526" s="4">
        <v>1.125</v>
      </c>
      <c r="Q2526" s="3">
        <v>260971885.74000001</v>
      </c>
      <c r="R2526" s="4">
        <v>1.7000000000000001E-2</v>
      </c>
      <c r="S2526" s="3">
        <v>4436522</v>
      </c>
      <c r="T2526" s="3"/>
      <c r="U2526" s="5"/>
      <c r="V2526" s="3">
        <v>21967937</v>
      </c>
      <c r="W2526" s="5"/>
      <c r="X2526" s="3">
        <v>41817970</v>
      </c>
      <c r="Y2526" s="3">
        <v>7898369</v>
      </c>
      <c r="Z2526" s="3">
        <v>287415</v>
      </c>
      <c r="AA2526" s="3">
        <v>1122955</v>
      </c>
      <c r="AB2526" s="3">
        <v>20887857</v>
      </c>
      <c r="AC2526" s="3">
        <v>11621374</v>
      </c>
      <c r="AD2526" s="3">
        <v>19850033</v>
      </c>
      <c r="AE2526" s="3">
        <v>0</v>
      </c>
      <c r="AF2526" s="3">
        <v>27740194</v>
      </c>
      <c r="AG2526" s="3">
        <v>4436522</v>
      </c>
      <c r="AH2526" s="3">
        <v>19850033</v>
      </c>
      <c r="AI2526" s="3">
        <v>21967937</v>
      </c>
      <c r="AJ2526" s="3">
        <v>-207308</v>
      </c>
      <c r="AK2526" s="3">
        <v>-207308</v>
      </c>
      <c r="AL2526" s="3">
        <v>1692908</v>
      </c>
      <c r="AM2526" s="3">
        <v>-1900216</v>
      </c>
      <c r="AN2526" s="3">
        <v>-531806</v>
      </c>
      <c r="AO2526" s="3">
        <v>0</v>
      </c>
      <c r="AP2526" s="3">
        <v>531806</v>
      </c>
      <c r="AQ2526" s="3">
        <v>0</v>
      </c>
      <c r="AR2526" s="3">
        <f>Tabela1[[#This Row],[Potrzeby finansowe 2027
w tym:]]+Tabela1[[#This Row],[Rozliczenie 2025 potrz. fin.]]</f>
        <v>41817970</v>
      </c>
      <c r="AS2526" s="3">
        <v>0</v>
      </c>
      <c r="AT2526" s="3">
        <v>0</v>
      </c>
      <c r="AU2526" s="3"/>
      <c r="AV2526" s="3"/>
      <c r="AW2526" s="3"/>
      <c r="AX2526" s="3"/>
      <c r="AY2526" s="3"/>
      <c r="AZ2526" s="3"/>
      <c r="BA2526" s="3">
        <v>287415</v>
      </c>
      <c r="BB2526" s="3">
        <v>0</v>
      </c>
      <c r="BC2526" s="3">
        <v>68.78</v>
      </c>
      <c r="BD2526" s="3">
        <v>12522.64</v>
      </c>
      <c r="BE2526" s="3">
        <v>0</v>
      </c>
      <c r="BF2526" s="3">
        <v>0</v>
      </c>
      <c r="BG2526" s="3">
        <v>694500</v>
      </c>
      <c r="BH2526" s="3">
        <v>31866</v>
      </c>
      <c r="BI2526" s="3">
        <v>428455</v>
      </c>
      <c r="BJ2526" s="3">
        <v>7444719.3825000003</v>
      </c>
      <c r="BK2526" s="3">
        <v>4268240.3800000008</v>
      </c>
      <c r="BL2526" s="3">
        <v>543635.53</v>
      </c>
      <c r="BM2526" s="3">
        <v>11618644.949999999</v>
      </c>
      <c r="BN2526" s="53">
        <v>0.77079362471245483</v>
      </c>
      <c r="BO2526" s="54">
        <v>1.3593774000000001E-3</v>
      </c>
      <c r="BP2526" s="70">
        <v>34296</v>
      </c>
      <c r="BQ2526" s="71"/>
      <c r="BR2526" s="70"/>
      <c r="BS2526" s="72"/>
      <c r="BT2526" s="72"/>
      <c r="BU2526" s="70">
        <v>27740194</v>
      </c>
      <c r="BV2526" s="70">
        <v>4436522</v>
      </c>
      <c r="BW2526" s="74">
        <v>19850033</v>
      </c>
      <c r="BX2526" s="70">
        <v>52026749</v>
      </c>
    </row>
    <row r="2527" spans="1:76" x14ac:dyDescent="0.3">
      <c r="A2527" s="73" t="s">
        <v>2322</v>
      </c>
      <c r="B2527" s="2" t="s">
        <v>18</v>
      </c>
      <c r="C2527" s="2" t="s">
        <v>126</v>
      </c>
      <c r="D2527" s="2"/>
      <c r="E2527" s="2"/>
      <c r="F2527" s="17" t="str">
        <f>+Tabela1[[#This Row],[WK]]&amp;Tabela1[[#This Row],[PK]]&amp;Tabela1[[#This Row],[GK]]</f>
        <v>0418</v>
      </c>
      <c r="G2527" s="2" t="s">
        <v>2366</v>
      </c>
      <c r="H2527" s="3">
        <v>3359448823.5900002</v>
      </c>
      <c r="I2527" s="4">
        <v>1.125</v>
      </c>
      <c r="J2527" s="3">
        <v>3779379926.54</v>
      </c>
      <c r="K2527" s="11">
        <v>0.02</v>
      </c>
      <c r="L2527" s="3">
        <v>75587599</v>
      </c>
      <c r="M2527" s="3"/>
      <c r="N2527" s="5"/>
      <c r="O2527" s="3">
        <v>459382375.38000005</v>
      </c>
      <c r="P2527" s="4">
        <v>1.125</v>
      </c>
      <c r="Q2527" s="3">
        <v>516805172.30000001</v>
      </c>
      <c r="R2527" s="4">
        <v>1.7000000000000001E-2</v>
      </c>
      <c r="S2527" s="3">
        <v>8785688</v>
      </c>
      <c r="T2527" s="3"/>
      <c r="U2527" s="5"/>
      <c r="V2527" s="3">
        <v>54535208</v>
      </c>
      <c r="W2527" s="5"/>
      <c r="X2527" s="3">
        <v>71018698</v>
      </c>
      <c r="Y2527" s="3">
        <v>22147079</v>
      </c>
      <c r="Z2527" s="3">
        <v>653874</v>
      </c>
      <c r="AA2527" s="3">
        <v>4564203</v>
      </c>
      <c r="AB2527" s="3">
        <v>27816905</v>
      </c>
      <c r="AC2527" s="3">
        <v>15836637</v>
      </c>
      <c r="AD2527" s="3">
        <v>16483490</v>
      </c>
      <c r="AE2527" s="3">
        <v>0</v>
      </c>
      <c r="AF2527" s="3">
        <v>75587599</v>
      </c>
      <c r="AG2527" s="3">
        <v>8785688</v>
      </c>
      <c r="AH2527" s="3">
        <v>16483490</v>
      </c>
      <c r="AI2527" s="3">
        <v>54535208</v>
      </c>
      <c r="AJ2527" s="3">
        <v>513848</v>
      </c>
      <c r="AK2527" s="3">
        <v>513848</v>
      </c>
      <c r="AL2527" s="3">
        <v>4088145</v>
      </c>
      <c r="AM2527" s="3">
        <v>-3574297</v>
      </c>
      <c r="AN2527" s="3">
        <v>208159</v>
      </c>
      <c r="AO2527" s="3">
        <v>0</v>
      </c>
      <c r="AP2527" s="3">
        <v>-208159</v>
      </c>
      <c r="AQ2527" s="3">
        <v>0</v>
      </c>
      <c r="AR2527" s="3">
        <f>Tabela1[[#This Row],[Potrzeby finansowe 2027
w tym:]]+Tabela1[[#This Row],[Rozliczenie 2025 potrz. fin.]]</f>
        <v>71018698</v>
      </c>
      <c r="AS2527" s="3">
        <v>0</v>
      </c>
      <c r="AT2527" s="3">
        <v>0</v>
      </c>
      <c r="AU2527" s="3"/>
      <c r="AV2527" s="3"/>
      <c r="AW2527" s="3"/>
      <c r="AX2527" s="3"/>
      <c r="AY2527" s="3"/>
      <c r="AZ2527" s="3"/>
      <c r="BA2527" s="3">
        <v>653874</v>
      </c>
      <c r="BB2527" s="3">
        <v>0</v>
      </c>
      <c r="BC2527" s="3">
        <v>1037.9000000000001</v>
      </c>
      <c r="BD2527" s="3">
        <v>24783.69</v>
      </c>
      <c r="BE2527" s="3">
        <v>1534.86</v>
      </c>
      <c r="BF2527" s="3">
        <v>0</v>
      </c>
      <c r="BG2527" s="3">
        <v>1591829</v>
      </c>
      <c r="BH2527" s="3">
        <v>81059</v>
      </c>
      <c r="BI2527" s="3">
        <v>2972374</v>
      </c>
      <c r="BJ2527" s="3">
        <v>51647123.229999997</v>
      </c>
      <c r="BK2527" s="3">
        <v>31398284.119999997</v>
      </c>
      <c r="BL2527" s="3">
        <v>29372822.699999999</v>
      </c>
      <c r="BM2527" s="3">
        <v>22249711.039999999</v>
      </c>
      <c r="BN2527" s="53">
        <v>0.76040092014459404</v>
      </c>
      <c r="BO2527" s="54">
        <v>3.6132706999999998E-3</v>
      </c>
      <c r="BP2527" s="70">
        <v>91159</v>
      </c>
      <c r="BQ2527" s="71"/>
      <c r="BR2527" s="70"/>
      <c r="BS2527" s="72"/>
      <c r="BT2527" s="72"/>
      <c r="BU2527" s="70">
        <v>75587599</v>
      </c>
      <c r="BV2527" s="70">
        <v>8785688</v>
      </c>
      <c r="BW2527" s="74">
        <v>16483490</v>
      </c>
      <c r="BX2527" s="70">
        <v>100856777</v>
      </c>
    </row>
    <row r="2528" spans="1:76" x14ac:dyDescent="0.3">
      <c r="A2528" s="73" t="s">
        <v>2322</v>
      </c>
      <c r="B2528" s="2" t="s">
        <v>18</v>
      </c>
      <c r="C2528" s="2" t="s">
        <v>132</v>
      </c>
      <c r="D2528" s="2"/>
      <c r="E2528" s="2"/>
      <c r="F2528" s="17" t="str">
        <f>+Tabela1[[#This Row],[WK]]&amp;Tabela1[[#This Row],[PK]]&amp;Tabela1[[#This Row],[GK]]</f>
        <v>0419</v>
      </c>
      <c r="G2528" s="2" t="s">
        <v>2367</v>
      </c>
      <c r="H2528" s="3">
        <v>2770290727.27</v>
      </c>
      <c r="I2528" s="4">
        <v>1.125</v>
      </c>
      <c r="J2528" s="3">
        <v>3116577068.1799998</v>
      </c>
      <c r="K2528" s="11">
        <v>0.02</v>
      </c>
      <c r="L2528" s="3">
        <v>62331541</v>
      </c>
      <c r="M2528" s="3"/>
      <c r="N2528" s="5"/>
      <c r="O2528" s="3">
        <v>512711145.97000003</v>
      </c>
      <c r="P2528" s="4">
        <v>1.125</v>
      </c>
      <c r="Q2528" s="3">
        <v>576800039.22000003</v>
      </c>
      <c r="R2528" s="4">
        <v>1.7000000000000001E-2</v>
      </c>
      <c r="S2528" s="3">
        <v>9805601</v>
      </c>
      <c r="T2528" s="3"/>
      <c r="U2528" s="5"/>
      <c r="V2528" s="3">
        <v>48258475</v>
      </c>
      <c r="W2528" s="5"/>
      <c r="X2528" s="3">
        <v>83379488</v>
      </c>
      <c r="Y2528" s="3">
        <v>17492347</v>
      </c>
      <c r="Z2528" s="3">
        <v>299821</v>
      </c>
      <c r="AA2528" s="3">
        <v>2103352</v>
      </c>
      <c r="AB2528" s="3">
        <v>54023396</v>
      </c>
      <c r="AC2528" s="3">
        <v>9460572</v>
      </c>
      <c r="AD2528" s="3">
        <v>35121012</v>
      </c>
      <c r="AE2528" s="3">
        <v>0</v>
      </c>
      <c r="AF2528" s="3">
        <v>62331541</v>
      </c>
      <c r="AG2528" s="3">
        <v>9805601</v>
      </c>
      <c r="AH2528" s="3">
        <v>35121012</v>
      </c>
      <c r="AI2528" s="3">
        <v>48258475</v>
      </c>
      <c r="AJ2528" s="3">
        <v>5872768</v>
      </c>
      <c r="AK2528" s="3">
        <v>5872768</v>
      </c>
      <c r="AL2528" s="3">
        <v>2583481</v>
      </c>
      <c r="AM2528" s="3">
        <v>3289287</v>
      </c>
      <c r="AN2528" s="3">
        <v>1261686</v>
      </c>
      <c r="AO2528" s="3">
        <v>0</v>
      </c>
      <c r="AP2528" s="3">
        <v>-1261686</v>
      </c>
      <c r="AQ2528" s="3">
        <v>0</v>
      </c>
      <c r="AR2528" s="3">
        <f>Tabela1[[#This Row],[Potrzeby finansowe 2027
w tym:]]+Tabela1[[#This Row],[Rozliczenie 2025 potrz. fin.]]</f>
        <v>83379488</v>
      </c>
      <c r="AS2528" s="3">
        <v>0</v>
      </c>
      <c r="AT2528" s="3">
        <v>0</v>
      </c>
      <c r="AU2528" s="3"/>
      <c r="AV2528" s="3"/>
      <c r="AW2528" s="3"/>
      <c r="AX2528" s="3"/>
      <c r="AY2528" s="3"/>
      <c r="AZ2528" s="3"/>
      <c r="BA2528" s="3">
        <v>299821</v>
      </c>
      <c r="BB2528" s="3">
        <v>0</v>
      </c>
      <c r="BC2528" s="3">
        <v>82.26</v>
      </c>
      <c r="BD2528" s="3">
        <v>12092.26</v>
      </c>
      <c r="BE2528" s="3">
        <v>1871.68</v>
      </c>
      <c r="BF2528" s="3">
        <v>0</v>
      </c>
      <c r="BG2528" s="3">
        <v>1307845</v>
      </c>
      <c r="BH2528" s="3">
        <v>66598</v>
      </c>
      <c r="BI2528" s="3">
        <v>795507</v>
      </c>
      <c r="BJ2528" s="3">
        <v>13822509.969999999</v>
      </c>
      <c r="BK2528" s="3">
        <v>11897838.139999999</v>
      </c>
      <c r="BL2528" s="3">
        <v>352976.95</v>
      </c>
      <c r="BM2528" s="3">
        <v>6992733.4199999999</v>
      </c>
      <c r="BN2528" s="53">
        <v>0.77264212947748934</v>
      </c>
      <c r="BO2528" s="54">
        <v>3.0403145999999999E-3</v>
      </c>
      <c r="BP2528" s="70">
        <v>76704</v>
      </c>
      <c r="BQ2528" s="71"/>
      <c r="BR2528" s="70"/>
      <c r="BS2528" s="72"/>
      <c r="BT2528" s="72"/>
      <c r="BU2528" s="70">
        <v>62331541</v>
      </c>
      <c r="BV2528" s="70">
        <v>9805601</v>
      </c>
      <c r="BW2528" s="74">
        <v>35121012</v>
      </c>
      <c r="BX2528" s="70">
        <v>107258154</v>
      </c>
    </row>
    <row r="2529" spans="1:76" x14ac:dyDescent="0.3">
      <c r="A2529" s="73" t="s">
        <v>2322</v>
      </c>
      <c r="B2529" s="2" t="s">
        <v>23</v>
      </c>
      <c r="C2529" s="2" t="s">
        <v>12</v>
      </c>
      <c r="D2529" s="2"/>
      <c r="E2529" s="2"/>
      <c r="F2529" s="17" t="str">
        <f>+Tabela1[[#This Row],[WK]]&amp;Tabela1[[#This Row],[PK]]&amp;Tabela1[[#This Row],[GK]]</f>
        <v>0601</v>
      </c>
      <c r="G2529" s="2" t="s">
        <v>2368</v>
      </c>
      <c r="H2529" s="3">
        <v>4088421168.0900002</v>
      </c>
      <c r="I2529" s="4">
        <v>1.125</v>
      </c>
      <c r="J2529" s="3">
        <v>4599473814.1000004</v>
      </c>
      <c r="K2529" s="11">
        <v>0.02</v>
      </c>
      <c r="L2529" s="3">
        <v>91989476</v>
      </c>
      <c r="M2529" s="3"/>
      <c r="N2529" s="5"/>
      <c r="O2529" s="3">
        <v>479433825.87999994</v>
      </c>
      <c r="P2529" s="4">
        <v>1.125</v>
      </c>
      <c r="Q2529" s="3">
        <v>539363054.12</v>
      </c>
      <c r="R2529" s="4">
        <v>1.7000000000000001E-2</v>
      </c>
      <c r="S2529" s="3">
        <v>9169172</v>
      </c>
      <c r="T2529" s="3"/>
      <c r="U2529" s="5"/>
      <c r="V2529" s="3">
        <v>71255236</v>
      </c>
      <c r="W2529" s="5"/>
      <c r="X2529" s="3">
        <v>100144249</v>
      </c>
      <c r="Y2529" s="3">
        <v>28621451</v>
      </c>
      <c r="Z2529" s="3">
        <v>670697</v>
      </c>
      <c r="AA2529" s="3">
        <v>4395227</v>
      </c>
      <c r="AB2529" s="3">
        <v>40976953</v>
      </c>
      <c r="AC2529" s="3">
        <v>25479921</v>
      </c>
      <c r="AD2529" s="3">
        <v>28889012</v>
      </c>
      <c r="AE2529" s="3">
        <v>0</v>
      </c>
      <c r="AF2529" s="3">
        <v>91989476</v>
      </c>
      <c r="AG2529" s="3">
        <v>9169172</v>
      </c>
      <c r="AH2529" s="3">
        <v>28889012</v>
      </c>
      <c r="AI2529" s="3">
        <v>71255236</v>
      </c>
      <c r="AJ2529" s="3">
        <v>-255573</v>
      </c>
      <c r="AK2529" s="3">
        <v>-255573</v>
      </c>
      <c r="AL2529" s="3">
        <v>4648385</v>
      </c>
      <c r="AM2529" s="3">
        <v>-4903958</v>
      </c>
      <c r="AN2529" s="3">
        <v>-2081743</v>
      </c>
      <c r="AO2529" s="3">
        <v>0</v>
      </c>
      <c r="AP2529" s="3">
        <v>2081743</v>
      </c>
      <c r="AQ2529" s="3">
        <v>0</v>
      </c>
      <c r="AR2529" s="3">
        <f>Tabela1[[#This Row],[Potrzeby finansowe 2027
w tym:]]+Tabela1[[#This Row],[Rozliczenie 2025 potrz. fin.]]</f>
        <v>100144249</v>
      </c>
      <c r="AS2529" s="3">
        <v>0</v>
      </c>
      <c r="AT2529" s="3">
        <v>0</v>
      </c>
      <c r="AU2529" s="3"/>
      <c r="AV2529" s="3"/>
      <c r="AW2529" s="3"/>
      <c r="AX2529" s="3"/>
      <c r="AY2529" s="3"/>
      <c r="AZ2529" s="3"/>
      <c r="BA2529" s="3">
        <v>670697</v>
      </c>
      <c r="BB2529" s="3">
        <v>0</v>
      </c>
      <c r="BC2529" s="3">
        <v>521.94000000000005</v>
      </c>
      <c r="BD2529" s="3">
        <v>27621.7</v>
      </c>
      <c r="BE2529" s="3">
        <v>791.32</v>
      </c>
      <c r="BF2529" s="3">
        <v>0</v>
      </c>
      <c r="BG2529" s="3">
        <v>2031816</v>
      </c>
      <c r="BH2529" s="3">
        <v>103464</v>
      </c>
      <c r="BI2529" s="3">
        <v>2363411</v>
      </c>
      <c r="BJ2529" s="3">
        <v>41065945.355000004</v>
      </c>
      <c r="BK2529" s="3">
        <v>28565719.240000002</v>
      </c>
      <c r="BL2529" s="3">
        <v>5981894.2999999998</v>
      </c>
      <c r="BM2529" s="3">
        <v>38037115.859999999</v>
      </c>
      <c r="BN2529" s="53">
        <v>0.74828294446270116</v>
      </c>
      <c r="BO2529" s="54">
        <v>4.4022947E-3</v>
      </c>
      <c r="BP2529" s="70">
        <v>111065</v>
      </c>
      <c r="BQ2529" s="71"/>
      <c r="BR2529" s="70"/>
      <c r="BS2529" s="72"/>
      <c r="BT2529" s="72"/>
      <c r="BU2529" s="70">
        <v>91989476</v>
      </c>
      <c r="BV2529" s="70">
        <v>9169172</v>
      </c>
      <c r="BW2529" s="74">
        <v>28889012</v>
      </c>
      <c r="BX2529" s="70">
        <v>130047660</v>
      </c>
    </row>
    <row r="2530" spans="1:76" x14ac:dyDescent="0.3">
      <c r="A2530" s="73" t="s">
        <v>2322</v>
      </c>
      <c r="B2530" s="2" t="s">
        <v>23</v>
      </c>
      <c r="C2530" s="2" t="s">
        <v>11</v>
      </c>
      <c r="D2530" s="2"/>
      <c r="E2530" s="2"/>
      <c r="F2530" s="17" t="str">
        <f>+Tabela1[[#This Row],[WK]]&amp;Tabela1[[#This Row],[PK]]&amp;Tabela1[[#This Row],[GK]]</f>
        <v>0602</v>
      </c>
      <c r="G2530" s="2" t="s">
        <v>2369</v>
      </c>
      <c r="H2530" s="3">
        <v>3259076453.3600001</v>
      </c>
      <c r="I2530" s="4">
        <v>1.125</v>
      </c>
      <c r="J2530" s="3">
        <v>3666461010.0300002</v>
      </c>
      <c r="K2530" s="11">
        <v>0.02</v>
      </c>
      <c r="L2530" s="3">
        <v>73329220</v>
      </c>
      <c r="M2530" s="3"/>
      <c r="N2530" s="5"/>
      <c r="O2530" s="3">
        <v>245299806.12</v>
      </c>
      <c r="P2530" s="4">
        <v>1.125</v>
      </c>
      <c r="Q2530" s="3">
        <v>275962281.88999999</v>
      </c>
      <c r="R2530" s="4">
        <v>1.7000000000000001E-2</v>
      </c>
      <c r="S2530" s="3">
        <v>4691359</v>
      </c>
      <c r="T2530" s="3"/>
      <c r="U2530" s="5"/>
      <c r="V2530" s="3">
        <v>51873230</v>
      </c>
      <c r="W2530" s="5"/>
      <c r="X2530" s="3">
        <v>113989162</v>
      </c>
      <c r="Y2530" s="3">
        <v>33914554</v>
      </c>
      <c r="Z2530" s="3">
        <v>1105072</v>
      </c>
      <c r="AA2530" s="3">
        <v>3802619</v>
      </c>
      <c r="AB2530" s="3">
        <v>75166917</v>
      </c>
      <c r="AC2530" s="3">
        <v>0</v>
      </c>
      <c r="AD2530" s="3">
        <v>62218806</v>
      </c>
      <c r="AE2530" s="3">
        <v>0</v>
      </c>
      <c r="AF2530" s="3">
        <v>73329220</v>
      </c>
      <c r="AG2530" s="3">
        <v>4691359</v>
      </c>
      <c r="AH2530" s="3">
        <v>62218806</v>
      </c>
      <c r="AI2530" s="3">
        <v>51873230</v>
      </c>
      <c r="AJ2530" s="3">
        <v>3373789</v>
      </c>
      <c r="AK2530" s="3">
        <v>3476663</v>
      </c>
      <c r="AL2530" s="3">
        <v>3464692</v>
      </c>
      <c r="AM2530" s="3">
        <v>11971</v>
      </c>
      <c r="AN2530" s="3">
        <v>102874</v>
      </c>
      <c r="AO2530" s="3">
        <v>0</v>
      </c>
      <c r="AP2530" s="3">
        <v>0</v>
      </c>
      <c r="AQ2530" s="3">
        <v>102874</v>
      </c>
      <c r="AR2530" s="3">
        <f>Tabela1[[#This Row],[Potrzeby finansowe 2027
w tym:]]+Tabela1[[#This Row],[Rozliczenie 2025 potrz. fin.]]</f>
        <v>114092036</v>
      </c>
      <c r="AS2530" s="3">
        <v>0</v>
      </c>
      <c r="AT2530" s="3">
        <v>0</v>
      </c>
      <c r="AU2530" s="3"/>
      <c r="AV2530" s="3"/>
      <c r="AW2530" s="3"/>
      <c r="AX2530" s="3"/>
      <c r="AY2530" s="3"/>
      <c r="AZ2530" s="3"/>
      <c r="BA2530" s="3">
        <v>1105072</v>
      </c>
      <c r="BB2530" s="3">
        <v>182.68</v>
      </c>
      <c r="BC2530" s="3">
        <v>418.59</v>
      </c>
      <c r="BD2530" s="3">
        <v>17045.73</v>
      </c>
      <c r="BE2530" s="3">
        <v>58740.84</v>
      </c>
      <c r="BF2530" s="3">
        <v>0</v>
      </c>
      <c r="BG2530" s="3">
        <v>1849360</v>
      </c>
      <c r="BH2530" s="3">
        <v>94173</v>
      </c>
      <c r="BI2530" s="3">
        <v>1953259</v>
      </c>
      <c r="BJ2530" s="3">
        <v>33939260.377499998</v>
      </c>
      <c r="BK2530" s="3">
        <v>24319082.039999999</v>
      </c>
      <c r="BL2530" s="3">
        <v>2131825.52</v>
      </c>
      <c r="BM2530" s="3">
        <v>34217062.310000002</v>
      </c>
      <c r="BN2530" s="53">
        <v>0.66913407821229054</v>
      </c>
      <c r="BO2530" s="54">
        <v>3.7969407000000002E-3</v>
      </c>
      <c r="BP2530" s="70">
        <v>95793</v>
      </c>
      <c r="BQ2530" s="71"/>
      <c r="BR2530" s="70"/>
      <c r="BS2530" s="72"/>
      <c r="BT2530" s="72"/>
      <c r="BU2530" s="70">
        <v>73329220</v>
      </c>
      <c r="BV2530" s="70">
        <v>4691359</v>
      </c>
      <c r="BW2530" s="74">
        <v>62218806</v>
      </c>
      <c r="BX2530" s="70">
        <v>140239385</v>
      </c>
    </row>
    <row r="2531" spans="1:76" x14ac:dyDescent="0.3">
      <c r="A2531" s="73" t="s">
        <v>2322</v>
      </c>
      <c r="B2531" s="2" t="s">
        <v>23</v>
      </c>
      <c r="C2531" s="2" t="s">
        <v>16</v>
      </c>
      <c r="D2531" s="2"/>
      <c r="E2531" s="2"/>
      <c r="F2531" s="17" t="str">
        <f>+Tabela1[[#This Row],[WK]]&amp;Tabela1[[#This Row],[PK]]&amp;Tabela1[[#This Row],[GK]]</f>
        <v>0603</v>
      </c>
      <c r="G2531" s="2" t="s">
        <v>2370</v>
      </c>
      <c r="H2531" s="3">
        <v>2571888031.3200002</v>
      </c>
      <c r="I2531" s="4">
        <v>1.125</v>
      </c>
      <c r="J2531" s="3">
        <v>2893374035.2399998</v>
      </c>
      <c r="K2531" s="11">
        <v>0.02</v>
      </c>
      <c r="L2531" s="3">
        <v>57867481</v>
      </c>
      <c r="M2531" s="3"/>
      <c r="N2531" s="5"/>
      <c r="O2531" s="3">
        <v>120923697.56999999</v>
      </c>
      <c r="P2531" s="4">
        <v>1.125</v>
      </c>
      <c r="Q2531" s="3">
        <v>136039159.77000001</v>
      </c>
      <c r="R2531" s="4">
        <v>1.7000000000000001E-2</v>
      </c>
      <c r="S2531" s="3">
        <v>2312666</v>
      </c>
      <c r="T2531" s="3"/>
      <c r="U2531" s="5"/>
      <c r="V2531" s="3">
        <v>43102758</v>
      </c>
      <c r="W2531" s="5"/>
      <c r="X2531" s="3">
        <v>78584692</v>
      </c>
      <c r="Y2531" s="3">
        <v>26405179</v>
      </c>
      <c r="Z2531" s="3">
        <v>1714135</v>
      </c>
      <c r="AA2531" s="3">
        <v>3063377</v>
      </c>
      <c r="AB2531" s="3">
        <v>23653169</v>
      </c>
      <c r="AC2531" s="3">
        <v>23748832</v>
      </c>
      <c r="AD2531" s="3">
        <v>35481935</v>
      </c>
      <c r="AE2531" s="3">
        <v>0</v>
      </c>
      <c r="AF2531" s="3">
        <v>57867481</v>
      </c>
      <c r="AG2531" s="3">
        <v>2312666</v>
      </c>
      <c r="AH2531" s="3">
        <v>35481935</v>
      </c>
      <c r="AI2531" s="3">
        <v>43102758</v>
      </c>
      <c r="AJ2531" s="3">
        <v>7402343</v>
      </c>
      <c r="AK2531" s="3">
        <v>7402343</v>
      </c>
      <c r="AL2531" s="3">
        <v>2097638</v>
      </c>
      <c r="AM2531" s="3">
        <v>5304705</v>
      </c>
      <c r="AN2531" s="3">
        <v>-228418</v>
      </c>
      <c r="AO2531" s="3">
        <v>0</v>
      </c>
      <c r="AP2531" s="3">
        <v>228418</v>
      </c>
      <c r="AQ2531" s="3">
        <v>0</v>
      </c>
      <c r="AR2531" s="3">
        <f>Tabela1[[#This Row],[Potrzeby finansowe 2027
w tym:]]+Tabela1[[#This Row],[Rozliczenie 2025 potrz. fin.]]</f>
        <v>78584692</v>
      </c>
      <c r="AS2531" s="3">
        <v>0</v>
      </c>
      <c r="AT2531" s="3">
        <v>0</v>
      </c>
      <c r="AU2531" s="3"/>
      <c r="AV2531" s="3"/>
      <c r="AW2531" s="3"/>
      <c r="AX2531" s="3"/>
      <c r="AY2531" s="3"/>
      <c r="AZ2531" s="3"/>
      <c r="BA2531" s="3">
        <v>1714135</v>
      </c>
      <c r="BB2531" s="3">
        <v>947.73</v>
      </c>
      <c r="BC2531" s="3">
        <v>1327.95</v>
      </c>
      <c r="BD2531" s="3">
        <v>56079.51</v>
      </c>
      <c r="BE2531" s="3">
        <v>7154.09</v>
      </c>
      <c r="BF2531" s="3">
        <v>16952.12</v>
      </c>
      <c r="BG2531" s="3">
        <v>1424985</v>
      </c>
      <c r="BH2531" s="3">
        <v>72563</v>
      </c>
      <c r="BI2531" s="3">
        <v>1638392</v>
      </c>
      <c r="BJ2531" s="3">
        <v>28468223.412499998</v>
      </c>
      <c r="BK2531" s="3">
        <v>13267982.919999998</v>
      </c>
      <c r="BL2531" s="3">
        <v>18755077.010000002</v>
      </c>
      <c r="BM2531" s="3">
        <v>23290807.949999999</v>
      </c>
      <c r="BN2531" s="53">
        <v>0.66723627998685497</v>
      </c>
      <c r="BO2531" s="54">
        <v>2.9370796000000002E-3</v>
      </c>
      <c r="BP2531" s="70">
        <v>74099</v>
      </c>
      <c r="BQ2531" s="71"/>
      <c r="BR2531" s="70"/>
      <c r="BS2531" s="72"/>
      <c r="BT2531" s="72"/>
      <c r="BU2531" s="70">
        <v>57867481</v>
      </c>
      <c r="BV2531" s="70">
        <v>2312666</v>
      </c>
      <c r="BW2531" s="74">
        <v>35481935</v>
      </c>
      <c r="BX2531" s="70">
        <v>95662082</v>
      </c>
    </row>
    <row r="2532" spans="1:76" x14ac:dyDescent="0.3">
      <c r="A2532" s="73" t="s">
        <v>2322</v>
      </c>
      <c r="B2532" s="2" t="s">
        <v>23</v>
      </c>
      <c r="C2532" s="2" t="s">
        <v>18</v>
      </c>
      <c r="D2532" s="2"/>
      <c r="E2532" s="2"/>
      <c r="F2532" s="17" t="str">
        <f>+Tabela1[[#This Row],[WK]]&amp;Tabela1[[#This Row],[PK]]&amp;Tabela1[[#This Row],[GK]]</f>
        <v>0604</v>
      </c>
      <c r="G2532" s="2" t="s">
        <v>2371</v>
      </c>
      <c r="H2532" s="3">
        <v>1888916701.6300001</v>
      </c>
      <c r="I2532" s="4">
        <v>1.125</v>
      </c>
      <c r="J2532" s="3">
        <v>2125031289.3299999</v>
      </c>
      <c r="K2532" s="11">
        <v>0.02</v>
      </c>
      <c r="L2532" s="3">
        <v>42500626</v>
      </c>
      <c r="M2532" s="3"/>
      <c r="N2532" s="5"/>
      <c r="O2532" s="3">
        <v>144698570.98999998</v>
      </c>
      <c r="P2532" s="4">
        <v>1.125</v>
      </c>
      <c r="Q2532" s="3">
        <v>162785892.36000001</v>
      </c>
      <c r="R2532" s="4">
        <v>1.7000000000000001E-2</v>
      </c>
      <c r="S2532" s="3">
        <v>2767360</v>
      </c>
      <c r="T2532" s="3"/>
      <c r="U2532" s="5"/>
      <c r="V2532" s="3">
        <v>32056028</v>
      </c>
      <c r="W2532" s="5"/>
      <c r="X2532" s="3">
        <v>91483761</v>
      </c>
      <c r="Y2532" s="3">
        <v>24936204</v>
      </c>
      <c r="Z2532" s="3">
        <v>686200</v>
      </c>
      <c r="AA2532" s="3">
        <v>1874681</v>
      </c>
      <c r="AB2532" s="3">
        <v>43691070</v>
      </c>
      <c r="AC2532" s="3">
        <v>20295606</v>
      </c>
      <c r="AD2532" s="3">
        <v>59427733</v>
      </c>
      <c r="AE2532" s="3">
        <v>144492</v>
      </c>
      <c r="AF2532" s="3">
        <v>42500626</v>
      </c>
      <c r="AG2532" s="3">
        <v>2767360</v>
      </c>
      <c r="AH2532" s="3">
        <v>59283241</v>
      </c>
      <c r="AI2532" s="3">
        <v>32056028</v>
      </c>
      <c r="AJ2532" s="3">
        <v>1605194</v>
      </c>
      <c r="AK2532" s="3">
        <v>1605194</v>
      </c>
      <c r="AL2532" s="3">
        <v>1992969</v>
      </c>
      <c r="AM2532" s="3">
        <v>-387775</v>
      </c>
      <c r="AN2532" s="3">
        <v>-1224076</v>
      </c>
      <c r="AO2532" s="3">
        <v>0</v>
      </c>
      <c r="AP2532" s="3">
        <v>1224076</v>
      </c>
      <c r="AQ2532" s="3">
        <v>0</v>
      </c>
      <c r="AR2532" s="3">
        <f>Tabela1[[#This Row],[Potrzeby finansowe 2027
w tym:]]+Tabela1[[#This Row],[Rozliczenie 2025 potrz. fin.]]</f>
        <v>91483761</v>
      </c>
      <c r="AS2532" s="3">
        <v>0</v>
      </c>
      <c r="AT2532" s="3">
        <v>0</v>
      </c>
      <c r="AU2532" s="3"/>
      <c r="AV2532" s="3"/>
      <c r="AW2532" s="3"/>
      <c r="AX2532" s="3"/>
      <c r="AY2532" s="3"/>
      <c r="AZ2532" s="3"/>
      <c r="BA2532" s="3">
        <v>686200</v>
      </c>
      <c r="BB2532" s="3">
        <v>0</v>
      </c>
      <c r="BC2532" s="3">
        <v>82.35</v>
      </c>
      <c r="BD2532" s="3">
        <v>28343.1</v>
      </c>
      <c r="BE2532" s="3">
        <v>3654.78</v>
      </c>
      <c r="BF2532" s="3">
        <v>0.11</v>
      </c>
      <c r="BG2532" s="3">
        <v>1081086</v>
      </c>
      <c r="BH2532" s="3">
        <v>55051</v>
      </c>
      <c r="BI2532" s="3">
        <v>793595</v>
      </c>
      <c r="BJ2532" s="3">
        <v>13789282.875</v>
      </c>
      <c r="BK2532" s="3">
        <v>6522089.459999999</v>
      </c>
      <c r="BL2532" s="3">
        <v>7596917.6900000004</v>
      </c>
      <c r="BM2532" s="3">
        <v>13874938.279999999</v>
      </c>
      <c r="BN2532" s="53">
        <v>0.61901084456128819</v>
      </c>
      <c r="BO2532" s="54">
        <v>2.3813629E-3</v>
      </c>
      <c r="BP2532" s="70">
        <v>60080</v>
      </c>
      <c r="BQ2532" s="71"/>
      <c r="BR2532" s="70"/>
      <c r="BS2532" s="72"/>
      <c r="BT2532" s="72"/>
      <c r="BU2532" s="70">
        <v>42500626</v>
      </c>
      <c r="BV2532" s="70">
        <v>2767360</v>
      </c>
      <c r="BW2532" s="74">
        <v>59283241</v>
      </c>
      <c r="BX2532" s="70">
        <v>104551227</v>
      </c>
    </row>
    <row r="2533" spans="1:76" x14ac:dyDescent="0.3">
      <c r="A2533" s="73" t="s">
        <v>2322</v>
      </c>
      <c r="B2533" s="2" t="s">
        <v>23</v>
      </c>
      <c r="C2533" s="2" t="s">
        <v>21</v>
      </c>
      <c r="D2533" s="2"/>
      <c r="E2533" s="2"/>
      <c r="F2533" s="17" t="str">
        <f>+Tabela1[[#This Row],[WK]]&amp;Tabela1[[#This Row],[PK]]&amp;Tabela1[[#This Row],[GK]]</f>
        <v>0605</v>
      </c>
      <c r="G2533" s="2" t="s">
        <v>2372</v>
      </c>
      <c r="H2533" s="3">
        <v>1539416597.98</v>
      </c>
      <c r="I2533" s="4">
        <v>1.125</v>
      </c>
      <c r="J2533" s="3">
        <v>1731843672.73</v>
      </c>
      <c r="K2533" s="11">
        <v>0.02</v>
      </c>
      <c r="L2533" s="3">
        <v>34636873</v>
      </c>
      <c r="M2533" s="3"/>
      <c r="N2533" s="5"/>
      <c r="O2533" s="3">
        <v>135158825.86000001</v>
      </c>
      <c r="P2533" s="4">
        <v>1.125</v>
      </c>
      <c r="Q2533" s="3">
        <v>152053679.09</v>
      </c>
      <c r="R2533" s="4">
        <v>1.7000000000000001E-2</v>
      </c>
      <c r="S2533" s="3">
        <v>2584913</v>
      </c>
      <c r="T2533" s="3"/>
      <c r="U2533" s="5"/>
      <c r="V2533" s="3">
        <v>24406705</v>
      </c>
      <c r="W2533" s="5"/>
      <c r="X2533" s="3">
        <v>56875037</v>
      </c>
      <c r="Y2533" s="3">
        <v>21555488</v>
      </c>
      <c r="Z2533" s="3">
        <v>1393038</v>
      </c>
      <c r="AA2533" s="3">
        <v>1825372</v>
      </c>
      <c r="AB2533" s="3">
        <v>30373958</v>
      </c>
      <c r="AC2533" s="3">
        <v>1727181</v>
      </c>
      <c r="AD2533" s="3">
        <v>32468332</v>
      </c>
      <c r="AE2533" s="3">
        <v>0</v>
      </c>
      <c r="AF2533" s="3">
        <v>34636873</v>
      </c>
      <c r="AG2533" s="3">
        <v>2584913</v>
      </c>
      <c r="AH2533" s="3">
        <v>32468332</v>
      </c>
      <c r="AI2533" s="3">
        <v>24406705</v>
      </c>
      <c r="AJ2533" s="3">
        <v>286283</v>
      </c>
      <c r="AK2533" s="3">
        <v>286283</v>
      </c>
      <c r="AL2533" s="3">
        <v>1898509</v>
      </c>
      <c r="AM2533" s="3">
        <v>-1612226</v>
      </c>
      <c r="AN2533" s="3">
        <v>-162098</v>
      </c>
      <c r="AO2533" s="3">
        <v>0</v>
      </c>
      <c r="AP2533" s="3">
        <v>162098</v>
      </c>
      <c r="AQ2533" s="3">
        <v>0</v>
      </c>
      <c r="AR2533" s="3">
        <f>Tabela1[[#This Row],[Potrzeby finansowe 2027
w tym:]]+Tabela1[[#This Row],[Rozliczenie 2025 potrz. fin.]]</f>
        <v>56875037</v>
      </c>
      <c r="AS2533" s="3">
        <v>0</v>
      </c>
      <c r="AT2533" s="3">
        <v>0</v>
      </c>
      <c r="AU2533" s="3"/>
      <c r="AV2533" s="3"/>
      <c r="AW2533" s="3"/>
      <c r="AX2533" s="3"/>
      <c r="AY2533" s="3"/>
      <c r="AZ2533" s="3"/>
      <c r="BA2533" s="3">
        <v>1393038</v>
      </c>
      <c r="BB2533" s="3">
        <v>0</v>
      </c>
      <c r="BC2533" s="3">
        <v>3822.82</v>
      </c>
      <c r="BD2533" s="3">
        <v>47662.78</v>
      </c>
      <c r="BE2533" s="3">
        <v>2800.31</v>
      </c>
      <c r="BF2533" s="3">
        <v>0.06</v>
      </c>
      <c r="BG2533" s="3">
        <v>822396</v>
      </c>
      <c r="BH2533" s="3">
        <v>41878</v>
      </c>
      <c r="BI2533" s="3">
        <v>1002976</v>
      </c>
      <c r="BJ2533" s="3">
        <v>17427426.822499998</v>
      </c>
      <c r="BK2533" s="3">
        <v>5613266.0199999958</v>
      </c>
      <c r="BL2533" s="3">
        <v>4144510.11</v>
      </c>
      <c r="BM2533" s="3">
        <v>38967622.990000002</v>
      </c>
      <c r="BN2533" s="53">
        <v>0.60793624712454819</v>
      </c>
      <c r="BO2533" s="54">
        <v>1.9937980000000002E-3</v>
      </c>
      <c r="BP2533" s="70">
        <v>50301</v>
      </c>
      <c r="BQ2533" s="71"/>
      <c r="BR2533" s="70"/>
      <c r="BS2533" s="72"/>
      <c r="BT2533" s="72"/>
      <c r="BU2533" s="70">
        <v>34636873</v>
      </c>
      <c r="BV2533" s="70">
        <v>2584913</v>
      </c>
      <c r="BW2533" s="74">
        <v>32468332</v>
      </c>
      <c r="BX2533" s="70">
        <v>69690118</v>
      </c>
    </row>
    <row r="2534" spans="1:76" x14ac:dyDescent="0.3">
      <c r="A2534" s="73" t="s">
        <v>2322</v>
      </c>
      <c r="B2534" s="2" t="s">
        <v>23</v>
      </c>
      <c r="C2534" s="2" t="s">
        <v>23</v>
      </c>
      <c r="D2534" s="2"/>
      <c r="E2534" s="2"/>
      <c r="F2534" s="17" t="str">
        <f>+Tabela1[[#This Row],[WK]]&amp;Tabela1[[#This Row],[PK]]&amp;Tabela1[[#This Row],[GK]]</f>
        <v>0606</v>
      </c>
      <c r="G2534" s="2" t="s">
        <v>2373</v>
      </c>
      <c r="H2534" s="3">
        <v>2207525199.2800002</v>
      </c>
      <c r="I2534" s="4">
        <v>1.125</v>
      </c>
      <c r="J2534" s="3">
        <v>2483465849.1900001</v>
      </c>
      <c r="K2534" s="11">
        <v>0.02</v>
      </c>
      <c r="L2534" s="3">
        <v>49669317</v>
      </c>
      <c r="M2534" s="3"/>
      <c r="N2534" s="5"/>
      <c r="O2534" s="3">
        <v>147066587.27999997</v>
      </c>
      <c r="P2534" s="4">
        <v>1.125</v>
      </c>
      <c r="Q2534" s="3">
        <v>165449910.69</v>
      </c>
      <c r="R2534" s="4">
        <v>1.7000000000000001E-2</v>
      </c>
      <c r="S2534" s="3">
        <v>2812648</v>
      </c>
      <c r="T2534" s="3"/>
      <c r="U2534" s="5"/>
      <c r="V2534" s="3">
        <v>37032001</v>
      </c>
      <c r="W2534" s="5"/>
      <c r="X2534" s="3">
        <v>83841997</v>
      </c>
      <c r="Y2534" s="3">
        <v>31708044</v>
      </c>
      <c r="Z2534" s="3">
        <v>463600</v>
      </c>
      <c r="AA2534" s="3">
        <v>2097717</v>
      </c>
      <c r="AB2534" s="3">
        <v>38816963</v>
      </c>
      <c r="AC2534" s="3">
        <v>10755673</v>
      </c>
      <c r="AD2534" s="3">
        <v>46809996</v>
      </c>
      <c r="AE2534" s="3">
        <v>0</v>
      </c>
      <c r="AF2534" s="3">
        <v>49669317</v>
      </c>
      <c r="AG2534" s="3">
        <v>2812648</v>
      </c>
      <c r="AH2534" s="3">
        <v>46809996</v>
      </c>
      <c r="AI2534" s="3">
        <v>37032001</v>
      </c>
      <c r="AJ2534" s="3">
        <v>2861133</v>
      </c>
      <c r="AK2534" s="3">
        <v>2861133</v>
      </c>
      <c r="AL2534" s="3">
        <v>1705933</v>
      </c>
      <c r="AM2534" s="3">
        <v>1155200</v>
      </c>
      <c r="AN2534" s="3">
        <v>-1308031</v>
      </c>
      <c r="AO2534" s="3">
        <v>0</v>
      </c>
      <c r="AP2534" s="3">
        <v>1308031</v>
      </c>
      <c r="AQ2534" s="3">
        <v>0</v>
      </c>
      <c r="AR2534" s="3">
        <f>Tabela1[[#This Row],[Potrzeby finansowe 2027
w tym:]]+Tabela1[[#This Row],[Rozliczenie 2025 potrz. fin.]]</f>
        <v>83841997</v>
      </c>
      <c r="AS2534" s="3">
        <v>0</v>
      </c>
      <c r="AT2534" s="3">
        <v>0</v>
      </c>
      <c r="AU2534" s="3"/>
      <c r="AV2534" s="3"/>
      <c r="AW2534" s="3"/>
      <c r="AX2534" s="3"/>
      <c r="AY2534" s="3"/>
      <c r="AZ2534" s="3"/>
      <c r="BA2534" s="3">
        <v>463600</v>
      </c>
      <c r="BB2534" s="3">
        <v>0</v>
      </c>
      <c r="BC2534" s="3">
        <v>476.7</v>
      </c>
      <c r="BD2534" s="3">
        <v>15235.31</v>
      </c>
      <c r="BE2534" s="3">
        <v>2613.98</v>
      </c>
      <c r="BF2534" s="3">
        <v>7312.44</v>
      </c>
      <c r="BG2534" s="3">
        <v>1131909</v>
      </c>
      <c r="BH2534" s="3">
        <v>57639</v>
      </c>
      <c r="BI2534" s="3">
        <v>965808</v>
      </c>
      <c r="BJ2534" s="3">
        <v>16781600.5</v>
      </c>
      <c r="BK2534" s="3">
        <v>8749852.8699999973</v>
      </c>
      <c r="BL2534" s="3">
        <v>3624685.19</v>
      </c>
      <c r="BM2534" s="3">
        <v>24877620.140000001</v>
      </c>
      <c r="BN2534" s="53">
        <v>0.59843904042063745</v>
      </c>
      <c r="BO2534" s="54">
        <v>3.2404534E-3</v>
      </c>
      <c r="BP2534" s="70">
        <v>72049</v>
      </c>
      <c r="BQ2534" s="71"/>
      <c r="BR2534" s="70"/>
      <c r="BS2534" s="72"/>
      <c r="BT2534" s="72"/>
      <c r="BU2534" s="70">
        <v>49669317</v>
      </c>
      <c r="BV2534" s="70">
        <v>2812648</v>
      </c>
      <c r="BW2534" s="74">
        <v>46809996</v>
      </c>
      <c r="BX2534" s="70">
        <v>99291961</v>
      </c>
    </row>
    <row r="2535" spans="1:76" x14ac:dyDescent="0.3">
      <c r="A2535" s="73" t="s">
        <v>2322</v>
      </c>
      <c r="B2535" s="2" t="s">
        <v>23</v>
      </c>
      <c r="C2535" s="2" t="s">
        <v>30</v>
      </c>
      <c r="D2535" s="2"/>
      <c r="E2535" s="2"/>
      <c r="F2535" s="17" t="str">
        <f>+Tabela1[[#This Row],[WK]]&amp;Tabela1[[#This Row],[PK]]&amp;Tabela1[[#This Row],[GK]]</f>
        <v>0607</v>
      </c>
      <c r="G2535" s="2" t="s">
        <v>2374</v>
      </c>
      <c r="H2535" s="3">
        <v>3211106363.4200001</v>
      </c>
      <c r="I2535" s="4">
        <v>1.125</v>
      </c>
      <c r="J2535" s="3">
        <v>3612494658.8499999</v>
      </c>
      <c r="K2535" s="11">
        <v>0.02</v>
      </c>
      <c r="L2535" s="3">
        <v>72249893</v>
      </c>
      <c r="M2535" s="3"/>
      <c r="N2535" s="5"/>
      <c r="O2535" s="3">
        <v>416529077.13000005</v>
      </c>
      <c r="P2535" s="4">
        <v>1.125</v>
      </c>
      <c r="Q2535" s="3">
        <v>468595211.76999998</v>
      </c>
      <c r="R2535" s="4">
        <v>1.7000000000000001E-2</v>
      </c>
      <c r="S2535" s="3">
        <v>7966119</v>
      </c>
      <c r="T2535" s="3"/>
      <c r="U2535" s="5"/>
      <c r="V2535" s="3">
        <v>54089487</v>
      </c>
      <c r="W2535" s="5"/>
      <c r="X2535" s="3">
        <v>109392663</v>
      </c>
      <c r="Y2535" s="3">
        <v>38007025</v>
      </c>
      <c r="Z2535" s="3">
        <v>274599</v>
      </c>
      <c r="AA2535" s="3">
        <v>2905503</v>
      </c>
      <c r="AB2535" s="3">
        <v>66674611</v>
      </c>
      <c r="AC2535" s="3">
        <v>1530925</v>
      </c>
      <c r="AD2535" s="3">
        <v>55303176</v>
      </c>
      <c r="AE2535" s="3">
        <v>0</v>
      </c>
      <c r="AF2535" s="3">
        <v>72249893</v>
      </c>
      <c r="AG2535" s="3">
        <v>7966119</v>
      </c>
      <c r="AH2535" s="3">
        <v>55303176</v>
      </c>
      <c r="AI2535" s="3">
        <v>54089487</v>
      </c>
      <c r="AJ2535" s="3">
        <v>1234888</v>
      </c>
      <c r="AK2535" s="3">
        <v>1234888</v>
      </c>
      <c r="AL2535" s="3">
        <v>4754611</v>
      </c>
      <c r="AM2535" s="3">
        <v>-3519723</v>
      </c>
      <c r="AN2535" s="3">
        <v>-2056663</v>
      </c>
      <c r="AO2535" s="3">
        <v>0</v>
      </c>
      <c r="AP2535" s="3">
        <v>2056663</v>
      </c>
      <c r="AQ2535" s="3">
        <v>0</v>
      </c>
      <c r="AR2535" s="3">
        <f>Tabela1[[#This Row],[Potrzeby finansowe 2027
w tym:]]+Tabela1[[#This Row],[Rozliczenie 2025 potrz. fin.]]</f>
        <v>109392663</v>
      </c>
      <c r="AS2535" s="3">
        <v>0</v>
      </c>
      <c r="AT2535" s="3">
        <v>0</v>
      </c>
      <c r="AU2535" s="3"/>
      <c r="AV2535" s="3"/>
      <c r="AW2535" s="3"/>
      <c r="AX2535" s="3"/>
      <c r="AY2535" s="3"/>
      <c r="AZ2535" s="3"/>
      <c r="BA2535" s="3">
        <v>274599</v>
      </c>
      <c r="BB2535" s="3">
        <v>0</v>
      </c>
      <c r="BC2535" s="3">
        <v>669.43</v>
      </c>
      <c r="BD2535" s="3">
        <v>117.1</v>
      </c>
      <c r="BE2535" s="3">
        <v>4815.8999999999996</v>
      </c>
      <c r="BF2535" s="3">
        <v>22280.43</v>
      </c>
      <c r="BG2535" s="3">
        <v>1713958</v>
      </c>
      <c r="BH2535" s="3">
        <v>87278</v>
      </c>
      <c r="BI2535" s="3">
        <v>1191545</v>
      </c>
      <c r="BJ2535" s="3">
        <v>20703944.23</v>
      </c>
      <c r="BK2535" s="3">
        <v>10580470.300000001</v>
      </c>
      <c r="BL2535" s="3">
        <v>4596812.4800000004</v>
      </c>
      <c r="BM2535" s="3">
        <v>31300270.760000002</v>
      </c>
      <c r="BN2535" s="53">
        <v>0.65137200131449224</v>
      </c>
      <c r="BO2535" s="54">
        <v>4.0102367999999998E-3</v>
      </c>
      <c r="BP2535" s="70">
        <v>101174</v>
      </c>
      <c r="BQ2535" s="71"/>
      <c r="BR2535" s="70"/>
      <c r="BS2535" s="72"/>
      <c r="BT2535" s="72"/>
      <c r="BU2535" s="70">
        <v>72249893</v>
      </c>
      <c r="BV2535" s="70">
        <v>7966119</v>
      </c>
      <c r="BW2535" s="74">
        <v>55303176</v>
      </c>
      <c r="BX2535" s="70">
        <v>135519188</v>
      </c>
    </row>
    <row r="2536" spans="1:76" x14ac:dyDescent="0.3">
      <c r="A2536" s="73" t="s">
        <v>2322</v>
      </c>
      <c r="B2536" s="2" t="s">
        <v>23</v>
      </c>
      <c r="C2536" s="2" t="s">
        <v>54</v>
      </c>
      <c r="D2536" s="2"/>
      <c r="E2536" s="2"/>
      <c r="F2536" s="17" t="str">
        <f>+Tabela1[[#This Row],[WK]]&amp;Tabela1[[#This Row],[PK]]&amp;Tabela1[[#This Row],[GK]]</f>
        <v>0608</v>
      </c>
      <c r="G2536" s="2" t="s">
        <v>2375</v>
      </c>
      <c r="H2536" s="3">
        <v>3344907931.8499999</v>
      </c>
      <c r="I2536" s="4">
        <v>1.125</v>
      </c>
      <c r="J2536" s="3">
        <v>3763021423.3299999</v>
      </c>
      <c r="K2536" s="11">
        <v>0.02</v>
      </c>
      <c r="L2536" s="3">
        <v>75260428</v>
      </c>
      <c r="M2536" s="3"/>
      <c r="N2536" s="5"/>
      <c r="O2536" s="3">
        <v>245798061.34000003</v>
      </c>
      <c r="P2536" s="4">
        <v>1.125</v>
      </c>
      <c r="Q2536" s="3">
        <v>276522819.00999999</v>
      </c>
      <c r="R2536" s="4">
        <v>1.7000000000000001E-2</v>
      </c>
      <c r="S2536" s="3">
        <v>4700888</v>
      </c>
      <c r="T2536" s="3"/>
      <c r="U2536" s="5"/>
      <c r="V2536" s="3">
        <v>54948939</v>
      </c>
      <c r="W2536" s="5"/>
      <c r="X2536" s="3">
        <v>95813385</v>
      </c>
      <c r="Y2536" s="3">
        <v>26161321</v>
      </c>
      <c r="Z2536" s="3">
        <v>670211</v>
      </c>
      <c r="AA2536" s="3">
        <v>2925938</v>
      </c>
      <c r="AB2536" s="3">
        <v>45479390</v>
      </c>
      <c r="AC2536" s="3">
        <v>20576525</v>
      </c>
      <c r="AD2536" s="3">
        <v>40864446</v>
      </c>
      <c r="AE2536" s="3">
        <v>0</v>
      </c>
      <c r="AF2536" s="3">
        <v>75260428</v>
      </c>
      <c r="AG2536" s="3">
        <v>4700888</v>
      </c>
      <c r="AH2536" s="3">
        <v>40864446</v>
      </c>
      <c r="AI2536" s="3">
        <v>54948939</v>
      </c>
      <c r="AJ2536" s="3">
        <v>4928687</v>
      </c>
      <c r="AK2536" s="3">
        <v>4928687</v>
      </c>
      <c r="AL2536" s="3">
        <v>3347593</v>
      </c>
      <c r="AM2536" s="3">
        <v>1581094</v>
      </c>
      <c r="AN2536" s="3">
        <v>-428113</v>
      </c>
      <c r="AO2536" s="3">
        <v>0</v>
      </c>
      <c r="AP2536" s="3">
        <v>428113</v>
      </c>
      <c r="AQ2536" s="3">
        <v>0</v>
      </c>
      <c r="AR2536" s="3">
        <f>Tabela1[[#This Row],[Potrzeby finansowe 2027
w tym:]]+Tabela1[[#This Row],[Rozliczenie 2025 potrz. fin.]]</f>
        <v>95813385</v>
      </c>
      <c r="AS2536" s="3">
        <v>0</v>
      </c>
      <c r="AT2536" s="3">
        <v>0</v>
      </c>
      <c r="AU2536" s="3"/>
      <c r="AV2536" s="3"/>
      <c r="AW2536" s="3"/>
      <c r="AX2536" s="3"/>
      <c r="AY2536" s="3"/>
      <c r="AZ2536" s="3"/>
      <c r="BA2536" s="3">
        <v>670211</v>
      </c>
      <c r="BB2536" s="3">
        <v>0</v>
      </c>
      <c r="BC2536" s="3">
        <v>41.03</v>
      </c>
      <c r="BD2536" s="3">
        <v>27767.67</v>
      </c>
      <c r="BE2536" s="3">
        <v>1225.81</v>
      </c>
      <c r="BF2536" s="3">
        <v>3654.82</v>
      </c>
      <c r="BG2536" s="3">
        <v>1625606</v>
      </c>
      <c r="BH2536" s="3">
        <v>82779</v>
      </c>
      <c r="BI2536" s="3">
        <v>1300332</v>
      </c>
      <c r="BJ2536" s="3">
        <v>22594203.195</v>
      </c>
      <c r="BK2536" s="3">
        <v>11864906.969999999</v>
      </c>
      <c r="BL2536" s="3">
        <v>7132204.1500000004</v>
      </c>
      <c r="BM2536" s="3">
        <v>28652776.600000001</v>
      </c>
      <c r="BN2536" s="53">
        <v>0.72334045349983567</v>
      </c>
      <c r="BO2536" s="54">
        <v>3.5997829E-3</v>
      </c>
      <c r="BP2536" s="70">
        <v>90819</v>
      </c>
      <c r="BQ2536" s="71"/>
      <c r="BR2536" s="70"/>
      <c r="BS2536" s="72"/>
      <c r="BT2536" s="72"/>
      <c r="BU2536" s="70">
        <v>75260428</v>
      </c>
      <c r="BV2536" s="70">
        <v>4700888</v>
      </c>
      <c r="BW2536" s="74">
        <v>40864446</v>
      </c>
      <c r="BX2536" s="70">
        <v>120825762</v>
      </c>
    </row>
    <row r="2537" spans="1:76" x14ac:dyDescent="0.3">
      <c r="A2537" s="73" t="s">
        <v>2322</v>
      </c>
      <c r="B2537" s="2" t="s">
        <v>23</v>
      </c>
      <c r="C2537" s="2" t="s">
        <v>56</v>
      </c>
      <c r="D2537" s="2"/>
      <c r="E2537" s="2"/>
      <c r="F2537" s="17" t="str">
        <f>+Tabela1[[#This Row],[WK]]&amp;Tabela1[[#This Row],[PK]]&amp;Tabela1[[#This Row],[GK]]</f>
        <v>0609</v>
      </c>
      <c r="G2537" s="2" t="s">
        <v>2376</v>
      </c>
      <c r="H2537" s="3">
        <v>7746007383.9899998</v>
      </c>
      <c r="I2537" s="4">
        <v>1.125</v>
      </c>
      <c r="J2537" s="3">
        <v>8714258306.9899998</v>
      </c>
      <c r="K2537" s="11">
        <v>0.02</v>
      </c>
      <c r="L2537" s="3">
        <v>174285166</v>
      </c>
      <c r="M2537" s="3"/>
      <c r="N2537" s="5"/>
      <c r="O2537" s="3">
        <v>504063206.98999995</v>
      </c>
      <c r="P2537" s="4">
        <v>1.125</v>
      </c>
      <c r="Q2537" s="3">
        <v>567071107.86000001</v>
      </c>
      <c r="R2537" s="4">
        <v>1.7000000000000001E-2</v>
      </c>
      <c r="S2537" s="3">
        <v>9640209</v>
      </c>
      <c r="T2537" s="3"/>
      <c r="U2537" s="5"/>
      <c r="V2537" s="3">
        <v>112364647</v>
      </c>
      <c r="W2537" s="5"/>
      <c r="X2537" s="3">
        <v>72552973</v>
      </c>
      <c r="Y2537" s="3">
        <v>0</v>
      </c>
      <c r="Z2537" s="3">
        <v>685532</v>
      </c>
      <c r="AA2537" s="3">
        <v>5109619</v>
      </c>
      <c r="AB2537" s="3">
        <v>66757822</v>
      </c>
      <c r="AC2537" s="3">
        <v>0</v>
      </c>
      <c r="AD2537" s="3">
        <v>0</v>
      </c>
      <c r="AE2537" s="3">
        <v>0</v>
      </c>
      <c r="AF2537" s="3">
        <v>174285166</v>
      </c>
      <c r="AG2537" s="3">
        <v>9640209</v>
      </c>
      <c r="AH2537" s="3">
        <v>0</v>
      </c>
      <c r="AI2537" s="3">
        <v>112364647</v>
      </c>
      <c r="AJ2537" s="3">
        <v>4083317</v>
      </c>
      <c r="AK2537" s="3">
        <v>3170477</v>
      </c>
      <c r="AL2537" s="3">
        <v>9725631</v>
      </c>
      <c r="AM2537" s="3">
        <v>-6555154</v>
      </c>
      <c r="AN2537" s="3">
        <v>-912840</v>
      </c>
      <c r="AO2537" s="3">
        <v>0</v>
      </c>
      <c r="AP2537" s="3">
        <v>0</v>
      </c>
      <c r="AQ2537" s="3">
        <v>-912840</v>
      </c>
      <c r="AR2537" s="3">
        <f>Tabela1[[#This Row],[Potrzeby finansowe 2027
w tym:]]+Tabela1[[#This Row],[Rozliczenie 2025 potrz. fin.]]</f>
        <v>71640133</v>
      </c>
      <c r="AS2537" s="3">
        <v>0</v>
      </c>
      <c r="AT2537" s="3">
        <v>0</v>
      </c>
      <c r="AU2537" s="3"/>
      <c r="AV2537" s="3"/>
      <c r="AW2537" s="3"/>
      <c r="AX2537" s="3"/>
      <c r="AY2537" s="3"/>
      <c r="AZ2537" s="3"/>
      <c r="BA2537" s="3">
        <v>685532</v>
      </c>
      <c r="BB2537" s="3">
        <v>0</v>
      </c>
      <c r="BC2537" s="3">
        <v>87.13</v>
      </c>
      <c r="BD2537" s="3">
        <v>28340.34</v>
      </c>
      <c r="BE2537" s="3">
        <v>938.85</v>
      </c>
      <c r="BF2537" s="3">
        <v>3945.46</v>
      </c>
      <c r="BG2537" s="3">
        <v>3259892</v>
      </c>
      <c r="BH2537" s="3">
        <v>166000</v>
      </c>
      <c r="BI2537" s="3">
        <v>1849727</v>
      </c>
      <c r="BJ2537" s="3">
        <v>32140327.055</v>
      </c>
      <c r="BK2537" s="3">
        <v>12335973.710000001</v>
      </c>
      <c r="BL2537" s="3">
        <v>6808566.4500000002</v>
      </c>
      <c r="BM2537" s="3">
        <v>65600280.479999997</v>
      </c>
      <c r="BN2537" s="53">
        <v>1.1460811698981268</v>
      </c>
      <c r="BO2537" s="54">
        <v>5.2259584999999999E-3</v>
      </c>
      <c r="BP2537" s="70">
        <v>131845</v>
      </c>
      <c r="BQ2537" s="71"/>
      <c r="BR2537" s="70"/>
      <c r="BS2537" s="72"/>
      <c r="BT2537" s="72"/>
      <c r="BU2537" s="70">
        <v>174285166</v>
      </c>
      <c r="BV2537" s="70">
        <v>9640209</v>
      </c>
      <c r="BW2537" s="74">
        <v>0</v>
      </c>
      <c r="BX2537" s="70">
        <v>183925375</v>
      </c>
    </row>
    <row r="2538" spans="1:76" x14ac:dyDescent="0.3">
      <c r="A2538" s="73" t="s">
        <v>2322</v>
      </c>
      <c r="B2538" s="2" t="s">
        <v>23</v>
      </c>
      <c r="C2538" s="2" t="s">
        <v>69</v>
      </c>
      <c r="D2538" s="2"/>
      <c r="E2538" s="2"/>
      <c r="F2538" s="17" t="str">
        <f>+Tabela1[[#This Row],[WK]]&amp;Tabela1[[#This Row],[PK]]&amp;Tabela1[[#This Row],[GK]]</f>
        <v>0610</v>
      </c>
      <c r="G2538" s="2" t="s">
        <v>2377</v>
      </c>
      <c r="H2538" s="3">
        <v>2722499984.77</v>
      </c>
      <c r="I2538" s="4">
        <v>1.125</v>
      </c>
      <c r="J2538" s="3">
        <v>3062812482.8699999</v>
      </c>
      <c r="K2538" s="11">
        <v>0.02</v>
      </c>
      <c r="L2538" s="3">
        <v>61256250</v>
      </c>
      <c r="M2538" s="3"/>
      <c r="N2538" s="5"/>
      <c r="O2538" s="3">
        <v>129299913.72999997</v>
      </c>
      <c r="P2538" s="4">
        <v>1.125</v>
      </c>
      <c r="Q2538" s="3">
        <v>145462402.94999999</v>
      </c>
      <c r="R2538" s="4">
        <v>1.7000000000000001E-2</v>
      </c>
      <c r="S2538" s="3">
        <v>2472861</v>
      </c>
      <c r="T2538" s="3"/>
      <c r="U2538" s="5"/>
      <c r="V2538" s="3">
        <v>41540705</v>
      </c>
      <c r="W2538" s="5"/>
      <c r="X2538" s="3">
        <v>58008437</v>
      </c>
      <c r="Y2538" s="3">
        <v>4022398</v>
      </c>
      <c r="Z2538" s="3">
        <v>439609</v>
      </c>
      <c r="AA2538" s="3">
        <v>2187088</v>
      </c>
      <c r="AB2538" s="3">
        <v>42872948</v>
      </c>
      <c r="AC2538" s="3">
        <v>8486394</v>
      </c>
      <c r="AD2538" s="3">
        <v>16467732</v>
      </c>
      <c r="AE2538" s="3">
        <v>0</v>
      </c>
      <c r="AF2538" s="3">
        <v>61256250</v>
      </c>
      <c r="AG2538" s="3">
        <v>2472861</v>
      </c>
      <c r="AH2538" s="3">
        <v>16467732</v>
      </c>
      <c r="AI2538" s="3">
        <v>41540705</v>
      </c>
      <c r="AJ2538" s="3">
        <v>5758660</v>
      </c>
      <c r="AK2538" s="3">
        <v>5758660</v>
      </c>
      <c r="AL2538" s="3">
        <v>-4412704</v>
      </c>
      <c r="AM2538" s="3">
        <v>10171364</v>
      </c>
      <c r="AN2538" s="3">
        <v>-1873023</v>
      </c>
      <c r="AO2538" s="3">
        <v>0</v>
      </c>
      <c r="AP2538" s="3">
        <v>1873023</v>
      </c>
      <c r="AQ2538" s="3">
        <v>0</v>
      </c>
      <c r="AR2538" s="3">
        <f>Tabela1[[#This Row],[Potrzeby finansowe 2027
w tym:]]+Tabela1[[#This Row],[Rozliczenie 2025 potrz. fin.]]</f>
        <v>58008437</v>
      </c>
      <c r="AS2538" s="3">
        <v>0</v>
      </c>
      <c r="AT2538" s="3">
        <v>0</v>
      </c>
      <c r="AU2538" s="3"/>
      <c r="AV2538" s="3"/>
      <c r="AW2538" s="3"/>
      <c r="AX2538" s="3"/>
      <c r="AY2538" s="3"/>
      <c r="AZ2538" s="3"/>
      <c r="BA2538" s="3">
        <v>439609</v>
      </c>
      <c r="BB2538" s="3">
        <v>214.13</v>
      </c>
      <c r="BC2538" s="3">
        <v>266.97000000000003</v>
      </c>
      <c r="BD2538" s="3">
        <v>17080.84</v>
      </c>
      <c r="BE2538" s="3">
        <v>212.17</v>
      </c>
      <c r="BF2538" s="3">
        <v>0</v>
      </c>
      <c r="BG2538" s="3">
        <v>1086428</v>
      </c>
      <c r="BH2538" s="3">
        <v>55323</v>
      </c>
      <c r="BI2538" s="3">
        <v>1100660</v>
      </c>
      <c r="BJ2538" s="3">
        <v>19124747.252499998</v>
      </c>
      <c r="BK2538" s="3">
        <v>9251393.1099999994</v>
      </c>
      <c r="BL2538" s="3">
        <v>5886936.8600000003</v>
      </c>
      <c r="BM2538" s="3">
        <v>27719542.850000001</v>
      </c>
      <c r="BN2538" s="53">
        <v>0.92687315149523497</v>
      </c>
      <c r="BO2538" s="54">
        <v>2.2390327E-3</v>
      </c>
      <c r="BP2538" s="70">
        <v>56488</v>
      </c>
      <c r="BQ2538" s="71"/>
      <c r="BR2538" s="70"/>
      <c r="BS2538" s="72"/>
      <c r="BT2538" s="72"/>
      <c r="BU2538" s="70">
        <v>61256250</v>
      </c>
      <c r="BV2538" s="70">
        <v>2472861</v>
      </c>
      <c r="BW2538" s="74">
        <v>16467732</v>
      </c>
      <c r="BX2538" s="70">
        <v>80196843</v>
      </c>
    </row>
    <row r="2539" spans="1:76" x14ac:dyDescent="0.3">
      <c r="A2539" s="73" t="s">
        <v>2322</v>
      </c>
      <c r="B2539" s="2" t="s">
        <v>23</v>
      </c>
      <c r="C2539" s="2" t="s">
        <v>71</v>
      </c>
      <c r="D2539" s="2"/>
      <c r="E2539" s="2"/>
      <c r="F2539" s="17" t="str">
        <f>+Tabela1[[#This Row],[WK]]&amp;Tabela1[[#This Row],[PK]]&amp;Tabela1[[#This Row],[GK]]</f>
        <v>0611</v>
      </c>
      <c r="G2539" s="2" t="s">
        <v>2378</v>
      </c>
      <c r="H2539" s="3">
        <v>4306127143.7700005</v>
      </c>
      <c r="I2539" s="4">
        <v>1.125</v>
      </c>
      <c r="J2539" s="3">
        <v>4844393036.7399998</v>
      </c>
      <c r="K2539" s="11">
        <v>0.02</v>
      </c>
      <c r="L2539" s="3">
        <v>96887861</v>
      </c>
      <c r="M2539" s="3"/>
      <c r="N2539" s="5"/>
      <c r="O2539" s="3">
        <v>436036029.26000005</v>
      </c>
      <c r="P2539" s="4">
        <v>1.125</v>
      </c>
      <c r="Q2539" s="3">
        <v>490540532.92000002</v>
      </c>
      <c r="R2539" s="4">
        <v>1.7000000000000001E-2</v>
      </c>
      <c r="S2539" s="3">
        <v>8339189</v>
      </c>
      <c r="T2539" s="3"/>
      <c r="U2539" s="5"/>
      <c r="V2539" s="3">
        <v>67422326</v>
      </c>
      <c r="W2539" s="5"/>
      <c r="X2539" s="3">
        <v>137975085</v>
      </c>
      <c r="Y2539" s="3">
        <v>4690394</v>
      </c>
      <c r="Z2539" s="3">
        <v>345690</v>
      </c>
      <c r="AA2539" s="3">
        <v>3389775</v>
      </c>
      <c r="AB2539" s="3">
        <v>111977535</v>
      </c>
      <c r="AC2539" s="3">
        <v>17571691</v>
      </c>
      <c r="AD2539" s="3">
        <v>70552759</v>
      </c>
      <c r="AE2539" s="3">
        <v>0</v>
      </c>
      <c r="AF2539" s="3">
        <v>96887861</v>
      </c>
      <c r="AG2539" s="3">
        <v>8339189</v>
      </c>
      <c r="AH2539" s="3">
        <v>70552759</v>
      </c>
      <c r="AI2539" s="3">
        <v>67422326</v>
      </c>
      <c r="AJ2539" s="3">
        <v>12467204</v>
      </c>
      <c r="AK2539" s="3">
        <v>12467204</v>
      </c>
      <c r="AL2539" s="3">
        <v>4214725</v>
      </c>
      <c r="AM2539" s="3">
        <v>8252479</v>
      </c>
      <c r="AN2539" s="3">
        <v>566155</v>
      </c>
      <c r="AO2539" s="3">
        <v>0</v>
      </c>
      <c r="AP2539" s="3">
        <v>-566155</v>
      </c>
      <c r="AQ2539" s="3">
        <v>0</v>
      </c>
      <c r="AR2539" s="3">
        <f>Tabela1[[#This Row],[Potrzeby finansowe 2027
w tym:]]+Tabela1[[#This Row],[Rozliczenie 2025 potrz. fin.]]</f>
        <v>137975085</v>
      </c>
      <c r="AS2539" s="3">
        <v>0</v>
      </c>
      <c r="AT2539" s="3">
        <v>0</v>
      </c>
      <c r="AU2539" s="3"/>
      <c r="AV2539" s="3"/>
      <c r="AW2539" s="3"/>
      <c r="AX2539" s="3"/>
      <c r="AY2539" s="3"/>
      <c r="AZ2539" s="3"/>
      <c r="BA2539" s="3">
        <v>345690</v>
      </c>
      <c r="BB2539" s="3">
        <v>0</v>
      </c>
      <c r="BC2539" s="3">
        <v>1224.4100000000001</v>
      </c>
      <c r="BD2539" s="3">
        <v>3543.58</v>
      </c>
      <c r="BE2539" s="3">
        <v>9914.6</v>
      </c>
      <c r="BF2539" s="3">
        <v>8265.49</v>
      </c>
      <c r="BG2539" s="3">
        <v>1952204</v>
      </c>
      <c r="BH2539" s="3">
        <v>99410</v>
      </c>
      <c r="BI2539" s="3">
        <v>1437571</v>
      </c>
      <c r="BJ2539" s="3">
        <v>24978818.235000003</v>
      </c>
      <c r="BK2539" s="3">
        <v>13465160.810000002</v>
      </c>
      <c r="BL2539" s="3">
        <v>5771357.46</v>
      </c>
      <c r="BM2539" s="3">
        <v>34511914.780000001</v>
      </c>
      <c r="BN2539" s="53">
        <v>0.94722313506408151</v>
      </c>
      <c r="BO2539" s="54">
        <v>3.6175267000000001E-3</v>
      </c>
      <c r="BP2539" s="70">
        <v>91267</v>
      </c>
      <c r="BQ2539" s="71"/>
      <c r="BR2539" s="70"/>
      <c r="BS2539" s="72"/>
      <c r="BT2539" s="72"/>
      <c r="BU2539" s="70">
        <v>96887861</v>
      </c>
      <c r="BV2539" s="70">
        <v>8339189</v>
      </c>
      <c r="BW2539" s="74">
        <v>70552759</v>
      </c>
      <c r="BX2539" s="70">
        <v>175779809</v>
      </c>
    </row>
    <row r="2540" spans="1:76" x14ac:dyDescent="0.3">
      <c r="A2540" s="73" t="s">
        <v>2322</v>
      </c>
      <c r="B2540" s="2" t="s">
        <v>23</v>
      </c>
      <c r="C2540" s="2" t="s">
        <v>72</v>
      </c>
      <c r="D2540" s="2"/>
      <c r="E2540" s="2"/>
      <c r="F2540" s="17" t="str">
        <f>+Tabela1[[#This Row],[WK]]&amp;Tabela1[[#This Row],[PK]]&amp;Tabela1[[#This Row],[GK]]</f>
        <v>0612</v>
      </c>
      <c r="G2540" s="2" t="s">
        <v>2379</v>
      </c>
      <c r="H2540" s="3">
        <v>1869696502.6199999</v>
      </c>
      <c r="I2540" s="4">
        <v>1.125</v>
      </c>
      <c r="J2540" s="3">
        <v>2103408565.45</v>
      </c>
      <c r="K2540" s="11">
        <v>0.02</v>
      </c>
      <c r="L2540" s="3">
        <v>42068171</v>
      </c>
      <c r="M2540" s="3"/>
      <c r="N2540" s="5"/>
      <c r="O2540" s="3">
        <v>142582798.56</v>
      </c>
      <c r="P2540" s="4">
        <v>1.125</v>
      </c>
      <c r="Q2540" s="3">
        <v>160405648.38</v>
      </c>
      <c r="R2540" s="4">
        <v>1.7000000000000001E-2</v>
      </c>
      <c r="S2540" s="3">
        <v>2726896</v>
      </c>
      <c r="T2540" s="3"/>
      <c r="U2540" s="5"/>
      <c r="V2540" s="3">
        <v>31830908</v>
      </c>
      <c r="W2540" s="5"/>
      <c r="X2540" s="3">
        <v>67298975</v>
      </c>
      <c r="Y2540" s="3">
        <v>13580311</v>
      </c>
      <c r="Z2540" s="3">
        <v>410188</v>
      </c>
      <c r="AA2540" s="3">
        <v>2145075</v>
      </c>
      <c r="AB2540" s="3">
        <v>32505690</v>
      </c>
      <c r="AC2540" s="3">
        <v>18657711</v>
      </c>
      <c r="AD2540" s="3">
        <v>35468067</v>
      </c>
      <c r="AE2540" s="3">
        <v>0</v>
      </c>
      <c r="AF2540" s="3">
        <v>42068171</v>
      </c>
      <c r="AG2540" s="3">
        <v>2726896</v>
      </c>
      <c r="AH2540" s="3">
        <v>35468067</v>
      </c>
      <c r="AI2540" s="3">
        <v>31830908</v>
      </c>
      <c r="AJ2540" s="3">
        <v>7119028</v>
      </c>
      <c r="AK2540" s="3">
        <v>7119028</v>
      </c>
      <c r="AL2540" s="3">
        <v>1986560</v>
      </c>
      <c r="AM2540" s="3">
        <v>5132468</v>
      </c>
      <c r="AN2540" s="3">
        <v>1297296</v>
      </c>
      <c r="AO2540" s="3">
        <v>0</v>
      </c>
      <c r="AP2540" s="3">
        <v>-1297296</v>
      </c>
      <c r="AQ2540" s="3">
        <v>0</v>
      </c>
      <c r="AR2540" s="3">
        <f>Tabela1[[#This Row],[Potrzeby finansowe 2027
w tym:]]+Tabela1[[#This Row],[Rozliczenie 2025 potrz. fin.]]</f>
        <v>67298975</v>
      </c>
      <c r="AS2540" s="3">
        <v>0</v>
      </c>
      <c r="AT2540" s="3">
        <v>0</v>
      </c>
      <c r="AU2540" s="3"/>
      <c r="AV2540" s="3"/>
      <c r="AW2540" s="3"/>
      <c r="AX2540" s="3"/>
      <c r="AY2540" s="3"/>
      <c r="AZ2540" s="3"/>
      <c r="BA2540" s="3">
        <v>410188</v>
      </c>
      <c r="BB2540" s="3">
        <v>0</v>
      </c>
      <c r="BC2540" s="3">
        <v>80.08</v>
      </c>
      <c r="BD2540" s="3">
        <v>6717.22</v>
      </c>
      <c r="BE2540" s="3">
        <v>4720.2</v>
      </c>
      <c r="BF2540" s="3">
        <v>26564.38</v>
      </c>
      <c r="BG2540" s="3">
        <v>1069637</v>
      </c>
      <c r="BH2540" s="3">
        <v>54468</v>
      </c>
      <c r="BI2540" s="3">
        <v>1075438</v>
      </c>
      <c r="BJ2540" s="3">
        <v>18686501.685000002</v>
      </c>
      <c r="BK2540" s="3">
        <v>9517719.1900000013</v>
      </c>
      <c r="BL2540" s="3">
        <v>7362935.3300000001</v>
      </c>
      <c r="BM2540" s="3">
        <v>21949259.32</v>
      </c>
      <c r="BN2540" s="53">
        <v>0.73666611896155099</v>
      </c>
      <c r="BO2540" s="54">
        <v>1.9801422999999999E-3</v>
      </c>
      <c r="BP2540" s="70">
        <v>49957</v>
      </c>
      <c r="BQ2540" s="71"/>
      <c r="BR2540" s="70"/>
      <c r="BS2540" s="72"/>
      <c r="BT2540" s="72"/>
      <c r="BU2540" s="70">
        <v>42068171</v>
      </c>
      <c r="BV2540" s="70">
        <v>2726896</v>
      </c>
      <c r="BW2540" s="74">
        <v>35468067</v>
      </c>
      <c r="BX2540" s="70">
        <v>80263134</v>
      </c>
    </row>
    <row r="2541" spans="1:76" x14ac:dyDescent="0.3">
      <c r="A2541" s="73" t="s">
        <v>2322</v>
      </c>
      <c r="B2541" s="2" t="s">
        <v>23</v>
      </c>
      <c r="C2541" s="2" t="s">
        <v>74</v>
      </c>
      <c r="D2541" s="2"/>
      <c r="E2541" s="2"/>
      <c r="F2541" s="17" t="str">
        <f>+Tabela1[[#This Row],[WK]]&amp;Tabela1[[#This Row],[PK]]&amp;Tabela1[[#This Row],[GK]]</f>
        <v>0613</v>
      </c>
      <c r="G2541" s="2" t="s">
        <v>2380</v>
      </c>
      <c r="H2541" s="3">
        <v>1185199608.6600001</v>
      </c>
      <c r="I2541" s="4">
        <v>1.125</v>
      </c>
      <c r="J2541" s="3">
        <v>1333349559.74</v>
      </c>
      <c r="K2541" s="11">
        <v>0.02</v>
      </c>
      <c r="L2541" s="3">
        <v>26666991</v>
      </c>
      <c r="M2541" s="3"/>
      <c r="N2541" s="5"/>
      <c r="O2541" s="3">
        <v>90291337.75</v>
      </c>
      <c r="P2541" s="4">
        <v>1.125</v>
      </c>
      <c r="Q2541" s="3">
        <v>101577754.97</v>
      </c>
      <c r="R2541" s="4">
        <v>1.7000000000000001E-2</v>
      </c>
      <c r="S2541" s="3">
        <v>1726822</v>
      </c>
      <c r="T2541" s="3"/>
      <c r="U2541" s="5"/>
      <c r="V2541" s="3">
        <v>19536101</v>
      </c>
      <c r="W2541" s="5"/>
      <c r="X2541" s="3">
        <v>33509572</v>
      </c>
      <c r="Y2541" s="3">
        <v>10801517</v>
      </c>
      <c r="Z2541" s="3">
        <v>844712</v>
      </c>
      <c r="AA2541" s="3">
        <v>1478807</v>
      </c>
      <c r="AB2541" s="3">
        <v>14460455</v>
      </c>
      <c r="AC2541" s="3">
        <v>5924081</v>
      </c>
      <c r="AD2541" s="3">
        <v>13973471</v>
      </c>
      <c r="AE2541" s="3">
        <v>0</v>
      </c>
      <c r="AF2541" s="3">
        <v>26666991</v>
      </c>
      <c r="AG2541" s="3">
        <v>1726822</v>
      </c>
      <c r="AH2541" s="3">
        <v>13973471</v>
      </c>
      <c r="AI2541" s="3">
        <v>19536101</v>
      </c>
      <c r="AJ2541" s="3">
        <v>2102518</v>
      </c>
      <c r="AK2541" s="3">
        <v>2102518</v>
      </c>
      <c r="AL2541" s="3">
        <v>668809</v>
      </c>
      <c r="AM2541" s="3">
        <v>1433709</v>
      </c>
      <c r="AN2541" s="3">
        <v>-71896</v>
      </c>
      <c r="AO2541" s="3">
        <v>0</v>
      </c>
      <c r="AP2541" s="3">
        <v>71896</v>
      </c>
      <c r="AQ2541" s="3">
        <v>0</v>
      </c>
      <c r="AR2541" s="3">
        <f>Tabela1[[#This Row],[Potrzeby finansowe 2027
w tym:]]+Tabela1[[#This Row],[Rozliczenie 2025 potrz. fin.]]</f>
        <v>33509572</v>
      </c>
      <c r="AS2541" s="3">
        <v>0</v>
      </c>
      <c r="AT2541" s="3">
        <v>0</v>
      </c>
      <c r="AU2541" s="3"/>
      <c r="AV2541" s="3"/>
      <c r="AW2541" s="3"/>
      <c r="AX2541" s="3"/>
      <c r="AY2541" s="3"/>
      <c r="AZ2541" s="3"/>
      <c r="BA2541" s="3">
        <v>844712</v>
      </c>
      <c r="BB2541" s="3">
        <v>2443.9299999999998</v>
      </c>
      <c r="BC2541" s="3">
        <v>590.55999999999995</v>
      </c>
      <c r="BD2541" s="3">
        <v>12458.53</v>
      </c>
      <c r="BE2541" s="3">
        <v>13515.73</v>
      </c>
      <c r="BF2541" s="3">
        <v>0</v>
      </c>
      <c r="BG2541" s="3">
        <v>694500</v>
      </c>
      <c r="BH2541" s="3">
        <v>31487</v>
      </c>
      <c r="BI2541" s="3">
        <v>784307</v>
      </c>
      <c r="BJ2541" s="3">
        <v>13627892.775000002</v>
      </c>
      <c r="BK2541" s="3">
        <v>4743253.8300000019</v>
      </c>
      <c r="BL2541" s="3">
        <v>7205539.3499999996</v>
      </c>
      <c r="BM2541" s="3">
        <v>21127477.079999998</v>
      </c>
      <c r="BN2541" s="53">
        <v>0.69544035491291489</v>
      </c>
      <c r="BO2541" s="54">
        <v>1.3295589999999999E-3</v>
      </c>
      <c r="BP2541" s="70">
        <v>33543</v>
      </c>
      <c r="BQ2541" s="71"/>
      <c r="BR2541" s="70"/>
      <c r="BS2541" s="72"/>
      <c r="BT2541" s="72"/>
      <c r="BU2541" s="70">
        <v>26666991</v>
      </c>
      <c r="BV2541" s="70">
        <v>1726822</v>
      </c>
      <c r="BW2541" s="74">
        <v>13973471</v>
      </c>
      <c r="BX2541" s="70">
        <v>42367284</v>
      </c>
    </row>
    <row r="2542" spans="1:76" x14ac:dyDescent="0.3">
      <c r="A2542" s="73" t="s">
        <v>2322</v>
      </c>
      <c r="B2542" s="2" t="s">
        <v>23</v>
      </c>
      <c r="C2542" s="2" t="s">
        <v>76</v>
      </c>
      <c r="D2542" s="2"/>
      <c r="E2542" s="2"/>
      <c r="F2542" s="17" t="str">
        <f>+Tabela1[[#This Row],[WK]]&amp;Tabela1[[#This Row],[PK]]&amp;Tabela1[[#This Row],[GK]]</f>
        <v>0614</v>
      </c>
      <c r="G2542" s="2" t="s">
        <v>2381</v>
      </c>
      <c r="H2542" s="3">
        <v>5015375880.5699997</v>
      </c>
      <c r="I2542" s="4">
        <v>1.125</v>
      </c>
      <c r="J2542" s="3">
        <v>5642297865.6400003</v>
      </c>
      <c r="K2542" s="11">
        <v>0.02</v>
      </c>
      <c r="L2542" s="3">
        <v>112845957</v>
      </c>
      <c r="M2542" s="3"/>
      <c r="N2542" s="5"/>
      <c r="O2542" s="3">
        <v>503650165.06</v>
      </c>
      <c r="P2542" s="4">
        <v>1.125</v>
      </c>
      <c r="Q2542" s="3">
        <v>566606435.69000006</v>
      </c>
      <c r="R2542" s="4">
        <v>1.7000000000000001E-2</v>
      </c>
      <c r="S2542" s="3">
        <v>9632309</v>
      </c>
      <c r="T2542" s="3"/>
      <c r="U2542" s="5"/>
      <c r="V2542" s="3">
        <v>81968086</v>
      </c>
      <c r="W2542" s="5"/>
      <c r="X2542" s="3">
        <v>167120248</v>
      </c>
      <c r="Y2542" s="3">
        <v>6018619</v>
      </c>
      <c r="Z2542" s="3">
        <v>656709</v>
      </c>
      <c r="AA2542" s="3">
        <v>3076532</v>
      </c>
      <c r="AB2542" s="3">
        <v>137729547</v>
      </c>
      <c r="AC2542" s="3">
        <v>19638841</v>
      </c>
      <c r="AD2542" s="3">
        <v>85152163</v>
      </c>
      <c r="AE2542" s="3">
        <v>0</v>
      </c>
      <c r="AF2542" s="3">
        <v>112845957</v>
      </c>
      <c r="AG2542" s="3">
        <v>9632309</v>
      </c>
      <c r="AH2542" s="3">
        <v>85152163</v>
      </c>
      <c r="AI2542" s="3">
        <v>81968086</v>
      </c>
      <c r="AJ2542" s="3">
        <v>5091262</v>
      </c>
      <c r="AK2542" s="3">
        <v>5091262</v>
      </c>
      <c r="AL2542" s="3">
        <v>3328309</v>
      </c>
      <c r="AM2542" s="3">
        <v>1762953</v>
      </c>
      <c r="AN2542" s="3">
        <v>-1425206</v>
      </c>
      <c r="AO2542" s="3">
        <v>0</v>
      </c>
      <c r="AP2542" s="3">
        <v>1425206</v>
      </c>
      <c r="AQ2542" s="3">
        <v>0</v>
      </c>
      <c r="AR2542" s="3">
        <f>Tabela1[[#This Row],[Potrzeby finansowe 2027
w tym:]]+Tabela1[[#This Row],[Rozliczenie 2025 potrz. fin.]]</f>
        <v>167120248</v>
      </c>
      <c r="AS2542" s="3">
        <v>0</v>
      </c>
      <c r="AT2542" s="3">
        <v>0</v>
      </c>
      <c r="AU2542" s="3"/>
      <c r="AV2542" s="3"/>
      <c r="AW2542" s="3"/>
      <c r="AX2542" s="3"/>
      <c r="AY2542" s="3"/>
      <c r="AZ2542" s="3"/>
      <c r="BA2542" s="3">
        <v>656709</v>
      </c>
      <c r="BB2542" s="3">
        <v>0</v>
      </c>
      <c r="BC2542" s="3">
        <v>261.38</v>
      </c>
      <c r="BD2542" s="3">
        <v>24437.58</v>
      </c>
      <c r="BE2542" s="3">
        <v>3021.27</v>
      </c>
      <c r="BF2542" s="3">
        <v>6951.19</v>
      </c>
      <c r="BG2542" s="3">
        <v>2062412</v>
      </c>
      <c r="BH2542" s="3">
        <v>105022</v>
      </c>
      <c r="BI2542" s="3">
        <v>1014120</v>
      </c>
      <c r="BJ2542" s="3">
        <v>17621066.822500002</v>
      </c>
      <c r="BK2542" s="3">
        <v>5178259.8800000027</v>
      </c>
      <c r="BL2542" s="3">
        <v>5411182.9900000002</v>
      </c>
      <c r="BM2542" s="3">
        <v>38948861.789999999</v>
      </c>
      <c r="BN2542" s="53">
        <v>0.94212947748931974</v>
      </c>
      <c r="BO2542" s="54">
        <v>4.2333613999999999E-3</v>
      </c>
      <c r="BP2542" s="70">
        <v>106804</v>
      </c>
      <c r="BQ2542" s="71"/>
      <c r="BR2542" s="70"/>
      <c r="BS2542" s="72"/>
      <c r="BT2542" s="72"/>
      <c r="BU2542" s="70">
        <v>112845957</v>
      </c>
      <c r="BV2542" s="70">
        <v>9632309</v>
      </c>
      <c r="BW2542" s="74">
        <v>85152163</v>
      </c>
      <c r="BX2542" s="70">
        <v>207630429</v>
      </c>
    </row>
    <row r="2543" spans="1:76" x14ac:dyDescent="0.3">
      <c r="A2543" s="73" t="s">
        <v>2322</v>
      </c>
      <c r="B2543" s="2" t="s">
        <v>23</v>
      </c>
      <c r="C2543" s="2" t="s">
        <v>109</v>
      </c>
      <c r="D2543" s="2"/>
      <c r="E2543" s="2"/>
      <c r="F2543" s="17" t="str">
        <f>+Tabela1[[#This Row],[WK]]&amp;Tabela1[[#This Row],[PK]]&amp;Tabela1[[#This Row],[GK]]</f>
        <v>0615</v>
      </c>
      <c r="G2543" s="2" t="s">
        <v>2382</v>
      </c>
      <c r="H2543" s="3">
        <v>2052610278.6400001</v>
      </c>
      <c r="I2543" s="4">
        <v>1.125</v>
      </c>
      <c r="J2543" s="3">
        <v>2309186563.4699998</v>
      </c>
      <c r="K2543" s="11">
        <v>0.02</v>
      </c>
      <c r="L2543" s="3">
        <v>46183731</v>
      </c>
      <c r="M2543" s="3"/>
      <c r="N2543" s="5"/>
      <c r="O2543" s="3">
        <v>185710604.30000001</v>
      </c>
      <c r="P2543" s="4">
        <v>1.125</v>
      </c>
      <c r="Q2543" s="3">
        <v>208924429.84</v>
      </c>
      <c r="R2543" s="4">
        <v>1.7000000000000001E-2</v>
      </c>
      <c r="S2543" s="3">
        <v>3551715</v>
      </c>
      <c r="T2543" s="3"/>
      <c r="U2543" s="5"/>
      <c r="V2543" s="3">
        <v>34182134</v>
      </c>
      <c r="W2543" s="5"/>
      <c r="X2543" s="3">
        <v>76229500</v>
      </c>
      <c r="Y2543" s="3">
        <v>11477030</v>
      </c>
      <c r="Z2543" s="3">
        <v>52326</v>
      </c>
      <c r="AA2543" s="3">
        <v>2397052</v>
      </c>
      <c r="AB2543" s="3">
        <v>49539784</v>
      </c>
      <c r="AC2543" s="3">
        <v>12763308</v>
      </c>
      <c r="AD2543" s="3">
        <v>42047366</v>
      </c>
      <c r="AE2543" s="3">
        <v>0</v>
      </c>
      <c r="AF2543" s="3">
        <v>46183731</v>
      </c>
      <c r="AG2543" s="3">
        <v>3551715</v>
      </c>
      <c r="AH2543" s="3">
        <v>42047366</v>
      </c>
      <c r="AI2543" s="3">
        <v>34182134</v>
      </c>
      <c r="AJ2543" s="3">
        <v>4329323</v>
      </c>
      <c r="AK2543" s="3">
        <v>4329323</v>
      </c>
      <c r="AL2543" s="3">
        <v>2082177</v>
      </c>
      <c r="AM2543" s="3">
        <v>2247146</v>
      </c>
      <c r="AN2543" s="3">
        <v>-1012413</v>
      </c>
      <c r="AO2543" s="3">
        <v>0</v>
      </c>
      <c r="AP2543" s="3">
        <v>1012413</v>
      </c>
      <c r="AQ2543" s="3">
        <v>0</v>
      </c>
      <c r="AR2543" s="3">
        <f>Tabela1[[#This Row],[Potrzeby finansowe 2027
w tym:]]+Tabela1[[#This Row],[Rozliczenie 2025 potrz. fin.]]</f>
        <v>76229500</v>
      </c>
      <c r="AS2543" s="3">
        <v>0</v>
      </c>
      <c r="AT2543" s="3">
        <v>0</v>
      </c>
      <c r="AU2543" s="3"/>
      <c r="AV2543" s="3"/>
      <c r="AW2543" s="3"/>
      <c r="AX2543" s="3"/>
      <c r="AY2543" s="3"/>
      <c r="AZ2543" s="3"/>
      <c r="BA2543" s="3">
        <v>52326</v>
      </c>
      <c r="BB2543" s="3">
        <v>0</v>
      </c>
      <c r="BC2543" s="3">
        <v>15.55</v>
      </c>
      <c r="BD2543" s="3">
        <v>563.82000000000005</v>
      </c>
      <c r="BE2543" s="3">
        <v>3411.81</v>
      </c>
      <c r="BF2543" s="3">
        <v>0</v>
      </c>
      <c r="BG2543" s="3">
        <v>1059524</v>
      </c>
      <c r="BH2543" s="3">
        <v>53953</v>
      </c>
      <c r="BI2543" s="3">
        <v>1337528</v>
      </c>
      <c r="BJ2543" s="3">
        <v>23240502.5275</v>
      </c>
      <c r="BK2543" s="3">
        <v>12635443.039999999</v>
      </c>
      <c r="BL2543" s="3">
        <v>4297228.21</v>
      </c>
      <c r="BM2543" s="3">
        <v>33825781.530000001</v>
      </c>
      <c r="BN2543" s="53">
        <v>0.78000328623069337</v>
      </c>
      <c r="BO2543" s="54">
        <v>2.0764052E-3</v>
      </c>
      <c r="BP2543" s="70">
        <v>52385</v>
      </c>
      <c r="BQ2543" s="71"/>
      <c r="BR2543" s="70"/>
      <c r="BS2543" s="72"/>
      <c r="BT2543" s="72"/>
      <c r="BU2543" s="70">
        <v>46183731</v>
      </c>
      <c r="BV2543" s="70">
        <v>3551715</v>
      </c>
      <c r="BW2543" s="74">
        <v>42047366</v>
      </c>
      <c r="BX2543" s="70">
        <v>91782812</v>
      </c>
    </row>
    <row r="2544" spans="1:76" x14ac:dyDescent="0.3">
      <c r="A2544" s="73" t="s">
        <v>2322</v>
      </c>
      <c r="B2544" s="2" t="s">
        <v>23</v>
      </c>
      <c r="C2544" s="2" t="s">
        <v>113</v>
      </c>
      <c r="D2544" s="2"/>
      <c r="E2544" s="2"/>
      <c r="F2544" s="17" t="str">
        <f>+Tabela1[[#This Row],[WK]]&amp;Tabela1[[#This Row],[PK]]&amp;Tabela1[[#This Row],[GK]]</f>
        <v>0616</v>
      </c>
      <c r="G2544" s="2" t="s">
        <v>2383</v>
      </c>
      <c r="H2544" s="3">
        <v>2441506851.52</v>
      </c>
      <c r="I2544" s="4">
        <v>1.125</v>
      </c>
      <c r="J2544" s="3">
        <v>2746695207.96</v>
      </c>
      <c r="K2544" s="11">
        <v>0.02</v>
      </c>
      <c r="L2544" s="3">
        <v>54933904</v>
      </c>
      <c r="M2544" s="3"/>
      <c r="N2544" s="5"/>
      <c r="O2544" s="3">
        <v>187941230.06</v>
      </c>
      <c r="P2544" s="4">
        <v>1.125</v>
      </c>
      <c r="Q2544" s="3">
        <v>211433883.81999999</v>
      </c>
      <c r="R2544" s="4">
        <v>1.7000000000000001E-2</v>
      </c>
      <c r="S2544" s="3">
        <v>3594376</v>
      </c>
      <c r="T2544" s="3"/>
      <c r="U2544" s="5"/>
      <c r="V2544" s="3">
        <v>37778657</v>
      </c>
      <c r="W2544" s="5"/>
      <c r="X2544" s="3">
        <v>70421310</v>
      </c>
      <c r="Y2544" s="3">
        <v>2690010</v>
      </c>
      <c r="Z2544" s="3">
        <v>201588</v>
      </c>
      <c r="AA2544" s="3">
        <v>2096094</v>
      </c>
      <c r="AB2544" s="3">
        <v>54087681</v>
      </c>
      <c r="AC2544" s="3">
        <v>11345937</v>
      </c>
      <c r="AD2544" s="3">
        <v>32642653</v>
      </c>
      <c r="AE2544" s="3">
        <v>0</v>
      </c>
      <c r="AF2544" s="3">
        <v>54933904</v>
      </c>
      <c r="AG2544" s="3">
        <v>3594376</v>
      </c>
      <c r="AH2544" s="3">
        <v>32642653</v>
      </c>
      <c r="AI2544" s="3">
        <v>37778657</v>
      </c>
      <c r="AJ2544" s="3">
        <v>5977317</v>
      </c>
      <c r="AK2544" s="3">
        <v>5977317</v>
      </c>
      <c r="AL2544" s="3">
        <v>2395883</v>
      </c>
      <c r="AM2544" s="3">
        <v>3581434</v>
      </c>
      <c r="AN2544" s="3">
        <v>-864941</v>
      </c>
      <c r="AO2544" s="3">
        <v>0</v>
      </c>
      <c r="AP2544" s="3">
        <v>864941</v>
      </c>
      <c r="AQ2544" s="3">
        <v>0</v>
      </c>
      <c r="AR2544" s="3">
        <f>Tabela1[[#This Row],[Potrzeby finansowe 2027
w tym:]]+Tabela1[[#This Row],[Rozliczenie 2025 potrz. fin.]]</f>
        <v>70421310</v>
      </c>
      <c r="AS2544" s="3">
        <v>0</v>
      </c>
      <c r="AT2544" s="3">
        <v>0</v>
      </c>
      <c r="AU2544" s="3"/>
      <c r="AV2544" s="3"/>
      <c r="AW2544" s="3"/>
      <c r="AX2544" s="3"/>
      <c r="AY2544" s="3"/>
      <c r="AZ2544" s="3"/>
      <c r="BA2544" s="3">
        <v>201588</v>
      </c>
      <c r="BB2544" s="3">
        <v>0</v>
      </c>
      <c r="BC2544" s="3">
        <v>0</v>
      </c>
      <c r="BD2544" s="3">
        <v>7468.36</v>
      </c>
      <c r="BE2544" s="3">
        <v>2951.2</v>
      </c>
      <c r="BF2544" s="3">
        <v>0</v>
      </c>
      <c r="BG2544" s="3">
        <v>990340</v>
      </c>
      <c r="BH2544" s="3">
        <v>50430</v>
      </c>
      <c r="BI2544" s="3">
        <v>1105754</v>
      </c>
      <c r="BJ2544" s="3">
        <v>19213261.302500002</v>
      </c>
      <c r="BK2544" s="3">
        <v>12862482</v>
      </c>
      <c r="BL2544" s="3">
        <v>431630.14</v>
      </c>
      <c r="BM2544" s="3">
        <v>24539856.93</v>
      </c>
      <c r="BN2544" s="53">
        <v>0.94567039106145245</v>
      </c>
      <c r="BO2544" s="54">
        <v>2.0154347000000002E-3</v>
      </c>
      <c r="BP2544" s="70">
        <v>50847</v>
      </c>
      <c r="BQ2544" s="71"/>
      <c r="BR2544" s="70"/>
      <c r="BS2544" s="72"/>
      <c r="BT2544" s="72"/>
      <c r="BU2544" s="70">
        <v>54933904</v>
      </c>
      <c r="BV2544" s="70">
        <v>3594376</v>
      </c>
      <c r="BW2544" s="74">
        <v>32642653</v>
      </c>
      <c r="BX2544" s="70">
        <v>91170933</v>
      </c>
    </row>
    <row r="2545" spans="1:76" x14ac:dyDescent="0.3">
      <c r="A2545" s="73" t="s">
        <v>2322</v>
      </c>
      <c r="B2545" s="2" t="s">
        <v>23</v>
      </c>
      <c r="C2545" s="2" t="s">
        <v>120</v>
      </c>
      <c r="D2545" s="2"/>
      <c r="E2545" s="2"/>
      <c r="F2545" s="17" t="str">
        <f>+Tabela1[[#This Row],[WK]]&amp;Tabela1[[#This Row],[PK]]&amp;Tabela1[[#This Row],[GK]]</f>
        <v>0617</v>
      </c>
      <c r="G2545" s="2" t="s">
        <v>2341</v>
      </c>
      <c r="H2545" s="3">
        <v>3346149537.0799999</v>
      </c>
      <c r="I2545" s="4">
        <v>1.125</v>
      </c>
      <c r="J2545" s="3">
        <v>3764418229.2199998</v>
      </c>
      <c r="K2545" s="11">
        <v>0.02</v>
      </c>
      <c r="L2545" s="3">
        <v>75288365</v>
      </c>
      <c r="M2545" s="3"/>
      <c r="N2545" s="5"/>
      <c r="O2545" s="3">
        <v>586643966.38</v>
      </c>
      <c r="P2545" s="4">
        <v>1.125</v>
      </c>
      <c r="Q2545" s="3">
        <v>659974462.17999995</v>
      </c>
      <c r="R2545" s="4">
        <v>1.7000000000000001E-2</v>
      </c>
      <c r="S2545" s="3">
        <v>11219566</v>
      </c>
      <c r="T2545" s="3"/>
      <c r="U2545" s="5"/>
      <c r="V2545" s="3">
        <v>57756639</v>
      </c>
      <c r="W2545" s="5"/>
      <c r="X2545" s="3">
        <v>65485294</v>
      </c>
      <c r="Y2545" s="3">
        <v>3780680</v>
      </c>
      <c r="Z2545" s="3">
        <v>152705</v>
      </c>
      <c r="AA2545" s="3">
        <v>2297936</v>
      </c>
      <c r="AB2545" s="3">
        <v>51939202</v>
      </c>
      <c r="AC2545" s="3">
        <v>7314771</v>
      </c>
      <c r="AD2545" s="3">
        <v>13142885</v>
      </c>
      <c r="AE2545" s="3">
        <v>0</v>
      </c>
      <c r="AF2545" s="3">
        <v>75288365</v>
      </c>
      <c r="AG2545" s="3">
        <v>11219566</v>
      </c>
      <c r="AH2545" s="3">
        <v>13142885</v>
      </c>
      <c r="AI2545" s="3">
        <v>57756639</v>
      </c>
      <c r="AJ2545" s="3">
        <v>3567449</v>
      </c>
      <c r="AK2545" s="3">
        <v>5785183</v>
      </c>
      <c r="AL2545" s="3">
        <v>3777135</v>
      </c>
      <c r="AM2545" s="3">
        <v>2008048</v>
      </c>
      <c r="AN2545" s="3">
        <v>2217734</v>
      </c>
      <c r="AO2545" s="3">
        <v>0</v>
      </c>
      <c r="AP2545" s="3">
        <v>0</v>
      </c>
      <c r="AQ2545" s="3">
        <v>2217734</v>
      </c>
      <c r="AR2545" s="3">
        <f>Tabela1[[#This Row],[Potrzeby finansowe 2027
w tym:]]+Tabela1[[#This Row],[Rozliczenie 2025 potrz. fin.]]</f>
        <v>67703028</v>
      </c>
      <c r="AS2545" s="3">
        <v>0</v>
      </c>
      <c r="AT2545" s="3">
        <v>0</v>
      </c>
      <c r="AU2545" s="3"/>
      <c r="AV2545" s="3"/>
      <c r="AW2545" s="3"/>
      <c r="AX2545" s="3"/>
      <c r="AY2545" s="3"/>
      <c r="AZ2545" s="3"/>
      <c r="BA2545" s="3">
        <v>152705</v>
      </c>
      <c r="BB2545" s="3">
        <v>0</v>
      </c>
      <c r="BC2545" s="3">
        <v>25.46</v>
      </c>
      <c r="BD2545" s="3">
        <v>6629.28</v>
      </c>
      <c r="BE2545" s="3">
        <v>121.97</v>
      </c>
      <c r="BF2545" s="3">
        <v>0</v>
      </c>
      <c r="BG2545" s="3">
        <v>1347279</v>
      </c>
      <c r="BH2545" s="3">
        <v>68606</v>
      </c>
      <c r="BI2545" s="3">
        <v>950657</v>
      </c>
      <c r="BJ2545" s="3">
        <v>16518335.289999999</v>
      </c>
      <c r="BK2545" s="3">
        <v>9817186.5399999991</v>
      </c>
      <c r="BL2545" s="3">
        <v>741677.21</v>
      </c>
      <c r="BM2545" s="3">
        <v>25321240.579999998</v>
      </c>
      <c r="BN2545" s="53">
        <v>0.9482007886953665</v>
      </c>
      <c r="BO2545" s="54">
        <v>2.9709407999999999E-3</v>
      </c>
      <c r="BP2545" s="70">
        <v>74954</v>
      </c>
      <c r="BQ2545" s="71"/>
      <c r="BR2545" s="70"/>
      <c r="BS2545" s="72"/>
      <c r="BT2545" s="72"/>
      <c r="BU2545" s="70">
        <v>75288365</v>
      </c>
      <c r="BV2545" s="70">
        <v>11219566</v>
      </c>
      <c r="BW2545" s="74">
        <v>13142885</v>
      </c>
      <c r="BX2545" s="70">
        <v>99650816</v>
      </c>
    </row>
    <row r="2546" spans="1:76" x14ac:dyDescent="0.3">
      <c r="A2546" s="73" t="s">
        <v>2322</v>
      </c>
      <c r="B2546" s="2" t="s">
        <v>23</v>
      </c>
      <c r="C2546" s="2" t="s">
        <v>126</v>
      </c>
      <c r="D2546" s="2"/>
      <c r="E2546" s="2"/>
      <c r="F2546" s="17" t="str">
        <f>+Tabela1[[#This Row],[WK]]&amp;Tabela1[[#This Row],[PK]]&amp;Tabela1[[#This Row],[GK]]</f>
        <v>0618</v>
      </c>
      <c r="G2546" s="2" t="s">
        <v>2384</v>
      </c>
      <c r="H2546" s="3">
        <v>2671872390.4299998</v>
      </c>
      <c r="I2546" s="4">
        <v>1.125</v>
      </c>
      <c r="J2546" s="3">
        <v>3005856439.23</v>
      </c>
      <c r="K2546" s="11">
        <v>0.02</v>
      </c>
      <c r="L2546" s="3">
        <v>60117129</v>
      </c>
      <c r="M2546" s="3"/>
      <c r="N2546" s="5"/>
      <c r="O2546" s="3">
        <v>229149593.66999999</v>
      </c>
      <c r="P2546" s="4">
        <v>1.125</v>
      </c>
      <c r="Q2546" s="3">
        <v>257793292.88</v>
      </c>
      <c r="R2546" s="4">
        <v>1.7000000000000001E-2</v>
      </c>
      <c r="S2546" s="3">
        <v>4382486</v>
      </c>
      <c r="T2546" s="3"/>
      <c r="U2546" s="5"/>
      <c r="V2546" s="3">
        <v>44596608</v>
      </c>
      <c r="W2546" s="5"/>
      <c r="X2546" s="3">
        <v>99817106</v>
      </c>
      <c r="Y2546" s="3">
        <v>23837561</v>
      </c>
      <c r="Z2546" s="3">
        <v>924692</v>
      </c>
      <c r="AA2546" s="3">
        <v>3287268</v>
      </c>
      <c r="AB2546" s="3">
        <v>56586117</v>
      </c>
      <c r="AC2546" s="3">
        <v>15181468</v>
      </c>
      <c r="AD2546" s="3">
        <v>55220498</v>
      </c>
      <c r="AE2546" s="3">
        <v>0</v>
      </c>
      <c r="AF2546" s="3">
        <v>60117129</v>
      </c>
      <c r="AG2546" s="3">
        <v>4382486</v>
      </c>
      <c r="AH2546" s="3">
        <v>55220498</v>
      </c>
      <c r="AI2546" s="3">
        <v>44596608</v>
      </c>
      <c r="AJ2546" s="3">
        <v>4922422</v>
      </c>
      <c r="AK2546" s="3">
        <v>4922422</v>
      </c>
      <c r="AL2546" s="3">
        <v>2710879</v>
      </c>
      <c r="AM2546" s="3">
        <v>2211543</v>
      </c>
      <c r="AN2546" s="3">
        <v>144844</v>
      </c>
      <c r="AO2546" s="3">
        <v>0</v>
      </c>
      <c r="AP2546" s="3">
        <v>-144844</v>
      </c>
      <c r="AQ2546" s="3">
        <v>0</v>
      </c>
      <c r="AR2546" s="3">
        <f>Tabela1[[#This Row],[Potrzeby finansowe 2027
w tym:]]+Tabela1[[#This Row],[Rozliczenie 2025 potrz. fin.]]</f>
        <v>99817106</v>
      </c>
      <c r="AS2546" s="3">
        <v>0</v>
      </c>
      <c r="AT2546" s="3">
        <v>0</v>
      </c>
      <c r="AU2546" s="3"/>
      <c r="AV2546" s="3"/>
      <c r="AW2546" s="3"/>
      <c r="AX2546" s="3"/>
      <c r="AY2546" s="3"/>
      <c r="AZ2546" s="3"/>
      <c r="BA2546" s="3">
        <v>924692</v>
      </c>
      <c r="BB2546" s="3">
        <v>0</v>
      </c>
      <c r="BC2546" s="3">
        <v>278.94</v>
      </c>
      <c r="BD2546" s="3">
        <v>14414.67</v>
      </c>
      <c r="BE2546" s="3">
        <v>51363.67</v>
      </c>
      <c r="BF2546" s="3">
        <v>0</v>
      </c>
      <c r="BG2546" s="3">
        <v>1473628</v>
      </c>
      <c r="BH2546" s="3">
        <v>75040</v>
      </c>
      <c r="BI2546" s="3">
        <v>1813640</v>
      </c>
      <c r="BJ2546" s="3">
        <v>31513292.407499999</v>
      </c>
      <c r="BK2546" s="3">
        <v>17579383.449999996</v>
      </c>
      <c r="BL2546" s="3">
        <v>7436605.2800000003</v>
      </c>
      <c r="BM2546" s="3">
        <v>40862425.270000003</v>
      </c>
      <c r="BN2546" s="53">
        <v>0.70094479132435095</v>
      </c>
      <c r="BO2546" s="54">
        <v>2.9964983999999999E-3</v>
      </c>
      <c r="BP2546" s="70">
        <v>75598</v>
      </c>
      <c r="BQ2546" s="71"/>
      <c r="BR2546" s="70"/>
      <c r="BS2546" s="72"/>
      <c r="BT2546" s="72"/>
      <c r="BU2546" s="70">
        <v>60117129</v>
      </c>
      <c r="BV2546" s="70">
        <v>4382486</v>
      </c>
      <c r="BW2546" s="74">
        <v>55220498</v>
      </c>
      <c r="BX2546" s="70">
        <v>119720113</v>
      </c>
    </row>
    <row r="2547" spans="1:76" x14ac:dyDescent="0.3">
      <c r="A2547" s="73" t="s">
        <v>2322</v>
      </c>
      <c r="B2547" s="2" t="s">
        <v>23</v>
      </c>
      <c r="C2547" s="2" t="s">
        <v>132</v>
      </c>
      <c r="D2547" s="2"/>
      <c r="E2547" s="2"/>
      <c r="F2547" s="17" t="str">
        <f>+Tabela1[[#This Row],[WK]]&amp;Tabela1[[#This Row],[PK]]&amp;Tabela1[[#This Row],[GK]]</f>
        <v>0619</v>
      </c>
      <c r="G2547" s="2" t="s">
        <v>2385</v>
      </c>
      <c r="H2547" s="3">
        <v>1354031070.6800001</v>
      </c>
      <c r="I2547" s="4">
        <v>1.125</v>
      </c>
      <c r="J2547" s="3">
        <v>1523284954.52</v>
      </c>
      <c r="K2547" s="11">
        <v>0.02</v>
      </c>
      <c r="L2547" s="3">
        <v>30465699</v>
      </c>
      <c r="M2547" s="3"/>
      <c r="N2547" s="5"/>
      <c r="O2547" s="3">
        <v>62939804.079999998</v>
      </c>
      <c r="P2547" s="4">
        <v>1.125</v>
      </c>
      <c r="Q2547" s="3">
        <v>70807279.590000004</v>
      </c>
      <c r="R2547" s="4">
        <v>1.7000000000000001E-2</v>
      </c>
      <c r="S2547" s="3">
        <v>1203724</v>
      </c>
      <c r="T2547" s="3"/>
      <c r="U2547" s="5"/>
      <c r="V2547" s="3">
        <v>21918947</v>
      </c>
      <c r="W2547" s="5"/>
      <c r="X2547" s="3">
        <v>64869710</v>
      </c>
      <c r="Y2547" s="3">
        <v>18731799</v>
      </c>
      <c r="Z2547" s="3">
        <v>2177623</v>
      </c>
      <c r="AA2547" s="3">
        <v>1536005</v>
      </c>
      <c r="AB2547" s="3">
        <v>32518907</v>
      </c>
      <c r="AC2547" s="3">
        <v>9905376</v>
      </c>
      <c r="AD2547" s="3">
        <v>42950763</v>
      </c>
      <c r="AE2547" s="3">
        <v>0</v>
      </c>
      <c r="AF2547" s="3">
        <v>30465699</v>
      </c>
      <c r="AG2547" s="3">
        <v>1203724</v>
      </c>
      <c r="AH2547" s="3">
        <v>42950763</v>
      </c>
      <c r="AI2547" s="3">
        <v>21918947</v>
      </c>
      <c r="AJ2547" s="3">
        <v>1258568</v>
      </c>
      <c r="AK2547" s="3">
        <v>1258568</v>
      </c>
      <c r="AL2547" s="3">
        <v>1084967</v>
      </c>
      <c r="AM2547" s="3">
        <v>173601</v>
      </c>
      <c r="AN2547" s="3">
        <v>1560509</v>
      </c>
      <c r="AO2547" s="3">
        <v>0</v>
      </c>
      <c r="AP2547" s="3">
        <v>-1560509</v>
      </c>
      <c r="AQ2547" s="3">
        <v>0</v>
      </c>
      <c r="AR2547" s="3">
        <f>Tabela1[[#This Row],[Potrzeby finansowe 2027
w tym:]]+Tabela1[[#This Row],[Rozliczenie 2025 potrz. fin.]]</f>
        <v>64869710</v>
      </c>
      <c r="AS2547" s="3">
        <v>0</v>
      </c>
      <c r="AT2547" s="3">
        <v>0</v>
      </c>
      <c r="AU2547" s="3"/>
      <c r="AV2547" s="3"/>
      <c r="AW2547" s="3"/>
      <c r="AX2547" s="3"/>
      <c r="AY2547" s="3"/>
      <c r="AZ2547" s="3"/>
      <c r="BA2547" s="3">
        <v>2177623</v>
      </c>
      <c r="BB2547" s="3">
        <v>6164.31</v>
      </c>
      <c r="BC2547" s="3">
        <v>1857.32</v>
      </c>
      <c r="BD2547" s="3">
        <v>46272.7</v>
      </c>
      <c r="BE2547" s="3">
        <v>6113.25</v>
      </c>
      <c r="BF2547" s="3">
        <v>0</v>
      </c>
      <c r="BG2547" s="3">
        <v>694500</v>
      </c>
      <c r="BH2547" s="3">
        <v>34506</v>
      </c>
      <c r="BI2547" s="3">
        <v>841505</v>
      </c>
      <c r="BJ2547" s="3">
        <v>14621743.719999999</v>
      </c>
      <c r="BK2547" s="3">
        <v>4212911.4699999988</v>
      </c>
      <c r="BL2547" s="3">
        <v>10091665.029999999</v>
      </c>
      <c r="BM2547" s="3">
        <v>21451998.940000001</v>
      </c>
      <c r="BN2547" s="53">
        <v>0.60321229050279324</v>
      </c>
      <c r="BO2547" s="54">
        <v>1.9287995999999999E-3</v>
      </c>
      <c r="BP2547" s="70">
        <v>43133</v>
      </c>
      <c r="BQ2547" s="71"/>
      <c r="BR2547" s="70"/>
      <c r="BS2547" s="72"/>
      <c r="BT2547" s="72"/>
      <c r="BU2547" s="70">
        <v>30465699</v>
      </c>
      <c r="BV2547" s="70">
        <v>1203724</v>
      </c>
      <c r="BW2547" s="74">
        <v>42950763</v>
      </c>
      <c r="BX2547" s="70">
        <v>74620186</v>
      </c>
    </row>
    <row r="2548" spans="1:76" x14ac:dyDescent="0.3">
      <c r="A2548" s="73" t="s">
        <v>2322</v>
      </c>
      <c r="B2548" s="2" t="s">
        <v>23</v>
      </c>
      <c r="C2548" s="2" t="s">
        <v>140</v>
      </c>
      <c r="D2548" s="2"/>
      <c r="E2548" s="2"/>
      <c r="F2548" s="17" t="str">
        <f>+Tabela1[[#This Row],[WK]]&amp;Tabela1[[#This Row],[PK]]&amp;Tabela1[[#This Row],[GK]]</f>
        <v>0620</v>
      </c>
      <c r="G2548" s="2" t="s">
        <v>2386</v>
      </c>
      <c r="H2548" s="3">
        <v>3590766905.8000002</v>
      </c>
      <c r="I2548" s="4">
        <v>1.125</v>
      </c>
      <c r="J2548" s="3">
        <v>4039612769.0300002</v>
      </c>
      <c r="K2548" s="11">
        <v>0.02</v>
      </c>
      <c r="L2548" s="3">
        <v>80792255</v>
      </c>
      <c r="M2548" s="3"/>
      <c r="N2548" s="5"/>
      <c r="O2548" s="3">
        <v>153731971.19</v>
      </c>
      <c r="P2548" s="4">
        <v>1.125</v>
      </c>
      <c r="Q2548" s="3">
        <v>172948467.59</v>
      </c>
      <c r="R2548" s="4">
        <v>1.7000000000000001E-2</v>
      </c>
      <c r="S2548" s="3">
        <v>2940124</v>
      </c>
      <c r="T2548" s="3"/>
      <c r="U2548" s="5"/>
      <c r="V2548" s="3">
        <v>56506715</v>
      </c>
      <c r="W2548" s="5"/>
      <c r="X2548" s="3">
        <v>68275887</v>
      </c>
      <c r="Y2548" s="3">
        <v>23647083</v>
      </c>
      <c r="Z2548" s="3">
        <v>2670877</v>
      </c>
      <c r="AA2548" s="3">
        <v>3565284</v>
      </c>
      <c r="AB2548" s="3">
        <v>12505305</v>
      </c>
      <c r="AC2548" s="3">
        <v>25887338</v>
      </c>
      <c r="AD2548" s="3">
        <v>18020992</v>
      </c>
      <c r="AE2548" s="3">
        <v>0</v>
      </c>
      <c r="AF2548" s="3">
        <v>80792255</v>
      </c>
      <c r="AG2548" s="3">
        <v>2940124</v>
      </c>
      <c r="AH2548" s="3">
        <v>18020992</v>
      </c>
      <c r="AI2548" s="3">
        <v>56506715</v>
      </c>
      <c r="AJ2548" s="3">
        <v>2929881</v>
      </c>
      <c r="AK2548" s="3">
        <v>2508794</v>
      </c>
      <c r="AL2548" s="3">
        <v>3775417</v>
      </c>
      <c r="AM2548" s="3">
        <v>-1266623</v>
      </c>
      <c r="AN2548" s="3">
        <v>-421087</v>
      </c>
      <c r="AO2548" s="3">
        <v>0</v>
      </c>
      <c r="AP2548" s="3">
        <v>0</v>
      </c>
      <c r="AQ2548" s="3">
        <v>-421087</v>
      </c>
      <c r="AR2548" s="3">
        <f>Tabela1[[#This Row],[Potrzeby finansowe 2027
w tym:]]+Tabela1[[#This Row],[Rozliczenie 2025 potrz. fin.]]</f>
        <v>67854800</v>
      </c>
      <c r="AS2548" s="3">
        <v>0</v>
      </c>
      <c r="AT2548" s="3">
        <v>0</v>
      </c>
      <c r="AU2548" s="3"/>
      <c r="AV2548" s="3"/>
      <c r="AW2548" s="3"/>
      <c r="AX2548" s="3"/>
      <c r="AY2548" s="3"/>
      <c r="AZ2548" s="3"/>
      <c r="BA2548" s="3">
        <v>2670877</v>
      </c>
      <c r="BB2548" s="3">
        <v>8292.94</v>
      </c>
      <c r="BC2548" s="3">
        <v>672.45</v>
      </c>
      <c r="BD2548" s="3">
        <v>43205.91</v>
      </c>
      <c r="BE2548" s="3">
        <v>35532.550000000003</v>
      </c>
      <c r="BF2548" s="3">
        <v>0.93</v>
      </c>
      <c r="BG2548" s="3">
        <v>1944977</v>
      </c>
      <c r="BH2548" s="3">
        <v>99042</v>
      </c>
      <c r="BI2548" s="3">
        <v>1620307</v>
      </c>
      <c r="BJ2548" s="3">
        <v>28153997.659999996</v>
      </c>
      <c r="BK2548" s="3">
        <v>18935455.639999997</v>
      </c>
      <c r="BL2548" s="3">
        <v>2351686.62</v>
      </c>
      <c r="BM2548" s="3">
        <v>32170794.84</v>
      </c>
      <c r="BN2548" s="53">
        <v>0.74858692080184019</v>
      </c>
      <c r="BO2548" s="54">
        <v>3.6424243000000001E-3</v>
      </c>
      <c r="BP2548" s="70">
        <v>91894</v>
      </c>
      <c r="BQ2548" s="71"/>
      <c r="BR2548" s="70"/>
      <c r="BS2548" s="72"/>
      <c r="BT2548" s="72"/>
      <c r="BU2548" s="70">
        <v>80792255</v>
      </c>
      <c r="BV2548" s="70">
        <v>2940124</v>
      </c>
      <c r="BW2548" s="74">
        <v>18020992</v>
      </c>
      <c r="BX2548" s="70">
        <v>101753371</v>
      </c>
    </row>
    <row r="2549" spans="1:76" x14ac:dyDescent="0.3">
      <c r="A2549" s="73" t="s">
        <v>2322</v>
      </c>
      <c r="B2549" s="2" t="s">
        <v>54</v>
      </c>
      <c r="C2549" s="2" t="s">
        <v>12</v>
      </c>
      <c r="D2549" s="2"/>
      <c r="E2549" s="2"/>
      <c r="F2549" s="17" t="str">
        <f>+Tabela1[[#This Row],[WK]]&amp;Tabela1[[#This Row],[PK]]&amp;Tabela1[[#This Row],[GK]]</f>
        <v>0801</v>
      </c>
      <c r="G2549" s="2" t="s">
        <v>2387</v>
      </c>
      <c r="H2549" s="3">
        <v>3678713041.9299998</v>
      </c>
      <c r="I2549" s="4">
        <v>1.125</v>
      </c>
      <c r="J2549" s="3">
        <v>4138552172.1700001</v>
      </c>
      <c r="K2549" s="11">
        <v>0.02</v>
      </c>
      <c r="L2549" s="3">
        <v>82771043</v>
      </c>
      <c r="M2549" s="3"/>
      <c r="N2549" s="5"/>
      <c r="O2549" s="3">
        <v>507733324.54999995</v>
      </c>
      <c r="P2549" s="4">
        <v>1.125</v>
      </c>
      <c r="Q2549" s="3">
        <v>571199990.12</v>
      </c>
      <c r="R2549" s="4">
        <v>1.7000000000000001E-2</v>
      </c>
      <c r="S2549" s="3">
        <v>9710400</v>
      </c>
      <c r="T2549" s="3"/>
      <c r="U2549" s="5"/>
      <c r="V2549" s="3">
        <v>56429545</v>
      </c>
      <c r="W2549" s="5"/>
      <c r="X2549" s="3">
        <v>22950334</v>
      </c>
      <c r="Y2549" s="3">
        <v>0</v>
      </c>
      <c r="Z2549" s="3">
        <v>1621004</v>
      </c>
      <c r="AA2549" s="3">
        <v>2234585</v>
      </c>
      <c r="AB2549" s="3">
        <v>19094745</v>
      </c>
      <c r="AC2549" s="3">
        <v>0</v>
      </c>
      <c r="AD2549" s="3">
        <v>0</v>
      </c>
      <c r="AE2549" s="3">
        <v>1892619</v>
      </c>
      <c r="AF2549" s="3">
        <v>80878424</v>
      </c>
      <c r="AG2549" s="3">
        <v>9710400</v>
      </c>
      <c r="AH2549" s="3">
        <v>0</v>
      </c>
      <c r="AI2549" s="3">
        <v>56429545</v>
      </c>
      <c r="AJ2549" s="3">
        <v>-54258</v>
      </c>
      <c r="AK2549" s="3">
        <v>-878676</v>
      </c>
      <c r="AL2549" s="3">
        <v>3290168</v>
      </c>
      <c r="AM2549" s="3">
        <v>-4168844</v>
      </c>
      <c r="AN2549" s="3">
        <v>-824418</v>
      </c>
      <c r="AO2549" s="3">
        <v>0</v>
      </c>
      <c r="AP2549" s="3">
        <v>0</v>
      </c>
      <c r="AQ2549" s="3">
        <v>-824418</v>
      </c>
      <c r="AR2549" s="3">
        <f>Tabela1[[#This Row],[Potrzeby finansowe 2027
w tym:]]+Tabela1[[#This Row],[Rozliczenie 2025 potrz. fin.]]</f>
        <v>22125916</v>
      </c>
      <c r="AS2549" s="3">
        <v>0</v>
      </c>
      <c r="AT2549" s="3">
        <v>0</v>
      </c>
      <c r="AU2549" s="3"/>
      <c r="AV2549" s="3"/>
      <c r="AW2549" s="3"/>
      <c r="AX2549" s="3"/>
      <c r="AY2549" s="3"/>
      <c r="AZ2549" s="3"/>
      <c r="BA2549" s="3">
        <v>1621004</v>
      </c>
      <c r="BB2549" s="3">
        <v>3526.05</v>
      </c>
      <c r="BC2549" s="3">
        <v>845.71</v>
      </c>
      <c r="BD2549" s="3">
        <v>28355.86</v>
      </c>
      <c r="BE2549" s="3">
        <v>18584.96</v>
      </c>
      <c r="BF2549" s="3">
        <v>23836.7</v>
      </c>
      <c r="BG2549" s="3">
        <v>1456936</v>
      </c>
      <c r="BH2549" s="3">
        <v>74190</v>
      </c>
      <c r="BI2549" s="3">
        <v>777649</v>
      </c>
      <c r="BJ2549" s="3">
        <v>13512198.317499999</v>
      </c>
      <c r="BK2549" s="3">
        <v>9683108.1399999987</v>
      </c>
      <c r="BL2549" s="3">
        <v>132874.03</v>
      </c>
      <c r="BM2549" s="3">
        <v>15050612.65</v>
      </c>
      <c r="BN2549" s="53">
        <v>1.1045842918172855</v>
      </c>
      <c r="BO2549" s="54">
        <v>2.7264189999999999E-3</v>
      </c>
      <c r="BP2549" s="70">
        <v>68785</v>
      </c>
      <c r="BQ2549" s="71"/>
      <c r="BR2549" s="70"/>
      <c r="BS2549" s="72"/>
      <c r="BT2549" s="72"/>
      <c r="BU2549" s="70">
        <v>80878424</v>
      </c>
      <c r="BV2549" s="70">
        <v>9710400</v>
      </c>
      <c r="BW2549" s="74">
        <v>0</v>
      </c>
      <c r="BX2549" s="70">
        <v>90588824</v>
      </c>
    </row>
    <row r="2550" spans="1:76" x14ac:dyDescent="0.3">
      <c r="A2550" s="73" t="s">
        <v>2322</v>
      </c>
      <c r="B2550" s="2" t="s">
        <v>54</v>
      </c>
      <c r="C2550" s="2" t="s">
        <v>11</v>
      </c>
      <c r="D2550" s="2"/>
      <c r="E2550" s="2"/>
      <c r="F2550" s="17" t="str">
        <f>+Tabela1[[#This Row],[WK]]&amp;Tabela1[[#This Row],[PK]]&amp;Tabela1[[#This Row],[GK]]</f>
        <v>0802</v>
      </c>
      <c r="G2550" s="2" t="s">
        <v>2388</v>
      </c>
      <c r="H2550" s="3">
        <v>2197399588.3499999</v>
      </c>
      <c r="I2550" s="4">
        <v>1.125</v>
      </c>
      <c r="J2550" s="3">
        <v>2472074536.8899999</v>
      </c>
      <c r="K2550" s="11">
        <v>0.02</v>
      </c>
      <c r="L2550" s="3">
        <v>49441491</v>
      </c>
      <c r="M2550" s="3"/>
      <c r="N2550" s="5"/>
      <c r="O2550" s="3">
        <v>336837368.98000002</v>
      </c>
      <c r="P2550" s="4">
        <v>1.125</v>
      </c>
      <c r="Q2550" s="3">
        <v>378942040.10000002</v>
      </c>
      <c r="R2550" s="4">
        <v>1.7000000000000001E-2</v>
      </c>
      <c r="S2550" s="3">
        <v>6442015</v>
      </c>
      <c r="T2550" s="3"/>
      <c r="U2550" s="5"/>
      <c r="V2550" s="3">
        <v>37138994</v>
      </c>
      <c r="W2550" s="5"/>
      <c r="X2550" s="3">
        <v>55842383</v>
      </c>
      <c r="Y2550" s="3">
        <v>4386192</v>
      </c>
      <c r="Z2550" s="3">
        <v>779287</v>
      </c>
      <c r="AA2550" s="3">
        <v>1426860</v>
      </c>
      <c r="AB2550" s="3">
        <v>33000088</v>
      </c>
      <c r="AC2550" s="3">
        <v>16249956</v>
      </c>
      <c r="AD2550" s="3">
        <v>18703389</v>
      </c>
      <c r="AE2550" s="3">
        <v>0</v>
      </c>
      <c r="AF2550" s="3">
        <v>49441491</v>
      </c>
      <c r="AG2550" s="3">
        <v>6442015</v>
      </c>
      <c r="AH2550" s="3">
        <v>18703389</v>
      </c>
      <c r="AI2550" s="3">
        <v>37138994</v>
      </c>
      <c r="AJ2550" s="3">
        <v>3147378</v>
      </c>
      <c r="AK2550" s="3">
        <v>3147378</v>
      </c>
      <c r="AL2550" s="3">
        <v>1837540</v>
      </c>
      <c r="AM2550" s="3">
        <v>1309838</v>
      </c>
      <c r="AN2550" s="3">
        <v>-1322350</v>
      </c>
      <c r="AO2550" s="3">
        <v>0</v>
      </c>
      <c r="AP2550" s="3">
        <v>1322350</v>
      </c>
      <c r="AQ2550" s="3">
        <v>0</v>
      </c>
      <c r="AR2550" s="3">
        <f>Tabela1[[#This Row],[Potrzeby finansowe 2027
w tym:]]+Tabela1[[#This Row],[Rozliczenie 2025 potrz. fin.]]</f>
        <v>55842383</v>
      </c>
      <c r="AS2550" s="3">
        <v>0</v>
      </c>
      <c r="AT2550" s="3">
        <v>0</v>
      </c>
      <c r="AU2550" s="3"/>
      <c r="AV2550" s="3"/>
      <c r="AW2550" s="3"/>
      <c r="AX2550" s="3"/>
      <c r="AY2550" s="3"/>
      <c r="AZ2550" s="3"/>
      <c r="BA2550" s="3">
        <v>779287</v>
      </c>
      <c r="BB2550" s="3">
        <v>0</v>
      </c>
      <c r="BC2550" s="3">
        <v>145.83000000000001</v>
      </c>
      <c r="BD2550" s="3">
        <v>21578.83</v>
      </c>
      <c r="BE2550" s="3">
        <v>18082.740000000002</v>
      </c>
      <c r="BF2550" s="3">
        <v>10406.219999999999</v>
      </c>
      <c r="BG2550" s="3">
        <v>1016595</v>
      </c>
      <c r="BH2550" s="3">
        <v>51767</v>
      </c>
      <c r="BI2550" s="3">
        <v>410265</v>
      </c>
      <c r="BJ2550" s="3">
        <v>7128645.7625000002</v>
      </c>
      <c r="BK2550" s="3">
        <v>3645981.1799999997</v>
      </c>
      <c r="BL2550" s="3">
        <v>1724886.21</v>
      </c>
      <c r="BM2550" s="3">
        <v>10480885.91</v>
      </c>
      <c r="BN2550" s="53">
        <v>0.91065560302333226</v>
      </c>
      <c r="BO2550" s="54">
        <v>1.9983456000000001E-3</v>
      </c>
      <c r="BP2550" s="70">
        <v>50416</v>
      </c>
      <c r="BQ2550" s="71"/>
      <c r="BR2550" s="70"/>
      <c r="BS2550" s="72"/>
      <c r="BT2550" s="72"/>
      <c r="BU2550" s="70">
        <v>49441491</v>
      </c>
      <c r="BV2550" s="70">
        <v>6442015</v>
      </c>
      <c r="BW2550" s="74">
        <v>18703389</v>
      </c>
      <c r="BX2550" s="70">
        <v>74586895</v>
      </c>
    </row>
    <row r="2551" spans="1:76" x14ac:dyDescent="0.3">
      <c r="A2551" s="73" t="s">
        <v>2322</v>
      </c>
      <c r="B2551" s="2" t="s">
        <v>54</v>
      </c>
      <c r="C2551" s="2" t="s">
        <v>16</v>
      </c>
      <c r="D2551" s="2"/>
      <c r="E2551" s="2"/>
      <c r="F2551" s="17" t="str">
        <f>+Tabela1[[#This Row],[WK]]&amp;Tabela1[[#This Row],[PK]]&amp;Tabela1[[#This Row],[GK]]</f>
        <v>0803</v>
      </c>
      <c r="G2551" s="2" t="s">
        <v>2389</v>
      </c>
      <c r="H2551" s="3">
        <v>2562742672.8699999</v>
      </c>
      <c r="I2551" s="4">
        <v>1.125</v>
      </c>
      <c r="J2551" s="3">
        <v>2883085506.98</v>
      </c>
      <c r="K2551" s="11">
        <v>0.02</v>
      </c>
      <c r="L2551" s="3">
        <v>57661710</v>
      </c>
      <c r="M2551" s="3"/>
      <c r="N2551" s="5"/>
      <c r="O2551" s="3">
        <v>340455733.70999998</v>
      </c>
      <c r="P2551" s="4">
        <v>1.125</v>
      </c>
      <c r="Q2551" s="3">
        <v>383012700.42000002</v>
      </c>
      <c r="R2551" s="4">
        <v>1.7000000000000001E-2</v>
      </c>
      <c r="S2551" s="3">
        <v>6511216</v>
      </c>
      <c r="T2551" s="3"/>
      <c r="U2551" s="5"/>
      <c r="V2551" s="3">
        <v>42443092</v>
      </c>
      <c r="W2551" s="5"/>
      <c r="X2551" s="3">
        <v>60408155</v>
      </c>
      <c r="Y2551" s="3">
        <v>14439448</v>
      </c>
      <c r="Z2551" s="3">
        <v>1176452</v>
      </c>
      <c r="AA2551" s="3">
        <v>1930473</v>
      </c>
      <c r="AB2551" s="3">
        <v>40072271</v>
      </c>
      <c r="AC2551" s="3">
        <v>2789511</v>
      </c>
      <c r="AD2551" s="3">
        <v>17999137</v>
      </c>
      <c r="AE2551" s="3">
        <v>0</v>
      </c>
      <c r="AF2551" s="3">
        <v>57661710</v>
      </c>
      <c r="AG2551" s="3">
        <v>6511216</v>
      </c>
      <c r="AH2551" s="3">
        <v>17999137</v>
      </c>
      <c r="AI2551" s="3">
        <v>42443092</v>
      </c>
      <c r="AJ2551" s="3">
        <v>-2391825</v>
      </c>
      <c r="AK2551" s="3">
        <v>-2357751</v>
      </c>
      <c r="AL2551" s="3">
        <v>3726847</v>
      </c>
      <c r="AM2551" s="3">
        <v>-6084598</v>
      </c>
      <c r="AN2551" s="3">
        <v>34074</v>
      </c>
      <c r="AO2551" s="3">
        <v>0</v>
      </c>
      <c r="AP2551" s="3">
        <v>0</v>
      </c>
      <c r="AQ2551" s="3">
        <v>34074</v>
      </c>
      <c r="AR2551" s="3">
        <f>Tabela1[[#This Row],[Potrzeby finansowe 2027
w tym:]]+Tabela1[[#This Row],[Rozliczenie 2025 potrz. fin.]]</f>
        <v>60442229</v>
      </c>
      <c r="AS2551" s="3">
        <v>0</v>
      </c>
      <c r="AT2551" s="3">
        <v>0</v>
      </c>
      <c r="AU2551" s="3"/>
      <c r="AV2551" s="3"/>
      <c r="AW2551" s="3"/>
      <c r="AX2551" s="3"/>
      <c r="AY2551" s="3"/>
      <c r="AZ2551" s="3"/>
      <c r="BA2551" s="3">
        <v>1176452</v>
      </c>
      <c r="BB2551" s="3">
        <v>0</v>
      </c>
      <c r="BC2551" s="3">
        <v>338.12</v>
      </c>
      <c r="BD2551" s="3">
        <v>35636.449999999997</v>
      </c>
      <c r="BE2551" s="3">
        <v>28186.55</v>
      </c>
      <c r="BF2551" s="3">
        <v>4018.44</v>
      </c>
      <c r="BG2551" s="3">
        <v>1056932</v>
      </c>
      <c r="BH2551" s="3">
        <v>53821</v>
      </c>
      <c r="BI2551" s="3">
        <v>873541</v>
      </c>
      <c r="BJ2551" s="3">
        <v>15178395.8825</v>
      </c>
      <c r="BK2551" s="3">
        <v>11572917.57</v>
      </c>
      <c r="BL2551" s="3">
        <v>32800</v>
      </c>
      <c r="BM2551" s="3">
        <v>14356313.25</v>
      </c>
      <c r="BN2551" s="53">
        <v>0.78366743345382839</v>
      </c>
      <c r="BO2551" s="54">
        <v>2.7129773000000002E-3</v>
      </c>
      <c r="BP2551" s="70">
        <v>67276</v>
      </c>
      <c r="BQ2551" s="71"/>
      <c r="BR2551" s="70"/>
      <c r="BS2551" s="72"/>
      <c r="BT2551" s="72"/>
      <c r="BU2551" s="70">
        <v>57661710</v>
      </c>
      <c r="BV2551" s="70">
        <v>6511216</v>
      </c>
      <c r="BW2551" s="74">
        <v>17999137</v>
      </c>
      <c r="BX2551" s="70">
        <v>82172063</v>
      </c>
    </row>
    <row r="2552" spans="1:76" x14ac:dyDescent="0.3">
      <c r="A2552" s="73" t="s">
        <v>2322</v>
      </c>
      <c r="B2552" s="2" t="s">
        <v>54</v>
      </c>
      <c r="C2552" s="2" t="s">
        <v>18</v>
      </c>
      <c r="D2552" s="2"/>
      <c r="E2552" s="2"/>
      <c r="F2552" s="17" t="str">
        <f>+Tabela1[[#This Row],[WK]]&amp;Tabela1[[#This Row],[PK]]&amp;Tabela1[[#This Row],[GK]]</f>
        <v>0804</v>
      </c>
      <c r="G2552" s="2" t="s">
        <v>2390</v>
      </c>
      <c r="H2552" s="3">
        <v>3692329680.2800002</v>
      </c>
      <c r="I2552" s="4">
        <v>1.125</v>
      </c>
      <c r="J2552" s="3">
        <v>4153870890.3200002</v>
      </c>
      <c r="K2552" s="11">
        <v>0.02</v>
      </c>
      <c r="L2552" s="3">
        <v>83077418</v>
      </c>
      <c r="M2552" s="3"/>
      <c r="N2552" s="5"/>
      <c r="O2552" s="3">
        <v>378605387.22999996</v>
      </c>
      <c r="P2552" s="4">
        <v>1.125</v>
      </c>
      <c r="Q2552" s="3">
        <v>425931060.63</v>
      </c>
      <c r="R2552" s="4">
        <v>1.7000000000000001E-2</v>
      </c>
      <c r="S2552" s="3">
        <v>7240828</v>
      </c>
      <c r="T2552" s="3"/>
      <c r="U2552" s="5"/>
      <c r="V2552" s="3">
        <v>61283245</v>
      </c>
      <c r="W2552" s="5"/>
      <c r="X2552" s="3">
        <v>95432003</v>
      </c>
      <c r="Y2552" s="3">
        <v>4291423</v>
      </c>
      <c r="Z2552" s="3">
        <v>340251</v>
      </c>
      <c r="AA2552" s="3">
        <v>2347777</v>
      </c>
      <c r="AB2552" s="3">
        <v>70412673</v>
      </c>
      <c r="AC2552" s="3">
        <v>18039879</v>
      </c>
      <c r="AD2552" s="3">
        <v>34148758</v>
      </c>
      <c r="AE2552" s="3">
        <v>0</v>
      </c>
      <c r="AF2552" s="3">
        <v>83077418</v>
      </c>
      <c r="AG2552" s="3">
        <v>7240828</v>
      </c>
      <c r="AH2552" s="3">
        <v>34148758</v>
      </c>
      <c r="AI2552" s="3">
        <v>61283245</v>
      </c>
      <c r="AJ2552" s="3">
        <v>5149239</v>
      </c>
      <c r="AK2552" s="3">
        <v>5149239</v>
      </c>
      <c r="AL2552" s="3">
        <v>4116952</v>
      </c>
      <c r="AM2552" s="3">
        <v>1032287</v>
      </c>
      <c r="AN2552" s="3">
        <v>1587197</v>
      </c>
      <c r="AO2552" s="3">
        <v>0</v>
      </c>
      <c r="AP2552" s="3">
        <v>-1587197</v>
      </c>
      <c r="AQ2552" s="3">
        <v>0</v>
      </c>
      <c r="AR2552" s="3">
        <f>Tabela1[[#This Row],[Potrzeby finansowe 2027
w tym:]]+Tabela1[[#This Row],[Rozliczenie 2025 potrz. fin.]]</f>
        <v>95432003</v>
      </c>
      <c r="AS2552" s="3">
        <v>0</v>
      </c>
      <c r="AT2552" s="3">
        <v>0</v>
      </c>
      <c r="AU2552" s="3"/>
      <c r="AV2552" s="3"/>
      <c r="AW2552" s="3"/>
      <c r="AX2552" s="3"/>
      <c r="AY2552" s="3"/>
      <c r="AZ2552" s="3"/>
      <c r="BA2552" s="3">
        <v>340251</v>
      </c>
      <c r="BB2552" s="3">
        <v>0</v>
      </c>
      <c r="BC2552" s="3">
        <v>160.82</v>
      </c>
      <c r="BD2552" s="3">
        <v>11813.37</v>
      </c>
      <c r="BE2552" s="3">
        <v>1062.1500000000001</v>
      </c>
      <c r="BF2552" s="3">
        <v>6646.82</v>
      </c>
      <c r="BG2552" s="3">
        <v>1598172</v>
      </c>
      <c r="BH2552" s="3">
        <v>81382</v>
      </c>
      <c r="BI2552" s="3">
        <v>749605</v>
      </c>
      <c r="BJ2552" s="3">
        <v>13024923.254999999</v>
      </c>
      <c r="BK2552" s="3">
        <v>2962020.16</v>
      </c>
      <c r="BL2552" s="3">
        <v>8598948.9100000001</v>
      </c>
      <c r="BM2552" s="3">
        <v>23053714.559999999</v>
      </c>
      <c r="BN2552" s="53">
        <v>0.94393690437068678</v>
      </c>
      <c r="BO2552" s="54">
        <v>3.1158213000000001E-3</v>
      </c>
      <c r="BP2552" s="70">
        <v>78609</v>
      </c>
      <c r="BQ2552" s="71"/>
      <c r="BR2552" s="70"/>
      <c r="BS2552" s="72"/>
      <c r="BT2552" s="72"/>
      <c r="BU2552" s="70">
        <v>83077418</v>
      </c>
      <c r="BV2552" s="70">
        <v>7240828</v>
      </c>
      <c r="BW2552" s="74">
        <v>34148758</v>
      </c>
      <c r="BX2552" s="70">
        <v>124467004</v>
      </c>
    </row>
    <row r="2553" spans="1:76" x14ac:dyDescent="0.3">
      <c r="A2553" s="73" t="s">
        <v>2322</v>
      </c>
      <c r="B2553" s="2" t="s">
        <v>54</v>
      </c>
      <c r="C2553" s="2" t="s">
        <v>21</v>
      </c>
      <c r="D2553" s="2"/>
      <c r="E2553" s="2"/>
      <c r="F2553" s="17" t="str">
        <f>+Tabela1[[#This Row],[WK]]&amp;Tabela1[[#This Row],[PK]]&amp;Tabela1[[#This Row],[GK]]</f>
        <v>0805</v>
      </c>
      <c r="G2553" s="2" t="s">
        <v>2391</v>
      </c>
      <c r="H2553" s="3">
        <v>1989418736.1800001</v>
      </c>
      <c r="I2553" s="4">
        <v>1.125</v>
      </c>
      <c r="J2553" s="3">
        <v>2238096078.1999998</v>
      </c>
      <c r="K2553" s="11">
        <v>0.02</v>
      </c>
      <c r="L2553" s="3">
        <v>44761922</v>
      </c>
      <c r="M2553" s="3"/>
      <c r="N2553" s="5"/>
      <c r="O2553" s="3">
        <v>277519608.69</v>
      </c>
      <c r="P2553" s="4">
        <v>1.125</v>
      </c>
      <c r="Q2553" s="3">
        <v>312209559.77999997</v>
      </c>
      <c r="R2553" s="4">
        <v>1.7000000000000001E-2</v>
      </c>
      <c r="S2553" s="3">
        <v>5307563</v>
      </c>
      <c r="T2553" s="3"/>
      <c r="U2553" s="5"/>
      <c r="V2553" s="3">
        <v>31876346</v>
      </c>
      <c r="W2553" s="5"/>
      <c r="X2553" s="3">
        <v>46191818</v>
      </c>
      <c r="Y2553" s="3">
        <v>0</v>
      </c>
      <c r="Z2553" s="3">
        <v>738959</v>
      </c>
      <c r="AA2553" s="3">
        <v>1132598</v>
      </c>
      <c r="AB2553" s="3">
        <v>33677132</v>
      </c>
      <c r="AC2553" s="3">
        <v>10643129</v>
      </c>
      <c r="AD2553" s="3">
        <v>14315472</v>
      </c>
      <c r="AE2553" s="3">
        <v>0</v>
      </c>
      <c r="AF2553" s="3">
        <v>44761922</v>
      </c>
      <c r="AG2553" s="3">
        <v>5307563</v>
      </c>
      <c r="AH2553" s="3">
        <v>14315472</v>
      </c>
      <c r="AI2553" s="3">
        <v>31876346</v>
      </c>
      <c r="AJ2553" s="3">
        <v>1923458</v>
      </c>
      <c r="AK2553" s="3">
        <v>1923458</v>
      </c>
      <c r="AL2553" s="3">
        <v>1308621</v>
      </c>
      <c r="AM2553" s="3">
        <v>614837</v>
      </c>
      <c r="AN2553" s="3">
        <v>-100192</v>
      </c>
      <c r="AO2553" s="3">
        <v>0</v>
      </c>
      <c r="AP2553" s="3">
        <v>100192</v>
      </c>
      <c r="AQ2553" s="3">
        <v>0</v>
      </c>
      <c r="AR2553" s="3">
        <f>Tabela1[[#This Row],[Potrzeby finansowe 2027
w tym:]]+Tabela1[[#This Row],[Rozliczenie 2025 potrz. fin.]]</f>
        <v>46191818</v>
      </c>
      <c r="AS2553" s="3">
        <v>0</v>
      </c>
      <c r="AT2553" s="3">
        <v>0</v>
      </c>
      <c r="AU2553" s="3"/>
      <c r="AV2553" s="3"/>
      <c r="AW2553" s="3"/>
      <c r="AX2553" s="3"/>
      <c r="AY2553" s="3"/>
      <c r="AZ2553" s="3"/>
      <c r="BA2553" s="3">
        <v>738959</v>
      </c>
      <c r="BB2553" s="3">
        <v>7.9</v>
      </c>
      <c r="BC2553" s="3">
        <v>572.41</v>
      </c>
      <c r="BD2553" s="3">
        <v>27581.759999999998</v>
      </c>
      <c r="BE2553" s="3">
        <v>2982.2</v>
      </c>
      <c r="BF2553" s="3">
        <v>5256.69</v>
      </c>
      <c r="BG2553" s="3">
        <v>892445</v>
      </c>
      <c r="BH2553" s="3">
        <v>45445</v>
      </c>
      <c r="BI2553" s="3">
        <v>240153</v>
      </c>
      <c r="BJ2553" s="3">
        <v>4172828.7475000001</v>
      </c>
      <c r="BK2553" s="3">
        <v>2189635.17</v>
      </c>
      <c r="BL2553" s="3">
        <v>146802.23999999999</v>
      </c>
      <c r="BM2553" s="3">
        <v>7639169.8300000001</v>
      </c>
      <c r="BN2553" s="53">
        <v>1.0629231022017744</v>
      </c>
      <c r="BO2553" s="54">
        <v>1.5339517E-3</v>
      </c>
      <c r="BP2553" s="70">
        <v>38700</v>
      </c>
      <c r="BQ2553" s="71"/>
      <c r="BR2553" s="70"/>
      <c r="BS2553" s="72"/>
      <c r="BT2553" s="72"/>
      <c r="BU2553" s="70">
        <v>44761922</v>
      </c>
      <c r="BV2553" s="70">
        <v>5307563</v>
      </c>
      <c r="BW2553" s="74">
        <v>14315472</v>
      </c>
      <c r="BX2553" s="70">
        <v>64384957</v>
      </c>
    </row>
    <row r="2554" spans="1:76" x14ac:dyDescent="0.3">
      <c r="A2554" s="73" t="s">
        <v>2322</v>
      </c>
      <c r="B2554" s="2" t="s">
        <v>54</v>
      </c>
      <c r="C2554" s="2" t="s">
        <v>23</v>
      </c>
      <c r="D2554" s="2"/>
      <c r="E2554" s="2"/>
      <c r="F2554" s="17" t="str">
        <f>+Tabela1[[#This Row],[WK]]&amp;Tabela1[[#This Row],[PK]]&amp;Tabela1[[#This Row],[GK]]</f>
        <v>0806</v>
      </c>
      <c r="G2554" s="2" t="s">
        <v>2392</v>
      </c>
      <c r="H2554" s="3">
        <v>1881547654.9200001</v>
      </c>
      <c r="I2554" s="4">
        <v>1.125</v>
      </c>
      <c r="J2554" s="3">
        <v>2116741111.79</v>
      </c>
      <c r="K2554" s="11">
        <v>0.02</v>
      </c>
      <c r="L2554" s="3">
        <v>42334822</v>
      </c>
      <c r="M2554" s="3"/>
      <c r="N2554" s="5"/>
      <c r="O2554" s="3">
        <v>352538553.63999999</v>
      </c>
      <c r="P2554" s="4">
        <v>1.125</v>
      </c>
      <c r="Q2554" s="3">
        <v>396605872.85000002</v>
      </c>
      <c r="R2554" s="4">
        <v>1.7000000000000001E-2</v>
      </c>
      <c r="S2554" s="3">
        <v>6742300</v>
      </c>
      <c r="T2554" s="3"/>
      <c r="U2554" s="5"/>
      <c r="V2554" s="3">
        <v>34169517</v>
      </c>
      <c r="W2554" s="5"/>
      <c r="X2554" s="3">
        <v>55558941</v>
      </c>
      <c r="Y2554" s="3">
        <v>5621871</v>
      </c>
      <c r="Z2554" s="3">
        <v>2281054</v>
      </c>
      <c r="AA2554" s="3">
        <v>1322694</v>
      </c>
      <c r="AB2554" s="3">
        <v>32785486</v>
      </c>
      <c r="AC2554" s="3">
        <v>13547836</v>
      </c>
      <c r="AD2554" s="3">
        <v>22809954</v>
      </c>
      <c r="AE2554" s="3">
        <v>0</v>
      </c>
      <c r="AF2554" s="3">
        <v>42334822</v>
      </c>
      <c r="AG2554" s="3">
        <v>6742300</v>
      </c>
      <c r="AH2554" s="3">
        <v>22809954</v>
      </c>
      <c r="AI2554" s="3">
        <v>34169517</v>
      </c>
      <c r="AJ2554" s="3">
        <v>1204934</v>
      </c>
      <c r="AK2554" s="3">
        <v>1204934</v>
      </c>
      <c r="AL2554" s="3">
        <v>2611820</v>
      </c>
      <c r="AM2554" s="3">
        <v>-1406886</v>
      </c>
      <c r="AN2554" s="3">
        <v>-1327724</v>
      </c>
      <c r="AO2554" s="3">
        <v>0</v>
      </c>
      <c r="AP2554" s="3">
        <v>1327724</v>
      </c>
      <c r="AQ2554" s="3">
        <v>0</v>
      </c>
      <c r="AR2554" s="3">
        <f>Tabela1[[#This Row],[Potrzeby finansowe 2027
w tym:]]+Tabela1[[#This Row],[Rozliczenie 2025 potrz. fin.]]</f>
        <v>55558941</v>
      </c>
      <c r="AS2554" s="3">
        <v>0</v>
      </c>
      <c r="AT2554" s="3">
        <v>0</v>
      </c>
      <c r="AU2554" s="3"/>
      <c r="AV2554" s="3"/>
      <c r="AW2554" s="3"/>
      <c r="AX2554" s="3"/>
      <c r="AY2554" s="3"/>
      <c r="AZ2554" s="3"/>
      <c r="BA2554" s="3">
        <v>2281054</v>
      </c>
      <c r="BB2554" s="3">
        <v>5408.1</v>
      </c>
      <c r="BC2554" s="3">
        <v>428.93</v>
      </c>
      <c r="BD2554" s="3">
        <v>31232.35</v>
      </c>
      <c r="BE2554" s="3">
        <v>60420.23</v>
      </c>
      <c r="BF2554" s="3">
        <v>6835.64</v>
      </c>
      <c r="BG2554" s="3">
        <v>898238</v>
      </c>
      <c r="BH2554" s="3">
        <v>45740</v>
      </c>
      <c r="BI2554" s="3">
        <v>424456</v>
      </c>
      <c r="BJ2554" s="3">
        <v>7375229.8374999994</v>
      </c>
      <c r="BK2554" s="3">
        <v>4585551.01</v>
      </c>
      <c r="BL2554" s="3">
        <v>301065.78999999998</v>
      </c>
      <c r="BM2554" s="3">
        <v>10556583.73</v>
      </c>
      <c r="BN2554" s="53">
        <v>0.87474531712126191</v>
      </c>
      <c r="BO2554" s="54">
        <v>1.8269712E-3</v>
      </c>
      <c r="BP2554" s="70">
        <v>46093</v>
      </c>
      <c r="BQ2554" s="71"/>
      <c r="BR2554" s="70"/>
      <c r="BS2554" s="72"/>
      <c r="BT2554" s="72"/>
      <c r="BU2554" s="70">
        <v>42334822</v>
      </c>
      <c r="BV2554" s="70">
        <v>6742300</v>
      </c>
      <c r="BW2554" s="74">
        <v>22809954</v>
      </c>
      <c r="BX2554" s="70">
        <v>71887076</v>
      </c>
    </row>
    <row r="2555" spans="1:76" x14ac:dyDescent="0.3">
      <c r="A2555" s="73" t="s">
        <v>2322</v>
      </c>
      <c r="B2555" s="2" t="s">
        <v>54</v>
      </c>
      <c r="C2555" s="2" t="s">
        <v>30</v>
      </c>
      <c r="D2555" s="2"/>
      <c r="E2555" s="2"/>
      <c r="F2555" s="17" t="str">
        <f>+Tabela1[[#This Row],[WK]]&amp;Tabela1[[#This Row],[PK]]&amp;Tabela1[[#This Row],[GK]]</f>
        <v>0807</v>
      </c>
      <c r="G2555" s="2" t="s">
        <v>2393</v>
      </c>
      <c r="H2555" s="3">
        <v>1420428488.4200001</v>
      </c>
      <c r="I2555" s="4">
        <v>1.125</v>
      </c>
      <c r="J2555" s="3">
        <v>1597982049.47</v>
      </c>
      <c r="K2555" s="11">
        <v>0.02</v>
      </c>
      <c r="L2555" s="3">
        <v>31959641</v>
      </c>
      <c r="M2555" s="3"/>
      <c r="N2555" s="5"/>
      <c r="O2555" s="3">
        <v>190824207.56999999</v>
      </c>
      <c r="P2555" s="4">
        <v>1.125</v>
      </c>
      <c r="Q2555" s="3">
        <v>214677233.52000001</v>
      </c>
      <c r="R2555" s="4">
        <v>1.7000000000000001E-2</v>
      </c>
      <c r="S2555" s="3">
        <v>3649513</v>
      </c>
      <c r="T2555" s="3"/>
      <c r="U2555" s="5"/>
      <c r="V2555" s="3">
        <v>23554486</v>
      </c>
      <c r="W2555" s="5"/>
      <c r="X2555" s="3">
        <v>43686197</v>
      </c>
      <c r="Y2555" s="3">
        <v>5725600</v>
      </c>
      <c r="Z2555" s="3">
        <v>1612020</v>
      </c>
      <c r="AA2555" s="3">
        <v>934069</v>
      </c>
      <c r="AB2555" s="3">
        <v>28189180</v>
      </c>
      <c r="AC2555" s="3">
        <v>7225328</v>
      </c>
      <c r="AD2555" s="3">
        <v>20131711</v>
      </c>
      <c r="AE2555" s="3">
        <v>0</v>
      </c>
      <c r="AF2555" s="3">
        <v>31959641</v>
      </c>
      <c r="AG2555" s="3">
        <v>3649513</v>
      </c>
      <c r="AH2555" s="3">
        <v>20131711</v>
      </c>
      <c r="AI2555" s="3">
        <v>23554486</v>
      </c>
      <c r="AJ2555" s="3">
        <v>2634844</v>
      </c>
      <c r="AK2555" s="3">
        <v>2634844</v>
      </c>
      <c r="AL2555" s="3">
        <v>1011394</v>
      </c>
      <c r="AM2555" s="3">
        <v>1623450</v>
      </c>
      <c r="AN2555" s="3">
        <v>-228464</v>
      </c>
      <c r="AO2555" s="3">
        <v>0</v>
      </c>
      <c r="AP2555" s="3">
        <v>228464</v>
      </c>
      <c r="AQ2555" s="3">
        <v>0</v>
      </c>
      <c r="AR2555" s="3">
        <f>Tabela1[[#This Row],[Potrzeby finansowe 2027
w tym:]]+Tabela1[[#This Row],[Rozliczenie 2025 potrz. fin.]]</f>
        <v>43686197</v>
      </c>
      <c r="AS2555" s="3">
        <v>0</v>
      </c>
      <c r="AT2555" s="3">
        <v>0</v>
      </c>
      <c r="AU2555" s="3"/>
      <c r="AV2555" s="3"/>
      <c r="AW2555" s="3"/>
      <c r="AX2555" s="3"/>
      <c r="AY2555" s="3"/>
      <c r="AZ2555" s="3"/>
      <c r="BA2555" s="3">
        <v>1612020</v>
      </c>
      <c r="BB2555" s="3">
        <v>4543.97</v>
      </c>
      <c r="BC2555" s="3">
        <v>803.09</v>
      </c>
      <c r="BD2555" s="3">
        <v>28365.51</v>
      </c>
      <c r="BE2555" s="3">
        <v>11596.96</v>
      </c>
      <c r="BF2555" s="3">
        <v>13161.87</v>
      </c>
      <c r="BG2555" s="3">
        <v>694500</v>
      </c>
      <c r="BH2555" s="3">
        <v>32923</v>
      </c>
      <c r="BI2555" s="3">
        <v>239569</v>
      </c>
      <c r="BJ2555" s="3">
        <v>4162683.5200000005</v>
      </c>
      <c r="BK2555" s="3">
        <v>2323082.5600000005</v>
      </c>
      <c r="BL2555" s="3">
        <v>534042.16</v>
      </c>
      <c r="BM2555" s="3">
        <v>6290319.5199999996</v>
      </c>
      <c r="BN2555" s="53">
        <v>0.83264870193887608</v>
      </c>
      <c r="BO2555" s="54">
        <v>1.392632E-3</v>
      </c>
      <c r="BP2555" s="70">
        <v>35135</v>
      </c>
      <c r="BQ2555" s="71"/>
      <c r="BR2555" s="70"/>
      <c r="BS2555" s="72"/>
      <c r="BT2555" s="72"/>
      <c r="BU2555" s="70">
        <v>31959641</v>
      </c>
      <c r="BV2555" s="70">
        <v>3649513</v>
      </c>
      <c r="BW2555" s="74">
        <v>20131711</v>
      </c>
      <c r="BX2555" s="70">
        <v>55740865</v>
      </c>
    </row>
    <row r="2556" spans="1:76" x14ac:dyDescent="0.3">
      <c r="A2556" s="73" t="s">
        <v>2322</v>
      </c>
      <c r="B2556" s="2" t="s">
        <v>54</v>
      </c>
      <c r="C2556" s="2" t="s">
        <v>54</v>
      </c>
      <c r="D2556" s="2"/>
      <c r="E2556" s="2"/>
      <c r="F2556" s="17" t="str">
        <f>+Tabela1[[#This Row],[WK]]&amp;Tabela1[[#This Row],[PK]]&amp;Tabela1[[#This Row],[GK]]</f>
        <v>0808</v>
      </c>
      <c r="G2556" s="2" t="s">
        <v>2394</v>
      </c>
      <c r="H2556" s="3">
        <v>2734476539.6700001</v>
      </c>
      <c r="I2556" s="4">
        <v>1.125</v>
      </c>
      <c r="J2556" s="3">
        <v>3076286107.1300001</v>
      </c>
      <c r="K2556" s="11">
        <v>0.02</v>
      </c>
      <c r="L2556" s="3">
        <v>61525722</v>
      </c>
      <c r="M2556" s="3"/>
      <c r="N2556" s="5"/>
      <c r="O2556" s="3">
        <v>493313833.31</v>
      </c>
      <c r="P2556" s="4">
        <v>1.125</v>
      </c>
      <c r="Q2556" s="3">
        <v>554978062.47000003</v>
      </c>
      <c r="R2556" s="4">
        <v>1.7000000000000001E-2</v>
      </c>
      <c r="S2556" s="3">
        <v>9434627</v>
      </c>
      <c r="T2556" s="3"/>
      <c r="U2556" s="5"/>
      <c r="V2556" s="3">
        <v>48114549</v>
      </c>
      <c r="W2556" s="5"/>
      <c r="X2556" s="3">
        <v>55780708</v>
      </c>
      <c r="Y2556" s="3">
        <v>1457563</v>
      </c>
      <c r="Z2556" s="3">
        <v>302394</v>
      </c>
      <c r="AA2556" s="3">
        <v>1823192</v>
      </c>
      <c r="AB2556" s="3">
        <v>43540258</v>
      </c>
      <c r="AC2556" s="3">
        <v>8657301</v>
      </c>
      <c r="AD2556" s="3">
        <v>13738001</v>
      </c>
      <c r="AE2556" s="3">
        <v>0</v>
      </c>
      <c r="AF2556" s="3">
        <v>61525722</v>
      </c>
      <c r="AG2556" s="3">
        <v>9434627</v>
      </c>
      <c r="AH2556" s="3">
        <v>13738001</v>
      </c>
      <c r="AI2556" s="3">
        <v>48114549</v>
      </c>
      <c r="AJ2556" s="3">
        <v>3312999</v>
      </c>
      <c r="AK2556" s="3">
        <v>3141733</v>
      </c>
      <c r="AL2556" s="3">
        <v>2204800</v>
      </c>
      <c r="AM2556" s="3">
        <v>936933</v>
      </c>
      <c r="AN2556" s="3">
        <v>-171266</v>
      </c>
      <c r="AO2556" s="3">
        <v>0</v>
      </c>
      <c r="AP2556" s="3">
        <v>0</v>
      </c>
      <c r="AQ2556" s="3">
        <v>-171266</v>
      </c>
      <c r="AR2556" s="3">
        <f>Tabela1[[#This Row],[Potrzeby finansowe 2027
w tym:]]+Tabela1[[#This Row],[Rozliczenie 2025 potrz. fin.]]</f>
        <v>55609442</v>
      </c>
      <c r="AS2556" s="3">
        <v>0</v>
      </c>
      <c r="AT2556" s="3">
        <v>0</v>
      </c>
      <c r="AU2556" s="3"/>
      <c r="AV2556" s="3"/>
      <c r="AW2556" s="3"/>
      <c r="AX2556" s="3"/>
      <c r="AY2556" s="3"/>
      <c r="AZ2556" s="3"/>
      <c r="BA2556" s="3">
        <v>302394</v>
      </c>
      <c r="BB2556" s="3">
        <v>0</v>
      </c>
      <c r="BC2556" s="3">
        <v>202.29</v>
      </c>
      <c r="BD2556" s="3">
        <v>3233.24</v>
      </c>
      <c r="BE2556" s="3">
        <v>7067.79</v>
      </c>
      <c r="BF2556" s="3">
        <v>17925.169999999998</v>
      </c>
      <c r="BG2556" s="3">
        <v>1048192</v>
      </c>
      <c r="BH2556" s="3">
        <v>53376</v>
      </c>
      <c r="BI2556" s="3">
        <v>775000</v>
      </c>
      <c r="BJ2556" s="3">
        <v>13466172.750000002</v>
      </c>
      <c r="BK2556" s="3">
        <v>6156146.5100000016</v>
      </c>
      <c r="BL2556" s="3">
        <v>386335.33</v>
      </c>
      <c r="BM2556" s="3">
        <v>28467434.300000001</v>
      </c>
      <c r="BN2556" s="53">
        <v>0.97496713769306598</v>
      </c>
      <c r="BO2556" s="54">
        <v>2.3700944999999998E-3</v>
      </c>
      <c r="BP2556" s="70">
        <v>59795</v>
      </c>
      <c r="BQ2556" s="71"/>
      <c r="BR2556" s="70"/>
      <c r="BS2556" s="72"/>
      <c r="BT2556" s="72"/>
      <c r="BU2556" s="70">
        <v>61525722</v>
      </c>
      <c r="BV2556" s="70">
        <v>9434627</v>
      </c>
      <c r="BW2556" s="74">
        <v>13738001</v>
      </c>
      <c r="BX2556" s="70">
        <v>84698350</v>
      </c>
    </row>
    <row r="2557" spans="1:76" x14ac:dyDescent="0.3">
      <c r="A2557" s="73" t="s">
        <v>2322</v>
      </c>
      <c r="B2557" s="2" t="s">
        <v>54</v>
      </c>
      <c r="C2557" s="2" t="s">
        <v>56</v>
      </c>
      <c r="D2557" s="2"/>
      <c r="E2557" s="2"/>
      <c r="F2557" s="17" t="str">
        <f>+Tabela1[[#This Row],[WK]]&amp;Tabela1[[#This Row],[PK]]&amp;Tabela1[[#This Row],[GK]]</f>
        <v>0809</v>
      </c>
      <c r="G2557" s="2" t="s">
        <v>2395</v>
      </c>
      <c r="H2557" s="3">
        <v>3644476596.8000002</v>
      </c>
      <c r="I2557" s="4">
        <v>1.125</v>
      </c>
      <c r="J2557" s="3">
        <v>4100036171.4000001</v>
      </c>
      <c r="K2557" s="11">
        <v>0.02</v>
      </c>
      <c r="L2557" s="3">
        <v>82000723</v>
      </c>
      <c r="M2557" s="3"/>
      <c r="N2557" s="5"/>
      <c r="O2557" s="3">
        <v>489405975.08000004</v>
      </c>
      <c r="P2557" s="4">
        <v>1.125</v>
      </c>
      <c r="Q2557" s="3">
        <v>550581721.97000003</v>
      </c>
      <c r="R2557" s="4">
        <v>1.7000000000000001E-2</v>
      </c>
      <c r="S2557" s="3">
        <v>9359889</v>
      </c>
      <c r="T2557" s="3"/>
      <c r="U2557" s="5"/>
      <c r="V2557" s="3">
        <v>59144607</v>
      </c>
      <c r="W2557" s="5"/>
      <c r="X2557" s="3">
        <v>55370908</v>
      </c>
      <c r="Y2557" s="3">
        <v>0</v>
      </c>
      <c r="Z2557" s="3">
        <v>529290</v>
      </c>
      <c r="AA2557" s="3">
        <v>2277478</v>
      </c>
      <c r="AB2557" s="3">
        <v>44097413</v>
      </c>
      <c r="AC2557" s="3">
        <v>8466727</v>
      </c>
      <c r="AD2557" s="3">
        <v>1952204</v>
      </c>
      <c r="AE2557" s="3">
        <v>0</v>
      </c>
      <c r="AF2557" s="3">
        <v>82000723</v>
      </c>
      <c r="AG2557" s="3">
        <v>9359889</v>
      </c>
      <c r="AH2557" s="3">
        <v>1952204</v>
      </c>
      <c r="AI2557" s="3">
        <v>59144607</v>
      </c>
      <c r="AJ2557" s="3">
        <v>171871</v>
      </c>
      <c r="AK2557" s="3">
        <v>-2878951</v>
      </c>
      <c r="AL2557" s="3">
        <v>3415377</v>
      </c>
      <c r="AM2557" s="3">
        <v>-6294328</v>
      </c>
      <c r="AN2557" s="3">
        <v>-3050822</v>
      </c>
      <c r="AO2557" s="3">
        <v>0</v>
      </c>
      <c r="AP2557" s="3">
        <v>0</v>
      </c>
      <c r="AQ2557" s="3">
        <v>-3050822</v>
      </c>
      <c r="AR2557" s="3">
        <f>Tabela1[[#This Row],[Potrzeby finansowe 2027
w tym:]]+Tabela1[[#This Row],[Rozliczenie 2025 potrz. fin.]]</f>
        <v>52320086</v>
      </c>
      <c r="AS2557" s="3">
        <v>0</v>
      </c>
      <c r="AT2557" s="3">
        <v>0</v>
      </c>
      <c r="AU2557" s="3"/>
      <c r="AV2557" s="3"/>
      <c r="AW2557" s="3"/>
      <c r="AX2557" s="3"/>
      <c r="AY2557" s="3"/>
      <c r="AZ2557" s="3"/>
      <c r="BA2557" s="3">
        <v>529290</v>
      </c>
      <c r="BB2557" s="3">
        <v>0</v>
      </c>
      <c r="BC2557" s="3">
        <v>432.63</v>
      </c>
      <c r="BD2557" s="3">
        <v>15305.1</v>
      </c>
      <c r="BE2557" s="3">
        <v>3056.96</v>
      </c>
      <c r="BF2557" s="3">
        <v>15622.79</v>
      </c>
      <c r="BG2557" s="3">
        <v>1463790</v>
      </c>
      <c r="BH2557" s="3">
        <v>74539</v>
      </c>
      <c r="BI2557" s="3">
        <v>813688</v>
      </c>
      <c r="BJ2557" s="3">
        <v>14138408.632499998</v>
      </c>
      <c r="BK2557" s="3">
        <v>9170852.0199999996</v>
      </c>
      <c r="BL2557" s="3">
        <v>544651.49</v>
      </c>
      <c r="BM2557" s="3">
        <v>18780923.469999999</v>
      </c>
      <c r="BN2557" s="53">
        <v>1.0286559316464015</v>
      </c>
      <c r="BO2557" s="54">
        <v>2.8921952999999999E-3</v>
      </c>
      <c r="BP2557" s="70">
        <v>72967</v>
      </c>
      <c r="BQ2557" s="71"/>
      <c r="BR2557" s="70"/>
      <c r="BS2557" s="72"/>
      <c r="BT2557" s="72"/>
      <c r="BU2557" s="70">
        <v>82000723</v>
      </c>
      <c r="BV2557" s="70">
        <v>9359889</v>
      </c>
      <c r="BW2557" s="74">
        <v>1952204</v>
      </c>
      <c r="BX2557" s="70">
        <v>93312816</v>
      </c>
    </row>
    <row r="2558" spans="1:76" x14ac:dyDescent="0.3">
      <c r="A2558" s="73" t="s">
        <v>2322</v>
      </c>
      <c r="B2558" s="2" t="s">
        <v>54</v>
      </c>
      <c r="C2558" s="2" t="s">
        <v>69</v>
      </c>
      <c r="D2558" s="2"/>
      <c r="E2558" s="2"/>
      <c r="F2558" s="17" t="str">
        <f>+Tabela1[[#This Row],[WK]]&amp;Tabela1[[#This Row],[PK]]&amp;Tabela1[[#This Row],[GK]]</f>
        <v>0810</v>
      </c>
      <c r="G2558" s="2" t="s">
        <v>2396</v>
      </c>
      <c r="H2558" s="3">
        <v>3162922978.3699999</v>
      </c>
      <c r="I2558" s="4">
        <v>1.125</v>
      </c>
      <c r="J2558" s="3">
        <v>3558288350.6700001</v>
      </c>
      <c r="K2558" s="11">
        <v>0.02</v>
      </c>
      <c r="L2558" s="3">
        <v>71165767</v>
      </c>
      <c r="M2558" s="3"/>
      <c r="N2558" s="5"/>
      <c r="O2558" s="3">
        <v>258535217.81999999</v>
      </c>
      <c r="P2558" s="4">
        <v>1.125</v>
      </c>
      <c r="Q2558" s="3">
        <v>290852120.05000001</v>
      </c>
      <c r="R2558" s="4">
        <v>1.7000000000000001E-2</v>
      </c>
      <c r="S2558" s="3">
        <v>4944486</v>
      </c>
      <c r="T2558" s="3"/>
      <c r="U2558" s="5"/>
      <c r="V2558" s="3">
        <v>50071013</v>
      </c>
      <c r="W2558" s="5"/>
      <c r="X2558" s="3">
        <v>77778121</v>
      </c>
      <c r="Y2558" s="3">
        <v>76130</v>
      </c>
      <c r="Z2558" s="3">
        <v>767785</v>
      </c>
      <c r="AA2558" s="3">
        <v>2388766</v>
      </c>
      <c r="AB2558" s="3">
        <v>54592557</v>
      </c>
      <c r="AC2558" s="3">
        <v>19952883</v>
      </c>
      <c r="AD2558" s="3">
        <v>27707108</v>
      </c>
      <c r="AE2558" s="3">
        <v>0</v>
      </c>
      <c r="AF2558" s="3">
        <v>71165767</v>
      </c>
      <c r="AG2558" s="3">
        <v>4944486</v>
      </c>
      <c r="AH2558" s="3">
        <v>27707108</v>
      </c>
      <c r="AI2558" s="3">
        <v>50071013</v>
      </c>
      <c r="AJ2558" s="3">
        <v>3043689</v>
      </c>
      <c r="AK2558" s="3">
        <v>3043689</v>
      </c>
      <c r="AL2558" s="3">
        <v>2935750</v>
      </c>
      <c r="AM2558" s="3">
        <v>107939</v>
      </c>
      <c r="AN2558" s="3">
        <v>-180370</v>
      </c>
      <c r="AO2558" s="3">
        <v>0</v>
      </c>
      <c r="AP2558" s="3">
        <v>180370</v>
      </c>
      <c r="AQ2558" s="3">
        <v>0</v>
      </c>
      <c r="AR2558" s="3">
        <f>Tabela1[[#This Row],[Potrzeby finansowe 2027
w tym:]]+Tabela1[[#This Row],[Rozliczenie 2025 potrz. fin.]]</f>
        <v>77778121</v>
      </c>
      <c r="AS2558" s="3">
        <v>0</v>
      </c>
      <c r="AT2558" s="3">
        <v>0</v>
      </c>
      <c r="AU2558" s="3"/>
      <c r="AV2558" s="3"/>
      <c r="AW2558" s="3"/>
      <c r="AX2558" s="3"/>
      <c r="AY2558" s="3"/>
      <c r="AZ2558" s="3"/>
      <c r="BA2558" s="3">
        <v>767785</v>
      </c>
      <c r="BB2558" s="3">
        <v>0</v>
      </c>
      <c r="BC2558" s="3">
        <v>168.49</v>
      </c>
      <c r="BD2558" s="3">
        <v>21967.21</v>
      </c>
      <c r="BE2558" s="3">
        <v>20732.650000000001</v>
      </c>
      <c r="BF2558" s="3">
        <v>3508.66</v>
      </c>
      <c r="BG2558" s="3">
        <v>1418112</v>
      </c>
      <c r="BH2558" s="3">
        <v>72213</v>
      </c>
      <c r="BI2558" s="3">
        <v>970654</v>
      </c>
      <c r="BJ2558" s="3">
        <v>16865802.627500001</v>
      </c>
      <c r="BK2558" s="3">
        <v>5491897.700000003</v>
      </c>
      <c r="BL2558" s="3">
        <v>2369791.5099999998</v>
      </c>
      <c r="BM2558" s="3">
        <v>40756036.689999998</v>
      </c>
      <c r="BN2558" s="53">
        <v>0.99875123233651009</v>
      </c>
      <c r="BO2558" s="54">
        <v>2.4815687000000002E-3</v>
      </c>
      <c r="BP2558" s="70">
        <v>62607</v>
      </c>
      <c r="BQ2558" s="71"/>
      <c r="BR2558" s="70"/>
      <c r="BS2558" s="72"/>
      <c r="BT2558" s="72"/>
      <c r="BU2558" s="70">
        <v>71165767</v>
      </c>
      <c r="BV2558" s="70">
        <v>4944486</v>
      </c>
      <c r="BW2558" s="74">
        <v>27707108</v>
      </c>
      <c r="BX2558" s="70">
        <v>103817361</v>
      </c>
    </row>
    <row r="2559" spans="1:76" x14ac:dyDescent="0.3">
      <c r="A2559" s="73" t="s">
        <v>2322</v>
      </c>
      <c r="B2559" s="2" t="s">
        <v>54</v>
      </c>
      <c r="C2559" s="2" t="s">
        <v>71</v>
      </c>
      <c r="D2559" s="2"/>
      <c r="E2559" s="2"/>
      <c r="F2559" s="17" t="str">
        <f>+Tabela1[[#This Row],[WK]]&amp;Tabela1[[#This Row],[PK]]&amp;Tabela1[[#This Row],[GK]]</f>
        <v>0811</v>
      </c>
      <c r="G2559" s="2" t="s">
        <v>2397</v>
      </c>
      <c r="H2559" s="3">
        <v>3797819574.3800001</v>
      </c>
      <c r="I2559" s="4">
        <v>1.125</v>
      </c>
      <c r="J2559" s="3">
        <v>4272547021.1799998</v>
      </c>
      <c r="K2559" s="11">
        <v>0.02</v>
      </c>
      <c r="L2559" s="3">
        <v>85450940</v>
      </c>
      <c r="M2559" s="3"/>
      <c r="N2559" s="5"/>
      <c r="O2559" s="3">
        <v>827944121.7900002</v>
      </c>
      <c r="P2559" s="4">
        <v>1.125</v>
      </c>
      <c r="Q2559" s="3">
        <v>931437137.00999999</v>
      </c>
      <c r="R2559" s="4">
        <v>1.7000000000000001E-2</v>
      </c>
      <c r="S2559" s="3">
        <v>15834431</v>
      </c>
      <c r="T2559" s="3"/>
      <c r="U2559" s="5"/>
      <c r="V2559" s="3">
        <v>69203922</v>
      </c>
      <c r="W2559" s="5"/>
      <c r="X2559" s="3">
        <v>129605920</v>
      </c>
      <c r="Y2559" s="3">
        <v>11979748</v>
      </c>
      <c r="Z2559" s="3">
        <v>1173790</v>
      </c>
      <c r="AA2559" s="3">
        <v>2836188</v>
      </c>
      <c r="AB2559" s="3">
        <v>97507956</v>
      </c>
      <c r="AC2559" s="3">
        <v>16108238</v>
      </c>
      <c r="AD2559" s="3">
        <v>60401998</v>
      </c>
      <c r="AE2559" s="3">
        <v>0</v>
      </c>
      <c r="AF2559" s="3">
        <v>85450940</v>
      </c>
      <c r="AG2559" s="3">
        <v>15834431</v>
      </c>
      <c r="AH2559" s="3">
        <v>60401998</v>
      </c>
      <c r="AI2559" s="3">
        <v>69203922</v>
      </c>
      <c r="AJ2559" s="3">
        <v>7103435</v>
      </c>
      <c r="AK2559" s="3">
        <v>7103435</v>
      </c>
      <c r="AL2559" s="3">
        <v>2867613</v>
      </c>
      <c r="AM2559" s="3">
        <v>4235822</v>
      </c>
      <c r="AN2559" s="3">
        <v>-1130503</v>
      </c>
      <c r="AO2559" s="3">
        <v>-160170.15000000037</v>
      </c>
      <c r="AP2559" s="3">
        <v>1290673</v>
      </c>
      <c r="AQ2559" s="3">
        <v>0</v>
      </c>
      <c r="AR2559" s="3">
        <f>Tabela1[[#This Row],[Potrzeby finansowe 2027
w tym:]]+Tabela1[[#This Row],[Rozliczenie 2025 potrz. fin.]]</f>
        <v>129605920</v>
      </c>
      <c r="AS2559" s="3">
        <v>0</v>
      </c>
      <c r="AT2559" s="3">
        <v>0</v>
      </c>
      <c r="AU2559" s="3"/>
      <c r="AV2559" s="3"/>
      <c r="AW2559" s="3"/>
      <c r="AX2559" s="3"/>
      <c r="AY2559" s="3"/>
      <c r="AZ2559" s="3"/>
      <c r="BA2559" s="3">
        <v>1173790</v>
      </c>
      <c r="BB2559" s="3">
        <v>0</v>
      </c>
      <c r="BC2559" s="3">
        <v>695.42</v>
      </c>
      <c r="BD2559" s="3">
        <v>45448.53</v>
      </c>
      <c r="BE2559" s="3">
        <v>7159.32</v>
      </c>
      <c r="BF2559" s="3">
        <v>2195.79</v>
      </c>
      <c r="BG2559" s="3">
        <v>1755571</v>
      </c>
      <c r="BH2559" s="3">
        <v>89397</v>
      </c>
      <c r="BI2559" s="3">
        <v>1080617</v>
      </c>
      <c r="BJ2559" s="3">
        <v>18776493.2575</v>
      </c>
      <c r="BK2559" s="3">
        <v>11564537.140000001</v>
      </c>
      <c r="BL2559" s="3">
        <v>2464759.4</v>
      </c>
      <c r="BM2559" s="3">
        <v>23918305.670000002</v>
      </c>
      <c r="BN2559" s="53">
        <v>0.87119618797239573</v>
      </c>
      <c r="BO2559" s="54">
        <v>3.7858941999999998E-3</v>
      </c>
      <c r="BP2559" s="70">
        <v>95514</v>
      </c>
      <c r="BQ2559" s="71"/>
      <c r="BR2559" s="70"/>
      <c r="BS2559" s="72"/>
      <c r="BT2559" s="72"/>
      <c r="BU2559" s="70">
        <v>85450940</v>
      </c>
      <c r="BV2559" s="70">
        <v>15834431</v>
      </c>
      <c r="BW2559" s="74">
        <v>60401998</v>
      </c>
      <c r="BX2559" s="70">
        <v>161687369</v>
      </c>
    </row>
    <row r="2560" spans="1:76" x14ac:dyDescent="0.3">
      <c r="A2560" s="73" t="s">
        <v>2322</v>
      </c>
      <c r="B2560" s="2" t="s">
        <v>54</v>
      </c>
      <c r="C2560" s="2" t="s">
        <v>72</v>
      </c>
      <c r="D2560" s="2"/>
      <c r="E2560" s="2"/>
      <c r="F2560" s="17" t="str">
        <f>+Tabela1[[#This Row],[WK]]&amp;Tabela1[[#This Row],[PK]]&amp;Tabela1[[#This Row],[GK]]</f>
        <v>0812</v>
      </c>
      <c r="G2560" s="2" t="s">
        <v>2398</v>
      </c>
      <c r="H2560" s="3">
        <v>1630804026.0599999</v>
      </c>
      <c r="I2560" s="4">
        <v>1.125</v>
      </c>
      <c r="J2560" s="3">
        <v>1834654529.3199999</v>
      </c>
      <c r="K2560" s="11">
        <v>0.02</v>
      </c>
      <c r="L2560" s="3">
        <v>36693091</v>
      </c>
      <c r="M2560" s="3"/>
      <c r="N2560" s="5"/>
      <c r="O2560" s="3">
        <v>520418730.47000003</v>
      </c>
      <c r="P2560" s="4">
        <v>1.125</v>
      </c>
      <c r="Q2560" s="3">
        <v>585471071.77999997</v>
      </c>
      <c r="R2560" s="4">
        <v>1.7000000000000001E-2</v>
      </c>
      <c r="S2560" s="3">
        <v>9953008</v>
      </c>
      <c r="T2560" s="3"/>
      <c r="U2560" s="5"/>
      <c r="V2560" s="3">
        <v>32203214</v>
      </c>
      <c r="W2560" s="5"/>
      <c r="X2560" s="3">
        <v>54150124</v>
      </c>
      <c r="Y2560" s="3">
        <v>0</v>
      </c>
      <c r="Z2560" s="3">
        <v>375722</v>
      </c>
      <c r="AA2560" s="3">
        <v>1791126</v>
      </c>
      <c r="AB2560" s="3">
        <v>40209251</v>
      </c>
      <c r="AC2560" s="3">
        <v>11774025</v>
      </c>
      <c r="AD2560" s="3">
        <v>21946909</v>
      </c>
      <c r="AE2560" s="3">
        <v>0</v>
      </c>
      <c r="AF2560" s="3">
        <v>36693091</v>
      </c>
      <c r="AG2560" s="3">
        <v>9953008</v>
      </c>
      <c r="AH2560" s="3">
        <v>21946909</v>
      </c>
      <c r="AI2560" s="3">
        <v>32203214</v>
      </c>
      <c r="AJ2560" s="3">
        <v>4432881</v>
      </c>
      <c r="AK2560" s="3">
        <v>4432881</v>
      </c>
      <c r="AL2560" s="3">
        <v>2859026</v>
      </c>
      <c r="AM2560" s="3">
        <v>1573855</v>
      </c>
      <c r="AN2560" s="3">
        <v>-369138</v>
      </c>
      <c r="AO2560" s="3">
        <v>0</v>
      </c>
      <c r="AP2560" s="3">
        <v>369138</v>
      </c>
      <c r="AQ2560" s="3">
        <v>0</v>
      </c>
      <c r="AR2560" s="3">
        <f>Tabela1[[#This Row],[Potrzeby finansowe 2027
w tym:]]+Tabela1[[#This Row],[Rozliczenie 2025 potrz. fin.]]</f>
        <v>54150124</v>
      </c>
      <c r="AS2560" s="3">
        <v>0</v>
      </c>
      <c r="AT2560" s="3">
        <v>0</v>
      </c>
      <c r="AU2560" s="3"/>
      <c r="AV2560" s="3"/>
      <c r="AW2560" s="3"/>
      <c r="AX2560" s="3"/>
      <c r="AY2560" s="3"/>
      <c r="AZ2560" s="3"/>
      <c r="BA2560" s="3">
        <v>375722</v>
      </c>
      <c r="BB2560" s="3">
        <v>0</v>
      </c>
      <c r="BC2560" s="3">
        <v>0</v>
      </c>
      <c r="BD2560" s="3">
        <v>11841.79</v>
      </c>
      <c r="BE2560" s="3">
        <v>9656.11</v>
      </c>
      <c r="BF2560" s="3">
        <v>0</v>
      </c>
      <c r="BG2560" s="3">
        <v>721948</v>
      </c>
      <c r="BH2560" s="3">
        <v>36763</v>
      </c>
      <c r="BI2560" s="3">
        <v>1069178</v>
      </c>
      <c r="BJ2560" s="3">
        <v>18577728.447500005</v>
      </c>
      <c r="BK2560" s="3">
        <v>13280700.660000004</v>
      </c>
      <c r="BL2560" s="3">
        <v>5371</v>
      </c>
      <c r="BM2560" s="3">
        <v>21177369.149999999</v>
      </c>
      <c r="BN2560" s="53">
        <v>1.080874137364443</v>
      </c>
      <c r="BO2560" s="54">
        <v>1.4053416E-3</v>
      </c>
      <c r="BP2560" s="70">
        <v>35455</v>
      </c>
      <c r="BQ2560" s="71"/>
      <c r="BR2560" s="70"/>
      <c r="BS2560" s="72"/>
      <c r="BT2560" s="72"/>
      <c r="BU2560" s="70">
        <v>36693091</v>
      </c>
      <c r="BV2560" s="70">
        <v>9953008</v>
      </c>
      <c r="BW2560" s="74">
        <v>21946909</v>
      </c>
      <c r="BX2560" s="70">
        <v>68593008</v>
      </c>
    </row>
    <row r="2561" spans="1:76" x14ac:dyDescent="0.3">
      <c r="A2561" s="73" t="s">
        <v>2322</v>
      </c>
      <c r="B2561" s="2" t="s">
        <v>69</v>
      </c>
      <c r="C2561" s="2" t="s">
        <v>12</v>
      </c>
      <c r="D2561" s="2"/>
      <c r="E2561" s="2"/>
      <c r="F2561" s="17" t="str">
        <f>+Tabela1[[#This Row],[WK]]&amp;Tabela1[[#This Row],[PK]]&amp;Tabela1[[#This Row],[GK]]</f>
        <v>1001</v>
      </c>
      <c r="G2561" s="2" t="s">
        <v>2399</v>
      </c>
      <c r="H2561" s="3">
        <v>6332432000.7799997</v>
      </c>
      <c r="I2561" s="4">
        <v>1.125</v>
      </c>
      <c r="J2561" s="3">
        <v>7123986000.8800001</v>
      </c>
      <c r="K2561" s="11">
        <v>0.02</v>
      </c>
      <c r="L2561" s="3">
        <v>142479720</v>
      </c>
      <c r="M2561" s="3"/>
      <c r="N2561" s="5"/>
      <c r="O2561" s="3">
        <v>910355639.97000015</v>
      </c>
      <c r="P2561" s="4">
        <v>1.125</v>
      </c>
      <c r="Q2561" s="3">
        <v>1024150094.97</v>
      </c>
      <c r="R2561" s="4">
        <v>1.7000000000000001E-2</v>
      </c>
      <c r="S2561" s="3">
        <v>17410552</v>
      </c>
      <c r="T2561" s="3"/>
      <c r="U2561" s="5"/>
      <c r="V2561" s="3">
        <v>112473739</v>
      </c>
      <c r="W2561" s="5"/>
      <c r="X2561" s="3">
        <v>84965306</v>
      </c>
      <c r="Y2561" s="3">
        <v>0</v>
      </c>
      <c r="Z2561" s="3">
        <v>514385</v>
      </c>
      <c r="AA2561" s="3">
        <v>3177132</v>
      </c>
      <c r="AB2561" s="3">
        <v>81273789</v>
      </c>
      <c r="AC2561" s="3">
        <v>0</v>
      </c>
      <c r="AD2561" s="3">
        <v>42014998</v>
      </c>
      <c r="AE2561" s="3">
        <v>0</v>
      </c>
      <c r="AF2561" s="3">
        <v>142479720</v>
      </c>
      <c r="AG2561" s="3">
        <v>17410552</v>
      </c>
      <c r="AH2561" s="3">
        <v>42014998</v>
      </c>
      <c r="AI2561" s="3">
        <v>112473739</v>
      </c>
      <c r="AJ2561" s="3">
        <v>3725187</v>
      </c>
      <c r="AK2561" s="3">
        <v>3698087</v>
      </c>
      <c r="AL2561" s="3">
        <v>-10863965</v>
      </c>
      <c r="AM2561" s="3">
        <v>14562052</v>
      </c>
      <c r="AN2561" s="3">
        <v>-27100</v>
      </c>
      <c r="AO2561" s="3">
        <v>0</v>
      </c>
      <c r="AP2561" s="3">
        <v>0</v>
      </c>
      <c r="AQ2561" s="3">
        <v>-27100</v>
      </c>
      <c r="AR2561" s="3">
        <f>Tabela1[[#This Row],[Potrzeby finansowe 2027
w tym:]]+Tabela1[[#This Row],[Rozliczenie 2025 potrz. fin.]]</f>
        <v>84938206</v>
      </c>
      <c r="AS2561" s="3">
        <v>0</v>
      </c>
      <c r="AT2561" s="3">
        <v>0</v>
      </c>
      <c r="AU2561" s="3"/>
      <c r="AV2561" s="3"/>
      <c r="AW2561" s="3"/>
      <c r="AX2561" s="3"/>
      <c r="AY2561" s="3"/>
      <c r="AZ2561" s="3"/>
      <c r="BA2561" s="3">
        <v>514385</v>
      </c>
      <c r="BB2561" s="3">
        <v>0</v>
      </c>
      <c r="BC2561" s="3">
        <v>78.069999999999993</v>
      </c>
      <c r="BD2561" s="3">
        <v>22527.11</v>
      </c>
      <c r="BE2561" s="3">
        <v>69.34</v>
      </c>
      <c r="BF2561" s="3">
        <v>0</v>
      </c>
      <c r="BG2561" s="3">
        <v>2106087</v>
      </c>
      <c r="BH2561" s="3">
        <v>107246</v>
      </c>
      <c r="BI2561" s="3">
        <v>1071045</v>
      </c>
      <c r="BJ2561" s="3">
        <v>18610166.857500002</v>
      </c>
      <c r="BK2561" s="3">
        <v>13257119.780000001</v>
      </c>
      <c r="BL2561" s="3">
        <v>710954.68</v>
      </c>
      <c r="BM2561" s="3">
        <v>19990278.949999999</v>
      </c>
      <c r="BN2561" s="53">
        <v>1.0134817614196516</v>
      </c>
      <c r="BO2561" s="54">
        <v>5.1374282000000004E-3</v>
      </c>
      <c r="BP2561" s="70">
        <v>129612</v>
      </c>
      <c r="BQ2561" s="71"/>
      <c r="BR2561" s="70"/>
      <c r="BS2561" s="72"/>
      <c r="BT2561" s="72"/>
      <c r="BU2561" s="70">
        <v>142479720</v>
      </c>
      <c r="BV2561" s="70">
        <v>17410552</v>
      </c>
      <c r="BW2561" s="74">
        <v>42014998</v>
      </c>
      <c r="BX2561" s="70">
        <v>201905270</v>
      </c>
    </row>
    <row r="2562" spans="1:76" x14ac:dyDescent="0.3">
      <c r="A2562" s="73" t="s">
        <v>2322</v>
      </c>
      <c r="B2562" s="2" t="s">
        <v>69</v>
      </c>
      <c r="C2562" s="2" t="s">
        <v>11</v>
      </c>
      <c r="D2562" s="2"/>
      <c r="E2562" s="2"/>
      <c r="F2562" s="17" t="str">
        <f>+Tabela1[[#This Row],[WK]]&amp;Tabela1[[#This Row],[PK]]&amp;Tabela1[[#This Row],[GK]]</f>
        <v>1002</v>
      </c>
      <c r="G2562" s="2" t="s">
        <v>2400</v>
      </c>
      <c r="H2562" s="3">
        <v>4532346478.1700001</v>
      </c>
      <c r="I2562" s="4">
        <v>1.125</v>
      </c>
      <c r="J2562" s="3">
        <v>5098889787.9399996</v>
      </c>
      <c r="K2562" s="11">
        <v>0.02</v>
      </c>
      <c r="L2562" s="3">
        <v>101977796</v>
      </c>
      <c r="M2562" s="3"/>
      <c r="N2562" s="5"/>
      <c r="O2562" s="3">
        <v>1039720855.54</v>
      </c>
      <c r="P2562" s="4">
        <v>1.125</v>
      </c>
      <c r="Q2562" s="3">
        <v>1169685962.48</v>
      </c>
      <c r="R2562" s="4">
        <v>1.7000000000000001E-2</v>
      </c>
      <c r="S2562" s="3">
        <v>19884661</v>
      </c>
      <c r="T2562" s="3"/>
      <c r="U2562" s="5"/>
      <c r="V2562" s="3">
        <v>80688679</v>
      </c>
      <c r="W2562" s="5"/>
      <c r="X2562" s="3">
        <v>128096072</v>
      </c>
      <c r="Y2562" s="3">
        <v>10535370</v>
      </c>
      <c r="Z2562" s="3">
        <v>103872</v>
      </c>
      <c r="AA2562" s="3">
        <v>2429057</v>
      </c>
      <c r="AB2562" s="3">
        <v>108201367</v>
      </c>
      <c r="AC2562" s="3">
        <v>6826406</v>
      </c>
      <c r="AD2562" s="3">
        <v>47407394</v>
      </c>
      <c r="AE2562" s="3">
        <v>0</v>
      </c>
      <c r="AF2562" s="3">
        <v>101977796</v>
      </c>
      <c r="AG2562" s="3">
        <v>19884661</v>
      </c>
      <c r="AH2562" s="3">
        <v>47407394</v>
      </c>
      <c r="AI2562" s="3">
        <v>80688679</v>
      </c>
      <c r="AJ2562" s="3">
        <v>7570690</v>
      </c>
      <c r="AK2562" s="3">
        <v>7570690</v>
      </c>
      <c r="AL2562" s="3">
        <v>6912714</v>
      </c>
      <c r="AM2562" s="3">
        <v>657976</v>
      </c>
      <c r="AN2562" s="3">
        <v>3703501</v>
      </c>
      <c r="AO2562" s="3">
        <v>0</v>
      </c>
      <c r="AP2562" s="3">
        <v>-3703501</v>
      </c>
      <c r="AQ2562" s="3">
        <v>0</v>
      </c>
      <c r="AR2562" s="3">
        <f>Tabela1[[#This Row],[Potrzeby finansowe 2027
w tym:]]+Tabela1[[#This Row],[Rozliczenie 2025 potrz. fin.]]</f>
        <v>128096072</v>
      </c>
      <c r="AS2562" s="3">
        <v>0</v>
      </c>
      <c r="AT2562" s="3">
        <v>0</v>
      </c>
      <c r="AU2562" s="3"/>
      <c r="AV2562" s="3"/>
      <c r="AW2562" s="3"/>
      <c r="AX2562" s="3"/>
      <c r="AY2562" s="3"/>
      <c r="AZ2562" s="3"/>
      <c r="BA2562" s="3">
        <v>103872</v>
      </c>
      <c r="BB2562" s="3">
        <v>0</v>
      </c>
      <c r="BC2562" s="3">
        <v>97.17</v>
      </c>
      <c r="BD2562" s="3">
        <v>3926.21</v>
      </c>
      <c r="BE2562" s="3">
        <v>716.87</v>
      </c>
      <c r="BF2562" s="3">
        <v>0</v>
      </c>
      <c r="BG2562" s="3">
        <v>1742845</v>
      </c>
      <c r="BH2562" s="3">
        <v>88749</v>
      </c>
      <c r="BI2562" s="3">
        <v>686212</v>
      </c>
      <c r="BJ2562" s="3">
        <v>11923419.152500002</v>
      </c>
      <c r="BK2562" s="3">
        <v>7924683.6400000025</v>
      </c>
      <c r="BL2562" s="3">
        <v>480233.26</v>
      </c>
      <c r="BM2562" s="3">
        <v>15034475.529999999</v>
      </c>
      <c r="BN2562" s="53">
        <v>0.90247288859677943</v>
      </c>
      <c r="BO2562" s="54">
        <v>4.6881149E-3</v>
      </c>
      <c r="BP2562" s="70">
        <v>110936</v>
      </c>
      <c r="BQ2562" s="71"/>
      <c r="BR2562" s="70"/>
      <c r="BS2562" s="72"/>
      <c r="BT2562" s="72"/>
      <c r="BU2562" s="70">
        <v>101977796</v>
      </c>
      <c r="BV2562" s="70">
        <v>19884661</v>
      </c>
      <c r="BW2562" s="74">
        <v>47407394</v>
      </c>
      <c r="BX2562" s="70">
        <v>169269851</v>
      </c>
    </row>
    <row r="2563" spans="1:76" x14ac:dyDescent="0.3">
      <c r="A2563" s="73" t="s">
        <v>2322</v>
      </c>
      <c r="B2563" s="2" t="s">
        <v>69</v>
      </c>
      <c r="C2563" s="2" t="s">
        <v>16</v>
      </c>
      <c r="D2563" s="2"/>
      <c r="E2563" s="2"/>
      <c r="F2563" s="17" t="str">
        <f>+Tabela1[[#This Row],[WK]]&amp;Tabela1[[#This Row],[PK]]&amp;Tabela1[[#This Row],[GK]]</f>
        <v>1003</v>
      </c>
      <c r="G2563" s="2" t="s">
        <v>2401</v>
      </c>
      <c r="H2563" s="3">
        <v>2332556186.1500001</v>
      </c>
      <c r="I2563" s="4">
        <v>1.125</v>
      </c>
      <c r="J2563" s="3">
        <v>2624125709.4200001</v>
      </c>
      <c r="K2563" s="11">
        <v>0.02</v>
      </c>
      <c r="L2563" s="3">
        <v>52482514</v>
      </c>
      <c r="M2563" s="3"/>
      <c r="N2563" s="5"/>
      <c r="O2563" s="3">
        <v>154568806.91</v>
      </c>
      <c r="P2563" s="4">
        <v>1.125</v>
      </c>
      <c r="Q2563" s="3">
        <v>173889907.77000001</v>
      </c>
      <c r="R2563" s="4">
        <v>1.7000000000000001E-2</v>
      </c>
      <c r="S2563" s="3">
        <v>2956128</v>
      </c>
      <c r="T2563" s="3"/>
      <c r="U2563" s="5"/>
      <c r="V2563" s="3">
        <v>33867582</v>
      </c>
      <c r="W2563" s="5"/>
      <c r="X2563" s="3">
        <v>44344226</v>
      </c>
      <c r="Y2563" s="3">
        <v>0</v>
      </c>
      <c r="Z2563" s="3">
        <v>357315</v>
      </c>
      <c r="AA2563" s="3">
        <v>1674079</v>
      </c>
      <c r="AB2563" s="3">
        <v>29954404</v>
      </c>
      <c r="AC2563" s="3">
        <v>12358428</v>
      </c>
      <c r="AD2563" s="3">
        <v>10627522</v>
      </c>
      <c r="AE2563" s="3">
        <v>0</v>
      </c>
      <c r="AF2563" s="3">
        <v>52482514</v>
      </c>
      <c r="AG2563" s="3">
        <v>2956128</v>
      </c>
      <c r="AH2563" s="3">
        <v>10627522</v>
      </c>
      <c r="AI2563" s="3">
        <v>33867582</v>
      </c>
      <c r="AJ2563" s="3">
        <v>1872622</v>
      </c>
      <c r="AK2563" s="3">
        <v>1775085</v>
      </c>
      <c r="AL2563" s="3">
        <v>2243747</v>
      </c>
      <c r="AM2563" s="3">
        <v>-468662</v>
      </c>
      <c r="AN2563" s="3">
        <v>-97537</v>
      </c>
      <c r="AO2563" s="3">
        <v>0</v>
      </c>
      <c r="AP2563" s="3">
        <v>0</v>
      </c>
      <c r="AQ2563" s="3">
        <v>-97537</v>
      </c>
      <c r="AR2563" s="3">
        <f>Tabela1[[#This Row],[Potrzeby finansowe 2027
w tym:]]+Tabela1[[#This Row],[Rozliczenie 2025 potrz. fin.]]</f>
        <v>44246689</v>
      </c>
      <c r="AS2563" s="3">
        <v>0</v>
      </c>
      <c r="AT2563" s="3">
        <v>0</v>
      </c>
      <c r="AU2563" s="3"/>
      <c r="AV2563" s="3"/>
      <c r="AW2563" s="3"/>
      <c r="AX2563" s="3"/>
      <c r="AY2563" s="3"/>
      <c r="AZ2563" s="3"/>
      <c r="BA2563" s="3">
        <v>357315</v>
      </c>
      <c r="BB2563" s="3">
        <v>0</v>
      </c>
      <c r="BC2563" s="3">
        <v>71.11</v>
      </c>
      <c r="BD2563" s="3">
        <v>15032.17</v>
      </c>
      <c r="BE2563" s="3">
        <v>1167.97</v>
      </c>
      <c r="BF2563" s="3">
        <v>0</v>
      </c>
      <c r="BG2563" s="3">
        <v>947078</v>
      </c>
      <c r="BH2563" s="3">
        <v>48227</v>
      </c>
      <c r="BI2563" s="3">
        <v>727001</v>
      </c>
      <c r="BJ2563" s="3">
        <v>12632165.820000002</v>
      </c>
      <c r="BK2563" s="3">
        <v>8338667.2000000011</v>
      </c>
      <c r="BL2563" s="3">
        <v>470333.35</v>
      </c>
      <c r="BM2563" s="3">
        <v>16233327.779999999</v>
      </c>
      <c r="BN2563" s="53">
        <v>1.0887035819914559</v>
      </c>
      <c r="BO2563" s="54">
        <v>1.6581930999999999E-3</v>
      </c>
      <c r="BP2563" s="70">
        <v>41835</v>
      </c>
      <c r="BQ2563" s="71"/>
      <c r="BR2563" s="70"/>
      <c r="BS2563" s="72"/>
      <c r="BT2563" s="72"/>
      <c r="BU2563" s="70">
        <v>52482514</v>
      </c>
      <c r="BV2563" s="70">
        <v>2956128</v>
      </c>
      <c r="BW2563" s="74">
        <v>10627522</v>
      </c>
      <c r="BX2563" s="70">
        <v>66066164</v>
      </c>
    </row>
    <row r="2564" spans="1:76" x14ac:dyDescent="0.3">
      <c r="A2564" s="73" t="s">
        <v>2322</v>
      </c>
      <c r="B2564" s="2" t="s">
        <v>69</v>
      </c>
      <c r="C2564" s="2" t="s">
        <v>18</v>
      </c>
      <c r="D2564" s="2"/>
      <c r="E2564" s="2"/>
      <c r="F2564" s="17" t="str">
        <f>+Tabela1[[#This Row],[WK]]&amp;Tabela1[[#This Row],[PK]]&amp;Tabela1[[#This Row],[GK]]</f>
        <v>1004</v>
      </c>
      <c r="G2564" s="2" t="s">
        <v>2402</v>
      </c>
      <c r="H2564" s="3">
        <v>2024187520.1400001</v>
      </c>
      <c r="I2564" s="4">
        <v>1.125</v>
      </c>
      <c r="J2564" s="3">
        <v>2277210960.1599998</v>
      </c>
      <c r="K2564" s="11">
        <v>0.02</v>
      </c>
      <c r="L2564" s="3">
        <v>45544219</v>
      </c>
      <c r="M2564" s="3"/>
      <c r="N2564" s="5"/>
      <c r="O2564" s="3">
        <v>272514981.29999995</v>
      </c>
      <c r="P2564" s="4">
        <v>1.125</v>
      </c>
      <c r="Q2564" s="3">
        <v>306579353.95999998</v>
      </c>
      <c r="R2564" s="4">
        <v>1.7000000000000001E-2</v>
      </c>
      <c r="S2564" s="3">
        <v>5211849</v>
      </c>
      <c r="T2564" s="3"/>
      <c r="U2564" s="5"/>
      <c r="V2564" s="3">
        <v>33789037</v>
      </c>
      <c r="W2564" s="5"/>
      <c r="X2564" s="3">
        <v>69193312</v>
      </c>
      <c r="Y2564" s="3">
        <v>8357673</v>
      </c>
      <c r="Z2564" s="3">
        <v>257410</v>
      </c>
      <c r="AA2564" s="3">
        <v>1261002</v>
      </c>
      <c r="AB2564" s="3">
        <v>52509120</v>
      </c>
      <c r="AC2564" s="3">
        <v>6808107</v>
      </c>
      <c r="AD2564" s="3">
        <v>35404275</v>
      </c>
      <c r="AE2564" s="3">
        <v>0</v>
      </c>
      <c r="AF2564" s="3">
        <v>45544219</v>
      </c>
      <c r="AG2564" s="3">
        <v>5211849</v>
      </c>
      <c r="AH2564" s="3">
        <v>35404275</v>
      </c>
      <c r="AI2564" s="3">
        <v>33789037</v>
      </c>
      <c r="AJ2564" s="3">
        <v>2675549</v>
      </c>
      <c r="AK2564" s="3">
        <v>2675549</v>
      </c>
      <c r="AL2564" s="3">
        <v>2740314</v>
      </c>
      <c r="AM2564" s="3">
        <v>-64765</v>
      </c>
      <c r="AN2564" s="3">
        <v>81697</v>
      </c>
      <c r="AO2564" s="3">
        <v>0</v>
      </c>
      <c r="AP2564" s="3">
        <v>-81697</v>
      </c>
      <c r="AQ2564" s="3">
        <v>0</v>
      </c>
      <c r="AR2564" s="3">
        <f>Tabela1[[#This Row],[Potrzeby finansowe 2027
w tym:]]+Tabela1[[#This Row],[Rozliczenie 2025 potrz. fin.]]</f>
        <v>69193312</v>
      </c>
      <c r="AS2564" s="3">
        <v>0</v>
      </c>
      <c r="AT2564" s="3">
        <v>0</v>
      </c>
      <c r="AU2564" s="3"/>
      <c r="AV2564" s="3"/>
      <c r="AW2564" s="3"/>
      <c r="AX2564" s="3"/>
      <c r="AY2564" s="3"/>
      <c r="AZ2564" s="3"/>
      <c r="BA2564" s="3">
        <v>257410</v>
      </c>
      <c r="BB2564" s="3">
        <v>0</v>
      </c>
      <c r="BC2564" s="3">
        <v>0</v>
      </c>
      <c r="BD2564" s="3">
        <v>10639.32</v>
      </c>
      <c r="BE2564" s="3">
        <v>1562.66</v>
      </c>
      <c r="BF2564" s="3">
        <v>0</v>
      </c>
      <c r="BG2564" s="3">
        <v>895116</v>
      </c>
      <c r="BH2564" s="3">
        <v>45581</v>
      </c>
      <c r="BI2564" s="3">
        <v>365886</v>
      </c>
      <c r="BJ2564" s="3">
        <v>6357523.1699999999</v>
      </c>
      <c r="BK2564" s="3">
        <v>3529676.76</v>
      </c>
      <c r="BL2564" s="3">
        <v>225611.58</v>
      </c>
      <c r="BM2564" s="3">
        <v>10860162.48</v>
      </c>
      <c r="BN2564" s="53">
        <v>0.82930496220834693</v>
      </c>
      <c r="BO2564" s="54">
        <v>1.9930473000000001E-3</v>
      </c>
      <c r="BP2564" s="70">
        <v>50282</v>
      </c>
      <c r="BQ2564" s="71"/>
      <c r="BR2564" s="70"/>
      <c r="BS2564" s="72"/>
      <c r="BT2564" s="72"/>
      <c r="BU2564" s="70">
        <v>45544219</v>
      </c>
      <c r="BV2564" s="70">
        <v>5211849</v>
      </c>
      <c r="BW2564" s="74">
        <v>35404275</v>
      </c>
      <c r="BX2564" s="70">
        <v>86160343</v>
      </c>
    </row>
    <row r="2565" spans="1:76" x14ac:dyDescent="0.3">
      <c r="A2565" s="73" t="s">
        <v>2322</v>
      </c>
      <c r="B2565" s="2" t="s">
        <v>69</v>
      </c>
      <c r="C2565" s="2" t="s">
        <v>21</v>
      </c>
      <c r="D2565" s="2"/>
      <c r="E2565" s="2"/>
      <c r="F2565" s="17" t="str">
        <f>+Tabela1[[#This Row],[WK]]&amp;Tabela1[[#This Row],[PK]]&amp;Tabela1[[#This Row],[GK]]</f>
        <v>1005</v>
      </c>
      <c r="G2565" s="2" t="s">
        <v>2403</v>
      </c>
      <c r="H2565" s="3">
        <v>3590141660.9400001</v>
      </c>
      <c r="I2565" s="4">
        <v>1.125</v>
      </c>
      <c r="J2565" s="3">
        <v>4038909368.5599999</v>
      </c>
      <c r="K2565" s="11">
        <v>0.02</v>
      </c>
      <c r="L2565" s="3">
        <v>80778187</v>
      </c>
      <c r="M2565" s="3"/>
      <c r="N2565" s="5"/>
      <c r="O2565" s="3">
        <v>294454010.74999994</v>
      </c>
      <c r="P2565" s="4">
        <v>1.125</v>
      </c>
      <c r="Q2565" s="3">
        <v>331260762.08999997</v>
      </c>
      <c r="R2565" s="4">
        <v>1.7000000000000001E-2</v>
      </c>
      <c r="S2565" s="3">
        <v>5631433</v>
      </c>
      <c r="T2565" s="3"/>
      <c r="U2565" s="5"/>
      <c r="V2565" s="3">
        <v>54383244</v>
      </c>
      <c r="W2565" s="5"/>
      <c r="X2565" s="3">
        <v>88538724</v>
      </c>
      <c r="Y2565" s="3">
        <v>1820334</v>
      </c>
      <c r="Z2565" s="3">
        <v>472839</v>
      </c>
      <c r="AA2565" s="3">
        <v>2154983</v>
      </c>
      <c r="AB2565" s="3">
        <v>69077263</v>
      </c>
      <c r="AC2565" s="3">
        <v>15013305</v>
      </c>
      <c r="AD2565" s="3">
        <v>34155480</v>
      </c>
      <c r="AE2565" s="3">
        <v>0</v>
      </c>
      <c r="AF2565" s="3">
        <v>80778187</v>
      </c>
      <c r="AG2565" s="3">
        <v>5631433</v>
      </c>
      <c r="AH2565" s="3">
        <v>34155480</v>
      </c>
      <c r="AI2565" s="3">
        <v>54383244</v>
      </c>
      <c r="AJ2565" s="3">
        <v>3242599</v>
      </c>
      <c r="AK2565" s="3">
        <v>3242599</v>
      </c>
      <c r="AL2565" s="3">
        <v>3494749</v>
      </c>
      <c r="AM2565" s="3">
        <v>-252150</v>
      </c>
      <c r="AN2565" s="3">
        <v>942296</v>
      </c>
      <c r="AO2565" s="3">
        <v>0</v>
      </c>
      <c r="AP2565" s="3">
        <v>-942296</v>
      </c>
      <c r="AQ2565" s="3">
        <v>0</v>
      </c>
      <c r="AR2565" s="3">
        <f>Tabela1[[#This Row],[Potrzeby finansowe 2027
w tym:]]+Tabela1[[#This Row],[Rozliczenie 2025 potrz. fin.]]</f>
        <v>88538724</v>
      </c>
      <c r="AS2565" s="3">
        <v>0</v>
      </c>
      <c r="AT2565" s="3">
        <v>0</v>
      </c>
      <c r="AU2565" s="3"/>
      <c r="AV2565" s="3"/>
      <c r="AW2565" s="3"/>
      <c r="AX2565" s="3"/>
      <c r="AY2565" s="3"/>
      <c r="AZ2565" s="3"/>
      <c r="BA2565" s="3">
        <v>472839</v>
      </c>
      <c r="BB2565" s="3">
        <v>0</v>
      </c>
      <c r="BC2565" s="3">
        <v>88.9</v>
      </c>
      <c r="BD2565" s="3">
        <v>19159.05</v>
      </c>
      <c r="BE2565" s="3">
        <v>3046.61</v>
      </c>
      <c r="BF2565" s="3">
        <v>0</v>
      </c>
      <c r="BG2565" s="3">
        <v>1427185</v>
      </c>
      <c r="BH2565" s="3">
        <v>72675</v>
      </c>
      <c r="BI2565" s="3">
        <v>727798</v>
      </c>
      <c r="BJ2565" s="3">
        <v>12646014.877499998</v>
      </c>
      <c r="BK2565" s="3">
        <v>8902062.2899999991</v>
      </c>
      <c r="BL2565" s="3">
        <v>131538.70000000001</v>
      </c>
      <c r="BM2565" s="3">
        <v>14712732.949999999</v>
      </c>
      <c r="BN2565" s="53">
        <v>0.97434275386132108</v>
      </c>
      <c r="BO2565" s="54">
        <v>2.8879505E-3</v>
      </c>
      <c r="BP2565" s="70">
        <v>72860</v>
      </c>
      <c r="BQ2565" s="71"/>
      <c r="BR2565" s="70"/>
      <c r="BS2565" s="72"/>
      <c r="BT2565" s="72"/>
      <c r="BU2565" s="70">
        <v>80778187</v>
      </c>
      <c r="BV2565" s="70">
        <v>5631433</v>
      </c>
      <c r="BW2565" s="74">
        <v>34155480</v>
      </c>
      <c r="BX2565" s="70">
        <v>120565100</v>
      </c>
    </row>
    <row r="2566" spans="1:76" x14ac:dyDescent="0.3">
      <c r="A2566" s="73" t="s">
        <v>2322</v>
      </c>
      <c r="B2566" s="2" t="s">
        <v>69</v>
      </c>
      <c r="C2566" s="2" t="s">
        <v>23</v>
      </c>
      <c r="D2566" s="2"/>
      <c r="E2566" s="2"/>
      <c r="F2566" s="17" t="str">
        <f>+Tabela1[[#This Row],[WK]]&amp;Tabela1[[#This Row],[PK]]&amp;Tabela1[[#This Row],[GK]]</f>
        <v>1006</v>
      </c>
      <c r="G2566" s="2" t="s">
        <v>2404</v>
      </c>
      <c r="H2566" s="3">
        <v>4553722933.1000004</v>
      </c>
      <c r="I2566" s="4">
        <v>1.125</v>
      </c>
      <c r="J2566" s="3">
        <v>5122938299.7399998</v>
      </c>
      <c r="K2566" s="11">
        <v>0.02</v>
      </c>
      <c r="L2566" s="3">
        <v>102458766</v>
      </c>
      <c r="M2566" s="3"/>
      <c r="N2566" s="5"/>
      <c r="O2566" s="3">
        <v>853518647.39999998</v>
      </c>
      <c r="P2566" s="4">
        <v>1.125</v>
      </c>
      <c r="Q2566" s="3">
        <v>960208478.33000004</v>
      </c>
      <c r="R2566" s="4">
        <v>1.7000000000000001E-2</v>
      </c>
      <c r="S2566" s="3">
        <v>16323544</v>
      </c>
      <c r="T2566" s="3"/>
      <c r="U2566" s="5"/>
      <c r="V2566" s="3">
        <v>65772267</v>
      </c>
      <c r="W2566" s="5"/>
      <c r="X2566" s="3">
        <v>27999169</v>
      </c>
      <c r="Y2566" s="3">
        <v>0</v>
      </c>
      <c r="Z2566" s="3">
        <v>90231</v>
      </c>
      <c r="AA2566" s="3">
        <v>2459741</v>
      </c>
      <c r="AB2566" s="3">
        <v>25449197</v>
      </c>
      <c r="AC2566" s="3">
        <v>0</v>
      </c>
      <c r="AD2566" s="3">
        <v>0</v>
      </c>
      <c r="AE2566" s="3">
        <v>10974433</v>
      </c>
      <c r="AF2566" s="3">
        <v>91484333</v>
      </c>
      <c r="AG2566" s="3">
        <v>16323544</v>
      </c>
      <c r="AH2566" s="3">
        <v>0</v>
      </c>
      <c r="AI2566" s="3">
        <v>65772267</v>
      </c>
      <c r="AJ2566" s="3">
        <v>1847736</v>
      </c>
      <c r="AK2566" s="3">
        <v>1778713</v>
      </c>
      <c r="AL2566" s="3">
        <v>5146025</v>
      </c>
      <c r="AM2566" s="3">
        <v>-3367312</v>
      </c>
      <c r="AN2566" s="3">
        <v>-69023</v>
      </c>
      <c r="AO2566" s="3">
        <v>0</v>
      </c>
      <c r="AP2566" s="3">
        <v>0</v>
      </c>
      <c r="AQ2566" s="3">
        <v>-69023</v>
      </c>
      <c r="AR2566" s="3">
        <f>Tabela1[[#This Row],[Potrzeby finansowe 2027
w tym:]]+Tabela1[[#This Row],[Rozliczenie 2025 potrz. fin.]]</f>
        <v>27930146</v>
      </c>
      <c r="AS2566" s="3">
        <v>0</v>
      </c>
      <c r="AT2566" s="3">
        <v>0</v>
      </c>
      <c r="AU2566" s="3"/>
      <c r="AV2566" s="3"/>
      <c r="AW2566" s="3"/>
      <c r="AX2566" s="3"/>
      <c r="AY2566" s="3"/>
      <c r="AZ2566" s="3"/>
      <c r="BA2566" s="3">
        <v>90231</v>
      </c>
      <c r="BB2566" s="3">
        <v>0</v>
      </c>
      <c r="BC2566" s="3">
        <v>260.92</v>
      </c>
      <c r="BD2566" s="3">
        <v>3088.18</v>
      </c>
      <c r="BE2566" s="3">
        <v>90.86</v>
      </c>
      <c r="BF2566" s="3">
        <v>0</v>
      </c>
      <c r="BG2566" s="3">
        <v>1482132</v>
      </c>
      <c r="BH2566" s="3">
        <v>75473</v>
      </c>
      <c r="BI2566" s="3">
        <v>977609</v>
      </c>
      <c r="BJ2566" s="3">
        <v>16986646.517500002</v>
      </c>
      <c r="BK2566" s="3">
        <v>11154033.050000001</v>
      </c>
      <c r="BL2566" s="3">
        <v>5434297.96</v>
      </c>
      <c r="BM2566" s="3">
        <v>12461857.949999999</v>
      </c>
      <c r="BN2566" s="53">
        <v>1.3866414722313505</v>
      </c>
      <c r="BO2566" s="54">
        <v>2.7895046000000001E-3</v>
      </c>
      <c r="BP2566" s="70">
        <v>70376</v>
      </c>
      <c r="BQ2566" s="71"/>
      <c r="BR2566" s="70"/>
      <c r="BS2566" s="72"/>
      <c r="BT2566" s="72"/>
      <c r="BU2566" s="70">
        <v>91484333</v>
      </c>
      <c r="BV2566" s="70">
        <v>16323544</v>
      </c>
      <c r="BW2566" s="74">
        <v>0</v>
      </c>
      <c r="BX2566" s="70">
        <v>107807877</v>
      </c>
    </row>
    <row r="2567" spans="1:76" x14ac:dyDescent="0.3">
      <c r="A2567" s="73" t="s">
        <v>2322</v>
      </c>
      <c r="B2567" s="2" t="s">
        <v>69</v>
      </c>
      <c r="C2567" s="2" t="s">
        <v>30</v>
      </c>
      <c r="D2567" s="2"/>
      <c r="E2567" s="2"/>
      <c r="F2567" s="17" t="str">
        <f>+Tabela1[[#This Row],[WK]]&amp;Tabela1[[#This Row],[PK]]&amp;Tabela1[[#This Row],[GK]]</f>
        <v>1007</v>
      </c>
      <c r="G2567" s="2" t="s">
        <v>2405</v>
      </c>
      <c r="H2567" s="3">
        <v>3120103832.8400002</v>
      </c>
      <c r="I2567" s="4">
        <v>1.125</v>
      </c>
      <c r="J2567" s="3">
        <v>3510116811.9499998</v>
      </c>
      <c r="K2567" s="11">
        <v>0.02</v>
      </c>
      <c r="L2567" s="3">
        <v>70202336</v>
      </c>
      <c r="M2567" s="3"/>
      <c r="N2567" s="5"/>
      <c r="O2567" s="3">
        <v>298553096.18000001</v>
      </c>
      <c r="P2567" s="4">
        <v>1.125</v>
      </c>
      <c r="Q2567" s="3">
        <v>335872233.19999999</v>
      </c>
      <c r="R2567" s="4">
        <v>1.7000000000000001E-2</v>
      </c>
      <c r="S2567" s="3">
        <v>5709828</v>
      </c>
      <c r="T2567" s="3"/>
      <c r="U2567" s="5"/>
      <c r="V2567" s="3">
        <v>50917392</v>
      </c>
      <c r="W2567" s="5"/>
      <c r="X2567" s="3">
        <v>83497997</v>
      </c>
      <c r="Y2567" s="3">
        <v>12619817</v>
      </c>
      <c r="Z2567" s="3">
        <v>299291</v>
      </c>
      <c r="AA2567" s="3">
        <v>2436575</v>
      </c>
      <c r="AB2567" s="3">
        <v>56999156</v>
      </c>
      <c r="AC2567" s="3">
        <v>11143158</v>
      </c>
      <c r="AD2567" s="3">
        <v>32580605</v>
      </c>
      <c r="AE2567" s="3">
        <v>0</v>
      </c>
      <c r="AF2567" s="3">
        <v>70202336</v>
      </c>
      <c r="AG2567" s="3">
        <v>5709828</v>
      </c>
      <c r="AH2567" s="3">
        <v>32580605</v>
      </c>
      <c r="AI2567" s="3">
        <v>50917392</v>
      </c>
      <c r="AJ2567" s="3">
        <v>3376077</v>
      </c>
      <c r="AK2567" s="3">
        <v>3376077</v>
      </c>
      <c r="AL2567" s="3">
        <v>2642899</v>
      </c>
      <c r="AM2567" s="3">
        <v>733178</v>
      </c>
      <c r="AN2567" s="3">
        <v>-1295293</v>
      </c>
      <c r="AO2567" s="3">
        <v>0</v>
      </c>
      <c r="AP2567" s="3">
        <v>1295293</v>
      </c>
      <c r="AQ2567" s="3">
        <v>0</v>
      </c>
      <c r="AR2567" s="3">
        <f>Tabela1[[#This Row],[Potrzeby finansowe 2027
w tym:]]+Tabela1[[#This Row],[Rozliczenie 2025 potrz. fin.]]</f>
        <v>83497997</v>
      </c>
      <c r="AS2567" s="3">
        <v>0</v>
      </c>
      <c r="AT2567" s="3">
        <v>0</v>
      </c>
      <c r="AU2567" s="3"/>
      <c r="AV2567" s="3"/>
      <c r="AW2567" s="3"/>
      <c r="AX2567" s="3"/>
      <c r="AY2567" s="3"/>
      <c r="AZ2567" s="3"/>
      <c r="BA2567" s="3">
        <v>299291</v>
      </c>
      <c r="BB2567" s="3">
        <v>0</v>
      </c>
      <c r="BC2567" s="3">
        <v>266.74</v>
      </c>
      <c r="BD2567" s="3">
        <v>11443.55</v>
      </c>
      <c r="BE2567" s="3">
        <v>1892.27</v>
      </c>
      <c r="BF2567" s="3">
        <v>0</v>
      </c>
      <c r="BG2567" s="3">
        <v>1386515</v>
      </c>
      <c r="BH2567" s="3">
        <v>70604</v>
      </c>
      <c r="BI2567" s="3">
        <v>1050060</v>
      </c>
      <c r="BJ2567" s="3">
        <v>18245545.8125</v>
      </c>
      <c r="BK2567" s="3">
        <v>8951894.7699999996</v>
      </c>
      <c r="BL2567" s="3">
        <v>4562065.47</v>
      </c>
      <c r="BM2567" s="3">
        <v>28050473.23</v>
      </c>
      <c r="BN2567" s="53">
        <v>0.82794939204732165</v>
      </c>
      <c r="BO2567" s="54">
        <v>2.9857236999999998E-3</v>
      </c>
      <c r="BP2567" s="70">
        <v>75326</v>
      </c>
      <c r="BQ2567" s="71"/>
      <c r="BR2567" s="70"/>
      <c r="BS2567" s="72"/>
      <c r="BT2567" s="72"/>
      <c r="BU2567" s="70">
        <v>70202336</v>
      </c>
      <c r="BV2567" s="70">
        <v>5709828</v>
      </c>
      <c r="BW2567" s="74">
        <v>32580605</v>
      </c>
      <c r="BX2567" s="70">
        <v>108492769</v>
      </c>
    </row>
    <row r="2568" spans="1:76" x14ac:dyDescent="0.3">
      <c r="A2568" s="73" t="s">
        <v>2322</v>
      </c>
      <c r="B2568" s="2" t="s">
        <v>69</v>
      </c>
      <c r="C2568" s="2" t="s">
        <v>54</v>
      </c>
      <c r="D2568" s="2"/>
      <c r="E2568" s="2"/>
      <c r="F2568" s="17" t="str">
        <f>+Tabela1[[#This Row],[WK]]&amp;Tabela1[[#This Row],[PK]]&amp;Tabela1[[#This Row],[GK]]</f>
        <v>1008</v>
      </c>
      <c r="G2568" s="2" t="s">
        <v>2406</v>
      </c>
      <c r="H2568" s="3">
        <v>6566474021.8699999</v>
      </c>
      <c r="I2568" s="4">
        <v>1.125</v>
      </c>
      <c r="J2568" s="3">
        <v>7387283274.6000004</v>
      </c>
      <c r="K2568" s="11">
        <v>0.02</v>
      </c>
      <c r="L2568" s="3">
        <v>147745665</v>
      </c>
      <c r="M2568" s="3"/>
      <c r="N2568" s="5"/>
      <c r="O2568" s="3">
        <v>1276954695.46</v>
      </c>
      <c r="P2568" s="4">
        <v>1.125</v>
      </c>
      <c r="Q2568" s="3">
        <v>1436574032.3900001</v>
      </c>
      <c r="R2568" s="4">
        <v>1.7000000000000001E-2</v>
      </c>
      <c r="S2568" s="3">
        <v>24421759</v>
      </c>
      <c r="T2568" s="3"/>
      <c r="U2568" s="5"/>
      <c r="V2568" s="3">
        <v>104312652</v>
      </c>
      <c r="W2568" s="5"/>
      <c r="X2568" s="3">
        <v>69398131</v>
      </c>
      <c r="Y2568" s="3">
        <v>0</v>
      </c>
      <c r="Z2568" s="3">
        <v>4805</v>
      </c>
      <c r="AA2568" s="3">
        <v>2882674</v>
      </c>
      <c r="AB2568" s="3">
        <v>66510652</v>
      </c>
      <c r="AC2568" s="3">
        <v>0</v>
      </c>
      <c r="AD2568" s="3">
        <v>0</v>
      </c>
      <c r="AE2568" s="3">
        <v>0</v>
      </c>
      <c r="AF2568" s="3">
        <v>147745665</v>
      </c>
      <c r="AG2568" s="3">
        <v>24421759</v>
      </c>
      <c r="AH2568" s="3">
        <v>0</v>
      </c>
      <c r="AI2568" s="3">
        <v>104312652</v>
      </c>
      <c r="AJ2568" s="3">
        <v>4342239</v>
      </c>
      <c r="AK2568" s="3">
        <v>5083003</v>
      </c>
      <c r="AL2568" s="3">
        <v>6718159</v>
      </c>
      <c r="AM2568" s="3">
        <v>-1635156</v>
      </c>
      <c r="AN2568" s="3">
        <v>740764</v>
      </c>
      <c r="AO2568" s="3">
        <v>0</v>
      </c>
      <c r="AP2568" s="3">
        <v>0</v>
      </c>
      <c r="AQ2568" s="3">
        <v>740764</v>
      </c>
      <c r="AR2568" s="3">
        <f>Tabela1[[#This Row],[Potrzeby finansowe 2027
w tym:]]+Tabela1[[#This Row],[Rozliczenie 2025 potrz. fin.]]</f>
        <v>70138895</v>
      </c>
      <c r="AS2568" s="3">
        <v>0</v>
      </c>
      <c r="AT2568" s="3">
        <v>0</v>
      </c>
      <c r="AU2568" s="3"/>
      <c r="AV2568" s="3"/>
      <c r="AW2568" s="3"/>
      <c r="AX2568" s="3"/>
      <c r="AY2568" s="3"/>
      <c r="AZ2568" s="3"/>
      <c r="BA2568" s="3">
        <v>4805</v>
      </c>
      <c r="BB2568" s="3">
        <v>0</v>
      </c>
      <c r="BC2568" s="3">
        <v>18.920000000000002</v>
      </c>
      <c r="BD2568" s="3">
        <v>0</v>
      </c>
      <c r="BE2568" s="3">
        <v>300.26</v>
      </c>
      <c r="BF2568" s="3">
        <v>0</v>
      </c>
      <c r="BG2568" s="3">
        <v>2325482</v>
      </c>
      <c r="BH2568" s="3">
        <v>118418</v>
      </c>
      <c r="BI2568" s="3">
        <v>557192</v>
      </c>
      <c r="BJ2568" s="3">
        <v>9681614.8975000009</v>
      </c>
      <c r="BK2568" s="3">
        <v>4249920.18</v>
      </c>
      <c r="BL2568" s="3">
        <v>5394189.7800000003</v>
      </c>
      <c r="BM2568" s="3">
        <v>10938399.310000001</v>
      </c>
      <c r="BN2568" s="53">
        <v>1.1881449227735787</v>
      </c>
      <c r="BO2568" s="54">
        <v>4.7186885999999997E-3</v>
      </c>
      <c r="BP2568" s="70">
        <v>119047</v>
      </c>
      <c r="BQ2568" s="71"/>
      <c r="BR2568" s="70"/>
      <c r="BS2568" s="72"/>
      <c r="BT2568" s="72"/>
      <c r="BU2568" s="70">
        <v>147745665</v>
      </c>
      <c r="BV2568" s="70">
        <v>24421759</v>
      </c>
      <c r="BW2568" s="74">
        <v>0</v>
      </c>
      <c r="BX2568" s="70">
        <v>172167424</v>
      </c>
    </row>
    <row r="2569" spans="1:76" x14ac:dyDescent="0.3">
      <c r="A2569" s="73" t="s">
        <v>2322</v>
      </c>
      <c r="B2569" s="2" t="s">
        <v>69</v>
      </c>
      <c r="C2569" s="2" t="s">
        <v>56</v>
      </c>
      <c r="D2569" s="2"/>
      <c r="E2569" s="2"/>
      <c r="F2569" s="17" t="str">
        <f>+Tabela1[[#This Row],[WK]]&amp;Tabela1[[#This Row],[PK]]&amp;Tabela1[[#This Row],[GK]]</f>
        <v>1009</v>
      </c>
      <c r="G2569" s="2" t="s">
        <v>2407</v>
      </c>
      <c r="H2569" s="3">
        <v>2246078126</v>
      </c>
      <c r="I2569" s="4">
        <v>1.125</v>
      </c>
      <c r="J2569" s="3">
        <v>2526837891.75</v>
      </c>
      <c r="K2569" s="11">
        <v>0.02</v>
      </c>
      <c r="L2569" s="3">
        <v>50536758</v>
      </c>
      <c r="M2569" s="3"/>
      <c r="N2569" s="5"/>
      <c r="O2569" s="3">
        <v>438039225.31000006</v>
      </c>
      <c r="P2569" s="4">
        <v>1.125</v>
      </c>
      <c r="Q2569" s="3">
        <v>492794128.47000003</v>
      </c>
      <c r="R2569" s="4">
        <v>1.7000000000000001E-2</v>
      </c>
      <c r="S2569" s="3">
        <v>8377500</v>
      </c>
      <c r="T2569" s="3"/>
      <c r="U2569" s="5"/>
      <c r="V2569" s="3">
        <v>38826851</v>
      </c>
      <c r="W2569" s="5"/>
      <c r="X2569" s="3">
        <v>34521611</v>
      </c>
      <c r="Y2569" s="3">
        <v>0</v>
      </c>
      <c r="Z2569" s="3">
        <v>97385</v>
      </c>
      <c r="AA2569" s="3">
        <v>1676444</v>
      </c>
      <c r="AB2569" s="3">
        <v>25940941</v>
      </c>
      <c r="AC2569" s="3">
        <v>6806841</v>
      </c>
      <c r="AD2569" s="3">
        <v>3450839</v>
      </c>
      <c r="AE2569" s="3">
        <v>0</v>
      </c>
      <c r="AF2569" s="3">
        <v>50536758</v>
      </c>
      <c r="AG2569" s="3">
        <v>8377500</v>
      </c>
      <c r="AH2569" s="3">
        <v>3450839</v>
      </c>
      <c r="AI2569" s="3">
        <v>38826851</v>
      </c>
      <c r="AJ2569" s="3">
        <v>919924</v>
      </c>
      <c r="AK2569" s="3">
        <v>-178881</v>
      </c>
      <c r="AL2569" s="3">
        <v>9222</v>
      </c>
      <c r="AM2569" s="3">
        <v>-188103</v>
      </c>
      <c r="AN2569" s="3">
        <v>-1098805</v>
      </c>
      <c r="AO2569" s="3">
        <v>0</v>
      </c>
      <c r="AP2569" s="3">
        <v>0</v>
      </c>
      <c r="AQ2569" s="3">
        <v>-1098805</v>
      </c>
      <c r="AR2569" s="3">
        <f>Tabela1[[#This Row],[Potrzeby finansowe 2027
w tym:]]+Tabela1[[#This Row],[Rozliczenie 2025 potrz. fin.]]</f>
        <v>33422806</v>
      </c>
      <c r="AS2569" s="3">
        <v>0</v>
      </c>
      <c r="AT2569" s="3">
        <v>0</v>
      </c>
      <c r="AU2569" s="3"/>
      <c r="AV2569" s="3"/>
      <c r="AW2569" s="3"/>
      <c r="AX2569" s="3"/>
      <c r="AY2569" s="3"/>
      <c r="AZ2569" s="3"/>
      <c r="BA2569" s="3">
        <v>97385</v>
      </c>
      <c r="BB2569" s="3">
        <v>0</v>
      </c>
      <c r="BC2569" s="3">
        <v>180.95</v>
      </c>
      <c r="BD2569" s="3">
        <v>3580.19</v>
      </c>
      <c r="BE2569" s="3">
        <v>274.77999999999997</v>
      </c>
      <c r="BF2569" s="3">
        <v>0</v>
      </c>
      <c r="BG2569" s="3">
        <v>933881</v>
      </c>
      <c r="BH2569" s="3">
        <v>47555</v>
      </c>
      <c r="BI2569" s="3">
        <v>742563</v>
      </c>
      <c r="BJ2569" s="3">
        <v>12902561.465</v>
      </c>
      <c r="BK2569" s="3">
        <v>5572967.4400000013</v>
      </c>
      <c r="BL2569" s="3">
        <v>2365968.2799999998</v>
      </c>
      <c r="BM2569" s="3">
        <v>24586439.539999999</v>
      </c>
      <c r="BN2569" s="53">
        <v>1.163777522182057</v>
      </c>
      <c r="BO2569" s="54">
        <v>1.6485012E-3</v>
      </c>
      <c r="BP2569" s="70">
        <v>41590</v>
      </c>
      <c r="BQ2569" s="71"/>
      <c r="BR2569" s="70"/>
      <c r="BS2569" s="72"/>
      <c r="BT2569" s="72"/>
      <c r="BU2569" s="70">
        <v>50536758</v>
      </c>
      <c r="BV2569" s="70">
        <v>8377500</v>
      </c>
      <c r="BW2569" s="74">
        <v>3450839</v>
      </c>
      <c r="BX2569" s="70">
        <v>62365097</v>
      </c>
    </row>
    <row r="2570" spans="1:76" x14ac:dyDescent="0.3">
      <c r="A2570" s="73" t="s">
        <v>2322</v>
      </c>
      <c r="B2570" s="2" t="s">
        <v>69</v>
      </c>
      <c r="C2570" s="2" t="s">
        <v>69</v>
      </c>
      <c r="D2570" s="2"/>
      <c r="E2570" s="2"/>
      <c r="F2570" s="17" t="str">
        <f>+Tabela1[[#This Row],[WK]]&amp;Tabela1[[#This Row],[PK]]&amp;Tabela1[[#This Row],[GK]]</f>
        <v>1010</v>
      </c>
      <c r="G2570" s="2" t="s">
        <v>2408</v>
      </c>
      <c r="H2570" s="3">
        <v>4029956438.9499998</v>
      </c>
      <c r="I2570" s="4">
        <v>1.125</v>
      </c>
      <c r="J2570" s="3">
        <v>4533700993.8199997</v>
      </c>
      <c r="K2570" s="11">
        <v>0.02</v>
      </c>
      <c r="L2570" s="3">
        <v>90674020</v>
      </c>
      <c r="M2570" s="3"/>
      <c r="N2570" s="5"/>
      <c r="O2570" s="3">
        <v>720098545.86000001</v>
      </c>
      <c r="P2570" s="4">
        <v>1.125</v>
      </c>
      <c r="Q2570" s="3">
        <v>810110864.09000003</v>
      </c>
      <c r="R2570" s="4">
        <v>1.7000000000000001E-2</v>
      </c>
      <c r="S2570" s="3">
        <v>13771885</v>
      </c>
      <c r="T2570" s="3"/>
      <c r="U2570" s="5"/>
      <c r="V2570" s="3">
        <v>68715682</v>
      </c>
      <c r="W2570" s="5"/>
      <c r="X2570" s="3">
        <v>28327809</v>
      </c>
      <c r="Y2570" s="3">
        <v>0</v>
      </c>
      <c r="Z2570" s="3">
        <v>517293</v>
      </c>
      <c r="AA2570" s="3">
        <v>2447531</v>
      </c>
      <c r="AB2570" s="3">
        <v>25362985</v>
      </c>
      <c r="AC2570" s="3">
        <v>0</v>
      </c>
      <c r="AD2570" s="3">
        <v>0</v>
      </c>
      <c r="AE2570" s="3">
        <v>938502</v>
      </c>
      <c r="AF2570" s="3">
        <v>89735518</v>
      </c>
      <c r="AG2570" s="3">
        <v>13771885</v>
      </c>
      <c r="AH2570" s="3">
        <v>0</v>
      </c>
      <c r="AI2570" s="3">
        <v>68715682</v>
      </c>
      <c r="AJ2570" s="3">
        <v>-560549</v>
      </c>
      <c r="AK2570" s="3">
        <v>1975584</v>
      </c>
      <c r="AL2570" s="3">
        <v>6570181</v>
      </c>
      <c r="AM2570" s="3">
        <v>-4594597</v>
      </c>
      <c r="AN2570" s="3">
        <v>2536133</v>
      </c>
      <c r="AO2570" s="3">
        <v>0</v>
      </c>
      <c r="AP2570" s="3">
        <v>0</v>
      </c>
      <c r="AQ2570" s="3">
        <v>2536133</v>
      </c>
      <c r="AR2570" s="3">
        <f>Tabela1[[#This Row],[Potrzeby finansowe 2027
w tym:]]+Tabela1[[#This Row],[Rozliczenie 2025 potrz. fin.]]</f>
        <v>30863942</v>
      </c>
      <c r="AS2570" s="3">
        <v>0</v>
      </c>
      <c r="AT2570" s="3">
        <v>0</v>
      </c>
      <c r="AU2570" s="3"/>
      <c r="AV2570" s="3"/>
      <c r="AW2570" s="3"/>
      <c r="AX2570" s="3"/>
      <c r="AY2570" s="3"/>
      <c r="AZ2570" s="3"/>
      <c r="BA2570" s="3">
        <v>517293</v>
      </c>
      <c r="BB2570" s="3">
        <v>0</v>
      </c>
      <c r="BC2570" s="3">
        <v>550.47</v>
      </c>
      <c r="BD2570" s="3">
        <v>20601.169999999998</v>
      </c>
      <c r="BE2570" s="3">
        <v>1029.94</v>
      </c>
      <c r="BF2570" s="3">
        <v>0</v>
      </c>
      <c r="BG2570" s="3">
        <v>1750367</v>
      </c>
      <c r="BH2570" s="3">
        <v>89132</v>
      </c>
      <c r="BI2570" s="3">
        <v>697164</v>
      </c>
      <c r="BJ2570" s="3">
        <v>12113715.880000001</v>
      </c>
      <c r="BK2570" s="3">
        <v>7743280.0900000017</v>
      </c>
      <c r="BL2570" s="3">
        <v>789841.94</v>
      </c>
      <c r="BM2570" s="3">
        <v>15902059.279999999</v>
      </c>
      <c r="BN2570" s="53">
        <v>1.1241455800197173</v>
      </c>
      <c r="BO2570" s="54">
        <v>3.0255637E-3</v>
      </c>
      <c r="BP2570" s="70">
        <v>76332</v>
      </c>
      <c r="BQ2570" s="71"/>
      <c r="BR2570" s="70"/>
      <c r="BS2570" s="72"/>
      <c r="BT2570" s="72"/>
      <c r="BU2570" s="70">
        <v>89735518</v>
      </c>
      <c r="BV2570" s="70">
        <v>13771885</v>
      </c>
      <c r="BW2570" s="74">
        <v>0</v>
      </c>
      <c r="BX2570" s="70">
        <v>103507403</v>
      </c>
    </row>
    <row r="2571" spans="1:76" x14ac:dyDescent="0.3">
      <c r="A2571" s="73" t="s">
        <v>2322</v>
      </c>
      <c r="B2571" s="2" t="s">
        <v>69</v>
      </c>
      <c r="C2571" s="2" t="s">
        <v>71</v>
      </c>
      <c r="D2571" s="2"/>
      <c r="E2571" s="2"/>
      <c r="F2571" s="17" t="str">
        <f>+Tabela1[[#This Row],[WK]]&amp;Tabela1[[#This Row],[PK]]&amp;Tabela1[[#This Row],[GK]]</f>
        <v>1011</v>
      </c>
      <c r="G2571" s="2" t="s">
        <v>2409</v>
      </c>
      <c r="H2571" s="3">
        <v>1738707694.6800001</v>
      </c>
      <c r="I2571" s="4">
        <v>1.125</v>
      </c>
      <c r="J2571" s="3">
        <v>1956046156.52</v>
      </c>
      <c r="K2571" s="11">
        <v>0.02</v>
      </c>
      <c r="L2571" s="3">
        <v>39120923</v>
      </c>
      <c r="M2571" s="3"/>
      <c r="N2571" s="5"/>
      <c r="O2571" s="3">
        <v>231420310.02999997</v>
      </c>
      <c r="P2571" s="4">
        <v>1.125</v>
      </c>
      <c r="Q2571" s="3">
        <v>260347848.78</v>
      </c>
      <c r="R2571" s="4">
        <v>1.7000000000000001E-2</v>
      </c>
      <c r="S2571" s="3">
        <v>4425913</v>
      </c>
      <c r="T2571" s="3"/>
      <c r="U2571" s="5"/>
      <c r="V2571" s="3">
        <v>29534348</v>
      </c>
      <c r="W2571" s="5"/>
      <c r="X2571" s="3">
        <v>45767870</v>
      </c>
      <c r="Y2571" s="3">
        <v>10994532</v>
      </c>
      <c r="Z2571" s="3">
        <v>411116</v>
      </c>
      <c r="AA2571" s="3">
        <v>1329072</v>
      </c>
      <c r="AB2571" s="3">
        <v>26056127</v>
      </c>
      <c r="AC2571" s="3">
        <v>6977023</v>
      </c>
      <c r="AD2571" s="3">
        <v>16233522</v>
      </c>
      <c r="AE2571" s="3">
        <v>0</v>
      </c>
      <c r="AF2571" s="3">
        <v>39120923</v>
      </c>
      <c r="AG2571" s="3">
        <v>4425913</v>
      </c>
      <c r="AH2571" s="3">
        <v>16233522</v>
      </c>
      <c r="AI2571" s="3">
        <v>29534348</v>
      </c>
      <c r="AJ2571" s="3">
        <v>2829176</v>
      </c>
      <c r="AK2571" s="3">
        <v>2829176</v>
      </c>
      <c r="AL2571" s="3">
        <v>1849581</v>
      </c>
      <c r="AM2571" s="3">
        <v>979595</v>
      </c>
      <c r="AN2571" s="3">
        <v>1615923</v>
      </c>
      <c r="AO2571" s="3">
        <v>0</v>
      </c>
      <c r="AP2571" s="3">
        <v>-1615923</v>
      </c>
      <c r="AQ2571" s="3">
        <v>0</v>
      </c>
      <c r="AR2571" s="3">
        <f>Tabela1[[#This Row],[Potrzeby finansowe 2027
w tym:]]+Tabela1[[#This Row],[Rozliczenie 2025 potrz. fin.]]</f>
        <v>45767870</v>
      </c>
      <c r="AS2571" s="3">
        <v>0</v>
      </c>
      <c r="AT2571" s="3">
        <v>0</v>
      </c>
      <c r="AU2571" s="3"/>
      <c r="AV2571" s="3"/>
      <c r="AW2571" s="3"/>
      <c r="AX2571" s="3"/>
      <c r="AY2571" s="3"/>
      <c r="AZ2571" s="3"/>
      <c r="BA2571" s="3">
        <v>411116</v>
      </c>
      <c r="BB2571" s="3">
        <v>0</v>
      </c>
      <c r="BC2571" s="3">
        <v>717.09</v>
      </c>
      <c r="BD2571" s="3">
        <v>15804.55</v>
      </c>
      <c r="BE2571" s="3">
        <v>90.75</v>
      </c>
      <c r="BF2571" s="3">
        <v>0</v>
      </c>
      <c r="BG2571" s="3">
        <v>763365</v>
      </c>
      <c r="BH2571" s="3">
        <v>38872</v>
      </c>
      <c r="BI2571" s="3">
        <v>565707</v>
      </c>
      <c r="BJ2571" s="3">
        <v>9829563.8500000015</v>
      </c>
      <c r="BK2571" s="3">
        <v>5356039.7800000012</v>
      </c>
      <c r="BL2571" s="3">
        <v>243260.11</v>
      </c>
      <c r="BM2571" s="3">
        <v>17407576.059999999</v>
      </c>
      <c r="BN2571" s="53">
        <v>0.76648044692737427</v>
      </c>
      <c r="BO2571" s="54">
        <v>1.8500861E-3</v>
      </c>
      <c r="BP2571" s="70">
        <v>46676</v>
      </c>
      <c r="BQ2571" s="71"/>
      <c r="BR2571" s="70"/>
      <c r="BS2571" s="72"/>
      <c r="BT2571" s="72"/>
      <c r="BU2571" s="70">
        <v>39120923</v>
      </c>
      <c r="BV2571" s="70">
        <v>4425913</v>
      </c>
      <c r="BW2571" s="74">
        <v>16233522</v>
      </c>
      <c r="BX2571" s="70">
        <v>59780358</v>
      </c>
    </row>
    <row r="2572" spans="1:76" x14ac:dyDescent="0.3">
      <c r="A2572" s="73" t="s">
        <v>2322</v>
      </c>
      <c r="B2572" s="2" t="s">
        <v>69</v>
      </c>
      <c r="C2572" s="2" t="s">
        <v>72</v>
      </c>
      <c r="D2572" s="2"/>
      <c r="E2572" s="2"/>
      <c r="F2572" s="17" t="str">
        <f>+Tabela1[[#This Row],[WK]]&amp;Tabela1[[#This Row],[PK]]&amp;Tabela1[[#This Row],[GK]]</f>
        <v>1012</v>
      </c>
      <c r="G2572" s="2" t="s">
        <v>2410</v>
      </c>
      <c r="H2572" s="3">
        <v>4758870049.3199997</v>
      </c>
      <c r="I2572" s="4">
        <v>1.125</v>
      </c>
      <c r="J2572" s="3">
        <v>5353728805.4899998</v>
      </c>
      <c r="K2572" s="11">
        <v>0.02</v>
      </c>
      <c r="L2572" s="3">
        <v>107074576</v>
      </c>
      <c r="M2572" s="3"/>
      <c r="N2572" s="5"/>
      <c r="O2572" s="3">
        <v>758229192.46999979</v>
      </c>
      <c r="P2572" s="4">
        <v>1.125</v>
      </c>
      <c r="Q2572" s="3">
        <v>853007841.52999997</v>
      </c>
      <c r="R2572" s="4">
        <v>1.7000000000000001E-2</v>
      </c>
      <c r="S2572" s="3">
        <v>14501133</v>
      </c>
      <c r="T2572" s="3"/>
      <c r="U2572" s="5"/>
      <c r="V2572" s="3">
        <v>78517659</v>
      </c>
      <c r="W2572" s="5"/>
      <c r="X2572" s="3">
        <v>120904701</v>
      </c>
      <c r="Y2572" s="3">
        <v>5656529</v>
      </c>
      <c r="Z2572" s="3">
        <v>1299751</v>
      </c>
      <c r="AA2572" s="3">
        <v>2933670</v>
      </c>
      <c r="AB2572" s="3">
        <v>93841584</v>
      </c>
      <c r="AC2572" s="3">
        <v>17173167</v>
      </c>
      <c r="AD2572" s="3">
        <v>42387042</v>
      </c>
      <c r="AE2572" s="3">
        <v>0</v>
      </c>
      <c r="AF2572" s="3">
        <v>107074576</v>
      </c>
      <c r="AG2572" s="3">
        <v>14501133</v>
      </c>
      <c r="AH2572" s="3">
        <v>42387042</v>
      </c>
      <c r="AI2572" s="3">
        <v>78517659</v>
      </c>
      <c r="AJ2572" s="3">
        <v>5266020</v>
      </c>
      <c r="AK2572" s="3">
        <v>5266020</v>
      </c>
      <c r="AL2572" s="3">
        <v>4678209</v>
      </c>
      <c r="AM2572" s="3">
        <v>587811</v>
      </c>
      <c r="AN2572" s="3">
        <v>-1050090</v>
      </c>
      <c r="AO2572" s="3">
        <v>0</v>
      </c>
      <c r="AP2572" s="3">
        <v>1050090</v>
      </c>
      <c r="AQ2572" s="3">
        <v>0</v>
      </c>
      <c r="AR2572" s="3">
        <f>Tabela1[[#This Row],[Potrzeby finansowe 2027
w tym:]]+Tabela1[[#This Row],[Rozliczenie 2025 potrz. fin.]]</f>
        <v>120904701</v>
      </c>
      <c r="AS2572" s="3">
        <v>0</v>
      </c>
      <c r="AT2572" s="3">
        <v>0</v>
      </c>
      <c r="AU2572" s="3"/>
      <c r="AV2572" s="3"/>
      <c r="AW2572" s="3"/>
      <c r="AX2572" s="3"/>
      <c r="AY2572" s="3"/>
      <c r="AZ2572" s="3"/>
      <c r="BA2572" s="3">
        <v>1299751</v>
      </c>
      <c r="BB2572" s="3">
        <v>0</v>
      </c>
      <c r="BC2572" s="3">
        <v>1002.07</v>
      </c>
      <c r="BD2572" s="3">
        <v>54026.61</v>
      </c>
      <c r="BE2572" s="3">
        <v>599.82000000000005</v>
      </c>
      <c r="BF2572" s="3">
        <v>0</v>
      </c>
      <c r="BG2572" s="3">
        <v>2054282</v>
      </c>
      <c r="BH2572" s="3">
        <v>104608</v>
      </c>
      <c r="BI2572" s="3">
        <v>879388</v>
      </c>
      <c r="BJ2572" s="3">
        <v>15279994.16</v>
      </c>
      <c r="BK2572" s="3">
        <v>9776155.5</v>
      </c>
      <c r="BL2572" s="3">
        <v>516427.34</v>
      </c>
      <c r="BM2572" s="3">
        <v>20982499.960000001</v>
      </c>
      <c r="BN2572" s="53">
        <v>0.94503779165297397</v>
      </c>
      <c r="BO2572" s="54">
        <v>4.1892758000000004E-3</v>
      </c>
      <c r="BP2572" s="70">
        <v>105690</v>
      </c>
      <c r="BQ2572" s="71"/>
      <c r="BR2572" s="70"/>
      <c r="BS2572" s="72"/>
      <c r="BT2572" s="72"/>
      <c r="BU2572" s="70">
        <v>107074576</v>
      </c>
      <c r="BV2572" s="70">
        <v>14501133</v>
      </c>
      <c r="BW2572" s="74">
        <v>42387042</v>
      </c>
      <c r="BX2572" s="70">
        <v>163962751</v>
      </c>
    </row>
    <row r="2573" spans="1:76" x14ac:dyDescent="0.3">
      <c r="A2573" s="73" t="s">
        <v>2322</v>
      </c>
      <c r="B2573" s="2" t="s">
        <v>69</v>
      </c>
      <c r="C2573" s="2" t="s">
        <v>74</v>
      </c>
      <c r="D2573" s="2"/>
      <c r="E2573" s="2"/>
      <c r="F2573" s="17" t="str">
        <f>+Tabela1[[#This Row],[WK]]&amp;Tabela1[[#This Row],[PK]]&amp;Tabela1[[#This Row],[GK]]</f>
        <v>1013</v>
      </c>
      <c r="G2573" s="2" t="s">
        <v>2411</v>
      </c>
      <c r="H2573" s="3">
        <v>2091117867.0599999</v>
      </c>
      <c r="I2573" s="4">
        <v>1.125</v>
      </c>
      <c r="J2573" s="3">
        <v>2352507600.4400001</v>
      </c>
      <c r="K2573" s="11">
        <v>0.02</v>
      </c>
      <c r="L2573" s="3">
        <v>47050152</v>
      </c>
      <c r="M2573" s="3"/>
      <c r="N2573" s="5"/>
      <c r="O2573" s="3">
        <v>456924618.26000005</v>
      </c>
      <c r="P2573" s="4">
        <v>1.125</v>
      </c>
      <c r="Q2573" s="3">
        <v>514040195.54000002</v>
      </c>
      <c r="R2573" s="4">
        <v>1.7000000000000001E-2</v>
      </c>
      <c r="S2573" s="3">
        <v>8738683</v>
      </c>
      <c r="T2573" s="3"/>
      <c r="U2573" s="5"/>
      <c r="V2573" s="3">
        <v>36237843</v>
      </c>
      <c r="W2573" s="5"/>
      <c r="X2573" s="3">
        <v>70748866</v>
      </c>
      <c r="Y2573" s="3">
        <v>0</v>
      </c>
      <c r="Z2573" s="3">
        <v>26131</v>
      </c>
      <c r="AA2573" s="3">
        <v>1584556</v>
      </c>
      <c r="AB2573" s="3">
        <v>55937609</v>
      </c>
      <c r="AC2573" s="3">
        <v>13200570</v>
      </c>
      <c r="AD2573" s="3">
        <v>34511023</v>
      </c>
      <c r="AE2573" s="3">
        <v>0</v>
      </c>
      <c r="AF2573" s="3">
        <v>47050152</v>
      </c>
      <c r="AG2573" s="3">
        <v>8738683</v>
      </c>
      <c r="AH2573" s="3">
        <v>34511023</v>
      </c>
      <c r="AI2573" s="3">
        <v>36237843</v>
      </c>
      <c r="AJ2573" s="3">
        <v>3622350</v>
      </c>
      <c r="AK2573" s="3">
        <v>3622350</v>
      </c>
      <c r="AL2573" s="3">
        <v>2834069</v>
      </c>
      <c r="AM2573" s="3">
        <v>788281</v>
      </c>
      <c r="AN2573" s="3">
        <v>-578636</v>
      </c>
      <c r="AO2573" s="3">
        <v>0</v>
      </c>
      <c r="AP2573" s="3">
        <v>578636</v>
      </c>
      <c r="AQ2573" s="3">
        <v>0</v>
      </c>
      <c r="AR2573" s="3">
        <f>Tabela1[[#This Row],[Potrzeby finansowe 2027
w tym:]]+Tabela1[[#This Row],[Rozliczenie 2025 potrz. fin.]]</f>
        <v>70748866</v>
      </c>
      <c r="AS2573" s="3">
        <v>0</v>
      </c>
      <c r="AT2573" s="3">
        <v>0</v>
      </c>
      <c r="AU2573" s="3"/>
      <c r="AV2573" s="3"/>
      <c r="AW2573" s="3"/>
      <c r="AX2573" s="3"/>
      <c r="AY2573" s="3"/>
      <c r="AZ2573" s="3"/>
      <c r="BA2573" s="3">
        <v>26131</v>
      </c>
      <c r="BB2573" s="3">
        <v>0</v>
      </c>
      <c r="BC2573" s="3">
        <v>293.7</v>
      </c>
      <c r="BD2573" s="3">
        <v>0</v>
      </c>
      <c r="BE2573" s="3">
        <v>360.71</v>
      </c>
      <c r="BF2573" s="3">
        <v>0</v>
      </c>
      <c r="BG2573" s="3">
        <v>888400</v>
      </c>
      <c r="BH2573" s="3">
        <v>45239</v>
      </c>
      <c r="BI2573" s="3">
        <v>696156</v>
      </c>
      <c r="BJ2573" s="3">
        <v>12096201.187499998</v>
      </c>
      <c r="BK2573" s="3">
        <v>9172979.7199999988</v>
      </c>
      <c r="BL2573" s="3">
        <v>943402.38</v>
      </c>
      <c r="BM2573" s="3">
        <v>9806081.1099999994</v>
      </c>
      <c r="BN2573" s="53">
        <v>1.1477982254354255</v>
      </c>
      <c r="BO2573" s="54">
        <v>1.582785E-3</v>
      </c>
      <c r="BP2573" s="70">
        <v>39932</v>
      </c>
      <c r="BQ2573" s="71"/>
      <c r="BR2573" s="70"/>
      <c r="BS2573" s="72"/>
      <c r="BT2573" s="72"/>
      <c r="BU2573" s="70">
        <v>47050152</v>
      </c>
      <c r="BV2573" s="70">
        <v>8738683</v>
      </c>
      <c r="BW2573" s="74">
        <v>34511023</v>
      </c>
      <c r="BX2573" s="70">
        <v>90299858</v>
      </c>
    </row>
    <row r="2574" spans="1:76" x14ac:dyDescent="0.3">
      <c r="A2574" s="73" t="s">
        <v>2322</v>
      </c>
      <c r="B2574" s="2" t="s">
        <v>69</v>
      </c>
      <c r="C2574" s="2" t="s">
        <v>76</v>
      </c>
      <c r="D2574" s="2"/>
      <c r="E2574" s="2"/>
      <c r="F2574" s="17" t="str">
        <f>+Tabela1[[#This Row],[WK]]&amp;Tabela1[[#This Row],[PK]]&amp;Tabela1[[#This Row],[GK]]</f>
        <v>1014</v>
      </c>
      <c r="G2574" s="2" t="s">
        <v>2412</v>
      </c>
      <c r="H2574" s="3">
        <v>5004570145.7600002</v>
      </c>
      <c r="I2574" s="4">
        <v>1.125</v>
      </c>
      <c r="J2574" s="3">
        <v>5630141413.9799995</v>
      </c>
      <c r="K2574" s="11">
        <v>0.02</v>
      </c>
      <c r="L2574" s="3">
        <v>112602828</v>
      </c>
      <c r="M2574" s="3"/>
      <c r="N2574" s="5"/>
      <c r="O2574" s="3">
        <v>715747328.75999999</v>
      </c>
      <c r="P2574" s="4">
        <v>1.125</v>
      </c>
      <c r="Q2574" s="3">
        <v>805215744.86000001</v>
      </c>
      <c r="R2574" s="4">
        <v>1.7000000000000001E-2</v>
      </c>
      <c r="S2574" s="3">
        <v>13688668</v>
      </c>
      <c r="T2574" s="3"/>
      <c r="U2574" s="5"/>
      <c r="V2574" s="3">
        <v>79391849</v>
      </c>
      <c r="W2574" s="5"/>
      <c r="X2574" s="3">
        <v>121111906</v>
      </c>
      <c r="Y2574" s="3">
        <v>16765890</v>
      </c>
      <c r="Z2574" s="3">
        <v>846616</v>
      </c>
      <c r="AA2574" s="3">
        <v>3640155</v>
      </c>
      <c r="AB2574" s="3">
        <v>94405231</v>
      </c>
      <c r="AC2574" s="3">
        <v>5454014</v>
      </c>
      <c r="AD2574" s="3">
        <v>41720058</v>
      </c>
      <c r="AE2574" s="3">
        <v>0</v>
      </c>
      <c r="AF2574" s="3">
        <v>112602828</v>
      </c>
      <c r="AG2574" s="3">
        <v>13688668</v>
      </c>
      <c r="AH2574" s="3">
        <v>41720058</v>
      </c>
      <c r="AI2574" s="3">
        <v>79391849</v>
      </c>
      <c r="AJ2574" s="3">
        <v>7489479</v>
      </c>
      <c r="AK2574" s="3">
        <v>7489479</v>
      </c>
      <c r="AL2574" s="3">
        <v>5958731</v>
      </c>
      <c r="AM2574" s="3">
        <v>1530748</v>
      </c>
      <c r="AN2574" s="3">
        <v>-2207485</v>
      </c>
      <c r="AO2574" s="3">
        <v>0</v>
      </c>
      <c r="AP2574" s="3">
        <v>2207485</v>
      </c>
      <c r="AQ2574" s="3">
        <v>0</v>
      </c>
      <c r="AR2574" s="3">
        <f>Tabela1[[#This Row],[Potrzeby finansowe 2027
w tym:]]+Tabela1[[#This Row],[Rozliczenie 2025 potrz. fin.]]</f>
        <v>121111906</v>
      </c>
      <c r="AS2574" s="3">
        <v>0</v>
      </c>
      <c r="AT2574" s="3">
        <v>0</v>
      </c>
      <c r="AU2574" s="3"/>
      <c r="AV2574" s="3"/>
      <c r="AW2574" s="3"/>
      <c r="AX2574" s="3"/>
      <c r="AY2574" s="3"/>
      <c r="AZ2574" s="3"/>
      <c r="BA2574" s="3">
        <v>846616</v>
      </c>
      <c r="BB2574" s="3">
        <v>0</v>
      </c>
      <c r="BC2574" s="3">
        <v>1555.59</v>
      </c>
      <c r="BD2574" s="3">
        <v>32158.01</v>
      </c>
      <c r="BE2574" s="3">
        <v>437.95</v>
      </c>
      <c r="BF2574" s="3">
        <v>0</v>
      </c>
      <c r="BG2574" s="3">
        <v>2152845</v>
      </c>
      <c r="BH2574" s="3">
        <v>109627</v>
      </c>
      <c r="BI2574" s="3">
        <v>1487310</v>
      </c>
      <c r="BJ2574" s="3">
        <v>25843079.389999993</v>
      </c>
      <c r="BK2574" s="3">
        <v>17371870.769999996</v>
      </c>
      <c r="BL2574" s="3">
        <v>136897.26</v>
      </c>
      <c r="BM2574" s="3">
        <v>33611039.960000001</v>
      </c>
      <c r="BN2574" s="53">
        <v>0.85767334866907652</v>
      </c>
      <c r="BO2574" s="54">
        <v>4.7950255000000002E-3</v>
      </c>
      <c r="BP2574" s="70">
        <v>120973</v>
      </c>
      <c r="BQ2574" s="71"/>
      <c r="BR2574" s="70"/>
      <c r="BS2574" s="72"/>
      <c r="BT2574" s="72"/>
      <c r="BU2574" s="70">
        <v>112602828</v>
      </c>
      <c r="BV2574" s="70">
        <v>13688668</v>
      </c>
      <c r="BW2574" s="74">
        <v>41720058</v>
      </c>
      <c r="BX2574" s="70">
        <v>168011554</v>
      </c>
    </row>
    <row r="2575" spans="1:76" x14ac:dyDescent="0.3">
      <c r="A2575" s="73" t="s">
        <v>2322</v>
      </c>
      <c r="B2575" s="2" t="s">
        <v>69</v>
      </c>
      <c r="C2575" s="2" t="s">
        <v>109</v>
      </c>
      <c r="D2575" s="2"/>
      <c r="E2575" s="2"/>
      <c r="F2575" s="17" t="str">
        <f>+Tabela1[[#This Row],[WK]]&amp;Tabela1[[#This Row],[PK]]&amp;Tabela1[[#This Row],[GK]]</f>
        <v>1015</v>
      </c>
      <c r="G2575" s="2" t="s">
        <v>2413</v>
      </c>
      <c r="H2575" s="3">
        <v>1761629104.95</v>
      </c>
      <c r="I2575" s="4">
        <v>1.125</v>
      </c>
      <c r="J2575" s="3">
        <v>1981832743.0699999</v>
      </c>
      <c r="K2575" s="11">
        <v>0.02</v>
      </c>
      <c r="L2575" s="3">
        <v>39636655</v>
      </c>
      <c r="M2575" s="3"/>
      <c r="N2575" s="5"/>
      <c r="O2575" s="3">
        <v>174895619.84999999</v>
      </c>
      <c r="P2575" s="4">
        <v>1.125</v>
      </c>
      <c r="Q2575" s="3">
        <v>196757572.33000001</v>
      </c>
      <c r="R2575" s="4">
        <v>1.7000000000000001E-2</v>
      </c>
      <c r="S2575" s="3">
        <v>3344879</v>
      </c>
      <c r="T2575" s="3"/>
      <c r="U2575" s="5"/>
      <c r="V2575" s="3">
        <v>28631395</v>
      </c>
      <c r="W2575" s="5"/>
      <c r="X2575" s="3">
        <v>11305152</v>
      </c>
      <c r="Y2575" s="3">
        <v>0</v>
      </c>
      <c r="Z2575" s="3">
        <v>116621</v>
      </c>
      <c r="AA2575" s="3">
        <v>1388639</v>
      </c>
      <c r="AB2575" s="3">
        <v>7655499</v>
      </c>
      <c r="AC2575" s="3">
        <v>2144393</v>
      </c>
      <c r="AD2575" s="3">
        <v>0</v>
      </c>
      <c r="AE2575" s="3">
        <v>3170758</v>
      </c>
      <c r="AF2575" s="3">
        <v>36465897</v>
      </c>
      <c r="AG2575" s="3">
        <v>3344879</v>
      </c>
      <c r="AH2575" s="3">
        <v>0</v>
      </c>
      <c r="AI2575" s="3">
        <v>28631395</v>
      </c>
      <c r="AJ2575" s="3">
        <v>348898</v>
      </c>
      <c r="AK2575" s="3">
        <v>519732</v>
      </c>
      <c r="AL2575" s="3">
        <v>2385899</v>
      </c>
      <c r="AM2575" s="3">
        <v>-1866167</v>
      </c>
      <c r="AN2575" s="3">
        <v>307122</v>
      </c>
      <c r="AO2575" s="3">
        <v>0</v>
      </c>
      <c r="AP2575" s="3">
        <v>-136288</v>
      </c>
      <c r="AQ2575" s="3">
        <v>170834</v>
      </c>
      <c r="AR2575" s="3">
        <f>Tabela1[[#This Row],[Potrzeby finansowe 2027
w tym:]]+Tabela1[[#This Row],[Rozliczenie 2025 potrz. fin.]]</f>
        <v>11475986</v>
      </c>
      <c r="AS2575" s="3">
        <v>0</v>
      </c>
      <c r="AT2575" s="3">
        <v>0</v>
      </c>
      <c r="AU2575" s="3"/>
      <c r="AV2575" s="3"/>
      <c r="AW2575" s="3"/>
      <c r="AX2575" s="3"/>
      <c r="AY2575" s="3"/>
      <c r="AZ2575" s="3"/>
      <c r="BA2575" s="3">
        <v>116621</v>
      </c>
      <c r="BB2575" s="3">
        <v>0</v>
      </c>
      <c r="BC2575" s="3">
        <v>474.17</v>
      </c>
      <c r="BD2575" s="3">
        <v>2623.96</v>
      </c>
      <c r="BE2575" s="3">
        <v>1565.62</v>
      </c>
      <c r="BF2575" s="3">
        <v>560.53</v>
      </c>
      <c r="BG2575" s="3">
        <v>737777</v>
      </c>
      <c r="BH2575" s="3">
        <v>37569</v>
      </c>
      <c r="BI2575" s="3">
        <v>650862</v>
      </c>
      <c r="BJ2575" s="3">
        <v>11309199.092500001</v>
      </c>
      <c r="BK2575" s="3">
        <v>8441943.0600000005</v>
      </c>
      <c r="BL2575" s="3">
        <v>48872</v>
      </c>
      <c r="BM2575" s="3">
        <v>11371280.130000001</v>
      </c>
      <c r="BN2575" s="53">
        <v>1.2532122905027934</v>
      </c>
      <c r="BO2575" s="54">
        <v>1.0070044000000001E-3</v>
      </c>
      <c r="BP2575" s="70">
        <v>28177</v>
      </c>
      <c r="BQ2575" s="71"/>
      <c r="BR2575" s="70"/>
      <c r="BS2575" s="72"/>
      <c r="BT2575" s="72"/>
      <c r="BU2575" s="70">
        <v>36465897</v>
      </c>
      <c r="BV2575" s="70">
        <v>3344879</v>
      </c>
      <c r="BW2575" s="74">
        <v>0</v>
      </c>
      <c r="BX2575" s="70">
        <v>39810776</v>
      </c>
    </row>
    <row r="2576" spans="1:76" x14ac:dyDescent="0.3">
      <c r="A2576" s="73" t="s">
        <v>2322</v>
      </c>
      <c r="B2576" s="2" t="s">
        <v>69</v>
      </c>
      <c r="C2576" s="2" t="s">
        <v>113</v>
      </c>
      <c r="D2576" s="2"/>
      <c r="E2576" s="2"/>
      <c r="F2576" s="17" t="str">
        <f>+Tabela1[[#This Row],[WK]]&amp;Tabela1[[#This Row],[PK]]&amp;Tabela1[[#This Row],[GK]]</f>
        <v>1016</v>
      </c>
      <c r="G2576" s="2" t="s">
        <v>2384</v>
      </c>
      <c r="H2576" s="3">
        <v>5347074069.9700003</v>
      </c>
      <c r="I2576" s="4">
        <v>1.125</v>
      </c>
      <c r="J2576" s="3">
        <v>6015458328.7200003</v>
      </c>
      <c r="K2576" s="11">
        <v>0.02</v>
      </c>
      <c r="L2576" s="3">
        <v>120309167</v>
      </c>
      <c r="M2576" s="3"/>
      <c r="N2576" s="5"/>
      <c r="O2576" s="3">
        <v>935850076.25999999</v>
      </c>
      <c r="P2576" s="4">
        <v>1.125</v>
      </c>
      <c r="Q2576" s="3">
        <v>1052831335.79</v>
      </c>
      <c r="R2576" s="4">
        <v>1.7000000000000001E-2</v>
      </c>
      <c r="S2576" s="3">
        <v>17898133</v>
      </c>
      <c r="T2576" s="3"/>
      <c r="U2576" s="5"/>
      <c r="V2576" s="3">
        <v>87939954</v>
      </c>
      <c r="W2576" s="5"/>
      <c r="X2576" s="3">
        <v>126374437</v>
      </c>
      <c r="Y2576" s="3">
        <v>7530941</v>
      </c>
      <c r="Z2576" s="3">
        <v>183737</v>
      </c>
      <c r="AA2576" s="3">
        <v>3247685</v>
      </c>
      <c r="AB2576" s="3">
        <v>98373033</v>
      </c>
      <c r="AC2576" s="3">
        <v>17039041</v>
      </c>
      <c r="AD2576" s="3">
        <v>38434483</v>
      </c>
      <c r="AE2576" s="3">
        <v>0</v>
      </c>
      <c r="AF2576" s="3">
        <v>120309167</v>
      </c>
      <c r="AG2576" s="3">
        <v>17898133</v>
      </c>
      <c r="AH2576" s="3">
        <v>38434483</v>
      </c>
      <c r="AI2576" s="3">
        <v>87939954</v>
      </c>
      <c r="AJ2576" s="3">
        <v>5122697</v>
      </c>
      <c r="AK2576" s="3">
        <v>5122697</v>
      </c>
      <c r="AL2576" s="3">
        <v>7643562</v>
      </c>
      <c r="AM2576" s="3">
        <v>-2520865</v>
      </c>
      <c r="AN2576" s="3">
        <v>-435658</v>
      </c>
      <c r="AO2576" s="3">
        <v>0</v>
      </c>
      <c r="AP2576" s="3">
        <v>435658</v>
      </c>
      <c r="AQ2576" s="3">
        <v>0</v>
      </c>
      <c r="AR2576" s="3">
        <f>Tabela1[[#This Row],[Potrzeby finansowe 2027
w tym:]]+Tabela1[[#This Row],[Rozliczenie 2025 potrz. fin.]]</f>
        <v>126374437</v>
      </c>
      <c r="AS2576" s="3">
        <v>0</v>
      </c>
      <c r="AT2576" s="3">
        <v>0</v>
      </c>
      <c r="AU2576" s="3"/>
      <c r="AV2576" s="3"/>
      <c r="AW2576" s="3"/>
      <c r="AX2576" s="3"/>
      <c r="AY2576" s="3"/>
      <c r="AZ2576" s="3"/>
      <c r="BA2576" s="3">
        <v>183737</v>
      </c>
      <c r="BB2576" s="3">
        <v>71.61</v>
      </c>
      <c r="BC2576" s="3">
        <v>853.52</v>
      </c>
      <c r="BD2576" s="3">
        <v>2676.13</v>
      </c>
      <c r="BE2576" s="3">
        <v>4306.6899999999996</v>
      </c>
      <c r="BF2576" s="3">
        <v>0</v>
      </c>
      <c r="BG2576" s="3">
        <v>2133424</v>
      </c>
      <c r="BH2576" s="3">
        <v>108638</v>
      </c>
      <c r="BI2576" s="3">
        <v>1114261</v>
      </c>
      <c r="BJ2576" s="3">
        <v>19361071.792499997</v>
      </c>
      <c r="BK2576" s="3">
        <v>13985616.539999999</v>
      </c>
      <c r="BL2576" s="3">
        <v>127056.49</v>
      </c>
      <c r="BM2576" s="3">
        <v>21247708.030000001</v>
      </c>
      <c r="BN2576" s="53">
        <v>0.93623069339467624</v>
      </c>
      <c r="BO2576" s="54">
        <v>4.8071527999999997E-3</v>
      </c>
      <c r="BP2576" s="70">
        <v>121279</v>
      </c>
      <c r="BQ2576" s="71"/>
      <c r="BR2576" s="70"/>
      <c r="BS2576" s="72"/>
      <c r="BT2576" s="72"/>
      <c r="BU2576" s="70">
        <v>120309167</v>
      </c>
      <c r="BV2576" s="70">
        <v>17898133</v>
      </c>
      <c r="BW2576" s="74">
        <v>38434483</v>
      </c>
      <c r="BX2576" s="70">
        <v>176641783</v>
      </c>
    </row>
    <row r="2577" spans="1:76" x14ac:dyDescent="0.3">
      <c r="A2577" s="73" t="s">
        <v>2322</v>
      </c>
      <c r="B2577" s="2" t="s">
        <v>69</v>
      </c>
      <c r="C2577" s="2" t="s">
        <v>120</v>
      </c>
      <c r="D2577" s="2"/>
      <c r="E2577" s="2"/>
      <c r="F2577" s="17" t="str">
        <f>+Tabela1[[#This Row],[WK]]&amp;Tabela1[[#This Row],[PK]]&amp;Tabela1[[#This Row],[GK]]</f>
        <v>1017</v>
      </c>
      <c r="G2577" s="2" t="s">
        <v>2414</v>
      </c>
      <c r="H2577" s="3">
        <v>3243513886.54</v>
      </c>
      <c r="I2577" s="4">
        <v>1.125</v>
      </c>
      <c r="J2577" s="3">
        <v>3648953122.3600001</v>
      </c>
      <c r="K2577" s="11">
        <v>0.02</v>
      </c>
      <c r="L2577" s="3">
        <v>72979062</v>
      </c>
      <c r="M2577" s="3"/>
      <c r="N2577" s="5"/>
      <c r="O2577" s="3">
        <v>344641390.97000003</v>
      </c>
      <c r="P2577" s="4">
        <v>1.125</v>
      </c>
      <c r="Q2577" s="3">
        <v>387721564.83999997</v>
      </c>
      <c r="R2577" s="4">
        <v>1.7000000000000001E-2</v>
      </c>
      <c r="S2577" s="3">
        <v>6591267</v>
      </c>
      <c r="T2577" s="3"/>
      <c r="U2577" s="5"/>
      <c r="V2577" s="3">
        <v>51350688</v>
      </c>
      <c r="W2577" s="5"/>
      <c r="X2577" s="3">
        <v>111051751</v>
      </c>
      <c r="Y2577" s="3">
        <v>13105330</v>
      </c>
      <c r="Z2577" s="3">
        <v>411264</v>
      </c>
      <c r="AA2577" s="3">
        <v>2642765</v>
      </c>
      <c r="AB2577" s="3">
        <v>92762836</v>
      </c>
      <c r="AC2577" s="3">
        <v>2129556</v>
      </c>
      <c r="AD2577" s="3">
        <v>59701063</v>
      </c>
      <c r="AE2577" s="3">
        <v>0</v>
      </c>
      <c r="AF2577" s="3">
        <v>72979062</v>
      </c>
      <c r="AG2577" s="3">
        <v>6591267</v>
      </c>
      <c r="AH2577" s="3">
        <v>59701063</v>
      </c>
      <c r="AI2577" s="3">
        <v>51350688</v>
      </c>
      <c r="AJ2577" s="3">
        <v>7750052</v>
      </c>
      <c r="AK2577" s="3">
        <v>7750052</v>
      </c>
      <c r="AL2577" s="3">
        <v>2656361</v>
      </c>
      <c r="AM2577" s="3">
        <v>5093691</v>
      </c>
      <c r="AN2577" s="3">
        <v>-816305</v>
      </c>
      <c r="AO2577" s="3">
        <v>0</v>
      </c>
      <c r="AP2577" s="3">
        <v>816305</v>
      </c>
      <c r="AQ2577" s="3">
        <v>0</v>
      </c>
      <c r="AR2577" s="3">
        <f>Tabela1[[#This Row],[Potrzeby finansowe 2027
w tym:]]+Tabela1[[#This Row],[Rozliczenie 2025 potrz. fin.]]</f>
        <v>111051751</v>
      </c>
      <c r="AS2577" s="3">
        <v>0</v>
      </c>
      <c r="AT2577" s="3">
        <v>0</v>
      </c>
      <c r="AU2577" s="3"/>
      <c r="AV2577" s="3"/>
      <c r="AW2577" s="3"/>
      <c r="AX2577" s="3"/>
      <c r="AY2577" s="3"/>
      <c r="AZ2577" s="3"/>
      <c r="BA2577" s="3">
        <v>411264</v>
      </c>
      <c r="BB2577" s="3">
        <v>0</v>
      </c>
      <c r="BC2577" s="3">
        <v>92.87</v>
      </c>
      <c r="BD2577" s="3">
        <v>17919.45</v>
      </c>
      <c r="BE2577" s="3">
        <v>35.520000000000003</v>
      </c>
      <c r="BF2577" s="3">
        <v>0</v>
      </c>
      <c r="BG2577" s="3">
        <v>1402167</v>
      </c>
      <c r="BH2577" s="3">
        <v>71401</v>
      </c>
      <c r="BI2577" s="3">
        <v>1240598</v>
      </c>
      <c r="BJ2577" s="3">
        <v>21556281.4375</v>
      </c>
      <c r="BK2577" s="3">
        <v>9261226.3100000024</v>
      </c>
      <c r="BL2577" s="3">
        <v>2897899.55</v>
      </c>
      <c r="BM2577" s="3">
        <v>43384421.409999996</v>
      </c>
      <c r="BN2577" s="53">
        <v>0.82927209990141304</v>
      </c>
      <c r="BO2577" s="54">
        <v>3.1246085999999998E-3</v>
      </c>
      <c r="BP2577" s="70">
        <v>78830</v>
      </c>
      <c r="BQ2577" s="71"/>
      <c r="BR2577" s="70"/>
      <c r="BS2577" s="72"/>
      <c r="BT2577" s="72"/>
      <c r="BU2577" s="70">
        <v>72979062</v>
      </c>
      <c r="BV2577" s="70">
        <v>6591267</v>
      </c>
      <c r="BW2577" s="74">
        <v>59701063</v>
      </c>
      <c r="BX2577" s="70">
        <v>139271392</v>
      </c>
    </row>
    <row r="2578" spans="1:76" x14ac:dyDescent="0.3">
      <c r="A2578" s="73" t="s">
        <v>2322</v>
      </c>
      <c r="B2578" s="2" t="s">
        <v>69</v>
      </c>
      <c r="C2578" s="2" t="s">
        <v>126</v>
      </c>
      <c r="D2578" s="2"/>
      <c r="E2578" s="2"/>
      <c r="F2578" s="17" t="str">
        <f>+Tabela1[[#This Row],[WK]]&amp;Tabela1[[#This Row],[PK]]&amp;Tabela1[[#This Row],[GK]]</f>
        <v>1018</v>
      </c>
      <c r="G2578" s="2" t="s">
        <v>2415</v>
      </c>
      <c r="H2578" s="3">
        <v>1967592499.5699999</v>
      </c>
      <c r="I2578" s="4">
        <v>1.125</v>
      </c>
      <c r="J2578" s="3">
        <v>2213541562.02</v>
      </c>
      <c r="K2578" s="11">
        <v>0.02</v>
      </c>
      <c r="L2578" s="3">
        <v>44270831</v>
      </c>
      <c r="M2578" s="3"/>
      <c r="N2578" s="5"/>
      <c r="O2578" s="3">
        <v>198006604.81</v>
      </c>
      <c r="P2578" s="4">
        <v>1.125</v>
      </c>
      <c r="Q2578" s="3">
        <v>222757430.41</v>
      </c>
      <c r="R2578" s="4">
        <v>1.7000000000000001E-2</v>
      </c>
      <c r="S2578" s="3">
        <v>3786876</v>
      </c>
      <c r="T2578" s="3"/>
      <c r="U2578" s="5"/>
      <c r="V2578" s="3">
        <v>29344615</v>
      </c>
      <c r="W2578" s="5"/>
      <c r="X2578" s="3">
        <v>25469025</v>
      </c>
      <c r="Y2578" s="3">
        <v>778893</v>
      </c>
      <c r="Z2578" s="3">
        <v>286103</v>
      </c>
      <c r="AA2578" s="3">
        <v>1363848</v>
      </c>
      <c r="AB2578" s="3">
        <v>18871453</v>
      </c>
      <c r="AC2578" s="3">
        <v>4168728</v>
      </c>
      <c r="AD2578" s="3">
        <v>0</v>
      </c>
      <c r="AE2578" s="3">
        <v>0</v>
      </c>
      <c r="AF2578" s="3">
        <v>44270831</v>
      </c>
      <c r="AG2578" s="3">
        <v>3786876</v>
      </c>
      <c r="AH2578" s="3">
        <v>0</v>
      </c>
      <c r="AI2578" s="3">
        <v>29344615</v>
      </c>
      <c r="AJ2578" s="3">
        <v>397967</v>
      </c>
      <c r="AK2578" s="3">
        <v>-413367</v>
      </c>
      <c r="AL2578" s="3">
        <v>1862402</v>
      </c>
      <c r="AM2578" s="3">
        <v>-2275769</v>
      </c>
      <c r="AN2578" s="3">
        <v>-811334</v>
      </c>
      <c r="AO2578" s="3">
        <v>0</v>
      </c>
      <c r="AP2578" s="3">
        <v>0</v>
      </c>
      <c r="AQ2578" s="3">
        <v>-811334</v>
      </c>
      <c r="AR2578" s="3">
        <f>Tabela1[[#This Row],[Potrzeby finansowe 2027
w tym:]]+Tabela1[[#This Row],[Rozliczenie 2025 potrz. fin.]]</f>
        <v>24657691</v>
      </c>
      <c r="AS2578" s="3">
        <v>0</v>
      </c>
      <c r="AT2578" s="3">
        <v>0</v>
      </c>
      <c r="AU2578" s="3"/>
      <c r="AV2578" s="3"/>
      <c r="AW2578" s="3"/>
      <c r="AX2578" s="3"/>
      <c r="AY2578" s="3"/>
      <c r="AZ2578" s="3"/>
      <c r="BA2578" s="3">
        <v>286103</v>
      </c>
      <c r="BB2578" s="3">
        <v>0</v>
      </c>
      <c r="BC2578" s="3">
        <v>57.95</v>
      </c>
      <c r="BD2578" s="3">
        <v>12500.37</v>
      </c>
      <c r="BE2578" s="3">
        <v>0.32</v>
      </c>
      <c r="BF2578" s="3">
        <v>0</v>
      </c>
      <c r="BG2578" s="3">
        <v>810476</v>
      </c>
      <c r="BH2578" s="3">
        <v>41271</v>
      </c>
      <c r="BI2578" s="3">
        <v>553372</v>
      </c>
      <c r="BJ2578" s="3">
        <v>9615230.0549999997</v>
      </c>
      <c r="BK2578" s="3">
        <v>5206366.67</v>
      </c>
      <c r="BL2578" s="3">
        <v>2571045.88</v>
      </c>
      <c r="BM2578" s="3">
        <v>12493361.779999999</v>
      </c>
      <c r="BN2578" s="53">
        <v>0.98014295103516258</v>
      </c>
      <c r="BO2578" s="54">
        <v>1.5966744000000001E-3</v>
      </c>
      <c r="BP2578" s="70">
        <v>40282</v>
      </c>
      <c r="BQ2578" s="71"/>
      <c r="BR2578" s="70"/>
      <c r="BS2578" s="72"/>
      <c r="BT2578" s="72"/>
      <c r="BU2578" s="70">
        <v>44270831</v>
      </c>
      <c r="BV2578" s="70">
        <v>3786876</v>
      </c>
      <c r="BW2578" s="74">
        <v>0</v>
      </c>
      <c r="BX2578" s="70">
        <v>48057707</v>
      </c>
    </row>
    <row r="2579" spans="1:76" x14ac:dyDescent="0.3">
      <c r="A2579" s="73" t="s">
        <v>2322</v>
      </c>
      <c r="B2579" s="2" t="s">
        <v>69</v>
      </c>
      <c r="C2579" s="2" t="s">
        <v>132</v>
      </c>
      <c r="D2579" s="2"/>
      <c r="E2579" s="2"/>
      <c r="F2579" s="17" t="str">
        <f>+Tabela1[[#This Row],[WK]]&amp;Tabela1[[#This Row],[PK]]&amp;Tabela1[[#This Row],[GK]]</f>
        <v>1019</v>
      </c>
      <c r="G2579" s="2" t="s">
        <v>2416</v>
      </c>
      <c r="H2579" s="3">
        <v>2951550474.7199998</v>
      </c>
      <c r="I2579" s="4">
        <v>1.125</v>
      </c>
      <c r="J2579" s="3">
        <v>3320494284.0599999</v>
      </c>
      <c r="K2579" s="11">
        <v>0.02</v>
      </c>
      <c r="L2579" s="3">
        <v>66409886</v>
      </c>
      <c r="M2579" s="3"/>
      <c r="N2579" s="5"/>
      <c r="O2579" s="3">
        <v>261583385.77999997</v>
      </c>
      <c r="P2579" s="4">
        <v>1.125</v>
      </c>
      <c r="Q2579" s="3">
        <v>294281309</v>
      </c>
      <c r="R2579" s="4">
        <v>1.7000000000000001E-2</v>
      </c>
      <c r="S2579" s="3">
        <v>5002782</v>
      </c>
      <c r="T2579" s="3"/>
      <c r="U2579" s="5"/>
      <c r="V2579" s="3">
        <v>45939488</v>
      </c>
      <c r="W2579" s="5"/>
      <c r="X2579" s="3">
        <v>101436535</v>
      </c>
      <c r="Y2579" s="3">
        <v>14088719</v>
      </c>
      <c r="Z2579" s="3">
        <v>70698</v>
      </c>
      <c r="AA2579" s="3">
        <v>2095741</v>
      </c>
      <c r="AB2579" s="3">
        <v>84384908</v>
      </c>
      <c r="AC2579" s="3">
        <v>796469</v>
      </c>
      <c r="AD2579" s="3">
        <v>55497047</v>
      </c>
      <c r="AE2579" s="3">
        <v>0</v>
      </c>
      <c r="AF2579" s="3">
        <v>66409886</v>
      </c>
      <c r="AG2579" s="3">
        <v>5002782</v>
      </c>
      <c r="AH2579" s="3">
        <v>55497047</v>
      </c>
      <c r="AI2579" s="3">
        <v>45939488</v>
      </c>
      <c r="AJ2579" s="3">
        <v>7555820</v>
      </c>
      <c r="AK2579" s="3">
        <v>7555820</v>
      </c>
      <c r="AL2579" s="3">
        <v>2227555</v>
      </c>
      <c r="AM2579" s="3">
        <v>5328265</v>
      </c>
      <c r="AN2579" s="3">
        <v>-2667680</v>
      </c>
      <c r="AO2579" s="3">
        <v>0</v>
      </c>
      <c r="AP2579" s="3">
        <v>2667680</v>
      </c>
      <c r="AQ2579" s="3">
        <v>0</v>
      </c>
      <c r="AR2579" s="3">
        <f>Tabela1[[#This Row],[Potrzeby finansowe 2027
w tym:]]+Tabela1[[#This Row],[Rozliczenie 2025 potrz. fin.]]</f>
        <v>101436535</v>
      </c>
      <c r="AS2579" s="3">
        <v>0</v>
      </c>
      <c r="AT2579" s="3">
        <v>0</v>
      </c>
      <c r="AU2579" s="3"/>
      <c r="AV2579" s="3"/>
      <c r="AW2579" s="3"/>
      <c r="AX2579" s="3"/>
      <c r="AY2579" s="3"/>
      <c r="AZ2579" s="3"/>
      <c r="BA2579" s="3">
        <v>70698</v>
      </c>
      <c r="BB2579" s="3">
        <v>0</v>
      </c>
      <c r="BC2579" s="3">
        <v>199.84</v>
      </c>
      <c r="BD2579" s="3">
        <v>2470.5700000000002</v>
      </c>
      <c r="BE2579" s="3">
        <v>0</v>
      </c>
      <c r="BF2579" s="3">
        <v>0</v>
      </c>
      <c r="BG2579" s="3">
        <v>1226937</v>
      </c>
      <c r="BH2579" s="3">
        <v>62478</v>
      </c>
      <c r="BI2579" s="3">
        <v>868804</v>
      </c>
      <c r="BJ2579" s="3">
        <v>15096092.905000001</v>
      </c>
      <c r="BK2579" s="3">
        <v>8628689.5700000003</v>
      </c>
      <c r="BL2579" s="3">
        <v>4001543.32</v>
      </c>
      <c r="BM2579" s="3">
        <v>17866526.699999999</v>
      </c>
      <c r="BN2579" s="53">
        <v>0.80217712783437389</v>
      </c>
      <c r="BO2579" s="54">
        <v>2.8989788999999998E-3</v>
      </c>
      <c r="BP2579" s="70">
        <v>73138</v>
      </c>
      <c r="BQ2579" s="71"/>
      <c r="BR2579" s="70"/>
      <c r="BS2579" s="72"/>
      <c r="BT2579" s="72"/>
      <c r="BU2579" s="70">
        <v>66409886</v>
      </c>
      <c r="BV2579" s="70">
        <v>5002782</v>
      </c>
      <c r="BW2579" s="74">
        <v>55497047</v>
      </c>
      <c r="BX2579" s="70">
        <v>126909715</v>
      </c>
    </row>
    <row r="2580" spans="1:76" x14ac:dyDescent="0.3">
      <c r="A2580" s="73" t="s">
        <v>2322</v>
      </c>
      <c r="B2580" s="2" t="s">
        <v>69</v>
      </c>
      <c r="C2580" s="2" t="s">
        <v>140</v>
      </c>
      <c r="D2580" s="2"/>
      <c r="E2580" s="2"/>
      <c r="F2580" s="17" t="str">
        <f>+Tabela1[[#This Row],[WK]]&amp;Tabela1[[#This Row],[PK]]&amp;Tabela1[[#This Row],[GK]]</f>
        <v>1020</v>
      </c>
      <c r="G2580" s="2" t="s">
        <v>2417</v>
      </c>
      <c r="H2580" s="3">
        <v>9205999712.5900002</v>
      </c>
      <c r="I2580" s="4">
        <v>1.125</v>
      </c>
      <c r="J2580" s="3">
        <v>10356749676.66</v>
      </c>
      <c r="K2580" s="11">
        <v>0.02</v>
      </c>
      <c r="L2580" s="3">
        <v>207134994</v>
      </c>
      <c r="M2580" s="3"/>
      <c r="N2580" s="5"/>
      <c r="O2580" s="3">
        <v>1587940105.4400001</v>
      </c>
      <c r="P2580" s="4">
        <v>1.125</v>
      </c>
      <c r="Q2580" s="3">
        <v>1786432618.6199999</v>
      </c>
      <c r="R2580" s="4">
        <v>1.7000000000000001E-2</v>
      </c>
      <c r="S2580" s="3">
        <v>30369355</v>
      </c>
      <c r="T2580" s="3"/>
      <c r="U2580" s="5"/>
      <c r="V2580" s="3">
        <v>147999837</v>
      </c>
      <c r="W2580" s="5"/>
      <c r="X2580" s="3">
        <v>119214408</v>
      </c>
      <c r="Y2580" s="3">
        <v>0</v>
      </c>
      <c r="Z2580" s="3">
        <v>78198</v>
      </c>
      <c r="AA2580" s="3">
        <v>4121906</v>
      </c>
      <c r="AB2580" s="3">
        <v>115014304</v>
      </c>
      <c r="AC2580" s="3">
        <v>0</v>
      </c>
      <c r="AD2580" s="3">
        <v>0</v>
      </c>
      <c r="AE2580" s="3">
        <v>0</v>
      </c>
      <c r="AF2580" s="3">
        <v>207134994</v>
      </c>
      <c r="AG2580" s="3">
        <v>30369355</v>
      </c>
      <c r="AH2580" s="3">
        <v>0</v>
      </c>
      <c r="AI2580" s="3">
        <v>147999837</v>
      </c>
      <c r="AJ2580" s="3">
        <v>7158021</v>
      </c>
      <c r="AK2580" s="3">
        <v>4732612</v>
      </c>
      <c r="AL2580" s="3">
        <v>9310246</v>
      </c>
      <c r="AM2580" s="3">
        <v>-4577634</v>
      </c>
      <c r="AN2580" s="3">
        <v>-2425409</v>
      </c>
      <c r="AO2580" s="3">
        <v>0</v>
      </c>
      <c r="AP2580" s="3">
        <v>0</v>
      </c>
      <c r="AQ2580" s="3">
        <v>-2425409</v>
      </c>
      <c r="AR2580" s="3">
        <f>Tabela1[[#This Row],[Potrzeby finansowe 2027
w tym:]]+Tabela1[[#This Row],[Rozliczenie 2025 potrz. fin.]]</f>
        <v>116788999</v>
      </c>
      <c r="AS2580" s="3">
        <v>0</v>
      </c>
      <c r="AT2580" s="3">
        <v>0</v>
      </c>
      <c r="AU2580" s="3"/>
      <c r="AV2580" s="3"/>
      <c r="AW2580" s="3"/>
      <c r="AX2580" s="3"/>
      <c r="AY2580" s="3"/>
      <c r="AZ2580" s="3"/>
      <c r="BA2580" s="3">
        <v>78198</v>
      </c>
      <c r="BB2580" s="3">
        <v>0</v>
      </c>
      <c r="BC2580" s="3">
        <v>317.01</v>
      </c>
      <c r="BD2580" s="3">
        <v>2363.1799999999998</v>
      </c>
      <c r="BE2580" s="3">
        <v>99.12</v>
      </c>
      <c r="BF2580" s="3">
        <v>0</v>
      </c>
      <c r="BG2580" s="3">
        <v>3247207</v>
      </c>
      <c r="BH2580" s="3">
        <v>165354</v>
      </c>
      <c r="BI2580" s="3">
        <v>874699</v>
      </c>
      <c r="BJ2580" s="3">
        <v>15198524.042500002</v>
      </c>
      <c r="BK2580" s="3">
        <v>9988534.4900000021</v>
      </c>
      <c r="BL2580" s="3">
        <v>679847.53</v>
      </c>
      <c r="BM2580" s="3">
        <v>19480263.149999999</v>
      </c>
      <c r="BN2580" s="53">
        <v>1.2572050607952678</v>
      </c>
      <c r="BO2580" s="54">
        <v>6.1518249999999997E-3</v>
      </c>
      <c r="BP2580" s="70">
        <v>155204</v>
      </c>
      <c r="BQ2580" s="71"/>
      <c r="BR2580" s="70"/>
      <c r="BS2580" s="72"/>
      <c r="BT2580" s="72"/>
      <c r="BU2580" s="70">
        <v>207134994</v>
      </c>
      <c r="BV2580" s="70">
        <v>30369355</v>
      </c>
      <c r="BW2580" s="74">
        <v>0</v>
      </c>
      <c r="BX2580" s="70">
        <v>237504349</v>
      </c>
    </row>
    <row r="2581" spans="1:76" x14ac:dyDescent="0.3">
      <c r="A2581" s="73" t="s">
        <v>2322</v>
      </c>
      <c r="B2581" s="2" t="s">
        <v>69</v>
      </c>
      <c r="C2581" s="2" t="s">
        <v>147</v>
      </c>
      <c r="D2581" s="2"/>
      <c r="E2581" s="2"/>
      <c r="F2581" s="17" t="str">
        <f>+Tabela1[[#This Row],[WK]]&amp;Tabela1[[#This Row],[PK]]&amp;Tabela1[[#This Row],[GK]]</f>
        <v>1021</v>
      </c>
      <c r="G2581" s="2" t="s">
        <v>2418</v>
      </c>
      <c r="H2581" s="3">
        <v>1483453456.3299999</v>
      </c>
      <c r="I2581" s="4">
        <v>1.125</v>
      </c>
      <c r="J2581" s="3">
        <v>1668885138.3699999</v>
      </c>
      <c r="K2581" s="11">
        <v>0.02</v>
      </c>
      <c r="L2581" s="3">
        <v>33377703</v>
      </c>
      <c r="M2581" s="3"/>
      <c r="N2581" s="5"/>
      <c r="O2581" s="3">
        <v>123691734.54000001</v>
      </c>
      <c r="P2581" s="4">
        <v>1.125</v>
      </c>
      <c r="Q2581" s="3">
        <v>139153201.36000001</v>
      </c>
      <c r="R2581" s="4">
        <v>1.7000000000000001E-2</v>
      </c>
      <c r="S2581" s="3">
        <v>2365604</v>
      </c>
      <c r="T2581" s="3"/>
      <c r="U2581" s="5"/>
      <c r="V2581" s="3">
        <v>21910830</v>
      </c>
      <c r="W2581" s="5"/>
      <c r="X2581" s="3">
        <v>29694407</v>
      </c>
      <c r="Y2581" s="3">
        <v>4943667</v>
      </c>
      <c r="Z2581" s="3">
        <v>109585</v>
      </c>
      <c r="AA2581" s="3">
        <v>1261402</v>
      </c>
      <c r="AB2581" s="3">
        <v>19041112</v>
      </c>
      <c r="AC2581" s="3">
        <v>4338641</v>
      </c>
      <c r="AD2581" s="3">
        <v>8247442</v>
      </c>
      <c r="AE2581" s="3">
        <v>0</v>
      </c>
      <c r="AF2581" s="3">
        <v>33377703</v>
      </c>
      <c r="AG2581" s="3">
        <v>2365604</v>
      </c>
      <c r="AH2581" s="3">
        <v>8247442</v>
      </c>
      <c r="AI2581" s="3">
        <v>21910830</v>
      </c>
      <c r="AJ2581" s="3">
        <v>3796021</v>
      </c>
      <c r="AK2581" s="3">
        <v>4230553</v>
      </c>
      <c r="AL2581" s="3">
        <v>1627885</v>
      </c>
      <c r="AM2581" s="3">
        <v>2602668</v>
      </c>
      <c r="AN2581" s="3">
        <v>1314819</v>
      </c>
      <c r="AO2581" s="3">
        <v>0</v>
      </c>
      <c r="AP2581" s="3">
        <v>-880287</v>
      </c>
      <c r="AQ2581" s="3">
        <v>434532</v>
      </c>
      <c r="AR2581" s="3">
        <f>Tabela1[[#This Row],[Potrzeby finansowe 2027
w tym:]]+Tabela1[[#This Row],[Rozliczenie 2025 potrz. fin.]]</f>
        <v>30128939</v>
      </c>
      <c r="AS2581" s="3">
        <v>0</v>
      </c>
      <c r="AT2581" s="3">
        <v>0</v>
      </c>
      <c r="AU2581" s="3"/>
      <c r="AV2581" s="3"/>
      <c r="AW2581" s="3"/>
      <c r="AX2581" s="3"/>
      <c r="AY2581" s="3"/>
      <c r="AZ2581" s="3"/>
      <c r="BA2581" s="3">
        <v>109585</v>
      </c>
      <c r="BB2581" s="3">
        <v>0</v>
      </c>
      <c r="BC2581" s="3">
        <v>104.59</v>
      </c>
      <c r="BD2581" s="3">
        <v>4491.97</v>
      </c>
      <c r="BE2581" s="3">
        <v>42.83</v>
      </c>
      <c r="BF2581" s="3">
        <v>0</v>
      </c>
      <c r="BG2581" s="3">
        <v>694500</v>
      </c>
      <c r="BH2581" s="3">
        <v>29969</v>
      </c>
      <c r="BI2581" s="3">
        <v>566902</v>
      </c>
      <c r="BJ2581" s="3">
        <v>9850330.012500003</v>
      </c>
      <c r="BK2581" s="3">
        <v>5403125.3300000019</v>
      </c>
      <c r="BL2581" s="3">
        <v>476306.73</v>
      </c>
      <c r="BM2581" s="3">
        <v>16836205.27</v>
      </c>
      <c r="BN2581" s="53">
        <v>0.8525961222477817</v>
      </c>
      <c r="BO2581" s="54">
        <v>1.3651984999999999E-3</v>
      </c>
      <c r="BP2581" s="70">
        <v>34442</v>
      </c>
      <c r="BQ2581" s="71"/>
      <c r="BR2581" s="70"/>
      <c r="BS2581" s="72"/>
      <c r="BT2581" s="72"/>
      <c r="BU2581" s="70">
        <v>33377703</v>
      </c>
      <c r="BV2581" s="70">
        <v>2365604</v>
      </c>
      <c r="BW2581" s="74">
        <v>8247442</v>
      </c>
      <c r="BX2581" s="70">
        <v>43990749</v>
      </c>
    </row>
    <row r="2582" spans="1:76" x14ac:dyDescent="0.3">
      <c r="A2582" s="73" t="s">
        <v>2322</v>
      </c>
      <c r="B2582" s="2" t="s">
        <v>72</v>
      </c>
      <c r="C2582" s="2" t="s">
        <v>12</v>
      </c>
      <c r="D2582" s="2"/>
      <c r="E2582" s="2"/>
      <c r="F2582" s="17" t="str">
        <f>+Tabela1[[#This Row],[WK]]&amp;Tabela1[[#This Row],[PK]]&amp;Tabela1[[#This Row],[GK]]</f>
        <v>1201</v>
      </c>
      <c r="G2582" s="2" t="s">
        <v>2419</v>
      </c>
      <c r="H2582" s="3">
        <v>4994162795.79</v>
      </c>
      <c r="I2582" s="4">
        <v>1.125</v>
      </c>
      <c r="J2582" s="3">
        <v>5618433145.2600002</v>
      </c>
      <c r="K2582" s="11">
        <v>0.02</v>
      </c>
      <c r="L2582" s="3">
        <v>112368663</v>
      </c>
      <c r="M2582" s="3"/>
      <c r="N2582" s="5"/>
      <c r="O2582" s="3">
        <v>584253182.04000008</v>
      </c>
      <c r="P2582" s="4">
        <v>1.125</v>
      </c>
      <c r="Q2582" s="3">
        <v>657284829.79999995</v>
      </c>
      <c r="R2582" s="4">
        <v>1.7000000000000001E-2</v>
      </c>
      <c r="S2582" s="3">
        <v>11173842</v>
      </c>
      <c r="T2582" s="3"/>
      <c r="U2582" s="5"/>
      <c r="V2582" s="3">
        <v>81277532</v>
      </c>
      <c r="W2582" s="5"/>
      <c r="X2582" s="3">
        <v>132846651</v>
      </c>
      <c r="Y2582" s="3">
        <v>0</v>
      </c>
      <c r="Z2582" s="3">
        <v>894133</v>
      </c>
      <c r="AA2582" s="3">
        <v>3379733</v>
      </c>
      <c r="AB2582" s="3">
        <v>109520228</v>
      </c>
      <c r="AC2582" s="3">
        <v>19052557</v>
      </c>
      <c r="AD2582" s="3">
        <v>51569119</v>
      </c>
      <c r="AE2582" s="3">
        <v>0</v>
      </c>
      <c r="AF2582" s="3">
        <v>112368663</v>
      </c>
      <c r="AG2582" s="3">
        <v>11173842</v>
      </c>
      <c r="AH2582" s="3">
        <v>51569119</v>
      </c>
      <c r="AI2582" s="3">
        <v>81277532</v>
      </c>
      <c r="AJ2582" s="3">
        <v>5339078</v>
      </c>
      <c r="AK2582" s="3">
        <v>5339078</v>
      </c>
      <c r="AL2582" s="3">
        <v>6919566</v>
      </c>
      <c r="AM2582" s="3">
        <v>-1580488</v>
      </c>
      <c r="AN2582" s="3">
        <v>4977888</v>
      </c>
      <c r="AO2582" s="3">
        <v>0</v>
      </c>
      <c r="AP2582" s="3">
        <v>-4977888</v>
      </c>
      <c r="AQ2582" s="3">
        <v>0</v>
      </c>
      <c r="AR2582" s="3">
        <f>Tabela1[[#This Row],[Potrzeby finansowe 2027
w tym:]]+Tabela1[[#This Row],[Rozliczenie 2025 potrz. fin.]]</f>
        <v>132846651</v>
      </c>
      <c r="AS2582" s="3">
        <v>0</v>
      </c>
      <c r="AT2582" s="3">
        <v>0</v>
      </c>
      <c r="AU2582" s="3"/>
      <c r="AV2582" s="3"/>
      <c r="AW2582" s="3"/>
      <c r="AX2582" s="3"/>
      <c r="AY2582" s="3"/>
      <c r="AZ2582" s="3"/>
      <c r="BA2582" s="3">
        <v>894133</v>
      </c>
      <c r="BB2582" s="3">
        <v>0</v>
      </c>
      <c r="BC2582" s="3">
        <v>134.97</v>
      </c>
      <c r="BD2582" s="3">
        <v>35573.24</v>
      </c>
      <c r="BE2582" s="3">
        <v>7294.67</v>
      </c>
      <c r="BF2582" s="3">
        <v>0</v>
      </c>
      <c r="BG2582" s="3">
        <v>2099803</v>
      </c>
      <c r="BH2582" s="3">
        <v>106926</v>
      </c>
      <c r="BI2582" s="3">
        <v>1279930</v>
      </c>
      <c r="BJ2582" s="3">
        <v>22239699.890000004</v>
      </c>
      <c r="BK2582" s="3">
        <v>13512085.910000004</v>
      </c>
      <c r="BL2582" s="3">
        <v>2740980.94</v>
      </c>
      <c r="BM2582" s="3">
        <v>29428494.039999999</v>
      </c>
      <c r="BN2582" s="53">
        <v>1.0004847190272756</v>
      </c>
      <c r="BO2582" s="54">
        <v>4.0210831000000004E-3</v>
      </c>
      <c r="BP2582" s="70">
        <v>101448</v>
      </c>
      <c r="BQ2582" s="71"/>
      <c r="BR2582" s="70"/>
      <c r="BS2582" s="72"/>
      <c r="BT2582" s="72"/>
      <c r="BU2582" s="70">
        <v>112368663</v>
      </c>
      <c r="BV2582" s="70">
        <v>11173842</v>
      </c>
      <c r="BW2582" s="74">
        <v>51569119</v>
      </c>
      <c r="BX2582" s="70">
        <v>175111624</v>
      </c>
    </row>
    <row r="2583" spans="1:76" x14ac:dyDescent="0.3">
      <c r="A2583" s="73" t="s">
        <v>2322</v>
      </c>
      <c r="B2583" s="2" t="s">
        <v>72</v>
      </c>
      <c r="C2583" s="2" t="s">
        <v>11</v>
      </c>
      <c r="D2583" s="2"/>
      <c r="E2583" s="2"/>
      <c r="F2583" s="17" t="str">
        <f>+Tabela1[[#This Row],[WK]]&amp;Tabela1[[#This Row],[PK]]&amp;Tabela1[[#This Row],[GK]]</f>
        <v>1202</v>
      </c>
      <c r="G2583" s="2" t="s">
        <v>2420</v>
      </c>
      <c r="H2583" s="3">
        <v>3637280456.7800002</v>
      </c>
      <c r="I2583" s="4">
        <v>1.125</v>
      </c>
      <c r="J2583" s="3">
        <v>4091940513.8800001</v>
      </c>
      <c r="K2583" s="11">
        <v>0.02</v>
      </c>
      <c r="L2583" s="3">
        <v>81838810</v>
      </c>
      <c r="M2583" s="3"/>
      <c r="N2583" s="5"/>
      <c r="O2583" s="3">
        <v>510003769.56999993</v>
      </c>
      <c r="P2583" s="4">
        <v>1.125</v>
      </c>
      <c r="Q2583" s="3">
        <v>573754240.76999998</v>
      </c>
      <c r="R2583" s="4">
        <v>1.7000000000000001E-2</v>
      </c>
      <c r="S2583" s="3">
        <v>9753822</v>
      </c>
      <c r="T2583" s="3"/>
      <c r="U2583" s="5"/>
      <c r="V2583" s="3">
        <v>63378585</v>
      </c>
      <c r="W2583" s="5"/>
      <c r="X2583" s="3">
        <v>96679792</v>
      </c>
      <c r="Y2583" s="3">
        <v>1426880</v>
      </c>
      <c r="Z2583" s="3">
        <v>1008396</v>
      </c>
      <c r="AA2583" s="3">
        <v>2975427</v>
      </c>
      <c r="AB2583" s="3">
        <v>68488378</v>
      </c>
      <c r="AC2583" s="3">
        <v>22780711</v>
      </c>
      <c r="AD2583" s="3">
        <v>33301207</v>
      </c>
      <c r="AE2583" s="3">
        <v>0</v>
      </c>
      <c r="AF2583" s="3">
        <v>81838810</v>
      </c>
      <c r="AG2583" s="3">
        <v>9753822</v>
      </c>
      <c r="AH2583" s="3">
        <v>33301207</v>
      </c>
      <c r="AI2583" s="3">
        <v>63378585</v>
      </c>
      <c r="AJ2583" s="3">
        <v>7064576</v>
      </c>
      <c r="AK2583" s="3">
        <v>7064576</v>
      </c>
      <c r="AL2583" s="3">
        <v>1669861</v>
      </c>
      <c r="AM2583" s="3">
        <v>5394715</v>
      </c>
      <c r="AN2583" s="3">
        <v>-663421</v>
      </c>
      <c r="AO2583" s="3">
        <v>0</v>
      </c>
      <c r="AP2583" s="3">
        <v>663421</v>
      </c>
      <c r="AQ2583" s="3">
        <v>0</v>
      </c>
      <c r="AR2583" s="3">
        <f>Tabela1[[#This Row],[Potrzeby finansowe 2027
w tym:]]+Tabela1[[#This Row],[Rozliczenie 2025 potrz. fin.]]</f>
        <v>96679792</v>
      </c>
      <c r="AS2583" s="3">
        <v>0</v>
      </c>
      <c r="AT2583" s="3">
        <v>0</v>
      </c>
      <c r="AU2583" s="3"/>
      <c r="AV2583" s="3"/>
      <c r="AW2583" s="3"/>
      <c r="AX2583" s="3"/>
      <c r="AY2583" s="3"/>
      <c r="AZ2583" s="3"/>
      <c r="BA2583" s="3">
        <v>1008396</v>
      </c>
      <c r="BB2583" s="3">
        <v>0</v>
      </c>
      <c r="BC2583" s="3">
        <v>5.6</v>
      </c>
      <c r="BD2583" s="3">
        <v>44430.7</v>
      </c>
      <c r="BE2583" s="3">
        <v>581.35</v>
      </c>
      <c r="BF2583" s="3">
        <v>0</v>
      </c>
      <c r="BG2583" s="3">
        <v>1785911</v>
      </c>
      <c r="BH2583" s="3">
        <v>90942</v>
      </c>
      <c r="BI2583" s="3">
        <v>1189516</v>
      </c>
      <c r="BJ2583" s="3">
        <v>20668681.205000002</v>
      </c>
      <c r="BK2583" s="3">
        <v>10052893.57</v>
      </c>
      <c r="BL2583" s="3">
        <v>11888929.210000001</v>
      </c>
      <c r="BM2583" s="3">
        <v>18685292.120000001</v>
      </c>
      <c r="BN2583" s="53">
        <v>0.98089878409464348</v>
      </c>
      <c r="BO2583" s="54">
        <v>3.0407151999999999E-3</v>
      </c>
      <c r="BP2583" s="70">
        <v>76714</v>
      </c>
      <c r="BQ2583" s="71"/>
      <c r="BR2583" s="70"/>
      <c r="BS2583" s="72"/>
      <c r="BT2583" s="72"/>
      <c r="BU2583" s="70">
        <v>81838810</v>
      </c>
      <c r="BV2583" s="70">
        <v>9753822</v>
      </c>
      <c r="BW2583" s="74">
        <v>33301207</v>
      </c>
      <c r="BX2583" s="70">
        <v>124893839</v>
      </c>
    </row>
    <row r="2584" spans="1:76" x14ac:dyDescent="0.3">
      <c r="A2584" s="73" t="s">
        <v>2322</v>
      </c>
      <c r="B2584" s="2" t="s">
        <v>72</v>
      </c>
      <c r="C2584" s="2" t="s">
        <v>16</v>
      </c>
      <c r="D2584" s="2"/>
      <c r="E2584" s="2"/>
      <c r="F2584" s="17" t="str">
        <f>+Tabela1[[#This Row],[WK]]&amp;Tabela1[[#This Row],[PK]]&amp;Tabela1[[#This Row],[GK]]</f>
        <v>1203</v>
      </c>
      <c r="G2584" s="2" t="s">
        <v>2421</v>
      </c>
      <c r="H2584" s="3">
        <v>6654183013.3500004</v>
      </c>
      <c r="I2584" s="4">
        <v>1.125</v>
      </c>
      <c r="J2584" s="3">
        <v>7485955890.0200005</v>
      </c>
      <c r="K2584" s="11">
        <v>0.02</v>
      </c>
      <c r="L2584" s="3">
        <v>149719118</v>
      </c>
      <c r="M2584" s="3"/>
      <c r="N2584" s="5"/>
      <c r="O2584" s="3">
        <v>919998485.16999996</v>
      </c>
      <c r="P2584" s="4">
        <v>1.125</v>
      </c>
      <c r="Q2584" s="3">
        <v>1034998295.8200001</v>
      </c>
      <c r="R2584" s="4">
        <v>1.7000000000000001E-2</v>
      </c>
      <c r="S2584" s="3">
        <v>17594971</v>
      </c>
      <c r="T2584" s="3"/>
      <c r="U2584" s="5"/>
      <c r="V2584" s="3">
        <v>108914575</v>
      </c>
      <c r="W2584" s="5"/>
      <c r="X2584" s="3">
        <v>101779917</v>
      </c>
      <c r="Y2584" s="3">
        <v>0</v>
      </c>
      <c r="Z2584" s="3">
        <v>249626</v>
      </c>
      <c r="AA2584" s="3">
        <v>3184024</v>
      </c>
      <c r="AB2584" s="3">
        <v>98346267</v>
      </c>
      <c r="AC2584" s="3">
        <v>0</v>
      </c>
      <c r="AD2584" s="3">
        <v>5875310</v>
      </c>
      <c r="AE2584" s="3">
        <v>0</v>
      </c>
      <c r="AF2584" s="3">
        <v>149719118</v>
      </c>
      <c r="AG2584" s="3">
        <v>17594971</v>
      </c>
      <c r="AH2584" s="3">
        <v>5875310</v>
      </c>
      <c r="AI2584" s="3">
        <v>108914575</v>
      </c>
      <c r="AJ2584" s="3">
        <v>7271679</v>
      </c>
      <c r="AK2584" s="3">
        <v>7057340</v>
      </c>
      <c r="AL2584" s="3">
        <v>6487268</v>
      </c>
      <c r="AM2584" s="3">
        <v>570072</v>
      </c>
      <c r="AN2584" s="3">
        <v>-214339</v>
      </c>
      <c r="AO2584" s="3">
        <v>0</v>
      </c>
      <c r="AP2584" s="3">
        <v>0</v>
      </c>
      <c r="AQ2584" s="3">
        <v>-214339</v>
      </c>
      <c r="AR2584" s="3">
        <f>Tabela1[[#This Row],[Potrzeby finansowe 2027
w tym:]]+Tabela1[[#This Row],[Rozliczenie 2025 potrz. fin.]]</f>
        <v>101565578</v>
      </c>
      <c r="AS2584" s="3">
        <v>0</v>
      </c>
      <c r="AT2584" s="3">
        <v>0</v>
      </c>
      <c r="AU2584" s="3"/>
      <c r="AV2584" s="3"/>
      <c r="AW2584" s="3"/>
      <c r="AX2584" s="3"/>
      <c r="AY2584" s="3"/>
      <c r="AZ2584" s="3"/>
      <c r="BA2584" s="3">
        <v>249626</v>
      </c>
      <c r="BB2584" s="3">
        <v>0</v>
      </c>
      <c r="BC2584" s="3">
        <v>67.58</v>
      </c>
      <c r="BD2584" s="3">
        <v>10413.280000000001</v>
      </c>
      <c r="BE2584" s="3">
        <v>873.45</v>
      </c>
      <c r="BF2584" s="3">
        <v>0</v>
      </c>
      <c r="BG2584" s="3">
        <v>2293334</v>
      </c>
      <c r="BH2584" s="3">
        <v>116781</v>
      </c>
      <c r="BI2584" s="3">
        <v>890690</v>
      </c>
      <c r="BJ2584" s="3">
        <v>15476374.467499999</v>
      </c>
      <c r="BK2584" s="3">
        <v>10135266.559999999</v>
      </c>
      <c r="BL2584" s="3">
        <v>1759789.8</v>
      </c>
      <c r="BM2584" s="3">
        <v>17844852.030000001</v>
      </c>
      <c r="BN2584" s="53">
        <v>1.2364360828130134</v>
      </c>
      <c r="BO2584" s="54">
        <v>4.4065655999999996E-3</v>
      </c>
      <c r="BP2584" s="70">
        <v>111173</v>
      </c>
      <c r="BQ2584" s="71"/>
      <c r="BR2584" s="70"/>
      <c r="BS2584" s="72"/>
      <c r="BT2584" s="72"/>
      <c r="BU2584" s="70">
        <v>149719118</v>
      </c>
      <c r="BV2584" s="70">
        <v>17594971</v>
      </c>
      <c r="BW2584" s="74">
        <v>5875310</v>
      </c>
      <c r="BX2584" s="70">
        <v>173189399</v>
      </c>
    </row>
    <row r="2585" spans="1:76" x14ac:dyDescent="0.3">
      <c r="A2585" s="73" t="s">
        <v>2322</v>
      </c>
      <c r="B2585" s="2" t="s">
        <v>72</v>
      </c>
      <c r="C2585" s="2" t="s">
        <v>18</v>
      </c>
      <c r="D2585" s="2"/>
      <c r="E2585" s="2"/>
      <c r="F2585" s="17" t="str">
        <f>+Tabela1[[#This Row],[WK]]&amp;Tabela1[[#This Row],[PK]]&amp;Tabela1[[#This Row],[GK]]</f>
        <v>1204</v>
      </c>
      <c r="G2585" s="2" t="s">
        <v>2422</v>
      </c>
      <c r="H2585" s="3">
        <v>1845623358.6900001</v>
      </c>
      <c r="I2585" s="4">
        <v>1.125</v>
      </c>
      <c r="J2585" s="3">
        <v>2076326278.53</v>
      </c>
      <c r="K2585" s="11">
        <v>0.02</v>
      </c>
      <c r="L2585" s="3">
        <v>41526526</v>
      </c>
      <c r="M2585" s="3"/>
      <c r="N2585" s="5"/>
      <c r="O2585" s="3">
        <v>197060316.01999998</v>
      </c>
      <c r="P2585" s="4">
        <v>1.125</v>
      </c>
      <c r="Q2585" s="3">
        <v>221692855.52000001</v>
      </c>
      <c r="R2585" s="4">
        <v>1.7000000000000001E-2</v>
      </c>
      <c r="S2585" s="3">
        <v>3768779</v>
      </c>
      <c r="T2585" s="3"/>
      <c r="U2585" s="5"/>
      <c r="V2585" s="3">
        <v>31524290</v>
      </c>
      <c r="W2585" s="5"/>
      <c r="X2585" s="3">
        <v>67001624</v>
      </c>
      <c r="Y2585" s="3">
        <v>17187505</v>
      </c>
      <c r="Z2585" s="3">
        <v>120741</v>
      </c>
      <c r="AA2585" s="3">
        <v>2048302</v>
      </c>
      <c r="AB2585" s="3">
        <v>31953125</v>
      </c>
      <c r="AC2585" s="3">
        <v>15691951</v>
      </c>
      <c r="AD2585" s="3">
        <v>35477334</v>
      </c>
      <c r="AE2585" s="3">
        <v>0</v>
      </c>
      <c r="AF2585" s="3">
        <v>41526526</v>
      </c>
      <c r="AG2585" s="3">
        <v>3768779</v>
      </c>
      <c r="AH2585" s="3">
        <v>35477334</v>
      </c>
      <c r="AI2585" s="3">
        <v>31524290</v>
      </c>
      <c r="AJ2585" s="3">
        <v>1032262</v>
      </c>
      <c r="AK2585" s="3">
        <v>1032262</v>
      </c>
      <c r="AL2585" s="3">
        <v>2282414</v>
      </c>
      <c r="AM2585" s="3">
        <v>-1250152</v>
      </c>
      <c r="AN2585" s="3">
        <v>1358059</v>
      </c>
      <c r="AO2585" s="3">
        <v>0</v>
      </c>
      <c r="AP2585" s="3">
        <v>-1358059</v>
      </c>
      <c r="AQ2585" s="3">
        <v>0</v>
      </c>
      <c r="AR2585" s="3">
        <f>Tabela1[[#This Row],[Potrzeby finansowe 2027
w tym:]]+Tabela1[[#This Row],[Rozliczenie 2025 potrz. fin.]]</f>
        <v>67001624</v>
      </c>
      <c r="AS2585" s="3">
        <v>0</v>
      </c>
      <c r="AT2585" s="3">
        <v>0</v>
      </c>
      <c r="AU2585" s="3"/>
      <c r="AV2585" s="3"/>
      <c r="AW2585" s="3"/>
      <c r="AX2585" s="3"/>
      <c r="AY2585" s="3"/>
      <c r="AZ2585" s="3"/>
      <c r="BA2585" s="3">
        <v>120741</v>
      </c>
      <c r="BB2585" s="3">
        <v>0</v>
      </c>
      <c r="BC2585" s="3">
        <v>0</v>
      </c>
      <c r="BD2585" s="3">
        <v>5353.18</v>
      </c>
      <c r="BE2585" s="3">
        <v>7.56</v>
      </c>
      <c r="BF2585" s="3">
        <v>0</v>
      </c>
      <c r="BG2585" s="3">
        <v>1118870</v>
      </c>
      <c r="BH2585" s="3">
        <v>56975</v>
      </c>
      <c r="BI2585" s="3">
        <v>929432</v>
      </c>
      <c r="BJ2585" s="3">
        <v>16149535.417499999</v>
      </c>
      <c r="BK2585" s="3">
        <v>10239416.309999999</v>
      </c>
      <c r="BL2585" s="3">
        <v>2176995.79</v>
      </c>
      <c r="BM2585" s="3">
        <v>19286484.850000001</v>
      </c>
      <c r="BN2585" s="53">
        <v>0.69592507394019065</v>
      </c>
      <c r="BO2585" s="54">
        <v>2.1194933000000002E-3</v>
      </c>
      <c r="BP2585" s="70">
        <v>53472</v>
      </c>
      <c r="BQ2585" s="71"/>
      <c r="BR2585" s="70"/>
      <c r="BS2585" s="72"/>
      <c r="BT2585" s="72"/>
      <c r="BU2585" s="70">
        <v>41526526</v>
      </c>
      <c r="BV2585" s="70">
        <v>3768779</v>
      </c>
      <c r="BW2585" s="74">
        <v>35477334</v>
      </c>
      <c r="BX2585" s="70">
        <v>80772639</v>
      </c>
    </row>
    <row r="2586" spans="1:76" x14ac:dyDescent="0.3">
      <c r="A2586" s="73" t="s">
        <v>2322</v>
      </c>
      <c r="B2586" s="2" t="s">
        <v>72</v>
      </c>
      <c r="C2586" s="2" t="s">
        <v>21</v>
      </c>
      <c r="D2586" s="2"/>
      <c r="E2586" s="2"/>
      <c r="F2586" s="17" t="str">
        <f>+Tabela1[[#This Row],[WK]]&amp;Tabela1[[#This Row],[PK]]&amp;Tabela1[[#This Row],[GK]]</f>
        <v>1205</v>
      </c>
      <c r="G2586" s="2" t="s">
        <v>2423</v>
      </c>
      <c r="H2586" s="3">
        <v>4006798910.5599999</v>
      </c>
      <c r="I2586" s="4">
        <v>1.125</v>
      </c>
      <c r="J2586" s="3">
        <v>4507648774.3800001</v>
      </c>
      <c r="K2586" s="11">
        <v>0.02</v>
      </c>
      <c r="L2586" s="3">
        <v>90152975</v>
      </c>
      <c r="M2586" s="3"/>
      <c r="N2586" s="5"/>
      <c r="O2586" s="3">
        <v>461646410.90999997</v>
      </c>
      <c r="P2586" s="4">
        <v>1.125</v>
      </c>
      <c r="Q2586" s="3">
        <v>519352212.26999998</v>
      </c>
      <c r="R2586" s="4">
        <v>1.7000000000000001E-2</v>
      </c>
      <c r="S2586" s="3">
        <v>8828988</v>
      </c>
      <c r="T2586" s="3"/>
      <c r="U2586" s="5"/>
      <c r="V2586" s="3">
        <v>69423509</v>
      </c>
      <c r="W2586" s="5"/>
      <c r="X2586" s="3">
        <v>129245286</v>
      </c>
      <c r="Y2586" s="3">
        <v>24017631</v>
      </c>
      <c r="Z2586" s="3">
        <v>1591576</v>
      </c>
      <c r="AA2586" s="3">
        <v>3465288</v>
      </c>
      <c r="AB2586" s="3">
        <v>93222856</v>
      </c>
      <c r="AC2586" s="3">
        <v>6947935</v>
      </c>
      <c r="AD2586" s="3">
        <v>59821778</v>
      </c>
      <c r="AE2586" s="3">
        <v>0</v>
      </c>
      <c r="AF2586" s="3">
        <v>90152975</v>
      </c>
      <c r="AG2586" s="3">
        <v>8828988</v>
      </c>
      <c r="AH2586" s="3">
        <v>59821778</v>
      </c>
      <c r="AI2586" s="3">
        <v>69423509</v>
      </c>
      <c r="AJ2586" s="3">
        <v>7978034</v>
      </c>
      <c r="AK2586" s="3">
        <v>7978034</v>
      </c>
      <c r="AL2586" s="3">
        <v>4152549</v>
      </c>
      <c r="AM2586" s="3">
        <v>3825485</v>
      </c>
      <c r="AN2586" s="3">
        <v>-1425867</v>
      </c>
      <c r="AO2586" s="3">
        <v>0</v>
      </c>
      <c r="AP2586" s="3">
        <v>1425867</v>
      </c>
      <c r="AQ2586" s="3">
        <v>0</v>
      </c>
      <c r="AR2586" s="3">
        <f>Tabela1[[#This Row],[Potrzeby finansowe 2027
w tym:]]+Tabela1[[#This Row],[Rozliczenie 2025 potrz. fin.]]</f>
        <v>129245286</v>
      </c>
      <c r="AS2586" s="3">
        <v>0</v>
      </c>
      <c r="AT2586" s="3">
        <v>0</v>
      </c>
      <c r="AU2586" s="3"/>
      <c r="AV2586" s="3"/>
      <c r="AW2586" s="3"/>
      <c r="AX2586" s="3"/>
      <c r="AY2586" s="3"/>
      <c r="AZ2586" s="3"/>
      <c r="BA2586" s="3">
        <v>1591576</v>
      </c>
      <c r="BB2586" s="3">
        <v>1755.34</v>
      </c>
      <c r="BC2586" s="3">
        <v>241.4</v>
      </c>
      <c r="BD2586" s="3">
        <v>57337.69</v>
      </c>
      <c r="BE2586" s="3">
        <v>1539.37</v>
      </c>
      <c r="BF2586" s="3">
        <v>0</v>
      </c>
      <c r="BG2586" s="3">
        <v>2036942</v>
      </c>
      <c r="BH2586" s="3">
        <v>103725</v>
      </c>
      <c r="BI2586" s="3">
        <v>1428346</v>
      </c>
      <c r="BJ2586" s="3">
        <v>24818524.884999998</v>
      </c>
      <c r="BK2586" s="3">
        <v>14138058.989999998</v>
      </c>
      <c r="BL2586" s="3">
        <v>11333966.26</v>
      </c>
      <c r="BM2586" s="3">
        <v>20053931.059999999</v>
      </c>
      <c r="BN2586" s="53">
        <v>0.77254354255668745</v>
      </c>
      <c r="BO2586" s="54">
        <v>4.1722527999999998E-3</v>
      </c>
      <c r="BP2586" s="70">
        <v>105262</v>
      </c>
      <c r="BQ2586" s="71"/>
      <c r="BR2586" s="70"/>
      <c r="BS2586" s="72"/>
      <c r="BT2586" s="72"/>
      <c r="BU2586" s="70">
        <v>90152975</v>
      </c>
      <c r="BV2586" s="70">
        <v>8828988</v>
      </c>
      <c r="BW2586" s="74">
        <v>59821778</v>
      </c>
      <c r="BX2586" s="70">
        <v>158803741</v>
      </c>
    </row>
    <row r="2587" spans="1:76" x14ac:dyDescent="0.3">
      <c r="A2587" s="73" t="s">
        <v>2322</v>
      </c>
      <c r="B2587" s="2" t="s">
        <v>72</v>
      </c>
      <c r="C2587" s="2" t="s">
        <v>23</v>
      </c>
      <c r="D2587" s="2"/>
      <c r="E2587" s="2"/>
      <c r="F2587" s="17" t="str">
        <f>+Tabela1[[#This Row],[WK]]&amp;Tabela1[[#This Row],[PK]]&amp;Tabela1[[#This Row],[GK]]</f>
        <v>1206</v>
      </c>
      <c r="G2587" s="2" t="s">
        <v>2424</v>
      </c>
      <c r="H2587" s="3">
        <v>18091967917.119999</v>
      </c>
      <c r="I2587" s="4">
        <v>1.125</v>
      </c>
      <c r="J2587" s="3">
        <v>20353463906.759998</v>
      </c>
      <c r="K2587" s="11">
        <v>0.02</v>
      </c>
      <c r="L2587" s="3">
        <v>407069278</v>
      </c>
      <c r="M2587" s="3"/>
      <c r="N2587" s="5"/>
      <c r="O2587" s="3">
        <v>2944917980.0599999</v>
      </c>
      <c r="P2587" s="4">
        <v>1.125</v>
      </c>
      <c r="Q2587" s="3">
        <v>3313032727.5700002</v>
      </c>
      <c r="R2587" s="4">
        <v>1.7000000000000001E-2</v>
      </c>
      <c r="S2587" s="3">
        <v>56321556</v>
      </c>
      <c r="T2587" s="3"/>
      <c r="U2587" s="5"/>
      <c r="V2587" s="3">
        <v>252866418</v>
      </c>
      <c r="W2587" s="5"/>
      <c r="X2587" s="3">
        <v>99429947</v>
      </c>
      <c r="Y2587" s="3">
        <v>0</v>
      </c>
      <c r="Z2587" s="3">
        <v>1207647</v>
      </c>
      <c r="AA2587" s="3">
        <v>8771322</v>
      </c>
      <c r="AB2587" s="3">
        <v>89450978</v>
      </c>
      <c r="AC2587" s="3">
        <v>0</v>
      </c>
      <c r="AD2587" s="3">
        <v>0</v>
      </c>
      <c r="AE2587" s="3">
        <v>52601848</v>
      </c>
      <c r="AF2587" s="3">
        <v>354467430</v>
      </c>
      <c r="AG2587" s="3">
        <v>56321556</v>
      </c>
      <c r="AH2587" s="3">
        <v>0</v>
      </c>
      <c r="AI2587" s="3">
        <v>252866418</v>
      </c>
      <c r="AJ2587" s="3">
        <v>6256303</v>
      </c>
      <c r="AK2587" s="3">
        <v>6299120</v>
      </c>
      <c r="AL2587" s="3">
        <v>20707112</v>
      </c>
      <c r="AM2587" s="3">
        <v>-14407992</v>
      </c>
      <c r="AN2587" s="3">
        <v>42817</v>
      </c>
      <c r="AO2587" s="3">
        <v>0</v>
      </c>
      <c r="AP2587" s="3">
        <v>0</v>
      </c>
      <c r="AQ2587" s="3">
        <v>42817</v>
      </c>
      <c r="AR2587" s="3">
        <f>Tabela1[[#This Row],[Potrzeby finansowe 2027
w tym:]]+Tabela1[[#This Row],[Rozliczenie 2025 potrz. fin.]]</f>
        <v>99472764</v>
      </c>
      <c r="AS2587" s="3">
        <v>0</v>
      </c>
      <c r="AT2587" s="3">
        <v>0</v>
      </c>
      <c r="AU2587" s="3"/>
      <c r="AV2587" s="3"/>
      <c r="AW2587" s="3"/>
      <c r="AX2587" s="3"/>
      <c r="AY2587" s="3"/>
      <c r="AZ2587" s="3"/>
      <c r="BA2587" s="3">
        <v>1207647</v>
      </c>
      <c r="BB2587" s="3">
        <v>2155.85</v>
      </c>
      <c r="BC2587" s="3">
        <v>910.46</v>
      </c>
      <c r="BD2587" s="3">
        <v>35987.910000000003</v>
      </c>
      <c r="BE2587" s="3">
        <v>370.47</v>
      </c>
      <c r="BF2587" s="3">
        <v>0</v>
      </c>
      <c r="BG2587" s="3">
        <v>5987302</v>
      </c>
      <c r="BH2587" s="3">
        <v>304885</v>
      </c>
      <c r="BI2587" s="3">
        <v>2784020</v>
      </c>
      <c r="BJ2587" s="3">
        <v>48374332.519999996</v>
      </c>
      <c r="BK2587" s="3">
        <v>29391712.869999997</v>
      </c>
      <c r="BL2587" s="3">
        <v>12121952.460000001</v>
      </c>
      <c r="BM2587" s="3">
        <v>51686573.68</v>
      </c>
      <c r="BN2587" s="53">
        <v>1.4342425238251724</v>
      </c>
      <c r="BO2587" s="54">
        <v>1.0521204899999999E-2</v>
      </c>
      <c r="BP2587" s="70">
        <v>265438</v>
      </c>
      <c r="BQ2587" s="71"/>
      <c r="BR2587" s="70"/>
      <c r="BS2587" s="72"/>
      <c r="BT2587" s="72"/>
      <c r="BU2587" s="70">
        <v>354467430</v>
      </c>
      <c r="BV2587" s="70">
        <v>56321556</v>
      </c>
      <c r="BW2587" s="74">
        <v>0</v>
      </c>
      <c r="BX2587" s="70">
        <v>410788986</v>
      </c>
    </row>
    <row r="2588" spans="1:76" x14ac:dyDescent="0.3">
      <c r="A2588" s="73" t="s">
        <v>2322</v>
      </c>
      <c r="B2588" s="2" t="s">
        <v>72</v>
      </c>
      <c r="C2588" s="2" t="s">
        <v>30</v>
      </c>
      <c r="D2588" s="2"/>
      <c r="E2588" s="2"/>
      <c r="F2588" s="17" t="str">
        <f>+Tabela1[[#This Row],[WK]]&amp;Tabela1[[#This Row],[PK]]&amp;Tabela1[[#This Row],[GK]]</f>
        <v>1207</v>
      </c>
      <c r="G2588" s="2" t="s">
        <v>2425</v>
      </c>
      <c r="H2588" s="3">
        <v>5041073904.7399998</v>
      </c>
      <c r="I2588" s="4">
        <v>1.125</v>
      </c>
      <c r="J2588" s="3">
        <v>5671208142.8299999</v>
      </c>
      <c r="K2588" s="11">
        <v>0.02</v>
      </c>
      <c r="L2588" s="3">
        <v>113424163</v>
      </c>
      <c r="M2588" s="3"/>
      <c r="N2588" s="5"/>
      <c r="O2588" s="3">
        <v>370140925.69</v>
      </c>
      <c r="P2588" s="4">
        <v>1.125</v>
      </c>
      <c r="Q2588" s="3">
        <v>416408541.39999998</v>
      </c>
      <c r="R2588" s="4">
        <v>1.7000000000000001E-2</v>
      </c>
      <c r="S2588" s="3">
        <v>7078945</v>
      </c>
      <c r="T2588" s="3"/>
      <c r="U2588" s="5"/>
      <c r="V2588" s="3">
        <v>76394186</v>
      </c>
      <c r="W2588" s="5"/>
      <c r="X2588" s="3">
        <v>162478395</v>
      </c>
      <c r="Y2588" s="3">
        <v>30714169</v>
      </c>
      <c r="Z2588" s="3">
        <v>2160391</v>
      </c>
      <c r="AA2588" s="3">
        <v>4066603</v>
      </c>
      <c r="AB2588" s="3">
        <v>120674375</v>
      </c>
      <c r="AC2588" s="3">
        <v>4862857</v>
      </c>
      <c r="AD2588" s="3">
        <v>86084210</v>
      </c>
      <c r="AE2588" s="3">
        <v>0</v>
      </c>
      <c r="AF2588" s="3">
        <v>113424163</v>
      </c>
      <c r="AG2588" s="3">
        <v>7078945</v>
      </c>
      <c r="AH2588" s="3">
        <v>86084210</v>
      </c>
      <c r="AI2588" s="3">
        <v>76394186</v>
      </c>
      <c r="AJ2588" s="3">
        <v>12347418</v>
      </c>
      <c r="AK2588" s="3">
        <v>12347418</v>
      </c>
      <c r="AL2588" s="3">
        <v>4440484</v>
      </c>
      <c r="AM2588" s="3">
        <v>7906934</v>
      </c>
      <c r="AN2588" s="3">
        <v>1343942</v>
      </c>
      <c r="AO2588" s="3">
        <v>0</v>
      </c>
      <c r="AP2588" s="3">
        <v>-1343942</v>
      </c>
      <c r="AQ2588" s="3">
        <v>0</v>
      </c>
      <c r="AR2588" s="3">
        <f>Tabela1[[#This Row],[Potrzeby finansowe 2027
w tym:]]+Tabela1[[#This Row],[Rozliczenie 2025 potrz. fin.]]</f>
        <v>162478395</v>
      </c>
      <c r="AS2588" s="3">
        <v>0</v>
      </c>
      <c r="AT2588" s="3">
        <v>0</v>
      </c>
      <c r="AU2588" s="3"/>
      <c r="AV2588" s="3"/>
      <c r="AW2588" s="3"/>
      <c r="AX2588" s="3"/>
      <c r="AY2588" s="3"/>
      <c r="AZ2588" s="3"/>
      <c r="BA2588" s="3">
        <v>2160391</v>
      </c>
      <c r="BB2588" s="3">
        <v>5456.73</v>
      </c>
      <c r="BC2588" s="3">
        <v>149.83000000000001</v>
      </c>
      <c r="BD2588" s="3">
        <v>57502.52</v>
      </c>
      <c r="BE2588" s="3">
        <v>2942.15</v>
      </c>
      <c r="BF2588" s="3">
        <v>0</v>
      </c>
      <c r="BG2588" s="3">
        <v>2581992</v>
      </c>
      <c r="BH2588" s="3">
        <v>131480</v>
      </c>
      <c r="BI2588" s="3">
        <v>1484611</v>
      </c>
      <c r="BJ2588" s="3">
        <v>25796169.222500004</v>
      </c>
      <c r="BK2588" s="3">
        <v>18848339.820000004</v>
      </c>
      <c r="BL2588" s="3">
        <v>1119688.06</v>
      </c>
      <c r="BM2588" s="3">
        <v>25551941.489999998</v>
      </c>
      <c r="BN2588" s="53">
        <v>0.76500985869208016</v>
      </c>
      <c r="BO2588" s="54">
        <v>5.1294121000000003E-3</v>
      </c>
      <c r="BP2588" s="70">
        <v>129410</v>
      </c>
      <c r="BQ2588" s="71"/>
      <c r="BR2588" s="70"/>
      <c r="BS2588" s="72"/>
      <c r="BT2588" s="72"/>
      <c r="BU2588" s="70">
        <v>113424163</v>
      </c>
      <c r="BV2588" s="70">
        <v>7078945</v>
      </c>
      <c r="BW2588" s="74">
        <v>86084210</v>
      </c>
      <c r="BX2588" s="70">
        <v>206587318</v>
      </c>
    </row>
    <row r="2589" spans="1:76" x14ac:dyDescent="0.3">
      <c r="A2589" s="73" t="s">
        <v>2322</v>
      </c>
      <c r="B2589" s="2" t="s">
        <v>72</v>
      </c>
      <c r="C2589" s="2" t="s">
        <v>54</v>
      </c>
      <c r="D2589" s="2"/>
      <c r="E2589" s="2"/>
      <c r="F2589" s="17" t="str">
        <f>+Tabela1[[#This Row],[WK]]&amp;Tabela1[[#This Row],[PK]]&amp;Tabela1[[#This Row],[GK]]</f>
        <v>1208</v>
      </c>
      <c r="G2589" s="2" t="s">
        <v>2426</v>
      </c>
      <c r="H2589" s="3">
        <v>2072494997.1500001</v>
      </c>
      <c r="I2589" s="4">
        <v>1.125</v>
      </c>
      <c r="J2589" s="3">
        <v>2331556871.79</v>
      </c>
      <c r="K2589" s="11">
        <v>0.02</v>
      </c>
      <c r="L2589" s="3">
        <v>46631137</v>
      </c>
      <c r="M2589" s="3"/>
      <c r="N2589" s="5"/>
      <c r="O2589" s="3">
        <v>97063876.830000013</v>
      </c>
      <c r="P2589" s="4">
        <v>1.125</v>
      </c>
      <c r="Q2589" s="3">
        <v>109196861.43000001</v>
      </c>
      <c r="R2589" s="4">
        <v>1.7000000000000001E-2</v>
      </c>
      <c r="S2589" s="3">
        <v>1856347</v>
      </c>
      <c r="T2589" s="3"/>
      <c r="U2589" s="5"/>
      <c r="V2589" s="3">
        <v>32548213</v>
      </c>
      <c r="W2589" s="5"/>
      <c r="X2589" s="3">
        <v>68313817</v>
      </c>
      <c r="Y2589" s="3">
        <v>11136935</v>
      </c>
      <c r="Z2589" s="3">
        <v>1320437</v>
      </c>
      <c r="AA2589" s="3">
        <v>2345450</v>
      </c>
      <c r="AB2589" s="3">
        <v>49459646</v>
      </c>
      <c r="AC2589" s="3">
        <v>4051349</v>
      </c>
      <c r="AD2589" s="3">
        <v>35765603</v>
      </c>
      <c r="AE2589" s="3">
        <v>0</v>
      </c>
      <c r="AF2589" s="3">
        <v>46631137</v>
      </c>
      <c r="AG2589" s="3">
        <v>1856347</v>
      </c>
      <c r="AH2589" s="3">
        <v>35765603</v>
      </c>
      <c r="AI2589" s="3">
        <v>32548213</v>
      </c>
      <c r="AJ2589" s="3">
        <v>3178727</v>
      </c>
      <c r="AK2589" s="3">
        <v>3178727</v>
      </c>
      <c r="AL2589" s="3">
        <v>1950724</v>
      </c>
      <c r="AM2589" s="3">
        <v>1228003</v>
      </c>
      <c r="AN2589" s="3">
        <v>-263148</v>
      </c>
      <c r="AO2589" s="3">
        <v>0</v>
      </c>
      <c r="AP2589" s="3">
        <v>263148</v>
      </c>
      <c r="AQ2589" s="3">
        <v>0</v>
      </c>
      <c r="AR2589" s="3">
        <f>Tabela1[[#This Row],[Potrzeby finansowe 2027
w tym:]]+Tabela1[[#This Row],[Rozliczenie 2025 potrz. fin.]]</f>
        <v>68313817</v>
      </c>
      <c r="AS2589" s="3">
        <v>0</v>
      </c>
      <c r="AT2589" s="3">
        <v>0</v>
      </c>
      <c r="AU2589" s="3"/>
      <c r="AV2589" s="3"/>
      <c r="AW2589" s="3"/>
      <c r="AX2589" s="3"/>
      <c r="AY2589" s="3"/>
      <c r="AZ2589" s="3"/>
      <c r="BA2589" s="3">
        <v>1320437</v>
      </c>
      <c r="BB2589" s="3">
        <v>0</v>
      </c>
      <c r="BC2589" s="3">
        <v>108.8</v>
      </c>
      <c r="BD2589" s="3">
        <v>58221.41</v>
      </c>
      <c r="BE2589" s="3">
        <v>0.96</v>
      </c>
      <c r="BF2589" s="3">
        <v>0</v>
      </c>
      <c r="BG2589" s="3">
        <v>901341</v>
      </c>
      <c r="BH2589" s="3">
        <v>45898</v>
      </c>
      <c r="BI2589" s="3">
        <v>1444109</v>
      </c>
      <c r="BJ2589" s="3">
        <v>25092424.352500007</v>
      </c>
      <c r="BK2589" s="3">
        <v>13275368.840000004</v>
      </c>
      <c r="BL2589" s="3">
        <v>9329935.3800000008</v>
      </c>
      <c r="BM2589" s="3">
        <v>28608351.289999999</v>
      </c>
      <c r="BN2589" s="53">
        <v>0.7806851790995728</v>
      </c>
      <c r="BO2589" s="54">
        <v>2.0225281E-3</v>
      </c>
      <c r="BP2589" s="70">
        <v>51026</v>
      </c>
      <c r="BQ2589" s="71"/>
      <c r="BR2589" s="70"/>
      <c r="BS2589" s="72"/>
      <c r="BT2589" s="72"/>
      <c r="BU2589" s="70">
        <v>46631137</v>
      </c>
      <c r="BV2589" s="70">
        <v>1856347</v>
      </c>
      <c r="BW2589" s="74">
        <v>35765603</v>
      </c>
      <c r="BX2589" s="70">
        <v>84253087</v>
      </c>
    </row>
    <row r="2590" spans="1:76" x14ac:dyDescent="0.3">
      <c r="A2590" s="73" t="s">
        <v>2322</v>
      </c>
      <c r="B2590" s="2" t="s">
        <v>72</v>
      </c>
      <c r="C2590" s="2" t="s">
        <v>56</v>
      </c>
      <c r="D2590" s="2"/>
      <c r="E2590" s="2"/>
      <c r="F2590" s="17" t="str">
        <f>+Tabela1[[#This Row],[WK]]&amp;Tabela1[[#This Row],[PK]]&amp;Tabela1[[#This Row],[GK]]</f>
        <v>1209</v>
      </c>
      <c r="G2590" s="2" t="s">
        <v>2427</v>
      </c>
      <c r="H2590" s="3">
        <v>5892667929.2200003</v>
      </c>
      <c r="I2590" s="4">
        <v>1.125</v>
      </c>
      <c r="J2590" s="3">
        <v>6629251420.3699999</v>
      </c>
      <c r="K2590" s="11">
        <v>0.02</v>
      </c>
      <c r="L2590" s="3">
        <v>132585028</v>
      </c>
      <c r="M2590" s="3"/>
      <c r="N2590" s="5"/>
      <c r="O2590" s="3">
        <v>784411699.05999982</v>
      </c>
      <c r="P2590" s="4">
        <v>1.125</v>
      </c>
      <c r="Q2590" s="3">
        <v>882463161.44000006</v>
      </c>
      <c r="R2590" s="4">
        <v>1.7000000000000001E-2</v>
      </c>
      <c r="S2590" s="3">
        <v>15001874</v>
      </c>
      <c r="T2590" s="3"/>
      <c r="U2590" s="5"/>
      <c r="V2590" s="3">
        <v>91918119</v>
      </c>
      <c r="W2590" s="5"/>
      <c r="X2590" s="3">
        <v>125987847</v>
      </c>
      <c r="Y2590" s="3">
        <v>0</v>
      </c>
      <c r="Z2590" s="3">
        <v>200310</v>
      </c>
      <c r="AA2590" s="3">
        <v>4207744</v>
      </c>
      <c r="AB2590" s="3">
        <v>98370266</v>
      </c>
      <c r="AC2590" s="3">
        <v>23209527</v>
      </c>
      <c r="AD2590" s="3">
        <v>34069728</v>
      </c>
      <c r="AE2590" s="3">
        <v>0</v>
      </c>
      <c r="AF2590" s="3">
        <v>132585028</v>
      </c>
      <c r="AG2590" s="3">
        <v>15001874</v>
      </c>
      <c r="AH2590" s="3">
        <v>34069728</v>
      </c>
      <c r="AI2590" s="3">
        <v>91918119</v>
      </c>
      <c r="AJ2590" s="3">
        <v>2880504</v>
      </c>
      <c r="AK2590" s="3">
        <v>2880504</v>
      </c>
      <c r="AL2590" s="3">
        <v>7443155</v>
      </c>
      <c r="AM2590" s="3">
        <v>-4562651</v>
      </c>
      <c r="AN2590" s="3">
        <v>814832</v>
      </c>
      <c r="AO2590" s="3">
        <v>0</v>
      </c>
      <c r="AP2590" s="3">
        <v>-814832</v>
      </c>
      <c r="AQ2590" s="3">
        <v>0</v>
      </c>
      <c r="AR2590" s="3">
        <f>Tabela1[[#This Row],[Potrzeby finansowe 2027
w tym:]]+Tabela1[[#This Row],[Rozliczenie 2025 potrz. fin.]]</f>
        <v>125987847</v>
      </c>
      <c r="AS2590" s="3">
        <v>0</v>
      </c>
      <c r="AT2590" s="3">
        <v>0</v>
      </c>
      <c r="AU2590" s="3"/>
      <c r="AV2590" s="3"/>
      <c r="AW2590" s="3"/>
      <c r="AX2590" s="3"/>
      <c r="AY2590" s="3"/>
      <c r="AZ2590" s="3"/>
      <c r="BA2590" s="3">
        <v>200310</v>
      </c>
      <c r="BB2590" s="3">
        <v>0</v>
      </c>
      <c r="BC2590" s="3">
        <v>282.83</v>
      </c>
      <c r="BD2590" s="3">
        <v>7501.15</v>
      </c>
      <c r="BE2590" s="3">
        <v>886.68</v>
      </c>
      <c r="BF2590" s="3">
        <v>0</v>
      </c>
      <c r="BG2590" s="3">
        <v>2552516</v>
      </c>
      <c r="BH2590" s="3">
        <v>129979</v>
      </c>
      <c r="BI2590" s="3">
        <v>1655228</v>
      </c>
      <c r="BJ2590" s="3">
        <v>28760765.722499996</v>
      </c>
      <c r="BK2590" s="3">
        <v>21712487.119999997</v>
      </c>
      <c r="BL2590" s="3">
        <v>4598607.9000000004</v>
      </c>
      <c r="BM2590" s="3">
        <v>18995898.609999999</v>
      </c>
      <c r="BN2590" s="53">
        <v>1.0144758462044035</v>
      </c>
      <c r="BO2590" s="54">
        <v>4.7374584999999997E-3</v>
      </c>
      <c r="BP2590" s="70">
        <v>119521</v>
      </c>
      <c r="BQ2590" s="71"/>
      <c r="BR2590" s="70"/>
      <c r="BS2590" s="72"/>
      <c r="BT2590" s="72"/>
      <c r="BU2590" s="70">
        <v>132585028</v>
      </c>
      <c r="BV2590" s="70">
        <v>15001874</v>
      </c>
      <c r="BW2590" s="74">
        <v>34069728</v>
      </c>
      <c r="BX2590" s="70">
        <v>181656630</v>
      </c>
    </row>
    <row r="2591" spans="1:76" x14ac:dyDescent="0.3">
      <c r="A2591" s="73" t="s">
        <v>2322</v>
      </c>
      <c r="B2591" s="2" t="s">
        <v>72</v>
      </c>
      <c r="C2591" s="2" t="s">
        <v>69</v>
      </c>
      <c r="D2591" s="2"/>
      <c r="E2591" s="2"/>
      <c r="F2591" s="17" t="str">
        <f>+Tabela1[[#This Row],[WK]]&amp;Tabela1[[#This Row],[PK]]&amp;Tabela1[[#This Row],[GK]]</f>
        <v>1210</v>
      </c>
      <c r="G2591" s="2" t="s">
        <v>2428</v>
      </c>
      <c r="H2591" s="3">
        <v>8419850876.8199997</v>
      </c>
      <c r="I2591" s="4">
        <v>1.125</v>
      </c>
      <c r="J2591" s="3">
        <v>9472332236.4200001</v>
      </c>
      <c r="K2591" s="11">
        <v>0.02</v>
      </c>
      <c r="L2591" s="3">
        <v>189446645</v>
      </c>
      <c r="M2591" s="3"/>
      <c r="N2591" s="5"/>
      <c r="O2591" s="3">
        <v>861960420.39999998</v>
      </c>
      <c r="P2591" s="4">
        <v>1.125</v>
      </c>
      <c r="Q2591" s="3">
        <v>969705472.95000005</v>
      </c>
      <c r="R2591" s="4">
        <v>1.7000000000000001E-2</v>
      </c>
      <c r="S2591" s="3">
        <v>16484993</v>
      </c>
      <c r="T2591" s="3"/>
      <c r="U2591" s="5"/>
      <c r="V2591" s="3">
        <v>135542393</v>
      </c>
      <c r="W2591" s="5"/>
      <c r="X2591" s="3">
        <v>140880898</v>
      </c>
      <c r="Y2591" s="3">
        <v>13139663</v>
      </c>
      <c r="Z2591" s="3">
        <v>2871405</v>
      </c>
      <c r="AA2591" s="3">
        <v>7083822</v>
      </c>
      <c r="AB2591" s="3">
        <v>81529121</v>
      </c>
      <c r="AC2591" s="3">
        <v>36256887</v>
      </c>
      <c r="AD2591" s="3">
        <v>19151103</v>
      </c>
      <c r="AE2591" s="3">
        <v>0</v>
      </c>
      <c r="AF2591" s="3">
        <v>189446645</v>
      </c>
      <c r="AG2591" s="3">
        <v>16484993</v>
      </c>
      <c r="AH2591" s="3">
        <v>19151103</v>
      </c>
      <c r="AI2591" s="3">
        <v>135542393</v>
      </c>
      <c r="AJ2591" s="3">
        <v>1020130</v>
      </c>
      <c r="AK2591" s="3">
        <v>3304274</v>
      </c>
      <c r="AL2591" s="3">
        <v>10451354</v>
      </c>
      <c r="AM2591" s="3">
        <v>-7147080</v>
      </c>
      <c r="AN2591" s="3">
        <v>2284144</v>
      </c>
      <c r="AO2591" s="3">
        <v>0</v>
      </c>
      <c r="AP2591" s="3">
        <v>0</v>
      </c>
      <c r="AQ2591" s="3">
        <v>2284144</v>
      </c>
      <c r="AR2591" s="3">
        <f>Tabela1[[#This Row],[Potrzeby finansowe 2027
w tym:]]+Tabela1[[#This Row],[Rozliczenie 2025 potrz. fin.]]</f>
        <v>143165042</v>
      </c>
      <c r="AS2591" s="3">
        <v>0</v>
      </c>
      <c r="AT2591" s="3">
        <v>0</v>
      </c>
      <c r="AU2591" s="3"/>
      <c r="AV2591" s="3"/>
      <c r="AW2591" s="3"/>
      <c r="AX2591" s="3"/>
      <c r="AY2591" s="3"/>
      <c r="AZ2591" s="3"/>
      <c r="BA2591" s="3">
        <v>2871405</v>
      </c>
      <c r="BB2591" s="3">
        <v>0</v>
      </c>
      <c r="BC2591" s="3">
        <v>669.33</v>
      </c>
      <c r="BD2591" s="3">
        <v>125156.18</v>
      </c>
      <c r="BE2591" s="3">
        <v>19.79</v>
      </c>
      <c r="BF2591" s="3">
        <v>0</v>
      </c>
      <c r="BG2591" s="3">
        <v>4211487</v>
      </c>
      <c r="BH2591" s="3">
        <v>214457</v>
      </c>
      <c r="BI2591" s="3">
        <v>2872335</v>
      </c>
      <c r="BJ2591" s="3">
        <v>49908876.229999997</v>
      </c>
      <c r="BK2591" s="3">
        <v>37345609.719999999</v>
      </c>
      <c r="BL2591" s="3">
        <v>6483393.9100000001</v>
      </c>
      <c r="BM2591" s="3">
        <v>37286278.219999999</v>
      </c>
      <c r="BN2591" s="53">
        <v>0.92613374958922112</v>
      </c>
      <c r="BO2591" s="54">
        <v>7.2408194999999996E-3</v>
      </c>
      <c r="BP2591" s="70">
        <v>182678</v>
      </c>
      <c r="BQ2591" s="71"/>
      <c r="BR2591" s="70"/>
      <c r="BS2591" s="72"/>
      <c r="BT2591" s="72"/>
      <c r="BU2591" s="70">
        <v>189446645</v>
      </c>
      <c r="BV2591" s="70">
        <v>16484993</v>
      </c>
      <c r="BW2591" s="74">
        <v>19151103</v>
      </c>
      <c r="BX2591" s="70">
        <v>225082741</v>
      </c>
    </row>
    <row r="2592" spans="1:76" x14ac:dyDescent="0.3">
      <c r="A2592" s="73" t="s">
        <v>2322</v>
      </c>
      <c r="B2592" s="2" t="s">
        <v>72</v>
      </c>
      <c r="C2592" s="2" t="s">
        <v>71</v>
      </c>
      <c r="D2592" s="2"/>
      <c r="E2592" s="2"/>
      <c r="F2592" s="17" t="str">
        <f>+Tabela1[[#This Row],[WK]]&amp;Tabela1[[#This Row],[PK]]&amp;Tabela1[[#This Row],[GK]]</f>
        <v>1211</v>
      </c>
      <c r="G2592" s="2" t="s">
        <v>2429</v>
      </c>
      <c r="H2592" s="3">
        <v>6501773197.9099998</v>
      </c>
      <c r="I2592" s="4">
        <v>1.125</v>
      </c>
      <c r="J2592" s="3">
        <v>7314494847.6499996</v>
      </c>
      <c r="K2592" s="11">
        <v>0.02</v>
      </c>
      <c r="L2592" s="3">
        <v>146289897</v>
      </c>
      <c r="M2592" s="3"/>
      <c r="N2592" s="5"/>
      <c r="O2592" s="3">
        <v>700028929.5999999</v>
      </c>
      <c r="P2592" s="4">
        <v>1.125</v>
      </c>
      <c r="Q2592" s="3">
        <v>787532545.79999995</v>
      </c>
      <c r="R2592" s="4">
        <v>1.7000000000000001E-2</v>
      </c>
      <c r="S2592" s="3">
        <v>13388053</v>
      </c>
      <c r="T2592" s="3"/>
      <c r="U2592" s="5"/>
      <c r="V2592" s="3">
        <v>106092375</v>
      </c>
      <c r="W2592" s="5"/>
      <c r="X2592" s="3">
        <v>236851283</v>
      </c>
      <c r="Y2592" s="3">
        <v>41643974</v>
      </c>
      <c r="Z2592" s="3">
        <v>3703954</v>
      </c>
      <c r="AA2592" s="3">
        <v>5937118</v>
      </c>
      <c r="AB2592" s="3">
        <v>178824152</v>
      </c>
      <c r="AC2592" s="3">
        <v>6742085</v>
      </c>
      <c r="AD2592" s="3">
        <v>130758907</v>
      </c>
      <c r="AE2592" s="3">
        <v>0</v>
      </c>
      <c r="AF2592" s="3">
        <v>146289897</v>
      </c>
      <c r="AG2592" s="3">
        <v>13388053</v>
      </c>
      <c r="AH2592" s="3">
        <v>130758907</v>
      </c>
      <c r="AI2592" s="3">
        <v>106092375</v>
      </c>
      <c r="AJ2592" s="3">
        <v>11590288</v>
      </c>
      <c r="AK2592" s="3">
        <v>11590288</v>
      </c>
      <c r="AL2592" s="3">
        <v>8000230</v>
      </c>
      <c r="AM2592" s="3">
        <v>3590058</v>
      </c>
      <c r="AN2592" s="3">
        <v>404574</v>
      </c>
      <c r="AO2592" s="3">
        <v>0</v>
      </c>
      <c r="AP2592" s="3">
        <v>-404574</v>
      </c>
      <c r="AQ2592" s="3">
        <v>0</v>
      </c>
      <c r="AR2592" s="3">
        <f>Tabela1[[#This Row],[Potrzeby finansowe 2027
w tym:]]+Tabela1[[#This Row],[Rozliczenie 2025 potrz. fin.]]</f>
        <v>236851283</v>
      </c>
      <c r="AS2592" s="3">
        <v>0</v>
      </c>
      <c r="AT2592" s="3">
        <v>0</v>
      </c>
      <c r="AU2592" s="3"/>
      <c r="AV2592" s="3"/>
      <c r="AW2592" s="3"/>
      <c r="AX2592" s="3"/>
      <c r="AY2592" s="3"/>
      <c r="AZ2592" s="3"/>
      <c r="BA2592" s="3">
        <v>3703954</v>
      </c>
      <c r="BB2592" s="3">
        <v>4772.01</v>
      </c>
      <c r="BC2592" s="3">
        <v>536.66</v>
      </c>
      <c r="BD2592" s="3">
        <v>130439.78</v>
      </c>
      <c r="BE2592" s="3">
        <v>586.57000000000005</v>
      </c>
      <c r="BF2592" s="3">
        <v>0</v>
      </c>
      <c r="BG2592" s="3">
        <v>3725389</v>
      </c>
      <c r="BH2592" s="3">
        <v>189704</v>
      </c>
      <c r="BI2592" s="3">
        <v>2211729</v>
      </c>
      <c r="BJ2592" s="3">
        <v>38430361.612500004</v>
      </c>
      <c r="BK2592" s="3">
        <v>26939698.690000001</v>
      </c>
      <c r="BL2592" s="3">
        <v>6688575.46</v>
      </c>
      <c r="BM2592" s="3">
        <v>32585500.77</v>
      </c>
      <c r="BN2592" s="53">
        <v>0.76141965165954639</v>
      </c>
      <c r="BO2592" s="54">
        <v>6.8290288999999999E-3</v>
      </c>
      <c r="BP2592" s="70">
        <v>172289</v>
      </c>
      <c r="BQ2592" s="71"/>
      <c r="BR2592" s="70"/>
      <c r="BS2592" s="72"/>
      <c r="BT2592" s="72"/>
      <c r="BU2592" s="70">
        <v>146289897</v>
      </c>
      <c r="BV2592" s="70">
        <v>13388053</v>
      </c>
      <c r="BW2592" s="74">
        <v>130758907</v>
      </c>
      <c r="BX2592" s="70">
        <v>290436857</v>
      </c>
    </row>
    <row r="2593" spans="1:76" x14ac:dyDescent="0.3">
      <c r="A2593" s="73" t="s">
        <v>2322</v>
      </c>
      <c r="B2593" s="2" t="s">
        <v>72</v>
      </c>
      <c r="C2593" s="2" t="s">
        <v>72</v>
      </c>
      <c r="D2593" s="2"/>
      <c r="E2593" s="2"/>
      <c r="F2593" s="17" t="str">
        <f>+Tabela1[[#This Row],[WK]]&amp;Tabela1[[#This Row],[PK]]&amp;Tabela1[[#This Row],[GK]]</f>
        <v>1212</v>
      </c>
      <c r="G2593" s="2" t="s">
        <v>2430</v>
      </c>
      <c r="H2593" s="3">
        <v>5842077115.8900003</v>
      </c>
      <c r="I2593" s="4">
        <v>1.125</v>
      </c>
      <c r="J2593" s="3">
        <v>6572336755.3800001</v>
      </c>
      <c r="K2593" s="11">
        <v>0.02</v>
      </c>
      <c r="L2593" s="3">
        <v>131446735</v>
      </c>
      <c r="M2593" s="3"/>
      <c r="N2593" s="5"/>
      <c r="O2593" s="3">
        <v>902830324.12999988</v>
      </c>
      <c r="P2593" s="4">
        <v>1.125</v>
      </c>
      <c r="Q2593" s="3">
        <v>1015684114.65</v>
      </c>
      <c r="R2593" s="4">
        <v>1.7000000000000001E-2</v>
      </c>
      <c r="S2593" s="3">
        <v>17266630</v>
      </c>
      <c r="T2593" s="3"/>
      <c r="U2593" s="5"/>
      <c r="V2593" s="3">
        <v>91360581</v>
      </c>
      <c r="W2593" s="5"/>
      <c r="X2593" s="3">
        <v>115464212</v>
      </c>
      <c r="Y2593" s="3">
        <v>0</v>
      </c>
      <c r="Z2593" s="3">
        <v>501884</v>
      </c>
      <c r="AA2593" s="3">
        <v>3044173</v>
      </c>
      <c r="AB2593" s="3">
        <v>102347984</v>
      </c>
      <c r="AC2593" s="3">
        <v>9570171</v>
      </c>
      <c r="AD2593" s="3">
        <v>24103631</v>
      </c>
      <c r="AE2593" s="3">
        <v>0</v>
      </c>
      <c r="AF2593" s="3">
        <v>131446735</v>
      </c>
      <c r="AG2593" s="3">
        <v>17266630</v>
      </c>
      <c r="AH2593" s="3">
        <v>24103631</v>
      </c>
      <c r="AI2593" s="3">
        <v>91360581</v>
      </c>
      <c r="AJ2593" s="3">
        <v>3238293</v>
      </c>
      <c r="AK2593" s="3">
        <v>3238293</v>
      </c>
      <c r="AL2593" s="3">
        <v>4287239</v>
      </c>
      <c r="AM2593" s="3">
        <v>-1048946</v>
      </c>
      <c r="AN2593" s="3">
        <v>-1472107</v>
      </c>
      <c r="AO2593" s="3">
        <v>0</v>
      </c>
      <c r="AP2593" s="3">
        <v>1472107</v>
      </c>
      <c r="AQ2593" s="3">
        <v>0</v>
      </c>
      <c r="AR2593" s="3">
        <f>Tabela1[[#This Row],[Potrzeby finansowe 2027
w tym:]]+Tabela1[[#This Row],[Rozliczenie 2025 potrz. fin.]]</f>
        <v>115464212</v>
      </c>
      <c r="AS2593" s="3">
        <v>0</v>
      </c>
      <c r="AT2593" s="3">
        <v>0</v>
      </c>
      <c r="AU2593" s="3"/>
      <c r="AV2593" s="3"/>
      <c r="AW2593" s="3"/>
      <c r="AX2593" s="3"/>
      <c r="AY2593" s="3"/>
      <c r="AZ2593" s="3"/>
      <c r="BA2593" s="3">
        <v>501884</v>
      </c>
      <c r="BB2593" s="3">
        <v>0</v>
      </c>
      <c r="BC2593" s="3">
        <v>296.32</v>
      </c>
      <c r="BD2593" s="3">
        <v>21091.8</v>
      </c>
      <c r="BE2593" s="3">
        <v>375.66</v>
      </c>
      <c r="BF2593" s="3">
        <v>0</v>
      </c>
      <c r="BG2593" s="3">
        <v>2040124</v>
      </c>
      <c r="BH2593" s="3">
        <v>103887</v>
      </c>
      <c r="BI2593" s="3">
        <v>1004049</v>
      </c>
      <c r="BJ2593" s="3">
        <v>17446064.539999999</v>
      </c>
      <c r="BK2593" s="3">
        <v>9524500.8599999994</v>
      </c>
      <c r="BL2593" s="3">
        <v>2402506.02</v>
      </c>
      <c r="BM2593" s="3">
        <v>26881242.68</v>
      </c>
      <c r="BN2593" s="53">
        <v>1.2130545514295104</v>
      </c>
      <c r="BO2593" s="54">
        <v>3.9921553000000004E-3</v>
      </c>
      <c r="BP2593" s="70">
        <v>100718</v>
      </c>
      <c r="BQ2593" s="71"/>
      <c r="BR2593" s="70"/>
      <c r="BS2593" s="72"/>
      <c r="BT2593" s="72"/>
      <c r="BU2593" s="70">
        <v>131446735</v>
      </c>
      <c r="BV2593" s="70">
        <v>17266630</v>
      </c>
      <c r="BW2593" s="74">
        <v>24103631</v>
      </c>
      <c r="BX2593" s="70">
        <v>172816996</v>
      </c>
    </row>
    <row r="2594" spans="1:76" x14ac:dyDescent="0.3">
      <c r="A2594" s="73" t="s">
        <v>2322</v>
      </c>
      <c r="B2594" s="2" t="s">
        <v>72</v>
      </c>
      <c r="C2594" s="2" t="s">
        <v>74</v>
      </c>
      <c r="D2594" s="2"/>
      <c r="E2594" s="2"/>
      <c r="F2594" s="17" t="str">
        <f>+Tabela1[[#This Row],[WK]]&amp;Tabela1[[#This Row],[PK]]&amp;Tabela1[[#This Row],[GK]]</f>
        <v>1213</v>
      </c>
      <c r="G2594" s="2" t="s">
        <v>2431</v>
      </c>
      <c r="H2594" s="3">
        <v>8212149829.5100002</v>
      </c>
      <c r="I2594" s="4">
        <v>1.125</v>
      </c>
      <c r="J2594" s="3">
        <v>9238668558.2000008</v>
      </c>
      <c r="K2594" s="11">
        <v>0.02</v>
      </c>
      <c r="L2594" s="3">
        <v>184773371</v>
      </c>
      <c r="M2594" s="3"/>
      <c r="N2594" s="5"/>
      <c r="O2594" s="3">
        <v>1155613455.2600002</v>
      </c>
      <c r="P2594" s="4">
        <v>1.125</v>
      </c>
      <c r="Q2594" s="3">
        <v>1300065137.1700001</v>
      </c>
      <c r="R2594" s="4">
        <v>1.7000000000000001E-2</v>
      </c>
      <c r="S2594" s="3">
        <v>22101107</v>
      </c>
      <c r="T2594" s="3"/>
      <c r="U2594" s="5"/>
      <c r="V2594" s="3">
        <v>138398869</v>
      </c>
      <c r="W2594" s="5"/>
      <c r="X2594" s="3">
        <v>169844957</v>
      </c>
      <c r="Y2594" s="3">
        <v>0</v>
      </c>
      <c r="Z2594" s="3">
        <v>108005</v>
      </c>
      <c r="AA2594" s="3">
        <v>4511756</v>
      </c>
      <c r="AB2594" s="3">
        <v>151361815</v>
      </c>
      <c r="AC2594" s="3">
        <v>13863381</v>
      </c>
      <c r="AD2594" s="3">
        <v>31446088</v>
      </c>
      <c r="AE2594" s="3">
        <v>0</v>
      </c>
      <c r="AF2594" s="3">
        <v>184773371</v>
      </c>
      <c r="AG2594" s="3">
        <v>22101107</v>
      </c>
      <c r="AH2594" s="3">
        <v>31446088</v>
      </c>
      <c r="AI2594" s="3">
        <v>138398869</v>
      </c>
      <c r="AJ2594" s="3">
        <v>9413135</v>
      </c>
      <c r="AK2594" s="3">
        <v>9413135</v>
      </c>
      <c r="AL2594" s="3">
        <v>9024125</v>
      </c>
      <c r="AM2594" s="3">
        <v>389010</v>
      </c>
      <c r="AN2594" s="3">
        <v>-2857740</v>
      </c>
      <c r="AO2594" s="3">
        <v>0</v>
      </c>
      <c r="AP2594" s="3">
        <v>2857740</v>
      </c>
      <c r="AQ2594" s="3">
        <v>0</v>
      </c>
      <c r="AR2594" s="3">
        <f>Tabela1[[#This Row],[Potrzeby finansowe 2027
w tym:]]+Tabela1[[#This Row],[Rozliczenie 2025 potrz. fin.]]</f>
        <v>169844957</v>
      </c>
      <c r="AS2594" s="3">
        <v>0</v>
      </c>
      <c r="AT2594" s="3">
        <v>0</v>
      </c>
      <c r="AU2594" s="3"/>
      <c r="AV2594" s="3"/>
      <c r="AW2594" s="3"/>
      <c r="AX2594" s="3"/>
      <c r="AY2594" s="3"/>
      <c r="AZ2594" s="3"/>
      <c r="BA2594" s="3">
        <v>108005</v>
      </c>
      <c r="BB2594" s="3">
        <v>0</v>
      </c>
      <c r="BC2594" s="3">
        <v>97.65</v>
      </c>
      <c r="BD2594" s="3">
        <v>0</v>
      </c>
      <c r="BE2594" s="3">
        <v>8932.86</v>
      </c>
      <c r="BF2594" s="3">
        <v>0</v>
      </c>
      <c r="BG2594" s="3">
        <v>2880802</v>
      </c>
      <c r="BH2594" s="3">
        <v>146696</v>
      </c>
      <c r="BI2594" s="3">
        <v>1630954</v>
      </c>
      <c r="BJ2594" s="3">
        <v>28338989.402500004</v>
      </c>
      <c r="BK2594" s="3">
        <v>18669688.120000001</v>
      </c>
      <c r="BL2594" s="3">
        <v>3089875.31</v>
      </c>
      <c r="BM2594" s="3">
        <v>32497454.510000002</v>
      </c>
      <c r="BN2594" s="53">
        <v>1.1579773250082155</v>
      </c>
      <c r="BO2594" s="54">
        <v>5.8176768000000002E-3</v>
      </c>
      <c r="BP2594" s="70">
        <v>146773</v>
      </c>
      <c r="BQ2594" s="71"/>
      <c r="BR2594" s="70"/>
      <c r="BS2594" s="72"/>
      <c r="BT2594" s="72"/>
      <c r="BU2594" s="70">
        <v>184773371</v>
      </c>
      <c r="BV2594" s="70">
        <v>22101107</v>
      </c>
      <c r="BW2594" s="74">
        <v>31446088</v>
      </c>
      <c r="BX2594" s="70">
        <v>238320566</v>
      </c>
    </row>
    <row r="2595" spans="1:76" x14ac:dyDescent="0.3">
      <c r="A2595" s="73" t="s">
        <v>2322</v>
      </c>
      <c r="B2595" s="2" t="s">
        <v>72</v>
      </c>
      <c r="C2595" s="2" t="s">
        <v>76</v>
      </c>
      <c r="D2595" s="2"/>
      <c r="E2595" s="2"/>
      <c r="F2595" s="17" t="str">
        <f>+Tabela1[[#This Row],[WK]]&amp;Tabela1[[#This Row],[PK]]&amp;Tabela1[[#This Row],[GK]]</f>
        <v>1214</v>
      </c>
      <c r="G2595" s="2" t="s">
        <v>2432</v>
      </c>
      <c r="H2595" s="3">
        <v>1694706658.1400001</v>
      </c>
      <c r="I2595" s="4">
        <v>1.125</v>
      </c>
      <c r="J2595" s="3">
        <v>1906544990.4100001</v>
      </c>
      <c r="K2595" s="11">
        <v>0.02</v>
      </c>
      <c r="L2595" s="3">
        <v>38130900</v>
      </c>
      <c r="M2595" s="3"/>
      <c r="N2595" s="5"/>
      <c r="O2595" s="3">
        <v>121376524.72999999</v>
      </c>
      <c r="P2595" s="4">
        <v>1.125</v>
      </c>
      <c r="Q2595" s="3">
        <v>136548590.31999999</v>
      </c>
      <c r="R2595" s="4">
        <v>1.7000000000000001E-2</v>
      </c>
      <c r="S2595" s="3">
        <v>2321326</v>
      </c>
      <c r="T2595" s="3"/>
      <c r="U2595" s="5"/>
      <c r="V2595" s="3">
        <v>26739693</v>
      </c>
      <c r="W2595" s="5"/>
      <c r="X2595" s="3">
        <v>36428597</v>
      </c>
      <c r="Y2595" s="3">
        <v>11615195</v>
      </c>
      <c r="Z2595" s="3">
        <v>148702</v>
      </c>
      <c r="AA2595" s="3">
        <v>1612924</v>
      </c>
      <c r="AB2595" s="3">
        <v>17283692</v>
      </c>
      <c r="AC2595" s="3">
        <v>5768084</v>
      </c>
      <c r="AD2595" s="3">
        <v>9688904</v>
      </c>
      <c r="AE2595" s="3">
        <v>0</v>
      </c>
      <c r="AF2595" s="3">
        <v>38130900</v>
      </c>
      <c r="AG2595" s="3">
        <v>2321326</v>
      </c>
      <c r="AH2595" s="3">
        <v>9688904</v>
      </c>
      <c r="AI2595" s="3">
        <v>26739693</v>
      </c>
      <c r="AJ2595" s="3">
        <v>2121897</v>
      </c>
      <c r="AK2595" s="3">
        <v>2121897</v>
      </c>
      <c r="AL2595" s="3">
        <v>2168234</v>
      </c>
      <c r="AM2595" s="3">
        <v>-46337</v>
      </c>
      <c r="AN2595" s="3">
        <v>-337772</v>
      </c>
      <c r="AO2595" s="3">
        <v>0</v>
      </c>
      <c r="AP2595" s="3">
        <v>337772</v>
      </c>
      <c r="AQ2595" s="3">
        <v>0</v>
      </c>
      <c r="AR2595" s="3">
        <f>Tabela1[[#This Row],[Potrzeby finansowe 2027
w tym:]]+Tabela1[[#This Row],[Rozliczenie 2025 potrz. fin.]]</f>
        <v>36428597</v>
      </c>
      <c r="AS2595" s="3">
        <v>0</v>
      </c>
      <c r="AT2595" s="3">
        <v>0</v>
      </c>
      <c r="AU2595" s="3"/>
      <c r="AV2595" s="3"/>
      <c r="AW2595" s="3"/>
      <c r="AX2595" s="3"/>
      <c r="AY2595" s="3"/>
      <c r="AZ2595" s="3"/>
      <c r="BA2595" s="3">
        <v>148702</v>
      </c>
      <c r="BB2595" s="3">
        <v>0</v>
      </c>
      <c r="BC2595" s="3">
        <v>0</v>
      </c>
      <c r="BD2595" s="3">
        <v>6597.54</v>
      </c>
      <c r="BE2595" s="3">
        <v>0</v>
      </c>
      <c r="BF2595" s="3">
        <v>0</v>
      </c>
      <c r="BG2595" s="3">
        <v>817860</v>
      </c>
      <c r="BH2595" s="3">
        <v>41647</v>
      </c>
      <c r="BI2595" s="3">
        <v>795064</v>
      </c>
      <c r="BJ2595" s="3">
        <v>13814803.752500001</v>
      </c>
      <c r="BK2595" s="3">
        <v>7123300.9100000001</v>
      </c>
      <c r="BL2595" s="3">
        <v>4075623.96</v>
      </c>
      <c r="BM2595" s="3">
        <v>18614763.449999999</v>
      </c>
      <c r="BN2595" s="53">
        <v>0.74584291817285575</v>
      </c>
      <c r="BO2595" s="54">
        <v>1.7661958E-3</v>
      </c>
      <c r="BP2595" s="70">
        <v>44559</v>
      </c>
      <c r="BQ2595" s="71"/>
      <c r="BR2595" s="70"/>
      <c r="BS2595" s="72"/>
      <c r="BT2595" s="72"/>
      <c r="BU2595" s="70">
        <v>38130900</v>
      </c>
      <c r="BV2595" s="70">
        <v>2321326</v>
      </c>
      <c r="BW2595" s="74">
        <v>9688904</v>
      </c>
      <c r="BX2595" s="70">
        <v>50141130</v>
      </c>
    </row>
    <row r="2596" spans="1:76" x14ac:dyDescent="0.3">
      <c r="A2596" s="73" t="s">
        <v>2322</v>
      </c>
      <c r="B2596" s="2" t="s">
        <v>72</v>
      </c>
      <c r="C2596" s="2" t="s">
        <v>109</v>
      </c>
      <c r="D2596" s="2"/>
      <c r="E2596" s="2"/>
      <c r="F2596" s="17" t="str">
        <f>+Tabela1[[#This Row],[WK]]&amp;Tabela1[[#This Row],[PK]]&amp;Tabela1[[#This Row],[GK]]</f>
        <v>1215</v>
      </c>
      <c r="G2596" s="2" t="s">
        <v>2433</v>
      </c>
      <c r="H2596" s="3">
        <v>3340581881.1799998</v>
      </c>
      <c r="I2596" s="4">
        <v>1.125</v>
      </c>
      <c r="J2596" s="3">
        <v>3758154616.3299999</v>
      </c>
      <c r="K2596" s="11">
        <v>0.02</v>
      </c>
      <c r="L2596" s="3">
        <v>75163092</v>
      </c>
      <c r="M2596" s="3"/>
      <c r="N2596" s="5"/>
      <c r="O2596" s="3">
        <v>262230564.94</v>
      </c>
      <c r="P2596" s="4">
        <v>1.125</v>
      </c>
      <c r="Q2596" s="3">
        <v>295009385.56</v>
      </c>
      <c r="R2596" s="4">
        <v>1.7000000000000001E-2</v>
      </c>
      <c r="S2596" s="3">
        <v>5015160</v>
      </c>
      <c r="T2596" s="3"/>
      <c r="U2596" s="5"/>
      <c r="V2596" s="3">
        <v>50403083</v>
      </c>
      <c r="W2596" s="5"/>
      <c r="X2596" s="3">
        <v>109594263</v>
      </c>
      <c r="Y2596" s="3">
        <v>16525117</v>
      </c>
      <c r="Z2596" s="3">
        <v>793669</v>
      </c>
      <c r="AA2596" s="3">
        <v>2263542</v>
      </c>
      <c r="AB2596" s="3">
        <v>84833030</v>
      </c>
      <c r="AC2596" s="3">
        <v>5178905</v>
      </c>
      <c r="AD2596" s="3">
        <v>59191181</v>
      </c>
      <c r="AE2596" s="3">
        <v>0</v>
      </c>
      <c r="AF2596" s="3">
        <v>75163092</v>
      </c>
      <c r="AG2596" s="3">
        <v>5015160</v>
      </c>
      <c r="AH2596" s="3">
        <v>59191181</v>
      </c>
      <c r="AI2596" s="3">
        <v>50403083</v>
      </c>
      <c r="AJ2596" s="3">
        <v>7148292</v>
      </c>
      <c r="AK2596" s="3">
        <v>7148292</v>
      </c>
      <c r="AL2596" s="3">
        <v>3601893</v>
      </c>
      <c r="AM2596" s="3">
        <v>3546399</v>
      </c>
      <c r="AN2596" s="3">
        <v>1215225</v>
      </c>
      <c r="AO2596" s="3">
        <v>0</v>
      </c>
      <c r="AP2596" s="3">
        <v>-1215225</v>
      </c>
      <c r="AQ2596" s="3">
        <v>0</v>
      </c>
      <c r="AR2596" s="3">
        <f>Tabela1[[#This Row],[Potrzeby finansowe 2027
w tym:]]+Tabela1[[#This Row],[Rozliczenie 2025 potrz. fin.]]</f>
        <v>109594263</v>
      </c>
      <c r="AS2596" s="3">
        <v>0</v>
      </c>
      <c r="AT2596" s="3">
        <v>0</v>
      </c>
      <c r="AU2596" s="3"/>
      <c r="AV2596" s="3"/>
      <c r="AW2596" s="3"/>
      <c r="AX2596" s="3"/>
      <c r="AY2596" s="3"/>
      <c r="AZ2596" s="3"/>
      <c r="BA2596" s="3">
        <v>793669</v>
      </c>
      <c r="BB2596" s="3">
        <v>2552.58</v>
      </c>
      <c r="BC2596" s="3">
        <v>71.59</v>
      </c>
      <c r="BD2596" s="3">
        <v>17159.830000000002</v>
      </c>
      <c r="BE2596" s="3">
        <v>1594.98</v>
      </c>
      <c r="BF2596" s="3">
        <v>0</v>
      </c>
      <c r="BG2596" s="3">
        <v>1615257</v>
      </c>
      <c r="BH2596" s="3">
        <v>82252</v>
      </c>
      <c r="BI2596" s="3">
        <v>648285</v>
      </c>
      <c r="BJ2596" s="3">
        <v>11264412.927499998</v>
      </c>
      <c r="BK2596" s="3">
        <v>2344132.9099999983</v>
      </c>
      <c r="BL2596" s="3">
        <v>9723464.1999999993</v>
      </c>
      <c r="BM2596" s="3">
        <v>16234191.67</v>
      </c>
      <c r="BN2596" s="53">
        <v>0.79594972067039105</v>
      </c>
      <c r="BO2596" s="54">
        <v>3.2802717999999998E-3</v>
      </c>
      <c r="BP2596" s="70">
        <v>82758</v>
      </c>
      <c r="BQ2596" s="71"/>
      <c r="BR2596" s="70"/>
      <c r="BS2596" s="72"/>
      <c r="BT2596" s="72"/>
      <c r="BU2596" s="70">
        <v>75163092</v>
      </c>
      <c r="BV2596" s="70">
        <v>5015160</v>
      </c>
      <c r="BW2596" s="74">
        <v>59191181</v>
      </c>
      <c r="BX2596" s="70">
        <v>139369433</v>
      </c>
    </row>
    <row r="2597" spans="1:76" x14ac:dyDescent="0.3">
      <c r="A2597" s="73" t="s">
        <v>2322</v>
      </c>
      <c r="B2597" s="2" t="s">
        <v>72</v>
      </c>
      <c r="C2597" s="2" t="s">
        <v>113</v>
      </c>
      <c r="D2597" s="2"/>
      <c r="E2597" s="2"/>
      <c r="F2597" s="17" t="str">
        <f>+Tabela1[[#This Row],[WK]]&amp;Tabela1[[#This Row],[PK]]&amp;Tabela1[[#This Row],[GK]]</f>
        <v>1216</v>
      </c>
      <c r="G2597" s="2" t="s">
        <v>2434</v>
      </c>
      <c r="H2597" s="3">
        <v>7655119832.2299995</v>
      </c>
      <c r="I2597" s="4">
        <v>1.125</v>
      </c>
      <c r="J2597" s="3">
        <v>8612009811.2600002</v>
      </c>
      <c r="K2597" s="11">
        <v>0.02</v>
      </c>
      <c r="L2597" s="3">
        <v>172240196</v>
      </c>
      <c r="M2597" s="3"/>
      <c r="N2597" s="5"/>
      <c r="O2597" s="3">
        <v>651679664.84000003</v>
      </c>
      <c r="P2597" s="4">
        <v>1.125</v>
      </c>
      <c r="Q2597" s="3">
        <v>733139622.95000005</v>
      </c>
      <c r="R2597" s="4">
        <v>1.7000000000000001E-2</v>
      </c>
      <c r="S2597" s="3">
        <v>12463374</v>
      </c>
      <c r="T2597" s="3"/>
      <c r="U2597" s="5"/>
      <c r="V2597" s="3">
        <v>122675778</v>
      </c>
      <c r="W2597" s="5"/>
      <c r="X2597" s="3">
        <v>129037163</v>
      </c>
      <c r="Y2597" s="3">
        <v>21088458</v>
      </c>
      <c r="Z2597" s="3">
        <v>2383846</v>
      </c>
      <c r="AA2597" s="3">
        <v>4768693</v>
      </c>
      <c r="AB2597" s="3">
        <v>75706397</v>
      </c>
      <c r="AC2597" s="3">
        <v>25089769</v>
      </c>
      <c r="AD2597" s="3">
        <v>18059707</v>
      </c>
      <c r="AE2597" s="3">
        <v>0</v>
      </c>
      <c r="AF2597" s="3">
        <v>172240196</v>
      </c>
      <c r="AG2597" s="3">
        <v>12463374</v>
      </c>
      <c r="AH2597" s="3">
        <v>18059707</v>
      </c>
      <c r="AI2597" s="3">
        <v>122675778</v>
      </c>
      <c r="AJ2597" s="3">
        <v>5292561</v>
      </c>
      <c r="AK2597" s="3">
        <v>6667901</v>
      </c>
      <c r="AL2597" s="3">
        <v>9056990</v>
      </c>
      <c r="AM2597" s="3">
        <v>-2389089</v>
      </c>
      <c r="AN2597" s="3">
        <v>1375340</v>
      </c>
      <c r="AO2597" s="3">
        <v>0</v>
      </c>
      <c r="AP2597" s="3">
        <v>0</v>
      </c>
      <c r="AQ2597" s="3">
        <v>1375340</v>
      </c>
      <c r="AR2597" s="3">
        <f>Tabela1[[#This Row],[Potrzeby finansowe 2027
w tym:]]+Tabela1[[#This Row],[Rozliczenie 2025 potrz. fin.]]</f>
        <v>130412503</v>
      </c>
      <c r="AS2597" s="3">
        <v>0</v>
      </c>
      <c r="AT2597" s="3">
        <v>0</v>
      </c>
      <c r="AU2597" s="3"/>
      <c r="AV2597" s="3"/>
      <c r="AW2597" s="3"/>
      <c r="AX2597" s="3"/>
      <c r="AY2597" s="3"/>
      <c r="AZ2597" s="3"/>
      <c r="BA2597" s="3">
        <v>2383846</v>
      </c>
      <c r="BB2597" s="3">
        <v>0</v>
      </c>
      <c r="BC2597" s="3">
        <v>207.01</v>
      </c>
      <c r="BD2597" s="3">
        <v>104798.43</v>
      </c>
      <c r="BE2597" s="3">
        <v>553.83000000000004</v>
      </c>
      <c r="BF2597" s="3">
        <v>0</v>
      </c>
      <c r="BG2597" s="3">
        <v>3859261</v>
      </c>
      <c r="BH2597" s="3">
        <v>196521</v>
      </c>
      <c r="BI2597" s="3">
        <v>909432</v>
      </c>
      <c r="BJ2597" s="3">
        <v>15802037.175000001</v>
      </c>
      <c r="BK2597" s="3">
        <v>8918604.8300000019</v>
      </c>
      <c r="BL2597" s="3">
        <v>3849800.34</v>
      </c>
      <c r="BM2597" s="3">
        <v>19834128.699999999</v>
      </c>
      <c r="BN2597" s="53">
        <v>0.87510680249753536</v>
      </c>
      <c r="BO2597" s="54">
        <v>6.8731278E-3</v>
      </c>
      <c r="BP2597" s="70">
        <v>173402</v>
      </c>
      <c r="BQ2597" s="71"/>
      <c r="BR2597" s="70"/>
      <c r="BS2597" s="72"/>
      <c r="BT2597" s="72"/>
      <c r="BU2597" s="70">
        <v>172240196</v>
      </c>
      <c r="BV2597" s="70">
        <v>12463374</v>
      </c>
      <c r="BW2597" s="74">
        <v>18059707</v>
      </c>
      <c r="BX2597" s="70">
        <v>202763277</v>
      </c>
    </row>
    <row r="2598" spans="1:76" x14ac:dyDescent="0.3">
      <c r="A2598" s="73" t="s">
        <v>2322</v>
      </c>
      <c r="B2598" s="2" t="s">
        <v>72</v>
      </c>
      <c r="C2598" s="2" t="s">
        <v>120</v>
      </c>
      <c r="D2598" s="2"/>
      <c r="E2598" s="2"/>
      <c r="F2598" s="17" t="str">
        <f>+Tabela1[[#This Row],[WK]]&amp;Tabela1[[#This Row],[PK]]&amp;Tabela1[[#This Row],[GK]]</f>
        <v>1217</v>
      </c>
      <c r="G2598" s="2" t="s">
        <v>2435</v>
      </c>
      <c r="H2598" s="3">
        <v>2579442007.4200001</v>
      </c>
      <c r="I2598" s="4">
        <v>1.125</v>
      </c>
      <c r="J2598" s="3">
        <v>2901872258.3499999</v>
      </c>
      <c r="K2598" s="11">
        <v>0.02</v>
      </c>
      <c r="L2598" s="3">
        <v>58037445</v>
      </c>
      <c r="M2598" s="3"/>
      <c r="N2598" s="5"/>
      <c r="O2598" s="3">
        <v>529810327.25000006</v>
      </c>
      <c r="P2598" s="4">
        <v>1.125</v>
      </c>
      <c r="Q2598" s="3">
        <v>596036618.15999997</v>
      </c>
      <c r="R2598" s="4">
        <v>1.7000000000000001E-2</v>
      </c>
      <c r="S2598" s="3">
        <v>10132623</v>
      </c>
      <c r="T2598" s="3"/>
      <c r="U2598" s="5"/>
      <c r="V2598" s="3">
        <v>42792097</v>
      </c>
      <c r="W2598" s="5"/>
      <c r="X2598" s="3">
        <v>62283862</v>
      </c>
      <c r="Y2598" s="3">
        <v>9904315</v>
      </c>
      <c r="Z2598" s="3">
        <v>3687695</v>
      </c>
      <c r="AA2598" s="3">
        <v>2244724</v>
      </c>
      <c r="AB2598" s="3">
        <v>39850949</v>
      </c>
      <c r="AC2598" s="3">
        <v>6596179</v>
      </c>
      <c r="AD2598" s="3">
        <v>19491764</v>
      </c>
      <c r="AE2598" s="3">
        <v>0</v>
      </c>
      <c r="AF2598" s="3">
        <v>58037445</v>
      </c>
      <c r="AG2598" s="3">
        <v>10132623</v>
      </c>
      <c r="AH2598" s="3">
        <v>19491764</v>
      </c>
      <c r="AI2598" s="3">
        <v>42792097</v>
      </c>
      <c r="AJ2598" s="3">
        <v>2563632</v>
      </c>
      <c r="AK2598" s="3">
        <v>2563632</v>
      </c>
      <c r="AL2598" s="3">
        <v>3294476</v>
      </c>
      <c r="AM2598" s="3">
        <v>-730844</v>
      </c>
      <c r="AN2598" s="3">
        <v>524886</v>
      </c>
      <c r="AO2598" s="3">
        <v>0</v>
      </c>
      <c r="AP2598" s="3">
        <v>-524886</v>
      </c>
      <c r="AQ2598" s="3">
        <v>0</v>
      </c>
      <c r="AR2598" s="3">
        <f>Tabela1[[#This Row],[Potrzeby finansowe 2027
w tym:]]+Tabela1[[#This Row],[Rozliczenie 2025 potrz. fin.]]</f>
        <v>62283862</v>
      </c>
      <c r="AS2598" s="3">
        <v>0</v>
      </c>
      <c r="AT2598" s="3">
        <v>0</v>
      </c>
      <c r="AU2598" s="3"/>
      <c r="AV2598" s="3"/>
      <c r="AW2598" s="3"/>
      <c r="AX2598" s="3"/>
      <c r="AY2598" s="3"/>
      <c r="AZ2598" s="3"/>
      <c r="BA2598" s="3">
        <v>3687695</v>
      </c>
      <c r="BB2598" s="3">
        <v>21152.560000000001</v>
      </c>
      <c r="BC2598" s="3">
        <v>0</v>
      </c>
      <c r="BD2598" s="3">
        <v>22596.68</v>
      </c>
      <c r="BE2598" s="3">
        <v>0.41</v>
      </c>
      <c r="BF2598" s="3">
        <v>0</v>
      </c>
      <c r="BG2598" s="3">
        <v>1299656</v>
      </c>
      <c r="BH2598" s="3">
        <v>66181</v>
      </c>
      <c r="BI2598" s="3">
        <v>945068</v>
      </c>
      <c r="BJ2598" s="3">
        <v>16421223.585000001</v>
      </c>
      <c r="BK2598" s="3">
        <v>13198396.130000001</v>
      </c>
      <c r="BL2598" s="3">
        <v>1949245.72</v>
      </c>
      <c r="BM2598" s="3">
        <v>8992818.3800000008</v>
      </c>
      <c r="BN2598" s="53">
        <v>0.84630299046993085</v>
      </c>
      <c r="BO2598" s="54">
        <v>2.6230769000000001E-3</v>
      </c>
      <c r="BP2598" s="70">
        <v>66177</v>
      </c>
      <c r="BQ2598" s="71"/>
      <c r="BR2598" s="70"/>
      <c r="BS2598" s="72"/>
      <c r="BT2598" s="72"/>
      <c r="BU2598" s="70">
        <v>58037445</v>
      </c>
      <c r="BV2598" s="70">
        <v>10132623</v>
      </c>
      <c r="BW2598" s="74">
        <v>19491764</v>
      </c>
      <c r="BX2598" s="70">
        <v>87661832</v>
      </c>
    </row>
    <row r="2599" spans="1:76" x14ac:dyDescent="0.3">
      <c r="A2599" s="73" t="s">
        <v>2322</v>
      </c>
      <c r="B2599" s="2" t="s">
        <v>72</v>
      </c>
      <c r="C2599" s="2" t="s">
        <v>126</v>
      </c>
      <c r="D2599" s="2"/>
      <c r="E2599" s="2"/>
      <c r="F2599" s="17" t="str">
        <f>+Tabela1[[#This Row],[WK]]&amp;Tabela1[[#This Row],[PK]]&amp;Tabela1[[#This Row],[GK]]</f>
        <v>1218</v>
      </c>
      <c r="G2599" s="2" t="s">
        <v>2436</v>
      </c>
      <c r="H2599" s="3">
        <v>7276822108.3400002</v>
      </c>
      <c r="I2599" s="4">
        <v>1.125</v>
      </c>
      <c r="J2599" s="3">
        <v>8186424871.8800001</v>
      </c>
      <c r="K2599" s="11">
        <v>0.02</v>
      </c>
      <c r="L2599" s="3">
        <v>163728497</v>
      </c>
      <c r="M2599" s="3"/>
      <c r="N2599" s="5"/>
      <c r="O2599" s="3">
        <v>851247987.97000003</v>
      </c>
      <c r="P2599" s="4">
        <v>1.125</v>
      </c>
      <c r="Q2599" s="3">
        <v>957653986.47000003</v>
      </c>
      <c r="R2599" s="4">
        <v>1.7000000000000001E-2</v>
      </c>
      <c r="S2599" s="3">
        <v>16280118</v>
      </c>
      <c r="T2599" s="3"/>
      <c r="U2599" s="5"/>
      <c r="V2599" s="3">
        <v>114459507</v>
      </c>
      <c r="W2599" s="5"/>
      <c r="X2599" s="3">
        <v>171792106</v>
      </c>
      <c r="Y2599" s="3">
        <v>3292824</v>
      </c>
      <c r="Z2599" s="3">
        <v>195921</v>
      </c>
      <c r="AA2599" s="3">
        <v>4597307</v>
      </c>
      <c r="AB2599" s="3">
        <v>142058001</v>
      </c>
      <c r="AC2599" s="3">
        <v>21648053</v>
      </c>
      <c r="AD2599" s="3">
        <v>57332598</v>
      </c>
      <c r="AE2599" s="3">
        <v>0</v>
      </c>
      <c r="AF2599" s="3">
        <v>163728497</v>
      </c>
      <c r="AG2599" s="3">
        <v>16280118</v>
      </c>
      <c r="AH2599" s="3">
        <v>57332598</v>
      </c>
      <c r="AI2599" s="3">
        <v>114459507</v>
      </c>
      <c r="AJ2599" s="3">
        <v>11742020</v>
      </c>
      <c r="AK2599" s="3">
        <v>11742020</v>
      </c>
      <c r="AL2599" s="3">
        <v>6610734</v>
      </c>
      <c r="AM2599" s="3">
        <v>5131286</v>
      </c>
      <c r="AN2599" s="3">
        <v>3210203</v>
      </c>
      <c r="AO2599" s="3">
        <v>0</v>
      </c>
      <c r="AP2599" s="3">
        <v>-3210203</v>
      </c>
      <c r="AQ2599" s="3">
        <v>0</v>
      </c>
      <c r="AR2599" s="3">
        <f>Tabela1[[#This Row],[Potrzeby finansowe 2027
w tym:]]+Tabela1[[#This Row],[Rozliczenie 2025 potrz. fin.]]</f>
        <v>171792106</v>
      </c>
      <c r="AS2599" s="3">
        <v>0</v>
      </c>
      <c r="AT2599" s="3">
        <v>0</v>
      </c>
      <c r="AU2599" s="3"/>
      <c r="AV2599" s="3"/>
      <c r="AW2599" s="3"/>
      <c r="AX2599" s="3"/>
      <c r="AY2599" s="3"/>
      <c r="AZ2599" s="3"/>
      <c r="BA2599" s="3">
        <v>195921</v>
      </c>
      <c r="BB2599" s="3">
        <v>0</v>
      </c>
      <c r="BC2599" s="3">
        <v>39.26</v>
      </c>
      <c r="BD2599" s="3">
        <v>7319.57</v>
      </c>
      <c r="BE2599" s="3">
        <v>2484.1799999999998</v>
      </c>
      <c r="BF2599" s="3">
        <v>0</v>
      </c>
      <c r="BG2599" s="3">
        <v>3073371</v>
      </c>
      <c r="BH2599" s="3">
        <v>156502</v>
      </c>
      <c r="BI2599" s="3">
        <v>1523936</v>
      </c>
      <c r="BJ2599" s="3">
        <v>26479472.367500003</v>
      </c>
      <c r="BK2599" s="3">
        <v>15670986.250000004</v>
      </c>
      <c r="BL2599" s="3">
        <v>6071555.6900000004</v>
      </c>
      <c r="BM2599" s="3">
        <v>31090833.09</v>
      </c>
      <c r="BN2599" s="53">
        <v>0.97764541570818264</v>
      </c>
      <c r="BO2599" s="54">
        <v>5.9958596999999999E-3</v>
      </c>
      <c r="BP2599" s="70">
        <v>151269</v>
      </c>
      <c r="BQ2599" s="71"/>
      <c r="BR2599" s="70"/>
      <c r="BS2599" s="72"/>
      <c r="BT2599" s="72"/>
      <c r="BU2599" s="70">
        <v>163728497</v>
      </c>
      <c r="BV2599" s="70">
        <v>16280118</v>
      </c>
      <c r="BW2599" s="74">
        <v>57332598</v>
      </c>
      <c r="BX2599" s="70">
        <v>237341213</v>
      </c>
    </row>
    <row r="2600" spans="1:76" x14ac:dyDescent="0.3">
      <c r="A2600" s="73" t="s">
        <v>2322</v>
      </c>
      <c r="B2600" s="2" t="s">
        <v>72</v>
      </c>
      <c r="C2600" s="2" t="s">
        <v>132</v>
      </c>
      <c r="D2600" s="2"/>
      <c r="E2600" s="2"/>
      <c r="F2600" s="17" t="str">
        <f>+Tabela1[[#This Row],[WK]]&amp;Tabela1[[#This Row],[PK]]&amp;Tabela1[[#This Row],[GK]]</f>
        <v>1219</v>
      </c>
      <c r="G2600" s="2" t="s">
        <v>2437</v>
      </c>
      <c r="H2600" s="3">
        <v>8598326883.1499996</v>
      </c>
      <c r="I2600" s="4">
        <v>1.125</v>
      </c>
      <c r="J2600" s="3">
        <v>9673117743.5400009</v>
      </c>
      <c r="K2600" s="11">
        <v>0.02</v>
      </c>
      <c r="L2600" s="3">
        <v>193462355</v>
      </c>
      <c r="M2600" s="3"/>
      <c r="N2600" s="5"/>
      <c r="O2600" s="3">
        <v>1903125293.5599999</v>
      </c>
      <c r="P2600" s="4">
        <v>1.125</v>
      </c>
      <c r="Q2600" s="3">
        <v>2141015955.26</v>
      </c>
      <c r="R2600" s="4">
        <v>1.7000000000000001E-2</v>
      </c>
      <c r="S2600" s="3">
        <v>36397271</v>
      </c>
      <c r="T2600" s="3"/>
      <c r="U2600" s="5"/>
      <c r="V2600" s="3">
        <v>139186358</v>
      </c>
      <c r="W2600" s="5"/>
      <c r="X2600" s="3">
        <v>64437069</v>
      </c>
      <c r="Y2600" s="3">
        <v>0</v>
      </c>
      <c r="Z2600" s="3">
        <v>56923</v>
      </c>
      <c r="AA2600" s="3">
        <v>5148159</v>
      </c>
      <c r="AB2600" s="3">
        <v>59231987</v>
      </c>
      <c r="AC2600" s="3">
        <v>0</v>
      </c>
      <c r="AD2600" s="3">
        <v>0</v>
      </c>
      <c r="AE2600" s="3">
        <v>23823779</v>
      </c>
      <c r="AF2600" s="3">
        <v>169638576</v>
      </c>
      <c r="AG2600" s="3">
        <v>36397271</v>
      </c>
      <c r="AH2600" s="3">
        <v>0</v>
      </c>
      <c r="AI2600" s="3">
        <v>139186358</v>
      </c>
      <c r="AJ2600" s="3">
        <v>2814188</v>
      </c>
      <c r="AK2600" s="3">
        <v>4968556</v>
      </c>
      <c r="AL2600" s="3">
        <v>10111084</v>
      </c>
      <c r="AM2600" s="3">
        <v>-5142528</v>
      </c>
      <c r="AN2600" s="3">
        <v>2154368</v>
      </c>
      <c r="AO2600" s="3">
        <v>0</v>
      </c>
      <c r="AP2600" s="3">
        <v>0</v>
      </c>
      <c r="AQ2600" s="3">
        <v>2154368</v>
      </c>
      <c r="AR2600" s="3">
        <f>Tabela1[[#This Row],[Potrzeby finansowe 2027
w tym:]]+Tabela1[[#This Row],[Rozliczenie 2025 potrz. fin.]]</f>
        <v>66591437</v>
      </c>
      <c r="AS2600" s="3">
        <v>0</v>
      </c>
      <c r="AT2600" s="3">
        <v>0</v>
      </c>
      <c r="AU2600" s="3"/>
      <c r="AV2600" s="3"/>
      <c r="AW2600" s="3"/>
      <c r="AX2600" s="3"/>
      <c r="AY2600" s="3"/>
      <c r="AZ2600" s="3"/>
      <c r="BA2600" s="3">
        <v>56923</v>
      </c>
      <c r="BB2600" s="3">
        <v>0</v>
      </c>
      <c r="BC2600" s="3">
        <v>33.840000000000003</v>
      </c>
      <c r="BD2600" s="3">
        <v>0.4</v>
      </c>
      <c r="BE2600" s="3">
        <v>4824.6400000000003</v>
      </c>
      <c r="BF2600" s="3">
        <v>0</v>
      </c>
      <c r="BG2600" s="3">
        <v>2880822</v>
      </c>
      <c r="BH2600" s="3">
        <v>146697</v>
      </c>
      <c r="BI2600" s="3">
        <v>2267337</v>
      </c>
      <c r="BJ2600" s="3">
        <v>39396604.254999995</v>
      </c>
      <c r="BK2600" s="3">
        <v>32514124.519999996</v>
      </c>
      <c r="BL2600" s="3">
        <v>502021.4</v>
      </c>
      <c r="BM2600" s="3">
        <v>26525876.140000001</v>
      </c>
      <c r="BN2600" s="53">
        <v>1.5695941505093658</v>
      </c>
      <c r="BO2600" s="54">
        <v>4.7688514000000003E-3</v>
      </c>
      <c r="BP2600" s="70">
        <v>120313</v>
      </c>
      <c r="BQ2600" s="71"/>
      <c r="BR2600" s="70"/>
      <c r="BS2600" s="72"/>
      <c r="BT2600" s="72"/>
      <c r="BU2600" s="70">
        <v>169638576</v>
      </c>
      <c r="BV2600" s="70">
        <v>36397271</v>
      </c>
      <c r="BW2600" s="74">
        <v>0</v>
      </c>
      <c r="BX2600" s="70">
        <v>206035847</v>
      </c>
    </row>
    <row r="2601" spans="1:76" x14ac:dyDescent="0.3">
      <c r="A2601" s="73" t="s">
        <v>2322</v>
      </c>
      <c r="B2601" s="2" t="s">
        <v>76</v>
      </c>
      <c r="C2601" s="2" t="s">
        <v>12</v>
      </c>
      <c r="D2601" s="2"/>
      <c r="E2601" s="2"/>
      <c r="F2601" s="17" t="str">
        <f>+Tabela1[[#This Row],[WK]]&amp;Tabela1[[#This Row],[PK]]&amp;Tabela1[[#This Row],[GK]]</f>
        <v>1401</v>
      </c>
      <c r="G2601" s="2" t="s">
        <v>2438</v>
      </c>
      <c r="H2601" s="3">
        <v>1316228459.8499999</v>
      </c>
      <c r="I2601" s="4">
        <v>1.125</v>
      </c>
      <c r="J2601" s="3">
        <v>1480757017.3299999</v>
      </c>
      <c r="K2601" s="11">
        <v>0.02</v>
      </c>
      <c r="L2601" s="3">
        <v>29615140</v>
      </c>
      <c r="M2601" s="3"/>
      <c r="N2601" s="5"/>
      <c r="O2601" s="3">
        <v>113361927.11</v>
      </c>
      <c r="P2601" s="4">
        <v>1.125</v>
      </c>
      <c r="Q2601" s="3">
        <v>127532168</v>
      </c>
      <c r="R2601" s="4">
        <v>1.7000000000000001E-2</v>
      </c>
      <c r="S2601" s="3">
        <v>2168047</v>
      </c>
      <c r="T2601" s="3"/>
      <c r="U2601" s="5"/>
      <c r="V2601" s="3">
        <v>20704824</v>
      </c>
      <c r="W2601" s="5"/>
      <c r="X2601" s="3">
        <v>36513706</v>
      </c>
      <c r="Y2601" s="3">
        <v>7499840</v>
      </c>
      <c r="Z2601" s="3">
        <v>807253</v>
      </c>
      <c r="AA2601" s="3">
        <v>1154429</v>
      </c>
      <c r="AB2601" s="3">
        <v>21550609</v>
      </c>
      <c r="AC2601" s="3">
        <v>5501575</v>
      </c>
      <c r="AD2601" s="3">
        <v>15808882</v>
      </c>
      <c r="AE2601" s="3">
        <v>0</v>
      </c>
      <c r="AF2601" s="3">
        <v>29615140</v>
      </c>
      <c r="AG2601" s="3">
        <v>2168047</v>
      </c>
      <c r="AH2601" s="3">
        <v>15808882</v>
      </c>
      <c r="AI2601" s="3">
        <v>20704824</v>
      </c>
      <c r="AJ2601" s="3">
        <v>-43122</v>
      </c>
      <c r="AK2601" s="3">
        <v>-43122</v>
      </c>
      <c r="AL2601" s="3">
        <v>1544243</v>
      </c>
      <c r="AM2601" s="3">
        <v>-1587365</v>
      </c>
      <c r="AN2601" s="3">
        <v>-504609</v>
      </c>
      <c r="AO2601" s="3">
        <v>0</v>
      </c>
      <c r="AP2601" s="3">
        <v>504609</v>
      </c>
      <c r="AQ2601" s="3">
        <v>0</v>
      </c>
      <c r="AR2601" s="3">
        <f>Tabela1[[#This Row],[Potrzeby finansowe 2027
w tym:]]+Tabela1[[#This Row],[Rozliczenie 2025 potrz. fin.]]</f>
        <v>36513706</v>
      </c>
      <c r="AS2601" s="3">
        <v>0</v>
      </c>
      <c r="AT2601" s="3">
        <v>0</v>
      </c>
      <c r="AU2601" s="3"/>
      <c r="AV2601" s="3"/>
      <c r="AW2601" s="3"/>
      <c r="AX2601" s="3"/>
      <c r="AY2601" s="3"/>
      <c r="AZ2601" s="3"/>
      <c r="BA2601" s="3">
        <v>807253</v>
      </c>
      <c r="BB2601" s="3">
        <v>0</v>
      </c>
      <c r="BC2601" s="3">
        <v>394.63</v>
      </c>
      <c r="BD2601" s="3">
        <v>34488.089999999997</v>
      </c>
      <c r="BE2601" s="3">
        <v>24.63</v>
      </c>
      <c r="BF2601" s="3">
        <v>0</v>
      </c>
      <c r="BG2601" s="3">
        <v>694500</v>
      </c>
      <c r="BH2601" s="3">
        <v>32181</v>
      </c>
      <c r="BI2601" s="3">
        <v>459929</v>
      </c>
      <c r="BJ2601" s="3">
        <v>7991598.4999999991</v>
      </c>
      <c r="BK2601" s="3">
        <v>3907161.709999999</v>
      </c>
      <c r="BL2601" s="3">
        <v>234327.04000000001</v>
      </c>
      <c r="BM2601" s="3">
        <v>15869093.08</v>
      </c>
      <c r="BN2601" s="53">
        <v>0.77671705553729864</v>
      </c>
      <c r="BO2601" s="54">
        <v>1.3325264E-3</v>
      </c>
      <c r="BP2601" s="70">
        <v>33618</v>
      </c>
      <c r="BQ2601" s="71"/>
      <c r="BR2601" s="70"/>
      <c r="BS2601" s="72"/>
      <c r="BT2601" s="72"/>
      <c r="BU2601" s="70">
        <v>29615140</v>
      </c>
      <c r="BV2601" s="70">
        <v>2168047</v>
      </c>
      <c r="BW2601" s="74">
        <v>15808882</v>
      </c>
      <c r="BX2601" s="70">
        <v>47592069</v>
      </c>
    </row>
    <row r="2602" spans="1:76" x14ac:dyDescent="0.3">
      <c r="A2602" s="73" t="s">
        <v>2322</v>
      </c>
      <c r="B2602" s="2" t="s">
        <v>76</v>
      </c>
      <c r="C2602" s="2" t="s">
        <v>11</v>
      </c>
      <c r="D2602" s="2"/>
      <c r="E2602" s="2"/>
      <c r="F2602" s="17" t="str">
        <f>+Tabela1[[#This Row],[WK]]&amp;Tabela1[[#This Row],[PK]]&amp;Tabela1[[#This Row],[GK]]</f>
        <v>1402</v>
      </c>
      <c r="G2602" s="2" t="s">
        <v>2439</v>
      </c>
      <c r="H2602" s="3">
        <v>4253882853.5100002</v>
      </c>
      <c r="I2602" s="4">
        <v>1.125</v>
      </c>
      <c r="J2602" s="3">
        <v>4785618210.1999998</v>
      </c>
      <c r="K2602" s="11">
        <v>0.02</v>
      </c>
      <c r="L2602" s="3">
        <v>95712364</v>
      </c>
      <c r="M2602" s="3"/>
      <c r="N2602" s="5"/>
      <c r="O2602" s="3">
        <v>605970391.45999992</v>
      </c>
      <c r="P2602" s="4">
        <v>1.125</v>
      </c>
      <c r="Q2602" s="3">
        <v>681716690.38999999</v>
      </c>
      <c r="R2602" s="4">
        <v>1.7000000000000001E-2</v>
      </c>
      <c r="S2602" s="3">
        <v>11589184</v>
      </c>
      <c r="T2602" s="3"/>
      <c r="U2602" s="5"/>
      <c r="V2602" s="3">
        <v>69023564</v>
      </c>
      <c r="W2602" s="5"/>
      <c r="X2602" s="3">
        <v>101326486</v>
      </c>
      <c r="Y2602" s="3">
        <v>13305707</v>
      </c>
      <c r="Z2602" s="3">
        <v>895300</v>
      </c>
      <c r="AA2602" s="3">
        <v>2544415</v>
      </c>
      <c r="AB2602" s="3">
        <v>80529140</v>
      </c>
      <c r="AC2602" s="3">
        <v>4051924</v>
      </c>
      <c r="AD2602" s="3">
        <v>32302922</v>
      </c>
      <c r="AE2602" s="3">
        <v>0</v>
      </c>
      <c r="AF2602" s="3">
        <v>95712364</v>
      </c>
      <c r="AG2602" s="3">
        <v>11589184</v>
      </c>
      <c r="AH2602" s="3">
        <v>32302922</v>
      </c>
      <c r="AI2602" s="3">
        <v>69023564</v>
      </c>
      <c r="AJ2602" s="3">
        <v>2853289</v>
      </c>
      <c r="AK2602" s="3">
        <v>2853289</v>
      </c>
      <c r="AL2602" s="3">
        <v>1793005</v>
      </c>
      <c r="AM2602" s="3">
        <v>1060284</v>
      </c>
      <c r="AN2602" s="3">
        <v>-1245817</v>
      </c>
      <c r="AO2602" s="3">
        <v>0</v>
      </c>
      <c r="AP2602" s="3">
        <v>1245817</v>
      </c>
      <c r="AQ2602" s="3">
        <v>0</v>
      </c>
      <c r="AR2602" s="3">
        <f>Tabela1[[#This Row],[Potrzeby finansowe 2027
w tym:]]+Tabela1[[#This Row],[Rozliczenie 2025 potrz. fin.]]</f>
        <v>101326486</v>
      </c>
      <c r="AS2602" s="3">
        <v>0</v>
      </c>
      <c r="AT2602" s="3">
        <v>0</v>
      </c>
      <c r="AU2602" s="3"/>
      <c r="AV2602" s="3"/>
      <c r="AW2602" s="3"/>
      <c r="AX2602" s="3"/>
      <c r="AY2602" s="3"/>
      <c r="AZ2602" s="3"/>
      <c r="BA2602" s="3">
        <v>895300</v>
      </c>
      <c r="BB2602" s="3">
        <v>0</v>
      </c>
      <c r="BC2602" s="3">
        <v>16.829999999999998</v>
      </c>
      <c r="BD2602" s="3">
        <v>39666.15</v>
      </c>
      <c r="BE2602" s="3">
        <v>0</v>
      </c>
      <c r="BF2602" s="3">
        <v>0</v>
      </c>
      <c r="BG2602" s="3">
        <v>1649663</v>
      </c>
      <c r="BH2602" s="3">
        <v>84004</v>
      </c>
      <c r="BI2602" s="3">
        <v>894752</v>
      </c>
      <c r="BJ2602" s="3">
        <v>15546959.49</v>
      </c>
      <c r="BK2602" s="3">
        <v>11381388.58</v>
      </c>
      <c r="BL2602" s="3">
        <v>3124439.44</v>
      </c>
      <c r="BM2602" s="3">
        <v>10413404.76</v>
      </c>
      <c r="BN2602" s="53">
        <v>0.86579855405849482</v>
      </c>
      <c r="BO2602" s="54">
        <v>4.0358013999999996E-3</v>
      </c>
      <c r="BP2602" s="70">
        <v>101819</v>
      </c>
      <c r="BQ2602" s="71"/>
      <c r="BR2602" s="70"/>
      <c r="BS2602" s="72"/>
      <c r="BT2602" s="72"/>
      <c r="BU2602" s="70">
        <v>95712364</v>
      </c>
      <c r="BV2602" s="70">
        <v>11589184</v>
      </c>
      <c r="BW2602" s="74">
        <v>32302922</v>
      </c>
      <c r="BX2602" s="70">
        <v>139604470</v>
      </c>
    </row>
    <row r="2603" spans="1:76" x14ac:dyDescent="0.3">
      <c r="A2603" s="73" t="s">
        <v>2322</v>
      </c>
      <c r="B2603" s="2" t="s">
        <v>76</v>
      </c>
      <c r="C2603" s="2" t="s">
        <v>16</v>
      </c>
      <c r="D2603" s="2"/>
      <c r="E2603" s="2"/>
      <c r="F2603" s="17" t="str">
        <f>+Tabela1[[#This Row],[WK]]&amp;Tabela1[[#This Row],[PK]]&amp;Tabela1[[#This Row],[GK]]</f>
        <v>1403</v>
      </c>
      <c r="G2603" s="2" t="s">
        <v>2440</v>
      </c>
      <c r="H2603" s="3">
        <v>5123228180.29</v>
      </c>
      <c r="I2603" s="4">
        <v>1.125</v>
      </c>
      <c r="J2603" s="3">
        <v>5763631702.8299999</v>
      </c>
      <c r="K2603" s="11">
        <v>0.02</v>
      </c>
      <c r="L2603" s="3">
        <v>115272634</v>
      </c>
      <c r="M2603" s="3"/>
      <c r="N2603" s="5"/>
      <c r="O2603" s="3">
        <v>537977372.31000006</v>
      </c>
      <c r="P2603" s="4">
        <v>1.125</v>
      </c>
      <c r="Q2603" s="3">
        <v>605224543.85000002</v>
      </c>
      <c r="R2603" s="4">
        <v>1.7000000000000001E-2</v>
      </c>
      <c r="S2603" s="3">
        <v>10288817</v>
      </c>
      <c r="T2603" s="3"/>
      <c r="U2603" s="5"/>
      <c r="V2603" s="3">
        <v>80134644</v>
      </c>
      <c r="W2603" s="5"/>
      <c r="X2603" s="3">
        <v>162338028</v>
      </c>
      <c r="Y2603" s="3">
        <v>3548323</v>
      </c>
      <c r="Z2603" s="3">
        <v>1085976</v>
      </c>
      <c r="AA2603" s="3">
        <v>3644049</v>
      </c>
      <c r="AB2603" s="3">
        <v>130771312</v>
      </c>
      <c r="AC2603" s="3">
        <v>23288368</v>
      </c>
      <c r="AD2603" s="3">
        <v>82203384</v>
      </c>
      <c r="AE2603" s="3">
        <v>0</v>
      </c>
      <c r="AF2603" s="3">
        <v>115272634</v>
      </c>
      <c r="AG2603" s="3">
        <v>10288817</v>
      </c>
      <c r="AH2603" s="3">
        <v>82203384</v>
      </c>
      <c r="AI2603" s="3">
        <v>80134644</v>
      </c>
      <c r="AJ2603" s="3">
        <v>3995502</v>
      </c>
      <c r="AK2603" s="3">
        <v>3995502</v>
      </c>
      <c r="AL2603" s="3">
        <v>6088966</v>
      </c>
      <c r="AM2603" s="3">
        <v>-2093464</v>
      </c>
      <c r="AN2603" s="3">
        <v>2147512</v>
      </c>
      <c r="AO2603" s="3">
        <v>0</v>
      </c>
      <c r="AP2603" s="3">
        <v>-2147512</v>
      </c>
      <c r="AQ2603" s="3">
        <v>0</v>
      </c>
      <c r="AR2603" s="3">
        <f>Tabela1[[#This Row],[Potrzeby finansowe 2027
w tym:]]+Tabela1[[#This Row],[Rozliczenie 2025 potrz. fin.]]</f>
        <v>162338028</v>
      </c>
      <c r="AS2603" s="3">
        <v>0</v>
      </c>
      <c r="AT2603" s="3">
        <v>0</v>
      </c>
      <c r="AU2603" s="3"/>
      <c r="AV2603" s="3"/>
      <c r="AW2603" s="3"/>
      <c r="AX2603" s="3"/>
      <c r="AY2603" s="3"/>
      <c r="AZ2603" s="3"/>
      <c r="BA2603" s="3">
        <v>1085976</v>
      </c>
      <c r="BB2603" s="3">
        <v>0</v>
      </c>
      <c r="BC2603" s="3">
        <v>151.94</v>
      </c>
      <c r="BD2603" s="3">
        <v>47298.66</v>
      </c>
      <c r="BE2603" s="3">
        <v>753.88</v>
      </c>
      <c r="BF2603" s="3">
        <v>0</v>
      </c>
      <c r="BG2603" s="3">
        <v>2059800</v>
      </c>
      <c r="BH2603" s="3">
        <v>104889</v>
      </c>
      <c r="BI2603" s="3">
        <v>1584249</v>
      </c>
      <c r="BJ2603" s="3">
        <v>27527458.982499998</v>
      </c>
      <c r="BK2603" s="3">
        <v>16510536.439999998</v>
      </c>
      <c r="BL2603" s="3">
        <v>1002744.57</v>
      </c>
      <c r="BM2603" s="3">
        <v>42062201.030000001</v>
      </c>
      <c r="BN2603" s="53">
        <v>0.96588070982582974</v>
      </c>
      <c r="BO2603" s="54">
        <v>4.2332397000000004E-3</v>
      </c>
      <c r="BP2603" s="70">
        <v>106800</v>
      </c>
      <c r="BQ2603" s="71"/>
      <c r="BR2603" s="70"/>
      <c r="BS2603" s="72"/>
      <c r="BT2603" s="72"/>
      <c r="BU2603" s="70">
        <v>115272634</v>
      </c>
      <c r="BV2603" s="70">
        <v>10288817</v>
      </c>
      <c r="BW2603" s="74">
        <v>82203384</v>
      </c>
      <c r="BX2603" s="70">
        <v>207764835</v>
      </c>
    </row>
    <row r="2604" spans="1:76" x14ac:dyDescent="0.3">
      <c r="A2604" s="73" t="s">
        <v>2322</v>
      </c>
      <c r="B2604" s="2" t="s">
        <v>76</v>
      </c>
      <c r="C2604" s="2" t="s">
        <v>18</v>
      </c>
      <c r="D2604" s="2"/>
      <c r="E2604" s="2"/>
      <c r="F2604" s="17" t="str">
        <f>+Tabela1[[#This Row],[WK]]&amp;Tabela1[[#This Row],[PK]]&amp;Tabela1[[#This Row],[GK]]</f>
        <v>1404</v>
      </c>
      <c r="G2604" s="2" t="s">
        <v>2441</v>
      </c>
      <c r="H2604" s="3">
        <v>1833835388.78</v>
      </c>
      <c r="I2604" s="4">
        <v>1.125</v>
      </c>
      <c r="J2604" s="3">
        <v>2063064812.3800001</v>
      </c>
      <c r="K2604" s="11">
        <v>0.02</v>
      </c>
      <c r="L2604" s="3">
        <v>41261296</v>
      </c>
      <c r="M2604" s="3"/>
      <c r="N2604" s="5"/>
      <c r="O2604" s="3">
        <v>158693725.56</v>
      </c>
      <c r="P2604" s="4">
        <v>1.125</v>
      </c>
      <c r="Q2604" s="3">
        <v>178530441.25999999</v>
      </c>
      <c r="R2604" s="4">
        <v>1.7000000000000001E-2</v>
      </c>
      <c r="S2604" s="3">
        <v>3035018</v>
      </c>
      <c r="T2604" s="3"/>
      <c r="U2604" s="5"/>
      <c r="V2604" s="3">
        <v>29594284</v>
      </c>
      <c r="W2604" s="5"/>
      <c r="X2604" s="3">
        <v>64833734</v>
      </c>
      <c r="Y2604" s="3">
        <v>16046924</v>
      </c>
      <c r="Z2604" s="3">
        <v>565990</v>
      </c>
      <c r="AA2604" s="3">
        <v>1323274</v>
      </c>
      <c r="AB2604" s="3">
        <v>40595067</v>
      </c>
      <c r="AC2604" s="3">
        <v>6302479</v>
      </c>
      <c r="AD2604" s="3">
        <v>35239450</v>
      </c>
      <c r="AE2604" s="3">
        <v>0</v>
      </c>
      <c r="AF2604" s="3">
        <v>41261296</v>
      </c>
      <c r="AG2604" s="3">
        <v>3035018</v>
      </c>
      <c r="AH2604" s="3">
        <v>35239450</v>
      </c>
      <c r="AI2604" s="3">
        <v>29594284</v>
      </c>
      <c r="AJ2604" s="3">
        <v>4239176</v>
      </c>
      <c r="AK2604" s="3">
        <v>4239176</v>
      </c>
      <c r="AL2604" s="3">
        <v>1180290</v>
      </c>
      <c r="AM2604" s="3">
        <v>3058886</v>
      </c>
      <c r="AN2604" s="3">
        <v>-731040</v>
      </c>
      <c r="AO2604" s="3">
        <v>0</v>
      </c>
      <c r="AP2604" s="3">
        <v>731040</v>
      </c>
      <c r="AQ2604" s="3">
        <v>0</v>
      </c>
      <c r="AR2604" s="3">
        <f>Tabela1[[#This Row],[Potrzeby finansowe 2027
w tym:]]+Tabela1[[#This Row],[Rozliczenie 2025 potrz. fin.]]</f>
        <v>64833734</v>
      </c>
      <c r="AS2604" s="3">
        <v>0</v>
      </c>
      <c r="AT2604" s="3">
        <v>0</v>
      </c>
      <c r="AU2604" s="3"/>
      <c r="AV2604" s="3"/>
      <c r="AW2604" s="3"/>
      <c r="AX2604" s="3"/>
      <c r="AY2604" s="3"/>
      <c r="AZ2604" s="3"/>
      <c r="BA2604" s="3">
        <v>565990</v>
      </c>
      <c r="BB2604" s="3">
        <v>0</v>
      </c>
      <c r="BC2604" s="3">
        <v>481.51</v>
      </c>
      <c r="BD2604" s="3">
        <v>23471.85</v>
      </c>
      <c r="BE2604" s="3">
        <v>69.37</v>
      </c>
      <c r="BF2604" s="3">
        <v>0</v>
      </c>
      <c r="BG2604" s="3">
        <v>811301</v>
      </c>
      <c r="BH2604" s="3">
        <v>41313</v>
      </c>
      <c r="BI2604" s="3">
        <v>511973</v>
      </c>
      <c r="BJ2604" s="3">
        <v>8895895.6225000005</v>
      </c>
      <c r="BK2604" s="3">
        <v>6198021.040000001</v>
      </c>
      <c r="BL2604" s="3">
        <v>203708.73</v>
      </c>
      <c r="BM2604" s="3">
        <v>10384080.869999999</v>
      </c>
      <c r="BN2604" s="53">
        <v>0.70470752546828785</v>
      </c>
      <c r="BO2604" s="54">
        <v>2.1530527000000002E-3</v>
      </c>
      <c r="BP2604" s="70">
        <v>51641</v>
      </c>
      <c r="BQ2604" s="71"/>
      <c r="BR2604" s="70"/>
      <c r="BS2604" s="72"/>
      <c r="BT2604" s="72"/>
      <c r="BU2604" s="70">
        <v>41261296</v>
      </c>
      <c r="BV2604" s="70">
        <v>3035018</v>
      </c>
      <c r="BW2604" s="74">
        <v>35239450</v>
      </c>
      <c r="BX2604" s="70">
        <v>79535764</v>
      </c>
    </row>
    <row r="2605" spans="1:76" x14ac:dyDescent="0.3">
      <c r="A2605" s="73" t="s">
        <v>2322</v>
      </c>
      <c r="B2605" s="2" t="s">
        <v>76</v>
      </c>
      <c r="C2605" s="2" t="s">
        <v>21</v>
      </c>
      <c r="D2605" s="2"/>
      <c r="E2605" s="2"/>
      <c r="F2605" s="17" t="str">
        <f>+Tabela1[[#This Row],[WK]]&amp;Tabela1[[#This Row],[PK]]&amp;Tabela1[[#This Row],[GK]]</f>
        <v>1405</v>
      </c>
      <c r="G2605" s="2" t="s">
        <v>2442</v>
      </c>
      <c r="H2605" s="3">
        <v>7455729636.4499998</v>
      </c>
      <c r="I2605" s="4">
        <v>1.125</v>
      </c>
      <c r="J2605" s="3">
        <v>8387695841.0100002</v>
      </c>
      <c r="K2605" s="11">
        <v>0.02</v>
      </c>
      <c r="L2605" s="3">
        <v>167753917</v>
      </c>
      <c r="M2605" s="3"/>
      <c r="N2605" s="5"/>
      <c r="O2605" s="3">
        <v>1178756185.99</v>
      </c>
      <c r="P2605" s="4">
        <v>1.125</v>
      </c>
      <c r="Q2605" s="3">
        <v>1326100709.24</v>
      </c>
      <c r="R2605" s="4">
        <v>1.7000000000000001E-2</v>
      </c>
      <c r="S2605" s="3">
        <v>22543712</v>
      </c>
      <c r="T2605" s="3"/>
      <c r="U2605" s="5"/>
      <c r="V2605" s="3">
        <v>95900138</v>
      </c>
      <c r="W2605" s="5"/>
      <c r="X2605" s="3">
        <v>88159734</v>
      </c>
      <c r="Y2605" s="3">
        <v>0</v>
      </c>
      <c r="Z2605" s="3">
        <v>198925</v>
      </c>
      <c r="AA2605" s="3">
        <v>3515143</v>
      </c>
      <c r="AB2605" s="3">
        <v>84445666</v>
      </c>
      <c r="AC2605" s="3">
        <v>0</v>
      </c>
      <c r="AD2605" s="3">
        <v>0</v>
      </c>
      <c r="AE2605" s="3">
        <v>3488209</v>
      </c>
      <c r="AF2605" s="3">
        <v>164265708</v>
      </c>
      <c r="AG2605" s="3">
        <v>22543712</v>
      </c>
      <c r="AH2605" s="3">
        <v>0</v>
      </c>
      <c r="AI2605" s="3">
        <v>95900138</v>
      </c>
      <c r="AJ2605" s="3">
        <v>6907735</v>
      </c>
      <c r="AK2605" s="3">
        <v>6878369</v>
      </c>
      <c r="AL2605" s="3">
        <v>7084709</v>
      </c>
      <c r="AM2605" s="3">
        <v>-206340</v>
      </c>
      <c r="AN2605" s="3">
        <v>-29366</v>
      </c>
      <c r="AO2605" s="3">
        <v>0</v>
      </c>
      <c r="AP2605" s="3">
        <v>0</v>
      </c>
      <c r="AQ2605" s="3">
        <v>-29366</v>
      </c>
      <c r="AR2605" s="3">
        <f>Tabela1[[#This Row],[Potrzeby finansowe 2027
w tym:]]+Tabela1[[#This Row],[Rozliczenie 2025 potrz. fin.]]</f>
        <v>88130368</v>
      </c>
      <c r="AS2605" s="3">
        <v>0</v>
      </c>
      <c r="AT2605" s="3">
        <v>0</v>
      </c>
      <c r="AU2605" s="3"/>
      <c r="AV2605" s="3"/>
      <c r="AW2605" s="3"/>
      <c r="AX2605" s="3"/>
      <c r="AY2605" s="3"/>
      <c r="AZ2605" s="3"/>
      <c r="BA2605" s="3">
        <v>198925</v>
      </c>
      <c r="BB2605" s="3">
        <v>0</v>
      </c>
      <c r="BC2605" s="3">
        <v>385.56</v>
      </c>
      <c r="BD2605" s="3">
        <v>7540.6</v>
      </c>
      <c r="BE2605" s="3">
        <v>0</v>
      </c>
      <c r="BF2605" s="3">
        <v>0</v>
      </c>
      <c r="BG2605" s="3">
        <v>2127611</v>
      </c>
      <c r="BH2605" s="3">
        <v>108342</v>
      </c>
      <c r="BI2605" s="3">
        <v>1387532</v>
      </c>
      <c r="BJ2605" s="3">
        <v>24109357.765000001</v>
      </c>
      <c r="BK2605" s="3">
        <v>13723363.399999999</v>
      </c>
      <c r="BL2605" s="3">
        <v>4272494.75</v>
      </c>
      <c r="BM2605" s="3">
        <v>32998987.960000001</v>
      </c>
      <c r="BN2605" s="53">
        <v>1.6056687479461058</v>
      </c>
      <c r="BO2605" s="54">
        <v>3.8593809999999998E-3</v>
      </c>
      <c r="BP2605" s="70">
        <v>97368</v>
      </c>
      <c r="BQ2605" s="71"/>
      <c r="BR2605" s="70"/>
      <c r="BS2605" s="72"/>
      <c r="BT2605" s="72"/>
      <c r="BU2605" s="70">
        <v>164265708</v>
      </c>
      <c r="BV2605" s="70">
        <v>22543712</v>
      </c>
      <c r="BW2605" s="74">
        <v>0</v>
      </c>
      <c r="BX2605" s="70">
        <v>186809420</v>
      </c>
    </row>
    <row r="2606" spans="1:76" x14ac:dyDescent="0.3">
      <c r="A2606" s="73" t="s">
        <v>2322</v>
      </c>
      <c r="B2606" s="2" t="s">
        <v>76</v>
      </c>
      <c r="C2606" s="2" t="s">
        <v>23</v>
      </c>
      <c r="D2606" s="2"/>
      <c r="E2606" s="2"/>
      <c r="F2606" s="17" t="str">
        <f>+Tabela1[[#This Row],[WK]]&amp;Tabela1[[#This Row],[PK]]&amp;Tabela1[[#This Row],[GK]]</f>
        <v>1406</v>
      </c>
      <c r="G2606" s="2" t="s">
        <v>2443</v>
      </c>
      <c r="H2606" s="3">
        <v>4689711236.5500002</v>
      </c>
      <c r="I2606" s="4">
        <v>1.125</v>
      </c>
      <c r="J2606" s="3">
        <v>5275925141.1199999</v>
      </c>
      <c r="K2606" s="11">
        <v>0.02</v>
      </c>
      <c r="L2606" s="3">
        <v>105518503</v>
      </c>
      <c r="M2606" s="3"/>
      <c r="N2606" s="5"/>
      <c r="O2606" s="3">
        <v>882181179.36000013</v>
      </c>
      <c r="P2606" s="4">
        <v>1.125</v>
      </c>
      <c r="Q2606" s="3">
        <v>992453826.77999997</v>
      </c>
      <c r="R2606" s="4">
        <v>1.7000000000000001E-2</v>
      </c>
      <c r="S2606" s="3">
        <v>16871715</v>
      </c>
      <c r="T2606" s="3"/>
      <c r="U2606" s="5"/>
      <c r="V2606" s="3">
        <v>75391607</v>
      </c>
      <c r="W2606" s="5"/>
      <c r="X2606" s="3">
        <v>110057203</v>
      </c>
      <c r="Y2606" s="3">
        <v>2323060</v>
      </c>
      <c r="Z2606" s="3">
        <v>667541</v>
      </c>
      <c r="AA2606" s="3">
        <v>3765902</v>
      </c>
      <c r="AB2606" s="3">
        <v>93174412</v>
      </c>
      <c r="AC2606" s="3">
        <v>10126288</v>
      </c>
      <c r="AD2606" s="3">
        <v>34665595</v>
      </c>
      <c r="AE2606" s="3">
        <v>0</v>
      </c>
      <c r="AF2606" s="3">
        <v>105518503</v>
      </c>
      <c r="AG2606" s="3">
        <v>16871715</v>
      </c>
      <c r="AH2606" s="3">
        <v>34665595</v>
      </c>
      <c r="AI2606" s="3">
        <v>75391607</v>
      </c>
      <c r="AJ2606" s="3">
        <v>851714</v>
      </c>
      <c r="AK2606" s="3">
        <v>851714</v>
      </c>
      <c r="AL2606" s="3">
        <v>7232915</v>
      </c>
      <c r="AM2606" s="3">
        <v>-6381201</v>
      </c>
      <c r="AN2606" s="3">
        <v>-1669214</v>
      </c>
      <c r="AO2606" s="3">
        <v>0</v>
      </c>
      <c r="AP2606" s="3">
        <v>1669214</v>
      </c>
      <c r="AQ2606" s="3">
        <v>0</v>
      </c>
      <c r="AR2606" s="3">
        <f>Tabela1[[#This Row],[Potrzeby finansowe 2027
w tym:]]+Tabela1[[#This Row],[Rozliczenie 2025 potrz. fin.]]</f>
        <v>110057203</v>
      </c>
      <c r="AS2606" s="3">
        <v>0</v>
      </c>
      <c r="AT2606" s="3">
        <v>0</v>
      </c>
      <c r="AU2606" s="3"/>
      <c r="AV2606" s="3"/>
      <c r="AW2606" s="3"/>
      <c r="AX2606" s="3"/>
      <c r="AY2606" s="3"/>
      <c r="AZ2606" s="3"/>
      <c r="BA2606" s="3">
        <v>667541</v>
      </c>
      <c r="BB2606" s="3">
        <v>0</v>
      </c>
      <c r="BC2606" s="3">
        <v>538.87</v>
      </c>
      <c r="BD2606" s="3">
        <v>27566.62</v>
      </c>
      <c r="BE2606" s="3">
        <v>508.63</v>
      </c>
      <c r="BF2606" s="3">
        <v>0</v>
      </c>
      <c r="BG2606" s="3">
        <v>1892033</v>
      </c>
      <c r="BH2606" s="3">
        <v>96346</v>
      </c>
      <c r="BI2606" s="3">
        <v>1873869</v>
      </c>
      <c r="BJ2606" s="3">
        <v>32559807.089999996</v>
      </c>
      <c r="BK2606" s="3">
        <v>20685634.009999998</v>
      </c>
      <c r="BL2606" s="3">
        <v>1528590.65</v>
      </c>
      <c r="BM2606" s="3">
        <v>44439511.020000003</v>
      </c>
      <c r="BN2606" s="53">
        <v>0.97682385803483407</v>
      </c>
      <c r="BO2606" s="54">
        <v>4.0800780999999996E-3</v>
      </c>
      <c r="BP2606" s="70">
        <v>102936</v>
      </c>
      <c r="BQ2606" s="71"/>
      <c r="BR2606" s="70"/>
      <c r="BS2606" s="72"/>
      <c r="BT2606" s="72"/>
      <c r="BU2606" s="70">
        <v>105518503</v>
      </c>
      <c r="BV2606" s="70">
        <v>16871715</v>
      </c>
      <c r="BW2606" s="74">
        <v>34665595</v>
      </c>
      <c r="BX2606" s="70">
        <v>157055813</v>
      </c>
    </row>
    <row r="2607" spans="1:76" x14ac:dyDescent="0.3">
      <c r="A2607" s="73" t="s">
        <v>2322</v>
      </c>
      <c r="B2607" s="2" t="s">
        <v>76</v>
      </c>
      <c r="C2607" s="2" t="s">
        <v>30</v>
      </c>
      <c r="D2607" s="2"/>
      <c r="E2607" s="2"/>
      <c r="F2607" s="17" t="str">
        <f>+Tabela1[[#This Row],[WK]]&amp;Tabela1[[#This Row],[PK]]&amp;Tabela1[[#This Row],[GK]]</f>
        <v>1407</v>
      </c>
      <c r="G2607" s="2" t="s">
        <v>2444</v>
      </c>
      <c r="H2607" s="3">
        <v>2813387677.9699998</v>
      </c>
      <c r="I2607" s="4">
        <v>1.125</v>
      </c>
      <c r="J2607" s="3">
        <v>3165061137.7199998</v>
      </c>
      <c r="K2607" s="11">
        <v>0.02</v>
      </c>
      <c r="L2607" s="3">
        <v>63301223</v>
      </c>
      <c r="M2607" s="3"/>
      <c r="N2607" s="5"/>
      <c r="O2607" s="3">
        <v>976128403.60000014</v>
      </c>
      <c r="P2607" s="4">
        <v>1.125</v>
      </c>
      <c r="Q2607" s="3">
        <v>1098144454.05</v>
      </c>
      <c r="R2607" s="4">
        <v>1.7000000000000001E-2</v>
      </c>
      <c r="S2607" s="3">
        <v>18668456</v>
      </c>
      <c r="T2607" s="3"/>
      <c r="U2607" s="5"/>
      <c r="V2607" s="3">
        <v>51076329</v>
      </c>
      <c r="W2607" s="5"/>
      <c r="X2607" s="3">
        <v>51420709</v>
      </c>
      <c r="Y2607" s="3">
        <v>0</v>
      </c>
      <c r="Z2607" s="3">
        <v>606958</v>
      </c>
      <c r="AA2607" s="3">
        <v>1865632</v>
      </c>
      <c r="AB2607" s="3">
        <v>41074426</v>
      </c>
      <c r="AC2607" s="3">
        <v>7873693</v>
      </c>
      <c r="AD2607" s="3">
        <v>9218058</v>
      </c>
      <c r="AE2607" s="3">
        <v>0</v>
      </c>
      <c r="AF2607" s="3">
        <v>63301223</v>
      </c>
      <c r="AG2607" s="3">
        <v>18668456</v>
      </c>
      <c r="AH2607" s="3">
        <v>9218058</v>
      </c>
      <c r="AI2607" s="3">
        <v>51076329</v>
      </c>
      <c r="AJ2607" s="3">
        <v>5428164</v>
      </c>
      <c r="AK2607" s="3">
        <v>5428164</v>
      </c>
      <c r="AL2607" s="3">
        <v>-3789894</v>
      </c>
      <c r="AM2607" s="3">
        <v>9218058</v>
      </c>
      <c r="AN2607" s="3">
        <v>1944089</v>
      </c>
      <c r="AO2607" s="3">
        <v>0</v>
      </c>
      <c r="AP2607" s="3">
        <v>-1944089</v>
      </c>
      <c r="AQ2607" s="3">
        <v>0</v>
      </c>
      <c r="AR2607" s="3">
        <f>Tabela1[[#This Row],[Potrzeby finansowe 2027
w tym:]]+Tabela1[[#This Row],[Rozliczenie 2025 potrz. fin.]]</f>
        <v>51420709</v>
      </c>
      <c r="AS2607" s="3">
        <v>0</v>
      </c>
      <c r="AT2607" s="3">
        <v>0</v>
      </c>
      <c r="AU2607" s="3"/>
      <c r="AV2607" s="3"/>
      <c r="AW2607" s="3"/>
      <c r="AX2607" s="3"/>
      <c r="AY2607" s="3"/>
      <c r="AZ2607" s="3"/>
      <c r="BA2607" s="3">
        <v>606958</v>
      </c>
      <c r="BB2607" s="3">
        <v>0</v>
      </c>
      <c r="BC2607" s="3">
        <v>472.2</v>
      </c>
      <c r="BD2607" s="3">
        <v>10138.51</v>
      </c>
      <c r="BE2607" s="3">
        <v>30433.47</v>
      </c>
      <c r="BF2607" s="3">
        <v>0</v>
      </c>
      <c r="BG2607" s="3">
        <v>1104828</v>
      </c>
      <c r="BH2607" s="3">
        <v>56260</v>
      </c>
      <c r="BI2607" s="3">
        <v>760804</v>
      </c>
      <c r="BJ2607" s="3">
        <v>13219518.987500001</v>
      </c>
      <c r="BK2607" s="3">
        <v>7945815.0800000019</v>
      </c>
      <c r="BL2607" s="3">
        <v>175387.51</v>
      </c>
      <c r="BM2607" s="3">
        <v>20744040.609999999</v>
      </c>
      <c r="BN2607" s="53">
        <v>1.0221409792967466</v>
      </c>
      <c r="BO2607" s="54">
        <v>2.6114782E-3</v>
      </c>
      <c r="BP2607" s="70">
        <v>65884</v>
      </c>
      <c r="BQ2607" s="71"/>
      <c r="BR2607" s="70"/>
      <c r="BS2607" s="72"/>
      <c r="BT2607" s="72"/>
      <c r="BU2607" s="70">
        <v>63301223</v>
      </c>
      <c r="BV2607" s="70">
        <v>18668456</v>
      </c>
      <c r="BW2607" s="74">
        <v>9218058</v>
      </c>
      <c r="BX2607" s="70">
        <v>91187737</v>
      </c>
    </row>
    <row r="2608" spans="1:76" x14ac:dyDescent="0.3">
      <c r="A2608" s="73" t="s">
        <v>2322</v>
      </c>
      <c r="B2608" s="2" t="s">
        <v>76</v>
      </c>
      <c r="C2608" s="2" t="s">
        <v>54</v>
      </c>
      <c r="D2608" s="2"/>
      <c r="E2608" s="2"/>
      <c r="F2608" s="17" t="str">
        <f>+Tabela1[[#This Row],[WK]]&amp;Tabela1[[#This Row],[PK]]&amp;Tabela1[[#This Row],[GK]]</f>
        <v>1408</v>
      </c>
      <c r="G2608" s="2" t="s">
        <v>2445</v>
      </c>
      <c r="H2608" s="3">
        <v>9354459829.6100006</v>
      </c>
      <c r="I2608" s="4">
        <v>1.125</v>
      </c>
      <c r="J2608" s="3">
        <v>10523767308.309999</v>
      </c>
      <c r="K2608" s="11">
        <v>0.02</v>
      </c>
      <c r="L2608" s="3">
        <v>210475346</v>
      </c>
      <c r="M2608" s="3"/>
      <c r="N2608" s="5"/>
      <c r="O2608" s="3">
        <v>995889057.58000004</v>
      </c>
      <c r="P2608" s="4">
        <v>1.125</v>
      </c>
      <c r="Q2608" s="3">
        <v>1120375189.78</v>
      </c>
      <c r="R2608" s="4">
        <v>1.7000000000000001E-2</v>
      </c>
      <c r="S2608" s="3">
        <v>19046378</v>
      </c>
      <c r="T2608" s="3"/>
      <c r="U2608" s="5"/>
      <c r="V2608" s="3">
        <v>115553676</v>
      </c>
      <c r="W2608" s="5"/>
      <c r="X2608" s="3">
        <v>75745258</v>
      </c>
      <c r="Y2608" s="3">
        <v>0</v>
      </c>
      <c r="Z2608" s="3">
        <v>695156</v>
      </c>
      <c r="AA2608" s="3">
        <v>3961552</v>
      </c>
      <c r="AB2608" s="3">
        <v>71088550</v>
      </c>
      <c r="AC2608" s="3">
        <v>0</v>
      </c>
      <c r="AD2608" s="3">
        <v>0</v>
      </c>
      <c r="AE2608" s="3">
        <v>20528800</v>
      </c>
      <c r="AF2608" s="3">
        <v>189946546</v>
      </c>
      <c r="AG2608" s="3">
        <v>19046378</v>
      </c>
      <c r="AH2608" s="3">
        <v>0</v>
      </c>
      <c r="AI2608" s="3">
        <v>115553676</v>
      </c>
      <c r="AJ2608" s="3">
        <v>4567597</v>
      </c>
      <c r="AK2608" s="3">
        <v>8015885</v>
      </c>
      <c r="AL2608" s="3">
        <v>9402429</v>
      </c>
      <c r="AM2608" s="3">
        <v>-1386544</v>
      </c>
      <c r="AN2608" s="3">
        <v>3448288</v>
      </c>
      <c r="AO2608" s="3">
        <v>0</v>
      </c>
      <c r="AP2608" s="3">
        <v>0</v>
      </c>
      <c r="AQ2608" s="3">
        <v>3448288</v>
      </c>
      <c r="AR2608" s="3">
        <f>Tabela1[[#This Row],[Potrzeby finansowe 2027
w tym:]]+Tabela1[[#This Row],[Rozliczenie 2025 potrz. fin.]]</f>
        <v>79193546</v>
      </c>
      <c r="AS2608" s="3">
        <v>0</v>
      </c>
      <c r="AT2608" s="3">
        <v>0</v>
      </c>
      <c r="AU2608" s="3"/>
      <c r="AV2608" s="3"/>
      <c r="AW2608" s="3"/>
      <c r="AX2608" s="3"/>
      <c r="AY2608" s="3"/>
      <c r="AZ2608" s="3"/>
      <c r="BA2608" s="3">
        <v>695156</v>
      </c>
      <c r="BB2608" s="3">
        <v>0</v>
      </c>
      <c r="BC2608" s="3">
        <v>962.63</v>
      </c>
      <c r="BD2608" s="3">
        <v>27590.57</v>
      </c>
      <c r="BE2608" s="3">
        <v>86.01</v>
      </c>
      <c r="BF2608" s="3">
        <v>0</v>
      </c>
      <c r="BG2608" s="3">
        <v>2635015</v>
      </c>
      <c r="BH2608" s="3">
        <v>134180</v>
      </c>
      <c r="BI2608" s="3">
        <v>1326537</v>
      </c>
      <c r="BJ2608" s="3">
        <v>23049527.844999999</v>
      </c>
      <c r="BK2608" s="3">
        <v>16902648.82</v>
      </c>
      <c r="BL2608" s="3">
        <v>332296.8</v>
      </c>
      <c r="BM2608" s="3">
        <v>23922922.5</v>
      </c>
      <c r="BN2608" s="53">
        <v>1.6283437397305289</v>
      </c>
      <c r="BO2608" s="54">
        <v>4.5900639E-3</v>
      </c>
      <c r="BP2608" s="70">
        <v>115802</v>
      </c>
      <c r="BQ2608" s="71"/>
      <c r="BR2608" s="70"/>
      <c r="BS2608" s="72"/>
      <c r="BT2608" s="72"/>
      <c r="BU2608" s="70">
        <v>189946546</v>
      </c>
      <c r="BV2608" s="70">
        <v>19046378</v>
      </c>
      <c r="BW2608" s="74">
        <v>0</v>
      </c>
      <c r="BX2608" s="70">
        <v>208992924</v>
      </c>
    </row>
    <row r="2609" spans="1:76" x14ac:dyDescent="0.3">
      <c r="A2609" s="73" t="s">
        <v>2322</v>
      </c>
      <c r="B2609" s="2" t="s">
        <v>76</v>
      </c>
      <c r="C2609" s="2" t="s">
        <v>56</v>
      </c>
      <c r="D2609" s="2"/>
      <c r="E2609" s="2"/>
      <c r="F2609" s="17" t="str">
        <f>+Tabela1[[#This Row],[WK]]&amp;Tabela1[[#This Row],[PK]]&amp;Tabela1[[#This Row],[GK]]</f>
        <v>1409</v>
      </c>
      <c r="G2609" s="2" t="s">
        <v>2446</v>
      </c>
      <c r="H2609" s="3">
        <v>1160773978.3</v>
      </c>
      <c r="I2609" s="4">
        <v>1.125</v>
      </c>
      <c r="J2609" s="3">
        <v>1305870725.5899999</v>
      </c>
      <c r="K2609" s="11">
        <v>0.02</v>
      </c>
      <c r="L2609" s="3">
        <v>26117415</v>
      </c>
      <c r="M2609" s="3"/>
      <c r="N2609" s="5"/>
      <c r="O2609" s="3">
        <v>107491038.74000001</v>
      </c>
      <c r="P2609" s="4">
        <v>1.125</v>
      </c>
      <c r="Q2609" s="3">
        <v>120927418.58</v>
      </c>
      <c r="R2609" s="4">
        <v>1.7000000000000001E-2</v>
      </c>
      <c r="S2609" s="3">
        <v>2055766</v>
      </c>
      <c r="T2609" s="3"/>
      <c r="U2609" s="5"/>
      <c r="V2609" s="3">
        <v>19497485</v>
      </c>
      <c r="W2609" s="5"/>
      <c r="X2609" s="3">
        <v>68216870</v>
      </c>
      <c r="Y2609" s="3">
        <v>16804016</v>
      </c>
      <c r="Z2609" s="3">
        <v>367970</v>
      </c>
      <c r="AA2609" s="3">
        <v>1145371</v>
      </c>
      <c r="AB2609" s="3">
        <v>43694240</v>
      </c>
      <c r="AC2609" s="3">
        <v>6205273</v>
      </c>
      <c r="AD2609" s="3">
        <v>48719384</v>
      </c>
      <c r="AE2609" s="3">
        <v>0</v>
      </c>
      <c r="AF2609" s="3">
        <v>26117415</v>
      </c>
      <c r="AG2609" s="3">
        <v>2055766</v>
      </c>
      <c r="AH2609" s="3">
        <v>48719384</v>
      </c>
      <c r="AI2609" s="3">
        <v>19497485</v>
      </c>
      <c r="AJ2609" s="3">
        <v>2216986</v>
      </c>
      <c r="AK2609" s="3">
        <v>2216986</v>
      </c>
      <c r="AL2609" s="3">
        <v>1954193</v>
      </c>
      <c r="AM2609" s="3">
        <v>262793</v>
      </c>
      <c r="AN2609" s="3">
        <v>-2859410</v>
      </c>
      <c r="AO2609" s="3">
        <v>0</v>
      </c>
      <c r="AP2609" s="3">
        <v>2859410</v>
      </c>
      <c r="AQ2609" s="3">
        <v>0</v>
      </c>
      <c r="AR2609" s="3">
        <f>Tabela1[[#This Row],[Potrzeby finansowe 2027
w tym:]]+Tabela1[[#This Row],[Rozliczenie 2025 potrz. fin.]]</f>
        <v>68216870</v>
      </c>
      <c r="AS2609" s="3">
        <v>0</v>
      </c>
      <c r="AT2609" s="3">
        <v>0</v>
      </c>
      <c r="AU2609" s="3"/>
      <c r="AV2609" s="3"/>
      <c r="AW2609" s="3"/>
      <c r="AX2609" s="3"/>
      <c r="AY2609" s="3"/>
      <c r="AZ2609" s="3"/>
      <c r="BA2609" s="3">
        <v>367970</v>
      </c>
      <c r="BB2609" s="3">
        <v>0</v>
      </c>
      <c r="BC2609" s="3">
        <v>3.03</v>
      </c>
      <c r="BD2609" s="3">
        <v>16315.42</v>
      </c>
      <c r="BE2609" s="3">
        <v>0.85</v>
      </c>
      <c r="BF2609" s="3">
        <v>0</v>
      </c>
      <c r="BG2609" s="3">
        <v>694500</v>
      </c>
      <c r="BH2609" s="3">
        <v>30793</v>
      </c>
      <c r="BI2609" s="3">
        <v>450871</v>
      </c>
      <c r="BJ2609" s="3">
        <v>7834214.1624999996</v>
      </c>
      <c r="BK2609" s="3">
        <v>3368535.16</v>
      </c>
      <c r="BL2609" s="3">
        <v>49093.13</v>
      </c>
      <c r="BM2609" s="3">
        <v>17764529.75</v>
      </c>
      <c r="BN2609" s="53">
        <v>0.60133092343082484</v>
      </c>
      <c r="BO2609" s="54">
        <v>1.5375866000000001E-3</v>
      </c>
      <c r="BP2609" s="70">
        <v>38491</v>
      </c>
      <c r="BQ2609" s="71"/>
      <c r="BR2609" s="70"/>
      <c r="BS2609" s="72"/>
      <c r="BT2609" s="72"/>
      <c r="BU2609" s="70">
        <v>26117415</v>
      </c>
      <c r="BV2609" s="70">
        <v>2055766</v>
      </c>
      <c r="BW2609" s="74">
        <v>48719384</v>
      </c>
      <c r="BX2609" s="70">
        <v>76892565</v>
      </c>
    </row>
    <row r="2610" spans="1:76" x14ac:dyDescent="0.3">
      <c r="A2610" s="73" t="s">
        <v>2322</v>
      </c>
      <c r="B2610" s="2" t="s">
        <v>76</v>
      </c>
      <c r="C2610" s="2" t="s">
        <v>69</v>
      </c>
      <c r="D2610" s="2"/>
      <c r="E2610" s="2"/>
      <c r="F2610" s="17" t="str">
        <f>+Tabela1[[#This Row],[WK]]&amp;Tabela1[[#This Row],[PK]]&amp;Tabela1[[#This Row],[GK]]</f>
        <v>1410</v>
      </c>
      <c r="G2610" s="2" t="s">
        <v>2447</v>
      </c>
      <c r="H2610" s="3">
        <v>1149546993.55</v>
      </c>
      <c r="I2610" s="4">
        <v>1.125</v>
      </c>
      <c r="J2610" s="3">
        <v>1293240367.74</v>
      </c>
      <c r="K2610" s="11">
        <v>0.02</v>
      </c>
      <c r="L2610" s="3">
        <v>25864807</v>
      </c>
      <c r="M2610" s="3"/>
      <c r="N2610" s="5"/>
      <c r="O2610" s="3">
        <v>144442433.85999998</v>
      </c>
      <c r="P2610" s="4">
        <v>1.125</v>
      </c>
      <c r="Q2610" s="3">
        <v>162497738.09</v>
      </c>
      <c r="R2610" s="4">
        <v>1.7000000000000001E-2</v>
      </c>
      <c r="S2610" s="3">
        <v>2762462</v>
      </c>
      <c r="T2610" s="3"/>
      <c r="U2610" s="5"/>
      <c r="V2610" s="3">
        <v>18329064</v>
      </c>
      <c r="W2610" s="5"/>
      <c r="X2610" s="3">
        <v>47962196</v>
      </c>
      <c r="Y2610" s="3">
        <v>1443258</v>
      </c>
      <c r="Z2610" s="3">
        <v>380543</v>
      </c>
      <c r="AA2610" s="3">
        <v>1267990</v>
      </c>
      <c r="AB2610" s="3">
        <v>30788730</v>
      </c>
      <c r="AC2610" s="3">
        <v>14081675</v>
      </c>
      <c r="AD2610" s="3">
        <v>29633132</v>
      </c>
      <c r="AE2610" s="3">
        <v>859159</v>
      </c>
      <c r="AF2610" s="3">
        <v>25864807</v>
      </c>
      <c r="AG2610" s="3">
        <v>2762462</v>
      </c>
      <c r="AH2610" s="3">
        <v>28773973</v>
      </c>
      <c r="AI2610" s="3">
        <v>18329064</v>
      </c>
      <c r="AJ2610" s="3">
        <v>766406</v>
      </c>
      <c r="AK2610" s="3">
        <v>766406</v>
      </c>
      <c r="AL2610" s="3">
        <v>1832057</v>
      </c>
      <c r="AM2610" s="3">
        <v>-1065651</v>
      </c>
      <c r="AN2610" s="3">
        <v>-934933</v>
      </c>
      <c r="AO2610" s="3">
        <v>0</v>
      </c>
      <c r="AP2610" s="3">
        <v>934933</v>
      </c>
      <c r="AQ2610" s="3">
        <v>0</v>
      </c>
      <c r="AR2610" s="3">
        <f>Tabela1[[#This Row],[Potrzeby finansowe 2027
w tym:]]+Tabela1[[#This Row],[Rozliczenie 2025 potrz. fin.]]</f>
        <v>47962196</v>
      </c>
      <c r="AS2610" s="3">
        <v>0</v>
      </c>
      <c r="AT2610" s="3">
        <v>0</v>
      </c>
      <c r="AU2610" s="3"/>
      <c r="AV2610" s="3"/>
      <c r="AW2610" s="3"/>
      <c r="AX2610" s="3"/>
      <c r="AY2610" s="3"/>
      <c r="AZ2610" s="3"/>
      <c r="BA2610" s="3">
        <v>380543</v>
      </c>
      <c r="BB2610" s="3">
        <v>0</v>
      </c>
      <c r="BC2610" s="3">
        <v>132.88999999999999</v>
      </c>
      <c r="BD2610" s="3">
        <v>15596.16</v>
      </c>
      <c r="BE2610" s="3">
        <v>1689.29</v>
      </c>
      <c r="BF2610" s="3">
        <v>0</v>
      </c>
      <c r="BG2610" s="3">
        <v>694500</v>
      </c>
      <c r="BH2610" s="3">
        <v>28058</v>
      </c>
      <c r="BI2610" s="3">
        <v>573490</v>
      </c>
      <c r="BJ2610" s="3">
        <v>9964791.0949999988</v>
      </c>
      <c r="BK2610" s="3">
        <v>5031834.6899999976</v>
      </c>
      <c r="BL2610" s="3">
        <v>41247.160000000003</v>
      </c>
      <c r="BM2610" s="3">
        <v>19649331.300000001</v>
      </c>
      <c r="BN2610" s="53">
        <v>0.94071639829115994</v>
      </c>
      <c r="BO2610" s="54">
        <v>9.9097260000000011E-4</v>
      </c>
      <c r="BP2610" s="70">
        <v>25001</v>
      </c>
      <c r="BQ2610" s="71"/>
      <c r="BR2610" s="70"/>
      <c r="BS2610" s="72"/>
      <c r="BT2610" s="72"/>
      <c r="BU2610" s="70">
        <v>25864807</v>
      </c>
      <c r="BV2610" s="70">
        <v>2762462</v>
      </c>
      <c r="BW2610" s="74">
        <v>28773973</v>
      </c>
      <c r="BX2610" s="70">
        <v>57401242</v>
      </c>
    </row>
    <row r="2611" spans="1:76" x14ac:dyDescent="0.3">
      <c r="A2611" s="73" t="s">
        <v>2322</v>
      </c>
      <c r="B2611" s="2" t="s">
        <v>76</v>
      </c>
      <c r="C2611" s="2" t="s">
        <v>71</v>
      </c>
      <c r="D2611" s="2"/>
      <c r="E2611" s="2"/>
      <c r="F2611" s="17" t="str">
        <f>+Tabela1[[#This Row],[WK]]&amp;Tabela1[[#This Row],[PK]]&amp;Tabela1[[#This Row],[GK]]</f>
        <v>1411</v>
      </c>
      <c r="G2611" s="2" t="s">
        <v>2448</v>
      </c>
      <c r="H2611" s="3">
        <v>1613581009.01</v>
      </c>
      <c r="I2611" s="4">
        <v>1.125</v>
      </c>
      <c r="J2611" s="3">
        <v>1815278635.1400001</v>
      </c>
      <c r="K2611" s="11">
        <v>0.02</v>
      </c>
      <c r="L2611" s="3">
        <v>36305573</v>
      </c>
      <c r="M2611" s="3"/>
      <c r="N2611" s="5"/>
      <c r="O2611" s="3">
        <v>113348164.02</v>
      </c>
      <c r="P2611" s="4">
        <v>1.125</v>
      </c>
      <c r="Q2611" s="3">
        <v>127516684.52</v>
      </c>
      <c r="R2611" s="4">
        <v>1.7000000000000001E-2</v>
      </c>
      <c r="S2611" s="3">
        <v>2167784</v>
      </c>
      <c r="T2611" s="3"/>
      <c r="U2611" s="5"/>
      <c r="V2611" s="3">
        <v>23671209</v>
      </c>
      <c r="W2611" s="5"/>
      <c r="X2611" s="3">
        <v>70786502</v>
      </c>
      <c r="Y2611" s="3">
        <v>20148472</v>
      </c>
      <c r="Z2611" s="3">
        <v>91101</v>
      </c>
      <c r="AA2611" s="3">
        <v>1991643</v>
      </c>
      <c r="AB2611" s="3">
        <v>35255232</v>
      </c>
      <c r="AC2611" s="3">
        <v>13300054</v>
      </c>
      <c r="AD2611" s="3">
        <v>47115293</v>
      </c>
      <c r="AE2611" s="3">
        <v>0</v>
      </c>
      <c r="AF2611" s="3">
        <v>36305573</v>
      </c>
      <c r="AG2611" s="3">
        <v>2167784</v>
      </c>
      <c r="AH2611" s="3">
        <v>47115293</v>
      </c>
      <c r="AI2611" s="3">
        <v>23671209</v>
      </c>
      <c r="AJ2611" s="3">
        <v>2332832</v>
      </c>
      <c r="AK2611" s="3">
        <v>2332832</v>
      </c>
      <c r="AL2611" s="3">
        <v>1454763</v>
      </c>
      <c r="AM2611" s="3">
        <v>878069</v>
      </c>
      <c r="AN2611" s="3">
        <v>-1508831</v>
      </c>
      <c r="AO2611" s="3">
        <v>0</v>
      </c>
      <c r="AP2611" s="3">
        <v>1508831</v>
      </c>
      <c r="AQ2611" s="3">
        <v>0</v>
      </c>
      <c r="AR2611" s="3">
        <f>Tabela1[[#This Row],[Potrzeby finansowe 2027
w tym:]]+Tabela1[[#This Row],[Rozliczenie 2025 potrz. fin.]]</f>
        <v>70786502</v>
      </c>
      <c r="AS2611" s="3">
        <v>0</v>
      </c>
      <c r="AT2611" s="3">
        <v>0</v>
      </c>
      <c r="AU2611" s="3"/>
      <c r="AV2611" s="3"/>
      <c r="AW2611" s="3"/>
      <c r="AX2611" s="3"/>
      <c r="AY2611" s="3"/>
      <c r="AZ2611" s="3"/>
      <c r="BA2611" s="3">
        <v>91101</v>
      </c>
      <c r="BB2611" s="3">
        <v>0</v>
      </c>
      <c r="BC2611" s="3">
        <v>40.36</v>
      </c>
      <c r="BD2611" s="3">
        <v>909.25</v>
      </c>
      <c r="BE2611" s="3">
        <v>5996.26</v>
      </c>
      <c r="BF2611" s="3">
        <v>0</v>
      </c>
      <c r="BG2611" s="3">
        <v>803249</v>
      </c>
      <c r="BH2611" s="3">
        <v>40903</v>
      </c>
      <c r="BI2611" s="3">
        <v>1188394</v>
      </c>
      <c r="BJ2611" s="3">
        <v>20649199.135000002</v>
      </c>
      <c r="BK2611" s="3">
        <v>15098939.880000003</v>
      </c>
      <c r="BL2611" s="3">
        <v>2134865.06</v>
      </c>
      <c r="BM2611" s="3">
        <v>17931306.899999999</v>
      </c>
      <c r="BN2611" s="53">
        <v>0.63004436411436082</v>
      </c>
      <c r="BO2611" s="54">
        <v>1.9885075999999998E-3</v>
      </c>
      <c r="BP2611" s="70">
        <v>50168</v>
      </c>
      <c r="BQ2611" s="71"/>
      <c r="BR2611" s="70"/>
      <c r="BS2611" s="72"/>
      <c r="BT2611" s="72"/>
      <c r="BU2611" s="70">
        <v>36305573</v>
      </c>
      <c r="BV2611" s="70">
        <v>2167784</v>
      </c>
      <c r="BW2611" s="74">
        <v>47115293</v>
      </c>
      <c r="BX2611" s="70">
        <v>85588650</v>
      </c>
    </row>
    <row r="2612" spans="1:76" x14ac:dyDescent="0.3">
      <c r="A2612" s="73" t="s">
        <v>2322</v>
      </c>
      <c r="B2612" s="2" t="s">
        <v>76</v>
      </c>
      <c r="C2612" s="2" t="s">
        <v>72</v>
      </c>
      <c r="D2612" s="2"/>
      <c r="E2612" s="2"/>
      <c r="F2612" s="17" t="str">
        <f>+Tabela1[[#This Row],[WK]]&amp;Tabela1[[#This Row],[PK]]&amp;Tabela1[[#This Row],[GK]]</f>
        <v>1412</v>
      </c>
      <c r="G2612" s="2" t="s">
        <v>2449</v>
      </c>
      <c r="H2612" s="3">
        <v>9432018197.0200005</v>
      </c>
      <c r="I2612" s="4">
        <v>1.125</v>
      </c>
      <c r="J2612" s="3">
        <v>10611020471.65</v>
      </c>
      <c r="K2612" s="11">
        <v>0.02</v>
      </c>
      <c r="L2612" s="3">
        <v>212220409</v>
      </c>
      <c r="M2612" s="3"/>
      <c r="N2612" s="5"/>
      <c r="O2612" s="3">
        <v>937738507.6400001</v>
      </c>
      <c r="P2612" s="4">
        <v>1.125</v>
      </c>
      <c r="Q2612" s="3">
        <v>1054955821.1</v>
      </c>
      <c r="R2612" s="4">
        <v>1.7000000000000001E-2</v>
      </c>
      <c r="S2612" s="3">
        <v>17934249</v>
      </c>
      <c r="T2612" s="3"/>
      <c r="U2612" s="5"/>
      <c r="V2612" s="3">
        <v>129643438</v>
      </c>
      <c r="W2612" s="5"/>
      <c r="X2612" s="3">
        <v>170675939</v>
      </c>
      <c r="Y2612" s="3">
        <v>0</v>
      </c>
      <c r="Z2612" s="3">
        <v>824214</v>
      </c>
      <c r="AA2612" s="3">
        <v>4643954</v>
      </c>
      <c r="AB2612" s="3">
        <v>157707212</v>
      </c>
      <c r="AC2612" s="3">
        <v>7500559</v>
      </c>
      <c r="AD2612" s="3">
        <v>41032500</v>
      </c>
      <c r="AE2612" s="3">
        <v>0</v>
      </c>
      <c r="AF2612" s="3">
        <v>212220409</v>
      </c>
      <c r="AG2612" s="3">
        <v>17934249</v>
      </c>
      <c r="AH2612" s="3">
        <v>41032500</v>
      </c>
      <c r="AI2612" s="3">
        <v>129643438</v>
      </c>
      <c r="AJ2612" s="3">
        <v>15397688</v>
      </c>
      <c r="AK2612" s="3">
        <v>15397688</v>
      </c>
      <c r="AL2612" s="3">
        <v>9957350</v>
      </c>
      <c r="AM2612" s="3">
        <v>5440338</v>
      </c>
      <c r="AN2612" s="3">
        <v>5667191</v>
      </c>
      <c r="AO2612" s="3">
        <v>0</v>
      </c>
      <c r="AP2612" s="3">
        <v>-5667191</v>
      </c>
      <c r="AQ2612" s="3">
        <v>0</v>
      </c>
      <c r="AR2612" s="3">
        <f>Tabela1[[#This Row],[Potrzeby finansowe 2027
w tym:]]+Tabela1[[#This Row],[Rozliczenie 2025 potrz. fin.]]</f>
        <v>170675939</v>
      </c>
      <c r="AS2612" s="3">
        <v>0</v>
      </c>
      <c r="AT2612" s="3">
        <v>0</v>
      </c>
      <c r="AU2612" s="3"/>
      <c r="AV2612" s="3"/>
      <c r="AW2612" s="3"/>
      <c r="AX2612" s="3"/>
      <c r="AY2612" s="3"/>
      <c r="AZ2612" s="3"/>
      <c r="BA2612" s="3">
        <v>824214</v>
      </c>
      <c r="BB2612" s="3">
        <v>0</v>
      </c>
      <c r="BC2612" s="3">
        <v>929.99</v>
      </c>
      <c r="BD2612" s="3">
        <v>33179.29</v>
      </c>
      <c r="BE2612" s="3">
        <v>578.17999999999995</v>
      </c>
      <c r="BF2612" s="3">
        <v>0</v>
      </c>
      <c r="BG2612" s="3">
        <v>3135722</v>
      </c>
      <c r="BH2612" s="3">
        <v>159677</v>
      </c>
      <c r="BI2612" s="3">
        <v>1508232</v>
      </c>
      <c r="BJ2612" s="3">
        <v>26206608.732499998</v>
      </c>
      <c r="BK2612" s="3">
        <v>19945976.689999998</v>
      </c>
      <c r="BL2612" s="3">
        <v>146337.64000000001</v>
      </c>
      <c r="BM2612" s="3">
        <v>24749852.890000001</v>
      </c>
      <c r="BN2612" s="53">
        <v>1.2049622083470259</v>
      </c>
      <c r="BO2612" s="54">
        <v>6.2199381999999996E-3</v>
      </c>
      <c r="BP2612" s="70">
        <v>156922</v>
      </c>
      <c r="BQ2612" s="71"/>
      <c r="BR2612" s="70"/>
      <c r="BS2612" s="72"/>
      <c r="BT2612" s="72"/>
      <c r="BU2612" s="70">
        <v>212220409</v>
      </c>
      <c r="BV2612" s="70">
        <v>17934249</v>
      </c>
      <c r="BW2612" s="74">
        <v>41032500</v>
      </c>
      <c r="BX2612" s="70">
        <v>271187158</v>
      </c>
    </row>
    <row r="2613" spans="1:76" x14ac:dyDescent="0.3">
      <c r="A2613" s="73" t="s">
        <v>2322</v>
      </c>
      <c r="B2613" s="2" t="s">
        <v>76</v>
      </c>
      <c r="C2613" s="2" t="s">
        <v>74</v>
      </c>
      <c r="D2613" s="2"/>
      <c r="E2613" s="2"/>
      <c r="F2613" s="17" t="str">
        <f>+Tabela1[[#This Row],[WK]]&amp;Tabela1[[#This Row],[PK]]&amp;Tabela1[[#This Row],[GK]]</f>
        <v>1413</v>
      </c>
      <c r="G2613" s="2" t="s">
        <v>2450</v>
      </c>
      <c r="H2613" s="3">
        <v>3219149058.8800001</v>
      </c>
      <c r="I2613" s="4">
        <v>1.125</v>
      </c>
      <c r="J2613" s="3">
        <v>3621542691.2399998</v>
      </c>
      <c r="K2613" s="11">
        <v>0.02</v>
      </c>
      <c r="L2613" s="3">
        <v>72430854</v>
      </c>
      <c r="M2613" s="3"/>
      <c r="N2613" s="5"/>
      <c r="O2613" s="3">
        <v>1372186249.1000001</v>
      </c>
      <c r="P2613" s="4">
        <v>1.125</v>
      </c>
      <c r="Q2613" s="3">
        <v>1543709530.24</v>
      </c>
      <c r="R2613" s="4">
        <v>1.7000000000000001E-2</v>
      </c>
      <c r="S2613" s="3">
        <v>26243062</v>
      </c>
      <c r="T2613" s="3"/>
      <c r="U2613" s="5"/>
      <c r="V2613" s="3">
        <v>62189171</v>
      </c>
      <c r="W2613" s="5"/>
      <c r="X2613" s="3">
        <v>84868797</v>
      </c>
      <c r="Y2613" s="3">
        <v>0</v>
      </c>
      <c r="Z2613" s="3">
        <v>1475406</v>
      </c>
      <c r="AA2613" s="3">
        <v>2617343</v>
      </c>
      <c r="AB2613" s="3">
        <v>70420887</v>
      </c>
      <c r="AC2613" s="3">
        <v>10355161</v>
      </c>
      <c r="AD2613" s="3">
        <v>22679625</v>
      </c>
      <c r="AE2613" s="3">
        <v>0</v>
      </c>
      <c r="AF2613" s="3">
        <v>72430854</v>
      </c>
      <c r="AG2613" s="3">
        <v>26243062</v>
      </c>
      <c r="AH2613" s="3">
        <v>22679625</v>
      </c>
      <c r="AI2613" s="3">
        <v>62189171</v>
      </c>
      <c r="AJ2613" s="3">
        <v>2975772</v>
      </c>
      <c r="AK2613" s="3">
        <v>2975772</v>
      </c>
      <c r="AL2613" s="3">
        <v>2225719</v>
      </c>
      <c r="AM2613" s="3">
        <v>750053</v>
      </c>
      <c r="AN2613" s="3">
        <v>-498647</v>
      </c>
      <c r="AO2613" s="3">
        <v>0</v>
      </c>
      <c r="AP2613" s="3">
        <v>498647</v>
      </c>
      <c r="AQ2613" s="3">
        <v>0</v>
      </c>
      <c r="AR2613" s="3">
        <f>Tabela1[[#This Row],[Potrzeby finansowe 2027
w tym:]]+Tabela1[[#This Row],[Rozliczenie 2025 potrz. fin.]]</f>
        <v>84868797</v>
      </c>
      <c r="AS2613" s="3">
        <v>0</v>
      </c>
      <c r="AT2613" s="3">
        <v>0</v>
      </c>
      <c r="AU2613" s="3"/>
      <c r="AV2613" s="3"/>
      <c r="AW2613" s="3"/>
      <c r="AX2613" s="3"/>
      <c r="AY2613" s="3"/>
      <c r="AZ2613" s="3"/>
      <c r="BA2613" s="3">
        <v>1475406</v>
      </c>
      <c r="BB2613" s="3">
        <v>0</v>
      </c>
      <c r="BC2613" s="3">
        <v>475.02</v>
      </c>
      <c r="BD2613" s="3">
        <v>59870.69</v>
      </c>
      <c r="BE2613" s="3">
        <v>8012.09</v>
      </c>
      <c r="BF2613" s="3">
        <v>0</v>
      </c>
      <c r="BG2613" s="3">
        <v>1336202</v>
      </c>
      <c r="BH2613" s="3">
        <v>68042</v>
      </c>
      <c r="BI2613" s="3">
        <v>1281141</v>
      </c>
      <c r="BJ2613" s="3">
        <v>22260735.797500003</v>
      </c>
      <c r="BK2613" s="3">
        <v>13724241.760000002</v>
      </c>
      <c r="BL2613" s="3">
        <v>303915.42</v>
      </c>
      <c r="BM2613" s="3">
        <v>33538145.309999999</v>
      </c>
      <c r="BN2613" s="53">
        <v>1.2324022346368715</v>
      </c>
      <c r="BO2613" s="54">
        <v>2.6072659E-3</v>
      </c>
      <c r="BP2613" s="70">
        <v>65779</v>
      </c>
      <c r="BQ2613" s="71"/>
      <c r="BR2613" s="70"/>
      <c r="BS2613" s="72"/>
      <c r="BT2613" s="72"/>
      <c r="BU2613" s="70">
        <v>72430854</v>
      </c>
      <c r="BV2613" s="70">
        <v>26243062</v>
      </c>
      <c r="BW2613" s="74">
        <v>22679625</v>
      </c>
      <c r="BX2613" s="70">
        <v>121353541</v>
      </c>
    </row>
    <row r="2614" spans="1:76" x14ac:dyDescent="0.3">
      <c r="A2614" s="73" t="s">
        <v>2322</v>
      </c>
      <c r="B2614" s="2" t="s">
        <v>76</v>
      </c>
      <c r="C2614" s="2" t="s">
        <v>76</v>
      </c>
      <c r="D2614" s="2"/>
      <c r="E2614" s="2"/>
      <c r="F2614" s="17" t="str">
        <f>+Tabela1[[#This Row],[WK]]&amp;Tabela1[[#This Row],[PK]]&amp;Tabela1[[#This Row],[GK]]</f>
        <v>1414</v>
      </c>
      <c r="G2614" s="2" t="s">
        <v>2451</v>
      </c>
      <c r="H2614" s="3">
        <v>4689805545.1000004</v>
      </c>
      <c r="I2614" s="4">
        <v>1.125</v>
      </c>
      <c r="J2614" s="3">
        <v>5276031238.2399998</v>
      </c>
      <c r="K2614" s="11">
        <v>0.02</v>
      </c>
      <c r="L2614" s="3">
        <v>105520625</v>
      </c>
      <c r="M2614" s="3"/>
      <c r="N2614" s="5"/>
      <c r="O2614" s="3">
        <v>2210890867.4400001</v>
      </c>
      <c r="P2614" s="4">
        <v>1.125</v>
      </c>
      <c r="Q2614" s="3">
        <v>2487252225.8699999</v>
      </c>
      <c r="R2614" s="4">
        <v>1.7000000000000001E-2</v>
      </c>
      <c r="S2614" s="3">
        <v>42283288</v>
      </c>
      <c r="T2614" s="3"/>
      <c r="U2614" s="5"/>
      <c r="V2614" s="3">
        <v>99419196</v>
      </c>
      <c r="W2614" s="5"/>
      <c r="X2614" s="3">
        <v>43530939</v>
      </c>
      <c r="Y2614" s="3">
        <v>0</v>
      </c>
      <c r="Z2614" s="3">
        <v>2974040</v>
      </c>
      <c r="AA2614" s="3">
        <v>2159688</v>
      </c>
      <c r="AB2614" s="3">
        <v>38397211</v>
      </c>
      <c r="AC2614" s="3">
        <v>0</v>
      </c>
      <c r="AD2614" s="3">
        <v>0</v>
      </c>
      <c r="AE2614" s="3">
        <v>12184164</v>
      </c>
      <c r="AF2614" s="3">
        <v>93336461</v>
      </c>
      <c r="AG2614" s="3">
        <v>42283288</v>
      </c>
      <c r="AH2614" s="3">
        <v>0</v>
      </c>
      <c r="AI2614" s="3">
        <v>99419196</v>
      </c>
      <c r="AJ2614" s="3">
        <v>2514907</v>
      </c>
      <c r="AK2614" s="3">
        <v>2808070</v>
      </c>
      <c r="AL2614" s="3">
        <v>11428184</v>
      </c>
      <c r="AM2614" s="3">
        <v>-8620114</v>
      </c>
      <c r="AN2614" s="3">
        <v>293163</v>
      </c>
      <c r="AO2614" s="3">
        <v>0</v>
      </c>
      <c r="AP2614" s="3">
        <v>0</v>
      </c>
      <c r="AQ2614" s="3">
        <v>293163</v>
      </c>
      <c r="AR2614" s="3">
        <f>Tabela1[[#This Row],[Potrzeby finansowe 2027
w tym:]]+Tabela1[[#This Row],[Rozliczenie 2025 potrz. fin.]]</f>
        <v>43824102</v>
      </c>
      <c r="AS2614" s="3">
        <v>0</v>
      </c>
      <c r="AT2614" s="3">
        <v>0</v>
      </c>
      <c r="AU2614" s="3"/>
      <c r="AV2614" s="3"/>
      <c r="AW2614" s="3"/>
      <c r="AX2614" s="3"/>
      <c r="AY2614" s="3"/>
      <c r="AZ2614" s="3"/>
      <c r="BA2614" s="3">
        <v>2974040</v>
      </c>
      <c r="BB2614" s="3">
        <v>15593.93</v>
      </c>
      <c r="BC2614" s="3">
        <v>1392.83</v>
      </c>
      <c r="BD2614" s="3">
        <v>23008.77</v>
      </c>
      <c r="BE2614" s="3">
        <v>679.51</v>
      </c>
      <c r="BF2614" s="3">
        <v>0</v>
      </c>
      <c r="BG2614" s="3">
        <v>1554124</v>
      </c>
      <c r="BH2614" s="3">
        <v>79139</v>
      </c>
      <c r="BI2614" s="3">
        <v>605564</v>
      </c>
      <c r="BJ2614" s="3">
        <v>10522106.0875</v>
      </c>
      <c r="BK2614" s="3">
        <v>7577465.8900000006</v>
      </c>
      <c r="BL2614" s="3">
        <v>718674.51</v>
      </c>
      <c r="BM2614" s="3">
        <v>10341211.77</v>
      </c>
      <c r="BN2614" s="53">
        <v>1.4349326322707854</v>
      </c>
      <c r="BO2614" s="54">
        <v>3.3542590000000001E-3</v>
      </c>
      <c r="BP2614" s="70">
        <v>84624</v>
      </c>
      <c r="BQ2614" s="71"/>
      <c r="BR2614" s="70"/>
      <c r="BS2614" s="72"/>
      <c r="BT2614" s="72"/>
      <c r="BU2614" s="70">
        <v>93336461</v>
      </c>
      <c r="BV2614" s="70">
        <v>42283288</v>
      </c>
      <c r="BW2614" s="74">
        <v>0</v>
      </c>
      <c r="BX2614" s="70">
        <v>135619749</v>
      </c>
    </row>
    <row r="2615" spans="1:76" x14ac:dyDescent="0.3">
      <c r="A2615" s="73" t="s">
        <v>2322</v>
      </c>
      <c r="B2615" s="2" t="s">
        <v>76</v>
      </c>
      <c r="C2615" s="2" t="s">
        <v>109</v>
      </c>
      <c r="D2615" s="2"/>
      <c r="E2615" s="2"/>
      <c r="F2615" s="17" t="str">
        <f>+Tabela1[[#This Row],[WK]]&amp;Tabela1[[#This Row],[PK]]&amp;Tabela1[[#This Row],[GK]]</f>
        <v>1415</v>
      </c>
      <c r="G2615" s="2" t="s">
        <v>2452</v>
      </c>
      <c r="H2615" s="3">
        <v>3363359971.0500002</v>
      </c>
      <c r="I2615" s="4">
        <v>1.125</v>
      </c>
      <c r="J2615" s="3">
        <v>3783779967.4299998</v>
      </c>
      <c r="K2615" s="11">
        <v>0.02</v>
      </c>
      <c r="L2615" s="3">
        <v>75675599</v>
      </c>
      <c r="M2615" s="3"/>
      <c r="N2615" s="5"/>
      <c r="O2615" s="3">
        <v>205874352.31999999</v>
      </c>
      <c r="P2615" s="4">
        <v>1.125</v>
      </c>
      <c r="Q2615" s="3">
        <v>231608646.36000001</v>
      </c>
      <c r="R2615" s="4">
        <v>1.7000000000000001E-2</v>
      </c>
      <c r="S2615" s="3">
        <v>3937347</v>
      </c>
      <c r="T2615" s="3"/>
      <c r="U2615" s="5"/>
      <c r="V2615" s="3">
        <v>47165874</v>
      </c>
      <c r="W2615" s="5"/>
      <c r="X2615" s="3">
        <v>86110142</v>
      </c>
      <c r="Y2615" s="3">
        <v>11389655</v>
      </c>
      <c r="Z2615" s="3">
        <v>397023</v>
      </c>
      <c r="AA2615" s="3">
        <v>5505486</v>
      </c>
      <c r="AB2615" s="3">
        <v>43529797</v>
      </c>
      <c r="AC2615" s="3">
        <v>25288181</v>
      </c>
      <c r="AD2615" s="3">
        <v>38944268</v>
      </c>
      <c r="AE2615" s="3">
        <v>0</v>
      </c>
      <c r="AF2615" s="3">
        <v>75675599</v>
      </c>
      <c r="AG2615" s="3">
        <v>3937347</v>
      </c>
      <c r="AH2615" s="3">
        <v>38944268</v>
      </c>
      <c r="AI2615" s="3">
        <v>47165874</v>
      </c>
      <c r="AJ2615" s="3">
        <v>5991366</v>
      </c>
      <c r="AK2615" s="3">
        <v>5991366</v>
      </c>
      <c r="AL2615" s="3">
        <v>2685657</v>
      </c>
      <c r="AM2615" s="3">
        <v>3305709</v>
      </c>
      <c r="AN2615" s="3">
        <v>3853993</v>
      </c>
      <c r="AO2615" s="3">
        <v>0</v>
      </c>
      <c r="AP2615" s="3">
        <v>-3853993</v>
      </c>
      <c r="AQ2615" s="3">
        <v>0</v>
      </c>
      <c r="AR2615" s="3">
        <f>Tabela1[[#This Row],[Potrzeby finansowe 2027
w tym:]]+Tabela1[[#This Row],[Rozliczenie 2025 potrz. fin.]]</f>
        <v>86110142</v>
      </c>
      <c r="AS2615" s="3">
        <v>0</v>
      </c>
      <c r="AT2615" s="3">
        <v>0</v>
      </c>
      <c r="AU2615" s="3"/>
      <c r="AV2615" s="3"/>
      <c r="AW2615" s="3"/>
      <c r="AX2615" s="3"/>
      <c r="AY2615" s="3"/>
      <c r="AZ2615" s="3"/>
      <c r="BA2615" s="3">
        <v>397023</v>
      </c>
      <c r="BB2615" s="3">
        <v>0</v>
      </c>
      <c r="BC2615" s="3">
        <v>1034.3800000000001</v>
      </c>
      <c r="BD2615" s="3">
        <v>0</v>
      </c>
      <c r="BE2615" s="3">
        <v>28334.01</v>
      </c>
      <c r="BF2615" s="3">
        <v>0</v>
      </c>
      <c r="BG2615" s="3">
        <v>1709362</v>
      </c>
      <c r="BH2615" s="3">
        <v>87044</v>
      </c>
      <c r="BI2615" s="3">
        <v>3796124</v>
      </c>
      <c r="BJ2615" s="3">
        <v>65960368.064999998</v>
      </c>
      <c r="BK2615" s="3">
        <v>43973609.549999997</v>
      </c>
      <c r="BL2615" s="3">
        <v>5792094.2800000003</v>
      </c>
      <c r="BM2615" s="3">
        <v>76362845.5</v>
      </c>
      <c r="BN2615" s="53">
        <v>0.84829937561616819</v>
      </c>
      <c r="BO2615" s="54">
        <v>3.0561325999999998E-3</v>
      </c>
      <c r="BP2615" s="70">
        <v>77103</v>
      </c>
      <c r="BQ2615" s="71"/>
      <c r="BR2615" s="70"/>
      <c r="BS2615" s="72"/>
      <c r="BT2615" s="72"/>
      <c r="BU2615" s="70">
        <v>75675599</v>
      </c>
      <c r="BV2615" s="70">
        <v>3937347</v>
      </c>
      <c r="BW2615" s="74">
        <v>38944268</v>
      </c>
      <c r="BX2615" s="70">
        <v>118557214</v>
      </c>
    </row>
    <row r="2616" spans="1:76" x14ac:dyDescent="0.3">
      <c r="A2616" s="73" t="s">
        <v>2322</v>
      </c>
      <c r="B2616" s="2" t="s">
        <v>76</v>
      </c>
      <c r="C2616" s="2" t="s">
        <v>113</v>
      </c>
      <c r="D2616" s="2"/>
      <c r="E2616" s="2"/>
      <c r="F2616" s="17" t="str">
        <f>+Tabela1[[#This Row],[WK]]&amp;Tabela1[[#This Row],[PK]]&amp;Tabela1[[#This Row],[GK]]</f>
        <v>1416</v>
      </c>
      <c r="G2616" s="2" t="s">
        <v>2453</v>
      </c>
      <c r="H2616" s="3">
        <v>2880854294.3499999</v>
      </c>
      <c r="I2616" s="4">
        <v>1.125</v>
      </c>
      <c r="J2616" s="3">
        <v>3240961081.1399999</v>
      </c>
      <c r="K2616" s="11">
        <v>0.02</v>
      </c>
      <c r="L2616" s="3">
        <v>64819222</v>
      </c>
      <c r="M2616" s="3"/>
      <c r="N2616" s="5"/>
      <c r="O2616" s="3">
        <v>429175590.30000001</v>
      </c>
      <c r="P2616" s="4">
        <v>1.125</v>
      </c>
      <c r="Q2616" s="3">
        <v>482822539.08999997</v>
      </c>
      <c r="R2616" s="4">
        <v>1.7000000000000001E-2</v>
      </c>
      <c r="S2616" s="3">
        <v>8207983</v>
      </c>
      <c r="T2616" s="3"/>
      <c r="U2616" s="5"/>
      <c r="V2616" s="3">
        <v>46152280</v>
      </c>
      <c r="W2616" s="5"/>
      <c r="X2616" s="3">
        <v>78738585</v>
      </c>
      <c r="Y2616" s="3">
        <v>4972828</v>
      </c>
      <c r="Z2616" s="3">
        <v>522286</v>
      </c>
      <c r="AA2616" s="3">
        <v>2339599</v>
      </c>
      <c r="AB2616" s="3">
        <v>55856346</v>
      </c>
      <c r="AC2616" s="3">
        <v>15047526</v>
      </c>
      <c r="AD2616" s="3">
        <v>32586304</v>
      </c>
      <c r="AE2616" s="3">
        <v>0</v>
      </c>
      <c r="AF2616" s="3">
        <v>64819222</v>
      </c>
      <c r="AG2616" s="3">
        <v>8207983</v>
      </c>
      <c r="AH2616" s="3">
        <v>32586304</v>
      </c>
      <c r="AI2616" s="3">
        <v>46152280</v>
      </c>
      <c r="AJ2616" s="3">
        <v>-1363845</v>
      </c>
      <c r="AK2616" s="3">
        <v>-1363845</v>
      </c>
      <c r="AL2616" s="3">
        <v>3196603</v>
      </c>
      <c r="AM2616" s="3">
        <v>-4560448</v>
      </c>
      <c r="AN2616" s="3">
        <v>1303133</v>
      </c>
      <c r="AO2616" s="3">
        <v>0</v>
      </c>
      <c r="AP2616" s="3">
        <v>-1303133</v>
      </c>
      <c r="AQ2616" s="3">
        <v>0</v>
      </c>
      <c r="AR2616" s="3">
        <f>Tabela1[[#This Row],[Potrzeby finansowe 2027
w tym:]]+Tabela1[[#This Row],[Rozliczenie 2025 potrz. fin.]]</f>
        <v>78738585</v>
      </c>
      <c r="AS2616" s="3">
        <v>0</v>
      </c>
      <c r="AT2616" s="3">
        <v>0</v>
      </c>
      <c r="AU2616" s="3"/>
      <c r="AV2616" s="3"/>
      <c r="AW2616" s="3"/>
      <c r="AX2616" s="3"/>
      <c r="AY2616" s="3"/>
      <c r="AZ2616" s="3"/>
      <c r="BA2616" s="3">
        <v>522286</v>
      </c>
      <c r="BB2616" s="3">
        <v>0</v>
      </c>
      <c r="BC2616" s="3">
        <v>48.35</v>
      </c>
      <c r="BD2616" s="3">
        <v>1557.19</v>
      </c>
      <c r="BE2616" s="3">
        <v>42908.42</v>
      </c>
      <c r="BF2616" s="3">
        <v>0</v>
      </c>
      <c r="BG2616" s="3">
        <v>1321946</v>
      </c>
      <c r="BH2616" s="3">
        <v>67316</v>
      </c>
      <c r="BI2616" s="3">
        <v>1017653</v>
      </c>
      <c r="BJ2616" s="3">
        <v>17682450.8125</v>
      </c>
      <c r="BK2616" s="3">
        <v>11144650.109999999</v>
      </c>
      <c r="BL2616" s="3">
        <v>157544.54999999999</v>
      </c>
      <c r="BM2616" s="3">
        <v>25836113.710000001</v>
      </c>
      <c r="BN2616" s="53">
        <v>0.92155767334866912</v>
      </c>
      <c r="BO2616" s="54">
        <v>2.5804957000000002E-3</v>
      </c>
      <c r="BP2616" s="70">
        <v>65103</v>
      </c>
      <c r="BQ2616" s="71"/>
      <c r="BR2616" s="70"/>
      <c r="BS2616" s="72"/>
      <c r="BT2616" s="72"/>
      <c r="BU2616" s="70">
        <v>64819222</v>
      </c>
      <c r="BV2616" s="70">
        <v>8207983</v>
      </c>
      <c r="BW2616" s="74">
        <v>32586304</v>
      </c>
      <c r="BX2616" s="70">
        <v>105613509</v>
      </c>
    </row>
    <row r="2617" spans="1:76" x14ac:dyDescent="0.3">
      <c r="A2617" s="73" t="s">
        <v>2322</v>
      </c>
      <c r="B2617" s="2" t="s">
        <v>76</v>
      </c>
      <c r="C2617" s="2" t="s">
        <v>120</v>
      </c>
      <c r="D2617" s="2"/>
      <c r="E2617" s="2"/>
      <c r="F2617" s="17" t="str">
        <f>+Tabela1[[#This Row],[WK]]&amp;Tabela1[[#This Row],[PK]]&amp;Tabela1[[#This Row],[GK]]</f>
        <v>1417</v>
      </c>
      <c r="G2617" s="2" t="s">
        <v>2454</v>
      </c>
      <c r="H2617" s="3">
        <v>8358278229.8500004</v>
      </c>
      <c r="I2617" s="4">
        <v>1.125</v>
      </c>
      <c r="J2617" s="3">
        <v>9403063008.5799999</v>
      </c>
      <c r="K2617" s="11">
        <v>0.02</v>
      </c>
      <c r="L2617" s="3">
        <v>188061260</v>
      </c>
      <c r="M2617" s="3"/>
      <c r="N2617" s="5"/>
      <c r="O2617" s="3">
        <v>981174440.86000001</v>
      </c>
      <c r="P2617" s="4">
        <v>1.125</v>
      </c>
      <c r="Q2617" s="3">
        <v>1103821245.97</v>
      </c>
      <c r="R2617" s="4">
        <v>1.7000000000000001E-2</v>
      </c>
      <c r="S2617" s="3">
        <v>18764961</v>
      </c>
      <c r="T2617" s="3"/>
      <c r="U2617" s="5"/>
      <c r="V2617" s="3">
        <v>105252032</v>
      </c>
      <c r="W2617" s="5"/>
      <c r="X2617" s="3">
        <v>137218625</v>
      </c>
      <c r="Y2617" s="3">
        <v>0</v>
      </c>
      <c r="Z2617" s="3">
        <v>1143154</v>
      </c>
      <c r="AA2617" s="3">
        <v>4370319</v>
      </c>
      <c r="AB2617" s="3">
        <v>131705152</v>
      </c>
      <c r="AC2617" s="3">
        <v>0</v>
      </c>
      <c r="AD2617" s="3">
        <v>30374068</v>
      </c>
      <c r="AE2617" s="3">
        <v>0</v>
      </c>
      <c r="AF2617" s="3">
        <v>188061260</v>
      </c>
      <c r="AG2617" s="3">
        <v>18764961</v>
      </c>
      <c r="AH2617" s="3">
        <v>30374068</v>
      </c>
      <c r="AI2617" s="3">
        <v>105252032</v>
      </c>
      <c r="AJ2617" s="3">
        <v>7024993</v>
      </c>
      <c r="AK2617" s="3">
        <v>5432467</v>
      </c>
      <c r="AL2617" s="3">
        <v>6709753</v>
      </c>
      <c r="AM2617" s="3">
        <v>-1277286</v>
      </c>
      <c r="AN2617" s="3">
        <v>-1592526</v>
      </c>
      <c r="AO2617" s="3">
        <v>0</v>
      </c>
      <c r="AP2617" s="3">
        <v>0</v>
      </c>
      <c r="AQ2617" s="3">
        <v>-1592526</v>
      </c>
      <c r="AR2617" s="3">
        <f>Tabela1[[#This Row],[Potrzeby finansowe 2027
w tym:]]+Tabela1[[#This Row],[Rozliczenie 2025 potrz. fin.]]</f>
        <v>135626099</v>
      </c>
      <c r="AS2617" s="3">
        <v>0</v>
      </c>
      <c r="AT2617" s="3">
        <v>0</v>
      </c>
      <c r="AU2617" s="3"/>
      <c r="AV2617" s="3"/>
      <c r="AW2617" s="3"/>
      <c r="AX2617" s="3"/>
      <c r="AY2617" s="3"/>
      <c r="AZ2617" s="3"/>
      <c r="BA2617" s="3">
        <v>1143154</v>
      </c>
      <c r="BB2617" s="3">
        <v>0</v>
      </c>
      <c r="BC2617" s="3">
        <v>1300.6400000000001</v>
      </c>
      <c r="BD2617" s="3">
        <v>46210.74</v>
      </c>
      <c r="BE2617" s="3">
        <v>345.44</v>
      </c>
      <c r="BF2617" s="3">
        <v>0</v>
      </c>
      <c r="BG2617" s="3">
        <v>2480425</v>
      </c>
      <c r="BH2617" s="3">
        <v>126308</v>
      </c>
      <c r="BI2617" s="3">
        <v>1889894</v>
      </c>
      <c r="BJ2617" s="3">
        <v>32838255.8125</v>
      </c>
      <c r="BK2617" s="3">
        <v>26160563.09</v>
      </c>
      <c r="BL2617" s="3">
        <v>281214.08000000002</v>
      </c>
      <c r="BM2617" s="3">
        <v>26148342.73</v>
      </c>
      <c r="BN2617" s="53">
        <v>1.4517088399605651</v>
      </c>
      <c r="BO2617" s="54">
        <v>4.6394288000000004E-3</v>
      </c>
      <c r="BP2617" s="70">
        <v>117048</v>
      </c>
      <c r="BQ2617" s="71"/>
      <c r="BR2617" s="70"/>
      <c r="BS2617" s="72"/>
      <c r="BT2617" s="72"/>
      <c r="BU2617" s="70">
        <v>188061260</v>
      </c>
      <c r="BV2617" s="70">
        <v>18764961</v>
      </c>
      <c r="BW2617" s="74">
        <v>30374068</v>
      </c>
      <c r="BX2617" s="70">
        <v>237200289</v>
      </c>
    </row>
    <row r="2618" spans="1:76" x14ac:dyDescent="0.3">
      <c r="A2618" s="73" t="s">
        <v>2322</v>
      </c>
      <c r="B2618" s="2" t="s">
        <v>76</v>
      </c>
      <c r="C2618" s="2" t="s">
        <v>126</v>
      </c>
      <c r="D2618" s="2"/>
      <c r="E2618" s="2"/>
      <c r="F2618" s="17" t="str">
        <f>+Tabela1[[#This Row],[WK]]&amp;Tabela1[[#This Row],[PK]]&amp;Tabela1[[#This Row],[GK]]</f>
        <v>1418</v>
      </c>
      <c r="G2618" s="2" t="s">
        <v>2455</v>
      </c>
      <c r="H2618" s="3">
        <v>16774563955.82</v>
      </c>
      <c r="I2618" s="4">
        <v>1.125</v>
      </c>
      <c r="J2618" s="3">
        <v>18871384450.299999</v>
      </c>
      <c r="K2618" s="11">
        <v>0.02</v>
      </c>
      <c r="L2618" s="3">
        <v>377427689</v>
      </c>
      <c r="M2618" s="3"/>
      <c r="N2618" s="5"/>
      <c r="O2618" s="3">
        <v>3586463892.9699998</v>
      </c>
      <c r="P2618" s="4">
        <v>1.125</v>
      </c>
      <c r="Q2618" s="3">
        <v>4034771879.5900002</v>
      </c>
      <c r="R2618" s="4">
        <v>1.7000000000000001E-2</v>
      </c>
      <c r="S2618" s="3">
        <v>68591122</v>
      </c>
      <c r="T2618" s="3"/>
      <c r="U2618" s="5"/>
      <c r="V2618" s="3">
        <v>206644208</v>
      </c>
      <c r="W2618" s="5"/>
      <c r="X2618" s="3">
        <v>207573365</v>
      </c>
      <c r="Y2618" s="3">
        <v>0</v>
      </c>
      <c r="Z2618" s="3">
        <v>833858</v>
      </c>
      <c r="AA2618" s="3">
        <v>7095207</v>
      </c>
      <c r="AB2618" s="3">
        <v>199644300</v>
      </c>
      <c r="AC2618" s="3">
        <v>0</v>
      </c>
      <c r="AD2618" s="3">
        <v>19145749</v>
      </c>
      <c r="AE2618" s="3">
        <v>22421792</v>
      </c>
      <c r="AF2618" s="3">
        <v>374151646</v>
      </c>
      <c r="AG2618" s="3">
        <v>68591122</v>
      </c>
      <c r="AH2618" s="3">
        <v>0</v>
      </c>
      <c r="AI2618" s="3">
        <v>206644208</v>
      </c>
      <c r="AJ2618" s="3">
        <v>19107953</v>
      </c>
      <c r="AK2618" s="3">
        <v>25433859</v>
      </c>
      <c r="AL2618" s="3">
        <v>14142326</v>
      </c>
      <c r="AM2618" s="3">
        <v>11291533</v>
      </c>
      <c r="AN2618" s="3">
        <v>6325906</v>
      </c>
      <c r="AO2618" s="3">
        <v>0</v>
      </c>
      <c r="AP2618" s="3">
        <v>0</v>
      </c>
      <c r="AQ2618" s="3">
        <v>6325906</v>
      </c>
      <c r="AR2618" s="3">
        <f>Tabela1[[#This Row],[Potrzeby finansowe 2027
w tym:]]+Tabela1[[#This Row],[Rozliczenie 2025 potrz. fin.]]</f>
        <v>213899271</v>
      </c>
      <c r="AS2618" s="3">
        <v>0</v>
      </c>
      <c r="AT2618" s="3">
        <v>0</v>
      </c>
      <c r="AU2618" s="3"/>
      <c r="AV2618" s="3"/>
      <c r="AW2618" s="3"/>
      <c r="AX2618" s="3"/>
      <c r="AY2618" s="3"/>
      <c r="AZ2618" s="3"/>
      <c r="BA2618" s="3">
        <v>833858</v>
      </c>
      <c r="BB2618" s="3">
        <v>0</v>
      </c>
      <c r="BC2618" s="3">
        <v>996.43</v>
      </c>
      <c r="BD2618" s="3">
        <v>33670.74</v>
      </c>
      <c r="BE2618" s="3">
        <v>8.1300000000000008</v>
      </c>
      <c r="BF2618" s="3">
        <v>0</v>
      </c>
      <c r="BG2618" s="3">
        <v>4326407</v>
      </c>
      <c r="BH2618" s="3">
        <v>220309</v>
      </c>
      <c r="BI2618" s="3">
        <v>2768800</v>
      </c>
      <c r="BJ2618" s="3">
        <v>48109874.372500002</v>
      </c>
      <c r="BK2618" s="3">
        <v>41353811.739999995</v>
      </c>
      <c r="BL2618" s="3">
        <v>2396810.5099999998</v>
      </c>
      <c r="BM2618" s="3">
        <v>22230629.510000005</v>
      </c>
      <c r="BN2618" s="53">
        <v>1.6802661846861648</v>
      </c>
      <c r="BO2618" s="54">
        <v>8.6440183000000004E-3</v>
      </c>
      <c r="BP2618" s="70">
        <v>218079</v>
      </c>
      <c r="BQ2618" s="71"/>
      <c r="BR2618" s="70"/>
      <c r="BS2618" s="72"/>
      <c r="BT2618" s="72"/>
      <c r="BU2618" s="70">
        <v>374151646</v>
      </c>
      <c r="BV2618" s="70">
        <v>68591122</v>
      </c>
      <c r="BW2618" s="74">
        <v>0</v>
      </c>
      <c r="BX2618" s="70">
        <v>442742768</v>
      </c>
    </row>
    <row r="2619" spans="1:76" x14ac:dyDescent="0.3">
      <c r="A2619" s="73" t="s">
        <v>2322</v>
      </c>
      <c r="B2619" s="2" t="s">
        <v>76</v>
      </c>
      <c r="C2619" s="2" t="s">
        <v>132</v>
      </c>
      <c r="D2619" s="2"/>
      <c r="E2619" s="2"/>
      <c r="F2619" s="17" t="str">
        <f>+Tabela1[[#This Row],[WK]]&amp;Tabela1[[#This Row],[PK]]&amp;Tabela1[[#This Row],[GK]]</f>
        <v>1419</v>
      </c>
      <c r="G2619" s="2" t="s">
        <v>2456</v>
      </c>
      <c r="H2619" s="3">
        <v>5405301263.6899996</v>
      </c>
      <c r="I2619" s="4">
        <v>1.125</v>
      </c>
      <c r="J2619" s="3">
        <v>6080963921.6499996</v>
      </c>
      <c r="K2619" s="11">
        <v>0.02</v>
      </c>
      <c r="L2619" s="3">
        <v>121619278</v>
      </c>
      <c r="M2619" s="3"/>
      <c r="N2619" s="5"/>
      <c r="O2619" s="3">
        <v>583138186.88000011</v>
      </c>
      <c r="P2619" s="4">
        <v>1.125</v>
      </c>
      <c r="Q2619" s="3">
        <v>656030460.24000001</v>
      </c>
      <c r="R2619" s="4">
        <v>1.7000000000000001E-2</v>
      </c>
      <c r="S2619" s="3">
        <v>11152518</v>
      </c>
      <c r="T2619" s="3"/>
      <c r="U2619" s="5"/>
      <c r="V2619" s="3">
        <v>82828025</v>
      </c>
      <c r="W2619" s="5"/>
      <c r="X2619" s="3">
        <v>69122836</v>
      </c>
      <c r="Y2619" s="3">
        <v>16779153</v>
      </c>
      <c r="Z2619" s="3">
        <v>1537493</v>
      </c>
      <c r="AA2619" s="3">
        <v>2688800</v>
      </c>
      <c r="AB2619" s="3">
        <v>38742940</v>
      </c>
      <c r="AC2619" s="3">
        <v>9374450</v>
      </c>
      <c r="AD2619" s="3">
        <v>0</v>
      </c>
      <c r="AE2619" s="3">
        <v>0</v>
      </c>
      <c r="AF2619" s="3">
        <v>121619278</v>
      </c>
      <c r="AG2619" s="3">
        <v>11152518</v>
      </c>
      <c r="AH2619" s="3">
        <v>0</v>
      </c>
      <c r="AI2619" s="3">
        <v>82828025</v>
      </c>
      <c r="AJ2619" s="3">
        <v>818329</v>
      </c>
      <c r="AK2619" s="3">
        <v>1523251</v>
      </c>
      <c r="AL2619" s="3">
        <v>6115186</v>
      </c>
      <c r="AM2619" s="3">
        <v>-4591935</v>
      </c>
      <c r="AN2619" s="3">
        <v>704922</v>
      </c>
      <c r="AO2619" s="3">
        <v>0</v>
      </c>
      <c r="AP2619" s="3">
        <v>0</v>
      </c>
      <c r="AQ2619" s="3">
        <v>704922</v>
      </c>
      <c r="AR2619" s="3">
        <f>Tabela1[[#This Row],[Potrzeby finansowe 2027
w tym:]]+Tabela1[[#This Row],[Rozliczenie 2025 potrz. fin.]]</f>
        <v>69827758</v>
      </c>
      <c r="AS2619" s="3">
        <v>0</v>
      </c>
      <c r="AT2619" s="3">
        <v>0</v>
      </c>
      <c r="AU2619" s="3"/>
      <c r="AV2619" s="3"/>
      <c r="AW2619" s="3"/>
      <c r="AX2619" s="3"/>
      <c r="AY2619" s="3"/>
      <c r="AZ2619" s="3"/>
      <c r="BA2619" s="3">
        <v>1537493</v>
      </c>
      <c r="BB2619" s="3">
        <v>0</v>
      </c>
      <c r="BC2619" s="3">
        <v>2616.65</v>
      </c>
      <c r="BD2619" s="3">
        <v>59299.839999999997</v>
      </c>
      <c r="BE2619" s="3">
        <v>385.54</v>
      </c>
      <c r="BF2619" s="3">
        <v>0</v>
      </c>
      <c r="BG2619" s="3">
        <v>2130556</v>
      </c>
      <c r="BH2619" s="3">
        <v>108492</v>
      </c>
      <c r="BI2619" s="3">
        <v>558244</v>
      </c>
      <c r="BJ2619" s="3">
        <v>9699885.9350000005</v>
      </c>
      <c r="BK2619" s="3">
        <v>1651358.4299999997</v>
      </c>
      <c r="BL2619" s="3">
        <v>338815.28</v>
      </c>
      <c r="BM2619" s="3">
        <v>31516479.460000001</v>
      </c>
      <c r="BN2619" s="53">
        <v>0.8635803483404535</v>
      </c>
      <c r="BO2619" s="54">
        <v>5.0066247999999997E-3</v>
      </c>
      <c r="BP2619" s="70">
        <v>126311</v>
      </c>
      <c r="BQ2619" s="71"/>
      <c r="BR2619" s="70"/>
      <c r="BS2619" s="72"/>
      <c r="BT2619" s="72"/>
      <c r="BU2619" s="70">
        <v>121619278</v>
      </c>
      <c r="BV2619" s="70">
        <v>11152518</v>
      </c>
      <c r="BW2619" s="74">
        <v>0</v>
      </c>
      <c r="BX2619" s="70">
        <v>132771796</v>
      </c>
    </row>
    <row r="2620" spans="1:76" x14ac:dyDescent="0.3">
      <c r="A2620" s="73" t="s">
        <v>2322</v>
      </c>
      <c r="B2620" s="2" t="s">
        <v>76</v>
      </c>
      <c r="C2620" s="2" t="s">
        <v>140</v>
      </c>
      <c r="D2620" s="2"/>
      <c r="E2620" s="2"/>
      <c r="F2620" s="17" t="str">
        <f>+Tabela1[[#This Row],[WK]]&amp;Tabela1[[#This Row],[PK]]&amp;Tabela1[[#This Row],[GK]]</f>
        <v>1420</v>
      </c>
      <c r="G2620" s="2" t="s">
        <v>2457</v>
      </c>
      <c r="H2620" s="3">
        <v>3701061262.4099998</v>
      </c>
      <c r="I2620" s="4">
        <v>1.125</v>
      </c>
      <c r="J2620" s="3">
        <v>4163693920.21</v>
      </c>
      <c r="K2620" s="11">
        <v>0.02</v>
      </c>
      <c r="L2620" s="3">
        <v>83273878</v>
      </c>
      <c r="M2620" s="3"/>
      <c r="N2620" s="5"/>
      <c r="O2620" s="3">
        <v>400979901.64999998</v>
      </c>
      <c r="P2620" s="4">
        <v>1.125</v>
      </c>
      <c r="Q2620" s="3">
        <v>451102389.36000001</v>
      </c>
      <c r="R2620" s="4">
        <v>1.7000000000000001E-2</v>
      </c>
      <c r="S2620" s="3">
        <v>7668741</v>
      </c>
      <c r="T2620" s="3"/>
      <c r="U2620" s="5"/>
      <c r="V2620" s="3">
        <v>58232833</v>
      </c>
      <c r="W2620" s="5"/>
      <c r="X2620" s="3">
        <v>147310166</v>
      </c>
      <c r="Y2620" s="3">
        <v>14269727</v>
      </c>
      <c r="Z2620" s="3">
        <v>1096928</v>
      </c>
      <c r="AA2620" s="3">
        <v>2392813</v>
      </c>
      <c r="AB2620" s="3">
        <v>111509468</v>
      </c>
      <c r="AC2620" s="3">
        <v>18041230</v>
      </c>
      <c r="AD2620" s="3">
        <v>89077334</v>
      </c>
      <c r="AE2620" s="3">
        <v>0</v>
      </c>
      <c r="AF2620" s="3">
        <v>83273878</v>
      </c>
      <c r="AG2620" s="3">
        <v>7668741</v>
      </c>
      <c r="AH2620" s="3">
        <v>89077334</v>
      </c>
      <c r="AI2620" s="3">
        <v>58232833</v>
      </c>
      <c r="AJ2620" s="3">
        <v>5762124</v>
      </c>
      <c r="AK2620" s="3">
        <v>5762124</v>
      </c>
      <c r="AL2620" s="3">
        <v>3011121</v>
      </c>
      <c r="AM2620" s="3">
        <v>2751003</v>
      </c>
      <c r="AN2620" s="3">
        <v>904605</v>
      </c>
      <c r="AO2620" s="3">
        <v>0</v>
      </c>
      <c r="AP2620" s="3">
        <v>-904605</v>
      </c>
      <c r="AQ2620" s="3">
        <v>0</v>
      </c>
      <c r="AR2620" s="3">
        <f>Tabela1[[#This Row],[Potrzeby finansowe 2027
w tym:]]+Tabela1[[#This Row],[Rozliczenie 2025 potrz. fin.]]</f>
        <v>147310166</v>
      </c>
      <c r="AS2620" s="3">
        <v>0</v>
      </c>
      <c r="AT2620" s="3">
        <v>0</v>
      </c>
      <c r="AU2620" s="3"/>
      <c r="AV2620" s="3"/>
      <c r="AW2620" s="3"/>
      <c r="AX2620" s="3"/>
      <c r="AY2620" s="3"/>
      <c r="AZ2620" s="3"/>
      <c r="BA2620" s="3">
        <v>1096928</v>
      </c>
      <c r="BB2620" s="3">
        <v>0</v>
      </c>
      <c r="BC2620" s="3">
        <v>226.66</v>
      </c>
      <c r="BD2620" s="3">
        <v>47911.89</v>
      </c>
      <c r="BE2620" s="3">
        <v>1.1100000000000001</v>
      </c>
      <c r="BF2620" s="3">
        <v>0</v>
      </c>
      <c r="BG2620" s="3">
        <v>1626588</v>
      </c>
      <c r="BH2620" s="3">
        <v>82829</v>
      </c>
      <c r="BI2620" s="3">
        <v>766225</v>
      </c>
      <c r="BJ2620" s="3">
        <v>13313698.554999996</v>
      </c>
      <c r="BK2620" s="3">
        <v>4679426.2099999972</v>
      </c>
      <c r="BL2620" s="3">
        <v>913640.29</v>
      </c>
      <c r="BM2620" s="3">
        <v>32709808.800000001</v>
      </c>
      <c r="BN2620" s="53">
        <v>0.83602530397633912</v>
      </c>
      <c r="BO2620" s="54">
        <v>3.5423250999999998E-3</v>
      </c>
      <c r="BP2620" s="70">
        <v>89369</v>
      </c>
      <c r="BQ2620" s="71"/>
      <c r="BR2620" s="70"/>
      <c r="BS2620" s="72"/>
      <c r="BT2620" s="72"/>
      <c r="BU2620" s="70">
        <v>83273878</v>
      </c>
      <c r="BV2620" s="70">
        <v>7668741</v>
      </c>
      <c r="BW2620" s="74">
        <v>89077334</v>
      </c>
      <c r="BX2620" s="70">
        <v>180019953</v>
      </c>
    </row>
    <row r="2621" spans="1:76" x14ac:dyDescent="0.3">
      <c r="A2621" s="73" t="s">
        <v>2322</v>
      </c>
      <c r="B2621" s="2" t="s">
        <v>76</v>
      </c>
      <c r="C2621" s="2" t="s">
        <v>147</v>
      </c>
      <c r="D2621" s="2"/>
      <c r="E2621" s="2"/>
      <c r="F2621" s="17" t="str">
        <f>+Tabela1[[#This Row],[WK]]&amp;Tabela1[[#This Row],[PK]]&amp;Tabela1[[#This Row],[GK]]</f>
        <v>1421</v>
      </c>
      <c r="G2621" s="2" t="s">
        <v>2458</v>
      </c>
      <c r="H2621" s="3">
        <v>14181322329.77</v>
      </c>
      <c r="I2621" s="4">
        <v>1.125</v>
      </c>
      <c r="J2621" s="3">
        <v>15953987620.99</v>
      </c>
      <c r="K2621" s="11">
        <v>0.02</v>
      </c>
      <c r="L2621" s="3">
        <v>319079752</v>
      </c>
      <c r="M2621" s="3"/>
      <c r="N2621" s="5"/>
      <c r="O2621" s="3">
        <v>3655222998.7699995</v>
      </c>
      <c r="P2621" s="4">
        <v>1.125</v>
      </c>
      <c r="Q2621" s="3">
        <v>4112125873.6199999</v>
      </c>
      <c r="R2621" s="4">
        <v>1.7000000000000001E-2</v>
      </c>
      <c r="S2621" s="3">
        <v>69906140</v>
      </c>
      <c r="T2621" s="3"/>
      <c r="U2621" s="5"/>
      <c r="V2621" s="3">
        <v>206175400</v>
      </c>
      <c r="W2621" s="5"/>
      <c r="X2621" s="3">
        <v>110212651</v>
      </c>
      <c r="Y2621" s="3">
        <v>0</v>
      </c>
      <c r="Z2621" s="3">
        <v>199108</v>
      </c>
      <c r="AA2621" s="3">
        <v>7083685</v>
      </c>
      <c r="AB2621" s="3">
        <v>102929858</v>
      </c>
      <c r="AC2621" s="3">
        <v>0</v>
      </c>
      <c r="AD2621" s="3">
        <v>1395061</v>
      </c>
      <c r="AE2621" s="3">
        <v>60315641</v>
      </c>
      <c r="AF2621" s="3">
        <v>260159172</v>
      </c>
      <c r="AG2621" s="3">
        <v>69906140</v>
      </c>
      <c r="AH2621" s="3">
        <v>0</v>
      </c>
      <c r="AI2621" s="3">
        <v>206175400</v>
      </c>
      <c r="AJ2621" s="3">
        <v>13336484</v>
      </c>
      <c r="AK2621" s="3">
        <v>15030458</v>
      </c>
      <c r="AL2621" s="3">
        <v>17767940</v>
      </c>
      <c r="AM2621" s="3">
        <v>-2737482</v>
      </c>
      <c r="AN2621" s="3">
        <v>1693974</v>
      </c>
      <c r="AO2621" s="3">
        <v>0</v>
      </c>
      <c r="AP2621" s="3">
        <v>0</v>
      </c>
      <c r="AQ2621" s="3">
        <v>1693974</v>
      </c>
      <c r="AR2621" s="3">
        <f>Tabela1[[#This Row],[Potrzeby finansowe 2027
w tym:]]+Tabela1[[#This Row],[Rozliczenie 2025 potrz. fin.]]</f>
        <v>111906625</v>
      </c>
      <c r="AS2621" s="3">
        <v>0</v>
      </c>
      <c r="AT2621" s="3">
        <v>0</v>
      </c>
      <c r="AU2621" s="3"/>
      <c r="AV2621" s="3"/>
      <c r="AW2621" s="3"/>
      <c r="AX2621" s="3"/>
      <c r="AY2621" s="3"/>
      <c r="AZ2621" s="3"/>
      <c r="BA2621" s="3">
        <v>199108</v>
      </c>
      <c r="BB2621" s="3">
        <v>0</v>
      </c>
      <c r="BC2621" s="3">
        <v>194.98</v>
      </c>
      <c r="BD2621" s="3">
        <v>8183.99</v>
      </c>
      <c r="BE2621" s="3">
        <v>0</v>
      </c>
      <c r="BF2621" s="3">
        <v>0</v>
      </c>
      <c r="BG2621" s="3">
        <v>3585587</v>
      </c>
      <c r="BH2621" s="3">
        <v>182585</v>
      </c>
      <c r="BI2621" s="3">
        <v>3498098</v>
      </c>
      <c r="BJ2621" s="3">
        <v>60781954.444999993</v>
      </c>
      <c r="BK2621" s="3">
        <v>55001505.179999992</v>
      </c>
      <c r="BL2621" s="3">
        <v>509097.4</v>
      </c>
      <c r="BM2621" s="3">
        <v>22103602.260000005</v>
      </c>
      <c r="BN2621" s="53">
        <v>1.959390404206375</v>
      </c>
      <c r="BO2621" s="54">
        <v>6.4647675000000003E-3</v>
      </c>
      <c r="BP2621" s="70">
        <v>163099</v>
      </c>
      <c r="BQ2621" s="71"/>
      <c r="BR2621" s="70"/>
      <c r="BS2621" s="72"/>
      <c r="BT2621" s="72"/>
      <c r="BU2621" s="70">
        <v>260159172</v>
      </c>
      <c r="BV2621" s="70">
        <v>69906140</v>
      </c>
      <c r="BW2621" s="74">
        <v>0</v>
      </c>
      <c r="BX2621" s="70">
        <v>330065312</v>
      </c>
    </row>
    <row r="2622" spans="1:76" x14ac:dyDescent="0.3">
      <c r="A2622" s="73" t="s">
        <v>2322</v>
      </c>
      <c r="B2622" s="2" t="s">
        <v>76</v>
      </c>
      <c r="C2622" s="2" t="s">
        <v>156</v>
      </c>
      <c r="D2622" s="2"/>
      <c r="E2622" s="2"/>
      <c r="F2622" s="17" t="str">
        <f>+Tabela1[[#This Row],[WK]]&amp;Tabela1[[#This Row],[PK]]&amp;Tabela1[[#This Row],[GK]]</f>
        <v>1422</v>
      </c>
      <c r="G2622" s="2" t="s">
        <v>2459</v>
      </c>
      <c r="H2622" s="3">
        <v>1898942094.5699999</v>
      </c>
      <c r="I2622" s="4">
        <v>1.125</v>
      </c>
      <c r="J2622" s="3">
        <v>2136309856.3900001</v>
      </c>
      <c r="K2622" s="11">
        <v>0.02</v>
      </c>
      <c r="L2622" s="3">
        <v>42726197</v>
      </c>
      <c r="M2622" s="3"/>
      <c r="N2622" s="5"/>
      <c r="O2622" s="3">
        <v>190165466.13</v>
      </c>
      <c r="P2622" s="4">
        <v>1.125</v>
      </c>
      <c r="Q2622" s="3">
        <v>213936149.40000001</v>
      </c>
      <c r="R2622" s="4">
        <v>1.7000000000000001E-2</v>
      </c>
      <c r="S2622" s="3">
        <v>3636915</v>
      </c>
      <c r="T2622" s="3"/>
      <c r="U2622" s="5"/>
      <c r="V2622" s="3">
        <v>30024736</v>
      </c>
      <c r="W2622" s="5"/>
      <c r="X2622" s="3">
        <v>91100679</v>
      </c>
      <c r="Y2622" s="3">
        <v>23968464</v>
      </c>
      <c r="Z2622" s="3">
        <v>275093</v>
      </c>
      <c r="AA2622" s="3">
        <v>1883461</v>
      </c>
      <c r="AB2622" s="3">
        <v>64973661</v>
      </c>
      <c r="AC2622" s="3">
        <v>0</v>
      </c>
      <c r="AD2622" s="3">
        <v>61075944</v>
      </c>
      <c r="AE2622" s="3">
        <v>0</v>
      </c>
      <c r="AF2622" s="3">
        <v>42726197</v>
      </c>
      <c r="AG2622" s="3">
        <v>3636915</v>
      </c>
      <c r="AH2622" s="3">
        <v>61075944</v>
      </c>
      <c r="AI2622" s="3">
        <v>30024736</v>
      </c>
      <c r="AJ2622" s="3">
        <v>3651160</v>
      </c>
      <c r="AK2622" s="3">
        <v>3651160</v>
      </c>
      <c r="AL2622" s="3">
        <v>1854349</v>
      </c>
      <c r="AM2622" s="3">
        <v>1796811</v>
      </c>
      <c r="AN2622" s="3">
        <v>-300852</v>
      </c>
      <c r="AO2622" s="3">
        <v>0</v>
      </c>
      <c r="AP2622" s="3">
        <v>300852</v>
      </c>
      <c r="AQ2622" s="3">
        <v>0</v>
      </c>
      <c r="AR2622" s="3">
        <f>Tabela1[[#This Row],[Potrzeby finansowe 2027
w tym:]]+Tabela1[[#This Row],[Rozliczenie 2025 potrz. fin.]]</f>
        <v>91100679</v>
      </c>
      <c r="AS2622" s="3">
        <v>0</v>
      </c>
      <c r="AT2622" s="3">
        <v>0</v>
      </c>
      <c r="AU2622" s="3"/>
      <c r="AV2622" s="3"/>
      <c r="AW2622" s="3"/>
      <c r="AX2622" s="3"/>
      <c r="AY2622" s="3"/>
      <c r="AZ2622" s="3"/>
      <c r="BA2622" s="3">
        <v>275093</v>
      </c>
      <c r="BB2622" s="3">
        <v>0</v>
      </c>
      <c r="BC2622" s="3">
        <v>0</v>
      </c>
      <c r="BD2622" s="3">
        <v>3978.72</v>
      </c>
      <c r="BE2622" s="3">
        <v>16452.98</v>
      </c>
      <c r="BF2622" s="3">
        <v>0</v>
      </c>
      <c r="BG2622" s="3">
        <v>945585</v>
      </c>
      <c r="BH2622" s="3">
        <v>48151</v>
      </c>
      <c r="BI2622" s="3">
        <v>937876</v>
      </c>
      <c r="BJ2622" s="3">
        <v>16296263.265000002</v>
      </c>
      <c r="BK2622" s="3">
        <v>8320002.5600000024</v>
      </c>
      <c r="BL2622" s="3">
        <v>388427.37</v>
      </c>
      <c r="BM2622" s="3">
        <v>31128188.079999998</v>
      </c>
      <c r="BN2622" s="53">
        <v>0.63283766020374621</v>
      </c>
      <c r="BO2622" s="54">
        <v>2.5253856E-3</v>
      </c>
      <c r="BP2622" s="70">
        <v>60189</v>
      </c>
      <c r="BQ2622" s="71"/>
      <c r="BR2622" s="70"/>
      <c r="BS2622" s="72"/>
      <c r="BT2622" s="72"/>
      <c r="BU2622" s="70">
        <v>42726197</v>
      </c>
      <c r="BV2622" s="70">
        <v>3636915</v>
      </c>
      <c r="BW2622" s="74">
        <v>61075944</v>
      </c>
      <c r="BX2622" s="70">
        <v>107439056</v>
      </c>
    </row>
    <row r="2623" spans="1:76" x14ac:dyDescent="0.3">
      <c r="A2623" s="73" t="s">
        <v>2322</v>
      </c>
      <c r="B2623" s="2" t="s">
        <v>76</v>
      </c>
      <c r="C2623" s="2" t="s">
        <v>160</v>
      </c>
      <c r="D2623" s="2"/>
      <c r="E2623" s="2"/>
      <c r="F2623" s="17" t="str">
        <f>+Tabela1[[#This Row],[WK]]&amp;Tabela1[[#This Row],[PK]]&amp;Tabela1[[#This Row],[GK]]</f>
        <v>1423</v>
      </c>
      <c r="G2623" s="2" t="s">
        <v>2460</v>
      </c>
      <c r="H2623" s="3">
        <v>1454227918.77</v>
      </c>
      <c r="I2623" s="4">
        <v>1.125</v>
      </c>
      <c r="J2623" s="3">
        <v>1636006408.6199999</v>
      </c>
      <c r="K2623" s="11">
        <v>0.02</v>
      </c>
      <c r="L2623" s="3">
        <v>32720128</v>
      </c>
      <c r="M2623" s="3"/>
      <c r="N2623" s="5"/>
      <c r="O2623" s="3">
        <v>97514729.950000003</v>
      </c>
      <c r="P2623" s="4">
        <v>1.125</v>
      </c>
      <c r="Q2623" s="3">
        <v>109704071.19</v>
      </c>
      <c r="R2623" s="4">
        <v>1.7000000000000001E-2</v>
      </c>
      <c r="S2623" s="3">
        <v>1864969</v>
      </c>
      <c r="T2623" s="3"/>
      <c r="U2623" s="5"/>
      <c r="V2623" s="3">
        <v>24432824</v>
      </c>
      <c r="W2623" s="5"/>
      <c r="X2623" s="3">
        <v>119189067</v>
      </c>
      <c r="Y2623" s="3">
        <v>20727488</v>
      </c>
      <c r="Z2623" s="3">
        <v>771668</v>
      </c>
      <c r="AA2623" s="3">
        <v>1477911</v>
      </c>
      <c r="AB2623" s="3">
        <v>81724078</v>
      </c>
      <c r="AC2623" s="3">
        <v>14487922</v>
      </c>
      <c r="AD2623" s="3">
        <v>94756243</v>
      </c>
      <c r="AE2623" s="3">
        <v>0</v>
      </c>
      <c r="AF2623" s="3">
        <v>32720128</v>
      </c>
      <c r="AG2623" s="3">
        <v>1864969</v>
      </c>
      <c r="AH2623" s="3">
        <v>94756243</v>
      </c>
      <c r="AI2623" s="3">
        <v>24432824</v>
      </c>
      <c r="AJ2623" s="3">
        <v>5893741</v>
      </c>
      <c r="AK2623" s="3">
        <v>5893741</v>
      </c>
      <c r="AL2623" s="3">
        <v>1986121</v>
      </c>
      <c r="AM2623" s="3">
        <v>3907620</v>
      </c>
      <c r="AN2623" s="3">
        <v>3378683</v>
      </c>
      <c r="AO2623" s="3">
        <v>0</v>
      </c>
      <c r="AP2623" s="3">
        <v>-3378683</v>
      </c>
      <c r="AQ2623" s="3">
        <v>0</v>
      </c>
      <c r="AR2623" s="3">
        <f>Tabela1[[#This Row],[Potrzeby finansowe 2027
w tym:]]+Tabela1[[#This Row],[Rozliczenie 2025 potrz. fin.]]</f>
        <v>119189067</v>
      </c>
      <c r="AS2623" s="3">
        <v>0</v>
      </c>
      <c r="AT2623" s="3">
        <v>0</v>
      </c>
      <c r="AU2623" s="3"/>
      <c r="AV2623" s="3"/>
      <c r="AW2623" s="3"/>
      <c r="AX2623" s="3"/>
      <c r="AY2623" s="3"/>
      <c r="AZ2623" s="3"/>
      <c r="BA2623" s="3">
        <v>771668</v>
      </c>
      <c r="BB2623" s="3">
        <v>0</v>
      </c>
      <c r="BC2623" s="3">
        <v>72.95</v>
      </c>
      <c r="BD2623" s="3">
        <v>33917.919999999998</v>
      </c>
      <c r="BE2623" s="3">
        <v>151.86000000000001</v>
      </c>
      <c r="BF2623" s="3">
        <v>0</v>
      </c>
      <c r="BG2623" s="3">
        <v>743667</v>
      </c>
      <c r="BH2623" s="3">
        <v>37869</v>
      </c>
      <c r="BI2623" s="3">
        <v>734244</v>
      </c>
      <c r="BJ2623" s="3">
        <v>12758014.057499999</v>
      </c>
      <c r="BK2623" s="3">
        <v>3794555</v>
      </c>
      <c r="BL2623" s="3">
        <v>5219606.54</v>
      </c>
      <c r="BM2623" s="3">
        <v>25414623.149999999</v>
      </c>
      <c r="BN2623" s="53">
        <v>0.60025468287873807</v>
      </c>
      <c r="BO2623" s="54">
        <v>1.9219943000000001E-3</v>
      </c>
      <c r="BP2623" s="70">
        <v>47336</v>
      </c>
      <c r="BQ2623" s="71"/>
      <c r="BR2623" s="70"/>
      <c r="BS2623" s="72"/>
      <c r="BT2623" s="72"/>
      <c r="BU2623" s="70">
        <v>32720128</v>
      </c>
      <c r="BV2623" s="70">
        <v>1864969</v>
      </c>
      <c r="BW2623" s="74">
        <v>94756243</v>
      </c>
      <c r="BX2623" s="70">
        <v>129341340</v>
      </c>
    </row>
    <row r="2624" spans="1:76" x14ac:dyDescent="0.3">
      <c r="A2624" s="73" t="s">
        <v>2322</v>
      </c>
      <c r="B2624" s="2" t="s">
        <v>76</v>
      </c>
      <c r="C2624" s="2" t="s">
        <v>170</v>
      </c>
      <c r="D2624" s="2"/>
      <c r="E2624" s="2"/>
      <c r="F2624" s="17" t="str">
        <f>+Tabela1[[#This Row],[WK]]&amp;Tabela1[[#This Row],[PK]]&amp;Tabela1[[#This Row],[GK]]</f>
        <v>1424</v>
      </c>
      <c r="G2624" s="2" t="s">
        <v>2461</v>
      </c>
      <c r="H2624" s="3">
        <v>2214659175.2600002</v>
      </c>
      <c r="I2624" s="4">
        <v>1.125</v>
      </c>
      <c r="J2624" s="3">
        <v>2491491572.1700001</v>
      </c>
      <c r="K2624" s="11">
        <v>0.02</v>
      </c>
      <c r="L2624" s="3">
        <v>49829831</v>
      </c>
      <c r="M2624" s="3"/>
      <c r="N2624" s="5"/>
      <c r="O2624" s="3">
        <v>198369355.11999997</v>
      </c>
      <c r="P2624" s="4">
        <v>1.125</v>
      </c>
      <c r="Q2624" s="3">
        <v>223165524.50999999</v>
      </c>
      <c r="R2624" s="4">
        <v>1.7000000000000001E-2</v>
      </c>
      <c r="S2624" s="3">
        <v>3793814</v>
      </c>
      <c r="T2624" s="3"/>
      <c r="U2624" s="5"/>
      <c r="V2624" s="3">
        <v>34430086</v>
      </c>
      <c r="W2624" s="5"/>
      <c r="X2624" s="3">
        <v>78291325</v>
      </c>
      <c r="Y2624" s="3">
        <v>19261091</v>
      </c>
      <c r="Z2624" s="3">
        <v>485266</v>
      </c>
      <c r="AA2624" s="3">
        <v>1952865</v>
      </c>
      <c r="AB2624" s="3">
        <v>48302919</v>
      </c>
      <c r="AC2624" s="3">
        <v>8289184</v>
      </c>
      <c r="AD2624" s="3">
        <v>43861239</v>
      </c>
      <c r="AE2624" s="3">
        <v>0</v>
      </c>
      <c r="AF2624" s="3">
        <v>49829831</v>
      </c>
      <c r="AG2624" s="3">
        <v>3793814</v>
      </c>
      <c r="AH2624" s="3">
        <v>43861239</v>
      </c>
      <c r="AI2624" s="3">
        <v>34430086</v>
      </c>
      <c r="AJ2624" s="3">
        <v>6170724</v>
      </c>
      <c r="AK2624" s="3">
        <v>6170724</v>
      </c>
      <c r="AL2624" s="3">
        <v>2538217</v>
      </c>
      <c r="AM2624" s="3">
        <v>3632507</v>
      </c>
      <c r="AN2624" s="3">
        <v>1249343</v>
      </c>
      <c r="AO2624" s="3">
        <v>0</v>
      </c>
      <c r="AP2624" s="3">
        <v>-1249343</v>
      </c>
      <c r="AQ2624" s="3">
        <v>0</v>
      </c>
      <c r="AR2624" s="3">
        <f>Tabela1[[#This Row],[Potrzeby finansowe 2027
w tym:]]+Tabela1[[#This Row],[Rozliczenie 2025 potrz. fin.]]</f>
        <v>78291325</v>
      </c>
      <c r="AS2624" s="3">
        <v>0</v>
      </c>
      <c r="AT2624" s="3">
        <v>0</v>
      </c>
      <c r="AU2624" s="3"/>
      <c r="AV2624" s="3"/>
      <c r="AW2624" s="3"/>
      <c r="AX2624" s="3"/>
      <c r="AY2624" s="3"/>
      <c r="AZ2624" s="3"/>
      <c r="BA2624" s="3">
        <v>485266</v>
      </c>
      <c r="BB2624" s="3">
        <v>0</v>
      </c>
      <c r="BC2624" s="3">
        <v>175.86</v>
      </c>
      <c r="BD2624" s="3">
        <v>13284.75</v>
      </c>
      <c r="BE2624" s="3">
        <v>15318.19</v>
      </c>
      <c r="BF2624" s="3">
        <v>0</v>
      </c>
      <c r="BG2624" s="3">
        <v>979912</v>
      </c>
      <c r="BH2624" s="3">
        <v>49899</v>
      </c>
      <c r="BI2624" s="3">
        <v>972953</v>
      </c>
      <c r="BJ2624" s="3">
        <v>16905748.7075</v>
      </c>
      <c r="BK2624" s="3">
        <v>10655631.419999998</v>
      </c>
      <c r="BL2624" s="3">
        <v>307661.42</v>
      </c>
      <c r="BM2624" s="3">
        <v>24385146.309999999</v>
      </c>
      <c r="BN2624" s="53">
        <v>0.70630134735458427</v>
      </c>
      <c r="BO2624" s="54">
        <v>3.179772E-3</v>
      </c>
      <c r="BP2624" s="70">
        <v>62374</v>
      </c>
      <c r="BQ2624" s="71"/>
      <c r="BR2624" s="70"/>
      <c r="BS2624" s="72"/>
      <c r="BT2624" s="72"/>
      <c r="BU2624" s="70">
        <v>49829831</v>
      </c>
      <c r="BV2624" s="70">
        <v>3793814</v>
      </c>
      <c r="BW2624" s="74">
        <v>43861239</v>
      </c>
      <c r="BX2624" s="70">
        <v>97484884</v>
      </c>
    </row>
    <row r="2625" spans="1:76" x14ac:dyDescent="0.3">
      <c r="A2625" s="73" t="s">
        <v>2322</v>
      </c>
      <c r="B2625" s="2" t="s">
        <v>76</v>
      </c>
      <c r="C2625" s="2" t="s">
        <v>178</v>
      </c>
      <c r="D2625" s="2"/>
      <c r="E2625" s="2"/>
      <c r="F2625" s="17" t="str">
        <f>+Tabela1[[#This Row],[WK]]&amp;Tabela1[[#This Row],[PK]]&amp;Tabela1[[#This Row],[GK]]</f>
        <v>1425</v>
      </c>
      <c r="G2625" s="2" t="s">
        <v>2462</v>
      </c>
      <c r="H2625" s="3">
        <v>6345872623.5299997</v>
      </c>
      <c r="I2625" s="4">
        <v>1.125</v>
      </c>
      <c r="J2625" s="3">
        <v>7139106701.4700003</v>
      </c>
      <c r="K2625" s="11">
        <v>0.02</v>
      </c>
      <c r="L2625" s="3">
        <v>142782134</v>
      </c>
      <c r="M2625" s="3"/>
      <c r="N2625" s="5"/>
      <c r="O2625" s="3">
        <v>412072372.82000005</v>
      </c>
      <c r="P2625" s="4">
        <v>1.125</v>
      </c>
      <c r="Q2625" s="3">
        <v>463581419.42000002</v>
      </c>
      <c r="R2625" s="4">
        <v>1.7000000000000001E-2</v>
      </c>
      <c r="S2625" s="3">
        <v>7880884</v>
      </c>
      <c r="T2625" s="3"/>
      <c r="U2625" s="5"/>
      <c r="V2625" s="3">
        <v>96528632</v>
      </c>
      <c r="W2625" s="5"/>
      <c r="X2625" s="3">
        <v>164831035</v>
      </c>
      <c r="Y2625" s="3">
        <v>36701367</v>
      </c>
      <c r="Z2625" s="3">
        <v>985917</v>
      </c>
      <c r="AA2625" s="3">
        <v>5502367</v>
      </c>
      <c r="AB2625" s="3">
        <v>67709447</v>
      </c>
      <c r="AC2625" s="3">
        <v>53931937</v>
      </c>
      <c r="AD2625" s="3">
        <v>68302404</v>
      </c>
      <c r="AE2625" s="3">
        <v>0</v>
      </c>
      <c r="AF2625" s="3">
        <v>142782134</v>
      </c>
      <c r="AG2625" s="3">
        <v>7880884</v>
      </c>
      <c r="AH2625" s="3">
        <v>68302404</v>
      </c>
      <c r="AI2625" s="3">
        <v>96528632</v>
      </c>
      <c r="AJ2625" s="3">
        <v>4583567</v>
      </c>
      <c r="AK2625" s="3">
        <v>4583567</v>
      </c>
      <c r="AL2625" s="3">
        <v>6845264</v>
      </c>
      <c r="AM2625" s="3">
        <v>-2261697</v>
      </c>
      <c r="AN2625" s="3">
        <v>-166206</v>
      </c>
      <c r="AO2625" s="3">
        <v>0</v>
      </c>
      <c r="AP2625" s="3">
        <v>166206</v>
      </c>
      <c r="AQ2625" s="3">
        <v>0</v>
      </c>
      <c r="AR2625" s="3">
        <f>Tabela1[[#This Row],[Potrzeby finansowe 2027
w tym:]]+Tabela1[[#This Row],[Rozliczenie 2025 potrz. fin.]]</f>
        <v>164831035</v>
      </c>
      <c r="AS2625" s="3">
        <v>0</v>
      </c>
      <c r="AT2625" s="3">
        <v>0</v>
      </c>
      <c r="AU2625" s="3"/>
      <c r="AV2625" s="3"/>
      <c r="AW2625" s="3"/>
      <c r="AX2625" s="3"/>
      <c r="AY2625" s="3"/>
      <c r="AZ2625" s="3"/>
      <c r="BA2625" s="3">
        <v>985917</v>
      </c>
      <c r="BB2625" s="3">
        <v>0</v>
      </c>
      <c r="BC2625" s="3">
        <v>657.73</v>
      </c>
      <c r="BD2625" s="3">
        <v>33243.96</v>
      </c>
      <c r="BE2625" s="3">
        <v>16612.64</v>
      </c>
      <c r="BF2625" s="3">
        <v>0</v>
      </c>
      <c r="BG2625" s="3">
        <v>2966463</v>
      </c>
      <c r="BH2625" s="3">
        <v>151058</v>
      </c>
      <c r="BI2625" s="3">
        <v>2535904</v>
      </c>
      <c r="BJ2625" s="3">
        <v>44063143.6875</v>
      </c>
      <c r="BK2625" s="3">
        <v>30172916.07</v>
      </c>
      <c r="BL2625" s="3">
        <v>8990473.6999999993</v>
      </c>
      <c r="BM2625" s="3">
        <v>37579963.07</v>
      </c>
      <c r="BN2625" s="53">
        <v>0.77195202103187643</v>
      </c>
      <c r="BO2625" s="54">
        <v>6.3555965000000004E-3</v>
      </c>
      <c r="BP2625" s="70">
        <v>160345</v>
      </c>
      <c r="BQ2625" s="71"/>
      <c r="BR2625" s="70"/>
      <c r="BS2625" s="72"/>
      <c r="BT2625" s="72"/>
      <c r="BU2625" s="70">
        <v>142782134</v>
      </c>
      <c r="BV2625" s="70">
        <v>7880884</v>
      </c>
      <c r="BW2625" s="74">
        <v>68302404</v>
      </c>
      <c r="BX2625" s="70">
        <v>218965422</v>
      </c>
    </row>
    <row r="2626" spans="1:76" x14ac:dyDescent="0.3">
      <c r="A2626" s="73" t="s">
        <v>2322</v>
      </c>
      <c r="B2626" s="2" t="s">
        <v>76</v>
      </c>
      <c r="C2626" s="2" t="s">
        <v>185</v>
      </c>
      <c r="D2626" s="2"/>
      <c r="E2626" s="2"/>
      <c r="F2626" s="17" t="str">
        <f>+Tabela1[[#This Row],[WK]]&amp;Tabela1[[#This Row],[PK]]&amp;Tabela1[[#This Row],[GK]]</f>
        <v>1426</v>
      </c>
      <c r="G2626" s="2" t="s">
        <v>2463</v>
      </c>
      <c r="H2626" s="3">
        <v>3693021583.23</v>
      </c>
      <c r="I2626" s="4">
        <v>1.125</v>
      </c>
      <c r="J2626" s="3">
        <v>4154649281.1300001</v>
      </c>
      <c r="K2626" s="11">
        <v>0.02</v>
      </c>
      <c r="L2626" s="3">
        <v>83092986</v>
      </c>
      <c r="M2626" s="3"/>
      <c r="N2626" s="5"/>
      <c r="O2626" s="3">
        <v>387548331.73000002</v>
      </c>
      <c r="P2626" s="4">
        <v>1.125</v>
      </c>
      <c r="Q2626" s="3">
        <v>435991873.19999999</v>
      </c>
      <c r="R2626" s="4">
        <v>1.7000000000000001E-2</v>
      </c>
      <c r="S2626" s="3">
        <v>7411862</v>
      </c>
      <c r="T2626" s="3"/>
      <c r="U2626" s="5"/>
      <c r="V2626" s="3">
        <v>56695817</v>
      </c>
      <c r="W2626" s="5"/>
      <c r="X2626" s="3">
        <v>44510199</v>
      </c>
      <c r="Y2626" s="3">
        <v>0</v>
      </c>
      <c r="Z2626" s="3">
        <v>1132603</v>
      </c>
      <c r="AA2626" s="3">
        <v>2380790</v>
      </c>
      <c r="AB2626" s="3">
        <v>31819076</v>
      </c>
      <c r="AC2626" s="3">
        <v>9177730</v>
      </c>
      <c r="AD2626" s="3">
        <v>6188380</v>
      </c>
      <c r="AE2626" s="3">
        <v>1688023</v>
      </c>
      <c r="AF2626" s="3">
        <v>83092986</v>
      </c>
      <c r="AG2626" s="3">
        <v>7411862</v>
      </c>
      <c r="AH2626" s="3">
        <v>4500357</v>
      </c>
      <c r="AI2626" s="3">
        <v>56695817</v>
      </c>
      <c r="AJ2626" s="3">
        <v>983225</v>
      </c>
      <c r="AK2626" s="3">
        <v>1906127</v>
      </c>
      <c r="AL2626" s="3">
        <v>5105274</v>
      </c>
      <c r="AM2626" s="3">
        <v>-3199147</v>
      </c>
      <c r="AN2626" s="3">
        <v>1772902</v>
      </c>
      <c r="AO2626" s="3">
        <v>0</v>
      </c>
      <c r="AP2626" s="3">
        <v>-850000</v>
      </c>
      <c r="AQ2626" s="3">
        <v>922902</v>
      </c>
      <c r="AR2626" s="3">
        <f>Tabela1[[#This Row],[Potrzeby finansowe 2027
w tym:]]+Tabela1[[#This Row],[Rozliczenie 2025 potrz. fin.]]</f>
        <v>45433101</v>
      </c>
      <c r="AS2626" s="3">
        <v>0</v>
      </c>
      <c r="AT2626" s="3">
        <v>0</v>
      </c>
      <c r="AU2626" s="3"/>
      <c r="AV2626" s="3"/>
      <c r="AW2626" s="3"/>
      <c r="AX2626" s="3"/>
      <c r="AY2626" s="3"/>
      <c r="AZ2626" s="3"/>
      <c r="BA2626" s="3">
        <v>1132603</v>
      </c>
      <c r="BB2626" s="3">
        <v>0</v>
      </c>
      <c r="BC2626" s="3">
        <v>1382.02</v>
      </c>
      <c r="BD2626" s="3">
        <v>37402.99</v>
      </c>
      <c r="BE2626" s="3">
        <v>16482.16</v>
      </c>
      <c r="BF2626" s="3">
        <v>0</v>
      </c>
      <c r="BG2626" s="3">
        <v>1580517</v>
      </c>
      <c r="BH2626" s="3">
        <v>80483</v>
      </c>
      <c r="BI2626" s="3">
        <v>800273</v>
      </c>
      <c r="BJ2626" s="3">
        <v>13905306.919999998</v>
      </c>
      <c r="BK2626" s="3">
        <v>8096956.5599999987</v>
      </c>
      <c r="BL2626" s="3">
        <v>214445.73</v>
      </c>
      <c r="BM2626" s="3">
        <v>22804509.98</v>
      </c>
      <c r="BN2626" s="53">
        <v>1.2318189286887937</v>
      </c>
      <c r="BO2626" s="54">
        <v>2.2567539000000001E-3</v>
      </c>
      <c r="BP2626" s="70">
        <v>60362</v>
      </c>
      <c r="BQ2626" s="71"/>
      <c r="BR2626" s="70"/>
      <c r="BS2626" s="72"/>
      <c r="BT2626" s="72"/>
      <c r="BU2626" s="70">
        <v>83092986</v>
      </c>
      <c r="BV2626" s="70">
        <v>7411862</v>
      </c>
      <c r="BW2626" s="74">
        <v>4500357</v>
      </c>
      <c r="BX2626" s="70">
        <v>95005205</v>
      </c>
    </row>
    <row r="2627" spans="1:76" x14ac:dyDescent="0.3">
      <c r="A2627" s="73" t="s">
        <v>2322</v>
      </c>
      <c r="B2627" s="2" t="s">
        <v>76</v>
      </c>
      <c r="C2627" s="2" t="s">
        <v>1119</v>
      </c>
      <c r="D2627" s="2"/>
      <c r="E2627" s="2"/>
      <c r="F2627" s="17" t="str">
        <f>+Tabela1[[#This Row],[WK]]&amp;Tabela1[[#This Row],[PK]]&amp;Tabela1[[#This Row],[GK]]</f>
        <v>1427</v>
      </c>
      <c r="G2627" s="2" t="s">
        <v>2464</v>
      </c>
      <c r="H2627" s="3">
        <v>2024939315.55</v>
      </c>
      <c r="I2627" s="4">
        <v>1.125</v>
      </c>
      <c r="J2627" s="3">
        <v>2278056729.9899998</v>
      </c>
      <c r="K2627" s="11">
        <v>0.02</v>
      </c>
      <c r="L2627" s="3">
        <v>45561135</v>
      </c>
      <c r="M2627" s="3"/>
      <c r="N2627" s="5"/>
      <c r="O2627" s="3">
        <v>231467649.79000008</v>
      </c>
      <c r="P2627" s="4">
        <v>1.125</v>
      </c>
      <c r="Q2627" s="3">
        <v>260401106.00999999</v>
      </c>
      <c r="R2627" s="4">
        <v>1.7000000000000001E-2</v>
      </c>
      <c r="S2627" s="3">
        <v>4426819</v>
      </c>
      <c r="T2627" s="3"/>
      <c r="U2627" s="5"/>
      <c r="V2627" s="3">
        <v>33632691</v>
      </c>
      <c r="W2627" s="5"/>
      <c r="X2627" s="3">
        <v>66796603</v>
      </c>
      <c r="Y2627" s="3">
        <v>11908186</v>
      </c>
      <c r="Z2627" s="3">
        <v>911270</v>
      </c>
      <c r="AA2627" s="3">
        <v>1824300</v>
      </c>
      <c r="AB2627" s="3">
        <v>39917148</v>
      </c>
      <c r="AC2627" s="3">
        <v>12235699</v>
      </c>
      <c r="AD2627" s="3">
        <v>33163912</v>
      </c>
      <c r="AE2627" s="3">
        <v>0</v>
      </c>
      <c r="AF2627" s="3">
        <v>45561135</v>
      </c>
      <c r="AG2627" s="3">
        <v>4426819</v>
      </c>
      <c r="AH2627" s="3">
        <v>33163912</v>
      </c>
      <c r="AI2627" s="3">
        <v>33632691</v>
      </c>
      <c r="AJ2627" s="3">
        <v>2930987</v>
      </c>
      <c r="AK2627" s="3">
        <v>2930987</v>
      </c>
      <c r="AL2627" s="3">
        <v>1524331</v>
      </c>
      <c r="AM2627" s="3">
        <v>1406656</v>
      </c>
      <c r="AN2627" s="3">
        <v>-1668020</v>
      </c>
      <c r="AO2627" s="3">
        <v>0</v>
      </c>
      <c r="AP2627" s="3">
        <v>1668020</v>
      </c>
      <c r="AQ2627" s="3">
        <v>0</v>
      </c>
      <c r="AR2627" s="3">
        <f>Tabela1[[#This Row],[Potrzeby finansowe 2027
w tym:]]+Tabela1[[#This Row],[Rozliczenie 2025 potrz. fin.]]</f>
        <v>66796603</v>
      </c>
      <c r="AS2627" s="3">
        <v>0</v>
      </c>
      <c r="AT2627" s="3">
        <v>0</v>
      </c>
      <c r="AU2627" s="3"/>
      <c r="AV2627" s="3"/>
      <c r="AW2627" s="3"/>
      <c r="AX2627" s="3"/>
      <c r="AY2627" s="3"/>
      <c r="AZ2627" s="3"/>
      <c r="BA2627" s="3">
        <v>911270</v>
      </c>
      <c r="BB2627" s="3">
        <v>0</v>
      </c>
      <c r="BC2627" s="3">
        <v>0</v>
      </c>
      <c r="BD2627" s="3">
        <v>40430.81</v>
      </c>
      <c r="BE2627" s="3">
        <v>0</v>
      </c>
      <c r="BF2627" s="3">
        <v>0</v>
      </c>
      <c r="BG2627" s="3">
        <v>928913</v>
      </c>
      <c r="BH2627" s="3">
        <v>47302</v>
      </c>
      <c r="BI2627" s="3">
        <v>895387</v>
      </c>
      <c r="BJ2627" s="3">
        <v>15557983.239999998</v>
      </c>
      <c r="BK2627" s="3">
        <v>6935099.1499999985</v>
      </c>
      <c r="BL2627" s="3">
        <v>2048236.27</v>
      </c>
      <c r="BM2627" s="3">
        <v>30395063.82</v>
      </c>
      <c r="BN2627" s="53">
        <v>0.77530397633913906</v>
      </c>
      <c r="BO2627" s="54">
        <v>2.0995929999999999E-3</v>
      </c>
      <c r="BP2627" s="70">
        <v>52970</v>
      </c>
      <c r="BQ2627" s="71"/>
      <c r="BR2627" s="70"/>
      <c r="BS2627" s="72"/>
      <c r="BT2627" s="72"/>
      <c r="BU2627" s="70">
        <v>45561135</v>
      </c>
      <c r="BV2627" s="70">
        <v>4426819</v>
      </c>
      <c r="BW2627" s="74">
        <v>33163912</v>
      </c>
      <c r="BX2627" s="70">
        <v>83151866</v>
      </c>
    </row>
    <row r="2628" spans="1:76" x14ac:dyDescent="0.3">
      <c r="A2628" s="73" t="s">
        <v>2322</v>
      </c>
      <c r="B2628" s="2" t="s">
        <v>76</v>
      </c>
      <c r="C2628" s="2" t="s">
        <v>1126</v>
      </c>
      <c r="D2628" s="2"/>
      <c r="E2628" s="2"/>
      <c r="F2628" s="17" t="str">
        <f>+Tabela1[[#This Row],[WK]]&amp;Tabela1[[#This Row],[PK]]&amp;Tabela1[[#This Row],[GK]]</f>
        <v>1428</v>
      </c>
      <c r="G2628" s="2" t="s">
        <v>2465</v>
      </c>
      <c r="H2628" s="3">
        <v>4626886383.6700001</v>
      </c>
      <c r="I2628" s="4">
        <v>1.125</v>
      </c>
      <c r="J2628" s="3">
        <v>5205247181.6300001</v>
      </c>
      <c r="K2628" s="11">
        <v>0.02</v>
      </c>
      <c r="L2628" s="3">
        <v>104104944</v>
      </c>
      <c r="M2628" s="3"/>
      <c r="N2628" s="5"/>
      <c r="O2628" s="3">
        <v>736783141.43000007</v>
      </c>
      <c r="P2628" s="4">
        <v>1.125</v>
      </c>
      <c r="Q2628" s="3">
        <v>828881034.11000001</v>
      </c>
      <c r="R2628" s="4">
        <v>1.7000000000000001E-2</v>
      </c>
      <c r="S2628" s="3">
        <v>14090978</v>
      </c>
      <c r="T2628" s="3"/>
      <c r="U2628" s="5"/>
      <c r="V2628" s="3">
        <v>71938399</v>
      </c>
      <c r="W2628" s="5"/>
      <c r="X2628" s="3">
        <v>94414559</v>
      </c>
      <c r="Y2628" s="3">
        <v>0</v>
      </c>
      <c r="Z2628" s="3">
        <v>1238295</v>
      </c>
      <c r="AA2628" s="3">
        <v>2889966</v>
      </c>
      <c r="AB2628" s="3">
        <v>86426410</v>
      </c>
      <c r="AC2628" s="3">
        <v>3859888</v>
      </c>
      <c r="AD2628" s="3">
        <v>22476160</v>
      </c>
      <c r="AE2628" s="3">
        <v>0</v>
      </c>
      <c r="AF2628" s="3">
        <v>104104944</v>
      </c>
      <c r="AG2628" s="3">
        <v>14090978</v>
      </c>
      <c r="AH2628" s="3">
        <v>22476160</v>
      </c>
      <c r="AI2628" s="3">
        <v>71938399</v>
      </c>
      <c r="AJ2628" s="3">
        <v>4203262</v>
      </c>
      <c r="AK2628" s="3">
        <v>4203262</v>
      </c>
      <c r="AL2628" s="3">
        <v>3884896</v>
      </c>
      <c r="AM2628" s="3">
        <v>318366</v>
      </c>
      <c r="AN2628" s="3">
        <v>2803563</v>
      </c>
      <c r="AO2628" s="3">
        <v>0</v>
      </c>
      <c r="AP2628" s="3">
        <v>-2803563</v>
      </c>
      <c r="AQ2628" s="3">
        <v>0</v>
      </c>
      <c r="AR2628" s="3">
        <f>Tabela1[[#This Row],[Potrzeby finansowe 2027
w tym:]]+Tabela1[[#This Row],[Rozliczenie 2025 potrz. fin.]]</f>
        <v>94414559</v>
      </c>
      <c r="AS2628" s="3">
        <v>0</v>
      </c>
      <c r="AT2628" s="3">
        <v>0</v>
      </c>
      <c r="AU2628" s="3"/>
      <c r="AV2628" s="3"/>
      <c r="AW2628" s="3"/>
      <c r="AX2628" s="3"/>
      <c r="AY2628" s="3"/>
      <c r="AZ2628" s="3"/>
      <c r="BA2628" s="3">
        <v>1238295</v>
      </c>
      <c r="BB2628" s="3">
        <v>5420.83</v>
      </c>
      <c r="BC2628" s="3">
        <v>585.38</v>
      </c>
      <c r="BD2628" s="3">
        <v>16848.32</v>
      </c>
      <c r="BE2628" s="3">
        <v>3.28</v>
      </c>
      <c r="BF2628" s="3">
        <v>0</v>
      </c>
      <c r="BG2628" s="3">
        <v>1620598</v>
      </c>
      <c r="BH2628" s="3">
        <v>82524</v>
      </c>
      <c r="BI2628" s="3">
        <v>1269368</v>
      </c>
      <c r="BJ2628" s="3">
        <v>22056173.122500002</v>
      </c>
      <c r="BK2628" s="3">
        <v>14871345.390000001</v>
      </c>
      <c r="BL2628" s="3">
        <v>186257.66</v>
      </c>
      <c r="BM2628" s="3">
        <v>28366795.609999999</v>
      </c>
      <c r="BN2628" s="53">
        <v>1.1484883338810385</v>
      </c>
      <c r="BO2628" s="54">
        <v>3.3513016999999999E-3</v>
      </c>
      <c r="BP2628" s="70">
        <v>84550</v>
      </c>
      <c r="BQ2628" s="71"/>
      <c r="BR2628" s="70"/>
      <c r="BS2628" s="72"/>
      <c r="BT2628" s="72"/>
      <c r="BU2628" s="70">
        <v>104104944</v>
      </c>
      <c r="BV2628" s="70">
        <v>14090978</v>
      </c>
      <c r="BW2628" s="74">
        <v>22476160</v>
      </c>
      <c r="BX2628" s="70">
        <v>140672082</v>
      </c>
    </row>
    <row r="2629" spans="1:76" x14ac:dyDescent="0.3">
      <c r="A2629" s="73" t="s">
        <v>2322</v>
      </c>
      <c r="B2629" s="2" t="s">
        <v>76</v>
      </c>
      <c r="C2629" s="2" t="s">
        <v>1134</v>
      </c>
      <c r="D2629" s="2"/>
      <c r="E2629" s="2"/>
      <c r="F2629" s="17" t="str">
        <f>+Tabela1[[#This Row],[WK]]&amp;Tabela1[[#This Row],[PK]]&amp;Tabela1[[#This Row],[GK]]</f>
        <v>1429</v>
      </c>
      <c r="G2629" s="2" t="s">
        <v>2466</v>
      </c>
      <c r="H2629" s="3">
        <v>2401797359.8600001</v>
      </c>
      <c r="I2629" s="4">
        <v>1.125</v>
      </c>
      <c r="J2629" s="3">
        <v>2702022029.8400002</v>
      </c>
      <c r="K2629" s="11">
        <v>0.02</v>
      </c>
      <c r="L2629" s="3">
        <v>54040441</v>
      </c>
      <c r="M2629" s="3"/>
      <c r="N2629" s="5"/>
      <c r="O2629" s="3">
        <v>271001582.31</v>
      </c>
      <c r="P2629" s="4">
        <v>1.125</v>
      </c>
      <c r="Q2629" s="3">
        <v>304876780.10000002</v>
      </c>
      <c r="R2629" s="4">
        <v>1.7000000000000001E-2</v>
      </c>
      <c r="S2629" s="3">
        <v>5182905</v>
      </c>
      <c r="T2629" s="3"/>
      <c r="U2629" s="5"/>
      <c r="V2629" s="3">
        <v>36253579</v>
      </c>
      <c r="W2629" s="5"/>
      <c r="X2629" s="3">
        <v>54735895</v>
      </c>
      <c r="Y2629" s="3">
        <v>283893</v>
      </c>
      <c r="Z2629" s="3">
        <v>1094889</v>
      </c>
      <c r="AA2629" s="3">
        <v>2206229</v>
      </c>
      <c r="AB2629" s="3">
        <v>39006297</v>
      </c>
      <c r="AC2629" s="3">
        <v>12144587</v>
      </c>
      <c r="AD2629" s="3">
        <v>20841178</v>
      </c>
      <c r="AE2629" s="3">
        <v>0</v>
      </c>
      <c r="AF2629" s="3">
        <v>54040441</v>
      </c>
      <c r="AG2629" s="3">
        <v>5182905</v>
      </c>
      <c r="AH2629" s="3">
        <v>20841178</v>
      </c>
      <c r="AI2629" s="3">
        <v>36253579</v>
      </c>
      <c r="AJ2629" s="3">
        <v>4141077</v>
      </c>
      <c r="AK2629" s="3">
        <v>6499940</v>
      </c>
      <c r="AL2629" s="3">
        <v>2599547</v>
      </c>
      <c r="AM2629" s="3">
        <v>3900393</v>
      </c>
      <c r="AN2629" s="3">
        <v>2358863</v>
      </c>
      <c r="AO2629" s="3">
        <v>0</v>
      </c>
      <c r="AP2629" s="3">
        <v>0</v>
      </c>
      <c r="AQ2629" s="3">
        <v>2358863</v>
      </c>
      <c r="AR2629" s="3">
        <f>Tabela1[[#This Row],[Potrzeby finansowe 2027
w tym:]]+Tabela1[[#This Row],[Rozliczenie 2025 potrz. fin.]]</f>
        <v>57094758</v>
      </c>
      <c r="AS2629" s="3">
        <v>0</v>
      </c>
      <c r="AT2629" s="3">
        <v>0</v>
      </c>
      <c r="AU2629" s="3"/>
      <c r="AV2629" s="3"/>
      <c r="AW2629" s="3"/>
      <c r="AX2629" s="3"/>
      <c r="AY2629" s="3"/>
      <c r="AZ2629" s="3"/>
      <c r="BA2629" s="3">
        <v>1094889</v>
      </c>
      <c r="BB2629" s="3">
        <v>0</v>
      </c>
      <c r="BC2629" s="3">
        <v>227.77</v>
      </c>
      <c r="BD2629" s="3">
        <v>47818.04</v>
      </c>
      <c r="BE2629" s="3">
        <v>0.56000000000000005</v>
      </c>
      <c r="BF2629" s="3">
        <v>0</v>
      </c>
      <c r="BG2629" s="3">
        <v>963573</v>
      </c>
      <c r="BH2629" s="3">
        <v>49067</v>
      </c>
      <c r="BI2629" s="3">
        <v>1242656</v>
      </c>
      <c r="BJ2629" s="3">
        <v>21592027.314999998</v>
      </c>
      <c r="BK2629" s="3">
        <v>7744382.8299999982</v>
      </c>
      <c r="BL2629" s="3">
        <v>13118678.470000001</v>
      </c>
      <c r="BM2629" s="3">
        <v>29153221</v>
      </c>
      <c r="BN2629" s="53">
        <v>0.99404370686822219</v>
      </c>
      <c r="BO2629" s="54">
        <v>1.9401334000000001E-3</v>
      </c>
      <c r="BP2629" s="70">
        <v>48947</v>
      </c>
      <c r="BQ2629" s="71"/>
      <c r="BR2629" s="70"/>
      <c r="BS2629" s="72"/>
      <c r="BT2629" s="72"/>
      <c r="BU2629" s="70">
        <v>54040441</v>
      </c>
      <c r="BV2629" s="70">
        <v>5182905</v>
      </c>
      <c r="BW2629" s="74">
        <v>20841178</v>
      </c>
      <c r="BX2629" s="70">
        <v>80064524</v>
      </c>
    </row>
    <row r="2630" spans="1:76" x14ac:dyDescent="0.3">
      <c r="A2630" s="73" t="s">
        <v>2322</v>
      </c>
      <c r="B2630" s="2" t="s">
        <v>76</v>
      </c>
      <c r="C2630" s="2" t="s">
        <v>1143</v>
      </c>
      <c r="D2630" s="2"/>
      <c r="E2630" s="2"/>
      <c r="F2630" s="17" t="str">
        <f>+Tabela1[[#This Row],[WK]]&amp;Tabela1[[#This Row],[PK]]&amp;Tabela1[[#This Row],[GK]]</f>
        <v>1430</v>
      </c>
      <c r="G2630" s="2" t="s">
        <v>2467</v>
      </c>
      <c r="H2630" s="3">
        <v>1490405441.75</v>
      </c>
      <c r="I2630" s="4">
        <v>1.125</v>
      </c>
      <c r="J2630" s="3">
        <v>1676706121.97</v>
      </c>
      <c r="K2630" s="11">
        <v>0.02</v>
      </c>
      <c r="L2630" s="3">
        <v>33534122</v>
      </c>
      <c r="M2630" s="3"/>
      <c r="N2630" s="5"/>
      <c r="O2630" s="3">
        <v>87013539.210000008</v>
      </c>
      <c r="P2630" s="4">
        <v>1.125</v>
      </c>
      <c r="Q2630" s="3">
        <v>97890231.609999999</v>
      </c>
      <c r="R2630" s="4">
        <v>1.7000000000000001E-2</v>
      </c>
      <c r="S2630" s="3">
        <v>1664134</v>
      </c>
      <c r="T2630" s="3"/>
      <c r="U2630" s="5"/>
      <c r="V2630" s="3">
        <v>24202303</v>
      </c>
      <c r="W2630" s="5"/>
      <c r="X2630" s="3">
        <v>65758836</v>
      </c>
      <c r="Y2630" s="3">
        <v>18641889</v>
      </c>
      <c r="Z2630" s="3">
        <v>355562</v>
      </c>
      <c r="AA2630" s="3">
        <v>1777551</v>
      </c>
      <c r="AB2630" s="3">
        <v>21740942</v>
      </c>
      <c r="AC2630" s="3">
        <v>23242892</v>
      </c>
      <c r="AD2630" s="3">
        <v>41556534</v>
      </c>
      <c r="AE2630" s="3">
        <v>4055149</v>
      </c>
      <c r="AF2630" s="3">
        <v>33534122</v>
      </c>
      <c r="AG2630" s="3">
        <v>1664134</v>
      </c>
      <c r="AH2630" s="3">
        <v>37501385</v>
      </c>
      <c r="AI2630" s="3">
        <v>24202303</v>
      </c>
      <c r="AJ2630" s="3">
        <v>2536841</v>
      </c>
      <c r="AK2630" s="3">
        <v>2536841</v>
      </c>
      <c r="AL2630" s="3">
        <v>1839690</v>
      </c>
      <c r="AM2630" s="3">
        <v>697151</v>
      </c>
      <c r="AN2630" s="3">
        <v>1277308</v>
      </c>
      <c r="AO2630" s="3">
        <v>0</v>
      </c>
      <c r="AP2630" s="3">
        <v>-1277308</v>
      </c>
      <c r="AQ2630" s="3">
        <v>0</v>
      </c>
      <c r="AR2630" s="3">
        <f>Tabela1[[#This Row],[Potrzeby finansowe 2027
w tym:]]+Tabela1[[#This Row],[Rozliczenie 2025 potrz. fin.]]</f>
        <v>65758836</v>
      </c>
      <c r="AS2630" s="3">
        <v>0</v>
      </c>
      <c r="AT2630" s="3">
        <v>0</v>
      </c>
      <c r="AU2630" s="3"/>
      <c r="AV2630" s="3"/>
      <c r="AW2630" s="3"/>
      <c r="AX2630" s="3"/>
      <c r="AY2630" s="3"/>
      <c r="AZ2630" s="3"/>
      <c r="BA2630" s="3">
        <v>355562</v>
      </c>
      <c r="BB2630" s="3">
        <v>0</v>
      </c>
      <c r="BC2630" s="3">
        <v>212.31</v>
      </c>
      <c r="BD2630" s="3">
        <v>15067.69</v>
      </c>
      <c r="BE2630" s="3">
        <v>0.08</v>
      </c>
      <c r="BF2630" s="3">
        <v>0</v>
      </c>
      <c r="BG2630" s="3">
        <v>723872</v>
      </c>
      <c r="BH2630" s="3">
        <v>36861</v>
      </c>
      <c r="BI2630" s="3">
        <v>1053679</v>
      </c>
      <c r="BJ2630" s="3">
        <v>18308416.7075</v>
      </c>
      <c r="BK2630" s="3">
        <v>13460777.59</v>
      </c>
      <c r="BL2630" s="3">
        <v>947835.24</v>
      </c>
      <c r="BM2630" s="3">
        <v>17494885.989999998</v>
      </c>
      <c r="BN2630" s="53">
        <v>0.62760433782451519</v>
      </c>
      <c r="BO2630" s="54">
        <v>1.8391051E-3</v>
      </c>
      <c r="BP2630" s="70">
        <v>46076</v>
      </c>
      <c r="BQ2630" s="71"/>
      <c r="BR2630" s="70"/>
      <c r="BS2630" s="72"/>
      <c r="BT2630" s="72"/>
      <c r="BU2630" s="70">
        <v>33534122</v>
      </c>
      <c r="BV2630" s="70">
        <v>1664134</v>
      </c>
      <c r="BW2630" s="74">
        <v>37501385</v>
      </c>
      <c r="BX2630" s="70">
        <v>72699641</v>
      </c>
    </row>
    <row r="2631" spans="1:76" x14ac:dyDescent="0.3">
      <c r="A2631" s="73" t="s">
        <v>2322</v>
      </c>
      <c r="B2631" s="2" t="s">
        <v>76</v>
      </c>
      <c r="C2631" s="2" t="s">
        <v>1149</v>
      </c>
      <c r="D2631" s="2"/>
      <c r="E2631" s="2"/>
      <c r="F2631" s="17" t="str">
        <f>+Tabela1[[#This Row],[WK]]&amp;Tabela1[[#This Row],[PK]]&amp;Tabela1[[#This Row],[GK]]</f>
        <v>1432</v>
      </c>
      <c r="G2631" s="2" t="s">
        <v>2468</v>
      </c>
      <c r="H2631" s="3">
        <v>10834135297.360001</v>
      </c>
      <c r="I2631" s="4">
        <v>1.125</v>
      </c>
      <c r="J2631" s="3">
        <v>12188402209.530001</v>
      </c>
      <c r="K2631" s="11">
        <v>0.02</v>
      </c>
      <c r="L2631" s="3">
        <v>243768044</v>
      </c>
      <c r="M2631" s="3"/>
      <c r="N2631" s="5"/>
      <c r="O2631" s="3">
        <v>4060403200.2799997</v>
      </c>
      <c r="P2631" s="4">
        <v>1.125</v>
      </c>
      <c r="Q2631" s="3">
        <v>4567953600.3199997</v>
      </c>
      <c r="R2631" s="4">
        <v>1.7000000000000001E-2</v>
      </c>
      <c r="S2631" s="3">
        <v>77655211</v>
      </c>
      <c r="T2631" s="3"/>
      <c r="U2631" s="5"/>
      <c r="V2631" s="3">
        <v>158748313</v>
      </c>
      <c r="W2631" s="5"/>
      <c r="X2631" s="3">
        <v>113465140</v>
      </c>
      <c r="Y2631" s="3">
        <v>0</v>
      </c>
      <c r="Z2631" s="3">
        <v>2851842</v>
      </c>
      <c r="AA2631" s="3">
        <v>4549594</v>
      </c>
      <c r="AB2631" s="3">
        <v>106063704</v>
      </c>
      <c r="AC2631" s="3">
        <v>0</v>
      </c>
      <c r="AD2631" s="3">
        <v>0</v>
      </c>
      <c r="AE2631" s="3">
        <v>43462362</v>
      </c>
      <c r="AF2631" s="3">
        <v>200305682</v>
      </c>
      <c r="AG2631" s="3">
        <v>77655211</v>
      </c>
      <c r="AH2631" s="3">
        <v>0</v>
      </c>
      <c r="AI2631" s="3">
        <v>158748313</v>
      </c>
      <c r="AJ2631" s="3">
        <v>10670937</v>
      </c>
      <c r="AK2631" s="3">
        <v>11793644</v>
      </c>
      <c r="AL2631" s="3">
        <v>15534038</v>
      </c>
      <c r="AM2631" s="3">
        <v>-3740394</v>
      </c>
      <c r="AN2631" s="3">
        <v>1122707</v>
      </c>
      <c r="AO2631" s="3">
        <v>0</v>
      </c>
      <c r="AP2631" s="3">
        <v>0</v>
      </c>
      <c r="AQ2631" s="3">
        <v>1122707</v>
      </c>
      <c r="AR2631" s="3">
        <f>Tabela1[[#This Row],[Potrzeby finansowe 2027
w tym:]]+Tabela1[[#This Row],[Rozliczenie 2025 potrz. fin.]]</f>
        <v>114587847</v>
      </c>
      <c r="AS2631" s="3">
        <v>0</v>
      </c>
      <c r="AT2631" s="3">
        <v>0</v>
      </c>
      <c r="AU2631" s="3"/>
      <c r="AV2631" s="3"/>
      <c r="AW2631" s="3"/>
      <c r="AX2631" s="3"/>
      <c r="AY2631" s="3"/>
      <c r="AZ2631" s="3"/>
      <c r="BA2631" s="3">
        <v>2851842</v>
      </c>
      <c r="BB2631" s="3">
        <v>17446.39</v>
      </c>
      <c r="BC2631" s="3">
        <v>432.57</v>
      </c>
      <c r="BD2631" s="3">
        <v>8771.2099999999991</v>
      </c>
      <c r="BE2631" s="3">
        <v>13.67</v>
      </c>
      <c r="BF2631" s="3">
        <v>0</v>
      </c>
      <c r="BG2631" s="3">
        <v>2701920</v>
      </c>
      <c r="BH2631" s="3">
        <v>137587</v>
      </c>
      <c r="BI2631" s="3">
        <v>1847674</v>
      </c>
      <c r="BJ2631" s="3">
        <v>32104649.352499999</v>
      </c>
      <c r="BK2631" s="3">
        <v>25559713.419999998</v>
      </c>
      <c r="BL2631" s="3">
        <v>2167889.46</v>
      </c>
      <c r="BM2631" s="3">
        <v>21843964.809999999</v>
      </c>
      <c r="BN2631" s="53">
        <v>2.087610910285902</v>
      </c>
      <c r="BO2631" s="54">
        <v>5.0138264999999996E-3</v>
      </c>
      <c r="BP2631" s="70">
        <v>126493</v>
      </c>
      <c r="BQ2631" s="71"/>
      <c r="BR2631" s="70"/>
      <c r="BS2631" s="72"/>
      <c r="BT2631" s="72"/>
      <c r="BU2631" s="70">
        <v>200305682</v>
      </c>
      <c r="BV2631" s="70">
        <v>77655211</v>
      </c>
      <c r="BW2631" s="74">
        <v>0</v>
      </c>
      <c r="BX2631" s="70">
        <v>277960893</v>
      </c>
    </row>
    <row r="2632" spans="1:76" x14ac:dyDescent="0.3">
      <c r="A2632" s="73" t="s">
        <v>2322</v>
      </c>
      <c r="B2632" s="2" t="s">
        <v>76</v>
      </c>
      <c r="C2632" s="2" t="s">
        <v>1157</v>
      </c>
      <c r="D2632" s="2"/>
      <c r="E2632" s="2"/>
      <c r="F2632" s="17" t="str">
        <f>+Tabela1[[#This Row],[WK]]&amp;Tabela1[[#This Row],[PK]]&amp;Tabela1[[#This Row],[GK]]</f>
        <v>1433</v>
      </c>
      <c r="G2632" s="2" t="s">
        <v>2469</v>
      </c>
      <c r="H2632" s="3">
        <v>2839686793.4400001</v>
      </c>
      <c r="I2632" s="4">
        <v>1.125</v>
      </c>
      <c r="J2632" s="3">
        <v>3194647642.6199999</v>
      </c>
      <c r="K2632" s="11">
        <v>0.02</v>
      </c>
      <c r="L2632" s="3">
        <v>63892953</v>
      </c>
      <c r="M2632" s="3"/>
      <c r="N2632" s="5"/>
      <c r="O2632" s="3">
        <v>207643282.59</v>
      </c>
      <c r="P2632" s="4">
        <v>1.125</v>
      </c>
      <c r="Q2632" s="3">
        <v>233598692.91</v>
      </c>
      <c r="R2632" s="4">
        <v>1.7000000000000001E-2</v>
      </c>
      <c r="S2632" s="3">
        <v>3971178</v>
      </c>
      <c r="T2632" s="3"/>
      <c r="U2632" s="5"/>
      <c r="V2632" s="3">
        <v>42754982</v>
      </c>
      <c r="W2632" s="5"/>
      <c r="X2632" s="3">
        <v>92713155</v>
      </c>
      <c r="Y2632" s="3">
        <v>0</v>
      </c>
      <c r="Z2632" s="3">
        <v>1167784</v>
      </c>
      <c r="AA2632" s="3">
        <v>2072991</v>
      </c>
      <c r="AB2632" s="3">
        <v>74551333</v>
      </c>
      <c r="AC2632" s="3">
        <v>14921047</v>
      </c>
      <c r="AD2632" s="3">
        <v>49958173</v>
      </c>
      <c r="AE2632" s="3">
        <v>0</v>
      </c>
      <c r="AF2632" s="3">
        <v>63892953</v>
      </c>
      <c r="AG2632" s="3">
        <v>3971178</v>
      </c>
      <c r="AH2632" s="3">
        <v>49958173</v>
      </c>
      <c r="AI2632" s="3">
        <v>42754982</v>
      </c>
      <c r="AJ2632" s="3">
        <v>3437096</v>
      </c>
      <c r="AK2632" s="3">
        <v>3437096</v>
      </c>
      <c r="AL2632" s="3">
        <v>1869227</v>
      </c>
      <c r="AM2632" s="3">
        <v>1567869</v>
      </c>
      <c r="AN2632" s="3">
        <v>1414722</v>
      </c>
      <c r="AO2632" s="3">
        <v>0</v>
      </c>
      <c r="AP2632" s="3">
        <v>-1414722</v>
      </c>
      <c r="AQ2632" s="3">
        <v>0</v>
      </c>
      <c r="AR2632" s="3">
        <f>Tabela1[[#This Row],[Potrzeby finansowe 2027
w tym:]]+Tabela1[[#This Row],[Rozliczenie 2025 potrz. fin.]]</f>
        <v>92713155</v>
      </c>
      <c r="AS2632" s="3">
        <v>0</v>
      </c>
      <c r="AT2632" s="3">
        <v>0</v>
      </c>
      <c r="AU2632" s="3"/>
      <c r="AV2632" s="3"/>
      <c r="AW2632" s="3"/>
      <c r="AX2632" s="3"/>
      <c r="AY2632" s="3"/>
      <c r="AZ2632" s="3"/>
      <c r="BA2632" s="3">
        <v>1167784</v>
      </c>
      <c r="BB2632" s="3">
        <v>0</v>
      </c>
      <c r="BC2632" s="3">
        <v>687.18</v>
      </c>
      <c r="BD2632" s="3">
        <v>44817.72</v>
      </c>
      <c r="BE2632" s="3">
        <v>9406.76</v>
      </c>
      <c r="BF2632" s="3">
        <v>0</v>
      </c>
      <c r="BG2632" s="3">
        <v>1198835</v>
      </c>
      <c r="BH2632" s="3">
        <v>61047</v>
      </c>
      <c r="BI2632" s="3">
        <v>874156</v>
      </c>
      <c r="BJ2632" s="3">
        <v>15189087.090000004</v>
      </c>
      <c r="BK2632" s="3">
        <v>6583932.5500000045</v>
      </c>
      <c r="BL2632" s="3">
        <v>3019668.79</v>
      </c>
      <c r="BM2632" s="3">
        <v>28381280.579999998</v>
      </c>
      <c r="BN2632" s="53">
        <v>1.0084373973052909</v>
      </c>
      <c r="BO2632" s="54">
        <v>2.1914293E-3</v>
      </c>
      <c r="BP2632" s="70">
        <v>55288</v>
      </c>
      <c r="BQ2632" s="71"/>
      <c r="BR2632" s="70"/>
      <c r="BS2632" s="72"/>
      <c r="BT2632" s="72"/>
      <c r="BU2632" s="70">
        <v>63892953</v>
      </c>
      <c r="BV2632" s="70">
        <v>3971178</v>
      </c>
      <c r="BW2632" s="74">
        <v>49958173</v>
      </c>
      <c r="BX2632" s="70">
        <v>117822304</v>
      </c>
    </row>
    <row r="2633" spans="1:76" x14ac:dyDescent="0.3">
      <c r="A2633" s="73" t="s">
        <v>2322</v>
      </c>
      <c r="B2633" s="2" t="s">
        <v>76</v>
      </c>
      <c r="C2633" s="2" t="s">
        <v>1167</v>
      </c>
      <c r="D2633" s="2"/>
      <c r="E2633" s="2"/>
      <c r="F2633" s="17" t="str">
        <f>+Tabela1[[#This Row],[WK]]&amp;Tabela1[[#This Row],[PK]]&amp;Tabela1[[#This Row],[GK]]</f>
        <v>1434</v>
      </c>
      <c r="G2633" s="2" t="s">
        <v>2470</v>
      </c>
      <c r="H2633" s="3">
        <v>17430991356.360001</v>
      </c>
      <c r="I2633" s="4">
        <v>1.125</v>
      </c>
      <c r="J2633" s="3">
        <v>19609865275.91</v>
      </c>
      <c r="K2633" s="11">
        <v>0.02</v>
      </c>
      <c r="L2633" s="3">
        <v>392197306</v>
      </c>
      <c r="M2633" s="3"/>
      <c r="N2633" s="5"/>
      <c r="O2633" s="3">
        <v>2298855181.5500002</v>
      </c>
      <c r="P2633" s="4">
        <v>1.125</v>
      </c>
      <c r="Q2633" s="3">
        <v>2586212079.2399998</v>
      </c>
      <c r="R2633" s="4">
        <v>1.7000000000000001E-2</v>
      </c>
      <c r="S2633" s="3">
        <v>43965605</v>
      </c>
      <c r="T2633" s="3"/>
      <c r="U2633" s="5"/>
      <c r="V2633" s="3">
        <v>239655354</v>
      </c>
      <c r="W2633" s="5"/>
      <c r="X2633" s="3">
        <v>189039537</v>
      </c>
      <c r="Y2633" s="3">
        <v>0</v>
      </c>
      <c r="Z2633" s="3">
        <v>526020</v>
      </c>
      <c r="AA2633" s="3">
        <v>8994169</v>
      </c>
      <c r="AB2633" s="3">
        <v>179519348</v>
      </c>
      <c r="AC2633" s="3">
        <v>0</v>
      </c>
      <c r="AD2633" s="3">
        <v>9439403</v>
      </c>
      <c r="AE2633" s="3">
        <v>2964527</v>
      </c>
      <c r="AF2633" s="3">
        <v>392197306</v>
      </c>
      <c r="AG2633" s="3">
        <v>43965605</v>
      </c>
      <c r="AH2633" s="3">
        <v>6474876</v>
      </c>
      <c r="AI2633" s="3">
        <v>239655354</v>
      </c>
      <c r="AJ2633" s="3">
        <v>16281310</v>
      </c>
      <c r="AK2633" s="3">
        <v>23695540</v>
      </c>
      <c r="AL2633" s="3">
        <v>14256137</v>
      </c>
      <c r="AM2633" s="3">
        <v>9439403</v>
      </c>
      <c r="AN2633" s="3">
        <v>7414230</v>
      </c>
      <c r="AO2633" s="3">
        <v>0</v>
      </c>
      <c r="AP2633" s="3">
        <v>0</v>
      </c>
      <c r="AQ2633" s="3">
        <v>7414230</v>
      </c>
      <c r="AR2633" s="3">
        <f>Tabela1[[#This Row],[Potrzeby finansowe 2027
w tym:]]+Tabela1[[#This Row],[Rozliczenie 2025 potrz. fin.]]</f>
        <v>196453767</v>
      </c>
      <c r="AS2633" s="3">
        <v>0</v>
      </c>
      <c r="AT2633" s="3">
        <v>0</v>
      </c>
      <c r="AU2633" s="3"/>
      <c r="AV2633" s="3"/>
      <c r="AW2633" s="3"/>
      <c r="AX2633" s="3"/>
      <c r="AY2633" s="3"/>
      <c r="AZ2633" s="3"/>
      <c r="BA2633" s="3">
        <v>526020</v>
      </c>
      <c r="BB2633" s="3">
        <v>0</v>
      </c>
      <c r="BC2633" s="3">
        <v>373.42</v>
      </c>
      <c r="BD2633" s="3">
        <v>20031.71</v>
      </c>
      <c r="BE2633" s="3">
        <v>4123.5</v>
      </c>
      <c r="BF2633" s="3">
        <v>0</v>
      </c>
      <c r="BG2633" s="3">
        <v>5495391</v>
      </c>
      <c r="BH2633" s="3">
        <v>279836</v>
      </c>
      <c r="BI2633" s="3">
        <v>3498778</v>
      </c>
      <c r="BJ2633" s="3">
        <v>60793759.052499995</v>
      </c>
      <c r="BK2633" s="3">
        <v>50593985.549999997</v>
      </c>
      <c r="BL2633" s="3">
        <v>2877802.73</v>
      </c>
      <c r="BM2633" s="3">
        <v>35043488.549999997</v>
      </c>
      <c r="BN2633" s="53">
        <v>1.3972970752546827</v>
      </c>
      <c r="BO2633" s="54">
        <v>1.0164779800000001E-2</v>
      </c>
      <c r="BP2633" s="70">
        <v>256447</v>
      </c>
      <c r="BQ2633" s="71"/>
      <c r="BR2633" s="70"/>
      <c r="BS2633" s="72"/>
      <c r="BT2633" s="72"/>
      <c r="BU2633" s="70">
        <v>392197306</v>
      </c>
      <c r="BV2633" s="70">
        <v>43965605</v>
      </c>
      <c r="BW2633" s="74">
        <v>6474876</v>
      </c>
      <c r="BX2633" s="70">
        <v>442637787</v>
      </c>
    </row>
    <row r="2634" spans="1:76" x14ac:dyDescent="0.3">
      <c r="A2634" s="73" t="s">
        <v>2322</v>
      </c>
      <c r="B2634" s="2" t="s">
        <v>76</v>
      </c>
      <c r="C2634" s="2" t="s">
        <v>1179</v>
      </c>
      <c r="D2634" s="2"/>
      <c r="E2634" s="2"/>
      <c r="F2634" s="17" t="str">
        <f>+Tabela1[[#This Row],[WK]]&amp;Tabela1[[#This Row],[PK]]&amp;Tabela1[[#This Row],[GK]]</f>
        <v>1435</v>
      </c>
      <c r="G2634" s="2" t="s">
        <v>2471</v>
      </c>
      <c r="H2634" s="3">
        <v>3628729139.2600002</v>
      </c>
      <c r="I2634" s="4">
        <v>1.125</v>
      </c>
      <c r="J2634" s="3">
        <v>4082320281.6700001</v>
      </c>
      <c r="K2634" s="11">
        <v>0.02</v>
      </c>
      <c r="L2634" s="3">
        <v>81646406</v>
      </c>
      <c r="M2634" s="3"/>
      <c r="N2634" s="5"/>
      <c r="O2634" s="3">
        <v>418283303.31999993</v>
      </c>
      <c r="P2634" s="4">
        <v>1.125</v>
      </c>
      <c r="Q2634" s="3">
        <v>470568716.24000001</v>
      </c>
      <c r="R2634" s="4">
        <v>1.7000000000000001E-2</v>
      </c>
      <c r="S2634" s="3">
        <v>7999668</v>
      </c>
      <c r="T2634" s="3"/>
      <c r="U2634" s="5"/>
      <c r="V2634" s="3">
        <v>54224787</v>
      </c>
      <c r="W2634" s="5"/>
      <c r="X2634" s="3">
        <v>109948684</v>
      </c>
      <c r="Y2634" s="3">
        <v>7370046</v>
      </c>
      <c r="Z2634" s="3">
        <v>592929</v>
      </c>
      <c r="AA2634" s="3">
        <v>2595889</v>
      </c>
      <c r="AB2634" s="3">
        <v>93574510</v>
      </c>
      <c r="AC2634" s="3">
        <v>5815310</v>
      </c>
      <c r="AD2634" s="3">
        <v>55723897</v>
      </c>
      <c r="AE2634" s="3">
        <v>0</v>
      </c>
      <c r="AF2634" s="3">
        <v>81646406</v>
      </c>
      <c r="AG2634" s="3">
        <v>7999668</v>
      </c>
      <c r="AH2634" s="3">
        <v>55723897</v>
      </c>
      <c r="AI2634" s="3">
        <v>54224787</v>
      </c>
      <c r="AJ2634" s="3">
        <v>8926217</v>
      </c>
      <c r="AK2634" s="3">
        <v>8926217</v>
      </c>
      <c r="AL2634" s="3">
        <v>3868663</v>
      </c>
      <c r="AM2634" s="3">
        <v>5057554</v>
      </c>
      <c r="AN2634" s="3">
        <v>-3571194</v>
      </c>
      <c r="AO2634" s="3">
        <v>0</v>
      </c>
      <c r="AP2634" s="3">
        <v>3571194</v>
      </c>
      <c r="AQ2634" s="3">
        <v>0</v>
      </c>
      <c r="AR2634" s="3">
        <f>Tabela1[[#This Row],[Potrzeby finansowe 2027
w tym:]]+Tabela1[[#This Row],[Rozliczenie 2025 potrz. fin.]]</f>
        <v>109948684</v>
      </c>
      <c r="AS2634" s="3">
        <v>0</v>
      </c>
      <c r="AT2634" s="3">
        <v>0</v>
      </c>
      <c r="AU2634" s="3"/>
      <c r="AV2634" s="3"/>
      <c r="AW2634" s="3"/>
      <c r="AX2634" s="3"/>
      <c r="AY2634" s="3"/>
      <c r="AZ2634" s="3"/>
      <c r="BA2634" s="3">
        <v>592929</v>
      </c>
      <c r="BB2634" s="3">
        <v>0</v>
      </c>
      <c r="BC2634" s="3">
        <v>270.31</v>
      </c>
      <c r="BD2634" s="3">
        <v>0.54</v>
      </c>
      <c r="BE2634" s="3">
        <v>50810.47</v>
      </c>
      <c r="BF2634" s="3">
        <v>0</v>
      </c>
      <c r="BG2634" s="3">
        <v>1432663</v>
      </c>
      <c r="BH2634" s="3">
        <v>72954</v>
      </c>
      <c r="BI2634" s="3">
        <v>1163226</v>
      </c>
      <c r="BJ2634" s="3">
        <v>20211873.8825</v>
      </c>
      <c r="BK2634" s="3">
        <v>12246310.759999998</v>
      </c>
      <c r="BL2634" s="3">
        <v>91724.14</v>
      </c>
      <c r="BM2634" s="3">
        <v>31678804.210000001</v>
      </c>
      <c r="BN2634" s="53">
        <v>0.90681071311206041</v>
      </c>
      <c r="BO2634" s="54">
        <v>3.2192753999999999E-3</v>
      </c>
      <c r="BP2634" s="70">
        <v>81218</v>
      </c>
      <c r="BQ2634" s="71"/>
      <c r="BR2634" s="70"/>
      <c r="BS2634" s="72"/>
      <c r="BT2634" s="72"/>
      <c r="BU2634" s="70">
        <v>81646406</v>
      </c>
      <c r="BV2634" s="70">
        <v>7999668</v>
      </c>
      <c r="BW2634" s="74">
        <v>55723897</v>
      </c>
      <c r="BX2634" s="70">
        <v>145369971</v>
      </c>
    </row>
    <row r="2635" spans="1:76" x14ac:dyDescent="0.3">
      <c r="A2635" s="73" t="s">
        <v>2322</v>
      </c>
      <c r="B2635" s="2" t="s">
        <v>76</v>
      </c>
      <c r="C2635" s="2" t="s">
        <v>1186</v>
      </c>
      <c r="D2635" s="2"/>
      <c r="E2635" s="2"/>
      <c r="F2635" s="17" t="str">
        <f>+Tabela1[[#This Row],[WK]]&amp;Tabela1[[#This Row],[PK]]&amp;Tabela1[[#This Row],[GK]]</f>
        <v>1436</v>
      </c>
      <c r="G2635" s="2" t="s">
        <v>2472</v>
      </c>
      <c r="H2635" s="3">
        <v>1284681194.8699999</v>
      </c>
      <c r="I2635" s="4">
        <v>1.125</v>
      </c>
      <c r="J2635" s="3">
        <v>1445266344.23</v>
      </c>
      <c r="K2635" s="11">
        <v>0.02</v>
      </c>
      <c r="L2635" s="3">
        <v>28905327</v>
      </c>
      <c r="M2635" s="3"/>
      <c r="N2635" s="5"/>
      <c r="O2635" s="3">
        <v>60914721.68</v>
      </c>
      <c r="P2635" s="4">
        <v>1.125</v>
      </c>
      <c r="Q2635" s="3">
        <v>68529061.890000001</v>
      </c>
      <c r="R2635" s="4">
        <v>1.7000000000000001E-2</v>
      </c>
      <c r="S2635" s="3">
        <v>1164994</v>
      </c>
      <c r="T2635" s="3"/>
      <c r="U2635" s="5"/>
      <c r="V2635" s="3">
        <v>19736701</v>
      </c>
      <c r="W2635" s="5"/>
      <c r="X2635" s="3">
        <v>41459344</v>
      </c>
      <c r="Y2635" s="3">
        <v>13898278</v>
      </c>
      <c r="Z2635" s="3">
        <v>193774</v>
      </c>
      <c r="AA2635" s="3">
        <v>1332153</v>
      </c>
      <c r="AB2635" s="3">
        <v>17071116</v>
      </c>
      <c r="AC2635" s="3">
        <v>8964023</v>
      </c>
      <c r="AD2635" s="3">
        <v>21722643</v>
      </c>
      <c r="AE2635" s="3">
        <v>0</v>
      </c>
      <c r="AF2635" s="3">
        <v>28905327</v>
      </c>
      <c r="AG2635" s="3">
        <v>1164994</v>
      </c>
      <c r="AH2635" s="3">
        <v>21722643</v>
      </c>
      <c r="AI2635" s="3">
        <v>19736701</v>
      </c>
      <c r="AJ2635" s="3">
        <v>1563436</v>
      </c>
      <c r="AK2635" s="3">
        <v>1563436</v>
      </c>
      <c r="AL2635" s="3">
        <v>1210690</v>
      </c>
      <c r="AM2635" s="3">
        <v>352746</v>
      </c>
      <c r="AN2635" s="3">
        <v>34892</v>
      </c>
      <c r="AO2635" s="3">
        <v>0</v>
      </c>
      <c r="AP2635" s="3">
        <v>-34892</v>
      </c>
      <c r="AQ2635" s="3">
        <v>0</v>
      </c>
      <c r="AR2635" s="3">
        <f>Tabela1[[#This Row],[Potrzeby finansowe 2027
w tym:]]+Tabela1[[#This Row],[Rozliczenie 2025 potrz. fin.]]</f>
        <v>41459344</v>
      </c>
      <c r="AS2635" s="3">
        <v>0</v>
      </c>
      <c r="AT2635" s="3">
        <v>0</v>
      </c>
      <c r="AU2635" s="3"/>
      <c r="AV2635" s="3"/>
      <c r="AW2635" s="3"/>
      <c r="AX2635" s="3"/>
      <c r="AY2635" s="3"/>
      <c r="AZ2635" s="3"/>
      <c r="BA2635" s="3">
        <v>193774</v>
      </c>
      <c r="BB2635" s="3">
        <v>0</v>
      </c>
      <c r="BC2635" s="3">
        <v>262.93</v>
      </c>
      <c r="BD2635" s="3">
        <v>6447.05</v>
      </c>
      <c r="BE2635" s="3">
        <v>2547.56</v>
      </c>
      <c r="BF2635" s="3">
        <v>0</v>
      </c>
      <c r="BG2635" s="3">
        <v>694500</v>
      </c>
      <c r="BH2635" s="3">
        <v>33812</v>
      </c>
      <c r="BI2635" s="3">
        <v>637653</v>
      </c>
      <c r="BJ2635" s="3">
        <v>11079672.102500001</v>
      </c>
      <c r="BK2635" s="3">
        <v>6029712.6400000006</v>
      </c>
      <c r="BL2635" s="3">
        <v>227854.06</v>
      </c>
      <c r="BM2635" s="3">
        <v>19744129.73</v>
      </c>
      <c r="BN2635" s="53">
        <v>0.65654781465658885</v>
      </c>
      <c r="BO2635" s="54">
        <v>1.4914481000000001E-3</v>
      </c>
      <c r="BP2635" s="70">
        <v>37628</v>
      </c>
      <c r="BQ2635" s="71"/>
      <c r="BR2635" s="70"/>
      <c r="BS2635" s="72"/>
      <c r="BT2635" s="72"/>
      <c r="BU2635" s="70">
        <v>28905327</v>
      </c>
      <c r="BV2635" s="70">
        <v>1164994</v>
      </c>
      <c r="BW2635" s="74">
        <v>21722643</v>
      </c>
      <c r="BX2635" s="70">
        <v>51792964</v>
      </c>
    </row>
    <row r="2636" spans="1:76" x14ac:dyDescent="0.3">
      <c r="A2636" s="73" t="s">
        <v>2322</v>
      </c>
      <c r="B2636" s="2" t="s">
        <v>76</v>
      </c>
      <c r="C2636" s="2" t="s">
        <v>1192</v>
      </c>
      <c r="D2636" s="2"/>
      <c r="E2636" s="2"/>
      <c r="F2636" s="17" t="str">
        <f>+Tabela1[[#This Row],[WK]]&amp;Tabela1[[#This Row],[PK]]&amp;Tabela1[[#This Row],[GK]]</f>
        <v>1437</v>
      </c>
      <c r="G2636" s="2" t="s">
        <v>2473</v>
      </c>
      <c r="H2636" s="3">
        <v>1494809714.3499999</v>
      </c>
      <c r="I2636" s="4">
        <v>1.125</v>
      </c>
      <c r="J2636" s="3">
        <v>1681660928.6400001</v>
      </c>
      <c r="K2636" s="11">
        <v>0.02</v>
      </c>
      <c r="L2636" s="3">
        <v>33633219</v>
      </c>
      <c r="M2636" s="3"/>
      <c r="N2636" s="5"/>
      <c r="O2636" s="3">
        <v>158027705.88999999</v>
      </c>
      <c r="P2636" s="4">
        <v>1.125</v>
      </c>
      <c r="Q2636" s="3">
        <v>177781169.13</v>
      </c>
      <c r="R2636" s="4">
        <v>1.7000000000000001E-2</v>
      </c>
      <c r="S2636" s="3">
        <v>3022280</v>
      </c>
      <c r="T2636" s="3"/>
      <c r="U2636" s="5"/>
      <c r="V2636" s="3">
        <v>23519532</v>
      </c>
      <c r="W2636" s="5"/>
      <c r="X2636" s="3">
        <v>51219384</v>
      </c>
      <c r="Y2636" s="3">
        <v>10643285</v>
      </c>
      <c r="Z2636" s="3">
        <v>1359684</v>
      </c>
      <c r="AA2636" s="3">
        <v>1402973</v>
      </c>
      <c r="AB2636" s="3">
        <v>29314577</v>
      </c>
      <c r="AC2636" s="3">
        <v>8498865</v>
      </c>
      <c r="AD2636" s="3">
        <v>27699852</v>
      </c>
      <c r="AE2636" s="3">
        <v>0</v>
      </c>
      <c r="AF2636" s="3">
        <v>33633219</v>
      </c>
      <c r="AG2636" s="3">
        <v>3022280</v>
      </c>
      <c r="AH2636" s="3">
        <v>27699852</v>
      </c>
      <c r="AI2636" s="3">
        <v>23519532</v>
      </c>
      <c r="AJ2636" s="3">
        <v>-1837081</v>
      </c>
      <c r="AK2636" s="3">
        <v>-1837081</v>
      </c>
      <c r="AL2636" s="3">
        <v>3225813</v>
      </c>
      <c r="AM2636" s="3">
        <v>-5062894</v>
      </c>
      <c r="AN2636" s="3">
        <v>189228</v>
      </c>
      <c r="AO2636" s="3">
        <v>0</v>
      </c>
      <c r="AP2636" s="3">
        <v>-189228</v>
      </c>
      <c r="AQ2636" s="3">
        <v>0</v>
      </c>
      <c r="AR2636" s="3">
        <f>Tabela1[[#This Row],[Potrzeby finansowe 2027
w tym:]]+Tabela1[[#This Row],[Rozliczenie 2025 potrz. fin.]]</f>
        <v>51219384</v>
      </c>
      <c r="AS2636" s="3">
        <v>0</v>
      </c>
      <c r="AT2636" s="3">
        <v>0</v>
      </c>
      <c r="AU2636" s="3"/>
      <c r="AV2636" s="3"/>
      <c r="AW2636" s="3"/>
      <c r="AX2636" s="3"/>
      <c r="AY2636" s="3"/>
      <c r="AZ2636" s="3"/>
      <c r="BA2636" s="3">
        <v>1359684</v>
      </c>
      <c r="BB2636" s="3">
        <v>0</v>
      </c>
      <c r="BC2636" s="3">
        <v>191.25</v>
      </c>
      <c r="BD2636" s="3">
        <v>59643.12</v>
      </c>
      <c r="BE2636" s="3">
        <v>90.47</v>
      </c>
      <c r="BF2636" s="3">
        <v>0</v>
      </c>
      <c r="BG2636" s="3">
        <v>694500</v>
      </c>
      <c r="BH2636" s="3">
        <v>34687</v>
      </c>
      <c r="BI2636" s="3">
        <v>708473</v>
      </c>
      <c r="BJ2636" s="3">
        <v>12310223.512499999</v>
      </c>
      <c r="BK2636" s="3">
        <v>7182509.2399999984</v>
      </c>
      <c r="BL2636" s="3">
        <v>360030.44</v>
      </c>
      <c r="BM2636" s="3">
        <v>19790796.210000001</v>
      </c>
      <c r="BN2636" s="53">
        <v>0.7439779822543543</v>
      </c>
      <c r="BO2636" s="54">
        <v>1.6044186E-3</v>
      </c>
      <c r="BP2636" s="70">
        <v>40478</v>
      </c>
      <c r="BQ2636" s="71"/>
      <c r="BR2636" s="70"/>
      <c r="BS2636" s="72"/>
      <c r="BT2636" s="72"/>
      <c r="BU2636" s="70">
        <v>33633219</v>
      </c>
      <c r="BV2636" s="70">
        <v>3022280</v>
      </c>
      <c r="BW2636" s="74">
        <v>27699852</v>
      </c>
      <c r="BX2636" s="70">
        <v>64355351</v>
      </c>
    </row>
    <row r="2637" spans="1:76" x14ac:dyDescent="0.3">
      <c r="A2637" s="73" t="s">
        <v>2322</v>
      </c>
      <c r="B2637" s="2" t="s">
        <v>76</v>
      </c>
      <c r="C2637" s="2" t="s">
        <v>1199</v>
      </c>
      <c r="D2637" s="2"/>
      <c r="E2637" s="2"/>
      <c r="F2637" s="17" t="str">
        <f>+Tabela1[[#This Row],[WK]]&amp;Tabela1[[#This Row],[PK]]&amp;Tabela1[[#This Row],[GK]]</f>
        <v>1438</v>
      </c>
      <c r="G2637" s="2" t="s">
        <v>2474</v>
      </c>
      <c r="H2637" s="3">
        <v>4345354837.0699997</v>
      </c>
      <c r="I2637" s="4">
        <v>1.125</v>
      </c>
      <c r="J2637" s="3">
        <v>4888524191.6999998</v>
      </c>
      <c r="K2637" s="11">
        <v>0.02</v>
      </c>
      <c r="L2637" s="3">
        <v>97770484</v>
      </c>
      <c r="M2637" s="3"/>
      <c r="N2637" s="5"/>
      <c r="O2637" s="3">
        <v>921571379.87000012</v>
      </c>
      <c r="P2637" s="4">
        <v>1.125</v>
      </c>
      <c r="Q2637" s="3">
        <v>1036767802.35</v>
      </c>
      <c r="R2637" s="4">
        <v>1.7000000000000001E-2</v>
      </c>
      <c r="S2637" s="3">
        <v>17625053</v>
      </c>
      <c r="T2637" s="3"/>
      <c r="U2637" s="5"/>
      <c r="V2637" s="3">
        <v>71641923</v>
      </c>
      <c r="W2637" s="5"/>
      <c r="X2637" s="3">
        <v>90267569</v>
      </c>
      <c r="Y2637" s="3">
        <v>0</v>
      </c>
      <c r="Z2637" s="3">
        <v>587800</v>
      </c>
      <c r="AA2637" s="3">
        <v>2228802</v>
      </c>
      <c r="AB2637" s="3">
        <v>77557468</v>
      </c>
      <c r="AC2637" s="3">
        <v>9893499</v>
      </c>
      <c r="AD2637" s="3">
        <v>18625646</v>
      </c>
      <c r="AE2637" s="3">
        <v>0</v>
      </c>
      <c r="AF2637" s="3">
        <v>97770484</v>
      </c>
      <c r="AG2637" s="3">
        <v>17625053</v>
      </c>
      <c r="AH2637" s="3">
        <v>18625646</v>
      </c>
      <c r="AI2637" s="3">
        <v>71641923</v>
      </c>
      <c r="AJ2637" s="3">
        <v>4286589</v>
      </c>
      <c r="AK2637" s="3">
        <v>4286589</v>
      </c>
      <c r="AL2637" s="3">
        <v>6671957</v>
      </c>
      <c r="AM2637" s="3">
        <v>-2385368</v>
      </c>
      <c r="AN2637" s="3">
        <v>4726266</v>
      </c>
      <c r="AO2637" s="3">
        <v>0</v>
      </c>
      <c r="AP2637" s="3">
        <v>-4726266</v>
      </c>
      <c r="AQ2637" s="3">
        <v>0</v>
      </c>
      <c r="AR2637" s="3">
        <f>Tabela1[[#This Row],[Potrzeby finansowe 2027
w tym:]]+Tabela1[[#This Row],[Rozliczenie 2025 potrz. fin.]]</f>
        <v>90267569</v>
      </c>
      <c r="AS2637" s="3">
        <v>0</v>
      </c>
      <c r="AT2637" s="3">
        <v>0</v>
      </c>
      <c r="AU2637" s="3"/>
      <c r="AV2637" s="3"/>
      <c r="AW2637" s="3"/>
      <c r="AX2637" s="3"/>
      <c r="AY2637" s="3"/>
      <c r="AZ2637" s="3"/>
      <c r="BA2637" s="3">
        <v>587800</v>
      </c>
      <c r="BB2637" s="3">
        <v>0</v>
      </c>
      <c r="BC2637" s="3">
        <v>338.22</v>
      </c>
      <c r="BD2637" s="3">
        <v>24877.43</v>
      </c>
      <c r="BE2637" s="3">
        <v>148.82</v>
      </c>
      <c r="BF2637" s="3">
        <v>0</v>
      </c>
      <c r="BG2637" s="3">
        <v>1468679</v>
      </c>
      <c r="BH2637" s="3">
        <v>74788</v>
      </c>
      <c r="BI2637" s="3">
        <v>760123</v>
      </c>
      <c r="BJ2637" s="3">
        <v>13207687.257499998</v>
      </c>
      <c r="BK2637" s="3">
        <v>6576307.9699999988</v>
      </c>
      <c r="BL2637" s="3">
        <v>1283925.6299999999</v>
      </c>
      <c r="BM2637" s="3">
        <v>23957665.890000001</v>
      </c>
      <c r="BN2637" s="53">
        <v>1.0365839631942162</v>
      </c>
      <c r="BO2637" s="54">
        <v>3.6251590000000002E-3</v>
      </c>
      <c r="BP2637" s="70">
        <v>91458</v>
      </c>
      <c r="BQ2637" s="71"/>
      <c r="BR2637" s="70"/>
      <c r="BS2637" s="72"/>
      <c r="BT2637" s="72"/>
      <c r="BU2637" s="70">
        <v>97770484</v>
      </c>
      <c r="BV2637" s="70">
        <v>17625053</v>
      </c>
      <c r="BW2637" s="74">
        <v>18625646</v>
      </c>
      <c r="BX2637" s="70">
        <v>134021183</v>
      </c>
    </row>
    <row r="2638" spans="1:76" x14ac:dyDescent="0.3">
      <c r="A2638" s="73" t="s">
        <v>2322</v>
      </c>
      <c r="B2638" s="2" t="s">
        <v>113</v>
      </c>
      <c r="C2638" s="2" t="s">
        <v>12</v>
      </c>
      <c r="D2638" s="2"/>
      <c r="E2638" s="2"/>
      <c r="F2638" s="17" t="str">
        <f>+Tabela1[[#This Row],[WK]]&amp;Tabela1[[#This Row],[PK]]&amp;Tabela1[[#This Row],[GK]]</f>
        <v>1601</v>
      </c>
      <c r="G2638" s="2" t="s">
        <v>2420</v>
      </c>
      <c r="H2638" s="3">
        <v>4124762150.5799999</v>
      </c>
      <c r="I2638" s="4">
        <v>1.125</v>
      </c>
      <c r="J2638" s="3">
        <v>4640357419.3999996</v>
      </c>
      <c r="K2638" s="11">
        <v>0.02</v>
      </c>
      <c r="L2638" s="3">
        <v>92807148</v>
      </c>
      <c r="M2638" s="3"/>
      <c r="N2638" s="5"/>
      <c r="O2638" s="3">
        <v>371990620.78000003</v>
      </c>
      <c r="P2638" s="4">
        <v>1.125</v>
      </c>
      <c r="Q2638" s="3">
        <v>418489448.38</v>
      </c>
      <c r="R2638" s="4">
        <v>1.7000000000000001E-2</v>
      </c>
      <c r="S2638" s="3">
        <v>7114321</v>
      </c>
      <c r="T2638" s="3"/>
      <c r="U2638" s="5"/>
      <c r="V2638" s="3">
        <v>64481238</v>
      </c>
      <c r="W2638" s="5"/>
      <c r="X2638" s="3">
        <v>101022481</v>
      </c>
      <c r="Y2638" s="3">
        <v>7085016</v>
      </c>
      <c r="Z2638" s="3">
        <v>236058</v>
      </c>
      <c r="AA2638" s="3">
        <v>2247858</v>
      </c>
      <c r="AB2638" s="3">
        <v>75195146</v>
      </c>
      <c r="AC2638" s="3">
        <v>16258403</v>
      </c>
      <c r="AD2638" s="3">
        <v>36541243</v>
      </c>
      <c r="AE2638" s="3">
        <v>0</v>
      </c>
      <c r="AF2638" s="3">
        <v>92807148</v>
      </c>
      <c r="AG2638" s="3">
        <v>7114321</v>
      </c>
      <c r="AH2638" s="3">
        <v>36541243</v>
      </c>
      <c r="AI2638" s="3">
        <v>64481238</v>
      </c>
      <c r="AJ2638" s="3">
        <v>6043020</v>
      </c>
      <c r="AK2638" s="3">
        <v>6043020</v>
      </c>
      <c r="AL2638" s="3">
        <v>3747430</v>
      </c>
      <c r="AM2638" s="3">
        <v>2295590</v>
      </c>
      <c r="AN2638" s="3">
        <v>429828</v>
      </c>
      <c r="AO2638" s="3">
        <v>0</v>
      </c>
      <c r="AP2638" s="3">
        <v>-429828</v>
      </c>
      <c r="AQ2638" s="3">
        <v>0</v>
      </c>
      <c r="AR2638" s="3">
        <f>Tabela1[[#This Row],[Potrzeby finansowe 2027
w tym:]]+Tabela1[[#This Row],[Rozliczenie 2025 potrz. fin.]]</f>
        <v>101022481</v>
      </c>
      <c r="AS2638" s="3">
        <v>0</v>
      </c>
      <c r="AT2638" s="3">
        <v>0</v>
      </c>
      <c r="AU2638" s="3"/>
      <c r="AV2638" s="3"/>
      <c r="AW2638" s="3"/>
      <c r="AX2638" s="3"/>
      <c r="AY2638" s="3"/>
      <c r="AZ2638" s="3"/>
      <c r="BA2638" s="3">
        <v>236058</v>
      </c>
      <c r="BB2638" s="3">
        <v>0</v>
      </c>
      <c r="BC2638" s="3">
        <v>264.27999999999997</v>
      </c>
      <c r="BD2638" s="3">
        <v>3389.67</v>
      </c>
      <c r="BE2638" s="3">
        <v>8135.83</v>
      </c>
      <c r="BF2638" s="3">
        <v>6404.44</v>
      </c>
      <c r="BG2638" s="3">
        <v>1669262</v>
      </c>
      <c r="BH2638" s="3">
        <v>85002</v>
      </c>
      <c r="BI2638" s="3">
        <v>578596</v>
      </c>
      <c r="BJ2638" s="3">
        <v>10053517.752499999</v>
      </c>
      <c r="BK2638" s="3">
        <v>4457714.5999999996</v>
      </c>
      <c r="BL2638" s="3">
        <v>3740523.72</v>
      </c>
      <c r="BM2638" s="3">
        <v>14902165.17</v>
      </c>
      <c r="BN2638" s="53">
        <v>0.91858363457114678</v>
      </c>
      <c r="BO2638" s="54">
        <v>3.5422409000000002E-3</v>
      </c>
      <c r="BP2638" s="70">
        <v>89367</v>
      </c>
      <c r="BQ2638" s="71"/>
      <c r="BR2638" s="70"/>
      <c r="BS2638" s="72"/>
      <c r="BT2638" s="72"/>
      <c r="BU2638" s="70">
        <v>92807148</v>
      </c>
      <c r="BV2638" s="70">
        <v>7114321</v>
      </c>
      <c r="BW2638" s="74">
        <v>36541243</v>
      </c>
      <c r="BX2638" s="70">
        <v>136462712</v>
      </c>
    </row>
    <row r="2639" spans="1:76" x14ac:dyDescent="0.3">
      <c r="A2639" s="73" t="s">
        <v>2322</v>
      </c>
      <c r="B2639" s="2" t="s">
        <v>113</v>
      </c>
      <c r="C2639" s="2" t="s">
        <v>11</v>
      </c>
      <c r="D2639" s="2"/>
      <c r="E2639" s="2"/>
      <c r="F2639" s="17" t="str">
        <f>+Tabela1[[#This Row],[WK]]&amp;Tabela1[[#This Row],[PK]]&amp;Tabela1[[#This Row],[GK]]</f>
        <v>1602</v>
      </c>
      <c r="G2639" s="2" t="s">
        <v>2475</v>
      </c>
      <c r="H2639" s="3">
        <v>1940585351.45</v>
      </c>
      <c r="I2639" s="4">
        <v>1.125</v>
      </c>
      <c r="J2639" s="3">
        <v>2183158520.3800001</v>
      </c>
      <c r="K2639" s="11">
        <v>0.02</v>
      </c>
      <c r="L2639" s="3">
        <v>43663170</v>
      </c>
      <c r="M2639" s="3"/>
      <c r="N2639" s="5"/>
      <c r="O2639" s="3">
        <v>101636451.11</v>
      </c>
      <c r="P2639" s="4">
        <v>1.125</v>
      </c>
      <c r="Q2639" s="3">
        <v>114341007.5</v>
      </c>
      <c r="R2639" s="4">
        <v>1.7000000000000001E-2</v>
      </c>
      <c r="S2639" s="3">
        <v>1943797</v>
      </c>
      <c r="T2639" s="3"/>
      <c r="U2639" s="5"/>
      <c r="V2639" s="3">
        <v>30507500</v>
      </c>
      <c r="W2639" s="5"/>
      <c r="X2639" s="3">
        <v>43343588</v>
      </c>
      <c r="Y2639" s="3">
        <v>15024689</v>
      </c>
      <c r="Z2639" s="3">
        <v>224547</v>
      </c>
      <c r="AA2639" s="3">
        <v>1341424</v>
      </c>
      <c r="AB2639" s="3">
        <v>19452657</v>
      </c>
      <c r="AC2639" s="3">
        <v>7300271</v>
      </c>
      <c r="AD2639" s="3">
        <v>12836088</v>
      </c>
      <c r="AE2639" s="3">
        <v>0</v>
      </c>
      <c r="AF2639" s="3">
        <v>43663170</v>
      </c>
      <c r="AG2639" s="3">
        <v>1943797</v>
      </c>
      <c r="AH2639" s="3">
        <v>12836088</v>
      </c>
      <c r="AI2639" s="3">
        <v>30507500</v>
      </c>
      <c r="AJ2639" s="3">
        <v>199554</v>
      </c>
      <c r="AK2639" s="3">
        <v>199554</v>
      </c>
      <c r="AL2639" s="3">
        <v>1858828</v>
      </c>
      <c r="AM2639" s="3">
        <v>-1659274</v>
      </c>
      <c r="AN2639" s="3">
        <v>-907997</v>
      </c>
      <c r="AO2639" s="3">
        <v>0</v>
      </c>
      <c r="AP2639" s="3">
        <v>907997</v>
      </c>
      <c r="AQ2639" s="3">
        <v>0</v>
      </c>
      <c r="AR2639" s="3">
        <f>Tabela1[[#This Row],[Potrzeby finansowe 2027
w tym:]]+Tabela1[[#This Row],[Rozliczenie 2025 potrz. fin.]]</f>
        <v>43343588</v>
      </c>
      <c r="AS2639" s="3">
        <v>0</v>
      </c>
      <c r="AT2639" s="3">
        <v>0</v>
      </c>
      <c r="AU2639" s="3"/>
      <c r="AV2639" s="3"/>
      <c r="AW2639" s="3"/>
      <c r="AX2639" s="3"/>
      <c r="AY2639" s="3"/>
      <c r="AZ2639" s="3"/>
      <c r="BA2639" s="3">
        <v>224547</v>
      </c>
      <c r="BB2639" s="3">
        <v>0</v>
      </c>
      <c r="BC2639" s="3">
        <v>132.38</v>
      </c>
      <c r="BD2639" s="3">
        <v>9518.9599999999991</v>
      </c>
      <c r="BE2639" s="3">
        <v>4.74</v>
      </c>
      <c r="BF2639" s="3">
        <v>0</v>
      </c>
      <c r="BG2639" s="3">
        <v>815169</v>
      </c>
      <c r="BH2639" s="3">
        <v>41510</v>
      </c>
      <c r="BI2639" s="3">
        <v>526255</v>
      </c>
      <c r="BJ2639" s="3">
        <v>9144056.0399999991</v>
      </c>
      <c r="BK2639" s="3">
        <v>5232769.0399999991</v>
      </c>
      <c r="BL2639" s="3">
        <v>516160.33</v>
      </c>
      <c r="BM2639" s="3">
        <v>14612827.34</v>
      </c>
      <c r="BN2639" s="53">
        <v>0.7221081169898127</v>
      </c>
      <c r="BO2639" s="54">
        <v>3.1845380999999998E-3</v>
      </c>
      <c r="BP2639" s="70">
        <v>51888</v>
      </c>
      <c r="BQ2639" s="71"/>
      <c r="BR2639" s="70"/>
      <c r="BS2639" s="72"/>
      <c r="BT2639" s="72"/>
      <c r="BU2639" s="70">
        <v>43663170</v>
      </c>
      <c r="BV2639" s="70">
        <v>1943797</v>
      </c>
      <c r="BW2639" s="74">
        <v>12836088</v>
      </c>
      <c r="BX2639" s="70">
        <v>58443055</v>
      </c>
    </row>
    <row r="2640" spans="1:76" x14ac:dyDescent="0.3">
      <c r="A2640" s="73" t="s">
        <v>2322</v>
      </c>
      <c r="B2640" s="2" t="s">
        <v>113</v>
      </c>
      <c r="C2640" s="2" t="s">
        <v>16</v>
      </c>
      <c r="D2640" s="2"/>
      <c r="E2640" s="2"/>
      <c r="F2640" s="17" t="str">
        <f>+Tabela1[[#This Row],[WK]]&amp;Tabela1[[#This Row],[PK]]&amp;Tabela1[[#This Row],[GK]]</f>
        <v>1603</v>
      </c>
      <c r="G2640" s="2" t="s">
        <v>2476</v>
      </c>
      <c r="H2640" s="3">
        <v>4127369849.25</v>
      </c>
      <c r="I2640" s="4">
        <v>1.125</v>
      </c>
      <c r="J2640" s="3">
        <v>4643291080.4099998</v>
      </c>
      <c r="K2640" s="11">
        <v>0.02</v>
      </c>
      <c r="L2640" s="3">
        <v>92865822</v>
      </c>
      <c r="M2640" s="3"/>
      <c r="N2640" s="5"/>
      <c r="O2640" s="3">
        <v>706181647.96000004</v>
      </c>
      <c r="P2640" s="4">
        <v>1.125</v>
      </c>
      <c r="Q2640" s="3">
        <v>794454353.96000004</v>
      </c>
      <c r="R2640" s="4">
        <v>1.7000000000000001E-2</v>
      </c>
      <c r="S2640" s="3">
        <v>13505724</v>
      </c>
      <c r="T2640" s="3"/>
      <c r="U2640" s="5"/>
      <c r="V2640" s="3">
        <v>72219748</v>
      </c>
      <c r="W2640" s="5"/>
      <c r="X2640" s="3">
        <v>102784520</v>
      </c>
      <c r="Y2640" s="3">
        <v>312251</v>
      </c>
      <c r="Z2640" s="3">
        <v>98850</v>
      </c>
      <c r="AA2640" s="3">
        <v>1971151</v>
      </c>
      <c r="AB2640" s="3">
        <v>87105038</v>
      </c>
      <c r="AC2640" s="3">
        <v>13297230</v>
      </c>
      <c r="AD2640" s="3">
        <v>29450022</v>
      </c>
      <c r="AE2640" s="3">
        <v>0</v>
      </c>
      <c r="AF2640" s="3">
        <v>92865822</v>
      </c>
      <c r="AG2640" s="3">
        <v>13505724</v>
      </c>
      <c r="AH2640" s="3">
        <v>29450022</v>
      </c>
      <c r="AI2640" s="3">
        <v>72219748</v>
      </c>
      <c r="AJ2640" s="3">
        <v>5992303</v>
      </c>
      <c r="AK2640" s="3">
        <v>4877553</v>
      </c>
      <c r="AL2640" s="3">
        <v>2065557</v>
      </c>
      <c r="AM2640" s="3">
        <v>2811996</v>
      </c>
      <c r="AN2640" s="3">
        <v>-1862780</v>
      </c>
      <c r="AO2640" s="3">
        <v>0</v>
      </c>
      <c r="AP2640" s="3">
        <v>748030</v>
      </c>
      <c r="AQ2640" s="3">
        <v>-1114750</v>
      </c>
      <c r="AR2640" s="3">
        <f>Tabela1[[#This Row],[Potrzeby finansowe 2027
w tym:]]+Tabela1[[#This Row],[Rozliczenie 2025 potrz. fin.]]</f>
        <v>101669770</v>
      </c>
      <c r="AS2640" s="3">
        <v>0</v>
      </c>
      <c r="AT2640" s="3">
        <v>0</v>
      </c>
      <c r="AU2640" s="3"/>
      <c r="AV2640" s="3"/>
      <c r="AW2640" s="3"/>
      <c r="AX2640" s="3"/>
      <c r="AY2640" s="3"/>
      <c r="AZ2640" s="3"/>
      <c r="BA2640" s="3">
        <v>98850</v>
      </c>
      <c r="BB2640" s="3">
        <v>0</v>
      </c>
      <c r="BC2640" s="3">
        <v>0</v>
      </c>
      <c r="BD2640" s="3">
        <v>4376.83</v>
      </c>
      <c r="BE2640" s="3">
        <v>17.82</v>
      </c>
      <c r="BF2640" s="3">
        <v>0</v>
      </c>
      <c r="BG2640" s="3">
        <v>1661170</v>
      </c>
      <c r="BH2640" s="3">
        <v>84590</v>
      </c>
      <c r="BI2640" s="3">
        <v>309981</v>
      </c>
      <c r="BJ2640" s="3">
        <v>5386144.0099999998</v>
      </c>
      <c r="BK2640" s="3">
        <v>3416717.54</v>
      </c>
      <c r="BL2640" s="3">
        <v>177633.75</v>
      </c>
      <c r="BM2640" s="3">
        <v>7522438.3799999999</v>
      </c>
      <c r="BN2640" s="53">
        <v>0.99634406835359834</v>
      </c>
      <c r="BO2640" s="54">
        <v>3.4765747999999999E-3</v>
      </c>
      <c r="BP2640" s="70">
        <v>87711</v>
      </c>
      <c r="BQ2640" s="71"/>
      <c r="BR2640" s="70"/>
      <c r="BS2640" s="72"/>
      <c r="BT2640" s="72"/>
      <c r="BU2640" s="70">
        <v>92865822</v>
      </c>
      <c r="BV2640" s="70">
        <v>13505724</v>
      </c>
      <c r="BW2640" s="74">
        <v>29450022</v>
      </c>
      <c r="BX2640" s="70">
        <v>135821568</v>
      </c>
    </row>
    <row r="2641" spans="1:76" x14ac:dyDescent="0.3">
      <c r="A2641" s="73" t="s">
        <v>2322</v>
      </c>
      <c r="B2641" s="2" t="s">
        <v>113</v>
      </c>
      <c r="C2641" s="2" t="s">
        <v>18</v>
      </c>
      <c r="D2641" s="2"/>
      <c r="E2641" s="2"/>
      <c r="F2641" s="17" t="str">
        <f>+Tabela1[[#This Row],[WK]]&amp;Tabela1[[#This Row],[PK]]&amp;Tabela1[[#This Row],[GK]]</f>
        <v>1604</v>
      </c>
      <c r="G2641" s="2" t="s">
        <v>2477</v>
      </c>
      <c r="H2641" s="3">
        <v>2608576833.8099999</v>
      </c>
      <c r="I2641" s="4">
        <v>1.125</v>
      </c>
      <c r="J2641" s="3">
        <v>2934648938.04</v>
      </c>
      <c r="K2641" s="11">
        <v>0.02</v>
      </c>
      <c r="L2641" s="3">
        <v>58692979</v>
      </c>
      <c r="M2641" s="3"/>
      <c r="N2641" s="5"/>
      <c r="O2641" s="3">
        <v>366268974.55999994</v>
      </c>
      <c r="P2641" s="4">
        <v>1.125</v>
      </c>
      <c r="Q2641" s="3">
        <v>412052596.38</v>
      </c>
      <c r="R2641" s="4">
        <v>1.7000000000000001E-2</v>
      </c>
      <c r="S2641" s="3">
        <v>7004894</v>
      </c>
      <c r="T2641" s="3"/>
      <c r="U2641" s="5"/>
      <c r="V2641" s="3">
        <v>43784245</v>
      </c>
      <c r="W2641" s="5"/>
      <c r="X2641" s="3">
        <v>75042233</v>
      </c>
      <c r="Y2641" s="3">
        <v>11934826</v>
      </c>
      <c r="Z2641" s="3">
        <v>627360</v>
      </c>
      <c r="AA2641" s="3">
        <v>1569044</v>
      </c>
      <c r="AB2641" s="3">
        <v>55566534</v>
      </c>
      <c r="AC2641" s="3">
        <v>5344469</v>
      </c>
      <c r="AD2641" s="3">
        <v>31257988</v>
      </c>
      <c r="AE2641" s="3">
        <v>0</v>
      </c>
      <c r="AF2641" s="3">
        <v>58692979</v>
      </c>
      <c r="AG2641" s="3">
        <v>7004894</v>
      </c>
      <c r="AH2641" s="3">
        <v>31257988</v>
      </c>
      <c r="AI2641" s="3">
        <v>43784245</v>
      </c>
      <c r="AJ2641" s="3">
        <v>3732524</v>
      </c>
      <c r="AK2641" s="3">
        <v>3732524</v>
      </c>
      <c r="AL2641" s="3">
        <v>2588068</v>
      </c>
      <c r="AM2641" s="3">
        <v>1144456</v>
      </c>
      <c r="AN2641" s="3">
        <v>521476</v>
      </c>
      <c r="AO2641" s="3">
        <v>0</v>
      </c>
      <c r="AP2641" s="3">
        <v>-521476</v>
      </c>
      <c r="AQ2641" s="3">
        <v>0</v>
      </c>
      <c r="AR2641" s="3">
        <f>Tabela1[[#This Row],[Potrzeby finansowe 2027
w tym:]]+Tabela1[[#This Row],[Rozliczenie 2025 potrz. fin.]]</f>
        <v>75042233</v>
      </c>
      <c r="AS2641" s="3">
        <v>0</v>
      </c>
      <c r="AT2641" s="3">
        <v>0</v>
      </c>
      <c r="AU2641" s="3"/>
      <c r="AV2641" s="3"/>
      <c r="AW2641" s="3"/>
      <c r="AX2641" s="3"/>
      <c r="AY2641" s="3"/>
      <c r="AZ2641" s="3"/>
      <c r="BA2641" s="3">
        <v>627360</v>
      </c>
      <c r="BB2641" s="3">
        <v>0</v>
      </c>
      <c r="BC2641" s="3">
        <v>250.51</v>
      </c>
      <c r="BD2641" s="3">
        <v>25563.26</v>
      </c>
      <c r="BE2641" s="3">
        <v>625.42999999999995</v>
      </c>
      <c r="BF2641" s="3">
        <v>3370.25</v>
      </c>
      <c r="BG2641" s="3">
        <v>1174170</v>
      </c>
      <c r="BH2641" s="3">
        <v>59791</v>
      </c>
      <c r="BI2641" s="3">
        <v>394874</v>
      </c>
      <c r="BJ2641" s="3">
        <v>6861211.4725000011</v>
      </c>
      <c r="BK2641" s="3">
        <v>3300368.790000001</v>
      </c>
      <c r="BL2641" s="3">
        <v>1375840.65</v>
      </c>
      <c r="BM2641" s="3">
        <v>11491689.43</v>
      </c>
      <c r="BN2641" s="53">
        <v>0.81494413407821231</v>
      </c>
      <c r="BO2641" s="54">
        <v>2.6252013999999999E-3</v>
      </c>
      <c r="BP2641" s="70">
        <v>66231</v>
      </c>
      <c r="BQ2641" s="71"/>
      <c r="BR2641" s="70"/>
      <c r="BS2641" s="72"/>
      <c r="BT2641" s="72"/>
      <c r="BU2641" s="70">
        <v>58692979</v>
      </c>
      <c r="BV2641" s="70">
        <v>7004894</v>
      </c>
      <c r="BW2641" s="74">
        <v>31257988</v>
      </c>
      <c r="BX2641" s="70">
        <v>96955861</v>
      </c>
    </row>
    <row r="2642" spans="1:76" x14ac:dyDescent="0.3">
      <c r="A2642" s="73" t="s">
        <v>2322</v>
      </c>
      <c r="B2642" s="2" t="s">
        <v>113</v>
      </c>
      <c r="C2642" s="2" t="s">
        <v>21</v>
      </c>
      <c r="D2642" s="2"/>
      <c r="E2642" s="2"/>
      <c r="F2642" s="17" t="str">
        <f>+Tabela1[[#This Row],[WK]]&amp;Tabela1[[#This Row],[PK]]&amp;Tabela1[[#This Row],[GK]]</f>
        <v>1605</v>
      </c>
      <c r="G2642" s="2" t="s">
        <v>2478</v>
      </c>
      <c r="H2642" s="3">
        <v>2716953976.9400001</v>
      </c>
      <c r="I2642" s="4">
        <v>1.125</v>
      </c>
      <c r="J2642" s="3">
        <v>3056573224.0599999</v>
      </c>
      <c r="K2642" s="11">
        <v>0.02</v>
      </c>
      <c r="L2642" s="3">
        <v>61131464</v>
      </c>
      <c r="M2642" s="3"/>
      <c r="N2642" s="5"/>
      <c r="O2642" s="3">
        <v>927229150.37</v>
      </c>
      <c r="P2642" s="4">
        <v>1.125</v>
      </c>
      <c r="Q2642" s="3">
        <v>1043132794.17</v>
      </c>
      <c r="R2642" s="4">
        <v>1.7000000000000001E-2</v>
      </c>
      <c r="S2642" s="3">
        <v>17733258</v>
      </c>
      <c r="T2642" s="3"/>
      <c r="U2642" s="5"/>
      <c r="V2642" s="3">
        <v>53753903</v>
      </c>
      <c r="W2642" s="5"/>
      <c r="X2642" s="3">
        <v>29916793</v>
      </c>
      <c r="Y2642" s="3">
        <v>0</v>
      </c>
      <c r="Z2642" s="3">
        <v>156761</v>
      </c>
      <c r="AA2642" s="3">
        <v>2305509</v>
      </c>
      <c r="AB2642" s="3">
        <v>27454523</v>
      </c>
      <c r="AC2642" s="3">
        <v>0</v>
      </c>
      <c r="AD2642" s="3">
        <v>852661</v>
      </c>
      <c r="AE2642" s="3">
        <v>0</v>
      </c>
      <c r="AF2642" s="3">
        <v>61131464</v>
      </c>
      <c r="AG2642" s="3">
        <v>17733258</v>
      </c>
      <c r="AH2642" s="3">
        <v>852661</v>
      </c>
      <c r="AI2642" s="3">
        <v>53753903</v>
      </c>
      <c r="AJ2642" s="3">
        <v>3388494</v>
      </c>
      <c r="AK2642" s="3">
        <v>3003221</v>
      </c>
      <c r="AL2642" s="3">
        <v>2150560</v>
      </c>
      <c r="AM2642" s="3">
        <v>852661</v>
      </c>
      <c r="AN2642" s="3">
        <v>-385273</v>
      </c>
      <c r="AO2642" s="3">
        <v>0</v>
      </c>
      <c r="AP2642" s="3">
        <v>0</v>
      </c>
      <c r="AQ2642" s="3">
        <v>-385273</v>
      </c>
      <c r="AR2642" s="3">
        <f>Tabela1[[#This Row],[Potrzeby finansowe 2027
w tym:]]+Tabela1[[#This Row],[Rozliczenie 2025 potrz. fin.]]</f>
        <v>29531520</v>
      </c>
      <c r="AS2642" s="3">
        <v>0</v>
      </c>
      <c r="AT2642" s="3">
        <v>0</v>
      </c>
      <c r="AU2642" s="3"/>
      <c r="AV2642" s="3"/>
      <c r="AW2642" s="3"/>
      <c r="AX2642" s="3"/>
      <c r="AY2642" s="3"/>
      <c r="AZ2642" s="3"/>
      <c r="BA2642" s="3">
        <v>156761</v>
      </c>
      <c r="BB2642" s="3">
        <v>0</v>
      </c>
      <c r="BC2642" s="3">
        <v>89.51</v>
      </c>
      <c r="BD2642" s="3">
        <v>5909.68</v>
      </c>
      <c r="BE2642" s="3">
        <v>1042.18</v>
      </c>
      <c r="BF2642" s="3">
        <v>677.93</v>
      </c>
      <c r="BG2642" s="3">
        <v>1156044</v>
      </c>
      <c r="BH2642" s="3">
        <v>58868</v>
      </c>
      <c r="BI2642" s="3">
        <v>1149465</v>
      </c>
      <c r="BJ2642" s="3">
        <v>19972781.802499995</v>
      </c>
      <c r="BK2642" s="3">
        <v>10996406.269999996</v>
      </c>
      <c r="BL2642" s="3">
        <v>2492568.12</v>
      </c>
      <c r="BM2642" s="3">
        <v>30920365.890000001</v>
      </c>
      <c r="BN2642" s="53">
        <v>1.2499424909628656</v>
      </c>
      <c r="BO2642" s="54">
        <v>2.0546138000000001E-3</v>
      </c>
      <c r="BP2642" s="70">
        <v>51836</v>
      </c>
      <c r="BQ2642" s="71"/>
      <c r="BR2642" s="70"/>
      <c r="BS2642" s="72"/>
      <c r="BT2642" s="72"/>
      <c r="BU2642" s="70">
        <v>61131464</v>
      </c>
      <c r="BV2642" s="70">
        <v>17733258</v>
      </c>
      <c r="BW2642" s="74">
        <v>852661</v>
      </c>
      <c r="BX2642" s="70">
        <v>79717383</v>
      </c>
    </row>
    <row r="2643" spans="1:76" x14ac:dyDescent="0.3">
      <c r="A2643" s="73" t="s">
        <v>2322</v>
      </c>
      <c r="B2643" s="2" t="s">
        <v>113</v>
      </c>
      <c r="C2643" s="2" t="s">
        <v>23</v>
      </c>
      <c r="D2643" s="2"/>
      <c r="E2643" s="2"/>
      <c r="F2643" s="17" t="str">
        <f>+Tabela1[[#This Row],[WK]]&amp;Tabela1[[#This Row],[PK]]&amp;Tabela1[[#This Row],[GK]]</f>
        <v>1606</v>
      </c>
      <c r="G2643" s="2" t="s">
        <v>2479</v>
      </c>
      <c r="H2643" s="3">
        <v>1927376691.5899999</v>
      </c>
      <c r="I2643" s="4">
        <v>1.125</v>
      </c>
      <c r="J2643" s="3">
        <v>2168298778.04</v>
      </c>
      <c r="K2643" s="11">
        <v>0.02</v>
      </c>
      <c r="L2643" s="3">
        <v>43365976</v>
      </c>
      <c r="M2643" s="3"/>
      <c r="N2643" s="5"/>
      <c r="O2643" s="3">
        <v>263458914.46000004</v>
      </c>
      <c r="P2643" s="4">
        <v>1.125</v>
      </c>
      <c r="Q2643" s="3">
        <v>296391278.76999998</v>
      </c>
      <c r="R2643" s="4">
        <v>1.7000000000000001E-2</v>
      </c>
      <c r="S2643" s="3">
        <v>5038652</v>
      </c>
      <c r="T2643" s="3"/>
      <c r="U2643" s="5"/>
      <c r="V2643" s="3">
        <v>31479433</v>
      </c>
      <c r="W2643" s="5"/>
      <c r="X2643" s="3">
        <v>59656876</v>
      </c>
      <c r="Y2643" s="3">
        <v>3993041</v>
      </c>
      <c r="Z2643" s="3">
        <v>613471</v>
      </c>
      <c r="AA2643" s="3">
        <v>1605554</v>
      </c>
      <c r="AB2643" s="3">
        <v>41294020</v>
      </c>
      <c r="AC2643" s="3">
        <v>12150790</v>
      </c>
      <c r="AD2643" s="3">
        <v>28177443</v>
      </c>
      <c r="AE2643" s="3">
        <v>0</v>
      </c>
      <c r="AF2643" s="3">
        <v>43365976</v>
      </c>
      <c r="AG2643" s="3">
        <v>5038652</v>
      </c>
      <c r="AH2643" s="3">
        <v>28177443</v>
      </c>
      <c r="AI2643" s="3">
        <v>31479433</v>
      </c>
      <c r="AJ2643" s="3">
        <v>1701794</v>
      </c>
      <c r="AK2643" s="3">
        <v>1701794</v>
      </c>
      <c r="AL2643" s="3">
        <v>2022101</v>
      </c>
      <c r="AM2643" s="3">
        <v>-320307</v>
      </c>
      <c r="AN2643" s="3">
        <v>102105</v>
      </c>
      <c r="AO2643" s="3">
        <v>0</v>
      </c>
      <c r="AP2643" s="3">
        <v>-102105</v>
      </c>
      <c r="AQ2643" s="3">
        <v>0</v>
      </c>
      <c r="AR2643" s="3">
        <f>Tabela1[[#This Row],[Potrzeby finansowe 2027
w tym:]]+Tabela1[[#This Row],[Rozliczenie 2025 potrz. fin.]]</f>
        <v>59656876</v>
      </c>
      <c r="AS2643" s="3">
        <v>0</v>
      </c>
      <c r="AT2643" s="3">
        <v>0</v>
      </c>
      <c r="AU2643" s="3"/>
      <c r="AV2643" s="3"/>
      <c r="AW2643" s="3"/>
      <c r="AX2643" s="3"/>
      <c r="AY2643" s="3"/>
      <c r="AZ2643" s="3"/>
      <c r="BA2643" s="3">
        <v>613471</v>
      </c>
      <c r="BB2643" s="3">
        <v>0</v>
      </c>
      <c r="BC2643" s="3">
        <v>24.33</v>
      </c>
      <c r="BD2643" s="3">
        <v>22647.279999999999</v>
      </c>
      <c r="BE2643" s="3">
        <v>24.07</v>
      </c>
      <c r="BF2643" s="3">
        <v>13433.38</v>
      </c>
      <c r="BG2643" s="3">
        <v>816996</v>
      </c>
      <c r="BH2643" s="3">
        <v>41603</v>
      </c>
      <c r="BI2643" s="3">
        <v>788558</v>
      </c>
      <c r="BJ2643" s="3">
        <v>13701751.212500002</v>
      </c>
      <c r="BK2643" s="3">
        <v>9298304.3500000015</v>
      </c>
      <c r="BL2643" s="3">
        <v>693459.94</v>
      </c>
      <c r="BM2643" s="3">
        <v>16226867.57</v>
      </c>
      <c r="BN2643" s="53">
        <v>0.90652316792638843</v>
      </c>
      <c r="BO2643" s="54">
        <v>1.7388270999999999E-3</v>
      </c>
      <c r="BP2643" s="70">
        <v>43868</v>
      </c>
      <c r="BQ2643" s="71"/>
      <c r="BR2643" s="70"/>
      <c r="BS2643" s="72"/>
      <c r="BT2643" s="72"/>
      <c r="BU2643" s="70">
        <v>43365976</v>
      </c>
      <c r="BV2643" s="70">
        <v>5038652</v>
      </c>
      <c r="BW2643" s="74">
        <v>28177443</v>
      </c>
      <c r="BX2643" s="70">
        <v>76582071</v>
      </c>
    </row>
    <row r="2644" spans="1:76" x14ac:dyDescent="0.3">
      <c r="A2644" s="73" t="s">
        <v>2322</v>
      </c>
      <c r="B2644" s="2" t="s">
        <v>113</v>
      </c>
      <c r="C2644" s="2" t="s">
        <v>30</v>
      </c>
      <c r="D2644" s="2"/>
      <c r="E2644" s="2"/>
      <c r="F2644" s="17" t="str">
        <f>+Tabela1[[#This Row],[WK]]&amp;Tabela1[[#This Row],[PK]]&amp;Tabela1[[#This Row],[GK]]</f>
        <v>1607</v>
      </c>
      <c r="G2644" s="2" t="s">
        <v>2480</v>
      </c>
      <c r="H2644" s="3">
        <v>5485676779.8599997</v>
      </c>
      <c r="I2644" s="4">
        <v>1.125</v>
      </c>
      <c r="J2644" s="3">
        <v>6171386377.3400002</v>
      </c>
      <c r="K2644" s="11">
        <v>0.02</v>
      </c>
      <c r="L2644" s="3">
        <v>123427728</v>
      </c>
      <c r="M2644" s="3"/>
      <c r="N2644" s="5"/>
      <c r="O2644" s="3">
        <v>635511788.09000003</v>
      </c>
      <c r="P2644" s="4">
        <v>1.125</v>
      </c>
      <c r="Q2644" s="3">
        <v>714950761.60000002</v>
      </c>
      <c r="R2644" s="4">
        <v>1.7000000000000001E-2</v>
      </c>
      <c r="S2644" s="3">
        <v>12154163</v>
      </c>
      <c r="T2644" s="3"/>
      <c r="U2644" s="5"/>
      <c r="V2644" s="3">
        <v>88709051</v>
      </c>
      <c r="W2644" s="5"/>
      <c r="X2644" s="3">
        <v>160267731</v>
      </c>
      <c r="Y2644" s="3">
        <v>12645353</v>
      </c>
      <c r="Z2644" s="3">
        <v>518130</v>
      </c>
      <c r="AA2644" s="3">
        <v>3661480</v>
      </c>
      <c r="AB2644" s="3">
        <v>124187555</v>
      </c>
      <c r="AC2644" s="3">
        <v>19255213</v>
      </c>
      <c r="AD2644" s="3">
        <v>71558680</v>
      </c>
      <c r="AE2644" s="3">
        <v>0</v>
      </c>
      <c r="AF2644" s="3">
        <v>123427728</v>
      </c>
      <c r="AG2644" s="3">
        <v>12154163</v>
      </c>
      <c r="AH2644" s="3">
        <v>71558680</v>
      </c>
      <c r="AI2644" s="3">
        <v>88709051</v>
      </c>
      <c r="AJ2644" s="3">
        <v>8217968</v>
      </c>
      <c r="AK2644" s="3">
        <v>8217968</v>
      </c>
      <c r="AL2644" s="3">
        <v>5437224</v>
      </c>
      <c r="AM2644" s="3">
        <v>2780744</v>
      </c>
      <c r="AN2644" s="3">
        <v>2378821</v>
      </c>
      <c r="AO2644" s="3">
        <v>0</v>
      </c>
      <c r="AP2644" s="3">
        <v>-2378821</v>
      </c>
      <c r="AQ2644" s="3">
        <v>0</v>
      </c>
      <c r="AR2644" s="3">
        <f>Tabela1[[#This Row],[Potrzeby finansowe 2027
w tym:]]+Tabela1[[#This Row],[Rozliczenie 2025 potrz. fin.]]</f>
        <v>160267731</v>
      </c>
      <c r="AS2644" s="3">
        <v>0</v>
      </c>
      <c r="AT2644" s="3">
        <v>0</v>
      </c>
      <c r="AU2644" s="3"/>
      <c r="AV2644" s="3"/>
      <c r="AW2644" s="3"/>
      <c r="AX2644" s="3"/>
      <c r="AY2644" s="3"/>
      <c r="AZ2644" s="3"/>
      <c r="BA2644" s="3">
        <v>518130</v>
      </c>
      <c r="BB2644" s="3">
        <v>0</v>
      </c>
      <c r="BC2644" s="3">
        <v>229.57</v>
      </c>
      <c r="BD2644" s="3">
        <v>20211.87</v>
      </c>
      <c r="BE2644" s="3">
        <v>3433.55</v>
      </c>
      <c r="BF2644" s="3">
        <v>882.87</v>
      </c>
      <c r="BG2644" s="3">
        <v>2471038</v>
      </c>
      <c r="BH2644" s="3">
        <v>125830</v>
      </c>
      <c r="BI2644" s="3">
        <v>1190442</v>
      </c>
      <c r="BJ2644" s="3">
        <v>20684770.512499996</v>
      </c>
      <c r="BK2644" s="3">
        <v>11629811.679999996</v>
      </c>
      <c r="BL2644" s="3">
        <v>5829986.1399999997</v>
      </c>
      <c r="BM2644" s="3">
        <v>24559863.050000001</v>
      </c>
      <c r="BN2644" s="53">
        <v>0.89558823529411757</v>
      </c>
      <c r="BO2644" s="54">
        <v>4.9298349E-3</v>
      </c>
      <c r="BP2644" s="70">
        <v>124374</v>
      </c>
      <c r="BQ2644" s="71"/>
      <c r="BR2644" s="70"/>
      <c r="BS2644" s="72"/>
      <c r="BT2644" s="72"/>
      <c r="BU2644" s="70">
        <v>123427728</v>
      </c>
      <c r="BV2644" s="70">
        <v>12154163</v>
      </c>
      <c r="BW2644" s="74">
        <v>71558680</v>
      </c>
      <c r="BX2644" s="70">
        <v>207140571</v>
      </c>
    </row>
    <row r="2645" spans="1:76" x14ac:dyDescent="0.3">
      <c r="A2645" s="73" t="s">
        <v>2322</v>
      </c>
      <c r="B2645" s="2" t="s">
        <v>113</v>
      </c>
      <c r="C2645" s="2" t="s">
        <v>54</v>
      </c>
      <c r="D2645" s="2"/>
      <c r="E2645" s="2"/>
      <c r="F2645" s="17" t="str">
        <f>+Tabela1[[#This Row],[WK]]&amp;Tabela1[[#This Row],[PK]]&amp;Tabela1[[#This Row],[GK]]</f>
        <v>1608</v>
      </c>
      <c r="G2645" s="2" t="s">
        <v>2481</v>
      </c>
      <c r="H2645" s="3">
        <v>2430900248.1100001</v>
      </c>
      <c r="I2645" s="4">
        <v>1.125</v>
      </c>
      <c r="J2645" s="3">
        <v>2734762779.1199999</v>
      </c>
      <c r="K2645" s="11">
        <v>0.02</v>
      </c>
      <c r="L2645" s="3">
        <v>54695256</v>
      </c>
      <c r="M2645" s="3"/>
      <c r="N2645" s="5"/>
      <c r="O2645" s="3">
        <v>288769373.97999996</v>
      </c>
      <c r="P2645" s="4">
        <v>1.125</v>
      </c>
      <c r="Q2645" s="3">
        <v>324865545.73000002</v>
      </c>
      <c r="R2645" s="4">
        <v>1.7000000000000001E-2</v>
      </c>
      <c r="S2645" s="3">
        <v>5522714</v>
      </c>
      <c r="T2645" s="3"/>
      <c r="U2645" s="5"/>
      <c r="V2645" s="3">
        <v>39699505</v>
      </c>
      <c r="W2645" s="5"/>
      <c r="X2645" s="3">
        <v>68655668</v>
      </c>
      <c r="Y2645" s="3">
        <v>4617817</v>
      </c>
      <c r="Z2645" s="3">
        <v>227129</v>
      </c>
      <c r="AA2645" s="3">
        <v>1682676</v>
      </c>
      <c r="AB2645" s="3">
        <v>47788163</v>
      </c>
      <c r="AC2645" s="3">
        <v>14339883</v>
      </c>
      <c r="AD2645" s="3">
        <v>28956163</v>
      </c>
      <c r="AE2645" s="3">
        <v>0</v>
      </c>
      <c r="AF2645" s="3">
        <v>54695256</v>
      </c>
      <c r="AG2645" s="3">
        <v>5522714</v>
      </c>
      <c r="AH2645" s="3">
        <v>28956163</v>
      </c>
      <c r="AI2645" s="3">
        <v>39699505</v>
      </c>
      <c r="AJ2645" s="3">
        <v>1056542</v>
      </c>
      <c r="AK2645" s="3">
        <v>1056542</v>
      </c>
      <c r="AL2645" s="3">
        <v>2705459</v>
      </c>
      <c r="AM2645" s="3">
        <v>-1648917</v>
      </c>
      <c r="AN2645" s="3">
        <v>-3610848</v>
      </c>
      <c r="AO2645" s="3">
        <v>0</v>
      </c>
      <c r="AP2645" s="3">
        <v>3610848</v>
      </c>
      <c r="AQ2645" s="3">
        <v>0</v>
      </c>
      <c r="AR2645" s="3">
        <f>Tabela1[[#This Row],[Potrzeby finansowe 2027
w tym:]]+Tabela1[[#This Row],[Rozliczenie 2025 potrz. fin.]]</f>
        <v>68655668</v>
      </c>
      <c r="AS2645" s="3">
        <v>0</v>
      </c>
      <c r="AT2645" s="3">
        <v>0</v>
      </c>
      <c r="AU2645" s="3"/>
      <c r="AV2645" s="3"/>
      <c r="AW2645" s="3"/>
      <c r="AX2645" s="3"/>
      <c r="AY2645" s="3"/>
      <c r="AZ2645" s="3"/>
      <c r="BA2645" s="3">
        <v>227129</v>
      </c>
      <c r="BB2645" s="3">
        <v>0</v>
      </c>
      <c r="BC2645" s="3">
        <v>100.91</v>
      </c>
      <c r="BD2645" s="3">
        <v>9562.86</v>
      </c>
      <c r="BE2645" s="3">
        <v>138.34</v>
      </c>
      <c r="BF2645" s="3">
        <v>326.32</v>
      </c>
      <c r="BG2645" s="3">
        <v>1185697</v>
      </c>
      <c r="BH2645" s="3">
        <v>60378</v>
      </c>
      <c r="BI2645" s="3">
        <v>496979</v>
      </c>
      <c r="BJ2645" s="3">
        <v>8635366.3925000019</v>
      </c>
      <c r="BK2645" s="3">
        <v>5220138.1100000013</v>
      </c>
      <c r="BL2645" s="3">
        <v>1925659.51</v>
      </c>
      <c r="BM2645" s="3">
        <v>9809594.1099999994</v>
      </c>
      <c r="BN2645" s="53">
        <v>0.91252875451856719</v>
      </c>
      <c r="BO2645" s="54">
        <v>2.1489266E-3</v>
      </c>
      <c r="BP2645" s="70">
        <v>54215</v>
      </c>
      <c r="BQ2645" s="71"/>
      <c r="BR2645" s="70"/>
      <c r="BS2645" s="72"/>
      <c r="BT2645" s="72"/>
      <c r="BU2645" s="70">
        <v>54695256</v>
      </c>
      <c r="BV2645" s="70">
        <v>5522714</v>
      </c>
      <c r="BW2645" s="74">
        <v>28956163</v>
      </c>
      <c r="BX2645" s="70">
        <v>89174133</v>
      </c>
    </row>
    <row r="2646" spans="1:76" x14ac:dyDescent="0.3">
      <c r="A2646" s="73" t="s">
        <v>2322</v>
      </c>
      <c r="B2646" s="2" t="s">
        <v>113</v>
      </c>
      <c r="C2646" s="2" t="s">
        <v>56</v>
      </c>
      <c r="D2646" s="2"/>
      <c r="E2646" s="2"/>
      <c r="F2646" s="17" t="str">
        <f>+Tabela1[[#This Row],[WK]]&amp;Tabela1[[#This Row],[PK]]&amp;Tabela1[[#This Row],[GK]]</f>
        <v>1609</v>
      </c>
      <c r="G2646" s="2" t="s">
        <v>2379</v>
      </c>
      <c r="H2646" s="3">
        <v>5653339338.6899996</v>
      </c>
      <c r="I2646" s="4">
        <v>1.125</v>
      </c>
      <c r="J2646" s="3">
        <v>6360006756.0299997</v>
      </c>
      <c r="K2646" s="11">
        <v>0.02</v>
      </c>
      <c r="L2646" s="3">
        <v>127200135</v>
      </c>
      <c r="M2646" s="3"/>
      <c r="N2646" s="5"/>
      <c r="O2646" s="3">
        <v>699526256.41000009</v>
      </c>
      <c r="P2646" s="4">
        <v>1.125</v>
      </c>
      <c r="Q2646" s="3">
        <v>786967038.46000004</v>
      </c>
      <c r="R2646" s="4">
        <v>1.7000000000000001E-2</v>
      </c>
      <c r="S2646" s="3">
        <v>13378440</v>
      </c>
      <c r="T2646" s="3"/>
      <c r="U2646" s="5"/>
      <c r="V2646" s="3">
        <v>86819274</v>
      </c>
      <c r="W2646" s="5"/>
      <c r="X2646" s="3">
        <v>42608475</v>
      </c>
      <c r="Y2646" s="3">
        <v>0</v>
      </c>
      <c r="Z2646" s="3">
        <v>1701626</v>
      </c>
      <c r="AA2646" s="3">
        <v>3077232</v>
      </c>
      <c r="AB2646" s="3">
        <v>37829617</v>
      </c>
      <c r="AC2646" s="3">
        <v>0</v>
      </c>
      <c r="AD2646" s="3">
        <v>0</v>
      </c>
      <c r="AE2646" s="3">
        <v>1123095</v>
      </c>
      <c r="AF2646" s="3">
        <v>126077040</v>
      </c>
      <c r="AG2646" s="3">
        <v>13378440</v>
      </c>
      <c r="AH2646" s="3">
        <v>0</v>
      </c>
      <c r="AI2646" s="3">
        <v>86819274</v>
      </c>
      <c r="AJ2646" s="3">
        <v>2809832</v>
      </c>
      <c r="AK2646" s="3">
        <v>1367825</v>
      </c>
      <c r="AL2646" s="3">
        <v>8370912</v>
      </c>
      <c r="AM2646" s="3">
        <v>-7003087</v>
      </c>
      <c r="AN2646" s="3">
        <v>-1442007</v>
      </c>
      <c r="AO2646" s="3">
        <v>0</v>
      </c>
      <c r="AP2646" s="3">
        <v>0</v>
      </c>
      <c r="AQ2646" s="3">
        <v>-1442007</v>
      </c>
      <c r="AR2646" s="3">
        <f>Tabela1[[#This Row],[Potrzeby finansowe 2027
w tym:]]+Tabela1[[#This Row],[Rozliczenie 2025 potrz. fin.]]</f>
        <v>41166468</v>
      </c>
      <c r="AS2646" s="3">
        <v>0</v>
      </c>
      <c r="AT2646" s="3">
        <v>0</v>
      </c>
      <c r="AU2646" s="3"/>
      <c r="AV2646" s="3"/>
      <c r="AW2646" s="3"/>
      <c r="AX2646" s="3"/>
      <c r="AY2646" s="3"/>
      <c r="AZ2646" s="3"/>
      <c r="BA2646" s="3">
        <v>1701626</v>
      </c>
      <c r="BB2646" s="3">
        <v>0</v>
      </c>
      <c r="BC2646" s="3">
        <v>348.34</v>
      </c>
      <c r="BD2646" s="3">
        <v>61692.74</v>
      </c>
      <c r="BE2646" s="3">
        <v>5608</v>
      </c>
      <c r="BF2646" s="3">
        <v>29517.26</v>
      </c>
      <c r="BG2646" s="3">
        <v>2370904</v>
      </c>
      <c r="BH2646" s="3">
        <v>120731</v>
      </c>
      <c r="BI2646" s="3">
        <v>706328</v>
      </c>
      <c r="BJ2646" s="3">
        <v>12272953.242500002</v>
      </c>
      <c r="BK2646" s="3">
        <v>8310280.4200000018</v>
      </c>
      <c r="BL2646" s="3">
        <v>2273922.59</v>
      </c>
      <c r="BM2646" s="3">
        <v>11302846.109999999</v>
      </c>
      <c r="BN2646" s="53">
        <v>1.1610088728228722</v>
      </c>
      <c r="BO2646" s="54">
        <v>3.9429846000000003E-3</v>
      </c>
      <c r="BP2646" s="70">
        <v>99477</v>
      </c>
      <c r="BQ2646" s="71"/>
      <c r="BR2646" s="70"/>
      <c r="BS2646" s="72"/>
      <c r="BT2646" s="72"/>
      <c r="BU2646" s="70">
        <v>126077040</v>
      </c>
      <c r="BV2646" s="70">
        <v>13378440</v>
      </c>
      <c r="BW2646" s="74">
        <v>0</v>
      </c>
      <c r="BX2646" s="70">
        <v>139455480</v>
      </c>
    </row>
    <row r="2647" spans="1:76" x14ac:dyDescent="0.3">
      <c r="A2647" s="73" t="s">
        <v>2322</v>
      </c>
      <c r="B2647" s="2" t="s">
        <v>113</v>
      </c>
      <c r="C2647" s="2" t="s">
        <v>69</v>
      </c>
      <c r="D2647" s="2"/>
      <c r="E2647" s="2"/>
      <c r="F2647" s="17" t="str">
        <f>+Tabela1[[#This Row],[WK]]&amp;Tabela1[[#This Row],[PK]]&amp;Tabela1[[#This Row],[GK]]</f>
        <v>1610</v>
      </c>
      <c r="G2647" s="2" t="s">
        <v>2482</v>
      </c>
      <c r="H2647" s="3">
        <v>2039310299.53</v>
      </c>
      <c r="I2647" s="4">
        <v>1.125</v>
      </c>
      <c r="J2647" s="3">
        <v>2294224086.9699998</v>
      </c>
      <c r="K2647" s="11">
        <v>0.02</v>
      </c>
      <c r="L2647" s="3">
        <v>45884482</v>
      </c>
      <c r="M2647" s="3"/>
      <c r="N2647" s="5"/>
      <c r="O2647" s="3">
        <v>175474802.61000001</v>
      </c>
      <c r="P2647" s="4">
        <v>1.125</v>
      </c>
      <c r="Q2647" s="3">
        <v>197409152.94</v>
      </c>
      <c r="R2647" s="4">
        <v>1.7000000000000001E-2</v>
      </c>
      <c r="S2647" s="3">
        <v>3355956</v>
      </c>
      <c r="T2647" s="3"/>
      <c r="U2647" s="5"/>
      <c r="V2647" s="3">
        <v>32825847</v>
      </c>
      <c r="W2647" s="5"/>
      <c r="X2647" s="3">
        <v>63270478</v>
      </c>
      <c r="Y2647" s="3">
        <v>15279095</v>
      </c>
      <c r="Z2647" s="3">
        <v>94820</v>
      </c>
      <c r="AA2647" s="3">
        <v>1625226</v>
      </c>
      <c r="AB2647" s="3">
        <v>36033842</v>
      </c>
      <c r="AC2647" s="3">
        <v>10237495</v>
      </c>
      <c r="AD2647" s="3">
        <v>30444631</v>
      </c>
      <c r="AE2647" s="3">
        <v>0</v>
      </c>
      <c r="AF2647" s="3">
        <v>45884482</v>
      </c>
      <c r="AG2647" s="3">
        <v>3355956</v>
      </c>
      <c r="AH2647" s="3">
        <v>30444631</v>
      </c>
      <c r="AI2647" s="3">
        <v>32825847</v>
      </c>
      <c r="AJ2647" s="3">
        <v>2395036</v>
      </c>
      <c r="AK2647" s="3">
        <v>2395036</v>
      </c>
      <c r="AL2647" s="3">
        <v>2023890</v>
      </c>
      <c r="AM2647" s="3">
        <v>371146</v>
      </c>
      <c r="AN2647" s="3">
        <v>-1471058</v>
      </c>
      <c r="AO2647" s="3">
        <v>0</v>
      </c>
      <c r="AP2647" s="3">
        <v>1471058</v>
      </c>
      <c r="AQ2647" s="3">
        <v>0</v>
      </c>
      <c r="AR2647" s="3">
        <f>Tabela1[[#This Row],[Potrzeby finansowe 2027
w tym:]]+Tabela1[[#This Row],[Rozliczenie 2025 potrz. fin.]]</f>
        <v>63270478</v>
      </c>
      <c r="AS2647" s="3">
        <v>0</v>
      </c>
      <c r="AT2647" s="3">
        <v>0</v>
      </c>
      <c r="AU2647" s="3"/>
      <c r="AV2647" s="3"/>
      <c r="AW2647" s="3"/>
      <c r="AX2647" s="3"/>
      <c r="AY2647" s="3"/>
      <c r="AZ2647" s="3"/>
      <c r="BA2647" s="3">
        <v>94820</v>
      </c>
      <c r="BB2647" s="3">
        <v>0</v>
      </c>
      <c r="BC2647" s="3">
        <v>35.200000000000003</v>
      </c>
      <c r="BD2647" s="3">
        <v>3069.45</v>
      </c>
      <c r="BE2647" s="3">
        <v>1879.87</v>
      </c>
      <c r="BF2647" s="3">
        <v>240.63</v>
      </c>
      <c r="BG2647" s="3">
        <v>989241</v>
      </c>
      <c r="BH2647" s="3">
        <v>50374</v>
      </c>
      <c r="BI2647" s="3">
        <v>635985</v>
      </c>
      <c r="BJ2647" s="3">
        <v>11050688.3325</v>
      </c>
      <c r="BK2647" s="3">
        <v>6145264.8699999992</v>
      </c>
      <c r="BL2647" s="3">
        <v>1826069.25</v>
      </c>
      <c r="BM2647" s="3">
        <v>15969555.35</v>
      </c>
      <c r="BN2647" s="53">
        <v>0.73265691751560957</v>
      </c>
      <c r="BO2647" s="54">
        <v>2.1885289999999998E-3</v>
      </c>
      <c r="BP2647" s="70">
        <v>55215</v>
      </c>
      <c r="BQ2647" s="71"/>
      <c r="BR2647" s="70"/>
      <c r="BS2647" s="72"/>
      <c r="BT2647" s="72"/>
      <c r="BU2647" s="70">
        <v>45884482</v>
      </c>
      <c r="BV2647" s="70">
        <v>3355956</v>
      </c>
      <c r="BW2647" s="74">
        <v>30444631</v>
      </c>
      <c r="BX2647" s="70">
        <v>79685069</v>
      </c>
    </row>
    <row r="2648" spans="1:76" x14ac:dyDescent="0.3">
      <c r="A2648" s="73" t="s">
        <v>2322</v>
      </c>
      <c r="B2648" s="2" t="s">
        <v>113</v>
      </c>
      <c r="C2648" s="2" t="s">
        <v>71</v>
      </c>
      <c r="D2648" s="2"/>
      <c r="E2648" s="2"/>
      <c r="F2648" s="17" t="str">
        <f>+Tabela1[[#This Row],[WK]]&amp;Tabela1[[#This Row],[PK]]&amp;Tabela1[[#This Row],[GK]]</f>
        <v>1611</v>
      </c>
      <c r="G2648" s="2" t="s">
        <v>2483</v>
      </c>
      <c r="H2648" s="3">
        <v>3173887843.7199998</v>
      </c>
      <c r="I2648" s="4">
        <v>1.125</v>
      </c>
      <c r="J2648" s="3">
        <v>3570623824.1900001</v>
      </c>
      <c r="K2648" s="11">
        <v>0.02</v>
      </c>
      <c r="L2648" s="3">
        <v>71412476</v>
      </c>
      <c r="M2648" s="3"/>
      <c r="N2648" s="5"/>
      <c r="O2648" s="3">
        <v>443803782.89999992</v>
      </c>
      <c r="P2648" s="4">
        <v>1.125</v>
      </c>
      <c r="Q2648" s="3">
        <v>499279255.75999999</v>
      </c>
      <c r="R2648" s="4">
        <v>1.7000000000000001E-2</v>
      </c>
      <c r="S2648" s="3">
        <v>8487747</v>
      </c>
      <c r="T2648" s="3"/>
      <c r="U2648" s="5"/>
      <c r="V2648" s="3">
        <v>52851930</v>
      </c>
      <c r="W2648" s="5"/>
      <c r="X2648" s="3">
        <v>94617577</v>
      </c>
      <c r="Y2648" s="3">
        <v>14248491</v>
      </c>
      <c r="Z2648" s="3">
        <v>737949</v>
      </c>
      <c r="AA2648" s="3">
        <v>2157371</v>
      </c>
      <c r="AB2648" s="3">
        <v>65274319</v>
      </c>
      <c r="AC2648" s="3">
        <v>12199447</v>
      </c>
      <c r="AD2648" s="3">
        <v>42397193</v>
      </c>
      <c r="AE2648" s="3">
        <v>0</v>
      </c>
      <c r="AF2648" s="3">
        <v>71412476</v>
      </c>
      <c r="AG2648" s="3">
        <v>8487747</v>
      </c>
      <c r="AH2648" s="3">
        <v>42397193</v>
      </c>
      <c r="AI2648" s="3">
        <v>52851930</v>
      </c>
      <c r="AJ2648" s="3">
        <v>12548559</v>
      </c>
      <c r="AK2648" s="3">
        <v>13180106</v>
      </c>
      <c r="AL2648" s="3">
        <v>3399824</v>
      </c>
      <c r="AM2648" s="3">
        <v>9780282</v>
      </c>
      <c r="AN2648" s="3">
        <v>631547</v>
      </c>
      <c r="AO2648" s="3">
        <v>0</v>
      </c>
      <c r="AP2648" s="3">
        <v>0</v>
      </c>
      <c r="AQ2648" s="3">
        <v>631547</v>
      </c>
      <c r="AR2648" s="3">
        <f>Tabela1[[#This Row],[Potrzeby finansowe 2027
w tym:]]+Tabela1[[#This Row],[Rozliczenie 2025 potrz. fin.]]</f>
        <v>95249124</v>
      </c>
      <c r="AS2648" s="3">
        <v>0</v>
      </c>
      <c r="AT2648" s="3">
        <v>0</v>
      </c>
      <c r="AU2648" s="3"/>
      <c r="AV2648" s="3"/>
      <c r="AW2648" s="3"/>
      <c r="AX2648" s="3"/>
      <c r="AY2648" s="3"/>
      <c r="AZ2648" s="3"/>
      <c r="BA2648" s="3">
        <v>737949</v>
      </c>
      <c r="BB2648" s="3">
        <v>0</v>
      </c>
      <c r="BC2648" s="3">
        <v>167.95</v>
      </c>
      <c r="BD2648" s="3">
        <v>29320.87</v>
      </c>
      <c r="BE2648" s="3">
        <v>4893.9399999999996</v>
      </c>
      <c r="BF2648" s="3">
        <v>1239.98</v>
      </c>
      <c r="BG2648" s="3">
        <v>1380467</v>
      </c>
      <c r="BH2648" s="3">
        <v>70296</v>
      </c>
      <c r="BI2648" s="3">
        <v>776904</v>
      </c>
      <c r="BJ2648" s="3">
        <v>13499259.794999998</v>
      </c>
      <c r="BK2648" s="3">
        <v>3520020.91</v>
      </c>
      <c r="BL2648" s="3">
        <v>12720586.51</v>
      </c>
      <c r="BM2648" s="3">
        <v>14475782.52</v>
      </c>
      <c r="BN2648" s="53">
        <v>0.81772099901413076</v>
      </c>
      <c r="BO2648" s="54">
        <v>3.1818390000000001E-3</v>
      </c>
      <c r="BP2648" s="70">
        <v>80275</v>
      </c>
      <c r="BQ2648" s="71"/>
      <c r="BR2648" s="70"/>
      <c r="BS2648" s="72"/>
      <c r="BT2648" s="72"/>
      <c r="BU2648" s="70">
        <v>71412476</v>
      </c>
      <c r="BV2648" s="70">
        <v>8487747</v>
      </c>
      <c r="BW2648" s="74">
        <v>42397193</v>
      </c>
      <c r="BX2648" s="70">
        <v>122297416</v>
      </c>
    </row>
    <row r="2649" spans="1:76" x14ac:dyDescent="0.3">
      <c r="A2649" s="73" t="s">
        <v>2322</v>
      </c>
      <c r="B2649" s="2" t="s">
        <v>126</v>
      </c>
      <c r="C2649" s="2" t="s">
        <v>12</v>
      </c>
      <c r="D2649" s="2"/>
      <c r="E2649" s="2"/>
      <c r="F2649" s="17" t="str">
        <f>+Tabela1[[#This Row],[WK]]&amp;Tabela1[[#This Row],[PK]]&amp;Tabela1[[#This Row],[GK]]</f>
        <v>1801</v>
      </c>
      <c r="G2649" s="2" t="s">
        <v>2484</v>
      </c>
      <c r="H2649" s="3">
        <v>792800097.24000001</v>
      </c>
      <c r="I2649" s="4">
        <v>1.125</v>
      </c>
      <c r="J2649" s="3">
        <v>891900109.39999998</v>
      </c>
      <c r="K2649" s="11">
        <v>0.02</v>
      </c>
      <c r="L2649" s="3">
        <v>17838002</v>
      </c>
      <c r="M2649" s="3"/>
      <c r="N2649" s="5"/>
      <c r="O2649" s="3">
        <v>131232603.02000001</v>
      </c>
      <c r="P2649" s="4">
        <v>1.125</v>
      </c>
      <c r="Q2649" s="3">
        <v>147636678.40000001</v>
      </c>
      <c r="R2649" s="4">
        <v>1.7000000000000001E-2</v>
      </c>
      <c r="S2649" s="3">
        <v>2509824</v>
      </c>
      <c r="T2649" s="3"/>
      <c r="U2649" s="5"/>
      <c r="V2649" s="3">
        <v>14315891</v>
      </c>
      <c r="W2649" s="5"/>
      <c r="X2649" s="3">
        <v>38262641</v>
      </c>
      <c r="Y2649" s="3">
        <v>9179217</v>
      </c>
      <c r="Z2649" s="3">
        <v>5631116</v>
      </c>
      <c r="AA2649" s="3">
        <v>1459775</v>
      </c>
      <c r="AB2649" s="3">
        <v>14744657</v>
      </c>
      <c r="AC2649" s="3">
        <v>7247876</v>
      </c>
      <c r="AD2649" s="3">
        <v>23962354</v>
      </c>
      <c r="AE2649" s="3">
        <v>1678872</v>
      </c>
      <c r="AF2649" s="3">
        <v>17838002</v>
      </c>
      <c r="AG2649" s="3">
        <v>2509824</v>
      </c>
      <c r="AH2649" s="3">
        <v>22283482</v>
      </c>
      <c r="AI2649" s="3">
        <v>14315891</v>
      </c>
      <c r="AJ2649" s="3">
        <v>948515</v>
      </c>
      <c r="AK2649" s="3">
        <v>964120</v>
      </c>
      <c r="AL2649" s="3">
        <v>981151</v>
      </c>
      <c r="AM2649" s="3">
        <v>-17031</v>
      </c>
      <c r="AN2649" s="3">
        <v>-514685</v>
      </c>
      <c r="AO2649" s="3">
        <v>0</v>
      </c>
      <c r="AP2649" s="3">
        <v>530290</v>
      </c>
      <c r="AQ2649" s="3">
        <v>15605</v>
      </c>
      <c r="AR2649" s="3">
        <f>Tabela1[[#This Row],[Potrzeby finansowe 2027
w tym:]]+Tabela1[[#This Row],[Rozliczenie 2025 potrz. fin.]]</f>
        <v>38278246</v>
      </c>
      <c r="AS2649" s="3">
        <v>0</v>
      </c>
      <c r="AT2649" s="3">
        <v>0</v>
      </c>
      <c r="AU2649" s="3"/>
      <c r="AV2649" s="3"/>
      <c r="AW2649" s="3"/>
      <c r="AX2649" s="3"/>
      <c r="AY2649" s="3"/>
      <c r="AZ2649" s="3"/>
      <c r="BA2649" s="3">
        <v>5631116</v>
      </c>
      <c r="BB2649" s="3">
        <v>23098.15</v>
      </c>
      <c r="BC2649" s="3">
        <v>2159.34</v>
      </c>
      <c r="BD2649" s="3">
        <v>88632.87</v>
      </c>
      <c r="BE2649" s="3">
        <v>40.82</v>
      </c>
      <c r="BF2649" s="3">
        <v>0</v>
      </c>
      <c r="BG2649" s="3">
        <v>694500</v>
      </c>
      <c r="BH2649" s="3">
        <v>20215</v>
      </c>
      <c r="BI2649" s="3">
        <v>765275</v>
      </c>
      <c r="BJ2649" s="3">
        <v>13297207.182500001</v>
      </c>
      <c r="BK2649" s="3">
        <v>5438461.6600000001</v>
      </c>
      <c r="BL2649" s="3">
        <v>5256782.24</v>
      </c>
      <c r="BM2649" s="3">
        <v>20921417.609999999</v>
      </c>
      <c r="BN2649" s="53">
        <v>0.66155931646401578</v>
      </c>
      <c r="BO2649" s="54">
        <v>1.1645852E-3</v>
      </c>
      <c r="BP2649" s="70">
        <v>25269</v>
      </c>
      <c r="BQ2649" s="71"/>
      <c r="BR2649" s="70"/>
      <c r="BS2649" s="72"/>
      <c r="BT2649" s="72"/>
      <c r="BU2649" s="70">
        <v>17838002</v>
      </c>
      <c r="BV2649" s="70">
        <v>2509824</v>
      </c>
      <c r="BW2649" s="74">
        <v>22283482</v>
      </c>
      <c r="BX2649" s="70">
        <v>42631308</v>
      </c>
    </row>
    <row r="2650" spans="1:76" x14ac:dyDescent="0.3">
      <c r="A2650" s="73" t="s">
        <v>2322</v>
      </c>
      <c r="B2650" s="2" t="s">
        <v>126</v>
      </c>
      <c r="C2650" s="2" t="s">
        <v>11</v>
      </c>
      <c r="D2650" s="2"/>
      <c r="E2650" s="2"/>
      <c r="F2650" s="17" t="str">
        <f>+Tabela1[[#This Row],[WK]]&amp;Tabela1[[#This Row],[PK]]&amp;Tabela1[[#This Row],[GK]]</f>
        <v>1802</v>
      </c>
      <c r="G2650" s="2" t="s">
        <v>2485</v>
      </c>
      <c r="H2650" s="3">
        <v>2386571153.3800001</v>
      </c>
      <c r="I2650" s="4">
        <v>1.125</v>
      </c>
      <c r="J2650" s="3">
        <v>2684892547.5500002</v>
      </c>
      <c r="K2650" s="11">
        <v>0.02</v>
      </c>
      <c r="L2650" s="3">
        <v>53697851</v>
      </c>
      <c r="M2650" s="3"/>
      <c r="N2650" s="5"/>
      <c r="O2650" s="3">
        <v>156710425.06000003</v>
      </c>
      <c r="P2650" s="4">
        <v>1.125</v>
      </c>
      <c r="Q2650" s="3">
        <v>176299228.19</v>
      </c>
      <c r="R2650" s="4">
        <v>1.7000000000000001E-2</v>
      </c>
      <c r="S2650" s="3">
        <v>2997087</v>
      </c>
      <c r="T2650" s="3"/>
      <c r="U2650" s="5"/>
      <c r="V2650" s="3">
        <v>40958822</v>
      </c>
      <c r="W2650" s="5"/>
      <c r="X2650" s="3">
        <v>102223810</v>
      </c>
      <c r="Y2650" s="3">
        <v>22567706</v>
      </c>
      <c r="Z2650" s="3">
        <v>589834</v>
      </c>
      <c r="AA2650" s="3">
        <v>2394494</v>
      </c>
      <c r="AB2650" s="3">
        <v>41744161</v>
      </c>
      <c r="AC2650" s="3">
        <v>34927615</v>
      </c>
      <c r="AD2650" s="3">
        <v>61264988</v>
      </c>
      <c r="AE2650" s="3">
        <v>3694131</v>
      </c>
      <c r="AF2650" s="3">
        <v>53697851</v>
      </c>
      <c r="AG2650" s="3">
        <v>2997087</v>
      </c>
      <c r="AH2650" s="3">
        <v>57570857</v>
      </c>
      <c r="AI2650" s="3">
        <v>40958822</v>
      </c>
      <c r="AJ2650" s="3">
        <v>2806223</v>
      </c>
      <c r="AK2650" s="3">
        <v>2806223</v>
      </c>
      <c r="AL2650" s="3">
        <v>3025333</v>
      </c>
      <c r="AM2650" s="3">
        <v>-219110</v>
      </c>
      <c r="AN2650" s="3">
        <v>737297</v>
      </c>
      <c r="AO2650" s="3">
        <v>0</v>
      </c>
      <c r="AP2650" s="3">
        <v>-737297</v>
      </c>
      <c r="AQ2650" s="3">
        <v>0</v>
      </c>
      <c r="AR2650" s="3">
        <f>Tabela1[[#This Row],[Potrzeby finansowe 2027
w tym:]]+Tabela1[[#This Row],[Rozliczenie 2025 potrz. fin.]]</f>
        <v>102223810</v>
      </c>
      <c r="AS2650" s="3">
        <v>0</v>
      </c>
      <c r="AT2650" s="3">
        <v>0</v>
      </c>
      <c r="AU2650" s="3"/>
      <c r="AV2650" s="3"/>
      <c r="AW2650" s="3"/>
      <c r="AX2650" s="3"/>
      <c r="AY2650" s="3"/>
      <c r="AZ2650" s="3"/>
      <c r="BA2650" s="3">
        <v>589834</v>
      </c>
      <c r="BB2650" s="3">
        <v>0</v>
      </c>
      <c r="BC2650" s="3">
        <v>100.38</v>
      </c>
      <c r="BD2650" s="3">
        <v>25796.31</v>
      </c>
      <c r="BE2650" s="3">
        <v>76.89</v>
      </c>
      <c r="BF2650" s="3">
        <v>0.34</v>
      </c>
      <c r="BG2650" s="3">
        <v>1225582</v>
      </c>
      <c r="BH2650" s="3">
        <v>62409</v>
      </c>
      <c r="BI2650" s="3">
        <v>1168912</v>
      </c>
      <c r="BJ2650" s="3">
        <v>20310686.447499998</v>
      </c>
      <c r="BK2650" s="3">
        <v>10027123.309999999</v>
      </c>
      <c r="BL2650" s="3">
        <v>5086119.1399999997</v>
      </c>
      <c r="BM2650" s="3">
        <v>30962014.27</v>
      </c>
      <c r="BN2650" s="53">
        <v>0.68666611896155105</v>
      </c>
      <c r="BO2650" s="54">
        <v>2.688635E-3</v>
      </c>
      <c r="BP2650" s="70">
        <v>67832</v>
      </c>
      <c r="BQ2650" s="71"/>
      <c r="BR2650" s="70"/>
      <c r="BS2650" s="72"/>
      <c r="BT2650" s="72"/>
      <c r="BU2650" s="70">
        <v>53697851</v>
      </c>
      <c r="BV2650" s="70">
        <v>2997087</v>
      </c>
      <c r="BW2650" s="74">
        <v>57570857</v>
      </c>
      <c r="BX2650" s="70">
        <v>114265795</v>
      </c>
    </row>
    <row r="2651" spans="1:76" x14ac:dyDescent="0.3">
      <c r="A2651" s="73" t="s">
        <v>2322</v>
      </c>
      <c r="B2651" s="2" t="s">
        <v>126</v>
      </c>
      <c r="C2651" s="2" t="s">
        <v>16</v>
      </c>
      <c r="D2651" s="2"/>
      <c r="E2651" s="2"/>
      <c r="F2651" s="17" t="str">
        <f>+Tabela1[[#This Row],[WK]]&amp;Tabela1[[#This Row],[PK]]&amp;Tabela1[[#This Row],[GK]]</f>
        <v>1803</v>
      </c>
      <c r="G2651" s="2" t="s">
        <v>2486</v>
      </c>
      <c r="H2651" s="3">
        <v>5782446559.3900003</v>
      </c>
      <c r="I2651" s="4">
        <v>1.125</v>
      </c>
      <c r="J2651" s="3">
        <v>6505252379.3100004</v>
      </c>
      <c r="K2651" s="11">
        <v>0.02</v>
      </c>
      <c r="L2651" s="3">
        <v>130105048</v>
      </c>
      <c r="M2651" s="3"/>
      <c r="N2651" s="5"/>
      <c r="O2651" s="3">
        <v>1115234952.05</v>
      </c>
      <c r="P2651" s="4">
        <v>1.125</v>
      </c>
      <c r="Q2651" s="3">
        <v>1254639321.0599999</v>
      </c>
      <c r="R2651" s="4">
        <v>1.7000000000000001E-2</v>
      </c>
      <c r="S2651" s="3">
        <v>21328868</v>
      </c>
      <c r="T2651" s="3"/>
      <c r="U2651" s="5"/>
      <c r="V2651" s="3">
        <v>98697571</v>
      </c>
      <c r="W2651" s="5"/>
      <c r="X2651" s="3">
        <v>144236424</v>
      </c>
      <c r="Y2651" s="3">
        <v>4359542</v>
      </c>
      <c r="Z2651" s="3">
        <v>109592</v>
      </c>
      <c r="AA2651" s="3">
        <v>3498054</v>
      </c>
      <c r="AB2651" s="3">
        <v>117692692</v>
      </c>
      <c r="AC2651" s="3">
        <v>18576544</v>
      </c>
      <c r="AD2651" s="3">
        <v>45538853</v>
      </c>
      <c r="AE2651" s="3">
        <v>0</v>
      </c>
      <c r="AF2651" s="3">
        <v>130105048</v>
      </c>
      <c r="AG2651" s="3">
        <v>21328868</v>
      </c>
      <c r="AH2651" s="3">
        <v>45538853</v>
      </c>
      <c r="AI2651" s="3">
        <v>98697571</v>
      </c>
      <c r="AJ2651" s="3">
        <v>6540379</v>
      </c>
      <c r="AK2651" s="3">
        <v>6540379</v>
      </c>
      <c r="AL2651" s="3">
        <v>8969360</v>
      </c>
      <c r="AM2651" s="3">
        <v>-2428981</v>
      </c>
      <c r="AN2651" s="3">
        <v>1557956</v>
      </c>
      <c r="AO2651" s="3">
        <v>0</v>
      </c>
      <c r="AP2651" s="3">
        <v>-1557956</v>
      </c>
      <c r="AQ2651" s="3">
        <v>0</v>
      </c>
      <c r="AR2651" s="3">
        <f>Tabela1[[#This Row],[Potrzeby finansowe 2027
w tym:]]+Tabela1[[#This Row],[Rozliczenie 2025 potrz. fin.]]</f>
        <v>144236424</v>
      </c>
      <c r="AS2651" s="3">
        <v>0</v>
      </c>
      <c r="AT2651" s="3">
        <v>0</v>
      </c>
      <c r="AU2651" s="3"/>
      <c r="AV2651" s="3"/>
      <c r="AW2651" s="3"/>
      <c r="AX2651" s="3"/>
      <c r="AY2651" s="3"/>
      <c r="AZ2651" s="3"/>
      <c r="BA2651" s="3">
        <v>109592</v>
      </c>
      <c r="BB2651" s="3">
        <v>0</v>
      </c>
      <c r="BC2651" s="3">
        <v>52.71</v>
      </c>
      <c r="BD2651" s="3">
        <v>3722.15</v>
      </c>
      <c r="BE2651" s="3">
        <v>1928.93</v>
      </c>
      <c r="BF2651" s="3">
        <v>0</v>
      </c>
      <c r="BG2651" s="3">
        <v>2582582</v>
      </c>
      <c r="BH2651" s="3">
        <v>131510</v>
      </c>
      <c r="BI2651" s="3">
        <v>915472</v>
      </c>
      <c r="BJ2651" s="3">
        <v>15906985.787499996</v>
      </c>
      <c r="BK2651" s="3">
        <v>8435598.8399999961</v>
      </c>
      <c r="BL2651" s="3">
        <v>950953.11</v>
      </c>
      <c r="BM2651" s="3">
        <v>27983641.57</v>
      </c>
      <c r="BN2651" s="53">
        <v>0.96526454157081831</v>
      </c>
      <c r="BO2651" s="54">
        <v>5.1087876999999999E-3</v>
      </c>
      <c r="BP2651" s="70">
        <v>128889</v>
      </c>
      <c r="BQ2651" s="71"/>
      <c r="BR2651" s="70"/>
      <c r="BS2651" s="72"/>
      <c r="BT2651" s="72"/>
      <c r="BU2651" s="70">
        <v>130105048</v>
      </c>
      <c r="BV2651" s="70">
        <v>21328868</v>
      </c>
      <c r="BW2651" s="74">
        <v>45538853</v>
      </c>
      <c r="BX2651" s="70">
        <v>196972769</v>
      </c>
    </row>
    <row r="2652" spans="1:76" x14ac:dyDescent="0.3">
      <c r="A2652" s="73" t="s">
        <v>2322</v>
      </c>
      <c r="B2652" s="2" t="s">
        <v>126</v>
      </c>
      <c r="C2652" s="2" t="s">
        <v>18</v>
      </c>
      <c r="D2652" s="2"/>
      <c r="E2652" s="2"/>
      <c r="F2652" s="17" t="str">
        <f>+Tabela1[[#This Row],[WK]]&amp;Tabela1[[#This Row],[PK]]&amp;Tabela1[[#This Row],[GK]]</f>
        <v>1804</v>
      </c>
      <c r="G2652" s="2" t="s">
        <v>2487</v>
      </c>
      <c r="H2652" s="3">
        <v>4584695839.6700001</v>
      </c>
      <c r="I2652" s="4">
        <v>1.125</v>
      </c>
      <c r="J2652" s="3">
        <v>5157782819.6300001</v>
      </c>
      <c r="K2652" s="11">
        <v>0.02</v>
      </c>
      <c r="L2652" s="3">
        <v>103155656</v>
      </c>
      <c r="M2652" s="3"/>
      <c r="N2652" s="5"/>
      <c r="O2652" s="3">
        <v>840379377.98000002</v>
      </c>
      <c r="P2652" s="4">
        <v>1.125</v>
      </c>
      <c r="Q2652" s="3">
        <v>945426800.23000002</v>
      </c>
      <c r="R2652" s="4">
        <v>1.7000000000000001E-2</v>
      </c>
      <c r="S2652" s="3">
        <v>16072256</v>
      </c>
      <c r="T2652" s="3"/>
      <c r="U2652" s="5"/>
      <c r="V2652" s="3">
        <v>85542671</v>
      </c>
      <c r="W2652" s="5"/>
      <c r="X2652" s="3">
        <v>203451412</v>
      </c>
      <c r="Y2652" s="3">
        <v>41087758</v>
      </c>
      <c r="Z2652" s="3">
        <v>545726</v>
      </c>
      <c r="AA2652" s="3">
        <v>4385471</v>
      </c>
      <c r="AB2652" s="3">
        <v>143891350</v>
      </c>
      <c r="AC2652" s="3">
        <v>13541107</v>
      </c>
      <c r="AD2652" s="3">
        <v>117908741</v>
      </c>
      <c r="AE2652" s="3">
        <v>0</v>
      </c>
      <c r="AF2652" s="3">
        <v>103155656</v>
      </c>
      <c r="AG2652" s="3">
        <v>16072256</v>
      </c>
      <c r="AH2652" s="3">
        <v>117908741</v>
      </c>
      <c r="AI2652" s="3">
        <v>85542671</v>
      </c>
      <c r="AJ2652" s="3">
        <v>14878699</v>
      </c>
      <c r="AK2652" s="3">
        <v>14878699</v>
      </c>
      <c r="AL2652" s="3">
        <v>3889402</v>
      </c>
      <c r="AM2652" s="3">
        <v>10989297</v>
      </c>
      <c r="AN2652" s="3">
        <v>2380725</v>
      </c>
      <c r="AO2652" s="3">
        <v>0</v>
      </c>
      <c r="AP2652" s="3">
        <v>-2380725</v>
      </c>
      <c r="AQ2652" s="3">
        <v>0</v>
      </c>
      <c r="AR2652" s="3">
        <f>Tabela1[[#This Row],[Potrzeby finansowe 2027
w tym:]]+Tabela1[[#This Row],[Rozliczenie 2025 potrz. fin.]]</f>
        <v>203451412</v>
      </c>
      <c r="AS2652" s="3">
        <v>0</v>
      </c>
      <c r="AT2652" s="3">
        <v>0</v>
      </c>
      <c r="AU2652" s="3"/>
      <c r="AV2652" s="3"/>
      <c r="AW2652" s="3"/>
      <c r="AX2652" s="3"/>
      <c r="AY2652" s="3"/>
      <c r="AZ2652" s="3"/>
      <c r="BA2652" s="3">
        <v>545726</v>
      </c>
      <c r="BB2652" s="3">
        <v>0</v>
      </c>
      <c r="BC2652" s="3">
        <v>0.18</v>
      </c>
      <c r="BD2652" s="3">
        <v>23726.03</v>
      </c>
      <c r="BE2652" s="3">
        <v>971.82</v>
      </c>
      <c r="BF2652" s="3">
        <v>0</v>
      </c>
      <c r="BG2652" s="3">
        <v>2246183</v>
      </c>
      <c r="BH2652" s="3">
        <v>114380</v>
      </c>
      <c r="BI2652" s="3">
        <v>2139288</v>
      </c>
      <c r="BJ2652" s="3">
        <v>37171661.670000002</v>
      </c>
      <c r="BK2652" s="3">
        <v>14841916.5</v>
      </c>
      <c r="BL2652" s="3">
        <v>27907786.039999999</v>
      </c>
      <c r="BM2652" s="3">
        <v>33503408.600000001</v>
      </c>
      <c r="BN2652" s="53">
        <v>0.71395826487019387</v>
      </c>
      <c r="BO2652" s="54">
        <v>5.4380918000000002E-3</v>
      </c>
      <c r="BP2652" s="70">
        <v>137197</v>
      </c>
      <c r="BQ2652" s="71"/>
      <c r="BR2652" s="70"/>
      <c r="BS2652" s="72"/>
      <c r="BT2652" s="72"/>
      <c r="BU2652" s="70">
        <v>103155656</v>
      </c>
      <c r="BV2652" s="70">
        <v>16072256</v>
      </c>
      <c r="BW2652" s="74">
        <v>117908741</v>
      </c>
      <c r="BX2652" s="70">
        <v>237136653</v>
      </c>
    </row>
    <row r="2653" spans="1:76" x14ac:dyDescent="0.3">
      <c r="A2653" s="73" t="s">
        <v>2322</v>
      </c>
      <c r="B2653" s="2" t="s">
        <v>126</v>
      </c>
      <c r="C2653" s="2" t="s">
        <v>21</v>
      </c>
      <c r="D2653" s="2"/>
      <c r="E2653" s="2"/>
      <c r="F2653" s="17" t="str">
        <f>+Tabela1[[#This Row],[WK]]&amp;Tabela1[[#This Row],[PK]]&amp;Tabela1[[#This Row],[GK]]</f>
        <v>1805</v>
      </c>
      <c r="G2653" s="2" t="s">
        <v>2488</v>
      </c>
      <c r="H2653" s="3">
        <v>4293711747.5100002</v>
      </c>
      <c r="I2653" s="4">
        <v>1.125</v>
      </c>
      <c r="J2653" s="3">
        <v>4830425715.9499998</v>
      </c>
      <c r="K2653" s="11">
        <v>0.02</v>
      </c>
      <c r="L2653" s="3">
        <v>96608514</v>
      </c>
      <c r="M2653" s="3"/>
      <c r="N2653" s="5"/>
      <c r="O2653" s="3">
        <v>605280897.46000004</v>
      </c>
      <c r="P2653" s="4">
        <v>1.125</v>
      </c>
      <c r="Q2653" s="3">
        <v>680941009.63999999</v>
      </c>
      <c r="R2653" s="4">
        <v>1.7000000000000001E-2</v>
      </c>
      <c r="S2653" s="3">
        <v>11575997</v>
      </c>
      <c r="T2653" s="3"/>
      <c r="U2653" s="5"/>
      <c r="V2653" s="3">
        <v>76516593</v>
      </c>
      <c r="W2653" s="5"/>
      <c r="X2653" s="3">
        <v>171011117</v>
      </c>
      <c r="Y2653" s="3">
        <v>41738249</v>
      </c>
      <c r="Z2653" s="3">
        <v>2765216</v>
      </c>
      <c r="AA2653" s="3">
        <v>3315907</v>
      </c>
      <c r="AB2653" s="3">
        <v>104324887</v>
      </c>
      <c r="AC2653" s="3">
        <v>18866858</v>
      </c>
      <c r="AD2653" s="3">
        <v>94494523</v>
      </c>
      <c r="AE2653" s="3">
        <v>0</v>
      </c>
      <c r="AF2653" s="3">
        <v>96608514</v>
      </c>
      <c r="AG2653" s="3">
        <v>11575997</v>
      </c>
      <c r="AH2653" s="3">
        <v>94494523</v>
      </c>
      <c r="AI2653" s="3">
        <v>76516593</v>
      </c>
      <c r="AJ2653" s="3">
        <v>6681133</v>
      </c>
      <c r="AK2653" s="3">
        <v>6681133</v>
      </c>
      <c r="AL2653" s="3">
        <v>4972248</v>
      </c>
      <c r="AM2653" s="3">
        <v>1708885</v>
      </c>
      <c r="AN2653" s="3">
        <v>-489547</v>
      </c>
      <c r="AO2653" s="3">
        <v>0</v>
      </c>
      <c r="AP2653" s="3">
        <v>489547</v>
      </c>
      <c r="AQ2653" s="3">
        <v>0</v>
      </c>
      <c r="AR2653" s="3">
        <f>Tabela1[[#This Row],[Potrzeby finansowe 2027
w tym:]]+Tabela1[[#This Row],[Rozliczenie 2025 potrz. fin.]]</f>
        <v>171011117</v>
      </c>
      <c r="AS2653" s="3">
        <v>0</v>
      </c>
      <c r="AT2653" s="3">
        <v>0</v>
      </c>
      <c r="AU2653" s="3"/>
      <c r="AV2653" s="3"/>
      <c r="AW2653" s="3"/>
      <c r="AX2653" s="3"/>
      <c r="AY2653" s="3"/>
      <c r="AZ2653" s="3"/>
      <c r="BA2653" s="3">
        <v>2765216</v>
      </c>
      <c r="BB2653" s="3">
        <v>15896.93</v>
      </c>
      <c r="BC2653" s="3">
        <v>271.5</v>
      </c>
      <c r="BD2653" s="3">
        <v>14278.46</v>
      </c>
      <c r="BE2653" s="3">
        <v>3045.68</v>
      </c>
      <c r="BF2653" s="3">
        <v>0</v>
      </c>
      <c r="BG2653" s="3">
        <v>2105184</v>
      </c>
      <c r="BH2653" s="3">
        <v>107200</v>
      </c>
      <c r="BI2653" s="3">
        <v>1210723</v>
      </c>
      <c r="BJ2653" s="3">
        <v>21037183.399999999</v>
      </c>
      <c r="BK2653" s="3">
        <v>10919240.43</v>
      </c>
      <c r="BL2653" s="3">
        <v>8987048.5199999996</v>
      </c>
      <c r="BM2653" s="3">
        <v>22497674.84</v>
      </c>
      <c r="BN2653" s="53">
        <v>0.69273743016759781</v>
      </c>
      <c r="BO2653" s="54">
        <v>5.0855335000000003E-3</v>
      </c>
      <c r="BP2653" s="70">
        <v>128303</v>
      </c>
      <c r="BQ2653" s="71"/>
      <c r="BR2653" s="70"/>
      <c r="BS2653" s="72"/>
      <c r="BT2653" s="72"/>
      <c r="BU2653" s="70">
        <v>96608514</v>
      </c>
      <c r="BV2653" s="70">
        <v>11575997</v>
      </c>
      <c r="BW2653" s="74">
        <v>94494523</v>
      </c>
      <c r="BX2653" s="70">
        <v>202679034</v>
      </c>
    </row>
    <row r="2654" spans="1:76" x14ac:dyDescent="0.3">
      <c r="A2654" s="73" t="s">
        <v>2322</v>
      </c>
      <c r="B2654" s="2" t="s">
        <v>126</v>
      </c>
      <c r="C2654" s="2" t="s">
        <v>23</v>
      </c>
      <c r="D2654" s="2"/>
      <c r="E2654" s="2"/>
      <c r="F2654" s="17" t="str">
        <f>+Tabela1[[#This Row],[WK]]&amp;Tabela1[[#This Row],[PK]]&amp;Tabela1[[#This Row],[GK]]</f>
        <v>1806</v>
      </c>
      <c r="G2654" s="2" t="s">
        <v>2489</v>
      </c>
      <c r="H2654" s="3">
        <v>2153289519.8299999</v>
      </c>
      <c r="I2654" s="4">
        <v>1.125</v>
      </c>
      <c r="J2654" s="3">
        <v>2422450709.8099999</v>
      </c>
      <c r="K2654" s="11">
        <v>0.02</v>
      </c>
      <c r="L2654" s="3">
        <v>48449014</v>
      </c>
      <c r="M2654" s="3"/>
      <c r="N2654" s="5"/>
      <c r="O2654" s="3">
        <v>236231009.18000004</v>
      </c>
      <c r="P2654" s="4">
        <v>1.125</v>
      </c>
      <c r="Q2654" s="3">
        <v>265759885.33000001</v>
      </c>
      <c r="R2654" s="4">
        <v>1.7000000000000001E-2</v>
      </c>
      <c r="S2654" s="3">
        <v>4517918</v>
      </c>
      <c r="T2654" s="3"/>
      <c r="U2654" s="5"/>
      <c r="V2654" s="3">
        <v>36449970</v>
      </c>
      <c r="W2654" s="5"/>
      <c r="X2654" s="3">
        <v>58375694</v>
      </c>
      <c r="Y2654" s="3">
        <v>6913199</v>
      </c>
      <c r="Z2654" s="3">
        <v>1226492</v>
      </c>
      <c r="AA2654" s="3">
        <v>2013519</v>
      </c>
      <c r="AB2654" s="3">
        <v>29911108</v>
      </c>
      <c r="AC2654" s="3">
        <v>18311376</v>
      </c>
      <c r="AD2654" s="3">
        <v>23359015</v>
      </c>
      <c r="AE2654" s="3">
        <v>0</v>
      </c>
      <c r="AF2654" s="3">
        <v>48449014</v>
      </c>
      <c r="AG2654" s="3">
        <v>4517918</v>
      </c>
      <c r="AH2654" s="3">
        <v>23359015</v>
      </c>
      <c r="AI2654" s="3">
        <v>36449970</v>
      </c>
      <c r="AJ2654" s="3">
        <v>2946196</v>
      </c>
      <c r="AK2654" s="3">
        <v>4379487</v>
      </c>
      <c r="AL2654" s="3">
        <v>2325207</v>
      </c>
      <c r="AM2654" s="3">
        <v>2054280</v>
      </c>
      <c r="AN2654" s="3">
        <v>1433291</v>
      </c>
      <c r="AO2654" s="3">
        <v>0</v>
      </c>
      <c r="AP2654" s="3">
        <v>0</v>
      </c>
      <c r="AQ2654" s="3">
        <v>1433291</v>
      </c>
      <c r="AR2654" s="3">
        <f>Tabela1[[#This Row],[Potrzeby finansowe 2027
w tym:]]+Tabela1[[#This Row],[Rozliczenie 2025 potrz. fin.]]</f>
        <v>59808985</v>
      </c>
      <c r="AS2654" s="3">
        <v>0</v>
      </c>
      <c r="AT2654" s="3">
        <v>0</v>
      </c>
      <c r="AU2654" s="3"/>
      <c r="AV2654" s="3"/>
      <c r="AW2654" s="3"/>
      <c r="AX2654" s="3"/>
      <c r="AY2654" s="3"/>
      <c r="AZ2654" s="3"/>
      <c r="BA2654" s="3">
        <v>1226492</v>
      </c>
      <c r="BB2654" s="3">
        <v>0</v>
      </c>
      <c r="BC2654" s="3">
        <v>341.24</v>
      </c>
      <c r="BD2654" s="3">
        <v>37823.72</v>
      </c>
      <c r="BE2654" s="3">
        <v>30910.49</v>
      </c>
      <c r="BF2654" s="3">
        <v>0</v>
      </c>
      <c r="BG2654" s="3">
        <v>1191707</v>
      </c>
      <c r="BH2654" s="3">
        <v>60684</v>
      </c>
      <c r="BI2654" s="3">
        <v>821812</v>
      </c>
      <c r="BJ2654" s="3">
        <v>14279573.3025</v>
      </c>
      <c r="BK2654" s="3">
        <v>9021543.2300000004</v>
      </c>
      <c r="BL2654" s="3">
        <v>309642.95</v>
      </c>
      <c r="BM2654" s="3">
        <v>20412834.390000001</v>
      </c>
      <c r="BN2654" s="53">
        <v>0.85973545842918175</v>
      </c>
      <c r="BO2654" s="54">
        <v>2.0062635000000001E-3</v>
      </c>
      <c r="BP2654" s="70">
        <v>50615</v>
      </c>
      <c r="BQ2654" s="71"/>
      <c r="BR2654" s="70"/>
      <c r="BS2654" s="72"/>
      <c r="BT2654" s="72"/>
      <c r="BU2654" s="70">
        <v>48449014</v>
      </c>
      <c r="BV2654" s="70">
        <v>4517918</v>
      </c>
      <c r="BW2654" s="74">
        <v>23359015</v>
      </c>
      <c r="BX2654" s="70">
        <v>76325947</v>
      </c>
    </row>
    <row r="2655" spans="1:76" x14ac:dyDescent="0.3">
      <c r="A2655" s="73" t="s">
        <v>2322</v>
      </c>
      <c r="B2655" s="2" t="s">
        <v>126</v>
      </c>
      <c r="C2655" s="2" t="s">
        <v>30</v>
      </c>
      <c r="D2655" s="2"/>
      <c r="E2655" s="2"/>
      <c r="F2655" s="17" t="str">
        <f>+Tabela1[[#This Row],[WK]]&amp;Tabela1[[#This Row],[PK]]&amp;Tabela1[[#This Row],[GK]]</f>
        <v>1807</v>
      </c>
      <c r="G2655" s="2" t="s">
        <v>2388</v>
      </c>
      <c r="H2655" s="3">
        <v>4430825902.7299995</v>
      </c>
      <c r="I2655" s="4">
        <v>1.125</v>
      </c>
      <c r="J2655" s="3">
        <v>4984679140.5699997</v>
      </c>
      <c r="K2655" s="11">
        <v>0.02</v>
      </c>
      <c r="L2655" s="3">
        <v>99693583</v>
      </c>
      <c r="M2655" s="3"/>
      <c r="N2655" s="5"/>
      <c r="O2655" s="3">
        <v>304543478.82999998</v>
      </c>
      <c r="P2655" s="4">
        <v>1.125</v>
      </c>
      <c r="Q2655" s="3">
        <v>342611413.68000001</v>
      </c>
      <c r="R2655" s="4">
        <v>1.7000000000000001E-2</v>
      </c>
      <c r="S2655" s="3">
        <v>5824394</v>
      </c>
      <c r="T2655" s="3"/>
      <c r="U2655" s="5"/>
      <c r="V2655" s="3">
        <v>75839947</v>
      </c>
      <c r="W2655" s="5"/>
      <c r="X2655" s="3">
        <v>77686622</v>
      </c>
      <c r="Y2655" s="3">
        <v>0</v>
      </c>
      <c r="Z2655" s="3">
        <v>1700650</v>
      </c>
      <c r="AA2655" s="3">
        <v>3377851</v>
      </c>
      <c r="AB2655" s="3">
        <v>50294276</v>
      </c>
      <c r="AC2655" s="3">
        <v>22313845</v>
      </c>
      <c r="AD2655" s="3">
        <v>19013763</v>
      </c>
      <c r="AE2655" s="3">
        <v>0</v>
      </c>
      <c r="AF2655" s="3">
        <v>99693583</v>
      </c>
      <c r="AG2655" s="3">
        <v>5824394</v>
      </c>
      <c r="AH2655" s="3">
        <v>19013763</v>
      </c>
      <c r="AI2655" s="3">
        <v>75839947</v>
      </c>
      <c r="AJ2655" s="3">
        <v>2946733</v>
      </c>
      <c r="AK2655" s="3">
        <v>2934239</v>
      </c>
      <c r="AL2655" s="3">
        <v>4722931</v>
      </c>
      <c r="AM2655" s="3">
        <v>-1788692</v>
      </c>
      <c r="AN2655" s="3">
        <v>-12494</v>
      </c>
      <c r="AO2655" s="3">
        <v>0</v>
      </c>
      <c r="AP2655" s="3">
        <v>0</v>
      </c>
      <c r="AQ2655" s="3">
        <v>-12494</v>
      </c>
      <c r="AR2655" s="3">
        <f>Tabela1[[#This Row],[Potrzeby finansowe 2027
w tym:]]+Tabela1[[#This Row],[Rozliczenie 2025 potrz. fin.]]</f>
        <v>77674128</v>
      </c>
      <c r="AS2655" s="3">
        <v>0</v>
      </c>
      <c r="AT2655" s="3">
        <v>0</v>
      </c>
      <c r="AU2655" s="3"/>
      <c r="AV2655" s="3"/>
      <c r="AW2655" s="3"/>
      <c r="AX2655" s="3"/>
      <c r="AY2655" s="3"/>
      <c r="AZ2655" s="3"/>
      <c r="BA2655" s="3">
        <v>1700650</v>
      </c>
      <c r="BB2655" s="3">
        <v>876.66</v>
      </c>
      <c r="BC2655" s="3">
        <v>1933.87</v>
      </c>
      <c r="BD2655" s="3">
        <v>62836.24</v>
      </c>
      <c r="BE2655" s="3">
        <v>653.57000000000005</v>
      </c>
      <c r="BF2655" s="3">
        <v>0</v>
      </c>
      <c r="BG2655" s="3">
        <v>2107501</v>
      </c>
      <c r="BH2655" s="3">
        <v>107318</v>
      </c>
      <c r="BI2655" s="3">
        <v>1270350</v>
      </c>
      <c r="BJ2655" s="3">
        <v>22073239.827500001</v>
      </c>
      <c r="BK2655" s="3">
        <v>11017800</v>
      </c>
      <c r="BL2655" s="3">
        <v>3020851.17</v>
      </c>
      <c r="BM2655" s="3">
        <v>38180056.969999999</v>
      </c>
      <c r="BN2655" s="53">
        <v>1.0303236937232993</v>
      </c>
      <c r="BO2655" s="54">
        <v>3.3349976999999999E-3</v>
      </c>
      <c r="BP2655" s="70">
        <v>84138</v>
      </c>
      <c r="BQ2655" s="71"/>
      <c r="BR2655" s="70"/>
      <c r="BS2655" s="72"/>
      <c r="BT2655" s="72"/>
      <c r="BU2655" s="70">
        <v>99693583</v>
      </c>
      <c r="BV2655" s="70">
        <v>5824394</v>
      </c>
      <c r="BW2655" s="74">
        <v>19013763</v>
      </c>
      <c r="BX2655" s="70">
        <v>124531740</v>
      </c>
    </row>
    <row r="2656" spans="1:76" x14ac:dyDescent="0.3">
      <c r="A2656" s="73" t="s">
        <v>2322</v>
      </c>
      <c r="B2656" s="2" t="s">
        <v>126</v>
      </c>
      <c r="C2656" s="2" t="s">
        <v>54</v>
      </c>
      <c r="D2656" s="2"/>
      <c r="E2656" s="2"/>
      <c r="F2656" s="17" t="str">
        <f>+Tabela1[[#This Row],[WK]]&amp;Tabela1[[#This Row],[PK]]&amp;Tabela1[[#This Row],[GK]]</f>
        <v>1808</v>
      </c>
      <c r="G2656" s="2" t="s">
        <v>2490</v>
      </c>
      <c r="H2656" s="3">
        <v>2395342918.4499998</v>
      </c>
      <c r="I2656" s="4">
        <v>1.125</v>
      </c>
      <c r="J2656" s="3">
        <v>2694760783.2600002</v>
      </c>
      <c r="K2656" s="11">
        <v>0.02</v>
      </c>
      <c r="L2656" s="3">
        <v>53895216</v>
      </c>
      <c r="M2656" s="3"/>
      <c r="N2656" s="5"/>
      <c r="O2656" s="3">
        <v>314081476.73000002</v>
      </c>
      <c r="P2656" s="4">
        <v>1.125</v>
      </c>
      <c r="Q2656" s="3">
        <v>353341661.31999999</v>
      </c>
      <c r="R2656" s="4">
        <v>1.7000000000000001E-2</v>
      </c>
      <c r="S2656" s="3">
        <v>6006808</v>
      </c>
      <c r="T2656" s="3"/>
      <c r="U2656" s="5"/>
      <c r="V2656" s="3">
        <v>43325239</v>
      </c>
      <c r="W2656" s="5"/>
      <c r="X2656" s="3">
        <v>129782512</v>
      </c>
      <c r="Y2656" s="3">
        <v>29073302</v>
      </c>
      <c r="Z2656" s="3">
        <v>605743</v>
      </c>
      <c r="AA2656" s="3">
        <v>3114722</v>
      </c>
      <c r="AB2656" s="3">
        <v>82608639</v>
      </c>
      <c r="AC2656" s="3">
        <v>14380106</v>
      </c>
      <c r="AD2656" s="3">
        <v>86457273</v>
      </c>
      <c r="AE2656" s="3">
        <v>0</v>
      </c>
      <c r="AF2656" s="3">
        <v>53895216</v>
      </c>
      <c r="AG2656" s="3">
        <v>6006808</v>
      </c>
      <c r="AH2656" s="3">
        <v>86457273</v>
      </c>
      <c r="AI2656" s="3">
        <v>43325239</v>
      </c>
      <c r="AJ2656" s="3">
        <v>2408947</v>
      </c>
      <c r="AK2656" s="3">
        <v>2408947</v>
      </c>
      <c r="AL2656" s="3">
        <v>3906555</v>
      </c>
      <c r="AM2656" s="3">
        <v>-1497608</v>
      </c>
      <c r="AN2656" s="3">
        <v>-368285</v>
      </c>
      <c r="AO2656" s="3">
        <v>0</v>
      </c>
      <c r="AP2656" s="3">
        <v>368285</v>
      </c>
      <c r="AQ2656" s="3">
        <v>0</v>
      </c>
      <c r="AR2656" s="3">
        <f>Tabela1[[#This Row],[Potrzeby finansowe 2027
w tym:]]+Tabela1[[#This Row],[Rozliczenie 2025 potrz. fin.]]</f>
        <v>129782512</v>
      </c>
      <c r="AS2656" s="3">
        <v>0</v>
      </c>
      <c r="AT2656" s="3">
        <v>0</v>
      </c>
      <c r="AU2656" s="3"/>
      <c r="AV2656" s="3"/>
      <c r="AW2656" s="3"/>
      <c r="AX2656" s="3"/>
      <c r="AY2656" s="3"/>
      <c r="AZ2656" s="3"/>
      <c r="BA2656" s="3">
        <v>605743</v>
      </c>
      <c r="BB2656" s="3">
        <v>0</v>
      </c>
      <c r="BC2656" s="3">
        <v>207.99</v>
      </c>
      <c r="BD2656" s="3">
        <v>25474.73</v>
      </c>
      <c r="BE2656" s="3">
        <v>1414.57</v>
      </c>
      <c r="BF2656" s="3">
        <v>0</v>
      </c>
      <c r="BG2656" s="3">
        <v>1292705</v>
      </c>
      <c r="BH2656" s="3">
        <v>65827</v>
      </c>
      <c r="BI2656" s="3">
        <v>1822017</v>
      </c>
      <c r="BJ2656" s="3">
        <v>31658853.452500001</v>
      </c>
      <c r="BK2656" s="3">
        <v>11313942.899999999</v>
      </c>
      <c r="BL2656" s="3">
        <v>21601608.609999999</v>
      </c>
      <c r="BM2656" s="3">
        <v>38176424.990000002</v>
      </c>
      <c r="BN2656" s="53">
        <v>0.64631120604666448</v>
      </c>
      <c r="BO2656" s="54">
        <v>3.0181282000000002E-3</v>
      </c>
      <c r="BP2656" s="70">
        <v>76144</v>
      </c>
      <c r="BQ2656" s="71"/>
      <c r="BR2656" s="70"/>
      <c r="BS2656" s="72"/>
      <c r="BT2656" s="72"/>
      <c r="BU2656" s="70">
        <v>53895216</v>
      </c>
      <c r="BV2656" s="70">
        <v>6006808</v>
      </c>
      <c r="BW2656" s="74">
        <v>86457273</v>
      </c>
      <c r="BX2656" s="70">
        <v>146359297</v>
      </c>
    </row>
    <row r="2657" spans="1:76" x14ac:dyDescent="0.3">
      <c r="A2657" s="73" t="s">
        <v>2322</v>
      </c>
      <c r="B2657" s="2" t="s">
        <v>126</v>
      </c>
      <c r="C2657" s="2" t="s">
        <v>56</v>
      </c>
      <c r="D2657" s="2"/>
      <c r="E2657" s="2"/>
      <c r="F2657" s="17" t="str">
        <f>+Tabela1[[#This Row],[WK]]&amp;Tabela1[[#This Row],[PK]]&amp;Tabela1[[#This Row],[GK]]</f>
        <v>1809</v>
      </c>
      <c r="G2657" s="2" t="s">
        <v>2491</v>
      </c>
      <c r="H2657" s="3">
        <v>1808916839.5799999</v>
      </c>
      <c r="I2657" s="4">
        <v>1.125</v>
      </c>
      <c r="J2657" s="3">
        <v>2035031444.53</v>
      </c>
      <c r="K2657" s="11">
        <v>0.02</v>
      </c>
      <c r="L2657" s="3">
        <v>40700629</v>
      </c>
      <c r="M2657" s="3"/>
      <c r="N2657" s="5"/>
      <c r="O2657" s="3">
        <v>152308131.28000003</v>
      </c>
      <c r="P2657" s="4">
        <v>1.125</v>
      </c>
      <c r="Q2657" s="3">
        <v>171346647.69</v>
      </c>
      <c r="R2657" s="4">
        <v>1.7000000000000001E-2</v>
      </c>
      <c r="S2657" s="3">
        <v>2912893</v>
      </c>
      <c r="T2657" s="3"/>
      <c r="U2657" s="5"/>
      <c r="V2657" s="3">
        <v>31600699</v>
      </c>
      <c r="W2657" s="5"/>
      <c r="X2657" s="3">
        <v>83731998</v>
      </c>
      <c r="Y2657" s="3">
        <v>25297058</v>
      </c>
      <c r="Z2657" s="3">
        <v>1455891</v>
      </c>
      <c r="AA2657" s="3">
        <v>1598591</v>
      </c>
      <c r="AB2657" s="3">
        <v>50119173</v>
      </c>
      <c r="AC2657" s="3">
        <v>5261285</v>
      </c>
      <c r="AD2657" s="3">
        <v>52131299</v>
      </c>
      <c r="AE2657" s="3">
        <v>0</v>
      </c>
      <c r="AF2657" s="3">
        <v>40700629</v>
      </c>
      <c r="AG2657" s="3">
        <v>2912893</v>
      </c>
      <c r="AH2657" s="3">
        <v>52131299</v>
      </c>
      <c r="AI2657" s="3">
        <v>31600699</v>
      </c>
      <c r="AJ2657" s="3">
        <v>3051555</v>
      </c>
      <c r="AK2657" s="3">
        <v>3051555</v>
      </c>
      <c r="AL2657" s="3">
        <v>2586433</v>
      </c>
      <c r="AM2657" s="3">
        <v>465122</v>
      </c>
      <c r="AN2657" s="3">
        <v>62249</v>
      </c>
      <c r="AO2657" s="3">
        <v>0</v>
      </c>
      <c r="AP2657" s="3">
        <v>-62249</v>
      </c>
      <c r="AQ2657" s="3">
        <v>0</v>
      </c>
      <c r="AR2657" s="3">
        <f>Tabela1[[#This Row],[Potrzeby finansowe 2027
w tym:]]+Tabela1[[#This Row],[Rozliczenie 2025 potrz. fin.]]</f>
        <v>83731998</v>
      </c>
      <c r="AS2657" s="3">
        <v>0</v>
      </c>
      <c r="AT2657" s="3">
        <v>0</v>
      </c>
      <c r="AU2657" s="3"/>
      <c r="AV2657" s="3"/>
      <c r="AW2657" s="3"/>
      <c r="AX2657" s="3"/>
      <c r="AY2657" s="3"/>
      <c r="AZ2657" s="3"/>
      <c r="BA2657" s="3">
        <v>1455891</v>
      </c>
      <c r="BB2657" s="3">
        <v>0</v>
      </c>
      <c r="BC2657" s="3">
        <v>389.93</v>
      </c>
      <c r="BD2657" s="3">
        <v>61972.72</v>
      </c>
      <c r="BE2657" s="3">
        <v>2643.59</v>
      </c>
      <c r="BF2657" s="3">
        <v>0</v>
      </c>
      <c r="BG2657" s="3">
        <v>1009114</v>
      </c>
      <c r="BH2657" s="3">
        <v>51386</v>
      </c>
      <c r="BI2657" s="3">
        <v>589477</v>
      </c>
      <c r="BJ2657" s="3">
        <v>10242578.137499999</v>
      </c>
      <c r="BK2657" s="3">
        <v>3662509.9800000004</v>
      </c>
      <c r="BL2657" s="3">
        <v>753292.19</v>
      </c>
      <c r="BM2657" s="3">
        <v>24813688.25</v>
      </c>
      <c r="BN2657" s="53">
        <v>0.6075829773250081</v>
      </c>
      <c r="BO2657" s="54">
        <v>2.3374939999999999E-3</v>
      </c>
      <c r="BP2657" s="70">
        <v>58973</v>
      </c>
      <c r="BQ2657" s="71"/>
      <c r="BR2657" s="70"/>
      <c r="BS2657" s="72"/>
      <c r="BT2657" s="72"/>
      <c r="BU2657" s="70">
        <v>40700629</v>
      </c>
      <c r="BV2657" s="70">
        <v>2912893</v>
      </c>
      <c r="BW2657" s="74">
        <v>52131299</v>
      </c>
      <c r="BX2657" s="70">
        <v>95744821</v>
      </c>
    </row>
    <row r="2658" spans="1:76" x14ac:dyDescent="0.3">
      <c r="A2658" s="73" t="s">
        <v>2322</v>
      </c>
      <c r="B2658" s="2" t="s">
        <v>126</v>
      </c>
      <c r="C2658" s="2" t="s">
        <v>69</v>
      </c>
      <c r="D2658" s="2"/>
      <c r="E2658" s="2"/>
      <c r="F2658" s="17" t="str">
        <f>+Tabela1[[#This Row],[WK]]&amp;Tabela1[[#This Row],[PK]]&amp;Tabela1[[#This Row],[GK]]</f>
        <v>1810</v>
      </c>
      <c r="G2658" s="2" t="s">
        <v>2492</v>
      </c>
      <c r="H2658" s="3">
        <v>3607077552.3800001</v>
      </c>
      <c r="I2658" s="4">
        <v>1.125</v>
      </c>
      <c r="J2658" s="3">
        <v>4057962246.4299998</v>
      </c>
      <c r="K2658" s="11">
        <v>0.02</v>
      </c>
      <c r="L2658" s="3">
        <v>81159245</v>
      </c>
      <c r="M2658" s="3"/>
      <c r="N2658" s="5"/>
      <c r="O2658" s="3">
        <v>653558913.99000001</v>
      </c>
      <c r="P2658" s="4">
        <v>1.125</v>
      </c>
      <c r="Q2658" s="3">
        <v>735253778.24000001</v>
      </c>
      <c r="R2658" s="4">
        <v>1.7000000000000001E-2</v>
      </c>
      <c r="S2658" s="3">
        <v>12499314</v>
      </c>
      <c r="T2658" s="3"/>
      <c r="U2658" s="5"/>
      <c r="V2658" s="3">
        <v>64317190</v>
      </c>
      <c r="W2658" s="5"/>
      <c r="X2658" s="3">
        <v>94944901</v>
      </c>
      <c r="Y2658" s="3">
        <v>0</v>
      </c>
      <c r="Z2658" s="3">
        <v>150612</v>
      </c>
      <c r="AA2658" s="3">
        <v>2833944</v>
      </c>
      <c r="AB2658" s="3">
        <v>63337162</v>
      </c>
      <c r="AC2658" s="3">
        <v>28623183</v>
      </c>
      <c r="AD2658" s="3">
        <v>30627711</v>
      </c>
      <c r="AE2658" s="3">
        <v>0</v>
      </c>
      <c r="AF2658" s="3">
        <v>81159245</v>
      </c>
      <c r="AG2658" s="3">
        <v>12499314</v>
      </c>
      <c r="AH2658" s="3">
        <v>30627711</v>
      </c>
      <c r="AI2658" s="3">
        <v>64317190</v>
      </c>
      <c r="AJ2658" s="3">
        <v>4997900</v>
      </c>
      <c r="AK2658" s="3">
        <v>4997900</v>
      </c>
      <c r="AL2658" s="3">
        <v>4685494</v>
      </c>
      <c r="AM2658" s="3">
        <v>312406</v>
      </c>
      <c r="AN2658" s="3">
        <v>2448556</v>
      </c>
      <c r="AO2658" s="3">
        <v>0</v>
      </c>
      <c r="AP2658" s="3">
        <v>-2448556</v>
      </c>
      <c r="AQ2658" s="3">
        <v>0</v>
      </c>
      <c r="AR2658" s="3">
        <f>Tabela1[[#This Row],[Potrzeby finansowe 2027
w tym:]]+Tabela1[[#This Row],[Rozliczenie 2025 potrz. fin.]]</f>
        <v>94944901</v>
      </c>
      <c r="AS2658" s="3">
        <v>0</v>
      </c>
      <c r="AT2658" s="3">
        <v>0</v>
      </c>
      <c r="AU2658" s="3"/>
      <c r="AV2658" s="3"/>
      <c r="AW2658" s="3"/>
      <c r="AX2658" s="3"/>
      <c r="AY2658" s="3"/>
      <c r="AZ2658" s="3"/>
      <c r="BA2658" s="3">
        <v>150612</v>
      </c>
      <c r="BB2658" s="3">
        <v>0</v>
      </c>
      <c r="BC2658" s="3">
        <v>15.64</v>
      </c>
      <c r="BD2658" s="3">
        <v>5218.3</v>
      </c>
      <c r="BE2658" s="3">
        <v>1432.65</v>
      </c>
      <c r="BF2658" s="3">
        <v>2086.5500000000002</v>
      </c>
      <c r="BG2658" s="3">
        <v>1582756</v>
      </c>
      <c r="BH2658" s="3">
        <v>80597</v>
      </c>
      <c r="BI2658" s="3">
        <v>1251188</v>
      </c>
      <c r="BJ2658" s="3">
        <v>21740282.915000003</v>
      </c>
      <c r="BK2658" s="3">
        <v>11355698.620000001</v>
      </c>
      <c r="BL2658" s="3">
        <v>7551149.6200000001</v>
      </c>
      <c r="BM2658" s="3">
        <v>26436037.940000001</v>
      </c>
      <c r="BN2658" s="53">
        <v>1.0314738744659875</v>
      </c>
      <c r="BO2658" s="54">
        <v>2.9568198000000001E-3</v>
      </c>
      <c r="BP2658" s="70">
        <v>74598</v>
      </c>
      <c r="BQ2658" s="71"/>
      <c r="BR2658" s="70"/>
      <c r="BS2658" s="72"/>
      <c r="BT2658" s="72"/>
      <c r="BU2658" s="70">
        <v>81159245</v>
      </c>
      <c r="BV2658" s="70">
        <v>12499314</v>
      </c>
      <c r="BW2658" s="74">
        <v>30627711</v>
      </c>
      <c r="BX2658" s="70">
        <v>124286270</v>
      </c>
    </row>
    <row r="2659" spans="1:76" x14ac:dyDescent="0.3">
      <c r="A2659" s="73" t="s">
        <v>2322</v>
      </c>
      <c r="B2659" s="2" t="s">
        <v>126</v>
      </c>
      <c r="C2659" s="2" t="s">
        <v>71</v>
      </c>
      <c r="D2659" s="2"/>
      <c r="E2659" s="2"/>
      <c r="F2659" s="17" t="str">
        <f>+Tabela1[[#This Row],[WK]]&amp;Tabela1[[#This Row],[PK]]&amp;Tabela1[[#This Row],[GK]]</f>
        <v>1811</v>
      </c>
      <c r="G2659" s="2" t="s">
        <v>2493</v>
      </c>
      <c r="H2659" s="3">
        <v>6127624604.4899998</v>
      </c>
      <c r="I2659" s="4">
        <v>1.125</v>
      </c>
      <c r="J2659" s="3">
        <v>6893577680.0500002</v>
      </c>
      <c r="K2659" s="11">
        <v>0.02</v>
      </c>
      <c r="L2659" s="3">
        <v>137871554</v>
      </c>
      <c r="M2659" s="3"/>
      <c r="N2659" s="5"/>
      <c r="O2659" s="3">
        <v>1347600960.51</v>
      </c>
      <c r="P2659" s="4">
        <v>1.125</v>
      </c>
      <c r="Q2659" s="3">
        <v>1516051080.5699999</v>
      </c>
      <c r="R2659" s="4">
        <v>1.7000000000000001E-2</v>
      </c>
      <c r="S2659" s="3">
        <v>25772868</v>
      </c>
      <c r="T2659" s="3"/>
      <c r="U2659" s="5"/>
      <c r="V2659" s="3">
        <v>106353732</v>
      </c>
      <c r="W2659" s="5"/>
      <c r="X2659" s="3">
        <v>171051473</v>
      </c>
      <c r="Y2659" s="3">
        <v>0</v>
      </c>
      <c r="Z2659" s="3">
        <v>321195</v>
      </c>
      <c r="AA2659" s="3">
        <v>4692108</v>
      </c>
      <c r="AB2659" s="3">
        <v>144476013</v>
      </c>
      <c r="AC2659" s="3">
        <v>21562157</v>
      </c>
      <c r="AD2659" s="3">
        <v>64697741</v>
      </c>
      <c r="AE2659" s="3">
        <v>0</v>
      </c>
      <c r="AF2659" s="3">
        <v>137871554</v>
      </c>
      <c r="AG2659" s="3">
        <v>25772868</v>
      </c>
      <c r="AH2659" s="3">
        <v>64697741</v>
      </c>
      <c r="AI2659" s="3">
        <v>106353732</v>
      </c>
      <c r="AJ2659" s="3">
        <v>8735053</v>
      </c>
      <c r="AK2659" s="3">
        <v>8735053</v>
      </c>
      <c r="AL2659" s="3">
        <v>3519229</v>
      </c>
      <c r="AM2659" s="3">
        <v>5215824</v>
      </c>
      <c r="AN2659" s="3">
        <v>2885101</v>
      </c>
      <c r="AO2659" s="3">
        <v>0</v>
      </c>
      <c r="AP2659" s="3">
        <v>-2885101</v>
      </c>
      <c r="AQ2659" s="3">
        <v>0</v>
      </c>
      <c r="AR2659" s="3">
        <f>Tabela1[[#This Row],[Potrzeby finansowe 2027
w tym:]]+Tabela1[[#This Row],[Rozliczenie 2025 potrz. fin.]]</f>
        <v>171051473</v>
      </c>
      <c r="AS2659" s="3">
        <v>0</v>
      </c>
      <c r="AT2659" s="3">
        <v>0</v>
      </c>
      <c r="AU2659" s="3"/>
      <c r="AV2659" s="3"/>
      <c r="AW2659" s="3"/>
      <c r="AX2659" s="3"/>
      <c r="AY2659" s="3"/>
      <c r="AZ2659" s="3"/>
      <c r="BA2659" s="3">
        <v>321195</v>
      </c>
      <c r="BB2659" s="3">
        <v>0</v>
      </c>
      <c r="BC2659" s="3">
        <v>127.15</v>
      </c>
      <c r="BD2659" s="3">
        <v>11458.88</v>
      </c>
      <c r="BE2659" s="3">
        <v>4735.83</v>
      </c>
      <c r="BF2659" s="3">
        <v>0</v>
      </c>
      <c r="BG2659" s="3">
        <v>2589730</v>
      </c>
      <c r="BH2659" s="3">
        <v>131874</v>
      </c>
      <c r="BI2659" s="3">
        <v>2102378</v>
      </c>
      <c r="BJ2659" s="3">
        <v>36530320.420000002</v>
      </c>
      <c r="BK2659" s="3">
        <v>22041145.550000004</v>
      </c>
      <c r="BL2659" s="3">
        <v>11782939.880000001</v>
      </c>
      <c r="BM2659" s="3">
        <v>34390819.719999999</v>
      </c>
      <c r="BN2659" s="53">
        <v>1.020695037791653</v>
      </c>
      <c r="BO2659" s="54">
        <v>5.2208819E-3</v>
      </c>
      <c r="BP2659" s="70">
        <v>131717</v>
      </c>
      <c r="BQ2659" s="71"/>
      <c r="BR2659" s="70"/>
      <c r="BS2659" s="72"/>
      <c r="BT2659" s="72"/>
      <c r="BU2659" s="70">
        <v>137871554</v>
      </c>
      <c r="BV2659" s="70">
        <v>25772868</v>
      </c>
      <c r="BW2659" s="74">
        <v>64697741</v>
      </c>
      <c r="BX2659" s="70">
        <v>228342163</v>
      </c>
    </row>
    <row r="2660" spans="1:76" x14ac:dyDescent="0.3">
      <c r="A2660" s="73" t="s">
        <v>2322</v>
      </c>
      <c r="B2660" s="2" t="s">
        <v>126</v>
      </c>
      <c r="C2660" s="2" t="s">
        <v>72</v>
      </c>
      <c r="D2660" s="2"/>
      <c r="E2660" s="2"/>
      <c r="F2660" s="17" t="str">
        <f>+Tabela1[[#This Row],[WK]]&amp;Tabela1[[#This Row],[PK]]&amp;Tabela1[[#This Row],[GK]]</f>
        <v>1812</v>
      </c>
      <c r="G2660" s="2" t="s">
        <v>2494</v>
      </c>
      <c r="H2660" s="3">
        <v>2274954802.6700001</v>
      </c>
      <c r="I2660" s="4">
        <v>1.125</v>
      </c>
      <c r="J2660" s="3">
        <v>2559324153</v>
      </c>
      <c r="K2660" s="11">
        <v>0.02</v>
      </c>
      <c r="L2660" s="3">
        <v>51186483</v>
      </c>
      <c r="M2660" s="3"/>
      <c r="N2660" s="5"/>
      <c r="O2660" s="3">
        <v>185778295.78000003</v>
      </c>
      <c r="P2660" s="4">
        <v>1.125</v>
      </c>
      <c r="Q2660" s="3">
        <v>209000582.75</v>
      </c>
      <c r="R2660" s="4">
        <v>1.7000000000000001E-2</v>
      </c>
      <c r="S2660" s="3">
        <v>3553010</v>
      </c>
      <c r="T2660" s="3"/>
      <c r="U2660" s="5"/>
      <c r="V2660" s="3">
        <v>37539714</v>
      </c>
      <c r="W2660" s="5"/>
      <c r="X2660" s="3">
        <v>97621606</v>
      </c>
      <c r="Y2660" s="3">
        <v>15019671</v>
      </c>
      <c r="Z2660" s="3">
        <v>191294</v>
      </c>
      <c r="AA2660" s="3">
        <v>3356758</v>
      </c>
      <c r="AB2660" s="3">
        <v>49517198</v>
      </c>
      <c r="AC2660" s="3">
        <v>29536685</v>
      </c>
      <c r="AD2660" s="3">
        <v>60081892</v>
      </c>
      <c r="AE2660" s="3">
        <v>1739629</v>
      </c>
      <c r="AF2660" s="3">
        <v>51186483</v>
      </c>
      <c r="AG2660" s="3">
        <v>3553010</v>
      </c>
      <c r="AH2660" s="3">
        <v>58342263</v>
      </c>
      <c r="AI2660" s="3">
        <v>37539714</v>
      </c>
      <c r="AJ2660" s="3">
        <v>3244681</v>
      </c>
      <c r="AK2660" s="3">
        <v>3244681</v>
      </c>
      <c r="AL2660" s="3">
        <v>1906831</v>
      </c>
      <c r="AM2660" s="3">
        <v>1337850</v>
      </c>
      <c r="AN2660" s="3">
        <v>-2760888</v>
      </c>
      <c r="AO2660" s="3">
        <v>0</v>
      </c>
      <c r="AP2660" s="3">
        <v>2760888</v>
      </c>
      <c r="AQ2660" s="3">
        <v>0</v>
      </c>
      <c r="AR2660" s="3">
        <f>Tabela1[[#This Row],[Potrzeby finansowe 2027
w tym:]]+Tabela1[[#This Row],[Rozliczenie 2025 potrz. fin.]]</f>
        <v>97621606</v>
      </c>
      <c r="AS2660" s="3">
        <v>0</v>
      </c>
      <c r="AT2660" s="3">
        <v>0</v>
      </c>
      <c r="AU2660" s="3"/>
      <c r="AV2660" s="3"/>
      <c r="AW2660" s="3"/>
      <c r="AX2660" s="3"/>
      <c r="AY2660" s="3"/>
      <c r="AZ2660" s="3"/>
      <c r="BA2660" s="3">
        <v>191294</v>
      </c>
      <c r="BB2660" s="3">
        <v>0</v>
      </c>
      <c r="BC2660" s="3">
        <v>0</v>
      </c>
      <c r="BD2660" s="3">
        <v>0.77</v>
      </c>
      <c r="BE2660" s="3">
        <v>16972.990000000002</v>
      </c>
      <c r="BF2660" s="3">
        <v>0</v>
      </c>
      <c r="BG2660" s="3">
        <v>1230334</v>
      </c>
      <c r="BH2660" s="3">
        <v>62651</v>
      </c>
      <c r="BI2660" s="3">
        <v>2126424</v>
      </c>
      <c r="BJ2660" s="3">
        <v>36948127.792499997</v>
      </c>
      <c r="BK2660" s="3">
        <v>24054691.479999997</v>
      </c>
      <c r="BL2660" s="3">
        <v>6960691.6799999997</v>
      </c>
      <c r="BM2660" s="3">
        <v>37652361.890000001</v>
      </c>
      <c r="BN2660" s="53">
        <v>0.75330266184686157</v>
      </c>
      <c r="BO2660" s="54">
        <v>2.3663030000000002E-3</v>
      </c>
      <c r="BP2660" s="70">
        <v>59699</v>
      </c>
      <c r="BQ2660" s="71"/>
      <c r="BR2660" s="70"/>
      <c r="BS2660" s="72"/>
      <c r="BT2660" s="72"/>
      <c r="BU2660" s="70">
        <v>51186483</v>
      </c>
      <c r="BV2660" s="70">
        <v>3553010</v>
      </c>
      <c r="BW2660" s="74">
        <v>58342263</v>
      </c>
      <c r="BX2660" s="70">
        <v>113081756</v>
      </c>
    </row>
    <row r="2661" spans="1:76" x14ac:dyDescent="0.3">
      <c r="A2661" s="73" t="s">
        <v>2322</v>
      </c>
      <c r="B2661" s="2" t="s">
        <v>126</v>
      </c>
      <c r="C2661" s="2" t="s">
        <v>74</v>
      </c>
      <c r="D2661" s="2"/>
      <c r="E2661" s="2"/>
      <c r="F2661" s="17" t="str">
        <f>+Tabela1[[#This Row],[WK]]&amp;Tabela1[[#This Row],[PK]]&amp;Tabela1[[#This Row],[GK]]</f>
        <v>1813</v>
      </c>
      <c r="G2661" s="2" t="s">
        <v>2495</v>
      </c>
      <c r="H2661" s="3">
        <v>2688328897.96</v>
      </c>
      <c r="I2661" s="4">
        <v>1.125</v>
      </c>
      <c r="J2661" s="3">
        <v>3024370010.21</v>
      </c>
      <c r="K2661" s="11">
        <v>0.02</v>
      </c>
      <c r="L2661" s="3">
        <v>60487400</v>
      </c>
      <c r="M2661" s="3"/>
      <c r="N2661" s="5"/>
      <c r="O2661" s="3">
        <v>223603322.54000002</v>
      </c>
      <c r="P2661" s="4">
        <v>1.125</v>
      </c>
      <c r="Q2661" s="3">
        <v>251553737.86000001</v>
      </c>
      <c r="R2661" s="4">
        <v>1.7000000000000001E-2</v>
      </c>
      <c r="S2661" s="3">
        <v>4276414</v>
      </c>
      <c r="T2661" s="3"/>
      <c r="U2661" s="5"/>
      <c r="V2661" s="3">
        <v>46505301</v>
      </c>
      <c r="W2661" s="5"/>
      <c r="X2661" s="3">
        <v>48994801</v>
      </c>
      <c r="Y2661" s="3">
        <v>9436713</v>
      </c>
      <c r="Z2661" s="3">
        <v>1997025</v>
      </c>
      <c r="AA2661" s="3">
        <v>3652476</v>
      </c>
      <c r="AB2661" s="3">
        <v>7903050</v>
      </c>
      <c r="AC2661" s="3">
        <v>26005537</v>
      </c>
      <c r="AD2661" s="3">
        <v>22898770</v>
      </c>
      <c r="AE2661" s="3">
        <v>7253083</v>
      </c>
      <c r="AF2661" s="3">
        <v>60487400</v>
      </c>
      <c r="AG2661" s="3">
        <v>4276414</v>
      </c>
      <c r="AH2661" s="3">
        <v>15645687</v>
      </c>
      <c r="AI2661" s="3">
        <v>46505301</v>
      </c>
      <c r="AJ2661" s="3">
        <v>11660</v>
      </c>
      <c r="AK2661" s="3">
        <v>781651</v>
      </c>
      <c r="AL2661" s="3">
        <v>4125127</v>
      </c>
      <c r="AM2661" s="3">
        <v>-3343476</v>
      </c>
      <c r="AN2661" s="3">
        <v>769991</v>
      </c>
      <c r="AO2661" s="3">
        <v>0</v>
      </c>
      <c r="AP2661" s="3">
        <v>0</v>
      </c>
      <c r="AQ2661" s="3">
        <v>769991</v>
      </c>
      <c r="AR2661" s="3">
        <f>Tabela1[[#This Row],[Potrzeby finansowe 2027
w tym:]]+Tabela1[[#This Row],[Rozliczenie 2025 potrz. fin.]]</f>
        <v>49764792</v>
      </c>
      <c r="AS2661" s="3">
        <v>0</v>
      </c>
      <c r="AT2661" s="3">
        <v>0</v>
      </c>
      <c r="AU2661" s="3"/>
      <c r="AV2661" s="3"/>
      <c r="AW2661" s="3"/>
      <c r="AX2661" s="3"/>
      <c r="AY2661" s="3"/>
      <c r="AZ2661" s="3"/>
      <c r="BA2661" s="3">
        <v>1997025</v>
      </c>
      <c r="BB2661" s="3">
        <v>0</v>
      </c>
      <c r="BC2661" s="3">
        <v>1246.52</v>
      </c>
      <c r="BD2661" s="3">
        <v>84347.95</v>
      </c>
      <c r="BE2661" s="3">
        <v>200.13</v>
      </c>
      <c r="BF2661" s="3">
        <v>0</v>
      </c>
      <c r="BG2661" s="3">
        <v>1377816</v>
      </c>
      <c r="BH2661" s="3">
        <v>70161</v>
      </c>
      <c r="BI2661" s="3">
        <v>2274660</v>
      </c>
      <c r="BJ2661" s="3">
        <v>39523833.357499994</v>
      </c>
      <c r="BK2661" s="3">
        <v>28635784.309999999</v>
      </c>
      <c r="BL2661" s="3">
        <v>11266654.48</v>
      </c>
      <c r="BM2661" s="3">
        <v>21018887.23</v>
      </c>
      <c r="BN2661" s="53">
        <v>0.84592507394019067</v>
      </c>
      <c r="BO2661" s="54">
        <v>2.4930808999999998E-3</v>
      </c>
      <c r="BP2661" s="70">
        <v>62898</v>
      </c>
      <c r="BQ2661" s="71"/>
      <c r="BR2661" s="70"/>
      <c r="BS2661" s="72"/>
      <c r="BT2661" s="72"/>
      <c r="BU2661" s="70">
        <v>60487400</v>
      </c>
      <c r="BV2661" s="70">
        <v>4276414</v>
      </c>
      <c r="BW2661" s="74">
        <v>15645687</v>
      </c>
      <c r="BX2661" s="70">
        <v>80409501</v>
      </c>
    </row>
    <row r="2662" spans="1:76" x14ac:dyDescent="0.3">
      <c r="A2662" s="73" t="s">
        <v>2322</v>
      </c>
      <c r="B2662" s="2" t="s">
        <v>126</v>
      </c>
      <c r="C2662" s="2" t="s">
        <v>76</v>
      </c>
      <c r="D2662" s="2"/>
      <c r="E2662" s="2"/>
      <c r="F2662" s="17" t="str">
        <f>+Tabela1[[#This Row],[WK]]&amp;Tabela1[[#This Row],[PK]]&amp;Tabela1[[#This Row],[GK]]</f>
        <v>1814</v>
      </c>
      <c r="G2662" s="2" t="s">
        <v>2496</v>
      </c>
      <c r="H2662" s="3">
        <v>3003316531.79</v>
      </c>
      <c r="I2662" s="4">
        <v>1.125</v>
      </c>
      <c r="J2662" s="3">
        <v>3378731098.2600002</v>
      </c>
      <c r="K2662" s="11">
        <v>0.02</v>
      </c>
      <c r="L2662" s="3">
        <v>67574622</v>
      </c>
      <c r="M2662" s="3"/>
      <c r="N2662" s="5"/>
      <c r="O2662" s="3">
        <v>294679143.42000002</v>
      </c>
      <c r="P2662" s="4">
        <v>1.125</v>
      </c>
      <c r="Q2662" s="3">
        <v>331514036.35000002</v>
      </c>
      <c r="R2662" s="4">
        <v>1.7000000000000001E-2</v>
      </c>
      <c r="S2662" s="3">
        <v>5635739</v>
      </c>
      <c r="T2662" s="3"/>
      <c r="U2662" s="5"/>
      <c r="V2662" s="3">
        <v>50602490</v>
      </c>
      <c r="W2662" s="5"/>
      <c r="X2662" s="3">
        <v>73929514</v>
      </c>
      <c r="Y2662" s="3">
        <v>11295116</v>
      </c>
      <c r="Z2662" s="3">
        <v>727283</v>
      </c>
      <c r="AA2662" s="3">
        <v>4115080</v>
      </c>
      <c r="AB2662" s="3">
        <v>25933986</v>
      </c>
      <c r="AC2662" s="3">
        <v>31858049</v>
      </c>
      <c r="AD2662" s="3">
        <v>22288258</v>
      </c>
      <c r="AE2662" s="3">
        <v>0</v>
      </c>
      <c r="AF2662" s="3">
        <v>67574622</v>
      </c>
      <c r="AG2662" s="3">
        <v>5635739</v>
      </c>
      <c r="AH2662" s="3">
        <v>22288258</v>
      </c>
      <c r="AI2662" s="3">
        <v>50602490</v>
      </c>
      <c r="AJ2662" s="3">
        <v>-761095</v>
      </c>
      <c r="AK2662" s="3">
        <v>-2041598</v>
      </c>
      <c r="AL2662" s="3">
        <v>3605627</v>
      </c>
      <c r="AM2662" s="3">
        <v>-5647225</v>
      </c>
      <c r="AN2662" s="3">
        <v>-1280503</v>
      </c>
      <c r="AO2662" s="3">
        <v>0</v>
      </c>
      <c r="AP2662" s="3">
        <v>0</v>
      </c>
      <c r="AQ2662" s="3">
        <v>-1280503</v>
      </c>
      <c r="AR2662" s="3">
        <f>Tabela1[[#This Row],[Potrzeby finansowe 2027
w tym:]]+Tabela1[[#This Row],[Rozliczenie 2025 potrz. fin.]]</f>
        <v>72649011</v>
      </c>
      <c r="AS2662" s="3">
        <v>0</v>
      </c>
      <c r="AT2662" s="3">
        <v>0</v>
      </c>
      <c r="AU2662" s="3"/>
      <c r="AV2662" s="3"/>
      <c r="AW2662" s="3"/>
      <c r="AX2662" s="3"/>
      <c r="AY2662" s="3"/>
      <c r="AZ2662" s="3"/>
      <c r="BA2662" s="3">
        <v>727283</v>
      </c>
      <c r="BB2662" s="3">
        <v>0</v>
      </c>
      <c r="BC2662" s="3">
        <v>113.8</v>
      </c>
      <c r="BD2662" s="3">
        <v>31288</v>
      </c>
      <c r="BE2662" s="3">
        <v>1200.73</v>
      </c>
      <c r="BF2662" s="3">
        <v>0.15</v>
      </c>
      <c r="BG2662" s="3">
        <v>1470014</v>
      </c>
      <c r="BH2662" s="3">
        <v>74856</v>
      </c>
      <c r="BI2662" s="3">
        <v>2645066</v>
      </c>
      <c r="BJ2662" s="3">
        <v>45959905.547499999</v>
      </c>
      <c r="BK2662" s="3">
        <v>22967310.729999997</v>
      </c>
      <c r="BL2662" s="3">
        <v>28654666.91</v>
      </c>
      <c r="BM2662" s="3">
        <v>34661045.450000003</v>
      </c>
      <c r="BN2662" s="53">
        <v>0.83832566546171539</v>
      </c>
      <c r="BO2662" s="54">
        <v>2.8438201E-3</v>
      </c>
      <c r="BP2662" s="70">
        <v>71746</v>
      </c>
      <c r="BQ2662" s="71"/>
      <c r="BR2662" s="70"/>
      <c r="BS2662" s="72"/>
      <c r="BT2662" s="72"/>
      <c r="BU2662" s="70">
        <v>67574622</v>
      </c>
      <c r="BV2662" s="70">
        <v>5635739</v>
      </c>
      <c r="BW2662" s="74">
        <v>22288258</v>
      </c>
      <c r="BX2662" s="70">
        <v>95498619</v>
      </c>
    </row>
    <row r="2663" spans="1:76" x14ac:dyDescent="0.3">
      <c r="A2663" s="73" t="s">
        <v>2322</v>
      </c>
      <c r="B2663" s="2" t="s">
        <v>126</v>
      </c>
      <c r="C2663" s="2" t="s">
        <v>109</v>
      </c>
      <c r="D2663" s="2"/>
      <c r="E2663" s="2"/>
      <c r="F2663" s="17" t="str">
        <f>+Tabela1[[#This Row],[WK]]&amp;Tabela1[[#This Row],[PK]]&amp;Tabela1[[#This Row],[GK]]</f>
        <v>1815</v>
      </c>
      <c r="G2663" s="2" t="s">
        <v>2497</v>
      </c>
      <c r="H2663" s="3">
        <v>2953049615.0599999</v>
      </c>
      <c r="I2663" s="4">
        <v>1.125</v>
      </c>
      <c r="J2663" s="3">
        <v>3322180816.9400001</v>
      </c>
      <c r="K2663" s="11">
        <v>0.02</v>
      </c>
      <c r="L2663" s="3">
        <v>66443616</v>
      </c>
      <c r="M2663" s="3"/>
      <c r="N2663" s="5"/>
      <c r="O2663" s="3">
        <v>372046361.88999999</v>
      </c>
      <c r="P2663" s="4">
        <v>1.125</v>
      </c>
      <c r="Q2663" s="3">
        <v>418552157.13</v>
      </c>
      <c r="R2663" s="4">
        <v>1.7000000000000001E-2</v>
      </c>
      <c r="S2663" s="3">
        <v>7115387</v>
      </c>
      <c r="T2663" s="3"/>
      <c r="U2663" s="5"/>
      <c r="V2663" s="3">
        <v>51476632</v>
      </c>
      <c r="W2663" s="5"/>
      <c r="X2663" s="3">
        <v>102894884</v>
      </c>
      <c r="Y2663" s="3">
        <v>20007040</v>
      </c>
      <c r="Z2663" s="3">
        <v>413028</v>
      </c>
      <c r="AA2663" s="3">
        <v>2376934</v>
      </c>
      <c r="AB2663" s="3">
        <v>64902140</v>
      </c>
      <c r="AC2663" s="3">
        <v>15195742</v>
      </c>
      <c r="AD2663" s="3">
        <v>51418252</v>
      </c>
      <c r="AE2663" s="3">
        <v>0</v>
      </c>
      <c r="AF2663" s="3">
        <v>66443616</v>
      </c>
      <c r="AG2663" s="3">
        <v>7115387</v>
      </c>
      <c r="AH2663" s="3">
        <v>51418252</v>
      </c>
      <c r="AI2663" s="3">
        <v>51476632</v>
      </c>
      <c r="AJ2663" s="3">
        <v>1407622</v>
      </c>
      <c r="AK2663" s="3">
        <v>1407622</v>
      </c>
      <c r="AL2663" s="3">
        <v>2766130</v>
      </c>
      <c r="AM2663" s="3">
        <v>-1358508</v>
      </c>
      <c r="AN2663" s="3">
        <v>-1898159</v>
      </c>
      <c r="AO2663" s="3">
        <v>0</v>
      </c>
      <c r="AP2663" s="3">
        <v>1898159</v>
      </c>
      <c r="AQ2663" s="3">
        <v>0</v>
      </c>
      <c r="AR2663" s="3">
        <f>Tabela1[[#This Row],[Potrzeby finansowe 2027
w tym:]]+Tabela1[[#This Row],[Rozliczenie 2025 potrz. fin.]]</f>
        <v>102894884</v>
      </c>
      <c r="AS2663" s="3">
        <v>0</v>
      </c>
      <c r="AT2663" s="3">
        <v>0</v>
      </c>
      <c r="AU2663" s="3"/>
      <c r="AV2663" s="3"/>
      <c r="AW2663" s="3"/>
      <c r="AX2663" s="3"/>
      <c r="AY2663" s="3"/>
      <c r="AZ2663" s="3"/>
      <c r="BA2663" s="3">
        <v>413028</v>
      </c>
      <c r="BB2663" s="3">
        <v>0</v>
      </c>
      <c r="BC2663" s="3">
        <v>103.88</v>
      </c>
      <c r="BD2663" s="3">
        <v>17963.03</v>
      </c>
      <c r="BE2663" s="3">
        <v>31.49</v>
      </c>
      <c r="BF2663" s="3">
        <v>0</v>
      </c>
      <c r="BG2663" s="3">
        <v>1453931</v>
      </c>
      <c r="BH2663" s="3">
        <v>74037</v>
      </c>
      <c r="BI2663" s="3">
        <v>923003</v>
      </c>
      <c r="BJ2663" s="3">
        <v>16037839.9575</v>
      </c>
      <c r="BK2663" s="3">
        <v>9044452.9600000009</v>
      </c>
      <c r="BL2663" s="3">
        <v>3786497.51</v>
      </c>
      <c r="BM2663" s="3">
        <v>20400552.969999999</v>
      </c>
      <c r="BN2663" s="53">
        <v>0.75472395662175484</v>
      </c>
      <c r="BO2663" s="54">
        <v>3.1738494E-3</v>
      </c>
      <c r="BP2663" s="70">
        <v>80073</v>
      </c>
      <c r="BQ2663" s="71"/>
      <c r="BR2663" s="70"/>
      <c r="BS2663" s="72"/>
      <c r="BT2663" s="72"/>
      <c r="BU2663" s="70">
        <v>66443616</v>
      </c>
      <c r="BV2663" s="70">
        <v>7115387</v>
      </c>
      <c r="BW2663" s="74">
        <v>51418252</v>
      </c>
      <c r="BX2663" s="70">
        <v>124977255</v>
      </c>
    </row>
    <row r="2664" spans="1:76" x14ac:dyDescent="0.3">
      <c r="A2664" s="73" t="s">
        <v>2322</v>
      </c>
      <c r="B2664" s="2" t="s">
        <v>126</v>
      </c>
      <c r="C2664" s="2" t="s">
        <v>113</v>
      </c>
      <c r="D2664" s="2"/>
      <c r="E2664" s="2"/>
      <c r="F2664" s="17" t="str">
        <f>+Tabela1[[#This Row],[WK]]&amp;Tabela1[[#This Row],[PK]]&amp;Tabela1[[#This Row],[GK]]</f>
        <v>1816</v>
      </c>
      <c r="G2664" s="2" t="s">
        <v>2498</v>
      </c>
      <c r="H2664" s="3">
        <v>7873403520.3999996</v>
      </c>
      <c r="I2664" s="4">
        <v>1.125</v>
      </c>
      <c r="J2664" s="3">
        <v>8857578960.4500008</v>
      </c>
      <c r="K2664" s="11">
        <v>0.02</v>
      </c>
      <c r="L2664" s="3">
        <v>177151579</v>
      </c>
      <c r="M2664" s="3"/>
      <c r="N2664" s="5"/>
      <c r="O2664" s="3">
        <v>1811866876.6899998</v>
      </c>
      <c r="P2664" s="4">
        <v>1.125</v>
      </c>
      <c r="Q2664" s="3">
        <v>2038350236.28</v>
      </c>
      <c r="R2664" s="4">
        <v>1.7000000000000001E-2</v>
      </c>
      <c r="S2664" s="3">
        <v>34651954</v>
      </c>
      <c r="T2664" s="3"/>
      <c r="U2664" s="5"/>
      <c r="V2664" s="3">
        <v>147087543</v>
      </c>
      <c r="W2664" s="5"/>
      <c r="X2664" s="3">
        <v>73532606</v>
      </c>
      <c r="Y2664" s="3">
        <v>0</v>
      </c>
      <c r="Z2664" s="3">
        <v>885366</v>
      </c>
      <c r="AA2664" s="3">
        <v>5609655</v>
      </c>
      <c r="AB2664" s="3">
        <v>67037585</v>
      </c>
      <c r="AC2664" s="3">
        <v>0</v>
      </c>
      <c r="AD2664" s="3">
        <v>1091323</v>
      </c>
      <c r="AE2664" s="3">
        <v>0</v>
      </c>
      <c r="AF2664" s="3">
        <v>177151579</v>
      </c>
      <c r="AG2664" s="3">
        <v>34651954</v>
      </c>
      <c r="AH2664" s="3">
        <v>1091323</v>
      </c>
      <c r="AI2664" s="3">
        <v>147087543</v>
      </c>
      <c r="AJ2664" s="3">
        <v>5052579</v>
      </c>
      <c r="AK2664" s="3">
        <v>7032195</v>
      </c>
      <c r="AL2664" s="3">
        <v>5940872</v>
      </c>
      <c r="AM2664" s="3">
        <v>1091323</v>
      </c>
      <c r="AN2664" s="3">
        <v>1979616</v>
      </c>
      <c r="AO2664" s="3">
        <v>0</v>
      </c>
      <c r="AP2664" s="3">
        <v>0</v>
      </c>
      <c r="AQ2664" s="3">
        <v>1979616</v>
      </c>
      <c r="AR2664" s="3">
        <f>Tabela1[[#This Row],[Potrzeby finansowe 2027
w tym:]]+Tabela1[[#This Row],[Rozliczenie 2025 potrz. fin.]]</f>
        <v>75512222</v>
      </c>
      <c r="AS2664" s="3">
        <v>0</v>
      </c>
      <c r="AT2664" s="3">
        <v>0</v>
      </c>
      <c r="AU2664" s="3"/>
      <c r="AV2664" s="3"/>
      <c r="AW2664" s="3"/>
      <c r="AX2664" s="3"/>
      <c r="AY2664" s="3"/>
      <c r="AZ2664" s="3"/>
      <c r="BA2664" s="3">
        <v>885366</v>
      </c>
      <c r="BB2664" s="3">
        <v>0</v>
      </c>
      <c r="BC2664" s="3">
        <v>1147.3699999999999</v>
      </c>
      <c r="BD2664" s="3">
        <v>28236.01</v>
      </c>
      <c r="BE2664" s="3">
        <v>4058.77</v>
      </c>
      <c r="BF2664" s="3">
        <v>15574.64</v>
      </c>
      <c r="BG2664" s="3">
        <v>3490834</v>
      </c>
      <c r="BH2664" s="3">
        <v>177760</v>
      </c>
      <c r="BI2664" s="3">
        <v>2118821</v>
      </c>
      <c r="BJ2664" s="3">
        <v>36816019.859999999</v>
      </c>
      <c r="BK2664" s="3">
        <v>18659150.729999997</v>
      </c>
      <c r="BL2664" s="3">
        <v>18114374.5</v>
      </c>
      <c r="BM2664" s="3">
        <v>36398727.520000003</v>
      </c>
      <c r="BN2664" s="53">
        <v>1.0762734143936903</v>
      </c>
      <c r="BO2664" s="54">
        <v>6.4083943999999997E-3</v>
      </c>
      <c r="BP2664" s="70">
        <v>161677</v>
      </c>
      <c r="BQ2664" s="71"/>
      <c r="BR2664" s="70"/>
      <c r="BS2664" s="72"/>
      <c r="BT2664" s="72"/>
      <c r="BU2664" s="70">
        <v>177151579</v>
      </c>
      <c r="BV2664" s="70">
        <v>34651954</v>
      </c>
      <c r="BW2664" s="74">
        <v>1091323</v>
      </c>
      <c r="BX2664" s="70">
        <v>212894856</v>
      </c>
    </row>
    <row r="2665" spans="1:76" x14ac:dyDescent="0.3">
      <c r="A2665" s="73" t="s">
        <v>2322</v>
      </c>
      <c r="B2665" s="2" t="s">
        <v>126</v>
      </c>
      <c r="C2665" s="2" t="s">
        <v>120</v>
      </c>
      <c r="D2665" s="2"/>
      <c r="E2665" s="2"/>
      <c r="F2665" s="17" t="str">
        <f>+Tabela1[[#This Row],[WK]]&amp;Tabela1[[#This Row],[PK]]&amp;Tabela1[[#This Row],[GK]]</f>
        <v>1817</v>
      </c>
      <c r="G2665" s="2" t="s">
        <v>2499</v>
      </c>
      <c r="H2665" s="3">
        <v>3589886533.5700002</v>
      </c>
      <c r="I2665" s="4">
        <v>1.125</v>
      </c>
      <c r="J2665" s="3">
        <v>4038622350.27</v>
      </c>
      <c r="K2665" s="11">
        <v>0.02</v>
      </c>
      <c r="L2665" s="3">
        <v>80772447</v>
      </c>
      <c r="M2665" s="3"/>
      <c r="N2665" s="5"/>
      <c r="O2665" s="3">
        <v>936950906.83000016</v>
      </c>
      <c r="P2665" s="4">
        <v>1.125</v>
      </c>
      <c r="Q2665" s="3">
        <v>1054069770.1799999</v>
      </c>
      <c r="R2665" s="4">
        <v>1.7000000000000001E-2</v>
      </c>
      <c r="S2665" s="3">
        <v>17919186</v>
      </c>
      <c r="T2665" s="3"/>
      <c r="U2665" s="5"/>
      <c r="V2665" s="3">
        <v>71811216</v>
      </c>
      <c r="W2665" s="5"/>
      <c r="X2665" s="3">
        <v>117273496</v>
      </c>
      <c r="Y2665" s="3">
        <v>4028425</v>
      </c>
      <c r="Z2665" s="3">
        <v>2225767</v>
      </c>
      <c r="AA2665" s="3">
        <v>2746461</v>
      </c>
      <c r="AB2665" s="3">
        <v>81644626</v>
      </c>
      <c r="AC2665" s="3">
        <v>26628217</v>
      </c>
      <c r="AD2665" s="3">
        <v>45462280</v>
      </c>
      <c r="AE2665" s="3">
        <v>0</v>
      </c>
      <c r="AF2665" s="3">
        <v>80772447</v>
      </c>
      <c r="AG2665" s="3">
        <v>17919186</v>
      </c>
      <c r="AH2665" s="3">
        <v>45462280</v>
      </c>
      <c r="AI2665" s="3">
        <v>71811216</v>
      </c>
      <c r="AJ2665" s="3">
        <v>1301633</v>
      </c>
      <c r="AK2665" s="3">
        <v>1301633</v>
      </c>
      <c r="AL2665" s="3">
        <v>7378787</v>
      </c>
      <c r="AM2665" s="3">
        <v>-6077154</v>
      </c>
      <c r="AN2665" s="3">
        <v>197751</v>
      </c>
      <c r="AO2665" s="3">
        <v>0</v>
      </c>
      <c r="AP2665" s="3">
        <v>-197751</v>
      </c>
      <c r="AQ2665" s="3">
        <v>0</v>
      </c>
      <c r="AR2665" s="3">
        <f>Tabela1[[#This Row],[Potrzeby finansowe 2027
w tym:]]+Tabela1[[#This Row],[Rozliczenie 2025 potrz. fin.]]</f>
        <v>117273496</v>
      </c>
      <c r="AS2665" s="3">
        <v>0</v>
      </c>
      <c r="AT2665" s="3">
        <v>0</v>
      </c>
      <c r="AU2665" s="3"/>
      <c r="AV2665" s="3"/>
      <c r="AW2665" s="3"/>
      <c r="AX2665" s="3"/>
      <c r="AY2665" s="3"/>
      <c r="AZ2665" s="3"/>
      <c r="BA2665" s="3">
        <v>2225767</v>
      </c>
      <c r="BB2665" s="3">
        <v>0</v>
      </c>
      <c r="BC2665" s="3">
        <v>1759.44</v>
      </c>
      <c r="BD2665" s="3">
        <v>92437.33</v>
      </c>
      <c r="BE2665" s="3">
        <v>899.37</v>
      </c>
      <c r="BF2665" s="3">
        <v>0</v>
      </c>
      <c r="BG2665" s="3">
        <v>1735167</v>
      </c>
      <c r="BH2665" s="3">
        <v>88358</v>
      </c>
      <c r="BI2665" s="3">
        <v>1011294</v>
      </c>
      <c r="BJ2665" s="3">
        <v>17571962.815000005</v>
      </c>
      <c r="BK2665" s="3">
        <v>10659360.800000004</v>
      </c>
      <c r="BL2665" s="3">
        <v>668121.51</v>
      </c>
      <c r="BM2665" s="3">
        <v>26314165.039999999</v>
      </c>
      <c r="BN2665" s="53">
        <v>0.95145415708182701</v>
      </c>
      <c r="BO2665" s="54">
        <v>3.3777880000000001E-3</v>
      </c>
      <c r="BP2665" s="70">
        <v>85218</v>
      </c>
      <c r="BQ2665" s="71"/>
      <c r="BR2665" s="70"/>
      <c r="BS2665" s="72"/>
      <c r="BT2665" s="72"/>
      <c r="BU2665" s="70">
        <v>80772447</v>
      </c>
      <c r="BV2665" s="70">
        <v>17919186</v>
      </c>
      <c r="BW2665" s="74">
        <v>45462280</v>
      </c>
      <c r="BX2665" s="70">
        <v>144153913</v>
      </c>
    </row>
    <row r="2666" spans="1:76" x14ac:dyDescent="0.3">
      <c r="A2666" s="73" t="s">
        <v>2322</v>
      </c>
      <c r="B2666" s="2" t="s">
        <v>126</v>
      </c>
      <c r="C2666" s="2" t="s">
        <v>126</v>
      </c>
      <c r="D2666" s="2"/>
      <c r="E2666" s="2"/>
      <c r="F2666" s="17" t="str">
        <f>+Tabela1[[#This Row],[WK]]&amp;Tabela1[[#This Row],[PK]]&amp;Tabela1[[#This Row],[GK]]</f>
        <v>1818</v>
      </c>
      <c r="G2666" s="2" t="s">
        <v>2500</v>
      </c>
      <c r="H2666" s="3">
        <v>4484767271.0299997</v>
      </c>
      <c r="I2666" s="4">
        <v>1.125</v>
      </c>
      <c r="J2666" s="3">
        <v>5045363179.9099998</v>
      </c>
      <c r="K2666" s="11">
        <v>0.02</v>
      </c>
      <c r="L2666" s="3">
        <v>100907264</v>
      </c>
      <c r="M2666" s="3"/>
      <c r="N2666" s="5"/>
      <c r="O2666" s="3">
        <v>1113262295.6199999</v>
      </c>
      <c r="P2666" s="4">
        <v>1.125</v>
      </c>
      <c r="Q2666" s="3">
        <v>1252420082.5699999</v>
      </c>
      <c r="R2666" s="4">
        <v>1.7000000000000001E-2</v>
      </c>
      <c r="S2666" s="3">
        <v>21291141</v>
      </c>
      <c r="T2666" s="3"/>
      <c r="U2666" s="5"/>
      <c r="V2666" s="3">
        <v>84152219</v>
      </c>
      <c r="W2666" s="5"/>
      <c r="X2666" s="3">
        <v>116547307</v>
      </c>
      <c r="Y2666" s="3">
        <v>0</v>
      </c>
      <c r="Z2666" s="3">
        <v>703425</v>
      </c>
      <c r="AA2666" s="3">
        <v>3153999</v>
      </c>
      <c r="AB2666" s="3">
        <v>93837345</v>
      </c>
      <c r="AC2666" s="3">
        <v>18852538</v>
      </c>
      <c r="AD2666" s="3">
        <v>32395088</v>
      </c>
      <c r="AE2666" s="3">
        <v>0</v>
      </c>
      <c r="AF2666" s="3">
        <v>100907264</v>
      </c>
      <c r="AG2666" s="3">
        <v>21291141</v>
      </c>
      <c r="AH2666" s="3">
        <v>32395088</v>
      </c>
      <c r="AI2666" s="3">
        <v>84152219</v>
      </c>
      <c r="AJ2666" s="3">
        <v>7194835</v>
      </c>
      <c r="AK2666" s="3">
        <v>7194835</v>
      </c>
      <c r="AL2666" s="3">
        <v>4950673</v>
      </c>
      <c r="AM2666" s="3">
        <v>2244162</v>
      </c>
      <c r="AN2666" s="3">
        <v>-1617714</v>
      </c>
      <c r="AO2666" s="3">
        <v>0</v>
      </c>
      <c r="AP2666" s="3">
        <v>1617714</v>
      </c>
      <c r="AQ2666" s="3">
        <v>0</v>
      </c>
      <c r="AR2666" s="3">
        <f>Tabela1[[#This Row],[Potrzeby finansowe 2027
w tym:]]+Tabela1[[#This Row],[Rozliczenie 2025 potrz. fin.]]</f>
        <v>116547307</v>
      </c>
      <c r="AS2666" s="3">
        <v>0</v>
      </c>
      <c r="AT2666" s="3">
        <v>0</v>
      </c>
      <c r="AU2666" s="3"/>
      <c r="AV2666" s="3"/>
      <c r="AW2666" s="3"/>
      <c r="AX2666" s="3"/>
      <c r="AY2666" s="3"/>
      <c r="AZ2666" s="3"/>
      <c r="BA2666" s="3">
        <v>703425</v>
      </c>
      <c r="BB2666" s="3">
        <v>0</v>
      </c>
      <c r="BC2666" s="3">
        <v>915.84</v>
      </c>
      <c r="BD2666" s="3">
        <v>8942.7800000000007</v>
      </c>
      <c r="BE2666" s="3">
        <v>38427.29</v>
      </c>
      <c r="BF2666" s="3">
        <v>0</v>
      </c>
      <c r="BG2666" s="3">
        <v>1948767</v>
      </c>
      <c r="BH2666" s="3">
        <v>99235</v>
      </c>
      <c r="BI2666" s="3">
        <v>1205232</v>
      </c>
      <c r="BJ2666" s="3">
        <v>20941768.977499999</v>
      </c>
      <c r="BK2666" s="3">
        <v>10789211.989999998</v>
      </c>
      <c r="BL2666" s="3">
        <v>4639337.8600000003</v>
      </c>
      <c r="BM2666" s="3">
        <v>31331552.23</v>
      </c>
      <c r="BN2666" s="53">
        <v>1.0135474860335196</v>
      </c>
      <c r="BO2666" s="54">
        <v>3.9260850000000002E-3</v>
      </c>
      <c r="BP2666" s="70">
        <v>99051</v>
      </c>
      <c r="BQ2666" s="71"/>
      <c r="BR2666" s="70"/>
      <c r="BS2666" s="72"/>
      <c r="BT2666" s="72"/>
      <c r="BU2666" s="70">
        <v>100907264</v>
      </c>
      <c r="BV2666" s="70">
        <v>21291141</v>
      </c>
      <c r="BW2666" s="74">
        <v>32395088</v>
      </c>
      <c r="BX2666" s="70">
        <v>154593493</v>
      </c>
    </row>
    <row r="2667" spans="1:76" x14ac:dyDescent="0.3">
      <c r="A2667" s="73" t="s">
        <v>2322</v>
      </c>
      <c r="B2667" s="2" t="s">
        <v>126</v>
      </c>
      <c r="C2667" s="2" t="s">
        <v>132</v>
      </c>
      <c r="D2667" s="2"/>
      <c r="E2667" s="2"/>
      <c r="F2667" s="17" t="str">
        <f>+Tabela1[[#This Row],[WK]]&amp;Tabela1[[#This Row],[PK]]&amp;Tabela1[[#This Row],[GK]]</f>
        <v>1819</v>
      </c>
      <c r="G2667" s="2" t="s">
        <v>2501</v>
      </c>
      <c r="H2667" s="3">
        <v>2345458201.2600002</v>
      </c>
      <c r="I2667" s="4">
        <v>1.125</v>
      </c>
      <c r="J2667" s="3">
        <v>2638640476.4200001</v>
      </c>
      <c r="K2667" s="11">
        <v>0.02</v>
      </c>
      <c r="L2667" s="3">
        <v>52772810</v>
      </c>
      <c r="M2667" s="3"/>
      <c r="N2667" s="5"/>
      <c r="O2667" s="3">
        <v>139836639.91000003</v>
      </c>
      <c r="P2667" s="4">
        <v>1.125</v>
      </c>
      <c r="Q2667" s="3">
        <v>157316219.90000001</v>
      </c>
      <c r="R2667" s="4">
        <v>1.7000000000000001E-2</v>
      </c>
      <c r="S2667" s="3">
        <v>2674376</v>
      </c>
      <c r="T2667" s="3"/>
      <c r="U2667" s="5"/>
      <c r="V2667" s="3">
        <v>38739695</v>
      </c>
      <c r="W2667" s="5"/>
      <c r="X2667" s="3">
        <v>108595310</v>
      </c>
      <c r="Y2667" s="3">
        <v>19724528</v>
      </c>
      <c r="Z2667" s="3">
        <v>489217</v>
      </c>
      <c r="AA2667" s="3">
        <v>2656958</v>
      </c>
      <c r="AB2667" s="3">
        <v>65039450</v>
      </c>
      <c r="AC2667" s="3">
        <v>20685157</v>
      </c>
      <c r="AD2667" s="3">
        <v>69855616</v>
      </c>
      <c r="AE2667" s="3">
        <v>0</v>
      </c>
      <c r="AF2667" s="3">
        <v>52772810</v>
      </c>
      <c r="AG2667" s="3">
        <v>2674376</v>
      </c>
      <c r="AH2667" s="3">
        <v>69855616</v>
      </c>
      <c r="AI2667" s="3">
        <v>38739695</v>
      </c>
      <c r="AJ2667" s="3">
        <v>4628057</v>
      </c>
      <c r="AK2667" s="3">
        <v>4628057</v>
      </c>
      <c r="AL2667" s="3">
        <v>2759050</v>
      </c>
      <c r="AM2667" s="3">
        <v>1869007</v>
      </c>
      <c r="AN2667" s="3">
        <v>-720371</v>
      </c>
      <c r="AO2667" s="3">
        <v>0</v>
      </c>
      <c r="AP2667" s="3">
        <v>720371</v>
      </c>
      <c r="AQ2667" s="3">
        <v>0</v>
      </c>
      <c r="AR2667" s="3">
        <f>Tabela1[[#This Row],[Potrzeby finansowe 2027
w tym:]]+Tabela1[[#This Row],[Rozliczenie 2025 potrz. fin.]]</f>
        <v>108595310</v>
      </c>
      <c r="AS2667" s="3">
        <v>0</v>
      </c>
      <c r="AT2667" s="3">
        <v>0</v>
      </c>
      <c r="AU2667" s="3"/>
      <c r="AV2667" s="3"/>
      <c r="AW2667" s="3"/>
      <c r="AX2667" s="3"/>
      <c r="AY2667" s="3"/>
      <c r="AZ2667" s="3"/>
      <c r="BA2667" s="3">
        <v>489217</v>
      </c>
      <c r="BB2667" s="3">
        <v>0</v>
      </c>
      <c r="BC2667" s="3">
        <v>387.99</v>
      </c>
      <c r="BD2667" s="3">
        <v>18787.04</v>
      </c>
      <c r="BE2667" s="3">
        <v>412.38</v>
      </c>
      <c r="BF2667" s="3">
        <v>4256.43</v>
      </c>
      <c r="BG2667" s="3">
        <v>1146834</v>
      </c>
      <c r="BH2667" s="3">
        <v>58399</v>
      </c>
      <c r="BI2667" s="3">
        <v>1510124</v>
      </c>
      <c r="BJ2667" s="3">
        <v>26239488.914999999</v>
      </c>
      <c r="BK2667" s="3">
        <v>19130042.009999998</v>
      </c>
      <c r="BL2667" s="3">
        <v>3749866.04</v>
      </c>
      <c r="BM2667" s="3">
        <v>20938055.539999999</v>
      </c>
      <c r="BN2667" s="53">
        <v>0.70810055865921784</v>
      </c>
      <c r="BO2667" s="54">
        <v>2.5498942000000001E-3</v>
      </c>
      <c r="BP2667" s="70">
        <v>64331</v>
      </c>
      <c r="BQ2667" s="71"/>
      <c r="BR2667" s="70"/>
      <c r="BS2667" s="72"/>
      <c r="BT2667" s="72"/>
      <c r="BU2667" s="70">
        <v>52772810</v>
      </c>
      <c r="BV2667" s="70">
        <v>2674376</v>
      </c>
      <c r="BW2667" s="74">
        <v>69855616</v>
      </c>
      <c r="BX2667" s="70">
        <v>125302802</v>
      </c>
    </row>
    <row r="2668" spans="1:76" x14ac:dyDescent="0.3">
      <c r="A2668" s="73" t="s">
        <v>2322</v>
      </c>
      <c r="B2668" s="2" t="s">
        <v>126</v>
      </c>
      <c r="C2668" s="2" t="s">
        <v>140</v>
      </c>
      <c r="D2668" s="2"/>
      <c r="E2668" s="2"/>
      <c r="F2668" s="17" t="str">
        <f>+Tabela1[[#This Row],[WK]]&amp;Tabela1[[#This Row],[PK]]&amp;Tabela1[[#This Row],[GK]]</f>
        <v>1820</v>
      </c>
      <c r="G2668" s="2" t="s">
        <v>2502</v>
      </c>
      <c r="H2668" s="3">
        <v>2130404065.9400001</v>
      </c>
      <c r="I2668" s="4">
        <v>1.125</v>
      </c>
      <c r="J2668" s="3">
        <v>2396704574.1799998</v>
      </c>
      <c r="K2668" s="11">
        <v>0.02</v>
      </c>
      <c r="L2668" s="3">
        <v>47934091</v>
      </c>
      <c r="M2668" s="3"/>
      <c r="N2668" s="5"/>
      <c r="O2668" s="3">
        <v>577092908.38</v>
      </c>
      <c r="P2668" s="4">
        <v>1.125</v>
      </c>
      <c r="Q2668" s="3">
        <v>649229521.92999995</v>
      </c>
      <c r="R2668" s="4">
        <v>1.7000000000000001E-2</v>
      </c>
      <c r="S2668" s="3">
        <v>11036902</v>
      </c>
      <c r="T2668" s="3"/>
      <c r="U2668" s="5"/>
      <c r="V2668" s="3">
        <v>41702471</v>
      </c>
      <c r="W2668" s="5"/>
      <c r="X2668" s="3">
        <v>49291791</v>
      </c>
      <c r="Y2668" s="3">
        <v>0</v>
      </c>
      <c r="Z2668" s="3">
        <v>316262</v>
      </c>
      <c r="AA2668" s="3">
        <v>1791994</v>
      </c>
      <c r="AB2668" s="3">
        <v>33137670</v>
      </c>
      <c r="AC2668" s="3">
        <v>14045865</v>
      </c>
      <c r="AD2668" s="3">
        <v>8191050</v>
      </c>
      <c r="AE2668" s="3">
        <v>0</v>
      </c>
      <c r="AF2668" s="3">
        <v>47934091</v>
      </c>
      <c r="AG2668" s="3">
        <v>11036902</v>
      </c>
      <c r="AH2668" s="3">
        <v>8191050</v>
      </c>
      <c r="AI2668" s="3">
        <v>41702471</v>
      </c>
      <c r="AJ2668" s="3">
        <v>1871871</v>
      </c>
      <c r="AK2668" s="3">
        <v>1871871</v>
      </c>
      <c r="AL2668" s="3">
        <v>5757595</v>
      </c>
      <c r="AM2668" s="3">
        <v>-3885724</v>
      </c>
      <c r="AN2668" s="3">
        <v>-1419839</v>
      </c>
      <c r="AO2668" s="3">
        <v>0</v>
      </c>
      <c r="AP2668" s="3">
        <v>1419839</v>
      </c>
      <c r="AQ2668" s="3">
        <v>0</v>
      </c>
      <c r="AR2668" s="3">
        <f>Tabela1[[#This Row],[Potrzeby finansowe 2027
w tym:]]+Tabela1[[#This Row],[Rozliczenie 2025 potrz. fin.]]</f>
        <v>49291791</v>
      </c>
      <c r="AS2668" s="3">
        <v>0</v>
      </c>
      <c r="AT2668" s="3">
        <v>0</v>
      </c>
      <c r="AU2668" s="3"/>
      <c r="AV2668" s="3"/>
      <c r="AW2668" s="3"/>
      <c r="AX2668" s="3"/>
      <c r="AY2668" s="3"/>
      <c r="AZ2668" s="3"/>
      <c r="BA2668" s="3">
        <v>316262</v>
      </c>
      <c r="BB2668" s="3">
        <v>0</v>
      </c>
      <c r="BC2668" s="3">
        <v>0</v>
      </c>
      <c r="BD2668" s="3">
        <v>0.01</v>
      </c>
      <c r="BE2668" s="3">
        <v>28063.48</v>
      </c>
      <c r="BF2668" s="3">
        <v>0</v>
      </c>
      <c r="BG2668" s="3">
        <v>983938</v>
      </c>
      <c r="BH2668" s="3">
        <v>50104</v>
      </c>
      <c r="BI2668" s="3">
        <v>808056</v>
      </c>
      <c r="BJ2668" s="3">
        <v>14040548.969999999</v>
      </c>
      <c r="BK2668" s="3">
        <v>5894804.629999999</v>
      </c>
      <c r="BL2668" s="3">
        <v>7549495.5899999999</v>
      </c>
      <c r="BM2668" s="3">
        <v>17483986.18</v>
      </c>
      <c r="BN2668" s="53">
        <v>1.0593904042063753</v>
      </c>
      <c r="BO2668" s="54">
        <v>1.8127093999999999E-3</v>
      </c>
      <c r="BP2668" s="70">
        <v>45732</v>
      </c>
      <c r="BQ2668" s="71"/>
      <c r="BR2668" s="70"/>
      <c r="BS2668" s="72"/>
      <c r="BT2668" s="72"/>
      <c r="BU2668" s="70">
        <v>47934091</v>
      </c>
      <c r="BV2668" s="70">
        <v>11036902</v>
      </c>
      <c r="BW2668" s="74">
        <v>8191050</v>
      </c>
      <c r="BX2668" s="70">
        <v>67162043</v>
      </c>
    </row>
    <row r="2669" spans="1:76" x14ac:dyDescent="0.3">
      <c r="A2669" s="73" t="s">
        <v>2322</v>
      </c>
      <c r="B2669" s="2" t="s">
        <v>126</v>
      </c>
      <c r="C2669" s="2" t="s">
        <v>147</v>
      </c>
      <c r="D2669" s="2"/>
      <c r="E2669" s="2"/>
      <c r="F2669" s="17" t="str">
        <f>+Tabela1[[#This Row],[WK]]&amp;Tabela1[[#This Row],[PK]]&amp;Tabela1[[#This Row],[GK]]</f>
        <v>1821</v>
      </c>
      <c r="G2669" s="2" t="s">
        <v>2503</v>
      </c>
      <c r="H2669" s="3">
        <v>958370415.47000003</v>
      </c>
      <c r="I2669" s="4">
        <v>1.125</v>
      </c>
      <c r="J2669" s="3">
        <v>1078166717.4000001</v>
      </c>
      <c r="K2669" s="11">
        <v>0.02</v>
      </c>
      <c r="L2669" s="3">
        <v>21563334</v>
      </c>
      <c r="M2669" s="3"/>
      <c r="N2669" s="5"/>
      <c r="O2669" s="3">
        <v>190474097.94999999</v>
      </c>
      <c r="P2669" s="4">
        <v>1.125</v>
      </c>
      <c r="Q2669" s="3">
        <v>214283360.19</v>
      </c>
      <c r="R2669" s="4">
        <v>1.7000000000000001E-2</v>
      </c>
      <c r="S2669" s="3">
        <v>3642817</v>
      </c>
      <c r="T2669" s="3"/>
      <c r="U2669" s="5"/>
      <c r="V2669" s="3">
        <v>18091646</v>
      </c>
      <c r="W2669" s="5"/>
      <c r="X2669" s="3">
        <v>41761076</v>
      </c>
      <c r="Y2669" s="3">
        <v>7555411</v>
      </c>
      <c r="Z2669" s="3">
        <v>2709627</v>
      </c>
      <c r="AA2669" s="3">
        <v>1167916</v>
      </c>
      <c r="AB2669" s="3">
        <v>17321349</v>
      </c>
      <c r="AC2669" s="3">
        <v>13006773</v>
      </c>
      <c r="AD2669" s="3">
        <v>23669430</v>
      </c>
      <c r="AE2669" s="3">
        <v>1463672</v>
      </c>
      <c r="AF2669" s="3">
        <v>21563334</v>
      </c>
      <c r="AG2669" s="3">
        <v>3642817</v>
      </c>
      <c r="AH2669" s="3">
        <v>22205758</v>
      </c>
      <c r="AI2669" s="3">
        <v>18091646</v>
      </c>
      <c r="AJ2669" s="3">
        <v>507634</v>
      </c>
      <c r="AK2669" s="3">
        <v>507634</v>
      </c>
      <c r="AL2669" s="3">
        <v>1383776</v>
      </c>
      <c r="AM2669" s="3">
        <v>-876142</v>
      </c>
      <c r="AN2669" s="3">
        <v>-1055154</v>
      </c>
      <c r="AO2669" s="3">
        <v>0</v>
      </c>
      <c r="AP2669" s="3">
        <v>1055154</v>
      </c>
      <c r="AQ2669" s="3">
        <v>0</v>
      </c>
      <c r="AR2669" s="3">
        <f>Tabela1[[#This Row],[Potrzeby finansowe 2027
w tym:]]+Tabela1[[#This Row],[Rozliczenie 2025 potrz. fin.]]</f>
        <v>41761076</v>
      </c>
      <c r="AS2669" s="3">
        <v>0</v>
      </c>
      <c r="AT2669" s="3">
        <v>0</v>
      </c>
      <c r="AU2669" s="3"/>
      <c r="AV2669" s="3"/>
      <c r="AW2669" s="3"/>
      <c r="AX2669" s="3"/>
      <c r="AY2669" s="3"/>
      <c r="AZ2669" s="3"/>
      <c r="BA2669" s="3">
        <v>2709627</v>
      </c>
      <c r="BB2669" s="3">
        <v>6091.37</v>
      </c>
      <c r="BC2669" s="3">
        <v>1496.99</v>
      </c>
      <c r="BD2669" s="3">
        <v>74368.679999999993</v>
      </c>
      <c r="BE2669" s="3">
        <v>503.44</v>
      </c>
      <c r="BF2669" s="3">
        <v>0</v>
      </c>
      <c r="BG2669" s="3">
        <v>694500</v>
      </c>
      <c r="BH2669" s="3">
        <v>25007</v>
      </c>
      <c r="BI2669" s="3">
        <v>473416</v>
      </c>
      <c r="BJ2669" s="3">
        <v>8225948.6024999991</v>
      </c>
      <c r="BK2669" s="3">
        <v>5767714.4299999997</v>
      </c>
      <c r="BL2669" s="3">
        <v>0</v>
      </c>
      <c r="BM2669" s="3">
        <v>9832936.6899999995</v>
      </c>
      <c r="BN2669" s="53">
        <v>0.73860499507065391</v>
      </c>
      <c r="BO2669" s="54">
        <v>1.1113278999999999E-3</v>
      </c>
      <c r="BP2669" s="70">
        <v>28037</v>
      </c>
      <c r="BQ2669" s="71"/>
      <c r="BR2669" s="70"/>
      <c r="BS2669" s="72"/>
      <c r="BT2669" s="72"/>
      <c r="BU2669" s="70">
        <v>21563334</v>
      </c>
      <c r="BV2669" s="70">
        <v>3642817</v>
      </c>
      <c r="BW2669" s="74">
        <v>22205758</v>
      </c>
      <c r="BX2669" s="70">
        <v>47411909</v>
      </c>
    </row>
    <row r="2670" spans="1:76" x14ac:dyDescent="0.3">
      <c r="A2670" s="73" t="s">
        <v>2322</v>
      </c>
      <c r="B2670" s="2" t="s">
        <v>140</v>
      </c>
      <c r="C2670" s="2" t="s">
        <v>12</v>
      </c>
      <c r="D2670" s="2"/>
      <c r="E2670" s="2"/>
      <c r="F2670" s="17" t="str">
        <f>+Tabela1[[#This Row],[WK]]&amp;Tabela1[[#This Row],[PK]]&amp;Tabela1[[#This Row],[GK]]</f>
        <v>2001</v>
      </c>
      <c r="G2670" s="2" t="s">
        <v>2504</v>
      </c>
      <c r="H2670" s="3">
        <v>2135421666.98</v>
      </c>
      <c r="I2670" s="4">
        <v>1.125</v>
      </c>
      <c r="J2670" s="3">
        <v>2402349375.3499999</v>
      </c>
      <c r="K2670" s="11">
        <v>0.02</v>
      </c>
      <c r="L2670" s="3">
        <v>48046988</v>
      </c>
      <c r="M2670" s="3"/>
      <c r="N2670" s="5"/>
      <c r="O2670" s="3">
        <v>236325909.63000003</v>
      </c>
      <c r="P2670" s="4">
        <v>1.125</v>
      </c>
      <c r="Q2670" s="3">
        <v>265866648.33000001</v>
      </c>
      <c r="R2670" s="4">
        <v>1.7000000000000001E-2</v>
      </c>
      <c r="S2670" s="3">
        <v>4519733</v>
      </c>
      <c r="T2670" s="3"/>
      <c r="U2670" s="5"/>
      <c r="V2670" s="3">
        <v>32294646</v>
      </c>
      <c r="W2670" s="5"/>
      <c r="X2670" s="3">
        <v>82508880</v>
      </c>
      <c r="Y2670" s="3">
        <v>11071377</v>
      </c>
      <c r="Z2670" s="3">
        <v>4166476</v>
      </c>
      <c r="AA2670" s="3">
        <v>2101022</v>
      </c>
      <c r="AB2670" s="3">
        <v>52374708</v>
      </c>
      <c r="AC2670" s="3">
        <v>12795297</v>
      </c>
      <c r="AD2670" s="3">
        <v>50214234</v>
      </c>
      <c r="AE2670" s="3">
        <v>0</v>
      </c>
      <c r="AF2670" s="3">
        <v>48046988</v>
      </c>
      <c r="AG2670" s="3">
        <v>4519733</v>
      </c>
      <c r="AH2670" s="3">
        <v>50214234</v>
      </c>
      <c r="AI2670" s="3">
        <v>32294646</v>
      </c>
      <c r="AJ2670" s="3">
        <v>7090036</v>
      </c>
      <c r="AK2670" s="3">
        <v>7090036</v>
      </c>
      <c r="AL2670" s="3">
        <v>1082615</v>
      </c>
      <c r="AM2670" s="3">
        <v>6007421</v>
      </c>
      <c r="AN2670" s="3">
        <v>-2002965</v>
      </c>
      <c r="AO2670" s="3">
        <v>0</v>
      </c>
      <c r="AP2670" s="3">
        <v>2002965</v>
      </c>
      <c r="AQ2670" s="3">
        <v>0</v>
      </c>
      <c r="AR2670" s="3">
        <f>Tabela1[[#This Row],[Potrzeby finansowe 2027
w tym:]]+Tabela1[[#This Row],[Rozliczenie 2025 potrz. fin.]]</f>
        <v>82508880</v>
      </c>
      <c r="AS2670" s="3">
        <v>0</v>
      </c>
      <c r="AT2670" s="3">
        <v>0</v>
      </c>
      <c r="AU2670" s="3"/>
      <c r="AV2670" s="3"/>
      <c r="AW2670" s="3"/>
      <c r="AX2670" s="3"/>
      <c r="AY2670" s="3"/>
      <c r="AZ2670" s="3"/>
      <c r="BA2670" s="3">
        <v>4166476</v>
      </c>
      <c r="BB2670" s="3">
        <v>9574.7199999999993</v>
      </c>
      <c r="BC2670" s="3">
        <v>4533.43</v>
      </c>
      <c r="BD2670" s="3">
        <v>92219.63</v>
      </c>
      <c r="BE2670" s="3">
        <v>27387.54</v>
      </c>
      <c r="BF2670" s="3">
        <v>0</v>
      </c>
      <c r="BG2670" s="3">
        <v>1050353</v>
      </c>
      <c r="BH2670" s="3">
        <v>53486</v>
      </c>
      <c r="BI2670" s="3">
        <v>1050669</v>
      </c>
      <c r="BJ2670" s="3">
        <v>18256120.572499994</v>
      </c>
      <c r="BK2670" s="3">
        <v>12916288.289999995</v>
      </c>
      <c r="BL2670" s="3">
        <v>165459.38</v>
      </c>
      <c r="BM2670" s="3">
        <v>21028410.370000001</v>
      </c>
      <c r="BN2670" s="53">
        <v>0.79298389746960241</v>
      </c>
      <c r="BO2670" s="54">
        <v>2.1586528999999999E-3</v>
      </c>
      <c r="BP2670" s="70">
        <v>54461</v>
      </c>
      <c r="BQ2670" s="71"/>
      <c r="BR2670" s="70"/>
      <c r="BS2670" s="72"/>
      <c r="BT2670" s="72"/>
      <c r="BU2670" s="70">
        <v>48046988</v>
      </c>
      <c r="BV2670" s="70">
        <v>4519733</v>
      </c>
      <c r="BW2670" s="74">
        <v>50214234</v>
      </c>
      <c r="BX2670" s="70">
        <v>102780955</v>
      </c>
    </row>
    <row r="2671" spans="1:76" x14ac:dyDescent="0.3">
      <c r="A2671" s="73" t="s">
        <v>2322</v>
      </c>
      <c r="B2671" s="2" t="s">
        <v>140</v>
      </c>
      <c r="C2671" s="2" t="s">
        <v>11</v>
      </c>
      <c r="D2671" s="2"/>
      <c r="E2671" s="2"/>
      <c r="F2671" s="17" t="str">
        <f>+Tabela1[[#This Row],[WK]]&amp;Tabela1[[#This Row],[PK]]&amp;Tabela1[[#This Row],[GK]]</f>
        <v>2002</v>
      </c>
      <c r="G2671" s="2" t="s">
        <v>2505</v>
      </c>
      <c r="H2671" s="3">
        <v>7595379901.8299999</v>
      </c>
      <c r="I2671" s="4">
        <v>1.125</v>
      </c>
      <c r="J2671" s="3">
        <v>8544802389.5600004</v>
      </c>
      <c r="K2671" s="11">
        <v>0.02</v>
      </c>
      <c r="L2671" s="3">
        <v>170896048</v>
      </c>
      <c r="M2671" s="3"/>
      <c r="N2671" s="5"/>
      <c r="O2671" s="3">
        <v>745403054.19000006</v>
      </c>
      <c r="P2671" s="4">
        <v>1.125</v>
      </c>
      <c r="Q2671" s="3">
        <v>838578435.96000004</v>
      </c>
      <c r="R2671" s="4">
        <v>1.7000000000000001E-2</v>
      </c>
      <c r="S2671" s="3">
        <v>14255833</v>
      </c>
      <c r="T2671" s="3"/>
      <c r="U2671" s="5"/>
      <c r="V2671" s="3">
        <v>108162382</v>
      </c>
      <c r="W2671" s="5"/>
      <c r="X2671" s="3">
        <v>29766999</v>
      </c>
      <c r="Y2671" s="3">
        <v>350078</v>
      </c>
      <c r="Z2671" s="3">
        <v>3745190</v>
      </c>
      <c r="AA2671" s="3">
        <v>5993158</v>
      </c>
      <c r="AB2671" s="3">
        <v>19678573</v>
      </c>
      <c r="AC2671" s="3">
        <v>0</v>
      </c>
      <c r="AD2671" s="3">
        <v>0</v>
      </c>
      <c r="AE2671" s="3">
        <v>5075826</v>
      </c>
      <c r="AF2671" s="3">
        <v>165820222</v>
      </c>
      <c r="AG2671" s="3">
        <v>14255833</v>
      </c>
      <c r="AH2671" s="3">
        <v>0</v>
      </c>
      <c r="AI2671" s="3">
        <v>108162382</v>
      </c>
      <c r="AJ2671" s="3">
        <v>-3401938</v>
      </c>
      <c r="AK2671" s="3">
        <v>-4217459</v>
      </c>
      <c r="AL2671" s="3">
        <v>8365866</v>
      </c>
      <c r="AM2671" s="3">
        <v>-12583325</v>
      </c>
      <c r="AN2671" s="3">
        <v>-815521</v>
      </c>
      <c r="AO2671" s="3">
        <v>0</v>
      </c>
      <c r="AP2671" s="3">
        <v>0</v>
      </c>
      <c r="AQ2671" s="3">
        <v>-815521</v>
      </c>
      <c r="AR2671" s="3">
        <f>Tabela1[[#This Row],[Potrzeby finansowe 2027
w tym:]]+Tabela1[[#This Row],[Rozliczenie 2025 potrz. fin.]]</f>
        <v>28951478</v>
      </c>
      <c r="AS2671" s="3">
        <v>0</v>
      </c>
      <c r="AT2671" s="3">
        <v>0</v>
      </c>
      <c r="AU2671" s="3"/>
      <c r="AV2671" s="3"/>
      <c r="AW2671" s="3"/>
      <c r="AX2671" s="3"/>
      <c r="AY2671" s="3"/>
      <c r="AZ2671" s="3"/>
      <c r="BA2671" s="3">
        <v>3745190</v>
      </c>
      <c r="BB2671" s="3">
        <v>5844.58</v>
      </c>
      <c r="BC2671" s="3">
        <v>3962.57</v>
      </c>
      <c r="BD2671" s="3">
        <v>74529.48</v>
      </c>
      <c r="BE2671" s="3">
        <v>78436.61</v>
      </c>
      <c r="BF2671" s="3">
        <v>734</v>
      </c>
      <c r="BG2671" s="3">
        <v>3155537</v>
      </c>
      <c r="BH2671" s="3">
        <v>160686</v>
      </c>
      <c r="BI2671" s="3">
        <v>2837621</v>
      </c>
      <c r="BJ2671" s="3">
        <v>49305686.569999993</v>
      </c>
      <c r="BK2671" s="3">
        <v>35577413.729999997</v>
      </c>
      <c r="BL2671" s="3">
        <v>2768285.44</v>
      </c>
      <c r="BM2671" s="3">
        <v>49376520.479999997</v>
      </c>
      <c r="BN2671" s="53">
        <v>0.9976421294774892</v>
      </c>
      <c r="BO2671" s="54">
        <v>6.0435532999999998E-3</v>
      </c>
      <c r="BP2671" s="70">
        <v>152473</v>
      </c>
      <c r="BQ2671" s="71"/>
      <c r="BR2671" s="70"/>
      <c r="BS2671" s="72"/>
      <c r="BT2671" s="72"/>
      <c r="BU2671" s="70">
        <v>165820222</v>
      </c>
      <c r="BV2671" s="70">
        <v>14255833</v>
      </c>
      <c r="BW2671" s="74">
        <v>0</v>
      </c>
      <c r="BX2671" s="70">
        <v>180076055</v>
      </c>
    </row>
    <row r="2672" spans="1:76" x14ac:dyDescent="0.3">
      <c r="A2672" s="73" t="s">
        <v>2322</v>
      </c>
      <c r="B2672" s="2" t="s">
        <v>140</v>
      </c>
      <c r="C2672" s="2" t="s">
        <v>16</v>
      </c>
      <c r="D2672" s="2"/>
      <c r="E2672" s="2"/>
      <c r="F2672" s="17" t="str">
        <f>+Tabela1[[#This Row],[WK]]&amp;Tabela1[[#This Row],[PK]]&amp;Tabela1[[#This Row],[GK]]</f>
        <v>2003</v>
      </c>
      <c r="G2672" s="2" t="s">
        <v>2506</v>
      </c>
      <c r="H2672" s="3">
        <v>2069064407.8499999</v>
      </c>
      <c r="I2672" s="4">
        <v>1.125</v>
      </c>
      <c r="J2672" s="3">
        <v>2327697458.8299999</v>
      </c>
      <c r="K2672" s="11">
        <v>0.02</v>
      </c>
      <c r="L2672" s="3">
        <v>46553949</v>
      </c>
      <c r="M2672" s="3"/>
      <c r="N2672" s="5"/>
      <c r="O2672" s="3">
        <v>339612803.27000004</v>
      </c>
      <c r="P2672" s="4">
        <v>1.125</v>
      </c>
      <c r="Q2672" s="3">
        <v>382064403.68000001</v>
      </c>
      <c r="R2672" s="4">
        <v>1.7000000000000001E-2</v>
      </c>
      <c r="S2672" s="3">
        <v>6495095</v>
      </c>
      <c r="T2672" s="3"/>
      <c r="U2672" s="5"/>
      <c r="V2672" s="3">
        <v>34213054</v>
      </c>
      <c r="W2672" s="5"/>
      <c r="X2672" s="3">
        <v>54964649</v>
      </c>
      <c r="Y2672" s="3">
        <v>7507654</v>
      </c>
      <c r="Z2672" s="3">
        <v>181023</v>
      </c>
      <c r="AA2672" s="3">
        <v>1385024</v>
      </c>
      <c r="AB2672" s="3">
        <v>31583477</v>
      </c>
      <c r="AC2672" s="3">
        <v>14307471</v>
      </c>
      <c r="AD2672" s="3">
        <v>21333306</v>
      </c>
      <c r="AE2672" s="3">
        <v>0</v>
      </c>
      <c r="AF2672" s="3">
        <v>46553949</v>
      </c>
      <c r="AG2672" s="3">
        <v>6495095</v>
      </c>
      <c r="AH2672" s="3">
        <v>21333306</v>
      </c>
      <c r="AI2672" s="3">
        <v>34213054</v>
      </c>
      <c r="AJ2672" s="3">
        <v>1270963</v>
      </c>
      <c r="AK2672" s="3">
        <v>1852674</v>
      </c>
      <c r="AL2672" s="3">
        <v>1070559</v>
      </c>
      <c r="AM2672" s="3">
        <v>782115</v>
      </c>
      <c r="AN2672" s="3">
        <v>581711</v>
      </c>
      <c r="AO2672" s="3">
        <v>0</v>
      </c>
      <c r="AP2672" s="3">
        <v>0</v>
      </c>
      <c r="AQ2672" s="3">
        <v>581711</v>
      </c>
      <c r="AR2672" s="3">
        <f>Tabela1[[#This Row],[Potrzeby finansowe 2027
w tym:]]+Tabela1[[#This Row],[Rozliczenie 2025 potrz. fin.]]</f>
        <v>55546360</v>
      </c>
      <c r="AS2672" s="3">
        <v>0</v>
      </c>
      <c r="AT2672" s="3">
        <v>0</v>
      </c>
      <c r="AU2672" s="3"/>
      <c r="AV2672" s="3"/>
      <c r="AW2672" s="3"/>
      <c r="AX2672" s="3"/>
      <c r="AY2672" s="3"/>
      <c r="AZ2672" s="3"/>
      <c r="BA2672" s="3">
        <v>181023</v>
      </c>
      <c r="BB2672" s="3">
        <v>0</v>
      </c>
      <c r="BC2672" s="3">
        <v>92.12</v>
      </c>
      <c r="BD2672" s="3">
        <v>4480.22</v>
      </c>
      <c r="BE2672" s="3">
        <v>6488.5</v>
      </c>
      <c r="BF2672" s="3">
        <v>0</v>
      </c>
      <c r="BG2672" s="3">
        <v>967324</v>
      </c>
      <c r="BH2672" s="3">
        <v>49258</v>
      </c>
      <c r="BI2672" s="3">
        <v>417700</v>
      </c>
      <c r="BJ2672" s="3">
        <v>7257840.2949999999</v>
      </c>
      <c r="BK2672" s="3">
        <v>2173174.34</v>
      </c>
      <c r="BL2672" s="3">
        <v>1943316</v>
      </c>
      <c r="BM2672" s="3">
        <v>16452031.82</v>
      </c>
      <c r="BN2672" s="53">
        <v>0.84968780808412747</v>
      </c>
      <c r="BO2672" s="54">
        <v>2.0330867000000002E-3</v>
      </c>
      <c r="BP2672" s="70">
        <v>51293</v>
      </c>
      <c r="BQ2672" s="71"/>
      <c r="BR2672" s="70"/>
      <c r="BS2672" s="72"/>
      <c r="BT2672" s="72"/>
      <c r="BU2672" s="70">
        <v>46553949</v>
      </c>
      <c r="BV2672" s="70">
        <v>6495095</v>
      </c>
      <c r="BW2672" s="74">
        <v>21333306</v>
      </c>
      <c r="BX2672" s="70">
        <v>74382350</v>
      </c>
    </row>
    <row r="2673" spans="1:76" x14ac:dyDescent="0.3">
      <c r="A2673" s="73" t="s">
        <v>2322</v>
      </c>
      <c r="B2673" s="2" t="s">
        <v>140</v>
      </c>
      <c r="C2673" s="2" t="s">
        <v>18</v>
      </c>
      <c r="D2673" s="2"/>
      <c r="E2673" s="2"/>
      <c r="F2673" s="17" t="str">
        <f>+Tabela1[[#This Row],[WK]]&amp;Tabela1[[#This Row],[PK]]&amp;Tabela1[[#This Row],[GK]]</f>
        <v>2004</v>
      </c>
      <c r="G2673" s="2" t="s">
        <v>2507</v>
      </c>
      <c r="H2673" s="3">
        <v>1549352681.97</v>
      </c>
      <c r="I2673" s="4">
        <v>1.125</v>
      </c>
      <c r="J2673" s="3">
        <v>1743021767.22</v>
      </c>
      <c r="K2673" s="11">
        <v>0.02</v>
      </c>
      <c r="L2673" s="3">
        <v>34860435</v>
      </c>
      <c r="M2673" s="3"/>
      <c r="N2673" s="5"/>
      <c r="O2673" s="3">
        <v>149800164.54000002</v>
      </c>
      <c r="P2673" s="4">
        <v>1.125</v>
      </c>
      <c r="Q2673" s="3">
        <v>168525185.11000001</v>
      </c>
      <c r="R2673" s="4">
        <v>1.7000000000000001E-2</v>
      </c>
      <c r="S2673" s="3">
        <v>2864928</v>
      </c>
      <c r="T2673" s="3"/>
      <c r="U2673" s="5"/>
      <c r="V2673" s="3">
        <v>24469308</v>
      </c>
      <c r="W2673" s="5"/>
      <c r="X2673" s="3">
        <v>68689769</v>
      </c>
      <c r="Y2673" s="3">
        <v>16972370</v>
      </c>
      <c r="Z2673" s="3">
        <v>1501636</v>
      </c>
      <c r="AA2673" s="3">
        <v>1677100</v>
      </c>
      <c r="AB2673" s="3">
        <v>42463872</v>
      </c>
      <c r="AC2673" s="3">
        <v>6074791</v>
      </c>
      <c r="AD2673" s="3">
        <v>44220462</v>
      </c>
      <c r="AE2673" s="3">
        <v>0</v>
      </c>
      <c r="AF2673" s="3">
        <v>34860435</v>
      </c>
      <c r="AG2673" s="3">
        <v>2864928</v>
      </c>
      <c r="AH2673" s="3">
        <v>44220462</v>
      </c>
      <c r="AI2673" s="3">
        <v>24469308</v>
      </c>
      <c r="AJ2673" s="3">
        <v>3215217</v>
      </c>
      <c r="AK2673" s="3">
        <v>3215217</v>
      </c>
      <c r="AL2673" s="3">
        <v>933160</v>
      </c>
      <c r="AM2673" s="3">
        <v>2282057</v>
      </c>
      <c r="AN2673" s="3">
        <v>1673454</v>
      </c>
      <c r="AO2673" s="3">
        <v>0</v>
      </c>
      <c r="AP2673" s="3">
        <v>-1673454</v>
      </c>
      <c r="AQ2673" s="3">
        <v>0</v>
      </c>
      <c r="AR2673" s="3">
        <f>Tabela1[[#This Row],[Potrzeby finansowe 2027
w tym:]]+Tabela1[[#This Row],[Rozliczenie 2025 potrz. fin.]]</f>
        <v>68689769</v>
      </c>
      <c r="AS2673" s="3">
        <v>0</v>
      </c>
      <c r="AT2673" s="3">
        <v>0</v>
      </c>
      <c r="AU2673" s="3"/>
      <c r="AV2673" s="3"/>
      <c r="AW2673" s="3"/>
      <c r="AX2673" s="3"/>
      <c r="AY2673" s="3"/>
      <c r="AZ2673" s="3"/>
      <c r="BA2673" s="3">
        <v>1501636</v>
      </c>
      <c r="BB2673" s="3">
        <v>6673.63</v>
      </c>
      <c r="BC2673" s="3">
        <v>195.72</v>
      </c>
      <c r="BD2673" s="3">
        <v>10936.35</v>
      </c>
      <c r="BE2673" s="3">
        <v>21088.6</v>
      </c>
      <c r="BF2673" s="3">
        <v>0</v>
      </c>
      <c r="BG2673" s="3">
        <v>851186</v>
      </c>
      <c r="BH2673" s="3">
        <v>43344</v>
      </c>
      <c r="BI2673" s="3">
        <v>825914</v>
      </c>
      <c r="BJ2673" s="3">
        <v>14350842.734999999</v>
      </c>
      <c r="BK2673" s="3">
        <v>4960602.25</v>
      </c>
      <c r="BL2673" s="3">
        <v>469898.86</v>
      </c>
      <c r="BM2673" s="3">
        <v>36621164.219999999</v>
      </c>
      <c r="BN2673" s="53">
        <v>0.66211797568189279</v>
      </c>
      <c r="BO2673" s="54">
        <v>1.8554107000000001E-3</v>
      </c>
      <c r="BP2673" s="70">
        <v>46810</v>
      </c>
      <c r="BQ2673" s="71"/>
      <c r="BR2673" s="70"/>
      <c r="BS2673" s="72"/>
      <c r="BT2673" s="72"/>
      <c r="BU2673" s="70">
        <v>34860435</v>
      </c>
      <c r="BV2673" s="70">
        <v>2864928</v>
      </c>
      <c r="BW2673" s="74">
        <v>44220462</v>
      </c>
      <c r="BX2673" s="70">
        <v>81945825</v>
      </c>
    </row>
    <row r="2674" spans="1:76" x14ac:dyDescent="0.3">
      <c r="A2674" s="73" t="s">
        <v>2322</v>
      </c>
      <c r="B2674" s="2" t="s">
        <v>140</v>
      </c>
      <c r="C2674" s="2" t="s">
        <v>21</v>
      </c>
      <c r="D2674" s="2"/>
      <c r="E2674" s="2"/>
      <c r="F2674" s="17" t="str">
        <f>+Tabela1[[#This Row],[WK]]&amp;Tabela1[[#This Row],[PK]]&amp;Tabela1[[#This Row],[GK]]</f>
        <v>2005</v>
      </c>
      <c r="G2674" s="2" t="s">
        <v>2508</v>
      </c>
      <c r="H2674" s="3">
        <v>1771465781.8599999</v>
      </c>
      <c r="I2674" s="4">
        <v>1.125</v>
      </c>
      <c r="J2674" s="3">
        <v>1992899004.5899999</v>
      </c>
      <c r="K2674" s="11">
        <v>0.02</v>
      </c>
      <c r="L2674" s="3">
        <v>39857980</v>
      </c>
      <c r="M2674" s="3"/>
      <c r="N2674" s="5"/>
      <c r="O2674" s="3">
        <v>126303085.45</v>
      </c>
      <c r="P2674" s="4">
        <v>1.125</v>
      </c>
      <c r="Q2674" s="3">
        <v>142090971.13</v>
      </c>
      <c r="R2674" s="4">
        <v>1.7000000000000001E-2</v>
      </c>
      <c r="S2674" s="3">
        <v>2415547</v>
      </c>
      <c r="T2674" s="3"/>
      <c r="U2674" s="5"/>
      <c r="V2674" s="3">
        <v>29037986</v>
      </c>
      <c r="W2674" s="5"/>
      <c r="X2674" s="3">
        <v>46157111</v>
      </c>
      <c r="Y2674" s="3">
        <v>6694411</v>
      </c>
      <c r="Z2674" s="3">
        <v>4281949</v>
      </c>
      <c r="AA2674" s="3">
        <v>1766247</v>
      </c>
      <c r="AB2674" s="3">
        <v>23430791</v>
      </c>
      <c r="AC2674" s="3">
        <v>9983713</v>
      </c>
      <c r="AD2674" s="3">
        <v>17119125</v>
      </c>
      <c r="AE2674" s="3">
        <v>0</v>
      </c>
      <c r="AF2674" s="3">
        <v>39857980</v>
      </c>
      <c r="AG2674" s="3">
        <v>2415547</v>
      </c>
      <c r="AH2674" s="3">
        <v>17119125</v>
      </c>
      <c r="AI2674" s="3">
        <v>29037986</v>
      </c>
      <c r="AJ2674" s="3">
        <v>829909</v>
      </c>
      <c r="AK2674" s="3">
        <v>829909</v>
      </c>
      <c r="AL2674" s="3">
        <v>1941412</v>
      </c>
      <c r="AM2674" s="3">
        <v>-1111503</v>
      </c>
      <c r="AN2674" s="3">
        <v>-727017</v>
      </c>
      <c r="AO2674" s="3">
        <v>0</v>
      </c>
      <c r="AP2674" s="3">
        <v>727017</v>
      </c>
      <c r="AQ2674" s="3">
        <v>0</v>
      </c>
      <c r="AR2674" s="3">
        <f>Tabela1[[#This Row],[Potrzeby finansowe 2027
w tym:]]+Tabela1[[#This Row],[Rozliczenie 2025 potrz. fin.]]</f>
        <v>46157111</v>
      </c>
      <c r="AS2674" s="3">
        <v>0</v>
      </c>
      <c r="AT2674" s="3">
        <v>0</v>
      </c>
      <c r="AU2674" s="3"/>
      <c r="AV2674" s="3"/>
      <c r="AW2674" s="3"/>
      <c r="AX2674" s="3"/>
      <c r="AY2674" s="3"/>
      <c r="AZ2674" s="3"/>
      <c r="BA2674" s="3">
        <v>4281949</v>
      </c>
      <c r="BB2674" s="3">
        <v>10528.83</v>
      </c>
      <c r="BC2674" s="3">
        <v>12362.76</v>
      </c>
      <c r="BD2674" s="3">
        <v>76446.039999999994</v>
      </c>
      <c r="BE2674" s="3">
        <v>4264.2299999999996</v>
      </c>
      <c r="BF2674" s="3">
        <v>0</v>
      </c>
      <c r="BG2674" s="3">
        <v>738798</v>
      </c>
      <c r="BH2674" s="3">
        <v>37621</v>
      </c>
      <c r="BI2674" s="3">
        <v>1027449</v>
      </c>
      <c r="BJ2674" s="3">
        <v>17852651.459999997</v>
      </c>
      <c r="BK2674" s="3">
        <v>5252618.1699999981</v>
      </c>
      <c r="BL2674" s="3">
        <v>13447065.02</v>
      </c>
      <c r="BM2674" s="3">
        <v>23506003.120000001</v>
      </c>
      <c r="BN2674" s="53">
        <v>0.83476010515938215</v>
      </c>
      <c r="BO2674" s="54">
        <v>1.6491099E-3</v>
      </c>
      <c r="BP2674" s="70">
        <v>41605</v>
      </c>
      <c r="BQ2674" s="71"/>
      <c r="BR2674" s="70"/>
      <c r="BS2674" s="72"/>
      <c r="BT2674" s="72"/>
      <c r="BU2674" s="70">
        <v>39857980</v>
      </c>
      <c r="BV2674" s="70">
        <v>2415547</v>
      </c>
      <c r="BW2674" s="74">
        <v>17119125</v>
      </c>
      <c r="BX2674" s="70">
        <v>59392652</v>
      </c>
    </row>
    <row r="2675" spans="1:76" x14ac:dyDescent="0.3">
      <c r="A2675" s="73" t="s">
        <v>2322</v>
      </c>
      <c r="B2675" s="2" t="s">
        <v>140</v>
      </c>
      <c r="C2675" s="2" t="s">
        <v>23</v>
      </c>
      <c r="D2675" s="2"/>
      <c r="E2675" s="2"/>
      <c r="F2675" s="17" t="str">
        <f>+Tabela1[[#This Row],[WK]]&amp;Tabela1[[#This Row],[PK]]&amp;Tabela1[[#This Row],[GK]]</f>
        <v>2006</v>
      </c>
      <c r="G2675" s="2" t="s">
        <v>2509</v>
      </c>
      <c r="H2675" s="3">
        <v>1092535341.6700001</v>
      </c>
      <c r="I2675" s="4">
        <v>1.125</v>
      </c>
      <c r="J2675" s="3">
        <v>1229102259.3800001</v>
      </c>
      <c r="K2675" s="11">
        <v>0.02</v>
      </c>
      <c r="L2675" s="3">
        <v>24582045</v>
      </c>
      <c r="M2675" s="3"/>
      <c r="N2675" s="5"/>
      <c r="O2675" s="3">
        <v>72225880.280000001</v>
      </c>
      <c r="P2675" s="4">
        <v>1.125</v>
      </c>
      <c r="Q2675" s="3">
        <v>81254115.319999993</v>
      </c>
      <c r="R2675" s="4">
        <v>1.7000000000000001E-2</v>
      </c>
      <c r="S2675" s="3">
        <v>1381320</v>
      </c>
      <c r="T2675" s="3"/>
      <c r="U2675" s="5"/>
      <c r="V2675" s="3">
        <v>16441942</v>
      </c>
      <c r="W2675" s="5"/>
      <c r="X2675" s="3">
        <v>41680458</v>
      </c>
      <c r="Y2675" s="3">
        <v>14158450</v>
      </c>
      <c r="Z2675" s="3">
        <v>205295</v>
      </c>
      <c r="AA2675" s="3">
        <v>1264445</v>
      </c>
      <c r="AB2675" s="3">
        <v>11893056</v>
      </c>
      <c r="AC2675" s="3">
        <v>14159212</v>
      </c>
      <c r="AD2675" s="3">
        <v>25238516</v>
      </c>
      <c r="AE2675" s="3">
        <v>2208148</v>
      </c>
      <c r="AF2675" s="3">
        <v>24582045</v>
      </c>
      <c r="AG2675" s="3">
        <v>1381320</v>
      </c>
      <c r="AH2675" s="3">
        <v>23030368</v>
      </c>
      <c r="AI2675" s="3">
        <v>16441942</v>
      </c>
      <c r="AJ2675" s="3">
        <v>-939122</v>
      </c>
      <c r="AK2675" s="3">
        <v>-939122</v>
      </c>
      <c r="AL2675" s="3">
        <v>1141846</v>
      </c>
      <c r="AM2675" s="3">
        <v>-2080968</v>
      </c>
      <c r="AN2675" s="3">
        <v>-212596</v>
      </c>
      <c r="AO2675" s="3">
        <v>0</v>
      </c>
      <c r="AP2675" s="3">
        <v>212596</v>
      </c>
      <c r="AQ2675" s="3">
        <v>0</v>
      </c>
      <c r="AR2675" s="3">
        <f>Tabela1[[#This Row],[Potrzeby finansowe 2027
w tym:]]+Tabela1[[#This Row],[Rozliczenie 2025 potrz. fin.]]</f>
        <v>41680458</v>
      </c>
      <c r="AS2675" s="3">
        <v>0</v>
      </c>
      <c r="AT2675" s="3">
        <v>0</v>
      </c>
      <c r="AU2675" s="3"/>
      <c r="AV2675" s="3"/>
      <c r="AW2675" s="3"/>
      <c r="AX2675" s="3"/>
      <c r="AY2675" s="3"/>
      <c r="AZ2675" s="3"/>
      <c r="BA2675" s="3">
        <v>205295</v>
      </c>
      <c r="BB2675" s="3">
        <v>0</v>
      </c>
      <c r="BC2675" s="3">
        <v>197.81</v>
      </c>
      <c r="BD2675" s="3">
        <v>0</v>
      </c>
      <c r="BE2675" s="3">
        <v>6789.95</v>
      </c>
      <c r="BF2675" s="3">
        <v>15162.28</v>
      </c>
      <c r="BG2675" s="3">
        <v>694500</v>
      </c>
      <c r="BH2675" s="3">
        <v>35045</v>
      </c>
      <c r="BI2675" s="3">
        <v>569945</v>
      </c>
      <c r="BJ2675" s="3">
        <v>9903199.3824999984</v>
      </c>
      <c r="BK2675" s="3">
        <v>5673449.6799999978</v>
      </c>
      <c r="BL2675" s="3">
        <v>1113611.25</v>
      </c>
      <c r="BM2675" s="3">
        <v>14691776.310000001</v>
      </c>
      <c r="BN2675" s="53">
        <v>0.62122905027932951</v>
      </c>
      <c r="BO2675" s="54">
        <v>1.3609706E-3</v>
      </c>
      <c r="BP2675" s="70">
        <v>34336</v>
      </c>
      <c r="BQ2675" s="71"/>
      <c r="BR2675" s="70"/>
      <c r="BS2675" s="72"/>
      <c r="BT2675" s="72"/>
      <c r="BU2675" s="70">
        <v>24582045</v>
      </c>
      <c r="BV2675" s="70">
        <v>1381320</v>
      </c>
      <c r="BW2675" s="74">
        <v>23030368</v>
      </c>
      <c r="BX2675" s="70">
        <v>48993733</v>
      </c>
    </row>
    <row r="2676" spans="1:76" x14ac:dyDescent="0.3">
      <c r="A2676" s="73" t="s">
        <v>2322</v>
      </c>
      <c r="B2676" s="2" t="s">
        <v>140</v>
      </c>
      <c r="C2676" s="2" t="s">
        <v>30</v>
      </c>
      <c r="D2676" s="2"/>
      <c r="E2676" s="2"/>
      <c r="F2676" s="17" t="str">
        <f>+Tabela1[[#This Row],[WK]]&amp;Tabela1[[#This Row],[PK]]&amp;Tabela1[[#This Row],[GK]]</f>
        <v>2007</v>
      </c>
      <c r="G2676" s="2" t="s">
        <v>2510</v>
      </c>
      <c r="H2676" s="3">
        <v>1702623395.29</v>
      </c>
      <c r="I2676" s="4">
        <v>1.125</v>
      </c>
      <c r="J2676" s="3">
        <v>1915451319.7</v>
      </c>
      <c r="K2676" s="11">
        <v>0.02</v>
      </c>
      <c r="L2676" s="3">
        <v>38309026</v>
      </c>
      <c r="M2676" s="3"/>
      <c r="N2676" s="5"/>
      <c r="O2676" s="3">
        <v>211483177.81</v>
      </c>
      <c r="P2676" s="4">
        <v>1.125</v>
      </c>
      <c r="Q2676" s="3">
        <v>237918575.03999999</v>
      </c>
      <c r="R2676" s="4">
        <v>1.7000000000000001E-2</v>
      </c>
      <c r="S2676" s="3">
        <v>4044616</v>
      </c>
      <c r="T2676" s="3"/>
      <c r="U2676" s="5"/>
      <c r="V2676" s="3">
        <v>26599541</v>
      </c>
      <c r="W2676" s="5"/>
      <c r="X2676" s="3">
        <v>14033328</v>
      </c>
      <c r="Y2676" s="3">
        <v>3565118</v>
      </c>
      <c r="Z2676" s="3">
        <v>486229</v>
      </c>
      <c r="AA2676" s="3">
        <v>2231802</v>
      </c>
      <c r="AB2676" s="3">
        <v>1879898</v>
      </c>
      <c r="AC2676" s="3">
        <v>5870281</v>
      </c>
      <c r="AD2676" s="3">
        <v>0</v>
      </c>
      <c r="AE2676" s="3">
        <v>289004</v>
      </c>
      <c r="AF2676" s="3">
        <v>38020022</v>
      </c>
      <c r="AG2676" s="3">
        <v>4044616</v>
      </c>
      <c r="AH2676" s="3">
        <v>0</v>
      </c>
      <c r="AI2676" s="3">
        <v>26599541</v>
      </c>
      <c r="AJ2676" s="3">
        <v>-763331</v>
      </c>
      <c r="AK2676" s="3">
        <v>-763331</v>
      </c>
      <c r="AL2676" s="3">
        <v>2551076</v>
      </c>
      <c r="AM2676" s="3">
        <v>-3314407</v>
      </c>
      <c r="AN2676" s="3">
        <v>0</v>
      </c>
      <c r="AO2676" s="3">
        <v>0</v>
      </c>
      <c r="AP2676" s="3">
        <v>0</v>
      </c>
      <c r="AQ2676" s="3">
        <v>0</v>
      </c>
      <c r="AR2676" s="3">
        <f>Tabela1[[#This Row],[Potrzeby finansowe 2027
w tym:]]+Tabela1[[#This Row],[Rozliczenie 2025 potrz. fin.]]</f>
        <v>14033328</v>
      </c>
      <c r="AS2676" s="3">
        <v>0</v>
      </c>
      <c r="AT2676" s="3">
        <v>0</v>
      </c>
      <c r="AU2676" s="3"/>
      <c r="AV2676" s="3"/>
      <c r="AW2676" s="3"/>
      <c r="AX2676" s="3"/>
      <c r="AY2676" s="3"/>
      <c r="AZ2676" s="3"/>
      <c r="BA2676" s="3">
        <v>486229</v>
      </c>
      <c r="BB2676" s="3">
        <v>372.46</v>
      </c>
      <c r="BC2676" s="3">
        <v>593.41</v>
      </c>
      <c r="BD2676" s="3">
        <v>0</v>
      </c>
      <c r="BE2676" s="3">
        <v>21659.77</v>
      </c>
      <c r="BF2676" s="3">
        <v>18845.38</v>
      </c>
      <c r="BG2676" s="3">
        <v>967147</v>
      </c>
      <c r="BH2676" s="3">
        <v>49249</v>
      </c>
      <c r="BI2676" s="3">
        <v>1264655</v>
      </c>
      <c r="BJ2676" s="3">
        <v>21974283.899999999</v>
      </c>
      <c r="BK2676" s="3">
        <v>13594386.139999997</v>
      </c>
      <c r="BL2676" s="3">
        <v>616202.03</v>
      </c>
      <c r="BM2676" s="3">
        <v>32287186.98</v>
      </c>
      <c r="BN2676" s="53">
        <v>0.90479789681235612</v>
      </c>
      <c r="BO2676" s="54">
        <v>1.5243097E-3</v>
      </c>
      <c r="BP2676" s="70">
        <v>38457</v>
      </c>
      <c r="BQ2676" s="71"/>
      <c r="BR2676" s="70"/>
      <c r="BS2676" s="72"/>
      <c r="BT2676" s="72"/>
      <c r="BU2676" s="70">
        <v>38020022</v>
      </c>
      <c r="BV2676" s="70">
        <v>4044616</v>
      </c>
      <c r="BW2676" s="74">
        <v>0</v>
      </c>
      <c r="BX2676" s="70">
        <v>42064638</v>
      </c>
    </row>
    <row r="2677" spans="1:76" x14ac:dyDescent="0.3">
      <c r="A2677" s="73" t="s">
        <v>2322</v>
      </c>
      <c r="B2677" s="2" t="s">
        <v>140</v>
      </c>
      <c r="C2677" s="2" t="s">
        <v>54</v>
      </c>
      <c r="D2677" s="2"/>
      <c r="E2677" s="2"/>
      <c r="F2677" s="17" t="str">
        <f>+Tabela1[[#This Row],[WK]]&amp;Tabela1[[#This Row],[PK]]&amp;Tabela1[[#This Row],[GK]]</f>
        <v>2008</v>
      </c>
      <c r="G2677" s="2" t="s">
        <v>2511</v>
      </c>
      <c r="H2677" s="3">
        <v>1113455796.8599999</v>
      </c>
      <c r="I2677" s="4">
        <v>1.125</v>
      </c>
      <c r="J2677" s="3">
        <v>1252637771.47</v>
      </c>
      <c r="K2677" s="11">
        <v>0.02</v>
      </c>
      <c r="L2677" s="3">
        <v>25052755</v>
      </c>
      <c r="M2677" s="3"/>
      <c r="N2677" s="5"/>
      <c r="O2677" s="3">
        <v>76089288.299999997</v>
      </c>
      <c r="P2677" s="4">
        <v>1.125</v>
      </c>
      <c r="Q2677" s="3">
        <v>85600449.340000004</v>
      </c>
      <c r="R2677" s="4">
        <v>1.7000000000000001E-2</v>
      </c>
      <c r="S2677" s="3">
        <v>1455208</v>
      </c>
      <c r="T2677" s="3"/>
      <c r="U2677" s="5"/>
      <c r="V2677" s="3">
        <v>17834330</v>
      </c>
      <c r="W2677" s="5"/>
      <c r="X2677" s="3">
        <v>53629942</v>
      </c>
      <c r="Y2677" s="3">
        <v>15773329</v>
      </c>
      <c r="Z2677" s="3">
        <v>6311302</v>
      </c>
      <c r="AA2677" s="3">
        <v>1677756</v>
      </c>
      <c r="AB2677" s="3">
        <v>27631365</v>
      </c>
      <c r="AC2677" s="3">
        <v>2236190</v>
      </c>
      <c r="AD2677" s="3">
        <v>35817476</v>
      </c>
      <c r="AE2677" s="3">
        <v>0</v>
      </c>
      <c r="AF2677" s="3">
        <v>25052755</v>
      </c>
      <c r="AG2677" s="3">
        <v>1455208</v>
      </c>
      <c r="AH2677" s="3">
        <v>35817476</v>
      </c>
      <c r="AI2677" s="3">
        <v>17834330</v>
      </c>
      <c r="AJ2677" s="3">
        <v>3435487</v>
      </c>
      <c r="AK2677" s="3">
        <v>3457351</v>
      </c>
      <c r="AL2677" s="3">
        <v>591088</v>
      </c>
      <c r="AM2677" s="3">
        <v>2866263</v>
      </c>
      <c r="AN2677" s="3">
        <v>-1005824</v>
      </c>
      <c r="AO2677" s="3">
        <v>0</v>
      </c>
      <c r="AP2677" s="3">
        <v>1027688</v>
      </c>
      <c r="AQ2677" s="3">
        <v>21864</v>
      </c>
      <c r="AR2677" s="3">
        <f>Tabela1[[#This Row],[Potrzeby finansowe 2027
w tym:]]+Tabela1[[#This Row],[Rozliczenie 2025 potrz. fin.]]</f>
        <v>53651806</v>
      </c>
      <c r="AS2677" s="3">
        <v>0</v>
      </c>
      <c r="AT2677" s="3">
        <v>0</v>
      </c>
      <c r="AU2677" s="3"/>
      <c r="AV2677" s="3"/>
      <c r="AW2677" s="3"/>
      <c r="AX2677" s="3"/>
      <c r="AY2677" s="3"/>
      <c r="AZ2677" s="3"/>
      <c r="BA2677" s="3">
        <v>6311302</v>
      </c>
      <c r="BB2677" s="3">
        <v>39868.559999999998</v>
      </c>
      <c r="BC2677" s="3">
        <v>129.49</v>
      </c>
      <c r="BD2677" s="3">
        <v>4416.76</v>
      </c>
      <c r="BE2677" s="3">
        <v>18756.28</v>
      </c>
      <c r="BF2677" s="3">
        <v>0</v>
      </c>
      <c r="BG2677" s="3">
        <v>717726</v>
      </c>
      <c r="BH2677" s="3">
        <v>36548</v>
      </c>
      <c r="BI2677" s="3">
        <v>960030</v>
      </c>
      <c r="BJ2677" s="3">
        <v>16681198.0975</v>
      </c>
      <c r="BK2677" s="3">
        <v>5605899.8099999987</v>
      </c>
      <c r="BL2677" s="3">
        <v>11019375.560000001</v>
      </c>
      <c r="BM2677" s="3">
        <v>22262442.030000001</v>
      </c>
      <c r="BN2677" s="53">
        <v>0.60186493591850143</v>
      </c>
      <c r="BO2677" s="54">
        <v>1.4342121000000001E-3</v>
      </c>
      <c r="BP2677" s="70">
        <v>36184</v>
      </c>
      <c r="BQ2677" s="71"/>
      <c r="BR2677" s="70"/>
      <c r="BS2677" s="72"/>
      <c r="BT2677" s="72"/>
      <c r="BU2677" s="70">
        <v>25052755</v>
      </c>
      <c r="BV2677" s="70">
        <v>1455208</v>
      </c>
      <c r="BW2677" s="74">
        <v>35817476</v>
      </c>
      <c r="BX2677" s="70">
        <v>62325439</v>
      </c>
    </row>
    <row r="2678" spans="1:76" x14ac:dyDescent="0.3">
      <c r="A2678" s="73" t="s">
        <v>2322</v>
      </c>
      <c r="B2678" s="2" t="s">
        <v>140</v>
      </c>
      <c r="C2678" s="2" t="s">
        <v>56</v>
      </c>
      <c r="D2678" s="2"/>
      <c r="E2678" s="2"/>
      <c r="F2678" s="17" t="str">
        <f>+Tabela1[[#This Row],[WK]]&amp;Tabela1[[#This Row],[PK]]&amp;Tabela1[[#This Row],[GK]]</f>
        <v>2009</v>
      </c>
      <c r="G2678" s="2" t="s">
        <v>2512</v>
      </c>
      <c r="H2678" s="3">
        <v>669560643.02999997</v>
      </c>
      <c r="I2678" s="4">
        <v>1.125</v>
      </c>
      <c r="J2678" s="3">
        <v>753255723.40999997</v>
      </c>
      <c r="K2678" s="11">
        <v>0.02</v>
      </c>
      <c r="L2678" s="3">
        <v>15065114</v>
      </c>
      <c r="M2678" s="3"/>
      <c r="N2678" s="5"/>
      <c r="O2678" s="3">
        <v>67121622.450000003</v>
      </c>
      <c r="P2678" s="4">
        <v>1.125</v>
      </c>
      <c r="Q2678" s="3">
        <v>75511825.260000005</v>
      </c>
      <c r="R2678" s="4">
        <v>1.7000000000000001E-2</v>
      </c>
      <c r="S2678" s="3">
        <v>1283701</v>
      </c>
      <c r="T2678" s="3"/>
      <c r="U2678" s="5"/>
      <c r="V2678" s="3">
        <v>10911734</v>
      </c>
      <c r="W2678" s="5"/>
      <c r="X2678" s="3">
        <v>21736847</v>
      </c>
      <c r="Y2678" s="3">
        <v>5293117</v>
      </c>
      <c r="Z2678" s="3">
        <v>2005064</v>
      </c>
      <c r="AA2678" s="3">
        <v>1246129</v>
      </c>
      <c r="AB2678" s="3">
        <v>6657984</v>
      </c>
      <c r="AC2678" s="3">
        <v>6534553</v>
      </c>
      <c r="AD2678" s="3">
        <v>10825113</v>
      </c>
      <c r="AE2678" s="3">
        <v>565354</v>
      </c>
      <c r="AF2678" s="3">
        <v>15065114</v>
      </c>
      <c r="AG2678" s="3">
        <v>1283701</v>
      </c>
      <c r="AH2678" s="3">
        <v>10259759</v>
      </c>
      <c r="AI2678" s="3">
        <v>10911734</v>
      </c>
      <c r="AJ2678" s="3">
        <v>-2872294</v>
      </c>
      <c r="AK2678" s="3">
        <v>-2872294</v>
      </c>
      <c r="AL2678" s="3">
        <v>786696</v>
      </c>
      <c r="AM2678" s="3">
        <v>-3658990</v>
      </c>
      <c r="AN2678" s="3">
        <v>-954110</v>
      </c>
      <c r="AO2678" s="3">
        <v>0</v>
      </c>
      <c r="AP2678" s="3">
        <v>954110</v>
      </c>
      <c r="AQ2678" s="3">
        <v>0</v>
      </c>
      <c r="AR2678" s="3">
        <f>Tabela1[[#This Row],[Potrzeby finansowe 2027
w tym:]]+Tabela1[[#This Row],[Rozliczenie 2025 potrz. fin.]]</f>
        <v>21736847</v>
      </c>
      <c r="AS2678" s="3">
        <v>0</v>
      </c>
      <c r="AT2678" s="3">
        <v>0</v>
      </c>
      <c r="AU2678" s="3"/>
      <c r="AV2678" s="3"/>
      <c r="AW2678" s="3"/>
      <c r="AX2678" s="3"/>
      <c r="AY2678" s="3"/>
      <c r="AZ2678" s="3"/>
      <c r="BA2678" s="3">
        <v>2005064</v>
      </c>
      <c r="BB2678" s="3">
        <v>5196.97</v>
      </c>
      <c r="BC2678" s="3">
        <v>814.75</v>
      </c>
      <c r="BD2678" s="3">
        <v>44547.17</v>
      </c>
      <c r="BE2678" s="3">
        <v>14100.6</v>
      </c>
      <c r="BF2678" s="3">
        <v>0</v>
      </c>
      <c r="BG2678" s="3">
        <v>694500</v>
      </c>
      <c r="BH2678" s="3">
        <v>18210</v>
      </c>
      <c r="BI2678" s="3">
        <v>551629</v>
      </c>
      <c r="BJ2678" s="3">
        <v>9584952.9499999993</v>
      </c>
      <c r="BK2678" s="3">
        <v>2739032.1400000006</v>
      </c>
      <c r="BL2678" s="3">
        <v>1777581.17</v>
      </c>
      <c r="BM2678" s="3">
        <v>23828520.899999999</v>
      </c>
      <c r="BN2678" s="53">
        <v>0.72520538941833712</v>
      </c>
      <c r="BO2678" s="54">
        <v>7.3412949999999999E-4</v>
      </c>
      <c r="BP2678" s="70">
        <v>18521</v>
      </c>
      <c r="BQ2678" s="71"/>
      <c r="BR2678" s="70"/>
      <c r="BS2678" s="72"/>
      <c r="BT2678" s="72"/>
      <c r="BU2678" s="70">
        <v>15065114</v>
      </c>
      <c r="BV2678" s="70">
        <v>1283701</v>
      </c>
      <c r="BW2678" s="74">
        <v>10259759</v>
      </c>
      <c r="BX2678" s="70">
        <v>26608574</v>
      </c>
    </row>
    <row r="2679" spans="1:76" x14ac:dyDescent="0.3">
      <c r="A2679" s="73" t="s">
        <v>2322</v>
      </c>
      <c r="B2679" s="2" t="s">
        <v>140</v>
      </c>
      <c r="C2679" s="2" t="s">
        <v>69</v>
      </c>
      <c r="D2679" s="2"/>
      <c r="E2679" s="2"/>
      <c r="F2679" s="17" t="str">
        <f>+Tabela1[[#This Row],[WK]]&amp;Tabela1[[#This Row],[PK]]&amp;Tabela1[[#This Row],[GK]]</f>
        <v>2010</v>
      </c>
      <c r="G2679" s="2" t="s">
        <v>2513</v>
      </c>
      <c r="H2679" s="3">
        <v>1435404192.1300001</v>
      </c>
      <c r="I2679" s="4">
        <v>1.125</v>
      </c>
      <c r="J2679" s="3">
        <v>1614829716.1500001</v>
      </c>
      <c r="K2679" s="11">
        <v>0.02</v>
      </c>
      <c r="L2679" s="3">
        <v>32296594</v>
      </c>
      <c r="M2679" s="3"/>
      <c r="N2679" s="5"/>
      <c r="O2679" s="3">
        <v>153522167.84999999</v>
      </c>
      <c r="P2679" s="4">
        <v>1.125</v>
      </c>
      <c r="Q2679" s="3">
        <v>172712438.83000001</v>
      </c>
      <c r="R2679" s="4">
        <v>1.7000000000000001E-2</v>
      </c>
      <c r="S2679" s="3">
        <v>2936111</v>
      </c>
      <c r="T2679" s="3"/>
      <c r="U2679" s="5"/>
      <c r="V2679" s="3">
        <v>23173820</v>
      </c>
      <c r="W2679" s="5"/>
      <c r="X2679" s="3">
        <v>51938716</v>
      </c>
      <c r="Y2679" s="3">
        <v>13413508</v>
      </c>
      <c r="Z2679" s="3">
        <v>730613</v>
      </c>
      <c r="AA2679" s="3">
        <v>2986377</v>
      </c>
      <c r="AB2679" s="3">
        <v>25890751</v>
      </c>
      <c r="AC2679" s="3">
        <v>8917467</v>
      </c>
      <c r="AD2679" s="3">
        <v>28764895</v>
      </c>
      <c r="AE2679" s="3">
        <v>0</v>
      </c>
      <c r="AF2679" s="3">
        <v>32296594</v>
      </c>
      <c r="AG2679" s="3">
        <v>2936111</v>
      </c>
      <c r="AH2679" s="3">
        <v>28764895</v>
      </c>
      <c r="AI2679" s="3">
        <v>23173820</v>
      </c>
      <c r="AJ2679" s="3">
        <v>-1122385</v>
      </c>
      <c r="AK2679" s="3">
        <v>-1122385</v>
      </c>
      <c r="AL2679" s="3">
        <v>1902374</v>
      </c>
      <c r="AM2679" s="3">
        <v>-3024759</v>
      </c>
      <c r="AN2679" s="3">
        <v>1056196</v>
      </c>
      <c r="AO2679" s="3">
        <v>0</v>
      </c>
      <c r="AP2679" s="3">
        <v>-1056196</v>
      </c>
      <c r="AQ2679" s="3">
        <v>0</v>
      </c>
      <c r="AR2679" s="3">
        <f>Tabela1[[#This Row],[Potrzeby finansowe 2027
w tym:]]+Tabela1[[#This Row],[Rozliczenie 2025 potrz. fin.]]</f>
        <v>51938716</v>
      </c>
      <c r="AS2679" s="3">
        <v>0</v>
      </c>
      <c r="AT2679" s="3">
        <v>0</v>
      </c>
      <c r="AU2679" s="3"/>
      <c r="AV2679" s="3"/>
      <c r="AW2679" s="3"/>
      <c r="AX2679" s="3"/>
      <c r="AY2679" s="3"/>
      <c r="AZ2679" s="3"/>
      <c r="BA2679" s="3">
        <v>730613</v>
      </c>
      <c r="BB2679" s="3">
        <v>0</v>
      </c>
      <c r="BC2679" s="3">
        <v>249.62</v>
      </c>
      <c r="BD2679" s="3">
        <v>30033.89</v>
      </c>
      <c r="BE2679" s="3">
        <v>3086.32</v>
      </c>
      <c r="BF2679" s="3">
        <v>19.12</v>
      </c>
      <c r="BG2679" s="3">
        <v>779174</v>
      </c>
      <c r="BH2679" s="3">
        <v>39677</v>
      </c>
      <c r="BI2679" s="3">
        <v>2207203</v>
      </c>
      <c r="BJ2679" s="3">
        <v>38351727.397500008</v>
      </c>
      <c r="BK2679" s="3">
        <v>6814426.6200000048</v>
      </c>
      <c r="BL2679" s="3">
        <v>30107440.859999999</v>
      </c>
      <c r="BM2679" s="3">
        <v>65934321.390000001</v>
      </c>
      <c r="BN2679" s="53">
        <v>0.69529247453171206</v>
      </c>
      <c r="BO2679" s="54">
        <v>1.6501165E-3</v>
      </c>
      <c r="BP2679" s="70">
        <v>41631</v>
      </c>
      <c r="BQ2679" s="71"/>
      <c r="BR2679" s="70"/>
      <c r="BS2679" s="72"/>
      <c r="BT2679" s="72"/>
      <c r="BU2679" s="70">
        <v>32296594</v>
      </c>
      <c r="BV2679" s="70">
        <v>2936111</v>
      </c>
      <c r="BW2679" s="74">
        <v>28764895</v>
      </c>
      <c r="BX2679" s="70">
        <v>63997600</v>
      </c>
    </row>
    <row r="2680" spans="1:76" x14ac:dyDescent="0.3">
      <c r="A2680" s="73" t="s">
        <v>2322</v>
      </c>
      <c r="B2680" s="2" t="s">
        <v>140</v>
      </c>
      <c r="C2680" s="2" t="s">
        <v>71</v>
      </c>
      <c r="D2680" s="2"/>
      <c r="E2680" s="2"/>
      <c r="F2680" s="17" t="str">
        <f>+Tabela1[[#This Row],[WK]]&amp;Tabela1[[#This Row],[PK]]&amp;Tabela1[[#This Row],[GK]]</f>
        <v>2011</v>
      </c>
      <c r="G2680" s="2" t="s">
        <v>2514</v>
      </c>
      <c r="H2680" s="3">
        <v>2183593788.0799999</v>
      </c>
      <c r="I2680" s="4">
        <v>1.125</v>
      </c>
      <c r="J2680" s="3">
        <v>2456543011.5900002</v>
      </c>
      <c r="K2680" s="11">
        <v>0.02</v>
      </c>
      <c r="L2680" s="3">
        <v>49130860</v>
      </c>
      <c r="M2680" s="3"/>
      <c r="N2680" s="5"/>
      <c r="O2680" s="3">
        <v>217256677.65000001</v>
      </c>
      <c r="P2680" s="4">
        <v>1.125</v>
      </c>
      <c r="Q2680" s="3">
        <v>244413762.36000001</v>
      </c>
      <c r="R2680" s="4">
        <v>1.7000000000000001E-2</v>
      </c>
      <c r="S2680" s="3">
        <v>4155034</v>
      </c>
      <c r="T2680" s="3"/>
      <c r="U2680" s="5"/>
      <c r="V2680" s="3">
        <v>37030809</v>
      </c>
      <c r="W2680" s="5"/>
      <c r="X2680" s="3">
        <v>108233209</v>
      </c>
      <c r="Y2680" s="3">
        <v>17117912</v>
      </c>
      <c r="Z2680" s="3">
        <v>1806019</v>
      </c>
      <c r="AA2680" s="3">
        <v>3409049</v>
      </c>
      <c r="AB2680" s="3">
        <v>57105490</v>
      </c>
      <c r="AC2680" s="3">
        <v>28794739</v>
      </c>
      <c r="AD2680" s="3">
        <v>71202399</v>
      </c>
      <c r="AE2680" s="3">
        <v>2482642</v>
      </c>
      <c r="AF2680" s="3">
        <v>49130860</v>
      </c>
      <c r="AG2680" s="3">
        <v>4155034</v>
      </c>
      <c r="AH2680" s="3">
        <v>68719757</v>
      </c>
      <c r="AI2680" s="3">
        <v>37030809</v>
      </c>
      <c r="AJ2680" s="3">
        <v>5954507</v>
      </c>
      <c r="AK2680" s="3">
        <v>5954507</v>
      </c>
      <c r="AL2680" s="3">
        <v>2286279</v>
      </c>
      <c r="AM2680" s="3">
        <v>3668228</v>
      </c>
      <c r="AN2680" s="3">
        <v>-1050862</v>
      </c>
      <c r="AO2680" s="3">
        <v>0</v>
      </c>
      <c r="AP2680" s="3">
        <v>1050862</v>
      </c>
      <c r="AQ2680" s="3">
        <v>0</v>
      </c>
      <c r="AR2680" s="3">
        <f>Tabela1[[#This Row],[Potrzeby finansowe 2027
w tym:]]+Tabela1[[#This Row],[Rozliczenie 2025 potrz. fin.]]</f>
        <v>108233209</v>
      </c>
      <c r="AS2680" s="3">
        <v>0</v>
      </c>
      <c r="AT2680" s="3">
        <v>0</v>
      </c>
      <c r="AU2680" s="3"/>
      <c r="AV2680" s="3"/>
      <c r="AW2680" s="3"/>
      <c r="AX2680" s="3"/>
      <c r="AY2680" s="3"/>
      <c r="AZ2680" s="3"/>
      <c r="BA2680" s="3">
        <v>1806019</v>
      </c>
      <c r="BB2680" s="3">
        <v>5161.91</v>
      </c>
      <c r="BC2680" s="3">
        <v>2396.63</v>
      </c>
      <c r="BD2680" s="3">
        <v>15929.62</v>
      </c>
      <c r="BE2680" s="3">
        <v>31323.59</v>
      </c>
      <c r="BF2680" s="3">
        <v>18407.16</v>
      </c>
      <c r="BG2680" s="3">
        <v>1174877</v>
      </c>
      <c r="BH2680" s="3">
        <v>59827</v>
      </c>
      <c r="BI2680" s="3">
        <v>2234172</v>
      </c>
      <c r="BJ2680" s="3">
        <v>38820335.460000008</v>
      </c>
      <c r="BK2680" s="3">
        <v>22014423.110000007</v>
      </c>
      <c r="BL2680" s="3">
        <v>6302348.1399999997</v>
      </c>
      <c r="BM2680" s="3">
        <v>54618953.119999997</v>
      </c>
      <c r="BN2680" s="53">
        <v>0.72658560630956293</v>
      </c>
      <c r="BO2680" s="54">
        <v>2.3881739999999999E-3</v>
      </c>
      <c r="BP2680" s="70">
        <v>60251</v>
      </c>
      <c r="BQ2680" s="71"/>
      <c r="BR2680" s="70"/>
      <c r="BS2680" s="72"/>
      <c r="BT2680" s="72"/>
      <c r="BU2680" s="70">
        <v>49130860</v>
      </c>
      <c r="BV2680" s="70">
        <v>4155034</v>
      </c>
      <c r="BW2680" s="74">
        <v>68719757</v>
      </c>
      <c r="BX2680" s="70">
        <v>122005651</v>
      </c>
    </row>
    <row r="2681" spans="1:76" x14ac:dyDescent="0.3">
      <c r="A2681" s="73" t="s">
        <v>2322</v>
      </c>
      <c r="B2681" s="2" t="s">
        <v>140</v>
      </c>
      <c r="C2681" s="2" t="s">
        <v>72</v>
      </c>
      <c r="D2681" s="2"/>
      <c r="E2681" s="2"/>
      <c r="F2681" s="17" t="str">
        <f>+Tabela1[[#This Row],[WK]]&amp;Tabela1[[#This Row],[PK]]&amp;Tabela1[[#This Row],[GK]]</f>
        <v>2012</v>
      </c>
      <c r="G2681" s="2" t="s">
        <v>2515</v>
      </c>
      <c r="H2681" s="3">
        <v>1193154979.6900001</v>
      </c>
      <c r="I2681" s="4">
        <v>1.125</v>
      </c>
      <c r="J2681" s="3">
        <v>1342299352.1500001</v>
      </c>
      <c r="K2681" s="11">
        <v>0.02</v>
      </c>
      <c r="L2681" s="3">
        <v>26845987</v>
      </c>
      <c r="M2681" s="3"/>
      <c r="N2681" s="5"/>
      <c r="O2681" s="3">
        <v>52473966.349999987</v>
      </c>
      <c r="P2681" s="4">
        <v>1.125</v>
      </c>
      <c r="Q2681" s="3">
        <v>59033212.140000001</v>
      </c>
      <c r="R2681" s="4">
        <v>1.7000000000000001E-2</v>
      </c>
      <c r="S2681" s="3">
        <v>1003565</v>
      </c>
      <c r="T2681" s="3"/>
      <c r="U2681" s="5"/>
      <c r="V2681" s="3">
        <v>18018826</v>
      </c>
      <c r="W2681" s="5"/>
      <c r="X2681" s="3">
        <v>30313676</v>
      </c>
      <c r="Y2681" s="3">
        <v>3898825</v>
      </c>
      <c r="Z2681" s="3">
        <v>2795090</v>
      </c>
      <c r="AA2681" s="3">
        <v>1382256</v>
      </c>
      <c r="AB2681" s="3">
        <v>7583322</v>
      </c>
      <c r="AC2681" s="3">
        <v>14654183</v>
      </c>
      <c r="AD2681" s="3">
        <v>14086142</v>
      </c>
      <c r="AE2681" s="3">
        <v>3320174</v>
      </c>
      <c r="AF2681" s="3">
        <v>26845987</v>
      </c>
      <c r="AG2681" s="3">
        <v>1003565</v>
      </c>
      <c r="AH2681" s="3">
        <v>10765968</v>
      </c>
      <c r="AI2681" s="3">
        <v>18018826</v>
      </c>
      <c r="AJ2681" s="3">
        <v>1103369</v>
      </c>
      <c r="AK2681" s="3">
        <v>1302846</v>
      </c>
      <c r="AL2681" s="3">
        <v>807283</v>
      </c>
      <c r="AM2681" s="3">
        <v>495563</v>
      </c>
      <c r="AN2681" s="3">
        <v>199477</v>
      </c>
      <c r="AO2681" s="3">
        <v>0</v>
      </c>
      <c r="AP2681" s="3">
        <v>0</v>
      </c>
      <c r="AQ2681" s="3">
        <v>199477</v>
      </c>
      <c r="AR2681" s="3">
        <f>Tabela1[[#This Row],[Potrzeby finansowe 2027
w tym:]]+Tabela1[[#This Row],[Rozliczenie 2025 potrz. fin.]]</f>
        <v>30513153</v>
      </c>
      <c r="AS2681" s="3">
        <v>0</v>
      </c>
      <c r="AT2681" s="3">
        <v>0</v>
      </c>
      <c r="AU2681" s="3"/>
      <c r="AV2681" s="3"/>
      <c r="AW2681" s="3"/>
      <c r="AX2681" s="3"/>
      <c r="AY2681" s="3"/>
      <c r="AZ2681" s="3"/>
      <c r="BA2681" s="3">
        <v>2795090</v>
      </c>
      <c r="BB2681" s="3">
        <v>7985.01</v>
      </c>
      <c r="BC2681" s="3">
        <v>392.09</v>
      </c>
      <c r="BD2681" s="3">
        <v>69296.47</v>
      </c>
      <c r="BE2681" s="3">
        <v>348.87</v>
      </c>
      <c r="BF2681" s="3">
        <v>0</v>
      </c>
      <c r="BG2681" s="3">
        <v>694500</v>
      </c>
      <c r="BH2681" s="3">
        <v>34446</v>
      </c>
      <c r="BI2681" s="3">
        <v>687756</v>
      </c>
      <c r="BJ2681" s="3">
        <v>11950257.402500002</v>
      </c>
      <c r="BK2681" s="3">
        <v>6832035.1700000018</v>
      </c>
      <c r="BL2681" s="3">
        <v>80032.67</v>
      </c>
      <c r="BM2681" s="3">
        <v>20312823.59</v>
      </c>
      <c r="BN2681" s="53">
        <v>0.85106802497535328</v>
      </c>
      <c r="BO2681" s="54">
        <v>1.0656045999999999E-3</v>
      </c>
      <c r="BP2681" s="70">
        <v>26884</v>
      </c>
      <c r="BQ2681" s="71"/>
      <c r="BR2681" s="70"/>
      <c r="BS2681" s="72"/>
      <c r="BT2681" s="72"/>
      <c r="BU2681" s="70">
        <v>26845987</v>
      </c>
      <c r="BV2681" s="70">
        <v>1003565</v>
      </c>
      <c r="BW2681" s="74">
        <v>10765968</v>
      </c>
      <c r="BX2681" s="70">
        <v>38615520</v>
      </c>
    </row>
    <row r="2682" spans="1:76" x14ac:dyDescent="0.3">
      <c r="A2682" s="73" t="s">
        <v>2322</v>
      </c>
      <c r="B2682" s="2" t="s">
        <v>140</v>
      </c>
      <c r="C2682" s="2" t="s">
        <v>74</v>
      </c>
      <c r="D2682" s="2"/>
      <c r="E2682" s="2"/>
      <c r="F2682" s="17" t="str">
        <f>+Tabela1[[#This Row],[WK]]&amp;Tabela1[[#This Row],[PK]]&amp;Tabela1[[#This Row],[GK]]</f>
        <v>2013</v>
      </c>
      <c r="G2682" s="2" t="s">
        <v>2516</v>
      </c>
      <c r="H2682" s="3">
        <v>1991387550.49</v>
      </c>
      <c r="I2682" s="4">
        <v>1.125</v>
      </c>
      <c r="J2682" s="3">
        <v>2240310994.3000002</v>
      </c>
      <c r="K2682" s="11">
        <v>0.02</v>
      </c>
      <c r="L2682" s="3">
        <v>44806220</v>
      </c>
      <c r="M2682" s="3"/>
      <c r="N2682" s="5"/>
      <c r="O2682" s="3">
        <v>274933868.57999998</v>
      </c>
      <c r="P2682" s="4">
        <v>1.125</v>
      </c>
      <c r="Q2682" s="3">
        <v>309300602.14999998</v>
      </c>
      <c r="R2682" s="4">
        <v>1.7000000000000001E-2</v>
      </c>
      <c r="S2682" s="3">
        <v>5258110</v>
      </c>
      <c r="T2682" s="3"/>
      <c r="U2682" s="5"/>
      <c r="V2682" s="3">
        <v>31274409</v>
      </c>
      <c r="W2682" s="5"/>
      <c r="X2682" s="3">
        <v>79860572</v>
      </c>
      <c r="Y2682" s="3">
        <v>19269041</v>
      </c>
      <c r="Z2682" s="3">
        <v>175512</v>
      </c>
      <c r="AA2682" s="3">
        <v>2468178</v>
      </c>
      <c r="AB2682" s="3">
        <v>54157084</v>
      </c>
      <c r="AC2682" s="3">
        <v>3790757</v>
      </c>
      <c r="AD2682" s="3">
        <v>48586163</v>
      </c>
      <c r="AE2682" s="3">
        <v>0</v>
      </c>
      <c r="AF2682" s="3">
        <v>44806220</v>
      </c>
      <c r="AG2682" s="3">
        <v>5258110</v>
      </c>
      <c r="AH2682" s="3">
        <v>48586163</v>
      </c>
      <c r="AI2682" s="3">
        <v>31274409</v>
      </c>
      <c r="AJ2682" s="3">
        <v>645460</v>
      </c>
      <c r="AK2682" s="3">
        <v>645460</v>
      </c>
      <c r="AL2682" s="3">
        <v>1559075</v>
      </c>
      <c r="AM2682" s="3">
        <v>-913615</v>
      </c>
      <c r="AN2682" s="3">
        <v>73849</v>
      </c>
      <c r="AO2682" s="3">
        <v>0</v>
      </c>
      <c r="AP2682" s="3">
        <v>-73849</v>
      </c>
      <c r="AQ2682" s="3">
        <v>0</v>
      </c>
      <c r="AR2682" s="3">
        <f>Tabela1[[#This Row],[Potrzeby finansowe 2027
w tym:]]+Tabela1[[#This Row],[Rozliczenie 2025 potrz. fin.]]</f>
        <v>79860572</v>
      </c>
      <c r="AS2682" s="3">
        <v>0</v>
      </c>
      <c r="AT2682" s="3">
        <v>0</v>
      </c>
      <c r="AU2682" s="3"/>
      <c r="AV2682" s="3"/>
      <c r="AW2682" s="3"/>
      <c r="AX2682" s="3"/>
      <c r="AY2682" s="3"/>
      <c r="AZ2682" s="3"/>
      <c r="BA2682" s="3">
        <v>175512</v>
      </c>
      <c r="BB2682" s="3">
        <v>962.22</v>
      </c>
      <c r="BC2682" s="3">
        <v>0</v>
      </c>
      <c r="BD2682" s="3">
        <v>0</v>
      </c>
      <c r="BE2682" s="3">
        <v>2041.66</v>
      </c>
      <c r="BF2682" s="3">
        <v>1054.26</v>
      </c>
      <c r="BG2682" s="3">
        <v>1029850</v>
      </c>
      <c r="BH2682" s="3">
        <v>52442</v>
      </c>
      <c r="BI2682" s="3">
        <v>1438328</v>
      </c>
      <c r="BJ2682" s="3">
        <v>24991967.629999999</v>
      </c>
      <c r="BK2682" s="3">
        <v>16299806.120000001</v>
      </c>
      <c r="BL2682" s="3">
        <v>2737658.51</v>
      </c>
      <c r="BM2682" s="3">
        <v>29293329.02</v>
      </c>
      <c r="BN2682" s="53">
        <v>0.69319750246467293</v>
      </c>
      <c r="BO2682" s="54">
        <v>2.3518609999999998E-3</v>
      </c>
      <c r="BP2682" s="70">
        <v>59335</v>
      </c>
      <c r="BQ2682" s="71"/>
      <c r="BR2682" s="70"/>
      <c r="BS2682" s="72"/>
      <c r="BT2682" s="72"/>
      <c r="BU2682" s="70">
        <v>44806220</v>
      </c>
      <c r="BV2682" s="70">
        <v>5258110</v>
      </c>
      <c r="BW2682" s="74">
        <v>48586163</v>
      </c>
      <c r="BX2682" s="70">
        <v>98650493</v>
      </c>
    </row>
    <row r="2683" spans="1:76" x14ac:dyDescent="0.3">
      <c r="A2683" s="73" t="s">
        <v>2322</v>
      </c>
      <c r="B2683" s="2" t="s">
        <v>140</v>
      </c>
      <c r="C2683" s="2" t="s">
        <v>76</v>
      </c>
      <c r="D2683" s="2"/>
      <c r="E2683" s="2"/>
      <c r="F2683" s="17" t="str">
        <f>+Tabela1[[#This Row],[WK]]&amp;Tabela1[[#This Row],[PK]]&amp;Tabela1[[#This Row],[GK]]</f>
        <v>2014</v>
      </c>
      <c r="G2683" s="2" t="s">
        <v>2517</v>
      </c>
      <c r="H2683" s="3">
        <v>1652970381.47</v>
      </c>
      <c r="I2683" s="4">
        <v>1.125</v>
      </c>
      <c r="J2683" s="3">
        <v>1859591679.1500001</v>
      </c>
      <c r="K2683" s="11">
        <v>0.02</v>
      </c>
      <c r="L2683" s="3">
        <v>37191834</v>
      </c>
      <c r="M2683" s="3"/>
      <c r="N2683" s="5"/>
      <c r="O2683" s="3">
        <v>309901474.10000002</v>
      </c>
      <c r="P2683" s="4">
        <v>1.125</v>
      </c>
      <c r="Q2683" s="3">
        <v>348639158.36000001</v>
      </c>
      <c r="R2683" s="4">
        <v>1.7000000000000001E-2</v>
      </c>
      <c r="S2683" s="3">
        <v>5926866</v>
      </c>
      <c r="T2683" s="3"/>
      <c r="U2683" s="5"/>
      <c r="V2683" s="3">
        <v>25629375</v>
      </c>
      <c r="W2683" s="5"/>
      <c r="X2683" s="3">
        <v>57000014</v>
      </c>
      <c r="Y2683" s="3">
        <v>2908174</v>
      </c>
      <c r="Z2683" s="3">
        <v>165810</v>
      </c>
      <c r="AA2683" s="3">
        <v>1092044</v>
      </c>
      <c r="AB2683" s="3">
        <v>43829276</v>
      </c>
      <c r="AC2683" s="3">
        <v>9004710</v>
      </c>
      <c r="AD2683" s="3">
        <v>31370639</v>
      </c>
      <c r="AE2683" s="3">
        <v>0</v>
      </c>
      <c r="AF2683" s="3">
        <v>37191834</v>
      </c>
      <c r="AG2683" s="3">
        <v>5926866</v>
      </c>
      <c r="AH2683" s="3">
        <v>31370639</v>
      </c>
      <c r="AI2683" s="3">
        <v>25629375</v>
      </c>
      <c r="AJ2683" s="3">
        <v>4071450</v>
      </c>
      <c r="AK2683" s="3">
        <v>4071450</v>
      </c>
      <c r="AL2683" s="3">
        <v>813412</v>
      </c>
      <c r="AM2683" s="3">
        <v>3258038</v>
      </c>
      <c r="AN2683" s="3">
        <v>806908</v>
      </c>
      <c r="AO2683" s="3">
        <v>0</v>
      </c>
      <c r="AP2683" s="3">
        <v>-806908</v>
      </c>
      <c r="AQ2683" s="3">
        <v>0</v>
      </c>
      <c r="AR2683" s="3">
        <f>Tabela1[[#This Row],[Potrzeby finansowe 2027
w tym:]]+Tabela1[[#This Row],[Rozliczenie 2025 potrz. fin.]]</f>
        <v>57000014</v>
      </c>
      <c r="AS2683" s="3">
        <v>0</v>
      </c>
      <c r="AT2683" s="3">
        <v>0</v>
      </c>
      <c r="AU2683" s="3"/>
      <c r="AV2683" s="3"/>
      <c r="AW2683" s="3"/>
      <c r="AX2683" s="3"/>
      <c r="AY2683" s="3"/>
      <c r="AZ2683" s="3"/>
      <c r="BA2683" s="3">
        <v>165810</v>
      </c>
      <c r="BB2683" s="3">
        <v>0</v>
      </c>
      <c r="BC2683" s="3">
        <v>292.42</v>
      </c>
      <c r="BD2683" s="3">
        <v>0</v>
      </c>
      <c r="BE2683" s="3">
        <v>12763.74</v>
      </c>
      <c r="BF2683" s="3">
        <v>0</v>
      </c>
      <c r="BG2683" s="3">
        <v>801599</v>
      </c>
      <c r="BH2683" s="3">
        <v>40819</v>
      </c>
      <c r="BI2683" s="3">
        <v>290445</v>
      </c>
      <c r="BJ2683" s="3">
        <v>5046685.5950000007</v>
      </c>
      <c r="BK2683" s="3">
        <v>2176877.1400000006</v>
      </c>
      <c r="BL2683" s="3">
        <v>251870</v>
      </c>
      <c r="BM2683" s="3">
        <v>10975493.82</v>
      </c>
      <c r="BN2683" s="53">
        <v>0.92224778179428191</v>
      </c>
      <c r="BO2683" s="54">
        <v>1.5225186E-3</v>
      </c>
      <c r="BP2683" s="70">
        <v>38411</v>
      </c>
      <c r="BQ2683" s="71"/>
      <c r="BR2683" s="70"/>
      <c r="BS2683" s="72"/>
      <c r="BT2683" s="72"/>
      <c r="BU2683" s="70">
        <v>37191834</v>
      </c>
      <c r="BV2683" s="70">
        <v>5926866</v>
      </c>
      <c r="BW2683" s="74">
        <v>31370639</v>
      </c>
      <c r="BX2683" s="70">
        <v>74489339</v>
      </c>
    </row>
    <row r="2684" spans="1:76" x14ac:dyDescent="0.3">
      <c r="A2684" s="73" t="s">
        <v>2322</v>
      </c>
      <c r="B2684" s="2" t="s">
        <v>156</v>
      </c>
      <c r="C2684" s="2" t="s">
        <v>12</v>
      </c>
      <c r="D2684" s="2"/>
      <c r="E2684" s="2"/>
      <c r="F2684" s="17" t="str">
        <f>+Tabela1[[#This Row],[WK]]&amp;Tabela1[[#This Row],[PK]]&amp;Tabela1[[#This Row],[GK]]</f>
        <v>2201</v>
      </c>
      <c r="G2684" s="2" t="s">
        <v>2518</v>
      </c>
      <c r="H2684" s="3">
        <v>3152687344.8699999</v>
      </c>
      <c r="I2684" s="4">
        <v>1.125</v>
      </c>
      <c r="J2684" s="3">
        <v>3546773262.98</v>
      </c>
      <c r="K2684" s="11">
        <v>0.02</v>
      </c>
      <c r="L2684" s="3">
        <v>70935465</v>
      </c>
      <c r="M2684" s="3"/>
      <c r="N2684" s="5"/>
      <c r="O2684" s="3">
        <v>421425691.26999992</v>
      </c>
      <c r="P2684" s="4">
        <v>1.125</v>
      </c>
      <c r="Q2684" s="3">
        <v>474103902.68000001</v>
      </c>
      <c r="R2684" s="4">
        <v>1.7000000000000001E-2</v>
      </c>
      <c r="S2684" s="3">
        <v>8059766</v>
      </c>
      <c r="T2684" s="3"/>
      <c r="U2684" s="5"/>
      <c r="V2684" s="3">
        <v>51407225</v>
      </c>
      <c r="W2684" s="5"/>
      <c r="X2684" s="3">
        <v>119759888</v>
      </c>
      <c r="Y2684" s="3">
        <v>10056947</v>
      </c>
      <c r="Z2684" s="3">
        <v>1621450</v>
      </c>
      <c r="AA2684" s="3">
        <v>2632989</v>
      </c>
      <c r="AB2684" s="3">
        <v>82259878</v>
      </c>
      <c r="AC2684" s="3">
        <v>23188624</v>
      </c>
      <c r="AD2684" s="3">
        <v>68352663</v>
      </c>
      <c r="AE2684" s="3">
        <v>0</v>
      </c>
      <c r="AF2684" s="3">
        <v>70935465</v>
      </c>
      <c r="AG2684" s="3">
        <v>8059766</v>
      </c>
      <c r="AH2684" s="3">
        <v>68352663</v>
      </c>
      <c r="AI2684" s="3">
        <v>51407225</v>
      </c>
      <c r="AJ2684" s="3">
        <v>6882620</v>
      </c>
      <c r="AK2684" s="3">
        <v>6882620</v>
      </c>
      <c r="AL2684" s="3">
        <v>3114046</v>
      </c>
      <c r="AM2684" s="3">
        <v>3768574</v>
      </c>
      <c r="AN2684" s="3">
        <v>109427</v>
      </c>
      <c r="AO2684" s="3">
        <v>0</v>
      </c>
      <c r="AP2684" s="3">
        <v>-109427</v>
      </c>
      <c r="AQ2684" s="3">
        <v>0</v>
      </c>
      <c r="AR2684" s="3">
        <f>Tabela1[[#This Row],[Potrzeby finansowe 2027
w tym:]]+Tabela1[[#This Row],[Rozliczenie 2025 potrz. fin.]]</f>
        <v>119759888</v>
      </c>
      <c r="AS2684" s="3">
        <v>0</v>
      </c>
      <c r="AT2684" s="3">
        <v>0</v>
      </c>
      <c r="AU2684" s="3"/>
      <c r="AV2684" s="3"/>
      <c r="AW2684" s="3"/>
      <c r="AX2684" s="3"/>
      <c r="AY2684" s="3"/>
      <c r="AZ2684" s="3"/>
      <c r="BA2684" s="3">
        <v>1621450</v>
      </c>
      <c r="BB2684" s="3">
        <v>0</v>
      </c>
      <c r="BC2684" s="3">
        <v>1250.26</v>
      </c>
      <c r="BD2684" s="3">
        <v>47765.33</v>
      </c>
      <c r="BE2684" s="3">
        <v>40013.81</v>
      </c>
      <c r="BF2684" s="3">
        <v>0</v>
      </c>
      <c r="BG2684" s="3">
        <v>1487767</v>
      </c>
      <c r="BH2684" s="3">
        <v>75760</v>
      </c>
      <c r="BI2684" s="3">
        <v>1145222</v>
      </c>
      <c r="BJ2684" s="3">
        <v>19899050.269999996</v>
      </c>
      <c r="BK2684" s="3">
        <v>7529738.2199999988</v>
      </c>
      <c r="BL2684" s="3">
        <v>10728617.65</v>
      </c>
      <c r="BM2684" s="3">
        <v>28020012.899999999</v>
      </c>
      <c r="BN2684" s="53">
        <v>0.86270949720670376</v>
      </c>
      <c r="BO2684" s="54">
        <v>2.9817606000000002E-3</v>
      </c>
      <c r="BP2684" s="70">
        <v>75227</v>
      </c>
      <c r="BQ2684" s="71"/>
      <c r="BR2684" s="70"/>
      <c r="BS2684" s="72"/>
      <c r="BT2684" s="72"/>
      <c r="BU2684" s="70">
        <v>70935465</v>
      </c>
      <c r="BV2684" s="70">
        <v>8059766</v>
      </c>
      <c r="BW2684" s="74">
        <v>68352663</v>
      </c>
      <c r="BX2684" s="70">
        <v>147347894</v>
      </c>
    </row>
    <row r="2685" spans="1:76" x14ac:dyDescent="0.3">
      <c r="A2685" s="73" t="s">
        <v>2322</v>
      </c>
      <c r="B2685" s="2" t="s">
        <v>156</v>
      </c>
      <c r="C2685" s="2" t="s">
        <v>11</v>
      </c>
      <c r="D2685" s="2"/>
      <c r="E2685" s="2"/>
      <c r="F2685" s="17" t="str">
        <f>+Tabela1[[#This Row],[WK]]&amp;Tabela1[[#This Row],[PK]]&amp;Tabela1[[#This Row],[GK]]</f>
        <v>2202</v>
      </c>
      <c r="G2685" s="2" t="s">
        <v>2519</v>
      </c>
      <c r="H2685" s="3">
        <v>4053737099.3000002</v>
      </c>
      <c r="I2685" s="4">
        <v>1.125</v>
      </c>
      <c r="J2685" s="3">
        <v>4560454236.71</v>
      </c>
      <c r="K2685" s="11">
        <v>0.02</v>
      </c>
      <c r="L2685" s="3">
        <v>91209085</v>
      </c>
      <c r="M2685" s="3"/>
      <c r="N2685" s="5"/>
      <c r="O2685" s="3">
        <v>539122349.85000002</v>
      </c>
      <c r="P2685" s="4">
        <v>1.125</v>
      </c>
      <c r="Q2685" s="3">
        <v>606512643.58000004</v>
      </c>
      <c r="R2685" s="4">
        <v>1.7000000000000001E-2</v>
      </c>
      <c r="S2685" s="3">
        <v>10310715</v>
      </c>
      <c r="T2685" s="3"/>
      <c r="U2685" s="5"/>
      <c r="V2685" s="3">
        <v>65121892</v>
      </c>
      <c r="W2685" s="5"/>
      <c r="X2685" s="3">
        <v>159275023</v>
      </c>
      <c r="Y2685" s="3">
        <v>23343980</v>
      </c>
      <c r="Z2685" s="3">
        <v>2810782</v>
      </c>
      <c r="AA2685" s="3">
        <v>3613444</v>
      </c>
      <c r="AB2685" s="3">
        <v>126256312</v>
      </c>
      <c r="AC2685" s="3">
        <v>3250505</v>
      </c>
      <c r="AD2685" s="3">
        <v>94153131</v>
      </c>
      <c r="AE2685" s="3">
        <v>0</v>
      </c>
      <c r="AF2685" s="3">
        <v>91209085</v>
      </c>
      <c r="AG2685" s="3">
        <v>10310715</v>
      </c>
      <c r="AH2685" s="3">
        <v>94153131</v>
      </c>
      <c r="AI2685" s="3">
        <v>65121892</v>
      </c>
      <c r="AJ2685" s="3">
        <v>4722233</v>
      </c>
      <c r="AK2685" s="3">
        <v>4722233</v>
      </c>
      <c r="AL2685" s="3">
        <v>4091533</v>
      </c>
      <c r="AM2685" s="3">
        <v>630700</v>
      </c>
      <c r="AN2685" s="3">
        <v>-316092</v>
      </c>
      <c r="AO2685" s="3">
        <v>0</v>
      </c>
      <c r="AP2685" s="3">
        <v>316092</v>
      </c>
      <c r="AQ2685" s="3">
        <v>0</v>
      </c>
      <c r="AR2685" s="3">
        <f>Tabela1[[#This Row],[Potrzeby finansowe 2027
w tym:]]+Tabela1[[#This Row],[Rozliczenie 2025 potrz. fin.]]</f>
        <v>159275023</v>
      </c>
      <c r="AS2685" s="3">
        <v>0</v>
      </c>
      <c r="AT2685" s="3">
        <v>0</v>
      </c>
      <c r="AU2685" s="3"/>
      <c r="AV2685" s="3"/>
      <c r="AW2685" s="3"/>
      <c r="AX2685" s="3"/>
      <c r="AY2685" s="3"/>
      <c r="AZ2685" s="3"/>
      <c r="BA2685" s="3">
        <v>2810782</v>
      </c>
      <c r="BB2685" s="3">
        <v>4598.07</v>
      </c>
      <c r="BC2685" s="3">
        <v>606.55999999999995</v>
      </c>
      <c r="BD2685" s="3">
        <v>77035.5</v>
      </c>
      <c r="BE2685" s="3">
        <v>29992.63</v>
      </c>
      <c r="BF2685" s="3">
        <v>0</v>
      </c>
      <c r="BG2685" s="3">
        <v>1870608</v>
      </c>
      <c r="BH2685" s="3">
        <v>95255</v>
      </c>
      <c r="BI2685" s="3">
        <v>1742836</v>
      </c>
      <c r="BJ2685" s="3">
        <v>30283012.684999995</v>
      </c>
      <c r="BK2685" s="3">
        <v>18520847.689999998</v>
      </c>
      <c r="BL2685" s="3">
        <v>5631585.3700000001</v>
      </c>
      <c r="BM2685" s="3">
        <v>35785489.240000002</v>
      </c>
      <c r="BN2685" s="53">
        <v>0.78052086756490302</v>
      </c>
      <c r="BO2685" s="54">
        <v>4.2354919E-3</v>
      </c>
      <c r="BP2685" s="70">
        <v>106857</v>
      </c>
      <c r="BQ2685" s="71"/>
      <c r="BR2685" s="70"/>
      <c r="BS2685" s="72"/>
      <c r="BT2685" s="72"/>
      <c r="BU2685" s="70">
        <v>91209085</v>
      </c>
      <c r="BV2685" s="70">
        <v>10310715</v>
      </c>
      <c r="BW2685" s="74">
        <v>94153131</v>
      </c>
      <c r="BX2685" s="70">
        <v>195672931</v>
      </c>
    </row>
    <row r="2686" spans="1:76" x14ac:dyDescent="0.3">
      <c r="A2686" s="73" t="s">
        <v>2322</v>
      </c>
      <c r="B2686" s="2" t="s">
        <v>156</v>
      </c>
      <c r="C2686" s="2" t="s">
        <v>16</v>
      </c>
      <c r="D2686" s="2"/>
      <c r="E2686" s="2"/>
      <c r="F2686" s="17" t="str">
        <f>+Tabela1[[#This Row],[WK]]&amp;Tabela1[[#This Row],[PK]]&amp;Tabela1[[#This Row],[GK]]</f>
        <v>2203</v>
      </c>
      <c r="G2686" s="2" t="s">
        <v>2520</v>
      </c>
      <c r="H2686" s="3">
        <v>2211719512.1300001</v>
      </c>
      <c r="I2686" s="4">
        <v>1.125</v>
      </c>
      <c r="J2686" s="3">
        <v>2488184451.1500001</v>
      </c>
      <c r="K2686" s="11">
        <v>0.02</v>
      </c>
      <c r="L2686" s="3">
        <v>49763689</v>
      </c>
      <c r="M2686" s="3"/>
      <c r="N2686" s="5"/>
      <c r="O2686" s="3">
        <v>229691063.18999997</v>
      </c>
      <c r="P2686" s="4">
        <v>1.125</v>
      </c>
      <c r="Q2686" s="3">
        <v>258402446.09</v>
      </c>
      <c r="R2686" s="4">
        <v>1.7000000000000001E-2</v>
      </c>
      <c r="S2686" s="3">
        <v>4392842</v>
      </c>
      <c r="T2686" s="3"/>
      <c r="U2686" s="5"/>
      <c r="V2686" s="3">
        <v>37192060</v>
      </c>
      <c r="W2686" s="5"/>
      <c r="X2686" s="3">
        <v>121364497</v>
      </c>
      <c r="Y2686" s="3">
        <v>21082890</v>
      </c>
      <c r="Z2686" s="3">
        <v>543231</v>
      </c>
      <c r="AA2686" s="3">
        <v>2063540</v>
      </c>
      <c r="AB2686" s="3">
        <v>90402796</v>
      </c>
      <c r="AC2686" s="3">
        <v>7272040</v>
      </c>
      <c r="AD2686" s="3">
        <v>84172437</v>
      </c>
      <c r="AE2686" s="3">
        <v>0</v>
      </c>
      <c r="AF2686" s="3">
        <v>49763689</v>
      </c>
      <c r="AG2686" s="3">
        <v>4392842</v>
      </c>
      <c r="AH2686" s="3">
        <v>84172437</v>
      </c>
      <c r="AI2686" s="3">
        <v>37192060</v>
      </c>
      <c r="AJ2686" s="3">
        <v>7641155</v>
      </c>
      <c r="AK2686" s="3">
        <v>7641155</v>
      </c>
      <c r="AL2686" s="3">
        <v>3190932</v>
      </c>
      <c r="AM2686" s="3">
        <v>4450223</v>
      </c>
      <c r="AN2686" s="3">
        <v>2225643</v>
      </c>
      <c r="AO2686" s="3">
        <v>0</v>
      </c>
      <c r="AP2686" s="3">
        <v>-2225643</v>
      </c>
      <c r="AQ2686" s="3">
        <v>0</v>
      </c>
      <c r="AR2686" s="3">
        <f>Tabela1[[#This Row],[Potrzeby finansowe 2027
w tym:]]+Tabela1[[#This Row],[Rozliczenie 2025 potrz. fin.]]</f>
        <v>121364497</v>
      </c>
      <c r="AS2686" s="3">
        <v>0</v>
      </c>
      <c r="AT2686" s="3">
        <v>0</v>
      </c>
      <c r="AU2686" s="3"/>
      <c r="AV2686" s="3"/>
      <c r="AW2686" s="3"/>
      <c r="AX2686" s="3"/>
      <c r="AY2686" s="3"/>
      <c r="AZ2686" s="3"/>
      <c r="BA2686" s="3">
        <v>543231</v>
      </c>
      <c r="BB2686" s="3">
        <v>0</v>
      </c>
      <c r="BC2686" s="3">
        <v>820.87</v>
      </c>
      <c r="BD2686" s="3">
        <v>17357.05</v>
      </c>
      <c r="BE2686" s="3">
        <v>8017.05</v>
      </c>
      <c r="BF2686" s="3">
        <v>0</v>
      </c>
      <c r="BG2686" s="3">
        <v>1028201</v>
      </c>
      <c r="BH2686" s="3">
        <v>52358</v>
      </c>
      <c r="BI2686" s="3">
        <v>1035339</v>
      </c>
      <c r="BJ2686" s="3">
        <v>17989761.305</v>
      </c>
      <c r="BK2686" s="3">
        <v>10068694.249999998</v>
      </c>
      <c r="BL2686" s="3">
        <v>10706006.82</v>
      </c>
      <c r="BM2686" s="3">
        <v>10272254.58</v>
      </c>
      <c r="BN2686" s="53">
        <v>0.69099572790009856</v>
      </c>
      <c r="BO2686" s="54">
        <v>2.5521862999999998E-3</v>
      </c>
      <c r="BP2686" s="70">
        <v>64389</v>
      </c>
      <c r="BQ2686" s="71"/>
      <c r="BR2686" s="70"/>
      <c r="BS2686" s="72"/>
      <c r="BT2686" s="72"/>
      <c r="BU2686" s="70">
        <v>49763689</v>
      </c>
      <c r="BV2686" s="70">
        <v>4392842</v>
      </c>
      <c r="BW2686" s="74">
        <v>84172437</v>
      </c>
      <c r="BX2686" s="70">
        <v>138328968</v>
      </c>
    </row>
    <row r="2687" spans="1:76" x14ac:dyDescent="0.3">
      <c r="A2687" s="73" t="s">
        <v>2322</v>
      </c>
      <c r="B2687" s="2" t="s">
        <v>156</v>
      </c>
      <c r="C2687" s="2" t="s">
        <v>18</v>
      </c>
      <c r="D2687" s="2"/>
      <c r="E2687" s="2"/>
      <c r="F2687" s="17" t="str">
        <f>+Tabela1[[#This Row],[WK]]&amp;Tabela1[[#This Row],[PK]]&amp;Tabela1[[#This Row],[GK]]</f>
        <v>2204</v>
      </c>
      <c r="G2687" s="2" t="s">
        <v>2521</v>
      </c>
      <c r="H2687" s="3">
        <v>7828747224.4700003</v>
      </c>
      <c r="I2687" s="4">
        <v>1.125</v>
      </c>
      <c r="J2687" s="3">
        <v>8807340627.5300007</v>
      </c>
      <c r="K2687" s="11">
        <v>0.02</v>
      </c>
      <c r="L2687" s="3">
        <v>176146813</v>
      </c>
      <c r="M2687" s="3"/>
      <c r="N2687" s="5"/>
      <c r="O2687" s="3">
        <v>1840457138.2499998</v>
      </c>
      <c r="P2687" s="4">
        <v>1.125</v>
      </c>
      <c r="Q2687" s="3">
        <v>2070514280.53</v>
      </c>
      <c r="R2687" s="4">
        <v>1.7000000000000001E-2</v>
      </c>
      <c r="S2687" s="3">
        <v>35198743</v>
      </c>
      <c r="T2687" s="3"/>
      <c r="U2687" s="5"/>
      <c r="V2687" s="3">
        <v>129501924</v>
      </c>
      <c r="W2687" s="5"/>
      <c r="X2687" s="3">
        <v>81192230</v>
      </c>
      <c r="Y2687" s="3">
        <v>0</v>
      </c>
      <c r="Z2687" s="3">
        <v>839984</v>
      </c>
      <c r="AA2687" s="3">
        <v>4759581</v>
      </c>
      <c r="AB2687" s="3">
        <v>75592665</v>
      </c>
      <c r="AC2687" s="3">
        <v>0</v>
      </c>
      <c r="AD2687" s="3">
        <v>2804491</v>
      </c>
      <c r="AE2687" s="3">
        <v>11255620</v>
      </c>
      <c r="AF2687" s="3">
        <v>167695684</v>
      </c>
      <c r="AG2687" s="3">
        <v>35198743</v>
      </c>
      <c r="AH2687" s="3">
        <v>0</v>
      </c>
      <c r="AI2687" s="3">
        <v>129501924</v>
      </c>
      <c r="AJ2687" s="3">
        <v>6078896</v>
      </c>
      <c r="AK2687" s="3">
        <v>9330426</v>
      </c>
      <c r="AL2687" s="3">
        <v>8416150</v>
      </c>
      <c r="AM2687" s="3">
        <v>914276</v>
      </c>
      <c r="AN2687" s="3">
        <v>3251530</v>
      </c>
      <c r="AO2687" s="3">
        <v>0</v>
      </c>
      <c r="AP2687" s="3">
        <v>0</v>
      </c>
      <c r="AQ2687" s="3">
        <v>3251530</v>
      </c>
      <c r="AR2687" s="3">
        <f>Tabela1[[#This Row],[Potrzeby finansowe 2027
w tym:]]+Tabela1[[#This Row],[Rozliczenie 2025 potrz. fin.]]</f>
        <v>84443760</v>
      </c>
      <c r="AS2687" s="3">
        <v>0</v>
      </c>
      <c r="AT2687" s="3">
        <v>0</v>
      </c>
      <c r="AU2687" s="3"/>
      <c r="AV2687" s="3"/>
      <c r="AW2687" s="3"/>
      <c r="AX2687" s="3"/>
      <c r="AY2687" s="3"/>
      <c r="AZ2687" s="3"/>
      <c r="BA2687" s="3">
        <v>839984</v>
      </c>
      <c r="BB2687" s="3">
        <v>0</v>
      </c>
      <c r="BC2687" s="3">
        <v>86.65</v>
      </c>
      <c r="BD2687" s="3">
        <v>36674.769999999997</v>
      </c>
      <c r="BE2687" s="3">
        <v>608.79999999999995</v>
      </c>
      <c r="BF2687" s="3">
        <v>0</v>
      </c>
      <c r="BG2687" s="3">
        <v>2655850</v>
      </c>
      <c r="BH2687" s="3">
        <v>135241</v>
      </c>
      <c r="BI2687" s="3">
        <v>2103731</v>
      </c>
      <c r="BJ2687" s="3">
        <v>36553823.622499995</v>
      </c>
      <c r="BK2687" s="3">
        <v>30439687.989999995</v>
      </c>
      <c r="BL2687" s="3">
        <v>3319907.93</v>
      </c>
      <c r="BM2687" s="3">
        <v>17816726.670000002</v>
      </c>
      <c r="BN2687" s="53">
        <v>1.528056194544857</v>
      </c>
      <c r="BO2687" s="54">
        <v>4.503979E-3</v>
      </c>
      <c r="BP2687" s="70">
        <v>113630</v>
      </c>
      <c r="BQ2687" s="71"/>
      <c r="BR2687" s="70"/>
      <c r="BS2687" s="72"/>
      <c r="BT2687" s="72"/>
      <c r="BU2687" s="70">
        <v>167695684</v>
      </c>
      <c r="BV2687" s="70">
        <v>35198743</v>
      </c>
      <c r="BW2687" s="74">
        <v>0</v>
      </c>
      <c r="BX2687" s="70">
        <v>202894427</v>
      </c>
    </row>
    <row r="2688" spans="1:76" x14ac:dyDescent="0.3">
      <c r="A2688" s="73" t="s">
        <v>2322</v>
      </c>
      <c r="B2688" s="2" t="s">
        <v>156</v>
      </c>
      <c r="C2688" s="2" t="s">
        <v>21</v>
      </c>
      <c r="D2688" s="2"/>
      <c r="E2688" s="2"/>
      <c r="F2688" s="17" t="str">
        <f>+Tabela1[[#This Row],[WK]]&amp;Tabela1[[#This Row],[PK]]&amp;Tabela1[[#This Row],[GK]]</f>
        <v>2205</v>
      </c>
      <c r="G2688" s="2" t="s">
        <v>2522</v>
      </c>
      <c r="H2688" s="3">
        <v>7266074926.3999996</v>
      </c>
      <c r="I2688" s="4">
        <v>1.125</v>
      </c>
      <c r="J2688" s="3">
        <v>8174334292.1999998</v>
      </c>
      <c r="K2688" s="11">
        <v>0.02</v>
      </c>
      <c r="L2688" s="3">
        <v>163486686</v>
      </c>
      <c r="M2688" s="3"/>
      <c r="N2688" s="5"/>
      <c r="O2688" s="3">
        <v>1029194527.27</v>
      </c>
      <c r="P2688" s="4">
        <v>1.125</v>
      </c>
      <c r="Q2688" s="3">
        <v>1157843843.1800001</v>
      </c>
      <c r="R2688" s="4">
        <v>1.7000000000000001E-2</v>
      </c>
      <c r="S2688" s="3">
        <v>19683345</v>
      </c>
      <c r="T2688" s="3"/>
      <c r="U2688" s="5"/>
      <c r="V2688" s="3">
        <v>111551760</v>
      </c>
      <c r="W2688" s="5"/>
      <c r="X2688" s="3">
        <v>163667128</v>
      </c>
      <c r="Y2688" s="3">
        <v>0</v>
      </c>
      <c r="Z2688" s="3">
        <v>1239797</v>
      </c>
      <c r="AA2688" s="3">
        <v>4771034</v>
      </c>
      <c r="AB2688" s="3">
        <v>134317000</v>
      </c>
      <c r="AC2688" s="3">
        <v>23339297</v>
      </c>
      <c r="AD2688" s="3">
        <v>52115368</v>
      </c>
      <c r="AE2688" s="3">
        <v>0</v>
      </c>
      <c r="AF2688" s="3">
        <v>163486686</v>
      </c>
      <c r="AG2688" s="3">
        <v>19683345</v>
      </c>
      <c r="AH2688" s="3">
        <v>52115368</v>
      </c>
      <c r="AI2688" s="3">
        <v>111551760</v>
      </c>
      <c r="AJ2688" s="3">
        <v>7274792</v>
      </c>
      <c r="AK2688" s="3">
        <v>7274792</v>
      </c>
      <c r="AL2688" s="3">
        <v>7799595</v>
      </c>
      <c r="AM2688" s="3">
        <v>-524803</v>
      </c>
      <c r="AN2688" s="3">
        <v>-712987</v>
      </c>
      <c r="AO2688" s="3">
        <v>0</v>
      </c>
      <c r="AP2688" s="3">
        <v>712987</v>
      </c>
      <c r="AQ2688" s="3">
        <v>0</v>
      </c>
      <c r="AR2688" s="3">
        <f>Tabela1[[#This Row],[Potrzeby finansowe 2027
w tym:]]+Tabela1[[#This Row],[Rozliczenie 2025 potrz. fin.]]</f>
        <v>163667128</v>
      </c>
      <c r="AS2688" s="3">
        <v>0</v>
      </c>
      <c r="AT2688" s="3">
        <v>0</v>
      </c>
      <c r="AU2688" s="3"/>
      <c r="AV2688" s="3"/>
      <c r="AW2688" s="3"/>
      <c r="AX2688" s="3"/>
      <c r="AY2688" s="3"/>
      <c r="AZ2688" s="3"/>
      <c r="BA2688" s="3">
        <v>1239797</v>
      </c>
      <c r="BB2688" s="3">
        <v>0</v>
      </c>
      <c r="BC2688" s="3">
        <v>856.01</v>
      </c>
      <c r="BD2688" s="3">
        <v>51389.2</v>
      </c>
      <c r="BE2688" s="3">
        <v>1528.37</v>
      </c>
      <c r="BF2688" s="3">
        <v>0</v>
      </c>
      <c r="BG2688" s="3">
        <v>3080107</v>
      </c>
      <c r="BH2688" s="3">
        <v>156845</v>
      </c>
      <c r="BI2688" s="3">
        <v>1690927</v>
      </c>
      <c r="BJ2688" s="3">
        <v>29381058.030000001</v>
      </c>
      <c r="BK2688" s="3">
        <v>23143055.390000001</v>
      </c>
      <c r="BL2688" s="3">
        <v>188369.55</v>
      </c>
      <c r="BM2688" s="3">
        <v>24575271.460000001</v>
      </c>
      <c r="BN2688" s="53">
        <v>1.1877998685507722</v>
      </c>
      <c r="BO2688" s="54">
        <v>5.0216957000000003E-3</v>
      </c>
      <c r="BP2688" s="70">
        <v>126692</v>
      </c>
      <c r="BQ2688" s="71"/>
      <c r="BR2688" s="70"/>
      <c r="BS2688" s="72"/>
      <c r="BT2688" s="72"/>
      <c r="BU2688" s="70">
        <v>163486686</v>
      </c>
      <c r="BV2688" s="70">
        <v>19683345</v>
      </c>
      <c r="BW2688" s="74">
        <v>52115368</v>
      </c>
      <c r="BX2688" s="70">
        <v>235285399</v>
      </c>
    </row>
    <row r="2689" spans="1:76" x14ac:dyDescent="0.3">
      <c r="A2689" s="73" t="s">
        <v>2322</v>
      </c>
      <c r="B2689" s="2" t="s">
        <v>156</v>
      </c>
      <c r="C2689" s="2" t="s">
        <v>23</v>
      </c>
      <c r="D2689" s="2"/>
      <c r="E2689" s="2"/>
      <c r="F2689" s="17" t="str">
        <f>+Tabela1[[#This Row],[WK]]&amp;Tabela1[[#This Row],[PK]]&amp;Tabela1[[#This Row],[GK]]</f>
        <v>2206</v>
      </c>
      <c r="G2689" s="2" t="s">
        <v>2523</v>
      </c>
      <c r="H2689" s="3">
        <v>2905295093.7600002</v>
      </c>
      <c r="I2689" s="4">
        <v>1.125</v>
      </c>
      <c r="J2689" s="3">
        <v>3268456980.48</v>
      </c>
      <c r="K2689" s="11">
        <v>0.02</v>
      </c>
      <c r="L2689" s="3">
        <v>65369140</v>
      </c>
      <c r="M2689" s="3"/>
      <c r="N2689" s="5"/>
      <c r="O2689" s="3">
        <v>406012132.81999999</v>
      </c>
      <c r="P2689" s="4">
        <v>1.125</v>
      </c>
      <c r="Q2689" s="3">
        <v>456763649.42000002</v>
      </c>
      <c r="R2689" s="4">
        <v>1.7000000000000001E-2</v>
      </c>
      <c r="S2689" s="3">
        <v>7764982</v>
      </c>
      <c r="T2689" s="3"/>
      <c r="U2689" s="5"/>
      <c r="V2689" s="3">
        <v>48368886</v>
      </c>
      <c r="W2689" s="5"/>
      <c r="X2689" s="3">
        <v>110545025</v>
      </c>
      <c r="Y2689" s="3">
        <v>16671387</v>
      </c>
      <c r="Z2689" s="3">
        <v>1520426</v>
      </c>
      <c r="AA2689" s="3">
        <v>2365776</v>
      </c>
      <c r="AB2689" s="3">
        <v>85780934</v>
      </c>
      <c r="AC2689" s="3">
        <v>4206502</v>
      </c>
      <c r="AD2689" s="3">
        <v>62176139</v>
      </c>
      <c r="AE2689" s="3">
        <v>0</v>
      </c>
      <c r="AF2689" s="3">
        <v>65369140</v>
      </c>
      <c r="AG2689" s="3">
        <v>7764982</v>
      </c>
      <c r="AH2689" s="3">
        <v>62176139</v>
      </c>
      <c r="AI2689" s="3">
        <v>48368886</v>
      </c>
      <c r="AJ2689" s="3">
        <v>5137768</v>
      </c>
      <c r="AK2689" s="3">
        <v>5137768</v>
      </c>
      <c r="AL2689" s="3">
        <v>3436612</v>
      </c>
      <c r="AM2689" s="3">
        <v>1701156</v>
      </c>
      <c r="AN2689" s="3">
        <v>2061726</v>
      </c>
      <c r="AO2689" s="3">
        <v>0</v>
      </c>
      <c r="AP2689" s="3">
        <v>-2061726</v>
      </c>
      <c r="AQ2689" s="3">
        <v>0</v>
      </c>
      <c r="AR2689" s="3">
        <f>Tabela1[[#This Row],[Potrzeby finansowe 2027
w tym:]]+Tabela1[[#This Row],[Rozliczenie 2025 potrz. fin.]]</f>
        <v>110545025</v>
      </c>
      <c r="AS2689" s="3">
        <v>0</v>
      </c>
      <c r="AT2689" s="3">
        <v>0</v>
      </c>
      <c r="AU2689" s="3"/>
      <c r="AV2689" s="3"/>
      <c r="AW2689" s="3"/>
      <c r="AX2689" s="3"/>
      <c r="AY2689" s="3"/>
      <c r="AZ2689" s="3"/>
      <c r="BA2689" s="3">
        <v>1520426</v>
      </c>
      <c r="BB2689" s="3">
        <v>0</v>
      </c>
      <c r="BC2689" s="3">
        <v>122.58</v>
      </c>
      <c r="BD2689" s="3">
        <v>60475</v>
      </c>
      <c r="BE2689" s="3">
        <v>13147.95</v>
      </c>
      <c r="BF2689" s="3">
        <v>0</v>
      </c>
      <c r="BG2689" s="3">
        <v>1414519</v>
      </c>
      <c r="BH2689" s="3">
        <v>72030</v>
      </c>
      <c r="BI2689" s="3">
        <v>951257</v>
      </c>
      <c r="BJ2689" s="3">
        <v>16528763.635000002</v>
      </c>
      <c r="BK2689" s="3">
        <v>10797905.840000002</v>
      </c>
      <c r="BL2689" s="3">
        <v>3650139.21</v>
      </c>
      <c r="BM2689" s="3">
        <v>15623152.76</v>
      </c>
      <c r="BN2689" s="53">
        <v>0.78178606638185999</v>
      </c>
      <c r="BO2689" s="54">
        <v>3.0463269000000001E-3</v>
      </c>
      <c r="BP2689" s="70">
        <v>76855</v>
      </c>
      <c r="BQ2689" s="71"/>
      <c r="BR2689" s="70"/>
      <c r="BS2689" s="72"/>
      <c r="BT2689" s="72"/>
      <c r="BU2689" s="70">
        <v>65369140</v>
      </c>
      <c r="BV2689" s="70">
        <v>7764982</v>
      </c>
      <c r="BW2689" s="74">
        <v>62176139</v>
      </c>
      <c r="BX2689" s="70">
        <v>135310261</v>
      </c>
    </row>
    <row r="2690" spans="1:76" x14ac:dyDescent="0.3">
      <c r="A2690" s="73" t="s">
        <v>2322</v>
      </c>
      <c r="B2690" s="2" t="s">
        <v>156</v>
      </c>
      <c r="C2690" s="2" t="s">
        <v>30</v>
      </c>
      <c r="D2690" s="2"/>
      <c r="E2690" s="2"/>
      <c r="F2690" s="17" t="str">
        <f>+Tabela1[[#This Row],[WK]]&amp;Tabela1[[#This Row],[PK]]&amp;Tabela1[[#This Row],[GK]]</f>
        <v>2207</v>
      </c>
      <c r="G2690" s="2" t="s">
        <v>2524</v>
      </c>
      <c r="H2690" s="3">
        <v>3388204776.3899999</v>
      </c>
      <c r="I2690" s="4">
        <v>1.125</v>
      </c>
      <c r="J2690" s="3">
        <v>3811730373.4400001</v>
      </c>
      <c r="K2690" s="11">
        <v>0.02</v>
      </c>
      <c r="L2690" s="3">
        <v>76234607</v>
      </c>
      <c r="M2690" s="3"/>
      <c r="N2690" s="5"/>
      <c r="O2690" s="3">
        <v>433037101.33999991</v>
      </c>
      <c r="P2690" s="4">
        <v>1.125</v>
      </c>
      <c r="Q2690" s="3">
        <v>487166739.00999999</v>
      </c>
      <c r="R2690" s="4">
        <v>1.7000000000000001E-2</v>
      </c>
      <c r="S2690" s="3">
        <v>8281835</v>
      </c>
      <c r="T2690" s="3"/>
      <c r="U2690" s="5"/>
      <c r="V2690" s="3">
        <v>58585597</v>
      </c>
      <c r="W2690" s="5"/>
      <c r="X2690" s="3">
        <v>122402832</v>
      </c>
      <c r="Y2690" s="3">
        <v>25873717</v>
      </c>
      <c r="Z2690" s="3">
        <v>620155</v>
      </c>
      <c r="AA2690" s="3">
        <v>2455716</v>
      </c>
      <c r="AB2690" s="3">
        <v>86507777</v>
      </c>
      <c r="AC2690" s="3">
        <v>6945467</v>
      </c>
      <c r="AD2690" s="3">
        <v>63817235</v>
      </c>
      <c r="AE2690" s="3">
        <v>0</v>
      </c>
      <c r="AF2690" s="3">
        <v>76234607</v>
      </c>
      <c r="AG2690" s="3">
        <v>8281835</v>
      </c>
      <c r="AH2690" s="3">
        <v>63817235</v>
      </c>
      <c r="AI2690" s="3">
        <v>58585597</v>
      </c>
      <c r="AJ2690" s="3">
        <v>5280975</v>
      </c>
      <c r="AK2690" s="3">
        <v>5280975</v>
      </c>
      <c r="AL2690" s="3">
        <v>3198467</v>
      </c>
      <c r="AM2690" s="3">
        <v>2082508</v>
      </c>
      <c r="AN2690" s="3">
        <v>1414445</v>
      </c>
      <c r="AO2690" s="3">
        <v>0</v>
      </c>
      <c r="AP2690" s="3">
        <v>-1414445</v>
      </c>
      <c r="AQ2690" s="3">
        <v>0</v>
      </c>
      <c r="AR2690" s="3">
        <f>Tabela1[[#This Row],[Potrzeby finansowe 2027
w tym:]]+Tabela1[[#This Row],[Rozliczenie 2025 potrz. fin.]]</f>
        <v>122402832</v>
      </c>
      <c r="AS2690" s="3">
        <v>0</v>
      </c>
      <c r="AT2690" s="3">
        <v>0</v>
      </c>
      <c r="AU2690" s="3"/>
      <c r="AV2690" s="3"/>
      <c r="AW2690" s="3"/>
      <c r="AX2690" s="3"/>
      <c r="AY2690" s="3"/>
      <c r="AZ2690" s="3"/>
      <c r="BA2690" s="3">
        <v>620155</v>
      </c>
      <c r="BB2690" s="3">
        <v>0</v>
      </c>
      <c r="BC2690" s="3">
        <v>180.25</v>
      </c>
      <c r="BD2690" s="3">
        <v>26692.23</v>
      </c>
      <c r="BE2690" s="3">
        <v>443.4</v>
      </c>
      <c r="BF2690" s="3">
        <v>0</v>
      </c>
      <c r="BG2690" s="3">
        <v>1553378</v>
      </c>
      <c r="BH2690" s="3">
        <v>79101</v>
      </c>
      <c r="BI2690" s="3">
        <v>902338</v>
      </c>
      <c r="BJ2690" s="3">
        <v>15678759.68</v>
      </c>
      <c r="BK2690" s="3">
        <v>10143465.73</v>
      </c>
      <c r="BL2690" s="3">
        <v>3531150.47</v>
      </c>
      <c r="BM2690" s="3">
        <v>15078874.859999999</v>
      </c>
      <c r="BN2690" s="53">
        <v>0.73499014130791973</v>
      </c>
      <c r="BO2690" s="54">
        <v>3.7445397000000001E-3</v>
      </c>
      <c r="BP2690" s="70">
        <v>94471</v>
      </c>
      <c r="BQ2690" s="71"/>
      <c r="BR2690" s="70"/>
      <c r="BS2690" s="72"/>
      <c r="BT2690" s="72"/>
      <c r="BU2690" s="70">
        <v>76234607</v>
      </c>
      <c r="BV2690" s="70">
        <v>8281835</v>
      </c>
      <c r="BW2690" s="74">
        <v>63817235</v>
      </c>
      <c r="BX2690" s="70">
        <v>148333677</v>
      </c>
    </row>
    <row r="2691" spans="1:76" x14ac:dyDescent="0.3">
      <c r="A2691" s="73" t="s">
        <v>2322</v>
      </c>
      <c r="B2691" s="2" t="s">
        <v>156</v>
      </c>
      <c r="C2691" s="2" t="s">
        <v>54</v>
      </c>
      <c r="D2691" s="2"/>
      <c r="E2691" s="2"/>
      <c r="F2691" s="17" t="str">
        <f>+Tabela1[[#This Row],[WK]]&amp;Tabela1[[#This Row],[PK]]&amp;Tabela1[[#This Row],[GK]]</f>
        <v>2208</v>
      </c>
      <c r="G2691" s="2" t="s">
        <v>2525</v>
      </c>
      <c r="H2691" s="3">
        <v>2835216019.6199999</v>
      </c>
      <c r="I2691" s="4">
        <v>1.125</v>
      </c>
      <c r="J2691" s="3">
        <v>3189618022.0700002</v>
      </c>
      <c r="K2691" s="11">
        <v>0.02</v>
      </c>
      <c r="L2691" s="3">
        <v>63792360</v>
      </c>
      <c r="M2691" s="3"/>
      <c r="N2691" s="5"/>
      <c r="O2691" s="3">
        <v>369342220.27999997</v>
      </c>
      <c r="P2691" s="4">
        <v>1.125</v>
      </c>
      <c r="Q2691" s="3">
        <v>415509997.81999999</v>
      </c>
      <c r="R2691" s="4">
        <v>1.7000000000000001E-2</v>
      </c>
      <c r="S2691" s="3">
        <v>7063670</v>
      </c>
      <c r="T2691" s="3"/>
      <c r="U2691" s="5"/>
      <c r="V2691" s="3">
        <v>44755102</v>
      </c>
      <c r="W2691" s="5"/>
      <c r="X2691" s="3">
        <v>104805125</v>
      </c>
      <c r="Y2691" s="3">
        <v>14199873</v>
      </c>
      <c r="Z2691" s="3">
        <v>875936</v>
      </c>
      <c r="AA2691" s="3">
        <v>2319092</v>
      </c>
      <c r="AB2691" s="3">
        <v>82608830</v>
      </c>
      <c r="AC2691" s="3">
        <v>4801394</v>
      </c>
      <c r="AD2691" s="3">
        <v>60050023</v>
      </c>
      <c r="AE2691" s="3">
        <v>0</v>
      </c>
      <c r="AF2691" s="3">
        <v>63792360</v>
      </c>
      <c r="AG2691" s="3">
        <v>7063670</v>
      </c>
      <c r="AH2691" s="3">
        <v>60050023</v>
      </c>
      <c r="AI2691" s="3">
        <v>44755102</v>
      </c>
      <c r="AJ2691" s="3">
        <v>3860127</v>
      </c>
      <c r="AK2691" s="3">
        <v>3860127</v>
      </c>
      <c r="AL2691" s="3">
        <v>2879570</v>
      </c>
      <c r="AM2691" s="3">
        <v>980557</v>
      </c>
      <c r="AN2691" s="3">
        <v>1118234</v>
      </c>
      <c r="AO2691" s="3">
        <v>0</v>
      </c>
      <c r="AP2691" s="3">
        <v>-1118234</v>
      </c>
      <c r="AQ2691" s="3">
        <v>0</v>
      </c>
      <c r="AR2691" s="3">
        <f>Tabela1[[#This Row],[Potrzeby finansowe 2027
w tym:]]+Tabela1[[#This Row],[Rozliczenie 2025 potrz. fin.]]</f>
        <v>104805125</v>
      </c>
      <c r="AS2691" s="3">
        <v>0</v>
      </c>
      <c r="AT2691" s="3">
        <v>0</v>
      </c>
      <c r="AU2691" s="3"/>
      <c r="AV2691" s="3"/>
      <c r="AW2691" s="3"/>
      <c r="AX2691" s="3"/>
      <c r="AY2691" s="3"/>
      <c r="AZ2691" s="3"/>
      <c r="BA2691" s="3">
        <v>875936</v>
      </c>
      <c r="BB2691" s="3">
        <v>2629.53</v>
      </c>
      <c r="BC2691" s="3">
        <v>706.78</v>
      </c>
      <c r="BD2691" s="3">
        <v>18404.29</v>
      </c>
      <c r="BE2691" s="3">
        <v>1145.3800000000001</v>
      </c>
      <c r="BF2691" s="3">
        <v>0</v>
      </c>
      <c r="BG2691" s="3">
        <v>1240684</v>
      </c>
      <c r="BH2691" s="3">
        <v>63178</v>
      </c>
      <c r="BI2691" s="3">
        <v>1078408</v>
      </c>
      <c r="BJ2691" s="3">
        <v>18738108.8475</v>
      </c>
      <c r="BK2691" s="3">
        <v>13194706.720000001</v>
      </c>
      <c r="BL2691" s="3">
        <v>3162169.68</v>
      </c>
      <c r="BM2691" s="3">
        <v>15849269.15</v>
      </c>
      <c r="BN2691" s="53">
        <v>0.7997288859677949</v>
      </c>
      <c r="BO2691" s="54">
        <v>2.8851863000000002E-3</v>
      </c>
      <c r="BP2691" s="70">
        <v>72790</v>
      </c>
      <c r="BQ2691" s="71"/>
      <c r="BR2691" s="70"/>
      <c r="BS2691" s="72"/>
      <c r="BT2691" s="72"/>
      <c r="BU2691" s="70">
        <v>63792360</v>
      </c>
      <c r="BV2691" s="70">
        <v>7063670</v>
      </c>
      <c r="BW2691" s="74">
        <v>60050023</v>
      </c>
      <c r="BX2691" s="70">
        <v>130906053</v>
      </c>
    </row>
    <row r="2692" spans="1:76" x14ac:dyDescent="0.3">
      <c r="A2692" s="73" t="s">
        <v>2322</v>
      </c>
      <c r="B2692" s="2" t="s">
        <v>156</v>
      </c>
      <c r="C2692" s="2" t="s">
        <v>56</v>
      </c>
      <c r="D2692" s="2"/>
      <c r="E2692" s="2"/>
      <c r="F2692" s="17" t="str">
        <f>+Tabela1[[#This Row],[WK]]&amp;Tabela1[[#This Row],[PK]]&amp;Tabela1[[#This Row],[GK]]</f>
        <v>2209</v>
      </c>
      <c r="G2692" s="2" t="s">
        <v>2526</v>
      </c>
      <c r="H2692" s="3">
        <v>2709019699.5500002</v>
      </c>
      <c r="I2692" s="4">
        <v>1.125</v>
      </c>
      <c r="J2692" s="3">
        <v>3047647161.9899998</v>
      </c>
      <c r="K2692" s="11">
        <v>0.02</v>
      </c>
      <c r="L2692" s="3">
        <v>60952943</v>
      </c>
      <c r="M2692" s="3"/>
      <c r="N2692" s="5"/>
      <c r="O2692" s="3">
        <v>316982502.53000003</v>
      </c>
      <c r="P2692" s="4">
        <v>1.125</v>
      </c>
      <c r="Q2692" s="3">
        <v>356605315.35000002</v>
      </c>
      <c r="R2692" s="4">
        <v>1.7000000000000001E-2</v>
      </c>
      <c r="S2692" s="3">
        <v>6062290</v>
      </c>
      <c r="T2692" s="3"/>
      <c r="U2692" s="5"/>
      <c r="V2692" s="3">
        <v>45264377</v>
      </c>
      <c r="W2692" s="5"/>
      <c r="X2692" s="3">
        <v>104257239</v>
      </c>
      <c r="Y2692" s="3">
        <v>5870024</v>
      </c>
      <c r="Z2692" s="3">
        <v>126998</v>
      </c>
      <c r="AA2692" s="3">
        <v>1602413</v>
      </c>
      <c r="AB2692" s="3">
        <v>81222289</v>
      </c>
      <c r="AC2692" s="3">
        <v>15435515</v>
      </c>
      <c r="AD2692" s="3">
        <v>58992862</v>
      </c>
      <c r="AE2692" s="3">
        <v>0</v>
      </c>
      <c r="AF2692" s="3">
        <v>60952943</v>
      </c>
      <c r="AG2692" s="3">
        <v>6062290</v>
      </c>
      <c r="AH2692" s="3">
        <v>58992862</v>
      </c>
      <c r="AI2692" s="3">
        <v>45264377</v>
      </c>
      <c r="AJ2692" s="3">
        <v>3181695</v>
      </c>
      <c r="AK2692" s="3">
        <v>3181695</v>
      </c>
      <c r="AL2692" s="3">
        <v>2607763</v>
      </c>
      <c r="AM2692" s="3">
        <v>573932</v>
      </c>
      <c r="AN2692" s="3">
        <v>-1611972</v>
      </c>
      <c r="AO2692" s="3">
        <v>0</v>
      </c>
      <c r="AP2692" s="3">
        <v>1611972</v>
      </c>
      <c r="AQ2692" s="3">
        <v>0</v>
      </c>
      <c r="AR2692" s="3">
        <f>Tabela1[[#This Row],[Potrzeby finansowe 2027
w tym:]]+Tabela1[[#This Row],[Rozliczenie 2025 potrz. fin.]]</f>
        <v>104257239</v>
      </c>
      <c r="AS2692" s="3">
        <v>0</v>
      </c>
      <c r="AT2692" s="3">
        <v>0</v>
      </c>
      <c r="AU2692" s="3"/>
      <c r="AV2692" s="3"/>
      <c r="AW2692" s="3"/>
      <c r="AX2692" s="3"/>
      <c r="AY2692" s="3"/>
      <c r="AZ2692" s="3"/>
      <c r="BA2692" s="3">
        <v>126998</v>
      </c>
      <c r="BB2692" s="3">
        <v>0</v>
      </c>
      <c r="BC2692" s="3">
        <v>223.78</v>
      </c>
      <c r="BD2692" s="3">
        <v>4888.5</v>
      </c>
      <c r="BE2692" s="3">
        <v>0.31</v>
      </c>
      <c r="BF2692" s="3">
        <v>0</v>
      </c>
      <c r="BG2692" s="3">
        <v>1177391</v>
      </c>
      <c r="BH2692" s="3">
        <v>59955</v>
      </c>
      <c r="BI2692" s="3">
        <v>425022</v>
      </c>
      <c r="BJ2692" s="3">
        <v>7385067.9925000006</v>
      </c>
      <c r="BK2692" s="3">
        <v>2602118.6900000013</v>
      </c>
      <c r="BL2692" s="3">
        <v>5329014.13</v>
      </c>
      <c r="BM2692" s="3">
        <v>8473768.9499999993</v>
      </c>
      <c r="BN2692" s="53">
        <v>0.90131449227735783</v>
      </c>
      <c r="BO2692" s="54">
        <v>2.4212564999999998E-3</v>
      </c>
      <c r="BP2692" s="70">
        <v>61085</v>
      </c>
      <c r="BQ2692" s="71"/>
      <c r="BR2692" s="70"/>
      <c r="BS2692" s="72"/>
      <c r="BT2692" s="72"/>
      <c r="BU2692" s="70">
        <v>60952943</v>
      </c>
      <c r="BV2692" s="70">
        <v>6062290</v>
      </c>
      <c r="BW2692" s="74">
        <v>58992862</v>
      </c>
      <c r="BX2692" s="70">
        <v>126008095</v>
      </c>
    </row>
    <row r="2693" spans="1:76" x14ac:dyDescent="0.3">
      <c r="A2693" s="73" t="s">
        <v>2322</v>
      </c>
      <c r="B2693" s="2" t="s">
        <v>156</v>
      </c>
      <c r="C2693" s="2" t="s">
        <v>69</v>
      </c>
      <c r="D2693" s="2"/>
      <c r="E2693" s="2"/>
      <c r="F2693" s="17" t="str">
        <f>+Tabela1[[#This Row],[WK]]&amp;Tabela1[[#This Row],[PK]]&amp;Tabela1[[#This Row],[GK]]</f>
        <v>2210</v>
      </c>
      <c r="G2693" s="2" t="s">
        <v>2451</v>
      </c>
      <c r="H2693" s="3">
        <v>1402448082.48</v>
      </c>
      <c r="I2693" s="4">
        <v>1.125</v>
      </c>
      <c r="J2693" s="3">
        <v>1577754092.79</v>
      </c>
      <c r="K2693" s="11">
        <v>0.02</v>
      </c>
      <c r="L2693" s="3">
        <v>31555082</v>
      </c>
      <c r="M2693" s="3"/>
      <c r="N2693" s="5"/>
      <c r="O2693" s="3">
        <v>133438820.94</v>
      </c>
      <c r="P2693" s="4">
        <v>1.125</v>
      </c>
      <c r="Q2693" s="3">
        <v>150118673.56</v>
      </c>
      <c r="R2693" s="4">
        <v>1.7000000000000001E-2</v>
      </c>
      <c r="S2693" s="3">
        <v>2552017</v>
      </c>
      <c r="T2693" s="3"/>
      <c r="U2693" s="5"/>
      <c r="V2693" s="3">
        <v>22560932</v>
      </c>
      <c r="W2693" s="5"/>
      <c r="X2693" s="3">
        <v>48581101</v>
      </c>
      <c r="Y2693" s="3">
        <v>9740105</v>
      </c>
      <c r="Z2693" s="3">
        <v>545697</v>
      </c>
      <c r="AA2693" s="3">
        <v>1342629</v>
      </c>
      <c r="AB2693" s="3">
        <v>25335220</v>
      </c>
      <c r="AC2693" s="3">
        <v>11617450</v>
      </c>
      <c r="AD2693" s="3">
        <v>26020169</v>
      </c>
      <c r="AE2693" s="3">
        <v>0</v>
      </c>
      <c r="AF2693" s="3">
        <v>31555082</v>
      </c>
      <c r="AG2693" s="3">
        <v>2552017</v>
      </c>
      <c r="AH2693" s="3">
        <v>26020169</v>
      </c>
      <c r="AI2693" s="3">
        <v>22560932</v>
      </c>
      <c r="AJ2693" s="3">
        <v>3441521</v>
      </c>
      <c r="AK2693" s="3">
        <v>3441521</v>
      </c>
      <c r="AL2693" s="3">
        <v>1066873</v>
      </c>
      <c r="AM2693" s="3">
        <v>2374648</v>
      </c>
      <c r="AN2693" s="3">
        <v>-237144</v>
      </c>
      <c r="AO2693" s="3">
        <v>0</v>
      </c>
      <c r="AP2693" s="3">
        <v>237144</v>
      </c>
      <c r="AQ2693" s="3">
        <v>0</v>
      </c>
      <c r="AR2693" s="3">
        <f>Tabela1[[#This Row],[Potrzeby finansowe 2027
w tym:]]+Tabela1[[#This Row],[Rozliczenie 2025 potrz. fin.]]</f>
        <v>48581101</v>
      </c>
      <c r="AS2693" s="3">
        <v>0</v>
      </c>
      <c r="AT2693" s="3">
        <v>0</v>
      </c>
      <c r="AU2693" s="3"/>
      <c r="AV2693" s="3"/>
      <c r="AW2693" s="3"/>
      <c r="AX2693" s="3"/>
      <c r="AY2693" s="3"/>
      <c r="AZ2693" s="3"/>
      <c r="BA2693" s="3">
        <v>545697</v>
      </c>
      <c r="BB2693" s="3">
        <v>0</v>
      </c>
      <c r="BC2693" s="3">
        <v>242.11</v>
      </c>
      <c r="BD2693" s="3">
        <v>16074.8</v>
      </c>
      <c r="BE2693" s="3">
        <v>14658.77</v>
      </c>
      <c r="BF2693" s="3">
        <v>0</v>
      </c>
      <c r="BG2693" s="3">
        <v>694500</v>
      </c>
      <c r="BH2693" s="3">
        <v>33072</v>
      </c>
      <c r="BI2693" s="3">
        <v>648129</v>
      </c>
      <c r="BJ2693" s="3">
        <v>11261710.757499998</v>
      </c>
      <c r="BK2693" s="3">
        <v>7715601.8699999992</v>
      </c>
      <c r="BL2693" s="3">
        <v>3363003.4</v>
      </c>
      <c r="BM2693" s="3">
        <v>7458428.75</v>
      </c>
      <c r="BN2693" s="53">
        <v>0.74674663161353927</v>
      </c>
      <c r="BO2693" s="54">
        <v>1.4873332E-3</v>
      </c>
      <c r="BP2693" s="70">
        <v>37524</v>
      </c>
      <c r="BQ2693" s="71"/>
      <c r="BR2693" s="70"/>
      <c r="BS2693" s="72"/>
      <c r="BT2693" s="72"/>
      <c r="BU2693" s="70">
        <v>31555082</v>
      </c>
      <c r="BV2693" s="70">
        <v>2552017</v>
      </c>
      <c r="BW2693" s="74">
        <v>26020169</v>
      </c>
      <c r="BX2693" s="70">
        <v>60127268</v>
      </c>
    </row>
    <row r="2694" spans="1:76" x14ac:dyDescent="0.3">
      <c r="A2694" s="73" t="s">
        <v>2322</v>
      </c>
      <c r="B2694" s="2" t="s">
        <v>156</v>
      </c>
      <c r="C2694" s="2" t="s">
        <v>71</v>
      </c>
      <c r="D2694" s="2"/>
      <c r="E2694" s="2"/>
      <c r="F2694" s="17" t="str">
        <f>+Tabela1[[#This Row],[WK]]&amp;Tabela1[[#This Row],[PK]]&amp;Tabela1[[#This Row],[GK]]</f>
        <v>2211</v>
      </c>
      <c r="G2694" s="2" t="s">
        <v>2527</v>
      </c>
      <c r="H2694" s="3">
        <v>4680331051.2399998</v>
      </c>
      <c r="I2694" s="4">
        <v>1.125</v>
      </c>
      <c r="J2694" s="3">
        <v>5265372432.6499996</v>
      </c>
      <c r="K2694" s="11">
        <v>0.02</v>
      </c>
      <c r="L2694" s="3">
        <v>105307449</v>
      </c>
      <c r="M2694" s="3"/>
      <c r="N2694" s="5"/>
      <c r="O2694" s="3">
        <v>632327410.58000004</v>
      </c>
      <c r="P2694" s="4">
        <v>1.125</v>
      </c>
      <c r="Q2694" s="3">
        <v>711368336.89999998</v>
      </c>
      <c r="R2694" s="4">
        <v>1.7000000000000001E-2</v>
      </c>
      <c r="S2694" s="3">
        <v>12093262</v>
      </c>
      <c r="T2694" s="3"/>
      <c r="U2694" s="5"/>
      <c r="V2694" s="3">
        <v>73731699</v>
      </c>
      <c r="W2694" s="5"/>
      <c r="X2694" s="3">
        <v>83335451</v>
      </c>
      <c r="Y2694" s="3">
        <v>0</v>
      </c>
      <c r="Z2694" s="3">
        <v>1215543</v>
      </c>
      <c r="AA2694" s="3">
        <v>2817023</v>
      </c>
      <c r="AB2694" s="3">
        <v>67913143</v>
      </c>
      <c r="AC2694" s="3">
        <v>11389742</v>
      </c>
      <c r="AD2694" s="3">
        <v>10994476</v>
      </c>
      <c r="AE2694" s="3">
        <v>0</v>
      </c>
      <c r="AF2694" s="3">
        <v>105307449</v>
      </c>
      <c r="AG2694" s="3">
        <v>12093262</v>
      </c>
      <c r="AH2694" s="3">
        <v>10994476</v>
      </c>
      <c r="AI2694" s="3">
        <v>73731699</v>
      </c>
      <c r="AJ2694" s="3">
        <v>3932850</v>
      </c>
      <c r="AK2694" s="3">
        <v>3932850</v>
      </c>
      <c r="AL2694" s="3">
        <v>5433176</v>
      </c>
      <c r="AM2694" s="3">
        <v>-1500326</v>
      </c>
      <c r="AN2694" s="3">
        <v>3155611</v>
      </c>
      <c r="AO2694" s="3">
        <v>0</v>
      </c>
      <c r="AP2694" s="3">
        <v>-3155611</v>
      </c>
      <c r="AQ2694" s="3">
        <v>0</v>
      </c>
      <c r="AR2694" s="3">
        <f>Tabela1[[#This Row],[Potrzeby finansowe 2027
w tym:]]+Tabela1[[#This Row],[Rozliczenie 2025 potrz. fin.]]</f>
        <v>83335451</v>
      </c>
      <c r="AS2694" s="3">
        <v>0</v>
      </c>
      <c r="AT2694" s="3">
        <v>0</v>
      </c>
      <c r="AU2694" s="3"/>
      <c r="AV2694" s="3"/>
      <c r="AW2694" s="3"/>
      <c r="AX2694" s="3"/>
      <c r="AY2694" s="3"/>
      <c r="AZ2694" s="3"/>
      <c r="BA2694" s="3">
        <v>1215543</v>
      </c>
      <c r="BB2694" s="3">
        <v>0</v>
      </c>
      <c r="BC2694" s="3">
        <v>2089.9299999999998</v>
      </c>
      <c r="BD2694" s="3">
        <v>38061.269999999997</v>
      </c>
      <c r="BE2694" s="3">
        <v>17805.88</v>
      </c>
      <c r="BF2694" s="3">
        <v>0</v>
      </c>
      <c r="BG2694" s="3">
        <v>1823459</v>
      </c>
      <c r="BH2694" s="3">
        <v>92854</v>
      </c>
      <c r="BI2694" s="3">
        <v>993564</v>
      </c>
      <c r="BJ2694" s="3">
        <v>17263888.339999996</v>
      </c>
      <c r="BK2694" s="3">
        <v>11795654.549999997</v>
      </c>
      <c r="BL2694" s="3">
        <v>1927445.86</v>
      </c>
      <c r="BM2694" s="3">
        <v>18018043.440000001</v>
      </c>
      <c r="BN2694" s="53">
        <v>1.0936904370686822</v>
      </c>
      <c r="BO2694" s="54">
        <v>3.4955766E-3</v>
      </c>
      <c r="BP2694" s="70">
        <v>88189</v>
      </c>
      <c r="BQ2694" s="71"/>
      <c r="BR2694" s="70"/>
      <c r="BS2694" s="72"/>
      <c r="BT2694" s="72"/>
      <c r="BU2694" s="70">
        <v>105307449</v>
      </c>
      <c r="BV2694" s="70">
        <v>12093262</v>
      </c>
      <c r="BW2694" s="74">
        <v>10994476</v>
      </c>
      <c r="BX2694" s="70">
        <v>128395187</v>
      </c>
    </row>
    <row r="2695" spans="1:76" x14ac:dyDescent="0.3">
      <c r="A2695" s="73" t="s">
        <v>2322</v>
      </c>
      <c r="B2695" s="2" t="s">
        <v>156</v>
      </c>
      <c r="C2695" s="2" t="s">
        <v>72</v>
      </c>
      <c r="D2695" s="2"/>
      <c r="E2695" s="2"/>
      <c r="F2695" s="17" t="str">
        <f>+Tabela1[[#This Row],[WK]]&amp;Tabela1[[#This Row],[PK]]&amp;Tabela1[[#This Row],[GK]]</f>
        <v>2212</v>
      </c>
      <c r="G2695" s="2" t="s">
        <v>2528</v>
      </c>
      <c r="H2695" s="3">
        <v>4449668885.4799995</v>
      </c>
      <c r="I2695" s="4">
        <v>1.125</v>
      </c>
      <c r="J2695" s="3">
        <v>5005877496.1700001</v>
      </c>
      <c r="K2695" s="11">
        <v>0.02</v>
      </c>
      <c r="L2695" s="3">
        <v>100117550</v>
      </c>
      <c r="M2695" s="3"/>
      <c r="N2695" s="5"/>
      <c r="O2695" s="3">
        <v>666396974.00999999</v>
      </c>
      <c r="P2695" s="4">
        <v>1.125</v>
      </c>
      <c r="Q2695" s="3">
        <v>749696595.75999999</v>
      </c>
      <c r="R2695" s="4">
        <v>1.7000000000000001E-2</v>
      </c>
      <c r="S2695" s="3">
        <v>12744842</v>
      </c>
      <c r="T2695" s="3"/>
      <c r="U2695" s="5"/>
      <c r="V2695" s="3">
        <v>72324715</v>
      </c>
      <c r="W2695" s="5"/>
      <c r="X2695" s="3">
        <v>47326422</v>
      </c>
      <c r="Y2695" s="3">
        <v>0</v>
      </c>
      <c r="Z2695" s="3">
        <v>3721378</v>
      </c>
      <c r="AA2695" s="3">
        <v>3916202</v>
      </c>
      <c r="AB2695" s="3">
        <v>39254926</v>
      </c>
      <c r="AC2695" s="3">
        <v>433916</v>
      </c>
      <c r="AD2695" s="3">
        <v>0</v>
      </c>
      <c r="AE2695" s="3">
        <v>0</v>
      </c>
      <c r="AF2695" s="3">
        <v>100117550</v>
      </c>
      <c r="AG2695" s="3">
        <v>12744842</v>
      </c>
      <c r="AH2695" s="3">
        <v>0</v>
      </c>
      <c r="AI2695" s="3">
        <v>72324715</v>
      </c>
      <c r="AJ2695" s="3">
        <v>1006703</v>
      </c>
      <c r="AK2695" s="3">
        <v>47747</v>
      </c>
      <c r="AL2695" s="3">
        <v>5147120</v>
      </c>
      <c r="AM2695" s="3">
        <v>-5099373</v>
      </c>
      <c r="AN2695" s="3">
        <v>-958956</v>
      </c>
      <c r="AO2695" s="3">
        <v>0</v>
      </c>
      <c r="AP2695" s="3">
        <v>0</v>
      </c>
      <c r="AQ2695" s="3">
        <v>-958956</v>
      </c>
      <c r="AR2695" s="3">
        <f>Tabela1[[#This Row],[Potrzeby finansowe 2027
w tym:]]+Tabela1[[#This Row],[Rozliczenie 2025 potrz. fin.]]</f>
        <v>46367466</v>
      </c>
      <c r="AS2695" s="3">
        <v>0</v>
      </c>
      <c r="AT2695" s="3">
        <v>0</v>
      </c>
      <c r="AU2695" s="3"/>
      <c r="AV2695" s="3"/>
      <c r="AW2695" s="3"/>
      <c r="AX2695" s="3"/>
      <c r="AY2695" s="3"/>
      <c r="AZ2695" s="3"/>
      <c r="BA2695" s="3">
        <v>3721378</v>
      </c>
      <c r="BB2695" s="3">
        <v>19166.759999999998</v>
      </c>
      <c r="BC2695" s="3">
        <v>1559.42</v>
      </c>
      <c r="BD2695" s="3">
        <v>27731.3</v>
      </c>
      <c r="BE2695" s="3">
        <v>8801.2199999999993</v>
      </c>
      <c r="BF2695" s="3">
        <v>0</v>
      </c>
      <c r="BG2695" s="3">
        <v>1873358</v>
      </c>
      <c r="BH2695" s="3">
        <v>95395</v>
      </c>
      <c r="BI2695" s="3">
        <v>2042844</v>
      </c>
      <c r="BJ2695" s="3">
        <v>35495867.979999997</v>
      </c>
      <c r="BK2695" s="3">
        <v>20869407.629999995</v>
      </c>
      <c r="BL2695" s="3">
        <v>8630448.1500000004</v>
      </c>
      <c r="BM2695" s="3">
        <v>41244945.100000001</v>
      </c>
      <c r="BN2695" s="53">
        <v>1.0646155110088726</v>
      </c>
      <c r="BO2695" s="54">
        <v>3.452217E-3</v>
      </c>
      <c r="BP2695" s="70">
        <v>87095</v>
      </c>
      <c r="BQ2695" s="71"/>
      <c r="BR2695" s="70"/>
      <c r="BS2695" s="72"/>
      <c r="BT2695" s="72"/>
      <c r="BU2695" s="70">
        <v>100117550</v>
      </c>
      <c r="BV2695" s="70">
        <v>12744842</v>
      </c>
      <c r="BW2695" s="74">
        <v>0</v>
      </c>
      <c r="BX2695" s="70">
        <v>112862392</v>
      </c>
    </row>
    <row r="2696" spans="1:76" x14ac:dyDescent="0.3">
      <c r="A2696" s="73" t="s">
        <v>2322</v>
      </c>
      <c r="B2696" s="2" t="s">
        <v>156</v>
      </c>
      <c r="C2696" s="2" t="s">
        <v>74</v>
      </c>
      <c r="D2696" s="2"/>
      <c r="E2696" s="2"/>
      <c r="F2696" s="17" t="str">
        <f>+Tabela1[[#This Row],[WK]]&amp;Tabela1[[#This Row],[PK]]&amp;Tabela1[[#This Row],[GK]]</f>
        <v>2213</v>
      </c>
      <c r="G2696" s="2" t="s">
        <v>2529</v>
      </c>
      <c r="H2696" s="3">
        <v>5339121253.4300003</v>
      </c>
      <c r="I2696" s="4">
        <v>1.125</v>
      </c>
      <c r="J2696" s="3">
        <v>6006511410.1099997</v>
      </c>
      <c r="K2696" s="11">
        <v>0.02</v>
      </c>
      <c r="L2696" s="3">
        <v>120130228</v>
      </c>
      <c r="M2696" s="3"/>
      <c r="N2696" s="5"/>
      <c r="O2696" s="3">
        <v>1307458699.5200002</v>
      </c>
      <c r="P2696" s="4">
        <v>1.125</v>
      </c>
      <c r="Q2696" s="3">
        <v>1470891036.96</v>
      </c>
      <c r="R2696" s="4">
        <v>1.7000000000000001E-2</v>
      </c>
      <c r="S2696" s="3">
        <v>25005148</v>
      </c>
      <c r="T2696" s="3"/>
      <c r="U2696" s="5"/>
      <c r="V2696" s="3">
        <v>91065755</v>
      </c>
      <c r="W2696" s="5"/>
      <c r="X2696" s="3">
        <v>171498637</v>
      </c>
      <c r="Y2696" s="3">
        <v>22328180</v>
      </c>
      <c r="Z2696" s="3">
        <v>1495217</v>
      </c>
      <c r="AA2696" s="3">
        <v>3683985</v>
      </c>
      <c r="AB2696" s="3">
        <v>143991255</v>
      </c>
      <c r="AC2696" s="3">
        <v>0</v>
      </c>
      <c r="AD2696" s="3">
        <v>78867974</v>
      </c>
      <c r="AE2696" s="3">
        <v>0</v>
      </c>
      <c r="AF2696" s="3">
        <v>120130228</v>
      </c>
      <c r="AG2696" s="3">
        <v>25005148</v>
      </c>
      <c r="AH2696" s="3">
        <v>78867974</v>
      </c>
      <c r="AI2696" s="3">
        <v>91065755</v>
      </c>
      <c r="AJ2696" s="3">
        <v>7165614</v>
      </c>
      <c r="AK2696" s="3">
        <v>5600706</v>
      </c>
      <c r="AL2696" s="3">
        <v>9774030</v>
      </c>
      <c r="AM2696" s="3">
        <v>-4173324</v>
      </c>
      <c r="AN2696" s="3">
        <v>-1564908</v>
      </c>
      <c r="AO2696" s="3">
        <v>0</v>
      </c>
      <c r="AP2696" s="3">
        <v>0</v>
      </c>
      <c r="AQ2696" s="3">
        <v>-1564908</v>
      </c>
      <c r="AR2696" s="3">
        <f>Tabela1[[#This Row],[Potrzeby finansowe 2027
w tym:]]+Tabela1[[#This Row],[Rozliczenie 2025 potrz. fin.]]</f>
        <v>169933729</v>
      </c>
      <c r="AS2696" s="3">
        <v>0</v>
      </c>
      <c r="AT2696" s="3">
        <v>0</v>
      </c>
      <c r="AU2696" s="3"/>
      <c r="AV2696" s="3"/>
      <c r="AW2696" s="3"/>
      <c r="AX2696" s="3"/>
      <c r="AY2696" s="3"/>
      <c r="AZ2696" s="3"/>
      <c r="BA2696" s="3">
        <v>1495217</v>
      </c>
      <c r="BB2696" s="3">
        <v>0</v>
      </c>
      <c r="BC2696" s="3">
        <v>549.9</v>
      </c>
      <c r="BD2696" s="3">
        <v>59270.1</v>
      </c>
      <c r="BE2696" s="3">
        <v>10472</v>
      </c>
      <c r="BF2696" s="3">
        <v>0</v>
      </c>
      <c r="BG2696" s="3">
        <v>2441562</v>
      </c>
      <c r="BH2696" s="3">
        <v>124329</v>
      </c>
      <c r="BI2696" s="3">
        <v>1242423</v>
      </c>
      <c r="BJ2696" s="3">
        <v>21587979.5275</v>
      </c>
      <c r="BK2696" s="3">
        <v>15912432.5</v>
      </c>
      <c r="BL2696" s="3">
        <v>797378.93</v>
      </c>
      <c r="BM2696" s="3">
        <v>21107430.25</v>
      </c>
      <c r="BN2696" s="53">
        <v>0.83871179756818925</v>
      </c>
      <c r="BO2696" s="54">
        <v>5.6350844000000004E-3</v>
      </c>
      <c r="BP2696" s="70">
        <v>142167</v>
      </c>
      <c r="BQ2696" s="71"/>
      <c r="BR2696" s="70"/>
      <c r="BS2696" s="72"/>
      <c r="BT2696" s="72"/>
      <c r="BU2696" s="70">
        <v>120130228</v>
      </c>
      <c r="BV2696" s="70">
        <v>25005148</v>
      </c>
      <c r="BW2696" s="74">
        <v>78867974</v>
      </c>
      <c r="BX2696" s="70">
        <v>224003350</v>
      </c>
    </row>
    <row r="2697" spans="1:76" x14ac:dyDescent="0.3">
      <c r="A2697" s="73" t="s">
        <v>2322</v>
      </c>
      <c r="B2697" s="2" t="s">
        <v>156</v>
      </c>
      <c r="C2697" s="2" t="s">
        <v>76</v>
      </c>
      <c r="D2697" s="2"/>
      <c r="E2697" s="2"/>
      <c r="F2697" s="17" t="str">
        <f>+Tabela1[[#This Row],[WK]]&amp;Tabela1[[#This Row],[PK]]&amp;Tabela1[[#This Row],[GK]]</f>
        <v>2214</v>
      </c>
      <c r="G2697" s="2" t="s">
        <v>2530</v>
      </c>
      <c r="H2697" s="3">
        <v>5141030627.8000002</v>
      </c>
      <c r="I2697" s="4">
        <v>1.125</v>
      </c>
      <c r="J2697" s="3">
        <v>5783659456.2799997</v>
      </c>
      <c r="K2697" s="11">
        <v>0.02</v>
      </c>
      <c r="L2697" s="3">
        <v>115673189</v>
      </c>
      <c r="M2697" s="3"/>
      <c r="N2697" s="5"/>
      <c r="O2697" s="3">
        <v>790931336.72000003</v>
      </c>
      <c r="P2697" s="4">
        <v>1.125</v>
      </c>
      <c r="Q2697" s="3">
        <v>889797753.80999994</v>
      </c>
      <c r="R2697" s="4">
        <v>1.7000000000000001E-2</v>
      </c>
      <c r="S2697" s="3">
        <v>15126562</v>
      </c>
      <c r="T2697" s="3"/>
      <c r="U2697" s="5"/>
      <c r="V2697" s="3">
        <v>86486815</v>
      </c>
      <c r="W2697" s="5"/>
      <c r="X2697" s="3">
        <v>169855144</v>
      </c>
      <c r="Y2697" s="3">
        <v>28596992</v>
      </c>
      <c r="Z2697" s="3">
        <v>248393</v>
      </c>
      <c r="AA2697" s="3">
        <v>2654757</v>
      </c>
      <c r="AB2697" s="3">
        <v>138355002</v>
      </c>
      <c r="AC2697" s="3">
        <v>0</v>
      </c>
      <c r="AD2697" s="3">
        <v>83542694</v>
      </c>
      <c r="AE2697" s="3">
        <v>0</v>
      </c>
      <c r="AF2697" s="3">
        <v>115673189</v>
      </c>
      <c r="AG2697" s="3">
        <v>15126562</v>
      </c>
      <c r="AH2697" s="3">
        <v>83542694</v>
      </c>
      <c r="AI2697" s="3">
        <v>86486815</v>
      </c>
      <c r="AJ2697" s="3">
        <v>7923860</v>
      </c>
      <c r="AK2697" s="3">
        <v>8098224</v>
      </c>
      <c r="AL2697" s="3">
        <v>4276144</v>
      </c>
      <c r="AM2697" s="3">
        <v>3822080</v>
      </c>
      <c r="AN2697" s="3">
        <v>174364</v>
      </c>
      <c r="AO2697" s="3">
        <v>0</v>
      </c>
      <c r="AP2697" s="3">
        <v>0</v>
      </c>
      <c r="AQ2697" s="3">
        <v>174364</v>
      </c>
      <c r="AR2697" s="3">
        <f>Tabela1[[#This Row],[Potrzeby finansowe 2027
w tym:]]+Tabela1[[#This Row],[Rozliczenie 2025 potrz. fin.]]</f>
        <v>170029508</v>
      </c>
      <c r="AS2697" s="3">
        <v>0</v>
      </c>
      <c r="AT2697" s="3">
        <v>0</v>
      </c>
      <c r="AU2697" s="3"/>
      <c r="AV2697" s="3"/>
      <c r="AW2697" s="3"/>
      <c r="AX2697" s="3"/>
      <c r="AY2697" s="3"/>
      <c r="AZ2697" s="3"/>
      <c r="BA2697" s="3">
        <v>248393</v>
      </c>
      <c r="BB2697" s="3">
        <v>0</v>
      </c>
      <c r="BC2697" s="3">
        <v>56.3</v>
      </c>
      <c r="BD2697" s="3">
        <v>9305.2199999999993</v>
      </c>
      <c r="BE2697" s="3">
        <v>3055.4</v>
      </c>
      <c r="BF2697" s="3">
        <v>0</v>
      </c>
      <c r="BG2697" s="3">
        <v>2158913</v>
      </c>
      <c r="BH2697" s="3">
        <v>109936</v>
      </c>
      <c r="BI2697" s="3">
        <v>495844</v>
      </c>
      <c r="BJ2697" s="3">
        <v>8615635.1649999991</v>
      </c>
      <c r="BK2697" s="3">
        <v>6811817.3700000001</v>
      </c>
      <c r="BL2697" s="3">
        <v>349784.37</v>
      </c>
      <c r="BM2697" s="3">
        <v>6515702.4400000004</v>
      </c>
      <c r="BN2697" s="53">
        <v>0.78776700624383833</v>
      </c>
      <c r="BO2697" s="54">
        <v>5.4068954000000002E-3</v>
      </c>
      <c r="BP2697" s="70">
        <v>136410</v>
      </c>
      <c r="BQ2697" s="71"/>
      <c r="BR2697" s="70"/>
      <c r="BS2697" s="72"/>
      <c r="BT2697" s="72"/>
      <c r="BU2697" s="70">
        <v>115673189</v>
      </c>
      <c r="BV2697" s="70">
        <v>15126562</v>
      </c>
      <c r="BW2697" s="74">
        <v>83542694</v>
      </c>
      <c r="BX2697" s="70">
        <v>214342445</v>
      </c>
    </row>
    <row r="2698" spans="1:76" x14ac:dyDescent="0.3">
      <c r="A2698" s="73" t="s">
        <v>2322</v>
      </c>
      <c r="B2698" s="2" t="s">
        <v>156</v>
      </c>
      <c r="C2698" s="2" t="s">
        <v>109</v>
      </c>
      <c r="D2698" s="2"/>
      <c r="E2698" s="2"/>
      <c r="F2698" s="17" t="str">
        <f>+Tabela1[[#This Row],[WK]]&amp;Tabela1[[#This Row],[PK]]&amp;Tabela1[[#This Row],[GK]]</f>
        <v>2215</v>
      </c>
      <c r="G2698" s="2" t="s">
        <v>2531</v>
      </c>
      <c r="H2698" s="3">
        <v>11696274458.92</v>
      </c>
      <c r="I2698" s="4">
        <v>1.125</v>
      </c>
      <c r="J2698" s="3">
        <v>13158308766.290001</v>
      </c>
      <c r="K2698" s="11">
        <v>0.02</v>
      </c>
      <c r="L2698" s="3">
        <v>263166175</v>
      </c>
      <c r="M2698" s="3"/>
      <c r="N2698" s="5"/>
      <c r="O2698" s="3">
        <v>1509355688.03</v>
      </c>
      <c r="P2698" s="4">
        <v>1.125</v>
      </c>
      <c r="Q2698" s="3">
        <v>1698025149.03</v>
      </c>
      <c r="R2698" s="4">
        <v>1.7000000000000001E-2</v>
      </c>
      <c r="S2698" s="3">
        <v>28866428</v>
      </c>
      <c r="T2698" s="3"/>
      <c r="U2698" s="5"/>
      <c r="V2698" s="3">
        <v>181119097</v>
      </c>
      <c r="W2698" s="5"/>
      <c r="X2698" s="3">
        <v>225670657</v>
      </c>
      <c r="Y2698" s="3">
        <v>0</v>
      </c>
      <c r="Z2698" s="3">
        <v>1387500</v>
      </c>
      <c r="AA2698" s="3">
        <v>6810609</v>
      </c>
      <c r="AB2698" s="3">
        <v>187174373</v>
      </c>
      <c r="AC2698" s="3">
        <v>30298175</v>
      </c>
      <c r="AD2698" s="3">
        <v>44551560</v>
      </c>
      <c r="AE2698" s="3">
        <v>0</v>
      </c>
      <c r="AF2698" s="3">
        <v>263166175</v>
      </c>
      <c r="AG2698" s="3">
        <v>28866428</v>
      </c>
      <c r="AH2698" s="3">
        <v>44551560</v>
      </c>
      <c r="AI2698" s="3">
        <v>181119097</v>
      </c>
      <c r="AJ2698" s="3">
        <v>12734077</v>
      </c>
      <c r="AK2698" s="3">
        <v>12734077</v>
      </c>
      <c r="AL2698" s="3">
        <v>14169757</v>
      </c>
      <c r="AM2698" s="3">
        <v>-1435680</v>
      </c>
      <c r="AN2698" s="3">
        <v>114210</v>
      </c>
      <c r="AO2698" s="3">
        <v>0</v>
      </c>
      <c r="AP2698" s="3">
        <v>-114210</v>
      </c>
      <c r="AQ2698" s="3">
        <v>0</v>
      </c>
      <c r="AR2698" s="3">
        <f>Tabela1[[#This Row],[Potrzeby finansowe 2027
w tym:]]+Tabela1[[#This Row],[Rozliczenie 2025 potrz. fin.]]</f>
        <v>225670657</v>
      </c>
      <c r="AS2698" s="3">
        <v>0</v>
      </c>
      <c r="AT2698" s="3">
        <v>0</v>
      </c>
      <c r="AU2698" s="3"/>
      <c r="AV2698" s="3"/>
      <c r="AW2698" s="3"/>
      <c r="AX2698" s="3"/>
      <c r="AY2698" s="3"/>
      <c r="AZ2698" s="3"/>
      <c r="BA2698" s="3">
        <v>1387500</v>
      </c>
      <c r="BB2698" s="3">
        <v>0</v>
      </c>
      <c r="BC2698" s="3">
        <v>838.19</v>
      </c>
      <c r="BD2698" s="3">
        <v>58061.24</v>
      </c>
      <c r="BE2698" s="3">
        <v>1409.5</v>
      </c>
      <c r="BF2698" s="3">
        <v>0</v>
      </c>
      <c r="BG2698" s="3">
        <v>4561494</v>
      </c>
      <c r="BH2698" s="3">
        <v>232280</v>
      </c>
      <c r="BI2698" s="3">
        <v>2249115</v>
      </c>
      <c r="BJ2698" s="3">
        <v>39079973.307499997</v>
      </c>
      <c r="BK2698" s="3">
        <v>27387356.199999996</v>
      </c>
      <c r="BL2698" s="3">
        <v>2606209.83</v>
      </c>
      <c r="BM2698" s="3">
        <v>41558048.770000003</v>
      </c>
      <c r="BN2698" s="53">
        <v>1.1378409464344397</v>
      </c>
      <c r="BO2698" s="54">
        <v>8.3577398999999993E-3</v>
      </c>
      <c r="BP2698" s="70">
        <v>210857</v>
      </c>
      <c r="BQ2698" s="71"/>
      <c r="BR2698" s="70"/>
      <c r="BS2698" s="72"/>
      <c r="BT2698" s="72"/>
      <c r="BU2698" s="70">
        <v>263166175</v>
      </c>
      <c r="BV2698" s="70">
        <v>28866428</v>
      </c>
      <c r="BW2698" s="74">
        <v>44551560</v>
      </c>
      <c r="BX2698" s="70">
        <v>336584163</v>
      </c>
    </row>
    <row r="2699" spans="1:76" x14ac:dyDescent="0.3">
      <c r="A2699" s="73" t="s">
        <v>2322</v>
      </c>
      <c r="B2699" s="2" t="s">
        <v>156</v>
      </c>
      <c r="C2699" s="2" t="s">
        <v>113</v>
      </c>
      <c r="D2699" s="2"/>
      <c r="E2699" s="2"/>
      <c r="F2699" s="17" t="str">
        <f>+Tabela1[[#This Row],[WK]]&amp;Tabela1[[#This Row],[PK]]&amp;Tabela1[[#This Row],[GK]]</f>
        <v>2216</v>
      </c>
      <c r="G2699" s="2" t="s">
        <v>2532</v>
      </c>
      <c r="H2699" s="3">
        <v>1403640239.6199999</v>
      </c>
      <c r="I2699" s="4">
        <v>1.125</v>
      </c>
      <c r="J2699" s="3">
        <v>1579095269.5699999</v>
      </c>
      <c r="K2699" s="11">
        <v>0.02</v>
      </c>
      <c r="L2699" s="3">
        <v>31581905</v>
      </c>
      <c r="M2699" s="3"/>
      <c r="N2699" s="5"/>
      <c r="O2699" s="3">
        <v>206104278.20999998</v>
      </c>
      <c r="P2699" s="4">
        <v>1.125</v>
      </c>
      <c r="Q2699" s="3">
        <v>231867312.99000001</v>
      </c>
      <c r="R2699" s="4">
        <v>1.7000000000000001E-2</v>
      </c>
      <c r="S2699" s="3">
        <v>3941744</v>
      </c>
      <c r="T2699" s="3"/>
      <c r="U2699" s="5"/>
      <c r="V2699" s="3">
        <v>25337642</v>
      </c>
      <c r="W2699" s="5"/>
      <c r="X2699" s="3">
        <v>54446489</v>
      </c>
      <c r="Y2699" s="3">
        <v>3824304</v>
      </c>
      <c r="Z2699" s="3">
        <v>396773</v>
      </c>
      <c r="AA2699" s="3">
        <v>1275960</v>
      </c>
      <c r="AB2699" s="3">
        <v>36282131</v>
      </c>
      <c r="AC2699" s="3">
        <v>12667321</v>
      </c>
      <c r="AD2699" s="3">
        <v>29108847</v>
      </c>
      <c r="AE2699" s="3">
        <v>0</v>
      </c>
      <c r="AF2699" s="3">
        <v>31581905</v>
      </c>
      <c r="AG2699" s="3">
        <v>3941744</v>
      </c>
      <c r="AH2699" s="3">
        <v>29108847</v>
      </c>
      <c r="AI2699" s="3">
        <v>25337642</v>
      </c>
      <c r="AJ2699" s="3">
        <v>916640</v>
      </c>
      <c r="AK2699" s="3">
        <v>916640</v>
      </c>
      <c r="AL2699" s="3">
        <v>1231983</v>
      </c>
      <c r="AM2699" s="3">
        <v>-315343</v>
      </c>
      <c r="AN2699" s="3">
        <v>-897288</v>
      </c>
      <c r="AO2699" s="3">
        <v>0</v>
      </c>
      <c r="AP2699" s="3">
        <v>897288</v>
      </c>
      <c r="AQ2699" s="3">
        <v>0</v>
      </c>
      <c r="AR2699" s="3">
        <f>Tabela1[[#This Row],[Potrzeby finansowe 2027
w tym:]]+Tabela1[[#This Row],[Rozliczenie 2025 potrz. fin.]]</f>
        <v>54446489</v>
      </c>
      <c r="AS2699" s="3">
        <v>0</v>
      </c>
      <c r="AT2699" s="3">
        <v>0</v>
      </c>
      <c r="AU2699" s="3"/>
      <c r="AV2699" s="3"/>
      <c r="AW2699" s="3"/>
      <c r="AX2699" s="3"/>
      <c r="AY2699" s="3"/>
      <c r="AZ2699" s="3"/>
      <c r="BA2699" s="3">
        <v>396773</v>
      </c>
      <c r="BB2699" s="3">
        <v>0</v>
      </c>
      <c r="BC2699" s="3">
        <v>33.51</v>
      </c>
      <c r="BD2699" s="3">
        <v>17472.05</v>
      </c>
      <c r="BE2699" s="3">
        <v>40.18</v>
      </c>
      <c r="BF2699" s="3">
        <v>0</v>
      </c>
      <c r="BG2699" s="3">
        <v>733633</v>
      </c>
      <c r="BH2699" s="3">
        <v>37358</v>
      </c>
      <c r="BI2699" s="3">
        <v>542327</v>
      </c>
      <c r="BJ2699" s="3">
        <v>9423318.4475000016</v>
      </c>
      <c r="BK2699" s="3">
        <v>6848655.6500000004</v>
      </c>
      <c r="BL2699" s="3">
        <v>751812.8</v>
      </c>
      <c r="BM2699" s="3">
        <v>8795025.5899999999</v>
      </c>
      <c r="BN2699" s="53">
        <v>0.88139171869865252</v>
      </c>
      <c r="BO2699" s="54">
        <v>1.3124798999999999E-3</v>
      </c>
      <c r="BP2699" s="70">
        <v>33112</v>
      </c>
      <c r="BQ2699" s="71"/>
      <c r="BR2699" s="70"/>
      <c r="BS2699" s="72"/>
      <c r="BT2699" s="72"/>
      <c r="BU2699" s="70">
        <v>31581905</v>
      </c>
      <c r="BV2699" s="70">
        <v>3941744</v>
      </c>
      <c r="BW2699" s="74">
        <v>29108847</v>
      </c>
      <c r="BX2699" s="70">
        <v>64632496</v>
      </c>
    </row>
    <row r="2700" spans="1:76" x14ac:dyDescent="0.3">
      <c r="A2700" s="73" t="s">
        <v>2322</v>
      </c>
      <c r="B2700" s="2" t="s">
        <v>170</v>
      </c>
      <c r="C2700" s="2" t="s">
        <v>12</v>
      </c>
      <c r="D2700" s="2"/>
      <c r="E2700" s="2"/>
      <c r="F2700" s="17" t="str">
        <f>+Tabela1[[#This Row],[WK]]&amp;Tabela1[[#This Row],[PK]]&amp;Tabela1[[#This Row],[GK]]</f>
        <v>2401</v>
      </c>
      <c r="G2700" s="2" t="s">
        <v>2533</v>
      </c>
      <c r="H2700" s="3">
        <v>8626042660.5</v>
      </c>
      <c r="I2700" s="4">
        <v>1.125</v>
      </c>
      <c r="J2700" s="3">
        <v>9704297993.0599995</v>
      </c>
      <c r="K2700" s="11">
        <v>0.02</v>
      </c>
      <c r="L2700" s="3">
        <v>194085960</v>
      </c>
      <c r="M2700" s="3"/>
      <c r="N2700" s="5"/>
      <c r="O2700" s="3">
        <v>1161172260.8499999</v>
      </c>
      <c r="P2700" s="4">
        <v>1.125</v>
      </c>
      <c r="Q2700" s="3">
        <v>1306318793.46</v>
      </c>
      <c r="R2700" s="4">
        <v>1.7000000000000001E-2</v>
      </c>
      <c r="S2700" s="3">
        <v>22207419</v>
      </c>
      <c r="T2700" s="3"/>
      <c r="U2700" s="5"/>
      <c r="V2700" s="3">
        <v>129618167</v>
      </c>
      <c r="W2700" s="5"/>
      <c r="X2700" s="3">
        <v>83826848</v>
      </c>
      <c r="Y2700" s="3">
        <v>0</v>
      </c>
      <c r="Z2700" s="3">
        <v>9605</v>
      </c>
      <c r="AA2700" s="3">
        <v>4346626</v>
      </c>
      <c r="AB2700" s="3">
        <v>79470617</v>
      </c>
      <c r="AC2700" s="3">
        <v>0</v>
      </c>
      <c r="AD2700" s="3">
        <v>0</v>
      </c>
      <c r="AE2700" s="3">
        <v>4526674</v>
      </c>
      <c r="AF2700" s="3">
        <v>189559286</v>
      </c>
      <c r="AG2700" s="3">
        <v>22207419</v>
      </c>
      <c r="AH2700" s="3">
        <v>0</v>
      </c>
      <c r="AI2700" s="3">
        <v>129618167</v>
      </c>
      <c r="AJ2700" s="3">
        <v>5072534</v>
      </c>
      <c r="AK2700" s="3">
        <v>3188462</v>
      </c>
      <c r="AL2700" s="3">
        <v>8995066</v>
      </c>
      <c r="AM2700" s="3">
        <v>-5806604</v>
      </c>
      <c r="AN2700" s="3">
        <v>-1884072</v>
      </c>
      <c r="AO2700" s="3">
        <v>0</v>
      </c>
      <c r="AP2700" s="3">
        <v>0</v>
      </c>
      <c r="AQ2700" s="3">
        <v>-1884072</v>
      </c>
      <c r="AR2700" s="3">
        <f>Tabela1[[#This Row],[Potrzeby finansowe 2027
w tym:]]+Tabela1[[#This Row],[Rozliczenie 2025 potrz. fin.]]</f>
        <v>81942776</v>
      </c>
      <c r="AS2700" s="3">
        <v>0</v>
      </c>
      <c r="AT2700" s="3">
        <v>0</v>
      </c>
      <c r="AU2700" s="3"/>
      <c r="AV2700" s="3"/>
      <c r="AW2700" s="3"/>
      <c r="AX2700" s="3"/>
      <c r="AY2700" s="3"/>
      <c r="AZ2700" s="3"/>
      <c r="BA2700" s="3">
        <v>9605</v>
      </c>
      <c r="BB2700" s="3">
        <v>0</v>
      </c>
      <c r="BC2700" s="3">
        <v>0</v>
      </c>
      <c r="BD2700" s="3">
        <v>165.22</v>
      </c>
      <c r="BE2700" s="3">
        <v>517.71</v>
      </c>
      <c r="BF2700" s="3">
        <v>6.22</v>
      </c>
      <c r="BG2700" s="3">
        <v>2799501</v>
      </c>
      <c r="BH2700" s="3">
        <v>142556</v>
      </c>
      <c r="BI2700" s="3">
        <v>1547125</v>
      </c>
      <c r="BJ2700" s="3">
        <v>26882401.4725</v>
      </c>
      <c r="BK2700" s="3">
        <v>20793210.109999999</v>
      </c>
      <c r="BL2700" s="3">
        <v>817083.64</v>
      </c>
      <c r="BM2700" s="3">
        <v>22722598.170000002</v>
      </c>
      <c r="BN2700" s="53">
        <v>1.410064081498521</v>
      </c>
      <c r="BO2700" s="54">
        <v>4.9951118999999999E-3</v>
      </c>
      <c r="BP2700" s="70">
        <v>126021</v>
      </c>
      <c r="BQ2700" s="71"/>
      <c r="BR2700" s="70"/>
      <c r="BS2700" s="72"/>
      <c r="BT2700" s="72"/>
      <c r="BU2700" s="70">
        <v>189559286</v>
      </c>
      <c r="BV2700" s="70">
        <v>22207419</v>
      </c>
      <c r="BW2700" s="74">
        <v>0</v>
      </c>
      <c r="BX2700" s="70">
        <v>211766705</v>
      </c>
    </row>
    <row r="2701" spans="1:76" x14ac:dyDescent="0.3">
      <c r="A2701" s="73" t="s">
        <v>2322</v>
      </c>
      <c r="B2701" s="2" t="s">
        <v>170</v>
      </c>
      <c r="C2701" s="2" t="s">
        <v>11</v>
      </c>
      <c r="D2701" s="2"/>
      <c r="E2701" s="2"/>
      <c r="F2701" s="17" t="str">
        <f>+Tabela1[[#This Row],[WK]]&amp;Tabela1[[#This Row],[PK]]&amp;Tabela1[[#This Row],[GK]]</f>
        <v>2402</v>
      </c>
      <c r="G2701" s="2" t="s">
        <v>2506</v>
      </c>
      <c r="H2701" s="3">
        <v>9355409580.8400002</v>
      </c>
      <c r="I2701" s="4">
        <v>1.125</v>
      </c>
      <c r="J2701" s="3">
        <v>10524835778.450001</v>
      </c>
      <c r="K2701" s="11">
        <v>0.02</v>
      </c>
      <c r="L2701" s="3">
        <v>210496716</v>
      </c>
      <c r="M2701" s="3"/>
      <c r="N2701" s="5"/>
      <c r="O2701" s="3">
        <v>1299580780.71</v>
      </c>
      <c r="P2701" s="4">
        <v>1.125</v>
      </c>
      <c r="Q2701" s="3">
        <v>1462028378.3</v>
      </c>
      <c r="R2701" s="4">
        <v>1.7000000000000001E-2</v>
      </c>
      <c r="S2701" s="3">
        <v>24854482</v>
      </c>
      <c r="T2701" s="3"/>
      <c r="U2701" s="5"/>
      <c r="V2701" s="3">
        <v>146222278</v>
      </c>
      <c r="W2701" s="5"/>
      <c r="X2701" s="3">
        <v>60626007</v>
      </c>
      <c r="Y2701" s="3">
        <v>0</v>
      </c>
      <c r="Z2701" s="3">
        <v>142486</v>
      </c>
      <c r="AA2701" s="3">
        <v>4938130</v>
      </c>
      <c r="AB2701" s="3">
        <v>55545391</v>
      </c>
      <c r="AC2701" s="3">
        <v>0</v>
      </c>
      <c r="AD2701" s="3">
        <v>3119113</v>
      </c>
      <c r="AE2701" s="3">
        <v>28171557</v>
      </c>
      <c r="AF2701" s="3">
        <v>185444272</v>
      </c>
      <c r="AG2701" s="3">
        <v>24854482</v>
      </c>
      <c r="AH2701" s="3">
        <v>0</v>
      </c>
      <c r="AI2701" s="3">
        <v>146222278</v>
      </c>
      <c r="AJ2701" s="3">
        <v>2910855</v>
      </c>
      <c r="AK2701" s="3">
        <v>3826987</v>
      </c>
      <c r="AL2701" s="3">
        <v>8421778</v>
      </c>
      <c r="AM2701" s="3">
        <v>-4594791</v>
      </c>
      <c r="AN2701" s="3">
        <v>916132</v>
      </c>
      <c r="AO2701" s="3">
        <v>0</v>
      </c>
      <c r="AP2701" s="3">
        <v>0</v>
      </c>
      <c r="AQ2701" s="3">
        <v>916132</v>
      </c>
      <c r="AR2701" s="3">
        <f>Tabela1[[#This Row],[Potrzeby finansowe 2027
w tym:]]+Tabela1[[#This Row],[Rozliczenie 2025 potrz. fin.]]</f>
        <v>61542139</v>
      </c>
      <c r="AS2701" s="3">
        <v>0</v>
      </c>
      <c r="AT2701" s="3">
        <v>0</v>
      </c>
      <c r="AU2701" s="3"/>
      <c r="AV2701" s="3"/>
      <c r="AW2701" s="3"/>
      <c r="AX2701" s="3"/>
      <c r="AY2701" s="3"/>
      <c r="AZ2701" s="3"/>
      <c r="BA2701" s="3">
        <v>142486</v>
      </c>
      <c r="BB2701" s="3">
        <v>0</v>
      </c>
      <c r="BC2701" s="3">
        <v>85.06</v>
      </c>
      <c r="BD2701" s="3">
        <v>0</v>
      </c>
      <c r="BE2701" s="3">
        <v>12076.44</v>
      </c>
      <c r="BF2701" s="3">
        <v>0</v>
      </c>
      <c r="BG2701" s="3">
        <v>3252175</v>
      </c>
      <c r="BH2701" s="3">
        <v>165607</v>
      </c>
      <c r="BI2701" s="3">
        <v>1685955</v>
      </c>
      <c r="BJ2701" s="3">
        <v>29294677.932500001</v>
      </c>
      <c r="BK2701" s="3">
        <v>14883456.609999999</v>
      </c>
      <c r="BL2701" s="3">
        <v>952443.17</v>
      </c>
      <c r="BM2701" s="3">
        <v>55739998.950000003</v>
      </c>
      <c r="BN2701" s="53">
        <v>1.556736772921459</v>
      </c>
      <c r="BO2701" s="54">
        <v>4.7247679999999998E-3</v>
      </c>
      <c r="BP2701" s="70">
        <v>124205</v>
      </c>
      <c r="BQ2701" s="71"/>
      <c r="BR2701" s="70"/>
      <c r="BS2701" s="72"/>
      <c r="BT2701" s="72"/>
      <c r="BU2701" s="70">
        <v>185444272</v>
      </c>
      <c r="BV2701" s="70">
        <v>24854482</v>
      </c>
      <c r="BW2701" s="74">
        <v>0</v>
      </c>
      <c r="BX2701" s="70">
        <v>210298754</v>
      </c>
    </row>
    <row r="2702" spans="1:76" x14ac:dyDescent="0.3">
      <c r="A2702" s="73" t="s">
        <v>2322</v>
      </c>
      <c r="B2702" s="2" t="s">
        <v>170</v>
      </c>
      <c r="C2702" s="2" t="s">
        <v>16</v>
      </c>
      <c r="D2702" s="2"/>
      <c r="E2702" s="2"/>
      <c r="F2702" s="17" t="str">
        <f>+Tabela1[[#This Row],[WK]]&amp;Tabela1[[#This Row],[PK]]&amp;Tabela1[[#This Row],[GK]]</f>
        <v>2403</v>
      </c>
      <c r="G2702" s="2" t="s">
        <v>2534</v>
      </c>
      <c r="H2702" s="3">
        <v>8952124004.8600006</v>
      </c>
      <c r="I2702" s="4">
        <v>1.125</v>
      </c>
      <c r="J2702" s="3">
        <v>10071139505.469999</v>
      </c>
      <c r="K2702" s="11">
        <v>0.02</v>
      </c>
      <c r="L2702" s="3">
        <v>201422790</v>
      </c>
      <c r="M2702" s="3"/>
      <c r="N2702" s="5"/>
      <c r="O2702" s="3">
        <v>1348062125.5999999</v>
      </c>
      <c r="P2702" s="4">
        <v>1.125</v>
      </c>
      <c r="Q2702" s="3">
        <v>1516569891.3</v>
      </c>
      <c r="R2702" s="4">
        <v>1.7000000000000001E-2</v>
      </c>
      <c r="S2702" s="3">
        <v>25781688</v>
      </c>
      <c r="T2702" s="3"/>
      <c r="U2702" s="5"/>
      <c r="V2702" s="3">
        <v>145501450</v>
      </c>
      <c r="W2702" s="5"/>
      <c r="X2702" s="3">
        <v>196450858</v>
      </c>
      <c r="Y2702" s="3">
        <v>0</v>
      </c>
      <c r="Z2702" s="3">
        <v>360916</v>
      </c>
      <c r="AA2702" s="3">
        <v>5021608</v>
      </c>
      <c r="AB2702" s="3">
        <v>168350453</v>
      </c>
      <c r="AC2702" s="3">
        <v>22717881</v>
      </c>
      <c r="AD2702" s="3">
        <v>50949408</v>
      </c>
      <c r="AE2702" s="3">
        <v>0</v>
      </c>
      <c r="AF2702" s="3">
        <v>201422790</v>
      </c>
      <c r="AG2702" s="3">
        <v>25781688</v>
      </c>
      <c r="AH2702" s="3">
        <v>50949408</v>
      </c>
      <c r="AI2702" s="3">
        <v>145501450</v>
      </c>
      <c r="AJ2702" s="3">
        <v>9416861</v>
      </c>
      <c r="AK2702" s="3">
        <v>9416861</v>
      </c>
      <c r="AL2702" s="3">
        <v>8276458</v>
      </c>
      <c r="AM2702" s="3">
        <v>1140403</v>
      </c>
      <c r="AN2702" s="3">
        <v>715644</v>
      </c>
      <c r="AO2702" s="3">
        <v>0</v>
      </c>
      <c r="AP2702" s="3">
        <v>-715644</v>
      </c>
      <c r="AQ2702" s="3">
        <v>0</v>
      </c>
      <c r="AR2702" s="3">
        <f>Tabela1[[#This Row],[Potrzeby finansowe 2027
w tym:]]+Tabela1[[#This Row],[Rozliczenie 2025 potrz. fin.]]</f>
        <v>196450858</v>
      </c>
      <c r="AS2702" s="3">
        <v>0</v>
      </c>
      <c r="AT2702" s="3">
        <v>0</v>
      </c>
      <c r="AU2702" s="3"/>
      <c r="AV2702" s="3"/>
      <c r="AW2702" s="3"/>
      <c r="AX2702" s="3"/>
      <c r="AY2702" s="3"/>
      <c r="AZ2702" s="3"/>
      <c r="BA2702" s="3">
        <v>360916</v>
      </c>
      <c r="BB2702" s="3">
        <v>0</v>
      </c>
      <c r="BC2702" s="3">
        <v>623.17999999999995</v>
      </c>
      <c r="BD2702" s="3">
        <v>828.61</v>
      </c>
      <c r="BE2702" s="3">
        <v>26214.13</v>
      </c>
      <c r="BF2702" s="3">
        <v>0</v>
      </c>
      <c r="BG2702" s="3">
        <v>3395375</v>
      </c>
      <c r="BH2702" s="3">
        <v>172899</v>
      </c>
      <c r="BI2702" s="3">
        <v>1626233</v>
      </c>
      <c r="BJ2702" s="3">
        <v>28256966.597499996</v>
      </c>
      <c r="BK2702" s="3">
        <v>20324462.399999999</v>
      </c>
      <c r="BL2702" s="3">
        <v>3416107.41</v>
      </c>
      <c r="BM2702" s="3">
        <v>24897801.969999999</v>
      </c>
      <c r="BN2702" s="53">
        <v>1.0991127177127833</v>
      </c>
      <c r="BO2702" s="54">
        <v>6.7315368999999996E-3</v>
      </c>
      <c r="BP2702" s="70">
        <v>169829</v>
      </c>
      <c r="BQ2702" s="71"/>
      <c r="BR2702" s="70"/>
      <c r="BS2702" s="72"/>
      <c r="BT2702" s="72"/>
      <c r="BU2702" s="70">
        <v>201422790</v>
      </c>
      <c r="BV2702" s="70">
        <v>25781688</v>
      </c>
      <c r="BW2702" s="74">
        <v>50949408</v>
      </c>
      <c r="BX2702" s="70">
        <v>278153886</v>
      </c>
    </row>
    <row r="2703" spans="1:76" x14ac:dyDescent="0.3">
      <c r="A2703" s="73" t="s">
        <v>2322</v>
      </c>
      <c r="B2703" s="2" t="s">
        <v>170</v>
      </c>
      <c r="C2703" s="2" t="s">
        <v>18</v>
      </c>
      <c r="D2703" s="2"/>
      <c r="E2703" s="2"/>
      <c r="F2703" s="17" t="str">
        <f>+Tabela1[[#This Row],[WK]]&amp;Tabela1[[#This Row],[PK]]&amp;Tabela1[[#This Row],[GK]]</f>
        <v>2404</v>
      </c>
      <c r="G2703" s="2" t="s">
        <v>2535</v>
      </c>
      <c r="H2703" s="3">
        <v>6318184574.2700005</v>
      </c>
      <c r="I2703" s="4">
        <v>1.125</v>
      </c>
      <c r="J2703" s="3">
        <v>7107957646.0500002</v>
      </c>
      <c r="K2703" s="11">
        <v>0.02</v>
      </c>
      <c r="L2703" s="3">
        <v>142159153</v>
      </c>
      <c r="M2703" s="3"/>
      <c r="N2703" s="5"/>
      <c r="O2703" s="3">
        <v>643111375.98000002</v>
      </c>
      <c r="P2703" s="4">
        <v>1.125</v>
      </c>
      <c r="Q2703" s="3">
        <v>723500297.98000002</v>
      </c>
      <c r="R2703" s="4">
        <v>1.7000000000000001E-2</v>
      </c>
      <c r="S2703" s="3">
        <v>12299505</v>
      </c>
      <c r="T2703" s="3"/>
      <c r="U2703" s="5"/>
      <c r="V2703" s="3">
        <v>95629851</v>
      </c>
      <c r="W2703" s="5"/>
      <c r="X2703" s="3">
        <v>27723218</v>
      </c>
      <c r="Y2703" s="3">
        <v>0</v>
      </c>
      <c r="Z2703" s="3">
        <v>636192</v>
      </c>
      <c r="AA2703" s="3">
        <v>3860936</v>
      </c>
      <c r="AB2703" s="3">
        <v>23226090</v>
      </c>
      <c r="AC2703" s="3">
        <v>0</v>
      </c>
      <c r="AD2703" s="3">
        <v>0</v>
      </c>
      <c r="AE2703" s="3">
        <v>8150705</v>
      </c>
      <c r="AF2703" s="3">
        <v>134008448</v>
      </c>
      <c r="AG2703" s="3">
        <v>12299505</v>
      </c>
      <c r="AH2703" s="3">
        <v>0</v>
      </c>
      <c r="AI2703" s="3">
        <v>95629851</v>
      </c>
      <c r="AJ2703" s="3">
        <v>1260338</v>
      </c>
      <c r="AK2703" s="3">
        <v>622222</v>
      </c>
      <c r="AL2703" s="3">
        <v>6170200</v>
      </c>
      <c r="AM2703" s="3">
        <v>-5547978</v>
      </c>
      <c r="AN2703" s="3">
        <v>-638116</v>
      </c>
      <c r="AO2703" s="3">
        <v>0</v>
      </c>
      <c r="AP2703" s="3">
        <v>0</v>
      </c>
      <c r="AQ2703" s="3">
        <v>-638116</v>
      </c>
      <c r="AR2703" s="3">
        <f>Tabela1[[#This Row],[Potrzeby finansowe 2027
w tym:]]+Tabela1[[#This Row],[Rozliczenie 2025 potrz. fin.]]</f>
        <v>27085102</v>
      </c>
      <c r="AS2703" s="3">
        <v>0</v>
      </c>
      <c r="AT2703" s="3">
        <v>0</v>
      </c>
      <c r="AU2703" s="3"/>
      <c r="AV2703" s="3"/>
      <c r="AW2703" s="3"/>
      <c r="AX2703" s="3"/>
      <c r="AY2703" s="3"/>
      <c r="AZ2703" s="3"/>
      <c r="BA2703" s="3">
        <v>636192</v>
      </c>
      <c r="BB2703" s="3">
        <v>0</v>
      </c>
      <c r="BC2703" s="3">
        <v>923.03</v>
      </c>
      <c r="BD2703" s="3">
        <v>23816.31</v>
      </c>
      <c r="BE2703" s="3">
        <v>2666.4</v>
      </c>
      <c r="BF2703" s="3">
        <v>0</v>
      </c>
      <c r="BG2703" s="3">
        <v>2561078</v>
      </c>
      <c r="BH2703" s="3">
        <v>130415</v>
      </c>
      <c r="BI2703" s="3">
        <v>1299858</v>
      </c>
      <c r="BJ2703" s="3">
        <v>22585965.829999994</v>
      </c>
      <c r="BK2703" s="3">
        <v>10578875.339999998</v>
      </c>
      <c r="BL2703" s="3">
        <v>15764230.109999999</v>
      </c>
      <c r="BM2703" s="3">
        <v>16499901.74</v>
      </c>
      <c r="BN2703" s="53">
        <v>1.1189286887939534</v>
      </c>
      <c r="BO2703" s="54">
        <v>4.4951885000000004E-3</v>
      </c>
      <c r="BP2703" s="70">
        <v>113409</v>
      </c>
      <c r="BQ2703" s="71"/>
      <c r="BR2703" s="70"/>
      <c r="BS2703" s="72"/>
      <c r="BT2703" s="72"/>
      <c r="BU2703" s="70">
        <v>134008448</v>
      </c>
      <c r="BV2703" s="70">
        <v>12299505</v>
      </c>
      <c r="BW2703" s="74">
        <v>0</v>
      </c>
      <c r="BX2703" s="70">
        <v>146307953</v>
      </c>
    </row>
    <row r="2704" spans="1:76" x14ac:dyDescent="0.3">
      <c r="A2704" s="73" t="s">
        <v>2322</v>
      </c>
      <c r="B2704" s="2" t="s">
        <v>170</v>
      </c>
      <c r="C2704" s="2" t="s">
        <v>21</v>
      </c>
      <c r="D2704" s="2"/>
      <c r="E2704" s="2"/>
      <c r="F2704" s="17" t="str">
        <f>+Tabela1[[#This Row],[WK]]&amp;Tabela1[[#This Row],[PK]]&amp;Tabela1[[#This Row],[GK]]</f>
        <v>2405</v>
      </c>
      <c r="G2704" s="2" t="s">
        <v>2536</v>
      </c>
      <c r="H2704" s="3">
        <v>6498193964.21</v>
      </c>
      <c r="I2704" s="4">
        <v>1.125</v>
      </c>
      <c r="J2704" s="3">
        <v>7310468209.7399998</v>
      </c>
      <c r="K2704" s="11">
        <v>0.02</v>
      </c>
      <c r="L2704" s="3">
        <v>146209364</v>
      </c>
      <c r="M2704" s="3"/>
      <c r="N2704" s="5"/>
      <c r="O2704" s="3">
        <v>661999657.50000012</v>
      </c>
      <c r="P2704" s="4">
        <v>1.125</v>
      </c>
      <c r="Q2704" s="3">
        <v>744749614.69000006</v>
      </c>
      <c r="R2704" s="4">
        <v>1.7000000000000001E-2</v>
      </c>
      <c r="S2704" s="3">
        <v>12660743</v>
      </c>
      <c r="T2704" s="3"/>
      <c r="U2704" s="5"/>
      <c r="V2704" s="3">
        <v>108630002</v>
      </c>
      <c r="W2704" s="5"/>
      <c r="X2704" s="3">
        <v>61328219</v>
      </c>
      <c r="Y2704" s="3">
        <v>0</v>
      </c>
      <c r="Z2704" s="3">
        <v>4182</v>
      </c>
      <c r="AA2704" s="3">
        <v>3628258</v>
      </c>
      <c r="AB2704" s="3">
        <v>57695779</v>
      </c>
      <c r="AC2704" s="3">
        <v>0</v>
      </c>
      <c r="AD2704" s="3">
        <v>18968376</v>
      </c>
      <c r="AE2704" s="3">
        <v>10496882</v>
      </c>
      <c r="AF2704" s="3">
        <v>146209364</v>
      </c>
      <c r="AG2704" s="3">
        <v>12660743</v>
      </c>
      <c r="AH2704" s="3">
        <v>8471494</v>
      </c>
      <c r="AI2704" s="3">
        <v>108630002</v>
      </c>
      <c r="AJ2704" s="3">
        <v>4481563</v>
      </c>
      <c r="AK2704" s="3">
        <v>3161073</v>
      </c>
      <c r="AL2704" s="3">
        <v>4769457</v>
      </c>
      <c r="AM2704" s="3">
        <v>-1608384</v>
      </c>
      <c r="AN2704" s="3">
        <v>-1320490</v>
      </c>
      <c r="AO2704" s="3">
        <v>0</v>
      </c>
      <c r="AP2704" s="3">
        <v>0</v>
      </c>
      <c r="AQ2704" s="3">
        <v>-1320490</v>
      </c>
      <c r="AR2704" s="3">
        <f>Tabela1[[#This Row],[Potrzeby finansowe 2027
w tym:]]+Tabela1[[#This Row],[Rozliczenie 2025 potrz. fin.]]</f>
        <v>60007729</v>
      </c>
      <c r="AS2704" s="3">
        <v>0</v>
      </c>
      <c r="AT2704" s="3">
        <v>0</v>
      </c>
      <c r="AU2704" s="3"/>
      <c r="AV2704" s="3"/>
      <c r="AW2704" s="3"/>
      <c r="AX2704" s="3"/>
      <c r="AY2704" s="3"/>
      <c r="AZ2704" s="3"/>
      <c r="BA2704" s="3">
        <v>4182</v>
      </c>
      <c r="BB2704" s="3">
        <v>0</v>
      </c>
      <c r="BC2704" s="3">
        <v>53.78</v>
      </c>
      <c r="BD2704" s="3">
        <v>6.3</v>
      </c>
      <c r="BE2704" s="3">
        <v>0</v>
      </c>
      <c r="BF2704" s="3">
        <v>0</v>
      </c>
      <c r="BG2704" s="3">
        <v>2212937</v>
      </c>
      <c r="BH2704" s="3">
        <v>112687</v>
      </c>
      <c r="BI2704" s="3">
        <v>1415321</v>
      </c>
      <c r="BJ2704" s="3">
        <v>24592211.412499998</v>
      </c>
      <c r="BK2704" s="3">
        <v>19518327.899999999</v>
      </c>
      <c r="BL2704" s="3">
        <v>2034406.65</v>
      </c>
      <c r="BM2704" s="3">
        <v>16226720.75</v>
      </c>
      <c r="BN2704" s="53">
        <v>1.3382352941176472</v>
      </c>
      <c r="BO2704" s="54">
        <v>3.8658678000000001E-3</v>
      </c>
      <c r="BP2704" s="70">
        <v>97532</v>
      </c>
      <c r="BQ2704" s="71"/>
      <c r="BR2704" s="70"/>
      <c r="BS2704" s="72"/>
      <c r="BT2704" s="72"/>
      <c r="BU2704" s="70">
        <v>146209364</v>
      </c>
      <c r="BV2704" s="70">
        <v>12660743</v>
      </c>
      <c r="BW2704" s="74">
        <v>8471494</v>
      </c>
      <c r="BX2704" s="70">
        <v>167341601</v>
      </c>
    </row>
    <row r="2705" spans="1:76" x14ac:dyDescent="0.3">
      <c r="A2705" s="73" t="s">
        <v>2322</v>
      </c>
      <c r="B2705" s="2" t="s">
        <v>170</v>
      </c>
      <c r="C2705" s="2" t="s">
        <v>23</v>
      </c>
      <c r="D2705" s="2"/>
      <c r="E2705" s="2"/>
      <c r="F2705" s="17" t="str">
        <f>+Tabela1[[#This Row],[WK]]&amp;Tabela1[[#This Row],[PK]]&amp;Tabela1[[#This Row],[GK]]</f>
        <v>2406</v>
      </c>
      <c r="G2705" s="2" t="s">
        <v>2537</v>
      </c>
      <c r="H2705" s="3">
        <v>3910764849.8699999</v>
      </c>
      <c r="I2705" s="4">
        <v>1.125</v>
      </c>
      <c r="J2705" s="3">
        <v>4399610456.1000004</v>
      </c>
      <c r="K2705" s="11">
        <v>0.02</v>
      </c>
      <c r="L2705" s="3">
        <v>87992209</v>
      </c>
      <c r="M2705" s="3"/>
      <c r="N2705" s="5"/>
      <c r="O2705" s="3">
        <v>360439326.27999991</v>
      </c>
      <c r="P2705" s="4">
        <v>1.125</v>
      </c>
      <c r="Q2705" s="3">
        <v>405494242.06999999</v>
      </c>
      <c r="R2705" s="4">
        <v>1.7000000000000001E-2</v>
      </c>
      <c r="S2705" s="3">
        <v>6893402</v>
      </c>
      <c r="T2705" s="3"/>
      <c r="U2705" s="5"/>
      <c r="V2705" s="3">
        <v>55758074</v>
      </c>
      <c r="W2705" s="5"/>
      <c r="X2705" s="3">
        <v>43208067</v>
      </c>
      <c r="Y2705" s="3">
        <v>0</v>
      </c>
      <c r="Z2705" s="3">
        <v>158245</v>
      </c>
      <c r="AA2705" s="3">
        <v>2235862</v>
      </c>
      <c r="AB2705" s="3">
        <v>38112491</v>
      </c>
      <c r="AC2705" s="3">
        <v>2701469</v>
      </c>
      <c r="AD2705" s="3">
        <v>0</v>
      </c>
      <c r="AE2705" s="3">
        <v>0</v>
      </c>
      <c r="AF2705" s="3">
        <v>87992209</v>
      </c>
      <c r="AG2705" s="3">
        <v>6893402</v>
      </c>
      <c r="AH2705" s="3">
        <v>0</v>
      </c>
      <c r="AI2705" s="3">
        <v>55758074</v>
      </c>
      <c r="AJ2705" s="3">
        <v>2334403</v>
      </c>
      <c r="AK2705" s="3">
        <v>1491718</v>
      </c>
      <c r="AL2705" s="3">
        <v>1498931</v>
      </c>
      <c r="AM2705" s="3">
        <v>-7213</v>
      </c>
      <c r="AN2705" s="3">
        <v>-842685</v>
      </c>
      <c r="AO2705" s="3">
        <v>0</v>
      </c>
      <c r="AP2705" s="3">
        <v>0</v>
      </c>
      <c r="AQ2705" s="3">
        <v>-842685</v>
      </c>
      <c r="AR2705" s="3">
        <f>Tabela1[[#This Row],[Potrzeby finansowe 2027
w tym:]]+Tabela1[[#This Row],[Rozliczenie 2025 potrz. fin.]]</f>
        <v>42365382</v>
      </c>
      <c r="AS2705" s="3">
        <v>0</v>
      </c>
      <c r="AT2705" s="3">
        <v>0</v>
      </c>
      <c r="AU2705" s="3"/>
      <c r="AV2705" s="3"/>
      <c r="AW2705" s="3"/>
      <c r="AX2705" s="3"/>
      <c r="AY2705" s="3"/>
      <c r="AZ2705" s="3"/>
      <c r="BA2705" s="3">
        <v>158245</v>
      </c>
      <c r="BB2705" s="3">
        <v>0</v>
      </c>
      <c r="BC2705" s="3">
        <v>75.2</v>
      </c>
      <c r="BD2705" s="3">
        <v>6767.18</v>
      </c>
      <c r="BE2705" s="3">
        <v>6.15</v>
      </c>
      <c r="BF2705" s="3">
        <v>0</v>
      </c>
      <c r="BG2705" s="3">
        <v>1587449</v>
      </c>
      <c r="BH2705" s="3">
        <v>80836</v>
      </c>
      <c r="BI2705" s="3">
        <v>648413</v>
      </c>
      <c r="BJ2705" s="3">
        <v>11266635.739999998</v>
      </c>
      <c r="BK2705" s="3">
        <v>6319827.2199999988</v>
      </c>
      <c r="BL2705" s="3">
        <v>1163838.1100000001</v>
      </c>
      <c r="BM2705" s="3">
        <v>17459557.859999999</v>
      </c>
      <c r="BN2705" s="53">
        <v>1.1478639500492935</v>
      </c>
      <c r="BO2705" s="54">
        <v>2.6918118E-3</v>
      </c>
      <c r="BP2705" s="70">
        <v>67912</v>
      </c>
      <c r="BQ2705" s="71"/>
      <c r="BR2705" s="70"/>
      <c r="BS2705" s="72"/>
      <c r="BT2705" s="72"/>
      <c r="BU2705" s="70">
        <v>87992209</v>
      </c>
      <c r="BV2705" s="70">
        <v>6893402</v>
      </c>
      <c r="BW2705" s="74">
        <v>0</v>
      </c>
      <c r="BX2705" s="70">
        <v>94885611</v>
      </c>
    </row>
    <row r="2706" spans="1:76" x14ac:dyDescent="0.3">
      <c r="A2706" s="73" t="s">
        <v>2322</v>
      </c>
      <c r="B2706" s="2" t="s">
        <v>170</v>
      </c>
      <c r="C2706" s="2" t="s">
        <v>30</v>
      </c>
      <c r="D2706" s="2"/>
      <c r="E2706" s="2"/>
      <c r="F2706" s="17" t="str">
        <f>+Tabela1[[#This Row],[WK]]&amp;Tabela1[[#This Row],[PK]]&amp;Tabela1[[#This Row],[GK]]</f>
        <v>2407</v>
      </c>
      <c r="G2706" s="2" t="s">
        <v>2538</v>
      </c>
      <c r="H2706" s="3">
        <v>3557468125.3899999</v>
      </c>
      <c r="I2706" s="4">
        <v>1.125</v>
      </c>
      <c r="J2706" s="3">
        <v>4002151641.0599999</v>
      </c>
      <c r="K2706" s="11">
        <v>0.02</v>
      </c>
      <c r="L2706" s="3">
        <v>80043033</v>
      </c>
      <c r="M2706" s="3"/>
      <c r="N2706" s="5"/>
      <c r="O2706" s="3">
        <v>499352674.60999995</v>
      </c>
      <c r="P2706" s="4">
        <v>1.125</v>
      </c>
      <c r="Q2706" s="3">
        <v>561771758.94000006</v>
      </c>
      <c r="R2706" s="4">
        <v>1.7000000000000001E-2</v>
      </c>
      <c r="S2706" s="3">
        <v>9550120</v>
      </c>
      <c r="T2706" s="3"/>
      <c r="U2706" s="5"/>
      <c r="V2706" s="3">
        <v>57667555</v>
      </c>
      <c r="W2706" s="5"/>
      <c r="X2706" s="3">
        <v>82653231</v>
      </c>
      <c r="Y2706" s="3">
        <v>14409852</v>
      </c>
      <c r="Z2706" s="3">
        <v>660444</v>
      </c>
      <c r="AA2706" s="3">
        <v>1832504</v>
      </c>
      <c r="AB2706" s="3">
        <v>65750431</v>
      </c>
      <c r="AC2706" s="3">
        <v>0</v>
      </c>
      <c r="AD2706" s="3">
        <v>24214824</v>
      </c>
      <c r="AE2706" s="3">
        <v>0</v>
      </c>
      <c r="AF2706" s="3">
        <v>80043033</v>
      </c>
      <c r="AG2706" s="3">
        <v>9550120</v>
      </c>
      <c r="AH2706" s="3">
        <v>24214824</v>
      </c>
      <c r="AI2706" s="3">
        <v>57667555</v>
      </c>
      <c r="AJ2706" s="3">
        <v>3744069</v>
      </c>
      <c r="AK2706" s="3">
        <v>2973216</v>
      </c>
      <c r="AL2706" s="3">
        <v>4022735</v>
      </c>
      <c r="AM2706" s="3">
        <v>-1049519</v>
      </c>
      <c r="AN2706" s="3">
        <v>-770853</v>
      </c>
      <c r="AO2706" s="3">
        <v>0</v>
      </c>
      <c r="AP2706" s="3">
        <v>0</v>
      </c>
      <c r="AQ2706" s="3">
        <v>-770853</v>
      </c>
      <c r="AR2706" s="3">
        <f>Tabela1[[#This Row],[Potrzeby finansowe 2027
w tym:]]+Tabela1[[#This Row],[Rozliczenie 2025 potrz. fin.]]</f>
        <v>81882378</v>
      </c>
      <c r="AS2706" s="3">
        <v>0</v>
      </c>
      <c r="AT2706" s="3">
        <v>0</v>
      </c>
      <c r="AU2706" s="3"/>
      <c r="AV2706" s="3"/>
      <c r="AW2706" s="3"/>
      <c r="AX2706" s="3"/>
      <c r="AY2706" s="3"/>
      <c r="AZ2706" s="3"/>
      <c r="BA2706" s="3">
        <v>660444</v>
      </c>
      <c r="BB2706" s="3">
        <v>0</v>
      </c>
      <c r="BC2706" s="3">
        <v>421.35</v>
      </c>
      <c r="BD2706" s="3">
        <v>27878.29</v>
      </c>
      <c r="BE2706" s="3">
        <v>38.97</v>
      </c>
      <c r="BF2706" s="3">
        <v>0</v>
      </c>
      <c r="BG2706" s="3">
        <v>1452694</v>
      </c>
      <c r="BH2706" s="3">
        <v>73974</v>
      </c>
      <c r="BI2706" s="3">
        <v>379810</v>
      </c>
      <c r="BJ2706" s="3">
        <v>6599463.3900000006</v>
      </c>
      <c r="BK2706" s="3">
        <v>2758945.24</v>
      </c>
      <c r="BL2706" s="3">
        <v>1129842.56</v>
      </c>
      <c r="BM2706" s="3">
        <v>13102387.48</v>
      </c>
      <c r="BN2706" s="53">
        <v>0.83260762405520872</v>
      </c>
      <c r="BO2706" s="54">
        <v>3.5040695E-3</v>
      </c>
      <c r="BP2706" s="70">
        <v>88404</v>
      </c>
      <c r="BQ2706" s="71"/>
      <c r="BR2706" s="70"/>
      <c r="BS2706" s="72"/>
      <c r="BT2706" s="72"/>
      <c r="BU2706" s="70">
        <v>80043033</v>
      </c>
      <c r="BV2706" s="70">
        <v>9550120</v>
      </c>
      <c r="BW2706" s="74">
        <v>24214824</v>
      </c>
      <c r="BX2706" s="70">
        <v>113807977</v>
      </c>
    </row>
    <row r="2707" spans="1:76" x14ac:dyDescent="0.3">
      <c r="A2707" s="73" t="s">
        <v>2322</v>
      </c>
      <c r="B2707" s="2" t="s">
        <v>170</v>
      </c>
      <c r="C2707" s="2" t="s">
        <v>54</v>
      </c>
      <c r="D2707" s="2"/>
      <c r="E2707" s="2"/>
      <c r="F2707" s="17" t="str">
        <f>+Tabela1[[#This Row],[WK]]&amp;Tabela1[[#This Row],[PK]]&amp;Tabela1[[#This Row],[GK]]</f>
        <v>2408</v>
      </c>
      <c r="G2707" s="2" t="s">
        <v>2539</v>
      </c>
      <c r="H2707" s="3">
        <v>6389782100.6800003</v>
      </c>
      <c r="I2707" s="4">
        <v>1.125</v>
      </c>
      <c r="J2707" s="3">
        <v>7188504863.2700005</v>
      </c>
      <c r="K2707" s="11">
        <v>0.02</v>
      </c>
      <c r="L2707" s="3">
        <v>143770097</v>
      </c>
      <c r="M2707" s="3"/>
      <c r="N2707" s="5"/>
      <c r="O2707" s="3">
        <v>982350335.81999993</v>
      </c>
      <c r="P2707" s="4">
        <v>1.125</v>
      </c>
      <c r="Q2707" s="3">
        <v>1105144127.8</v>
      </c>
      <c r="R2707" s="4">
        <v>1.7000000000000001E-2</v>
      </c>
      <c r="S2707" s="3">
        <v>18787450</v>
      </c>
      <c r="T2707" s="3"/>
      <c r="U2707" s="5"/>
      <c r="V2707" s="3">
        <v>103536989</v>
      </c>
      <c r="W2707" s="5"/>
      <c r="X2707" s="3">
        <v>91222083</v>
      </c>
      <c r="Y2707" s="3">
        <v>0</v>
      </c>
      <c r="Z2707" s="3">
        <v>3270</v>
      </c>
      <c r="AA2707" s="3">
        <v>2849463</v>
      </c>
      <c r="AB2707" s="3">
        <v>88369350</v>
      </c>
      <c r="AC2707" s="3">
        <v>0</v>
      </c>
      <c r="AD2707" s="3">
        <v>18887220</v>
      </c>
      <c r="AE2707" s="3">
        <v>2512010</v>
      </c>
      <c r="AF2707" s="3">
        <v>143770097</v>
      </c>
      <c r="AG2707" s="3">
        <v>18787450</v>
      </c>
      <c r="AH2707" s="3">
        <v>16375210</v>
      </c>
      <c r="AI2707" s="3">
        <v>103536989</v>
      </c>
      <c r="AJ2707" s="3">
        <v>5841014</v>
      </c>
      <c r="AK2707" s="3">
        <v>5659524</v>
      </c>
      <c r="AL2707" s="3">
        <v>5409529</v>
      </c>
      <c r="AM2707" s="3">
        <v>249995</v>
      </c>
      <c r="AN2707" s="3">
        <v>-465248</v>
      </c>
      <c r="AO2707" s="3">
        <v>0</v>
      </c>
      <c r="AP2707" s="3">
        <v>283758</v>
      </c>
      <c r="AQ2707" s="3">
        <v>-181490</v>
      </c>
      <c r="AR2707" s="3">
        <f>Tabela1[[#This Row],[Potrzeby finansowe 2027
w tym:]]+Tabela1[[#This Row],[Rozliczenie 2025 potrz. fin.]]</f>
        <v>91040593</v>
      </c>
      <c r="AS2707" s="3">
        <v>0</v>
      </c>
      <c r="AT2707" s="3">
        <v>0</v>
      </c>
      <c r="AU2707" s="3"/>
      <c r="AV2707" s="3"/>
      <c r="AW2707" s="3"/>
      <c r="AX2707" s="3"/>
      <c r="AY2707" s="3"/>
      <c r="AZ2707" s="3"/>
      <c r="BA2707" s="3">
        <v>3270</v>
      </c>
      <c r="BB2707" s="3">
        <v>0</v>
      </c>
      <c r="BC2707" s="3">
        <v>0</v>
      </c>
      <c r="BD2707" s="3">
        <v>145.06</v>
      </c>
      <c r="BE2707" s="3">
        <v>0</v>
      </c>
      <c r="BF2707" s="3">
        <v>0</v>
      </c>
      <c r="BG2707" s="3">
        <v>1963398</v>
      </c>
      <c r="BH2707" s="3">
        <v>99980</v>
      </c>
      <c r="BI2707" s="3">
        <v>886065</v>
      </c>
      <c r="BJ2707" s="3">
        <v>15396014.475000003</v>
      </c>
      <c r="BK2707" s="3">
        <v>9549078.6100000031</v>
      </c>
      <c r="BL2707" s="3">
        <v>1822368.28</v>
      </c>
      <c r="BM2707" s="3">
        <v>19743006.899999999</v>
      </c>
      <c r="BN2707" s="53">
        <v>1.535129806112389</v>
      </c>
      <c r="BO2707" s="54">
        <v>3.4482469000000002E-3</v>
      </c>
      <c r="BP2707" s="70">
        <v>86996</v>
      </c>
      <c r="BQ2707" s="71"/>
      <c r="BR2707" s="70"/>
      <c r="BS2707" s="72"/>
      <c r="BT2707" s="72"/>
      <c r="BU2707" s="70">
        <v>143770097</v>
      </c>
      <c r="BV2707" s="70">
        <v>18787450</v>
      </c>
      <c r="BW2707" s="74">
        <v>16375210</v>
      </c>
      <c r="BX2707" s="70">
        <v>178932757</v>
      </c>
    </row>
    <row r="2708" spans="1:76" x14ac:dyDescent="0.3">
      <c r="A2708" s="73" t="s">
        <v>2322</v>
      </c>
      <c r="B2708" s="2" t="s">
        <v>170</v>
      </c>
      <c r="C2708" s="2" t="s">
        <v>56</v>
      </c>
      <c r="D2708" s="2"/>
      <c r="E2708" s="2"/>
      <c r="F2708" s="17" t="str">
        <f>+Tabela1[[#This Row],[WK]]&amp;Tabela1[[#This Row],[PK]]&amp;Tabela1[[#This Row],[GK]]</f>
        <v>2409</v>
      </c>
      <c r="G2708" s="2" t="s">
        <v>2540</v>
      </c>
      <c r="H2708" s="3">
        <v>3449962781.0300002</v>
      </c>
      <c r="I2708" s="4">
        <v>1.125</v>
      </c>
      <c r="J2708" s="3">
        <v>3881208128.6599998</v>
      </c>
      <c r="K2708" s="11">
        <v>0.02</v>
      </c>
      <c r="L2708" s="3">
        <v>77624163</v>
      </c>
      <c r="M2708" s="3"/>
      <c r="N2708" s="5"/>
      <c r="O2708" s="3">
        <v>407187103.12000006</v>
      </c>
      <c r="P2708" s="4">
        <v>1.125</v>
      </c>
      <c r="Q2708" s="3">
        <v>458085491.00999999</v>
      </c>
      <c r="R2708" s="4">
        <v>1.7000000000000001E-2</v>
      </c>
      <c r="S2708" s="3">
        <v>7787453</v>
      </c>
      <c r="T2708" s="3"/>
      <c r="U2708" s="5"/>
      <c r="V2708" s="3">
        <v>51950327</v>
      </c>
      <c r="W2708" s="5"/>
      <c r="X2708" s="3">
        <v>55667539</v>
      </c>
      <c r="Y2708" s="3">
        <v>0</v>
      </c>
      <c r="Z2708" s="3">
        <v>262923</v>
      </c>
      <c r="AA2708" s="3">
        <v>2290927</v>
      </c>
      <c r="AB2708" s="3">
        <v>46582288</v>
      </c>
      <c r="AC2708" s="3">
        <v>6531401</v>
      </c>
      <c r="AD2708" s="3">
        <v>7478267</v>
      </c>
      <c r="AE2708" s="3">
        <v>0</v>
      </c>
      <c r="AF2708" s="3">
        <v>77624163</v>
      </c>
      <c r="AG2708" s="3">
        <v>7787453</v>
      </c>
      <c r="AH2708" s="3">
        <v>7478267</v>
      </c>
      <c r="AI2708" s="3">
        <v>51950327</v>
      </c>
      <c r="AJ2708" s="3">
        <v>4187932</v>
      </c>
      <c r="AK2708" s="3">
        <v>4550473</v>
      </c>
      <c r="AL2708" s="3">
        <v>2964535</v>
      </c>
      <c r="AM2708" s="3">
        <v>1585938</v>
      </c>
      <c r="AN2708" s="3">
        <v>362541</v>
      </c>
      <c r="AO2708" s="3">
        <v>0</v>
      </c>
      <c r="AP2708" s="3">
        <v>0</v>
      </c>
      <c r="AQ2708" s="3">
        <v>362541</v>
      </c>
      <c r="AR2708" s="3">
        <f>Tabela1[[#This Row],[Potrzeby finansowe 2027
w tym:]]+Tabela1[[#This Row],[Rozliczenie 2025 potrz. fin.]]</f>
        <v>56030080</v>
      </c>
      <c r="AS2708" s="3">
        <v>0</v>
      </c>
      <c r="AT2708" s="3">
        <v>0</v>
      </c>
      <c r="AU2708" s="3"/>
      <c r="AV2708" s="3"/>
      <c r="AW2708" s="3"/>
      <c r="AX2708" s="3"/>
      <c r="AY2708" s="3"/>
      <c r="AZ2708" s="3"/>
      <c r="BA2708" s="3">
        <v>262923</v>
      </c>
      <c r="BB2708" s="3">
        <v>0</v>
      </c>
      <c r="BC2708" s="3">
        <v>10.64</v>
      </c>
      <c r="BD2708" s="3">
        <v>11580.23</v>
      </c>
      <c r="BE2708" s="3">
        <v>99.07</v>
      </c>
      <c r="BF2708" s="3">
        <v>0</v>
      </c>
      <c r="BG2708" s="3">
        <v>1305764</v>
      </c>
      <c r="BH2708" s="3">
        <v>66492</v>
      </c>
      <c r="BI2708" s="3">
        <v>985163</v>
      </c>
      <c r="BJ2708" s="3">
        <v>17117908.074999999</v>
      </c>
      <c r="BK2708" s="3">
        <v>9667882.9299999997</v>
      </c>
      <c r="BL2708" s="3">
        <v>2387351.06</v>
      </c>
      <c r="BM2708" s="3">
        <v>25025398.460000001</v>
      </c>
      <c r="BN2708" s="53">
        <v>1.2317532040749259</v>
      </c>
      <c r="BO2708" s="54">
        <v>2.2580666000000002E-3</v>
      </c>
      <c r="BP2708" s="70">
        <v>56968</v>
      </c>
      <c r="BQ2708" s="71"/>
      <c r="BR2708" s="70"/>
      <c r="BS2708" s="72"/>
      <c r="BT2708" s="72"/>
      <c r="BU2708" s="70">
        <v>77624163</v>
      </c>
      <c r="BV2708" s="70">
        <v>7787453</v>
      </c>
      <c r="BW2708" s="74">
        <v>7478267</v>
      </c>
      <c r="BX2708" s="70">
        <v>92889883</v>
      </c>
    </row>
    <row r="2709" spans="1:76" x14ac:dyDescent="0.3">
      <c r="A2709" s="73" t="s">
        <v>2322</v>
      </c>
      <c r="B2709" s="2" t="s">
        <v>170</v>
      </c>
      <c r="C2709" s="2" t="s">
        <v>69</v>
      </c>
      <c r="D2709" s="2"/>
      <c r="E2709" s="2"/>
      <c r="F2709" s="17" t="str">
        <f>+Tabela1[[#This Row],[WK]]&amp;Tabela1[[#This Row],[PK]]&amp;Tabela1[[#This Row],[GK]]</f>
        <v>2410</v>
      </c>
      <c r="G2709" s="2" t="s">
        <v>2541</v>
      </c>
      <c r="H2709" s="3">
        <v>6376901906.8199997</v>
      </c>
      <c r="I2709" s="4">
        <v>1.125</v>
      </c>
      <c r="J2709" s="3">
        <v>7174014645.1700001</v>
      </c>
      <c r="K2709" s="11">
        <v>0.02</v>
      </c>
      <c r="L2709" s="3">
        <v>143480293</v>
      </c>
      <c r="M2709" s="3"/>
      <c r="N2709" s="5"/>
      <c r="O2709" s="3">
        <v>923930804.28000009</v>
      </c>
      <c r="P2709" s="4">
        <v>1.125</v>
      </c>
      <c r="Q2709" s="3">
        <v>1039422154.8200001</v>
      </c>
      <c r="R2709" s="4">
        <v>1.7000000000000001E-2</v>
      </c>
      <c r="S2709" s="3">
        <v>17670177</v>
      </c>
      <c r="T2709" s="3"/>
      <c r="U2709" s="5"/>
      <c r="V2709" s="3">
        <v>111605633</v>
      </c>
      <c r="W2709" s="5"/>
      <c r="X2709" s="3">
        <v>85164610</v>
      </c>
      <c r="Y2709" s="3">
        <v>0</v>
      </c>
      <c r="Z2709" s="3">
        <v>119311</v>
      </c>
      <c r="AA2709" s="3">
        <v>2930481</v>
      </c>
      <c r="AB2709" s="3">
        <v>82114818</v>
      </c>
      <c r="AC2709" s="3">
        <v>0</v>
      </c>
      <c r="AD2709" s="3">
        <v>20011323</v>
      </c>
      <c r="AE2709" s="3">
        <v>3075473</v>
      </c>
      <c r="AF2709" s="3">
        <v>143480293</v>
      </c>
      <c r="AG2709" s="3">
        <v>17670177</v>
      </c>
      <c r="AH2709" s="3">
        <v>16935850</v>
      </c>
      <c r="AI2709" s="3">
        <v>111605633</v>
      </c>
      <c r="AJ2709" s="3">
        <v>3700986</v>
      </c>
      <c r="AK2709" s="3">
        <v>2022944</v>
      </c>
      <c r="AL2709" s="3">
        <v>7314814</v>
      </c>
      <c r="AM2709" s="3">
        <v>-5291870</v>
      </c>
      <c r="AN2709" s="3">
        <v>-1678042</v>
      </c>
      <c r="AO2709" s="3">
        <v>0</v>
      </c>
      <c r="AP2709" s="3">
        <v>0</v>
      </c>
      <c r="AQ2709" s="3">
        <v>-1678042</v>
      </c>
      <c r="AR2709" s="3">
        <f>Tabela1[[#This Row],[Potrzeby finansowe 2027
w tym:]]+Tabela1[[#This Row],[Rozliczenie 2025 potrz. fin.]]</f>
        <v>83486568</v>
      </c>
      <c r="AS2709" s="3">
        <v>0</v>
      </c>
      <c r="AT2709" s="3">
        <v>0</v>
      </c>
      <c r="AU2709" s="3"/>
      <c r="AV2709" s="3"/>
      <c r="AW2709" s="3"/>
      <c r="AX2709" s="3"/>
      <c r="AY2709" s="3"/>
      <c r="AZ2709" s="3"/>
      <c r="BA2709" s="3">
        <v>119311</v>
      </c>
      <c r="BB2709" s="3">
        <v>0</v>
      </c>
      <c r="BC2709" s="3">
        <v>822.4</v>
      </c>
      <c r="BD2709" s="3">
        <v>0</v>
      </c>
      <c r="BE2709" s="3">
        <v>5104.3900000000003</v>
      </c>
      <c r="BF2709" s="3">
        <v>0</v>
      </c>
      <c r="BG2709" s="3">
        <v>2171187</v>
      </c>
      <c r="BH2709" s="3">
        <v>110561</v>
      </c>
      <c r="BI2709" s="3">
        <v>759294</v>
      </c>
      <c r="BJ2709" s="3">
        <v>13193273.2775</v>
      </c>
      <c r="BK2709" s="3">
        <v>8839564.7199999988</v>
      </c>
      <c r="BL2709" s="3">
        <v>2072155.34</v>
      </c>
      <c r="BM2709" s="3">
        <v>13270523.550000001</v>
      </c>
      <c r="BN2709" s="53">
        <v>1.4412668419323036</v>
      </c>
      <c r="BO2709" s="54">
        <v>3.6410497000000002E-3</v>
      </c>
      <c r="BP2709" s="70">
        <v>91860</v>
      </c>
      <c r="BQ2709" s="71"/>
      <c r="BR2709" s="70"/>
      <c r="BS2709" s="72"/>
      <c r="BT2709" s="72"/>
      <c r="BU2709" s="70">
        <v>143480293</v>
      </c>
      <c r="BV2709" s="70">
        <v>17670177</v>
      </c>
      <c r="BW2709" s="74">
        <v>16935850</v>
      </c>
      <c r="BX2709" s="70">
        <v>178086320</v>
      </c>
    </row>
    <row r="2710" spans="1:76" x14ac:dyDescent="0.3">
      <c r="A2710" s="73" t="s">
        <v>2322</v>
      </c>
      <c r="B2710" s="2" t="s">
        <v>170</v>
      </c>
      <c r="C2710" s="2" t="s">
        <v>71</v>
      </c>
      <c r="D2710" s="2"/>
      <c r="E2710" s="2"/>
      <c r="F2710" s="17" t="str">
        <f>+Tabela1[[#This Row],[WK]]&amp;Tabela1[[#This Row],[PK]]&amp;Tabela1[[#This Row],[GK]]</f>
        <v>2411</v>
      </c>
      <c r="G2710" s="2" t="s">
        <v>2542</v>
      </c>
      <c r="H2710" s="3">
        <v>4868209621.8299999</v>
      </c>
      <c r="I2710" s="4">
        <v>1.125</v>
      </c>
      <c r="J2710" s="3">
        <v>5476735824.5600004</v>
      </c>
      <c r="K2710" s="11">
        <v>0.02</v>
      </c>
      <c r="L2710" s="3">
        <v>109534716</v>
      </c>
      <c r="M2710" s="3"/>
      <c r="N2710" s="5"/>
      <c r="O2710" s="3">
        <v>628261739.6400001</v>
      </c>
      <c r="P2710" s="4">
        <v>1.125</v>
      </c>
      <c r="Q2710" s="3">
        <v>706794457.10000002</v>
      </c>
      <c r="R2710" s="4">
        <v>1.7000000000000001E-2</v>
      </c>
      <c r="S2710" s="3">
        <v>12015506</v>
      </c>
      <c r="T2710" s="3"/>
      <c r="U2710" s="5"/>
      <c r="V2710" s="3">
        <v>82137266</v>
      </c>
      <c r="W2710" s="5"/>
      <c r="X2710" s="3">
        <v>115611624</v>
      </c>
      <c r="Y2710" s="3">
        <v>7033211</v>
      </c>
      <c r="Z2710" s="3">
        <v>42218</v>
      </c>
      <c r="AA2710" s="3">
        <v>2887493</v>
      </c>
      <c r="AB2710" s="3">
        <v>92302220</v>
      </c>
      <c r="AC2710" s="3">
        <v>13346482</v>
      </c>
      <c r="AD2710" s="3">
        <v>33474358</v>
      </c>
      <c r="AE2710" s="3">
        <v>0</v>
      </c>
      <c r="AF2710" s="3">
        <v>109534716</v>
      </c>
      <c r="AG2710" s="3">
        <v>12015506</v>
      </c>
      <c r="AH2710" s="3">
        <v>33474358</v>
      </c>
      <c r="AI2710" s="3">
        <v>82137266</v>
      </c>
      <c r="AJ2710" s="3">
        <v>1885588</v>
      </c>
      <c r="AK2710" s="3">
        <v>1885588</v>
      </c>
      <c r="AL2710" s="3">
        <v>5860655</v>
      </c>
      <c r="AM2710" s="3">
        <v>-3975067</v>
      </c>
      <c r="AN2710" s="3">
        <v>-1423625</v>
      </c>
      <c r="AO2710" s="3">
        <v>0</v>
      </c>
      <c r="AP2710" s="3">
        <v>1423625</v>
      </c>
      <c r="AQ2710" s="3">
        <v>0</v>
      </c>
      <c r="AR2710" s="3">
        <f>Tabela1[[#This Row],[Potrzeby finansowe 2027
w tym:]]+Tabela1[[#This Row],[Rozliczenie 2025 potrz. fin.]]</f>
        <v>115611624</v>
      </c>
      <c r="AS2710" s="3">
        <v>0</v>
      </c>
      <c r="AT2710" s="3">
        <v>0</v>
      </c>
      <c r="AU2710" s="3"/>
      <c r="AV2710" s="3"/>
      <c r="AW2710" s="3"/>
      <c r="AX2710" s="3"/>
      <c r="AY2710" s="3"/>
      <c r="AZ2710" s="3"/>
      <c r="BA2710" s="3">
        <v>42218</v>
      </c>
      <c r="BB2710" s="3">
        <v>0</v>
      </c>
      <c r="BC2710" s="3">
        <v>477.38</v>
      </c>
      <c r="BD2710" s="3">
        <v>158.52000000000001</v>
      </c>
      <c r="BE2710" s="3">
        <v>246.61</v>
      </c>
      <c r="BF2710" s="3">
        <v>0</v>
      </c>
      <c r="BG2710" s="3">
        <v>1924416</v>
      </c>
      <c r="BH2710" s="3">
        <v>97995</v>
      </c>
      <c r="BI2710" s="3">
        <v>963077</v>
      </c>
      <c r="BJ2710" s="3">
        <v>16734142.342500003</v>
      </c>
      <c r="BK2710" s="3">
        <v>5725748.7700000033</v>
      </c>
      <c r="BL2710" s="3">
        <v>7360748.8399999999</v>
      </c>
      <c r="BM2710" s="3">
        <v>29312076.609999999</v>
      </c>
      <c r="BN2710" s="53">
        <v>0.93255011501807417</v>
      </c>
      <c r="BO2710" s="54">
        <v>4.2444594999999996E-3</v>
      </c>
      <c r="BP2710" s="70">
        <v>107083</v>
      </c>
      <c r="BQ2710" s="71"/>
      <c r="BR2710" s="70"/>
      <c r="BS2710" s="72"/>
      <c r="BT2710" s="72"/>
      <c r="BU2710" s="70">
        <v>109534716</v>
      </c>
      <c r="BV2710" s="70">
        <v>12015506</v>
      </c>
      <c r="BW2710" s="74">
        <v>33474358</v>
      </c>
      <c r="BX2710" s="70">
        <v>155024580</v>
      </c>
    </row>
    <row r="2711" spans="1:76" x14ac:dyDescent="0.3">
      <c r="A2711" s="73" t="s">
        <v>2322</v>
      </c>
      <c r="B2711" s="2" t="s">
        <v>170</v>
      </c>
      <c r="C2711" s="2" t="s">
        <v>72</v>
      </c>
      <c r="D2711" s="2"/>
      <c r="E2711" s="2"/>
      <c r="F2711" s="17" t="str">
        <f>+Tabela1[[#This Row],[WK]]&amp;Tabela1[[#This Row],[PK]]&amp;Tabela1[[#This Row],[GK]]</f>
        <v>2412</v>
      </c>
      <c r="G2711" s="2" t="s">
        <v>2543</v>
      </c>
      <c r="H2711" s="3">
        <v>4402052717.7399998</v>
      </c>
      <c r="I2711" s="4">
        <v>1.125</v>
      </c>
      <c r="J2711" s="3">
        <v>4952309307.46</v>
      </c>
      <c r="K2711" s="11">
        <v>0.02</v>
      </c>
      <c r="L2711" s="3">
        <v>99046186</v>
      </c>
      <c r="M2711" s="3"/>
      <c r="N2711" s="5"/>
      <c r="O2711" s="3">
        <v>400745369.77999997</v>
      </c>
      <c r="P2711" s="4">
        <v>1.125</v>
      </c>
      <c r="Q2711" s="3">
        <v>450838541</v>
      </c>
      <c r="R2711" s="4">
        <v>1.7000000000000001E-2</v>
      </c>
      <c r="S2711" s="3">
        <v>7664255</v>
      </c>
      <c r="T2711" s="3"/>
      <c r="U2711" s="5"/>
      <c r="V2711" s="3">
        <v>68025238</v>
      </c>
      <c r="W2711" s="5"/>
      <c r="X2711" s="3">
        <v>30769305</v>
      </c>
      <c r="Y2711" s="3">
        <v>0</v>
      </c>
      <c r="Z2711" s="3">
        <v>0</v>
      </c>
      <c r="AA2711" s="3">
        <v>1842568</v>
      </c>
      <c r="AB2711" s="3">
        <v>28926737</v>
      </c>
      <c r="AC2711" s="3">
        <v>0</v>
      </c>
      <c r="AD2711" s="3">
        <v>0</v>
      </c>
      <c r="AE2711" s="3">
        <v>7868416</v>
      </c>
      <c r="AF2711" s="3">
        <v>91177770</v>
      </c>
      <c r="AG2711" s="3">
        <v>7664255</v>
      </c>
      <c r="AH2711" s="3">
        <v>0</v>
      </c>
      <c r="AI2711" s="3">
        <v>68025238</v>
      </c>
      <c r="AJ2711" s="3">
        <v>187656</v>
      </c>
      <c r="AK2711" s="3">
        <v>747063</v>
      </c>
      <c r="AL2711" s="3">
        <v>2542062</v>
      </c>
      <c r="AM2711" s="3">
        <v>-1794999</v>
      </c>
      <c r="AN2711" s="3">
        <v>559407</v>
      </c>
      <c r="AO2711" s="3">
        <v>0</v>
      </c>
      <c r="AP2711" s="3">
        <v>0</v>
      </c>
      <c r="AQ2711" s="3">
        <v>559407</v>
      </c>
      <c r="AR2711" s="3">
        <f>Tabela1[[#This Row],[Potrzeby finansowe 2027
w tym:]]+Tabela1[[#This Row],[Rozliczenie 2025 potrz. fin.]]</f>
        <v>31328712</v>
      </c>
      <c r="AS2711" s="3">
        <v>0</v>
      </c>
      <c r="AT2711" s="3">
        <v>0</v>
      </c>
      <c r="AU2711" s="3"/>
      <c r="AV2711" s="3"/>
      <c r="AW2711" s="3"/>
      <c r="AX2711" s="3"/>
      <c r="AY2711" s="3"/>
      <c r="AZ2711" s="3"/>
      <c r="BA2711" s="3">
        <v>0</v>
      </c>
      <c r="BB2711" s="3">
        <v>0</v>
      </c>
      <c r="BC2711" s="3">
        <v>0</v>
      </c>
      <c r="BD2711" s="3">
        <v>0</v>
      </c>
      <c r="BE2711" s="3">
        <v>0</v>
      </c>
      <c r="BF2711" s="3">
        <v>0</v>
      </c>
      <c r="BG2711" s="3">
        <v>1494798</v>
      </c>
      <c r="BH2711" s="3">
        <v>76118</v>
      </c>
      <c r="BI2711" s="3">
        <v>347770</v>
      </c>
      <c r="BJ2711" s="3">
        <v>6042743.5625000019</v>
      </c>
      <c r="BK2711" s="3">
        <v>3872551.620000001</v>
      </c>
      <c r="BL2711" s="3">
        <v>745773.71</v>
      </c>
      <c r="BM2711" s="3">
        <v>7189220.3499999996</v>
      </c>
      <c r="BN2711" s="53">
        <v>1.4261583963194215</v>
      </c>
      <c r="BO2711" s="54">
        <v>2.4365707000000001E-3</v>
      </c>
      <c r="BP2711" s="70">
        <v>61472</v>
      </c>
      <c r="BQ2711" s="71"/>
      <c r="BR2711" s="70"/>
      <c r="BS2711" s="72"/>
      <c r="BT2711" s="72"/>
      <c r="BU2711" s="70">
        <v>91177770</v>
      </c>
      <c r="BV2711" s="70">
        <v>7664255</v>
      </c>
      <c r="BW2711" s="74">
        <v>0</v>
      </c>
      <c r="BX2711" s="70">
        <v>98842025</v>
      </c>
    </row>
    <row r="2712" spans="1:76" x14ac:dyDescent="0.3">
      <c r="A2712" s="73" t="s">
        <v>2322</v>
      </c>
      <c r="B2712" s="2" t="s">
        <v>170</v>
      </c>
      <c r="C2712" s="2" t="s">
        <v>74</v>
      </c>
      <c r="D2712" s="2"/>
      <c r="E2712" s="2"/>
      <c r="F2712" s="17" t="str">
        <f>+Tabela1[[#This Row],[WK]]&amp;Tabela1[[#This Row],[PK]]&amp;Tabela1[[#This Row],[GK]]</f>
        <v>2413</v>
      </c>
      <c r="G2712" s="2" t="s">
        <v>2544</v>
      </c>
      <c r="H2712" s="3">
        <v>8016420759.5200005</v>
      </c>
      <c r="I2712" s="4">
        <v>1.125</v>
      </c>
      <c r="J2712" s="3">
        <v>9018473354.4599991</v>
      </c>
      <c r="K2712" s="11">
        <v>0.02</v>
      </c>
      <c r="L2712" s="3">
        <v>180369467</v>
      </c>
      <c r="M2712" s="3"/>
      <c r="N2712" s="5"/>
      <c r="O2712" s="3">
        <v>1165309523.1799998</v>
      </c>
      <c r="P2712" s="4">
        <v>1.125</v>
      </c>
      <c r="Q2712" s="3">
        <v>1310973213.5799999</v>
      </c>
      <c r="R2712" s="4">
        <v>1.7000000000000001E-2</v>
      </c>
      <c r="S2712" s="3">
        <v>22286545</v>
      </c>
      <c r="T2712" s="3"/>
      <c r="U2712" s="5"/>
      <c r="V2712" s="3">
        <v>118347238</v>
      </c>
      <c r="W2712" s="5"/>
      <c r="X2712" s="3">
        <v>187266857</v>
      </c>
      <c r="Y2712" s="3">
        <v>0</v>
      </c>
      <c r="Z2712" s="3">
        <v>30620</v>
      </c>
      <c r="AA2712" s="3">
        <v>4071988</v>
      </c>
      <c r="AB2712" s="3">
        <v>175311943</v>
      </c>
      <c r="AC2712" s="3">
        <v>7852306</v>
      </c>
      <c r="AD2712" s="3">
        <v>68919619</v>
      </c>
      <c r="AE2712" s="3">
        <v>0</v>
      </c>
      <c r="AF2712" s="3">
        <v>180369467</v>
      </c>
      <c r="AG2712" s="3">
        <v>22286545</v>
      </c>
      <c r="AH2712" s="3">
        <v>68919619</v>
      </c>
      <c r="AI2712" s="3">
        <v>118347238</v>
      </c>
      <c r="AJ2712" s="3">
        <v>12591602</v>
      </c>
      <c r="AK2712" s="3">
        <v>12591602</v>
      </c>
      <c r="AL2712" s="3">
        <v>7168514</v>
      </c>
      <c r="AM2712" s="3">
        <v>5423088</v>
      </c>
      <c r="AN2712" s="3">
        <v>-1848316</v>
      </c>
      <c r="AO2712" s="3">
        <v>0</v>
      </c>
      <c r="AP2712" s="3">
        <v>1848316</v>
      </c>
      <c r="AQ2712" s="3">
        <v>0</v>
      </c>
      <c r="AR2712" s="3">
        <f>Tabela1[[#This Row],[Potrzeby finansowe 2027
w tym:]]+Tabela1[[#This Row],[Rozliczenie 2025 potrz. fin.]]</f>
        <v>187266857</v>
      </c>
      <c r="AS2712" s="3">
        <v>0</v>
      </c>
      <c r="AT2712" s="3">
        <v>0</v>
      </c>
      <c r="AU2712" s="3"/>
      <c r="AV2712" s="3"/>
      <c r="AW2712" s="3"/>
      <c r="AX2712" s="3"/>
      <c r="AY2712" s="3"/>
      <c r="AZ2712" s="3"/>
      <c r="BA2712" s="3">
        <v>30620</v>
      </c>
      <c r="BB2712" s="3">
        <v>0</v>
      </c>
      <c r="BC2712" s="3">
        <v>9.77</v>
      </c>
      <c r="BD2712" s="3">
        <v>0</v>
      </c>
      <c r="BE2712" s="3">
        <v>2651.95</v>
      </c>
      <c r="BF2712" s="3">
        <v>0</v>
      </c>
      <c r="BG2712" s="3">
        <v>2716728</v>
      </c>
      <c r="BH2712" s="3">
        <v>138341</v>
      </c>
      <c r="BI2712" s="3">
        <v>1355260</v>
      </c>
      <c r="BJ2712" s="3">
        <v>23548614.314999998</v>
      </c>
      <c r="BK2712" s="3">
        <v>14653882.829999998</v>
      </c>
      <c r="BL2712" s="3">
        <v>2612728.7599999998</v>
      </c>
      <c r="BM2712" s="3">
        <v>30353468.420000002</v>
      </c>
      <c r="BN2712" s="53">
        <v>1.1489319750246467</v>
      </c>
      <c r="BO2712" s="54">
        <v>5.7439173E-3</v>
      </c>
      <c r="BP2712" s="70">
        <v>144912</v>
      </c>
      <c r="BQ2712" s="71"/>
      <c r="BR2712" s="70"/>
      <c r="BS2712" s="72"/>
      <c r="BT2712" s="72"/>
      <c r="BU2712" s="70">
        <v>180369467</v>
      </c>
      <c r="BV2712" s="70">
        <v>22286545</v>
      </c>
      <c r="BW2712" s="74">
        <v>68919619</v>
      </c>
      <c r="BX2712" s="70">
        <v>271575631</v>
      </c>
    </row>
    <row r="2713" spans="1:76" x14ac:dyDescent="0.3">
      <c r="A2713" s="73" t="s">
        <v>2322</v>
      </c>
      <c r="B2713" s="2" t="s">
        <v>170</v>
      </c>
      <c r="C2713" s="2" t="s">
        <v>76</v>
      </c>
      <c r="D2713" s="2"/>
      <c r="E2713" s="2"/>
      <c r="F2713" s="17" t="str">
        <f>+Tabela1[[#This Row],[WK]]&amp;Tabela1[[#This Row],[PK]]&amp;Tabela1[[#This Row],[GK]]</f>
        <v>2414</v>
      </c>
      <c r="G2713" s="2" t="s">
        <v>2545</v>
      </c>
      <c r="H2713" s="3">
        <v>3726874574.7199998</v>
      </c>
      <c r="I2713" s="4">
        <v>1.125</v>
      </c>
      <c r="J2713" s="3">
        <v>4192733896.5599999</v>
      </c>
      <c r="K2713" s="11">
        <v>0.02</v>
      </c>
      <c r="L2713" s="3">
        <v>83854678</v>
      </c>
      <c r="M2713" s="3"/>
      <c r="N2713" s="5"/>
      <c r="O2713" s="3">
        <v>522007638.61999995</v>
      </c>
      <c r="P2713" s="4">
        <v>1.125</v>
      </c>
      <c r="Q2713" s="3">
        <v>587258593.45000005</v>
      </c>
      <c r="R2713" s="4">
        <v>1.7000000000000001E-2</v>
      </c>
      <c r="S2713" s="3">
        <v>9983396</v>
      </c>
      <c r="T2713" s="3"/>
      <c r="U2713" s="5"/>
      <c r="V2713" s="3">
        <v>61763782</v>
      </c>
      <c r="W2713" s="5"/>
      <c r="X2713" s="3">
        <v>33616575</v>
      </c>
      <c r="Y2713" s="3">
        <v>0</v>
      </c>
      <c r="Z2713" s="3">
        <v>4053</v>
      </c>
      <c r="AA2713" s="3">
        <v>1664994</v>
      </c>
      <c r="AB2713" s="3">
        <v>31947528</v>
      </c>
      <c r="AC2713" s="3">
        <v>0</v>
      </c>
      <c r="AD2713" s="3">
        <v>0</v>
      </c>
      <c r="AE2713" s="3">
        <v>8344016</v>
      </c>
      <c r="AF2713" s="3">
        <v>75510662</v>
      </c>
      <c r="AG2713" s="3">
        <v>9983396</v>
      </c>
      <c r="AH2713" s="3">
        <v>0</v>
      </c>
      <c r="AI2713" s="3">
        <v>61763782</v>
      </c>
      <c r="AJ2713" s="3">
        <v>1371712</v>
      </c>
      <c r="AK2713" s="3">
        <v>748096</v>
      </c>
      <c r="AL2713" s="3">
        <v>3114576</v>
      </c>
      <c r="AM2713" s="3">
        <v>-2366480</v>
      </c>
      <c r="AN2713" s="3">
        <v>-623616</v>
      </c>
      <c r="AO2713" s="3">
        <v>0</v>
      </c>
      <c r="AP2713" s="3">
        <v>0</v>
      </c>
      <c r="AQ2713" s="3">
        <v>-623616</v>
      </c>
      <c r="AR2713" s="3">
        <f>Tabela1[[#This Row],[Potrzeby finansowe 2027
w tym:]]+Tabela1[[#This Row],[Rozliczenie 2025 potrz. fin.]]</f>
        <v>32992959</v>
      </c>
      <c r="AS2713" s="3">
        <v>0</v>
      </c>
      <c r="AT2713" s="3">
        <v>0</v>
      </c>
      <c r="AU2713" s="3"/>
      <c r="AV2713" s="3"/>
      <c r="AW2713" s="3"/>
      <c r="AX2713" s="3"/>
      <c r="AY2713" s="3"/>
      <c r="AZ2713" s="3"/>
      <c r="BA2713" s="3">
        <v>4053</v>
      </c>
      <c r="BB2713" s="3">
        <v>0</v>
      </c>
      <c r="BC2713" s="3">
        <v>0.22</v>
      </c>
      <c r="BD2713" s="3">
        <v>0</v>
      </c>
      <c r="BE2713" s="3">
        <v>358.17</v>
      </c>
      <c r="BF2713" s="3">
        <v>0</v>
      </c>
      <c r="BG2713" s="3">
        <v>1163978</v>
      </c>
      <c r="BH2713" s="3">
        <v>59272</v>
      </c>
      <c r="BI2713" s="3">
        <v>501016</v>
      </c>
      <c r="BJ2713" s="3">
        <v>8705507.5199999996</v>
      </c>
      <c r="BK2713" s="3">
        <v>4923260.9499999993</v>
      </c>
      <c r="BL2713" s="3">
        <v>387193.38</v>
      </c>
      <c r="BM2713" s="3">
        <v>14354599.52</v>
      </c>
      <c r="BN2713" s="53">
        <v>1.7342260926717055</v>
      </c>
      <c r="BO2713" s="54">
        <v>1.7401215E-3</v>
      </c>
      <c r="BP2713" s="70">
        <v>44454</v>
      </c>
      <c r="BQ2713" s="71"/>
      <c r="BR2713" s="70"/>
      <c r="BS2713" s="72"/>
      <c r="BT2713" s="72"/>
      <c r="BU2713" s="70">
        <v>75510662</v>
      </c>
      <c r="BV2713" s="70">
        <v>9983396</v>
      </c>
      <c r="BW2713" s="74">
        <v>0</v>
      </c>
      <c r="BX2713" s="70">
        <v>85494058</v>
      </c>
    </row>
    <row r="2714" spans="1:76" x14ac:dyDescent="0.3">
      <c r="A2714" s="73" t="s">
        <v>2322</v>
      </c>
      <c r="B2714" s="2" t="s">
        <v>170</v>
      </c>
      <c r="C2714" s="2" t="s">
        <v>109</v>
      </c>
      <c r="D2714" s="2"/>
      <c r="E2714" s="2"/>
      <c r="F2714" s="17" t="str">
        <f>+Tabela1[[#This Row],[WK]]&amp;Tabela1[[#This Row],[PK]]&amp;Tabela1[[#This Row],[GK]]</f>
        <v>2415</v>
      </c>
      <c r="G2714" s="2" t="s">
        <v>2546</v>
      </c>
      <c r="H2714" s="3">
        <v>8398029177.0500002</v>
      </c>
      <c r="I2714" s="4">
        <v>1.125</v>
      </c>
      <c r="J2714" s="3">
        <v>9447782824.1800003</v>
      </c>
      <c r="K2714" s="11">
        <v>0.02</v>
      </c>
      <c r="L2714" s="3">
        <v>188955656</v>
      </c>
      <c r="M2714" s="3"/>
      <c r="N2714" s="5"/>
      <c r="O2714" s="3">
        <v>507412461.25999999</v>
      </c>
      <c r="P2714" s="4">
        <v>1.125</v>
      </c>
      <c r="Q2714" s="3">
        <v>570839018.91999996</v>
      </c>
      <c r="R2714" s="4">
        <v>1.7000000000000001E-2</v>
      </c>
      <c r="S2714" s="3">
        <v>9704263</v>
      </c>
      <c r="T2714" s="3"/>
      <c r="U2714" s="5"/>
      <c r="V2714" s="3">
        <v>129929345</v>
      </c>
      <c r="W2714" s="5"/>
      <c r="X2714" s="3">
        <v>152889725</v>
      </c>
      <c r="Y2714" s="3">
        <v>0</v>
      </c>
      <c r="Z2714" s="3">
        <v>8802</v>
      </c>
      <c r="AA2714" s="3">
        <v>4143416</v>
      </c>
      <c r="AB2714" s="3">
        <v>131240306</v>
      </c>
      <c r="AC2714" s="3">
        <v>17497201</v>
      </c>
      <c r="AD2714" s="3">
        <v>22960380</v>
      </c>
      <c r="AE2714" s="3">
        <v>0</v>
      </c>
      <c r="AF2714" s="3">
        <v>188955656</v>
      </c>
      <c r="AG2714" s="3">
        <v>9704263</v>
      </c>
      <c r="AH2714" s="3">
        <v>22960380</v>
      </c>
      <c r="AI2714" s="3">
        <v>129929345</v>
      </c>
      <c r="AJ2714" s="3">
        <v>8457097</v>
      </c>
      <c r="AK2714" s="3">
        <v>8457097</v>
      </c>
      <c r="AL2714" s="3">
        <v>5767426</v>
      </c>
      <c r="AM2714" s="3">
        <v>2689671</v>
      </c>
      <c r="AN2714" s="3">
        <v>-5851914</v>
      </c>
      <c r="AO2714" s="3">
        <v>0</v>
      </c>
      <c r="AP2714" s="3">
        <v>5851914</v>
      </c>
      <c r="AQ2714" s="3">
        <v>0</v>
      </c>
      <c r="AR2714" s="3">
        <f>Tabela1[[#This Row],[Potrzeby finansowe 2027
w tym:]]+Tabela1[[#This Row],[Rozliczenie 2025 potrz. fin.]]</f>
        <v>152889725</v>
      </c>
      <c r="AS2714" s="3">
        <v>0</v>
      </c>
      <c r="AT2714" s="3">
        <v>0</v>
      </c>
      <c r="AU2714" s="3"/>
      <c r="AV2714" s="3"/>
      <c r="AW2714" s="3"/>
      <c r="AX2714" s="3"/>
      <c r="AY2714" s="3"/>
      <c r="AZ2714" s="3"/>
      <c r="BA2714" s="3">
        <v>8802</v>
      </c>
      <c r="BB2714" s="3">
        <v>0</v>
      </c>
      <c r="BC2714" s="3">
        <v>0</v>
      </c>
      <c r="BD2714" s="3">
        <v>0</v>
      </c>
      <c r="BE2714" s="3">
        <v>781.03</v>
      </c>
      <c r="BF2714" s="3">
        <v>0</v>
      </c>
      <c r="BG2714" s="3">
        <v>2914442</v>
      </c>
      <c r="BH2714" s="3">
        <v>148409</v>
      </c>
      <c r="BI2714" s="3">
        <v>1228974</v>
      </c>
      <c r="BJ2714" s="3">
        <v>21354298.297499996</v>
      </c>
      <c r="BK2714" s="3">
        <v>13838488.839999996</v>
      </c>
      <c r="BL2714" s="3">
        <v>4937055.0599999996</v>
      </c>
      <c r="BM2714" s="3">
        <v>20189127.710000001</v>
      </c>
      <c r="BN2714" s="53">
        <v>1.1923923759447914</v>
      </c>
      <c r="BO2714" s="54">
        <v>5.4253940999999997E-3</v>
      </c>
      <c r="BP2714" s="70">
        <v>136877</v>
      </c>
      <c r="BQ2714" s="71"/>
      <c r="BR2714" s="70"/>
      <c r="BS2714" s="72"/>
      <c r="BT2714" s="72"/>
      <c r="BU2714" s="70">
        <v>188955656</v>
      </c>
      <c r="BV2714" s="70">
        <v>9704263</v>
      </c>
      <c r="BW2714" s="74">
        <v>22960380</v>
      </c>
      <c r="BX2714" s="70">
        <v>221620299</v>
      </c>
    </row>
    <row r="2715" spans="1:76" x14ac:dyDescent="0.3">
      <c r="A2715" s="73" t="s">
        <v>2322</v>
      </c>
      <c r="B2715" s="2" t="s">
        <v>170</v>
      </c>
      <c r="C2715" s="2" t="s">
        <v>113</v>
      </c>
      <c r="D2715" s="2"/>
      <c r="E2715" s="2"/>
      <c r="F2715" s="17" t="str">
        <f>+Tabela1[[#This Row],[WK]]&amp;Tabela1[[#This Row],[PK]]&amp;Tabela1[[#This Row],[GK]]</f>
        <v>2416</v>
      </c>
      <c r="G2715" s="2" t="s">
        <v>2547</v>
      </c>
      <c r="H2715" s="3">
        <v>5883408628.6899996</v>
      </c>
      <c r="I2715" s="4">
        <v>1.125</v>
      </c>
      <c r="J2715" s="3">
        <v>6618834707.2799997</v>
      </c>
      <c r="K2715" s="11">
        <v>0.02</v>
      </c>
      <c r="L2715" s="3">
        <v>132376694</v>
      </c>
      <c r="M2715" s="3"/>
      <c r="N2715" s="5"/>
      <c r="O2715" s="3">
        <v>660375701.06999993</v>
      </c>
      <c r="P2715" s="4">
        <v>1.125</v>
      </c>
      <c r="Q2715" s="3">
        <v>742922663.70000005</v>
      </c>
      <c r="R2715" s="4">
        <v>1.7000000000000001E-2</v>
      </c>
      <c r="S2715" s="3">
        <v>12629685</v>
      </c>
      <c r="T2715" s="3"/>
      <c r="U2715" s="5"/>
      <c r="V2715" s="3">
        <v>98423681</v>
      </c>
      <c r="W2715" s="5"/>
      <c r="X2715" s="3">
        <v>94364007</v>
      </c>
      <c r="Y2715" s="3">
        <v>0</v>
      </c>
      <c r="Z2715" s="3">
        <v>449771</v>
      </c>
      <c r="AA2715" s="3">
        <v>2920475</v>
      </c>
      <c r="AB2715" s="3">
        <v>90993761</v>
      </c>
      <c r="AC2715" s="3">
        <v>0</v>
      </c>
      <c r="AD2715" s="3">
        <v>22674402</v>
      </c>
      <c r="AE2715" s="3">
        <v>0</v>
      </c>
      <c r="AF2715" s="3">
        <v>132376694</v>
      </c>
      <c r="AG2715" s="3">
        <v>12629685</v>
      </c>
      <c r="AH2715" s="3">
        <v>22674402</v>
      </c>
      <c r="AI2715" s="3">
        <v>98423681</v>
      </c>
      <c r="AJ2715" s="3">
        <v>4947348</v>
      </c>
      <c r="AK2715" s="3">
        <v>6290662</v>
      </c>
      <c r="AL2715" s="3">
        <v>6964829</v>
      </c>
      <c r="AM2715" s="3">
        <v>-674167</v>
      </c>
      <c r="AN2715" s="3">
        <v>1343314</v>
      </c>
      <c r="AO2715" s="3">
        <v>0</v>
      </c>
      <c r="AP2715" s="3">
        <v>0</v>
      </c>
      <c r="AQ2715" s="3">
        <v>1343314</v>
      </c>
      <c r="AR2715" s="3">
        <f>Tabela1[[#This Row],[Potrzeby finansowe 2027
w tym:]]+Tabela1[[#This Row],[Rozliczenie 2025 potrz. fin.]]</f>
        <v>95707321</v>
      </c>
      <c r="AS2715" s="3">
        <v>0</v>
      </c>
      <c r="AT2715" s="3">
        <v>0</v>
      </c>
      <c r="AU2715" s="3"/>
      <c r="AV2715" s="3"/>
      <c r="AW2715" s="3"/>
      <c r="AX2715" s="3"/>
      <c r="AY2715" s="3"/>
      <c r="AZ2715" s="3"/>
      <c r="BA2715" s="3">
        <v>449771</v>
      </c>
      <c r="BB2715" s="3">
        <v>0</v>
      </c>
      <c r="BC2715" s="3">
        <v>321.31</v>
      </c>
      <c r="BD2715" s="3">
        <v>17712.43</v>
      </c>
      <c r="BE2715" s="3">
        <v>2343.52</v>
      </c>
      <c r="BF2715" s="3">
        <v>0</v>
      </c>
      <c r="BG2715" s="3">
        <v>2141397</v>
      </c>
      <c r="BH2715" s="3">
        <v>109044</v>
      </c>
      <c r="BI2715" s="3">
        <v>779078</v>
      </c>
      <c r="BJ2715" s="3">
        <v>13537035.982499998</v>
      </c>
      <c r="BK2715" s="3">
        <v>9159367.2699999996</v>
      </c>
      <c r="BL2715" s="3">
        <v>3251347.72</v>
      </c>
      <c r="BM2715" s="3">
        <v>11007979.41</v>
      </c>
      <c r="BN2715" s="53">
        <v>1.0862717712783436</v>
      </c>
      <c r="BO2715" s="54">
        <v>4.3470085E-3</v>
      </c>
      <c r="BP2715" s="70">
        <v>109670</v>
      </c>
      <c r="BQ2715" s="71"/>
      <c r="BR2715" s="70"/>
      <c r="BS2715" s="72"/>
      <c r="BT2715" s="72"/>
      <c r="BU2715" s="70">
        <v>132376694</v>
      </c>
      <c r="BV2715" s="70">
        <v>12629685</v>
      </c>
      <c r="BW2715" s="74">
        <v>22674402</v>
      </c>
      <c r="BX2715" s="70">
        <v>167680781</v>
      </c>
    </row>
    <row r="2716" spans="1:76" x14ac:dyDescent="0.3">
      <c r="A2716" s="73" t="s">
        <v>2322</v>
      </c>
      <c r="B2716" s="2" t="s">
        <v>170</v>
      </c>
      <c r="C2716" s="2" t="s">
        <v>120</v>
      </c>
      <c r="D2716" s="2"/>
      <c r="E2716" s="2"/>
      <c r="F2716" s="17" t="str">
        <f>+Tabela1[[#This Row],[WK]]&amp;Tabela1[[#This Row],[PK]]&amp;Tabela1[[#This Row],[GK]]</f>
        <v>2417</v>
      </c>
      <c r="G2716" s="2" t="s">
        <v>2548</v>
      </c>
      <c r="H2716" s="3">
        <v>7099940985.6199999</v>
      </c>
      <c r="I2716" s="4">
        <v>1.125</v>
      </c>
      <c r="J2716" s="3">
        <v>7987433608.8199997</v>
      </c>
      <c r="K2716" s="11">
        <v>0.02</v>
      </c>
      <c r="L2716" s="3">
        <v>159748672</v>
      </c>
      <c r="M2716" s="3"/>
      <c r="N2716" s="5"/>
      <c r="O2716" s="3">
        <v>884837186.02000022</v>
      </c>
      <c r="P2716" s="4">
        <v>1.125</v>
      </c>
      <c r="Q2716" s="3">
        <v>995441834.26999998</v>
      </c>
      <c r="R2716" s="4">
        <v>1.7000000000000001E-2</v>
      </c>
      <c r="S2716" s="3">
        <v>16922511</v>
      </c>
      <c r="T2716" s="3"/>
      <c r="U2716" s="5"/>
      <c r="V2716" s="3">
        <v>115805219</v>
      </c>
      <c r="W2716" s="5"/>
      <c r="X2716" s="3">
        <v>195369106</v>
      </c>
      <c r="Y2716" s="3">
        <v>0</v>
      </c>
      <c r="Z2716" s="3">
        <v>574934</v>
      </c>
      <c r="AA2716" s="3">
        <v>4563299</v>
      </c>
      <c r="AB2716" s="3">
        <v>166914337</v>
      </c>
      <c r="AC2716" s="3">
        <v>23316536</v>
      </c>
      <c r="AD2716" s="3">
        <v>79563887</v>
      </c>
      <c r="AE2716" s="3">
        <v>0</v>
      </c>
      <c r="AF2716" s="3">
        <v>159748672</v>
      </c>
      <c r="AG2716" s="3">
        <v>16922511</v>
      </c>
      <c r="AH2716" s="3">
        <v>79563887</v>
      </c>
      <c r="AI2716" s="3">
        <v>115805219</v>
      </c>
      <c r="AJ2716" s="3">
        <v>1872185</v>
      </c>
      <c r="AK2716" s="3">
        <v>1872185</v>
      </c>
      <c r="AL2716" s="3">
        <v>5309807</v>
      </c>
      <c r="AM2716" s="3">
        <v>-3437622</v>
      </c>
      <c r="AN2716" s="3">
        <v>-1991362</v>
      </c>
      <c r="AO2716" s="3">
        <v>0</v>
      </c>
      <c r="AP2716" s="3">
        <v>1991362</v>
      </c>
      <c r="AQ2716" s="3">
        <v>0</v>
      </c>
      <c r="AR2716" s="3">
        <f>Tabela1[[#This Row],[Potrzeby finansowe 2027
w tym:]]+Tabela1[[#This Row],[Rozliczenie 2025 potrz. fin.]]</f>
        <v>195369106</v>
      </c>
      <c r="AS2716" s="3">
        <v>0</v>
      </c>
      <c r="AT2716" s="3">
        <v>0</v>
      </c>
      <c r="AU2716" s="3"/>
      <c r="AV2716" s="3"/>
      <c r="AW2716" s="3"/>
      <c r="AX2716" s="3"/>
      <c r="AY2716" s="3"/>
      <c r="AZ2716" s="3"/>
      <c r="BA2716" s="3">
        <v>574934</v>
      </c>
      <c r="BB2716" s="3">
        <v>0</v>
      </c>
      <c r="BC2716" s="3">
        <v>616.19000000000005</v>
      </c>
      <c r="BD2716" s="3">
        <v>0</v>
      </c>
      <c r="BE2716" s="3">
        <v>46908.9</v>
      </c>
      <c r="BF2716" s="3">
        <v>0</v>
      </c>
      <c r="BG2716" s="3">
        <v>2893469</v>
      </c>
      <c r="BH2716" s="3">
        <v>147341</v>
      </c>
      <c r="BI2716" s="3">
        <v>1669830</v>
      </c>
      <c r="BJ2716" s="3">
        <v>29014484.314999998</v>
      </c>
      <c r="BK2716" s="3">
        <v>17611876.059999999</v>
      </c>
      <c r="BL2716" s="3">
        <v>9881014.5899999999</v>
      </c>
      <c r="BM2716" s="3">
        <v>25848403.84</v>
      </c>
      <c r="BN2716" s="53">
        <v>1.0287627341439369</v>
      </c>
      <c r="BO2716" s="54">
        <v>5.5923351E-3</v>
      </c>
      <c r="BP2716" s="70">
        <v>141088</v>
      </c>
      <c r="BQ2716" s="71"/>
      <c r="BR2716" s="70"/>
      <c r="BS2716" s="72"/>
      <c r="BT2716" s="72"/>
      <c r="BU2716" s="70">
        <v>159748672</v>
      </c>
      <c r="BV2716" s="70">
        <v>16922511</v>
      </c>
      <c r="BW2716" s="74">
        <v>79563887</v>
      </c>
      <c r="BX2716" s="70">
        <v>256235070</v>
      </c>
    </row>
    <row r="2717" spans="1:76" x14ac:dyDescent="0.3">
      <c r="A2717" s="73" t="s">
        <v>2322</v>
      </c>
      <c r="B2717" s="2" t="s">
        <v>185</v>
      </c>
      <c r="C2717" s="2" t="s">
        <v>12</v>
      </c>
      <c r="D2717" s="2"/>
      <c r="E2717" s="2"/>
      <c r="F2717" s="17" t="str">
        <f>+Tabela1[[#This Row],[WK]]&amp;Tabela1[[#This Row],[PK]]&amp;Tabela1[[#This Row],[GK]]</f>
        <v>2601</v>
      </c>
      <c r="G2717" s="2" t="s">
        <v>2549</v>
      </c>
      <c r="H2717" s="3">
        <v>2714732507.75</v>
      </c>
      <c r="I2717" s="4">
        <v>1.125</v>
      </c>
      <c r="J2717" s="3">
        <v>3054074071.2199998</v>
      </c>
      <c r="K2717" s="11">
        <v>0.02</v>
      </c>
      <c r="L2717" s="3">
        <v>61081481</v>
      </c>
      <c r="M2717" s="3"/>
      <c r="N2717" s="5"/>
      <c r="O2717" s="3">
        <v>337461307.92999995</v>
      </c>
      <c r="P2717" s="4">
        <v>1.125</v>
      </c>
      <c r="Q2717" s="3">
        <v>379643971.42000002</v>
      </c>
      <c r="R2717" s="4">
        <v>1.7000000000000001E-2</v>
      </c>
      <c r="S2717" s="3">
        <v>6453948</v>
      </c>
      <c r="T2717" s="3"/>
      <c r="U2717" s="5"/>
      <c r="V2717" s="3">
        <v>43424666</v>
      </c>
      <c r="W2717" s="5"/>
      <c r="X2717" s="3">
        <v>103242098</v>
      </c>
      <c r="Y2717" s="3">
        <v>17006591</v>
      </c>
      <c r="Z2717" s="3">
        <v>767771</v>
      </c>
      <c r="AA2717" s="3">
        <v>1995584</v>
      </c>
      <c r="AB2717" s="3">
        <v>77468160</v>
      </c>
      <c r="AC2717" s="3">
        <v>6003992</v>
      </c>
      <c r="AD2717" s="3">
        <v>59817432</v>
      </c>
      <c r="AE2717" s="3">
        <v>0</v>
      </c>
      <c r="AF2717" s="3">
        <v>61081481</v>
      </c>
      <c r="AG2717" s="3">
        <v>6453948</v>
      </c>
      <c r="AH2717" s="3">
        <v>59817432</v>
      </c>
      <c r="AI2717" s="3">
        <v>43424666</v>
      </c>
      <c r="AJ2717" s="3">
        <v>7190508</v>
      </c>
      <c r="AK2717" s="3">
        <v>7190508</v>
      </c>
      <c r="AL2717" s="3">
        <v>2460197</v>
      </c>
      <c r="AM2717" s="3">
        <v>4730311</v>
      </c>
      <c r="AN2717" s="3">
        <v>-1693496</v>
      </c>
      <c r="AO2717" s="3">
        <v>0</v>
      </c>
      <c r="AP2717" s="3">
        <v>1693496</v>
      </c>
      <c r="AQ2717" s="3">
        <v>0</v>
      </c>
      <c r="AR2717" s="3">
        <f>Tabela1[[#This Row],[Potrzeby finansowe 2027
w tym:]]+Tabela1[[#This Row],[Rozliczenie 2025 potrz. fin.]]</f>
        <v>103242098</v>
      </c>
      <c r="AS2717" s="3">
        <v>0</v>
      </c>
      <c r="AT2717" s="3">
        <v>0</v>
      </c>
      <c r="AU2717" s="3"/>
      <c r="AV2717" s="3"/>
      <c r="AW2717" s="3"/>
      <c r="AX2717" s="3"/>
      <c r="AY2717" s="3"/>
      <c r="AZ2717" s="3"/>
      <c r="BA2717" s="3">
        <v>767771</v>
      </c>
      <c r="BB2717" s="3">
        <v>0</v>
      </c>
      <c r="BC2717" s="3">
        <v>10.220000000000001</v>
      </c>
      <c r="BD2717" s="3">
        <v>0</v>
      </c>
      <c r="BE2717" s="3">
        <v>17471.13</v>
      </c>
      <c r="BF2717" s="3">
        <v>75883.399999999994</v>
      </c>
      <c r="BG2717" s="3">
        <v>1305587</v>
      </c>
      <c r="BH2717" s="3">
        <v>66483</v>
      </c>
      <c r="BI2717" s="3">
        <v>689997</v>
      </c>
      <c r="BJ2717" s="3">
        <v>11989191.577500001</v>
      </c>
      <c r="BK2717" s="3">
        <v>7157318.3399999999</v>
      </c>
      <c r="BL2717" s="3">
        <v>437301.49</v>
      </c>
      <c r="BM2717" s="3">
        <v>18452889.969999999</v>
      </c>
      <c r="BN2717" s="53">
        <v>0.76688301018731519</v>
      </c>
      <c r="BO2717" s="54">
        <v>2.8677377999999998E-3</v>
      </c>
      <c r="BP2717" s="70">
        <v>72350</v>
      </c>
      <c r="BQ2717" s="71"/>
      <c r="BR2717" s="70"/>
      <c r="BS2717" s="72"/>
      <c r="BT2717" s="72"/>
      <c r="BU2717" s="70">
        <v>61081481</v>
      </c>
      <c r="BV2717" s="70">
        <v>6453948</v>
      </c>
      <c r="BW2717" s="74">
        <v>59817432</v>
      </c>
      <c r="BX2717" s="70">
        <v>127352861</v>
      </c>
    </row>
    <row r="2718" spans="1:76" x14ac:dyDescent="0.3">
      <c r="A2718" s="73" t="s">
        <v>2322</v>
      </c>
      <c r="B2718" s="2" t="s">
        <v>185</v>
      </c>
      <c r="C2718" s="2" t="s">
        <v>11</v>
      </c>
      <c r="D2718" s="2"/>
      <c r="E2718" s="2"/>
      <c r="F2718" s="17" t="str">
        <f>+Tabela1[[#This Row],[WK]]&amp;Tabela1[[#This Row],[PK]]&amp;Tabela1[[#This Row],[GK]]</f>
        <v>2602</v>
      </c>
      <c r="G2718" s="2" t="s">
        <v>2550</v>
      </c>
      <c r="H2718" s="3">
        <v>3355331461.5599999</v>
      </c>
      <c r="I2718" s="4">
        <v>1.125</v>
      </c>
      <c r="J2718" s="3">
        <v>3774747894.2600002</v>
      </c>
      <c r="K2718" s="11">
        <v>0.02</v>
      </c>
      <c r="L2718" s="3">
        <v>75494958</v>
      </c>
      <c r="M2718" s="3"/>
      <c r="N2718" s="5"/>
      <c r="O2718" s="3">
        <v>395988550.26999998</v>
      </c>
      <c r="P2718" s="4">
        <v>1.125</v>
      </c>
      <c r="Q2718" s="3">
        <v>445487119.05000001</v>
      </c>
      <c r="R2718" s="4">
        <v>1.7000000000000001E-2</v>
      </c>
      <c r="S2718" s="3">
        <v>7573281</v>
      </c>
      <c r="T2718" s="3"/>
      <c r="U2718" s="5"/>
      <c r="V2718" s="3">
        <v>57846090</v>
      </c>
      <c r="W2718" s="5"/>
      <c r="X2718" s="3">
        <v>96526630</v>
      </c>
      <c r="Y2718" s="3">
        <v>11421710</v>
      </c>
      <c r="Z2718" s="3">
        <v>684954</v>
      </c>
      <c r="AA2718" s="3">
        <v>2300228</v>
      </c>
      <c r="AB2718" s="3">
        <v>66898880</v>
      </c>
      <c r="AC2718" s="3">
        <v>15220858</v>
      </c>
      <c r="AD2718" s="3">
        <v>38680541</v>
      </c>
      <c r="AE2718" s="3">
        <v>0</v>
      </c>
      <c r="AF2718" s="3">
        <v>75494958</v>
      </c>
      <c r="AG2718" s="3">
        <v>7573281</v>
      </c>
      <c r="AH2718" s="3">
        <v>38680541</v>
      </c>
      <c r="AI2718" s="3">
        <v>57846090</v>
      </c>
      <c r="AJ2718" s="3">
        <v>5365670</v>
      </c>
      <c r="AK2718" s="3">
        <v>5365670</v>
      </c>
      <c r="AL2718" s="3">
        <v>2937473</v>
      </c>
      <c r="AM2718" s="3">
        <v>2428197</v>
      </c>
      <c r="AN2718" s="3">
        <v>-430423</v>
      </c>
      <c r="AO2718" s="3">
        <v>0</v>
      </c>
      <c r="AP2718" s="3">
        <v>430423</v>
      </c>
      <c r="AQ2718" s="3">
        <v>0</v>
      </c>
      <c r="AR2718" s="3">
        <f>Tabela1[[#This Row],[Potrzeby finansowe 2027
w tym:]]+Tabela1[[#This Row],[Rozliczenie 2025 potrz. fin.]]</f>
        <v>96526630</v>
      </c>
      <c r="AS2718" s="3">
        <v>0</v>
      </c>
      <c r="AT2718" s="3">
        <v>0</v>
      </c>
      <c r="AU2718" s="3"/>
      <c r="AV2718" s="3"/>
      <c r="AW2718" s="3"/>
      <c r="AX2718" s="3"/>
      <c r="AY2718" s="3"/>
      <c r="AZ2718" s="3"/>
      <c r="BA2718" s="3">
        <v>684954</v>
      </c>
      <c r="BB2718" s="3">
        <v>0</v>
      </c>
      <c r="BC2718" s="3">
        <v>49.97</v>
      </c>
      <c r="BD2718" s="3">
        <v>0</v>
      </c>
      <c r="BE2718" s="3">
        <v>12916.41</v>
      </c>
      <c r="BF2718" s="3">
        <v>71294.81</v>
      </c>
      <c r="BG2718" s="3">
        <v>1565141</v>
      </c>
      <c r="BH2718" s="3">
        <v>79700</v>
      </c>
      <c r="BI2718" s="3">
        <v>735087</v>
      </c>
      <c r="BJ2718" s="3">
        <v>12772662.27</v>
      </c>
      <c r="BK2718" s="3">
        <v>4447286.09</v>
      </c>
      <c r="BL2718" s="3">
        <v>6824433.6900000004</v>
      </c>
      <c r="BM2718" s="3">
        <v>19652637.34</v>
      </c>
      <c r="BN2718" s="53">
        <v>0.85333552415379565</v>
      </c>
      <c r="BO2718" s="54">
        <v>3.1699722000000001E-3</v>
      </c>
      <c r="BP2718" s="70">
        <v>79975</v>
      </c>
      <c r="BQ2718" s="71"/>
      <c r="BR2718" s="70"/>
      <c r="BS2718" s="72"/>
      <c r="BT2718" s="72"/>
      <c r="BU2718" s="70">
        <v>75494958</v>
      </c>
      <c r="BV2718" s="70">
        <v>7573281</v>
      </c>
      <c r="BW2718" s="74">
        <v>38680541</v>
      </c>
      <c r="BX2718" s="70">
        <v>121748780</v>
      </c>
    </row>
    <row r="2719" spans="1:76" x14ac:dyDescent="0.3">
      <c r="A2719" s="73" t="s">
        <v>2322</v>
      </c>
      <c r="B2719" s="2" t="s">
        <v>185</v>
      </c>
      <c r="C2719" s="2" t="s">
        <v>16</v>
      </c>
      <c r="D2719" s="2"/>
      <c r="E2719" s="2"/>
      <c r="F2719" s="17" t="str">
        <f>+Tabela1[[#This Row],[WK]]&amp;Tabela1[[#This Row],[PK]]&amp;Tabela1[[#This Row],[GK]]</f>
        <v>2603</v>
      </c>
      <c r="G2719" s="2" t="s">
        <v>2551</v>
      </c>
      <c r="H2719" s="3">
        <v>1046749948.88</v>
      </c>
      <c r="I2719" s="4">
        <v>1.125</v>
      </c>
      <c r="J2719" s="3">
        <v>1177593692.49</v>
      </c>
      <c r="K2719" s="11">
        <v>0.02</v>
      </c>
      <c r="L2719" s="3">
        <v>23551874</v>
      </c>
      <c r="M2719" s="3"/>
      <c r="N2719" s="5"/>
      <c r="O2719" s="3">
        <v>68821463</v>
      </c>
      <c r="P2719" s="4">
        <v>1.125</v>
      </c>
      <c r="Q2719" s="3">
        <v>77424145.879999995</v>
      </c>
      <c r="R2719" s="4">
        <v>1.7000000000000001E-2</v>
      </c>
      <c r="S2719" s="3">
        <v>1316210</v>
      </c>
      <c r="T2719" s="3"/>
      <c r="U2719" s="5"/>
      <c r="V2719" s="3">
        <v>17399845</v>
      </c>
      <c r="W2719" s="5"/>
      <c r="X2719" s="3">
        <v>67977204</v>
      </c>
      <c r="Y2719" s="3">
        <v>18168239</v>
      </c>
      <c r="Z2719" s="3">
        <v>61071</v>
      </c>
      <c r="AA2719" s="3">
        <v>1279058</v>
      </c>
      <c r="AB2719" s="3">
        <v>45337077</v>
      </c>
      <c r="AC2719" s="3">
        <v>3131759</v>
      </c>
      <c r="AD2719" s="3">
        <v>50577359</v>
      </c>
      <c r="AE2719" s="3">
        <v>0</v>
      </c>
      <c r="AF2719" s="3">
        <v>23551874</v>
      </c>
      <c r="AG2719" s="3">
        <v>1316210</v>
      </c>
      <c r="AH2719" s="3">
        <v>50577359</v>
      </c>
      <c r="AI2719" s="3">
        <v>17399845</v>
      </c>
      <c r="AJ2719" s="3">
        <v>5424674</v>
      </c>
      <c r="AK2719" s="3">
        <v>5424674</v>
      </c>
      <c r="AL2719" s="3">
        <v>1189024</v>
      </c>
      <c r="AM2719" s="3">
        <v>4235650</v>
      </c>
      <c r="AN2719" s="3">
        <v>-2961390</v>
      </c>
      <c r="AO2719" s="3">
        <v>0</v>
      </c>
      <c r="AP2719" s="3">
        <v>2961390</v>
      </c>
      <c r="AQ2719" s="3">
        <v>0</v>
      </c>
      <c r="AR2719" s="3">
        <f>Tabela1[[#This Row],[Potrzeby finansowe 2027
w tym:]]+Tabela1[[#This Row],[Rozliczenie 2025 potrz. fin.]]</f>
        <v>67977204</v>
      </c>
      <c r="AS2719" s="3">
        <v>0</v>
      </c>
      <c r="AT2719" s="3">
        <v>0</v>
      </c>
      <c r="AU2719" s="3"/>
      <c r="AV2719" s="3"/>
      <c r="AW2719" s="3"/>
      <c r="AX2719" s="3"/>
      <c r="AY2719" s="3"/>
      <c r="AZ2719" s="3"/>
      <c r="BA2719" s="3">
        <v>61071</v>
      </c>
      <c r="BB2719" s="3">
        <v>0</v>
      </c>
      <c r="BC2719" s="3">
        <v>0</v>
      </c>
      <c r="BD2719" s="3">
        <v>0</v>
      </c>
      <c r="BE2719" s="3">
        <v>158.55000000000001</v>
      </c>
      <c r="BF2719" s="3">
        <v>7890.93</v>
      </c>
      <c r="BG2719" s="3">
        <v>694500</v>
      </c>
      <c r="BH2719" s="3">
        <v>31082</v>
      </c>
      <c r="BI2719" s="3">
        <v>584558</v>
      </c>
      <c r="BJ2719" s="3">
        <v>10157113.9575</v>
      </c>
      <c r="BK2719" s="3">
        <v>5401936.379999999</v>
      </c>
      <c r="BL2719" s="3">
        <v>2755794.43</v>
      </c>
      <c r="BM2719" s="3">
        <v>13509121.449999999</v>
      </c>
      <c r="BN2719" s="53">
        <v>0.55472395662175489</v>
      </c>
      <c r="BO2719" s="54">
        <v>1.4598270999999999E-3</v>
      </c>
      <c r="BP2719" s="70">
        <v>36830</v>
      </c>
      <c r="BQ2719" s="71"/>
      <c r="BR2719" s="70"/>
      <c r="BS2719" s="72"/>
      <c r="BT2719" s="72"/>
      <c r="BU2719" s="70">
        <v>23551874</v>
      </c>
      <c r="BV2719" s="70">
        <v>1316210</v>
      </c>
      <c r="BW2719" s="74">
        <v>50577359</v>
      </c>
      <c r="BX2719" s="70">
        <v>75445443</v>
      </c>
    </row>
    <row r="2720" spans="1:76" x14ac:dyDescent="0.3">
      <c r="A2720" s="73" t="s">
        <v>2322</v>
      </c>
      <c r="B2720" s="2" t="s">
        <v>185</v>
      </c>
      <c r="C2720" s="2" t="s">
        <v>18</v>
      </c>
      <c r="D2720" s="2"/>
      <c r="E2720" s="2"/>
      <c r="F2720" s="17" t="str">
        <f>+Tabela1[[#This Row],[WK]]&amp;Tabela1[[#This Row],[PK]]&amp;Tabela1[[#This Row],[GK]]</f>
        <v>2604</v>
      </c>
      <c r="G2720" s="2" t="s">
        <v>2552</v>
      </c>
      <c r="H2720" s="3">
        <v>9328362332.0799999</v>
      </c>
      <c r="I2720" s="4">
        <v>1.125</v>
      </c>
      <c r="J2720" s="3">
        <v>10494407623.59</v>
      </c>
      <c r="K2720" s="11">
        <v>0.02</v>
      </c>
      <c r="L2720" s="3">
        <v>209888152</v>
      </c>
      <c r="M2720" s="3"/>
      <c r="N2720" s="5"/>
      <c r="O2720" s="3">
        <v>973708065.38999999</v>
      </c>
      <c r="P2720" s="4">
        <v>1.125</v>
      </c>
      <c r="Q2720" s="3">
        <v>1095421573.5599999</v>
      </c>
      <c r="R2720" s="4">
        <v>1.7000000000000001E-2</v>
      </c>
      <c r="S2720" s="3">
        <v>18622167</v>
      </c>
      <c r="T2720" s="3"/>
      <c r="U2720" s="5"/>
      <c r="V2720" s="3">
        <v>145238604</v>
      </c>
      <c r="W2720" s="5"/>
      <c r="X2720" s="3">
        <v>54448630</v>
      </c>
      <c r="Y2720" s="3">
        <v>0</v>
      </c>
      <c r="Z2720" s="3">
        <v>2863811</v>
      </c>
      <c r="AA2720" s="3">
        <v>6489538</v>
      </c>
      <c r="AB2720" s="3">
        <v>45095281</v>
      </c>
      <c r="AC2720" s="3">
        <v>0</v>
      </c>
      <c r="AD2720" s="3">
        <v>0</v>
      </c>
      <c r="AE2720" s="3">
        <v>3416168</v>
      </c>
      <c r="AF2720" s="3">
        <v>206471984</v>
      </c>
      <c r="AG2720" s="3">
        <v>18622167</v>
      </c>
      <c r="AH2720" s="3">
        <v>0</v>
      </c>
      <c r="AI2720" s="3">
        <v>145238604</v>
      </c>
      <c r="AJ2720" s="3">
        <v>2361507</v>
      </c>
      <c r="AK2720" s="3">
        <v>1785013</v>
      </c>
      <c r="AL2720" s="3">
        <v>5599209</v>
      </c>
      <c r="AM2720" s="3">
        <v>-3814196</v>
      </c>
      <c r="AN2720" s="3">
        <v>-576494</v>
      </c>
      <c r="AO2720" s="3">
        <v>0</v>
      </c>
      <c r="AP2720" s="3">
        <v>0</v>
      </c>
      <c r="AQ2720" s="3">
        <v>-576494</v>
      </c>
      <c r="AR2720" s="3">
        <f>Tabela1[[#This Row],[Potrzeby finansowe 2027
w tym:]]+Tabela1[[#This Row],[Rozliczenie 2025 potrz. fin.]]</f>
        <v>53872136</v>
      </c>
      <c r="AS2720" s="3">
        <v>0</v>
      </c>
      <c r="AT2720" s="3">
        <v>0</v>
      </c>
      <c r="AU2720" s="3"/>
      <c r="AV2720" s="3"/>
      <c r="AW2720" s="3"/>
      <c r="AX2720" s="3"/>
      <c r="AY2720" s="3"/>
      <c r="AZ2720" s="3"/>
      <c r="BA2720" s="3">
        <v>2863811</v>
      </c>
      <c r="BB2720" s="3">
        <v>7097.67</v>
      </c>
      <c r="BC2720" s="3">
        <v>1927.96</v>
      </c>
      <c r="BD2720" s="3">
        <v>818.78</v>
      </c>
      <c r="BE2720" s="3">
        <v>34989.54</v>
      </c>
      <c r="BF2720" s="3">
        <v>165007.07999999999</v>
      </c>
      <c r="BG2720" s="3">
        <v>4148508</v>
      </c>
      <c r="BH2720" s="3">
        <v>211250</v>
      </c>
      <c r="BI2720" s="3">
        <v>2341030</v>
      </c>
      <c r="BJ2720" s="3">
        <v>40677074.495000005</v>
      </c>
      <c r="BK2720" s="3">
        <v>30240213.060000002</v>
      </c>
      <c r="BL2720" s="3">
        <v>1307302.8</v>
      </c>
      <c r="BM2720" s="3">
        <v>39132840.140000001</v>
      </c>
      <c r="BN2720" s="53">
        <v>1.0809562931317778</v>
      </c>
      <c r="BO2720" s="54">
        <v>6.8838909E-3</v>
      </c>
      <c r="BP2720" s="70">
        <v>173674</v>
      </c>
      <c r="BQ2720" s="71"/>
      <c r="BR2720" s="70"/>
      <c r="BS2720" s="72"/>
      <c r="BT2720" s="72"/>
      <c r="BU2720" s="70">
        <v>206471984</v>
      </c>
      <c r="BV2720" s="70">
        <v>18622167</v>
      </c>
      <c r="BW2720" s="74">
        <v>0</v>
      </c>
      <c r="BX2720" s="70">
        <v>225094151</v>
      </c>
    </row>
    <row r="2721" spans="1:76" x14ac:dyDescent="0.3">
      <c r="A2721" s="73" t="s">
        <v>2322</v>
      </c>
      <c r="B2721" s="2" t="s">
        <v>185</v>
      </c>
      <c r="C2721" s="2" t="s">
        <v>21</v>
      </c>
      <c r="D2721" s="2"/>
      <c r="E2721" s="2"/>
      <c r="F2721" s="17" t="str">
        <f>+Tabela1[[#This Row],[WK]]&amp;Tabela1[[#This Row],[PK]]&amp;Tabela1[[#This Row],[GK]]</f>
        <v>2605</v>
      </c>
      <c r="G2721" s="2" t="s">
        <v>2553</v>
      </c>
      <c r="H2721" s="3">
        <v>2933823331.0100002</v>
      </c>
      <c r="I2721" s="4">
        <v>1.125</v>
      </c>
      <c r="J2721" s="3">
        <v>3300551247.3899999</v>
      </c>
      <c r="K2721" s="11">
        <v>0.02</v>
      </c>
      <c r="L2721" s="3">
        <v>66011025</v>
      </c>
      <c r="M2721" s="3"/>
      <c r="N2721" s="5"/>
      <c r="O2721" s="3">
        <v>310704121.62</v>
      </c>
      <c r="P2721" s="4">
        <v>1.125</v>
      </c>
      <c r="Q2721" s="3">
        <v>349542136.81999999</v>
      </c>
      <c r="R2721" s="4">
        <v>1.7000000000000001E-2</v>
      </c>
      <c r="S2721" s="3">
        <v>5942216</v>
      </c>
      <c r="T2721" s="3"/>
      <c r="U2721" s="5"/>
      <c r="V2721" s="3">
        <v>49246036</v>
      </c>
      <c r="W2721" s="5"/>
      <c r="X2721" s="3">
        <v>112242034</v>
      </c>
      <c r="Y2721" s="3">
        <v>32530435</v>
      </c>
      <c r="Z2721" s="3">
        <v>698079</v>
      </c>
      <c r="AA2721" s="3">
        <v>2281993</v>
      </c>
      <c r="AB2721" s="3">
        <v>73257354</v>
      </c>
      <c r="AC2721" s="3">
        <v>3474173</v>
      </c>
      <c r="AD2721" s="3">
        <v>62995998</v>
      </c>
      <c r="AE2721" s="3">
        <v>0</v>
      </c>
      <c r="AF2721" s="3">
        <v>66011025</v>
      </c>
      <c r="AG2721" s="3">
        <v>5942216</v>
      </c>
      <c r="AH2721" s="3">
        <v>62995998</v>
      </c>
      <c r="AI2721" s="3">
        <v>49246036</v>
      </c>
      <c r="AJ2721" s="3">
        <v>8068479</v>
      </c>
      <c r="AK2721" s="3">
        <v>8068479</v>
      </c>
      <c r="AL2721" s="3">
        <v>3617890</v>
      </c>
      <c r="AM2721" s="3">
        <v>4450589</v>
      </c>
      <c r="AN2721" s="3">
        <v>-210543</v>
      </c>
      <c r="AO2721" s="3">
        <v>0</v>
      </c>
      <c r="AP2721" s="3">
        <v>210543</v>
      </c>
      <c r="AQ2721" s="3">
        <v>0</v>
      </c>
      <c r="AR2721" s="3">
        <f>Tabela1[[#This Row],[Potrzeby finansowe 2027
w tym:]]+Tabela1[[#This Row],[Rozliczenie 2025 potrz. fin.]]</f>
        <v>112242034</v>
      </c>
      <c r="AS2721" s="3">
        <v>0</v>
      </c>
      <c r="AT2721" s="3">
        <v>0</v>
      </c>
      <c r="AU2721" s="3"/>
      <c r="AV2721" s="3"/>
      <c r="AW2721" s="3"/>
      <c r="AX2721" s="3"/>
      <c r="AY2721" s="3"/>
      <c r="AZ2721" s="3"/>
      <c r="BA2721" s="3">
        <v>698079</v>
      </c>
      <c r="BB2721" s="3">
        <v>0</v>
      </c>
      <c r="BC2721" s="3">
        <v>326.77999999999997</v>
      </c>
      <c r="BD2721" s="3">
        <v>1610.96</v>
      </c>
      <c r="BE2721" s="3">
        <v>8522.5</v>
      </c>
      <c r="BF2721" s="3">
        <v>72031.69</v>
      </c>
      <c r="BG2721" s="3">
        <v>1411829</v>
      </c>
      <c r="BH2721" s="3">
        <v>71893</v>
      </c>
      <c r="BI2721" s="3">
        <v>870164</v>
      </c>
      <c r="BJ2721" s="3">
        <v>15119718.409999998</v>
      </c>
      <c r="BK2721" s="3">
        <v>7623617.9699999988</v>
      </c>
      <c r="BL2721" s="3">
        <v>413444.27</v>
      </c>
      <c r="BM2721" s="3">
        <v>29157513.219999999</v>
      </c>
      <c r="BN2721" s="53">
        <v>0.66110745974367402</v>
      </c>
      <c r="BO2721" s="54">
        <v>3.5441873E-3</v>
      </c>
      <c r="BP2721" s="70">
        <v>89416</v>
      </c>
      <c r="BQ2721" s="71"/>
      <c r="BR2721" s="70"/>
      <c r="BS2721" s="72"/>
      <c r="BT2721" s="72"/>
      <c r="BU2721" s="70">
        <v>66011025</v>
      </c>
      <c r="BV2721" s="70">
        <v>5942216</v>
      </c>
      <c r="BW2721" s="74">
        <v>62995998</v>
      </c>
      <c r="BX2721" s="70">
        <v>134949239</v>
      </c>
    </row>
    <row r="2722" spans="1:76" x14ac:dyDescent="0.3">
      <c r="A2722" s="73" t="s">
        <v>2322</v>
      </c>
      <c r="B2722" s="2" t="s">
        <v>185</v>
      </c>
      <c r="C2722" s="2" t="s">
        <v>23</v>
      </c>
      <c r="D2722" s="2"/>
      <c r="E2722" s="2"/>
      <c r="F2722" s="17" t="str">
        <f>+Tabela1[[#This Row],[WK]]&amp;Tabela1[[#This Row],[PK]]&amp;Tabela1[[#This Row],[GK]]</f>
        <v>2606</v>
      </c>
      <c r="G2722" s="2" t="s">
        <v>2554</v>
      </c>
      <c r="H2722" s="3">
        <v>1755448261.0899999</v>
      </c>
      <c r="I2722" s="4">
        <v>1.125</v>
      </c>
      <c r="J2722" s="3">
        <v>1974879293.73</v>
      </c>
      <c r="K2722" s="11">
        <v>0.02</v>
      </c>
      <c r="L2722" s="3">
        <v>39497586</v>
      </c>
      <c r="M2722" s="3"/>
      <c r="N2722" s="5"/>
      <c r="O2722" s="3">
        <v>146176355.21000001</v>
      </c>
      <c r="P2722" s="4">
        <v>1.125</v>
      </c>
      <c r="Q2722" s="3">
        <v>164448399.61000001</v>
      </c>
      <c r="R2722" s="4">
        <v>1.7000000000000001E-2</v>
      </c>
      <c r="S2722" s="3">
        <v>2795623</v>
      </c>
      <c r="T2722" s="3"/>
      <c r="U2722" s="5"/>
      <c r="V2722" s="3">
        <v>30545633</v>
      </c>
      <c r="W2722" s="5"/>
      <c r="X2722" s="3">
        <v>109306276</v>
      </c>
      <c r="Y2722" s="3">
        <v>26633810</v>
      </c>
      <c r="Z2722" s="3">
        <v>153422</v>
      </c>
      <c r="AA2722" s="3">
        <v>1917332</v>
      </c>
      <c r="AB2722" s="3">
        <v>60687154</v>
      </c>
      <c r="AC2722" s="3">
        <v>19914558</v>
      </c>
      <c r="AD2722" s="3">
        <v>78760643</v>
      </c>
      <c r="AE2722" s="3">
        <v>339470</v>
      </c>
      <c r="AF2722" s="3">
        <v>39497586</v>
      </c>
      <c r="AG2722" s="3">
        <v>2795623</v>
      </c>
      <c r="AH2722" s="3">
        <v>78421173</v>
      </c>
      <c r="AI2722" s="3">
        <v>30545633</v>
      </c>
      <c r="AJ2722" s="3">
        <v>14782130</v>
      </c>
      <c r="AK2722" s="3">
        <v>14782130</v>
      </c>
      <c r="AL2722" s="3">
        <v>-5614694</v>
      </c>
      <c r="AM2722" s="3">
        <v>20396824</v>
      </c>
      <c r="AN2722" s="3">
        <v>-2307335</v>
      </c>
      <c r="AO2722" s="3">
        <v>0</v>
      </c>
      <c r="AP2722" s="3">
        <v>2307335</v>
      </c>
      <c r="AQ2722" s="3">
        <v>0</v>
      </c>
      <c r="AR2722" s="3">
        <f>Tabela1[[#This Row],[Potrzeby finansowe 2027
w tym:]]+Tabela1[[#This Row],[Rozliczenie 2025 potrz. fin.]]</f>
        <v>109306276</v>
      </c>
      <c r="AS2722" s="3">
        <v>0</v>
      </c>
      <c r="AT2722" s="3">
        <v>0</v>
      </c>
      <c r="AU2722" s="3"/>
      <c r="AV2722" s="3"/>
      <c r="AW2722" s="3"/>
      <c r="AX2722" s="3"/>
      <c r="AY2722" s="3"/>
      <c r="AZ2722" s="3"/>
      <c r="BA2722" s="3">
        <v>153422</v>
      </c>
      <c r="BB2722" s="3">
        <v>0</v>
      </c>
      <c r="BC2722" s="3">
        <v>0</v>
      </c>
      <c r="BD2722" s="3">
        <v>0</v>
      </c>
      <c r="BE2722" s="3">
        <v>5105.74</v>
      </c>
      <c r="BF2722" s="3">
        <v>12762.2</v>
      </c>
      <c r="BG2722" s="3">
        <v>926713</v>
      </c>
      <c r="BH2722" s="3">
        <v>47190</v>
      </c>
      <c r="BI2722" s="3">
        <v>990619</v>
      </c>
      <c r="BJ2722" s="3">
        <v>17212714.672500003</v>
      </c>
      <c r="BK2722" s="3">
        <v>11797235.270000001</v>
      </c>
      <c r="BL2722" s="3">
        <v>3453884.23</v>
      </c>
      <c r="BM2722" s="3">
        <v>14754149.15</v>
      </c>
      <c r="BN2722" s="53">
        <v>0.58904863621426218</v>
      </c>
      <c r="BO2722" s="54">
        <v>2.9805277E-3</v>
      </c>
      <c r="BP2722" s="70">
        <v>58987</v>
      </c>
      <c r="BQ2722" s="71"/>
      <c r="BR2722" s="70"/>
      <c r="BS2722" s="72"/>
      <c r="BT2722" s="72"/>
      <c r="BU2722" s="70">
        <v>39497586</v>
      </c>
      <c r="BV2722" s="70">
        <v>2795623</v>
      </c>
      <c r="BW2722" s="74">
        <v>78421173</v>
      </c>
      <c r="BX2722" s="70">
        <v>120714382</v>
      </c>
    </row>
    <row r="2723" spans="1:76" x14ac:dyDescent="0.3">
      <c r="A2723" s="73" t="s">
        <v>2322</v>
      </c>
      <c r="B2723" s="2" t="s">
        <v>185</v>
      </c>
      <c r="C2723" s="2" t="s">
        <v>30</v>
      </c>
      <c r="D2723" s="2"/>
      <c r="E2723" s="2"/>
      <c r="F2723" s="17" t="str">
        <f>+Tabela1[[#This Row],[WK]]&amp;Tabela1[[#This Row],[PK]]&amp;Tabela1[[#This Row],[GK]]</f>
        <v>2607</v>
      </c>
      <c r="G2723" s="2" t="s">
        <v>2555</v>
      </c>
      <c r="H2723" s="3">
        <v>4222957207.4499998</v>
      </c>
      <c r="I2723" s="4">
        <v>1.125</v>
      </c>
      <c r="J2723" s="3">
        <v>4750826858.3800001</v>
      </c>
      <c r="K2723" s="11">
        <v>0.02</v>
      </c>
      <c r="L2723" s="3">
        <v>95016537</v>
      </c>
      <c r="M2723" s="3"/>
      <c r="N2723" s="5"/>
      <c r="O2723" s="3">
        <v>509099294.22000003</v>
      </c>
      <c r="P2723" s="4">
        <v>1.125</v>
      </c>
      <c r="Q2723" s="3">
        <v>572736706</v>
      </c>
      <c r="R2723" s="4">
        <v>1.7000000000000001E-2</v>
      </c>
      <c r="S2723" s="3">
        <v>9736524</v>
      </c>
      <c r="T2723" s="3"/>
      <c r="U2723" s="5"/>
      <c r="V2723" s="3">
        <v>71916707</v>
      </c>
      <c r="W2723" s="5"/>
      <c r="X2723" s="3">
        <v>173365963</v>
      </c>
      <c r="Y2723" s="3">
        <v>31270681</v>
      </c>
      <c r="Z2723" s="3">
        <v>407547</v>
      </c>
      <c r="AA2723" s="3">
        <v>2655688</v>
      </c>
      <c r="AB2723" s="3">
        <v>123647657</v>
      </c>
      <c r="AC2723" s="3">
        <v>15384390</v>
      </c>
      <c r="AD2723" s="3">
        <v>101449256</v>
      </c>
      <c r="AE2723" s="3">
        <v>0</v>
      </c>
      <c r="AF2723" s="3">
        <v>95016537</v>
      </c>
      <c r="AG2723" s="3">
        <v>9736524</v>
      </c>
      <c r="AH2723" s="3">
        <v>101449256</v>
      </c>
      <c r="AI2723" s="3">
        <v>71916707</v>
      </c>
      <c r="AJ2723" s="3">
        <v>5924296</v>
      </c>
      <c r="AK2723" s="3">
        <v>5924296</v>
      </c>
      <c r="AL2723" s="3">
        <v>4836816</v>
      </c>
      <c r="AM2723" s="3">
        <v>1087480</v>
      </c>
      <c r="AN2723" s="3">
        <v>-2339271</v>
      </c>
      <c r="AO2723" s="3">
        <v>0</v>
      </c>
      <c r="AP2723" s="3">
        <v>2339271</v>
      </c>
      <c r="AQ2723" s="3">
        <v>0</v>
      </c>
      <c r="AR2723" s="3">
        <f>Tabela1[[#This Row],[Potrzeby finansowe 2027
w tym:]]+Tabela1[[#This Row],[Rozliczenie 2025 potrz. fin.]]</f>
        <v>173365963</v>
      </c>
      <c r="AS2723" s="3">
        <v>0</v>
      </c>
      <c r="AT2723" s="3">
        <v>0</v>
      </c>
      <c r="AU2723" s="3"/>
      <c r="AV2723" s="3"/>
      <c r="AW2723" s="3"/>
      <c r="AX2723" s="3"/>
      <c r="AY2723" s="3"/>
      <c r="AZ2723" s="3"/>
      <c r="BA2723" s="3">
        <v>407547</v>
      </c>
      <c r="BB2723" s="3">
        <v>62.96</v>
      </c>
      <c r="BC2723" s="3">
        <v>471.74</v>
      </c>
      <c r="BD2723" s="3">
        <v>0</v>
      </c>
      <c r="BE2723" s="3">
        <v>5086.1400000000003</v>
      </c>
      <c r="BF2723" s="3">
        <v>40639.81</v>
      </c>
      <c r="BG2723" s="3">
        <v>1913125</v>
      </c>
      <c r="BH2723" s="3">
        <v>97420</v>
      </c>
      <c r="BI2723" s="3">
        <v>742563</v>
      </c>
      <c r="BJ2723" s="3">
        <v>12902564.02</v>
      </c>
      <c r="BK2723" s="3">
        <v>4875398.18</v>
      </c>
      <c r="BL2723" s="3">
        <v>3295402.7</v>
      </c>
      <c r="BM2723" s="3">
        <v>25517857.960000001</v>
      </c>
      <c r="BN2723" s="53">
        <v>0.73930331909300029</v>
      </c>
      <c r="BO2723" s="54">
        <v>4.6140959999999998E-3</v>
      </c>
      <c r="BP2723" s="70">
        <v>116408</v>
      </c>
      <c r="BQ2723" s="71"/>
      <c r="BR2723" s="70"/>
      <c r="BS2723" s="72"/>
      <c r="BT2723" s="72"/>
      <c r="BU2723" s="70">
        <v>95016537</v>
      </c>
      <c r="BV2723" s="70">
        <v>9736524</v>
      </c>
      <c r="BW2723" s="74">
        <v>101449256</v>
      </c>
      <c r="BX2723" s="70">
        <v>206202317</v>
      </c>
    </row>
    <row r="2724" spans="1:76" x14ac:dyDescent="0.3">
      <c r="A2724" s="73" t="s">
        <v>2322</v>
      </c>
      <c r="B2724" s="2" t="s">
        <v>185</v>
      </c>
      <c r="C2724" s="2" t="s">
        <v>54</v>
      </c>
      <c r="D2724" s="2"/>
      <c r="E2724" s="2"/>
      <c r="F2724" s="17" t="str">
        <f>+Tabela1[[#This Row],[WK]]&amp;Tabela1[[#This Row],[PK]]&amp;Tabela1[[#This Row],[GK]]</f>
        <v>2608</v>
      </c>
      <c r="G2724" s="2" t="s">
        <v>2556</v>
      </c>
      <c r="H2724" s="3">
        <v>1485743731.0899999</v>
      </c>
      <c r="I2724" s="4">
        <v>1.125</v>
      </c>
      <c r="J2724" s="3">
        <v>1671461697.48</v>
      </c>
      <c r="K2724" s="11">
        <v>0.02</v>
      </c>
      <c r="L2724" s="3">
        <v>33429234</v>
      </c>
      <c r="M2724" s="3"/>
      <c r="N2724" s="5"/>
      <c r="O2724" s="3">
        <v>191745113.81</v>
      </c>
      <c r="P2724" s="4">
        <v>1.125</v>
      </c>
      <c r="Q2724" s="3">
        <v>215713253.03999999</v>
      </c>
      <c r="R2724" s="4">
        <v>1.7000000000000001E-2</v>
      </c>
      <c r="S2724" s="3">
        <v>3667125</v>
      </c>
      <c r="T2724" s="3"/>
      <c r="U2724" s="5"/>
      <c r="V2724" s="3">
        <v>26054026</v>
      </c>
      <c r="W2724" s="5"/>
      <c r="X2724" s="3">
        <v>58205724</v>
      </c>
      <c r="Y2724" s="3">
        <v>9363480</v>
      </c>
      <c r="Z2724" s="3">
        <v>543504</v>
      </c>
      <c r="AA2724" s="3">
        <v>985300</v>
      </c>
      <c r="AB2724" s="3">
        <v>41055085</v>
      </c>
      <c r="AC2724" s="3">
        <v>6258355</v>
      </c>
      <c r="AD2724" s="3">
        <v>32151698</v>
      </c>
      <c r="AE2724" s="3">
        <v>0</v>
      </c>
      <c r="AF2724" s="3">
        <v>33429234</v>
      </c>
      <c r="AG2724" s="3">
        <v>3667125</v>
      </c>
      <c r="AH2724" s="3">
        <v>32151698</v>
      </c>
      <c r="AI2724" s="3">
        <v>26054026</v>
      </c>
      <c r="AJ2724" s="3">
        <v>2384857</v>
      </c>
      <c r="AK2724" s="3">
        <v>2384857</v>
      </c>
      <c r="AL2724" s="3">
        <v>1572654</v>
      </c>
      <c r="AM2724" s="3">
        <v>812203</v>
      </c>
      <c r="AN2724" s="3">
        <v>-514862</v>
      </c>
      <c r="AO2724" s="3">
        <v>0</v>
      </c>
      <c r="AP2724" s="3">
        <v>514862</v>
      </c>
      <c r="AQ2724" s="3">
        <v>0</v>
      </c>
      <c r="AR2724" s="3">
        <f>Tabela1[[#This Row],[Potrzeby finansowe 2027
w tym:]]+Tabela1[[#This Row],[Rozliczenie 2025 potrz. fin.]]</f>
        <v>58205724</v>
      </c>
      <c r="AS2724" s="3">
        <v>0</v>
      </c>
      <c r="AT2724" s="3">
        <v>0</v>
      </c>
      <c r="AU2724" s="3"/>
      <c r="AV2724" s="3"/>
      <c r="AW2724" s="3"/>
      <c r="AX2724" s="3"/>
      <c r="AY2724" s="3"/>
      <c r="AZ2724" s="3"/>
      <c r="BA2724" s="3">
        <v>543504</v>
      </c>
      <c r="BB2724" s="3">
        <v>0</v>
      </c>
      <c r="BC2724" s="3">
        <v>130.91</v>
      </c>
      <c r="BD2724" s="3">
        <v>0</v>
      </c>
      <c r="BE2724" s="3">
        <v>21248.65</v>
      </c>
      <c r="BF2724" s="3">
        <v>39159.72</v>
      </c>
      <c r="BG2724" s="3">
        <v>703900</v>
      </c>
      <c r="BH2724" s="3">
        <v>35844</v>
      </c>
      <c r="BI2724" s="3">
        <v>281400</v>
      </c>
      <c r="BJ2724" s="3">
        <v>4889520.0050000008</v>
      </c>
      <c r="BK2724" s="3">
        <v>2866284.7700000005</v>
      </c>
      <c r="BL2724" s="3">
        <v>497290</v>
      </c>
      <c r="BM2724" s="3">
        <v>7098360.9400000004</v>
      </c>
      <c r="BN2724" s="53">
        <v>0.76652152481104174</v>
      </c>
      <c r="BO2724" s="54">
        <v>1.5759887E-3</v>
      </c>
      <c r="BP2724" s="70">
        <v>39760</v>
      </c>
      <c r="BQ2724" s="71"/>
      <c r="BR2724" s="70"/>
      <c r="BS2724" s="72"/>
      <c r="BT2724" s="72"/>
      <c r="BU2724" s="70">
        <v>33429234</v>
      </c>
      <c r="BV2724" s="70">
        <v>3667125</v>
      </c>
      <c r="BW2724" s="74">
        <v>32151698</v>
      </c>
      <c r="BX2724" s="70">
        <v>69248057</v>
      </c>
    </row>
    <row r="2725" spans="1:76" x14ac:dyDescent="0.3">
      <c r="A2725" s="73" t="s">
        <v>2322</v>
      </c>
      <c r="B2725" s="2" t="s">
        <v>185</v>
      </c>
      <c r="C2725" s="2" t="s">
        <v>56</v>
      </c>
      <c r="D2725" s="2"/>
      <c r="E2725" s="2"/>
      <c r="F2725" s="17" t="str">
        <f>+Tabela1[[#This Row],[WK]]&amp;Tabela1[[#This Row],[PK]]&amp;Tabela1[[#This Row],[GK]]</f>
        <v>2609</v>
      </c>
      <c r="G2725" s="2" t="s">
        <v>2557</v>
      </c>
      <c r="H2725" s="3">
        <v>2882226965.7800002</v>
      </c>
      <c r="I2725" s="4">
        <v>1.125</v>
      </c>
      <c r="J2725" s="3">
        <v>3242505336.5</v>
      </c>
      <c r="K2725" s="11">
        <v>0.02</v>
      </c>
      <c r="L2725" s="3">
        <v>64850107</v>
      </c>
      <c r="M2725" s="3"/>
      <c r="N2725" s="5"/>
      <c r="O2725" s="3">
        <v>274663047.13999999</v>
      </c>
      <c r="P2725" s="4">
        <v>1.125</v>
      </c>
      <c r="Q2725" s="3">
        <v>308995928.02999997</v>
      </c>
      <c r="R2725" s="4">
        <v>1.7000000000000001E-2</v>
      </c>
      <c r="S2725" s="3">
        <v>5252931</v>
      </c>
      <c r="T2725" s="3"/>
      <c r="U2725" s="5"/>
      <c r="V2725" s="3">
        <v>46355498</v>
      </c>
      <c r="W2725" s="5"/>
      <c r="X2725" s="3">
        <v>96467187</v>
      </c>
      <c r="Y2725" s="3">
        <v>18472189</v>
      </c>
      <c r="Z2725" s="3">
        <v>126015</v>
      </c>
      <c r="AA2725" s="3">
        <v>2026052</v>
      </c>
      <c r="AB2725" s="3">
        <v>71882214</v>
      </c>
      <c r="AC2725" s="3">
        <v>3960717</v>
      </c>
      <c r="AD2725" s="3">
        <v>50111690</v>
      </c>
      <c r="AE2725" s="3">
        <v>0</v>
      </c>
      <c r="AF2725" s="3">
        <v>64850107</v>
      </c>
      <c r="AG2725" s="3">
        <v>5252931</v>
      </c>
      <c r="AH2725" s="3">
        <v>50111690</v>
      </c>
      <c r="AI2725" s="3">
        <v>46355498</v>
      </c>
      <c r="AJ2725" s="3">
        <v>5573555</v>
      </c>
      <c r="AK2725" s="3">
        <v>5573555</v>
      </c>
      <c r="AL2725" s="3">
        <v>2019039</v>
      </c>
      <c r="AM2725" s="3">
        <v>3554516</v>
      </c>
      <c r="AN2725" s="3">
        <v>-207683</v>
      </c>
      <c r="AO2725" s="3">
        <v>0</v>
      </c>
      <c r="AP2725" s="3">
        <v>207683</v>
      </c>
      <c r="AQ2725" s="3">
        <v>0</v>
      </c>
      <c r="AR2725" s="3">
        <f>Tabela1[[#This Row],[Potrzeby finansowe 2027
w tym:]]+Tabela1[[#This Row],[Rozliczenie 2025 potrz. fin.]]</f>
        <v>96467187</v>
      </c>
      <c r="AS2725" s="3">
        <v>0</v>
      </c>
      <c r="AT2725" s="3">
        <v>0</v>
      </c>
      <c r="AU2725" s="3"/>
      <c r="AV2725" s="3"/>
      <c r="AW2725" s="3"/>
      <c r="AX2725" s="3"/>
      <c r="AY2725" s="3"/>
      <c r="AZ2725" s="3"/>
      <c r="BA2725" s="3">
        <v>126015</v>
      </c>
      <c r="BB2725" s="3">
        <v>0</v>
      </c>
      <c r="BC2725" s="3">
        <v>704.54</v>
      </c>
      <c r="BD2725" s="3">
        <v>0</v>
      </c>
      <c r="BE2725" s="3">
        <v>3966.17</v>
      </c>
      <c r="BF2725" s="3">
        <v>3778.29</v>
      </c>
      <c r="BG2725" s="3">
        <v>1378091</v>
      </c>
      <c r="BH2725" s="3">
        <v>70175</v>
      </c>
      <c r="BI2725" s="3">
        <v>647961</v>
      </c>
      <c r="BJ2725" s="3">
        <v>11258779.902499998</v>
      </c>
      <c r="BK2725" s="3">
        <v>3328580.5599999987</v>
      </c>
      <c r="BL2725" s="3">
        <v>926502.8</v>
      </c>
      <c r="BM2725" s="3">
        <v>29867791.77</v>
      </c>
      <c r="BN2725" s="53">
        <v>0.75979296746631619</v>
      </c>
      <c r="BO2725" s="54">
        <v>3.0045819E-3</v>
      </c>
      <c r="BP2725" s="70">
        <v>75802</v>
      </c>
      <c r="BQ2725" s="71"/>
      <c r="BR2725" s="70"/>
      <c r="BS2725" s="72"/>
      <c r="BT2725" s="72"/>
      <c r="BU2725" s="70">
        <v>64850107</v>
      </c>
      <c r="BV2725" s="70">
        <v>5252931</v>
      </c>
      <c r="BW2725" s="74">
        <v>50111690</v>
      </c>
      <c r="BX2725" s="70">
        <v>120214728</v>
      </c>
    </row>
    <row r="2726" spans="1:76" x14ac:dyDescent="0.3">
      <c r="A2726" s="73" t="s">
        <v>2322</v>
      </c>
      <c r="B2726" s="2" t="s">
        <v>185</v>
      </c>
      <c r="C2726" s="2" t="s">
        <v>69</v>
      </c>
      <c r="D2726" s="2"/>
      <c r="E2726" s="2"/>
      <c r="F2726" s="17" t="str">
        <f>+Tabela1[[#This Row],[WK]]&amp;Tabela1[[#This Row],[PK]]&amp;Tabela1[[#This Row],[GK]]</f>
        <v>2610</v>
      </c>
      <c r="G2726" s="2" t="s">
        <v>2558</v>
      </c>
      <c r="H2726" s="3">
        <v>3200215267.0700002</v>
      </c>
      <c r="I2726" s="4">
        <v>1.125</v>
      </c>
      <c r="J2726" s="3">
        <v>3600242175.4499998</v>
      </c>
      <c r="K2726" s="11">
        <v>0.02</v>
      </c>
      <c r="L2726" s="3">
        <v>72004844</v>
      </c>
      <c r="M2726" s="3"/>
      <c r="N2726" s="5"/>
      <c r="O2726" s="3">
        <v>1015072093.2200001</v>
      </c>
      <c r="P2726" s="4">
        <v>1.125</v>
      </c>
      <c r="Q2726" s="3">
        <v>1141956104.8699999</v>
      </c>
      <c r="R2726" s="4">
        <v>1.7000000000000001E-2</v>
      </c>
      <c r="S2726" s="3">
        <v>19413254</v>
      </c>
      <c r="T2726" s="3"/>
      <c r="U2726" s="5"/>
      <c r="V2726" s="3">
        <v>61144119</v>
      </c>
      <c r="W2726" s="5"/>
      <c r="X2726" s="3">
        <v>123024108</v>
      </c>
      <c r="Y2726" s="3">
        <v>7570591</v>
      </c>
      <c r="Z2726" s="3">
        <v>562399</v>
      </c>
      <c r="AA2726" s="3">
        <v>2023212</v>
      </c>
      <c r="AB2726" s="3">
        <v>94059755</v>
      </c>
      <c r="AC2726" s="3">
        <v>18808151</v>
      </c>
      <c r="AD2726" s="3">
        <v>61879989</v>
      </c>
      <c r="AE2726" s="3">
        <v>0</v>
      </c>
      <c r="AF2726" s="3">
        <v>72004844</v>
      </c>
      <c r="AG2726" s="3">
        <v>19413254</v>
      </c>
      <c r="AH2726" s="3">
        <v>61879989</v>
      </c>
      <c r="AI2726" s="3">
        <v>61144119</v>
      </c>
      <c r="AJ2726" s="3">
        <v>1837378</v>
      </c>
      <c r="AK2726" s="3">
        <v>1837378</v>
      </c>
      <c r="AL2726" s="3">
        <v>5025711</v>
      </c>
      <c r="AM2726" s="3">
        <v>-3188333</v>
      </c>
      <c r="AN2726" s="3">
        <v>-984802</v>
      </c>
      <c r="AO2726" s="3">
        <v>0</v>
      </c>
      <c r="AP2726" s="3">
        <v>984802</v>
      </c>
      <c r="AQ2726" s="3">
        <v>0</v>
      </c>
      <c r="AR2726" s="3">
        <f>Tabela1[[#This Row],[Potrzeby finansowe 2027
w tym:]]+Tabela1[[#This Row],[Rozliczenie 2025 potrz. fin.]]</f>
        <v>123024108</v>
      </c>
      <c r="AS2726" s="3">
        <v>0</v>
      </c>
      <c r="AT2726" s="3">
        <v>0</v>
      </c>
      <c r="AU2726" s="3"/>
      <c r="AV2726" s="3"/>
      <c r="AW2726" s="3"/>
      <c r="AX2726" s="3"/>
      <c r="AY2726" s="3"/>
      <c r="AZ2726" s="3"/>
      <c r="BA2726" s="3">
        <v>562399</v>
      </c>
      <c r="BB2726" s="3">
        <v>527.49</v>
      </c>
      <c r="BC2726" s="3">
        <v>3282.48</v>
      </c>
      <c r="BD2726" s="3">
        <v>0</v>
      </c>
      <c r="BE2726" s="3">
        <v>11008.53</v>
      </c>
      <c r="BF2726" s="3">
        <v>14969.45</v>
      </c>
      <c r="BG2726" s="3">
        <v>1302072</v>
      </c>
      <c r="BH2726" s="3">
        <v>66304</v>
      </c>
      <c r="BI2726" s="3">
        <v>721140</v>
      </c>
      <c r="BJ2726" s="3">
        <v>12530315.985000003</v>
      </c>
      <c r="BK2726" s="3">
        <v>6260253.8800000027</v>
      </c>
      <c r="BL2726" s="3">
        <v>2734214.17</v>
      </c>
      <c r="BM2726" s="3">
        <v>19611820.079999998</v>
      </c>
      <c r="BN2726" s="53">
        <v>0.90619454485704887</v>
      </c>
      <c r="BO2726" s="54">
        <v>3.3372508000000002E-3</v>
      </c>
      <c r="BP2726" s="70">
        <v>82880</v>
      </c>
      <c r="BQ2726" s="71"/>
      <c r="BR2726" s="70"/>
      <c r="BS2726" s="72"/>
      <c r="BT2726" s="72"/>
      <c r="BU2726" s="70">
        <v>72004844</v>
      </c>
      <c r="BV2726" s="70">
        <v>19413254</v>
      </c>
      <c r="BW2726" s="74">
        <v>61879989</v>
      </c>
      <c r="BX2726" s="70">
        <v>153298087</v>
      </c>
    </row>
    <row r="2727" spans="1:76" x14ac:dyDescent="0.3">
      <c r="A2727" s="73" t="s">
        <v>2322</v>
      </c>
      <c r="B2727" s="2" t="s">
        <v>185</v>
      </c>
      <c r="C2727" s="2" t="s">
        <v>71</v>
      </c>
      <c r="D2727" s="2"/>
      <c r="E2727" s="2"/>
      <c r="F2727" s="17" t="str">
        <f>+Tabela1[[#This Row],[WK]]&amp;Tabela1[[#This Row],[PK]]&amp;Tabela1[[#This Row],[GK]]</f>
        <v>2611</v>
      </c>
      <c r="G2727" s="2" t="s">
        <v>2559</v>
      </c>
      <c r="H2727" s="3">
        <v>3744833044.9099998</v>
      </c>
      <c r="I2727" s="4">
        <v>1.125</v>
      </c>
      <c r="J2727" s="3">
        <v>4212937175.52</v>
      </c>
      <c r="K2727" s="11">
        <v>0.02</v>
      </c>
      <c r="L2727" s="3">
        <v>84258744</v>
      </c>
      <c r="M2727" s="3"/>
      <c r="N2727" s="5"/>
      <c r="O2727" s="3">
        <v>439423869.98000002</v>
      </c>
      <c r="P2727" s="4">
        <v>1.125</v>
      </c>
      <c r="Q2727" s="3">
        <v>494351853.73000002</v>
      </c>
      <c r="R2727" s="4">
        <v>1.7000000000000001E-2</v>
      </c>
      <c r="S2727" s="3">
        <v>8403982</v>
      </c>
      <c r="T2727" s="3"/>
      <c r="U2727" s="5"/>
      <c r="V2727" s="3">
        <v>61935853</v>
      </c>
      <c r="W2727" s="5"/>
      <c r="X2727" s="3">
        <v>105069180</v>
      </c>
      <c r="Y2727" s="3">
        <v>16328144</v>
      </c>
      <c r="Z2727" s="3">
        <v>396131</v>
      </c>
      <c r="AA2727" s="3">
        <v>2605664</v>
      </c>
      <c r="AB2727" s="3">
        <v>77164056</v>
      </c>
      <c r="AC2727" s="3">
        <v>8575185</v>
      </c>
      <c r="AD2727" s="3">
        <v>43133327</v>
      </c>
      <c r="AE2727" s="3">
        <v>0</v>
      </c>
      <c r="AF2727" s="3">
        <v>84258744</v>
      </c>
      <c r="AG2727" s="3">
        <v>8403982</v>
      </c>
      <c r="AH2727" s="3">
        <v>43133327</v>
      </c>
      <c r="AI2727" s="3">
        <v>61935853</v>
      </c>
      <c r="AJ2727" s="3">
        <v>3269356</v>
      </c>
      <c r="AK2727" s="3">
        <v>3269356</v>
      </c>
      <c r="AL2727" s="3">
        <v>4288817</v>
      </c>
      <c r="AM2727" s="3">
        <v>-1019461</v>
      </c>
      <c r="AN2727" s="3">
        <v>850182</v>
      </c>
      <c r="AO2727" s="3">
        <v>0</v>
      </c>
      <c r="AP2727" s="3">
        <v>-850182</v>
      </c>
      <c r="AQ2727" s="3">
        <v>0</v>
      </c>
      <c r="AR2727" s="3">
        <f>Tabela1[[#This Row],[Potrzeby finansowe 2027
w tym:]]+Tabela1[[#This Row],[Rozliczenie 2025 potrz. fin.]]</f>
        <v>105069180</v>
      </c>
      <c r="AS2727" s="3">
        <v>0</v>
      </c>
      <c r="AT2727" s="3">
        <v>0</v>
      </c>
      <c r="AU2727" s="3"/>
      <c r="AV2727" s="3"/>
      <c r="AW2727" s="3"/>
      <c r="AX2727" s="3"/>
      <c r="AY2727" s="3"/>
      <c r="AZ2727" s="3"/>
      <c r="BA2727" s="3">
        <v>396131</v>
      </c>
      <c r="BB2727" s="3">
        <v>0.03</v>
      </c>
      <c r="BC2727" s="3">
        <v>185.1</v>
      </c>
      <c r="BD2727" s="3">
        <v>0</v>
      </c>
      <c r="BE2727" s="3">
        <v>7297.97</v>
      </c>
      <c r="BF2727" s="3">
        <v>39927.519999999997</v>
      </c>
      <c r="BG2727" s="3">
        <v>1607814</v>
      </c>
      <c r="BH2727" s="3">
        <v>81873</v>
      </c>
      <c r="BI2727" s="3">
        <v>997850</v>
      </c>
      <c r="BJ2727" s="3">
        <v>17338360.392500002</v>
      </c>
      <c r="BK2727" s="3">
        <v>4600745.5600000024</v>
      </c>
      <c r="BL2727" s="3">
        <v>3922174.54</v>
      </c>
      <c r="BM2727" s="3">
        <v>43106110.25</v>
      </c>
      <c r="BN2727" s="53">
        <v>0.8194955635885639</v>
      </c>
      <c r="BO2727" s="54">
        <v>3.6821349E-3</v>
      </c>
      <c r="BP2727" s="70">
        <v>92896</v>
      </c>
      <c r="BQ2727" s="71"/>
      <c r="BR2727" s="70"/>
      <c r="BS2727" s="72"/>
      <c r="BT2727" s="72"/>
      <c r="BU2727" s="70">
        <v>84258744</v>
      </c>
      <c r="BV2727" s="70">
        <v>8403982</v>
      </c>
      <c r="BW2727" s="74">
        <v>43133327</v>
      </c>
      <c r="BX2727" s="70">
        <v>135796053</v>
      </c>
    </row>
    <row r="2728" spans="1:76" x14ac:dyDescent="0.3">
      <c r="A2728" s="73" t="s">
        <v>2322</v>
      </c>
      <c r="B2728" s="2" t="s">
        <v>185</v>
      </c>
      <c r="C2728" s="2" t="s">
        <v>72</v>
      </c>
      <c r="D2728" s="2"/>
      <c r="E2728" s="2"/>
      <c r="F2728" s="17" t="str">
        <f>+Tabela1[[#This Row],[WK]]&amp;Tabela1[[#This Row],[PK]]&amp;Tabela1[[#This Row],[GK]]</f>
        <v>2612</v>
      </c>
      <c r="G2728" s="2" t="s">
        <v>2560</v>
      </c>
      <c r="H2728" s="3">
        <v>2966818455.0500002</v>
      </c>
      <c r="I2728" s="4">
        <v>1.125</v>
      </c>
      <c r="J2728" s="3">
        <v>3337670761.9299998</v>
      </c>
      <c r="K2728" s="11">
        <v>0.02</v>
      </c>
      <c r="L2728" s="3">
        <v>66753415</v>
      </c>
      <c r="M2728" s="3"/>
      <c r="N2728" s="5"/>
      <c r="O2728" s="3">
        <v>400842904.62</v>
      </c>
      <c r="P2728" s="4">
        <v>1.125</v>
      </c>
      <c r="Q2728" s="3">
        <v>450948267.69999999</v>
      </c>
      <c r="R2728" s="4">
        <v>1.7000000000000001E-2</v>
      </c>
      <c r="S2728" s="3">
        <v>7666121</v>
      </c>
      <c r="T2728" s="3"/>
      <c r="U2728" s="5"/>
      <c r="V2728" s="3">
        <v>50720378</v>
      </c>
      <c r="W2728" s="5"/>
      <c r="X2728" s="3">
        <v>72867119</v>
      </c>
      <c r="Y2728" s="3">
        <v>2579627</v>
      </c>
      <c r="Z2728" s="3">
        <v>307315</v>
      </c>
      <c r="AA2728" s="3">
        <v>2122095</v>
      </c>
      <c r="AB2728" s="3">
        <v>50969191</v>
      </c>
      <c r="AC2728" s="3">
        <v>16888891</v>
      </c>
      <c r="AD2728" s="3">
        <v>22146740</v>
      </c>
      <c r="AE2728" s="3">
        <v>0</v>
      </c>
      <c r="AF2728" s="3">
        <v>66753415</v>
      </c>
      <c r="AG2728" s="3">
        <v>7666121</v>
      </c>
      <c r="AH2728" s="3">
        <v>22146740</v>
      </c>
      <c r="AI2728" s="3">
        <v>50720378</v>
      </c>
      <c r="AJ2728" s="3">
        <v>7236011</v>
      </c>
      <c r="AK2728" s="3">
        <v>7236011</v>
      </c>
      <c r="AL2728" s="3">
        <v>-1637043</v>
      </c>
      <c r="AM2728" s="3">
        <v>8873054</v>
      </c>
      <c r="AN2728" s="3">
        <v>289045</v>
      </c>
      <c r="AO2728" s="3">
        <v>0</v>
      </c>
      <c r="AP2728" s="3">
        <v>-289045</v>
      </c>
      <c r="AQ2728" s="3">
        <v>0</v>
      </c>
      <c r="AR2728" s="3">
        <f>Tabela1[[#This Row],[Potrzeby finansowe 2027
w tym:]]+Tabela1[[#This Row],[Rozliczenie 2025 potrz. fin.]]</f>
        <v>72867119</v>
      </c>
      <c r="AS2728" s="3">
        <v>0</v>
      </c>
      <c r="AT2728" s="3">
        <v>0</v>
      </c>
      <c r="AU2728" s="3"/>
      <c r="AV2728" s="3"/>
      <c r="AW2728" s="3"/>
      <c r="AX2728" s="3"/>
      <c r="AY2728" s="3"/>
      <c r="AZ2728" s="3"/>
      <c r="BA2728" s="3">
        <v>307315</v>
      </c>
      <c r="BB2728" s="3">
        <v>0</v>
      </c>
      <c r="BC2728" s="3">
        <v>68.83</v>
      </c>
      <c r="BD2728" s="3">
        <v>0</v>
      </c>
      <c r="BE2728" s="3">
        <v>4513.5</v>
      </c>
      <c r="BF2728" s="3">
        <v>33445.85</v>
      </c>
      <c r="BG2728" s="3">
        <v>1319039</v>
      </c>
      <c r="BH2728" s="3">
        <v>67168</v>
      </c>
      <c r="BI2728" s="3">
        <v>803056</v>
      </c>
      <c r="BJ2728" s="3">
        <v>13953678.07</v>
      </c>
      <c r="BK2728" s="3">
        <v>5370111.7300000004</v>
      </c>
      <c r="BL2728" s="3">
        <v>5993433.8899999997</v>
      </c>
      <c r="BM2728" s="3">
        <v>22347397.579999998</v>
      </c>
      <c r="BN2728" s="53">
        <v>0.95847025961222476</v>
      </c>
      <c r="BO2728" s="54">
        <v>2.5284130999999998E-3</v>
      </c>
      <c r="BP2728" s="70">
        <v>63789</v>
      </c>
      <c r="BQ2728" s="71"/>
      <c r="BR2728" s="70"/>
      <c r="BS2728" s="72"/>
      <c r="BT2728" s="72"/>
      <c r="BU2728" s="70">
        <v>66753415</v>
      </c>
      <c r="BV2728" s="70">
        <v>7666121</v>
      </c>
      <c r="BW2728" s="74">
        <v>22146740</v>
      </c>
      <c r="BX2728" s="70">
        <v>96566276</v>
      </c>
    </row>
    <row r="2729" spans="1:76" x14ac:dyDescent="0.3">
      <c r="A2729" s="73" t="s">
        <v>2322</v>
      </c>
      <c r="B2729" s="2" t="s">
        <v>185</v>
      </c>
      <c r="C2729" s="2" t="s">
        <v>74</v>
      </c>
      <c r="D2729" s="2"/>
      <c r="E2729" s="2"/>
      <c r="F2729" s="17" t="str">
        <f>+Tabela1[[#This Row],[WK]]&amp;Tabela1[[#This Row],[PK]]&amp;Tabela1[[#This Row],[GK]]</f>
        <v>2613</v>
      </c>
      <c r="G2729" s="2" t="s">
        <v>2561</v>
      </c>
      <c r="H2729" s="3">
        <v>1862620608.9200001</v>
      </c>
      <c r="I2729" s="4">
        <v>1.125</v>
      </c>
      <c r="J2729" s="3">
        <v>2095448185.04</v>
      </c>
      <c r="K2729" s="11">
        <v>0.02</v>
      </c>
      <c r="L2729" s="3">
        <v>41908964</v>
      </c>
      <c r="M2729" s="3"/>
      <c r="N2729" s="5"/>
      <c r="O2729" s="3">
        <v>578499543.11000001</v>
      </c>
      <c r="P2729" s="4">
        <v>1.125</v>
      </c>
      <c r="Q2729" s="3">
        <v>650811986</v>
      </c>
      <c r="R2729" s="4">
        <v>1.7000000000000001E-2</v>
      </c>
      <c r="S2729" s="3">
        <v>11063804</v>
      </c>
      <c r="T2729" s="3"/>
      <c r="U2729" s="5"/>
      <c r="V2729" s="3">
        <v>37717098</v>
      </c>
      <c r="W2729" s="5"/>
      <c r="X2729" s="3">
        <v>57819611</v>
      </c>
      <c r="Y2729" s="3">
        <v>2264792</v>
      </c>
      <c r="Z2729" s="3">
        <v>483174</v>
      </c>
      <c r="AA2729" s="3">
        <v>1674104</v>
      </c>
      <c r="AB2729" s="3">
        <v>40534665</v>
      </c>
      <c r="AC2729" s="3">
        <v>12862876</v>
      </c>
      <c r="AD2729" s="3">
        <v>20102513</v>
      </c>
      <c r="AE2729" s="3">
        <v>0</v>
      </c>
      <c r="AF2729" s="3">
        <v>41908964</v>
      </c>
      <c r="AG2729" s="3">
        <v>11063804</v>
      </c>
      <c r="AH2729" s="3">
        <v>20102513</v>
      </c>
      <c r="AI2729" s="3">
        <v>37717098</v>
      </c>
      <c r="AJ2729" s="3">
        <v>1836217</v>
      </c>
      <c r="AK2729" s="3">
        <v>1836217</v>
      </c>
      <c r="AL2729" s="3">
        <v>2258693</v>
      </c>
      <c r="AM2729" s="3">
        <v>-422476</v>
      </c>
      <c r="AN2729" s="3">
        <v>-1880084</v>
      </c>
      <c r="AO2729" s="3">
        <v>0</v>
      </c>
      <c r="AP2729" s="3">
        <v>1880084</v>
      </c>
      <c r="AQ2729" s="3">
        <v>0</v>
      </c>
      <c r="AR2729" s="3">
        <f>Tabela1[[#This Row],[Potrzeby finansowe 2027
w tym:]]+Tabela1[[#This Row],[Rozliczenie 2025 potrz. fin.]]</f>
        <v>57819611</v>
      </c>
      <c r="AS2729" s="3">
        <v>0</v>
      </c>
      <c r="AT2729" s="3">
        <v>0</v>
      </c>
      <c r="AU2729" s="3"/>
      <c r="AV2729" s="3"/>
      <c r="AW2729" s="3"/>
      <c r="AX2729" s="3"/>
      <c r="AY2729" s="3"/>
      <c r="AZ2729" s="3"/>
      <c r="BA2729" s="3">
        <v>483174</v>
      </c>
      <c r="BB2729" s="3">
        <v>0</v>
      </c>
      <c r="BC2729" s="3">
        <v>360.85</v>
      </c>
      <c r="BD2729" s="3">
        <v>6146.74</v>
      </c>
      <c r="BE2729" s="3">
        <v>6390.13</v>
      </c>
      <c r="BF2729" s="3">
        <v>32677.79</v>
      </c>
      <c r="BG2729" s="3">
        <v>826246</v>
      </c>
      <c r="BH2729" s="3">
        <v>42074</v>
      </c>
      <c r="BI2729" s="3">
        <v>847858</v>
      </c>
      <c r="BJ2729" s="3">
        <v>14732144.609999999</v>
      </c>
      <c r="BK2729" s="3">
        <v>6541476.5599999987</v>
      </c>
      <c r="BL2729" s="3">
        <v>1363755.63</v>
      </c>
      <c r="BM2729" s="3">
        <v>30035160.940000001</v>
      </c>
      <c r="BN2729" s="53">
        <v>0.94926881367071969</v>
      </c>
      <c r="BO2729" s="54">
        <v>1.8172035E-3</v>
      </c>
      <c r="BP2729" s="70">
        <v>45846</v>
      </c>
      <c r="BQ2729" s="71"/>
      <c r="BR2729" s="70"/>
      <c r="BS2729" s="72"/>
      <c r="BT2729" s="72"/>
      <c r="BU2729" s="70">
        <v>41908964</v>
      </c>
      <c r="BV2729" s="70">
        <v>11063804</v>
      </c>
      <c r="BW2729" s="74">
        <v>20102513</v>
      </c>
      <c r="BX2729" s="70">
        <v>73075281</v>
      </c>
    </row>
    <row r="2730" spans="1:76" x14ac:dyDescent="0.3">
      <c r="A2730" s="73" t="s">
        <v>2322</v>
      </c>
      <c r="B2730" s="2" t="s">
        <v>1126</v>
      </c>
      <c r="C2730" s="2" t="s">
        <v>12</v>
      </c>
      <c r="D2730" s="2"/>
      <c r="E2730" s="2"/>
      <c r="F2730" s="17" t="str">
        <f>+Tabela1[[#This Row],[WK]]&amp;Tabela1[[#This Row],[PK]]&amp;Tabela1[[#This Row],[GK]]</f>
        <v>2801</v>
      </c>
      <c r="G2730" s="2" t="s">
        <v>2562</v>
      </c>
      <c r="H2730" s="3">
        <v>2057816544.8499999</v>
      </c>
      <c r="I2730" s="4">
        <v>1.125</v>
      </c>
      <c r="J2730" s="3">
        <v>2315043612.96</v>
      </c>
      <c r="K2730" s="11">
        <v>0.02</v>
      </c>
      <c r="L2730" s="3">
        <v>46300872</v>
      </c>
      <c r="M2730" s="3"/>
      <c r="N2730" s="5"/>
      <c r="O2730" s="3">
        <v>91251821.720000014</v>
      </c>
      <c r="P2730" s="4">
        <v>1.125</v>
      </c>
      <c r="Q2730" s="3">
        <v>102658299.44</v>
      </c>
      <c r="R2730" s="4">
        <v>1.7000000000000001E-2</v>
      </c>
      <c r="S2730" s="3">
        <v>1745191</v>
      </c>
      <c r="T2730" s="3"/>
      <c r="U2730" s="5"/>
      <c r="V2730" s="3">
        <v>32742768</v>
      </c>
      <c r="W2730" s="5"/>
      <c r="X2730" s="3">
        <v>93682334</v>
      </c>
      <c r="Y2730" s="3">
        <v>26936221</v>
      </c>
      <c r="Z2730" s="3">
        <v>1271891</v>
      </c>
      <c r="AA2730" s="3">
        <v>2199530</v>
      </c>
      <c r="AB2730" s="3">
        <v>44659707</v>
      </c>
      <c r="AC2730" s="3">
        <v>18614985</v>
      </c>
      <c r="AD2730" s="3">
        <v>60939566</v>
      </c>
      <c r="AE2730" s="3">
        <v>0</v>
      </c>
      <c r="AF2730" s="3">
        <v>46300872</v>
      </c>
      <c r="AG2730" s="3">
        <v>1745191</v>
      </c>
      <c r="AH2730" s="3">
        <v>60939566</v>
      </c>
      <c r="AI2730" s="3">
        <v>32742768</v>
      </c>
      <c r="AJ2730" s="3">
        <v>4379512</v>
      </c>
      <c r="AK2730" s="3">
        <v>4379512</v>
      </c>
      <c r="AL2730" s="3">
        <v>1744134</v>
      </c>
      <c r="AM2730" s="3">
        <v>2635378</v>
      </c>
      <c r="AN2730" s="3">
        <v>-1243970</v>
      </c>
      <c r="AO2730" s="3">
        <v>0</v>
      </c>
      <c r="AP2730" s="3">
        <v>1243970</v>
      </c>
      <c r="AQ2730" s="3">
        <v>0</v>
      </c>
      <c r="AR2730" s="3">
        <f>Tabela1[[#This Row],[Potrzeby finansowe 2027
w tym:]]+Tabela1[[#This Row],[Rozliczenie 2025 potrz. fin.]]</f>
        <v>93682334</v>
      </c>
      <c r="AS2730" s="3">
        <v>0</v>
      </c>
      <c r="AT2730" s="3">
        <v>0</v>
      </c>
      <c r="AU2730" s="3"/>
      <c r="AV2730" s="3"/>
      <c r="AW2730" s="3"/>
      <c r="AX2730" s="3"/>
      <c r="AY2730" s="3"/>
      <c r="AZ2730" s="3"/>
      <c r="BA2730" s="3">
        <v>1271891</v>
      </c>
      <c r="BB2730" s="3">
        <v>0</v>
      </c>
      <c r="BC2730" s="3">
        <v>358.56</v>
      </c>
      <c r="BD2730" s="3">
        <v>24060.23</v>
      </c>
      <c r="BE2730" s="3">
        <v>62350.49</v>
      </c>
      <c r="BF2730" s="3">
        <v>0</v>
      </c>
      <c r="BG2730" s="3">
        <v>1008112</v>
      </c>
      <c r="BH2730" s="3">
        <v>51335</v>
      </c>
      <c r="BI2730" s="3">
        <v>1191418</v>
      </c>
      <c r="BJ2730" s="3">
        <v>20701731.984999999</v>
      </c>
      <c r="BK2730" s="3">
        <v>12585945.640000001</v>
      </c>
      <c r="BL2730" s="3">
        <v>2096272.08</v>
      </c>
      <c r="BM2730" s="3">
        <v>28270601.219999999</v>
      </c>
      <c r="BN2730" s="53">
        <v>0.61513309234308244</v>
      </c>
      <c r="BO2730" s="54">
        <v>2.7094326000000001E-3</v>
      </c>
      <c r="BP2730" s="70">
        <v>64169</v>
      </c>
      <c r="BQ2730" s="71"/>
      <c r="BR2730" s="70"/>
      <c r="BS2730" s="72"/>
      <c r="BT2730" s="72"/>
      <c r="BU2730" s="70">
        <v>46300872</v>
      </c>
      <c r="BV2730" s="70">
        <v>1745191</v>
      </c>
      <c r="BW2730" s="74">
        <v>60939566</v>
      </c>
      <c r="BX2730" s="70">
        <v>108985629</v>
      </c>
    </row>
    <row r="2731" spans="1:76" x14ac:dyDescent="0.3">
      <c r="A2731" s="73" t="s">
        <v>2322</v>
      </c>
      <c r="B2731" s="2" t="s">
        <v>1126</v>
      </c>
      <c r="C2731" s="2" t="s">
        <v>11</v>
      </c>
      <c r="D2731" s="2"/>
      <c r="E2731" s="2"/>
      <c r="F2731" s="17" t="str">
        <f>+Tabela1[[#This Row],[WK]]&amp;Tabela1[[#This Row],[PK]]&amp;Tabela1[[#This Row],[GK]]</f>
        <v>2802</v>
      </c>
      <c r="G2731" s="2" t="s">
        <v>2563</v>
      </c>
      <c r="H2731" s="3">
        <v>1510570794.53</v>
      </c>
      <c r="I2731" s="4">
        <v>1.125</v>
      </c>
      <c r="J2731" s="3">
        <v>1699392143.8499999</v>
      </c>
      <c r="K2731" s="11">
        <v>0.02</v>
      </c>
      <c r="L2731" s="3">
        <v>33987843</v>
      </c>
      <c r="M2731" s="3"/>
      <c r="N2731" s="5"/>
      <c r="O2731" s="3">
        <v>102963114.23</v>
      </c>
      <c r="P2731" s="4">
        <v>1.125</v>
      </c>
      <c r="Q2731" s="3">
        <v>115833503.51000001</v>
      </c>
      <c r="R2731" s="4">
        <v>1.7000000000000001E-2</v>
      </c>
      <c r="S2731" s="3">
        <v>1969170</v>
      </c>
      <c r="T2731" s="3"/>
      <c r="U2731" s="5"/>
      <c r="V2731" s="3">
        <v>24699774</v>
      </c>
      <c r="W2731" s="5"/>
      <c r="X2731" s="3">
        <v>63810859</v>
      </c>
      <c r="Y2731" s="3">
        <v>11945943</v>
      </c>
      <c r="Z2731" s="3">
        <v>1290396</v>
      </c>
      <c r="AA2731" s="3">
        <v>1090713</v>
      </c>
      <c r="AB2731" s="3">
        <v>31568528</v>
      </c>
      <c r="AC2731" s="3">
        <v>17915279</v>
      </c>
      <c r="AD2731" s="3">
        <v>39111085</v>
      </c>
      <c r="AE2731" s="3">
        <v>1129617</v>
      </c>
      <c r="AF2731" s="3">
        <v>33987843</v>
      </c>
      <c r="AG2731" s="3">
        <v>1969170</v>
      </c>
      <c r="AH2731" s="3">
        <v>37981468</v>
      </c>
      <c r="AI2731" s="3">
        <v>24699774</v>
      </c>
      <c r="AJ2731" s="3">
        <v>3313588</v>
      </c>
      <c r="AK2731" s="3">
        <v>3313588</v>
      </c>
      <c r="AL2731" s="3">
        <v>1233514</v>
      </c>
      <c r="AM2731" s="3">
        <v>2080074</v>
      </c>
      <c r="AN2731" s="3">
        <v>-37225</v>
      </c>
      <c r="AO2731" s="3">
        <v>0</v>
      </c>
      <c r="AP2731" s="3">
        <v>37225</v>
      </c>
      <c r="AQ2731" s="3">
        <v>0</v>
      </c>
      <c r="AR2731" s="3">
        <f>Tabela1[[#This Row],[Potrzeby finansowe 2027
w tym:]]+Tabela1[[#This Row],[Rozliczenie 2025 potrz. fin.]]</f>
        <v>63810859</v>
      </c>
      <c r="AS2731" s="3">
        <v>0</v>
      </c>
      <c r="AT2731" s="3">
        <v>0</v>
      </c>
      <c r="AU2731" s="3"/>
      <c r="AV2731" s="3"/>
      <c r="AW2731" s="3"/>
      <c r="AX2731" s="3"/>
      <c r="AY2731" s="3"/>
      <c r="AZ2731" s="3"/>
      <c r="BA2731" s="3">
        <v>1290396</v>
      </c>
      <c r="BB2731" s="3">
        <v>0</v>
      </c>
      <c r="BC2731" s="3">
        <v>2353.46</v>
      </c>
      <c r="BD2731" s="3">
        <v>34359.300000000003</v>
      </c>
      <c r="BE2731" s="3">
        <v>30095.09</v>
      </c>
      <c r="BF2731" s="3">
        <v>0</v>
      </c>
      <c r="BG2731" s="3">
        <v>713150</v>
      </c>
      <c r="BH2731" s="3">
        <v>36315</v>
      </c>
      <c r="BI2731" s="3">
        <v>377563</v>
      </c>
      <c r="BJ2731" s="3">
        <v>6560419.4649999999</v>
      </c>
      <c r="BK2731" s="3">
        <v>2904726.51</v>
      </c>
      <c r="BL2731" s="3">
        <v>443135.29</v>
      </c>
      <c r="BM2731" s="3">
        <v>13736501.24</v>
      </c>
      <c r="BN2731" s="53">
        <v>0.72059645087085111</v>
      </c>
      <c r="BO2731" s="54">
        <v>1.6248872000000001E-3</v>
      </c>
      <c r="BP2731" s="70">
        <v>40995</v>
      </c>
      <c r="BQ2731" s="71"/>
      <c r="BR2731" s="70"/>
      <c r="BS2731" s="72"/>
      <c r="BT2731" s="72"/>
      <c r="BU2731" s="70">
        <v>33987843</v>
      </c>
      <c r="BV2731" s="70">
        <v>1969170</v>
      </c>
      <c r="BW2731" s="74">
        <v>37981468</v>
      </c>
      <c r="BX2731" s="70">
        <v>73938481</v>
      </c>
    </row>
    <row r="2732" spans="1:76" x14ac:dyDescent="0.3">
      <c r="A2732" s="73" t="s">
        <v>2322</v>
      </c>
      <c r="B2732" s="2" t="s">
        <v>1126</v>
      </c>
      <c r="C2732" s="2" t="s">
        <v>16</v>
      </c>
      <c r="D2732" s="2"/>
      <c r="E2732" s="2"/>
      <c r="F2732" s="17" t="str">
        <f>+Tabela1[[#This Row],[WK]]&amp;Tabela1[[#This Row],[PK]]&amp;Tabela1[[#This Row],[GK]]</f>
        <v>2803</v>
      </c>
      <c r="G2732" s="2" t="s">
        <v>2564</v>
      </c>
      <c r="H2732" s="3">
        <v>2595847167.4400001</v>
      </c>
      <c r="I2732" s="4">
        <v>1.125</v>
      </c>
      <c r="J2732" s="3">
        <v>2920328063.3699999</v>
      </c>
      <c r="K2732" s="11">
        <v>0.02</v>
      </c>
      <c r="L2732" s="3">
        <v>58406561</v>
      </c>
      <c r="M2732" s="3"/>
      <c r="N2732" s="5"/>
      <c r="O2732" s="3">
        <v>224320816.97999999</v>
      </c>
      <c r="P2732" s="4">
        <v>1.125</v>
      </c>
      <c r="Q2732" s="3">
        <v>252360919.09999999</v>
      </c>
      <c r="R2732" s="4">
        <v>1.7000000000000001E-2</v>
      </c>
      <c r="S2732" s="3">
        <v>4290136</v>
      </c>
      <c r="T2732" s="3"/>
      <c r="U2732" s="5"/>
      <c r="V2732" s="3">
        <v>42052786</v>
      </c>
      <c r="W2732" s="5"/>
      <c r="X2732" s="3">
        <v>91804433</v>
      </c>
      <c r="Y2732" s="3">
        <v>16663870</v>
      </c>
      <c r="Z2732" s="3">
        <v>910025</v>
      </c>
      <c r="AA2732" s="3">
        <v>2068533</v>
      </c>
      <c r="AB2732" s="3">
        <v>56048373</v>
      </c>
      <c r="AC2732" s="3">
        <v>16113632</v>
      </c>
      <c r="AD2732" s="3">
        <v>49751647</v>
      </c>
      <c r="AE2732" s="3">
        <v>0</v>
      </c>
      <c r="AF2732" s="3">
        <v>58406561</v>
      </c>
      <c r="AG2732" s="3">
        <v>4290136</v>
      </c>
      <c r="AH2732" s="3">
        <v>49751647</v>
      </c>
      <c r="AI2732" s="3">
        <v>42052786</v>
      </c>
      <c r="AJ2732" s="3">
        <v>2706847</v>
      </c>
      <c r="AK2732" s="3">
        <v>2706847</v>
      </c>
      <c r="AL2732" s="3">
        <v>2616892</v>
      </c>
      <c r="AM2732" s="3">
        <v>89955</v>
      </c>
      <c r="AN2732" s="3">
        <v>-2266610</v>
      </c>
      <c r="AO2732" s="3">
        <v>0</v>
      </c>
      <c r="AP2732" s="3">
        <v>2266610</v>
      </c>
      <c r="AQ2732" s="3">
        <v>0</v>
      </c>
      <c r="AR2732" s="3">
        <f>Tabela1[[#This Row],[Potrzeby finansowe 2027
w tym:]]+Tabela1[[#This Row],[Rozliczenie 2025 potrz. fin.]]</f>
        <v>91804433</v>
      </c>
      <c r="AS2732" s="3">
        <v>0</v>
      </c>
      <c r="AT2732" s="3">
        <v>0</v>
      </c>
      <c r="AU2732" s="3"/>
      <c r="AV2732" s="3"/>
      <c r="AW2732" s="3"/>
      <c r="AX2732" s="3"/>
      <c r="AY2732" s="3"/>
      <c r="AZ2732" s="3"/>
      <c r="BA2732" s="3">
        <v>910025</v>
      </c>
      <c r="BB2732" s="3">
        <v>0</v>
      </c>
      <c r="BC2732" s="3">
        <v>418.21</v>
      </c>
      <c r="BD2732" s="3">
        <v>35682.980000000003</v>
      </c>
      <c r="BE2732" s="3">
        <v>6597.16</v>
      </c>
      <c r="BF2732" s="3">
        <v>0</v>
      </c>
      <c r="BG2732" s="3">
        <v>1186600</v>
      </c>
      <c r="BH2732" s="3">
        <v>60424</v>
      </c>
      <c r="BI2732" s="3">
        <v>881933</v>
      </c>
      <c r="BJ2732" s="3">
        <v>15324208.940000001</v>
      </c>
      <c r="BK2732" s="3">
        <v>8831664.2200000007</v>
      </c>
      <c r="BL2732" s="3">
        <v>6459894.9100000001</v>
      </c>
      <c r="BM2732" s="3">
        <v>13050389.060000001</v>
      </c>
      <c r="BN2732" s="53">
        <v>0.75842096615182386</v>
      </c>
      <c r="BO2732" s="54">
        <v>2.6919798E-3</v>
      </c>
      <c r="BP2732" s="70">
        <v>67916</v>
      </c>
      <c r="BQ2732" s="71"/>
      <c r="BR2732" s="70"/>
      <c r="BS2732" s="72"/>
      <c r="BT2732" s="72"/>
      <c r="BU2732" s="70">
        <v>58406561</v>
      </c>
      <c r="BV2732" s="70">
        <v>4290136</v>
      </c>
      <c r="BW2732" s="74">
        <v>49751647</v>
      </c>
      <c r="BX2732" s="70">
        <v>112448344</v>
      </c>
    </row>
    <row r="2733" spans="1:76" x14ac:dyDescent="0.3">
      <c r="A2733" s="73" t="s">
        <v>2322</v>
      </c>
      <c r="B2733" s="2" t="s">
        <v>1126</v>
      </c>
      <c r="C2733" s="2" t="s">
        <v>18</v>
      </c>
      <c r="D2733" s="2"/>
      <c r="E2733" s="2"/>
      <c r="F2733" s="17" t="str">
        <f>+Tabela1[[#This Row],[WK]]&amp;Tabela1[[#This Row],[PK]]&amp;Tabela1[[#This Row],[GK]]</f>
        <v>2804</v>
      </c>
      <c r="G2733" s="2" t="s">
        <v>2565</v>
      </c>
      <c r="H2733" s="3">
        <v>2115844195.1099999</v>
      </c>
      <c r="I2733" s="4">
        <v>1.125</v>
      </c>
      <c r="J2733" s="3">
        <v>2380324719.5</v>
      </c>
      <c r="K2733" s="11">
        <v>0.02</v>
      </c>
      <c r="L2733" s="3">
        <v>47606494</v>
      </c>
      <c r="M2733" s="3"/>
      <c r="N2733" s="5"/>
      <c r="O2733" s="3">
        <v>275830100.81999999</v>
      </c>
      <c r="P2733" s="4">
        <v>1.125</v>
      </c>
      <c r="Q2733" s="3">
        <v>310308863.42000002</v>
      </c>
      <c r="R2733" s="4">
        <v>1.7000000000000001E-2</v>
      </c>
      <c r="S2733" s="3">
        <v>5275251</v>
      </c>
      <c r="T2733" s="3"/>
      <c r="U2733" s="5"/>
      <c r="V2733" s="3">
        <v>35711819</v>
      </c>
      <c r="W2733" s="5"/>
      <c r="X2733" s="3">
        <v>58888535</v>
      </c>
      <c r="Y2733" s="3">
        <v>13814588</v>
      </c>
      <c r="Z2733" s="3">
        <v>1708496</v>
      </c>
      <c r="AA2733" s="3">
        <v>1684707</v>
      </c>
      <c r="AB2733" s="3">
        <v>20570492</v>
      </c>
      <c r="AC2733" s="3">
        <v>21110252</v>
      </c>
      <c r="AD2733" s="3">
        <v>23176716</v>
      </c>
      <c r="AE2733" s="3">
        <v>0</v>
      </c>
      <c r="AF2733" s="3">
        <v>47606494</v>
      </c>
      <c r="AG2733" s="3">
        <v>5275251</v>
      </c>
      <c r="AH2733" s="3">
        <v>23176716</v>
      </c>
      <c r="AI2733" s="3">
        <v>35711819</v>
      </c>
      <c r="AJ2733" s="3">
        <v>1161331</v>
      </c>
      <c r="AK2733" s="3">
        <v>1161331</v>
      </c>
      <c r="AL2733" s="3">
        <v>1538792</v>
      </c>
      <c r="AM2733" s="3">
        <v>-377461</v>
      </c>
      <c r="AN2733" s="3">
        <v>-1245900</v>
      </c>
      <c r="AO2733" s="3">
        <v>0</v>
      </c>
      <c r="AP2733" s="3">
        <v>1245900</v>
      </c>
      <c r="AQ2733" s="3">
        <v>0</v>
      </c>
      <c r="AR2733" s="3">
        <f>Tabela1[[#This Row],[Potrzeby finansowe 2027
w tym:]]+Tabela1[[#This Row],[Rozliczenie 2025 potrz. fin.]]</f>
        <v>58888535</v>
      </c>
      <c r="AS2733" s="3">
        <v>0</v>
      </c>
      <c r="AT2733" s="3">
        <v>0</v>
      </c>
      <c r="AU2733" s="3"/>
      <c r="AV2733" s="3"/>
      <c r="AW2733" s="3"/>
      <c r="AX2733" s="3"/>
      <c r="AY2733" s="3"/>
      <c r="AZ2733" s="3"/>
      <c r="BA2733" s="3">
        <v>1708496</v>
      </c>
      <c r="BB2733" s="3">
        <v>0</v>
      </c>
      <c r="BC2733" s="3">
        <v>4851.66</v>
      </c>
      <c r="BD2733" s="3">
        <v>54746.87</v>
      </c>
      <c r="BE2733" s="3">
        <v>9765.3700000000008</v>
      </c>
      <c r="BF2733" s="3">
        <v>0</v>
      </c>
      <c r="BG2733" s="3">
        <v>1046994</v>
      </c>
      <c r="BH2733" s="3">
        <v>53315</v>
      </c>
      <c r="BI2733" s="3">
        <v>637713</v>
      </c>
      <c r="BJ2733" s="3">
        <v>11080720.0625</v>
      </c>
      <c r="BK2733" s="3">
        <v>6780356</v>
      </c>
      <c r="BL2733" s="3">
        <v>401624.42</v>
      </c>
      <c r="BM2733" s="3">
        <v>16398207.41</v>
      </c>
      <c r="BN2733" s="53">
        <v>0.76115675320407494</v>
      </c>
      <c r="BO2733" s="54">
        <v>2.2624401000000001E-3</v>
      </c>
      <c r="BP2733" s="70">
        <v>57078</v>
      </c>
      <c r="BQ2733" s="71"/>
      <c r="BR2733" s="70"/>
      <c r="BS2733" s="72"/>
      <c r="BT2733" s="72"/>
      <c r="BU2733" s="70">
        <v>47606494</v>
      </c>
      <c r="BV2733" s="70">
        <v>5275251</v>
      </c>
      <c r="BW2733" s="74">
        <v>23176716</v>
      </c>
      <c r="BX2733" s="70">
        <v>76058461</v>
      </c>
    </row>
    <row r="2734" spans="1:76" x14ac:dyDescent="0.3">
      <c r="A2734" s="73" t="s">
        <v>2322</v>
      </c>
      <c r="B2734" s="2" t="s">
        <v>1126</v>
      </c>
      <c r="C2734" s="2" t="s">
        <v>21</v>
      </c>
      <c r="D2734" s="2"/>
      <c r="E2734" s="2"/>
      <c r="F2734" s="17" t="str">
        <f>+Tabela1[[#This Row],[WK]]&amp;Tabela1[[#This Row],[PK]]&amp;Tabela1[[#This Row],[GK]]</f>
        <v>2805</v>
      </c>
      <c r="G2734" s="2" t="s">
        <v>2566</v>
      </c>
      <c r="H2734" s="3">
        <v>3560790115.3400002</v>
      </c>
      <c r="I2734" s="4">
        <v>1.125</v>
      </c>
      <c r="J2734" s="3">
        <v>4005888879.7600002</v>
      </c>
      <c r="K2734" s="11">
        <v>0.02</v>
      </c>
      <c r="L2734" s="3">
        <v>80117778</v>
      </c>
      <c r="M2734" s="3"/>
      <c r="N2734" s="5"/>
      <c r="O2734" s="3">
        <v>469018338.37999994</v>
      </c>
      <c r="P2734" s="4">
        <v>1.125</v>
      </c>
      <c r="Q2734" s="3">
        <v>527645630.68000001</v>
      </c>
      <c r="R2734" s="4">
        <v>1.7000000000000001E-2</v>
      </c>
      <c r="S2734" s="3">
        <v>8969976</v>
      </c>
      <c r="T2734" s="3"/>
      <c r="U2734" s="5"/>
      <c r="V2734" s="3">
        <v>56737882</v>
      </c>
      <c r="W2734" s="5"/>
      <c r="X2734" s="3">
        <v>140704096</v>
      </c>
      <c r="Y2734" s="3">
        <v>35253633</v>
      </c>
      <c r="Z2734" s="3">
        <v>1244032</v>
      </c>
      <c r="AA2734" s="3">
        <v>2627499</v>
      </c>
      <c r="AB2734" s="3">
        <v>101578932</v>
      </c>
      <c r="AC2734" s="3">
        <v>0</v>
      </c>
      <c r="AD2734" s="3">
        <v>82622751</v>
      </c>
      <c r="AE2734" s="3">
        <v>0</v>
      </c>
      <c r="AF2734" s="3">
        <v>80117778</v>
      </c>
      <c r="AG2734" s="3">
        <v>8969976</v>
      </c>
      <c r="AH2734" s="3">
        <v>82622751</v>
      </c>
      <c r="AI2734" s="3">
        <v>56737882</v>
      </c>
      <c r="AJ2734" s="3">
        <v>2074072</v>
      </c>
      <c r="AK2734" s="3">
        <v>730609</v>
      </c>
      <c r="AL2734" s="3">
        <v>4177781</v>
      </c>
      <c r="AM2734" s="3">
        <v>-3447172</v>
      </c>
      <c r="AN2734" s="3">
        <v>-4462574</v>
      </c>
      <c r="AO2734" s="3">
        <v>0</v>
      </c>
      <c r="AP2734" s="3">
        <v>3119111</v>
      </c>
      <c r="AQ2734" s="3">
        <v>-1343463</v>
      </c>
      <c r="AR2734" s="3">
        <f>Tabela1[[#This Row],[Potrzeby finansowe 2027
w tym:]]+Tabela1[[#This Row],[Rozliczenie 2025 potrz. fin.]]</f>
        <v>139360633</v>
      </c>
      <c r="AS2734" s="3">
        <v>0</v>
      </c>
      <c r="AT2734" s="3">
        <v>0</v>
      </c>
      <c r="AU2734" s="3"/>
      <c r="AV2734" s="3"/>
      <c r="AW2734" s="3"/>
      <c r="AX2734" s="3"/>
      <c r="AY2734" s="3"/>
      <c r="AZ2734" s="3"/>
      <c r="BA2734" s="3">
        <v>1244032</v>
      </c>
      <c r="BB2734" s="3">
        <v>0</v>
      </c>
      <c r="BC2734" s="3">
        <v>190.37</v>
      </c>
      <c r="BD2734" s="3">
        <v>54526.7</v>
      </c>
      <c r="BE2734" s="3">
        <v>66.78</v>
      </c>
      <c r="BF2734" s="3">
        <v>0</v>
      </c>
      <c r="BG2734" s="3">
        <v>1721675</v>
      </c>
      <c r="BH2734" s="3">
        <v>87671</v>
      </c>
      <c r="BI2734" s="3">
        <v>905824</v>
      </c>
      <c r="BJ2734" s="3">
        <v>15739334.425000001</v>
      </c>
      <c r="BK2734" s="3">
        <v>7798598.3399999999</v>
      </c>
      <c r="BL2734" s="3">
        <v>4394033.09</v>
      </c>
      <c r="BM2734" s="3">
        <v>22974878.16</v>
      </c>
      <c r="BN2734" s="53">
        <v>0.68781629970423919</v>
      </c>
      <c r="BO2734" s="54">
        <v>4.2177858000000002E-3</v>
      </c>
      <c r="BP2734" s="70">
        <v>106410</v>
      </c>
      <c r="BQ2734" s="71"/>
      <c r="BR2734" s="70"/>
      <c r="BS2734" s="72"/>
      <c r="BT2734" s="72"/>
      <c r="BU2734" s="70">
        <v>80117778</v>
      </c>
      <c r="BV2734" s="70">
        <v>8969976</v>
      </c>
      <c r="BW2734" s="74">
        <v>82622751</v>
      </c>
      <c r="BX2734" s="70">
        <v>171710505</v>
      </c>
    </row>
    <row r="2735" spans="1:76" x14ac:dyDescent="0.3">
      <c r="A2735" s="73" t="s">
        <v>2322</v>
      </c>
      <c r="B2735" s="2" t="s">
        <v>1126</v>
      </c>
      <c r="C2735" s="2" t="s">
        <v>23</v>
      </c>
      <c r="D2735" s="2"/>
      <c r="E2735" s="2"/>
      <c r="F2735" s="17" t="str">
        <f>+Tabela1[[#This Row],[WK]]&amp;Tabela1[[#This Row],[PK]]&amp;Tabela1[[#This Row],[GK]]</f>
        <v>2806</v>
      </c>
      <c r="G2735" s="2" t="s">
        <v>2567</v>
      </c>
      <c r="H2735" s="3">
        <v>2406579287.1500001</v>
      </c>
      <c r="I2735" s="4">
        <v>1.125</v>
      </c>
      <c r="J2735" s="3">
        <v>2707401698.04</v>
      </c>
      <c r="K2735" s="11">
        <v>0.02</v>
      </c>
      <c r="L2735" s="3">
        <v>54148034</v>
      </c>
      <c r="M2735" s="3"/>
      <c r="N2735" s="5"/>
      <c r="O2735" s="3">
        <v>186941101.08000001</v>
      </c>
      <c r="P2735" s="4">
        <v>1.125</v>
      </c>
      <c r="Q2735" s="3">
        <v>210308738.72</v>
      </c>
      <c r="R2735" s="4">
        <v>1.7000000000000001E-2</v>
      </c>
      <c r="S2735" s="3">
        <v>3575249</v>
      </c>
      <c r="T2735" s="3"/>
      <c r="U2735" s="5"/>
      <c r="V2735" s="3">
        <v>37319046</v>
      </c>
      <c r="W2735" s="5"/>
      <c r="X2735" s="3">
        <v>89761595</v>
      </c>
      <c r="Y2735" s="3">
        <v>13253079</v>
      </c>
      <c r="Z2735" s="3">
        <v>1956710</v>
      </c>
      <c r="AA2735" s="3">
        <v>1704703</v>
      </c>
      <c r="AB2735" s="3">
        <v>66000194</v>
      </c>
      <c r="AC2735" s="3">
        <v>6846909</v>
      </c>
      <c r="AD2735" s="3">
        <v>52442549</v>
      </c>
      <c r="AE2735" s="3">
        <v>0</v>
      </c>
      <c r="AF2735" s="3">
        <v>54148034</v>
      </c>
      <c r="AG2735" s="3">
        <v>3575249</v>
      </c>
      <c r="AH2735" s="3">
        <v>52442549</v>
      </c>
      <c r="AI2735" s="3">
        <v>37319046</v>
      </c>
      <c r="AJ2735" s="3">
        <v>3981935</v>
      </c>
      <c r="AK2735" s="3">
        <v>3981935</v>
      </c>
      <c r="AL2735" s="3">
        <v>1288249</v>
      </c>
      <c r="AM2735" s="3">
        <v>2693686</v>
      </c>
      <c r="AN2735" s="3">
        <v>-4749108</v>
      </c>
      <c r="AO2735" s="3">
        <v>0</v>
      </c>
      <c r="AP2735" s="3">
        <v>4749108</v>
      </c>
      <c r="AQ2735" s="3">
        <v>0</v>
      </c>
      <c r="AR2735" s="3">
        <f>Tabela1[[#This Row],[Potrzeby finansowe 2027
w tym:]]+Tabela1[[#This Row],[Rozliczenie 2025 potrz. fin.]]</f>
        <v>89761595</v>
      </c>
      <c r="AS2735" s="3">
        <v>0</v>
      </c>
      <c r="AT2735" s="3">
        <v>0</v>
      </c>
      <c r="AU2735" s="3"/>
      <c r="AV2735" s="3"/>
      <c r="AW2735" s="3"/>
      <c r="AX2735" s="3"/>
      <c r="AY2735" s="3"/>
      <c r="AZ2735" s="3"/>
      <c r="BA2735" s="3">
        <v>1956710</v>
      </c>
      <c r="BB2735" s="3">
        <v>0</v>
      </c>
      <c r="BC2735" s="3">
        <v>3484.62</v>
      </c>
      <c r="BD2735" s="3">
        <v>73805.929999999993</v>
      </c>
      <c r="BE2735" s="3">
        <v>1383.04</v>
      </c>
      <c r="BF2735" s="3">
        <v>2104.64</v>
      </c>
      <c r="BG2735" s="3">
        <v>1036704</v>
      </c>
      <c r="BH2735" s="3">
        <v>52791</v>
      </c>
      <c r="BI2735" s="3">
        <v>667999</v>
      </c>
      <c r="BJ2735" s="3">
        <v>11606960.515000001</v>
      </c>
      <c r="BK2735" s="3">
        <v>5227690.43</v>
      </c>
      <c r="BL2735" s="3">
        <v>3059173.97</v>
      </c>
      <c r="BM2735" s="3">
        <v>19398732.399999999</v>
      </c>
      <c r="BN2735" s="53">
        <v>0.78074268813670722</v>
      </c>
      <c r="BO2735" s="54">
        <v>2.4075807000000001E-3</v>
      </c>
      <c r="BP2735" s="70">
        <v>60741</v>
      </c>
      <c r="BQ2735" s="71"/>
      <c r="BR2735" s="70"/>
      <c r="BS2735" s="72"/>
      <c r="BT2735" s="72"/>
      <c r="BU2735" s="70">
        <v>54148034</v>
      </c>
      <c r="BV2735" s="70">
        <v>3575249</v>
      </c>
      <c r="BW2735" s="74">
        <v>52442549</v>
      </c>
      <c r="BX2735" s="70">
        <v>110165832</v>
      </c>
    </row>
    <row r="2736" spans="1:76" x14ac:dyDescent="0.3">
      <c r="A2736" s="73" t="s">
        <v>2322</v>
      </c>
      <c r="B2736" s="2" t="s">
        <v>1126</v>
      </c>
      <c r="C2736" s="2" t="s">
        <v>30</v>
      </c>
      <c r="D2736" s="2"/>
      <c r="E2736" s="2"/>
      <c r="F2736" s="17" t="str">
        <f>+Tabela1[[#This Row],[WK]]&amp;Tabela1[[#This Row],[PK]]&amp;Tabela1[[#This Row],[GK]]</f>
        <v>2807</v>
      </c>
      <c r="G2736" s="2" t="s">
        <v>2568</v>
      </c>
      <c r="H2736" s="3">
        <v>3792993942.48</v>
      </c>
      <c r="I2736" s="4">
        <v>1.125</v>
      </c>
      <c r="J2736" s="3">
        <v>4267118185.29</v>
      </c>
      <c r="K2736" s="11">
        <v>0.02</v>
      </c>
      <c r="L2736" s="3">
        <v>85342364</v>
      </c>
      <c r="M2736" s="3"/>
      <c r="N2736" s="5"/>
      <c r="O2736" s="3">
        <v>530571816.76999992</v>
      </c>
      <c r="P2736" s="4">
        <v>1.125</v>
      </c>
      <c r="Q2736" s="3">
        <v>596893293.87</v>
      </c>
      <c r="R2736" s="4">
        <v>1.7000000000000001E-2</v>
      </c>
      <c r="S2736" s="3">
        <v>10147186</v>
      </c>
      <c r="T2736" s="3"/>
      <c r="U2736" s="5"/>
      <c r="V2736" s="3">
        <v>61373054</v>
      </c>
      <c r="W2736" s="5"/>
      <c r="X2736" s="3">
        <v>140008449</v>
      </c>
      <c r="Y2736" s="3">
        <v>13614864</v>
      </c>
      <c r="Z2736" s="3">
        <v>1501618</v>
      </c>
      <c r="AA2736" s="3">
        <v>2970872</v>
      </c>
      <c r="AB2736" s="3">
        <v>111975901</v>
      </c>
      <c r="AC2736" s="3">
        <v>9945194</v>
      </c>
      <c r="AD2736" s="3">
        <v>78635395</v>
      </c>
      <c r="AE2736" s="3">
        <v>0</v>
      </c>
      <c r="AF2736" s="3">
        <v>85342364</v>
      </c>
      <c r="AG2736" s="3">
        <v>10147186</v>
      </c>
      <c r="AH2736" s="3">
        <v>78635395</v>
      </c>
      <c r="AI2736" s="3">
        <v>61373054</v>
      </c>
      <c r="AJ2736" s="3">
        <v>12262639</v>
      </c>
      <c r="AK2736" s="3">
        <v>12262639</v>
      </c>
      <c r="AL2736" s="3">
        <v>3616749</v>
      </c>
      <c r="AM2736" s="3">
        <v>8645890</v>
      </c>
      <c r="AN2736" s="3">
        <v>2143092</v>
      </c>
      <c r="AO2736" s="3">
        <v>0</v>
      </c>
      <c r="AP2736" s="3">
        <v>-2143092</v>
      </c>
      <c r="AQ2736" s="3">
        <v>0</v>
      </c>
      <c r="AR2736" s="3">
        <f>Tabela1[[#This Row],[Potrzeby finansowe 2027
w tym:]]+Tabela1[[#This Row],[Rozliczenie 2025 potrz. fin.]]</f>
        <v>140008449</v>
      </c>
      <c r="AS2736" s="3">
        <v>0</v>
      </c>
      <c r="AT2736" s="3">
        <v>0</v>
      </c>
      <c r="AU2736" s="3"/>
      <c r="AV2736" s="3"/>
      <c r="AW2736" s="3"/>
      <c r="AX2736" s="3"/>
      <c r="AY2736" s="3"/>
      <c r="AZ2736" s="3"/>
      <c r="BA2736" s="3">
        <v>1501618</v>
      </c>
      <c r="BB2736" s="3">
        <v>0</v>
      </c>
      <c r="BC2736" s="3">
        <v>1293.99</v>
      </c>
      <c r="BD2736" s="3">
        <v>62128.2</v>
      </c>
      <c r="BE2736" s="3">
        <v>363.19</v>
      </c>
      <c r="BF2736" s="3">
        <v>0</v>
      </c>
      <c r="BG2736" s="3">
        <v>1747656</v>
      </c>
      <c r="BH2736" s="3">
        <v>88994</v>
      </c>
      <c r="BI2736" s="3">
        <v>1223216</v>
      </c>
      <c r="BJ2736" s="3">
        <v>21254252.550000001</v>
      </c>
      <c r="BK2736" s="3">
        <v>15297143.080000002</v>
      </c>
      <c r="BL2736" s="3">
        <v>836191.91</v>
      </c>
      <c r="BM2736" s="3">
        <v>22156054.059999999</v>
      </c>
      <c r="BN2736" s="53">
        <v>0.84873480118304301</v>
      </c>
      <c r="BO2736" s="54">
        <v>3.6637212000000001E-3</v>
      </c>
      <c r="BP2736" s="70">
        <v>92432</v>
      </c>
      <c r="BQ2736" s="71"/>
      <c r="BR2736" s="70"/>
      <c r="BS2736" s="72"/>
      <c r="BT2736" s="72"/>
      <c r="BU2736" s="70">
        <v>85342364</v>
      </c>
      <c r="BV2736" s="70">
        <v>10147186</v>
      </c>
      <c r="BW2736" s="74">
        <v>78635395</v>
      </c>
      <c r="BX2736" s="70">
        <v>174124945</v>
      </c>
    </row>
    <row r="2737" spans="1:76" x14ac:dyDescent="0.3">
      <c r="A2737" s="73" t="s">
        <v>2322</v>
      </c>
      <c r="B2737" s="2" t="s">
        <v>1126</v>
      </c>
      <c r="C2737" s="2" t="s">
        <v>54</v>
      </c>
      <c r="D2737" s="2"/>
      <c r="E2737" s="2"/>
      <c r="F2737" s="17" t="str">
        <f>+Tabela1[[#This Row],[WK]]&amp;Tabela1[[#This Row],[PK]]&amp;Tabela1[[#This Row],[GK]]</f>
        <v>2808</v>
      </c>
      <c r="G2737" s="2" t="s">
        <v>2569</v>
      </c>
      <c r="H2737" s="3">
        <v>2246847495.5</v>
      </c>
      <c r="I2737" s="4">
        <v>1.125</v>
      </c>
      <c r="J2737" s="3">
        <v>2527703432.4400001</v>
      </c>
      <c r="K2737" s="11">
        <v>0.02</v>
      </c>
      <c r="L2737" s="3">
        <v>50554069</v>
      </c>
      <c r="M2737" s="3"/>
      <c r="N2737" s="5"/>
      <c r="O2737" s="3">
        <v>164581818.58999997</v>
      </c>
      <c r="P2737" s="4">
        <v>1.125</v>
      </c>
      <c r="Q2737" s="3">
        <v>185154545.91</v>
      </c>
      <c r="R2737" s="4">
        <v>1.7000000000000001E-2</v>
      </c>
      <c r="S2737" s="3">
        <v>3147627</v>
      </c>
      <c r="T2737" s="3"/>
      <c r="U2737" s="5"/>
      <c r="V2737" s="3">
        <v>36777818</v>
      </c>
      <c r="W2737" s="5"/>
      <c r="X2737" s="3">
        <v>101160846</v>
      </c>
      <c r="Y2737" s="3">
        <v>21478932</v>
      </c>
      <c r="Z2737" s="3">
        <v>891927</v>
      </c>
      <c r="AA2737" s="3">
        <v>2085975</v>
      </c>
      <c r="AB2737" s="3">
        <v>55288130</v>
      </c>
      <c r="AC2737" s="3">
        <v>21415882</v>
      </c>
      <c r="AD2737" s="3">
        <v>64383028</v>
      </c>
      <c r="AE2737" s="3">
        <v>0</v>
      </c>
      <c r="AF2737" s="3">
        <v>50554069</v>
      </c>
      <c r="AG2737" s="3">
        <v>3147627</v>
      </c>
      <c r="AH2737" s="3">
        <v>64383028</v>
      </c>
      <c r="AI2737" s="3">
        <v>36777818</v>
      </c>
      <c r="AJ2737" s="3">
        <v>5659194</v>
      </c>
      <c r="AK2737" s="3">
        <v>5659194</v>
      </c>
      <c r="AL2737" s="3">
        <v>1920306</v>
      </c>
      <c r="AM2737" s="3">
        <v>3738888</v>
      </c>
      <c r="AN2737" s="3">
        <v>-1535217</v>
      </c>
      <c r="AO2737" s="3">
        <v>0</v>
      </c>
      <c r="AP2737" s="3">
        <v>1535217</v>
      </c>
      <c r="AQ2737" s="3">
        <v>0</v>
      </c>
      <c r="AR2737" s="3">
        <f>Tabela1[[#This Row],[Potrzeby finansowe 2027
w tym:]]+Tabela1[[#This Row],[Rozliczenie 2025 potrz. fin.]]</f>
        <v>101160846</v>
      </c>
      <c r="AS2737" s="3">
        <v>0</v>
      </c>
      <c r="AT2737" s="3">
        <v>0</v>
      </c>
      <c r="AU2737" s="3"/>
      <c r="AV2737" s="3"/>
      <c r="AW2737" s="3"/>
      <c r="AX2737" s="3"/>
      <c r="AY2737" s="3"/>
      <c r="AZ2737" s="3"/>
      <c r="BA2737" s="3">
        <v>891927</v>
      </c>
      <c r="BB2737" s="3">
        <v>0</v>
      </c>
      <c r="BC2737" s="3">
        <v>593.99</v>
      </c>
      <c r="BD2737" s="3">
        <v>25658.65</v>
      </c>
      <c r="BE2737" s="3">
        <v>23868.02</v>
      </c>
      <c r="BF2737" s="3">
        <v>0</v>
      </c>
      <c r="BG2737" s="3">
        <v>1089393</v>
      </c>
      <c r="BH2737" s="3">
        <v>55474</v>
      </c>
      <c r="BI2737" s="3">
        <v>996582</v>
      </c>
      <c r="BJ2737" s="3">
        <v>17316318.34</v>
      </c>
      <c r="BK2737" s="3">
        <v>9355732.25</v>
      </c>
      <c r="BL2737" s="3">
        <v>5601500.8399999999</v>
      </c>
      <c r="BM2737" s="3">
        <v>20639342.68</v>
      </c>
      <c r="BN2737" s="53">
        <v>0.68572954321393353</v>
      </c>
      <c r="BO2737" s="54">
        <v>2.5501746999999999E-3</v>
      </c>
      <c r="BP2737" s="70">
        <v>64339</v>
      </c>
      <c r="BQ2737" s="71"/>
      <c r="BR2737" s="70"/>
      <c r="BS2737" s="72"/>
      <c r="BT2737" s="72"/>
      <c r="BU2737" s="70">
        <v>50554069</v>
      </c>
      <c r="BV2737" s="70">
        <v>3147627</v>
      </c>
      <c r="BW2737" s="74">
        <v>64383028</v>
      </c>
      <c r="BX2737" s="70">
        <v>118084724</v>
      </c>
    </row>
    <row r="2738" spans="1:76" x14ac:dyDescent="0.3">
      <c r="A2738" s="73" t="s">
        <v>2322</v>
      </c>
      <c r="B2738" s="2" t="s">
        <v>1126</v>
      </c>
      <c r="C2738" s="2" t="s">
        <v>56</v>
      </c>
      <c r="D2738" s="2"/>
      <c r="E2738" s="2"/>
      <c r="F2738" s="17" t="str">
        <f>+Tabela1[[#This Row],[WK]]&amp;Tabela1[[#This Row],[PK]]&amp;Tabela1[[#This Row],[GK]]</f>
        <v>2809</v>
      </c>
      <c r="G2738" s="2" t="s">
        <v>2570</v>
      </c>
      <c r="H2738" s="3">
        <v>1532351349.8</v>
      </c>
      <c r="I2738" s="4">
        <v>1.125</v>
      </c>
      <c r="J2738" s="3">
        <v>1723895268.53</v>
      </c>
      <c r="K2738" s="11">
        <v>0.02</v>
      </c>
      <c r="L2738" s="3">
        <v>34477905</v>
      </c>
      <c r="M2738" s="3"/>
      <c r="N2738" s="5"/>
      <c r="O2738" s="3">
        <v>246744905.89999998</v>
      </c>
      <c r="P2738" s="4">
        <v>1.125</v>
      </c>
      <c r="Q2738" s="3">
        <v>277588019.13999999</v>
      </c>
      <c r="R2738" s="4">
        <v>1.7000000000000001E-2</v>
      </c>
      <c r="S2738" s="3">
        <v>4718996</v>
      </c>
      <c r="T2738" s="3"/>
      <c r="U2738" s="5"/>
      <c r="V2738" s="3">
        <v>26461187</v>
      </c>
      <c r="W2738" s="5"/>
      <c r="X2738" s="3">
        <v>65546480</v>
      </c>
      <c r="Y2738" s="3">
        <v>6000900</v>
      </c>
      <c r="Z2738" s="3">
        <v>548477</v>
      </c>
      <c r="AA2738" s="3">
        <v>1080186</v>
      </c>
      <c r="AB2738" s="3">
        <v>42049362</v>
      </c>
      <c r="AC2738" s="3">
        <v>15867555</v>
      </c>
      <c r="AD2738" s="3">
        <v>39085293</v>
      </c>
      <c r="AE2738" s="3">
        <v>0</v>
      </c>
      <c r="AF2738" s="3">
        <v>34477905</v>
      </c>
      <c r="AG2738" s="3">
        <v>4718996</v>
      </c>
      <c r="AH2738" s="3">
        <v>39085293</v>
      </c>
      <c r="AI2738" s="3">
        <v>26461187</v>
      </c>
      <c r="AJ2738" s="3">
        <v>2169841</v>
      </c>
      <c r="AK2738" s="3">
        <v>2169841</v>
      </c>
      <c r="AL2738" s="3">
        <v>2966995</v>
      </c>
      <c r="AM2738" s="3">
        <v>-797154</v>
      </c>
      <c r="AN2738" s="3">
        <v>801537</v>
      </c>
      <c r="AO2738" s="3">
        <v>0</v>
      </c>
      <c r="AP2738" s="3">
        <v>-801537</v>
      </c>
      <c r="AQ2738" s="3">
        <v>0</v>
      </c>
      <c r="AR2738" s="3">
        <f>Tabela1[[#This Row],[Potrzeby finansowe 2027
w tym:]]+Tabela1[[#This Row],[Rozliczenie 2025 potrz. fin.]]</f>
        <v>65546480</v>
      </c>
      <c r="AS2738" s="3">
        <v>0</v>
      </c>
      <c r="AT2738" s="3">
        <v>0</v>
      </c>
      <c r="AU2738" s="3"/>
      <c r="AV2738" s="3"/>
      <c r="AW2738" s="3"/>
      <c r="AX2738" s="3"/>
      <c r="AY2738" s="3"/>
      <c r="AZ2738" s="3"/>
      <c r="BA2738" s="3">
        <v>548477</v>
      </c>
      <c r="BB2738" s="3">
        <v>0</v>
      </c>
      <c r="BC2738" s="3">
        <v>318.2</v>
      </c>
      <c r="BD2738" s="3">
        <v>23093.15</v>
      </c>
      <c r="BE2738" s="3">
        <v>361.54</v>
      </c>
      <c r="BF2738" s="3">
        <v>0</v>
      </c>
      <c r="BG2738" s="3">
        <v>732749</v>
      </c>
      <c r="BH2738" s="3">
        <v>37313</v>
      </c>
      <c r="BI2738" s="3">
        <v>347437</v>
      </c>
      <c r="BJ2738" s="3">
        <v>6036972.4474999998</v>
      </c>
      <c r="BK2738" s="3">
        <v>4163135.01</v>
      </c>
      <c r="BL2738" s="3">
        <v>601032.71</v>
      </c>
      <c r="BM2738" s="3">
        <v>6293284.3300000001</v>
      </c>
      <c r="BN2738" s="53">
        <v>0.83936904370686816</v>
      </c>
      <c r="BO2738" s="54">
        <v>1.5206563000000001E-3</v>
      </c>
      <c r="BP2738" s="70">
        <v>38365</v>
      </c>
      <c r="BQ2738" s="71"/>
      <c r="BR2738" s="70"/>
      <c r="BS2738" s="72"/>
      <c r="BT2738" s="72"/>
      <c r="BU2738" s="70">
        <v>34477905</v>
      </c>
      <c r="BV2738" s="70">
        <v>4718996</v>
      </c>
      <c r="BW2738" s="74">
        <v>39085293</v>
      </c>
      <c r="BX2738" s="70">
        <v>78282194</v>
      </c>
    </row>
    <row r="2739" spans="1:76" x14ac:dyDescent="0.3">
      <c r="A2739" s="73" t="s">
        <v>2322</v>
      </c>
      <c r="B2739" s="2" t="s">
        <v>1126</v>
      </c>
      <c r="C2739" s="2" t="s">
        <v>69</v>
      </c>
      <c r="D2739" s="2"/>
      <c r="E2739" s="2"/>
      <c r="F2739" s="17" t="str">
        <f>+Tabela1[[#This Row],[WK]]&amp;Tabela1[[#This Row],[PK]]&amp;Tabela1[[#This Row],[GK]]</f>
        <v>2810</v>
      </c>
      <c r="G2739" s="2" t="s">
        <v>2571</v>
      </c>
      <c r="H2739" s="3">
        <v>1903589290.22</v>
      </c>
      <c r="I2739" s="4">
        <v>1.125</v>
      </c>
      <c r="J2739" s="3">
        <v>2141537951.5</v>
      </c>
      <c r="K2739" s="11">
        <v>0.02</v>
      </c>
      <c r="L2739" s="3">
        <v>42830759</v>
      </c>
      <c r="M2739" s="3"/>
      <c r="N2739" s="5"/>
      <c r="O2739" s="3">
        <v>228383099.84</v>
      </c>
      <c r="P2739" s="4">
        <v>1.125</v>
      </c>
      <c r="Q2739" s="3">
        <v>256930987.31999999</v>
      </c>
      <c r="R2739" s="4">
        <v>1.7000000000000001E-2</v>
      </c>
      <c r="S2739" s="3">
        <v>4367827</v>
      </c>
      <c r="T2739" s="3"/>
      <c r="U2739" s="5"/>
      <c r="V2739" s="3">
        <v>30062791</v>
      </c>
      <c r="W2739" s="5"/>
      <c r="X2739" s="3">
        <v>59563049</v>
      </c>
      <c r="Y2739" s="3">
        <v>10129625</v>
      </c>
      <c r="Z2739" s="3">
        <v>1680092</v>
      </c>
      <c r="AA2739" s="3">
        <v>1502419</v>
      </c>
      <c r="AB2739" s="3">
        <v>37969856</v>
      </c>
      <c r="AC2739" s="3">
        <v>8281057</v>
      </c>
      <c r="AD2739" s="3">
        <v>29500259</v>
      </c>
      <c r="AE2739" s="3">
        <v>0</v>
      </c>
      <c r="AF2739" s="3">
        <v>42830759</v>
      </c>
      <c r="AG2739" s="3">
        <v>4367827</v>
      </c>
      <c r="AH2739" s="3">
        <v>29500259</v>
      </c>
      <c r="AI2739" s="3">
        <v>30062791</v>
      </c>
      <c r="AJ2739" s="3">
        <v>3934327</v>
      </c>
      <c r="AK2739" s="3">
        <v>3934327</v>
      </c>
      <c r="AL2739" s="3">
        <v>1571036</v>
      </c>
      <c r="AM2739" s="3">
        <v>2363291</v>
      </c>
      <c r="AN2739" s="3">
        <v>-2347952</v>
      </c>
      <c r="AO2739" s="3">
        <v>0</v>
      </c>
      <c r="AP2739" s="3">
        <v>2347952</v>
      </c>
      <c r="AQ2739" s="3">
        <v>0</v>
      </c>
      <c r="AR2739" s="3">
        <f>Tabela1[[#This Row],[Potrzeby finansowe 2027
w tym:]]+Tabela1[[#This Row],[Rozliczenie 2025 potrz. fin.]]</f>
        <v>59563049</v>
      </c>
      <c r="AS2739" s="3">
        <v>0</v>
      </c>
      <c r="AT2739" s="3">
        <v>0</v>
      </c>
      <c r="AU2739" s="3"/>
      <c r="AV2739" s="3"/>
      <c r="AW2739" s="3"/>
      <c r="AX2739" s="3"/>
      <c r="AY2739" s="3"/>
      <c r="AZ2739" s="3"/>
      <c r="BA2739" s="3">
        <v>1680092</v>
      </c>
      <c r="BB2739" s="3">
        <v>0</v>
      </c>
      <c r="BC2739" s="3">
        <v>2832.83</v>
      </c>
      <c r="BD2739" s="3">
        <v>53571.79</v>
      </c>
      <c r="BE2739" s="3">
        <v>23054</v>
      </c>
      <c r="BF2739" s="3">
        <v>0</v>
      </c>
      <c r="BG2739" s="3">
        <v>915833</v>
      </c>
      <c r="BH2739" s="3">
        <v>46636</v>
      </c>
      <c r="BI2739" s="3">
        <v>586586</v>
      </c>
      <c r="BJ2739" s="3">
        <v>10192356.047500001</v>
      </c>
      <c r="BK2739" s="3">
        <v>5582407.5300000012</v>
      </c>
      <c r="BL2739" s="3">
        <v>48413.06</v>
      </c>
      <c r="BM2739" s="3">
        <v>18342967.949999999</v>
      </c>
      <c r="BN2739" s="53">
        <v>0.79037134406835352</v>
      </c>
      <c r="BO2739" s="54">
        <v>1.9446362000000001E-3</v>
      </c>
      <c r="BP2739" s="70">
        <v>49061</v>
      </c>
      <c r="BQ2739" s="71"/>
      <c r="BR2739" s="70"/>
      <c r="BS2739" s="72"/>
      <c r="BT2739" s="72"/>
      <c r="BU2739" s="70">
        <v>42830759</v>
      </c>
      <c r="BV2739" s="70">
        <v>4367827</v>
      </c>
      <c r="BW2739" s="74">
        <v>29500259</v>
      </c>
      <c r="BX2739" s="70">
        <v>76698845</v>
      </c>
    </row>
    <row r="2740" spans="1:76" x14ac:dyDescent="0.3">
      <c r="A2740" s="73" t="s">
        <v>2322</v>
      </c>
      <c r="B2740" s="2" t="s">
        <v>1126</v>
      </c>
      <c r="C2740" s="2" t="s">
        <v>71</v>
      </c>
      <c r="D2740" s="2"/>
      <c r="E2740" s="2"/>
      <c r="F2740" s="17" t="str">
        <f>+Tabela1[[#This Row],[WK]]&amp;Tabela1[[#This Row],[PK]]&amp;Tabela1[[#This Row],[GK]]</f>
        <v>2811</v>
      </c>
      <c r="G2740" s="2" t="s">
        <v>2572</v>
      </c>
      <c r="H2740" s="3">
        <v>1158387707.03</v>
      </c>
      <c r="I2740" s="4">
        <v>1.125</v>
      </c>
      <c r="J2740" s="3">
        <v>1303186170.4100001</v>
      </c>
      <c r="K2740" s="11">
        <v>0.02</v>
      </c>
      <c r="L2740" s="3">
        <v>26063723</v>
      </c>
      <c r="M2740" s="3"/>
      <c r="N2740" s="5"/>
      <c r="O2740" s="3">
        <v>78395532.529999986</v>
      </c>
      <c r="P2740" s="4">
        <v>1.125</v>
      </c>
      <c r="Q2740" s="3">
        <v>88194974.099999994</v>
      </c>
      <c r="R2740" s="4">
        <v>1.7000000000000001E-2</v>
      </c>
      <c r="S2740" s="3">
        <v>1499315</v>
      </c>
      <c r="T2740" s="3"/>
      <c r="U2740" s="5"/>
      <c r="V2740" s="3">
        <v>19352278</v>
      </c>
      <c r="W2740" s="5"/>
      <c r="X2740" s="3">
        <v>54498069</v>
      </c>
      <c r="Y2740" s="3">
        <v>7273776</v>
      </c>
      <c r="Z2740" s="3">
        <v>1208115</v>
      </c>
      <c r="AA2740" s="3">
        <v>1324717</v>
      </c>
      <c r="AB2740" s="3">
        <v>33745101</v>
      </c>
      <c r="AC2740" s="3">
        <v>10946360</v>
      </c>
      <c r="AD2740" s="3">
        <v>35145791</v>
      </c>
      <c r="AE2740" s="3">
        <v>0</v>
      </c>
      <c r="AF2740" s="3">
        <v>26063723</v>
      </c>
      <c r="AG2740" s="3">
        <v>1499315</v>
      </c>
      <c r="AH2740" s="3">
        <v>35145791</v>
      </c>
      <c r="AI2740" s="3">
        <v>19352278</v>
      </c>
      <c r="AJ2740" s="3">
        <v>-1038951</v>
      </c>
      <c r="AK2740" s="3">
        <v>-1038951</v>
      </c>
      <c r="AL2740" s="3">
        <v>1294518</v>
      </c>
      <c r="AM2740" s="3">
        <v>-2333469</v>
      </c>
      <c r="AN2740" s="3">
        <v>-1759909</v>
      </c>
      <c r="AO2740" s="3">
        <v>0</v>
      </c>
      <c r="AP2740" s="3">
        <v>1759909</v>
      </c>
      <c r="AQ2740" s="3">
        <v>0</v>
      </c>
      <c r="AR2740" s="3">
        <f>Tabela1[[#This Row],[Potrzeby finansowe 2027
w tym:]]+Tabela1[[#This Row],[Rozliczenie 2025 potrz. fin.]]</f>
        <v>54498069</v>
      </c>
      <c r="AS2740" s="3">
        <v>0</v>
      </c>
      <c r="AT2740" s="3">
        <v>0</v>
      </c>
      <c r="AU2740" s="3"/>
      <c r="AV2740" s="3"/>
      <c r="AW2740" s="3"/>
      <c r="AX2740" s="3"/>
      <c r="AY2740" s="3"/>
      <c r="AZ2740" s="3"/>
      <c r="BA2740" s="3">
        <v>1208115</v>
      </c>
      <c r="BB2740" s="3">
        <v>0</v>
      </c>
      <c r="BC2740" s="3">
        <v>225.94</v>
      </c>
      <c r="BD2740" s="3">
        <v>52782.95</v>
      </c>
      <c r="BE2740" s="3">
        <v>129.97999999999999</v>
      </c>
      <c r="BF2740" s="3">
        <v>0</v>
      </c>
      <c r="BG2740" s="3">
        <v>694500</v>
      </c>
      <c r="BH2740" s="3">
        <v>29923</v>
      </c>
      <c r="BI2740" s="3">
        <v>630217</v>
      </c>
      <c r="BJ2740" s="3">
        <v>10950472.022500001</v>
      </c>
      <c r="BK2740" s="3">
        <v>5888244.25</v>
      </c>
      <c r="BL2740" s="3">
        <v>158966.29999999999</v>
      </c>
      <c r="BM2740" s="3">
        <v>19930978.489999998</v>
      </c>
      <c r="BN2740" s="53">
        <v>0.75955471574104494</v>
      </c>
      <c r="BO2740" s="54">
        <v>1.1817031999999999E-3</v>
      </c>
      <c r="BP2740" s="70">
        <v>29813</v>
      </c>
      <c r="BQ2740" s="71"/>
      <c r="BR2740" s="70"/>
      <c r="BS2740" s="72"/>
      <c r="BT2740" s="72"/>
      <c r="BU2740" s="70">
        <v>26063723</v>
      </c>
      <c r="BV2740" s="70">
        <v>1499315</v>
      </c>
      <c r="BW2740" s="74">
        <v>35145791</v>
      </c>
      <c r="BX2740" s="70">
        <v>62708829</v>
      </c>
    </row>
    <row r="2741" spans="1:76" x14ac:dyDescent="0.3">
      <c r="A2741" s="73" t="s">
        <v>2322</v>
      </c>
      <c r="B2741" s="2" t="s">
        <v>1126</v>
      </c>
      <c r="C2741" s="2" t="s">
        <v>72</v>
      </c>
      <c r="D2741" s="2"/>
      <c r="E2741" s="2"/>
      <c r="F2741" s="17" t="str">
        <f>+Tabela1[[#This Row],[WK]]&amp;Tabela1[[#This Row],[PK]]&amp;Tabela1[[#This Row],[GK]]</f>
        <v>2812</v>
      </c>
      <c r="G2741" s="2" t="s">
        <v>2573</v>
      </c>
      <c r="H2741" s="3">
        <v>1600866372.8800001</v>
      </c>
      <c r="I2741" s="4">
        <v>1.125</v>
      </c>
      <c r="J2741" s="3">
        <v>1800974669.49</v>
      </c>
      <c r="K2741" s="11">
        <v>0.02</v>
      </c>
      <c r="L2741" s="3">
        <v>36019493</v>
      </c>
      <c r="M2741" s="3"/>
      <c r="N2741" s="5"/>
      <c r="O2741" s="3">
        <v>92924701.040000007</v>
      </c>
      <c r="P2741" s="4">
        <v>1.125</v>
      </c>
      <c r="Q2741" s="3">
        <v>104540288.67</v>
      </c>
      <c r="R2741" s="4">
        <v>1.7000000000000001E-2</v>
      </c>
      <c r="S2741" s="3">
        <v>1777185</v>
      </c>
      <c r="T2741" s="3"/>
      <c r="U2741" s="5"/>
      <c r="V2741" s="3">
        <v>25646995</v>
      </c>
      <c r="W2741" s="5"/>
      <c r="X2741" s="3">
        <v>55939394</v>
      </c>
      <c r="Y2741" s="3">
        <v>12589315</v>
      </c>
      <c r="Z2741" s="3">
        <v>613590</v>
      </c>
      <c r="AA2741" s="3">
        <v>1707523</v>
      </c>
      <c r="AB2741" s="3">
        <v>29018584</v>
      </c>
      <c r="AC2741" s="3">
        <v>12010382</v>
      </c>
      <c r="AD2741" s="3">
        <v>30292398</v>
      </c>
      <c r="AE2741" s="3">
        <v>0</v>
      </c>
      <c r="AF2741" s="3">
        <v>36019493</v>
      </c>
      <c r="AG2741" s="3">
        <v>1777185</v>
      </c>
      <c r="AH2741" s="3">
        <v>30292398</v>
      </c>
      <c r="AI2741" s="3">
        <v>25646995</v>
      </c>
      <c r="AJ2741" s="3">
        <v>1951587</v>
      </c>
      <c r="AK2741" s="3">
        <v>1951587</v>
      </c>
      <c r="AL2741" s="3">
        <v>2282242</v>
      </c>
      <c r="AM2741" s="3">
        <v>-330655</v>
      </c>
      <c r="AN2741" s="3">
        <v>-338933</v>
      </c>
      <c r="AO2741" s="3">
        <v>0</v>
      </c>
      <c r="AP2741" s="3">
        <v>338933</v>
      </c>
      <c r="AQ2741" s="3">
        <v>0</v>
      </c>
      <c r="AR2741" s="3">
        <f>Tabela1[[#This Row],[Potrzeby finansowe 2027
w tym:]]+Tabela1[[#This Row],[Rozliczenie 2025 potrz. fin.]]</f>
        <v>55939394</v>
      </c>
      <c r="AS2741" s="3">
        <v>0</v>
      </c>
      <c r="AT2741" s="3">
        <v>0</v>
      </c>
      <c r="AU2741" s="3"/>
      <c r="AV2741" s="3"/>
      <c r="AW2741" s="3"/>
      <c r="AX2741" s="3"/>
      <c r="AY2741" s="3"/>
      <c r="AZ2741" s="3"/>
      <c r="BA2741" s="3">
        <v>613590</v>
      </c>
      <c r="BB2741" s="3">
        <v>0</v>
      </c>
      <c r="BC2741" s="3">
        <v>504.37</v>
      </c>
      <c r="BD2741" s="3">
        <v>25198.22</v>
      </c>
      <c r="BE2741" s="3">
        <v>688.08</v>
      </c>
      <c r="BF2741" s="3">
        <v>0</v>
      </c>
      <c r="BG2741" s="3">
        <v>813598</v>
      </c>
      <c r="BH2741" s="3">
        <v>41430</v>
      </c>
      <c r="BI2741" s="3">
        <v>893925</v>
      </c>
      <c r="BJ2741" s="3">
        <v>15532590.197499998</v>
      </c>
      <c r="BK2741" s="3">
        <v>11003007.859999999</v>
      </c>
      <c r="BL2741" s="3">
        <v>804238.79</v>
      </c>
      <c r="BM2741" s="3">
        <v>16509851.77</v>
      </c>
      <c r="BN2741" s="53">
        <v>0.72013637857377577</v>
      </c>
      <c r="BO2741" s="54">
        <v>1.7091457E-3</v>
      </c>
      <c r="BP2741" s="70">
        <v>43120</v>
      </c>
      <c r="BQ2741" s="71"/>
      <c r="BR2741" s="70"/>
      <c r="BS2741" s="72"/>
      <c r="BT2741" s="72"/>
      <c r="BU2741" s="70">
        <v>36019493</v>
      </c>
      <c r="BV2741" s="70">
        <v>1777185</v>
      </c>
      <c r="BW2741" s="74">
        <v>30292398</v>
      </c>
      <c r="BX2741" s="70">
        <v>68089076</v>
      </c>
    </row>
    <row r="2742" spans="1:76" x14ac:dyDescent="0.3">
      <c r="A2742" s="73" t="s">
        <v>2322</v>
      </c>
      <c r="B2742" s="2" t="s">
        <v>1126</v>
      </c>
      <c r="C2742" s="2" t="s">
        <v>74</v>
      </c>
      <c r="D2742" s="2"/>
      <c r="E2742" s="2"/>
      <c r="F2742" s="17" t="str">
        <f>+Tabela1[[#This Row],[WK]]&amp;Tabela1[[#This Row],[PK]]&amp;Tabela1[[#This Row],[GK]]</f>
        <v>2813</v>
      </c>
      <c r="G2742" s="2" t="s">
        <v>2574</v>
      </c>
      <c r="H2742" s="3">
        <v>1207113383.3399999</v>
      </c>
      <c r="I2742" s="4">
        <v>1.125</v>
      </c>
      <c r="J2742" s="3">
        <v>1358002556.26</v>
      </c>
      <c r="K2742" s="11">
        <v>0.02</v>
      </c>
      <c r="L2742" s="3">
        <v>27160051</v>
      </c>
      <c r="M2742" s="3"/>
      <c r="N2742" s="5"/>
      <c r="O2742" s="3">
        <v>85713528.100000009</v>
      </c>
      <c r="P2742" s="4">
        <v>1.125</v>
      </c>
      <c r="Q2742" s="3">
        <v>96427719.109999999</v>
      </c>
      <c r="R2742" s="4">
        <v>1.7000000000000001E-2</v>
      </c>
      <c r="S2742" s="3">
        <v>1639271</v>
      </c>
      <c r="T2742" s="3"/>
      <c r="U2742" s="5"/>
      <c r="V2742" s="3">
        <v>19399487</v>
      </c>
      <c r="W2742" s="5"/>
      <c r="X2742" s="3">
        <v>65443847</v>
      </c>
      <c r="Y2742" s="3">
        <v>14534724</v>
      </c>
      <c r="Z2742" s="3">
        <v>933675</v>
      </c>
      <c r="AA2742" s="3">
        <v>1137944</v>
      </c>
      <c r="AB2742" s="3">
        <v>40158457</v>
      </c>
      <c r="AC2742" s="3">
        <v>8679047</v>
      </c>
      <c r="AD2742" s="3">
        <v>46044360</v>
      </c>
      <c r="AE2742" s="3">
        <v>0</v>
      </c>
      <c r="AF2742" s="3">
        <v>27160051</v>
      </c>
      <c r="AG2742" s="3">
        <v>1639271</v>
      </c>
      <c r="AH2742" s="3">
        <v>46044360</v>
      </c>
      <c r="AI2742" s="3">
        <v>19399487</v>
      </c>
      <c r="AJ2742" s="3">
        <v>2348941</v>
      </c>
      <c r="AK2742" s="3">
        <v>2348941</v>
      </c>
      <c r="AL2742" s="3">
        <v>1038889</v>
      </c>
      <c r="AM2742" s="3">
        <v>1310052</v>
      </c>
      <c r="AN2742" s="3">
        <v>1271421</v>
      </c>
      <c r="AO2742" s="3">
        <v>0</v>
      </c>
      <c r="AP2742" s="3">
        <v>-1271421</v>
      </c>
      <c r="AQ2742" s="3">
        <v>0</v>
      </c>
      <c r="AR2742" s="3">
        <f>Tabela1[[#This Row],[Potrzeby finansowe 2027
w tym:]]+Tabela1[[#This Row],[Rozliczenie 2025 potrz. fin.]]</f>
        <v>65443847</v>
      </c>
      <c r="AS2742" s="3">
        <v>0</v>
      </c>
      <c r="AT2742" s="3">
        <v>0</v>
      </c>
      <c r="AU2742" s="3"/>
      <c r="AV2742" s="3"/>
      <c r="AW2742" s="3"/>
      <c r="AX2742" s="3"/>
      <c r="AY2742" s="3"/>
      <c r="AZ2742" s="3"/>
      <c r="BA2742" s="3">
        <v>933675</v>
      </c>
      <c r="BB2742" s="3">
        <v>0</v>
      </c>
      <c r="BC2742" s="3">
        <v>679.74</v>
      </c>
      <c r="BD2742" s="3">
        <v>39158.94</v>
      </c>
      <c r="BE2742" s="3">
        <v>0.22</v>
      </c>
      <c r="BF2742" s="3">
        <v>0</v>
      </c>
      <c r="BG2742" s="3">
        <v>694500</v>
      </c>
      <c r="BH2742" s="3">
        <v>31451</v>
      </c>
      <c r="BI2742" s="3">
        <v>443444</v>
      </c>
      <c r="BJ2742" s="3">
        <v>7705151.2675000001</v>
      </c>
      <c r="BK2742" s="3">
        <v>2490290.2799999993</v>
      </c>
      <c r="BL2742" s="3">
        <v>2395494.7400000002</v>
      </c>
      <c r="BM2742" s="3">
        <v>16068454.470000001</v>
      </c>
      <c r="BN2742" s="53">
        <v>0.63800525796910945</v>
      </c>
      <c r="BO2742" s="54">
        <v>1.4699506E-3</v>
      </c>
      <c r="BP2742" s="70">
        <v>37085</v>
      </c>
      <c r="BQ2742" s="71"/>
      <c r="BR2742" s="70"/>
      <c r="BS2742" s="72"/>
      <c r="BT2742" s="72"/>
      <c r="BU2742" s="70">
        <v>27160051</v>
      </c>
      <c r="BV2742" s="70">
        <v>1639271</v>
      </c>
      <c r="BW2742" s="74">
        <v>46044360</v>
      </c>
      <c r="BX2742" s="70">
        <v>74843682</v>
      </c>
    </row>
    <row r="2743" spans="1:76" x14ac:dyDescent="0.3">
      <c r="A2743" s="73" t="s">
        <v>2322</v>
      </c>
      <c r="B2743" s="2" t="s">
        <v>1126</v>
      </c>
      <c r="C2743" s="2" t="s">
        <v>76</v>
      </c>
      <c r="D2743" s="2"/>
      <c r="E2743" s="2"/>
      <c r="F2743" s="17" t="str">
        <f>+Tabela1[[#This Row],[WK]]&amp;Tabela1[[#This Row],[PK]]&amp;Tabela1[[#This Row],[GK]]</f>
        <v>2814</v>
      </c>
      <c r="G2743" s="2" t="s">
        <v>2575</v>
      </c>
      <c r="H2743" s="3">
        <v>6467912933.0600004</v>
      </c>
      <c r="I2743" s="4">
        <v>1.125</v>
      </c>
      <c r="J2743" s="3">
        <v>7276402049.6899996</v>
      </c>
      <c r="K2743" s="11">
        <v>0.02</v>
      </c>
      <c r="L2743" s="3">
        <v>145528041</v>
      </c>
      <c r="M2743" s="3"/>
      <c r="N2743" s="5"/>
      <c r="O2743" s="3">
        <v>663839710.6500001</v>
      </c>
      <c r="P2743" s="4">
        <v>1.125</v>
      </c>
      <c r="Q2743" s="3">
        <v>746819674.48000002</v>
      </c>
      <c r="R2743" s="4">
        <v>1.7000000000000001E-2</v>
      </c>
      <c r="S2743" s="3">
        <v>12695934</v>
      </c>
      <c r="T2743" s="3"/>
      <c r="U2743" s="5"/>
      <c r="V2743" s="3">
        <v>95236204</v>
      </c>
      <c r="W2743" s="5"/>
      <c r="X2743" s="3">
        <v>90860520</v>
      </c>
      <c r="Y2743" s="3">
        <v>10715620</v>
      </c>
      <c r="Z2743" s="3">
        <v>3628132</v>
      </c>
      <c r="AA2743" s="3">
        <v>3558318</v>
      </c>
      <c r="AB2743" s="3">
        <v>66740679</v>
      </c>
      <c r="AC2743" s="3">
        <v>6217771</v>
      </c>
      <c r="AD2743" s="3">
        <v>35200</v>
      </c>
      <c r="AE2743" s="3">
        <v>0</v>
      </c>
      <c r="AF2743" s="3">
        <v>145528041</v>
      </c>
      <c r="AG2743" s="3">
        <v>12695934</v>
      </c>
      <c r="AH2743" s="3">
        <v>35200</v>
      </c>
      <c r="AI2743" s="3">
        <v>95236204</v>
      </c>
      <c r="AJ2743" s="3">
        <v>5500567</v>
      </c>
      <c r="AK2743" s="3">
        <v>5145012</v>
      </c>
      <c r="AL2743" s="3">
        <v>5795154</v>
      </c>
      <c r="AM2743" s="3">
        <v>-650142</v>
      </c>
      <c r="AN2743" s="3">
        <v>-355555</v>
      </c>
      <c r="AO2743" s="3">
        <v>0</v>
      </c>
      <c r="AP2743" s="3">
        <v>0</v>
      </c>
      <c r="AQ2743" s="3">
        <v>-355555</v>
      </c>
      <c r="AR2743" s="3">
        <f>Tabela1[[#This Row],[Potrzeby finansowe 2027
w tym:]]+Tabela1[[#This Row],[Rozliczenie 2025 potrz. fin.]]</f>
        <v>90504965</v>
      </c>
      <c r="AS2743" s="3">
        <v>0</v>
      </c>
      <c r="AT2743" s="3">
        <v>0</v>
      </c>
      <c r="AU2743" s="3"/>
      <c r="AV2743" s="3"/>
      <c r="AW2743" s="3"/>
      <c r="AX2743" s="3"/>
      <c r="AY2743" s="3"/>
      <c r="AZ2743" s="3"/>
      <c r="BA2743" s="3">
        <v>3628132</v>
      </c>
      <c r="BB2743" s="3">
        <v>0</v>
      </c>
      <c r="BC2743" s="3">
        <v>5070.33</v>
      </c>
      <c r="BD2743" s="3">
        <v>142918.21</v>
      </c>
      <c r="BE2743" s="3">
        <v>2303.94</v>
      </c>
      <c r="BF2743" s="3">
        <v>0</v>
      </c>
      <c r="BG2743" s="3">
        <v>2572861</v>
      </c>
      <c r="BH2743" s="3">
        <v>131015</v>
      </c>
      <c r="BI2743" s="3">
        <v>985457</v>
      </c>
      <c r="BJ2743" s="3">
        <v>17123020.600000001</v>
      </c>
      <c r="BK2743" s="3">
        <v>10819834.469999999</v>
      </c>
      <c r="BL2743" s="3">
        <v>2164452.85</v>
      </c>
      <c r="BM2743" s="3">
        <v>20883838.82</v>
      </c>
      <c r="BN2743" s="53">
        <v>0.92195202103187646</v>
      </c>
      <c r="BO2743" s="54">
        <v>5.5886089E-3</v>
      </c>
      <c r="BP2743" s="70">
        <v>140995</v>
      </c>
      <c r="BQ2743" s="71"/>
      <c r="BR2743" s="70"/>
      <c r="BS2743" s="72"/>
      <c r="BT2743" s="72"/>
      <c r="BU2743" s="70">
        <v>145528041</v>
      </c>
      <c r="BV2743" s="70">
        <v>12695934</v>
      </c>
      <c r="BW2743" s="74">
        <v>35200</v>
      </c>
      <c r="BX2743" s="70">
        <v>158259175</v>
      </c>
    </row>
    <row r="2744" spans="1:76" x14ac:dyDescent="0.3">
      <c r="A2744" s="73" t="s">
        <v>2322</v>
      </c>
      <c r="B2744" s="2" t="s">
        <v>1126</v>
      </c>
      <c r="C2744" s="2" t="s">
        <v>109</v>
      </c>
      <c r="D2744" s="2"/>
      <c r="E2744" s="2"/>
      <c r="F2744" s="17" t="str">
        <f>+Tabela1[[#This Row],[WK]]&amp;Tabela1[[#This Row],[PK]]&amp;Tabela1[[#This Row],[GK]]</f>
        <v>2815</v>
      </c>
      <c r="G2744" s="2" t="s">
        <v>2576</v>
      </c>
      <c r="H2744" s="3">
        <v>4208009323.79</v>
      </c>
      <c r="I2744" s="4">
        <v>1.125</v>
      </c>
      <c r="J2744" s="3">
        <v>4734010489.2600002</v>
      </c>
      <c r="K2744" s="11">
        <v>0.02</v>
      </c>
      <c r="L2744" s="3">
        <v>94680210</v>
      </c>
      <c r="M2744" s="3"/>
      <c r="N2744" s="5"/>
      <c r="O2744" s="3">
        <v>501437937.37</v>
      </c>
      <c r="P2744" s="4">
        <v>1.125</v>
      </c>
      <c r="Q2744" s="3">
        <v>564117679.53999996</v>
      </c>
      <c r="R2744" s="4">
        <v>1.7000000000000001E-2</v>
      </c>
      <c r="S2744" s="3">
        <v>9590001</v>
      </c>
      <c r="T2744" s="3"/>
      <c r="U2744" s="5"/>
      <c r="V2744" s="3">
        <v>69763539</v>
      </c>
      <c r="W2744" s="5"/>
      <c r="X2744" s="3">
        <v>173842889</v>
      </c>
      <c r="Y2744" s="3">
        <v>8756059</v>
      </c>
      <c r="Z2744" s="3">
        <v>2196458</v>
      </c>
      <c r="AA2744" s="3">
        <v>2893016</v>
      </c>
      <c r="AB2744" s="3">
        <v>128359583</v>
      </c>
      <c r="AC2744" s="3">
        <v>31637773</v>
      </c>
      <c r="AD2744" s="3">
        <v>104079349</v>
      </c>
      <c r="AE2744" s="3">
        <v>0</v>
      </c>
      <c r="AF2744" s="3">
        <v>94680210</v>
      </c>
      <c r="AG2744" s="3">
        <v>9590001</v>
      </c>
      <c r="AH2744" s="3">
        <v>104079349</v>
      </c>
      <c r="AI2744" s="3">
        <v>69763539</v>
      </c>
      <c r="AJ2744" s="3">
        <v>6808646</v>
      </c>
      <c r="AK2744" s="3">
        <v>6808646</v>
      </c>
      <c r="AL2744" s="3">
        <v>5387342</v>
      </c>
      <c r="AM2744" s="3">
        <v>1421304</v>
      </c>
      <c r="AN2744" s="3">
        <v>1984510</v>
      </c>
      <c r="AO2744" s="3">
        <v>0</v>
      </c>
      <c r="AP2744" s="3">
        <v>-1984510</v>
      </c>
      <c r="AQ2744" s="3">
        <v>0</v>
      </c>
      <c r="AR2744" s="3">
        <f>Tabela1[[#This Row],[Potrzeby finansowe 2027
w tym:]]+Tabela1[[#This Row],[Rozliczenie 2025 potrz. fin.]]</f>
        <v>173842889</v>
      </c>
      <c r="AS2744" s="3">
        <v>0</v>
      </c>
      <c r="AT2744" s="3">
        <v>0</v>
      </c>
      <c r="AU2744" s="3"/>
      <c r="AV2744" s="3"/>
      <c r="AW2744" s="3"/>
      <c r="AX2744" s="3"/>
      <c r="AY2744" s="3"/>
      <c r="AZ2744" s="3"/>
      <c r="BA2744" s="3">
        <v>2196458</v>
      </c>
      <c r="BB2744" s="3">
        <v>0</v>
      </c>
      <c r="BC2744" s="3">
        <v>2122.7800000000002</v>
      </c>
      <c r="BD2744" s="3">
        <v>90091.04</v>
      </c>
      <c r="BE2744" s="3">
        <v>568.94000000000005</v>
      </c>
      <c r="BF2744" s="3">
        <v>0</v>
      </c>
      <c r="BG2744" s="3">
        <v>1912967</v>
      </c>
      <c r="BH2744" s="3">
        <v>97412</v>
      </c>
      <c r="BI2744" s="3">
        <v>980049</v>
      </c>
      <c r="BJ2744" s="3">
        <v>17029051.3675</v>
      </c>
      <c r="BK2744" s="3">
        <v>8612043.1899999976</v>
      </c>
      <c r="BL2744" s="3">
        <v>3662038.93</v>
      </c>
      <c r="BM2744" s="3">
        <v>26343954.850000001</v>
      </c>
      <c r="BN2744" s="53">
        <v>0.90500328623069326</v>
      </c>
      <c r="BO2744" s="54">
        <v>3.7518887999999999E-3</v>
      </c>
      <c r="BP2744" s="70">
        <v>94656</v>
      </c>
      <c r="BQ2744" s="71"/>
      <c r="BR2744" s="70"/>
      <c r="BS2744" s="72"/>
      <c r="BT2744" s="72"/>
      <c r="BU2744" s="70">
        <v>94680210</v>
      </c>
      <c r="BV2744" s="70">
        <v>9590001</v>
      </c>
      <c r="BW2744" s="74">
        <v>104079349</v>
      </c>
      <c r="BX2744" s="70">
        <v>208349560</v>
      </c>
    </row>
    <row r="2745" spans="1:76" x14ac:dyDescent="0.3">
      <c r="A2745" s="73" t="s">
        <v>2322</v>
      </c>
      <c r="B2745" s="2" t="s">
        <v>1126</v>
      </c>
      <c r="C2745" s="2" t="s">
        <v>113</v>
      </c>
      <c r="D2745" s="2"/>
      <c r="E2745" s="2"/>
      <c r="F2745" s="17" t="str">
        <f>+Tabela1[[#This Row],[WK]]&amp;Tabela1[[#This Row],[PK]]&amp;Tabela1[[#This Row],[GK]]</f>
        <v>2816</v>
      </c>
      <c r="G2745" s="2" t="s">
        <v>2577</v>
      </c>
      <c r="H2745" s="3">
        <v>1957049710.6600001</v>
      </c>
      <c r="I2745" s="4">
        <v>1.125</v>
      </c>
      <c r="J2745" s="3">
        <v>2201680924.4899998</v>
      </c>
      <c r="K2745" s="11">
        <v>0.02</v>
      </c>
      <c r="L2745" s="3">
        <v>44033618</v>
      </c>
      <c r="M2745" s="3"/>
      <c r="N2745" s="5"/>
      <c r="O2745" s="3">
        <v>147322834.62</v>
      </c>
      <c r="P2745" s="4">
        <v>1.125</v>
      </c>
      <c r="Q2745" s="3">
        <v>165738188.94999999</v>
      </c>
      <c r="R2745" s="4">
        <v>1.7000000000000001E-2</v>
      </c>
      <c r="S2745" s="3">
        <v>2817549</v>
      </c>
      <c r="T2745" s="3"/>
      <c r="U2745" s="5"/>
      <c r="V2745" s="3">
        <v>31664859</v>
      </c>
      <c r="W2745" s="5"/>
      <c r="X2745" s="3">
        <v>86697542</v>
      </c>
      <c r="Y2745" s="3">
        <v>15071739</v>
      </c>
      <c r="Z2745" s="3">
        <v>3088207</v>
      </c>
      <c r="AA2745" s="3">
        <v>1886424</v>
      </c>
      <c r="AB2745" s="3">
        <v>49802126</v>
      </c>
      <c r="AC2745" s="3">
        <v>16849046</v>
      </c>
      <c r="AD2745" s="3">
        <v>55032683</v>
      </c>
      <c r="AE2745" s="3">
        <v>0</v>
      </c>
      <c r="AF2745" s="3">
        <v>44033618</v>
      </c>
      <c r="AG2745" s="3">
        <v>2817549</v>
      </c>
      <c r="AH2745" s="3">
        <v>55032683</v>
      </c>
      <c r="AI2745" s="3">
        <v>31664859</v>
      </c>
      <c r="AJ2745" s="3">
        <v>4432069</v>
      </c>
      <c r="AK2745" s="3">
        <v>4432069</v>
      </c>
      <c r="AL2745" s="3">
        <v>2190491</v>
      </c>
      <c r="AM2745" s="3">
        <v>2241578</v>
      </c>
      <c r="AN2745" s="3">
        <v>-1139173</v>
      </c>
      <c r="AO2745" s="3">
        <v>0</v>
      </c>
      <c r="AP2745" s="3">
        <v>1139173</v>
      </c>
      <c r="AQ2745" s="3">
        <v>0</v>
      </c>
      <c r="AR2745" s="3">
        <f>Tabela1[[#This Row],[Potrzeby finansowe 2027
w tym:]]+Tabela1[[#This Row],[Rozliczenie 2025 potrz. fin.]]</f>
        <v>86697542</v>
      </c>
      <c r="AS2745" s="3">
        <v>0</v>
      </c>
      <c r="AT2745" s="3">
        <v>0</v>
      </c>
      <c r="AU2745" s="3"/>
      <c r="AV2745" s="3"/>
      <c r="AW2745" s="3"/>
      <c r="AX2745" s="3"/>
      <c r="AY2745" s="3"/>
      <c r="AZ2745" s="3"/>
      <c r="BA2745" s="3">
        <v>3088207</v>
      </c>
      <c r="BB2745" s="3">
        <v>0</v>
      </c>
      <c r="BC2745" s="3">
        <v>5911.5</v>
      </c>
      <c r="BD2745" s="3">
        <v>96795.93</v>
      </c>
      <c r="BE2745" s="3">
        <v>41030.44</v>
      </c>
      <c r="BF2745" s="3">
        <v>0</v>
      </c>
      <c r="BG2745" s="3">
        <v>1003773</v>
      </c>
      <c r="BH2745" s="3">
        <v>51114</v>
      </c>
      <c r="BI2745" s="3">
        <v>882651</v>
      </c>
      <c r="BJ2745" s="3">
        <v>15336692.939999998</v>
      </c>
      <c r="BK2745" s="3">
        <v>6873545.4899999984</v>
      </c>
      <c r="BL2745" s="3">
        <v>1624629.27</v>
      </c>
      <c r="BM2745" s="3">
        <v>30603331.260000002</v>
      </c>
      <c r="BN2745" s="53">
        <v>0.72633913900755831</v>
      </c>
      <c r="BO2745" s="54">
        <v>2.1004997999999999E-3</v>
      </c>
      <c r="BP2745" s="70">
        <v>52993</v>
      </c>
      <c r="BQ2745" s="71"/>
      <c r="BR2745" s="70"/>
      <c r="BS2745" s="72"/>
      <c r="BT2745" s="72"/>
      <c r="BU2745" s="70">
        <v>44033618</v>
      </c>
      <c r="BV2745" s="70">
        <v>2817549</v>
      </c>
      <c r="BW2745" s="74">
        <v>55032683</v>
      </c>
      <c r="BX2745" s="70">
        <v>101883850</v>
      </c>
    </row>
    <row r="2746" spans="1:76" x14ac:dyDescent="0.3">
      <c r="A2746" s="73" t="s">
        <v>2322</v>
      </c>
      <c r="B2746" s="2" t="s">
        <v>1126</v>
      </c>
      <c r="C2746" s="2" t="s">
        <v>120</v>
      </c>
      <c r="D2746" s="2"/>
      <c r="E2746" s="2"/>
      <c r="F2746" s="17" t="str">
        <f>+Tabela1[[#This Row],[WK]]&amp;Tabela1[[#This Row],[PK]]&amp;Tabela1[[#This Row],[GK]]</f>
        <v>2817</v>
      </c>
      <c r="G2746" s="2" t="s">
        <v>2578</v>
      </c>
      <c r="H2746" s="3">
        <v>2571819614.27</v>
      </c>
      <c r="I2746" s="4">
        <v>1.125</v>
      </c>
      <c r="J2746" s="3">
        <v>2893297066.0500002</v>
      </c>
      <c r="K2746" s="11">
        <v>0.02</v>
      </c>
      <c r="L2746" s="3">
        <v>57865941</v>
      </c>
      <c r="M2746" s="3"/>
      <c r="N2746" s="5"/>
      <c r="O2746" s="3">
        <v>232102954.41</v>
      </c>
      <c r="P2746" s="4">
        <v>1.125</v>
      </c>
      <c r="Q2746" s="3">
        <v>261115823.71000001</v>
      </c>
      <c r="R2746" s="4">
        <v>1.7000000000000001E-2</v>
      </c>
      <c r="S2746" s="3">
        <v>4438969</v>
      </c>
      <c r="T2746" s="3"/>
      <c r="U2746" s="5"/>
      <c r="V2746" s="3">
        <v>42110196</v>
      </c>
      <c r="W2746" s="5"/>
      <c r="X2746" s="3">
        <v>89855093</v>
      </c>
      <c r="Y2746" s="3">
        <v>21173387</v>
      </c>
      <c r="Z2746" s="3">
        <v>2252635</v>
      </c>
      <c r="AA2746" s="3">
        <v>1842203</v>
      </c>
      <c r="AB2746" s="3">
        <v>52084847</v>
      </c>
      <c r="AC2746" s="3">
        <v>12502021</v>
      </c>
      <c r="AD2746" s="3">
        <v>47744897</v>
      </c>
      <c r="AE2746" s="3">
        <v>0</v>
      </c>
      <c r="AF2746" s="3">
        <v>57865941</v>
      </c>
      <c r="AG2746" s="3">
        <v>4438969</v>
      </c>
      <c r="AH2746" s="3">
        <v>47744897</v>
      </c>
      <c r="AI2746" s="3">
        <v>42110196</v>
      </c>
      <c r="AJ2746" s="3">
        <v>4752921</v>
      </c>
      <c r="AK2746" s="3">
        <v>4752921</v>
      </c>
      <c r="AL2746" s="3">
        <v>2319865</v>
      </c>
      <c r="AM2746" s="3">
        <v>2433056</v>
      </c>
      <c r="AN2746" s="3">
        <v>-1722769</v>
      </c>
      <c r="AO2746" s="3">
        <v>0</v>
      </c>
      <c r="AP2746" s="3">
        <v>1722769</v>
      </c>
      <c r="AQ2746" s="3">
        <v>0</v>
      </c>
      <c r="AR2746" s="3">
        <f>Tabela1[[#This Row],[Potrzeby finansowe 2027
w tym:]]+Tabela1[[#This Row],[Rozliczenie 2025 potrz. fin.]]</f>
        <v>89855093</v>
      </c>
      <c r="AS2746" s="3">
        <v>0</v>
      </c>
      <c r="AT2746" s="3">
        <v>0</v>
      </c>
      <c r="AU2746" s="3"/>
      <c r="AV2746" s="3"/>
      <c r="AW2746" s="3"/>
      <c r="AX2746" s="3"/>
      <c r="AY2746" s="3"/>
      <c r="AZ2746" s="3"/>
      <c r="BA2746" s="3">
        <v>2252635</v>
      </c>
      <c r="BB2746" s="3">
        <v>0</v>
      </c>
      <c r="BC2746" s="3">
        <v>713.89</v>
      </c>
      <c r="BD2746" s="3">
        <v>80341.06</v>
      </c>
      <c r="BE2746" s="3">
        <v>34446.379999999997</v>
      </c>
      <c r="BF2746" s="3">
        <v>0</v>
      </c>
      <c r="BG2746" s="3">
        <v>1290840</v>
      </c>
      <c r="BH2746" s="3">
        <v>65732</v>
      </c>
      <c r="BI2746" s="3">
        <v>551363</v>
      </c>
      <c r="BJ2746" s="3">
        <v>9580324.8000000007</v>
      </c>
      <c r="BK2746" s="3">
        <v>5516901.4800000004</v>
      </c>
      <c r="BL2746" s="3">
        <v>1971672.31</v>
      </c>
      <c r="BM2746" s="3">
        <v>12310348.66</v>
      </c>
      <c r="BN2746" s="53">
        <v>0.71650509365757475</v>
      </c>
      <c r="BO2746" s="54">
        <v>2.8316724000000001E-3</v>
      </c>
      <c r="BP2746" s="70">
        <v>71440</v>
      </c>
      <c r="BQ2746" s="71"/>
      <c r="BR2746" s="70"/>
      <c r="BS2746" s="72"/>
      <c r="BT2746" s="72"/>
      <c r="BU2746" s="70">
        <v>57865941</v>
      </c>
      <c r="BV2746" s="70">
        <v>4438969</v>
      </c>
      <c r="BW2746" s="74">
        <v>47744897</v>
      </c>
      <c r="BX2746" s="70">
        <v>110049807</v>
      </c>
    </row>
    <row r="2747" spans="1:76" x14ac:dyDescent="0.3">
      <c r="A2747" s="73" t="s">
        <v>2322</v>
      </c>
      <c r="B2747" s="2" t="s">
        <v>1126</v>
      </c>
      <c r="C2747" s="2" t="s">
        <v>126</v>
      </c>
      <c r="D2747" s="2"/>
      <c r="E2747" s="2"/>
      <c r="F2747" s="17" t="str">
        <f>+Tabela1[[#This Row],[WK]]&amp;Tabela1[[#This Row],[PK]]&amp;Tabela1[[#This Row],[GK]]</f>
        <v>2818</v>
      </c>
      <c r="G2747" s="2" t="s">
        <v>2579</v>
      </c>
      <c r="H2747" s="3">
        <v>933230421.46000004</v>
      </c>
      <c r="I2747" s="4">
        <v>1.125</v>
      </c>
      <c r="J2747" s="3">
        <v>1049884224.14</v>
      </c>
      <c r="K2747" s="11">
        <v>0.02</v>
      </c>
      <c r="L2747" s="3">
        <v>20997684</v>
      </c>
      <c r="M2747" s="3"/>
      <c r="N2747" s="5"/>
      <c r="O2747" s="3">
        <v>57433092.630000003</v>
      </c>
      <c r="P2747" s="4">
        <v>1.125</v>
      </c>
      <c r="Q2747" s="3">
        <v>64612229.210000001</v>
      </c>
      <c r="R2747" s="4">
        <v>1.7000000000000001E-2</v>
      </c>
      <c r="S2747" s="3">
        <v>1098408</v>
      </c>
      <c r="T2747" s="3"/>
      <c r="U2747" s="5"/>
      <c r="V2747" s="3">
        <v>15150216</v>
      </c>
      <c r="W2747" s="5"/>
      <c r="X2747" s="3">
        <v>40964778</v>
      </c>
      <c r="Y2747" s="3">
        <v>3374812</v>
      </c>
      <c r="Z2747" s="3">
        <v>1427067</v>
      </c>
      <c r="AA2747" s="3">
        <v>1034256</v>
      </c>
      <c r="AB2747" s="3">
        <v>23835668</v>
      </c>
      <c r="AC2747" s="3">
        <v>11292975</v>
      </c>
      <c r="AD2747" s="3">
        <v>25814562</v>
      </c>
      <c r="AE2747" s="3">
        <v>933725</v>
      </c>
      <c r="AF2747" s="3">
        <v>20997684</v>
      </c>
      <c r="AG2747" s="3">
        <v>1098408</v>
      </c>
      <c r="AH2747" s="3">
        <v>24880837</v>
      </c>
      <c r="AI2747" s="3">
        <v>15150216</v>
      </c>
      <c r="AJ2747" s="3">
        <v>3195943</v>
      </c>
      <c r="AK2747" s="3">
        <v>3195943</v>
      </c>
      <c r="AL2747" s="3">
        <v>686108</v>
      </c>
      <c r="AM2747" s="3">
        <v>2509835</v>
      </c>
      <c r="AN2747" s="3">
        <v>-670414</v>
      </c>
      <c r="AO2747" s="3">
        <v>0</v>
      </c>
      <c r="AP2747" s="3">
        <v>670414</v>
      </c>
      <c r="AQ2747" s="3">
        <v>0</v>
      </c>
      <c r="AR2747" s="3">
        <f>Tabela1[[#This Row],[Potrzeby finansowe 2027
w tym:]]+Tabela1[[#This Row],[Rozliczenie 2025 potrz. fin.]]</f>
        <v>40964778</v>
      </c>
      <c r="AS2747" s="3">
        <v>0</v>
      </c>
      <c r="AT2747" s="3">
        <v>0</v>
      </c>
      <c r="AU2747" s="3"/>
      <c r="AV2747" s="3"/>
      <c r="AW2747" s="3"/>
      <c r="AX2747" s="3"/>
      <c r="AY2747" s="3"/>
      <c r="AZ2747" s="3"/>
      <c r="BA2747" s="3">
        <v>1427067</v>
      </c>
      <c r="BB2747" s="3">
        <v>0</v>
      </c>
      <c r="BC2747" s="3">
        <v>1127.3699999999999</v>
      </c>
      <c r="BD2747" s="3">
        <v>59255.07</v>
      </c>
      <c r="BE2747" s="3">
        <v>604.97</v>
      </c>
      <c r="BF2747" s="3">
        <v>0</v>
      </c>
      <c r="BG2747" s="3">
        <v>694500</v>
      </c>
      <c r="BH2747" s="3">
        <v>24365</v>
      </c>
      <c r="BI2747" s="3">
        <v>339756</v>
      </c>
      <c r="BJ2747" s="3">
        <v>5903507.8649999993</v>
      </c>
      <c r="BK2747" s="3">
        <v>1970929.7799999993</v>
      </c>
      <c r="BL2747" s="3">
        <v>610284.63</v>
      </c>
      <c r="BM2747" s="3">
        <v>14509743.08</v>
      </c>
      <c r="BN2747" s="53">
        <v>0.83968945119947425</v>
      </c>
      <c r="BO2747" s="54">
        <v>8.5692349999999995E-4</v>
      </c>
      <c r="BP2747" s="70">
        <v>21619</v>
      </c>
      <c r="BQ2747" s="71"/>
      <c r="BR2747" s="70"/>
      <c r="BS2747" s="72"/>
      <c r="BT2747" s="72"/>
      <c r="BU2747" s="70">
        <v>20997684</v>
      </c>
      <c r="BV2747" s="70">
        <v>1098408</v>
      </c>
      <c r="BW2747" s="74">
        <v>24880837</v>
      </c>
      <c r="BX2747" s="70">
        <v>46976929</v>
      </c>
    </row>
    <row r="2748" spans="1:76" x14ac:dyDescent="0.3">
      <c r="A2748" s="73" t="s">
        <v>2322</v>
      </c>
      <c r="B2748" s="2" t="s">
        <v>1126</v>
      </c>
      <c r="C2748" s="2" t="s">
        <v>132</v>
      </c>
      <c r="D2748" s="2"/>
      <c r="E2748" s="2"/>
      <c r="F2748" s="17" t="str">
        <f>+Tabela1[[#This Row],[WK]]&amp;Tabela1[[#This Row],[PK]]&amp;Tabela1[[#This Row],[GK]]</f>
        <v>2819</v>
      </c>
      <c r="G2748" s="2" t="s">
        <v>2580</v>
      </c>
      <c r="H2748" s="3">
        <v>859143920.70000005</v>
      </c>
      <c r="I2748" s="4">
        <v>1.125</v>
      </c>
      <c r="J2748" s="3">
        <v>966536910.78999996</v>
      </c>
      <c r="K2748" s="11">
        <v>0.02</v>
      </c>
      <c r="L2748" s="3">
        <v>19330738</v>
      </c>
      <c r="M2748" s="3"/>
      <c r="N2748" s="5"/>
      <c r="O2748" s="3">
        <v>48380517.95000001</v>
      </c>
      <c r="P2748" s="4">
        <v>1.125</v>
      </c>
      <c r="Q2748" s="3">
        <v>54428082.689999998</v>
      </c>
      <c r="R2748" s="4">
        <v>1.7000000000000001E-2</v>
      </c>
      <c r="S2748" s="3">
        <v>925277</v>
      </c>
      <c r="T2748" s="3"/>
      <c r="U2748" s="5"/>
      <c r="V2748" s="3">
        <v>13475944</v>
      </c>
      <c r="W2748" s="5"/>
      <c r="X2748" s="3">
        <v>36620229</v>
      </c>
      <c r="Y2748" s="3">
        <v>9403016</v>
      </c>
      <c r="Z2748" s="3">
        <v>1121891</v>
      </c>
      <c r="AA2748" s="3">
        <v>1097568</v>
      </c>
      <c r="AB2748" s="3">
        <v>18795198</v>
      </c>
      <c r="AC2748" s="3">
        <v>6202556</v>
      </c>
      <c r="AD2748" s="3">
        <v>23144285</v>
      </c>
      <c r="AE2748" s="3">
        <v>0</v>
      </c>
      <c r="AF2748" s="3">
        <v>19330738</v>
      </c>
      <c r="AG2748" s="3">
        <v>925277</v>
      </c>
      <c r="AH2748" s="3">
        <v>23144285</v>
      </c>
      <c r="AI2748" s="3">
        <v>13475944</v>
      </c>
      <c r="AJ2748" s="3">
        <v>1736245</v>
      </c>
      <c r="AK2748" s="3">
        <v>1736245</v>
      </c>
      <c r="AL2748" s="3">
        <v>1159078</v>
      </c>
      <c r="AM2748" s="3">
        <v>577167</v>
      </c>
      <c r="AN2748" s="3">
        <v>430595</v>
      </c>
      <c r="AO2748" s="3">
        <v>-12904.605000000098</v>
      </c>
      <c r="AP2748" s="3">
        <v>-417690</v>
      </c>
      <c r="AQ2748" s="3">
        <v>0</v>
      </c>
      <c r="AR2748" s="3">
        <f>Tabela1[[#This Row],[Potrzeby finansowe 2027
w tym:]]+Tabela1[[#This Row],[Rozliczenie 2025 potrz. fin.]]</f>
        <v>36620229</v>
      </c>
      <c r="AS2748" s="3">
        <v>0</v>
      </c>
      <c r="AT2748" s="3">
        <v>0</v>
      </c>
      <c r="AU2748" s="3"/>
      <c r="AV2748" s="3"/>
      <c r="AW2748" s="3"/>
      <c r="AX2748" s="3"/>
      <c r="AY2748" s="3"/>
      <c r="AZ2748" s="3"/>
      <c r="BA2748" s="3">
        <v>1121891</v>
      </c>
      <c r="BB2748" s="3">
        <v>0</v>
      </c>
      <c r="BC2748" s="3">
        <v>2897.74</v>
      </c>
      <c r="BD2748" s="3">
        <v>39940.17</v>
      </c>
      <c r="BE2748" s="3">
        <v>352.49</v>
      </c>
      <c r="BF2748" s="3">
        <v>0</v>
      </c>
      <c r="BG2748" s="3">
        <v>694500</v>
      </c>
      <c r="BH2748" s="3">
        <v>20306</v>
      </c>
      <c r="BI2748" s="3">
        <v>403068</v>
      </c>
      <c r="BJ2748" s="3">
        <v>7003594.2625000011</v>
      </c>
      <c r="BK2748" s="3">
        <v>3082626.1900000013</v>
      </c>
      <c r="BL2748" s="3">
        <v>6666.67</v>
      </c>
      <c r="BM2748" s="3">
        <v>15670538.949999999</v>
      </c>
      <c r="BN2748" s="53">
        <v>0.65564410121590533</v>
      </c>
      <c r="BO2748" s="54">
        <v>1.3407197E-3</v>
      </c>
      <c r="BP2748" s="70">
        <v>25382</v>
      </c>
      <c r="BQ2748" s="71"/>
      <c r="BR2748" s="70"/>
      <c r="BS2748" s="72"/>
      <c r="BT2748" s="72"/>
      <c r="BU2748" s="70">
        <v>19330738</v>
      </c>
      <c r="BV2748" s="70">
        <v>925277</v>
      </c>
      <c r="BW2748" s="74">
        <v>23144285</v>
      </c>
      <c r="BX2748" s="70">
        <v>43400300</v>
      </c>
    </row>
    <row r="2749" spans="1:76" x14ac:dyDescent="0.3">
      <c r="A2749" s="73" t="s">
        <v>2322</v>
      </c>
      <c r="B2749" s="2" t="s">
        <v>1143</v>
      </c>
      <c r="C2749" s="2" t="s">
        <v>12</v>
      </c>
      <c r="D2749" s="2"/>
      <c r="E2749" s="2"/>
      <c r="F2749" s="17" t="str">
        <f>+Tabela1[[#This Row],[WK]]&amp;Tabela1[[#This Row],[PK]]&amp;Tabela1[[#This Row],[GK]]</f>
        <v>3001</v>
      </c>
      <c r="G2749" s="2" t="s">
        <v>2581</v>
      </c>
      <c r="H2749" s="3">
        <v>2055123910.1900001</v>
      </c>
      <c r="I2749" s="4">
        <v>1.125</v>
      </c>
      <c r="J2749" s="3">
        <v>2312014398.96</v>
      </c>
      <c r="K2749" s="11">
        <v>0.02</v>
      </c>
      <c r="L2749" s="3">
        <v>46240288</v>
      </c>
      <c r="M2749" s="3"/>
      <c r="N2749" s="5"/>
      <c r="O2749" s="3">
        <v>282640556.75</v>
      </c>
      <c r="P2749" s="4">
        <v>1.125</v>
      </c>
      <c r="Q2749" s="3">
        <v>317970626.33999997</v>
      </c>
      <c r="R2749" s="4">
        <v>1.7000000000000001E-2</v>
      </c>
      <c r="S2749" s="3">
        <v>5405501</v>
      </c>
      <c r="T2749" s="3"/>
      <c r="U2749" s="5"/>
      <c r="V2749" s="3">
        <v>31151034</v>
      </c>
      <c r="W2749" s="5"/>
      <c r="X2749" s="3">
        <v>54198906</v>
      </c>
      <c r="Y2749" s="3">
        <v>4626380</v>
      </c>
      <c r="Z2749" s="3">
        <v>107403</v>
      </c>
      <c r="AA2749" s="3">
        <v>1420871</v>
      </c>
      <c r="AB2749" s="3">
        <v>42871588</v>
      </c>
      <c r="AC2749" s="3">
        <v>5172664</v>
      </c>
      <c r="AD2749" s="3">
        <v>23047872</v>
      </c>
      <c r="AE2749" s="3">
        <v>0</v>
      </c>
      <c r="AF2749" s="3">
        <v>46240288</v>
      </c>
      <c r="AG2749" s="3">
        <v>5405501</v>
      </c>
      <c r="AH2749" s="3">
        <v>23047872</v>
      </c>
      <c r="AI2749" s="3">
        <v>31151034</v>
      </c>
      <c r="AJ2749" s="3">
        <v>1537077</v>
      </c>
      <c r="AK2749" s="3">
        <v>1537077</v>
      </c>
      <c r="AL2749" s="3">
        <v>2209134</v>
      </c>
      <c r="AM2749" s="3">
        <v>-672057</v>
      </c>
      <c r="AN2749" s="3">
        <v>-3299777</v>
      </c>
      <c r="AO2749" s="3">
        <v>0</v>
      </c>
      <c r="AP2749" s="3">
        <v>3299777</v>
      </c>
      <c r="AQ2749" s="3">
        <v>0</v>
      </c>
      <c r="AR2749" s="3">
        <f>Tabela1[[#This Row],[Potrzeby finansowe 2027
w tym:]]+Tabela1[[#This Row],[Rozliczenie 2025 potrz. fin.]]</f>
        <v>54198906</v>
      </c>
      <c r="AS2749" s="3">
        <v>0</v>
      </c>
      <c r="AT2749" s="3">
        <v>0</v>
      </c>
      <c r="AU2749" s="3"/>
      <c r="AV2749" s="3"/>
      <c r="AW2749" s="3"/>
      <c r="AX2749" s="3"/>
      <c r="AY2749" s="3"/>
      <c r="AZ2749" s="3"/>
      <c r="BA2749" s="3">
        <v>107403</v>
      </c>
      <c r="BB2749" s="3">
        <v>0</v>
      </c>
      <c r="BC2749" s="3">
        <v>11.62</v>
      </c>
      <c r="BD2749" s="3">
        <v>0</v>
      </c>
      <c r="BE2749" s="3">
        <v>9452.99</v>
      </c>
      <c r="BF2749" s="3">
        <v>0</v>
      </c>
      <c r="BG2749" s="3">
        <v>874025</v>
      </c>
      <c r="BH2749" s="3">
        <v>44507</v>
      </c>
      <c r="BI2749" s="3">
        <v>546846</v>
      </c>
      <c r="BJ2749" s="3">
        <v>9501836.4824999999</v>
      </c>
      <c r="BK2749" s="3">
        <v>5180652.3699999992</v>
      </c>
      <c r="BL2749" s="3">
        <v>2148351.5499999998</v>
      </c>
      <c r="BM2749" s="3">
        <v>12988033.35</v>
      </c>
      <c r="BN2749" s="53">
        <v>0.89930167597765365</v>
      </c>
      <c r="BO2749" s="54">
        <v>1.8700998999999999E-3</v>
      </c>
      <c r="BP2749" s="70">
        <v>47181</v>
      </c>
      <c r="BQ2749" s="71"/>
      <c r="BR2749" s="70"/>
      <c r="BS2749" s="72"/>
      <c r="BT2749" s="72"/>
      <c r="BU2749" s="70">
        <v>46240288</v>
      </c>
      <c r="BV2749" s="70">
        <v>5405501</v>
      </c>
      <c r="BW2749" s="74">
        <v>23047872</v>
      </c>
      <c r="BX2749" s="70">
        <v>74693661</v>
      </c>
    </row>
    <row r="2750" spans="1:76" x14ac:dyDescent="0.3">
      <c r="A2750" s="73" t="s">
        <v>2322</v>
      </c>
      <c r="B2750" s="2" t="s">
        <v>1143</v>
      </c>
      <c r="C2750" s="2" t="s">
        <v>11</v>
      </c>
      <c r="D2750" s="2"/>
      <c r="E2750" s="2"/>
      <c r="F2750" s="17" t="str">
        <f>+Tabela1[[#This Row],[WK]]&amp;Tabela1[[#This Row],[PK]]&amp;Tabela1[[#This Row],[GK]]</f>
        <v>3002</v>
      </c>
      <c r="G2750" s="2" t="s">
        <v>2582</v>
      </c>
      <c r="H2750" s="3">
        <v>3607083149.9699998</v>
      </c>
      <c r="I2750" s="4">
        <v>1.125</v>
      </c>
      <c r="J2750" s="3">
        <v>4057968543.7199998</v>
      </c>
      <c r="K2750" s="11">
        <v>0.02</v>
      </c>
      <c r="L2750" s="3">
        <v>81159371</v>
      </c>
      <c r="M2750" s="3"/>
      <c r="N2750" s="5"/>
      <c r="O2750" s="3">
        <v>379224293.5</v>
      </c>
      <c r="P2750" s="4">
        <v>1.125</v>
      </c>
      <c r="Q2750" s="3">
        <v>426627330.19</v>
      </c>
      <c r="R2750" s="4">
        <v>1.7000000000000001E-2</v>
      </c>
      <c r="S2750" s="3">
        <v>7252665</v>
      </c>
      <c r="T2750" s="3"/>
      <c r="U2750" s="5"/>
      <c r="V2750" s="3">
        <v>59745658</v>
      </c>
      <c r="W2750" s="5"/>
      <c r="X2750" s="3">
        <v>106142408</v>
      </c>
      <c r="Y2750" s="3">
        <v>15371107</v>
      </c>
      <c r="Z2750" s="3">
        <v>923190</v>
      </c>
      <c r="AA2750" s="3">
        <v>2421430</v>
      </c>
      <c r="AB2750" s="3">
        <v>80717558</v>
      </c>
      <c r="AC2750" s="3">
        <v>6709123</v>
      </c>
      <c r="AD2750" s="3">
        <v>46396750</v>
      </c>
      <c r="AE2750" s="3">
        <v>0</v>
      </c>
      <c r="AF2750" s="3">
        <v>81159371</v>
      </c>
      <c r="AG2750" s="3">
        <v>7252665</v>
      </c>
      <c r="AH2750" s="3">
        <v>46396750</v>
      </c>
      <c r="AI2750" s="3">
        <v>59745658</v>
      </c>
      <c r="AJ2750" s="3">
        <v>4769280</v>
      </c>
      <c r="AK2750" s="3">
        <v>4769280</v>
      </c>
      <c r="AL2750" s="3">
        <v>3445015</v>
      </c>
      <c r="AM2750" s="3">
        <v>1324265</v>
      </c>
      <c r="AN2750" s="3">
        <v>-2607287</v>
      </c>
      <c r="AO2750" s="3">
        <v>0</v>
      </c>
      <c r="AP2750" s="3">
        <v>2607287</v>
      </c>
      <c r="AQ2750" s="3">
        <v>0</v>
      </c>
      <c r="AR2750" s="3">
        <f>Tabela1[[#This Row],[Potrzeby finansowe 2027
w tym:]]+Tabela1[[#This Row],[Rozliczenie 2025 potrz. fin.]]</f>
        <v>106142408</v>
      </c>
      <c r="AS2750" s="3">
        <v>0</v>
      </c>
      <c r="AT2750" s="3">
        <v>0</v>
      </c>
      <c r="AU2750" s="3"/>
      <c r="AV2750" s="3"/>
      <c r="AW2750" s="3"/>
      <c r="AX2750" s="3"/>
      <c r="AY2750" s="3"/>
      <c r="AZ2750" s="3"/>
      <c r="BA2750" s="3">
        <v>923190</v>
      </c>
      <c r="BB2750" s="3">
        <v>380.98</v>
      </c>
      <c r="BC2750" s="3">
        <v>36.69</v>
      </c>
      <c r="BD2750" s="3">
        <v>0</v>
      </c>
      <c r="BE2750" s="3">
        <v>76595.03</v>
      </c>
      <c r="BF2750" s="3">
        <v>0</v>
      </c>
      <c r="BG2750" s="3">
        <v>1614059</v>
      </c>
      <c r="BH2750" s="3">
        <v>82191</v>
      </c>
      <c r="BI2750" s="3">
        <v>807371</v>
      </c>
      <c r="BJ2750" s="3">
        <v>14028650.629999999</v>
      </c>
      <c r="BK2750" s="3">
        <v>6916755.5699999984</v>
      </c>
      <c r="BL2750" s="3">
        <v>6230346.6799999997</v>
      </c>
      <c r="BM2750" s="3">
        <v>15986886.880000001</v>
      </c>
      <c r="BN2750" s="53">
        <v>0.82147551758133419</v>
      </c>
      <c r="BO2750" s="54">
        <v>3.5047619999999998E-3</v>
      </c>
      <c r="BP2750" s="70">
        <v>88421</v>
      </c>
      <c r="BQ2750" s="71"/>
      <c r="BR2750" s="70"/>
      <c r="BS2750" s="72"/>
      <c r="BT2750" s="72"/>
      <c r="BU2750" s="70">
        <v>81159371</v>
      </c>
      <c r="BV2750" s="70">
        <v>7252665</v>
      </c>
      <c r="BW2750" s="74">
        <v>46396750</v>
      </c>
      <c r="BX2750" s="70">
        <v>134808786</v>
      </c>
    </row>
    <row r="2751" spans="1:76" x14ac:dyDescent="0.3">
      <c r="A2751" s="73" t="s">
        <v>2322</v>
      </c>
      <c r="B2751" s="2" t="s">
        <v>1143</v>
      </c>
      <c r="C2751" s="2" t="s">
        <v>16</v>
      </c>
      <c r="D2751" s="2"/>
      <c r="E2751" s="2"/>
      <c r="F2751" s="17" t="str">
        <f>+Tabela1[[#This Row],[WK]]&amp;Tabela1[[#This Row],[PK]]&amp;Tabela1[[#This Row],[GK]]</f>
        <v>3003</v>
      </c>
      <c r="G2751" s="2" t="s">
        <v>2583</v>
      </c>
      <c r="H2751" s="3">
        <v>6590284446.6700001</v>
      </c>
      <c r="I2751" s="4">
        <v>1.125</v>
      </c>
      <c r="J2751" s="3">
        <v>7414070002.5</v>
      </c>
      <c r="K2751" s="11">
        <v>0.02</v>
      </c>
      <c r="L2751" s="3">
        <v>148281400</v>
      </c>
      <c r="M2751" s="3"/>
      <c r="N2751" s="5"/>
      <c r="O2751" s="3">
        <v>796992123.75999987</v>
      </c>
      <c r="P2751" s="4">
        <v>1.125</v>
      </c>
      <c r="Q2751" s="3">
        <v>896616139.23000002</v>
      </c>
      <c r="R2751" s="4">
        <v>1.7000000000000001E-2</v>
      </c>
      <c r="S2751" s="3">
        <v>15242474</v>
      </c>
      <c r="T2751" s="3"/>
      <c r="U2751" s="5"/>
      <c r="V2751" s="3">
        <v>104948493</v>
      </c>
      <c r="W2751" s="5"/>
      <c r="X2751" s="3">
        <v>208719791</v>
      </c>
      <c r="Y2751" s="3">
        <v>4496810</v>
      </c>
      <c r="Z2751" s="3">
        <v>323823</v>
      </c>
      <c r="AA2751" s="3">
        <v>3980423</v>
      </c>
      <c r="AB2751" s="3">
        <v>173956366</v>
      </c>
      <c r="AC2751" s="3">
        <v>25962369</v>
      </c>
      <c r="AD2751" s="3">
        <v>103771298</v>
      </c>
      <c r="AE2751" s="3">
        <v>0</v>
      </c>
      <c r="AF2751" s="3">
        <v>148281400</v>
      </c>
      <c r="AG2751" s="3">
        <v>15242474</v>
      </c>
      <c r="AH2751" s="3">
        <v>103771298</v>
      </c>
      <c r="AI2751" s="3">
        <v>104948493</v>
      </c>
      <c r="AJ2751" s="3">
        <v>16227727</v>
      </c>
      <c r="AK2751" s="3">
        <v>16227727</v>
      </c>
      <c r="AL2751" s="3">
        <v>5551143</v>
      </c>
      <c r="AM2751" s="3">
        <v>10676584</v>
      </c>
      <c r="AN2751" s="3">
        <v>-2672904</v>
      </c>
      <c r="AO2751" s="3">
        <v>0</v>
      </c>
      <c r="AP2751" s="3">
        <v>2672904</v>
      </c>
      <c r="AQ2751" s="3">
        <v>0</v>
      </c>
      <c r="AR2751" s="3">
        <f>Tabela1[[#This Row],[Potrzeby finansowe 2027
w tym:]]+Tabela1[[#This Row],[Rozliczenie 2025 potrz. fin.]]</f>
        <v>208719791</v>
      </c>
      <c r="AS2751" s="3">
        <v>0</v>
      </c>
      <c r="AT2751" s="3">
        <v>0</v>
      </c>
      <c r="AU2751" s="3"/>
      <c r="AV2751" s="3"/>
      <c r="AW2751" s="3"/>
      <c r="AX2751" s="3"/>
      <c r="AY2751" s="3"/>
      <c r="AZ2751" s="3"/>
      <c r="BA2751" s="3">
        <v>323823</v>
      </c>
      <c r="BB2751" s="3">
        <v>0</v>
      </c>
      <c r="BC2751" s="3">
        <v>27.99</v>
      </c>
      <c r="BD2751" s="3">
        <v>12580.48</v>
      </c>
      <c r="BE2751" s="3">
        <v>3386.89</v>
      </c>
      <c r="BF2751" s="3">
        <v>0</v>
      </c>
      <c r="BG2751" s="3">
        <v>2746989</v>
      </c>
      <c r="BH2751" s="3">
        <v>139882</v>
      </c>
      <c r="BI2751" s="3">
        <v>1233434</v>
      </c>
      <c r="BJ2751" s="3">
        <v>21431794.162499998</v>
      </c>
      <c r="BK2751" s="3">
        <v>16829982.059999999</v>
      </c>
      <c r="BL2751" s="3">
        <v>2583463.3199999998</v>
      </c>
      <c r="BM2751" s="3">
        <v>13240321.77</v>
      </c>
      <c r="BN2751" s="53">
        <v>0.96676799211304631</v>
      </c>
      <c r="BO2751" s="54">
        <v>5.5080431000000003E-3</v>
      </c>
      <c r="BP2751" s="70">
        <v>138962</v>
      </c>
      <c r="BQ2751" s="71"/>
      <c r="BR2751" s="70"/>
      <c r="BS2751" s="72"/>
      <c r="BT2751" s="72"/>
      <c r="BU2751" s="70">
        <v>148281400</v>
      </c>
      <c r="BV2751" s="70">
        <v>15242474</v>
      </c>
      <c r="BW2751" s="74">
        <v>103771298</v>
      </c>
      <c r="BX2751" s="70">
        <v>267295172</v>
      </c>
    </row>
    <row r="2752" spans="1:76" x14ac:dyDescent="0.3">
      <c r="A2752" s="73" t="s">
        <v>2322</v>
      </c>
      <c r="B2752" s="2" t="s">
        <v>1143</v>
      </c>
      <c r="C2752" s="2" t="s">
        <v>18</v>
      </c>
      <c r="D2752" s="2"/>
      <c r="E2752" s="2"/>
      <c r="F2752" s="17" t="str">
        <f>+Tabela1[[#This Row],[WK]]&amp;Tabela1[[#This Row],[PK]]&amp;Tabela1[[#This Row],[GK]]</f>
        <v>3004</v>
      </c>
      <c r="G2752" s="2" t="s">
        <v>2584</v>
      </c>
      <c r="H2752" s="3">
        <v>3360262209.29</v>
      </c>
      <c r="I2752" s="4">
        <v>1.125</v>
      </c>
      <c r="J2752" s="3">
        <v>3780294985.4499998</v>
      </c>
      <c r="K2752" s="11">
        <v>0.02</v>
      </c>
      <c r="L2752" s="3">
        <v>75605900</v>
      </c>
      <c r="M2752" s="3"/>
      <c r="N2752" s="5"/>
      <c r="O2752" s="3">
        <v>841263239.70000005</v>
      </c>
      <c r="P2752" s="4">
        <v>1.125</v>
      </c>
      <c r="Q2752" s="3">
        <v>946421144.65999997</v>
      </c>
      <c r="R2752" s="4">
        <v>1.7000000000000001E-2</v>
      </c>
      <c r="S2752" s="3">
        <v>16089159</v>
      </c>
      <c r="T2752" s="3"/>
      <c r="U2752" s="5"/>
      <c r="V2752" s="3">
        <v>55497929</v>
      </c>
      <c r="W2752" s="5"/>
      <c r="X2752" s="3">
        <v>70681269</v>
      </c>
      <c r="Y2752" s="3">
        <v>8345328</v>
      </c>
      <c r="Z2752" s="3">
        <v>1679</v>
      </c>
      <c r="AA2752" s="3">
        <v>2458090</v>
      </c>
      <c r="AB2752" s="3">
        <v>56220138</v>
      </c>
      <c r="AC2752" s="3">
        <v>3656034</v>
      </c>
      <c r="AD2752" s="3">
        <v>15183340</v>
      </c>
      <c r="AE2752" s="3">
        <v>0</v>
      </c>
      <c r="AF2752" s="3">
        <v>75605900</v>
      </c>
      <c r="AG2752" s="3">
        <v>16089159</v>
      </c>
      <c r="AH2752" s="3">
        <v>15183340</v>
      </c>
      <c r="AI2752" s="3">
        <v>55497929</v>
      </c>
      <c r="AJ2752" s="3">
        <v>6891846</v>
      </c>
      <c r="AK2752" s="3">
        <v>6891846</v>
      </c>
      <c r="AL2752" s="3">
        <v>1410315</v>
      </c>
      <c r="AM2752" s="3">
        <v>5481531</v>
      </c>
      <c r="AN2752" s="3">
        <v>-2116931</v>
      </c>
      <c r="AO2752" s="3">
        <v>0</v>
      </c>
      <c r="AP2752" s="3">
        <v>2116931</v>
      </c>
      <c r="AQ2752" s="3">
        <v>0</v>
      </c>
      <c r="AR2752" s="3">
        <f>Tabela1[[#This Row],[Potrzeby finansowe 2027
w tym:]]+Tabela1[[#This Row],[Rozliczenie 2025 potrz. fin.]]</f>
        <v>70681269</v>
      </c>
      <c r="AS2752" s="3">
        <v>0</v>
      </c>
      <c r="AT2752" s="3">
        <v>0</v>
      </c>
      <c r="AU2752" s="3"/>
      <c r="AV2752" s="3"/>
      <c r="AW2752" s="3"/>
      <c r="AX2752" s="3"/>
      <c r="AY2752" s="3"/>
      <c r="AZ2752" s="3"/>
      <c r="BA2752" s="3">
        <v>1679</v>
      </c>
      <c r="BB2752" s="3">
        <v>0</v>
      </c>
      <c r="BC2752" s="3">
        <v>22.35</v>
      </c>
      <c r="BD2752" s="3">
        <v>0</v>
      </c>
      <c r="BE2752" s="3">
        <v>0</v>
      </c>
      <c r="BF2752" s="3">
        <v>0</v>
      </c>
      <c r="BG2752" s="3">
        <v>1423827</v>
      </c>
      <c r="BH2752" s="3">
        <v>72504</v>
      </c>
      <c r="BI2752" s="3">
        <v>1034263</v>
      </c>
      <c r="BJ2752" s="3">
        <v>17971057.920000002</v>
      </c>
      <c r="BK2752" s="3">
        <v>11883972.920000002</v>
      </c>
      <c r="BL2752" s="3">
        <v>1846396.08</v>
      </c>
      <c r="BM2752" s="3">
        <v>20655547.84</v>
      </c>
      <c r="BN2752" s="53">
        <v>0.89785573447255984</v>
      </c>
      <c r="BO2752" s="54">
        <v>3.3256796E-3</v>
      </c>
      <c r="BP2752" s="70">
        <v>83903</v>
      </c>
      <c r="BQ2752" s="71"/>
      <c r="BR2752" s="70"/>
      <c r="BS2752" s="72"/>
      <c r="BT2752" s="72"/>
      <c r="BU2752" s="70">
        <v>75605900</v>
      </c>
      <c r="BV2752" s="70">
        <v>16089159</v>
      </c>
      <c r="BW2752" s="74">
        <v>15183340</v>
      </c>
      <c r="BX2752" s="70">
        <v>106878399</v>
      </c>
    </row>
    <row r="2753" spans="1:76" x14ac:dyDescent="0.3">
      <c r="A2753" s="73" t="s">
        <v>2322</v>
      </c>
      <c r="B2753" s="2" t="s">
        <v>1143</v>
      </c>
      <c r="C2753" s="2" t="s">
        <v>21</v>
      </c>
      <c r="D2753" s="2"/>
      <c r="E2753" s="2"/>
      <c r="F2753" s="17" t="str">
        <f>+Tabela1[[#This Row],[WK]]&amp;Tabela1[[#This Row],[PK]]&amp;Tabela1[[#This Row],[GK]]</f>
        <v>3005</v>
      </c>
      <c r="G2753" s="2" t="s">
        <v>2442</v>
      </c>
      <c r="H2753" s="3">
        <v>2418428695.6100001</v>
      </c>
      <c r="I2753" s="4">
        <v>1.125</v>
      </c>
      <c r="J2753" s="3">
        <v>2720732282.5599999</v>
      </c>
      <c r="K2753" s="11">
        <v>0.02</v>
      </c>
      <c r="L2753" s="3">
        <v>54414646</v>
      </c>
      <c r="M2753" s="3"/>
      <c r="N2753" s="5"/>
      <c r="O2753" s="3">
        <v>551024296.21000004</v>
      </c>
      <c r="P2753" s="4">
        <v>1.125</v>
      </c>
      <c r="Q2753" s="3">
        <v>619902333.24000001</v>
      </c>
      <c r="R2753" s="4">
        <v>1.7000000000000001E-2</v>
      </c>
      <c r="S2753" s="3">
        <v>10538340</v>
      </c>
      <c r="T2753" s="3"/>
      <c r="U2753" s="5"/>
      <c r="V2753" s="3">
        <v>44797951</v>
      </c>
      <c r="W2753" s="5"/>
      <c r="X2753" s="3">
        <v>46596303</v>
      </c>
      <c r="Y2753" s="3">
        <v>0</v>
      </c>
      <c r="Z2753" s="3">
        <v>26960</v>
      </c>
      <c r="AA2753" s="3">
        <v>1905908</v>
      </c>
      <c r="AB2753" s="3">
        <v>38974444</v>
      </c>
      <c r="AC2753" s="3">
        <v>5688991</v>
      </c>
      <c r="AD2753" s="3">
        <v>9254568</v>
      </c>
      <c r="AE2753" s="3">
        <v>0</v>
      </c>
      <c r="AF2753" s="3">
        <v>54414646</v>
      </c>
      <c r="AG2753" s="3">
        <v>10538340</v>
      </c>
      <c r="AH2753" s="3">
        <v>9254568</v>
      </c>
      <c r="AI2753" s="3">
        <v>44797951</v>
      </c>
      <c r="AJ2753" s="3">
        <v>1075953</v>
      </c>
      <c r="AK2753" s="3">
        <v>1049826</v>
      </c>
      <c r="AL2753" s="3">
        <v>2797633</v>
      </c>
      <c r="AM2753" s="3">
        <v>-1747807</v>
      </c>
      <c r="AN2753" s="3">
        <v>-26127</v>
      </c>
      <c r="AO2753" s="3">
        <v>0</v>
      </c>
      <c r="AP2753" s="3">
        <v>0</v>
      </c>
      <c r="AQ2753" s="3">
        <v>-26127</v>
      </c>
      <c r="AR2753" s="3">
        <f>Tabela1[[#This Row],[Potrzeby finansowe 2027
w tym:]]+Tabela1[[#This Row],[Rozliczenie 2025 potrz. fin.]]</f>
        <v>46570176</v>
      </c>
      <c r="AS2753" s="3">
        <v>0</v>
      </c>
      <c r="AT2753" s="3">
        <v>0</v>
      </c>
      <c r="AU2753" s="3"/>
      <c r="AV2753" s="3"/>
      <c r="AW2753" s="3"/>
      <c r="AX2753" s="3"/>
      <c r="AY2753" s="3"/>
      <c r="AZ2753" s="3"/>
      <c r="BA2753" s="3">
        <v>26960</v>
      </c>
      <c r="BB2753" s="3">
        <v>0</v>
      </c>
      <c r="BC2753" s="3">
        <v>0</v>
      </c>
      <c r="BD2753" s="3">
        <v>0</v>
      </c>
      <c r="BE2753" s="3">
        <v>2392.3200000000002</v>
      </c>
      <c r="BF2753" s="3">
        <v>0</v>
      </c>
      <c r="BG2753" s="3">
        <v>1008564</v>
      </c>
      <c r="BH2753" s="3">
        <v>51358</v>
      </c>
      <c r="BI2753" s="3">
        <v>897344</v>
      </c>
      <c r="BJ2753" s="3">
        <v>15591984.9725</v>
      </c>
      <c r="BK2753" s="3">
        <v>7691881.5700000003</v>
      </c>
      <c r="BL2753" s="3">
        <v>3346107.49</v>
      </c>
      <c r="BM2753" s="3">
        <v>24908198.629999999</v>
      </c>
      <c r="BN2753" s="53">
        <v>1.1506736772921458</v>
      </c>
      <c r="BO2753" s="54">
        <v>1.8381735E-3</v>
      </c>
      <c r="BP2753" s="70">
        <v>46375</v>
      </c>
      <c r="BQ2753" s="71"/>
      <c r="BR2753" s="70"/>
      <c r="BS2753" s="72"/>
      <c r="BT2753" s="72"/>
      <c r="BU2753" s="70">
        <v>54414646</v>
      </c>
      <c r="BV2753" s="70">
        <v>10538340</v>
      </c>
      <c r="BW2753" s="74">
        <v>9254568</v>
      </c>
      <c r="BX2753" s="70">
        <v>74207554</v>
      </c>
    </row>
    <row r="2754" spans="1:76" x14ac:dyDescent="0.3">
      <c r="A2754" s="73" t="s">
        <v>2322</v>
      </c>
      <c r="B2754" s="2" t="s">
        <v>1143</v>
      </c>
      <c r="C2754" s="2" t="s">
        <v>23</v>
      </c>
      <c r="D2754" s="2"/>
      <c r="E2754" s="2"/>
      <c r="F2754" s="17" t="str">
        <f>+Tabela1[[#This Row],[WK]]&amp;Tabela1[[#This Row],[PK]]&amp;Tabela1[[#This Row],[GK]]</f>
        <v>3006</v>
      </c>
      <c r="G2754" s="2" t="s">
        <v>2585</v>
      </c>
      <c r="H2754" s="3">
        <v>3321236077.2399998</v>
      </c>
      <c r="I2754" s="4">
        <v>1.125</v>
      </c>
      <c r="J2754" s="3">
        <v>3736390586.9000001</v>
      </c>
      <c r="K2754" s="11">
        <v>0.02</v>
      </c>
      <c r="L2754" s="3">
        <v>74727812</v>
      </c>
      <c r="M2754" s="3"/>
      <c r="N2754" s="5"/>
      <c r="O2754" s="3">
        <v>542853568.71999991</v>
      </c>
      <c r="P2754" s="4">
        <v>1.125</v>
      </c>
      <c r="Q2754" s="3">
        <v>610710264.80999994</v>
      </c>
      <c r="R2754" s="4">
        <v>1.7000000000000001E-2</v>
      </c>
      <c r="S2754" s="3">
        <v>10382075</v>
      </c>
      <c r="T2754" s="3"/>
      <c r="U2754" s="5"/>
      <c r="V2754" s="3">
        <v>54114479</v>
      </c>
      <c r="W2754" s="5"/>
      <c r="X2754" s="3">
        <v>98066664</v>
      </c>
      <c r="Y2754" s="3">
        <v>2454369</v>
      </c>
      <c r="Z2754" s="3">
        <v>208528</v>
      </c>
      <c r="AA2754" s="3">
        <v>2361559</v>
      </c>
      <c r="AB2754" s="3">
        <v>79629499</v>
      </c>
      <c r="AC2754" s="3">
        <v>13412709</v>
      </c>
      <c r="AD2754" s="3">
        <v>43952185</v>
      </c>
      <c r="AE2754" s="3">
        <v>0</v>
      </c>
      <c r="AF2754" s="3">
        <v>74727812</v>
      </c>
      <c r="AG2754" s="3">
        <v>10382075</v>
      </c>
      <c r="AH2754" s="3">
        <v>43952185</v>
      </c>
      <c r="AI2754" s="3">
        <v>54114479</v>
      </c>
      <c r="AJ2754" s="3">
        <v>5095054</v>
      </c>
      <c r="AK2754" s="3">
        <v>5095054</v>
      </c>
      <c r="AL2754" s="3">
        <v>4324431</v>
      </c>
      <c r="AM2754" s="3">
        <v>770623</v>
      </c>
      <c r="AN2754" s="3">
        <v>-1386503</v>
      </c>
      <c r="AO2754" s="3">
        <v>0</v>
      </c>
      <c r="AP2754" s="3">
        <v>1386503</v>
      </c>
      <c r="AQ2754" s="3">
        <v>0</v>
      </c>
      <c r="AR2754" s="3">
        <f>Tabela1[[#This Row],[Potrzeby finansowe 2027
w tym:]]+Tabela1[[#This Row],[Rozliczenie 2025 potrz. fin.]]</f>
        <v>98066664</v>
      </c>
      <c r="AS2754" s="3">
        <v>0</v>
      </c>
      <c r="AT2754" s="3">
        <v>0</v>
      </c>
      <c r="AU2754" s="3"/>
      <c r="AV2754" s="3"/>
      <c r="AW2754" s="3"/>
      <c r="AX2754" s="3"/>
      <c r="AY2754" s="3"/>
      <c r="AZ2754" s="3"/>
      <c r="BA2754" s="3">
        <v>208528</v>
      </c>
      <c r="BB2754" s="3">
        <v>0</v>
      </c>
      <c r="BC2754" s="3">
        <v>82.72</v>
      </c>
      <c r="BD2754" s="3">
        <v>8393.23</v>
      </c>
      <c r="BE2754" s="3">
        <v>1165.78</v>
      </c>
      <c r="BF2754" s="3">
        <v>0</v>
      </c>
      <c r="BG2754" s="3">
        <v>1362183</v>
      </c>
      <c r="BH2754" s="3">
        <v>69365</v>
      </c>
      <c r="BI2754" s="3">
        <v>999376</v>
      </c>
      <c r="BJ2754" s="3">
        <v>17364868.457500003</v>
      </c>
      <c r="BK2754" s="3">
        <v>11330679.580000002</v>
      </c>
      <c r="BL2754" s="3">
        <v>1559378.2</v>
      </c>
      <c r="BM2754" s="3">
        <v>21017999.109999999</v>
      </c>
      <c r="BN2754" s="53">
        <v>0.96520703253368378</v>
      </c>
      <c r="BO2754" s="54">
        <v>2.8714279000000001E-3</v>
      </c>
      <c r="BP2754" s="70">
        <v>72443</v>
      </c>
      <c r="BQ2754" s="71"/>
      <c r="BR2754" s="70"/>
      <c r="BS2754" s="72"/>
      <c r="BT2754" s="72"/>
      <c r="BU2754" s="70">
        <v>74727812</v>
      </c>
      <c r="BV2754" s="70">
        <v>10382075</v>
      </c>
      <c r="BW2754" s="74">
        <v>43952185</v>
      </c>
      <c r="BX2754" s="70">
        <v>129062072</v>
      </c>
    </row>
    <row r="2755" spans="1:76" x14ac:dyDescent="0.3">
      <c r="A2755" s="73" t="s">
        <v>2322</v>
      </c>
      <c r="B2755" s="2" t="s">
        <v>1143</v>
      </c>
      <c r="C2755" s="2" t="s">
        <v>30</v>
      </c>
      <c r="D2755" s="2"/>
      <c r="E2755" s="2"/>
      <c r="F2755" s="17" t="str">
        <f>+Tabela1[[#This Row],[WK]]&amp;Tabela1[[#This Row],[PK]]&amp;Tabela1[[#This Row],[GK]]</f>
        <v>3007</v>
      </c>
      <c r="G2755" s="2" t="s">
        <v>2586</v>
      </c>
      <c r="H2755" s="3">
        <v>3494122679.0300002</v>
      </c>
      <c r="I2755" s="4">
        <v>1.125</v>
      </c>
      <c r="J2755" s="3">
        <v>3930888013.9099998</v>
      </c>
      <c r="K2755" s="11">
        <v>0.02</v>
      </c>
      <c r="L2755" s="3">
        <v>78617760</v>
      </c>
      <c r="M2755" s="3"/>
      <c r="N2755" s="5"/>
      <c r="O2755" s="3">
        <v>336957698.20999998</v>
      </c>
      <c r="P2755" s="4">
        <v>1.125</v>
      </c>
      <c r="Q2755" s="3">
        <v>379077410.49000001</v>
      </c>
      <c r="R2755" s="4">
        <v>1.7000000000000001E-2</v>
      </c>
      <c r="S2755" s="3">
        <v>6444316</v>
      </c>
      <c r="T2755" s="3"/>
      <c r="U2755" s="5"/>
      <c r="V2755" s="3">
        <v>51886767</v>
      </c>
      <c r="W2755" s="5"/>
      <c r="X2755" s="3">
        <v>26893324</v>
      </c>
      <c r="Y2755" s="3">
        <v>0</v>
      </c>
      <c r="Z2755" s="3">
        <v>79935</v>
      </c>
      <c r="AA2755" s="3">
        <v>2497808</v>
      </c>
      <c r="AB2755" s="3">
        <v>24315581</v>
      </c>
      <c r="AC2755" s="3">
        <v>0</v>
      </c>
      <c r="AD2755" s="3">
        <v>2532812</v>
      </c>
      <c r="AE2755" s="3">
        <v>389045</v>
      </c>
      <c r="AF2755" s="3">
        <v>78617760</v>
      </c>
      <c r="AG2755" s="3">
        <v>6444316</v>
      </c>
      <c r="AH2755" s="3">
        <v>2143767</v>
      </c>
      <c r="AI2755" s="3">
        <v>51886767</v>
      </c>
      <c r="AJ2755" s="3">
        <v>1912587</v>
      </c>
      <c r="AK2755" s="3">
        <v>1749261</v>
      </c>
      <c r="AL2755" s="3">
        <v>3369301</v>
      </c>
      <c r="AM2755" s="3">
        <v>-1620040</v>
      </c>
      <c r="AN2755" s="3">
        <v>-163326</v>
      </c>
      <c r="AO2755" s="3">
        <v>0</v>
      </c>
      <c r="AP2755" s="3">
        <v>0</v>
      </c>
      <c r="AQ2755" s="3">
        <v>-163326</v>
      </c>
      <c r="AR2755" s="3">
        <f>Tabela1[[#This Row],[Potrzeby finansowe 2027
w tym:]]+Tabela1[[#This Row],[Rozliczenie 2025 potrz. fin.]]</f>
        <v>26729998</v>
      </c>
      <c r="AS2755" s="3">
        <v>0</v>
      </c>
      <c r="AT2755" s="3">
        <v>0</v>
      </c>
      <c r="AU2755" s="3"/>
      <c r="AV2755" s="3"/>
      <c r="AW2755" s="3"/>
      <c r="AX2755" s="3"/>
      <c r="AY2755" s="3"/>
      <c r="AZ2755" s="3"/>
      <c r="BA2755" s="3">
        <v>79935</v>
      </c>
      <c r="BB2755" s="3">
        <v>0</v>
      </c>
      <c r="BC2755" s="3">
        <v>21.28</v>
      </c>
      <c r="BD2755" s="3">
        <v>2411.09</v>
      </c>
      <c r="BE2755" s="3">
        <v>2129.0300000000002</v>
      </c>
      <c r="BF2755" s="3">
        <v>0</v>
      </c>
      <c r="BG2755" s="3">
        <v>1604200</v>
      </c>
      <c r="BH2755" s="3">
        <v>81689</v>
      </c>
      <c r="BI2755" s="3">
        <v>893608</v>
      </c>
      <c r="BJ2755" s="3">
        <v>15527069.640000001</v>
      </c>
      <c r="BK2755" s="3">
        <v>5839843.7600000016</v>
      </c>
      <c r="BL2755" s="3">
        <v>8872718</v>
      </c>
      <c r="BM2755" s="3">
        <v>21003467.52</v>
      </c>
      <c r="BN2755" s="53">
        <v>1.1406342425238252</v>
      </c>
      <c r="BO2755" s="54">
        <v>2.2965657999999998E-3</v>
      </c>
      <c r="BP2755" s="70">
        <v>61267</v>
      </c>
      <c r="BQ2755" s="71"/>
      <c r="BR2755" s="70"/>
      <c r="BS2755" s="72"/>
      <c r="BT2755" s="72"/>
      <c r="BU2755" s="70">
        <v>78617760</v>
      </c>
      <c r="BV2755" s="70">
        <v>6444316</v>
      </c>
      <c r="BW2755" s="74">
        <v>2143767</v>
      </c>
      <c r="BX2755" s="70">
        <v>87205843</v>
      </c>
    </row>
    <row r="2756" spans="1:76" x14ac:dyDescent="0.3">
      <c r="A2756" s="73" t="s">
        <v>2322</v>
      </c>
      <c r="B2756" s="2" t="s">
        <v>1143</v>
      </c>
      <c r="C2756" s="2" t="s">
        <v>54</v>
      </c>
      <c r="D2756" s="2"/>
      <c r="E2756" s="2"/>
      <c r="F2756" s="17" t="str">
        <f>+Tabela1[[#This Row],[WK]]&amp;Tabela1[[#This Row],[PK]]&amp;Tabela1[[#This Row],[GK]]</f>
        <v>3008</v>
      </c>
      <c r="G2756" s="2" t="s">
        <v>2587</v>
      </c>
      <c r="H2756" s="3">
        <v>3061697097.4099998</v>
      </c>
      <c r="I2756" s="4">
        <v>1.125</v>
      </c>
      <c r="J2756" s="3">
        <v>3444409234.5900002</v>
      </c>
      <c r="K2756" s="11">
        <v>0.02</v>
      </c>
      <c r="L2756" s="3">
        <v>68888185</v>
      </c>
      <c r="M2756" s="3"/>
      <c r="N2756" s="5"/>
      <c r="O2756" s="3">
        <v>466025578.13999999</v>
      </c>
      <c r="P2756" s="4">
        <v>1.125</v>
      </c>
      <c r="Q2756" s="3">
        <v>524278775.41000003</v>
      </c>
      <c r="R2756" s="4">
        <v>1.7000000000000001E-2</v>
      </c>
      <c r="S2756" s="3">
        <v>8912739</v>
      </c>
      <c r="T2756" s="3"/>
      <c r="U2756" s="5"/>
      <c r="V2756" s="3">
        <v>39032998</v>
      </c>
      <c r="W2756" s="5"/>
      <c r="X2756" s="3">
        <v>54297980</v>
      </c>
      <c r="Y2756" s="3">
        <v>0</v>
      </c>
      <c r="Z2756" s="3">
        <v>50754</v>
      </c>
      <c r="AA2756" s="3">
        <v>2867629</v>
      </c>
      <c r="AB2756" s="3">
        <v>46772502</v>
      </c>
      <c r="AC2756" s="3">
        <v>4607095</v>
      </c>
      <c r="AD2756" s="3">
        <v>15292645</v>
      </c>
      <c r="AE2756" s="3">
        <v>0</v>
      </c>
      <c r="AF2756" s="3">
        <v>68888185</v>
      </c>
      <c r="AG2756" s="3">
        <v>8912739</v>
      </c>
      <c r="AH2756" s="3">
        <v>15292645</v>
      </c>
      <c r="AI2756" s="3">
        <v>39032998</v>
      </c>
      <c r="AJ2756" s="3">
        <v>3113392</v>
      </c>
      <c r="AK2756" s="3">
        <v>3141055</v>
      </c>
      <c r="AL2756" s="3">
        <v>688661</v>
      </c>
      <c r="AM2756" s="3">
        <v>2452394</v>
      </c>
      <c r="AN2756" s="3">
        <v>-1453118</v>
      </c>
      <c r="AO2756" s="3">
        <v>0</v>
      </c>
      <c r="AP2756" s="3">
        <v>1480781</v>
      </c>
      <c r="AQ2756" s="3">
        <v>27663</v>
      </c>
      <c r="AR2756" s="3">
        <f>Tabela1[[#This Row],[Potrzeby finansowe 2027
w tym:]]+Tabela1[[#This Row],[Rozliczenie 2025 potrz. fin.]]</f>
        <v>54325643</v>
      </c>
      <c r="AS2756" s="3">
        <v>0</v>
      </c>
      <c r="AT2756" s="3">
        <v>0</v>
      </c>
      <c r="AU2756" s="3"/>
      <c r="AV2756" s="3"/>
      <c r="AW2756" s="3"/>
      <c r="AX2756" s="3"/>
      <c r="AY2756" s="3"/>
      <c r="AZ2756" s="3"/>
      <c r="BA2756" s="3">
        <v>50754</v>
      </c>
      <c r="BB2756" s="3">
        <v>0</v>
      </c>
      <c r="BC2756" s="3">
        <v>18.29</v>
      </c>
      <c r="BD2756" s="3">
        <v>2136.3000000000002</v>
      </c>
      <c r="BE2756" s="3">
        <v>109.11</v>
      </c>
      <c r="BF2756" s="3">
        <v>0</v>
      </c>
      <c r="BG2756" s="3">
        <v>1091828</v>
      </c>
      <c r="BH2756" s="3">
        <v>55598</v>
      </c>
      <c r="BI2756" s="3">
        <v>1775801</v>
      </c>
      <c r="BJ2756" s="3">
        <v>30855808.209999997</v>
      </c>
      <c r="BK2756" s="3">
        <v>23586606.739999998</v>
      </c>
      <c r="BL2756" s="3">
        <v>1924502.41</v>
      </c>
      <c r="BM2756" s="3">
        <v>25227801.059999999</v>
      </c>
      <c r="BN2756" s="53">
        <v>1.3868961551100887</v>
      </c>
      <c r="BO2756" s="54">
        <v>1.8267304000000001E-3</v>
      </c>
      <c r="BP2756" s="70">
        <v>46087</v>
      </c>
      <c r="BQ2756" s="71"/>
      <c r="BR2756" s="70"/>
      <c r="BS2756" s="72"/>
      <c r="BT2756" s="72"/>
      <c r="BU2756" s="70">
        <v>68888185</v>
      </c>
      <c r="BV2756" s="70">
        <v>8912739</v>
      </c>
      <c r="BW2756" s="74">
        <v>15292645</v>
      </c>
      <c r="BX2756" s="70">
        <v>93093569</v>
      </c>
    </row>
    <row r="2757" spans="1:76" x14ac:dyDescent="0.3">
      <c r="A2757" s="73" t="s">
        <v>2322</v>
      </c>
      <c r="B2757" s="2" t="s">
        <v>1143</v>
      </c>
      <c r="C2757" s="2" t="s">
        <v>56</v>
      </c>
      <c r="D2757" s="2"/>
      <c r="E2757" s="2"/>
      <c r="F2757" s="17" t="str">
        <f>+Tabela1[[#This Row],[WK]]&amp;Tabela1[[#This Row],[PK]]&amp;Tabela1[[#This Row],[GK]]</f>
        <v>3009</v>
      </c>
      <c r="G2757" s="2" t="s">
        <v>2588</v>
      </c>
      <c r="H2757" s="3">
        <v>3380654005.1300001</v>
      </c>
      <c r="I2757" s="4">
        <v>1.125</v>
      </c>
      <c r="J2757" s="3">
        <v>3803235755.77</v>
      </c>
      <c r="K2757" s="11">
        <v>0.02</v>
      </c>
      <c r="L2757" s="3">
        <v>76064715</v>
      </c>
      <c r="M2757" s="3"/>
      <c r="N2757" s="5"/>
      <c r="O2757" s="3">
        <v>297796087.15000004</v>
      </c>
      <c r="P2757" s="4">
        <v>1.125</v>
      </c>
      <c r="Q2757" s="3">
        <v>335020598.04000002</v>
      </c>
      <c r="R2757" s="4">
        <v>1.7000000000000001E-2</v>
      </c>
      <c r="S2757" s="3">
        <v>5695350</v>
      </c>
      <c r="T2757" s="3"/>
      <c r="U2757" s="5"/>
      <c r="V2757" s="3">
        <v>54606777</v>
      </c>
      <c r="W2757" s="5"/>
      <c r="X2757" s="3">
        <v>99297714</v>
      </c>
      <c r="Y2757" s="3">
        <v>11579104</v>
      </c>
      <c r="Z2757" s="3">
        <v>135555</v>
      </c>
      <c r="AA2757" s="3">
        <v>2733341</v>
      </c>
      <c r="AB2757" s="3">
        <v>72085965</v>
      </c>
      <c r="AC2757" s="3">
        <v>12763749</v>
      </c>
      <c r="AD2757" s="3">
        <v>44690937</v>
      </c>
      <c r="AE2757" s="3">
        <v>0</v>
      </c>
      <c r="AF2757" s="3">
        <v>76064715</v>
      </c>
      <c r="AG2757" s="3">
        <v>5695350</v>
      </c>
      <c r="AH2757" s="3">
        <v>44690937</v>
      </c>
      <c r="AI2757" s="3">
        <v>54606777</v>
      </c>
      <c r="AJ2757" s="3">
        <v>7215342</v>
      </c>
      <c r="AK2757" s="3">
        <v>7215342</v>
      </c>
      <c r="AL2757" s="3">
        <v>1714966</v>
      </c>
      <c r="AM2757" s="3">
        <v>5500376</v>
      </c>
      <c r="AN2757" s="3">
        <v>1015306</v>
      </c>
      <c r="AO2757" s="3">
        <v>0</v>
      </c>
      <c r="AP2757" s="3">
        <v>-1015306</v>
      </c>
      <c r="AQ2757" s="3">
        <v>0</v>
      </c>
      <c r="AR2757" s="3">
        <f>Tabela1[[#This Row],[Potrzeby finansowe 2027
w tym:]]+Tabela1[[#This Row],[Rozliczenie 2025 potrz. fin.]]</f>
        <v>99297714</v>
      </c>
      <c r="AS2757" s="3">
        <v>0</v>
      </c>
      <c r="AT2757" s="3">
        <v>0</v>
      </c>
      <c r="AU2757" s="3"/>
      <c r="AV2757" s="3"/>
      <c r="AW2757" s="3"/>
      <c r="AX2757" s="3"/>
      <c r="AY2757" s="3"/>
      <c r="AZ2757" s="3"/>
      <c r="BA2757" s="3">
        <v>135555</v>
      </c>
      <c r="BB2757" s="3">
        <v>0</v>
      </c>
      <c r="BC2757" s="3">
        <v>54.21</v>
      </c>
      <c r="BD2757" s="3">
        <v>0</v>
      </c>
      <c r="BE2757" s="3">
        <v>11667.05</v>
      </c>
      <c r="BF2757" s="3">
        <v>0</v>
      </c>
      <c r="BG2757" s="3">
        <v>1571857</v>
      </c>
      <c r="BH2757" s="3">
        <v>80042</v>
      </c>
      <c r="BI2757" s="3">
        <v>1161484</v>
      </c>
      <c r="BJ2757" s="3">
        <v>20181605.427500002</v>
      </c>
      <c r="BK2757" s="3">
        <v>10092387.57</v>
      </c>
      <c r="BL2757" s="3">
        <v>995400.06</v>
      </c>
      <c r="BM2757" s="3">
        <v>38366071.310000002</v>
      </c>
      <c r="BN2757" s="53">
        <v>0.84959743674005916</v>
      </c>
      <c r="BO2757" s="54">
        <v>3.1338062999999999E-3</v>
      </c>
      <c r="BP2757" s="70">
        <v>79062</v>
      </c>
      <c r="BQ2757" s="71"/>
      <c r="BR2757" s="70"/>
      <c r="BS2757" s="72"/>
      <c r="BT2757" s="72"/>
      <c r="BU2757" s="70">
        <v>76064715</v>
      </c>
      <c r="BV2757" s="70">
        <v>5695350</v>
      </c>
      <c r="BW2757" s="74">
        <v>44690937</v>
      </c>
      <c r="BX2757" s="70">
        <v>126451002</v>
      </c>
    </row>
    <row r="2758" spans="1:76" x14ac:dyDescent="0.3">
      <c r="A2758" s="73" t="s">
        <v>2322</v>
      </c>
      <c r="B2758" s="2" t="s">
        <v>1143</v>
      </c>
      <c r="C2758" s="2" t="s">
        <v>69</v>
      </c>
      <c r="D2758" s="2"/>
      <c r="E2758" s="2"/>
      <c r="F2758" s="17" t="str">
        <f>+Tabela1[[#This Row],[WK]]&amp;Tabela1[[#This Row],[PK]]&amp;Tabela1[[#This Row],[GK]]</f>
        <v>3010</v>
      </c>
      <c r="G2758" s="2" t="s">
        <v>2589</v>
      </c>
      <c r="H2758" s="3">
        <v>5345550450.6899996</v>
      </c>
      <c r="I2758" s="4">
        <v>1.125</v>
      </c>
      <c r="J2758" s="3">
        <v>6013744257.0299997</v>
      </c>
      <c r="K2758" s="11">
        <v>0.02</v>
      </c>
      <c r="L2758" s="3">
        <v>120274885</v>
      </c>
      <c r="M2758" s="3"/>
      <c r="N2758" s="5"/>
      <c r="O2758" s="3">
        <v>511668495.50999993</v>
      </c>
      <c r="P2758" s="4">
        <v>1.125</v>
      </c>
      <c r="Q2758" s="3">
        <v>575627057.45000005</v>
      </c>
      <c r="R2758" s="4">
        <v>1.7000000000000001E-2</v>
      </c>
      <c r="S2758" s="3">
        <v>9785660</v>
      </c>
      <c r="T2758" s="3"/>
      <c r="U2758" s="5"/>
      <c r="V2758" s="3">
        <v>86009156</v>
      </c>
      <c r="W2758" s="5"/>
      <c r="X2758" s="3">
        <v>74994442</v>
      </c>
      <c r="Y2758" s="3">
        <v>318968</v>
      </c>
      <c r="Z2758" s="3">
        <v>458604</v>
      </c>
      <c r="AA2758" s="3">
        <v>4019936</v>
      </c>
      <c r="AB2758" s="3">
        <v>50640509</v>
      </c>
      <c r="AC2758" s="3">
        <v>19556425</v>
      </c>
      <c r="AD2758" s="3">
        <v>8427032</v>
      </c>
      <c r="AE2758" s="3">
        <v>0</v>
      </c>
      <c r="AF2758" s="3">
        <v>120274885</v>
      </c>
      <c r="AG2758" s="3">
        <v>9785660</v>
      </c>
      <c r="AH2758" s="3">
        <v>8427032</v>
      </c>
      <c r="AI2758" s="3">
        <v>86009156</v>
      </c>
      <c r="AJ2758" s="3">
        <v>36754</v>
      </c>
      <c r="AK2758" s="3">
        <v>-2397601</v>
      </c>
      <c r="AL2758" s="3">
        <v>6488358</v>
      </c>
      <c r="AM2758" s="3">
        <v>-8885959</v>
      </c>
      <c r="AN2758" s="3">
        <v>-2434355</v>
      </c>
      <c r="AO2758" s="3">
        <v>0</v>
      </c>
      <c r="AP2758" s="3">
        <v>0</v>
      </c>
      <c r="AQ2758" s="3">
        <v>-2434355</v>
      </c>
      <c r="AR2758" s="3">
        <f>Tabela1[[#This Row],[Potrzeby finansowe 2027
w tym:]]+Tabela1[[#This Row],[Rozliczenie 2025 potrz. fin.]]</f>
        <v>72560087</v>
      </c>
      <c r="AS2758" s="3">
        <v>0</v>
      </c>
      <c r="AT2758" s="3">
        <v>0</v>
      </c>
      <c r="AU2758" s="3"/>
      <c r="AV2758" s="3"/>
      <c r="AW2758" s="3"/>
      <c r="AX2758" s="3"/>
      <c r="AY2758" s="3"/>
      <c r="AZ2758" s="3"/>
      <c r="BA2758" s="3">
        <v>458604</v>
      </c>
      <c r="BB2758" s="3">
        <v>0</v>
      </c>
      <c r="BC2758" s="3">
        <v>694.37</v>
      </c>
      <c r="BD2758" s="3">
        <v>6645.34</v>
      </c>
      <c r="BE2758" s="3">
        <v>22774.44</v>
      </c>
      <c r="BF2758" s="3">
        <v>0</v>
      </c>
      <c r="BG2758" s="3">
        <v>2518326</v>
      </c>
      <c r="BH2758" s="3">
        <v>128238</v>
      </c>
      <c r="BI2758" s="3">
        <v>1501610</v>
      </c>
      <c r="BJ2758" s="3">
        <v>26091537.807499997</v>
      </c>
      <c r="BK2758" s="3">
        <v>20013121.84</v>
      </c>
      <c r="BL2758" s="3">
        <v>150853.23000000001</v>
      </c>
      <c r="BM2758" s="3">
        <v>24011957.41</v>
      </c>
      <c r="BN2758" s="53">
        <v>0.99694380545514294</v>
      </c>
      <c r="BO2758" s="54">
        <v>4.2483080999999997E-3</v>
      </c>
      <c r="BP2758" s="70">
        <v>107180</v>
      </c>
      <c r="BQ2758" s="71"/>
      <c r="BR2758" s="70"/>
      <c r="BS2758" s="72"/>
      <c r="BT2758" s="72"/>
      <c r="BU2758" s="70">
        <v>120274885</v>
      </c>
      <c r="BV2758" s="70">
        <v>9785660</v>
      </c>
      <c r="BW2758" s="74">
        <v>8427032</v>
      </c>
      <c r="BX2758" s="70">
        <v>138487577</v>
      </c>
    </row>
    <row r="2759" spans="1:76" x14ac:dyDescent="0.3">
      <c r="A2759" s="73" t="s">
        <v>2322</v>
      </c>
      <c r="B2759" s="2" t="s">
        <v>1143</v>
      </c>
      <c r="C2759" s="2" t="s">
        <v>71</v>
      </c>
      <c r="D2759" s="2"/>
      <c r="E2759" s="2"/>
      <c r="F2759" s="17" t="str">
        <f>+Tabela1[[#This Row],[WK]]&amp;Tabela1[[#This Row],[PK]]&amp;Tabela1[[#This Row],[GK]]</f>
        <v>3011</v>
      </c>
      <c r="G2759" s="2" t="s">
        <v>2590</v>
      </c>
      <c r="H2759" s="3">
        <v>3799143545.7800002</v>
      </c>
      <c r="I2759" s="4">
        <v>1.125</v>
      </c>
      <c r="J2759" s="3">
        <v>4274036489</v>
      </c>
      <c r="K2759" s="11">
        <v>0.02</v>
      </c>
      <c r="L2759" s="3">
        <v>85480730</v>
      </c>
      <c r="M2759" s="3"/>
      <c r="N2759" s="5"/>
      <c r="O2759" s="3">
        <v>620405161.62</v>
      </c>
      <c r="P2759" s="4">
        <v>1.125</v>
      </c>
      <c r="Q2759" s="3">
        <v>697955806.82000005</v>
      </c>
      <c r="R2759" s="4">
        <v>1.7000000000000001E-2</v>
      </c>
      <c r="S2759" s="3">
        <v>11865249</v>
      </c>
      <c r="T2759" s="3"/>
      <c r="U2759" s="5"/>
      <c r="V2759" s="3">
        <v>63120053</v>
      </c>
      <c r="W2759" s="5"/>
      <c r="X2759" s="3">
        <v>53177352</v>
      </c>
      <c r="Y2759" s="3">
        <v>0</v>
      </c>
      <c r="Z2759" s="3">
        <v>409177</v>
      </c>
      <c r="AA2759" s="3">
        <v>2525784</v>
      </c>
      <c r="AB2759" s="3">
        <v>48006429</v>
      </c>
      <c r="AC2759" s="3">
        <v>2235962</v>
      </c>
      <c r="AD2759" s="3">
        <v>106687</v>
      </c>
      <c r="AE2759" s="3">
        <v>0</v>
      </c>
      <c r="AF2759" s="3">
        <v>85480730</v>
      </c>
      <c r="AG2759" s="3">
        <v>11865249</v>
      </c>
      <c r="AH2759" s="3">
        <v>106687</v>
      </c>
      <c r="AI2759" s="3">
        <v>63120053</v>
      </c>
      <c r="AJ2759" s="3">
        <v>2114983</v>
      </c>
      <c r="AK2759" s="3">
        <v>1185383</v>
      </c>
      <c r="AL2759" s="3">
        <v>4791174</v>
      </c>
      <c r="AM2759" s="3">
        <v>-3605791</v>
      </c>
      <c r="AN2759" s="3">
        <v>-929600</v>
      </c>
      <c r="AO2759" s="3">
        <v>0</v>
      </c>
      <c r="AP2759" s="3">
        <v>0</v>
      </c>
      <c r="AQ2759" s="3">
        <v>-929600</v>
      </c>
      <c r="AR2759" s="3">
        <f>Tabela1[[#This Row],[Potrzeby finansowe 2027
w tym:]]+Tabela1[[#This Row],[Rozliczenie 2025 potrz. fin.]]</f>
        <v>52247752</v>
      </c>
      <c r="AS2759" s="3">
        <v>0</v>
      </c>
      <c r="AT2759" s="3">
        <v>0</v>
      </c>
      <c r="AU2759" s="3"/>
      <c r="AV2759" s="3"/>
      <c r="AW2759" s="3"/>
      <c r="AX2759" s="3"/>
      <c r="AY2759" s="3"/>
      <c r="AZ2759" s="3"/>
      <c r="BA2759" s="3">
        <v>409177</v>
      </c>
      <c r="BB2759" s="3">
        <v>0</v>
      </c>
      <c r="BC2759" s="3">
        <v>3.66</v>
      </c>
      <c r="BD2759" s="3">
        <v>17064.689999999999</v>
      </c>
      <c r="BE2759" s="3">
        <v>2154.56</v>
      </c>
      <c r="BF2759" s="3">
        <v>0</v>
      </c>
      <c r="BG2759" s="3">
        <v>1501868</v>
      </c>
      <c r="BH2759" s="3">
        <v>76478</v>
      </c>
      <c r="BI2759" s="3">
        <v>1023916</v>
      </c>
      <c r="BJ2759" s="3">
        <v>17791277.48</v>
      </c>
      <c r="BK2759" s="3">
        <v>11995832.879999999</v>
      </c>
      <c r="BL2759" s="3">
        <v>2588432.19</v>
      </c>
      <c r="BM2759" s="3">
        <v>18004914.02</v>
      </c>
      <c r="BN2759" s="53">
        <v>1.0945366414722313</v>
      </c>
      <c r="BO2759" s="54">
        <v>2.896221E-3</v>
      </c>
      <c r="BP2759" s="70">
        <v>73068</v>
      </c>
      <c r="BQ2759" s="71"/>
      <c r="BR2759" s="70"/>
      <c r="BS2759" s="72"/>
      <c r="BT2759" s="72"/>
      <c r="BU2759" s="70">
        <v>85480730</v>
      </c>
      <c r="BV2759" s="70">
        <v>11865249</v>
      </c>
      <c r="BW2759" s="74">
        <v>106687</v>
      </c>
      <c r="BX2759" s="70">
        <v>97452666</v>
      </c>
    </row>
    <row r="2760" spans="1:76" x14ac:dyDescent="0.3">
      <c r="A2760" s="73" t="s">
        <v>2322</v>
      </c>
      <c r="B2760" s="2" t="s">
        <v>1143</v>
      </c>
      <c r="C2760" s="2" t="s">
        <v>72</v>
      </c>
      <c r="D2760" s="2"/>
      <c r="E2760" s="2"/>
      <c r="F2760" s="17" t="str">
        <f>+Tabela1[[#This Row],[WK]]&amp;Tabela1[[#This Row],[PK]]&amp;Tabela1[[#This Row],[GK]]</f>
        <v>3012</v>
      </c>
      <c r="G2760" s="2" t="s">
        <v>2591</v>
      </c>
      <c r="H2760" s="3">
        <v>3587642539.8899999</v>
      </c>
      <c r="I2760" s="4">
        <v>1.125</v>
      </c>
      <c r="J2760" s="3">
        <v>4036097857.3800001</v>
      </c>
      <c r="K2760" s="11">
        <v>0.02</v>
      </c>
      <c r="L2760" s="3">
        <v>80721957</v>
      </c>
      <c r="M2760" s="3"/>
      <c r="N2760" s="5"/>
      <c r="O2760" s="3">
        <v>938057583.40999997</v>
      </c>
      <c r="P2760" s="4">
        <v>1.125</v>
      </c>
      <c r="Q2760" s="3">
        <v>1055314781.34</v>
      </c>
      <c r="R2760" s="4">
        <v>1.7000000000000001E-2</v>
      </c>
      <c r="S2760" s="3">
        <v>17940351</v>
      </c>
      <c r="T2760" s="3"/>
      <c r="U2760" s="5"/>
      <c r="V2760" s="3">
        <v>66688110</v>
      </c>
      <c r="W2760" s="5"/>
      <c r="X2760" s="3">
        <v>111419349</v>
      </c>
      <c r="Y2760" s="3">
        <v>0</v>
      </c>
      <c r="Z2760" s="3">
        <v>206658</v>
      </c>
      <c r="AA2760" s="3">
        <v>2279347</v>
      </c>
      <c r="AB2760" s="3">
        <v>92531976</v>
      </c>
      <c r="AC2760" s="3">
        <v>16401368</v>
      </c>
      <c r="AD2760" s="3">
        <v>44731239</v>
      </c>
      <c r="AE2760" s="3">
        <v>0</v>
      </c>
      <c r="AF2760" s="3">
        <v>80721957</v>
      </c>
      <c r="AG2760" s="3">
        <v>17940351</v>
      </c>
      <c r="AH2760" s="3">
        <v>44731239</v>
      </c>
      <c r="AI2760" s="3">
        <v>66688110</v>
      </c>
      <c r="AJ2760" s="3">
        <v>6507327</v>
      </c>
      <c r="AK2760" s="3">
        <v>6507327</v>
      </c>
      <c r="AL2760" s="3">
        <v>6412370</v>
      </c>
      <c r="AM2760" s="3">
        <v>94957</v>
      </c>
      <c r="AN2760" s="3">
        <v>-413704</v>
      </c>
      <c r="AO2760" s="3">
        <v>0</v>
      </c>
      <c r="AP2760" s="3">
        <v>413704</v>
      </c>
      <c r="AQ2760" s="3">
        <v>0</v>
      </c>
      <c r="AR2760" s="3">
        <f>Tabela1[[#This Row],[Potrzeby finansowe 2027
w tym:]]+Tabela1[[#This Row],[Rozliczenie 2025 potrz. fin.]]</f>
        <v>111419349</v>
      </c>
      <c r="AS2760" s="3">
        <v>0</v>
      </c>
      <c r="AT2760" s="3">
        <v>0</v>
      </c>
      <c r="AU2760" s="3"/>
      <c r="AV2760" s="3"/>
      <c r="AW2760" s="3"/>
      <c r="AX2760" s="3"/>
      <c r="AY2760" s="3"/>
      <c r="AZ2760" s="3"/>
      <c r="BA2760" s="3">
        <v>206658</v>
      </c>
      <c r="BB2760" s="3">
        <v>0</v>
      </c>
      <c r="BC2760" s="3">
        <v>106.61</v>
      </c>
      <c r="BD2760" s="3">
        <v>0</v>
      </c>
      <c r="BE2760" s="3">
        <v>17627.04</v>
      </c>
      <c r="BF2760" s="3">
        <v>0</v>
      </c>
      <c r="BG2760" s="3">
        <v>1452910</v>
      </c>
      <c r="BH2760" s="3">
        <v>73985</v>
      </c>
      <c r="BI2760" s="3">
        <v>826437</v>
      </c>
      <c r="BJ2760" s="3">
        <v>14359932.630000003</v>
      </c>
      <c r="BK2760" s="3">
        <v>10280014.240000002</v>
      </c>
      <c r="BL2760" s="3">
        <v>500954.01</v>
      </c>
      <c r="BM2760" s="3">
        <v>15317765.539999999</v>
      </c>
      <c r="BN2760" s="53">
        <v>1.1093904042063751</v>
      </c>
      <c r="BO2760" s="54">
        <v>2.8960443000000001E-3</v>
      </c>
      <c r="BP2760" s="70">
        <v>73064</v>
      </c>
      <c r="BQ2760" s="71"/>
      <c r="BR2760" s="70"/>
      <c r="BS2760" s="72"/>
      <c r="BT2760" s="72"/>
      <c r="BU2760" s="70">
        <v>80721957</v>
      </c>
      <c r="BV2760" s="70">
        <v>17940351</v>
      </c>
      <c r="BW2760" s="74">
        <v>44731239</v>
      </c>
      <c r="BX2760" s="70">
        <v>143393547</v>
      </c>
    </row>
    <row r="2761" spans="1:76" x14ac:dyDescent="0.3">
      <c r="A2761" s="73" t="s">
        <v>2322</v>
      </c>
      <c r="B2761" s="2" t="s">
        <v>1143</v>
      </c>
      <c r="C2761" s="2" t="s">
        <v>74</v>
      </c>
      <c r="D2761" s="2"/>
      <c r="E2761" s="2"/>
      <c r="F2761" s="17" t="str">
        <f>+Tabela1[[#This Row],[WK]]&amp;Tabela1[[#This Row],[PK]]&amp;Tabela1[[#This Row],[GK]]</f>
        <v>3013</v>
      </c>
      <c r="G2761" s="2" t="s">
        <v>2592</v>
      </c>
      <c r="H2761" s="3">
        <v>2884981285.6199999</v>
      </c>
      <c r="I2761" s="4">
        <v>1.125</v>
      </c>
      <c r="J2761" s="3">
        <v>3245603946.3200002</v>
      </c>
      <c r="K2761" s="11">
        <v>0.02</v>
      </c>
      <c r="L2761" s="3">
        <v>64912079</v>
      </c>
      <c r="M2761" s="3"/>
      <c r="N2761" s="5"/>
      <c r="O2761" s="3">
        <v>478556771.91000003</v>
      </c>
      <c r="P2761" s="4">
        <v>1.125</v>
      </c>
      <c r="Q2761" s="3">
        <v>538376368.39999998</v>
      </c>
      <c r="R2761" s="4">
        <v>1.7000000000000001E-2</v>
      </c>
      <c r="S2761" s="3">
        <v>9152398</v>
      </c>
      <c r="T2761" s="3"/>
      <c r="U2761" s="5"/>
      <c r="V2761" s="3">
        <v>48266553</v>
      </c>
      <c r="W2761" s="5"/>
      <c r="X2761" s="3">
        <v>36720582</v>
      </c>
      <c r="Y2761" s="3">
        <v>0</v>
      </c>
      <c r="Z2761" s="3">
        <v>365671</v>
      </c>
      <c r="AA2761" s="3">
        <v>2195775</v>
      </c>
      <c r="AB2761" s="3">
        <v>31718702</v>
      </c>
      <c r="AC2761" s="3">
        <v>2440434</v>
      </c>
      <c r="AD2761" s="3">
        <v>6979553</v>
      </c>
      <c r="AE2761" s="3">
        <v>1116916</v>
      </c>
      <c r="AF2761" s="3">
        <v>64912079</v>
      </c>
      <c r="AG2761" s="3">
        <v>9152398</v>
      </c>
      <c r="AH2761" s="3">
        <v>5862637</v>
      </c>
      <c r="AI2761" s="3">
        <v>48266553</v>
      </c>
      <c r="AJ2761" s="3">
        <v>2744791</v>
      </c>
      <c r="AK2761" s="3">
        <v>3000405</v>
      </c>
      <c r="AL2761" s="3">
        <v>1789362</v>
      </c>
      <c r="AM2761" s="3">
        <v>1211043</v>
      </c>
      <c r="AN2761" s="3">
        <v>456776</v>
      </c>
      <c r="AO2761" s="3">
        <v>0</v>
      </c>
      <c r="AP2761" s="3">
        <v>-201162</v>
      </c>
      <c r="AQ2761" s="3">
        <v>255614</v>
      </c>
      <c r="AR2761" s="3">
        <f>Tabela1[[#This Row],[Potrzeby finansowe 2027
w tym:]]+Tabela1[[#This Row],[Rozliczenie 2025 potrz. fin.]]</f>
        <v>36976196</v>
      </c>
      <c r="AS2761" s="3">
        <v>0</v>
      </c>
      <c r="AT2761" s="3">
        <v>0</v>
      </c>
      <c r="AU2761" s="3"/>
      <c r="AV2761" s="3"/>
      <c r="AW2761" s="3"/>
      <c r="AX2761" s="3"/>
      <c r="AY2761" s="3"/>
      <c r="AZ2761" s="3"/>
      <c r="BA2761" s="3">
        <v>365671</v>
      </c>
      <c r="BB2761" s="3">
        <v>0</v>
      </c>
      <c r="BC2761" s="3">
        <v>142.15</v>
      </c>
      <c r="BD2761" s="3">
        <v>6421.47</v>
      </c>
      <c r="BE2761" s="3">
        <v>18657.240000000002</v>
      </c>
      <c r="BF2761" s="3">
        <v>0</v>
      </c>
      <c r="BG2761" s="3">
        <v>1200289</v>
      </c>
      <c r="BH2761" s="3">
        <v>61121</v>
      </c>
      <c r="BI2761" s="3">
        <v>995486</v>
      </c>
      <c r="BJ2761" s="3">
        <v>17297272.199999999</v>
      </c>
      <c r="BK2761" s="3">
        <v>11053496.239999998</v>
      </c>
      <c r="BL2761" s="3">
        <v>3481706.43</v>
      </c>
      <c r="BM2761" s="3">
        <v>18011690.98</v>
      </c>
      <c r="BN2761" s="53">
        <v>1.3273743016759776</v>
      </c>
      <c r="BO2761" s="54">
        <v>1.7836127E-3</v>
      </c>
      <c r="BP2761" s="70">
        <v>45841</v>
      </c>
      <c r="BQ2761" s="71"/>
      <c r="BR2761" s="70"/>
      <c r="BS2761" s="72"/>
      <c r="BT2761" s="72"/>
      <c r="BU2761" s="70">
        <v>64912079</v>
      </c>
      <c r="BV2761" s="70">
        <v>9152398</v>
      </c>
      <c r="BW2761" s="74">
        <v>5862637</v>
      </c>
      <c r="BX2761" s="70">
        <v>79927114</v>
      </c>
    </row>
    <row r="2762" spans="1:76" x14ac:dyDescent="0.3">
      <c r="A2762" s="73" t="s">
        <v>2322</v>
      </c>
      <c r="B2762" s="2" t="s">
        <v>1143</v>
      </c>
      <c r="C2762" s="2" t="s">
        <v>76</v>
      </c>
      <c r="D2762" s="2"/>
      <c r="E2762" s="2"/>
      <c r="F2762" s="17" t="str">
        <f>+Tabela1[[#This Row],[WK]]&amp;Tabela1[[#This Row],[PK]]&amp;Tabela1[[#This Row],[GK]]</f>
        <v>3014</v>
      </c>
      <c r="G2762" s="2" t="s">
        <v>2593</v>
      </c>
      <c r="H2762" s="3">
        <v>1583543823.5599999</v>
      </c>
      <c r="I2762" s="4">
        <v>1.125</v>
      </c>
      <c r="J2762" s="3">
        <v>1781486801.51</v>
      </c>
      <c r="K2762" s="11">
        <v>0.02</v>
      </c>
      <c r="L2762" s="3">
        <v>35629736</v>
      </c>
      <c r="M2762" s="3"/>
      <c r="N2762" s="5"/>
      <c r="O2762" s="3">
        <v>201019985.65000001</v>
      </c>
      <c r="P2762" s="4">
        <v>1.125</v>
      </c>
      <c r="Q2762" s="3">
        <v>226147483.86000001</v>
      </c>
      <c r="R2762" s="4">
        <v>1.7000000000000001E-2</v>
      </c>
      <c r="S2762" s="3">
        <v>3844507</v>
      </c>
      <c r="T2762" s="3"/>
      <c r="U2762" s="5"/>
      <c r="V2762" s="3">
        <v>25647222</v>
      </c>
      <c r="W2762" s="5"/>
      <c r="X2762" s="3">
        <v>39766720</v>
      </c>
      <c r="Y2762" s="3">
        <v>11224909</v>
      </c>
      <c r="Z2762" s="3">
        <v>986682</v>
      </c>
      <c r="AA2762" s="3">
        <v>1233210</v>
      </c>
      <c r="AB2762" s="3">
        <v>26321919</v>
      </c>
      <c r="AC2762" s="3">
        <v>0</v>
      </c>
      <c r="AD2762" s="3">
        <v>13210309</v>
      </c>
      <c r="AE2762" s="3">
        <v>0</v>
      </c>
      <c r="AF2762" s="3">
        <v>35629736</v>
      </c>
      <c r="AG2762" s="3">
        <v>3844507</v>
      </c>
      <c r="AH2762" s="3">
        <v>13210309</v>
      </c>
      <c r="AI2762" s="3">
        <v>25647222</v>
      </c>
      <c r="AJ2762" s="3">
        <v>1976123</v>
      </c>
      <c r="AK2762" s="3">
        <v>1066934</v>
      </c>
      <c r="AL2762" s="3">
        <v>1631313</v>
      </c>
      <c r="AM2762" s="3">
        <v>-564379</v>
      </c>
      <c r="AN2762" s="3">
        <v>-909189</v>
      </c>
      <c r="AO2762" s="3">
        <v>0</v>
      </c>
      <c r="AP2762" s="3">
        <v>0</v>
      </c>
      <c r="AQ2762" s="3">
        <v>-909189</v>
      </c>
      <c r="AR2762" s="3">
        <f>Tabela1[[#This Row],[Potrzeby finansowe 2027
w tym:]]+Tabela1[[#This Row],[Rozliczenie 2025 potrz. fin.]]</f>
        <v>38857531</v>
      </c>
      <c r="AS2762" s="3">
        <v>0</v>
      </c>
      <c r="AT2762" s="3">
        <v>0</v>
      </c>
      <c r="AU2762" s="3"/>
      <c r="AV2762" s="3"/>
      <c r="AW2762" s="3"/>
      <c r="AX2762" s="3"/>
      <c r="AY2762" s="3"/>
      <c r="AZ2762" s="3"/>
      <c r="BA2762" s="3">
        <v>986682</v>
      </c>
      <c r="BB2762" s="3">
        <v>0</v>
      </c>
      <c r="BC2762" s="3">
        <v>380.22</v>
      </c>
      <c r="BD2762" s="3">
        <v>31917.59</v>
      </c>
      <c r="BE2762" s="3">
        <v>21183.29</v>
      </c>
      <c r="BF2762" s="3">
        <v>0</v>
      </c>
      <c r="BG2762" s="3">
        <v>694500</v>
      </c>
      <c r="BH2762" s="3">
        <v>35303</v>
      </c>
      <c r="BI2762" s="3">
        <v>538710</v>
      </c>
      <c r="BJ2762" s="3">
        <v>9360473.9650000017</v>
      </c>
      <c r="BK2762" s="3">
        <v>5203283.4000000022</v>
      </c>
      <c r="BL2762" s="3">
        <v>398791.61</v>
      </c>
      <c r="BM2762" s="3">
        <v>15831179.039999999</v>
      </c>
      <c r="BN2762" s="53">
        <v>0.74745317121261901</v>
      </c>
      <c r="BO2762" s="54">
        <v>1.7197722999999999E-3</v>
      </c>
      <c r="BP2762" s="70">
        <v>43388</v>
      </c>
      <c r="BQ2762" s="71"/>
      <c r="BR2762" s="70"/>
      <c r="BS2762" s="72"/>
      <c r="BT2762" s="72"/>
      <c r="BU2762" s="70">
        <v>35629736</v>
      </c>
      <c r="BV2762" s="70">
        <v>3844507</v>
      </c>
      <c r="BW2762" s="74">
        <v>13210309</v>
      </c>
      <c r="BX2762" s="70">
        <v>52684552</v>
      </c>
    </row>
    <row r="2763" spans="1:76" x14ac:dyDescent="0.3">
      <c r="A2763" s="73" t="s">
        <v>2322</v>
      </c>
      <c r="B2763" s="2" t="s">
        <v>1143</v>
      </c>
      <c r="C2763" s="2" t="s">
        <v>109</v>
      </c>
      <c r="D2763" s="2"/>
      <c r="E2763" s="2"/>
      <c r="F2763" s="17" t="str">
        <f>+Tabela1[[#This Row],[WK]]&amp;Tabela1[[#This Row],[PK]]&amp;Tabela1[[#This Row],[GK]]</f>
        <v>3015</v>
      </c>
      <c r="G2763" s="2" t="s">
        <v>2594</v>
      </c>
      <c r="H2763" s="3">
        <v>3895271326.8000002</v>
      </c>
      <c r="I2763" s="4">
        <v>1.125</v>
      </c>
      <c r="J2763" s="3">
        <v>4382180242.6499996</v>
      </c>
      <c r="K2763" s="11">
        <v>0.02</v>
      </c>
      <c r="L2763" s="3">
        <v>87643605</v>
      </c>
      <c r="M2763" s="3"/>
      <c r="N2763" s="5"/>
      <c r="O2763" s="3">
        <v>682975118.31000006</v>
      </c>
      <c r="P2763" s="4">
        <v>1.125</v>
      </c>
      <c r="Q2763" s="3">
        <v>768347008.10000002</v>
      </c>
      <c r="R2763" s="4">
        <v>1.7000000000000001E-2</v>
      </c>
      <c r="S2763" s="3">
        <v>13061899</v>
      </c>
      <c r="T2763" s="3"/>
      <c r="U2763" s="5"/>
      <c r="V2763" s="3">
        <v>66042623</v>
      </c>
      <c r="W2763" s="5"/>
      <c r="X2763" s="3">
        <v>80500662</v>
      </c>
      <c r="Y2763" s="3">
        <v>0</v>
      </c>
      <c r="Z2763" s="3">
        <v>103064</v>
      </c>
      <c r="AA2763" s="3">
        <v>2414481</v>
      </c>
      <c r="AB2763" s="3">
        <v>65672173</v>
      </c>
      <c r="AC2763" s="3">
        <v>12310944</v>
      </c>
      <c r="AD2763" s="3">
        <v>15303321</v>
      </c>
      <c r="AE2763" s="3">
        <v>0</v>
      </c>
      <c r="AF2763" s="3">
        <v>87643605</v>
      </c>
      <c r="AG2763" s="3">
        <v>13061899</v>
      </c>
      <c r="AH2763" s="3">
        <v>15303321</v>
      </c>
      <c r="AI2763" s="3">
        <v>66042623</v>
      </c>
      <c r="AJ2763" s="3">
        <v>4695248</v>
      </c>
      <c r="AK2763" s="3">
        <v>4695248</v>
      </c>
      <c r="AL2763" s="3">
        <v>3851511</v>
      </c>
      <c r="AM2763" s="3">
        <v>843737</v>
      </c>
      <c r="AN2763" s="3">
        <v>62402</v>
      </c>
      <c r="AO2763" s="3">
        <v>0</v>
      </c>
      <c r="AP2763" s="3">
        <v>-62402</v>
      </c>
      <c r="AQ2763" s="3">
        <v>0</v>
      </c>
      <c r="AR2763" s="3">
        <f>Tabela1[[#This Row],[Potrzeby finansowe 2027
w tym:]]+Tabela1[[#This Row],[Rozliczenie 2025 potrz. fin.]]</f>
        <v>80500662</v>
      </c>
      <c r="AS2763" s="3">
        <v>0</v>
      </c>
      <c r="AT2763" s="3">
        <v>0</v>
      </c>
      <c r="AU2763" s="3"/>
      <c r="AV2763" s="3"/>
      <c r="AW2763" s="3"/>
      <c r="AX2763" s="3"/>
      <c r="AY2763" s="3"/>
      <c r="AZ2763" s="3"/>
      <c r="BA2763" s="3">
        <v>103064</v>
      </c>
      <c r="BB2763" s="3">
        <v>0</v>
      </c>
      <c r="BC2763" s="3">
        <v>185.92</v>
      </c>
      <c r="BD2763" s="3">
        <v>1435.83</v>
      </c>
      <c r="BE2763" s="3">
        <v>5034.3100000000004</v>
      </c>
      <c r="BF2763" s="3">
        <v>0</v>
      </c>
      <c r="BG2763" s="3">
        <v>1471959</v>
      </c>
      <c r="BH2763" s="3">
        <v>74955</v>
      </c>
      <c r="BI2763" s="3">
        <v>942522</v>
      </c>
      <c r="BJ2763" s="3">
        <v>16376993.91</v>
      </c>
      <c r="BK2763" s="3">
        <v>10732238.43</v>
      </c>
      <c r="BL2763" s="3">
        <v>4607273.05</v>
      </c>
      <c r="BM2763" s="3">
        <v>13364475.82</v>
      </c>
      <c r="BN2763" s="53">
        <v>1.2692983897469603</v>
      </c>
      <c r="BO2763" s="54">
        <v>2.5836021E-3</v>
      </c>
      <c r="BP2763" s="70">
        <v>65182</v>
      </c>
      <c r="BQ2763" s="71"/>
      <c r="BR2763" s="70"/>
      <c r="BS2763" s="72"/>
      <c r="BT2763" s="72"/>
      <c r="BU2763" s="70">
        <v>87643605</v>
      </c>
      <c r="BV2763" s="70">
        <v>13061899</v>
      </c>
      <c r="BW2763" s="74">
        <v>15303321</v>
      </c>
      <c r="BX2763" s="70">
        <v>116008825</v>
      </c>
    </row>
    <row r="2764" spans="1:76" x14ac:dyDescent="0.3">
      <c r="A2764" s="73" t="s">
        <v>2322</v>
      </c>
      <c r="B2764" s="2" t="s">
        <v>1143</v>
      </c>
      <c r="C2764" s="2" t="s">
        <v>113</v>
      </c>
      <c r="D2764" s="2"/>
      <c r="E2764" s="2"/>
      <c r="F2764" s="17" t="str">
        <f>+Tabela1[[#This Row],[WK]]&amp;Tabela1[[#This Row],[PK]]&amp;Tabela1[[#This Row],[GK]]</f>
        <v>3016</v>
      </c>
      <c r="G2764" s="2" t="s">
        <v>2595</v>
      </c>
      <c r="H2764" s="3">
        <v>2741497111.1900001</v>
      </c>
      <c r="I2764" s="4">
        <v>1.125</v>
      </c>
      <c r="J2764" s="3">
        <v>3084184250.0900002</v>
      </c>
      <c r="K2764" s="11">
        <v>0.02</v>
      </c>
      <c r="L2764" s="3">
        <v>61683685</v>
      </c>
      <c r="M2764" s="3"/>
      <c r="N2764" s="5"/>
      <c r="O2764" s="3">
        <v>515248742.68999994</v>
      </c>
      <c r="P2764" s="4">
        <v>1.125</v>
      </c>
      <c r="Q2764" s="3">
        <v>579654835.52999997</v>
      </c>
      <c r="R2764" s="4">
        <v>1.7000000000000001E-2</v>
      </c>
      <c r="S2764" s="3">
        <v>9854132</v>
      </c>
      <c r="T2764" s="3"/>
      <c r="U2764" s="5"/>
      <c r="V2764" s="3">
        <v>46671186</v>
      </c>
      <c r="W2764" s="5"/>
      <c r="X2764" s="3">
        <v>50415241</v>
      </c>
      <c r="Y2764" s="3">
        <v>0</v>
      </c>
      <c r="Z2764" s="3">
        <v>234535</v>
      </c>
      <c r="AA2764" s="3">
        <v>1765473</v>
      </c>
      <c r="AB2764" s="3">
        <v>38489853</v>
      </c>
      <c r="AC2764" s="3">
        <v>9925380</v>
      </c>
      <c r="AD2764" s="3">
        <v>4374037</v>
      </c>
      <c r="AE2764" s="3">
        <v>0</v>
      </c>
      <c r="AF2764" s="3">
        <v>61683685</v>
      </c>
      <c r="AG2764" s="3">
        <v>9854132</v>
      </c>
      <c r="AH2764" s="3">
        <v>4374037</v>
      </c>
      <c r="AI2764" s="3">
        <v>46671186</v>
      </c>
      <c r="AJ2764" s="3">
        <v>91120</v>
      </c>
      <c r="AK2764" s="3">
        <v>-2719046</v>
      </c>
      <c r="AL2764" s="3">
        <v>3616456</v>
      </c>
      <c r="AM2764" s="3">
        <v>-6335502</v>
      </c>
      <c r="AN2764" s="3">
        <v>-2810166</v>
      </c>
      <c r="AO2764" s="3">
        <v>0</v>
      </c>
      <c r="AP2764" s="3">
        <v>0</v>
      </c>
      <c r="AQ2764" s="3">
        <v>-2810166</v>
      </c>
      <c r="AR2764" s="3">
        <f>Tabela1[[#This Row],[Potrzeby finansowe 2027
w tym:]]+Tabela1[[#This Row],[Rozliczenie 2025 potrz. fin.]]</f>
        <v>47605075</v>
      </c>
      <c r="AS2764" s="3">
        <v>0</v>
      </c>
      <c r="AT2764" s="3">
        <v>0</v>
      </c>
      <c r="AU2764" s="3"/>
      <c r="AV2764" s="3"/>
      <c r="AW2764" s="3"/>
      <c r="AX2764" s="3"/>
      <c r="AY2764" s="3"/>
      <c r="AZ2764" s="3"/>
      <c r="BA2764" s="3">
        <v>234535</v>
      </c>
      <c r="BB2764" s="3">
        <v>0</v>
      </c>
      <c r="BC2764" s="3">
        <v>39.29</v>
      </c>
      <c r="BD2764" s="3">
        <v>854.81</v>
      </c>
      <c r="BE2764" s="3">
        <v>18839.900000000001</v>
      </c>
      <c r="BF2764" s="3">
        <v>0</v>
      </c>
      <c r="BG2764" s="3">
        <v>1148247</v>
      </c>
      <c r="BH2764" s="3">
        <v>58471</v>
      </c>
      <c r="BI2764" s="3">
        <v>617226</v>
      </c>
      <c r="BJ2764" s="3">
        <v>10724747.879999999</v>
      </c>
      <c r="BK2764" s="3">
        <v>6385594.4100000001</v>
      </c>
      <c r="BL2764" s="3">
        <v>813530.69</v>
      </c>
      <c r="BM2764" s="3">
        <v>15729552.5</v>
      </c>
      <c r="BN2764" s="53">
        <v>1.1696927374301676</v>
      </c>
      <c r="BO2764" s="54">
        <v>1.9916063E-3</v>
      </c>
      <c r="BP2764" s="70">
        <v>50246</v>
      </c>
      <c r="BQ2764" s="71"/>
      <c r="BR2764" s="70"/>
      <c r="BS2764" s="72"/>
      <c r="BT2764" s="72"/>
      <c r="BU2764" s="70">
        <v>61683685</v>
      </c>
      <c r="BV2764" s="70">
        <v>9854132</v>
      </c>
      <c r="BW2764" s="74">
        <v>4374037</v>
      </c>
      <c r="BX2764" s="70">
        <v>75911854</v>
      </c>
    </row>
    <row r="2765" spans="1:76" x14ac:dyDescent="0.3">
      <c r="A2765" s="73" t="s">
        <v>2322</v>
      </c>
      <c r="B2765" s="2" t="s">
        <v>1143</v>
      </c>
      <c r="C2765" s="2" t="s">
        <v>120</v>
      </c>
      <c r="D2765" s="2"/>
      <c r="E2765" s="2"/>
      <c r="F2765" s="17" t="str">
        <f>+Tabela1[[#This Row],[WK]]&amp;Tabela1[[#This Row],[PK]]&amp;Tabela1[[#This Row],[GK]]</f>
        <v>3017</v>
      </c>
      <c r="G2765" s="2" t="s">
        <v>2453</v>
      </c>
      <c r="H2765" s="3">
        <v>7703627355</v>
      </c>
      <c r="I2765" s="4">
        <v>1.125</v>
      </c>
      <c r="J2765" s="3">
        <v>8666580774.3799992</v>
      </c>
      <c r="K2765" s="11">
        <v>0.02</v>
      </c>
      <c r="L2765" s="3">
        <v>173331615</v>
      </c>
      <c r="M2765" s="3"/>
      <c r="N2765" s="5"/>
      <c r="O2765" s="3">
        <v>2144907141.55</v>
      </c>
      <c r="P2765" s="4">
        <v>1.125</v>
      </c>
      <c r="Q2765" s="3">
        <v>2413020534.2399998</v>
      </c>
      <c r="R2765" s="4">
        <v>1.7000000000000001E-2</v>
      </c>
      <c r="S2765" s="3">
        <v>41021349</v>
      </c>
      <c r="T2765" s="3"/>
      <c r="U2765" s="5"/>
      <c r="V2765" s="3">
        <v>142525638</v>
      </c>
      <c r="W2765" s="5"/>
      <c r="X2765" s="3">
        <v>184401879</v>
      </c>
      <c r="Y2765" s="3">
        <v>0</v>
      </c>
      <c r="Z2765" s="3">
        <v>631041</v>
      </c>
      <c r="AA2765" s="3">
        <v>4258095</v>
      </c>
      <c r="AB2765" s="3">
        <v>159707697</v>
      </c>
      <c r="AC2765" s="3">
        <v>19805046</v>
      </c>
      <c r="AD2765" s="3">
        <v>41876241</v>
      </c>
      <c r="AE2765" s="3">
        <v>0</v>
      </c>
      <c r="AF2765" s="3">
        <v>173331615</v>
      </c>
      <c r="AG2765" s="3">
        <v>41021349</v>
      </c>
      <c r="AH2765" s="3">
        <v>41876241</v>
      </c>
      <c r="AI2765" s="3">
        <v>142525638</v>
      </c>
      <c r="AJ2765" s="3">
        <v>10698365</v>
      </c>
      <c r="AK2765" s="3">
        <v>10698365</v>
      </c>
      <c r="AL2765" s="3">
        <v>7955678</v>
      </c>
      <c r="AM2765" s="3">
        <v>2742687</v>
      </c>
      <c r="AN2765" s="3">
        <v>-1368771</v>
      </c>
      <c r="AO2765" s="3">
        <v>0</v>
      </c>
      <c r="AP2765" s="3">
        <v>1368771</v>
      </c>
      <c r="AQ2765" s="3">
        <v>0</v>
      </c>
      <c r="AR2765" s="3">
        <f>Tabela1[[#This Row],[Potrzeby finansowe 2027
w tym:]]+Tabela1[[#This Row],[Rozliczenie 2025 potrz. fin.]]</f>
        <v>184401879</v>
      </c>
      <c r="AS2765" s="3">
        <v>0</v>
      </c>
      <c r="AT2765" s="3">
        <v>0</v>
      </c>
      <c r="AU2765" s="3"/>
      <c r="AV2765" s="3"/>
      <c r="AW2765" s="3"/>
      <c r="AX2765" s="3"/>
      <c r="AY2765" s="3"/>
      <c r="AZ2765" s="3"/>
      <c r="BA2765" s="3">
        <v>631041</v>
      </c>
      <c r="BB2765" s="3">
        <v>0</v>
      </c>
      <c r="BC2765" s="3">
        <v>88.96</v>
      </c>
      <c r="BD2765" s="3">
        <v>19936.29</v>
      </c>
      <c r="BE2765" s="3">
        <v>15529.8</v>
      </c>
      <c r="BF2765" s="3">
        <v>0</v>
      </c>
      <c r="BG2765" s="3">
        <v>3085154</v>
      </c>
      <c r="BH2765" s="3">
        <v>157102</v>
      </c>
      <c r="BI2765" s="3">
        <v>1172941</v>
      </c>
      <c r="BJ2765" s="3">
        <v>20380694.695</v>
      </c>
      <c r="BK2765" s="3">
        <v>11183008.059999999</v>
      </c>
      <c r="BL2765" s="3">
        <v>4884914.49</v>
      </c>
      <c r="BM2765" s="3">
        <v>27020917.559999999</v>
      </c>
      <c r="BN2765" s="53">
        <v>1.1505175813342097</v>
      </c>
      <c r="BO2765" s="54">
        <v>6.0670066E-3</v>
      </c>
      <c r="BP2765" s="70">
        <v>153064</v>
      </c>
      <c r="BQ2765" s="71"/>
      <c r="BR2765" s="70"/>
      <c r="BS2765" s="72"/>
      <c r="BT2765" s="72"/>
      <c r="BU2765" s="70">
        <v>173331615</v>
      </c>
      <c r="BV2765" s="70">
        <v>41021349</v>
      </c>
      <c r="BW2765" s="74">
        <v>41876241</v>
      </c>
      <c r="BX2765" s="70">
        <v>256229205</v>
      </c>
    </row>
    <row r="2766" spans="1:76" x14ac:dyDescent="0.3">
      <c r="A2766" s="73" t="s">
        <v>2322</v>
      </c>
      <c r="B2766" s="2" t="s">
        <v>1143</v>
      </c>
      <c r="C2766" s="2" t="s">
        <v>126</v>
      </c>
      <c r="D2766" s="2"/>
      <c r="E2766" s="2"/>
      <c r="F2766" s="17" t="str">
        <f>+Tabela1[[#This Row],[WK]]&amp;Tabela1[[#This Row],[PK]]&amp;Tabela1[[#This Row],[GK]]</f>
        <v>3018</v>
      </c>
      <c r="G2766" s="2" t="s">
        <v>2596</v>
      </c>
      <c r="H2766" s="3">
        <v>2464381739.2600002</v>
      </c>
      <c r="I2766" s="4">
        <v>1.125</v>
      </c>
      <c r="J2766" s="3">
        <v>2772429456.6700001</v>
      </c>
      <c r="K2766" s="11">
        <v>0.02</v>
      </c>
      <c r="L2766" s="3">
        <v>55448589</v>
      </c>
      <c r="M2766" s="3"/>
      <c r="N2766" s="5"/>
      <c r="O2766" s="3">
        <v>505816324.82999998</v>
      </c>
      <c r="P2766" s="4">
        <v>1.125</v>
      </c>
      <c r="Q2766" s="3">
        <v>569043365.42999995</v>
      </c>
      <c r="R2766" s="4">
        <v>1.7000000000000001E-2</v>
      </c>
      <c r="S2766" s="3">
        <v>9673737</v>
      </c>
      <c r="T2766" s="3"/>
      <c r="U2766" s="5"/>
      <c r="V2766" s="3">
        <v>39680831</v>
      </c>
      <c r="W2766" s="5"/>
      <c r="X2766" s="3">
        <v>66536052</v>
      </c>
      <c r="Y2766" s="3">
        <v>12085808</v>
      </c>
      <c r="Z2766" s="3">
        <v>54641</v>
      </c>
      <c r="AA2766" s="3">
        <v>1596191</v>
      </c>
      <c r="AB2766" s="3">
        <v>49733490</v>
      </c>
      <c r="AC2766" s="3">
        <v>3065922</v>
      </c>
      <c r="AD2766" s="3">
        <v>26855220</v>
      </c>
      <c r="AE2766" s="3">
        <v>0</v>
      </c>
      <c r="AF2766" s="3">
        <v>55448589</v>
      </c>
      <c r="AG2766" s="3">
        <v>9673737</v>
      </c>
      <c r="AH2766" s="3">
        <v>26855220</v>
      </c>
      <c r="AI2766" s="3">
        <v>39680831</v>
      </c>
      <c r="AJ2766" s="3">
        <v>3531770</v>
      </c>
      <c r="AK2766" s="3">
        <v>3531770</v>
      </c>
      <c r="AL2766" s="3">
        <v>3461881</v>
      </c>
      <c r="AM2766" s="3">
        <v>69889</v>
      </c>
      <c r="AN2766" s="3">
        <v>572108</v>
      </c>
      <c r="AO2766" s="3">
        <v>0</v>
      </c>
      <c r="AP2766" s="3">
        <v>-572108</v>
      </c>
      <c r="AQ2766" s="3">
        <v>0</v>
      </c>
      <c r="AR2766" s="3">
        <f>Tabela1[[#This Row],[Potrzeby finansowe 2027
w tym:]]+Tabela1[[#This Row],[Rozliczenie 2025 potrz. fin.]]</f>
        <v>66536052</v>
      </c>
      <c r="AS2766" s="3">
        <v>0</v>
      </c>
      <c r="AT2766" s="3">
        <v>0</v>
      </c>
      <c r="AU2766" s="3"/>
      <c r="AV2766" s="3"/>
      <c r="AW2766" s="3"/>
      <c r="AX2766" s="3"/>
      <c r="AY2766" s="3"/>
      <c r="AZ2766" s="3"/>
      <c r="BA2766" s="3">
        <v>54641</v>
      </c>
      <c r="BB2766" s="3">
        <v>0</v>
      </c>
      <c r="BC2766" s="3">
        <v>13.8</v>
      </c>
      <c r="BD2766" s="3">
        <v>2378.27</v>
      </c>
      <c r="BE2766" s="3">
        <v>0.03</v>
      </c>
      <c r="BF2766" s="3">
        <v>0</v>
      </c>
      <c r="BG2766" s="3">
        <v>1061350</v>
      </c>
      <c r="BH2766" s="3">
        <v>54046</v>
      </c>
      <c r="BI2766" s="3">
        <v>534841</v>
      </c>
      <c r="BJ2766" s="3">
        <v>9293252.1349999998</v>
      </c>
      <c r="BK2766" s="3">
        <v>4600427.93</v>
      </c>
      <c r="BL2766" s="3">
        <v>570586.4</v>
      </c>
      <c r="BM2766" s="3">
        <v>17630124.02</v>
      </c>
      <c r="BN2766" s="53">
        <v>0.81169898126848505</v>
      </c>
      <c r="BO2766" s="54">
        <v>2.6126087E-3</v>
      </c>
      <c r="BP2766" s="70">
        <v>65913</v>
      </c>
      <c r="BQ2766" s="71"/>
      <c r="BR2766" s="70"/>
      <c r="BS2766" s="72"/>
      <c r="BT2766" s="72"/>
      <c r="BU2766" s="70">
        <v>55448589</v>
      </c>
      <c r="BV2766" s="70">
        <v>9673737</v>
      </c>
      <c r="BW2766" s="74">
        <v>26855220</v>
      </c>
      <c r="BX2766" s="70">
        <v>91977546</v>
      </c>
    </row>
    <row r="2767" spans="1:76" x14ac:dyDescent="0.3">
      <c r="A2767" s="73" t="s">
        <v>2322</v>
      </c>
      <c r="B2767" s="2" t="s">
        <v>1143</v>
      </c>
      <c r="C2767" s="2" t="s">
        <v>132</v>
      </c>
      <c r="D2767" s="2"/>
      <c r="E2767" s="2"/>
      <c r="F2767" s="17" t="str">
        <f>+Tabela1[[#This Row],[WK]]&amp;Tabela1[[#This Row],[PK]]&amp;Tabela1[[#This Row],[GK]]</f>
        <v>3019</v>
      </c>
      <c r="G2767" s="2" t="s">
        <v>2597</v>
      </c>
      <c r="H2767" s="3">
        <v>6214632841.9499998</v>
      </c>
      <c r="I2767" s="4">
        <v>1.125</v>
      </c>
      <c r="J2767" s="3">
        <v>6991461947.1899996</v>
      </c>
      <c r="K2767" s="11">
        <v>0.02</v>
      </c>
      <c r="L2767" s="3">
        <v>139829239</v>
      </c>
      <c r="M2767" s="3"/>
      <c r="N2767" s="5"/>
      <c r="O2767" s="3">
        <v>1257819869.1999998</v>
      </c>
      <c r="P2767" s="4">
        <v>1.125</v>
      </c>
      <c r="Q2767" s="3">
        <v>1415047352.8499999</v>
      </c>
      <c r="R2767" s="4">
        <v>1.7000000000000001E-2</v>
      </c>
      <c r="S2767" s="3">
        <v>24055805</v>
      </c>
      <c r="T2767" s="3"/>
      <c r="U2767" s="5"/>
      <c r="V2767" s="3">
        <v>104437937</v>
      </c>
      <c r="W2767" s="5"/>
      <c r="X2767" s="3">
        <v>195554551</v>
      </c>
      <c r="Y2767" s="3">
        <v>16110380</v>
      </c>
      <c r="Z2767" s="3">
        <v>414748</v>
      </c>
      <c r="AA2767" s="3">
        <v>3945878</v>
      </c>
      <c r="AB2767" s="3">
        <v>171102784</v>
      </c>
      <c r="AC2767" s="3">
        <v>3980761</v>
      </c>
      <c r="AD2767" s="3">
        <v>91116614</v>
      </c>
      <c r="AE2767" s="3">
        <v>0</v>
      </c>
      <c r="AF2767" s="3">
        <v>139829239</v>
      </c>
      <c r="AG2767" s="3">
        <v>24055805</v>
      </c>
      <c r="AH2767" s="3">
        <v>91116614</v>
      </c>
      <c r="AI2767" s="3">
        <v>104437937</v>
      </c>
      <c r="AJ2767" s="3">
        <v>15145711</v>
      </c>
      <c r="AK2767" s="3">
        <v>15145711</v>
      </c>
      <c r="AL2767" s="3">
        <v>6972299</v>
      </c>
      <c r="AM2767" s="3">
        <v>8173412</v>
      </c>
      <c r="AN2767" s="3">
        <v>4180545</v>
      </c>
      <c r="AO2767" s="3">
        <v>0</v>
      </c>
      <c r="AP2767" s="3">
        <v>-4180545</v>
      </c>
      <c r="AQ2767" s="3">
        <v>0</v>
      </c>
      <c r="AR2767" s="3">
        <f>Tabela1[[#This Row],[Potrzeby finansowe 2027
w tym:]]+Tabela1[[#This Row],[Rozliczenie 2025 potrz. fin.]]</f>
        <v>195554551</v>
      </c>
      <c r="AS2767" s="3">
        <v>0</v>
      </c>
      <c r="AT2767" s="3">
        <v>0</v>
      </c>
      <c r="AU2767" s="3"/>
      <c r="AV2767" s="3"/>
      <c r="AW2767" s="3"/>
      <c r="AX2767" s="3"/>
      <c r="AY2767" s="3"/>
      <c r="AZ2767" s="3"/>
      <c r="BA2767" s="3">
        <v>414748</v>
      </c>
      <c r="BB2767" s="3">
        <v>0</v>
      </c>
      <c r="BC2767" s="3">
        <v>425.61</v>
      </c>
      <c r="BD2767" s="3">
        <v>0</v>
      </c>
      <c r="BE2767" s="3">
        <v>33965.29</v>
      </c>
      <c r="BF2767" s="3">
        <v>0</v>
      </c>
      <c r="BG2767" s="3">
        <v>2526417</v>
      </c>
      <c r="BH2767" s="3">
        <v>128650</v>
      </c>
      <c r="BI2767" s="3">
        <v>1419461</v>
      </c>
      <c r="BJ2767" s="3">
        <v>24664142.639999997</v>
      </c>
      <c r="BK2767" s="3">
        <v>12580472.079999998</v>
      </c>
      <c r="BL2767" s="3">
        <v>9639909.5800000001</v>
      </c>
      <c r="BM2767" s="3">
        <v>29054863.079999998</v>
      </c>
      <c r="BN2767" s="53">
        <v>0.89056851790995728</v>
      </c>
      <c r="BO2767" s="54">
        <v>5.9925606000000003E-3</v>
      </c>
      <c r="BP2767" s="70">
        <v>151186</v>
      </c>
      <c r="BQ2767" s="71"/>
      <c r="BR2767" s="70"/>
      <c r="BS2767" s="72"/>
      <c r="BT2767" s="72"/>
      <c r="BU2767" s="70">
        <v>139829239</v>
      </c>
      <c r="BV2767" s="70">
        <v>24055805</v>
      </c>
      <c r="BW2767" s="74">
        <v>91116614</v>
      </c>
      <c r="BX2767" s="70">
        <v>255001658</v>
      </c>
    </row>
    <row r="2768" spans="1:76" x14ac:dyDescent="0.3">
      <c r="A2768" s="73" t="s">
        <v>2322</v>
      </c>
      <c r="B2768" s="2" t="s">
        <v>1143</v>
      </c>
      <c r="C2768" s="2" t="s">
        <v>140</v>
      </c>
      <c r="D2768" s="2"/>
      <c r="E2768" s="2"/>
      <c r="F2768" s="17" t="str">
        <f>+Tabela1[[#This Row],[WK]]&amp;Tabela1[[#This Row],[PK]]&amp;Tabela1[[#This Row],[GK]]</f>
        <v>3020</v>
      </c>
      <c r="G2768" s="2" t="s">
        <v>2598</v>
      </c>
      <c r="H2768" s="3">
        <v>2621976949.0799999</v>
      </c>
      <c r="I2768" s="4">
        <v>1.125</v>
      </c>
      <c r="J2768" s="3">
        <v>2949724067.7199998</v>
      </c>
      <c r="K2768" s="11">
        <v>0.02</v>
      </c>
      <c r="L2768" s="3">
        <v>58994481</v>
      </c>
      <c r="M2768" s="3"/>
      <c r="N2768" s="5"/>
      <c r="O2768" s="3">
        <v>407563567.79000002</v>
      </c>
      <c r="P2768" s="4">
        <v>1.125</v>
      </c>
      <c r="Q2768" s="3">
        <v>458509013.75999999</v>
      </c>
      <c r="R2768" s="4">
        <v>1.7000000000000001E-2</v>
      </c>
      <c r="S2768" s="3">
        <v>7794653</v>
      </c>
      <c r="T2768" s="3"/>
      <c r="U2768" s="5"/>
      <c r="V2768" s="3">
        <v>42791677</v>
      </c>
      <c r="W2768" s="5"/>
      <c r="X2768" s="3">
        <v>65768161</v>
      </c>
      <c r="Y2768" s="3">
        <v>11426925</v>
      </c>
      <c r="Z2768" s="3">
        <v>27370</v>
      </c>
      <c r="AA2768" s="3">
        <v>2347385</v>
      </c>
      <c r="AB2768" s="3">
        <v>45625141</v>
      </c>
      <c r="AC2768" s="3">
        <v>6341340</v>
      </c>
      <c r="AD2768" s="3">
        <v>22976484</v>
      </c>
      <c r="AE2768" s="3">
        <v>0</v>
      </c>
      <c r="AF2768" s="3">
        <v>58994481</v>
      </c>
      <c r="AG2768" s="3">
        <v>7794653</v>
      </c>
      <c r="AH2768" s="3">
        <v>22976484</v>
      </c>
      <c r="AI2768" s="3">
        <v>42791677</v>
      </c>
      <c r="AJ2768" s="3">
        <v>6823489</v>
      </c>
      <c r="AK2768" s="3">
        <v>6823489</v>
      </c>
      <c r="AL2768" s="3">
        <v>506732</v>
      </c>
      <c r="AM2768" s="3">
        <v>6316757</v>
      </c>
      <c r="AN2768" s="3">
        <v>-316660</v>
      </c>
      <c r="AO2768" s="3">
        <v>0</v>
      </c>
      <c r="AP2768" s="3">
        <v>316660</v>
      </c>
      <c r="AQ2768" s="3">
        <v>0</v>
      </c>
      <c r="AR2768" s="3">
        <f>Tabela1[[#This Row],[Potrzeby finansowe 2027
w tym:]]+Tabela1[[#This Row],[Rozliczenie 2025 potrz. fin.]]</f>
        <v>65768161</v>
      </c>
      <c r="AS2768" s="3">
        <v>0</v>
      </c>
      <c r="AT2768" s="3">
        <v>0</v>
      </c>
      <c r="AU2768" s="3"/>
      <c r="AV2768" s="3"/>
      <c r="AW2768" s="3"/>
      <c r="AX2768" s="3"/>
      <c r="AY2768" s="3"/>
      <c r="AZ2768" s="3"/>
      <c r="BA2768" s="3">
        <v>27370</v>
      </c>
      <c r="BB2768" s="3">
        <v>0</v>
      </c>
      <c r="BC2768" s="3">
        <v>0</v>
      </c>
      <c r="BD2768" s="3">
        <v>0</v>
      </c>
      <c r="BE2768" s="3">
        <v>2428.65</v>
      </c>
      <c r="BF2768" s="3">
        <v>0</v>
      </c>
      <c r="BG2768" s="3">
        <v>1188800</v>
      </c>
      <c r="BH2768" s="3">
        <v>60536</v>
      </c>
      <c r="BI2768" s="3">
        <v>1158585</v>
      </c>
      <c r="BJ2768" s="3">
        <v>20131235.419999998</v>
      </c>
      <c r="BK2768" s="3">
        <v>13721446.189999998</v>
      </c>
      <c r="BL2768" s="3">
        <v>1854669.05</v>
      </c>
      <c r="BM2768" s="3">
        <v>21929818.82</v>
      </c>
      <c r="BN2768" s="53">
        <v>0.82381695695037793</v>
      </c>
      <c r="BO2768" s="54">
        <v>2.6400720999999999E-3</v>
      </c>
      <c r="BP2768" s="70">
        <v>66606</v>
      </c>
      <c r="BQ2768" s="71"/>
      <c r="BR2768" s="70"/>
      <c r="BS2768" s="72"/>
      <c r="BT2768" s="72"/>
      <c r="BU2768" s="70">
        <v>58994481</v>
      </c>
      <c r="BV2768" s="70">
        <v>7794653</v>
      </c>
      <c r="BW2768" s="74">
        <v>22976484</v>
      </c>
      <c r="BX2768" s="70">
        <v>89765618</v>
      </c>
    </row>
    <row r="2769" spans="1:76" x14ac:dyDescent="0.3">
      <c r="A2769" s="73" t="s">
        <v>2322</v>
      </c>
      <c r="B2769" s="2" t="s">
        <v>1143</v>
      </c>
      <c r="C2769" s="2" t="s">
        <v>147</v>
      </c>
      <c r="D2769" s="2"/>
      <c r="E2769" s="2"/>
      <c r="F2769" s="17" t="str">
        <f>+Tabela1[[#This Row],[WK]]&amp;Tabela1[[#This Row],[PK]]&amp;Tabela1[[#This Row],[GK]]</f>
        <v>3021</v>
      </c>
      <c r="G2769" s="2" t="s">
        <v>2599</v>
      </c>
      <c r="H2769" s="3">
        <v>30389679414.16</v>
      </c>
      <c r="I2769" s="4">
        <v>1.125</v>
      </c>
      <c r="J2769" s="3">
        <v>34188389340.93</v>
      </c>
      <c r="K2769" s="11">
        <v>0.02</v>
      </c>
      <c r="L2769" s="3">
        <v>683767787</v>
      </c>
      <c r="M2769" s="3"/>
      <c r="N2769" s="5"/>
      <c r="O2769" s="3">
        <v>9481302151.3099995</v>
      </c>
      <c r="P2769" s="4">
        <v>1.125</v>
      </c>
      <c r="Q2769" s="3">
        <v>10666464920.219999</v>
      </c>
      <c r="R2769" s="4">
        <v>1.7000000000000001E-2</v>
      </c>
      <c r="S2769" s="3">
        <v>181329904</v>
      </c>
      <c r="T2769" s="3"/>
      <c r="U2769" s="5"/>
      <c r="V2769" s="3">
        <v>503692623</v>
      </c>
      <c r="W2769" s="5"/>
      <c r="X2769" s="3">
        <v>157652887</v>
      </c>
      <c r="Y2769" s="3">
        <v>0</v>
      </c>
      <c r="Z2769" s="3">
        <v>1846258</v>
      </c>
      <c r="AA2769" s="3">
        <v>13431285</v>
      </c>
      <c r="AB2769" s="3">
        <v>142375344</v>
      </c>
      <c r="AC2769" s="3">
        <v>0</v>
      </c>
      <c r="AD2769" s="3">
        <v>0</v>
      </c>
      <c r="AE2769" s="3">
        <v>185926279</v>
      </c>
      <c r="AF2769" s="3">
        <v>497841508</v>
      </c>
      <c r="AG2769" s="3">
        <v>181329904</v>
      </c>
      <c r="AH2769" s="3">
        <v>0</v>
      </c>
      <c r="AI2769" s="3">
        <v>503692623</v>
      </c>
      <c r="AJ2769" s="3">
        <v>4478624</v>
      </c>
      <c r="AK2769" s="3">
        <v>6077710</v>
      </c>
      <c r="AL2769" s="3">
        <v>29140500</v>
      </c>
      <c r="AM2769" s="3">
        <v>-23062790</v>
      </c>
      <c r="AN2769" s="3">
        <v>1599086</v>
      </c>
      <c r="AO2769" s="3">
        <v>0</v>
      </c>
      <c r="AP2769" s="3">
        <v>0</v>
      </c>
      <c r="AQ2769" s="3">
        <v>1599086</v>
      </c>
      <c r="AR2769" s="3">
        <f>Tabela1[[#This Row],[Potrzeby finansowe 2027
w tym:]]+Tabela1[[#This Row],[Rozliczenie 2025 potrz. fin.]]</f>
        <v>159251973</v>
      </c>
      <c r="AS2769" s="3">
        <v>0</v>
      </c>
      <c r="AT2769" s="3">
        <v>0</v>
      </c>
      <c r="AU2769" s="3"/>
      <c r="AV2769" s="3"/>
      <c r="AW2769" s="3"/>
      <c r="AX2769" s="3"/>
      <c r="AY2769" s="3"/>
      <c r="AZ2769" s="3"/>
      <c r="BA2769" s="3">
        <v>1846258</v>
      </c>
      <c r="BB2769" s="3">
        <v>7594.2</v>
      </c>
      <c r="BC2769" s="3">
        <v>370.35</v>
      </c>
      <c r="BD2769" s="3">
        <v>23610.07</v>
      </c>
      <c r="BE2769" s="3">
        <v>12817.16</v>
      </c>
      <c r="BF2769" s="3">
        <v>98.3</v>
      </c>
      <c r="BG2769" s="3">
        <v>9021497</v>
      </c>
      <c r="BH2769" s="3">
        <v>459392</v>
      </c>
      <c r="BI2769" s="3">
        <v>4409788</v>
      </c>
      <c r="BJ2769" s="3">
        <v>76623212.632499993</v>
      </c>
      <c r="BK2769" s="3">
        <v>52670972.939999998</v>
      </c>
      <c r="BL2769" s="3">
        <v>9228590.2899999991</v>
      </c>
      <c r="BM2769" s="3">
        <v>77351778.189999998</v>
      </c>
      <c r="BN2769" s="53">
        <v>2.0628080841275054</v>
      </c>
      <c r="BO2769" s="54">
        <v>1.2785552E-2</v>
      </c>
      <c r="BP2769" s="70">
        <v>344544</v>
      </c>
      <c r="BQ2769" s="71"/>
      <c r="BR2769" s="70"/>
      <c r="BS2769" s="72"/>
      <c r="BT2769" s="72"/>
      <c r="BU2769" s="70">
        <v>497841508</v>
      </c>
      <c r="BV2769" s="70">
        <v>181329904</v>
      </c>
      <c r="BW2769" s="74">
        <v>0</v>
      </c>
      <c r="BX2769" s="70">
        <v>679171412</v>
      </c>
    </row>
    <row r="2770" spans="1:76" x14ac:dyDescent="0.3">
      <c r="A2770" s="73" t="s">
        <v>2322</v>
      </c>
      <c r="B2770" s="2" t="s">
        <v>1143</v>
      </c>
      <c r="C2770" s="2" t="s">
        <v>156</v>
      </c>
      <c r="D2770" s="2"/>
      <c r="E2770" s="2"/>
      <c r="F2770" s="17" t="str">
        <f>+Tabela1[[#This Row],[WK]]&amp;Tabela1[[#This Row],[PK]]&amp;Tabela1[[#This Row],[GK]]</f>
        <v>3022</v>
      </c>
      <c r="G2770" s="2" t="s">
        <v>2600</v>
      </c>
      <c r="H2770" s="3">
        <v>2828212852.8600001</v>
      </c>
      <c r="I2770" s="4">
        <v>1.125</v>
      </c>
      <c r="J2770" s="3">
        <v>3181739459.4699998</v>
      </c>
      <c r="K2770" s="11">
        <v>0.02</v>
      </c>
      <c r="L2770" s="3">
        <v>63634789</v>
      </c>
      <c r="M2770" s="3"/>
      <c r="N2770" s="5"/>
      <c r="O2770" s="3">
        <v>439923465.00000006</v>
      </c>
      <c r="P2770" s="4">
        <v>1.125</v>
      </c>
      <c r="Q2770" s="3">
        <v>494913898.13</v>
      </c>
      <c r="R2770" s="4">
        <v>1.7000000000000001E-2</v>
      </c>
      <c r="S2770" s="3">
        <v>8413536</v>
      </c>
      <c r="T2770" s="3"/>
      <c r="U2770" s="5"/>
      <c r="V2770" s="3">
        <v>47064816</v>
      </c>
      <c r="W2770" s="5"/>
      <c r="X2770" s="3">
        <v>55027298</v>
      </c>
      <c r="Y2770" s="3">
        <v>6744565</v>
      </c>
      <c r="Z2770" s="3">
        <v>676</v>
      </c>
      <c r="AA2770" s="3">
        <v>1947229</v>
      </c>
      <c r="AB2770" s="3">
        <v>39407020</v>
      </c>
      <c r="AC2770" s="3">
        <v>6927808</v>
      </c>
      <c r="AD2770" s="3">
        <v>7483520</v>
      </c>
      <c r="AE2770" s="3">
        <v>0</v>
      </c>
      <c r="AF2770" s="3">
        <v>63634789</v>
      </c>
      <c r="AG2770" s="3">
        <v>8413536</v>
      </c>
      <c r="AH2770" s="3">
        <v>7483520</v>
      </c>
      <c r="AI2770" s="3">
        <v>47064816</v>
      </c>
      <c r="AJ2770" s="3">
        <v>385964</v>
      </c>
      <c r="AK2770" s="3">
        <v>-92998</v>
      </c>
      <c r="AL2770" s="3">
        <v>3911240</v>
      </c>
      <c r="AM2770" s="3">
        <v>-4004238</v>
      </c>
      <c r="AN2770" s="3">
        <v>-1128101</v>
      </c>
      <c r="AO2770" s="3">
        <v>0</v>
      </c>
      <c r="AP2770" s="3">
        <v>649139</v>
      </c>
      <c r="AQ2770" s="3">
        <v>-478962</v>
      </c>
      <c r="AR2770" s="3">
        <f>Tabela1[[#This Row],[Potrzeby finansowe 2027
w tym:]]+Tabela1[[#This Row],[Rozliczenie 2025 potrz. fin.]]</f>
        <v>54548336</v>
      </c>
      <c r="AS2770" s="3">
        <v>0</v>
      </c>
      <c r="AT2770" s="3">
        <v>0</v>
      </c>
      <c r="AU2770" s="3"/>
      <c r="AV2770" s="3"/>
      <c r="AW2770" s="3"/>
      <c r="AX2770" s="3"/>
      <c r="AY2770" s="3"/>
      <c r="AZ2770" s="3"/>
      <c r="BA2770" s="3">
        <v>676</v>
      </c>
      <c r="BB2770" s="3">
        <v>0</v>
      </c>
      <c r="BC2770" s="3">
        <v>8.0500000000000007</v>
      </c>
      <c r="BD2770" s="3">
        <v>3.11</v>
      </c>
      <c r="BE2770" s="3">
        <v>0.11</v>
      </c>
      <c r="BF2770" s="3">
        <v>0</v>
      </c>
      <c r="BG2770" s="3">
        <v>1139824</v>
      </c>
      <c r="BH2770" s="3">
        <v>58042</v>
      </c>
      <c r="BI2770" s="3">
        <v>807405</v>
      </c>
      <c r="BJ2770" s="3">
        <v>14029244.210000001</v>
      </c>
      <c r="BK2770" s="3">
        <v>6902586.8500000015</v>
      </c>
      <c r="BL2770" s="3">
        <v>3463821.87</v>
      </c>
      <c r="BM2770" s="3">
        <v>21578985.699999999</v>
      </c>
      <c r="BN2770" s="53">
        <v>0.89524318107131118</v>
      </c>
      <c r="BO2770" s="54">
        <v>2.6207099E-3</v>
      </c>
      <c r="BP2770" s="70">
        <v>66118</v>
      </c>
      <c r="BQ2770" s="71"/>
      <c r="BR2770" s="70"/>
      <c r="BS2770" s="72"/>
      <c r="BT2770" s="72"/>
      <c r="BU2770" s="70">
        <v>63634789</v>
      </c>
      <c r="BV2770" s="70">
        <v>8413536</v>
      </c>
      <c r="BW2770" s="74">
        <v>7483520</v>
      </c>
      <c r="BX2770" s="70">
        <v>79531845</v>
      </c>
    </row>
    <row r="2771" spans="1:76" x14ac:dyDescent="0.3">
      <c r="A2771" s="73" t="s">
        <v>2322</v>
      </c>
      <c r="B2771" s="2" t="s">
        <v>1143</v>
      </c>
      <c r="C2771" s="2" t="s">
        <v>160</v>
      </c>
      <c r="D2771" s="2"/>
      <c r="E2771" s="2"/>
      <c r="F2771" s="17" t="str">
        <f>+Tabela1[[#This Row],[WK]]&amp;Tabela1[[#This Row],[PK]]&amp;Tabela1[[#This Row],[GK]]</f>
        <v>3023</v>
      </c>
      <c r="G2771" s="2" t="s">
        <v>2601</v>
      </c>
      <c r="H2771" s="3">
        <v>2494400904.0999999</v>
      </c>
      <c r="I2771" s="4">
        <v>1.125</v>
      </c>
      <c r="J2771" s="3">
        <v>2806201017.1100001</v>
      </c>
      <c r="K2771" s="11">
        <v>0.02</v>
      </c>
      <c r="L2771" s="3">
        <v>56124020</v>
      </c>
      <c r="M2771" s="3"/>
      <c r="N2771" s="5"/>
      <c r="O2771" s="3">
        <v>366512035.65999997</v>
      </c>
      <c r="P2771" s="4">
        <v>1.125</v>
      </c>
      <c r="Q2771" s="3">
        <v>412326040.12</v>
      </c>
      <c r="R2771" s="4">
        <v>1.7000000000000001E-2</v>
      </c>
      <c r="S2771" s="3">
        <v>7009543</v>
      </c>
      <c r="T2771" s="3"/>
      <c r="U2771" s="5"/>
      <c r="V2771" s="3">
        <v>41072074</v>
      </c>
      <c r="W2771" s="5"/>
      <c r="X2771" s="3">
        <v>74168576</v>
      </c>
      <c r="Y2771" s="3">
        <v>13560641</v>
      </c>
      <c r="Z2771" s="3">
        <v>459598</v>
      </c>
      <c r="AA2771" s="3">
        <v>2022385</v>
      </c>
      <c r="AB2771" s="3">
        <v>51317695</v>
      </c>
      <c r="AC2771" s="3">
        <v>6808257</v>
      </c>
      <c r="AD2771" s="3">
        <v>33096502</v>
      </c>
      <c r="AE2771" s="3">
        <v>0</v>
      </c>
      <c r="AF2771" s="3">
        <v>56124020</v>
      </c>
      <c r="AG2771" s="3">
        <v>7009543</v>
      </c>
      <c r="AH2771" s="3">
        <v>33096502</v>
      </c>
      <c r="AI2771" s="3">
        <v>41072074</v>
      </c>
      <c r="AJ2771" s="3">
        <v>4269094</v>
      </c>
      <c r="AK2771" s="3">
        <v>4269094</v>
      </c>
      <c r="AL2771" s="3">
        <v>2369679</v>
      </c>
      <c r="AM2771" s="3">
        <v>1899415</v>
      </c>
      <c r="AN2771" s="3">
        <v>191922</v>
      </c>
      <c r="AO2771" s="3">
        <v>0</v>
      </c>
      <c r="AP2771" s="3">
        <v>-191922</v>
      </c>
      <c r="AQ2771" s="3">
        <v>0</v>
      </c>
      <c r="AR2771" s="3">
        <f>Tabela1[[#This Row],[Potrzeby finansowe 2027
w tym:]]+Tabela1[[#This Row],[Rozliczenie 2025 potrz. fin.]]</f>
        <v>74168576</v>
      </c>
      <c r="AS2771" s="3">
        <v>0</v>
      </c>
      <c r="AT2771" s="3">
        <v>0</v>
      </c>
      <c r="AU2771" s="3"/>
      <c r="AV2771" s="3"/>
      <c r="AW2771" s="3"/>
      <c r="AX2771" s="3"/>
      <c r="AY2771" s="3"/>
      <c r="AZ2771" s="3"/>
      <c r="BA2771" s="3">
        <v>459598</v>
      </c>
      <c r="BB2771" s="3">
        <v>0</v>
      </c>
      <c r="BC2771" s="3">
        <v>0</v>
      </c>
      <c r="BD2771" s="3">
        <v>16380.14</v>
      </c>
      <c r="BE2771" s="3">
        <v>8022.2</v>
      </c>
      <c r="BF2771" s="3">
        <v>0</v>
      </c>
      <c r="BG2771" s="3">
        <v>1113234</v>
      </c>
      <c r="BH2771" s="3">
        <v>56688</v>
      </c>
      <c r="BI2771" s="3">
        <v>909151</v>
      </c>
      <c r="BJ2771" s="3">
        <v>15797149.044999996</v>
      </c>
      <c r="BK2771" s="3">
        <v>3287819.0199999958</v>
      </c>
      <c r="BL2771" s="3">
        <v>1172097.98</v>
      </c>
      <c r="BM2771" s="3">
        <v>47693124.140000001</v>
      </c>
      <c r="BN2771" s="53">
        <v>0.79025632599408469</v>
      </c>
      <c r="BO2771" s="54">
        <v>2.6015398000000002E-3</v>
      </c>
      <c r="BP2771" s="70">
        <v>65634</v>
      </c>
      <c r="BQ2771" s="71"/>
      <c r="BR2771" s="70"/>
      <c r="BS2771" s="72"/>
      <c r="BT2771" s="72"/>
      <c r="BU2771" s="70">
        <v>56124020</v>
      </c>
      <c r="BV2771" s="70">
        <v>7009543</v>
      </c>
      <c r="BW2771" s="74">
        <v>33096502</v>
      </c>
      <c r="BX2771" s="70">
        <v>96230065</v>
      </c>
    </row>
    <row r="2772" spans="1:76" x14ac:dyDescent="0.3">
      <c r="A2772" s="73" t="s">
        <v>2322</v>
      </c>
      <c r="B2772" s="2" t="s">
        <v>1143</v>
      </c>
      <c r="C2772" s="2" t="s">
        <v>170</v>
      </c>
      <c r="D2772" s="2"/>
      <c r="E2772" s="2"/>
      <c r="F2772" s="17" t="str">
        <f>+Tabela1[[#This Row],[WK]]&amp;Tabela1[[#This Row],[PK]]&amp;Tabela1[[#This Row],[GK]]</f>
        <v>3024</v>
      </c>
      <c r="G2772" s="2" t="s">
        <v>2602</v>
      </c>
      <c r="H2772" s="3">
        <v>4789942542.9200001</v>
      </c>
      <c r="I2772" s="4">
        <v>1.125</v>
      </c>
      <c r="J2772" s="3">
        <v>5388685360.79</v>
      </c>
      <c r="K2772" s="11">
        <v>0.02</v>
      </c>
      <c r="L2772" s="3">
        <v>107773707</v>
      </c>
      <c r="M2772" s="3"/>
      <c r="N2772" s="5"/>
      <c r="O2772" s="3">
        <v>776509199.90999997</v>
      </c>
      <c r="P2772" s="4">
        <v>1.125</v>
      </c>
      <c r="Q2772" s="3">
        <v>873572849.89999998</v>
      </c>
      <c r="R2772" s="4">
        <v>1.7000000000000001E-2</v>
      </c>
      <c r="S2772" s="3">
        <v>14850738</v>
      </c>
      <c r="T2772" s="3"/>
      <c r="U2772" s="5"/>
      <c r="V2772" s="3">
        <v>80658938</v>
      </c>
      <c r="W2772" s="5"/>
      <c r="X2772" s="3">
        <v>71390160</v>
      </c>
      <c r="Y2772" s="3">
        <v>0</v>
      </c>
      <c r="Z2772" s="3">
        <v>336189</v>
      </c>
      <c r="AA2772" s="3">
        <v>2407498</v>
      </c>
      <c r="AB2772" s="3">
        <v>68646473</v>
      </c>
      <c r="AC2772" s="3">
        <v>0</v>
      </c>
      <c r="AD2772" s="3">
        <v>3131753</v>
      </c>
      <c r="AE2772" s="3">
        <v>0</v>
      </c>
      <c r="AF2772" s="3">
        <v>107773707</v>
      </c>
      <c r="AG2772" s="3">
        <v>14850738</v>
      </c>
      <c r="AH2772" s="3">
        <v>3131753</v>
      </c>
      <c r="AI2772" s="3">
        <v>80658938</v>
      </c>
      <c r="AJ2772" s="3">
        <v>5053723</v>
      </c>
      <c r="AK2772" s="3">
        <v>4322672</v>
      </c>
      <c r="AL2772" s="3">
        <v>2686776</v>
      </c>
      <c r="AM2772" s="3">
        <v>1635896</v>
      </c>
      <c r="AN2772" s="3">
        <v>-731051</v>
      </c>
      <c r="AO2772" s="3">
        <v>0</v>
      </c>
      <c r="AP2772" s="3">
        <v>0</v>
      </c>
      <c r="AQ2772" s="3">
        <v>-731051</v>
      </c>
      <c r="AR2772" s="3">
        <f>Tabela1[[#This Row],[Potrzeby finansowe 2027
w tym:]]+Tabela1[[#This Row],[Rozliczenie 2025 potrz. fin.]]</f>
        <v>70659109</v>
      </c>
      <c r="AS2772" s="3">
        <v>0</v>
      </c>
      <c r="AT2772" s="3">
        <v>0</v>
      </c>
      <c r="AU2772" s="3"/>
      <c r="AV2772" s="3"/>
      <c r="AW2772" s="3"/>
      <c r="AX2772" s="3"/>
      <c r="AY2772" s="3"/>
      <c r="AZ2772" s="3"/>
      <c r="BA2772" s="3">
        <v>336189</v>
      </c>
      <c r="BB2772" s="3">
        <v>0</v>
      </c>
      <c r="BC2772" s="3">
        <v>241.95</v>
      </c>
      <c r="BD2772" s="3">
        <v>720.62</v>
      </c>
      <c r="BE2772" s="3">
        <v>26777.51</v>
      </c>
      <c r="BF2772" s="3">
        <v>0</v>
      </c>
      <c r="BG2772" s="3">
        <v>1799658</v>
      </c>
      <c r="BH2772" s="3">
        <v>91642</v>
      </c>
      <c r="BI2772" s="3">
        <v>607840</v>
      </c>
      <c r="BJ2772" s="3">
        <v>10561645.225</v>
      </c>
      <c r="BK2772" s="3">
        <v>6825097.8499999996</v>
      </c>
      <c r="BL2772" s="3">
        <v>368643.2</v>
      </c>
      <c r="BM2772" s="3">
        <v>14208903.1</v>
      </c>
      <c r="BN2772" s="53">
        <v>1.1089221163325664</v>
      </c>
      <c r="BO2772" s="54">
        <v>3.6009559000000002E-3</v>
      </c>
      <c r="BP2772" s="70">
        <v>90848</v>
      </c>
      <c r="BQ2772" s="71"/>
      <c r="BR2772" s="70"/>
      <c r="BS2772" s="72"/>
      <c r="BT2772" s="72"/>
      <c r="BU2772" s="70">
        <v>107773707</v>
      </c>
      <c r="BV2772" s="70">
        <v>14850738</v>
      </c>
      <c r="BW2772" s="74">
        <v>3131753</v>
      </c>
      <c r="BX2772" s="70">
        <v>125756198</v>
      </c>
    </row>
    <row r="2773" spans="1:76" x14ac:dyDescent="0.3">
      <c r="A2773" s="73" t="s">
        <v>2322</v>
      </c>
      <c r="B2773" s="2" t="s">
        <v>1143</v>
      </c>
      <c r="C2773" s="2" t="s">
        <v>178</v>
      </c>
      <c r="D2773" s="2"/>
      <c r="E2773" s="2"/>
      <c r="F2773" s="17" t="str">
        <f>+Tabela1[[#This Row],[WK]]&amp;Tabela1[[#This Row],[PK]]&amp;Tabela1[[#This Row],[GK]]</f>
        <v>3025</v>
      </c>
      <c r="G2773" s="2" t="s">
        <v>2340</v>
      </c>
      <c r="H2773" s="3">
        <v>3203793383.1199999</v>
      </c>
      <c r="I2773" s="4">
        <v>1.125</v>
      </c>
      <c r="J2773" s="3">
        <v>3604267556.0100002</v>
      </c>
      <c r="K2773" s="11">
        <v>0.02</v>
      </c>
      <c r="L2773" s="3">
        <v>72085351</v>
      </c>
      <c r="M2773" s="3"/>
      <c r="N2773" s="5"/>
      <c r="O2773" s="3">
        <v>607797427.67999995</v>
      </c>
      <c r="P2773" s="4">
        <v>1.125</v>
      </c>
      <c r="Q2773" s="3">
        <v>683772106.13999999</v>
      </c>
      <c r="R2773" s="4">
        <v>1.7000000000000001E-2</v>
      </c>
      <c r="S2773" s="3">
        <v>11624126</v>
      </c>
      <c r="T2773" s="3"/>
      <c r="U2773" s="5"/>
      <c r="V2773" s="3">
        <v>54221842</v>
      </c>
      <c r="W2773" s="5"/>
      <c r="X2773" s="3">
        <v>66590662</v>
      </c>
      <c r="Y2773" s="3">
        <v>0</v>
      </c>
      <c r="Z2773" s="3">
        <v>80469</v>
      </c>
      <c r="AA2773" s="3">
        <v>2477153</v>
      </c>
      <c r="AB2773" s="3">
        <v>57308134</v>
      </c>
      <c r="AC2773" s="3">
        <v>6724906</v>
      </c>
      <c r="AD2773" s="3">
        <v>15964190</v>
      </c>
      <c r="AE2773" s="3">
        <v>0</v>
      </c>
      <c r="AF2773" s="3">
        <v>72085351</v>
      </c>
      <c r="AG2773" s="3">
        <v>11624126</v>
      </c>
      <c r="AH2773" s="3">
        <v>15964190</v>
      </c>
      <c r="AI2773" s="3">
        <v>54221842</v>
      </c>
      <c r="AJ2773" s="3">
        <v>5945599</v>
      </c>
      <c r="AK2773" s="3">
        <v>5945599</v>
      </c>
      <c r="AL2773" s="3">
        <v>3325702</v>
      </c>
      <c r="AM2773" s="3">
        <v>2619897</v>
      </c>
      <c r="AN2773" s="3">
        <v>3275958</v>
      </c>
      <c r="AO2773" s="3">
        <v>0</v>
      </c>
      <c r="AP2773" s="3">
        <v>-3275958</v>
      </c>
      <c r="AQ2773" s="3">
        <v>0</v>
      </c>
      <c r="AR2773" s="3">
        <f>Tabela1[[#This Row],[Potrzeby finansowe 2027
w tym:]]+Tabela1[[#This Row],[Rozliczenie 2025 potrz. fin.]]</f>
        <v>66590662</v>
      </c>
      <c r="AS2773" s="3">
        <v>0</v>
      </c>
      <c r="AT2773" s="3">
        <v>0</v>
      </c>
      <c r="AU2773" s="3"/>
      <c r="AV2773" s="3"/>
      <c r="AW2773" s="3"/>
      <c r="AX2773" s="3"/>
      <c r="AY2773" s="3"/>
      <c r="AZ2773" s="3"/>
      <c r="BA2773" s="3">
        <v>80469</v>
      </c>
      <c r="BB2773" s="3">
        <v>0</v>
      </c>
      <c r="BC2773" s="3">
        <v>39.35</v>
      </c>
      <c r="BD2773" s="3">
        <v>1572.76</v>
      </c>
      <c r="BE2773" s="3">
        <v>3732.58</v>
      </c>
      <c r="BF2773" s="3">
        <v>0</v>
      </c>
      <c r="BG2773" s="3">
        <v>1181102</v>
      </c>
      <c r="BH2773" s="3">
        <v>60144</v>
      </c>
      <c r="BI2773" s="3">
        <v>1296051</v>
      </c>
      <c r="BJ2773" s="3">
        <v>22519807.879999995</v>
      </c>
      <c r="BK2773" s="3">
        <v>16765184.019999996</v>
      </c>
      <c r="BL2773" s="3">
        <v>1869178.17</v>
      </c>
      <c r="BM2773" s="3">
        <v>19280139.100000001</v>
      </c>
      <c r="BN2773" s="53">
        <v>1.1695941505093659</v>
      </c>
      <c r="BO2773" s="54">
        <v>2.3306553000000002E-3</v>
      </c>
      <c r="BP2773" s="70">
        <v>58800</v>
      </c>
      <c r="BQ2773" s="71"/>
      <c r="BR2773" s="70"/>
      <c r="BS2773" s="72"/>
      <c r="BT2773" s="72"/>
      <c r="BU2773" s="70">
        <v>72085351</v>
      </c>
      <c r="BV2773" s="70">
        <v>11624126</v>
      </c>
      <c r="BW2773" s="74">
        <v>15964190</v>
      </c>
      <c r="BX2773" s="70">
        <v>99673667</v>
      </c>
    </row>
    <row r="2774" spans="1:76" x14ac:dyDescent="0.3">
      <c r="A2774" s="73" t="s">
        <v>2322</v>
      </c>
      <c r="B2774" s="2" t="s">
        <v>1143</v>
      </c>
      <c r="C2774" s="2" t="s">
        <v>185</v>
      </c>
      <c r="D2774" s="2"/>
      <c r="E2774" s="2"/>
      <c r="F2774" s="17" t="str">
        <f>+Tabela1[[#This Row],[WK]]&amp;Tabela1[[#This Row],[PK]]&amp;Tabela1[[#This Row],[GK]]</f>
        <v>3026</v>
      </c>
      <c r="G2774" s="2" t="s">
        <v>2603</v>
      </c>
      <c r="H2774" s="3">
        <v>3034313701.5500002</v>
      </c>
      <c r="I2774" s="4">
        <v>1.125</v>
      </c>
      <c r="J2774" s="3">
        <v>3413602914.2399998</v>
      </c>
      <c r="K2774" s="11">
        <v>0.02</v>
      </c>
      <c r="L2774" s="3">
        <v>68272058</v>
      </c>
      <c r="M2774" s="3"/>
      <c r="N2774" s="5"/>
      <c r="O2774" s="3">
        <v>385647285.48000002</v>
      </c>
      <c r="P2774" s="4">
        <v>1.125</v>
      </c>
      <c r="Q2774" s="3">
        <v>433853196.17000002</v>
      </c>
      <c r="R2774" s="4">
        <v>1.7000000000000001E-2</v>
      </c>
      <c r="S2774" s="3">
        <v>7375504</v>
      </c>
      <c r="T2774" s="3"/>
      <c r="U2774" s="5"/>
      <c r="V2774" s="3">
        <v>48117852</v>
      </c>
      <c r="W2774" s="5"/>
      <c r="X2774" s="3">
        <v>87361361</v>
      </c>
      <c r="Y2774" s="3">
        <v>4265307</v>
      </c>
      <c r="Z2774" s="3">
        <v>201581</v>
      </c>
      <c r="AA2774" s="3">
        <v>2093961</v>
      </c>
      <c r="AB2774" s="3">
        <v>69850206</v>
      </c>
      <c r="AC2774" s="3">
        <v>10950306</v>
      </c>
      <c r="AD2774" s="3">
        <v>39243509</v>
      </c>
      <c r="AE2774" s="3">
        <v>0</v>
      </c>
      <c r="AF2774" s="3">
        <v>68272058</v>
      </c>
      <c r="AG2774" s="3">
        <v>7375504</v>
      </c>
      <c r="AH2774" s="3">
        <v>39243509</v>
      </c>
      <c r="AI2774" s="3">
        <v>48117852</v>
      </c>
      <c r="AJ2774" s="3">
        <v>6248794</v>
      </c>
      <c r="AK2774" s="3">
        <v>6248794</v>
      </c>
      <c r="AL2774" s="3">
        <v>2798901</v>
      </c>
      <c r="AM2774" s="3">
        <v>3449893</v>
      </c>
      <c r="AN2774" s="3">
        <v>213755</v>
      </c>
      <c r="AO2774" s="3">
        <v>0</v>
      </c>
      <c r="AP2774" s="3">
        <v>-213755</v>
      </c>
      <c r="AQ2774" s="3">
        <v>0</v>
      </c>
      <c r="AR2774" s="3">
        <f>Tabela1[[#This Row],[Potrzeby finansowe 2027
w tym:]]+Tabela1[[#This Row],[Rozliczenie 2025 potrz. fin.]]</f>
        <v>87361361</v>
      </c>
      <c r="AS2774" s="3">
        <v>0</v>
      </c>
      <c r="AT2774" s="3">
        <v>0</v>
      </c>
      <c r="AU2774" s="3"/>
      <c r="AV2774" s="3"/>
      <c r="AW2774" s="3"/>
      <c r="AX2774" s="3"/>
      <c r="AY2774" s="3"/>
      <c r="AZ2774" s="3"/>
      <c r="BA2774" s="3">
        <v>201581</v>
      </c>
      <c r="BB2774" s="3">
        <v>0</v>
      </c>
      <c r="BC2774" s="3">
        <v>33.39</v>
      </c>
      <c r="BD2774" s="3">
        <v>7844.19</v>
      </c>
      <c r="BE2774" s="3">
        <v>1976.35</v>
      </c>
      <c r="BF2774" s="3">
        <v>0</v>
      </c>
      <c r="BG2774" s="3">
        <v>1192905</v>
      </c>
      <c r="BH2774" s="3">
        <v>60745</v>
      </c>
      <c r="BI2774" s="3">
        <v>901056</v>
      </c>
      <c r="BJ2774" s="3">
        <v>15656495.632499998</v>
      </c>
      <c r="BK2774" s="3">
        <v>13521062.889999999</v>
      </c>
      <c r="BL2774" s="3">
        <v>30352.32</v>
      </c>
      <c r="BM2774" s="3">
        <v>8481026.3300000001</v>
      </c>
      <c r="BN2774" s="53">
        <v>0.93416036805783753</v>
      </c>
      <c r="BO2774" s="54">
        <v>2.6370189E-3</v>
      </c>
      <c r="BP2774" s="70">
        <v>66529</v>
      </c>
      <c r="BQ2774" s="71"/>
      <c r="BR2774" s="70"/>
      <c r="BS2774" s="72"/>
      <c r="BT2774" s="72"/>
      <c r="BU2774" s="70">
        <v>68272058</v>
      </c>
      <c r="BV2774" s="70">
        <v>7375504</v>
      </c>
      <c r="BW2774" s="74">
        <v>39243509</v>
      </c>
      <c r="BX2774" s="70">
        <v>114891071</v>
      </c>
    </row>
    <row r="2775" spans="1:76" x14ac:dyDescent="0.3">
      <c r="A2775" s="73" t="s">
        <v>2322</v>
      </c>
      <c r="B2775" s="2" t="s">
        <v>1143</v>
      </c>
      <c r="C2775" s="2" t="s">
        <v>1119</v>
      </c>
      <c r="D2775" s="2"/>
      <c r="E2775" s="2"/>
      <c r="F2775" s="17" t="str">
        <f>+Tabela1[[#This Row],[WK]]&amp;Tabela1[[#This Row],[PK]]&amp;Tabela1[[#This Row],[GK]]</f>
        <v>3027</v>
      </c>
      <c r="G2775" s="2" t="s">
        <v>2604</v>
      </c>
      <c r="H2775" s="3">
        <v>3546519348.4299998</v>
      </c>
      <c r="I2775" s="4">
        <v>1.125</v>
      </c>
      <c r="J2775" s="3">
        <v>3989834266.98</v>
      </c>
      <c r="K2775" s="11">
        <v>0.02</v>
      </c>
      <c r="L2775" s="3">
        <v>79796685</v>
      </c>
      <c r="M2775" s="3"/>
      <c r="N2775" s="5"/>
      <c r="O2775" s="3">
        <v>452603167.07000005</v>
      </c>
      <c r="P2775" s="4">
        <v>1.125</v>
      </c>
      <c r="Q2775" s="3">
        <v>509178562.94999999</v>
      </c>
      <c r="R2775" s="4">
        <v>1.7000000000000001E-2</v>
      </c>
      <c r="S2775" s="3">
        <v>8656036</v>
      </c>
      <c r="T2775" s="3"/>
      <c r="U2775" s="5"/>
      <c r="V2775" s="3">
        <v>59055516</v>
      </c>
      <c r="W2775" s="5"/>
      <c r="X2775" s="3">
        <v>93044747</v>
      </c>
      <c r="Y2775" s="3">
        <v>5370303</v>
      </c>
      <c r="Z2775" s="3">
        <v>26080</v>
      </c>
      <c r="AA2775" s="3">
        <v>2346533</v>
      </c>
      <c r="AB2775" s="3">
        <v>71440067</v>
      </c>
      <c r="AC2775" s="3">
        <v>13861764</v>
      </c>
      <c r="AD2775" s="3">
        <v>33989231</v>
      </c>
      <c r="AE2775" s="3">
        <v>0</v>
      </c>
      <c r="AF2775" s="3">
        <v>79796685</v>
      </c>
      <c r="AG2775" s="3">
        <v>8656036</v>
      </c>
      <c r="AH2775" s="3">
        <v>33989231</v>
      </c>
      <c r="AI2775" s="3">
        <v>59055516</v>
      </c>
      <c r="AJ2775" s="3">
        <v>2142029</v>
      </c>
      <c r="AK2775" s="3">
        <v>2142029</v>
      </c>
      <c r="AL2775" s="3">
        <v>4183032</v>
      </c>
      <c r="AM2775" s="3">
        <v>-2041003</v>
      </c>
      <c r="AN2775" s="3">
        <v>-660161</v>
      </c>
      <c r="AO2775" s="3">
        <v>0</v>
      </c>
      <c r="AP2775" s="3">
        <v>660161</v>
      </c>
      <c r="AQ2775" s="3">
        <v>0</v>
      </c>
      <c r="AR2775" s="3">
        <f>Tabela1[[#This Row],[Potrzeby finansowe 2027
w tym:]]+Tabela1[[#This Row],[Rozliczenie 2025 potrz. fin.]]</f>
        <v>93044747</v>
      </c>
      <c r="AS2775" s="3">
        <v>0</v>
      </c>
      <c r="AT2775" s="3">
        <v>0</v>
      </c>
      <c r="AU2775" s="3"/>
      <c r="AV2775" s="3"/>
      <c r="AW2775" s="3"/>
      <c r="AX2775" s="3"/>
      <c r="AY2775" s="3"/>
      <c r="AZ2775" s="3"/>
      <c r="BA2775" s="3">
        <v>26080</v>
      </c>
      <c r="BB2775" s="3">
        <v>0</v>
      </c>
      <c r="BC2775" s="3">
        <v>0</v>
      </c>
      <c r="BD2775" s="3">
        <v>0</v>
      </c>
      <c r="BE2775" s="3">
        <v>2314.17</v>
      </c>
      <c r="BF2775" s="3">
        <v>0</v>
      </c>
      <c r="BG2775" s="3">
        <v>1570463</v>
      </c>
      <c r="BH2775" s="3">
        <v>79971</v>
      </c>
      <c r="BI2775" s="3">
        <v>776070</v>
      </c>
      <c r="BJ2775" s="3">
        <v>13484774.829999998</v>
      </c>
      <c r="BK2775" s="3">
        <v>8589078.3999999985</v>
      </c>
      <c r="BL2775" s="3">
        <v>815521.06</v>
      </c>
      <c r="BM2775" s="3">
        <v>17951743.600000001</v>
      </c>
      <c r="BN2775" s="53">
        <v>0.92946105816628322</v>
      </c>
      <c r="BO2775" s="54">
        <v>3.0989726E-3</v>
      </c>
      <c r="BP2775" s="70">
        <v>78184</v>
      </c>
      <c r="BQ2775" s="71"/>
      <c r="BR2775" s="70"/>
      <c r="BS2775" s="72"/>
      <c r="BT2775" s="72"/>
      <c r="BU2775" s="70">
        <v>79796685</v>
      </c>
      <c r="BV2775" s="70">
        <v>8656036</v>
      </c>
      <c r="BW2775" s="74">
        <v>33989231</v>
      </c>
      <c r="BX2775" s="70">
        <v>122441952</v>
      </c>
    </row>
    <row r="2776" spans="1:76" x14ac:dyDescent="0.3">
      <c r="A2776" s="73" t="s">
        <v>2322</v>
      </c>
      <c r="B2776" s="2" t="s">
        <v>1143</v>
      </c>
      <c r="C2776" s="2" t="s">
        <v>1126</v>
      </c>
      <c r="D2776" s="2"/>
      <c r="E2776" s="2"/>
      <c r="F2776" s="17" t="str">
        <f>+Tabela1[[#This Row],[WK]]&amp;Tabela1[[#This Row],[PK]]&amp;Tabela1[[#This Row],[GK]]</f>
        <v>3028</v>
      </c>
      <c r="G2776" s="2" t="s">
        <v>2605</v>
      </c>
      <c r="H2776" s="3">
        <v>2911881523.7800002</v>
      </c>
      <c r="I2776" s="4">
        <v>1.125</v>
      </c>
      <c r="J2776" s="3">
        <v>3275866714.25</v>
      </c>
      <c r="K2776" s="11">
        <v>0.02</v>
      </c>
      <c r="L2776" s="3">
        <v>65517334</v>
      </c>
      <c r="M2776" s="3"/>
      <c r="N2776" s="5"/>
      <c r="O2776" s="3">
        <v>356976632.84000009</v>
      </c>
      <c r="P2776" s="4">
        <v>1.125</v>
      </c>
      <c r="Q2776" s="3">
        <v>401598711.94999999</v>
      </c>
      <c r="R2776" s="4">
        <v>1.7000000000000001E-2</v>
      </c>
      <c r="S2776" s="3">
        <v>6827178</v>
      </c>
      <c r="T2776" s="3"/>
      <c r="U2776" s="5"/>
      <c r="V2776" s="3">
        <v>49661216</v>
      </c>
      <c r="W2776" s="5"/>
      <c r="X2776" s="3">
        <v>107337803</v>
      </c>
      <c r="Y2776" s="3">
        <v>5987557</v>
      </c>
      <c r="Z2776" s="3">
        <v>41581</v>
      </c>
      <c r="AA2776" s="3">
        <v>1860434</v>
      </c>
      <c r="AB2776" s="3">
        <v>83050880</v>
      </c>
      <c r="AC2776" s="3">
        <v>16397351</v>
      </c>
      <c r="AD2776" s="3">
        <v>57676587</v>
      </c>
      <c r="AE2776" s="3">
        <v>0</v>
      </c>
      <c r="AF2776" s="3">
        <v>65517334</v>
      </c>
      <c r="AG2776" s="3">
        <v>6827178</v>
      </c>
      <c r="AH2776" s="3">
        <v>57676587</v>
      </c>
      <c r="AI2776" s="3">
        <v>49661216</v>
      </c>
      <c r="AJ2776" s="3">
        <v>734150</v>
      </c>
      <c r="AK2776" s="3">
        <v>734150</v>
      </c>
      <c r="AL2776" s="3">
        <v>3482473</v>
      </c>
      <c r="AM2776" s="3">
        <v>-2748323</v>
      </c>
      <c r="AN2776" s="3">
        <v>742871</v>
      </c>
      <c r="AO2776" s="3">
        <v>0</v>
      </c>
      <c r="AP2776" s="3">
        <v>-742871</v>
      </c>
      <c r="AQ2776" s="3">
        <v>0</v>
      </c>
      <c r="AR2776" s="3">
        <f>Tabela1[[#This Row],[Potrzeby finansowe 2027
w tym:]]+Tabela1[[#This Row],[Rozliczenie 2025 potrz. fin.]]</f>
        <v>107337803</v>
      </c>
      <c r="AS2776" s="3">
        <v>0</v>
      </c>
      <c r="AT2776" s="3">
        <v>0</v>
      </c>
      <c r="AU2776" s="3"/>
      <c r="AV2776" s="3"/>
      <c r="AW2776" s="3"/>
      <c r="AX2776" s="3"/>
      <c r="AY2776" s="3"/>
      <c r="AZ2776" s="3"/>
      <c r="BA2776" s="3">
        <v>41581</v>
      </c>
      <c r="BB2776" s="3">
        <v>0</v>
      </c>
      <c r="BC2776" s="3">
        <v>31.27</v>
      </c>
      <c r="BD2776" s="3">
        <v>1097.78</v>
      </c>
      <c r="BE2776" s="3">
        <v>1285.68</v>
      </c>
      <c r="BF2776" s="3">
        <v>0</v>
      </c>
      <c r="BG2776" s="3">
        <v>1348536</v>
      </c>
      <c r="BH2776" s="3">
        <v>68670</v>
      </c>
      <c r="BI2776" s="3">
        <v>511898</v>
      </c>
      <c r="BJ2776" s="3">
        <v>8894588.0799999982</v>
      </c>
      <c r="BK2776" s="3">
        <v>3616904.0999999978</v>
      </c>
      <c r="BL2776" s="3">
        <v>1056161.3999999999</v>
      </c>
      <c r="BM2776" s="3">
        <v>18998413.120000001</v>
      </c>
      <c r="BN2776" s="53">
        <v>0.90624383831744981</v>
      </c>
      <c r="BO2776" s="54">
        <v>2.5995717E-3</v>
      </c>
      <c r="BP2776" s="70">
        <v>65584</v>
      </c>
      <c r="BQ2776" s="71"/>
      <c r="BR2776" s="70"/>
      <c r="BS2776" s="72"/>
      <c r="BT2776" s="72"/>
      <c r="BU2776" s="70">
        <v>65517334</v>
      </c>
      <c r="BV2776" s="70">
        <v>6827178</v>
      </c>
      <c r="BW2776" s="74">
        <v>57676587</v>
      </c>
      <c r="BX2776" s="70">
        <v>130021099</v>
      </c>
    </row>
    <row r="2777" spans="1:76" x14ac:dyDescent="0.3">
      <c r="A2777" s="73" t="s">
        <v>2322</v>
      </c>
      <c r="B2777" s="2" t="s">
        <v>1143</v>
      </c>
      <c r="C2777" s="2" t="s">
        <v>1134</v>
      </c>
      <c r="D2777" s="2"/>
      <c r="E2777" s="2"/>
      <c r="F2777" s="17" t="str">
        <f>+Tabela1[[#This Row],[WK]]&amp;Tabela1[[#This Row],[PK]]&amp;Tabela1[[#This Row],[GK]]</f>
        <v>3029</v>
      </c>
      <c r="G2777" s="2" t="s">
        <v>2606</v>
      </c>
      <c r="H2777" s="3">
        <v>2662807869.46</v>
      </c>
      <c r="I2777" s="4">
        <v>1.125</v>
      </c>
      <c r="J2777" s="3">
        <v>2995658853.1399999</v>
      </c>
      <c r="K2777" s="11">
        <v>0.02</v>
      </c>
      <c r="L2777" s="3">
        <v>59913177</v>
      </c>
      <c r="M2777" s="3"/>
      <c r="N2777" s="5"/>
      <c r="O2777" s="3">
        <v>506631854.70999998</v>
      </c>
      <c r="P2777" s="4">
        <v>1.125</v>
      </c>
      <c r="Q2777" s="3">
        <v>569960836.54999995</v>
      </c>
      <c r="R2777" s="4">
        <v>1.7000000000000001E-2</v>
      </c>
      <c r="S2777" s="3">
        <v>9689334</v>
      </c>
      <c r="T2777" s="3"/>
      <c r="U2777" s="5"/>
      <c r="V2777" s="3">
        <v>45740532</v>
      </c>
      <c r="W2777" s="5"/>
      <c r="X2777" s="3">
        <v>75374704</v>
      </c>
      <c r="Y2777" s="3">
        <v>0</v>
      </c>
      <c r="Z2777" s="3">
        <v>187873</v>
      </c>
      <c r="AA2777" s="3">
        <v>2338993</v>
      </c>
      <c r="AB2777" s="3">
        <v>59302594</v>
      </c>
      <c r="AC2777" s="3">
        <v>13545244</v>
      </c>
      <c r="AD2777" s="3">
        <v>29634172</v>
      </c>
      <c r="AE2777" s="3">
        <v>0</v>
      </c>
      <c r="AF2777" s="3">
        <v>59913177</v>
      </c>
      <c r="AG2777" s="3">
        <v>9689334</v>
      </c>
      <c r="AH2777" s="3">
        <v>29634172</v>
      </c>
      <c r="AI2777" s="3">
        <v>45740532</v>
      </c>
      <c r="AJ2777" s="3">
        <v>2396887</v>
      </c>
      <c r="AK2777" s="3">
        <v>2396887</v>
      </c>
      <c r="AL2777" s="3">
        <v>3291405</v>
      </c>
      <c r="AM2777" s="3">
        <v>-894518</v>
      </c>
      <c r="AN2777" s="3">
        <v>-1776935</v>
      </c>
      <c r="AO2777" s="3">
        <v>0</v>
      </c>
      <c r="AP2777" s="3">
        <v>1776935</v>
      </c>
      <c r="AQ2777" s="3">
        <v>0</v>
      </c>
      <c r="AR2777" s="3">
        <f>Tabela1[[#This Row],[Potrzeby finansowe 2027
w tym:]]+Tabela1[[#This Row],[Rozliczenie 2025 potrz. fin.]]</f>
        <v>75374704</v>
      </c>
      <c r="AS2777" s="3">
        <v>0</v>
      </c>
      <c r="AT2777" s="3">
        <v>0</v>
      </c>
      <c r="AU2777" s="3"/>
      <c r="AV2777" s="3"/>
      <c r="AW2777" s="3"/>
      <c r="AX2777" s="3"/>
      <c r="AY2777" s="3"/>
      <c r="AZ2777" s="3"/>
      <c r="BA2777" s="3">
        <v>187873</v>
      </c>
      <c r="BB2777" s="3">
        <v>0</v>
      </c>
      <c r="BC2777" s="3">
        <v>155.41999999999999</v>
      </c>
      <c r="BD2777" s="3">
        <v>0</v>
      </c>
      <c r="BE2777" s="3">
        <v>15634.8</v>
      </c>
      <c r="BF2777" s="3">
        <v>0</v>
      </c>
      <c r="BG2777" s="3">
        <v>1104828</v>
      </c>
      <c r="BH2777" s="3">
        <v>56260</v>
      </c>
      <c r="BI2777" s="3">
        <v>1234165</v>
      </c>
      <c r="BJ2777" s="3">
        <v>21444500.512499999</v>
      </c>
      <c r="BK2777" s="3">
        <v>10307315.969999999</v>
      </c>
      <c r="BL2777" s="3">
        <v>5706165.7999999998</v>
      </c>
      <c r="BM2777" s="3">
        <v>33136406.57</v>
      </c>
      <c r="BN2777" s="53">
        <v>1.1246467302004601</v>
      </c>
      <c r="BO2777" s="54">
        <v>2.0153502E-3</v>
      </c>
      <c r="BP2777" s="70">
        <v>50845</v>
      </c>
      <c r="BQ2777" s="71"/>
      <c r="BR2777" s="70"/>
      <c r="BS2777" s="72"/>
      <c r="BT2777" s="72"/>
      <c r="BU2777" s="70">
        <v>59913177</v>
      </c>
      <c r="BV2777" s="70">
        <v>9689334</v>
      </c>
      <c r="BW2777" s="74">
        <v>29634172</v>
      </c>
      <c r="BX2777" s="70">
        <v>99236683</v>
      </c>
    </row>
    <row r="2778" spans="1:76" x14ac:dyDescent="0.3">
      <c r="A2778" s="73" t="s">
        <v>2322</v>
      </c>
      <c r="B2778" s="2" t="s">
        <v>1143</v>
      </c>
      <c r="C2778" s="2" t="s">
        <v>1143</v>
      </c>
      <c r="D2778" s="2"/>
      <c r="E2778" s="2"/>
      <c r="F2778" s="17" t="str">
        <f>+Tabela1[[#This Row],[WK]]&amp;Tabela1[[#This Row],[PK]]&amp;Tabela1[[#This Row],[GK]]</f>
        <v>3030</v>
      </c>
      <c r="G2778" s="2" t="s">
        <v>2607</v>
      </c>
      <c r="H2778" s="3">
        <v>3954681512.71</v>
      </c>
      <c r="I2778" s="4">
        <v>1.125</v>
      </c>
      <c r="J2778" s="3">
        <v>4449016701.8000002</v>
      </c>
      <c r="K2778" s="11">
        <v>0.02</v>
      </c>
      <c r="L2778" s="3">
        <v>88980334</v>
      </c>
      <c r="M2778" s="3"/>
      <c r="N2778" s="5"/>
      <c r="O2778" s="3">
        <v>820856752.37999988</v>
      </c>
      <c r="P2778" s="4">
        <v>1.125</v>
      </c>
      <c r="Q2778" s="3">
        <v>923463846.42999995</v>
      </c>
      <c r="R2778" s="4">
        <v>1.7000000000000001E-2</v>
      </c>
      <c r="S2778" s="3">
        <v>15698885</v>
      </c>
      <c r="T2778" s="3"/>
      <c r="U2778" s="5"/>
      <c r="V2778" s="3">
        <v>67805017</v>
      </c>
      <c r="W2778" s="5"/>
      <c r="X2778" s="3">
        <v>91631711</v>
      </c>
      <c r="Y2778" s="3">
        <v>0</v>
      </c>
      <c r="Z2778" s="3">
        <v>255064</v>
      </c>
      <c r="AA2778" s="3">
        <v>2184877</v>
      </c>
      <c r="AB2778" s="3">
        <v>78616053</v>
      </c>
      <c r="AC2778" s="3">
        <v>10575717</v>
      </c>
      <c r="AD2778" s="3">
        <v>23826694</v>
      </c>
      <c r="AE2778" s="3">
        <v>0</v>
      </c>
      <c r="AF2778" s="3">
        <v>88980334</v>
      </c>
      <c r="AG2778" s="3">
        <v>15698885</v>
      </c>
      <c r="AH2778" s="3">
        <v>23826694</v>
      </c>
      <c r="AI2778" s="3">
        <v>67805017</v>
      </c>
      <c r="AJ2778" s="3">
        <v>2304542</v>
      </c>
      <c r="AK2778" s="3">
        <v>2304542</v>
      </c>
      <c r="AL2778" s="3">
        <v>3016226</v>
      </c>
      <c r="AM2778" s="3">
        <v>-711684</v>
      </c>
      <c r="AN2778" s="3">
        <v>-2218929</v>
      </c>
      <c r="AO2778" s="3">
        <v>0</v>
      </c>
      <c r="AP2778" s="3">
        <v>2218929</v>
      </c>
      <c r="AQ2778" s="3">
        <v>0</v>
      </c>
      <c r="AR2778" s="3">
        <f>Tabela1[[#This Row],[Potrzeby finansowe 2027
w tym:]]+Tabela1[[#This Row],[Rozliczenie 2025 potrz. fin.]]</f>
        <v>91631711</v>
      </c>
      <c r="AS2778" s="3">
        <v>0</v>
      </c>
      <c r="AT2778" s="3">
        <v>0</v>
      </c>
      <c r="AU2778" s="3"/>
      <c r="AV2778" s="3"/>
      <c r="AW2778" s="3"/>
      <c r="AX2778" s="3"/>
      <c r="AY2778" s="3"/>
      <c r="AZ2778" s="3"/>
      <c r="BA2778" s="3">
        <v>255064</v>
      </c>
      <c r="BB2778" s="3">
        <v>0</v>
      </c>
      <c r="BC2778" s="3">
        <v>443</v>
      </c>
      <c r="BD2778" s="3">
        <v>5508.06</v>
      </c>
      <c r="BE2778" s="3">
        <v>8663.65</v>
      </c>
      <c r="BF2778" s="3">
        <v>0</v>
      </c>
      <c r="BG2778" s="3">
        <v>1531737</v>
      </c>
      <c r="BH2778" s="3">
        <v>77999</v>
      </c>
      <c r="BI2778" s="3">
        <v>653140</v>
      </c>
      <c r="BJ2778" s="3">
        <v>11348768.655000001</v>
      </c>
      <c r="BK2778" s="3">
        <v>7853877.330000001</v>
      </c>
      <c r="BL2778" s="3">
        <v>3297349.21</v>
      </c>
      <c r="BM2778" s="3">
        <v>7384866.8799999999</v>
      </c>
      <c r="BN2778" s="53">
        <v>1.1566874794610582</v>
      </c>
      <c r="BO2778" s="54">
        <v>2.9470183000000001E-3</v>
      </c>
      <c r="BP2778" s="70">
        <v>74350</v>
      </c>
      <c r="BQ2778" s="71"/>
      <c r="BR2778" s="70"/>
      <c r="BS2778" s="72"/>
      <c r="BT2778" s="72"/>
      <c r="BU2778" s="70">
        <v>88980334</v>
      </c>
      <c r="BV2778" s="70">
        <v>15698885</v>
      </c>
      <c r="BW2778" s="74">
        <v>23826694</v>
      </c>
      <c r="BX2778" s="70">
        <v>128505913</v>
      </c>
    </row>
    <row r="2779" spans="1:76" x14ac:dyDescent="0.3">
      <c r="A2779" s="73" t="s">
        <v>2322</v>
      </c>
      <c r="B2779" s="2" t="s">
        <v>1143</v>
      </c>
      <c r="C2779" s="2" t="s">
        <v>2131</v>
      </c>
      <c r="D2779" s="2"/>
      <c r="E2779" s="2"/>
      <c r="F2779" s="17" t="str">
        <f>+Tabela1[[#This Row],[WK]]&amp;Tabela1[[#This Row],[PK]]&amp;Tabela1[[#This Row],[GK]]</f>
        <v>3031</v>
      </c>
      <c r="G2779" s="2" t="s">
        <v>2608</v>
      </c>
      <c r="H2779" s="3">
        <v>2673461896.02</v>
      </c>
      <c r="I2779" s="4">
        <v>1.125</v>
      </c>
      <c r="J2779" s="3">
        <v>3007644633.02</v>
      </c>
      <c r="K2779" s="11">
        <v>0.02</v>
      </c>
      <c r="L2779" s="3">
        <v>60152893</v>
      </c>
      <c r="M2779" s="3"/>
      <c r="N2779" s="5"/>
      <c r="O2779" s="3">
        <v>771110518.57000005</v>
      </c>
      <c r="P2779" s="4">
        <v>1.125</v>
      </c>
      <c r="Q2779" s="3">
        <v>867499333.38999999</v>
      </c>
      <c r="R2779" s="4">
        <v>1.7000000000000001E-2</v>
      </c>
      <c r="S2779" s="3">
        <v>14747489</v>
      </c>
      <c r="T2779" s="3"/>
      <c r="U2779" s="5"/>
      <c r="V2779" s="3">
        <v>50545428</v>
      </c>
      <c r="W2779" s="5"/>
      <c r="X2779" s="3">
        <v>89770591</v>
      </c>
      <c r="Y2779" s="3">
        <v>0</v>
      </c>
      <c r="Z2779" s="3">
        <v>508899</v>
      </c>
      <c r="AA2779" s="3">
        <v>2216232</v>
      </c>
      <c r="AB2779" s="3">
        <v>65965329</v>
      </c>
      <c r="AC2779" s="3">
        <v>21080131</v>
      </c>
      <c r="AD2779" s="3">
        <v>39225164</v>
      </c>
      <c r="AE2779" s="3">
        <v>0</v>
      </c>
      <c r="AF2779" s="3">
        <v>60152893</v>
      </c>
      <c r="AG2779" s="3">
        <v>14747489</v>
      </c>
      <c r="AH2779" s="3">
        <v>39225164</v>
      </c>
      <c r="AI2779" s="3">
        <v>50545428</v>
      </c>
      <c r="AJ2779" s="3">
        <v>5321247</v>
      </c>
      <c r="AK2779" s="3">
        <v>5321247</v>
      </c>
      <c r="AL2779" s="3">
        <v>4154059</v>
      </c>
      <c r="AM2779" s="3">
        <v>1167188</v>
      </c>
      <c r="AN2779" s="3">
        <v>-839259</v>
      </c>
      <c r="AO2779" s="3">
        <v>0</v>
      </c>
      <c r="AP2779" s="3">
        <v>839259</v>
      </c>
      <c r="AQ2779" s="3">
        <v>0</v>
      </c>
      <c r="AR2779" s="3">
        <f>Tabela1[[#This Row],[Potrzeby finansowe 2027
w tym:]]+Tabela1[[#This Row],[Rozliczenie 2025 potrz. fin.]]</f>
        <v>89770591</v>
      </c>
      <c r="AS2779" s="3">
        <v>0</v>
      </c>
      <c r="AT2779" s="3">
        <v>0</v>
      </c>
      <c r="AU2779" s="3"/>
      <c r="AV2779" s="3"/>
      <c r="AW2779" s="3"/>
      <c r="AX2779" s="3"/>
      <c r="AY2779" s="3"/>
      <c r="AZ2779" s="3"/>
      <c r="BA2779" s="3">
        <v>508899</v>
      </c>
      <c r="BB2779" s="3">
        <v>0</v>
      </c>
      <c r="BC2779" s="3">
        <v>1155.6500000000001</v>
      </c>
      <c r="BD2779" s="3">
        <v>0</v>
      </c>
      <c r="BE2779" s="3">
        <v>37452.879999999997</v>
      </c>
      <c r="BF2779" s="3">
        <v>0</v>
      </c>
      <c r="BG2779" s="3">
        <v>1304566</v>
      </c>
      <c r="BH2779" s="3">
        <v>66431</v>
      </c>
      <c r="BI2779" s="3">
        <v>911666</v>
      </c>
      <c r="BJ2779" s="3">
        <v>15840850.1525</v>
      </c>
      <c r="BK2779" s="3">
        <v>5223188.7899999991</v>
      </c>
      <c r="BL2779" s="3">
        <v>1222575.1399999999</v>
      </c>
      <c r="BM2779" s="3">
        <v>40025495.170000002</v>
      </c>
      <c r="BN2779" s="53">
        <v>1.0580512651988168</v>
      </c>
      <c r="BO2779" s="54">
        <v>2.3052514000000001E-3</v>
      </c>
      <c r="BP2779" s="70">
        <v>58159</v>
      </c>
      <c r="BQ2779" s="71"/>
      <c r="BR2779" s="70"/>
      <c r="BS2779" s="72"/>
      <c r="BT2779" s="72"/>
      <c r="BU2779" s="70">
        <v>60152893</v>
      </c>
      <c r="BV2779" s="70">
        <v>14747489</v>
      </c>
      <c r="BW2779" s="74">
        <v>39225164</v>
      </c>
      <c r="BX2779" s="70">
        <v>114125546</v>
      </c>
    </row>
    <row r="2780" spans="1:76" x14ac:dyDescent="0.3">
      <c r="A2780" s="73" t="s">
        <v>2322</v>
      </c>
      <c r="B2780" s="2" t="s">
        <v>1149</v>
      </c>
      <c r="C2780" s="2" t="s">
        <v>12</v>
      </c>
      <c r="D2780" s="2"/>
      <c r="E2780" s="2"/>
      <c r="F2780" s="17" t="str">
        <f>+Tabela1[[#This Row],[WK]]&amp;Tabela1[[#This Row],[PK]]&amp;Tabela1[[#This Row],[GK]]</f>
        <v>3201</v>
      </c>
      <c r="G2780" s="2" t="s">
        <v>2609</v>
      </c>
      <c r="H2780" s="3">
        <v>1851166876.9000001</v>
      </c>
      <c r="I2780" s="4">
        <v>1.125</v>
      </c>
      <c r="J2780" s="3">
        <v>2082562736.51</v>
      </c>
      <c r="K2780" s="11">
        <v>0.02</v>
      </c>
      <c r="L2780" s="3">
        <v>41651255</v>
      </c>
      <c r="M2780" s="3"/>
      <c r="N2780" s="5"/>
      <c r="O2780" s="3">
        <v>285063531.03999996</v>
      </c>
      <c r="P2780" s="4">
        <v>1.125</v>
      </c>
      <c r="Q2780" s="3">
        <v>320696472.42000002</v>
      </c>
      <c r="R2780" s="4">
        <v>1.7000000000000001E-2</v>
      </c>
      <c r="S2780" s="3">
        <v>5451840</v>
      </c>
      <c r="T2780" s="3"/>
      <c r="U2780" s="5"/>
      <c r="V2780" s="3">
        <v>32029855</v>
      </c>
      <c r="W2780" s="5"/>
      <c r="X2780" s="3">
        <v>85843620</v>
      </c>
      <c r="Y2780" s="3">
        <v>12177709</v>
      </c>
      <c r="Z2780" s="3">
        <v>139152</v>
      </c>
      <c r="AA2780" s="3">
        <v>1566622</v>
      </c>
      <c r="AB2780" s="3">
        <v>50289379</v>
      </c>
      <c r="AC2780" s="3">
        <v>21670758</v>
      </c>
      <c r="AD2780" s="3">
        <v>53813766</v>
      </c>
      <c r="AE2780" s="3">
        <v>0</v>
      </c>
      <c r="AF2780" s="3">
        <v>41651255</v>
      </c>
      <c r="AG2780" s="3">
        <v>5451840</v>
      </c>
      <c r="AH2780" s="3">
        <v>53813766</v>
      </c>
      <c r="AI2780" s="3">
        <v>32029855</v>
      </c>
      <c r="AJ2780" s="3">
        <v>1714931</v>
      </c>
      <c r="AK2780" s="3">
        <v>1714931</v>
      </c>
      <c r="AL2780" s="3">
        <v>2648380</v>
      </c>
      <c r="AM2780" s="3">
        <v>-933449</v>
      </c>
      <c r="AN2780" s="3">
        <v>-1095381</v>
      </c>
      <c r="AO2780" s="3">
        <v>0</v>
      </c>
      <c r="AP2780" s="3">
        <v>1095381</v>
      </c>
      <c r="AQ2780" s="3">
        <v>0</v>
      </c>
      <c r="AR2780" s="3">
        <f>Tabela1[[#This Row],[Potrzeby finansowe 2027
w tym:]]+Tabela1[[#This Row],[Rozliczenie 2025 potrz. fin.]]</f>
        <v>85843620</v>
      </c>
      <c r="AS2780" s="3">
        <v>0</v>
      </c>
      <c r="AT2780" s="3">
        <v>0</v>
      </c>
      <c r="AU2780" s="3"/>
      <c r="AV2780" s="3"/>
      <c r="AW2780" s="3"/>
      <c r="AX2780" s="3"/>
      <c r="AY2780" s="3"/>
      <c r="AZ2780" s="3"/>
      <c r="BA2780" s="3">
        <v>139152</v>
      </c>
      <c r="BB2780" s="3">
        <v>0</v>
      </c>
      <c r="BC2780" s="3">
        <v>78.92</v>
      </c>
      <c r="BD2780" s="3">
        <v>0</v>
      </c>
      <c r="BE2780" s="3">
        <v>11821.53</v>
      </c>
      <c r="BF2780" s="3">
        <v>0</v>
      </c>
      <c r="BG2780" s="3">
        <v>854760</v>
      </c>
      <c r="BH2780" s="3">
        <v>43526</v>
      </c>
      <c r="BI2780" s="3">
        <v>711862</v>
      </c>
      <c r="BJ2780" s="3">
        <v>12369110.664999999</v>
      </c>
      <c r="BK2780" s="3">
        <v>8310002.7699999996</v>
      </c>
      <c r="BL2780" s="3">
        <v>1517574.79</v>
      </c>
      <c r="BM2780" s="3">
        <v>13201282</v>
      </c>
      <c r="BN2780" s="53">
        <v>0.76279165297403873</v>
      </c>
      <c r="BO2780" s="54">
        <v>2.0108801000000001E-3</v>
      </c>
      <c r="BP2780" s="70">
        <v>50732</v>
      </c>
      <c r="BQ2780" s="71"/>
      <c r="BR2780" s="70"/>
      <c r="BS2780" s="72"/>
      <c r="BT2780" s="72"/>
      <c r="BU2780" s="70">
        <v>41651255</v>
      </c>
      <c r="BV2780" s="70">
        <v>5451840</v>
      </c>
      <c r="BW2780" s="74">
        <v>53813766</v>
      </c>
      <c r="BX2780" s="70">
        <v>100916861</v>
      </c>
    </row>
    <row r="2781" spans="1:76" x14ac:dyDescent="0.3">
      <c r="A2781" s="73" t="s">
        <v>2322</v>
      </c>
      <c r="B2781" s="2" t="s">
        <v>1149</v>
      </c>
      <c r="C2781" s="2" t="s">
        <v>11</v>
      </c>
      <c r="D2781" s="2"/>
      <c r="E2781" s="2"/>
      <c r="F2781" s="17" t="str">
        <f>+Tabela1[[#This Row],[WK]]&amp;Tabela1[[#This Row],[PK]]&amp;Tabela1[[#This Row],[GK]]</f>
        <v>3202</v>
      </c>
      <c r="G2781" s="2" t="s">
        <v>2610</v>
      </c>
      <c r="H2781" s="3">
        <v>1729967032.6800001</v>
      </c>
      <c r="I2781" s="4">
        <v>1.125</v>
      </c>
      <c r="J2781" s="3">
        <v>1946212911.77</v>
      </c>
      <c r="K2781" s="11">
        <v>0.02</v>
      </c>
      <c r="L2781" s="3">
        <v>38924258</v>
      </c>
      <c r="M2781" s="3"/>
      <c r="N2781" s="5"/>
      <c r="O2781" s="3">
        <v>120276667.16999999</v>
      </c>
      <c r="P2781" s="4">
        <v>1.125</v>
      </c>
      <c r="Q2781" s="3">
        <v>135311250.56999999</v>
      </c>
      <c r="R2781" s="4">
        <v>1.7000000000000001E-2</v>
      </c>
      <c r="S2781" s="3">
        <v>2300291</v>
      </c>
      <c r="T2781" s="3"/>
      <c r="U2781" s="5"/>
      <c r="V2781" s="3">
        <v>27743208</v>
      </c>
      <c r="W2781" s="5"/>
      <c r="X2781" s="3">
        <v>70492578</v>
      </c>
      <c r="Y2781" s="3">
        <v>19881656</v>
      </c>
      <c r="Z2781" s="3">
        <v>2205721</v>
      </c>
      <c r="AA2781" s="3">
        <v>1523790</v>
      </c>
      <c r="AB2781" s="3">
        <v>31687070</v>
      </c>
      <c r="AC2781" s="3">
        <v>15194341</v>
      </c>
      <c r="AD2781" s="3">
        <v>42749370</v>
      </c>
      <c r="AE2781" s="3">
        <v>0</v>
      </c>
      <c r="AF2781" s="3">
        <v>38924258</v>
      </c>
      <c r="AG2781" s="3">
        <v>2300291</v>
      </c>
      <c r="AH2781" s="3">
        <v>42749370</v>
      </c>
      <c r="AI2781" s="3">
        <v>27743208</v>
      </c>
      <c r="AJ2781" s="3">
        <v>1352629</v>
      </c>
      <c r="AK2781" s="3">
        <v>1352629</v>
      </c>
      <c r="AL2781" s="3">
        <v>1747891</v>
      </c>
      <c r="AM2781" s="3">
        <v>-395262</v>
      </c>
      <c r="AN2781" s="3">
        <v>-268731</v>
      </c>
      <c r="AO2781" s="3">
        <v>0</v>
      </c>
      <c r="AP2781" s="3">
        <v>268731</v>
      </c>
      <c r="AQ2781" s="3">
        <v>0</v>
      </c>
      <c r="AR2781" s="3">
        <f>Tabela1[[#This Row],[Potrzeby finansowe 2027
w tym:]]+Tabela1[[#This Row],[Rozliczenie 2025 potrz. fin.]]</f>
        <v>70492578</v>
      </c>
      <c r="AS2781" s="3">
        <v>0</v>
      </c>
      <c r="AT2781" s="3">
        <v>0</v>
      </c>
      <c r="AU2781" s="3"/>
      <c r="AV2781" s="3"/>
      <c r="AW2781" s="3"/>
      <c r="AX2781" s="3"/>
      <c r="AY2781" s="3"/>
      <c r="AZ2781" s="3"/>
      <c r="BA2781" s="3">
        <v>2205721</v>
      </c>
      <c r="BB2781" s="3">
        <v>1974.19</v>
      </c>
      <c r="BC2781" s="3">
        <v>118.52</v>
      </c>
      <c r="BD2781" s="3">
        <v>70145.39</v>
      </c>
      <c r="BE2781" s="3">
        <v>28321.360000000001</v>
      </c>
      <c r="BF2781" s="3">
        <v>0</v>
      </c>
      <c r="BG2781" s="3">
        <v>856842</v>
      </c>
      <c r="BH2781" s="3">
        <v>43632</v>
      </c>
      <c r="BI2781" s="3">
        <v>666948</v>
      </c>
      <c r="BJ2781" s="3">
        <v>11588704.567499999</v>
      </c>
      <c r="BK2781" s="3">
        <v>8483193.6899999995</v>
      </c>
      <c r="BL2781" s="3">
        <v>272139.33</v>
      </c>
      <c r="BM2781" s="3">
        <v>11877764.85</v>
      </c>
      <c r="BN2781" s="53">
        <v>0.64765034505422281</v>
      </c>
      <c r="BO2781" s="54">
        <v>2.0727597999999998E-3</v>
      </c>
      <c r="BP2781" s="70">
        <v>52294</v>
      </c>
      <c r="BQ2781" s="71"/>
      <c r="BR2781" s="70"/>
      <c r="BS2781" s="72"/>
      <c r="BT2781" s="72"/>
      <c r="BU2781" s="70">
        <v>38924258</v>
      </c>
      <c r="BV2781" s="70">
        <v>2300291</v>
      </c>
      <c r="BW2781" s="74">
        <v>42749370</v>
      </c>
      <c r="BX2781" s="70">
        <v>83973919</v>
      </c>
    </row>
    <row r="2782" spans="1:76" x14ac:dyDescent="0.3">
      <c r="A2782" s="73" t="s">
        <v>2322</v>
      </c>
      <c r="B2782" s="2" t="s">
        <v>1149</v>
      </c>
      <c r="C2782" s="2" t="s">
        <v>16</v>
      </c>
      <c r="D2782" s="2"/>
      <c r="E2782" s="2"/>
      <c r="F2782" s="17" t="str">
        <f>+Tabela1[[#This Row],[WK]]&amp;Tabela1[[#This Row],[PK]]&amp;Tabela1[[#This Row],[GK]]</f>
        <v>3203</v>
      </c>
      <c r="G2782" s="2" t="s">
        <v>2611</v>
      </c>
      <c r="H2782" s="3">
        <v>2198866677.6100001</v>
      </c>
      <c r="I2782" s="4">
        <v>1.125</v>
      </c>
      <c r="J2782" s="3">
        <v>2473725012.3099999</v>
      </c>
      <c r="K2782" s="11">
        <v>0.02</v>
      </c>
      <c r="L2782" s="3">
        <v>49474500</v>
      </c>
      <c r="M2782" s="3"/>
      <c r="N2782" s="5"/>
      <c r="O2782" s="3">
        <v>203263196.33000001</v>
      </c>
      <c r="P2782" s="4">
        <v>1.125</v>
      </c>
      <c r="Q2782" s="3">
        <v>228671095.87</v>
      </c>
      <c r="R2782" s="4">
        <v>1.7000000000000001E-2</v>
      </c>
      <c r="S2782" s="3">
        <v>3887409</v>
      </c>
      <c r="T2782" s="3"/>
      <c r="U2782" s="5"/>
      <c r="V2782" s="3">
        <v>35714274</v>
      </c>
      <c r="W2782" s="5"/>
      <c r="X2782" s="3">
        <v>122282854</v>
      </c>
      <c r="Y2782" s="3">
        <v>11729802</v>
      </c>
      <c r="Z2782" s="3">
        <v>1973084</v>
      </c>
      <c r="AA2782" s="3">
        <v>1628273</v>
      </c>
      <c r="AB2782" s="3">
        <v>90143461</v>
      </c>
      <c r="AC2782" s="3">
        <v>16808234</v>
      </c>
      <c r="AD2782" s="3">
        <v>86568580</v>
      </c>
      <c r="AE2782" s="3">
        <v>0</v>
      </c>
      <c r="AF2782" s="3">
        <v>49474500</v>
      </c>
      <c r="AG2782" s="3">
        <v>3887409</v>
      </c>
      <c r="AH2782" s="3">
        <v>86568580</v>
      </c>
      <c r="AI2782" s="3">
        <v>35714274</v>
      </c>
      <c r="AJ2782" s="3">
        <v>5711179</v>
      </c>
      <c r="AK2782" s="3">
        <v>5711179</v>
      </c>
      <c r="AL2782" s="3">
        <v>1157746</v>
      </c>
      <c r="AM2782" s="3">
        <v>4553433</v>
      </c>
      <c r="AN2782" s="3">
        <v>-5805935</v>
      </c>
      <c r="AO2782" s="3">
        <v>0</v>
      </c>
      <c r="AP2782" s="3">
        <v>5805935</v>
      </c>
      <c r="AQ2782" s="3">
        <v>0</v>
      </c>
      <c r="AR2782" s="3">
        <f>Tabela1[[#This Row],[Potrzeby finansowe 2027
w tym:]]+Tabela1[[#This Row],[Rozliczenie 2025 potrz. fin.]]</f>
        <v>122282854</v>
      </c>
      <c r="AS2782" s="3">
        <v>0</v>
      </c>
      <c r="AT2782" s="3">
        <v>0</v>
      </c>
      <c r="AU2782" s="3"/>
      <c r="AV2782" s="3"/>
      <c r="AW2782" s="3"/>
      <c r="AX2782" s="3"/>
      <c r="AY2782" s="3"/>
      <c r="AZ2782" s="3"/>
      <c r="BA2782" s="3">
        <v>1973084</v>
      </c>
      <c r="BB2782" s="3">
        <v>0</v>
      </c>
      <c r="BC2782" s="3">
        <v>245.88</v>
      </c>
      <c r="BD2782" s="3">
        <v>72718.69</v>
      </c>
      <c r="BE2782" s="3">
        <v>28005.17</v>
      </c>
      <c r="BF2782" s="3">
        <v>0</v>
      </c>
      <c r="BG2782" s="3">
        <v>1030675</v>
      </c>
      <c r="BH2782" s="3">
        <v>52484</v>
      </c>
      <c r="BI2782" s="3">
        <v>597598</v>
      </c>
      <c r="BJ2782" s="3">
        <v>10383696.544999998</v>
      </c>
      <c r="BK2782" s="3">
        <v>5723300.7399999984</v>
      </c>
      <c r="BL2782" s="3">
        <v>2525713.4500000002</v>
      </c>
      <c r="BM2782" s="3">
        <v>13590156.32</v>
      </c>
      <c r="BN2782" s="53">
        <v>0.78700295760762407</v>
      </c>
      <c r="BO2782" s="54">
        <v>2.2079996000000002E-3</v>
      </c>
      <c r="BP2782" s="70">
        <v>55705</v>
      </c>
      <c r="BQ2782" s="71"/>
      <c r="BR2782" s="70"/>
      <c r="BS2782" s="72"/>
      <c r="BT2782" s="72"/>
      <c r="BU2782" s="70">
        <v>49474500</v>
      </c>
      <c r="BV2782" s="70">
        <v>3887409</v>
      </c>
      <c r="BW2782" s="74">
        <v>86568580</v>
      </c>
      <c r="BX2782" s="70">
        <v>139930489</v>
      </c>
    </row>
    <row r="2783" spans="1:76" x14ac:dyDescent="0.3">
      <c r="A2783" s="73" t="s">
        <v>2322</v>
      </c>
      <c r="B2783" s="2" t="s">
        <v>1149</v>
      </c>
      <c r="C2783" s="2" t="s">
        <v>18</v>
      </c>
      <c r="D2783" s="2"/>
      <c r="E2783" s="2"/>
      <c r="F2783" s="17" t="str">
        <f>+Tabela1[[#This Row],[WK]]&amp;Tabela1[[#This Row],[PK]]&amp;Tabela1[[#This Row],[GK]]</f>
        <v>3204</v>
      </c>
      <c r="G2783" s="2" t="s">
        <v>2612</v>
      </c>
      <c r="H2783" s="3">
        <v>4068433357.0799999</v>
      </c>
      <c r="I2783" s="4">
        <v>1.125</v>
      </c>
      <c r="J2783" s="3">
        <v>4576987526.7200003</v>
      </c>
      <c r="K2783" s="11">
        <v>0.02</v>
      </c>
      <c r="L2783" s="3">
        <v>91539751</v>
      </c>
      <c r="M2783" s="3"/>
      <c r="N2783" s="5"/>
      <c r="O2783" s="3">
        <v>598278868.65999997</v>
      </c>
      <c r="P2783" s="4">
        <v>1.125</v>
      </c>
      <c r="Q2783" s="3">
        <v>673063727.24000001</v>
      </c>
      <c r="R2783" s="4">
        <v>1.7000000000000001E-2</v>
      </c>
      <c r="S2783" s="3">
        <v>11442083</v>
      </c>
      <c r="T2783" s="3"/>
      <c r="U2783" s="5"/>
      <c r="V2783" s="3">
        <v>67647260</v>
      </c>
      <c r="W2783" s="5"/>
      <c r="X2783" s="3">
        <v>93703124</v>
      </c>
      <c r="Y2783" s="3">
        <v>338453</v>
      </c>
      <c r="Z2783" s="3">
        <v>737155</v>
      </c>
      <c r="AA2783" s="3">
        <v>2462130</v>
      </c>
      <c r="AB2783" s="3">
        <v>73524250</v>
      </c>
      <c r="AC2783" s="3">
        <v>16641136</v>
      </c>
      <c r="AD2783" s="3">
        <v>27906641</v>
      </c>
      <c r="AE2783" s="3">
        <v>0</v>
      </c>
      <c r="AF2783" s="3">
        <v>91539751</v>
      </c>
      <c r="AG2783" s="3">
        <v>11442083</v>
      </c>
      <c r="AH2783" s="3">
        <v>27906641</v>
      </c>
      <c r="AI2783" s="3">
        <v>67647260</v>
      </c>
      <c r="AJ2783" s="3">
        <v>4985640</v>
      </c>
      <c r="AK2783" s="3">
        <v>4985640</v>
      </c>
      <c r="AL2783" s="3">
        <v>2153338</v>
      </c>
      <c r="AM2783" s="3">
        <v>2832302</v>
      </c>
      <c r="AN2783" s="3">
        <v>3372855</v>
      </c>
      <c r="AO2783" s="3">
        <v>0</v>
      </c>
      <c r="AP2783" s="3">
        <v>-3372855</v>
      </c>
      <c r="AQ2783" s="3">
        <v>0</v>
      </c>
      <c r="AR2783" s="3">
        <f>Tabela1[[#This Row],[Potrzeby finansowe 2027
w tym:]]+Tabela1[[#This Row],[Rozliczenie 2025 potrz. fin.]]</f>
        <v>93703124</v>
      </c>
      <c r="AS2783" s="3">
        <v>0</v>
      </c>
      <c r="AT2783" s="3">
        <v>0</v>
      </c>
      <c r="AU2783" s="3"/>
      <c r="AV2783" s="3"/>
      <c r="AW2783" s="3"/>
      <c r="AX2783" s="3"/>
      <c r="AY2783" s="3"/>
      <c r="AZ2783" s="3"/>
      <c r="BA2783" s="3">
        <v>737155</v>
      </c>
      <c r="BB2783" s="3">
        <v>0</v>
      </c>
      <c r="BC2783" s="3">
        <v>2214.77</v>
      </c>
      <c r="BD2783" s="3">
        <v>0</v>
      </c>
      <c r="BE2783" s="3">
        <v>50646.35</v>
      </c>
      <c r="BF2783" s="3">
        <v>0</v>
      </c>
      <c r="BG2783" s="3">
        <v>1590985</v>
      </c>
      <c r="BH2783" s="3">
        <v>81016</v>
      </c>
      <c r="BI2783" s="3">
        <v>871145</v>
      </c>
      <c r="BJ2783" s="3">
        <v>15136762.250000002</v>
      </c>
      <c r="BK2783" s="3">
        <v>11625548.060000001</v>
      </c>
      <c r="BL2783" s="3">
        <v>529665.93999999994</v>
      </c>
      <c r="BM2783" s="3">
        <v>12985524.880000001</v>
      </c>
      <c r="BN2783" s="53">
        <v>0.99590864278672364</v>
      </c>
      <c r="BO2783" s="54">
        <v>3.3673086000000001E-3</v>
      </c>
      <c r="BP2783" s="70">
        <v>84953</v>
      </c>
      <c r="BQ2783" s="71"/>
      <c r="BR2783" s="70"/>
      <c r="BS2783" s="72"/>
      <c r="BT2783" s="72"/>
      <c r="BU2783" s="70">
        <v>91539751</v>
      </c>
      <c r="BV2783" s="70">
        <v>11442083</v>
      </c>
      <c r="BW2783" s="74">
        <v>27906641</v>
      </c>
      <c r="BX2783" s="70">
        <v>130888475</v>
      </c>
    </row>
    <row r="2784" spans="1:76" x14ac:dyDescent="0.3">
      <c r="A2784" s="73" t="s">
        <v>2322</v>
      </c>
      <c r="B2784" s="2" t="s">
        <v>1149</v>
      </c>
      <c r="C2784" s="2" t="s">
        <v>21</v>
      </c>
      <c r="D2784" s="2"/>
      <c r="E2784" s="2"/>
      <c r="F2784" s="17" t="str">
        <f>+Tabela1[[#This Row],[WK]]&amp;Tabela1[[#This Row],[PK]]&amp;Tabela1[[#This Row],[GK]]</f>
        <v>3205</v>
      </c>
      <c r="G2784" s="2" t="s">
        <v>2613</v>
      </c>
      <c r="H2784" s="3">
        <v>2361665671.9899998</v>
      </c>
      <c r="I2784" s="4">
        <v>1.125</v>
      </c>
      <c r="J2784" s="3">
        <v>2656873880.9899998</v>
      </c>
      <c r="K2784" s="11">
        <v>0.02</v>
      </c>
      <c r="L2784" s="3">
        <v>53137478</v>
      </c>
      <c r="M2784" s="3"/>
      <c r="N2784" s="5"/>
      <c r="O2784" s="3">
        <v>232696171.30000001</v>
      </c>
      <c r="P2784" s="4">
        <v>1.125</v>
      </c>
      <c r="Q2784" s="3">
        <v>261783192.71000001</v>
      </c>
      <c r="R2784" s="4">
        <v>1.7000000000000001E-2</v>
      </c>
      <c r="S2784" s="3">
        <v>4450314</v>
      </c>
      <c r="T2784" s="3"/>
      <c r="U2784" s="5"/>
      <c r="V2784" s="3">
        <v>36061447</v>
      </c>
      <c r="W2784" s="5"/>
      <c r="X2784" s="3">
        <v>71369104</v>
      </c>
      <c r="Y2784" s="3">
        <v>23546458</v>
      </c>
      <c r="Z2784" s="3">
        <v>277755</v>
      </c>
      <c r="AA2784" s="3">
        <v>1869684</v>
      </c>
      <c r="AB2784" s="3">
        <v>45675207</v>
      </c>
      <c r="AC2784" s="3">
        <v>0</v>
      </c>
      <c r="AD2784" s="3">
        <v>37381800</v>
      </c>
      <c r="AE2784" s="3">
        <v>0</v>
      </c>
      <c r="AF2784" s="3">
        <v>53137478</v>
      </c>
      <c r="AG2784" s="3">
        <v>4450314</v>
      </c>
      <c r="AH2784" s="3">
        <v>37381800</v>
      </c>
      <c r="AI2784" s="3">
        <v>36061447</v>
      </c>
      <c r="AJ2784" s="3">
        <v>2090464</v>
      </c>
      <c r="AK2784" s="3">
        <v>4164607</v>
      </c>
      <c r="AL2784" s="3">
        <v>2134508</v>
      </c>
      <c r="AM2784" s="3">
        <v>2030099</v>
      </c>
      <c r="AN2784" s="3">
        <v>2074143</v>
      </c>
      <c r="AO2784" s="3">
        <v>0</v>
      </c>
      <c r="AP2784" s="3">
        <v>0</v>
      </c>
      <c r="AQ2784" s="3">
        <v>2074143</v>
      </c>
      <c r="AR2784" s="3">
        <f>Tabela1[[#This Row],[Potrzeby finansowe 2027
w tym:]]+Tabela1[[#This Row],[Rozliczenie 2025 potrz. fin.]]</f>
        <v>73443247</v>
      </c>
      <c r="AS2784" s="3">
        <v>0</v>
      </c>
      <c r="AT2784" s="3">
        <v>0</v>
      </c>
      <c r="AU2784" s="3"/>
      <c r="AV2784" s="3"/>
      <c r="AW2784" s="3"/>
      <c r="AX2784" s="3"/>
      <c r="AY2784" s="3"/>
      <c r="AZ2784" s="3"/>
      <c r="BA2784" s="3">
        <v>277755</v>
      </c>
      <c r="BB2784" s="3">
        <v>0</v>
      </c>
      <c r="BC2784" s="3">
        <v>469.5</v>
      </c>
      <c r="BD2784" s="3">
        <v>0</v>
      </c>
      <c r="BE2784" s="3">
        <v>21516.57</v>
      </c>
      <c r="BF2784" s="3">
        <v>0</v>
      </c>
      <c r="BG2784" s="3">
        <v>1090826</v>
      </c>
      <c r="BH2784" s="3">
        <v>55547</v>
      </c>
      <c r="BI2784" s="3">
        <v>778858</v>
      </c>
      <c r="BJ2784" s="3">
        <v>13533213.0725</v>
      </c>
      <c r="BK2784" s="3">
        <v>9026735.1099999994</v>
      </c>
      <c r="BL2784" s="3">
        <v>224739.78</v>
      </c>
      <c r="BM2784" s="3">
        <v>17576432.289999999</v>
      </c>
      <c r="BN2784" s="53">
        <v>0.68139171869865256</v>
      </c>
      <c r="BO2784" s="54">
        <v>3.0113127000000002E-3</v>
      </c>
      <c r="BP2784" s="70">
        <v>69434</v>
      </c>
      <c r="BQ2784" s="71"/>
      <c r="BR2784" s="70"/>
      <c r="BS2784" s="72"/>
      <c r="BT2784" s="72"/>
      <c r="BU2784" s="70">
        <v>53137478</v>
      </c>
      <c r="BV2784" s="70">
        <v>4450314</v>
      </c>
      <c r="BW2784" s="74">
        <v>37381800</v>
      </c>
      <c r="BX2784" s="70">
        <v>94969592</v>
      </c>
    </row>
    <row r="2785" spans="1:76" x14ac:dyDescent="0.3">
      <c r="A2785" s="73" t="s">
        <v>2322</v>
      </c>
      <c r="B2785" s="2" t="s">
        <v>1149</v>
      </c>
      <c r="C2785" s="2" t="s">
        <v>23</v>
      </c>
      <c r="D2785" s="2"/>
      <c r="E2785" s="2"/>
      <c r="F2785" s="17" t="str">
        <f>+Tabela1[[#This Row],[WK]]&amp;Tabela1[[#This Row],[PK]]&amp;Tabela1[[#This Row],[GK]]</f>
        <v>3206</v>
      </c>
      <c r="G2785" s="2" t="s">
        <v>2614</v>
      </c>
      <c r="H2785" s="3">
        <v>3246055775.3400002</v>
      </c>
      <c r="I2785" s="4">
        <v>1.125</v>
      </c>
      <c r="J2785" s="3">
        <v>3651812747.2600002</v>
      </c>
      <c r="K2785" s="11">
        <v>0.02</v>
      </c>
      <c r="L2785" s="3">
        <v>73036255</v>
      </c>
      <c r="M2785" s="3"/>
      <c r="N2785" s="5"/>
      <c r="O2785" s="3">
        <v>567623309.96999991</v>
      </c>
      <c r="P2785" s="4">
        <v>1.125</v>
      </c>
      <c r="Q2785" s="3">
        <v>638576223.72000003</v>
      </c>
      <c r="R2785" s="4">
        <v>1.7000000000000001E-2</v>
      </c>
      <c r="S2785" s="3">
        <v>10855796</v>
      </c>
      <c r="T2785" s="3"/>
      <c r="U2785" s="5"/>
      <c r="V2785" s="3">
        <v>57411656</v>
      </c>
      <c r="W2785" s="5"/>
      <c r="X2785" s="3">
        <v>60331387</v>
      </c>
      <c r="Y2785" s="3">
        <v>3718520</v>
      </c>
      <c r="Z2785" s="3">
        <v>1642208</v>
      </c>
      <c r="AA2785" s="3">
        <v>1903796</v>
      </c>
      <c r="AB2785" s="3">
        <v>41157397</v>
      </c>
      <c r="AC2785" s="3">
        <v>11909466</v>
      </c>
      <c r="AD2785" s="3">
        <v>14887370</v>
      </c>
      <c r="AE2785" s="3">
        <v>0</v>
      </c>
      <c r="AF2785" s="3">
        <v>73036255</v>
      </c>
      <c r="AG2785" s="3">
        <v>10855796</v>
      </c>
      <c r="AH2785" s="3">
        <v>14887370</v>
      </c>
      <c r="AI2785" s="3">
        <v>57411656</v>
      </c>
      <c r="AJ2785" s="3">
        <v>2933810</v>
      </c>
      <c r="AK2785" s="3">
        <v>2933810</v>
      </c>
      <c r="AL2785" s="3">
        <v>2323591</v>
      </c>
      <c r="AM2785" s="3">
        <v>610219</v>
      </c>
      <c r="AN2785" s="3">
        <v>-2119377</v>
      </c>
      <c r="AO2785" s="3">
        <v>0</v>
      </c>
      <c r="AP2785" s="3">
        <v>2119377</v>
      </c>
      <c r="AQ2785" s="3">
        <v>0</v>
      </c>
      <c r="AR2785" s="3">
        <f>Tabela1[[#This Row],[Potrzeby finansowe 2027
w tym:]]+Tabela1[[#This Row],[Rozliczenie 2025 potrz. fin.]]</f>
        <v>60331387</v>
      </c>
      <c r="AS2785" s="3">
        <v>0</v>
      </c>
      <c r="AT2785" s="3">
        <v>0</v>
      </c>
      <c r="AU2785" s="3"/>
      <c r="AV2785" s="3"/>
      <c r="AW2785" s="3"/>
      <c r="AX2785" s="3"/>
      <c r="AY2785" s="3"/>
      <c r="AZ2785" s="3"/>
      <c r="BA2785" s="3">
        <v>1642208</v>
      </c>
      <c r="BB2785" s="3">
        <v>0</v>
      </c>
      <c r="BC2785" s="3">
        <v>1779.06</v>
      </c>
      <c r="BD2785" s="3">
        <v>41332.660000000003</v>
      </c>
      <c r="BE2785" s="3">
        <v>51195.77</v>
      </c>
      <c r="BF2785" s="3">
        <v>0</v>
      </c>
      <c r="BG2785" s="3">
        <v>1490753</v>
      </c>
      <c r="BH2785" s="3">
        <v>75912</v>
      </c>
      <c r="BI2785" s="3">
        <v>413043</v>
      </c>
      <c r="BJ2785" s="3">
        <v>7176908.1549999993</v>
      </c>
      <c r="BK2785" s="3">
        <v>2984272.84</v>
      </c>
      <c r="BL2785" s="3">
        <v>2105816.84</v>
      </c>
      <c r="BM2785" s="3">
        <v>12558907.58</v>
      </c>
      <c r="BN2785" s="53">
        <v>0.94750246467302002</v>
      </c>
      <c r="BO2785" s="54">
        <v>2.8832291999999998E-3</v>
      </c>
      <c r="BP2785" s="70">
        <v>72741</v>
      </c>
      <c r="BQ2785" s="71"/>
      <c r="BR2785" s="70"/>
      <c r="BS2785" s="72"/>
      <c r="BT2785" s="72"/>
      <c r="BU2785" s="70">
        <v>73036255</v>
      </c>
      <c r="BV2785" s="70">
        <v>10855796</v>
      </c>
      <c r="BW2785" s="74">
        <v>14887370</v>
      </c>
      <c r="BX2785" s="70">
        <v>98779421</v>
      </c>
    </row>
    <row r="2786" spans="1:76" x14ac:dyDescent="0.3">
      <c r="A2786" s="73" t="s">
        <v>2322</v>
      </c>
      <c r="B2786" s="2" t="s">
        <v>1149</v>
      </c>
      <c r="C2786" s="2" t="s">
        <v>30</v>
      </c>
      <c r="D2786" s="2"/>
      <c r="E2786" s="2"/>
      <c r="F2786" s="17" t="str">
        <f>+Tabela1[[#This Row],[WK]]&amp;Tabela1[[#This Row],[PK]]&amp;Tabela1[[#This Row],[GK]]</f>
        <v>3207</v>
      </c>
      <c r="G2786" s="2" t="s">
        <v>2615</v>
      </c>
      <c r="H2786" s="3">
        <v>1969346726.8800001</v>
      </c>
      <c r="I2786" s="4">
        <v>1.125</v>
      </c>
      <c r="J2786" s="3">
        <v>2215515067.7399998</v>
      </c>
      <c r="K2786" s="11">
        <v>0.02</v>
      </c>
      <c r="L2786" s="3">
        <v>44310301</v>
      </c>
      <c r="M2786" s="3"/>
      <c r="N2786" s="5"/>
      <c r="O2786" s="3">
        <v>192430879.07999998</v>
      </c>
      <c r="P2786" s="4">
        <v>1.125</v>
      </c>
      <c r="Q2786" s="3">
        <v>216484738.97</v>
      </c>
      <c r="R2786" s="4">
        <v>1.7000000000000001E-2</v>
      </c>
      <c r="S2786" s="3">
        <v>3680241</v>
      </c>
      <c r="T2786" s="3"/>
      <c r="U2786" s="5"/>
      <c r="V2786" s="3">
        <v>30428205</v>
      </c>
      <c r="W2786" s="5"/>
      <c r="X2786" s="3">
        <v>57584254</v>
      </c>
      <c r="Y2786" s="3">
        <v>7253405</v>
      </c>
      <c r="Z2786" s="3">
        <v>1476625</v>
      </c>
      <c r="AA2786" s="3">
        <v>1727409</v>
      </c>
      <c r="AB2786" s="3">
        <v>30148453</v>
      </c>
      <c r="AC2786" s="3">
        <v>16978362</v>
      </c>
      <c r="AD2786" s="3">
        <v>27156049</v>
      </c>
      <c r="AE2786" s="3">
        <v>0</v>
      </c>
      <c r="AF2786" s="3">
        <v>44310301</v>
      </c>
      <c r="AG2786" s="3">
        <v>3680241</v>
      </c>
      <c r="AH2786" s="3">
        <v>27156049</v>
      </c>
      <c r="AI2786" s="3">
        <v>30428205</v>
      </c>
      <c r="AJ2786" s="3">
        <v>2140803</v>
      </c>
      <c r="AK2786" s="3">
        <v>2140803</v>
      </c>
      <c r="AL2786" s="3">
        <v>1942775</v>
      </c>
      <c r="AM2786" s="3">
        <v>198028</v>
      </c>
      <c r="AN2786" s="3">
        <v>-1310444</v>
      </c>
      <c r="AO2786" s="3">
        <v>0</v>
      </c>
      <c r="AP2786" s="3">
        <v>1310444</v>
      </c>
      <c r="AQ2786" s="3">
        <v>0</v>
      </c>
      <c r="AR2786" s="3">
        <f>Tabela1[[#This Row],[Potrzeby finansowe 2027
w tym:]]+Tabela1[[#This Row],[Rozliczenie 2025 potrz. fin.]]</f>
        <v>57584254</v>
      </c>
      <c r="AS2786" s="3">
        <v>0</v>
      </c>
      <c r="AT2786" s="3">
        <v>0</v>
      </c>
      <c r="AU2786" s="3"/>
      <c r="AV2786" s="3"/>
      <c r="AW2786" s="3"/>
      <c r="AX2786" s="3"/>
      <c r="AY2786" s="3"/>
      <c r="AZ2786" s="3"/>
      <c r="BA2786" s="3">
        <v>1476625</v>
      </c>
      <c r="BB2786" s="3">
        <v>5849.45</v>
      </c>
      <c r="BC2786" s="3">
        <v>321.39999999999998</v>
      </c>
      <c r="BD2786" s="3">
        <v>0</v>
      </c>
      <c r="BE2786" s="3">
        <v>50893.07</v>
      </c>
      <c r="BF2786" s="3">
        <v>0</v>
      </c>
      <c r="BG2786" s="3">
        <v>851323</v>
      </c>
      <c r="BH2786" s="3">
        <v>43351</v>
      </c>
      <c r="BI2786" s="3">
        <v>876086</v>
      </c>
      <c r="BJ2786" s="3">
        <v>15222622.682499997</v>
      </c>
      <c r="BK2786" s="3">
        <v>7521013.7399999984</v>
      </c>
      <c r="BL2786" s="3">
        <v>1457290.34</v>
      </c>
      <c r="BM2786" s="3">
        <v>27891855.09</v>
      </c>
      <c r="BN2786" s="53">
        <v>0.84109431482090036</v>
      </c>
      <c r="BO2786" s="54">
        <v>1.8580071999999999E-3</v>
      </c>
      <c r="BP2786" s="70">
        <v>46876</v>
      </c>
      <c r="BQ2786" s="71"/>
      <c r="BR2786" s="70"/>
      <c r="BS2786" s="72"/>
      <c r="BT2786" s="72"/>
      <c r="BU2786" s="70">
        <v>44310301</v>
      </c>
      <c r="BV2786" s="70">
        <v>3680241</v>
      </c>
      <c r="BW2786" s="74">
        <v>27156049</v>
      </c>
      <c r="BX2786" s="70">
        <v>75146591</v>
      </c>
    </row>
    <row r="2787" spans="1:76" x14ac:dyDescent="0.3">
      <c r="A2787" s="73" t="s">
        <v>2322</v>
      </c>
      <c r="B2787" s="2" t="s">
        <v>1149</v>
      </c>
      <c r="C2787" s="2" t="s">
        <v>54</v>
      </c>
      <c r="D2787" s="2"/>
      <c r="E2787" s="2"/>
      <c r="F2787" s="17" t="str">
        <f>+Tabela1[[#This Row],[WK]]&amp;Tabela1[[#This Row],[PK]]&amp;Tabela1[[#This Row],[GK]]</f>
        <v>3208</v>
      </c>
      <c r="G2787" s="2" t="s">
        <v>2616</v>
      </c>
      <c r="H2787" s="3">
        <v>3826269455.9200001</v>
      </c>
      <c r="I2787" s="4">
        <v>1.125</v>
      </c>
      <c r="J2787" s="3">
        <v>4304553137.9099998</v>
      </c>
      <c r="K2787" s="11">
        <v>0.02</v>
      </c>
      <c r="L2787" s="3">
        <v>86091063</v>
      </c>
      <c r="M2787" s="3"/>
      <c r="N2787" s="5"/>
      <c r="O2787" s="3">
        <v>679093976.46000004</v>
      </c>
      <c r="P2787" s="4">
        <v>1.125</v>
      </c>
      <c r="Q2787" s="3">
        <v>763980723.51999998</v>
      </c>
      <c r="R2787" s="4">
        <v>1.7000000000000001E-2</v>
      </c>
      <c r="S2787" s="3">
        <v>12987672</v>
      </c>
      <c r="T2787" s="3"/>
      <c r="U2787" s="5"/>
      <c r="V2787" s="3">
        <v>60484374</v>
      </c>
      <c r="W2787" s="5"/>
      <c r="X2787" s="3">
        <v>105555679</v>
      </c>
      <c r="Y2787" s="3">
        <v>0</v>
      </c>
      <c r="Z2787" s="3">
        <v>295708</v>
      </c>
      <c r="AA2787" s="3">
        <v>2297419</v>
      </c>
      <c r="AB2787" s="3">
        <v>92730436</v>
      </c>
      <c r="AC2787" s="3">
        <v>10232116</v>
      </c>
      <c r="AD2787" s="3">
        <v>45071306</v>
      </c>
      <c r="AE2787" s="3">
        <v>0</v>
      </c>
      <c r="AF2787" s="3">
        <v>86091063</v>
      </c>
      <c r="AG2787" s="3">
        <v>12987672</v>
      </c>
      <c r="AH2787" s="3">
        <v>45071306</v>
      </c>
      <c r="AI2787" s="3">
        <v>60484374</v>
      </c>
      <c r="AJ2787" s="3">
        <v>3694792</v>
      </c>
      <c r="AK2787" s="3">
        <v>3694792</v>
      </c>
      <c r="AL2787" s="3">
        <v>2980968</v>
      </c>
      <c r="AM2787" s="3">
        <v>713824</v>
      </c>
      <c r="AN2787" s="3">
        <v>819489</v>
      </c>
      <c r="AO2787" s="3">
        <v>0</v>
      </c>
      <c r="AP2787" s="3">
        <v>-819489</v>
      </c>
      <c r="AQ2787" s="3">
        <v>0</v>
      </c>
      <c r="AR2787" s="3">
        <f>Tabela1[[#This Row],[Potrzeby finansowe 2027
w tym:]]+Tabela1[[#This Row],[Rozliczenie 2025 potrz. fin.]]</f>
        <v>105555679</v>
      </c>
      <c r="AS2787" s="3">
        <v>0</v>
      </c>
      <c r="AT2787" s="3">
        <v>0</v>
      </c>
      <c r="AU2787" s="3"/>
      <c r="AV2787" s="3"/>
      <c r="AW2787" s="3"/>
      <c r="AX2787" s="3"/>
      <c r="AY2787" s="3"/>
      <c r="AZ2787" s="3"/>
      <c r="BA2787" s="3">
        <v>295708</v>
      </c>
      <c r="BB2787" s="3">
        <v>0</v>
      </c>
      <c r="BC2787" s="3">
        <v>108.61</v>
      </c>
      <c r="BD2787" s="3">
        <v>4943.2299999999996</v>
      </c>
      <c r="BE2787" s="3">
        <v>15629.19</v>
      </c>
      <c r="BF2787" s="3">
        <v>0</v>
      </c>
      <c r="BG2787" s="3">
        <v>1498078</v>
      </c>
      <c r="BH2787" s="3">
        <v>76285</v>
      </c>
      <c r="BI2787" s="3">
        <v>799341</v>
      </c>
      <c r="BJ2787" s="3">
        <v>13889120.872499999</v>
      </c>
      <c r="BK2787" s="3">
        <v>9953635.589999998</v>
      </c>
      <c r="BL2787" s="3">
        <v>1395787.32</v>
      </c>
      <c r="BM2787" s="3">
        <v>12950366.49</v>
      </c>
      <c r="BN2787" s="53">
        <v>1.0643033190930002</v>
      </c>
      <c r="BO2787" s="54">
        <v>3.0314864E-3</v>
      </c>
      <c r="BP2787" s="70">
        <v>76481</v>
      </c>
      <c r="BQ2787" s="71"/>
      <c r="BR2787" s="70"/>
      <c r="BS2787" s="72"/>
      <c r="BT2787" s="72"/>
      <c r="BU2787" s="70">
        <v>86091063</v>
      </c>
      <c r="BV2787" s="70">
        <v>12987672</v>
      </c>
      <c r="BW2787" s="74">
        <v>45071306</v>
      </c>
      <c r="BX2787" s="70">
        <v>144150041</v>
      </c>
    </row>
    <row r="2788" spans="1:76" x14ac:dyDescent="0.3">
      <c r="A2788" s="73" t="s">
        <v>2322</v>
      </c>
      <c r="B2788" s="2" t="s">
        <v>1149</v>
      </c>
      <c r="C2788" s="2" t="s">
        <v>56</v>
      </c>
      <c r="D2788" s="2"/>
      <c r="E2788" s="2"/>
      <c r="F2788" s="17" t="str">
        <f>+Tabela1[[#This Row],[WK]]&amp;Tabela1[[#This Row],[PK]]&amp;Tabela1[[#This Row],[GK]]</f>
        <v>3209</v>
      </c>
      <c r="G2788" s="2" t="s">
        <v>2617</v>
      </c>
      <c r="H2788" s="3">
        <v>2971779366.6500001</v>
      </c>
      <c r="I2788" s="4">
        <v>1.125</v>
      </c>
      <c r="J2788" s="3">
        <v>3343251787.48</v>
      </c>
      <c r="K2788" s="11">
        <v>0.02</v>
      </c>
      <c r="L2788" s="3">
        <v>66865036</v>
      </c>
      <c r="M2788" s="3"/>
      <c r="N2788" s="5"/>
      <c r="O2788" s="3">
        <v>209546479.46999997</v>
      </c>
      <c r="P2788" s="4">
        <v>1.125</v>
      </c>
      <c r="Q2788" s="3">
        <v>235739789.40000001</v>
      </c>
      <c r="R2788" s="4">
        <v>1.7000000000000001E-2</v>
      </c>
      <c r="S2788" s="3">
        <v>4007576</v>
      </c>
      <c r="T2788" s="3"/>
      <c r="U2788" s="5"/>
      <c r="V2788" s="3">
        <v>43622808</v>
      </c>
      <c r="W2788" s="5"/>
      <c r="X2788" s="3">
        <v>58288456</v>
      </c>
      <c r="Y2788" s="3">
        <v>22965910</v>
      </c>
      <c r="Z2788" s="3">
        <v>1103375</v>
      </c>
      <c r="AA2788" s="3">
        <v>2205468</v>
      </c>
      <c r="AB2788" s="3">
        <v>20940202</v>
      </c>
      <c r="AC2788" s="3">
        <v>11073501</v>
      </c>
      <c r="AD2788" s="3">
        <v>15942526</v>
      </c>
      <c r="AE2788" s="3">
        <v>0</v>
      </c>
      <c r="AF2788" s="3">
        <v>66865036</v>
      </c>
      <c r="AG2788" s="3">
        <v>4007576</v>
      </c>
      <c r="AH2788" s="3">
        <v>15942526</v>
      </c>
      <c r="AI2788" s="3">
        <v>43622808</v>
      </c>
      <c r="AJ2788" s="3">
        <v>1892664</v>
      </c>
      <c r="AK2788" s="3">
        <v>1140293</v>
      </c>
      <c r="AL2788" s="3">
        <v>2991985</v>
      </c>
      <c r="AM2788" s="3">
        <v>-1851692</v>
      </c>
      <c r="AN2788" s="3">
        <v>-752371</v>
      </c>
      <c r="AO2788" s="3">
        <v>0</v>
      </c>
      <c r="AP2788" s="3">
        <v>0</v>
      </c>
      <c r="AQ2788" s="3">
        <v>-752371</v>
      </c>
      <c r="AR2788" s="3">
        <f>Tabela1[[#This Row],[Potrzeby finansowe 2027
w tym:]]+Tabela1[[#This Row],[Rozliczenie 2025 potrz. fin.]]</f>
        <v>57536085</v>
      </c>
      <c r="AS2788" s="3">
        <v>0</v>
      </c>
      <c r="AT2788" s="3">
        <v>0</v>
      </c>
      <c r="AU2788" s="3"/>
      <c r="AV2788" s="3"/>
      <c r="AW2788" s="3"/>
      <c r="AX2788" s="3"/>
      <c r="AY2788" s="3"/>
      <c r="AZ2788" s="3"/>
      <c r="BA2788" s="3">
        <v>1103375</v>
      </c>
      <c r="BB2788" s="3">
        <v>0</v>
      </c>
      <c r="BC2788" s="3">
        <v>1624.56</v>
      </c>
      <c r="BD2788" s="3">
        <v>30779.09</v>
      </c>
      <c r="BE2788" s="3">
        <v>25519.5</v>
      </c>
      <c r="BF2788" s="3">
        <v>0</v>
      </c>
      <c r="BG2788" s="3">
        <v>1261638</v>
      </c>
      <c r="BH2788" s="3">
        <v>64245</v>
      </c>
      <c r="BI2788" s="3">
        <v>943830</v>
      </c>
      <c r="BJ2788" s="3">
        <v>16399728.147499997</v>
      </c>
      <c r="BK2788" s="3">
        <v>10058060.719999999</v>
      </c>
      <c r="BL2788" s="3">
        <v>1214381.24</v>
      </c>
      <c r="BM2788" s="3">
        <v>22937907.23</v>
      </c>
      <c r="BN2788" s="53">
        <v>0.72504929346040092</v>
      </c>
      <c r="BO2788" s="54">
        <v>3.2694164E-3</v>
      </c>
      <c r="BP2788" s="70">
        <v>80306</v>
      </c>
      <c r="BQ2788" s="71"/>
      <c r="BR2788" s="70"/>
      <c r="BS2788" s="72"/>
      <c r="BT2788" s="72"/>
      <c r="BU2788" s="70">
        <v>66865036</v>
      </c>
      <c r="BV2788" s="70">
        <v>4007576</v>
      </c>
      <c r="BW2788" s="74">
        <v>15942526</v>
      </c>
      <c r="BX2788" s="70">
        <v>86815138</v>
      </c>
    </row>
    <row r="2789" spans="1:76" x14ac:dyDescent="0.3">
      <c r="A2789" s="73" t="s">
        <v>2322</v>
      </c>
      <c r="B2789" s="2" t="s">
        <v>1149</v>
      </c>
      <c r="C2789" s="2" t="s">
        <v>69</v>
      </c>
      <c r="D2789" s="2"/>
      <c r="E2789" s="2"/>
      <c r="F2789" s="17" t="str">
        <f>+Tabela1[[#This Row],[WK]]&amp;Tabela1[[#This Row],[PK]]&amp;Tabela1[[#This Row],[GK]]</f>
        <v>3210</v>
      </c>
      <c r="G2789" s="2" t="s">
        <v>2618</v>
      </c>
      <c r="H2789" s="3">
        <v>2504245802.5500002</v>
      </c>
      <c r="I2789" s="4">
        <v>1.125</v>
      </c>
      <c r="J2789" s="3">
        <v>2817276527.8699999</v>
      </c>
      <c r="K2789" s="11">
        <v>0.02</v>
      </c>
      <c r="L2789" s="3">
        <v>56345531</v>
      </c>
      <c r="M2789" s="3"/>
      <c r="N2789" s="5"/>
      <c r="O2789" s="3">
        <v>537294007.59000015</v>
      </c>
      <c r="P2789" s="4">
        <v>1.125</v>
      </c>
      <c r="Q2789" s="3">
        <v>604455758.53999996</v>
      </c>
      <c r="R2789" s="4">
        <v>1.7000000000000001E-2</v>
      </c>
      <c r="S2789" s="3">
        <v>10275748</v>
      </c>
      <c r="T2789" s="3"/>
      <c r="U2789" s="5"/>
      <c r="V2789" s="3">
        <v>45122566</v>
      </c>
      <c r="W2789" s="5"/>
      <c r="X2789" s="3">
        <v>99944577</v>
      </c>
      <c r="Y2789" s="3">
        <v>10317801</v>
      </c>
      <c r="Z2789" s="3">
        <v>1328394</v>
      </c>
      <c r="AA2789" s="3">
        <v>2009491</v>
      </c>
      <c r="AB2789" s="3">
        <v>69027871</v>
      </c>
      <c r="AC2789" s="3">
        <v>17261020</v>
      </c>
      <c r="AD2789" s="3">
        <v>54822011</v>
      </c>
      <c r="AE2789" s="3">
        <v>0</v>
      </c>
      <c r="AF2789" s="3">
        <v>56345531</v>
      </c>
      <c r="AG2789" s="3">
        <v>10275748</v>
      </c>
      <c r="AH2789" s="3">
        <v>54822011</v>
      </c>
      <c r="AI2789" s="3">
        <v>45122566</v>
      </c>
      <c r="AJ2789" s="3">
        <v>5054045</v>
      </c>
      <c r="AK2789" s="3">
        <v>5054045</v>
      </c>
      <c r="AL2789" s="3">
        <v>3188512</v>
      </c>
      <c r="AM2789" s="3">
        <v>1865533</v>
      </c>
      <c r="AN2789" s="3">
        <v>3286103</v>
      </c>
      <c r="AO2789" s="3">
        <v>0</v>
      </c>
      <c r="AP2789" s="3">
        <v>-3286103</v>
      </c>
      <c r="AQ2789" s="3">
        <v>0</v>
      </c>
      <c r="AR2789" s="3">
        <f>Tabela1[[#This Row],[Potrzeby finansowe 2027
w tym:]]+Tabela1[[#This Row],[Rozliczenie 2025 potrz. fin.]]</f>
        <v>99944577</v>
      </c>
      <c r="AS2789" s="3">
        <v>0</v>
      </c>
      <c r="AT2789" s="3">
        <v>0</v>
      </c>
      <c r="AU2789" s="3"/>
      <c r="AV2789" s="3"/>
      <c r="AW2789" s="3"/>
      <c r="AX2789" s="3"/>
      <c r="AY2789" s="3"/>
      <c r="AZ2789" s="3"/>
      <c r="BA2789" s="3">
        <v>1328394</v>
      </c>
      <c r="BB2789" s="3">
        <v>0</v>
      </c>
      <c r="BC2789" s="3">
        <v>313.10000000000002</v>
      </c>
      <c r="BD2789" s="3">
        <v>51109.64</v>
      </c>
      <c r="BE2789" s="3">
        <v>13568.58</v>
      </c>
      <c r="BF2789" s="3">
        <v>0</v>
      </c>
      <c r="BG2789" s="3">
        <v>1202351</v>
      </c>
      <c r="BH2789" s="3">
        <v>61226</v>
      </c>
      <c r="BI2789" s="3">
        <v>807140</v>
      </c>
      <c r="BJ2789" s="3">
        <v>14024627.932499999</v>
      </c>
      <c r="BK2789" s="3">
        <v>9491164.6500000004</v>
      </c>
      <c r="BL2789" s="3">
        <v>843278.13</v>
      </c>
      <c r="BM2789" s="3">
        <v>16447296.869999999</v>
      </c>
      <c r="BN2789" s="53">
        <v>0.83780808412750574</v>
      </c>
      <c r="BO2789" s="54">
        <v>2.5894415999999998E-3</v>
      </c>
      <c r="BP2789" s="70">
        <v>65329</v>
      </c>
      <c r="BQ2789" s="71"/>
      <c r="BR2789" s="70"/>
      <c r="BS2789" s="72"/>
      <c r="BT2789" s="72"/>
      <c r="BU2789" s="70">
        <v>56345531</v>
      </c>
      <c r="BV2789" s="70">
        <v>10275748</v>
      </c>
      <c r="BW2789" s="74">
        <v>54822011</v>
      </c>
      <c r="BX2789" s="70">
        <v>121443290</v>
      </c>
    </row>
    <row r="2790" spans="1:76" x14ac:dyDescent="0.3">
      <c r="A2790" s="73" t="s">
        <v>2322</v>
      </c>
      <c r="B2790" s="2" t="s">
        <v>1149</v>
      </c>
      <c r="C2790" s="2" t="s">
        <v>71</v>
      </c>
      <c r="D2790" s="2"/>
      <c r="E2790" s="2"/>
      <c r="F2790" s="17" t="str">
        <f>+Tabela1[[#This Row],[WK]]&amp;Tabela1[[#This Row],[PK]]&amp;Tabela1[[#This Row],[GK]]</f>
        <v>3211</v>
      </c>
      <c r="G2790" s="2" t="s">
        <v>2619</v>
      </c>
      <c r="H2790" s="3">
        <v>5226676198.9399996</v>
      </c>
      <c r="I2790" s="4">
        <v>1.125</v>
      </c>
      <c r="J2790" s="3">
        <v>5880010723.8100004</v>
      </c>
      <c r="K2790" s="11">
        <v>0.02</v>
      </c>
      <c r="L2790" s="3">
        <v>117600214</v>
      </c>
      <c r="M2790" s="3"/>
      <c r="N2790" s="5"/>
      <c r="O2790" s="3">
        <v>839767800.41000009</v>
      </c>
      <c r="P2790" s="4">
        <v>1.125</v>
      </c>
      <c r="Q2790" s="3">
        <v>944738775.46000004</v>
      </c>
      <c r="R2790" s="4">
        <v>1.7000000000000001E-2</v>
      </c>
      <c r="S2790" s="3">
        <v>16060559</v>
      </c>
      <c r="T2790" s="3"/>
      <c r="U2790" s="5"/>
      <c r="V2790" s="3">
        <v>71628610</v>
      </c>
      <c r="W2790" s="5"/>
      <c r="X2790" s="3">
        <v>67940414</v>
      </c>
      <c r="Y2790" s="3">
        <v>0</v>
      </c>
      <c r="Z2790" s="3">
        <v>568455</v>
      </c>
      <c r="AA2790" s="3">
        <v>2794013</v>
      </c>
      <c r="AB2790" s="3">
        <v>64577946</v>
      </c>
      <c r="AC2790" s="3">
        <v>0</v>
      </c>
      <c r="AD2790" s="3">
        <v>2536177</v>
      </c>
      <c r="AE2790" s="3">
        <v>810059</v>
      </c>
      <c r="AF2790" s="3">
        <v>117600214</v>
      </c>
      <c r="AG2790" s="3">
        <v>16060559</v>
      </c>
      <c r="AH2790" s="3">
        <v>1726118</v>
      </c>
      <c r="AI2790" s="3">
        <v>71628610</v>
      </c>
      <c r="AJ2790" s="3">
        <v>5426376</v>
      </c>
      <c r="AK2790" s="3">
        <v>4880590</v>
      </c>
      <c r="AL2790" s="3">
        <v>6295753</v>
      </c>
      <c r="AM2790" s="3">
        <v>-1415163</v>
      </c>
      <c r="AN2790" s="3">
        <v>-545786</v>
      </c>
      <c r="AO2790" s="3">
        <v>0</v>
      </c>
      <c r="AP2790" s="3">
        <v>0</v>
      </c>
      <c r="AQ2790" s="3">
        <v>-545786</v>
      </c>
      <c r="AR2790" s="3">
        <f>Tabela1[[#This Row],[Potrzeby finansowe 2027
w tym:]]+Tabela1[[#This Row],[Rozliczenie 2025 potrz. fin.]]</f>
        <v>67394628</v>
      </c>
      <c r="AS2790" s="3">
        <v>0</v>
      </c>
      <c r="AT2790" s="3">
        <v>0</v>
      </c>
      <c r="AU2790" s="3"/>
      <c r="AV2790" s="3"/>
      <c r="AW2790" s="3"/>
      <c r="AX2790" s="3"/>
      <c r="AY2790" s="3"/>
      <c r="AZ2790" s="3"/>
      <c r="BA2790" s="3">
        <v>568455</v>
      </c>
      <c r="BB2790" s="3">
        <v>0</v>
      </c>
      <c r="BC2790" s="3">
        <v>1102.42</v>
      </c>
      <c r="BD2790" s="3">
        <v>1144.1400000000001</v>
      </c>
      <c r="BE2790" s="3">
        <v>40804.129999999997</v>
      </c>
      <c r="BF2790" s="3">
        <v>0</v>
      </c>
      <c r="BG2790" s="3">
        <v>1716491</v>
      </c>
      <c r="BH2790" s="3">
        <v>87407</v>
      </c>
      <c r="BI2790" s="3">
        <v>1077522</v>
      </c>
      <c r="BJ2790" s="3">
        <v>18722713.787500001</v>
      </c>
      <c r="BK2790" s="3">
        <v>9014626.5500000007</v>
      </c>
      <c r="BL2790" s="3">
        <v>8739918.9499999993</v>
      </c>
      <c r="BM2790" s="3">
        <v>21352511.050000001</v>
      </c>
      <c r="BN2790" s="53">
        <v>1.6002628984554714</v>
      </c>
      <c r="BO2790" s="54">
        <v>2.7198946999999998E-3</v>
      </c>
      <c r="BP2790" s="70">
        <v>68620</v>
      </c>
      <c r="BQ2790" s="71"/>
      <c r="BR2790" s="70"/>
      <c r="BS2790" s="72"/>
      <c r="BT2790" s="72"/>
      <c r="BU2790" s="70">
        <v>117600214</v>
      </c>
      <c r="BV2790" s="70">
        <v>16060559</v>
      </c>
      <c r="BW2790" s="74">
        <v>1726118</v>
      </c>
      <c r="BX2790" s="70">
        <v>135386891</v>
      </c>
    </row>
    <row r="2791" spans="1:76" x14ac:dyDescent="0.3">
      <c r="A2791" s="73" t="s">
        <v>2322</v>
      </c>
      <c r="B2791" s="2" t="s">
        <v>1149</v>
      </c>
      <c r="C2791" s="2" t="s">
        <v>72</v>
      </c>
      <c r="D2791" s="2"/>
      <c r="E2791" s="2"/>
      <c r="F2791" s="17" t="str">
        <f>+Tabela1[[#This Row],[WK]]&amp;Tabela1[[#This Row],[PK]]&amp;Tabela1[[#This Row],[GK]]</f>
        <v>3212</v>
      </c>
      <c r="G2791" s="2" t="s">
        <v>2620</v>
      </c>
      <c r="H2791" s="3">
        <v>1418332199.5</v>
      </c>
      <c r="I2791" s="4">
        <v>1.125</v>
      </c>
      <c r="J2791" s="3">
        <v>1595623724.4400001</v>
      </c>
      <c r="K2791" s="11">
        <v>0.02</v>
      </c>
      <c r="L2791" s="3">
        <v>31912474</v>
      </c>
      <c r="M2791" s="3"/>
      <c r="N2791" s="5"/>
      <c r="O2791" s="3">
        <v>117421201.14000002</v>
      </c>
      <c r="P2791" s="4">
        <v>1.125</v>
      </c>
      <c r="Q2791" s="3">
        <v>132098851.28</v>
      </c>
      <c r="R2791" s="4">
        <v>1.7000000000000001E-2</v>
      </c>
      <c r="S2791" s="3">
        <v>2245680</v>
      </c>
      <c r="T2791" s="3"/>
      <c r="U2791" s="5"/>
      <c r="V2791" s="3">
        <v>24172187</v>
      </c>
      <c r="W2791" s="5"/>
      <c r="X2791" s="3">
        <v>56838622</v>
      </c>
      <c r="Y2791" s="3">
        <v>12585744</v>
      </c>
      <c r="Z2791" s="3">
        <v>162313</v>
      </c>
      <c r="AA2791" s="3">
        <v>1088678</v>
      </c>
      <c r="AB2791" s="3">
        <v>32152622</v>
      </c>
      <c r="AC2791" s="3">
        <v>10849265</v>
      </c>
      <c r="AD2791" s="3">
        <v>32666434</v>
      </c>
      <c r="AE2791" s="3">
        <v>0</v>
      </c>
      <c r="AF2791" s="3">
        <v>31912474</v>
      </c>
      <c r="AG2791" s="3">
        <v>2245680</v>
      </c>
      <c r="AH2791" s="3">
        <v>32666434</v>
      </c>
      <c r="AI2791" s="3">
        <v>24172187</v>
      </c>
      <c r="AJ2791" s="3">
        <v>104609</v>
      </c>
      <c r="AK2791" s="3">
        <v>104609</v>
      </c>
      <c r="AL2791" s="3">
        <v>1673249</v>
      </c>
      <c r="AM2791" s="3">
        <v>-1568640</v>
      </c>
      <c r="AN2791" s="3">
        <v>-283521</v>
      </c>
      <c r="AO2791" s="3">
        <v>0</v>
      </c>
      <c r="AP2791" s="3">
        <v>283521</v>
      </c>
      <c r="AQ2791" s="3">
        <v>0</v>
      </c>
      <c r="AR2791" s="3">
        <f>Tabela1[[#This Row],[Potrzeby finansowe 2027
w tym:]]+Tabela1[[#This Row],[Rozliczenie 2025 potrz. fin.]]</f>
        <v>56838622</v>
      </c>
      <c r="AS2791" s="3">
        <v>0</v>
      </c>
      <c r="AT2791" s="3">
        <v>0</v>
      </c>
      <c r="AU2791" s="3"/>
      <c r="AV2791" s="3"/>
      <c r="AW2791" s="3"/>
      <c r="AX2791" s="3"/>
      <c r="AY2791" s="3"/>
      <c r="AZ2791" s="3"/>
      <c r="BA2791" s="3">
        <v>162313</v>
      </c>
      <c r="BB2791" s="3">
        <v>0</v>
      </c>
      <c r="BC2791" s="3">
        <v>19.059999999999999</v>
      </c>
      <c r="BD2791" s="3">
        <v>1.24</v>
      </c>
      <c r="BE2791" s="3">
        <v>14273.29</v>
      </c>
      <c r="BF2791" s="3">
        <v>0</v>
      </c>
      <c r="BG2791" s="3">
        <v>699698</v>
      </c>
      <c r="BH2791" s="3">
        <v>35630</v>
      </c>
      <c r="BI2791" s="3">
        <v>388980</v>
      </c>
      <c r="BJ2791" s="3">
        <v>6758811.1875000019</v>
      </c>
      <c r="BK2791" s="3">
        <v>2835657.3100000024</v>
      </c>
      <c r="BL2791" s="3">
        <v>327952.78000000003</v>
      </c>
      <c r="BM2791" s="3">
        <v>15036709.949999999</v>
      </c>
      <c r="BN2791" s="53">
        <v>0.70151988169569501</v>
      </c>
      <c r="BO2791" s="54">
        <v>1.5855826999999999E-3</v>
      </c>
      <c r="BP2791" s="70">
        <v>40003</v>
      </c>
      <c r="BQ2791" s="71"/>
      <c r="BR2791" s="70"/>
      <c r="BS2791" s="72"/>
      <c r="BT2791" s="72"/>
      <c r="BU2791" s="70">
        <v>31912474</v>
      </c>
      <c r="BV2791" s="70">
        <v>2245680</v>
      </c>
      <c r="BW2791" s="74">
        <v>32666434</v>
      </c>
      <c r="BX2791" s="70">
        <v>66824588</v>
      </c>
    </row>
    <row r="2792" spans="1:76" x14ac:dyDescent="0.3">
      <c r="A2792" s="73" t="s">
        <v>2322</v>
      </c>
      <c r="B2792" s="2" t="s">
        <v>1149</v>
      </c>
      <c r="C2792" s="2" t="s">
        <v>74</v>
      </c>
      <c r="D2792" s="2"/>
      <c r="E2792" s="2"/>
      <c r="F2792" s="17" t="str">
        <f>+Tabela1[[#This Row],[WK]]&amp;Tabela1[[#This Row],[PK]]&amp;Tabela1[[#This Row],[GK]]</f>
        <v>3213</v>
      </c>
      <c r="G2792" s="2" t="s">
        <v>2621</v>
      </c>
      <c r="H2792" s="3">
        <v>2118270039.6600001</v>
      </c>
      <c r="I2792" s="4">
        <v>1.125</v>
      </c>
      <c r="J2792" s="3">
        <v>2383053794.6199999</v>
      </c>
      <c r="K2792" s="11">
        <v>0.02</v>
      </c>
      <c r="L2792" s="3">
        <v>47661076</v>
      </c>
      <c r="M2792" s="3"/>
      <c r="N2792" s="5"/>
      <c r="O2792" s="3">
        <v>213954100.06</v>
      </c>
      <c r="P2792" s="4">
        <v>1.125</v>
      </c>
      <c r="Q2792" s="3">
        <v>240698362.56999999</v>
      </c>
      <c r="R2792" s="4">
        <v>1.7000000000000001E-2</v>
      </c>
      <c r="S2792" s="3">
        <v>4091872</v>
      </c>
      <c r="T2792" s="3"/>
      <c r="U2792" s="5"/>
      <c r="V2792" s="3">
        <v>35080363</v>
      </c>
      <c r="W2792" s="5"/>
      <c r="X2792" s="3">
        <v>88720765</v>
      </c>
      <c r="Y2792" s="3">
        <v>8217530</v>
      </c>
      <c r="Z2792" s="3">
        <v>490803</v>
      </c>
      <c r="AA2792" s="3">
        <v>2004504</v>
      </c>
      <c r="AB2792" s="3">
        <v>51086203</v>
      </c>
      <c r="AC2792" s="3">
        <v>26921725</v>
      </c>
      <c r="AD2792" s="3">
        <v>53640402</v>
      </c>
      <c r="AE2792" s="3">
        <v>1198254</v>
      </c>
      <c r="AF2792" s="3">
        <v>47661076</v>
      </c>
      <c r="AG2792" s="3">
        <v>4091872</v>
      </c>
      <c r="AH2792" s="3">
        <v>52442148</v>
      </c>
      <c r="AI2792" s="3">
        <v>35080363</v>
      </c>
      <c r="AJ2792" s="3">
        <v>5661607</v>
      </c>
      <c r="AK2792" s="3">
        <v>5661607</v>
      </c>
      <c r="AL2792" s="3">
        <v>1374596</v>
      </c>
      <c r="AM2792" s="3">
        <v>4287011</v>
      </c>
      <c r="AN2792" s="3">
        <v>-697614</v>
      </c>
      <c r="AO2792" s="3">
        <v>0</v>
      </c>
      <c r="AP2792" s="3">
        <v>697614</v>
      </c>
      <c r="AQ2792" s="3">
        <v>0</v>
      </c>
      <c r="AR2792" s="3">
        <f>Tabela1[[#This Row],[Potrzeby finansowe 2027
w tym:]]+Tabela1[[#This Row],[Rozliczenie 2025 potrz. fin.]]</f>
        <v>88720765</v>
      </c>
      <c r="AS2792" s="3">
        <v>0</v>
      </c>
      <c r="AT2792" s="3">
        <v>0</v>
      </c>
      <c r="AU2792" s="3"/>
      <c r="AV2792" s="3"/>
      <c r="AW2792" s="3"/>
      <c r="AX2792" s="3"/>
      <c r="AY2792" s="3"/>
      <c r="AZ2792" s="3"/>
      <c r="BA2792" s="3">
        <v>490803</v>
      </c>
      <c r="BB2792" s="3">
        <v>0</v>
      </c>
      <c r="BC2792" s="3">
        <v>745.9</v>
      </c>
      <c r="BD2792" s="3">
        <v>15395.65</v>
      </c>
      <c r="BE2792" s="3">
        <v>7787.52</v>
      </c>
      <c r="BF2792" s="3">
        <v>0</v>
      </c>
      <c r="BG2792" s="3">
        <v>1019069</v>
      </c>
      <c r="BH2792" s="3">
        <v>51893</v>
      </c>
      <c r="BI2792" s="3">
        <v>985435</v>
      </c>
      <c r="BJ2792" s="3">
        <v>17122634.227499999</v>
      </c>
      <c r="BK2792" s="3">
        <v>11260815.990000002</v>
      </c>
      <c r="BL2792" s="3">
        <v>1591576.24</v>
      </c>
      <c r="BM2792" s="3">
        <v>20264120.469999999</v>
      </c>
      <c r="BN2792" s="53">
        <v>0.83439040420637522</v>
      </c>
      <c r="BO2792" s="54">
        <v>2.0197539999999999E-3</v>
      </c>
      <c r="BP2792" s="70">
        <v>50957</v>
      </c>
      <c r="BQ2792" s="71"/>
      <c r="BR2792" s="70"/>
      <c r="BS2792" s="72"/>
      <c r="BT2792" s="72"/>
      <c r="BU2792" s="70">
        <v>47661076</v>
      </c>
      <c r="BV2792" s="70">
        <v>4091872</v>
      </c>
      <c r="BW2792" s="74">
        <v>52442148</v>
      </c>
      <c r="BX2792" s="70">
        <v>104195096</v>
      </c>
    </row>
    <row r="2793" spans="1:76" x14ac:dyDescent="0.3">
      <c r="A2793" s="73" t="s">
        <v>2322</v>
      </c>
      <c r="B2793" s="2" t="s">
        <v>1149</v>
      </c>
      <c r="C2793" s="2" t="s">
        <v>76</v>
      </c>
      <c r="D2793" s="2"/>
      <c r="E2793" s="2"/>
      <c r="F2793" s="17" t="str">
        <f>+Tabela1[[#This Row],[WK]]&amp;Tabela1[[#This Row],[PK]]&amp;Tabela1[[#This Row],[GK]]</f>
        <v>3214</v>
      </c>
      <c r="G2793" s="2" t="s">
        <v>2622</v>
      </c>
      <c r="H2793" s="3">
        <v>5637727387.2399998</v>
      </c>
      <c r="I2793" s="4">
        <v>1.125</v>
      </c>
      <c r="J2793" s="3">
        <v>6342443310.6499996</v>
      </c>
      <c r="K2793" s="11">
        <v>0.02</v>
      </c>
      <c r="L2793" s="3">
        <v>126848866</v>
      </c>
      <c r="M2793" s="3"/>
      <c r="N2793" s="5"/>
      <c r="O2793" s="3">
        <v>718804802.49000001</v>
      </c>
      <c r="P2793" s="4">
        <v>1.125</v>
      </c>
      <c r="Q2793" s="3">
        <v>808655402.79999995</v>
      </c>
      <c r="R2793" s="4">
        <v>1.7000000000000001E-2</v>
      </c>
      <c r="S2793" s="3">
        <v>13747142</v>
      </c>
      <c r="T2793" s="3"/>
      <c r="U2793" s="5"/>
      <c r="V2793" s="3">
        <v>90909884</v>
      </c>
      <c r="W2793" s="5"/>
      <c r="X2793" s="3">
        <v>174661801</v>
      </c>
      <c r="Y2793" s="3">
        <v>0</v>
      </c>
      <c r="Z2793" s="3">
        <v>821608</v>
      </c>
      <c r="AA2793" s="3">
        <v>3014787</v>
      </c>
      <c r="AB2793" s="3">
        <v>142252532</v>
      </c>
      <c r="AC2793" s="3">
        <v>28572874</v>
      </c>
      <c r="AD2793" s="3">
        <v>83751918</v>
      </c>
      <c r="AE2793" s="3">
        <v>0</v>
      </c>
      <c r="AF2793" s="3">
        <v>126848866</v>
      </c>
      <c r="AG2793" s="3">
        <v>13747142</v>
      </c>
      <c r="AH2793" s="3">
        <v>83751918</v>
      </c>
      <c r="AI2793" s="3">
        <v>90909884</v>
      </c>
      <c r="AJ2793" s="3">
        <v>10528682</v>
      </c>
      <c r="AK2793" s="3">
        <v>10528682</v>
      </c>
      <c r="AL2793" s="3">
        <v>5754837</v>
      </c>
      <c r="AM2793" s="3">
        <v>4773845</v>
      </c>
      <c r="AN2793" s="3">
        <v>1698818</v>
      </c>
      <c r="AO2793" s="3">
        <v>0</v>
      </c>
      <c r="AP2793" s="3">
        <v>-1698818</v>
      </c>
      <c r="AQ2793" s="3">
        <v>0</v>
      </c>
      <c r="AR2793" s="3">
        <f>Tabela1[[#This Row],[Potrzeby finansowe 2027
w tym:]]+Tabela1[[#This Row],[Rozliczenie 2025 potrz. fin.]]</f>
        <v>174661801</v>
      </c>
      <c r="AS2793" s="3">
        <v>0</v>
      </c>
      <c r="AT2793" s="3">
        <v>0</v>
      </c>
      <c r="AU2793" s="3"/>
      <c r="AV2793" s="3"/>
      <c r="AW2793" s="3"/>
      <c r="AX2793" s="3"/>
      <c r="AY2793" s="3"/>
      <c r="AZ2793" s="3"/>
      <c r="BA2793" s="3">
        <v>821608</v>
      </c>
      <c r="BB2793" s="3">
        <v>0</v>
      </c>
      <c r="BC2793" s="3">
        <v>276.23</v>
      </c>
      <c r="BD2793" s="3">
        <v>14681.24</v>
      </c>
      <c r="BE2793" s="3">
        <v>41701.43</v>
      </c>
      <c r="BF2793" s="3">
        <v>0</v>
      </c>
      <c r="BG2793" s="3">
        <v>2331511</v>
      </c>
      <c r="BH2793" s="3">
        <v>118725</v>
      </c>
      <c r="BI2793" s="3">
        <v>683276</v>
      </c>
      <c r="BJ2793" s="3">
        <v>11872409.302500002</v>
      </c>
      <c r="BK2793" s="3">
        <v>7559916.6800000016</v>
      </c>
      <c r="BL2793" s="3">
        <v>297735.56</v>
      </c>
      <c r="BM2793" s="3">
        <v>16654499.369999999</v>
      </c>
      <c r="BN2793" s="53">
        <v>1.0005586592178772</v>
      </c>
      <c r="BO2793" s="54">
        <v>4.5757968000000003E-3</v>
      </c>
      <c r="BP2793" s="70">
        <v>115443</v>
      </c>
      <c r="BQ2793" s="71"/>
      <c r="BR2793" s="70"/>
      <c r="BS2793" s="72"/>
      <c r="BT2793" s="72"/>
      <c r="BU2793" s="70">
        <v>126848866</v>
      </c>
      <c r="BV2793" s="70">
        <v>13747142</v>
      </c>
      <c r="BW2793" s="74">
        <v>83751918</v>
      </c>
      <c r="BX2793" s="70">
        <v>224347926</v>
      </c>
    </row>
    <row r="2794" spans="1:76" x14ac:dyDescent="0.3">
      <c r="A2794" s="73" t="s">
        <v>2322</v>
      </c>
      <c r="B2794" s="2" t="s">
        <v>1149</v>
      </c>
      <c r="C2794" s="2" t="s">
        <v>109</v>
      </c>
      <c r="D2794" s="2"/>
      <c r="E2794" s="2"/>
      <c r="F2794" s="17" t="str">
        <f>+Tabela1[[#This Row],[WK]]&amp;Tabela1[[#This Row],[PK]]&amp;Tabela1[[#This Row],[GK]]</f>
        <v>3215</v>
      </c>
      <c r="G2794" s="2" t="s">
        <v>2623</v>
      </c>
      <c r="H2794" s="3">
        <v>3104301499.8200002</v>
      </c>
      <c r="I2794" s="4">
        <v>1.125</v>
      </c>
      <c r="J2794" s="3">
        <v>3492339187.3000002</v>
      </c>
      <c r="K2794" s="11">
        <v>0.02</v>
      </c>
      <c r="L2794" s="3">
        <v>69846784</v>
      </c>
      <c r="M2794" s="3"/>
      <c r="N2794" s="5"/>
      <c r="O2794" s="3">
        <v>475371600.24000007</v>
      </c>
      <c r="P2794" s="4">
        <v>1.125</v>
      </c>
      <c r="Q2794" s="3">
        <v>534793050.26999998</v>
      </c>
      <c r="R2794" s="4">
        <v>1.7000000000000001E-2</v>
      </c>
      <c r="S2794" s="3">
        <v>9091482</v>
      </c>
      <c r="T2794" s="3"/>
      <c r="U2794" s="5"/>
      <c r="V2794" s="3">
        <v>51882705</v>
      </c>
      <c r="W2794" s="5"/>
      <c r="X2794" s="3">
        <v>140934046</v>
      </c>
      <c r="Y2794" s="3">
        <v>22056072</v>
      </c>
      <c r="Z2794" s="3">
        <v>1600140</v>
      </c>
      <c r="AA2794" s="3">
        <v>2715547</v>
      </c>
      <c r="AB2794" s="3">
        <v>96282582</v>
      </c>
      <c r="AC2794" s="3">
        <v>18279705</v>
      </c>
      <c r="AD2794" s="3">
        <v>89051341</v>
      </c>
      <c r="AE2794" s="3">
        <v>0</v>
      </c>
      <c r="AF2794" s="3">
        <v>69846784</v>
      </c>
      <c r="AG2794" s="3">
        <v>9091482</v>
      </c>
      <c r="AH2794" s="3">
        <v>89051341</v>
      </c>
      <c r="AI2794" s="3">
        <v>51882705</v>
      </c>
      <c r="AJ2794" s="3">
        <v>1526792</v>
      </c>
      <c r="AK2794" s="3">
        <v>1526792</v>
      </c>
      <c r="AL2794" s="3">
        <v>4997300</v>
      </c>
      <c r="AM2794" s="3">
        <v>-3470508</v>
      </c>
      <c r="AN2794" s="3">
        <v>4181519</v>
      </c>
      <c r="AO2794" s="3">
        <v>0</v>
      </c>
      <c r="AP2794" s="3">
        <v>-4181519</v>
      </c>
      <c r="AQ2794" s="3">
        <v>0</v>
      </c>
      <c r="AR2794" s="3">
        <f>Tabela1[[#This Row],[Potrzeby finansowe 2027
w tym:]]+Tabela1[[#This Row],[Rozliczenie 2025 potrz. fin.]]</f>
        <v>140934046</v>
      </c>
      <c r="AS2794" s="3">
        <v>0</v>
      </c>
      <c r="AT2794" s="3">
        <v>0</v>
      </c>
      <c r="AU2794" s="3"/>
      <c r="AV2794" s="3"/>
      <c r="AW2794" s="3"/>
      <c r="AX2794" s="3"/>
      <c r="AY2794" s="3"/>
      <c r="AZ2794" s="3"/>
      <c r="BA2794" s="3">
        <v>1600140</v>
      </c>
      <c r="BB2794" s="3">
        <v>0</v>
      </c>
      <c r="BC2794" s="3">
        <v>1875.68</v>
      </c>
      <c r="BD2794" s="3">
        <v>44031.06</v>
      </c>
      <c r="BE2794" s="3">
        <v>41421.9</v>
      </c>
      <c r="BF2794" s="3">
        <v>0</v>
      </c>
      <c r="BG2794" s="3">
        <v>1403737</v>
      </c>
      <c r="BH2794" s="3">
        <v>71481</v>
      </c>
      <c r="BI2794" s="3">
        <v>1311810</v>
      </c>
      <c r="BJ2794" s="3">
        <v>22793636.662500001</v>
      </c>
      <c r="BK2794" s="3">
        <v>14305198.290000003</v>
      </c>
      <c r="BL2794" s="3">
        <v>3365851.59</v>
      </c>
      <c r="BM2794" s="3">
        <v>27222050.309999999</v>
      </c>
      <c r="BN2794" s="53">
        <v>0.75034505422280651</v>
      </c>
      <c r="BO2794" s="54">
        <v>3.4258333999999998E-3</v>
      </c>
      <c r="BP2794" s="70">
        <v>86430</v>
      </c>
      <c r="BQ2794" s="71"/>
      <c r="BR2794" s="70"/>
      <c r="BS2794" s="72"/>
      <c r="BT2794" s="72"/>
      <c r="BU2794" s="70">
        <v>69846784</v>
      </c>
      <c r="BV2794" s="70">
        <v>9091482</v>
      </c>
      <c r="BW2794" s="74">
        <v>89051341</v>
      </c>
      <c r="BX2794" s="70">
        <v>167989607</v>
      </c>
    </row>
    <row r="2795" spans="1:76" x14ac:dyDescent="0.3">
      <c r="A2795" s="73" t="s">
        <v>2322</v>
      </c>
      <c r="B2795" s="2" t="s">
        <v>1149</v>
      </c>
      <c r="C2795" s="2" t="s">
        <v>113</v>
      </c>
      <c r="D2795" s="2"/>
      <c r="E2795" s="2"/>
      <c r="F2795" s="17" t="str">
        <f>+Tabela1[[#This Row],[WK]]&amp;Tabela1[[#This Row],[PK]]&amp;Tabela1[[#This Row],[GK]]</f>
        <v>3216</v>
      </c>
      <c r="G2795" s="2" t="s">
        <v>2624</v>
      </c>
      <c r="H2795" s="3">
        <v>1770867692.0999999</v>
      </c>
      <c r="I2795" s="4">
        <v>1.125</v>
      </c>
      <c r="J2795" s="3">
        <v>1992226153.6099999</v>
      </c>
      <c r="K2795" s="11">
        <v>0.02</v>
      </c>
      <c r="L2795" s="3">
        <v>39844523</v>
      </c>
      <c r="M2795" s="3"/>
      <c r="N2795" s="5"/>
      <c r="O2795" s="3">
        <v>244935090.18000001</v>
      </c>
      <c r="P2795" s="4">
        <v>1.125</v>
      </c>
      <c r="Q2795" s="3">
        <v>275551976.44999999</v>
      </c>
      <c r="R2795" s="4">
        <v>1.7000000000000001E-2</v>
      </c>
      <c r="S2795" s="3">
        <v>4684384</v>
      </c>
      <c r="T2795" s="3"/>
      <c r="U2795" s="5"/>
      <c r="V2795" s="3">
        <v>29665357</v>
      </c>
      <c r="W2795" s="5"/>
      <c r="X2795" s="3">
        <v>88230530</v>
      </c>
      <c r="Y2795" s="3">
        <v>15627058</v>
      </c>
      <c r="Z2795" s="3">
        <v>529869</v>
      </c>
      <c r="AA2795" s="3">
        <v>1510463</v>
      </c>
      <c r="AB2795" s="3">
        <v>56472837</v>
      </c>
      <c r="AC2795" s="3">
        <v>14090303</v>
      </c>
      <c r="AD2795" s="3">
        <v>58565173</v>
      </c>
      <c r="AE2795" s="3">
        <v>0</v>
      </c>
      <c r="AF2795" s="3">
        <v>39844523</v>
      </c>
      <c r="AG2795" s="3">
        <v>4684384</v>
      </c>
      <c r="AH2795" s="3">
        <v>58565173</v>
      </c>
      <c r="AI2795" s="3">
        <v>29665357</v>
      </c>
      <c r="AJ2795" s="3">
        <v>2497040</v>
      </c>
      <c r="AK2795" s="3">
        <v>2497040</v>
      </c>
      <c r="AL2795" s="3">
        <v>2191935</v>
      </c>
      <c r="AM2795" s="3">
        <v>305105</v>
      </c>
      <c r="AN2795" s="3">
        <v>-1385792</v>
      </c>
      <c r="AO2795" s="3">
        <v>0</v>
      </c>
      <c r="AP2795" s="3">
        <v>1385792</v>
      </c>
      <c r="AQ2795" s="3">
        <v>0</v>
      </c>
      <c r="AR2795" s="3">
        <f>Tabela1[[#This Row],[Potrzeby finansowe 2027
w tym:]]+Tabela1[[#This Row],[Rozliczenie 2025 potrz. fin.]]</f>
        <v>88230530</v>
      </c>
      <c r="AS2795" s="3">
        <v>0</v>
      </c>
      <c r="AT2795" s="3">
        <v>0</v>
      </c>
      <c r="AU2795" s="3"/>
      <c r="AV2795" s="3"/>
      <c r="AW2795" s="3"/>
      <c r="AX2795" s="3"/>
      <c r="AY2795" s="3"/>
      <c r="AZ2795" s="3"/>
      <c r="BA2795" s="3">
        <v>529869</v>
      </c>
      <c r="BB2795" s="3">
        <v>0</v>
      </c>
      <c r="BC2795" s="3">
        <v>272.76</v>
      </c>
      <c r="BD2795" s="3">
        <v>10566.75</v>
      </c>
      <c r="BE2795" s="3">
        <v>24066.03</v>
      </c>
      <c r="BF2795" s="3">
        <v>0</v>
      </c>
      <c r="BG2795" s="3">
        <v>829368</v>
      </c>
      <c r="BH2795" s="3">
        <v>42233</v>
      </c>
      <c r="BI2795" s="3">
        <v>681095</v>
      </c>
      <c r="BJ2795" s="3">
        <v>11834514.949999997</v>
      </c>
      <c r="BK2795" s="3">
        <v>8307778.9799999986</v>
      </c>
      <c r="BL2795" s="3">
        <v>367956.08</v>
      </c>
      <c r="BM2795" s="3">
        <v>13371031.720000001</v>
      </c>
      <c r="BN2795" s="53">
        <v>0.71061452513966483</v>
      </c>
      <c r="BO2795" s="54">
        <v>2.0405389E-3</v>
      </c>
      <c r="BP2795" s="70">
        <v>51481</v>
      </c>
      <c r="BQ2795" s="71"/>
      <c r="BR2795" s="70"/>
      <c r="BS2795" s="72"/>
      <c r="BT2795" s="72"/>
      <c r="BU2795" s="70">
        <v>39844523</v>
      </c>
      <c r="BV2795" s="70">
        <v>4684384</v>
      </c>
      <c r="BW2795" s="74">
        <v>58565173</v>
      </c>
      <c r="BX2795" s="70">
        <v>103094080</v>
      </c>
    </row>
    <row r="2796" spans="1:76" x14ac:dyDescent="0.3">
      <c r="A2796" s="73" t="s">
        <v>2322</v>
      </c>
      <c r="B2796" s="2" t="s">
        <v>1149</v>
      </c>
      <c r="C2796" s="2" t="s">
        <v>120</v>
      </c>
      <c r="D2796" s="2"/>
      <c r="E2796" s="2"/>
      <c r="F2796" s="17" t="str">
        <f>+Tabela1[[#This Row],[WK]]&amp;Tabela1[[#This Row],[PK]]&amp;Tabela1[[#This Row],[GK]]</f>
        <v>3217</v>
      </c>
      <c r="G2796" s="2" t="s">
        <v>2625</v>
      </c>
      <c r="H2796" s="3">
        <v>2150389708.3800001</v>
      </c>
      <c r="I2796" s="4">
        <v>1.125</v>
      </c>
      <c r="J2796" s="3">
        <v>2419188421.9299998</v>
      </c>
      <c r="K2796" s="11">
        <v>0.02</v>
      </c>
      <c r="L2796" s="3">
        <v>48383768</v>
      </c>
      <c r="M2796" s="3"/>
      <c r="N2796" s="5"/>
      <c r="O2796" s="3">
        <v>213237827.77999997</v>
      </c>
      <c r="P2796" s="4">
        <v>1.125</v>
      </c>
      <c r="Q2796" s="3">
        <v>239892556.25</v>
      </c>
      <c r="R2796" s="4">
        <v>1.7000000000000001E-2</v>
      </c>
      <c r="S2796" s="3">
        <v>4078173</v>
      </c>
      <c r="T2796" s="3"/>
      <c r="U2796" s="5"/>
      <c r="V2796" s="3">
        <v>34766492</v>
      </c>
      <c r="W2796" s="5"/>
      <c r="X2796" s="3">
        <v>60462598</v>
      </c>
      <c r="Y2796" s="3">
        <v>8179024</v>
      </c>
      <c r="Z2796" s="3">
        <v>2485125</v>
      </c>
      <c r="AA2796" s="3">
        <v>1666598</v>
      </c>
      <c r="AB2796" s="3">
        <v>37017595</v>
      </c>
      <c r="AC2796" s="3">
        <v>11114256</v>
      </c>
      <c r="AD2796" s="3">
        <v>25696106</v>
      </c>
      <c r="AE2796" s="3">
        <v>0</v>
      </c>
      <c r="AF2796" s="3">
        <v>48383768</v>
      </c>
      <c r="AG2796" s="3">
        <v>4078173</v>
      </c>
      <c r="AH2796" s="3">
        <v>25696106</v>
      </c>
      <c r="AI2796" s="3">
        <v>34766492</v>
      </c>
      <c r="AJ2796" s="3">
        <v>3375376</v>
      </c>
      <c r="AK2796" s="3">
        <v>3375376</v>
      </c>
      <c r="AL2796" s="3">
        <v>1882341</v>
      </c>
      <c r="AM2796" s="3">
        <v>1493035</v>
      </c>
      <c r="AN2796" s="3">
        <v>-558067</v>
      </c>
      <c r="AO2796" s="3">
        <v>0</v>
      </c>
      <c r="AP2796" s="3">
        <v>558067</v>
      </c>
      <c r="AQ2796" s="3">
        <v>0</v>
      </c>
      <c r="AR2796" s="3">
        <f>Tabela1[[#This Row],[Potrzeby finansowe 2027
w tym:]]+Tabela1[[#This Row],[Rozliczenie 2025 potrz. fin.]]</f>
        <v>60462598</v>
      </c>
      <c r="AS2796" s="3">
        <v>0</v>
      </c>
      <c r="AT2796" s="3">
        <v>0</v>
      </c>
      <c r="AU2796" s="3"/>
      <c r="AV2796" s="3"/>
      <c r="AW2796" s="3"/>
      <c r="AX2796" s="3"/>
      <c r="AY2796" s="3"/>
      <c r="AZ2796" s="3"/>
      <c r="BA2796" s="3">
        <v>2485125</v>
      </c>
      <c r="BB2796" s="3">
        <v>3488.11</v>
      </c>
      <c r="BC2796" s="3">
        <v>2947.46</v>
      </c>
      <c r="BD2796" s="3">
        <v>65369.74</v>
      </c>
      <c r="BE2796" s="3">
        <v>23620.45</v>
      </c>
      <c r="BF2796" s="3">
        <v>0</v>
      </c>
      <c r="BG2796" s="3">
        <v>960529</v>
      </c>
      <c r="BH2796" s="3">
        <v>48912</v>
      </c>
      <c r="BI2796" s="3">
        <v>706069</v>
      </c>
      <c r="BJ2796" s="3">
        <v>12268448.6675</v>
      </c>
      <c r="BK2796" s="3">
        <v>5637647.1300000008</v>
      </c>
      <c r="BL2796" s="3">
        <v>5367775.66</v>
      </c>
      <c r="BM2796" s="3">
        <v>15787654.83</v>
      </c>
      <c r="BN2796" s="53">
        <v>0.83690437068682211</v>
      </c>
      <c r="BO2796" s="54">
        <v>2.0413147E-3</v>
      </c>
      <c r="BP2796" s="70">
        <v>51500</v>
      </c>
      <c r="BQ2796" s="71"/>
      <c r="BR2796" s="70"/>
      <c r="BS2796" s="72"/>
      <c r="BT2796" s="72"/>
      <c r="BU2796" s="70">
        <v>48383768</v>
      </c>
      <c r="BV2796" s="70">
        <v>4078173</v>
      </c>
      <c r="BW2796" s="74">
        <v>25696106</v>
      </c>
      <c r="BX2796" s="70">
        <v>78158047</v>
      </c>
    </row>
    <row r="2797" spans="1:76" x14ac:dyDescent="0.3">
      <c r="A2797" s="73" t="s">
        <v>2322</v>
      </c>
      <c r="B2797" s="2" t="s">
        <v>1149</v>
      </c>
      <c r="C2797" s="2" t="s">
        <v>126</v>
      </c>
      <c r="D2797" s="2"/>
      <c r="E2797" s="2"/>
      <c r="F2797" s="17" t="str">
        <f>+Tabela1[[#This Row],[WK]]&amp;Tabela1[[#This Row],[PK]]&amp;Tabela1[[#This Row],[GK]]</f>
        <v>3218</v>
      </c>
      <c r="G2797" s="2" t="s">
        <v>2626</v>
      </c>
      <c r="H2797" s="3">
        <v>1261900621.6500001</v>
      </c>
      <c r="I2797" s="4">
        <v>1.125</v>
      </c>
      <c r="J2797" s="3">
        <v>1419638199.3599999</v>
      </c>
      <c r="K2797" s="11">
        <v>0.02</v>
      </c>
      <c r="L2797" s="3">
        <v>28392764</v>
      </c>
      <c r="M2797" s="3"/>
      <c r="N2797" s="5"/>
      <c r="O2797" s="3">
        <v>122050056.84</v>
      </c>
      <c r="P2797" s="4">
        <v>1.125</v>
      </c>
      <c r="Q2797" s="3">
        <v>137306313.94999999</v>
      </c>
      <c r="R2797" s="4">
        <v>1.7000000000000001E-2</v>
      </c>
      <c r="S2797" s="3">
        <v>2334207</v>
      </c>
      <c r="T2797" s="3"/>
      <c r="U2797" s="5"/>
      <c r="V2797" s="3">
        <v>20931214</v>
      </c>
      <c r="W2797" s="5"/>
      <c r="X2797" s="3">
        <v>60916278</v>
      </c>
      <c r="Y2797" s="3">
        <v>15262251</v>
      </c>
      <c r="Z2797" s="3">
        <v>464511</v>
      </c>
      <c r="AA2797" s="3">
        <v>1601826</v>
      </c>
      <c r="AB2797" s="3">
        <v>29637985</v>
      </c>
      <c r="AC2797" s="3">
        <v>13949705</v>
      </c>
      <c r="AD2797" s="3">
        <v>39985063</v>
      </c>
      <c r="AE2797" s="3">
        <v>463429</v>
      </c>
      <c r="AF2797" s="3">
        <v>28392764</v>
      </c>
      <c r="AG2797" s="3">
        <v>2334207</v>
      </c>
      <c r="AH2797" s="3">
        <v>39521634</v>
      </c>
      <c r="AI2797" s="3">
        <v>20931214</v>
      </c>
      <c r="AJ2797" s="3">
        <v>2611891</v>
      </c>
      <c r="AK2797" s="3">
        <v>2611891</v>
      </c>
      <c r="AL2797" s="3">
        <v>974979</v>
      </c>
      <c r="AM2797" s="3">
        <v>1636912</v>
      </c>
      <c r="AN2797" s="3">
        <v>73983</v>
      </c>
      <c r="AO2797" s="3">
        <v>0</v>
      </c>
      <c r="AP2797" s="3">
        <v>-73983</v>
      </c>
      <c r="AQ2797" s="3">
        <v>0</v>
      </c>
      <c r="AR2797" s="3">
        <f>Tabela1[[#This Row],[Potrzeby finansowe 2027
w tym:]]+Tabela1[[#This Row],[Rozliczenie 2025 potrz. fin.]]</f>
        <v>60916278</v>
      </c>
      <c r="AS2797" s="3">
        <v>0</v>
      </c>
      <c r="AT2797" s="3">
        <v>0</v>
      </c>
      <c r="AU2797" s="3"/>
      <c r="AV2797" s="3"/>
      <c r="AW2797" s="3"/>
      <c r="AX2797" s="3"/>
      <c r="AY2797" s="3"/>
      <c r="AZ2797" s="3"/>
      <c r="BA2797" s="3">
        <v>464511</v>
      </c>
      <c r="BB2797" s="3">
        <v>0</v>
      </c>
      <c r="BC2797" s="3">
        <v>168.98</v>
      </c>
      <c r="BD2797" s="3">
        <v>2604.41</v>
      </c>
      <c r="BE2797" s="3">
        <v>34883.07</v>
      </c>
      <c r="BF2797" s="3">
        <v>0</v>
      </c>
      <c r="BG2797" s="3">
        <v>694500</v>
      </c>
      <c r="BH2797" s="3">
        <v>32619</v>
      </c>
      <c r="BI2797" s="3">
        <v>907326</v>
      </c>
      <c r="BJ2797" s="3">
        <v>15765443.770000001</v>
      </c>
      <c r="BK2797" s="3">
        <v>10243414.190000001</v>
      </c>
      <c r="BL2797" s="3">
        <v>260501.25</v>
      </c>
      <c r="BM2797" s="3">
        <v>21567115.82</v>
      </c>
      <c r="BN2797" s="53">
        <v>0.64140650673677291</v>
      </c>
      <c r="BO2797" s="54">
        <v>1.5599629999999999E-3</v>
      </c>
      <c r="BP2797" s="70">
        <v>39357</v>
      </c>
      <c r="BQ2797" s="71"/>
      <c r="BR2797" s="70"/>
      <c r="BS2797" s="72"/>
      <c r="BT2797" s="72"/>
      <c r="BU2797" s="70">
        <v>28392764</v>
      </c>
      <c r="BV2797" s="70">
        <v>2334207</v>
      </c>
      <c r="BW2797" s="74">
        <v>39521634</v>
      </c>
      <c r="BX2797" s="70">
        <v>70248605</v>
      </c>
    </row>
    <row r="2798" spans="1:76" x14ac:dyDescent="0.3">
      <c r="A2798" s="73" t="s">
        <v>2627</v>
      </c>
      <c r="B2798" s="2" t="s">
        <v>11</v>
      </c>
      <c r="C2798" s="2"/>
      <c r="D2798" s="2"/>
      <c r="E2798" s="2"/>
      <c r="F2798" s="17" t="str">
        <f>+Tabela1[[#This Row],[WK]]&amp;Tabela1[[#This Row],[PK]]&amp;Tabela1[[#This Row],[GK]]</f>
        <v>02</v>
      </c>
      <c r="G2798" s="2" t="s">
        <v>2784</v>
      </c>
      <c r="H2798" s="3">
        <v>162857104996.23001</v>
      </c>
      <c r="I2798" s="4">
        <v>1.125</v>
      </c>
      <c r="J2798" s="3">
        <v>183214243120.76001</v>
      </c>
      <c r="K2798" s="11">
        <v>3.5000000000000001E-3</v>
      </c>
      <c r="L2798" s="3">
        <v>641249851</v>
      </c>
      <c r="M2798" s="3"/>
      <c r="N2798" s="5"/>
      <c r="O2798" s="3">
        <v>44062479907.020004</v>
      </c>
      <c r="P2798" s="4">
        <v>1.125</v>
      </c>
      <c r="Q2798" s="3">
        <v>49570289895.400002</v>
      </c>
      <c r="R2798" s="4">
        <v>2.3E-2</v>
      </c>
      <c r="S2798" s="3">
        <v>1140116668</v>
      </c>
      <c r="T2798" s="3"/>
      <c r="U2798" s="5"/>
      <c r="V2798" s="3">
        <v>294216051</v>
      </c>
      <c r="W2798" s="5"/>
      <c r="X2798" s="3">
        <v>297346594</v>
      </c>
      <c r="Y2798" s="3">
        <v>30608032</v>
      </c>
      <c r="Z2798" s="3">
        <v>6551642</v>
      </c>
      <c r="AA2798" s="3">
        <v>124014527</v>
      </c>
      <c r="AB2798" s="3">
        <v>119330024</v>
      </c>
      <c r="AC2798" s="3">
        <v>16842369</v>
      </c>
      <c r="AD2798" s="3">
        <v>129668631</v>
      </c>
      <c r="AE2798" s="3">
        <v>0</v>
      </c>
      <c r="AF2798" s="3">
        <v>641249851</v>
      </c>
      <c r="AG2798" s="3">
        <v>1140116668</v>
      </c>
      <c r="AH2798" s="3">
        <v>129668631</v>
      </c>
      <c r="AI2798" s="3">
        <v>294216051</v>
      </c>
      <c r="AJ2798" s="3">
        <v>65338417</v>
      </c>
      <c r="AK2798" s="3">
        <v>65338417</v>
      </c>
      <c r="AL2798" s="3">
        <v>11730138</v>
      </c>
      <c r="AM2798" s="3">
        <v>53608279</v>
      </c>
      <c r="AN2798" s="3">
        <v>-2195762</v>
      </c>
      <c r="AO2798" s="3">
        <v>0</v>
      </c>
      <c r="AP2798" s="3">
        <v>2195762</v>
      </c>
      <c r="AQ2798" s="3">
        <v>0</v>
      </c>
      <c r="AR2798" s="3">
        <f>Tabela1[[#This Row],[Potrzeby finansowe 2027
w tym:]]+Tabela1[[#This Row],[Rozliczenie 2025 potrz. fin.]]</f>
        <v>297346594</v>
      </c>
      <c r="AS2798" s="3">
        <v>0</v>
      </c>
      <c r="AT2798" s="3">
        <v>0</v>
      </c>
      <c r="AU2798" s="3"/>
      <c r="AV2798" s="3"/>
      <c r="AW2798" s="3"/>
      <c r="AX2798" s="3"/>
      <c r="AY2798" s="3"/>
      <c r="AZ2798" s="3"/>
      <c r="BA2798" s="3">
        <v>6551642</v>
      </c>
      <c r="BB2798" s="3">
        <v>12287.47</v>
      </c>
      <c r="BC2798" s="3">
        <v>11453.53</v>
      </c>
      <c r="BD2798" s="3">
        <v>319232.89</v>
      </c>
      <c r="BE2798" s="3">
        <v>278814.87</v>
      </c>
      <c r="BF2798" s="3">
        <v>7643.74</v>
      </c>
      <c r="BG2798" s="3">
        <v>74923096</v>
      </c>
      <c r="BH2798" s="3">
        <v>2857273</v>
      </c>
      <c r="BI2798" s="3">
        <v>49091431</v>
      </c>
      <c r="BJ2798" s="3">
        <v>657192041.45749998</v>
      </c>
      <c r="BK2798" s="3">
        <v>512528724.53999996</v>
      </c>
      <c r="BL2798" s="3">
        <v>213261717.84999999</v>
      </c>
      <c r="BM2798" s="3">
        <v>152129831.97000003</v>
      </c>
      <c r="BN2798" s="53">
        <v>0.97897356246972955</v>
      </c>
      <c r="BO2798" s="55">
        <v>8.1246361099999997E-2</v>
      </c>
      <c r="BP2798" s="70">
        <v>3038923</v>
      </c>
      <c r="BQ2798" s="71"/>
      <c r="BR2798" s="70"/>
      <c r="BS2798" s="72"/>
      <c r="BT2798" s="72"/>
      <c r="BU2798" s="70">
        <v>641249851</v>
      </c>
      <c r="BV2798" s="70">
        <v>1140116668</v>
      </c>
      <c r="BW2798" s="74">
        <v>129668631</v>
      </c>
      <c r="BX2798" s="70">
        <v>1911035150</v>
      </c>
    </row>
    <row r="2799" spans="1:76" x14ac:dyDescent="0.3">
      <c r="A2799" s="73" t="s">
        <v>2627</v>
      </c>
      <c r="B2799" s="2" t="s">
        <v>18</v>
      </c>
      <c r="C2799" s="2"/>
      <c r="D2799" s="2"/>
      <c r="E2799" s="2"/>
      <c r="F2799" s="17" t="str">
        <f>+Tabela1[[#This Row],[WK]]&amp;Tabela1[[#This Row],[PK]]&amp;Tabela1[[#This Row],[GK]]</f>
        <v>04</v>
      </c>
      <c r="G2799" s="2" t="s">
        <v>2785</v>
      </c>
      <c r="H2799" s="3">
        <v>93860494068.520004</v>
      </c>
      <c r="I2799" s="4">
        <v>1.125</v>
      </c>
      <c r="J2799" s="3">
        <v>105593055827.09</v>
      </c>
      <c r="K2799" s="11">
        <v>3.5000000000000001E-3</v>
      </c>
      <c r="L2799" s="3">
        <v>369575695</v>
      </c>
      <c r="M2799" s="3"/>
      <c r="N2799" s="5"/>
      <c r="O2799" s="3">
        <v>17493407470.230003</v>
      </c>
      <c r="P2799" s="4">
        <v>1.125</v>
      </c>
      <c r="Q2799" s="3">
        <v>19680083404.009998</v>
      </c>
      <c r="R2799" s="4">
        <v>2.3E-2</v>
      </c>
      <c r="S2799" s="3">
        <v>452641918</v>
      </c>
      <c r="T2799" s="3"/>
      <c r="U2799" s="5"/>
      <c r="V2799" s="3">
        <v>144703722</v>
      </c>
      <c r="W2799" s="5"/>
      <c r="X2799" s="3">
        <v>796424245</v>
      </c>
      <c r="Y2799" s="3">
        <v>344788187</v>
      </c>
      <c r="Z2799" s="3">
        <v>7141537</v>
      </c>
      <c r="AA2799" s="3">
        <v>92004068</v>
      </c>
      <c r="AB2799" s="3">
        <v>144279940</v>
      </c>
      <c r="AC2799" s="3">
        <v>208210513</v>
      </c>
      <c r="AD2799" s="3">
        <v>651720522</v>
      </c>
      <c r="AE2799" s="3">
        <v>0</v>
      </c>
      <c r="AF2799" s="3">
        <v>369575695</v>
      </c>
      <c r="AG2799" s="3">
        <v>452641918</v>
      </c>
      <c r="AH2799" s="3">
        <v>651720522</v>
      </c>
      <c r="AI2799" s="3">
        <v>144703722</v>
      </c>
      <c r="AJ2799" s="3">
        <v>81957923</v>
      </c>
      <c r="AK2799" s="3">
        <v>81957923</v>
      </c>
      <c r="AL2799" s="3">
        <v>5729689</v>
      </c>
      <c r="AM2799" s="3">
        <v>76228234</v>
      </c>
      <c r="AN2799" s="3">
        <v>-5155151</v>
      </c>
      <c r="AO2799" s="3">
        <v>0</v>
      </c>
      <c r="AP2799" s="3">
        <v>5155151</v>
      </c>
      <c r="AQ2799" s="3">
        <v>0</v>
      </c>
      <c r="AR2799" s="3">
        <f>Tabela1[[#This Row],[Potrzeby finansowe 2027
w tym:]]+Tabela1[[#This Row],[Rozliczenie 2025 potrz. fin.]]</f>
        <v>796424245</v>
      </c>
      <c r="AS2799" s="3">
        <v>0</v>
      </c>
      <c r="AT2799" s="3">
        <v>0</v>
      </c>
      <c r="AU2799" s="3"/>
      <c r="AV2799" s="3"/>
      <c r="AW2799" s="3"/>
      <c r="AX2799" s="3"/>
      <c r="AY2799" s="3"/>
      <c r="AZ2799" s="3"/>
      <c r="BA2799" s="3">
        <v>7141537</v>
      </c>
      <c r="BB2799" s="3">
        <v>0</v>
      </c>
      <c r="BC2799" s="3">
        <v>10148.91</v>
      </c>
      <c r="BD2799" s="3">
        <v>571301.31999999995</v>
      </c>
      <c r="BE2799" s="3">
        <v>56978.95</v>
      </c>
      <c r="BF2799" s="3">
        <v>0</v>
      </c>
      <c r="BG2799" s="3">
        <v>51706707</v>
      </c>
      <c r="BH2799" s="3">
        <v>1971891</v>
      </c>
      <c r="BI2799" s="3">
        <v>40297361</v>
      </c>
      <c r="BJ2799" s="3">
        <v>539464920.38499999</v>
      </c>
      <c r="BK2799" s="3">
        <v>428988267.83000004</v>
      </c>
      <c r="BL2799" s="3">
        <v>200364030.91</v>
      </c>
      <c r="BM2799" s="3">
        <v>41178548.399999976</v>
      </c>
      <c r="BN2799" s="53">
        <v>0.67636989161113625</v>
      </c>
      <c r="BO2799" s="55">
        <v>5.4277802299999997E-2</v>
      </c>
      <c r="BP2799" s="70">
        <v>2030196</v>
      </c>
      <c r="BQ2799" s="71"/>
      <c r="BR2799" s="70"/>
      <c r="BS2799" s="72"/>
      <c r="BT2799" s="72"/>
      <c r="BU2799" s="70">
        <v>369575695</v>
      </c>
      <c r="BV2799" s="70">
        <v>452641918</v>
      </c>
      <c r="BW2799" s="74">
        <v>651720522</v>
      </c>
      <c r="BX2799" s="70">
        <v>1473938135</v>
      </c>
    </row>
    <row r="2800" spans="1:76" x14ac:dyDescent="0.3">
      <c r="A2800" s="73" t="s">
        <v>2627</v>
      </c>
      <c r="B2800" s="2" t="s">
        <v>23</v>
      </c>
      <c r="C2800" s="2"/>
      <c r="D2800" s="2"/>
      <c r="E2800" s="2"/>
      <c r="F2800" s="17" t="str">
        <f>+Tabela1[[#This Row],[WK]]&amp;Tabela1[[#This Row],[PK]]&amp;Tabela1[[#This Row],[GK]]</f>
        <v>06</v>
      </c>
      <c r="G2800" s="2" t="s">
        <v>2786</v>
      </c>
      <c r="H2800" s="3">
        <v>87715403781.970001</v>
      </c>
      <c r="I2800" s="4">
        <v>1.125</v>
      </c>
      <c r="J2800" s="3">
        <v>98679829254.720001</v>
      </c>
      <c r="K2800" s="11">
        <v>3.5000000000000001E-3</v>
      </c>
      <c r="L2800" s="3">
        <v>345379402</v>
      </c>
      <c r="M2800" s="3"/>
      <c r="N2800" s="5"/>
      <c r="O2800" s="3">
        <v>13734649807.840004</v>
      </c>
      <c r="P2800" s="4">
        <v>1.125</v>
      </c>
      <c r="Q2800" s="3">
        <v>15451481033.82</v>
      </c>
      <c r="R2800" s="4">
        <v>2.3E-2</v>
      </c>
      <c r="S2800" s="3">
        <v>355384064</v>
      </c>
      <c r="T2800" s="3"/>
      <c r="U2800" s="5"/>
      <c r="V2800" s="3">
        <v>200193527</v>
      </c>
      <c r="W2800" s="5"/>
      <c r="X2800" s="3">
        <v>770388481</v>
      </c>
      <c r="Y2800" s="3">
        <v>532551681</v>
      </c>
      <c r="Z2800" s="3">
        <v>8304087</v>
      </c>
      <c r="AA2800" s="3">
        <v>72050755</v>
      </c>
      <c r="AB2800" s="3">
        <v>64991500</v>
      </c>
      <c r="AC2800" s="3">
        <v>92490458</v>
      </c>
      <c r="AD2800" s="3">
        <v>570194953</v>
      </c>
      <c r="AE2800" s="3">
        <v>0</v>
      </c>
      <c r="AF2800" s="3">
        <v>345379402</v>
      </c>
      <c r="AG2800" s="3">
        <v>355384064</v>
      </c>
      <c r="AH2800" s="3">
        <v>570194953</v>
      </c>
      <c r="AI2800" s="3">
        <v>200193527</v>
      </c>
      <c r="AJ2800" s="3">
        <v>65749656</v>
      </c>
      <c r="AK2800" s="3">
        <v>65749656</v>
      </c>
      <c r="AL2800" s="3">
        <v>9876959</v>
      </c>
      <c r="AM2800" s="3">
        <v>55872697</v>
      </c>
      <c r="AN2800" s="3">
        <v>4301635</v>
      </c>
      <c r="AO2800" s="3">
        <v>0</v>
      </c>
      <c r="AP2800" s="3">
        <v>-4301635</v>
      </c>
      <c r="AQ2800" s="3">
        <v>0</v>
      </c>
      <c r="AR2800" s="3">
        <f>Tabela1[[#This Row],[Potrzeby finansowe 2027
w tym:]]+Tabela1[[#This Row],[Rozliczenie 2025 potrz. fin.]]</f>
        <v>770388481</v>
      </c>
      <c r="AS2800" s="3">
        <v>0</v>
      </c>
      <c r="AT2800" s="3">
        <v>0</v>
      </c>
      <c r="AU2800" s="3"/>
      <c r="AV2800" s="3"/>
      <c r="AW2800" s="3"/>
      <c r="AX2800" s="3"/>
      <c r="AY2800" s="3"/>
      <c r="AZ2800" s="3"/>
      <c r="BA2800" s="3">
        <v>8304087</v>
      </c>
      <c r="BB2800" s="3">
        <v>18245.72</v>
      </c>
      <c r="BC2800" s="3">
        <v>12747.26</v>
      </c>
      <c r="BD2800" s="3">
        <v>433723.6</v>
      </c>
      <c r="BE2800" s="3">
        <v>213874.75</v>
      </c>
      <c r="BF2800" s="3">
        <v>95927.41</v>
      </c>
      <c r="BG2800" s="3">
        <v>51939584</v>
      </c>
      <c r="BH2800" s="3">
        <v>1980772</v>
      </c>
      <c r="BI2800" s="3">
        <v>20111171</v>
      </c>
      <c r="BJ2800" s="3">
        <v>269230312.00749999</v>
      </c>
      <c r="BK2800" s="3">
        <v>196433094.92999998</v>
      </c>
      <c r="BL2800" s="3">
        <v>66768320.979999997</v>
      </c>
      <c r="BM2800" s="3">
        <v>157652226.34999999</v>
      </c>
      <c r="BN2800" s="53">
        <v>0.54546820983015187</v>
      </c>
      <c r="BO2800" s="55">
        <v>5.7362348299999998E-2</v>
      </c>
      <c r="BP2800" s="70">
        <v>2145569</v>
      </c>
      <c r="BQ2800" s="71"/>
      <c r="BR2800" s="70"/>
      <c r="BS2800" s="72"/>
      <c r="BT2800" s="72"/>
      <c r="BU2800" s="70">
        <v>345379402</v>
      </c>
      <c r="BV2800" s="70">
        <v>355384064</v>
      </c>
      <c r="BW2800" s="74">
        <v>570194953</v>
      </c>
      <c r="BX2800" s="70">
        <v>1270958419</v>
      </c>
    </row>
    <row r="2801" spans="1:76" x14ac:dyDescent="0.3">
      <c r="A2801" s="73" t="s">
        <v>2627</v>
      </c>
      <c r="B2801" s="2" t="s">
        <v>54</v>
      </c>
      <c r="C2801" s="2"/>
      <c r="D2801" s="2"/>
      <c r="E2801" s="2"/>
      <c r="F2801" s="17" t="str">
        <f>+Tabela1[[#This Row],[WK]]&amp;Tabela1[[#This Row],[PK]]&amp;Tabela1[[#This Row],[GK]]</f>
        <v>08</v>
      </c>
      <c r="G2801" s="2" t="s">
        <v>2787</v>
      </c>
      <c r="H2801" s="3">
        <v>47088185398.339996</v>
      </c>
      <c r="I2801" s="4">
        <v>1.125</v>
      </c>
      <c r="J2801" s="3">
        <v>52974208573.129997</v>
      </c>
      <c r="K2801" s="11">
        <v>3.5000000000000001E-3</v>
      </c>
      <c r="L2801" s="3">
        <v>185409730</v>
      </c>
      <c r="M2801" s="3"/>
      <c r="N2801" s="5"/>
      <c r="O2801" s="3">
        <v>9011522498.8400002</v>
      </c>
      <c r="P2801" s="4">
        <v>1.125</v>
      </c>
      <c r="Q2801" s="3">
        <v>10137962811.200001</v>
      </c>
      <c r="R2801" s="4">
        <v>2.3E-2</v>
      </c>
      <c r="S2801" s="3">
        <v>233173145</v>
      </c>
      <c r="T2801" s="3"/>
      <c r="U2801" s="5"/>
      <c r="V2801" s="3">
        <v>85195104</v>
      </c>
      <c r="W2801" s="5"/>
      <c r="X2801" s="3">
        <v>375697137</v>
      </c>
      <c r="Y2801" s="3">
        <v>273783077</v>
      </c>
      <c r="Z2801" s="3">
        <v>5900255</v>
      </c>
      <c r="AA2801" s="3">
        <v>61507823</v>
      </c>
      <c r="AB2801" s="3">
        <v>31546304</v>
      </c>
      <c r="AC2801" s="3">
        <v>2959678</v>
      </c>
      <c r="AD2801" s="3">
        <v>289715896</v>
      </c>
      <c r="AE2801" s="3">
        <v>0</v>
      </c>
      <c r="AF2801" s="3">
        <v>185409730</v>
      </c>
      <c r="AG2801" s="3">
        <v>233173145</v>
      </c>
      <c r="AH2801" s="3">
        <v>289715896</v>
      </c>
      <c r="AI2801" s="3">
        <v>85195104</v>
      </c>
      <c r="AJ2801" s="3">
        <v>19790429</v>
      </c>
      <c r="AK2801" s="3">
        <v>19004292</v>
      </c>
      <c r="AL2801" s="3">
        <v>7644486</v>
      </c>
      <c r="AM2801" s="3">
        <v>11359806</v>
      </c>
      <c r="AN2801" s="3">
        <v>-706052</v>
      </c>
      <c r="AO2801" s="3">
        <v>-80084.935000000522</v>
      </c>
      <c r="AP2801" s="3">
        <v>0</v>
      </c>
      <c r="AQ2801" s="3">
        <v>-786137</v>
      </c>
      <c r="AR2801" s="3">
        <f>Tabela1[[#This Row],[Potrzeby finansowe 2027
w tym:]]+Tabela1[[#This Row],[Rozliczenie 2025 potrz. fin.]]</f>
        <v>374911000</v>
      </c>
      <c r="AS2801" s="3">
        <v>0</v>
      </c>
      <c r="AT2801" s="3">
        <v>0</v>
      </c>
      <c r="AU2801" s="3"/>
      <c r="AV2801" s="3"/>
      <c r="AW2801" s="3"/>
      <c r="AX2801" s="3"/>
      <c r="AY2801" s="3"/>
      <c r="AZ2801" s="3"/>
      <c r="BA2801" s="3">
        <v>5900255</v>
      </c>
      <c r="BB2801" s="3">
        <v>13486.03</v>
      </c>
      <c r="BC2801" s="3">
        <v>5275</v>
      </c>
      <c r="BD2801" s="3">
        <v>284007.65000000002</v>
      </c>
      <c r="BE2801" s="3">
        <v>188638.76</v>
      </c>
      <c r="BF2801" s="3">
        <v>113018.2</v>
      </c>
      <c r="BG2801" s="3">
        <v>41734631</v>
      </c>
      <c r="BH2801" s="3">
        <v>963601</v>
      </c>
      <c r="BI2801" s="3">
        <v>19773192</v>
      </c>
      <c r="BJ2801" s="3">
        <v>264705756.66999999</v>
      </c>
      <c r="BK2801" s="3">
        <v>159458969.44</v>
      </c>
      <c r="BL2801" s="3">
        <v>172540522.38999999</v>
      </c>
      <c r="BM2801" s="3">
        <v>75906104.140000015</v>
      </c>
      <c r="BN2801" s="53">
        <v>0.58038979908813071</v>
      </c>
      <c r="BO2801" s="55">
        <v>3.4108548400000001E-2</v>
      </c>
      <c r="BP2801" s="70">
        <v>1204501</v>
      </c>
      <c r="BQ2801" s="71"/>
      <c r="BR2801" s="70"/>
      <c r="BS2801" s="72"/>
      <c r="BT2801" s="72"/>
      <c r="BU2801" s="70">
        <v>185409730</v>
      </c>
      <c r="BV2801" s="70">
        <v>233173145</v>
      </c>
      <c r="BW2801" s="74">
        <v>289715896</v>
      </c>
      <c r="BX2801" s="70">
        <v>708298771</v>
      </c>
    </row>
    <row r="2802" spans="1:76" x14ac:dyDescent="0.3">
      <c r="A2802" s="73" t="s">
        <v>2627</v>
      </c>
      <c r="B2802" s="2" t="s">
        <v>69</v>
      </c>
      <c r="C2802" s="2"/>
      <c r="D2802" s="2"/>
      <c r="E2802" s="2"/>
      <c r="F2802" s="17" t="str">
        <f>+Tabela1[[#This Row],[WK]]&amp;Tabela1[[#This Row],[PK]]&amp;Tabela1[[#This Row],[GK]]</f>
        <v>10</v>
      </c>
      <c r="G2802" s="2" t="s">
        <v>2788</v>
      </c>
      <c r="H2802" s="3">
        <v>125952082006.78999</v>
      </c>
      <c r="I2802" s="4">
        <v>1.125</v>
      </c>
      <c r="J2802" s="3">
        <v>141696092257.64001</v>
      </c>
      <c r="K2802" s="11">
        <v>3.5000000000000001E-3</v>
      </c>
      <c r="L2802" s="3">
        <v>495936323</v>
      </c>
      <c r="M2802" s="3"/>
      <c r="N2802" s="5"/>
      <c r="O2802" s="3">
        <v>28700906155.340004</v>
      </c>
      <c r="P2802" s="4">
        <v>1.125</v>
      </c>
      <c r="Q2802" s="3">
        <v>32288519424.759998</v>
      </c>
      <c r="R2802" s="4">
        <v>2.3E-2</v>
      </c>
      <c r="S2802" s="3">
        <v>742635947</v>
      </c>
      <c r="T2802" s="3"/>
      <c r="U2802" s="5"/>
      <c r="V2802" s="3">
        <v>243300036</v>
      </c>
      <c r="W2802" s="5"/>
      <c r="X2802" s="3">
        <v>395750847</v>
      </c>
      <c r="Y2802" s="3">
        <v>33673834</v>
      </c>
      <c r="Z2802" s="3">
        <v>3310659</v>
      </c>
      <c r="AA2802" s="3">
        <v>95813405</v>
      </c>
      <c r="AB2802" s="3">
        <v>53231214</v>
      </c>
      <c r="AC2802" s="3">
        <v>209721735</v>
      </c>
      <c r="AD2802" s="3">
        <v>200696024</v>
      </c>
      <c r="AE2802" s="3">
        <v>0</v>
      </c>
      <c r="AF2802" s="3">
        <v>495936323</v>
      </c>
      <c r="AG2802" s="3">
        <v>742635947</v>
      </c>
      <c r="AH2802" s="3">
        <v>200696024</v>
      </c>
      <c r="AI2802" s="3">
        <v>243300036</v>
      </c>
      <c r="AJ2802" s="3">
        <v>31368280</v>
      </c>
      <c r="AK2802" s="3">
        <v>31368280</v>
      </c>
      <c r="AL2802" s="3">
        <v>16479228</v>
      </c>
      <c r="AM2802" s="3">
        <v>14889052</v>
      </c>
      <c r="AN2802" s="3">
        <v>1449331</v>
      </c>
      <c r="AO2802" s="3">
        <v>0</v>
      </c>
      <c r="AP2802" s="3">
        <v>-1449331</v>
      </c>
      <c r="AQ2802" s="3">
        <v>0</v>
      </c>
      <c r="AR2802" s="3">
        <f>Tabela1[[#This Row],[Potrzeby finansowe 2027
w tym:]]+Tabela1[[#This Row],[Rozliczenie 2025 potrz. fin.]]</f>
        <v>395750847</v>
      </c>
      <c r="AS2802" s="3">
        <v>0</v>
      </c>
      <c r="AT2802" s="3">
        <v>0</v>
      </c>
      <c r="AU2802" s="3"/>
      <c r="AV2802" s="3"/>
      <c r="AW2802" s="3"/>
      <c r="AX2802" s="3"/>
      <c r="AY2802" s="3"/>
      <c r="AZ2802" s="3"/>
      <c r="BA2802" s="3">
        <v>3310659</v>
      </c>
      <c r="BB2802" s="3">
        <v>71.61</v>
      </c>
      <c r="BC2802" s="3">
        <v>7401.65</v>
      </c>
      <c r="BD2802" s="3">
        <v>259549.49</v>
      </c>
      <c r="BE2802" s="3">
        <v>17693.14</v>
      </c>
      <c r="BF2802" s="3">
        <v>560.53</v>
      </c>
      <c r="BG2802" s="3">
        <v>61066191</v>
      </c>
      <c r="BH2802" s="3">
        <v>2328825</v>
      </c>
      <c r="BI2802" s="3">
        <v>34747214</v>
      </c>
      <c r="BJ2802" s="3">
        <v>465164531.32750005</v>
      </c>
      <c r="BK2802" s="3">
        <v>366684676.97000003</v>
      </c>
      <c r="BL2802" s="3">
        <v>154967850.84</v>
      </c>
      <c r="BM2802" s="3">
        <v>83983715.75</v>
      </c>
      <c r="BN2802" s="53">
        <v>0.9671326218748435</v>
      </c>
      <c r="BO2802" s="55">
        <v>5.71823318E-2</v>
      </c>
      <c r="BP2802" s="70">
        <v>2138836</v>
      </c>
      <c r="BQ2802" s="71"/>
      <c r="BR2802" s="70"/>
      <c r="BS2802" s="72"/>
      <c r="BT2802" s="72"/>
      <c r="BU2802" s="70">
        <v>495936323</v>
      </c>
      <c r="BV2802" s="70">
        <v>742635947</v>
      </c>
      <c r="BW2802" s="74">
        <v>200696024</v>
      </c>
      <c r="BX2802" s="70">
        <v>1439268294</v>
      </c>
    </row>
    <row r="2803" spans="1:76" x14ac:dyDescent="0.3">
      <c r="A2803" s="73" t="s">
        <v>2627</v>
      </c>
      <c r="B2803" s="2" t="s">
        <v>72</v>
      </c>
      <c r="C2803" s="2"/>
      <c r="D2803" s="2"/>
      <c r="E2803" s="2"/>
      <c r="F2803" s="17" t="str">
        <f>+Tabela1[[#This Row],[WK]]&amp;Tabela1[[#This Row],[PK]]&amp;Tabela1[[#This Row],[GK]]</f>
        <v>12</v>
      </c>
      <c r="G2803" s="2" t="s">
        <v>2789</v>
      </c>
      <c r="H2803" s="3">
        <v>183091611055.38</v>
      </c>
      <c r="I2803" s="4">
        <v>1.125</v>
      </c>
      <c r="J2803" s="3">
        <v>205978062437.29999</v>
      </c>
      <c r="K2803" s="11">
        <v>3.5000000000000001E-3</v>
      </c>
      <c r="L2803" s="3">
        <v>720923219</v>
      </c>
      <c r="M2803" s="3"/>
      <c r="N2803" s="5"/>
      <c r="O2803" s="3">
        <v>43404323960.009995</v>
      </c>
      <c r="P2803" s="4">
        <v>1.125</v>
      </c>
      <c r="Q2803" s="3">
        <v>48829864455.010002</v>
      </c>
      <c r="R2803" s="4">
        <v>2.3E-2</v>
      </c>
      <c r="S2803" s="3">
        <v>1123086882</v>
      </c>
      <c r="T2803" s="3"/>
      <c r="U2803" s="5"/>
      <c r="V2803" s="3">
        <v>335523062</v>
      </c>
      <c r="W2803" s="5"/>
      <c r="X2803" s="3">
        <v>488705825</v>
      </c>
      <c r="Y2803" s="3">
        <v>0</v>
      </c>
      <c r="Z2803" s="3">
        <v>11664173</v>
      </c>
      <c r="AA2803" s="3">
        <v>134799489</v>
      </c>
      <c r="AB2803" s="3">
        <v>115261040</v>
      </c>
      <c r="AC2803" s="3">
        <v>226981123</v>
      </c>
      <c r="AD2803" s="3">
        <v>226235235</v>
      </c>
      <c r="AE2803" s="3">
        <v>0</v>
      </c>
      <c r="AF2803" s="3">
        <v>720923219</v>
      </c>
      <c r="AG2803" s="3">
        <v>1123086882</v>
      </c>
      <c r="AH2803" s="3">
        <v>226235235</v>
      </c>
      <c r="AI2803" s="3">
        <v>335523062</v>
      </c>
      <c r="AJ2803" s="3">
        <v>33452190</v>
      </c>
      <c r="AK2803" s="3">
        <v>33452190</v>
      </c>
      <c r="AL2803" s="3">
        <v>26682588</v>
      </c>
      <c r="AM2803" s="3">
        <v>6769602</v>
      </c>
      <c r="AN2803" s="3">
        <v>5422076</v>
      </c>
      <c r="AO2803" s="3">
        <v>0</v>
      </c>
      <c r="AP2803" s="3">
        <v>-5422076</v>
      </c>
      <c r="AQ2803" s="3">
        <v>0</v>
      </c>
      <c r="AR2803" s="3">
        <f>Tabela1[[#This Row],[Potrzeby finansowe 2027
w tym:]]+Tabela1[[#This Row],[Rozliczenie 2025 potrz. fin.]]</f>
        <v>488705825</v>
      </c>
      <c r="AS2803" s="3">
        <v>0</v>
      </c>
      <c r="AT2803" s="3">
        <v>0</v>
      </c>
      <c r="AU2803" s="3"/>
      <c r="AV2803" s="3"/>
      <c r="AW2803" s="3"/>
      <c r="AX2803" s="3"/>
      <c r="AY2803" s="3"/>
      <c r="AZ2803" s="3"/>
      <c r="BA2803" s="3">
        <v>11664173</v>
      </c>
      <c r="BB2803" s="3">
        <v>37845.07</v>
      </c>
      <c r="BC2803" s="3">
        <v>3911.06</v>
      </c>
      <c r="BD2803" s="3">
        <v>752512.38</v>
      </c>
      <c r="BE2803" s="3">
        <v>34067.769999999997</v>
      </c>
      <c r="BF2803" s="3">
        <v>0</v>
      </c>
      <c r="BG2803" s="3">
        <v>89923826</v>
      </c>
      <c r="BH2803" s="3">
        <v>3429342</v>
      </c>
      <c r="BI2803" s="3">
        <v>44875663</v>
      </c>
      <c r="BJ2803" s="3">
        <v>600755119.51750004</v>
      </c>
      <c r="BK2803" s="3">
        <v>385174846.70000005</v>
      </c>
      <c r="BL2803" s="3">
        <v>361791294.55000001</v>
      </c>
      <c r="BM2803" s="3">
        <v>138738502.16999996</v>
      </c>
      <c r="BN2803" s="53">
        <v>1.0487666382751308</v>
      </c>
      <c r="BO2803" s="55">
        <v>7.8507095700000001E-2</v>
      </c>
      <c r="BP2803" s="70">
        <v>2936464</v>
      </c>
      <c r="BQ2803" s="71"/>
      <c r="BR2803" s="70"/>
      <c r="BS2803" s="72"/>
      <c r="BT2803" s="72"/>
      <c r="BU2803" s="70">
        <v>720923219</v>
      </c>
      <c r="BV2803" s="70">
        <v>1123086882</v>
      </c>
      <c r="BW2803" s="74">
        <v>226235235</v>
      </c>
      <c r="BX2803" s="70">
        <v>2070245336</v>
      </c>
    </row>
    <row r="2804" spans="1:76" x14ac:dyDescent="0.3">
      <c r="A2804" s="73" t="s">
        <v>2627</v>
      </c>
      <c r="B2804" s="2" t="s">
        <v>76</v>
      </c>
      <c r="C2804" s="2"/>
      <c r="D2804" s="2"/>
      <c r="E2804" s="2"/>
      <c r="F2804" s="17" t="str">
        <f>+Tabela1[[#This Row],[WK]]&amp;Tabela1[[#This Row],[PK]]&amp;Tabela1[[#This Row],[GK]]</f>
        <v>14</v>
      </c>
      <c r="G2804" s="2" t="s">
        <v>2790</v>
      </c>
      <c r="H2804" s="3">
        <v>369442870180.54999</v>
      </c>
      <c r="I2804" s="4">
        <v>1.125</v>
      </c>
      <c r="J2804" s="3">
        <v>415623228953.12</v>
      </c>
      <c r="K2804" s="11">
        <v>3.5000000000000001E-3</v>
      </c>
      <c r="L2804" s="3">
        <v>1454681301</v>
      </c>
      <c r="M2804" s="3"/>
      <c r="N2804" s="5"/>
      <c r="O2804" s="3">
        <v>191694915811.17999</v>
      </c>
      <c r="P2804" s="4">
        <v>1.125</v>
      </c>
      <c r="Q2804" s="3">
        <v>215656780287.57999</v>
      </c>
      <c r="R2804" s="4">
        <v>2.3E-2</v>
      </c>
      <c r="S2804" s="3">
        <v>4960105947</v>
      </c>
      <c r="T2804" s="3"/>
      <c r="U2804" s="5"/>
      <c r="V2804" s="3">
        <v>477779760</v>
      </c>
      <c r="W2804" s="5"/>
      <c r="X2804" s="3">
        <v>517224312</v>
      </c>
      <c r="Y2804" s="3">
        <v>0</v>
      </c>
      <c r="Z2804" s="3">
        <v>16190628</v>
      </c>
      <c r="AA2804" s="3">
        <v>272524024</v>
      </c>
      <c r="AB2804" s="3">
        <v>228509660</v>
      </c>
      <c r="AC2804" s="3">
        <v>0</v>
      </c>
      <c r="AD2804" s="3">
        <v>83747349</v>
      </c>
      <c r="AE2804" s="3">
        <v>967595278</v>
      </c>
      <c r="AF2804" s="3">
        <v>1454681301</v>
      </c>
      <c r="AG2804" s="3">
        <v>4076258018</v>
      </c>
      <c r="AH2804" s="3">
        <v>0</v>
      </c>
      <c r="AI2804" s="3">
        <v>477779760</v>
      </c>
      <c r="AJ2804" s="3">
        <v>53980254</v>
      </c>
      <c r="AK2804" s="3">
        <v>59810656</v>
      </c>
      <c r="AL2804" s="3">
        <v>40778818</v>
      </c>
      <c r="AM2804" s="3">
        <v>19031838</v>
      </c>
      <c r="AN2804" s="3">
        <v>5830402</v>
      </c>
      <c r="AO2804" s="3">
        <v>0</v>
      </c>
      <c r="AP2804" s="3">
        <v>0</v>
      </c>
      <c r="AQ2804" s="3">
        <v>5830402</v>
      </c>
      <c r="AR2804" s="3">
        <f>Tabela1[[#This Row],[Potrzeby finansowe 2027
w tym:]]+Tabela1[[#This Row],[Rozliczenie 2025 potrz. fin.]]</f>
        <v>523054714</v>
      </c>
      <c r="AS2804" s="3">
        <v>0</v>
      </c>
      <c r="AT2804" s="3">
        <v>0</v>
      </c>
      <c r="AU2804" s="3"/>
      <c r="AV2804" s="3"/>
      <c r="AW2804" s="3"/>
      <c r="AX2804" s="3"/>
      <c r="AY2804" s="3"/>
      <c r="AZ2804" s="3"/>
      <c r="BA2804" s="3">
        <v>16190628</v>
      </c>
      <c r="BB2804" s="3">
        <v>38461.160000000003</v>
      </c>
      <c r="BC2804" s="3">
        <v>20413.439999999999</v>
      </c>
      <c r="BD2804" s="3">
        <v>984910.46</v>
      </c>
      <c r="BE2804" s="3">
        <v>254245.01</v>
      </c>
      <c r="BF2804" s="3">
        <v>0</v>
      </c>
      <c r="BG2804" s="3">
        <v>144373972</v>
      </c>
      <c r="BH2804" s="3">
        <v>5505857</v>
      </c>
      <c r="BI2804" s="3">
        <v>128150052</v>
      </c>
      <c r="BJ2804" s="3">
        <v>1715557940.2399998</v>
      </c>
      <c r="BK2804" s="3">
        <v>1585498821.0999999</v>
      </c>
      <c r="BL2804" s="3">
        <v>232504160.28999999</v>
      </c>
      <c r="BM2804" s="3">
        <v>55228155.980000019</v>
      </c>
      <c r="BN2804" s="53">
        <v>2.051538988259265</v>
      </c>
      <c r="BO2804" s="55">
        <v>0.13961382010000001</v>
      </c>
      <c r="BP2804" s="70">
        <v>5222087</v>
      </c>
      <c r="BQ2804" s="71"/>
      <c r="BR2804" s="70"/>
      <c r="BS2804" s="72"/>
      <c r="BT2804" s="72"/>
      <c r="BU2804" s="70">
        <v>1454681301</v>
      </c>
      <c r="BV2804" s="70">
        <v>4076258018</v>
      </c>
      <c r="BW2804" s="74">
        <v>0</v>
      </c>
      <c r="BX2804" s="70">
        <v>5530939319</v>
      </c>
    </row>
    <row r="2805" spans="1:76" x14ac:dyDescent="0.3">
      <c r="A2805" s="73" t="s">
        <v>2627</v>
      </c>
      <c r="B2805" s="2" t="s">
        <v>113</v>
      </c>
      <c r="C2805" s="2"/>
      <c r="D2805" s="2"/>
      <c r="E2805" s="2"/>
      <c r="F2805" s="17" t="str">
        <f>+Tabela1[[#This Row],[WK]]&amp;Tabela1[[#This Row],[PK]]&amp;Tabela1[[#This Row],[GK]]</f>
        <v>16</v>
      </c>
      <c r="G2805" s="2" t="s">
        <v>2791</v>
      </c>
      <c r="H2805" s="3">
        <v>44222389816.660004</v>
      </c>
      <c r="I2805" s="4">
        <v>1.125</v>
      </c>
      <c r="J2805" s="3">
        <v>49750188543.739998</v>
      </c>
      <c r="K2805" s="11">
        <v>3.5000000000000001E-3</v>
      </c>
      <c r="L2805" s="3">
        <v>174125660</v>
      </c>
      <c r="M2805" s="3"/>
      <c r="N2805" s="5"/>
      <c r="O2805" s="3">
        <v>7507235656.5600004</v>
      </c>
      <c r="P2805" s="4">
        <v>1.125</v>
      </c>
      <c r="Q2805" s="3">
        <v>8445640113.6300001</v>
      </c>
      <c r="R2805" s="4">
        <v>2.3E-2</v>
      </c>
      <c r="S2805" s="3">
        <v>194249723</v>
      </c>
      <c r="T2805" s="3"/>
      <c r="U2805" s="5"/>
      <c r="V2805" s="3">
        <v>75436974</v>
      </c>
      <c r="W2805" s="5"/>
      <c r="X2805" s="3">
        <v>353284486</v>
      </c>
      <c r="Y2805" s="3">
        <v>245090058</v>
      </c>
      <c r="Z2805" s="3">
        <v>2618699</v>
      </c>
      <c r="AA2805" s="3">
        <v>54692811</v>
      </c>
      <c r="AB2805" s="3">
        <v>23996264</v>
      </c>
      <c r="AC2805" s="3">
        <v>26886654</v>
      </c>
      <c r="AD2805" s="3">
        <v>278000578</v>
      </c>
      <c r="AE2805" s="3">
        <v>0</v>
      </c>
      <c r="AF2805" s="3">
        <v>174125660</v>
      </c>
      <c r="AG2805" s="3">
        <v>194249723</v>
      </c>
      <c r="AH2805" s="3">
        <v>278000578</v>
      </c>
      <c r="AI2805" s="3">
        <v>75436974</v>
      </c>
      <c r="AJ2805" s="3">
        <v>35106382</v>
      </c>
      <c r="AK2805" s="3">
        <v>35259448</v>
      </c>
      <c r="AL2805" s="3">
        <v>3350366</v>
      </c>
      <c r="AM2805" s="3">
        <v>31909082</v>
      </c>
      <c r="AN2805" s="3">
        <v>153066</v>
      </c>
      <c r="AO2805" s="3">
        <v>0</v>
      </c>
      <c r="AP2805" s="3">
        <v>0</v>
      </c>
      <c r="AQ2805" s="3">
        <v>153066</v>
      </c>
      <c r="AR2805" s="3">
        <f>Tabela1[[#This Row],[Potrzeby finansowe 2027
w tym:]]+Tabela1[[#This Row],[Rozliczenie 2025 potrz. fin.]]</f>
        <v>353437552</v>
      </c>
      <c r="AS2805" s="3">
        <v>0</v>
      </c>
      <c r="AT2805" s="3">
        <v>0</v>
      </c>
      <c r="AU2805" s="3"/>
      <c r="AV2805" s="3"/>
      <c r="AW2805" s="3"/>
      <c r="AX2805" s="3"/>
      <c r="AY2805" s="3"/>
      <c r="AZ2805" s="3"/>
      <c r="BA2805" s="3">
        <v>2618699</v>
      </c>
      <c r="BB2805" s="3">
        <v>0</v>
      </c>
      <c r="BC2805" s="3">
        <v>1642.96</v>
      </c>
      <c r="BD2805" s="3">
        <v>195263.47</v>
      </c>
      <c r="BE2805" s="3">
        <v>25803.77</v>
      </c>
      <c r="BF2805" s="3">
        <v>56093.05</v>
      </c>
      <c r="BG2805" s="3">
        <v>41734631</v>
      </c>
      <c r="BH2805" s="3">
        <v>923536</v>
      </c>
      <c r="BI2805" s="3">
        <v>12958180</v>
      </c>
      <c r="BJ2805" s="3">
        <v>173472484.0575</v>
      </c>
      <c r="BK2805" s="3">
        <v>117093402.37</v>
      </c>
      <c r="BL2805" s="3">
        <v>80153929.620000005</v>
      </c>
      <c r="BM2805" s="3">
        <v>65208467.50999999</v>
      </c>
      <c r="BN2805" s="53">
        <v>0.57646508676119379</v>
      </c>
      <c r="BO2805" s="55">
        <v>2.8532732099999999E-2</v>
      </c>
      <c r="BP2805" s="70">
        <v>1067233</v>
      </c>
      <c r="BQ2805" s="71"/>
      <c r="BR2805" s="70"/>
      <c r="BS2805" s="72"/>
      <c r="BT2805" s="72"/>
      <c r="BU2805" s="70">
        <v>174125660</v>
      </c>
      <c r="BV2805" s="70">
        <v>194249723</v>
      </c>
      <c r="BW2805" s="74">
        <v>278000578</v>
      </c>
      <c r="BX2805" s="70">
        <v>646375961</v>
      </c>
    </row>
    <row r="2806" spans="1:76" x14ac:dyDescent="0.3">
      <c r="A2806" s="73" t="s">
        <v>2627</v>
      </c>
      <c r="B2806" s="2" t="s">
        <v>126</v>
      </c>
      <c r="C2806" s="2"/>
      <c r="D2806" s="2"/>
      <c r="E2806" s="2"/>
      <c r="F2806" s="17" t="str">
        <f>+Tabela1[[#This Row],[WK]]&amp;Tabela1[[#This Row],[PK]]&amp;Tabela1[[#This Row],[GK]]</f>
        <v>18</v>
      </c>
      <c r="G2806" s="2" t="s">
        <v>2792</v>
      </c>
      <c r="H2806" s="3">
        <v>89588429155.149994</v>
      </c>
      <c r="I2806" s="4">
        <v>1.125</v>
      </c>
      <c r="J2806" s="3">
        <v>100786982799.53999</v>
      </c>
      <c r="K2806" s="11">
        <v>3.5000000000000001E-3</v>
      </c>
      <c r="L2806" s="3">
        <v>352754440</v>
      </c>
      <c r="M2806" s="3"/>
      <c r="N2806" s="5"/>
      <c r="O2806" s="3">
        <v>18750865402.120003</v>
      </c>
      <c r="P2806" s="4">
        <v>1.125</v>
      </c>
      <c r="Q2806" s="3">
        <v>21094723577.389999</v>
      </c>
      <c r="R2806" s="4">
        <v>2.3E-2</v>
      </c>
      <c r="S2806" s="3">
        <v>485178642</v>
      </c>
      <c r="T2806" s="3"/>
      <c r="U2806" s="5"/>
      <c r="V2806" s="3">
        <v>219035312</v>
      </c>
      <c r="W2806" s="5"/>
      <c r="X2806" s="3">
        <v>757192401</v>
      </c>
      <c r="Y2806" s="3">
        <v>305150823</v>
      </c>
      <c r="Z2806" s="3">
        <v>12891070</v>
      </c>
      <c r="AA2806" s="3">
        <v>103842946</v>
      </c>
      <c r="AB2806" s="3">
        <v>58183351</v>
      </c>
      <c r="AC2806" s="3">
        <v>277124211</v>
      </c>
      <c r="AD2806" s="3">
        <v>538157090</v>
      </c>
      <c r="AE2806" s="3">
        <v>0</v>
      </c>
      <c r="AF2806" s="3">
        <v>352754440</v>
      </c>
      <c r="AG2806" s="3">
        <v>485178642</v>
      </c>
      <c r="AH2806" s="3">
        <v>538157090</v>
      </c>
      <c r="AI2806" s="3">
        <v>219035312</v>
      </c>
      <c r="AJ2806" s="3">
        <v>49865603</v>
      </c>
      <c r="AK2806" s="3">
        <v>49865603</v>
      </c>
      <c r="AL2806" s="3">
        <v>17141448</v>
      </c>
      <c r="AM2806" s="3">
        <v>32724155</v>
      </c>
      <c r="AN2806" s="3">
        <v>1217879</v>
      </c>
      <c r="AO2806" s="3">
        <v>0</v>
      </c>
      <c r="AP2806" s="3">
        <v>-1217879</v>
      </c>
      <c r="AQ2806" s="3">
        <v>0</v>
      </c>
      <c r="AR2806" s="3">
        <f>Tabela1[[#This Row],[Potrzeby finansowe 2027
w tym:]]+Tabela1[[#This Row],[Rozliczenie 2025 potrz. fin.]]</f>
        <v>757192401</v>
      </c>
      <c r="AS2806" s="3">
        <v>0</v>
      </c>
      <c r="AT2806" s="3">
        <v>0</v>
      </c>
      <c r="AU2806" s="3"/>
      <c r="AV2806" s="3"/>
      <c r="AW2806" s="3"/>
      <c r="AX2806" s="3"/>
      <c r="AY2806" s="3"/>
      <c r="AZ2806" s="3"/>
      <c r="BA2806" s="3">
        <v>12891070</v>
      </c>
      <c r="BB2806" s="3">
        <v>45963.12</v>
      </c>
      <c r="BC2806" s="3">
        <v>12782.04</v>
      </c>
      <c r="BD2806" s="3">
        <v>717553.99</v>
      </c>
      <c r="BE2806" s="3">
        <v>139700.57</v>
      </c>
      <c r="BF2806" s="3">
        <v>21918.1</v>
      </c>
      <c r="BG2806" s="3">
        <v>53853467</v>
      </c>
      <c r="BH2806" s="3">
        <v>2053760</v>
      </c>
      <c r="BI2806" s="3">
        <v>49989479</v>
      </c>
      <c r="BJ2806" s="3">
        <v>669214301.26499987</v>
      </c>
      <c r="BK2806" s="3">
        <v>421022817.70999992</v>
      </c>
      <c r="BL2806" s="3">
        <v>397404682.31</v>
      </c>
      <c r="BM2806" s="3">
        <v>197956569.60000002</v>
      </c>
      <c r="BN2806" s="53">
        <v>0.70372597157506223</v>
      </c>
      <c r="BO2806" s="55">
        <v>5.3165760499999999E-2</v>
      </c>
      <c r="BP2806" s="70">
        <v>1988601</v>
      </c>
      <c r="BQ2806" s="71"/>
      <c r="BR2806" s="70"/>
      <c r="BS2806" s="72"/>
      <c r="BT2806" s="72"/>
      <c r="BU2806" s="70">
        <v>352754440</v>
      </c>
      <c r="BV2806" s="70">
        <v>485178642</v>
      </c>
      <c r="BW2806" s="74">
        <v>538157090</v>
      </c>
      <c r="BX2806" s="70">
        <v>1376090172</v>
      </c>
    </row>
    <row r="2807" spans="1:76" x14ac:dyDescent="0.3">
      <c r="A2807" s="73" t="s">
        <v>2627</v>
      </c>
      <c r="B2807" s="2" t="s">
        <v>140</v>
      </c>
      <c r="C2807" s="2"/>
      <c r="D2807" s="2"/>
      <c r="E2807" s="2"/>
      <c r="F2807" s="17" t="str">
        <f>+Tabela1[[#This Row],[WK]]&amp;Tabela1[[#This Row],[PK]]&amp;Tabela1[[#This Row],[GK]]</f>
        <v>20</v>
      </c>
      <c r="G2807" s="2" t="s">
        <v>2793</v>
      </c>
      <c r="H2807" s="3">
        <v>50484786781.239998</v>
      </c>
      <c r="I2807" s="4">
        <v>1.125</v>
      </c>
      <c r="J2807" s="3">
        <v>56795385128.900002</v>
      </c>
      <c r="K2807" s="11">
        <v>3.5000000000000001E-3</v>
      </c>
      <c r="L2807" s="3">
        <v>198783848</v>
      </c>
      <c r="M2807" s="3"/>
      <c r="N2807" s="5"/>
      <c r="O2807" s="3">
        <v>7865576082.0000029</v>
      </c>
      <c r="P2807" s="4">
        <v>1.125</v>
      </c>
      <c r="Q2807" s="3">
        <v>8848773092.25</v>
      </c>
      <c r="R2807" s="4">
        <v>2.3E-2</v>
      </c>
      <c r="S2807" s="3">
        <v>203521781</v>
      </c>
      <c r="T2807" s="3"/>
      <c r="U2807" s="5"/>
      <c r="V2807" s="3">
        <v>108698663</v>
      </c>
      <c r="W2807" s="5"/>
      <c r="X2807" s="3">
        <v>492870572</v>
      </c>
      <c r="Y2807" s="3">
        <v>351457306</v>
      </c>
      <c r="Z2807" s="3">
        <v>14304024</v>
      </c>
      <c r="AA2807" s="3">
        <v>68250566</v>
      </c>
      <c r="AB2807" s="3">
        <v>21253860</v>
      </c>
      <c r="AC2807" s="3">
        <v>37604816</v>
      </c>
      <c r="AD2807" s="3">
        <v>384171909</v>
      </c>
      <c r="AE2807" s="3">
        <v>0</v>
      </c>
      <c r="AF2807" s="3">
        <v>198783848</v>
      </c>
      <c r="AG2807" s="3">
        <v>203521781</v>
      </c>
      <c r="AH2807" s="3">
        <v>384171909</v>
      </c>
      <c r="AI2807" s="3">
        <v>108698663</v>
      </c>
      <c r="AJ2807" s="3">
        <v>54322961</v>
      </c>
      <c r="AK2807" s="3">
        <v>54322961</v>
      </c>
      <c r="AL2807" s="3">
        <v>5522445</v>
      </c>
      <c r="AM2807" s="3">
        <v>48800516</v>
      </c>
      <c r="AN2807" s="3">
        <v>-721967</v>
      </c>
      <c r="AO2807" s="3">
        <v>0</v>
      </c>
      <c r="AP2807" s="3">
        <v>721967</v>
      </c>
      <c r="AQ2807" s="3">
        <v>0</v>
      </c>
      <c r="AR2807" s="3">
        <f>Tabela1[[#This Row],[Potrzeby finansowe 2027
w tym:]]+Tabela1[[#This Row],[Rozliczenie 2025 potrz. fin.]]</f>
        <v>492870572</v>
      </c>
      <c r="AS2807" s="3">
        <v>0</v>
      </c>
      <c r="AT2807" s="3">
        <v>0</v>
      </c>
      <c r="AU2807" s="3"/>
      <c r="AV2807" s="3"/>
      <c r="AW2807" s="3"/>
      <c r="AX2807" s="3"/>
      <c r="AY2807" s="3"/>
      <c r="AZ2807" s="3"/>
      <c r="BA2807" s="3">
        <v>14304024</v>
      </c>
      <c r="BB2807" s="3">
        <v>92168.89</v>
      </c>
      <c r="BC2807" s="3">
        <v>26320.17</v>
      </c>
      <c r="BD2807" s="3">
        <v>423986.67</v>
      </c>
      <c r="BE2807" s="3">
        <v>249686.11</v>
      </c>
      <c r="BF2807" s="3">
        <v>54230.67</v>
      </c>
      <c r="BG2807" s="3">
        <v>41734631</v>
      </c>
      <c r="BH2807" s="3">
        <v>1126679</v>
      </c>
      <c r="BI2807" s="3">
        <v>26515935</v>
      </c>
      <c r="BJ2807" s="3">
        <v>354971559.00000006</v>
      </c>
      <c r="BK2807" s="3">
        <v>211927711.93000004</v>
      </c>
      <c r="BL2807" s="3">
        <v>207848431.40000001</v>
      </c>
      <c r="BM2807" s="3">
        <v>156478525.47999999</v>
      </c>
      <c r="BN2807" s="53">
        <v>0.51238371995924981</v>
      </c>
      <c r="BO2807" s="55">
        <v>3.5058214800000001E-2</v>
      </c>
      <c r="BP2807" s="70">
        <v>1311310</v>
      </c>
      <c r="BQ2807" s="71"/>
      <c r="BR2807" s="70"/>
      <c r="BS2807" s="72"/>
      <c r="BT2807" s="72"/>
      <c r="BU2807" s="70">
        <v>198783848</v>
      </c>
      <c r="BV2807" s="70">
        <v>203521781</v>
      </c>
      <c r="BW2807" s="74">
        <v>384171909</v>
      </c>
      <c r="BX2807" s="70">
        <v>786477538</v>
      </c>
    </row>
    <row r="2808" spans="1:76" x14ac:dyDescent="0.3">
      <c r="A2808" s="73" t="s">
        <v>2627</v>
      </c>
      <c r="B2808" s="2" t="s">
        <v>156</v>
      </c>
      <c r="C2808" s="2"/>
      <c r="D2808" s="2"/>
      <c r="E2808" s="2"/>
      <c r="F2808" s="17" t="str">
        <f>+Tabela1[[#This Row],[WK]]&amp;Tabela1[[#This Row],[PK]]&amp;Tabela1[[#This Row],[GK]]</f>
        <v>22</v>
      </c>
      <c r="G2808" s="2" t="s">
        <v>2794</v>
      </c>
      <c r="H2808" s="3">
        <v>125590159900.58</v>
      </c>
      <c r="I2808" s="4">
        <v>1.125</v>
      </c>
      <c r="J2808" s="3">
        <v>141288929888.14999</v>
      </c>
      <c r="K2808" s="11">
        <v>3.5000000000000001E-3</v>
      </c>
      <c r="L2808" s="3">
        <v>494511255</v>
      </c>
      <c r="M2808" s="3"/>
      <c r="N2808" s="5"/>
      <c r="O2808" s="3">
        <v>36829073143.599998</v>
      </c>
      <c r="P2808" s="4">
        <v>1.125</v>
      </c>
      <c r="Q2808" s="3">
        <v>41432707286.550003</v>
      </c>
      <c r="R2808" s="4">
        <v>2.3E-2</v>
      </c>
      <c r="S2808" s="3">
        <v>952952268</v>
      </c>
      <c r="T2808" s="3"/>
      <c r="U2808" s="5"/>
      <c r="V2808" s="3">
        <v>318620142</v>
      </c>
      <c r="W2808" s="5"/>
      <c r="X2808" s="3">
        <v>202069825</v>
      </c>
      <c r="Y2808" s="3">
        <v>0</v>
      </c>
      <c r="Z2808" s="3">
        <v>9961492</v>
      </c>
      <c r="AA2808" s="3">
        <v>112526345</v>
      </c>
      <c r="AB2808" s="3">
        <v>79581988</v>
      </c>
      <c r="AC2808" s="3">
        <v>0</v>
      </c>
      <c r="AD2808" s="3">
        <v>80513218</v>
      </c>
      <c r="AE2808" s="3">
        <v>0</v>
      </c>
      <c r="AF2808" s="3">
        <v>494511255</v>
      </c>
      <c r="AG2808" s="3">
        <v>952952268</v>
      </c>
      <c r="AH2808" s="3">
        <v>80513218</v>
      </c>
      <c r="AI2808" s="3">
        <v>318620142</v>
      </c>
      <c r="AJ2808" s="3">
        <v>14219827</v>
      </c>
      <c r="AK2808" s="3">
        <v>16747836</v>
      </c>
      <c r="AL2808" s="3">
        <v>33707898</v>
      </c>
      <c r="AM2808" s="3">
        <v>-16960062</v>
      </c>
      <c r="AN2808" s="3">
        <v>2528009</v>
      </c>
      <c r="AO2808" s="3">
        <v>0</v>
      </c>
      <c r="AP2808" s="3">
        <v>0</v>
      </c>
      <c r="AQ2808" s="3">
        <v>2528009</v>
      </c>
      <c r="AR2808" s="3">
        <f>Tabela1[[#This Row],[Potrzeby finansowe 2027
w tym:]]+Tabela1[[#This Row],[Rozliczenie 2025 potrz. fin.]]</f>
        <v>204597834</v>
      </c>
      <c r="AS2808" s="3">
        <v>0</v>
      </c>
      <c r="AT2808" s="3">
        <v>0</v>
      </c>
      <c r="AU2808" s="3"/>
      <c r="AV2808" s="3"/>
      <c r="AW2808" s="3"/>
      <c r="AX2808" s="3"/>
      <c r="AY2808" s="3"/>
      <c r="AZ2808" s="3"/>
      <c r="BA2808" s="3">
        <v>9961492</v>
      </c>
      <c r="BB2808" s="3">
        <v>26394.36</v>
      </c>
      <c r="BC2808" s="3">
        <v>10665.88</v>
      </c>
      <c r="BD2808" s="3">
        <v>579344.26</v>
      </c>
      <c r="BE2808" s="3">
        <v>185913.09</v>
      </c>
      <c r="BF2808" s="3">
        <v>0</v>
      </c>
      <c r="BG2808" s="3">
        <v>61841939</v>
      </c>
      <c r="BH2808" s="3">
        <v>2358409</v>
      </c>
      <c r="BI2808" s="3">
        <v>50684406</v>
      </c>
      <c r="BJ2808" s="3">
        <v>678517363.53499997</v>
      </c>
      <c r="BK2808" s="3">
        <v>424899838.94</v>
      </c>
      <c r="BL2808" s="3">
        <v>461556973.67000002</v>
      </c>
      <c r="BM2808" s="3">
        <v>91356151.040000021</v>
      </c>
      <c r="BN2808" s="53">
        <v>1.0227299296891963</v>
      </c>
      <c r="BO2808" s="55">
        <v>6.3193248800000004E-2</v>
      </c>
      <c r="BP2808" s="70">
        <v>2363668</v>
      </c>
      <c r="BQ2808" s="71"/>
      <c r="BR2808" s="70"/>
      <c r="BS2808" s="72"/>
      <c r="BT2808" s="72"/>
      <c r="BU2808" s="70">
        <v>494511255</v>
      </c>
      <c r="BV2808" s="70">
        <v>952952268</v>
      </c>
      <c r="BW2808" s="74">
        <v>80513218</v>
      </c>
      <c r="BX2808" s="70">
        <v>1527976741</v>
      </c>
    </row>
    <row r="2809" spans="1:76" x14ac:dyDescent="0.3">
      <c r="A2809" s="73" t="s">
        <v>2627</v>
      </c>
      <c r="B2809" s="2" t="s">
        <v>170</v>
      </c>
      <c r="C2809" s="2"/>
      <c r="D2809" s="2"/>
      <c r="E2809" s="2"/>
      <c r="F2809" s="17" t="str">
        <f>+Tabela1[[#This Row],[WK]]&amp;Tabela1[[#This Row],[PK]]&amp;Tabela1[[#This Row],[GK]]</f>
        <v>24</v>
      </c>
      <c r="G2809" s="2" t="s">
        <v>2795</v>
      </c>
      <c r="H2809" s="3">
        <v>245104723454.44</v>
      </c>
      <c r="I2809" s="4">
        <v>1.125</v>
      </c>
      <c r="J2809" s="3">
        <v>275742813886.25</v>
      </c>
      <c r="K2809" s="11">
        <v>3.5000000000000001E-3</v>
      </c>
      <c r="L2809" s="3">
        <v>965099849</v>
      </c>
      <c r="M2809" s="3"/>
      <c r="N2809" s="5"/>
      <c r="O2809" s="3">
        <v>57777956909.059998</v>
      </c>
      <c r="P2809" s="4">
        <v>1.125</v>
      </c>
      <c r="Q2809" s="3">
        <v>65000201522.690002</v>
      </c>
      <c r="R2809" s="4">
        <v>2.3E-2</v>
      </c>
      <c r="S2809" s="3">
        <v>1495004635</v>
      </c>
      <c r="T2809" s="3"/>
      <c r="U2809" s="5"/>
      <c r="V2809" s="3">
        <v>571550017</v>
      </c>
      <c r="W2809" s="5"/>
      <c r="X2809" s="3">
        <v>370671578</v>
      </c>
      <c r="Y2809" s="3">
        <v>0</v>
      </c>
      <c r="Z2809" s="3">
        <v>1790761</v>
      </c>
      <c r="AA2809" s="3">
        <v>191587893</v>
      </c>
      <c r="AB2809" s="3">
        <v>177292924</v>
      </c>
      <c r="AC2809" s="3">
        <v>0</v>
      </c>
      <c r="AD2809" s="3">
        <v>120127826</v>
      </c>
      <c r="AE2809" s="3">
        <v>0</v>
      </c>
      <c r="AF2809" s="3">
        <v>965099849</v>
      </c>
      <c r="AG2809" s="3">
        <v>1495004635</v>
      </c>
      <c r="AH2809" s="3">
        <v>120127826</v>
      </c>
      <c r="AI2809" s="3">
        <v>571550017</v>
      </c>
      <c r="AJ2809" s="3">
        <v>46730467</v>
      </c>
      <c r="AK2809" s="3">
        <v>48399813</v>
      </c>
      <c r="AL2809" s="3">
        <v>64258270</v>
      </c>
      <c r="AM2809" s="3">
        <v>-15858457</v>
      </c>
      <c r="AN2809" s="3">
        <v>1669346</v>
      </c>
      <c r="AO2809" s="3">
        <v>0</v>
      </c>
      <c r="AP2809" s="3">
        <v>0</v>
      </c>
      <c r="AQ2809" s="3">
        <v>1669346</v>
      </c>
      <c r="AR2809" s="3">
        <f>Tabela1[[#This Row],[Potrzeby finansowe 2027
w tym:]]+Tabela1[[#This Row],[Rozliczenie 2025 potrz. fin.]]</f>
        <v>372340924</v>
      </c>
      <c r="AS2809" s="3">
        <v>0</v>
      </c>
      <c r="AT2809" s="3">
        <v>0</v>
      </c>
      <c r="AU2809" s="3"/>
      <c r="AV2809" s="3"/>
      <c r="AW2809" s="3"/>
      <c r="AX2809" s="3"/>
      <c r="AY2809" s="3"/>
      <c r="AZ2809" s="3"/>
      <c r="BA2809" s="3">
        <v>1790761</v>
      </c>
      <c r="BB2809" s="3">
        <v>0</v>
      </c>
      <c r="BC2809" s="3">
        <v>4891.2</v>
      </c>
      <c r="BD2809" s="3">
        <v>90360.14</v>
      </c>
      <c r="BE2809" s="3">
        <v>104431.95</v>
      </c>
      <c r="BF2809" s="3">
        <v>6.22</v>
      </c>
      <c r="BG2809" s="3">
        <v>111752237</v>
      </c>
      <c r="BH2809" s="3">
        <v>4261792</v>
      </c>
      <c r="BI2809" s="3">
        <v>79835656</v>
      </c>
      <c r="BJ2809" s="3">
        <v>1068768148.8174999</v>
      </c>
      <c r="BK2809" s="3">
        <v>920748044.78999996</v>
      </c>
      <c r="BL2809" s="3">
        <v>219385938.58000001</v>
      </c>
      <c r="BM2809" s="3">
        <v>153308538.95000005</v>
      </c>
      <c r="BN2809" s="53">
        <v>1.1099754496718273</v>
      </c>
      <c r="BO2809" s="55">
        <v>9.8960697400000006E-2</v>
      </c>
      <c r="BP2809" s="70">
        <v>3701506</v>
      </c>
      <c r="BQ2809" s="71"/>
      <c r="BR2809" s="70"/>
      <c r="BS2809" s="72"/>
      <c r="BT2809" s="72"/>
      <c r="BU2809" s="70">
        <v>965099849</v>
      </c>
      <c r="BV2809" s="70">
        <v>1495004635</v>
      </c>
      <c r="BW2809" s="74">
        <v>120127826</v>
      </c>
      <c r="BX2809" s="70">
        <v>2580232310</v>
      </c>
    </row>
    <row r="2810" spans="1:76" x14ac:dyDescent="0.3">
      <c r="A2810" s="73" t="s">
        <v>2627</v>
      </c>
      <c r="B2810" s="2" t="s">
        <v>185</v>
      </c>
      <c r="C2810" s="2"/>
      <c r="D2810" s="2"/>
      <c r="E2810" s="2"/>
      <c r="F2810" s="17" t="str">
        <f>+Tabela1[[#This Row],[WK]]&amp;Tabela1[[#This Row],[PK]]&amp;Tabela1[[#This Row],[GK]]</f>
        <v>26</v>
      </c>
      <c r="G2810" s="2" t="s">
        <v>2796</v>
      </c>
      <c r="H2810" s="3">
        <v>51711335252.839996</v>
      </c>
      <c r="I2810" s="4">
        <v>1.125</v>
      </c>
      <c r="J2810" s="3">
        <v>58175252159.449997</v>
      </c>
      <c r="K2810" s="11">
        <v>3.5000000000000001E-3</v>
      </c>
      <c r="L2810" s="3">
        <v>203613383</v>
      </c>
      <c r="M2810" s="3"/>
      <c r="N2810" s="5"/>
      <c r="O2810" s="3">
        <v>8290119788.3100014</v>
      </c>
      <c r="P2810" s="4">
        <v>1.125</v>
      </c>
      <c r="Q2810" s="3">
        <v>9326384761.8500004</v>
      </c>
      <c r="R2810" s="4">
        <v>2.3E-2</v>
      </c>
      <c r="S2810" s="3">
        <v>214506850</v>
      </c>
      <c r="T2810" s="3"/>
      <c r="U2810" s="5"/>
      <c r="V2810" s="3">
        <v>109351664</v>
      </c>
      <c r="W2810" s="5"/>
      <c r="X2810" s="3">
        <v>463914153</v>
      </c>
      <c r="Y2810" s="3">
        <v>285479118</v>
      </c>
      <c r="Z2810" s="3">
        <v>4056117</v>
      </c>
      <c r="AA2810" s="3">
        <v>64322394</v>
      </c>
      <c r="AB2810" s="3">
        <v>20650950</v>
      </c>
      <c r="AC2810" s="3">
        <v>89405574</v>
      </c>
      <c r="AD2810" s="3">
        <v>354562489</v>
      </c>
      <c r="AE2810" s="3">
        <v>0</v>
      </c>
      <c r="AF2810" s="3">
        <v>203613383</v>
      </c>
      <c r="AG2810" s="3">
        <v>214506850</v>
      </c>
      <c r="AH2810" s="3">
        <v>354562489</v>
      </c>
      <c r="AI2810" s="3">
        <v>109351664</v>
      </c>
      <c r="AJ2810" s="3">
        <v>70144178</v>
      </c>
      <c r="AK2810" s="3">
        <v>70144178</v>
      </c>
      <c r="AL2810" s="3">
        <v>-503705</v>
      </c>
      <c r="AM2810" s="3">
        <v>70647883</v>
      </c>
      <c r="AN2810" s="3">
        <v>-77422</v>
      </c>
      <c r="AO2810" s="3">
        <v>0</v>
      </c>
      <c r="AP2810" s="3">
        <v>77422</v>
      </c>
      <c r="AQ2810" s="3">
        <v>0</v>
      </c>
      <c r="AR2810" s="3">
        <f>Tabela1[[#This Row],[Potrzeby finansowe 2027
w tym:]]+Tabela1[[#This Row],[Rozliczenie 2025 potrz. fin.]]</f>
        <v>463914153</v>
      </c>
      <c r="AS2810" s="3">
        <v>0</v>
      </c>
      <c r="AT2810" s="3">
        <v>0</v>
      </c>
      <c r="AU2810" s="3"/>
      <c r="AV2810" s="3"/>
      <c r="AW2810" s="3"/>
      <c r="AX2810" s="3"/>
      <c r="AY2810" s="3"/>
      <c r="AZ2810" s="3"/>
      <c r="BA2810" s="3">
        <v>4056117</v>
      </c>
      <c r="BB2810" s="3">
        <v>7688.15</v>
      </c>
      <c r="BC2810" s="3">
        <v>7577.53</v>
      </c>
      <c r="BD2810" s="3">
        <v>8576.48</v>
      </c>
      <c r="BE2810" s="3">
        <v>139704.09</v>
      </c>
      <c r="BF2810" s="3">
        <v>614792.13</v>
      </c>
      <c r="BG2810" s="3">
        <v>41734631</v>
      </c>
      <c r="BH2810" s="3">
        <v>1147293</v>
      </c>
      <c r="BI2810" s="3">
        <v>22587763</v>
      </c>
      <c r="BJ2810" s="3">
        <v>302384707.95499998</v>
      </c>
      <c r="BK2810" s="3">
        <v>207391267.25</v>
      </c>
      <c r="BL2810" s="3">
        <v>129599577.91</v>
      </c>
      <c r="BM2810" s="3">
        <v>120774607</v>
      </c>
      <c r="BN2810" s="53">
        <v>0.57048616330143453</v>
      </c>
      <c r="BO2810" s="55">
        <v>3.2724578300000001E-2</v>
      </c>
      <c r="BP2810" s="70">
        <v>1224024</v>
      </c>
      <c r="BQ2810" s="71"/>
      <c r="BR2810" s="70"/>
      <c r="BS2810" s="72"/>
      <c r="BT2810" s="72"/>
      <c r="BU2810" s="70">
        <v>203613383</v>
      </c>
      <c r="BV2810" s="70">
        <v>214506850</v>
      </c>
      <c r="BW2810" s="74">
        <v>354562489</v>
      </c>
      <c r="BX2810" s="70">
        <v>772682722</v>
      </c>
    </row>
    <row r="2811" spans="1:76" x14ac:dyDescent="0.3">
      <c r="A2811" s="73" t="s">
        <v>2627</v>
      </c>
      <c r="B2811" s="2" t="s">
        <v>1126</v>
      </c>
      <c r="C2811" s="2"/>
      <c r="D2811" s="2"/>
      <c r="E2811" s="2"/>
      <c r="F2811" s="17" t="str">
        <f>+Tabela1[[#This Row],[WK]]&amp;Tabela1[[#This Row],[PK]]&amp;Tabela1[[#This Row],[GK]]</f>
        <v>28</v>
      </c>
      <c r="G2811" s="2" t="s">
        <v>2797</v>
      </c>
      <c r="H2811" s="3">
        <v>60240430662.870003</v>
      </c>
      <c r="I2811" s="4">
        <v>1.125</v>
      </c>
      <c r="J2811" s="3">
        <v>67770484495.730003</v>
      </c>
      <c r="K2811" s="11">
        <v>3.5000000000000001E-3</v>
      </c>
      <c r="L2811" s="3">
        <v>237196696</v>
      </c>
      <c r="M2811" s="3"/>
      <c r="N2811" s="5"/>
      <c r="O2811" s="3">
        <v>7941899614.3300009</v>
      </c>
      <c r="P2811" s="4">
        <v>1.125</v>
      </c>
      <c r="Q2811" s="3">
        <v>8934637066.1200008</v>
      </c>
      <c r="R2811" s="4">
        <v>2.3E-2</v>
      </c>
      <c r="S2811" s="3">
        <v>205496653</v>
      </c>
      <c r="T2811" s="3"/>
      <c r="U2811" s="5"/>
      <c r="V2811" s="3">
        <v>131143381</v>
      </c>
      <c r="W2811" s="5"/>
      <c r="X2811" s="3">
        <v>606089320</v>
      </c>
      <c r="Y2811" s="3">
        <v>495440811</v>
      </c>
      <c r="Z2811" s="3">
        <v>14795157</v>
      </c>
      <c r="AA2811" s="3">
        <v>61574757</v>
      </c>
      <c r="AB2811" s="3">
        <v>34278595</v>
      </c>
      <c r="AC2811" s="3">
        <v>0</v>
      </c>
      <c r="AD2811" s="3">
        <v>476423084</v>
      </c>
      <c r="AE2811" s="3">
        <v>0</v>
      </c>
      <c r="AF2811" s="3">
        <v>237196696</v>
      </c>
      <c r="AG2811" s="3">
        <v>205496653</v>
      </c>
      <c r="AH2811" s="3">
        <v>476423084</v>
      </c>
      <c r="AI2811" s="3">
        <v>131143381</v>
      </c>
      <c r="AJ2811" s="3">
        <v>56721488</v>
      </c>
      <c r="AK2811" s="3">
        <v>58198633</v>
      </c>
      <c r="AL2811" s="3">
        <v>6937090</v>
      </c>
      <c r="AM2811" s="3">
        <v>51261543</v>
      </c>
      <c r="AN2811" s="3">
        <v>1483598</v>
      </c>
      <c r="AO2811" s="3">
        <v>-6452.9500000048429</v>
      </c>
      <c r="AP2811" s="3">
        <v>0</v>
      </c>
      <c r="AQ2811" s="3">
        <v>1477145</v>
      </c>
      <c r="AR2811" s="3">
        <f>Tabela1[[#This Row],[Potrzeby finansowe 2027
w tym:]]+Tabela1[[#This Row],[Rozliczenie 2025 potrz. fin.]]</f>
        <v>607566465</v>
      </c>
      <c r="AS2811" s="3">
        <v>0</v>
      </c>
      <c r="AT2811" s="3">
        <v>0</v>
      </c>
      <c r="AU2811" s="3"/>
      <c r="AV2811" s="3"/>
      <c r="AW2811" s="3"/>
      <c r="AX2811" s="3"/>
      <c r="AY2811" s="3"/>
      <c r="AZ2811" s="3"/>
      <c r="BA2811" s="3">
        <v>14795157</v>
      </c>
      <c r="BB2811" s="3">
        <v>0</v>
      </c>
      <c r="BC2811" s="3">
        <v>35965.32</v>
      </c>
      <c r="BD2811" s="3">
        <v>1073072.77</v>
      </c>
      <c r="BE2811" s="3">
        <v>238031.97</v>
      </c>
      <c r="BF2811" s="3">
        <v>2104.64</v>
      </c>
      <c r="BG2811" s="3">
        <v>41734631</v>
      </c>
      <c r="BH2811" s="3">
        <v>1339498</v>
      </c>
      <c r="BI2811" s="3">
        <v>19840126</v>
      </c>
      <c r="BJ2811" s="3">
        <v>265601816.48249999</v>
      </c>
      <c r="BK2811" s="3">
        <v>151204326.44</v>
      </c>
      <c r="BL2811" s="3">
        <v>178271797.27000001</v>
      </c>
      <c r="BM2811" s="3">
        <v>101046365.63</v>
      </c>
      <c r="BN2811" s="53">
        <v>0.45301200794963009</v>
      </c>
      <c r="BO2811" s="55">
        <v>4.3633205799999998E-2</v>
      </c>
      <c r="BP2811" s="70">
        <v>1632048</v>
      </c>
      <c r="BQ2811" s="71"/>
      <c r="BR2811" s="70"/>
      <c r="BS2811" s="72"/>
      <c r="BT2811" s="72"/>
      <c r="BU2811" s="70">
        <v>237196696</v>
      </c>
      <c r="BV2811" s="70">
        <v>205496653</v>
      </c>
      <c r="BW2811" s="74">
        <v>476423084</v>
      </c>
      <c r="BX2811" s="70">
        <v>919116433</v>
      </c>
    </row>
    <row r="2812" spans="1:76" x14ac:dyDescent="0.3">
      <c r="A2812" s="73" t="s">
        <v>2627</v>
      </c>
      <c r="B2812" s="2" t="s">
        <v>1143</v>
      </c>
      <c r="C2812" s="2"/>
      <c r="D2812" s="2"/>
      <c r="E2812" s="2"/>
      <c r="F2812" s="17" t="str">
        <f>+Tabela1[[#This Row],[WK]]&amp;Tabela1[[#This Row],[PK]]&amp;Tabela1[[#This Row],[GK]]</f>
        <v>30</v>
      </c>
      <c r="G2812" s="2" t="s">
        <v>2798</v>
      </c>
      <c r="H2812" s="3">
        <v>185811831159.35999</v>
      </c>
      <c r="I2812" s="4">
        <v>1.125</v>
      </c>
      <c r="J2812" s="3">
        <v>209038310054.28</v>
      </c>
      <c r="K2812" s="11">
        <v>3.5000000000000001E-3</v>
      </c>
      <c r="L2812" s="3">
        <v>731634085</v>
      </c>
      <c r="M2812" s="3"/>
      <c r="N2812" s="5"/>
      <c r="O2812" s="3">
        <v>51988848409.740005</v>
      </c>
      <c r="P2812" s="4">
        <v>1.125</v>
      </c>
      <c r="Q2812" s="3">
        <v>58487454460.959999</v>
      </c>
      <c r="R2812" s="4">
        <v>2.3E-2</v>
      </c>
      <c r="S2812" s="3">
        <v>1345211453</v>
      </c>
      <c r="T2812" s="3"/>
      <c r="U2812" s="5"/>
      <c r="V2812" s="3">
        <v>306195789</v>
      </c>
      <c r="W2812" s="5"/>
      <c r="X2812" s="3">
        <v>326153572</v>
      </c>
      <c r="Y2812" s="3">
        <v>0</v>
      </c>
      <c r="Z2812" s="3">
        <v>4861620</v>
      </c>
      <c r="AA2812" s="3">
        <v>153349097</v>
      </c>
      <c r="AB2812" s="3">
        <v>119514127</v>
      </c>
      <c r="AC2812" s="3">
        <v>48428728</v>
      </c>
      <c r="AD2812" s="3">
        <v>107839343</v>
      </c>
      <c r="AE2812" s="3">
        <v>0</v>
      </c>
      <c r="AF2812" s="3">
        <v>731634085</v>
      </c>
      <c r="AG2812" s="3">
        <v>1345211453</v>
      </c>
      <c r="AH2812" s="3">
        <v>107839343</v>
      </c>
      <c r="AI2812" s="3">
        <v>306195789</v>
      </c>
      <c r="AJ2812" s="3">
        <v>34993778</v>
      </c>
      <c r="AK2812" s="3">
        <v>37510156</v>
      </c>
      <c r="AL2812" s="3">
        <v>12315664</v>
      </c>
      <c r="AM2812" s="3">
        <v>25194492</v>
      </c>
      <c r="AN2812" s="3">
        <v>2516378</v>
      </c>
      <c r="AO2812" s="3">
        <v>0</v>
      </c>
      <c r="AP2812" s="3">
        <v>0</v>
      </c>
      <c r="AQ2812" s="3">
        <v>2516378</v>
      </c>
      <c r="AR2812" s="3">
        <f>Tabela1[[#This Row],[Potrzeby finansowe 2027
w tym:]]+Tabela1[[#This Row],[Rozliczenie 2025 potrz. fin.]]</f>
        <v>328669950</v>
      </c>
      <c r="AS2812" s="3">
        <v>0</v>
      </c>
      <c r="AT2812" s="3">
        <v>0</v>
      </c>
      <c r="AU2812" s="3"/>
      <c r="AV2812" s="3"/>
      <c r="AW2812" s="3"/>
      <c r="AX2812" s="3"/>
      <c r="AY2812" s="3"/>
      <c r="AZ2812" s="3"/>
      <c r="BA2812" s="3">
        <v>4861620</v>
      </c>
      <c r="BB2812" s="3">
        <v>7975.18</v>
      </c>
      <c r="BC2812" s="3">
        <v>4895.91</v>
      </c>
      <c r="BD2812" s="3">
        <v>169094.51</v>
      </c>
      <c r="BE2812" s="3">
        <v>385447.94</v>
      </c>
      <c r="BF2812" s="3">
        <v>98.3</v>
      </c>
      <c r="BG2812" s="3">
        <v>91024096</v>
      </c>
      <c r="BH2812" s="3">
        <v>3471302</v>
      </c>
      <c r="BI2812" s="3">
        <v>62325001</v>
      </c>
      <c r="BJ2812" s="3">
        <v>834351212.44000006</v>
      </c>
      <c r="BK2812" s="3">
        <v>692021542.5</v>
      </c>
      <c r="BL2812" s="3">
        <v>239719311.74000001</v>
      </c>
      <c r="BM2812" s="3">
        <v>89880056.279999971</v>
      </c>
      <c r="BN2812" s="53">
        <v>1.0284082368856156</v>
      </c>
      <c r="BO2812" s="55">
        <v>9.0170911199999995E-2</v>
      </c>
      <c r="BP2812" s="70">
        <v>3372734</v>
      </c>
      <c r="BQ2812" s="71"/>
      <c r="BR2812" s="70"/>
      <c r="BS2812" s="72"/>
      <c r="BT2812" s="72"/>
      <c r="BU2812" s="70">
        <v>731634085</v>
      </c>
      <c r="BV2812" s="70">
        <v>1345211453</v>
      </c>
      <c r="BW2812" s="74">
        <v>107839343</v>
      </c>
      <c r="BX2812" s="70">
        <v>2184684881</v>
      </c>
    </row>
    <row r="2813" spans="1:76" x14ac:dyDescent="0.3">
      <c r="A2813" s="88" t="s">
        <v>2627</v>
      </c>
      <c r="B2813" s="6" t="s">
        <v>1149</v>
      </c>
      <c r="C2813" s="6"/>
      <c r="D2813" s="6"/>
      <c r="E2813" s="6"/>
      <c r="F2813" s="17" t="str">
        <f>+Tabela1[[#This Row],[WK]]&amp;Tabela1[[#This Row],[PK]]&amp;Tabela1[[#This Row],[GK]]</f>
        <v>32</v>
      </c>
      <c r="G2813" s="6" t="s">
        <v>2799</v>
      </c>
      <c r="H2813" s="7">
        <v>79850735070.5</v>
      </c>
      <c r="I2813" s="4">
        <v>1.125</v>
      </c>
      <c r="J2813" s="7">
        <v>89832076954.309998</v>
      </c>
      <c r="K2813" s="90">
        <v>3.5000000000000001E-3</v>
      </c>
      <c r="L2813" s="7">
        <v>314412269</v>
      </c>
      <c r="M2813" s="7"/>
      <c r="N2813" s="91"/>
      <c r="O2813" s="7">
        <v>14107185301.059999</v>
      </c>
      <c r="P2813" s="4">
        <v>1.125</v>
      </c>
      <c r="Q2813" s="7">
        <v>15870583463.690001</v>
      </c>
      <c r="R2813" s="89">
        <v>2.3E-2</v>
      </c>
      <c r="S2813" s="7">
        <v>365023420</v>
      </c>
      <c r="T2813" s="7"/>
      <c r="U2813" s="91"/>
      <c r="V2813" s="7">
        <v>166657229</v>
      </c>
      <c r="W2813" s="91"/>
      <c r="X2813" s="7">
        <v>583796308</v>
      </c>
      <c r="Y2813" s="7">
        <v>444230573</v>
      </c>
      <c r="Z2813" s="7">
        <v>9560260</v>
      </c>
      <c r="AA2813" s="7">
        <v>76082077</v>
      </c>
      <c r="AB2813" s="7">
        <v>31293004</v>
      </c>
      <c r="AC2813" s="7">
        <v>22630394</v>
      </c>
      <c r="AD2813" s="7">
        <v>418038152</v>
      </c>
      <c r="AE2813" s="7">
        <v>0</v>
      </c>
      <c r="AF2813" s="7">
        <v>314412269</v>
      </c>
      <c r="AG2813" s="7">
        <v>365023420</v>
      </c>
      <c r="AH2813" s="7">
        <v>418038152</v>
      </c>
      <c r="AI2813" s="7">
        <v>166657229</v>
      </c>
      <c r="AJ2813" s="7">
        <v>51187503</v>
      </c>
      <c r="AK2813" s="7">
        <v>52086576</v>
      </c>
      <c r="AL2813" s="7">
        <v>10152778</v>
      </c>
      <c r="AM2813" s="7">
        <v>41933798</v>
      </c>
      <c r="AN2813" s="7">
        <v>899073</v>
      </c>
      <c r="AO2813" s="7">
        <v>0</v>
      </c>
      <c r="AP2813" s="7">
        <v>0</v>
      </c>
      <c r="AQ2813" s="7">
        <v>899073</v>
      </c>
      <c r="AR2813" s="7">
        <f>Tabela1[[#This Row],[Potrzeby finansowe 2027
w tym:]]+Tabela1[[#This Row],[Rozliczenie 2025 potrz. fin.]]</f>
        <v>584695381</v>
      </c>
      <c r="AS2813" s="3">
        <v>0</v>
      </c>
      <c r="AT2813" s="3">
        <v>0</v>
      </c>
      <c r="AU2813" s="7"/>
      <c r="AV2813" s="7"/>
      <c r="AW2813" s="7"/>
      <c r="AX2813" s="7"/>
      <c r="AY2813" s="7"/>
      <c r="AZ2813" s="7"/>
      <c r="BA2813" s="7">
        <v>9560260</v>
      </c>
      <c r="BB2813" s="7">
        <v>13813.11</v>
      </c>
      <c r="BC2813" s="7">
        <v>14859.34</v>
      </c>
      <c r="BD2813" s="7">
        <v>430099.81</v>
      </c>
      <c r="BE2813" s="7">
        <v>552998.34</v>
      </c>
      <c r="BF2813" s="7">
        <v>0</v>
      </c>
      <c r="BG2813" s="7">
        <v>42287516</v>
      </c>
      <c r="BH2813" s="7">
        <v>1612680</v>
      </c>
      <c r="BI2813" s="7">
        <v>33794561</v>
      </c>
      <c r="BJ2813" s="7">
        <v>452411272.06499994</v>
      </c>
      <c r="BK2813" s="7">
        <v>296390592.38999999</v>
      </c>
      <c r="BL2813" s="7">
        <v>283677035.02999997</v>
      </c>
      <c r="BM2813" s="7">
        <v>56728648.639999986</v>
      </c>
      <c r="BN2813" s="92">
        <v>0.58047330360572502</v>
      </c>
      <c r="BO2813" s="93">
        <v>5.2262343400000001E-2</v>
      </c>
      <c r="BP2813" s="94">
        <v>1954810</v>
      </c>
      <c r="BQ2813" s="95"/>
      <c r="BR2813" s="94"/>
      <c r="BS2813" s="96"/>
      <c r="BT2813" s="96"/>
      <c r="BU2813" s="94">
        <v>314412269</v>
      </c>
      <c r="BV2813" s="94">
        <v>365023420</v>
      </c>
      <c r="BW2813" s="97">
        <v>418038152</v>
      </c>
      <c r="BX2813" s="70">
        <v>1097473841</v>
      </c>
    </row>
    <row r="2814" spans="1:76" x14ac:dyDescent="0.3">
      <c r="A2814" s="88" t="s">
        <v>2658</v>
      </c>
      <c r="B2814" s="6"/>
      <c r="C2814" s="6"/>
      <c r="D2814" s="6"/>
      <c r="E2814" s="6"/>
      <c r="F2814" s="108" t="str">
        <f>+Tabela1[[#This Row],[WK]]&amp;Tabela1[[#This Row],[PK]]&amp;Tabela1[[#This Row],[GK]]</f>
        <v/>
      </c>
      <c r="G2814" s="6" t="s">
        <v>2819</v>
      </c>
      <c r="H2814" s="7"/>
      <c r="I2814" s="89"/>
      <c r="J2814" s="7"/>
      <c r="K2814" s="90"/>
      <c r="L2814" s="7"/>
      <c r="M2814" s="7"/>
      <c r="N2814" s="91"/>
      <c r="O2814" s="7"/>
      <c r="P2814" s="89"/>
      <c r="Q2814" s="7"/>
      <c r="R2814" s="89"/>
      <c r="S2814" s="7"/>
      <c r="T2814" s="7"/>
      <c r="U2814" s="91"/>
      <c r="V2814" s="7"/>
      <c r="W2814" s="91"/>
      <c r="X2814" s="7"/>
      <c r="Y2814" s="7"/>
      <c r="Z2814" s="7"/>
      <c r="AA2814" s="7"/>
      <c r="AB2814" s="7"/>
      <c r="AC2814" s="7"/>
      <c r="AD2814" s="7"/>
      <c r="AE2814" s="7"/>
      <c r="AF2814" s="7"/>
      <c r="AG2814" s="7"/>
      <c r="AH2814" s="7"/>
      <c r="AI2814" s="7"/>
      <c r="AJ2814" s="7"/>
      <c r="AK2814" s="7"/>
      <c r="AL2814" s="7"/>
      <c r="AM2814" s="7"/>
      <c r="AN2814" s="7"/>
      <c r="AO2814" s="7"/>
      <c r="AP2814" s="7"/>
      <c r="AQ2814" s="7"/>
      <c r="AR2814" s="7">
        <f>Tabela1[[#This Row],[Potrzeby finansowe 2027
w tym:]]+Tabela1[[#This Row],[Rozliczenie 2025 potrz. fin.]]</f>
        <v>0</v>
      </c>
      <c r="AS2814" s="3">
        <v>0</v>
      </c>
      <c r="AT2814" s="3">
        <v>0</v>
      </c>
      <c r="AU2814" s="7"/>
      <c r="AV2814" s="7"/>
      <c r="AW2814" s="7"/>
      <c r="AX2814" s="7"/>
      <c r="AY2814" s="7"/>
      <c r="AZ2814" s="7"/>
      <c r="BA2814" s="7"/>
      <c r="BB2814" s="7"/>
      <c r="BC2814" s="7"/>
      <c r="BD2814" s="7"/>
      <c r="BE2814" s="7"/>
      <c r="BF2814" s="7"/>
      <c r="BG2814" s="7"/>
      <c r="BH2814" s="7"/>
      <c r="BI2814" s="7"/>
      <c r="BJ2814" s="7"/>
      <c r="BK2814" s="7"/>
      <c r="BL2814" s="7"/>
      <c r="BM2814" s="7"/>
      <c r="BN2814" s="92"/>
      <c r="BO2814" s="93"/>
      <c r="BP2814" s="95"/>
      <c r="BQ2814" s="95"/>
      <c r="BR2814" s="94"/>
      <c r="BS2814" s="96"/>
      <c r="BT2814" s="96"/>
      <c r="BU2814" s="94"/>
      <c r="BV2814" s="94"/>
      <c r="BW2814" s="97"/>
      <c r="BX2814" s="94"/>
    </row>
    <row r="2815" spans="1:76" x14ac:dyDescent="0.3">
      <c r="G2815" s="14"/>
      <c r="H2815" s="15"/>
      <c r="I2815" s="15"/>
      <c r="J2815" s="15"/>
      <c r="K2815" s="15"/>
      <c r="L2815" s="15"/>
      <c r="M2815" s="15"/>
      <c r="N2815" s="15"/>
      <c r="O2815" s="15"/>
      <c r="P2815" s="15"/>
      <c r="Q2815" s="15"/>
      <c r="R2815" s="15"/>
      <c r="S2815" s="15"/>
      <c r="T2815" s="15"/>
      <c r="U2815" s="15"/>
      <c r="V2815" s="15"/>
      <c r="W2815" s="15"/>
      <c r="X2815" s="15"/>
      <c r="Y2815" s="15"/>
      <c r="Z2815" s="15"/>
      <c r="AA2815" s="15"/>
      <c r="AB2815" s="15"/>
      <c r="AC2815" s="15"/>
      <c r="AD2815" s="15"/>
      <c r="AE2815" s="15"/>
      <c r="AF2815" s="15"/>
      <c r="AG2815" s="15"/>
      <c r="AH2815" s="15"/>
      <c r="AI2815" s="15"/>
      <c r="AJ2815" s="15"/>
      <c r="AK2815" s="15"/>
      <c r="AL2815" s="15"/>
      <c r="AM2815" s="15"/>
      <c r="AN2815" s="15"/>
      <c r="AO2815" s="15"/>
      <c r="AP2815" s="15"/>
      <c r="AQ2815" s="15"/>
      <c r="AR2815" s="15"/>
      <c r="AS2815" s="15"/>
      <c r="AT2815" s="15"/>
      <c r="AU2815" s="15"/>
      <c r="AV2815" s="15"/>
      <c r="AW2815" s="15"/>
      <c r="AX2815" s="15"/>
      <c r="AY2815" s="15"/>
      <c r="AZ2815" s="15"/>
      <c r="BA2815" s="15"/>
      <c r="BB2815" s="15"/>
      <c r="BC2815" s="15"/>
      <c r="BD2815" s="15"/>
      <c r="BE2815" s="15"/>
      <c r="BF2815" s="15"/>
      <c r="BG2815" s="15"/>
      <c r="BH2815" s="15"/>
      <c r="BI2815" s="15"/>
      <c r="BJ2815" s="15"/>
      <c r="BK2815" s="15"/>
      <c r="BL2815" s="15"/>
      <c r="BM2815" s="15"/>
      <c r="BN2815" s="15"/>
    </row>
    <row r="2816" spans="1:76" x14ac:dyDescent="0.3">
      <c r="G2816" s="14"/>
      <c r="I2816" s="13"/>
      <c r="J2816" s="13"/>
      <c r="K2816" s="13"/>
      <c r="L2816" s="13"/>
      <c r="M2816" s="13"/>
      <c r="N2816" s="13"/>
      <c r="O2816" s="13"/>
      <c r="P2816" s="13"/>
      <c r="Q2816" s="13"/>
      <c r="R2816" s="13"/>
      <c r="S2816" s="13"/>
      <c r="T2816" s="13"/>
      <c r="U2816" s="13"/>
      <c r="V2816" s="13"/>
      <c r="W2816" s="13"/>
      <c r="X2816" s="13"/>
      <c r="Y2816" s="13"/>
      <c r="Z2816" s="13"/>
      <c r="AA2816" s="13"/>
      <c r="AB2816" s="13"/>
      <c r="AC2816" s="13"/>
      <c r="AD2816" s="13"/>
      <c r="AE2816" s="13"/>
      <c r="AF2816" s="13"/>
      <c r="AG2816" s="13"/>
      <c r="AH2816" s="13"/>
      <c r="AI2816" s="13"/>
      <c r="AJ2816" s="13"/>
      <c r="AK2816" s="13"/>
      <c r="AL2816" s="13"/>
      <c r="AM2816" s="13"/>
      <c r="AN2816" s="13"/>
      <c r="AO2816" s="13"/>
      <c r="AP2816" s="13"/>
      <c r="AQ2816" s="13"/>
      <c r="AR2816" s="13"/>
      <c r="AS2816" s="13"/>
      <c r="AT2816" s="13"/>
      <c r="AU2816" s="13"/>
      <c r="AV2816" s="13"/>
      <c r="AW2816" s="13"/>
      <c r="AX2816" s="13"/>
      <c r="AY2816" s="13"/>
      <c r="AZ2816" s="13"/>
      <c r="BA2816" s="13"/>
      <c r="BB2816" s="13"/>
      <c r="BC2816" s="13"/>
      <c r="BD2816" s="13"/>
      <c r="BE2816" s="13"/>
      <c r="BF2816" s="13"/>
      <c r="BG2816" s="13"/>
      <c r="BH2816" s="13"/>
      <c r="BI2816" s="13"/>
      <c r="BJ2816" s="13"/>
      <c r="BK2816" s="13"/>
      <c r="BL2816" s="13"/>
      <c r="BM2816" s="13"/>
      <c r="BN2816" s="13"/>
    </row>
    <row r="2818" spans="8:76" x14ac:dyDescent="0.3">
      <c r="H2818" s="13">
        <f>SUM(H5:H2813)</f>
        <v>5209399428619.1377</v>
      </c>
      <c r="I2818" s="178">
        <f>I2813</f>
        <v>1.125</v>
      </c>
      <c r="J2818" s="13">
        <f>SUM(J5:J2813)</f>
        <v>5860574357198.2832</v>
      </c>
      <c r="K2818" s="13"/>
      <c r="L2818" s="13">
        <f>SUM(L5:L2813)</f>
        <v>207056837683</v>
      </c>
      <c r="M2818" s="13">
        <f>SUM(M5:M2813)</f>
        <v>0</v>
      </c>
      <c r="N2818" s="13"/>
      <c r="O2818" s="13">
        <f>SUM(O5:O2813)</f>
        <v>1301347414035.3599</v>
      </c>
      <c r="P2818" s="178">
        <f>P2813</f>
        <v>1.125</v>
      </c>
      <c r="Q2818" s="13">
        <f t="shared" ref="Q2818:AV2818" si="2">SUM(Q5:Q2813)</f>
        <v>1464015840791.3784</v>
      </c>
      <c r="R2818" s="13">
        <f t="shared" si="2"/>
        <v>47.765999999998307</v>
      </c>
      <c r="S2818" s="13">
        <f t="shared" si="2"/>
        <v>30572464222</v>
      </c>
      <c r="T2818" s="13">
        <f t="shared" si="2"/>
        <v>0</v>
      </c>
      <c r="U2818" s="13">
        <f t="shared" si="2"/>
        <v>0</v>
      </c>
      <c r="V2818" s="13">
        <f t="shared" si="2"/>
        <v>115381051678</v>
      </c>
      <c r="W2818" s="13">
        <f t="shared" si="2"/>
        <v>0</v>
      </c>
      <c r="X2818" s="13">
        <f t="shared" si="2"/>
        <v>163384919738</v>
      </c>
      <c r="Y2818" s="13">
        <f t="shared" si="2"/>
        <v>18491742488</v>
      </c>
      <c r="Z2818" s="13">
        <f t="shared" si="2"/>
        <v>1584146116</v>
      </c>
      <c r="AA2818" s="13">
        <f t="shared" si="2"/>
        <v>9829580562</v>
      </c>
      <c r="AB2818" s="13">
        <f t="shared" si="2"/>
        <v>121853780815</v>
      </c>
      <c r="AC2818" s="13">
        <f t="shared" si="2"/>
        <v>11625669757</v>
      </c>
      <c r="AD2818" s="13">
        <f t="shared" si="2"/>
        <v>56213983235</v>
      </c>
      <c r="AE2818" s="13">
        <f t="shared" si="2"/>
        <v>5154999258</v>
      </c>
      <c r="AF2818" s="13">
        <f t="shared" si="2"/>
        <v>205845655285</v>
      </c>
      <c r="AG2818" s="13">
        <f t="shared" si="2"/>
        <v>29688551518</v>
      </c>
      <c r="AH2818" s="13">
        <f t="shared" si="2"/>
        <v>53158577354</v>
      </c>
      <c r="AI2818" s="13">
        <f t="shared" si="2"/>
        <v>115381051678</v>
      </c>
      <c r="AJ2818" s="13">
        <f t="shared" si="2"/>
        <v>8666037742</v>
      </c>
      <c r="AK2818" s="13">
        <f t="shared" si="2"/>
        <v>9888823295</v>
      </c>
      <c r="AL2818" s="13">
        <f t="shared" si="2"/>
        <v>7262876180</v>
      </c>
      <c r="AM2818" s="13">
        <f t="shared" si="2"/>
        <v>2625947115</v>
      </c>
      <c r="AN2818" s="13">
        <f t="shared" si="2"/>
        <v>1496035168</v>
      </c>
      <c r="AO2818" s="13">
        <f t="shared" si="2"/>
        <v>-1035222.8750000058</v>
      </c>
      <c r="AP2818" s="13">
        <f t="shared" si="2"/>
        <v>-272214391</v>
      </c>
      <c r="AQ2818" s="13">
        <f t="shared" si="2"/>
        <v>1222785553</v>
      </c>
      <c r="AR2818" s="13">
        <f t="shared" si="2"/>
        <v>164607705291</v>
      </c>
      <c r="AS2818" s="13">
        <f t="shared" si="2"/>
        <v>0</v>
      </c>
      <c r="AT2818" s="13">
        <f t="shared" si="2"/>
        <v>0</v>
      </c>
      <c r="AU2818" s="13">
        <f t="shared" si="2"/>
        <v>0</v>
      </c>
      <c r="AV2818" s="13">
        <f t="shared" si="2"/>
        <v>0</v>
      </c>
      <c r="AW2818" s="13">
        <f t="shared" ref="AW2818:BX2818" si="3">SUM(AW5:AW2813)</f>
        <v>0</v>
      </c>
      <c r="AX2818" s="13">
        <f t="shared" si="3"/>
        <v>0</v>
      </c>
      <c r="AY2818" s="13">
        <f t="shared" si="3"/>
        <v>0</v>
      </c>
      <c r="AZ2818" s="13">
        <f t="shared" si="3"/>
        <v>0</v>
      </c>
      <c r="BA2818" s="13">
        <f t="shared" si="3"/>
        <v>1584146116</v>
      </c>
      <c r="BB2818" s="13">
        <f t="shared" si="3"/>
        <v>938985.36999999976</v>
      </c>
      <c r="BC2818" s="13">
        <f t="shared" si="3"/>
        <v>568770.11000000045</v>
      </c>
      <c r="BD2818" s="13">
        <f t="shared" si="3"/>
        <v>21816741.489999998</v>
      </c>
      <c r="BE2818" s="13">
        <f t="shared" si="3"/>
        <v>9117459.4200000092</v>
      </c>
      <c r="BF2818" s="13">
        <f t="shared" si="3"/>
        <v>2890233.669999999</v>
      </c>
      <c r="BG2818" s="13">
        <f t="shared" si="3"/>
        <v>5942449619</v>
      </c>
      <c r="BH2818" s="13">
        <f t="shared" si="3"/>
        <v>99800013</v>
      </c>
      <c r="BI2818" s="13">
        <f t="shared" si="3"/>
        <v>3887130943</v>
      </c>
      <c r="BJ2818" s="13">
        <f t="shared" si="3"/>
        <v>56236748773.989998</v>
      </c>
      <c r="BK2818" s="13">
        <f t="shared" si="3"/>
        <v>39596590873.95005</v>
      </c>
      <c r="BL2818" s="13">
        <f t="shared" si="3"/>
        <v>14632581595.770002</v>
      </c>
      <c r="BM2818" s="13">
        <f t="shared" si="3"/>
        <v>37295468408.620026</v>
      </c>
      <c r="BN2818" s="13">
        <f t="shared" si="3"/>
        <v>2594.3404360438767</v>
      </c>
      <c r="BO2818" s="13">
        <f t="shared" si="3"/>
        <v>3.9999999981000038</v>
      </c>
      <c r="BP2818" s="13">
        <f t="shared" si="3"/>
        <v>99800013</v>
      </c>
      <c r="BQ2818" s="13">
        <f t="shared" si="3"/>
        <v>0</v>
      </c>
      <c r="BR2818" s="13">
        <f t="shared" si="3"/>
        <v>0</v>
      </c>
      <c r="BS2818" s="13">
        <f t="shared" si="3"/>
        <v>0</v>
      </c>
      <c r="BT2818" s="13">
        <f t="shared" si="3"/>
        <v>0</v>
      </c>
      <c r="BU2818" s="13">
        <f t="shared" si="3"/>
        <v>205845655285</v>
      </c>
      <c r="BV2818" s="13">
        <f t="shared" si="3"/>
        <v>29688551518</v>
      </c>
      <c r="BW2818" s="13">
        <f t="shared" si="3"/>
        <v>53158577354</v>
      </c>
      <c r="BX2818" s="13">
        <f t="shared" si="3"/>
        <v>288692784157</v>
      </c>
    </row>
  </sheetData>
  <conditionalFormatting sqref="H2816:BN2816">
    <cfRule type="cellIs" dxfId="93" priority="1" operator="lessThan">
      <formula>0</formula>
    </cfRule>
  </conditionalFormatting>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61A54-672D-4684-AC2F-F070256A7F2F}">
  <sheetPr>
    <tabColor theme="9" tint="0.79998168889431442"/>
  </sheetPr>
  <dimension ref="A1:BL2832"/>
  <sheetViews>
    <sheetView workbookViewId="0">
      <pane xSplit="7" ySplit="4" topLeftCell="H5" activePane="bottomRight" state="frozen"/>
      <selection activeCell="C60" sqref="C60"/>
      <selection pane="topRight" activeCell="C60" sqref="C60"/>
      <selection pane="bottomLeft" activeCell="C60" sqref="C60"/>
      <selection pane="bottomRight" activeCell="I8" sqref="I8"/>
    </sheetView>
  </sheetViews>
  <sheetFormatPr defaultRowHeight="14.4" x14ac:dyDescent="0.3"/>
  <cols>
    <col min="1" max="1" width="8" customWidth="1"/>
    <col min="2" max="2" width="5.33203125" customWidth="1"/>
    <col min="3" max="5" width="4.6640625" customWidth="1"/>
    <col min="6" max="6" width="8.33203125" customWidth="1"/>
    <col min="7" max="7" width="24" bestFit="1" customWidth="1"/>
    <col min="8" max="16" width="16" customWidth="1"/>
    <col min="17" max="17" width="27.88671875" customWidth="1"/>
    <col min="18" max="26" width="16" customWidth="1"/>
    <col min="27" max="27" width="30.88671875" customWidth="1"/>
    <col min="28" max="35" width="16" customWidth="1"/>
    <col min="36" max="36" width="26.109375" customWidth="1"/>
    <col min="37" max="64" width="16" customWidth="1"/>
  </cols>
  <sheetData>
    <row r="1" spans="1:64" x14ac:dyDescent="0.3">
      <c r="A1" s="324">
        <v>1</v>
      </c>
      <c r="B1" s="324">
        <v>2</v>
      </c>
      <c r="C1" s="324">
        <v>3</v>
      </c>
      <c r="D1" s="324">
        <v>4</v>
      </c>
      <c r="E1" s="324">
        <v>5</v>
      </c>
      <c r="F1" s="324">
        <v>6</v>
      </c>
      <c r="G1" s="324">
        <v>7</v>
      </c>
      <c r="H1" s="324">
        <v>8</v>
      </c>
      <c r="I1" s="299">
        <f>SUM(I5:I2417)</f>
        <v>25134993</v>
      </c>
      <c r="J1" s="324">
        <v>10</v>
      </c>
      <c r="K1" s="299">
        <f>SUM(K5:K2417)</f>
        <v>14877601</v>
      </c>
      <c r="L1" s="324">
        <v>12</v>
      </c>
      <c r="M1" s="299">
        <f>SUM(M5:M2417)</f>
        <v>21818746.995000012</v>
      </c>
      <c r="N1" s="324">
        <v>14</v>
      </c>
      <c r="O1" s="299">
        <f>SUM(O5:O2417)</f>
        <v>134160</v>
      </c>
      <c r="P1" s="324">
        <v>16</v>
      </c>
      <c r="Q1" s="299">
        <f>SUM(Q5:Q2417)</f>
        <v>965610</v>
      </c>
      <c r="R1" s="324">
        <v>18</v>
      </c>
      <c r="S1" s="299">
        <f>SUM(S5:S2417)</f>
        <v>438885</v>
      </c>
      <c r="T1" s="324">
        <v>20</v>
      </c>
      <c r="U1" s="299">
        <f>SUM(U5:U2417)</f>
        <v>1715315.1000000008</v>
      </c>
      <c r="V1" s="324">
        <v>22</v>
      </c>
      <c r="W1" s="299">
        <f>SUM(W5:W2417)</f>
        <v>21818746.995000012</v>
      </c>
      <c r="X1" s="324">
        <v>24</v>
      </c>
      <c r="Y1" s="324">
        <v>25</v>
      </c>
      <c r="Z1" s="324">
        <v>26</v>
      </c>
      <c r="AA1" s="324">
        <v>27</v>
      </c>
      <c r="AB1" s="324">
        <v>28</v>
      </c>
      <c r="AC1" s="324">
        <v>29</v>
      </c>
      <c r="AD1" s="324">
        <v>30</v>
      </c>
      <c r="AE1" s="324">
        <v>31</v>
      </c>
      <c r="AF1" s="324">
        <v>32</v>
      </c>
      <c r="AG1" s="324">
        <v>33</v>
      </c>
      <c r="AH1" s="324">
        <v>34</v>
      </c>
      <c r="AI1" s="324">
        <v>35</v>
      </c>
      <c r="AJ1" s="324">
        <v>36</v>
      </c>
      <c r="AK1" s="324">
        <v>37</v>
      </c>
      <c r="AL1" s="324">
        <v>38</v>
      </c>
      <c r="AM1" s="324">
        <v>39</v>
      </c>
      <c r="AN1" s="324">
        <v>40</v>
      </c>
      <c r="AO1" s="324">
        <v>41</v>
      </c>
      <c r="AP1" s="324">
        <v>42</v>
      </c>
      <c r="AQ1" s="324">
        <v>43</v>
      </c>
      <c r="AR1" s="324">
        <v>44</v>
      </c>
      <c r="AS1" s="324">
        <v>45</v>
      </c>
      <c r="AT1" s="324">
        <v>46</v>
      </c>
      <c r="AU1" s="324">
        <v>47</v>
      </c>
      <c r="AV1" s="324">
        <v>48</v>
      </c>
      <c r="AW1" s="324">
        <v>49</v>
      </c>
      <c r="AX1" s="324">
        <v>50</v>
      </c>
      <c r="AY1" s="324">
        <v>51</v>
      </c>
      <c r="AZ1" s="324">
        <v>52</v>
      </c>
      <c r="BA1" s="324">
        <v>53</v>
      </c>
      <c r="BB1" s="324">
        <v>54</v>
      </c>
      <c r="BC1" s="324">
        <v>55</v>
      </c>
      <c r="BD1" s="324">
        <v>56</v>
      </c>
      <c r="BE1" s="324">
        <v>57</v>
      </c>
      <c r="BF1" s="324">
        <v>58</v>
      </c>
      <c r="BG1" s="324">
        <v>59</v>
      </c>
      <c r="BH1" s="324">
        <v>60</v>
      </c>
      <c r="BI1" s="324">
        <v>61</v>
      </c>
      <c r="BJ1" s="324">
        <v>62</v>
      </c>
      <c r="BK1" s="324">
        <v>63</v>
      </c>
      <c r="BL1" s="324">
        <v>64</v>
      </c>
    </row>
    <row r="2" spans="1:64" x14ac:dyDescent="0.3">
      <c r="A2" s="24"/>
      <c r="B2" s="24"/>
      <c r="C2" s="24"/>
      <c r="D2" s="24"/>
      <c r="E2" s="24"/>
      <c r="F2" s="24"/>
      <c r="G2" s="24" t="s">
        <v>2743</v>
      </c>
      <c r="H2" s="24">
        <v>0.08</v>
      </c>
      <c r="I2" s="24"/>
      <c r="J2" s="24">
        <v>0.06</v>
      </c>
      <c r="K2" s="24"/>
      <c r="L2" s="24">
        <v>0.24</v>
      </c>
      <c r="M2" s="24"/>
      <c r="N2" s="24">
        <v>0.17</v>
      </c>
      <c r="O2" s="24"/>
      <c r="P2" s="24">
        <v>0.19</v>
      </c>
      <c r="Q2" s="24"/>
      <c r="R2" s="24">
        <v>0.12</v>
      </c>
      <c r="S2" s="24"/>
      <c r="T2" s="24">
        <v>7.0000000000000007E-2</v>
      </c>
      <c r="U2" s="24"/>
      <c r="V2" s="24">
        <v>7.0000000000000007E-2</v>
      </c>
      <c r="W2" s="24"/>
      <c r="X2" s="24">
        <v>0.15</v>
      </c>
      <c r="Y2" s="299">
        <f>SUM(Y2418:Y2483)</f>
        <v>100221</v>
      </c>
      <c r="Z2" s="24">
        <v>0.17</v>
      </c>
      <c r="AA2" s="299">
        <f>SUM(AA2418:AA2483)</f>
        <v>486637</v>
      </c>
      <c r="AB2" s="24">
        <v>0.15</v>
      </c>
      <c r="AC2" s="299">
        <f>SUM(AC2418:AC2483)</f>
        <v>278452</v>
      </c>
      <c r="AD2" s="299">
        <f>SUM(AD2418:AD2483)</f>
        <v>252224</v>
      </c>
      <c r="AE2" s="24">
        <v>0.18</v>
      </c>
      <c r="AF2" s="299">
        <f>SUM(AF2418:AF2483)</f>
        <v>7195770</v>
      </c>
      <c r="AG2" s="24">
        <v>0.15</v>
      </c>
      <c r="AH2" s="299">
        <f>SUM(AH2418:AH2483)</f>
        <v>12818072.733000003</v>
      </c>
      <c r="AI2" s="24">
        <v>0.05</v>
      </c>
      <c r="AJ2" s="299">
        <f>SUM(AJ2418:AJ2483)</f>
        <v>63994.629999999976</v>
      </c>
      <c r="AK2" s="24">
        <v>0.06</v>
      </c>
      <c r="AL2" s="299">
        <f>SUM(AL2418:AL2483)</f>
        <v>12818072.733000003</v>
      </c>
      <c r="AM2" s="24">
        <v>0.09</v>
      </c>
      <c r="AN2" s="299">
        <f>SUM(AN2418:AN2483)</f>
        <v>12197517</v>
      </c>
      <c r="AO2" s="24">
        <v>0.4</v>
      </c>
      <c r="AP2" s="336">
        <f>SUM(AP2484:AP2797)</f>
        <v>21818746.995000012</v>
      </c>
      <c r="AQ2" s="24">
        <v>0.25</v>
      </c>
      <c r="AR2" s="336">
        <f>SUM(AR2484:AR2797)</f>
        <v>47245</v>
      </c>
      <c r="AS2" s="336">
        <f>SUM(AS2484:AS2797)</f>
        <v>682052</v>
      </c>
      <c r="AT2" s="24">
        <v>0.12</v>
      </c>
      <c r="AU2" s="336">
        <f>SUM(AU2484:AU2797)</f>
        <v>109879.10000000008</v>
      </c>
      <c r="AV2" s="336">
        <f>SUM(AV2484:AV2797)</f>
        <v>14877601</v>
      </c>
      <c r="AW2" s="24">
        <v>0.16</v>
      </c>
      <c r="AX2" s="336">
        <f>SUM(AX2484:AX2797)</f>
        <v>43628</v>
      </c>
      <c r="AY2" s="24">
        <v>7.0000000000000007E-2</v>
      </c>
      <c r="AZ2" s="336">
        <f>SUM(AZ2484:AZ2797)</f>
        <v>25134993</v>
      </c>
      <c r="BA2" s="24">
        <v>0.05</v>
      </c>
      <c r="BB2" s="299">
        <f>SUM(BB2798:BB2813)</f>
        <v>37332510</v>
      </c>
      <c r="BC2" s="24">
        <v>0.36</v>
      </c>
      <c r="BD2" s="299">
        <f>SUM(BD2798:BD2813)</f>
        <v>49200.9</v>
      </c>
      <c r="BE2" s="24">
        <v>0.16</v>
      </c>
      <c r="BF2" s="299">
        <f>SUM(BF2798:BF2813)</f>
        <v>36484166.758000001</v>
      </c>
      <c r="BG2" s="24">
        <v>0.24</v>
      </c>
      <c r="BH2" s="299">
        <f>SUM(BH2798:BH2813)</f>
        <v>36484166.758000001</v>
      </c>
      <c r="BI2" s="24">
        <v>0.08</v>
      </c>
      <c r="BJ2" s="299">
        <f>SUM(BJ2798:BJ2813)</f>
        <v>9948112</v>
      </c>
      <c r="BK2" s="24">
        <v>0.11</v>
      </c>
      <c r="BL2" s="299">
        <f>SUM(BL2798:BL2813)</f>
        <v>37332510</v>
      </c>
    </row>
    <row r="3" spans="1:64" x14ac:dyDescent="0.3">
      <c r="G3" s="56"/>
      <c r="H3" s="25"/>
      <c r="I3" s="25"/>
      <c r="J3" s="25"/>
      <c r="K3" s="25"/>
      <c r="L3" s="25"/>
      <c r="M3" s="25"/>
      <c r="N3" s="25"/>
      <c r="O3" s="25"/>
      <c r="P3" s="25"/>
      <c r="Q3" s="25"/>
      <c r="R3" s="25"/>
      <c r="S3" s="25"/>
      <c r="T3" s="25"/>
      <c r="U3" s="25"/>
      <c r="V3" s="25"/>
      <c r="X3" s="25"/>
      <c r="AC3">
        <v>0.80649999999999999</v>
      </c>
      <c r="AD3">
        <v>0.19350000000000001</v>
      </c>
      <c r="AR3">
        <v>0.37119999999999997</v>
      </c>
      <c r="AS3">
        <v>0.62880000000000003</v>
      </c>
      <c r="AU3">
        <v>0.16320000000000001</v>
      </c>
      <c r="AV3">
        <v>0.83679999999999999</v>
      </c>
    </row>
    <row r="4" spans="1:64" ht="138" x14ac:dyDescent="0.3">
      <c r="A4" s="1" t="s">
        <v>0</v>
      </c>
      <c r="B4" s="1" t="s">
        <v>1</v>
      </c>
      <c r="C4" s="1" t="s">
        <v>2</v>
      </c>
      <c r="D4" s="1" t="s">
        <v>3</v>
      </c>
      <c r="E4" s="1" t="s">
        <v>4</v>
      </c>
      <c r="F4" s="1" t="s">
        <v>5</v>
      </c>
      <c r="G4" s="329" t="s">
        <v>6</v>
      </c>
      <c r="H4" s="48" t="s">
        <v>2660</v>
      </c>
      <c r="I4" s="49" t="s">
        <v>2761</v>
      </c>
      <c r="J4" s="48" t="s">
        <v>2661</v>
      </c>
      <c r="K4" s="49" t="s">
        <v>2758</v>
      </c>
      <c r="L4" s="48" t="s">
        <v>2662</v>
      </c>
      <c r="M4" s="49" t="s">
        <v>2757</v>
      </c>
      <c r="N4" s="48" t="s">
        <v>2663</v>
      </c>
      <c r="O4" s="49" t="s">
        <v>2755</v>
      </c>
      <c r="P4" s="48" t="s">
        <v>2664</v>
      </c>
      <c r="Q4" s="49" t="s">
        <v>2962</v>
      </c>
      <c r="R4" s="48" t="s">
        <v>2665</v>
      </c>
      <c r="S4" s="49" t="s">
        <v>2756</v>
      </c>
      <c r="T4" s="48" t="s">
        <v>2666</v>
      </c>
      <c r="U4" s="49" t="s">
        <v>2828</v>
      </c>
      <c r="V4" s="48" t="s">
        <v>2667</v>
      </c>
      <c r="W4" s="50" t="s">
        <v>2963</v>
      </c>
      <c r="X4" s="51" t="s">
        <v>2668</v>
      </c>
      <c r="Y4" s="52" t="s">
        <v>2805</v>
      </c>
      <c r="Z4" s="51" t="s">
        <v>2669</v>
      </c>
      <c r="AA4" s="52" t="s">
        <v>2964</v>
      </c>
      <c r="AB4" s="51" t="s">
        <v>2670</v>
      </c>
      <c r="AC4" s="52" t="s">
        <v>2762</v>
      </c>
      <c r="AD4" s="52" t="s">
        <v>2768</v>
      </c>
      <c r="AE4" s="51" t="s">
        <v>2671</v>
      </c>
      <c r="AF4" s="52" t="s">
        <v>2767</v>
      </c>
      <c r="AG4" s="51" t="s">
        <v>2672</v>
      </c>
      <c r="AH4" s="52" t="s">
        <v>2760</v>
      </c>
      <c r="AI4" s="51" t="s">
        <v>2673</v>
      </c>
      <c r="AJ4" s="52" t="s">
        <v>2776</v>
      </c>
      <c r="AK4" s="51" t="s">
        <v>2674</v>
      </c>
      <c r="AL4" s="52" t="s">
        <v>2842</v>
      </c>
      <c r="AM4" s="51" t="s">
        <v>2675</v>
      </c>
      <c r="AN4" s="52" t="s">
        <v>2777</v>
      </c>
      <c r="AO4" s="48" t="s">
        <v>2719</v>
      </c>
      <c r="AP4" s="50" t="s">
        <v>2965</v>
      </c>
      <c r="AQ4" s="48" t="s">
        <v>2720</v>
      </c>
      <c r="AR4" s="50" t="s">
        <v>2764</v>
      </c>
      <c r="AS4" s="50" t="s">
        <v>2763</v>
      </c>
      <c r="AT4" s="48" t="s">
        <v>2721</v>
      </c>
      <c r="AU4" s="50" t="s">
        <v>2765</v>
      </c>
      <c r="AV4" s="50" t="s">
        <v>2966</v>
      </c>
      <c r="AW4" s="48" t="s">
        <v>2722</v>
      </c>
      <c r="AX4" s="50" t="s">
        <v>2766</v>
      </c>
      <c r="AY4" s="48" t="s">
        <v>2723</v>
      </c>
      <c r="AZ4" s="50" t="s">
        <v>2967</v>
      </c>
      <c r="BA4" s="51" t="s">
        <v>2724</v>
      </c>
      <c r="BB4" s="52" t="s">
        <v>2968</v>
      </c>
      <c r="BC4" s="51" t="s">
        <v>2725</v>
      </c>
      <c r="BD4" s="52" t="s">
        <v>2839</v>
      </c>
      <c r="BE4" s="51" t="s">
        <v>2726</v>
      </c>
      <c r="BF4" s="52" t="s">
        <v>2969</v>
      </c>
      <c r="BG4" s="51" t="s">
        <v>2727</v>
      </c>
      <c r="BH4" s="52" t="s">
        <v>2970</v>
      </c>
      <c r="BI4" s="51" t="s">
        <v>2728</v>
      </c>
      <c r="BJ4" s="52" t="s">
        <v>2779</v>
      </c>
      <c r="BK4" s="51" t="s">
        <v>2729</v>
      </c>
      <c r="BL4" s="52" t="s">
        <v>2971</v>
      </c>
    </row>
    <row r="5" spans="1:64" x14ac:dyDescent="0.3">
      <c r="A5" s="2" t="s">
        <v>10</v>
      </c>
      <c r="B5" s="2" t="s">
        <v>11</v>
      </c>
      <c r="C5" s="2" t="s">
        <v>12</v>
      </c>
      <c r="D5" s="2" t="s">
        <v>12</v>
      </c>
      <c r="E5" s="2" t="s">
        <v>13</v>
      </c>
      <c r="F5" s="17" t="str">
        <f>+Tabela1[[#This Row],[WK]]&amp;Tabela1[[#This Row],[PK]]&amp;Tabela1[[#This Row],[GK]]</f>
        <v>020101</v>
      </c>
      <c r="G5" s="2" t="s">
        <v>14</v>
      </c>
      <c r="H5" s="302">
        <f>TabIPW[[#This Row],[liczba mieszkańców ]]/$I$1*$H$2</f>
        <v>1.1662465949363901E-4</v>
      </c>
      <c r="I5" s="27">
        <v>36642</v>
      </c>
      <c r="J5" s="302">
        <f>TabIPW[[#This Row],[liczba mieszkańców w wieku 20-64]]/$K$1*$J$2</f>
        <v>8.3993380384377825E-5</v>
      </c>
      <c r="K5" s="27">
        <v>20827</v>
      </c>
      <c r="L5" s="302">
        <f>TabIPW[[#This Row],[iloczyn liczby mieszkańców i relacji przeciętnego miesięcznego wynagrodzenia brutto 
w danym powiecie do średniej krajowej]]/$M$1*$L$2</f>
        <v>3.6758302215236788E-4</v>
      </c>
      <c r="M5" s="27">
        <v>33417.504000000001</v>
      </c>
      <c r="N5" s="302">
        <f>TabIPW[[#This Row],[liczba oddziałów w szkołach podstawowych]]/$O$1*$N$2</f>
        <v>2.3188729874776387E-4</v>
      </c>
      <c r="O5" s="27">
        <v>183</v>
      </c>
      <c r="P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3.2505877113948699E-4</v>
      </c>
      <c r="Q5" s="27">
        <v>1652</v>
      </c>
      <c r="R5" s="302">
        <f>TabIPW[[#This Row],[liczba gospodarstw domowych korzystających ze środowiskowej pomocy społecznej ]]/$S$1*$R$2</f>
        <v>1.1702382173006596E-4</v>
      </c>
      <c r="S5" s="27">
        <v>428</v>
      </c>
      <c r="T5" s="302">
        <f>TabIPW[[#This Row],[ilość wody dostarczonej i ścieków bytowych odprowadzonych siecią kanalizacyjną '[dam3']]]/$U$1*$T$2</f>
        <v>1.4538145207256667E-4</v>
      </c>
      <c r="U5" s="27">
        <v>3562.5</v>
      </c>
      <c r="V5" s="302">
        <f>TabIPW[[#This Row],[iloczyn liczby mieszkańców i relacji przeciętnego miesięcznego wynagrodzenia brutto 
w danym powiecie do średniej krajowej2]]/$W$1*$V$2</f>
        <v>1.0721171479444065E-4</v>
      </c>
      <c r="W5" s="27">
        <f>TabIPW[[#This Row],[iloczyn liczby mieszkańców i relacji przeciętnego miesięcznego wynagrodzenia brutto 
w danym powiecie do średniej krajowej]]</f>
        <v>33417.504000000001</v>
      </c>
      <c r="X5" s="26"/>
    </row>
    <row r="6" spans="1:64" x14ac:dyDescent="0.3">
      <c r="A6" s="2" t="s">
        <v>10</v>
      </c>
      <c r="B6" s="2" t="s">
        <v>11</v>
      </c>
      <c r="C6" s="2" t="s">
        <v>12</v>
      </c>
      <c r="D6" s="2" t="s">
        <v>11</v>
      </c>
      <c r="E6" s="2" t="s">
        <v>15</v>
      </c>
      <c r="F6" s="17" t="str">
        <f>+Tabela1[[#This Row],[WK]]&amp;Tabela1[[#This Row],[PK]]&amp;Tabela1[[#This Row],[GK]]</f>
        <v>020102</v>
      </c>
      <c r="G6" s="2" t="s">
        <v>14</v>
      </c>
      <c r="H6" s="302">
        <f>TabIPW[[#This Row],[liczba mieszkańców ]]/$I$1*$H$2</f>
        <v>4.903442781941495E-5</v>
      </c>
      <c r="I6" s="27">
        <v>15406</v>
      </c>
      <c r="J6" s="302">
        <f>TabIPW[[#This Row],[liczba mieszkańców w wieku 20-64]]/$K$1*$J$2</f>
        <v>3.7780284603680393E-5</v>
      </c>
      <c r="K6" s="27">
        <v>9368</v>
      </c>
      <c r="L6" s="302">
        <f>TabIPW[[#This Row],[iloczyn liczby mieszkańców i relacji przeciętnego miesięcznego wynagrodzenia brutto 
w danym powiecie do średniej krajowej]]/$M$1*$L$2</f>
        <v>1.5454898857265924E-4</v>
      </c>
      <c r="M6" s="27">
        <v>14050.271999999999</v>
      </c>
      <c r="N6" s="302">
        <f>TabIPW[[#This Row],[liczba oddziałów w szkołach podstawowych]]/$O$1*$N$2</f>
        <v>8.996720333929637E-5</v>
      </c>
      <c r="O6" s="27">
        <v>71</v>
      </c>
      <c r="P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8.9725665641408027E-5</v>
      </c>
      <c r="Q6" s="27">
        <v>456</v>
      </c>
      <c r="R6" s="302">
        <f>TabIPW[[#This Row],[liczba gospodarstw domowych korzystających ze środowiskowej pomocy społecznej ]]/$S$1*$R$2</f>
        <v>5.1949827403533952E-5</v>
      </c>
      <c r="S6" s="27">
        <v>190</v>
      </c>
      <c r="T6" s="302">
        <f>TabIPW[[#This Row],[ilość wody dostarczonej i ścieków bytowych odprowadzonych siecią kanalizacyjną '[dam3']]]/$U$1*$T$2</f>
        <v>5.8279088197847702E-5</v>
      </c>
      <c r="U6" s="27">
        <v>1428.1</v>
      </c>
      <c r="V6" s="302">
        <f>TabIPW[[#This Row],[iloczyn liczby mieszkańców i relacji przeciętnego miesięcznego wynagrodzenia brutto 
w danym powiecie do średniej krajowej2]]/$W$1*$V$2</f>
        <v>4.5076788333692278E-5</v>
      </c>
      <c r="W6" s="27">
        <f>TabIPW[[#This Row],[iloczyn liczby mieszkańców i relacji przeciętnego miesięcznego wynagrodzenia brutto 
w danym powiecie do średniej krajowej]]</f>
        <v>14050.271999999999</v>
      </c>
    </row>
    <row r="7" spans="1:64" x14ac:dyDescent="0.3">
      <c r="A7" s="2" t="s">
        <v>10</v>
      </c>
      <c r="B7" s="2" t="s">
        <v>11</v>
      </c>
      <c r="C7" s="2" t="s">
        <v>12</v>
      </c>
      <c r="D7" s="2" t="s">
        <v>16</v>
      </c>
      <c r="E7" s="2" t="s">
        <v>15</v>
      </c>
      <c r="F7" s="17" t="str">
        <f>+Tabela1[[#This Row],[WK]]&amp;Tabela1[[#This Row],[PK]]&amp;Tabela1[[#This Row],[GK]]</f>
        <v>020103</v>
      </c>
      <c r="G7" s="2" t="s">
        <v>17</v>
      </c>
      <c r="H7" s="302">
        <f>TabIPW[[#This Row],[liczba mieszkańców ]]/$I$1*$H$2</f>
        <v>1.5672174645125227E-5</v>
      </c>
      <c r="I7" s="27">
        <v>4924</v>
      </c>
      <c r="J7" s="302">
        <f>TabIPW[[#This Row],[liczba mieszkańców w wieku 20-64]]/$K$1*$J$2</f>
        <v>1.1848684475407023E-5</v>
      </c>
      <c r="K7" s="27">
        <v>2938</v>
      </c>
      <c r="L7" s="302">
        <f>TabIPW[[#This Row],[iloczyn liczby mieszkańców i relacji przeciętnego miesięcznego wynagrodzenia brutto 
w danym powiecie do średniej krajowej]]/$M$1*$L$2</f>
        <v>4.9396288441631453E-5</v>
      </c>
      <c r="M7" s="27">
        <v>4490.6880000000001</v>
      </c>
      <c r="N7" s="302">
        <f>TabIPW[[#This Row],[liczba oddziałów w szkołach podstawowych]]/$O$1*$N$2</f>
        <v>2.2808586762075135E-5</v>
      </c>
      <c r="O7" s="27">
        <v>18</v>
      </c>
      <c r="P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3.2269756941208151E-5</v>
      </c>
      <c r="Q7" s="27">
        <v>164</v>
      </c>
      <c r="R7" s="302">
        <f>TabIPW[[#This Row],[liczba gospodarstw domowych korzystających ze środowiskowej pomocy społecznej ]]/$S$1*$R$2</f>
        <v>3.0896476297891248E-5</v>
      </c>
      <c r="S7" s="27">
        <v>113</v>
      </c>
      <c r="T7" s="302">
        <f>TabIPW[[#This Row],[ilość wody dostarczonej i ścieków bytowych odprowadzonych siecią kanalizacyjną '[dam3']]]/$U$1*$T$2</f>
        <v>1.4262685613856014E-5</v>
      </c>
      <c r="U7" s="27">
        <v>349.5</v>
      </c>
      <c r="V7" s="302">
        <f>TabIPW[[#This Row],[iloczyn liczby mieszkańców i relacji przeciętnego miesięcznego wynagrodzenia brutto 
w danym powiecie do średniej krajowej2]]/$W$1*$V$2</f>
        <v>1.4407250795475841E-5</v>
      </c>
      <c r="W7" s="27">
        <f>TabIPW[[#This Row],[iloczyn liczby mieszkańców i relacji przeciętnego miesięcznego wynagrodzenia brutto 
w danym powiecie do średniej krajowej]]</f>
        <v>4490.6880000000001</v>
      </c>
    </row>
    <row r="8" spans="1:64" x14ac:dyDescent="0.3">
      <c r="A8" s="2" t="s">
        <v>10</v>
      </c>
      <c r="B8" s="2" t="s">
        <v>11</v>
      </c>
      <c r="C8" s="2" t="s">
        <v>12</v>
      </c>
      <c r="D8" s="2" t="s">
        <v>18</v>
      </c>
      <c r="E8" s="2" t="s">
        <v>19</v>
      </c>
      <c r="F8" s="17" t="str">
        <f>+Tabela1[[#This Row],[WK]]&amp;Tabela1[[#This Row],[PK]]&amp;Tabela1[[#This Row],[GK]]</f>
        <v>020104</v>
      </c>
      <c r="G8" s="2" t="s">
        <v>20</v>
      </c>
      <c r="H8" s="302">
        <f>TabIPW[[#This Row],[liczba mieszkańców ]]/$I$1*$H$2</f>
        <v>4.5880259445467125E-5</v>
      </c>
      <c r="I8" s="27">
        <v>14415</v>
      </c>
      <c r="J8" s="302">
        <f>TabIPW[[#This Row],[liczba mieszkańców w wieku 20-64]]/$K$1*$J$2</f>
        <v>3.5469428169232385E-5</v>
      </c>
      <c r="K8" s="27">
        <v>8795</v>
      </c>
      <c r="L8" s="302">
        <f>TabIPW[[#This Row],[iloczyn liczby mieszkańców i relacji przeciętnego miesięcznego wynagrodzenia brutto 
w danym powiecie do średniej krajowej]]/$M$1*$L$2</f>
        <v>1.4460753409547465E-4</v>
      </c>
      <c r="M8" s="27">
        <v>13146.48</v>
      </c>
      <c r="N8" s="302">
        <f>TabIPW[[#This Row],[liczba oddziałów w szkołach podstawowych]]/$O$1*$N$2</f>
        <v>8.4898628503279666E-5</v>
      </c>
      <c r="O8" s="27">
        <v>67</v>
      </c>
      <c r="P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9.8776938929795679E-5</v>
      </c>
      <c r="Q8" s="27">
        <v>502</v>
      </c>
      <c r="R8" s="302">
        <f>TabIPW[[#This Row],[liczba gospodarstw domowych korzystających ze środowiskowej pomocy społecznej ]]/$S$1*$R$2</f>
        <v>4.7028264807409681E-5</v>
      </c>
      <c r="S8" s="27">
        <v>172</v>
      </c>
      <c r="T8" s="302">
        <f>TabIPW[[#This Row],[ilość wody dostarczonej i ścieków bytowych odprowadzonych siecią kanalizacyjną '[dam3']]]/$U$1*$T$2</f>
        <v>3.5450629449947698E-5</v>
      </c>
      <c r="U8" s="27">
        <v>868.7</v>
      </c>
      <c r="V8" s="302">
        <f>TabIPW[[#This Row],[iloczyn liczby mieszkańców i relacji przeciętnego miesięcznego wynagrodzenia brutto 
w danym powiecie do średniej krajowej2]]/$W$1*$V$2</f>
        <v>4.217719744451345E-5</v>
      </c>
      <c r="W8" s="27">
        <f>TabIPW[[#This Row],[iloczyn liczby mieszkańców i relacji przeciętnego miesięcznego wynagrodzenia brutto 
w danym powiecie do średniej krajowej]]</f>
        <v>13146.48</v>
      </c>
    </row>
    <row r="9" spans="1:64" x14ac:dyDescent="0.3">
      <c r="A9" s="2" t="s">
        <v>10</v>
      </c>
      <c r="B9" s="2" t="s">
        <v>11</v>
      </c>
      <c r="C9" s="2" t="s">
        <v>12</v>
      </c>
      <c r="D9" s="2" t="s">
        <v>21</v>
      </c>
      <c r="E9" s="2" t="s">
        <v>15</v>
      </c>
      <c r="F9" s="17" t="str">
        <f>+Tabela1[[#This Row],[WK]]&amp;Tabela1[[#This Row],[PK]]&amp;Tabela1[[#This Row],[GK]]</f>
        <v>020105</v>
      </c>
      <c r="G9" s="2" t="s">
        <v>22</v>
      </c>
      <c r="H9" s="302">
        <f>TabIPW[[#This Row],[liczba mieszkańców ]]/$I$1*$H$2</f>
        <v>2.2744386680354356E-5</v>
      </c>
      <c r="I9" s="27">
        <v>7146</v>
      </c>
      <c r="J9" s="302">
        <f>TabIPW[[#This Row],[liczba mieszkańców w wieku 20-64]]/$K$1*$J$2</f>
        <v>1.7889981052724831E-5</v>
      </c>
      <c r="K9" s="27">
        <v>4436</v>
      </c>
      <c r="L9" s="302">
        <f>TabIPW[[#This Row],[iloczyn liczby mieszkańców i relacji przeciętnego miesięcznego wynagrodzenia brutto 
w danym powiecie do średniej krajowej]]/$M$1*$L$2</f>
        <v>7.168681502922387E-5</v>
      </c>
      <c r="M9" s="27">
        <v>6517.152000000001</v>
      </c>
      <c r="N9" s="302">
        <f>TabIPW[[#This Row],[liczba oddziałów w szkołach podstawowych]]/$O$1*$N$2</f>
        <v>5.195289206917115E-5</v>
      </c>
      <c r="O9" s="27">
        <v>41</v>
      </c>
      <c r="P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5.3127038866623171E-5</v>
      </c>
      <c r="Q9" s="27">
        <v>270</v>
      </c>
      <c r="R9" s="302">
        <f>TabIPW[[#This Row],[liczba gospodarstw domowych korzystających ze środowiskowej pomocy społecznej ]]/$S$1*$R$2</f>
        <v>3.2810417307495125E-5</v>
      </c>
      <c r="S9" s="27">
        <v>120</v>
      </c>
      <c r="T9" s="302">
        <f>TabIPW[[#This Row],[ilość wody dostarczonej i ścieków bytowych odprowadzonych siecią kanalizacyjną '[dam3']]]/$U$1*$T$2</f>
        <v>2.9610886069853855E-5</v>
      </c>
      <c r="U9" s="27">
        <v>725.59999999999991</v>
      </c>
      <c r="V9" s="302">
        <f>TabIPW[[#This Row],[iloczyn liczby mieszkańców i relacji przeciętnego miesięcznego wynagrodzenia brutto 
w danym powiecie do średniej krajowej2]]/$W$1*$V$2</f>
        <v>2.0908654383523633E-5</v>
      </c>
      <c r="W9" s="27">
        <f>TabIPW[[#This Row],[iloczyn liczby mieszkańców i relacji przeciętnego miesięcznego wynagrodzenia brutto 
w danym powiecie do średniej krajowej]]</f>
        <v>6517.152000000001</v>
      </c>
    </row>
    <row r="10" spans="1:64" x14ac:dyDescent="0.3">
      <c r="A10" s="2" t="s">
        <v>10</v>
      </c>
      <c r="B10" s="2" t="s">
        <v>11</v>
      </c>
      <c r="C10" s="2" t="s">
        <v>12</v>
      </c>
      <c r="D10" s="2" t="s">
        <v>23</v>
      </c>
      <c r="E10" s="2" t="s">
        <v>15</v>
      </c>
      <c r="F10" s="17" t="str">
        <f>+Tabela1[[#This Row],[WK]]&amp;Tabela1[[#This Row],[PK]]&amp;Tabela1[[#This Row],[GK]]</f>
        <v>020106</v>
      </c>
      <c r="G10" s="2" t="s">
        <v>24</v>
      </c>
      <c r="H10" s="302">
        <f>TabIPW[[#This Row],[liczba mieszkańców ]]/$I$1*$H$2</f>
        <v>2.6560580303324534E-5</v>
      </c>
      <c r="I10" s="27">
        <v>8345</v>
      </c>
      <c r="J10" s="302">
        <f>TabIPW[[#This Row],[liczba mieszkańców w wieku 20-64]]/$K$1*$J$2</f>
        <v>2.0350055092887622E-5</v>
      </c>
      <c r="K10" s="27">
        <v>5046</v>
      </c>
      <c r="L10" s="302">
        <f>TabIPW[[#This Row],[iloczyn liczby mieszkańców i relacji przeciętnego miesięcznego wynagrodzenia brutto 
w danym powiecie do średniej krajowej]]/$M$1*$L$2</f>
        <v>8.3714871455201965E-5</v>
      </c>
      <c r="M10" s="27">
        <v>7610.64</v>
      </c>
      <c r="N10" s="302">
        <f>TabIPW[[#This Row],[liczba oddziałów w szkołach podstawowych]]/$O$1*$N$2</f>
        <v>5.8288610614192017E-5</v>
      </c>
      <c r="O10" s="27">
        <v>46</v>
      </c>
      <c r="P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5.3520572487857422E-5</v>
      </c>
      <c r="Q10" s="27">
        <v>272</v>
      </c>
      <c r="R10" s="302">
        <f>TabIPW[[#This Row],[liczba gospodarstw domowych korzystających ze środowiskowej pomocy społecznej ]]/$S$1*$R$2</f>
        <v>4.5387743942034926E-5</v>
      </c>
      <c r="S10" s="27">
        <v>166</v>
      </c>
      <c r="T10" s="302">
        <f>TabIPW[[#This Row],[ilość wody dostarczonej i ścieków bytowych odprowadzonych siecią kanalizacyjną '[dam3']]]/$U$1*$T$2</f>
        <v>3.7952210646312139E-5</v>
      </c>
      <c r="U10" s="27">
        <v>930</v>
      </c>
      <c r="V10" s="302">
        <f>TabIPW[[#This Row],[iloczyn liczby mieszkańców i relacji przeciętnego miesięcznego wynagrodzenia brutto 
w danym powiecie do średniej krajowej2]]/$W$1*$V$2</f>
        <v>2.4416837507767244E-5</v>
      </c>
      <c r="W10" s="27">
        <f>TabIPW[[#This Row],[iloczyn liczby mieszkańców i relacji przeciętnego miesięcznego wynagrodzenia brutto 
w danym powiecie do średniej krajowej]]</f>
        <v>7610.64</v>
      </c>
    </row>
    <row r="11" spans="1:64" x14ac:dyDescent="0.3">
      <c r="A11" s="2" t="s">
        <v>10</v>
      </c>
      <c r="B11" s="2" t="s">
        <v>11</v>
      </c>
      <c r="C11" s="2" t="s">
        <v>11</v>
      </c>
      <c r="D11" s="2" t="s">
        <v>12</v>
      </c>
      <c r="E11" s="2" t="s">
        <v>13</v>
      </c>
      <c r="F11" s="17" t="str">
        <f>+Tabela1[[#This Row],[WK]]&amp;Tabela1[[#This Row],[PK]]&amp;Tabela1[[#This Row],[GK]]</f>
        <v>020201</v>
      </c>
      <c r="G11" s="2" t="s">
        <v>25</v>
      </c>
      <c r="H11" s="302">
        <f>TabIPW[[#This Row],[liczba mieszkańców ]]/$I$1*$H$2</f>
        <v>8.7463720399683415E-5</v>
      </c>
      <c r="I11" s="27">
        <v>27480</v>
      </c>
      <c r="J11" s="302">
        <f>TabIPW[[#This Row],[liczba mieszkańców w wieku 20-64]]/$K$1*$J$2</f>
        <v>6.4082912292109451E-5</v>
      </c>
      <c r="K11" s="27">
        <v>15890</v>
      </c>
      <c r="L11" s="302">
        <f>TabIPW[[#This Row],[iloczyn liczby mieszkańców i relacji przeciętnego miesięcznego wynagrodzenia brutto 
w danym powiecie do średniej krajowej]]/$M$1*$L$2</f>
        <v>2.6025633833607763E-4</v>
      </c>
      <c r="M11" s="27">
        <v>23660.28</v>
      </c>
      <c r="N11" s="302">
        <f>TabIPW[[#This Row],[liczba oddziałów w szkołach podstawowych]]/$O$1*$N$2</f>
        <v>1.3431723315444246E-4</v>
      </c>
      <c r="O11" s="27">
        <v>106</v>
      </c>
      <c r="P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1.5859404935740103E-4</v>
      </c>
      <c r="Q11" s="27">
        <v>806</v>
      </c>
      <c r="R11" s="302">
        <f>TabIPW[[#This Row],[liczba gospodarstw domowych korzystających ze środowiskowej pomocy społecznej ]]/$S$1*$R$2</f>
        <v>1.3971769370108342E-4</v>
      </c>
      <c r="S11" s="27">
        <v>511</v>
      </c>
      <c r="T11" s="302">
        <f>TabIPW[[#This Row],[ilość wody dostarczonej i ścieków bytowych odprowadzonych siecią kanalizacyjną '[dam3']]]/$U$1*$T$2</f>
        <v>7.3570156293732841E-5</v>
      </c>
      <c r="U11" s="27">
        <v>1802.8000000000002</v>
      </c>
      <c r="V11" s="302">
        <f>TabIPW[[#This Row],[iloczyn liczby mieszkańców i relacji przeciętnego miesięcznego wynagrodzenia brutto 
w danym powiecie do średniej krajowej2]]/$W$1*$V$2</f>
        <v>7.590809868135598E-5</v>
      </c>
      <c r="W11" s="27">
        <f>TabIPW[[#This Row],[iloczyn liczby mieszkańców i relacji przeciętnego miesięcznego wynagrodzenia brutto 
w danym powiecie do średniej krajowej]]</f>
        <v>23660.28</v>
      </c>
    </row>
    <row r="12" spans="1:64" x14ac:dyDescent="0.3">
      <c r="A12" s="2" t="s">
        <v>10</v>
      </c>
      <c r="B12" s="2" t="s">
        <v>11</v>
      </c>
      <c r="C12" s="2" t="s">
        <v>11</v>
      </c>
      <c r="D12" s="2" t="s">
        <v>11</v>
      </c>
      <c r="E12" s="2" t="s">
        <v>13</v>
      </c>
      <c r="F12" s="17" t="str">
        <f>+Tabela1[[#This Row],[WK]]&amp;Tabela1[[#This Row],[PK]]&amp;Tabela1[[#This Row],[GK]]</f>
        <v>020202</v>
      </c>
      <c r="G12" s="2" t="s">
        <v>26</v>
      </c>
      <c r="H12" s="302">
        <f>TabIPW[[#This Row],[liczba mieszkańców ]]/$I$1*$H$2</f>
        <v>9.5528970308446083E-5</v>
      </c>
      <c r="I12" s="27">
        <v>30014</v>
      </c>
      <c r="J12" s="302">
        <f>TabIPW[[#This Row],[liczba mieszkańców w wieku 20-64]]/$K$1*$J$2</f>
        <v>6.8023063664632494E-5</v>
      </c>
      <c r="K12" s="27">
        <v>16867</v>
      </c>
      <c r="L12" s="302">
        <f>TabIPW[[#This Row],[iloczyn liczby mieszkańców i relacji przeciętnego miesięcznego wynagrodzenia brutto 
w danym powiecie do średniej krajowej]]/$M$1*$L$2</f>
        <v>2.842552306702705E-4</v>
      </c>
      <c r="M12" s="27">
        <v>25842.054</v>
      </c>
      <c r="N12" s="302">
        <f>TabIPW[[#This Row],[liczba oddziałów w szkołach podstawowych]]/$O$1*$N$2</f>
        <v>1.6853011329755516E-4</v>
      </c>
      <c r="O12" s="27">
        <v>133</v>
      </c>
      <c r="P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2.1644349167883515E-4</v>
      </c>
      <c r="Q12" s="27">
        <v>1100</v>
      </c>
      <c r="R12" s="302">
        <f>TabIPW[[#This Row],[liczba gospodarstw domowych korzystających ze środowiskowej pomocy społecznej ]]/$S$1*$R$2</f>
        <v>1.1702382173006596E-4</v>
      </c>
      <c r="S12" s="27">
        <v>428</v>
      </c>
      <c r="T12" s="302">
        <f>TabIPW[[#This Row],[ilość wody dostarczonej i ścieków bytowych odprowadzonych siecią kanalizacyjną '[dam3']]]/$U$1*$T$2</f>
        <v>9.2660526337114366E-5</v>
      </c>
      <c r="U12" s="27">
        <v>2270.6000000000004</v>
      </c>
      <c r="V12" s="302">
        <f>TabIPW[[#This Row],[iloczyn liczby mieszkańców i relacji przeciętnego miesięcznego wynagrodzenia brutto 
w danym powiecie do średniej krajowej2]]/$W$1*$V$2</f>
        <v>8.2907775612162248E-5</v>
      </c>
      <c r="W12" s="27">
        <f>TabIPW[[#This Row],[iloczyn liczby mieszkańców i relacji przeciętnego miesięcznego wynagrodzenia brutto 
w danym powiecie do średniej krajowej]]</f>
        <v>25842.054</v>
      </c>
    </row>
    <row r="13" spans="1:64" x14ac:dyDescent="0.3">
      <c r="A13" s="2" t="s">
        <v>10</v>
      </c>
      <c r="B13" s="2" t="s">
        <v>11</v>
      </c>
      <c r="C13" s="2" t="s">
        <v>11</v>
      </c>
      <c r="D13" s="2" t="s">
        <v>16</v>
      </c>
      <c r="E13" s="2" t="s">
        <v>19</v>
      </c>
      <c r="F13" s="17" t="str">
        <f>+Tabela1[[#This Row],[WK]]&amp;Tabela1[[#This Row],[PK]]&amp;Tabela1[[#This Row],[GK]]</f>
        <v>020203</v>
      </c>
      <c r="G13" s="2" t="s">
        <v>27</v>
      </c>
      <c r="H13" s="302">
        <f>TabIPW[[#This Row],[liczba mieszkańców ]]/$I$1*$H$2</f>
        <v>2.8069233995808154E-5</v>
      </c>
      <c r="I13" s="27">
        <v>8819</v>
      </c>
      <c r="J13" s="302">
        <f>TabIPW[[#This Row],[liczba mieszkańców w wieku 20-64]]/$K$1*$J$2</f>
        <v>2.0967090057059603E-5</v>
      </c>
      <c r="K13" s="27">
        <v>5199</v>
      </c>
      <c r="L13" s="302">
        <f>TabIPW[[#This Row],[iloczyn liczby mieszkańców i relacji przeciętnego miesięcznego wynagrodzenia brutto 
w danym powiecie do średniej krajowej]]/$M$1*$L$2</f>
        <v>8.352258543616697E-5</v>
      </c>
      <c r="M13" s="27">
        <v>7593.1589999999987</v>
      </c>
      <c r="N13" s="302">
        <f>TabIPW[[#This Row],[liczba oddziałów w szkołach podstawowych]]/$O$1*$N$2</f>
        <v>5.0685748360166967E-5</v>
      </c>
      <c r="O13" s="27">
        <v>40</v>
      </c>
      <c r="P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5.6668841457731381E-5</v>
      </c>
      <c r="Q13" s="27">
        <v>288</v>
      </c>
      <c r="R13" s="302">
        <f>TabIPW[[#This Row],[liczba gospodarstw domowych korzystających ze środowiskowej pomocy społecznej ]]/$S$1*$R$2</f>
        <v>5.8785331009262101E-5</v>
      </c>
      <c r="S13" s="27">
        <v>215</v>
      </c>
      <c r="T13" s="302">
        <f>TabIPW[[#This Row],[ilość wody dostarczonej i ścieków bytowych odprowadzonych siecią kanalizacyjną '[dam3']]]/$U$1*$T$2</f>
        <v>1.5286987213019925E-5</v>
      </c>
      <c r="U13" s="27">
        <v>374.6</v>
      </c>
      <c r="V13" s="302">
        <f>TabIPW[[#This Row],[iloczyn liczby mieszkańców i relacji przeciętnego miesięcznego wynagrodzenia brutto 
w danym powiecie do średniej krajowej2]]/$W$1*$V$2</f>
        <v>2.4360754085548701E-5</v>
      </c>
      <c r="W13" s="27">
        <f>TabIPW[[#This Row],[iloczyn liczby mieszkańców i relacji przeciętnego miesięcznego wynagrodzenia brutto 
w danym powiecie do średniej krajowej]]</f>
        <v>7593.1589999999987</v>
      </c>
    </row>
    <row r="14" spans="1:64" x14ac:dyDescent="0.3">
      <c r="A14" s="2" t="s">
        <v>10</v>
      </c>
      <c r="B14" s="2" t="s">
        <v>11</v>
      </c>
      <c r="C14" s="2" t="s">
        <v>11</v>
      </c>
      <c r="D14" s="2" t="s">
        <v>18</v>
      </c>
      <c r="E14" s="2" t="s">
        <v>13</v>
      </c>
      <c r="F14" s="17" t="str">
        <f>+Tabela1[[#This Row],[WK]]&amp;Tabela1[[#This Row],[PK]]&amp;Tabela1[[#This Row],[GK]]</f>
        <v>020204</v>
      </c>
      <c r="G14" s="2" t="s">
        <v>28</v>
      </c>
      <c r="H14" s="302">
        <f>TabIPW[[#This Row],[liczba mieszkańców ]]/$I$1*$H$2</f>
        <v>1.8310727200122953E-5</v>
      </c>
      <c r="I14" s="27">
        <v>5753</v>
      </c>
      <c r="J14" s="302">
        <f>TabIPW[[#This Row],[liczba mieszkańców w wieku 20-64]]/$K$1*$J$2</f>
        <v>1.3760282991861388E-5</v>
      </c>
      <c r="K14" s="27">
        <v>3412</v>
      </c>
      <c r="L14" s="302">
        <f>TabIPW[[#This Row],[iloczyn liczby mieszkańców i relacji przeciętnego miesięcznego wynagrodzenia brutto 
w danym powiecie do średniej krajowej]]/$M$1*$L$2</f>
        <v>5.4485251617447395E-5</v>
      </c>
      <c r="M14" s="27">
        <v>4953.3329999999996</v>
      </c>
      <c r="N14" s="302">
        <f>TabIPW[[#This Row],[liczba oddziałów w szkołach podstawowych]]/$O$1*$N$2</f>
        <v>5.4487179487179488E-5</v>
      </c>
      <c r="O14" s="27">
        <v>43</v>
      </c>
      <c r="P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3.44341918579965E-5</v>
      </c>
      <c r="Q14" s="27">
        <v>175</v>
      </c>
      <c r="R14" s="302">
        <f>TabIPW[[#This Row],[liczba gospodarstw domowych korzystających ze środowiskowej pomocy społecznej ]]/$S$1*$R$2</f>
        <v>2.570149355753785E-5</v>
      </c>
      <c r="S14" s="27">
        <v>94</v>
      </c>
      <c r="T14" s="302">
        <f>TabIPW[[#This Row],[ilość wody dostarczonej i ścieków bytowych odprowadzonych siecią kanalizacyjną '[dam3']]]/$U$1*$T$2</f>
        <v>1.3111876645871067E-5</v>
      </c>
      <c r="U14" s="27">
        <v>321.3</v>
      </c>
      <c r="V14" s="302">
        <f>TabIPW[[#This Row],[iloczyn liczby mieszkańców i relacji przeciętnego miesięcznego wynagrodzenia brutto 
w danym powiecie do średniej krajowej2]]/$W$1*$V$2</f>
        <v>1.5891531721755494E-5</v>
      </c>
      <c r="W14" s="27">
        <f>TabIPW[[#This Row],[iloczyn liczby mieszkańców i relacji przeciętnego miesięcznego wynagrodzenia brutto 
w danym powiecie do średniej krajowej]]</f>
        <v>4953.3329999999996</v>
      </c>
    </row>
    <row r="15" spans="1:64" x14ac:dyDescent="0.3">
      <c r="A15" s="2" t="s">
        <v>10</v>
      </c>
      <c r="B15" s="2" t="s">
        <v>11</v>
      </c>
      <c r="C15" s="2" t="s">
        <v>11</v>
      </c>
      <c r="D15" s="2" t="s">
        <v>21</v>
      </c>
      <c r="E15" s="2" t="s">
        <v>15</v>
      </c>
      <c r="F15" s="17" t="str">
        <f>+Tabela1[[#This Row],[WK]]&amp;Tabela1[[#This Row],[PK]]&amp;Tabela1[[#This Row],[GK]]</f>
        <v>020205</v>
      </c>
      <c r="G15" s="2" t="s">
        <v>26</v>
      </c>
      <c r="H15" s="302">
        <f>TabIPW[[#This Row],[liczba mieszkańców ]]/$I$1*$H$2</f>
        <v>2.8677151411977716E-5</v>
      </c>
      <c r="I15" s="27">
        <v>9010</v>
      </c>
      <c r="J15" s="302">
        <f>TabIPW[[#This Row],[liczba mieszkańców w wieku 20-64]]/$K$1*$J$2</f>
        <v>2.178980334262224E-5</v>
      </c>
      <c r="K15" s="27">
        <v>5403</v>
      </c>
      <c r="L15" s="302">
        <f>TabIPW[[#This Row],[iloczyn liczby mieszkańców i relacji przeciętnego miesięcznego wynagrodzenia brutto 
w danym powiecie do średniej krajowej]]/$M$1*$L$2</f>
        <v>8.53314995781681E-5</v>
      </c>
      <c r="M15" s="27">
        <v>7757.61</v>
      </c>
      <c r="N15" s="302">
        <f>TabIPW[[#This Row],[liczba oddziałów w szkołach podstawowych]]/$O$1*$N$2</f>
        <v>4.9418604651162791E-5</v>
      </c>
      <c r="O15" s="27">
        <v>39</v>
      </c>
      <c r="P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3.7385694017253343E-5</v>
      </c>
      <c r="Q15" s="27">
        <v>190</v>
      </c>
      <c r="R15" s="302">
        <f>TabIPW[[#This Row],[liczba gospodarstw domowych korzystających ze środowiskowej pomocy społecznej ]]/$S$1*$R$2</f>
        <v>3.3083837451724254E-5</v>
      </c>
      <c r="S15" s="27">
        <v>121</v>
      </c>
      <c r="T15" s="302">
        <f>TabIPW[[#This Row],[ilość wody dostarczonej i ścieków bytowych odprowadzonych siecią kanalizacyjną '[dam3']]]/$U$1*$T$2</f>
        <v>1.6319450577914224E-5</v>
      </c>
      <c r="U15" s="27">
        <v>399.90000000000003</v>
      </c>
      <c r="V15" s="302">
        <f>TabIPW[[#This Row],[iloczyn liczby mieszkańców i relacji przeciętnego miesięcznego wynagrodzenia brutto 
w danym powiecie do średniej krajowej2]]/$W$1*$V$2</f>
        <v>2.4888354043632362E-5</v>
      </c>
      <c r="W15" s="27">
        <f>TabIPW[[#This Row],[iloczyn liczby mieszkańców i relacji przeciętnego miesięcznego wynagrodzenia brutto 
w danym powiecie do średniej krajowej]]</f>
        <v>7757.61</v>
      </c>
    </row>
    <row r="16" spans="1:64" x14ac:dyDescent="0.3">
      <c r="A16" s="2" t="s">
        <v>10</v>
      </c>
      <c r="B16" s="2" t="s">
        <v>11</v>
      </c>
      <c r="C16" s="2" t="s">
        <v>11</v>
      </c>
      <c r="D16" s="2" t="s">
        <v>23</v>
      </c>
      <c r="E16" s="2" t="s">
        <v>15</v>
      </c>
      <c r="F16" s="17" t="str">
        <f>+Tabela1[[#This Row],[WK]]&amp;Tabela1[[#This Row],[PK]]&amp;Tabela1[[#This Row],[GK]]</f>
        <v>020206</v>
      </c>
      <c r="G16" s="2" t="s">
        <v>29</v>
      </c>
      <c r="H16" s="302">
        <f>TabIPW[[#This Row],[liczba mieszkańców ]]/$I$1*$H$2</f>
        <v>2.2238319302495925E-5</v>
      </c>
      <c r="I16" s="27">
        <v>6987</v>
      </c>
      <c r="J16" s="302">
        <f>TabIPW[[#This Row],[liczba mieszkańców w wieku 20-64]]/$K$1*$J$2</f>
        <v>1.6728503473106986E-5</v>
      </c>
      <c r="K16" s="27">
        <v>4148</v>
      </c>
      <c r="L16" s="302">
        <f>TabIPW[[#This Row],[iloczyn liczby mieszkańców i relacji przeciętnego miesięcznego wynagrodzenia brutto 
w danym powiecie do średniej krajowej]]/$M$1*$L$2</f>
        <v>6.6172162880428467E-5</v>
      </c>
      <c r="M16" s="27">
        <v>6015.8069999999998</v>
      </c>
      <c r="N16" s="302">
        <f>TabIPW[[#This Row],[liczba oddziałów w szkołach podstawowych]]/$O$1*$N$2</f>
        <v>3.5480023852116875E-5</v>
      </c>
      <c r="O16" s="27">
        <v>28</v>
      </c>
      <c r="P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4.5453133252555379E-5</v>
      </c>
      <c r="Q16" s="27">
        <v>231</v>
      </c>
      <c r="R16" s="302">
        <f>TabIPW[[#This Row],[liczba gospodarstw domowych korzystających ze środowiskowej pomocy społecznej ]]/$S$1*$R$2</f>
        <v>1.4217847499914556E-5</v>
      </c>
      <c r="S16" s="27">
        <v>52</v>
      </c>
      <c r="T16" s="302">
        <f>TabIPW[[#This Row],[ilość wody dostarczonej i ścieków bytowych odprowadzonych siecią kanalizacyjną '[dam3']]]/$U$1*$T$2</f>
        <v>1.2609928053452098E-5</v>
      </c>
      <c r="U16" s="27">
        <v>309</v>
      </c>
      <c r="V16" s="302">
        <f>TabIPW[[#This Row],[iloczyn liczby mieszkańców i relacji przeciętnego miesięcznego wynagrodzenia brutto 
w danym powiecie do średniej krajowej2]]/$W$1*$V$2</f>
        <v>1.9300214173458304E-5</v>
      </c>
      <c r="W16" s="27">
        <f>TabIPW[[#This Row],[iloczyn liczby mieszkańców i relacji przeciętnego miesięcznego wynagrodzenia brutto 
w danym powiecie do średniej krajowej]]</f>
        <v>6015.8069999999998</v>
      </c>
    </row>
    <row r="17" spans="1:23" x14ac:dyDescent="0.3">
      <c r="A17" s="2" t="s">
        <v>10</v>
      </c>
      <c r="B17" s="2" t="s">
        <v>11</v>
      </c>
      <c r="C17" s="2" t="s">
        <v>11</v>
      </c>
      <c r="D17" s="2" t="s">
        <v>30</v>
      </c>
      <c r="E17" s="2" t="s">
        <v>19</v>
      </c>
      <c r="F17" s="17" t="str">
        <f>+Tabela1[[#This Row],[WK]]&amp;Tabela1[[#This Row],[PK]]&amp;Tabela1[[#This Row],[GK]]</f>
        <v>020207</v>
      </c>
      <c r="G17" s="2" t="s">
        <v>31</v>
      </c>
      <c r="H17" s="302">
        <f>TabIPW[[#This Row],[liczba mieszkańców ]]/$I$1*$H$2</f>
        <v>1.5611701184877989E-5</v>
      </c>
      <c r="I17" s="27">
        <v>4905</v>
      </c>
      <c r="J17" s="302">
        <f>TabIPW[[#This Row],[liczba mieszkańców w wieku 20-64]]/$K$1*$J$2</f>
        <v>1.1651071970541488E-5</v>
      </c>
      <c r="K17" s="27">
        <v>2889</v>
      </c>
      <c r="L17" s="302">
        <f>TabIPW[[#This Row],[iloczyn liczby mieszkańców i relacji przeciętnego miesięcznego wynagrodzenia brutto 
w danym powiecie do średniej krajowej]]/$M$1*$L$2</f>
        <v>4.6454051657149227E-5</v>
      </c>
      <c r="M17" s="27">
        <v>4223.2049999999999</v>
      </c>
      <c r="N17" s="302">
        <f>TabIPW[[#This Row],[liczba oddziałów w szkołach podstawowych]]/$O$1*$N$2</f>
        <v>3.294573643410853E-5</v>
      </c>
      <c r="O17" s="27">
        <v>26</v>
      </c>
      <c r="P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2.3021716842203373E-5</v>
      </c>
      <c r="Q17" s="27">
        <v>117</v>
      </c>
      <c r="R17" s="302">
        <f>TabIPW[[#This Row],[liczba gospodarstw domowych korzystających ze środowiskowej pomocy społecznej ]]/$S$1*$R$2</f>
        <v>2.2967292115246589E-5</v>
      </c>
      <c r="S17" s="27">
        <v>84</v>
      </c>
      <c r="T17" s="302">
        <f>TabIPW[[#This Row],[ilość wody dostarczonej i ścieków bytowych odprowadzonych siecią kanalizacyjną '[dam3']]]/$U$1*$T$2</f>
        <v>1.3605663472559642E-5</v>
      </c>
      <c r="U17" s="27">
        <v>333.4</v>
      </c>
      <c r="V17" s="302">
        <f>TabIPW[[#This Row],[iloczyn liczby mieszkańców i relacji przeciętnego miesięcznego wynagrodzenia brutto 
w danym powiecie do średniej krajowej2]]/$W$1*$V$2</f>
        <v>1.354909840000186E-5</v>
      </c>
      <c r="W17" s="27">
        <f>TabIPW[[#This Row],[iloczyn liczby mieszkańców i relacji przeciętnego miesięcznego wynagrodzenia brutto 
w danym powiecie do średniej krajowej]]</f>
        <v>4223.2049999999999</v>
      </c>
    </row>
    <row r="18" spans="1:23" x14ac:dyDescent="0.3">
      <c r="A18" s="2" t="s">
        <v>10</v>
      </c>
      <c r="B18" s="2" t="s">
        <v>11</v>
      </c>
      <c r="C18" s="2" t="s">
        <v>16</v>
      </c>
      <c r="D18" s="2" t="s">
        <v>12</v>
      </c>
      <c r="E18" s="2" t="s">
        <v>13</v>
      </c>
      <c r="F18" s="17" t="str">
        <f>+Tabela1[[#This Row],[WK]]&amp;Tabela1[[#This Row],[PK]]&amp;Tabela1[[#This Row],[GK]]</f>
        <v>020301</v>
      </c>
      <c r="G18" s="2" t="s">
        <v>32</v>
      </c>
      <c r="H18" s="302">
        <f>TabIPW[[#This Row],[liczba mieszkańców ]]/$I$1*$H$2</f>
        <v>1.9289442412018972E-4</v>
      </c>
      <c r="I18" s="27">
        <v>60605</v>
      </c>
      <c r="J18" s="302">
        <f>TabIPW[[#This Row],[liczba mieszkańców w wieku 20-64]]/$K$1*$J$2</f>
        <v>1.3763912609297694E-4</v>
      </c>
      <c r="K18" s="27">
        <v>34129</v>
      </c>
      <c r="L18" s="302">
        <f>TabIPW[[#This Row],[iloczyn liczby mieszkańców i relacji przeciętnego miesięcznego wynagrodzenia brutto 
w danym powiecie do średniej krajowej]]/$M$1*$L$2</f>
        <v>5.9997395831208188E-4</v>
      </c>
      <c r="M18" s="27">
        <v>54544.5</v>
      </c>
      <c r="N18" s="302">
        <f>TabIPW[[#This Row],[liczba oddziałów w szkołach podstawowych]]/$O$1*$N$2</f>
        <v>4.2195885509838999E-4</v>
      </c>
      <c r="O18" s="27">
        <v>333</v>
      </c>
      <c r="P1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4.6063110365468464E-4</v>
      </c>
      <c r="Q18" s="27">
        <v>2341</v>
      </c>
      <c r="R18" s="302">
        <f>TabIPW[[#This Row],[liczba gospodarstw domowych korzystających ze środowiskowej pomocy społecznej ]]/$S$1*$R$2</f>
        <v>2.1135377148911444E-4</v>
      </c>
      <c r="S18" s="27">
        <v>773</v>
      </c>
      <c r="T18" s="302">
        <f>TabIPW[[#This Row],[ilość wody dostarczonej i ścieków bytowych odprowadzonych siecią kanalizacyjną '[dam3']]]/$U$1*$T$2</f>
        <v>1.7437612482977611E-4</v>
      </c>
      <c r="U18" s="27">
        <v>4273</v>
      </c>
      <c r="V18" s="302">
        <f>TabIPW[[#This Row],[iloczyn liczby mieszkańców i relacji przeciętnego miesięcznego wynagrodzenia brutto 
w danym powiecie do średniej krajowej2]]/$W$1*$V$2</f>
        <v>1.7499240450769059E-4</v>
      </c>
      <c r="W18" s="27">
        <f>TabIPW[[#This Row],[iloczyn liczby mieszkańców i relacji przeciętnego miesięcznego wynagrodzenia brutto 
w danym powiecie do średniej krajowej]]</f>
        <v>54544.5</v>
      </c>
    </row>
    <row r="19" spans="1:23" x14ac:dyDescent="0.3">
      <c r="A19" s="2" t="s">
        <v>10</v>
      </c>
      <c r="B19" s="2" t="s">
        <v>11</v>
      </c>
      <c r="C19" s="2" t="s">
        <v>16</v>
      </c>
      <c r="D19" s="2" t="s">
        <v>11</v>
      </c>
      <c r="E19" s="2" t="s">
        <v>15</v>
      </c>
      <c r="F19" s="17" t="str">
        <f>+Tabela1[[#This Row],[WK]]&amp;Tabela1[[#This Row],[PK]]&amp;Tabela1[[#This Row],[GK]]</f>
        <v>020302</v>
      </c>
      <c r="G19" s="2" t="s">
        <v>32</v>
      </c>
      <c r="H19" s="302">
        <f>TabIPW[[#This Row],[liczba mieszkańców ]]/$I$1*$H$2</f>
        <v>2.312950713771832E-5</v>
      </c>
      <c r="I19" s="27">
        <v>7267</v>
      </c>
      <c r="J19" s="302">
        <f>TabIPW[[#This Row],[liczba mieszkańców w wieku 20-64]]/$K$1*$J$2</f>
        <v>1.7462492776893265E-5</v>
      </c>
      <c r="K19" s="27">
        <v>4330</v>
      </c>
      <c r="L19" s="302">
        <f>TabIPW[[#This Row],[iloczyn liczby mieszkańców i relacji przeciętnego miesięcznego wynagrodzenia brutto 
w danym powiecie do średniej krajowej]]/$M$1*$L$2</f>
        <v>7.1941436433526926E-5</v>
      </c>
      <c r="M19" s="27">
        <v>6540.3</v>
      </c>
      <c r="N19" s="302">
        <f>TabIPW[[#This Row],[liczba oddziałów w szkołach podstawowych]]/$O$1*$N$2</f>
        <v>3.8014311270125227E-5</v>
      </c>
      <c r="O19" s="27">
        <v>30</v>
      </c>
      <c r="P1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3.2269756941208151E-5</v>
      </c>
      <c r="Q19" s="27">
        <v>164</v>
      </c>
      <c r="R19" s="302">
        <f>TabIPW[[#This Row],[liczba gospodarstw domowych korzystających ze środowiskowej pomocy społecznej ]]/$S$1*$R$2</f>
        <v>1.2577326634539799E-5</v>
      </c>
      <c r="S19" s="27">
        <v>46</v>
      </c>
      <c r="T19" s="302">
        <f>TabIPW[[#This Row],[ilość wody dostarczonej i ścieków bytowych odprowadzonych siecią kanalizacyjną '[dam3']]]/$U$1*$T$2</f>
        <v>3.5899526565119127E-5</v>
      </c>
      <c r="U19" s="27">
        <v>879.7</v>
      </c>
      <c r="V19" s="302">
        <f>TabIPW[[#This Row],[iloczyn liczby mieszkańców i relacji przeciętnego miesięcznego wynagrodzenia brutto 
w danym powiecie do średniej krajowej2]]/$W$1*$V$2</f>
        <v>2.0982918959778689E-5</v>
      </c>
      <c r="W19" s="27">
        <f>TabIPW[[#This Row],[iloczyn liczby mieszkańców i relacji przeciętnego miesięcznego wynagrodzenia brutto 
w danym powiecie do średniej krajowej]]</f>
        <v>6540.3</v>
      </c>
    </row>
    <row r="20" spans="1:23" x14ac:dyDescent="0.3">
      <c r="A20" s="2" t="s">
        <v>10</v>
      </c>
      <c r="B20" s="2" t="s">
        <v>11</v>
      </c>
      <c r="C20" s="2" t="s">
        <v>16</v>
      </c>
      <c r="D20" s="2" t="s">
        <v>16</v>
      </c>
      <c r="E20" s="2" t="s">
        <v>15</v>
      </c>
      <c r="F20" s="17" t="str">
        <f>+Tabela1[[#This Row],[WK]]&amp;Tabela1[[#This Row],[PK]]&amp;Tabela1[[#This Row],[GK]]</f>
        <v>020303</v>
      </c>
      <c r="G20" s="2" t="s">
        <v>33</v>
      </c>
      <c r="H20" s="302">
        <f>TabIPW[[#This Row],[liczba mieszkańców ]]/$I$1*$H$2</f>
        <v>1.9243291613409241E-5</v>
      </c>
      <c r="I20" s="27">
        <v>6046</v>
      </c>
      <c r="J20" s="302">
        <f>TabIPW[[#This Row],[liczba mieszkańców w wieku 20-64]]/$K$1*$J$2</f>
        <v>1.4954023837579728E-5</v>
      </c>
      <c r="K20" s="27">
        <v>3708</v>
      </c>
      <c r="L20" s="302">
        <f>TabIPW[[#This Row],[iloczyn liczby mieszkańców i relacji przeciętnego miesięcznego wynagrodzenia brutto 
w danym powiecie do średniej krajowej]]/$M$1*$L$2</f>
        <v>5.9853849549622095E-5</v>
      </c>
      <c r="M20" s="27">
        <v>5441.4</v>
      </c>
      <c r="N20" s="302">
        <f>TabIPW[[#This Row],[liczba oddziałów w szkołach podstawowych]]/$O$1*$N$2</f>
        <v>4.0548598688133572E-5</v>
      </c>
      <c r="O20" s="27">
        <v>32</v>
      </c>
      <c r="P2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4.781433497996085E-5</v>
      </c>
      <c r="Q20" s="27">
        <v>243</v>
      </c>
      <c r="R20" s="302">
        <f>TabIPW[[#This Row],[liczba gospodarstw domowych korzystających ze środowiskowej pomocy społecznej ]]/$S$1*$R$2</f>
        <v>2.2693871971017463E-5</v>
      </c>
      <c r="S20" s="27">
        <v>83</v>
      </c>
      <c r="T20" s="302">
        <f>TabIPW[[#This Row],[ilość wody dostarczonej i ścieków bytowych odprowadzonych siecią kanalizacyjną '[dam3']]]/$U$1*$T$2</f>
        <v>2.64073930206759E-5</v>
      </c>
      <c r="U20" s="27">
        <v>647.1</v>
      </c>
      <c r="V20" s="302">
        <f>TabIPW[[#This Row],[iloczyn liczby mieszkańców i relacji przeciętnego miesięcznego wynagrodzenia brutto 
w danym powiecie do średniej krajowej2]]/$W$1*$V$2</f>
        <v>1.7457372785306448E-5</v>
      </c>
      <c r="W20" s="27">
        <f>TabIPW[[#This Row],[iloczyn liczby mieszkańców i relacji przeciętnego miesięcznego wynagrodzenia brutto 
w danym powiecie do średniej krajowej]]</f>
        <v>5441.4</v>
      </c>
    </row>
    <row r="21" spans="1:23" x14ac:dyDescent="0.3">
      <c r="A21" s="2" t="s">
        <v>10</v>
      </c>
      <c r="B21" s="2" t="s">
        <v>11</v>
      </c>
      <c r="C21" s="2" t="s">
        <v>16</v>
      </c>
      <c r="D21" s="2" t="s">
        <v>18</v>
      </c>
      <c r="E21" s="2" t="s">
        <v>15</v>
      </c>
      <c r="F21" s="17" t="str">
        <f>+Tabela1[[#This Row],[WK]]&amp;Tabela1[[#This Row],[PK]]&amp;Tabela1[[#This Row],[GK]]</f>
        <v>020304</v>
      </c>
      <c r="G21" s="2" t="s">
        <v>34</v>
      </c>
      <c r="H21" s="302">
        <f>TabIPW[[#This Row],[liczba mieszkańców ]]/$I$1*$H$2</f>
        <v>1.3991649012991568E-5</v>
      </c>
      <c r="I21" s="27">
        <v>4396</v>
      </c>
      <c r="J21" s="302">
        <f>TabIPW[[#This Row],[liczba mieszkańców w wieku 20-64]]/$K$1*$J$2</f>
        <v>1.0719470161889674E-5</v>
      </c>
      <c r="K21" s="27">
        <v>2658</v>
      </c>
      <c r="L21" s="302">
        <f>TabIPW[[#This Row],[iloczyn liczby mieszkańców i relacji przeciętnego miesięcznego wynagrodzenia brutto 
w danym powiecie do średniej krajowej]]/$M$1*$L$2</f>
        <v>4.3519272679480437E-5</v>
      </c>
      <c r="M21" s="27">
        <v>3956.4</v>
      </c>
      <c r="N21" s="302">
        <f>TabIPW[[#This Row],[liczba oddziałów w szkołach podstawowych]]/$O$1*$N$2</f>
        <v>2.0274299344066786E-5</v>
      </c>
      <c r="O21" s="27">
        <v>16</v>
      </c>
      <c r="P2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2.6169985812077342E-5</v>
      </c>
      <c r="Q21" s="27">
        <v>133</v>
      </c>
      <c r="R21" s="302">
        <f>TabIPW[[#This Row],[liczba gospodarstw domowych korzystających ze środowiskowej pomocy społecznej ]]/$S$1*$R$2</f>
        <v>2.5974913701766976E-5</v>
      </c>
      <c r="S21" s="27">
        <v>95</v>
      </c>
      <c r="T21" s="302">
        <f>TabIPW[[#This Row],[ilość wody dostarczonej i ścieków bytowych odprowadzonych siecią kanalizacyjną '[dam3']]]/$U$1*$T$2</f>
        <v>8.7820599258993241E-6</v>
      </c>
      <c r="U21" s="27">
        <v>215.2</v>
      </c>
      <c r="V21" s="302">
        <f>TabIPW[[#This Row],[iloczyn liczby mieszkańców i relacji przeciętnego miesięcznego wynagrodzenia brutto 
w danym powiecie do średniej krajowej2]]/$W$1*$V$2</f>
        <v>1.2693121198181798E-5</v>
      </c>
      <c r="W21" s="27">
        <f>TabIPW[[#This Row],[iloczyn liczby mieszkańców i relacji przeciętnego miesięcznego wynagrodzenia brutto 
w danym powiecie do średniej krajowej]]</f>
        <v>3956.4</v>
      </c>
    </row>
    <row r="22" spans="1:23" x14ac:dyDescent="0.3">
      <c r="A22" s="2" t="s">
        <v>10</v>
      </c>
      <c r="B22" s="2" t="s">
        <v>11</v>
      </c>
      <c r="C22" s="2" t="s">
        <v>16</v>
      </c>
      <c r="D22" s="2" t="s">
        <v>21</v>
      </c>
      <c r="E22" s="2" t="s">
        <v>15</v>
      </c>
      <c r="F22" s="17" t="str">
        <f>+Tabela1[[#This Row],[WK]]&amp;Tabela1[[#This Row],[PK]]&amp;Tabela1[[#This Row],[GK]]</f>
        <v>020305</v>
      </c>
      <c r="G22" s="2" t="s">
        <v>35</v>
      </c>
      <c r="H22" s="302">
        <f>TabIPW[[#This Row],[liczba mieszkańców ]]/$I$1*$H$2</f>
        <v>6.6775431367735018E-6</v>
      </c>
      <c r="I22" s="27">
        <v>2098</v>
      </c>
      <c r="J22" s="302">
        <f>TabIPW[[#This Row],[liczba mieszkańców w wieku 20-64]]/$K$1*$J$2</f>
        <v>5.0250036951521954E-6</v>
      </c>
      <c r="K22" s="27">
        <v>1246</v>
      </c>
      <c r="L22" s="302">
        <f>TabIPW[[#This Row],[iloczyn liczby mieszkańców i relacji przeciętnego miesięcznego wynagrodzenia brutto 
w danym powiecie do średniej krajowej]]/$M$1*$L$2</f>
        <v>2.0769661983974057E-5</v>
      </c>
      <c r="M22" s="27">
        <v>1888.2</v>
      </c>
      <c r="N22" s="302">
        <f>TabIPW[[#This Row],[liczba oddziałów w szkołach podstawowych]]/$O$1*$N$2</f>
        <v>1.0137149672033393E-5</v>
      </c>
      <c r="O22" s="27">
        <v>8</v>
      </c>
      <c r="P2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1.0035107341473266E-5</v>
      </c>
      <c r="Q22" s="27">
        <v>51</v>
      </c>
      <c r="R22" s="302">
        <f>TabIPW[[#This Row],[liczba gospodarstw domowych korzystających ze środowiskowej pomocy społecznej ]]/$S$1*$R$2</f>
        <v>1.5311528076831059E-5</v>
      </c>
      <c r="S22" s="27">
        <v>56</v>
      </c>
      <c r="T22" s="302">
        <f>TabIPW[[#This Row],[ilość wody dostarczonej i ścieków bytowych odprowadzonych siecią kanalizacyjną '[dam3']]]/$U$1*$T$2</f>
        <v>3.6115813356974461E-6</v>
      </c>
      <c r="U22" s="27">
        <v>88.5</v>
      </c>
      <c r="V22" s="302">
        <f>TabIPW[[#This Row],[iloczyn liczby mieszkańców i relacji przeciętnego miesięcznego wynagrodzenia brutto 
w danym powiecie do średniej krajowej2]]/$W$1*$V$2</f>
        <v>6.0578180786591013E-6</v>
      </c>
      <c r="W22" s="27">
        <f>TabIPW[[#This Row],[iloczyn liczby mieszkańców i relacji przeciętnego miesięcznego wynagrodzenia brutto 
w danym powiecie do średniej krajowej]]</f>
        <v>1888.2</v>
      </c>
    </row>
    <row r="23" spans="1:23" x14ac:dyDescent="0.3">
      <c r="A23" s="2" t="s">
        <v>10</v>
      </c>
      <c r="B23" s="2" t="s">
        <v>11</v>
      </c>
      <c r="C23" s="2" t="s">
        <v>16</v>
      </c>
      <c r="D23" s="2" t="s">
        <v>23</v>
      </c>
      <c r="E23" s="2" t="s">
        <v>15</v>
      </c>
      <c r="F23" s="17" t="str">
        <f>+Tabela1[[#This Row],[WK]]&amp;Tabela1[[#This Row],[PK]]&amp;Tabela1[[#This Row],[GK]]</f>
        <v>020306</v>
      </c>
      <c r="G23" s="2" t="s">
        <v>36</v>
      </c>
      <c r="H23" s="302">
        <f>TabIPW[[#This Row],[liczba mieszkańców ]]/$I$1*$H$2</f>
        <v>1.0659243071999265E-5</v>
      </c>
      <c r="I23" s="27">
        <v>3349</v>
      </c>
      <c r="J23" s="302">
        <f>TabIPW[[#This Row],[liczba mieszkańców w wieku 20-64]]/$K$1*$J$2</f>
        <v>8.1222772407997767E-6</v>
      </c>
      <c r="K23" s="27">
        <v>2014</v>
      </c>
      <c r="L23" s="302">
        <f>TabIPW[[#This Row],[iloczyn liczby mieszkańców i relacji przeciętnego miesięcznego wynagrodzenia brutto 
w danym powiecie do średniej krajowej]]/$M$1*$L$2</f>
        <v>3.3154241174608734E-5</v>
      </c>
      <c r="M23" s="27">
        <v>3014.1</v>
      </c>
      <c r="N23" s="302">
        <f>TabIPW[[#This Row],[liczba oddziałów w szkołach podstawowych]]/$O$1*$N$2</f>
        <v>2.1541443053070962E-5</v>
      </c>
      <c r="O23" s="27">
        <v>17</v>
      </c>
      <c r="P2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1.3576909932581476E-5</v>
      </c>
      <c r="Q23" s="27">
        <v>69</v>
      </c>
      <c r="R23" s="302">
        <f>TabIPW[[#This Row],[liczba gospodarstw domowych korzystających ze środowiskowej pomocy społecznej ]]/$S$1*$R$2</f>
        <v>1.6131788509518437E-5</v>
      </c>
      <c r="S23" s="27">
        <v>59</v>
      </c>
      <c r="T23" s="302">
        <f>TabIPW[[#This Row],[ilość wody dostarczonej i ścieków bytowych odprowadzonych siecią kanalizacyjną '[dam3']]]/$U$1*$T$2</f>
        <v>5.9825742803756557E-6</v>
      </c>
      <c r="U23" s="27">
        <v>146.6</v>
      </c>
      <c r="V23" s="302">
        <f>TabIPW[[#This Row],[iloczyn liczby mieszkańców i relacji przeciętnego miesięcznego wynagrodzenia brutto 
w danym powiecie do średniej krajowej2]]/$W$1*$V$2</f>
        <v>9.6699870092608806E-6</v>
      </c>
      <c r="W23" s="27">
        <f>TabIPW[[#This Row],[iloczyn liczby mieszkańców i relacji przeciętnego miesięcznego wynagrodzenia brutto 
w danym powiecie do średniej krajowej]]</f>
        <v>3014.1</v>
      </c>
    </row>
    <row r="24" spans="1:23" x14ac:dyDescent="0.3">
      <c r="A24" s="2" t="s">
        <v>10</v>
      </c>
      <c r="B24" s="2" t="s">
        <v>11</v>
      </c>
      <c r="C24" s="2" t="s">
        <v>18</v>
      </c>
      <c r="D24" s="2" t="s">
        <v>12</v>
      </c>
      <c r="E24" s="2" t="s">
        <v>19</v>
      </c>
      <c r="F24" s="17" t="str">
        <f>+Tabela1[[#This Row],[WK]]&amp;Tabela1[[#This Row],[PK]]&amp;Tabela1[[#This Row],[GK]]</f>
        <v>020401</v>
      </c>
      <c r="G24" s="2" t="s">
        <v>37</v>
      </c>
      <c r="H24" s="302">
        <f>TabIPW[[#This Row],[liczba mieszkańców ]]/$I$1*$H$2</f>
        <v>5.7538906018394353E-5</v>
      </c>
      <c r="I24" s="27">
        <v>18078</v>
      </c>
      <c r="J24" s="302">
        <f>TabIPW[[#This Row],[liczba mieszkańców w wieku 20-64]]/$K$1*$J$2</f>
        <v>4.2922242638446878E-5</v>
      </c>
      <c r="K24" s="27">
        <v>10643</v>
      </c>
      <c r="L24" s="302">
        <f>TabIPW[[#This Row],[iloczyn liczby mieszkańców i relacji przeciętnego miesięcznego wynagrodzenia brutto 
w danym powiecie do średniej krajowej]]/$M$1*$L$2</f>
        <v>1.6922377443792332E-4</v>
      </c>
      <c r="M24" s="27">
        <v>15384.377999999999</v>
      </c>
      <c r="N24" s="302">
        <f>TabIPW[[#This Row],[liczba oddziałów w szkołach podstawowych]]/$O$1*$N$2</f>
        <v>9.2501490757304722E-5</v>
      </c>
      <c r="O24" s="27">
        <v>73</v>
      </c>
      <c r="P2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1.2199542258261617E-4</v>
      </c>
      <c r="Q24" s="27">
        <v>620</v>
      </c>
      <c r="R24" s="302">
        <f>TabIPW[[#This Row],[liczba gospodarstw domowych korzystających ze środowiskowej pomocy społecznej ]]/$S$1*$R$2</f>
        <v>1.7280153115280768E-4</v>
      </c>
      <c r="S24" s="27">
        <v>632</v>
      </c>
      <c r="T24" s="302">
        <f>TabIPW[[#This Row],[ilość wody dostarczonej i ścieków bytowych odprowadzonych siecią kanalizacyjną '[dam3']]]/$U$1*$T$2</f>
        <v>6.0617434079604359E-5</v>
      </c>
      <c r="U24" s="27">
        <v>1485.4</v>
      </c>
      <c r="V24" s="302">
        <f>TabIPW[[#This Row],[iloczyn liczby mieszkańców i relacji przeciętnego miesięcznego wynagrodzenia brutto 
w danym powiecie do średniej krajowej2]]/$W$1*$V$2</f>
        <v>4.9356934211060981E-5</v>
      </c>
      <c r="W24" s="27">
        <f>TabIPW[[#This Row],[iloczyn liczby mieszkańców i relacji przeciętnego miesięcznego wynagrodzenia brutto 
w danym powiecie do średniej krajowej]]</f>
        <v>15384.377999999999</v>
      </c>
    </row>
    <row r="25" spans="1:23" x14ac:dyDescent="0.3">
      <c r="A25" s="2" t="s">
        <v>10</v>
      </c>
      <c r="B25" s="2" t="s">
        <v>11</v>
      </c>
      <c r="C25" s="2" t="s">
        <v>18</v>
      </c>
      <c r="D25" s="2" t="s">
        <v>11</v>
      </c>
      <c r="E25" s="2" t="s">
        <v>15</v>
      </c>
      <c r="F25" s="17" t="str">
        <f>+Tabela1[[#This Row],[WK]]&amp;Tabela1[[#This Row],[PK]]&amp;Tabela1[[#This Row],[GK]]</f>
        <v>020402</v>
      </c>
      <c r="G25" s="2" t="s">
        <v>38</v>
      </c>
      <c r="H25" s="302">
        <f>TabIPW[[#This Row],[liczba mieszkańców ]]/$I$1*$H$2</f>
        <v>8.2530359168988043E-6</v>
      </c>
      <c r="I25" s="27">
        <v>2593</v>
      </c>
      <c r="J25" s="302">
        <f>TabIPW[[#This Row],[liczba mieszkańców w wieku 20-64]]/$K$1*$J$2</f>
        <v>6.2711723482838393E-6</v>
      </c>
      <c r="K25" s="27">
        <v>1555</v>
      </c>
      <c r="L25" s="302">
        <f>TabIPW[[#This Row],[iloczyn liczby mieszkańców i relacji przeciętnego miesięcznego wynagrodzenia brutto 
w danym powiecie do średniej krajowej]]/$M$1*$L$2</f>
        <v>2.4272444248121211E-5</v>
      </c>
      <c r="M25" s="27">
        <v>2206.643</v>
      </c>
      <c r="N25" s="302">
        <f>TabIPW[[#This Row],[liczba oddziałów w szkołach podstawowych]]/$O$1*$N$2</f>
        <v>2.0274299344066786E-5</v>
      </c>
      <c r="O25" s="27">
        <v>16</v>
      </c>
      <c r="P2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1.2199542258261617E-5</v>
      </c>
      <c r="Q25" s="27">
        <v>62</v>
      </c>
      <c r="R25" s="302">
        <f>TabIPW[[#This Row],[liczba gospodarstw domowych korzystających ze środowiskowej pomocy społecznej ]]/$S$1*$R$2</f>
        <v>2.4334392836392221E-5</v>
      </c>
      <c r="S25" s="27">
        <v>89</v>
      </c>
      <c r="T25" s="302">
        <f>TabIPW[[#This Row],[ilość wody dostarczonej i ścieków bytowych odprowadzonych siecią kanalizacyjną '[dam3']]]/$U$1*$T$2</f>
        <v>3.729926938788097E-6</v>
      </c>
      <c r="U25" s="27">
        <v>91.4</v>
      </c>
      <c r="V25" s="302">
        <f>TabIPW[[#This Row],[iloczyn liczby mieszkańców i relacji przeciętnego miesięcznego wynagrodzenia brutto 
w danym powiecie do średniej krajowej2]]/$W$1*$V$2</f>
        <v>7.0794629057020211E-6</v>
      </c>
      <c r="W25" s="27">
        <f>TabIPW[[#This Row],[iloczyn liczby mieszkańców i relacji przeciętnego miesięcznego wynagrodzenia brutto 
w danym powiecie do średniej krajowej]]</f>
        <v>2206.643</v>
      </c>
    </row>
    <row r="26" spans="1:23" x14ac:dyDescent="0.3">
      <c r="A26" s="2" t="s">
        <v>10</v>
      </c>
      <c r="B26" s="2" t="s">
        <v>11</v>
      </c>
      <c r="C26" s="2" t="s">
        <v>18</v>
      </c>
      <c r="D26" s="2" t="s">
        <v>16</v>
      </c>
      <c r="E26" s="2" t="s">
        <v>15</v>
      </c>
      <c r="F26" s="17" t="str">
        <f>+Tabela1[[#This Row],[WK]]&amp;Tabela1[[#This Row],[PK]]&amp;Tabela1[[#This Row],[GK]]</f>
        <v>020403</v>
      </c>
      <c r="G26" s="2" t="s">
        <v>39</v>
      </c>
      <c r="H26" s="302">
        <f>TabIPW[[#This Row],[liczba mieszkańców ]]/$I$1*$H$2</f>
        <v>1.4125327188274928E-5</v>
      </c>
      <c r="I26" s="27">
        <v>4438</v>
      </c>
      <c r="J26" s="302">
        <f>TabIPW[[#This Row],[liczba mieszkańców w wieku 20-64]]/$K$1*$J$2</f>
        <v>1.0796095418878351E-5</v>
      </c>
      <c r="K26" s="27">
        <v>2677</v>
      </c>
      <c r="L26" s="302">
        <f>TabIPW[[#This Row],[iloczyn liczby mieszkańców i relacji przeciętnego miesięcznego wynagrodzenia brutto 
w danym powiecie do średniej krajowej]]/$M$1*$L$2</f>
        <v>4.1543041871639767E-5</v>
      </c>
      <c r="M26" s="27">
        <v>3776.7379999999998</v>
      </c>
      <c r="N26" s="302">
        <f>TabIPW[[#This Row],[liczba oddziałów w szkołach podstawowych]]/$O$1*$N$2</f>
        <v>2.1541443053070962E-5</v>
      </c>
      <c r="O26" s="27">
        <v>17</v>
      </c>
      <c r="P2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2.2824950031586251E-5</v>
      </c>
      <c r="Q26" s="27">
        <v>116</v>
      </c>
      <c r="R26" s="302">
        <f>TabIPW[[#This Row],[liczba gospodarstw domowych korzystających ze środowiskowej pomocy społecznej ]]/$S$1*$R$2</f>
        <v>2.9529375576745615E-5</v>
      </c>
      <c r="S26" s="27">
        <v>108</v>
      </c>
      <c r="T26" s="302">
        <f>TabIPW[[#This Row],[ilość wody dostarczonej i ścieków bytowych odprowadzonych siecią kanalizacyjną '[dam3']]]/$U$1*$T$2</f>
        <v>6.6559199531328071E-6</v>
      </c>
      <c r="U26" s="27">
        <v>163.1</v>
      </c>
      <c r="V26" s="302">
        <f>TabIPW[[#This Row],[iloczyn liczby mieszkańców i relacji przeciętnego miesięcznego wynagrodzenia brutto 
w danym powiecie do średniej krajowej2]]/$W$1*$V$2</f>
        <v>1.2116720545894933E-5</v>
      </c>
      <c r="W26" s="27">
        <f>TabIPW[[#This Row],[iloczyn liczby mieszkańców i relacji przeciętnego miesięcznego wynagrodzenia brutto 
w danym powiecie do średniej krajowej]]</f>
        <v>3776.7379999999998</v>
      </c>
    </row>
    <row r="27" spans="1:23" x14ac:dyDescent="0.3">
      <c r="A27" s="2" t="s">
        <v>10</v>
      </c>
      <c r="B27" s="2" t="s">
        <v>11</v>
      </c>
      <c r="C27" s="2" t="s">
        <v>18</v>
      </c>
      <c r="D27" s="2" t="s">
        <v>18</v>
      </c>
      <c r="E27" s="2" t="s">
        <v>19</v>
      </c>
      <c r="F27" s="17" t="str">
        <f>+Tabela1[[#This Row],[WK]]&amp;Tabela1[[#This Row],[PK]]&amp;Tabela1[[#This Row],[GK]]</f>
        <v>020404</v>
      </c>
      <c r="G27" s="2" t="s">
        <v>40</v>
      </c>
      <c r="H27" s="302">
        <f>TabIPW[[#This Row],[liczba mieszkańców ]]/$I$1*$H$2</f>
        <v>2.1047946979734588E-5</v>
      </c>
      <c r="I27" s="27">
        <v>6613</v>
      </c>
      <c r="J27" s="302">
        <f>TabIPW[[#This Row],[liczba mieszkańców w wieku 20-64]]/$K$1*$J$2</f>
        <v>1.5700111866153689E-5</v>
      </c>
      <c r="K27" s="27">
        <v>3893</v>
      </c>
      <c r="L27" s="302">
        <f>TabIPW[[#This Row],[iloczyn liczby mieszkańców i relacji przeciętnego miesięcznego wynagrodzenia brutto 
w danym powiecie do średniej krajowej]]/$M$1*$L$2</f>
        <v>6.1902689476600682E-5</v>
      </c>
      <c r="M27" s="27">
        <v>5627.6629999999996</v>
      </c>
      <c r="N27" s="302">
        <f>TabIPW[[#This Row],[liczba oddziałów w szkołach podstawowych]]/$O$1*$N$2</f>
        <v>6.462432915921289E-5</v>
      </c>
      <c r="O27" s="27">
        <v>51</v>
      </c>
      <c r="P2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4.3485465146384153E-5</v>
      </c>
      <c r="Q27" s="27">
        <v>221</v>
      </c>
      <c r="R27" s="302">
        <f>TabIPW[[#This Row],[liczba gospodarstw domowych korzystających ze środowiskowej pomocy społecznej ]]/$S$1*$R$2</f>
        <v>4.320038278820192E-5</v>
      </c>
      <c r="S27" s="27">
        <v>158</v>
      </c>
      <c r="T27" s="302">
        <f>TabIPW[[#This Row],[ilość wody dostarczonej i ścieków bytowych odprowadzonych siecią kanalizacyjną '[dam3']]]/$U$1*$T$2</f>
        <v>1.8527208207984637E-5</v>
      </c>
      <c r="U27" s="27">
        <v>454</v>
      </c>
      <c r="V27" s="302">
        <f>TabIPW[[#This Row],[iloczyn liczby mieszkańców i relacji przeciętnego miesięcznego wynagrodzenia brutto 
w danym powiecie do średniej krajowej2]]/$W$1*$V$2</f>
        <v>1.8054951097341868E-5</v>
      </c>
      <c r="W27" s="27">
        <f>TabIPW[[#This Row],[iloczyn liczby mieszkańców i relacji przeciętnego miesięcznego wynagrodzenia brutto 
w danym powiecie do średniej krajowej]]</f>
        <v>5627.6629999999996</v>
      </c>
    </row>
    <row r="28" spans="1:23" x14ac:dyDescent="0.3">
      <c r="A28" s="2" t="s">
        <v>10</v>
      </c>
      <c r="B28" s="2" t="s">
        <v>11</v>
      </c>
      <c r="C28" s="2" t="s">
        <v>21</v>
      </c>
      <c r="D28" s="2" t="s">
        <v>12</v>
      </c>
      <c r="E28" s="2" t="s">
        <v>13</v>
      </c>
      <c r="F28" s="17" t="str">
        <f>+Tabela1[[#This Row],[WK]]&amp;Tabela1[[#This Row],[PK]]&amp;Tabela1[[#This Row],[GK]]</f>
        <v>020501</v>
      </c>
      <c r="G28" s="2" t="s">
        <v>41</v>
      </c>
      <c r="H28" s="302">
        <f>TabIPW[[#This Row],[liczba mieszkańców ]]/$I$1*$H$2</f>
        <v>6.3481219191109379E-5</v>
      </c>
      <c r="I28" s="27">
        <v>19945</v>
      </c>
      <c r="J28" s="302">
        <f>TabIPW[[#This Row],[liczba mieszkańców w wieku 20-64]]/$K$1*$J$2</f>
        <v>4.5995318734519093E-5</v>
      </c>
      <c r="K28" s="27">
        <v>11405</v>
      </c>
      <c r="L28" s="302">
        <f>TabIPW[[#This Row],[iloczyn liczby mieszkańców i relacji przeciętnego miesięcznego wynagrodzenia brutto 
w danym powiecie do średniej krajowej]]/$M$1*$L$2</f>
        <v>2.0403206476614618E-4</v>
      </c>
      <c r="M28" s="27">
        <v>18548.849999999999</v>
      </c>
      <c r="N28" s="302">
        <f>TabIPW[[#This Row],[liczba oddziałów w szkołach podstawowych]]/$O$1*$N$2</f>
        <v>1.2418008348240908E-4</v>
      </c>
      <c r="O28" s="27">
        <v>98</v>
      </c>
      <c r="P2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1.4285270450803118E-4</v>
      </c>
      <c r="Q28" s="27">
        <v>726</v>
      </c>
      <c r="R28" s="302">
        <f>TabIPW[[#This Row],[liczba gospodarstw domowych korzystających ze środowiskowej pomocy społecznej ]]/$S$1*$R$2</f>
        <v>1.501076591817902E-4</v>
      </c>
      <c r="S28" s="27">
        <v>549</v>
      </c>
      <c r="T28" s="302">
        <f>TabIPW[[#This Row],[ilość wody dostarczonej i ścieków bytowych odprowadzonych siecią kanalizacyjną '[dam3']]]/$U$1*$T$2</f>
        <v>6.7685523202121845E-5</v>
      </c>
      <c r="U28" s="27">
        <v>1658.6</v>
      </c>
      <c r="V28" s="302">
        <f>TabIPW[[#This Row],[iloczyn liczby mieszkańców i relacji przeciętnego miesięcznego wynagrodzenia brutto 
w danym powiecie do średniej krajowej2]]/$W$1*$V$2</f>
        <v>5.9509352223459304E-5</v>
      </c>
      <c r="W28" s="27">
        <f>TabIPW[[#This Row],[iloczyn liczby mieszkańców i relacji przeciętnego miesięcznego wynagrodzenia brutto 
w danym powiecie do średniej krajowej]]</f>
        <v>18548.849999999999</v>
      </c>
    </row>
    <row r="29" spans="1:23" x14ac:dyDescent="0.3">
      <c r="A29" s="2" t="s">
        <v>10</v>
      </c>
      <c r="B29" s="2" t="s">
        <v>11</v>
      </c>
      <c r="C29" s="2" t="s">
        <v>21</v>
      </c>
      <c r="D29" s="2" t="s">
        <v>11</v>
      </c>
      <c r="E29" s="2" t="s">
        <v>19</v>
      </c>
      <c r="F29" s="17" t="str">
        <f>+Tabela1[[#This Row],[WK]]&amp;Tabela1[[#This Row],[PK]]&amp;Tabela1[[#This Row],[GK]]</f>
        <v>020502</v>
      </c>
      <c r="G29" s="2" t="s">
        <v>42</v>
      </c>
      <c r="H29" s="302">
        <f>TabIPW[[#This Row],[liczba mieszkańców ]]/$I$1*$H$2</f>
        <v>2.9838878411464048E-5</v>
      </c>
      <c r="I29" s="27">
        <v>9375</v>
      </c>
      <c r="J29" s="302">
        <f>TabIPW[[#This Row],[liczba mieszkańców w wieku 20-64]]/$K$1*$J$2</f>
        <v>2.19954816640129E-5</v>
      </c>
      <c r="K29" s="27">
        <v>5454</v>
      </c>
      <c r="L29" s="302">
        <f>TabIPW[[#This Row],[iloczyn liczby mieszkańców i relacji przeciętnego miesięcznego wynagrodzenia brutto 
w danym powiecie do średniej krajowej]]/$M$1*$L$2</f>
        <v>9.5903765714846841E-5</v>
      </c>
      <c r="M29" s="27">
        <v>8718.75</v>
      </c>
      <c r="N29" s="302">
        <f>TabIPW[[#This Row],[liczba oddziałów w szkołach podstawowych]]/$O$1*$N$2</f>
        <v>5.8288610614192017E-5</v>
      </c>
      <c r="O29" s="27">
        <v>46</v>
      </c>
      <c r="P2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5.5881774215262893E-5</v>
      </c>
      <c r="Q29" s="27">
        <v>284</v>
      </c>
      <c r="R29" s="302">
        <f>TabIPW[[#This Row],[liczba gospodarstw domowych korzystających ze środowiskowej pomocy społecznej ]]/$S$1*$R$2</f>
        <v>6.3160053316928114E-5</v>
      </c>
      <c r="S29" s="27">
        <v>231</v>
      </c>
      <c r="T29" s="302">
        <f>TabIPW[[#This Row],[ilość wody dostarczonej i ścieków bytowych odprowadzonych siecią kanalizacyjną '[dam3']]]/$U$1*$T$2</f>
        <v>2.060029670350362E-5</v>
      </c>
      <c r="U29" s="27">
        <v>504.79999999999995</v>
      </c>
      <c r="V29" s="302">
        <f>TabIPW[[#This Row],[iloczyn liczby mieszkańców i relacji przeciętnego miesięcznego wynagrodzenia brutto 
w danym powiecie do średniej krajowej2]]/$W$1*$V$2</f>
        <v>2.7971931666830334E-5</v>
      </c>
      <c r="W29" s="27">
        <f>TabIPW[[#This Row],[iloczyn liczby mieszkańców i relacji przeciętnego miesięcznego wynagrodzenia brutto 
w danym powiecie do średniej krajowej]]</f>
        <v>8718.75</v>
      </c>
    </row>
    <row r="30" spans="1:23" x14ac:dyDescent="0.3">
      <c r="A30" s="2" t="s">
        <v>10</v>
      </c>
      <c r="B30" s="2" t="s">
        <v>11</v>
      </c>
      <c r="C30" s="2" t="s">
        <v>21</v>
      </c>
      <c r="D30" s="2" t="s">
        <v>16</v>
      </c>
      <c r="E30" s="2" t="s">
        <v>15</v>
      </c>
      <c r="F30" s="17" t="str">
        <f>+Tabela1[[#This Row],[WK]]&amp;Tabela1[[#This Row],[PK]]&amp;Tabela1[[#This Row],[GK]]</f>
        <v>020503</v>
      </c>
      <c r="G30" s="2" t="s">
        <v>43</v>
      </c>
      <c r="H30" s="302">
        <f>TabIPW[[#This Row],[liczba mieszkańców ]]/$I$1*$H$2</f>
        <v>1.6534717157072613E-5</v>
      </c>
      <c r="I30" s="27">
        <v>5195</v>
      </c>
      <c r="J30" s="302">
        <f>TabIPW[[#This Row],[liczba mieszkańców w wieku 20-64]]/$K$1*$J$2</f>
        <v>1.2631068678344041E-5</v>
      </c>
      <c r="K30" s="27">
        <v>3132</v>
      </c>
      <c r="L30" s="302">
        <f>TabIPW[[#This Row],[iloczyn liczby mieszkańców i relacji przeciętnego miesięcznego wynagrodzenia brutto 
w danym powiecie do średniej krajowej]]/$M$1*$L$2</f>
        <v>5.3143473374787139E-5</v>
      </c>
      <c r="M30" s="27">
        <v>4831.3500000000004</v>
      </c>
      <c r="N30" s="302">
        <f>TabIPW[[#This Row],[liczba oddziałów w szkołach podstawowych]]/$O$1*$N$2</f>
        <v>2.2808586762075135E-5</v>
      </c>
      <c r="O30" s="27">
        <v>18</v>
      </c>
      <c r="P3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4.0337196176510187E-5</v>
      </c>
      <c r="Q30" s="27">
        <v>205</v>
      </c>
      <c r="R30" s="302">
        <f>TabIPW[[#This Row],[liczba gospodarstw domowych korzystających ze środowiskowej pomocy społecznej ]]/$S$1*$R$2</f>
        <v>2.8982535288287364E-5</v>
      </c>
      <c r="S30" s="27">
        <v>106</v>
      </c>
      <c r="T30" s="302">
        <f>TabIPW[[#This Row],[ilość wody dostarczonej i ścieków bytowych odprowadzonych siecią kanalizacyjną '[dam3']]]/$U$1*$T$2</f>
        <v>1.0491949846415971E-5</v>
      </c>
      <c r="U30" s="27">
        <v>257.10000000000002</v>
      </c>
      <c r="V30" s="302">
        <f>TabIPW[[#This Row],[iloczyn liczby mieszkańców i relacji przeciętnego miesięcznego wynagrodzenia brutto 
w danym powiecie do średniej krajowej2]]/$W$1*$V$2</f>
        <v>1.5500179734312917E-5</v>
      </c>
      <c r="W30" s="27">
        <f>TabIPW[[#This Row],[iloczyn liczby mieszkańców i relacji przeciętnego miesięcznego wynagrodzenia brutto 
w danym powiecie do średniej krajowej]]</f>
        <v>4831.3500000000004</v>
      </c>
    </row>
    <row r="31" spans="1:23" x14ac:dyDescent="0.3">
      <c r="A31" s="2" t="s">
        <v>10</v>
      </c>
      <c r="B31" s="2" t="s">
        <v>11</v>
      </c>
      <c r="C31" s="2" t="s">
        <v>21</v>
      </c>
      <c r="D31" s="2" t="s">
        <v>18</v>
      </c>
      <c r="E31" s="2" t="s">
        <v>15</v>
      </c>
      <c r="F31" s="17" t="str">
        <f>+Tabela1[[#This Row],[WK]]&amp;Tabela1[[#This Row],[PK]]&amp;Tabela1[[#This Row],[GK]]</f>
        <v>020504</v>
      </c>
      <c r="G31" s="2" t="s">
        <v>44</v>
      </c>
      <c r="H31" s="302">
        <f>TabIPW[[#This Row],[liczba mieszkańców ]]/$I$1*$H$2</f>
        <v>1.2432070301352381E-5</v>
      </c>
      <c r="I31" s="27">
        <v>3906</v>
      </c>
      <c r="J31" s="302">
        <f>TabIPW[[#This Row],[liczba mieszkańców w wieku 20-64]]/$K$1*$J$2</f>
        <v>9.2434257377919995E-6</v>
      </c>
      <c r="K31" s="27">
        <v>2292</v>
      </c>
      <c r="L31" s="302">
        <f>TabIPW[[#This Row],[iloczyn liczby mieszkańców i relacji przeciętnego miesięcznego wynagrodzenia brutto 
w danym powiecie do średniej krajowej]]/$M$1*$L$2</f>
        <v>3.9957344947433793E-5</v>
      </c>
      <c r="M31" s="27">
        <v>3632.58</v>
      </c>
      <c r="N31" s="302">
        <f>TabIPW[[#This Row],[liczba oddziałów w szkołach podstawowych]]/$O$1*$N$2</f>
        <v>2.0274299344066786E-5</v>
      </c>
      <c r="O31" s="27">
        <v>16</v>
      </c>
      <c r="P3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1.790577976615818E-5</v>
      </c>
      <c r="Q31" s="27">
        <v>91</v>
      </c>
      <c r="R31" s="302">
        <f>TabIPW[[#This Row],[liczba gospodarstw domowych korzystających ze środowiskowej pomocy społecznej ]]/$S$1*$R$2</f>
        <v>2.570149355753785E-5</v>
      </c>
      <c r="S31" s="27">
        <v>94</v>
      </c>
      <c r="T31" s="302">
        <f>TabIPW[[#This Row],[ilość wody dostarczonej i ścieków bytowych odprowadzonych siecią kanalizacyjną '[dam3']]]/$U$1*$T$2</f>
        <v>9.3084938155094607E-6</v>
      </c>
      <c r="U31" s="27">
        <v>228.1</v>
      </c>
      <c r="V31" s="302">
        <f>TabIPW[[#This Row],[iloczyn liczby mieszkańców i relacji przeciętnego miesięcznego wynagrodzenia brutto 
w danym powiecie do średniej krajowej2]]/$W$1*$V$2</f>
        <v>1.1654225609668191E-5</v>
      </c>
      <c r="W31" s="27">
        <f>TabIPW[[#This Row],[iloczyn liczby mieszkańców i relacji przeciętnego miesięcznego wynagrodzenia brutto 
w danym powiecie do średniej krajowej]]</f>
        <v>3632.58</v>
      </c>
    </row>
    <row r="32" spans="1:23" x14ac:dyDescent="0.3">
      <c r="A32" s="2" t="s">
        <v>10</v>
      </c>
      <c r="B32" s="2" t="s">
        <v>11</v>
      </c>
      <c r="C32" s="2" t="s">
        <v>21</v>
      </c>
      <c r="D32" s="2" t="s">
        <v>21</v>
      </c>
      <c r="E32" s="2" t="s">
        <v>15</v>
      </c>
      <c r="F32" s="17" t="str">
        <f>+Tabela1[[#This Row],[WK]]&amp;Tabela1[[#This Row],[PK]]&amp;Tabela1[[#This Row],[GK]]</f>
        <v>020505</v>
      </c>
      <c r="G32" s="2" t="s">
        <v>45</v>
      </c>
      <c r="H32" s="302">
        <f>TabIPW[[#This Row],[liczba mieszkańców ]]/$I$1*$H$2</f>
        <v>1.3371000342033118E-5</v>
      </c>
      <c r="I32" s="27">
        <v>4201</v>
      </c>
      <c r="J32" s="302">
        <f>TabIPW[[#This Row],[liczba mieszkańców w wieku 20-64]]/$K$1*$J$2</f>
        <v>1.0344409693471414E-5</v>
      </c>
      <c r="K32" s="27">
        <v>2565</v>
      </c>
      <c r="L32" s="302">
        <f>TabIPW[[#This Row],[iloczyn liczby mieszkańców i relacji przeciętnego miesięcznego wynagrodzenia brutto 
w danym powiecie do średniej krajowej]]/$M$1*$L$2</f>
        <v>4.2975116775260971E-5</v>
      </c>
      <c r="M32" s="27">
        <v>3906.93</v>
      </c>
      <c r="N32" s="302">
        <f>TabIPW[[#This Row],[liczba oddziałów w szkołach podstawowych]]/$O$1*$N$2</f>
        <v>2.7877161598091832E-5</v>
      </c>
      <c r="O32" s="27">
        <v>22</v>
      </c>
      <c r="P3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1.9086380629860916E-5</v>
      </c>
      <c r="Q32" s="27">
        <v>97</v>
      </c>
      <c r="R32" s="302">
        <f>TabIPW[[#This Row],[liczba gospodarstw domowych korzystających ze środowiskowej pomocy społecznej ]]/$S$1*$R$2</f>
        <v>1.8045729519122321E-5</v>
      </c>
      <c r="S32" s="27">
        <v>66</v>
      </c>
      <c r="T32" s="302">
        <f>TabIPW[[#This Row],[ilość wody dostarczonej i ścieków bytowych odprowadzonych siecią kanalizacyjną '[dam3']]]/$U$1*$T$2</f>
        <v>8.1331995503333445E-6</v>
      </c>
      <c r="U32" s="27">
        <v>199.3</v>
      </c>
      <c r="V32" s="302">
        <f>TabIPW[[#This Row],[iloczyn liczby mieszkańców i relacji przeciętnego miesięcznego wynagrodzenia brutto 
w danym powiecie do średniej krajowej2]]/$W$1*$V$2</f>
        <v>1.2534409059451118E-5</v>
      </c>
      <c r="W32" s="27">
        <f>TabIPW[[#This Row],[iloczyn liczby mieszkańców i relacji przeciętnego miesięcznego wynagrodzenia brutto 
w danym powiecie do średniej krajowej]]</f>
        <v>3906.93</v>
      </c>
    </row>
    <row r="33" spans="1:23" x14ac:dyDescent="0.3">
      <c r="A33" s="2" t="s">
        <v>10</v>
      </c>
      <c r="B33" s="2" t="s">
        <v>11</v>
      </c>
      <c r="C33" s="2" t="s">
        <v>21</v>
      </c>
      <c r="D33" s="2" t="s">
        <v>23</v>
      </c>
      <c r="E33" s="2" t="s">
        <v>15</v>
      </c>
      <c r="F33" s="17" t="str">
        <f>+Tabela1[[#This Row],[WK]]&amp;Tabela1[[#This Row],[PK]]&amp;Tabela1[[#This Row],[GK]]</f>
        <v>020506</v>
      </c>
      <c r="G33" s="2" t="s">
        <v>46</v>
      </c>
      <c r="H33" s="302">
        <f>TabIPW[[#This Row],[liczba mieszkańców ]]/$I$1*$H$2</f>
        <v>1.1655463759230011E-5</v>
      </c>
      <c r="I33" s="27">
        <v>3662</v>
      </c>
      <c r="J33" s="302">
        <f>TabIPW[[#This Row],[liczba mieszkańców w wieku 20-64]]/$K$1*$J$2</f>
        <v>8.7796412875973744E-6</v>
      </c>
      <c r="K33" s="27">
        <v>2177</v>
      </c>
      <c r="L33" s="302">
        <f>TabIPW[[#This Row],[iloczyn liczby mieszkańców i relacji przeciętnego miesięcznego wynagrodzenia brutto 
w danym powiecie do średniej krajowej]]/$M$1*$L$2</f>
        <v>3.7461289605095377E-5</v>
      </c>
      <c r="M33" s="27">
        <v>3405.66</v>
      </c>
      <c r="N33" s="302">
        <f>TabIPW[[#This Row],[liczba oddziałów w szkołach podstawowych]]/$O$1*$N$2</f>
        <v>2.0274299344066786E-5</v>
      </c>
      <c r="O33" s="27">
        <v>16</v>
      </c>
      <c r="P3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2.0266981493563654E-5</v>
      </c>
      <c r="Q33" s="27">
        <v>103</v>
      </c>
      <c r="R33" s="302">
        <f>TabIPW[[#This Row],[liczba gospodarstw domowych korzystających ze środowiskowej pomocy społecznej ]]/$S$1*$R$2</f>
        <v>1.5038107932601933E-5</v>
      </c>
      <c r="S33" s="27">
        <v>55</v>
      </c>
      <c r="T33" s="302">
        <f>TabIPW[[#This Row],[ilość wody dostarczonej i ścieków bytowych odprowadzonych siecią kanalizacyjną '[dam3']]]/$U$1*$T$2</f>
        <v>1.1038788150352081E-5</v>
      </c>
      <c r="U33" s="27">
        <v>270.5</v>
      </c>
      <c r="V33" s="302">
        <f>TabIPW[[#This Row],[iloczyn liczby mieszkańców i relacji przeciętnego miesięcznego wynagrodzenia brutto 
w danym powiecie do średniej krajowej2]]/$W$1*$V$2</f>
        <v>1.092620946815282E-5</v>
      </c>
      <c r="W33" s="27">
        <f>TabIPW[[#This Row],[iloczyn liczby mieszkańców i relacji przeciętnego miesięcznego wynagrodzenia brutto 
w danym powiecie do średniej krajowej]]</f>
        <v>3405.66</v>
      </c>
    </row>
    <row r="34" spans="1:23" x14ac:dyDescent="0.3">
      <c r="A34" s="2" t="s">
        <v>10</v>
      </c>
      <c r="B34" s="2" t="s">
        <v>11</v>
      </c>
      <c r="C34" s="2" t="s">
        <v>23</v>
      </c>
      <c r="D34" s="2" t="s">
        <v>12</v>
      </c>
      <c r="E34" s="2" t="s">
        <v>13</v>
      </c>
      <c r="F34" s="17" t="str">
        <f>+Tabela1[[#This Row],[WK]]&amp;Tabela1[[#This Row],[PK]]&amp;Tabela1[[#This Row],[GK]]</f>
        <v>020601</v>
      </c>
      <c r="G34" s="2" t="s">
        <v>47</v>
      </c>
      <c r="H34" s="302">
        <f>TabIPW[[#This Row],[liczba mieszkańców ]]/$I$1*$H$2</f>
        <v>1.3017708021641384E-5</v>
      </c>
      <c r="I34" s="27">
        <v>4090</v>
      </c>
      <c r="J34" s="302">
        <f>TabIPW[[#This Row],[liczba mieszkańców w wieku 20-64]]/$K$1*$J$2</f>
        <v>9.6789798301486914E-6</v>
      </c>
      <c r="K34" s="27">
        <v>2400</v>
      </c>
      <c r="L34" s="302">
        <f>TabIPW[[#This Row],[iloczyn liczby mieszkańców i relacji przeciętnego miesięcznego wynagrodzenia brutto 
w danym powiecie do średniej krajowej]]/$M$1*$L$2</f>
        <v>3.7745632239501548E-5</v>
      </c>
      <c r="M34" s="27">
        <v>3431.51</v>
      </c>
      <c r="N34" s="302">
        <f>TabIPW[[#This Row],[liczba oddziałów w szkołach podstawowych]]/$O$1*$N$2</f>
        <v>3.9281454979129396E-5</v>
      </c>
      <c r="O34" s="27">
        <v>31</v>
      </c>
      <c r="P3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2.6366752622694464E-5</v>
      </c>
      <c r="Q34" s="27">
        <v>134</v>
      </c>
      <c r="R34" s="302">
        <f>TabIPW[[#This Row],[liczba gospodarstw domowych korzystających ze środowiskowej pomocy społecznej ]]/$S$1*$R$2</f>
        <v>1.8319149663351447E-5</v>
      </c>
      <c r="S34" s="27">
        <v>67</v>
      </c>
      <c r="T34" s="302">
        <f>TabIPW[[#This Row],[ilość wody dostarczonej i ścieków bytowych odprowadzonych siecią kanalizacyjną '[dam3']]]/$U$1*$T$2</f>
        <v>5.2471991880675426E-5</v>
      </c>
      <c r="U34" s="27">
        <v>1285.8</v>
      </c>
      <c r="V34" s="302">
        <f>TabIPW[[#This Row],[iloczyn liczby mieszkańców i relacji przeciętnego miesięcznego wynagrodzenia brutto 
w danym powiecie do średniej krajowej2]]/$W$1*$V$2</f>
        <v>1.1009142736521286E-5</v>
      </c>
      <c r="W34" s="27">
        <f>TabIPW[[#This Row],[iloczyn liczby mieszkańców i relacji przeciętnego miesięcznego wynagrodzenia brutto 
w danym powiecie do średniej krajowej]]</f>
        <v>3431.51</v>
      </c>
    </row>
    <row r="35" spans="1:23" x14ac:dyDescent="0.3">
      <c r="A35" s="2" t="s">
        <v>10</v>
      </c>
      <c r="B35" s="2" t="s">
        <v>11</v>
      </c>
      <c r="C35" s="2" t="s">
        <v>23</v>
      </c>
      <c r="D35" s="2" t="s">
        <v>11</v>
      </c>
      <c r="E35" s="2" t="s">
        <v>13</v>
      </c>
      <c r="F35" s="17" t="str">
        <f>+Tabela1[[#This Row],[WK]]&amp;Tabela1[[#This Row],[PK]]&amp;Tabela1[[#This Row],[GK]]</f>
        <v>020602</v>
      </c>
      <c r="G35" s="2" t="s">
        <v>48</v>
      </c>
      <c r="H35" s="302">
        <f>TabIPW[[#This Row],[liczba mieszkańców ]]/$I$1*$H$2</f>
        <v>2.9800684647097376E-5</v>
      </c>
      <c r="I35" s="27">
        <v>9363</v>
      </c>
      <c r="J35" s="302">
        <f>TabIPW[[#This Row],[liczba mieszkańców w wieku 20-64]]/$K$1*$J$2</f>
        <v>2.1688980636058193E-5</v>
      </c>
      <c r="K35" s="27">
        <v>5378</v>
      </c>
      <c r="L35" s="302">
        <f>TabIPW[[#This Row],[iloczyn liczby mieszkańców i relacji przeciętnego miesięcznego wynagrodzenia brutto 
w danym powiecie do średniej krajowej]]/$M$1*$L$2</f>
        <v>8.6408888669548407E-5</v>
      </c>
      <c r="M35" s="27">
        <v>7855.5570000000007</v>
      </c>
      <c r="N35" s="302">
        <f>TabIPW[[#This Row],[liczba oddziałów w szkołach podstawowych]]/$O$1*$N$2</f>
        <v>3.294573643410853E-5</v>
      </c>
      <c r="O35" s="27">
        <v>26</v>
      </c>
      <c r="P3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4.1517797040212919E-5</v>
      </c>
      <c r="Q35" s="27">
        <v>211</v>
      </c>
      <c r="R35" s="302">
        <f>TabIPW[[#This Row],[liczba gospodarstw domowych korzystających ze środowiskowej pomocy społecznej ]]/$S$1*$R$2</f>
        <v>7.2729758364947542E-5</v>
      </c>
      <c r="S35" s="27">
        <v>266</v>
      </c>
      <c r="T35" s="302">
        <f>TabIPW[[#This Row],[ilość wody dostarczonej i ścieków bytowych odprowadzonych siecią kanalizacyjną '[dam3']]]/$U$1*$T$2</f>
        <v>2.2114304246490911E-5</v>
      </c>
      <c r="U35" s="27">
        <v>541.9</v>
      </c>
      <c r="V35" s="302">
        <f>TabIPW[[#This Row],[iloczyn liczby mieszkańców i relacji przeciętnego miesięcznego wynagrodzenia brutto 
w danym powiecie do średniej krajowej2]]/$W$1*$V$2</f>
        <v>2.520259252861829E-5</v>
      </c>
      <c r="W35" s="27">
        <f>TabIPW[[#This Row],[iloczyn liczby mieszkańców i relacji przeciętnego miesięcznego wynagrodzenia brutto 
w danym powiecie do średniej krajowej]]</f>
        <v>7855.5570000000007</v>
      </c>
    </row>
    <row r="36" spans="1:23" x14ac:dyDescent="0.3">
      <c r="A36" s="2" t="s">
        <v>10</v>
      </c>
      <c r="B36" s="2" t="s">
        <v>11</v>
      </c>
      <c r="C36" s="2" t="s">
        <v>23</v>
      </c>
      <c r="D36" s="2" t="s">
        <v>16</v>
      </c>
      <c r="E36" s="2" t="s">
        <v>13</v>
      </c>
      <c r="F36" s="17" t="str">
        <f>+Tabela1[[#This Row],[WK]]&amp;Tabela1[[#This Row],[PK]]&amp;Tabela1[[#This Row],[GK]]</f>
        <v>020603</v>
      </c>
      <c r="G36" s="2" t="s">
        <v>49</v>
      </c>
      <c r="H36" s="302">
        <f>TabIPW[[#This Row],[liczba mieszkańców ]]/$I$1*$H$2</f>
        <v>1.7826939518145084E-5</v>
      </c>
      <c r="I36" s="27">
        <v>5601</v>
      </c>
      <c r="J36" s="302">
        <f>TabIPW[[#This Row],[liczba mieszkańców w wieku 20-64]]/$K$1*$J$2</f>
        <v>1.2949668431086436E-5</v>
      </c>
      <c r="K36" s="27">
        <v>3211</v>
      </c>
      <c r="L36" s="302">
        <f>TabIPW[[#This Row],[iloczyn liczby mieszkańców i relacji przeciętnego miesięcznego wynagrodzenia brutto 
w danym powiecie do średniej krajowej]]/$M$1*$L$2</f>
        <v>5.1690290017957994E-5</v>
      </c>
      <c r="M36" s="27">
        <v>4699.2390000000005</v>
      </c>
      <c r="N36" s="302">
        <f>TabIPW[[#This Row],[liczba oddziałów w szkołach podstawowych]]/$O$1*$N$2</f>
        <v>2.1541443053070962E-5</v>
      </c>
      <c r="O36" s="27">
        <v>17</v>
      </c>
      <c r="P3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2.6760286243928711E-5</v>
      </c>
      <c r="Q36" s="27">
        <v>136</v>
      </c>
      <c r="R36" s="302">
        <f>TabIPW[[#This Row],[liczba gospodarstw domowych korzystających ze środowiskowej pomocy społecznej ]]/$S$1*$R$2</f>
        <v>3.8825660480535906E-5</v>
      </c>
      <c r="S36" s="27">
        <v>142</v>
      </c>
      <c r="T36" s="302">
        <f>TabIPW[[#This Row],[ilość wody dostarczonej i ścieków bytowych odprowadzonych siecią kanalizacyjną '[dam3']]]/$U$1*$T$2</f>
        <v>1.5291068095885121E-5</v>
      </c>
      <c r="U36" s="27">
        <v>374.70000000000005</v>
      </c>
      <c r="V36" s="302">
        <f>TabIPW[[#This Row],[iloczyn liczby mieszkańców i relacji przeciętnego miesięcznego wynagrodzenia brutto 
w danym powiecie do średniej krajowej2]]/$W$1*$V$2</f>
        <v>1.5076334588571082E-5</v>
      </c>
      <c r="W36" s="27">
        <f>TabIPW[[#This Row],[iloczyn liczby mieszkańców i relacji przeciętnego miesięcznego wynagrodzenia brutto 
w danym powiecie do średniej krajowej]]</f>
        <v>4699.2390000000005</v>
      </c>
    </row>
    <row r="37" spans="1:23" x14ac:dyDescent="0.3">
      <c r="A37" s="2" t="s">
        <v>10</v>
      </c>
      <c r="B37" s="2" t="s">
        <v>11</v>
      </c>
      <c r="C37" s="2" t="s">
        <v>23</v>
      </c>
      <c r="D37" s="2" t="s">
        <v>18</v>
      </c>
      <c r="E37" s="2" t="s">
        <v>13</v>
      </c>
      <c r="F37" s="17" t="str">
        <f>+Tabela1[[#This Row],[WK]]&amp;Tabela1[[#This Row],[PK]]&amp;Tabela1[[#This Row],[GK]]</f>
        <v>020604</v>
      </c>
      <c r="G37" s="2" t="s">
        <v>50</v>
      </c>
      <c r="H37" s="302">
        <f>TabIPW[[#This Row],[liczba mieszkańców ]]/$I$1*$H$2</f>
        <v>1.727312993482831E-5</v>
      </c>
      <c r="I37" s="27">
        <v>5427</v>
      </c>
      <c r="J37" s="302">
        <f>TabIPW[[#This Row],[liczba mieszkańców w wieku 20-64]]/$K$1*$J$2</f>
        <v>1.2639134494869166E-5</v>
      </c>
      <c r="K37" s="27">
        <v>3134</v>
      </c>
      <c r="L37" s="302">
        <f>TabIPW[[#This Row],[iloczyn liczby mieszkańców i relacji przeciętnego miesięcznego wynagrodzenia brutto 
w danym powiecie do średniej krajowej]]/$M$1*$L$2</f>
        <v>5.0084485614614896E-5</v>
      </c>
      <c r="M37" s="27">
        <v>4553.2530000000006</v>
      </c>
      <c r="N37" s="302">
        <f>TabIPW[[#This Row],[liczba oddziałów w szkołach podstawowych]]/$O$1*$N$2</f>
        <v>2.5342874180083484E-5</v>
      </c>
      <c r="O37" s="27">
        <v>20</v>
      </c>
      <c r="P3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3.0695622456271168E-5</v>
      </c>
      <c r="Q37" s="27">
        <v>156</v>
      </c>
      <c r="R37" s="302">
        <f>TabIPW[[#This Row],[liczba gospodarstw domowych korzystających ze środowiskowej pomocy społecznej ]]/$S$1*$R$2</f>
        <v>3.1443316586349499E-5</v>
      </c>
      <c r="S37" s="27">
        <v>115</v>
      </c>
      <c r="T37" s="302">
        <f>TabIPW[[#This Row],[ilość wody dostarczonej i ścieków bytowych odprowadzonych siecią kanalizacyjną '[dam3']]]/$U$1*$T$2</f>
        <v>4.2286108249149073E-5</v>
      </c>
      <c r="U37" s="27">
        <v>1036.2</v>
      </c>
      <c r="V37" s="302">
        <f>TabIPW[[#This Row],[iloczyn liczby mieszkańców i relacji przeciętnego miesięcznego wynagrodzenia brutto 
w danym powiecie do średniej krajowej2]]/$W$1*$V$2</f>
        <v>1.4607974970929348E-5</v>
      </c>
      <c r="W37" s="27">
        <f>TabIPW[[#This Row],[iloczyn liczby mieszkańców i relacji przeciętnego miesięcznego wynagrodzenia brutto 
w danym powiecie do średniej krajowej]]</f>
        <v>4553.2530000000006</v>
      </c>
    </row>
    <row r="38" spans="1:23" x14ac:dyDescent="0.3">
      <c r="A38" s="2" t="s">
        <v>10</v>
      </c>
      <c r="B38" s="2" t="s">
        <v>11</v>
      </c>
      <c r="C38" s="2" t="s">
        <v>23</v>
      </c>
      <c r="D38" s="2" t="s">
        <v>21</v>
      </c>
      <c r="E38" s="2" t="s">
        <v>15</v>
      </c>
      <c r="F38" s="17" t="str">
        <f>+Tabela1[[#This Row],[WK]]&amp;Tabela1[[#This Row],[PK]]&amp;Tabela1[[#This Row],[GK]]</f>
        <v>020605</v>
      </c>
      <c r="G38" s="2" t="s">
        <v>51</v>
      </c>
      <c r="H38" s="302">
        <f>TabIPW[[#This Row],[liczba mieszkańców ]]/$I$1*$H$2</f>
        <v>1.2778996994349671E-5</v>
      </c>
      <c r="I38" s="27">
        <v>4015</v>
      </c>
      <c r="J38" s="302">
        <f>TabIPW[[#This Row],[liczba mieszkańców w wieku 20-64]]/$K$1*$J$2</f>
        <v>9.509597683121089E-6</v>
      </c>
      <c r="K38" s="27">
        <v>2358</v>
      </c>
      <c r="L38" s="302">
        <f>TabIPW[[#This Row],[iloczyn liczby mieszkańców i relacji przeciętnego miesięcznego wynagrodzenia brutto 
w danym powiecie do średniej krajowej]]/$M$1*$L$2</f>
        <v>3.7053475169095042E-5</v>
      </c>
      <c r="M38" s="27">
        <v>3368.585</v>
      </c>
      <c r="N38" s="302">
        <f>TabIPW[[#This Row],[liczba oddziałów w szkołach podstawowych]]/$O$1*$N$2</f>
        <v>1.9007155635062614E-5</v>
      </c>
      <c r="O38" s="27">
        <v>15</v>
      </c>
      <c r="P3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1.9676681061712285E-5</v>
      </c>
      <c r="Q38" s="27">
        <v>100</v>
      </c>
      <c r="R38" s="302">
        <f>TabIPW[[#This Row],[liczba gospodarstw domowych korzystających ze środowiskowej pomocy społecznej ]]/$S$1*$R$2</f>
        <v>1.5311528076831059E-5</v>
      </c>
      <c r="S38" s="27">
        <v>56</v>
      </c>
      <c r="T38" s="302">
        <f>TabIPW[[#This Row],[ilość wody dostarczonej i ścieków bytowych odprowadzonych siecią kanalizacyjną '[dam3']]]/$U$1*$T$2</f>
        <v>5.8152580829026663E-6</v>
      </c>
      <c r="U38" s="27">
        <v>142.5</v>
      </c>
      <c r="V38" s="302">
        <f>TabIPW[[#This Row],[iloczyn liczby mieszkańców i relacji przeciętnego miesięcznego wynagrodzenia brutto 
w danym powiecie do średniej krajowej2]]/$W$1*$V$2</f>
        <v>1.0807263590986056E-5</v>
      </c>
      <c r="W38" s="27">
        <f>TabIPW[[#This Row],[iloczyn liczby mieszkańców i relacji przeciętnego miesięcznego wynagrodzenia brutto 
w danym powiecie do średniej krajowej]]</f>
        <v>3368.585</v>
      </c>
    </row>
    <row r="39" spans="1:23" x14ac:dyDescent="0.3">
      <c r="A39" s="2" t="s">
        <v>10</v>
      </c>
      <c r="B39" s="2" t="s">
        <v>11</v>
      </c>
      <c r="C39" s="2" t="s">
        <v>23</v>
      </c>
      <c r="D39" s="2" t="s">
        <v>23</v>
      </c>
      <c r="E39" s="2" t="s">
        <v>15</v>
      </c>
      <c r="F39" s="17" t="str">
        <f>+Tabela1[[#This Row],[WK]]&amp;Tabela1[[#This Row],[PK]]&amp;Tabela1[[#This Row],[GK]]</f>
        <v>020606</v>
      </c>
      <c r="G39" s="2" t="s">
        <v>52</v>
      </c>
      <c r="H39" s="302">
        <f>TabIPW[[#This Row],[liczba mieszkańców ]]/$I$1*$H$2</f>
        <v>2.5503886155846551E-5</v>
      </c>
      <c r="I39" s="27">
        <v>8013</v>
      </c>
      <c r="J39" s="302">
        <f>TabIPW[[#This Row],[liczba mieszkańców w wieku 20-64]]/$K$1*$J$2</f>
        <v>1.9777382119603826E-5</v>
      </c>
      <c r="K39" s="27">
        <v>4904</v>
      </c>
      <c r="L39" s="302">
        <f>TabIPW[[#This Row],[iloczyn liczby mieszkańców i relacji przeciętnego miesięcznego wynagrodzenia brutto 
w danym powiecie do średniej krajowej]]/$M$1*$L$2</f>
        <v>7.395006140223129E-5</v>
      </c>
      <c r="M39" s="27">
        <v>6722.9070000000011</v>
      </c>
      <c r="N39" s="302">
        <f>TabIPW[[#This Row],[liczba oddziałów w szkołach podstawowych]]/$O$1*$N$2</f>
        <v>3.5480023852116875E-5</v>
      </c>
      <c r="O39" s="27">
        <v>28</v>
      </c>
      <c r="P3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2.3808784084671864E-5</v>
      </c>
      <c r="Q39" s="27">
        <v>121</v>
      </c>
      <c r="R39" s="302">
        <f>TabIPW[[#This Row],[liczba gospodarstw domowych korzystających ze środowiskowej pomocy społecznej ]]/$S$1*$R$2</f>
        <v>2.1873611538330086E-5</v>
      </c>
      <c r="S39" s="27">
        <v>80</v>
      </c>
      <c r="T39" s="302">
        <f>TabIPW[[#This Row],[ilość wody dostarczonej i ścieków bytowych odprowadzonych siecią kanalizacyjną '[dam3']]]/$U$1*$T$2</f>
        <v>9.5533467874211533E-6</v>
      </c>
      <c r="U39" s="27">
        <v>234.1</v>
      </c>
      <c r="V39" s="302">
        <f>TabIPW[[#This Row],[iloczyn liczby mieszkańców i relacji przeciętnego miesięcznego wynagrodzenia brutto 
w danym powiecie do średniej krajowej2]]/$W$1*$V$2</f>
        <v>2.1568767908984126E-5</v>
      </c>
      <c r="W39" s="27">
        <f>TabIPW[[#This Row],[iloczyn liczby mieszkańców i relacji przeciętnego miesięcznego wynagrodzenia brutto 
w danym powiecie do średniej krajowej]]</f>
        <v>6722.9070000000011</v>
      </c>
    </row>
    <row r="40" spans="1:23" x14ac:dyDescent="0.3">
      <c r="A40" s="2" t="s">
        <v>10</v>
      </c>
      <c r="B40" s="2" t="s">
        <v>11</v>
      </c>
      <c r="C40" s="2" t="s">
        <v>23</v>
      </c>
      <c r="D40" s="2" t="s">
        <v>30</v>
      </c>
      <c r="E40" s="2" t="s">
        <v>15</v>
      </c>
      <c r="F40" s="17" t="str">
        <f>+Tabela1[[#This Row],[WK]]&amp;Tabela1[[#This Row],[PK]]&amp;Tabela1[[#This Row],[GK]]</f>
        <v>020607</v>
      </c>
      <c r="G40" s="2" t="s">
        <v>53</v>
      </c>
      <c r="H40" s="302">
        <f>TabIPW[[#This Row],[liczba mieszkańców ]]/$I$1*$H$2</f>
        <v>3.0182622290764115E-5</v>
      </c>
      <c r="I40" s="27">
        <v>9483</v>
      </c>
      <c r="J40" s="302">
        <f>TabIPW[[#This Row],[liczba mieszkańców w wieku 20-64]]/$K$1*$J$2</f>
        <v>2.2999675821390828E-5</v>
      </c>
      <c r="K40" s="27">
        <v>5703</v>
      </c>
      <c r="L40" s="302">
        <f>TabIPW[[#This Row],[iloczyn liczby mieszkańców i relacji przeciętnego miesięcznego wynagrodzenia brutto 
w danym powiecie do średniej krajowej]]/$M$1*$L$2</f>
        <v>8.7516339982198841E-5</v>
      </c>
      <c r="M40" s="27">
        <v>7956.237000000001</v>
      </c>
      <c r="N40" s="302">
        <f>TabIPW[[#This Row],[liczba oddziałów w szkołach podstawowych]]/$O$1*$N$2</f>
        <v>4.3082886106141924E-5</v>
      </c>
      <c r="O40" s="27">
        <v>34</v>
      </c>
      <c r="P4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4.8404635411812223E-5</v>
      </c>
      <c r="Q40" s="27">
        <v>246</v>
      </c>
      <c r="R40" s="302">
        <f>TabIPW[[#This Row],[liczba gospodarstw domowych korzystających ze środowiskowej pomocy społecznej ]]/$S$1*$R$2</f>
        <v>6.2613213028469869E-5</v>
      </c>
      <c r="S40" s="27">
        <v>229</v>
      </c>
      <c r="T40" s="302">
        <f>TabIPW[[#This Row],[ilość wody dostarczonej i ścieków bytowych odprowadzonych siecią kanalizacyjną '[dam3']]]/$U$1*$T$2</f>
        <v>2.145320122232935E-5</v>
      </c>
      <c r="U40" s="27">
        <v>525.70000000000005</v>
      </c>
      <c r="V40" s="302">
        <f>TabIPW[[#This Row],[iloczyn liczby mieszkańców i relacji przeciętnego miesięcznego wynagrodzenia brutto 
w danym powiecie do średniej krajowej2]]/$W$1*$V$2</f>
        <v>2.5525599161474664E-5</v>
      </c>
      <c r="W40" s="27">
        <f>TabIPW[[#This Row],[iloczyn liczby mieszkańców i relacji przeciętnego miesięcznego wynagrodzenia brutto 
w danym powiecie do średniej krajowej]]</f>
        <v>7956.237000000001</v>
      </c>
    </row>
    <row r="41" spans="1:23" x14ac:dyDescent="0.3">
      <c r="A41" s="2" t="s">
        <v>10</v>
      </c>
      <c r="B41" s="2" t="s">
        <v>11</v>
      </c>
      <c r="C41" s="2" t="s">
        <v>23</v>
      </c>
      <c r="D41" s="2" t="s">
        <v>54</v>
      </c>
      <c r="E41" s="2" t="s">
        <v>15</v>
      </c>
      <c r="F41" s="17" t="str">
        <f>+Tabela1[[#This Row],[WK]]&amp;Tabela1[[#This Row],[PK]]&amp;Tabela1[[#This Row],[GK]]</f>
        <v>020608</v>
      </c>
      <c r="G41" s="2" t="s">
        <v>55</v>
      </c>
      <c r="H41" s="302">
        <f>TabIPW[[#This Row],[liczba mieszkańców ]]/$I$1*$H$2</f>
        <v>2.5710769046166036E-5</v>
      </c>
      <c r="I41" s="27">
        <v>8078</v>
      </c>
      <c r="J41" s="302">
        <f>TabIPW[[#This Row],[liczba mieszkańców w wieku 20-64]]/$K$1*$J$2</f>
        <v>1.935392675203482E-5</v>
      </c>
      <c r="K41" s="27">
        <v>4799</v>
      </c>
      <c r="L41" s="302">
        <f>TabIPW[[#This Row],[iloczyn liczby mieszkańców i relacji przeciętnego miesięcznego wynagrodzenia brutto 
w danym powiecie do średniej krajowej]]/$M$1*$L$2</f>
        <v>7.4549930863250258E-5</v>
      </c>
      <c r="M41" s="27">
        <v>6777.4420000000009</v>
      </c>
      <c r="N41" s="302">
        <f>TabIPW[[#This Row],[liczba oddziałów w szkołach podstawowych]]/$O$1*$N$2</f>
        <v>6.5891472868217059E-5</v>
      </c>
      <c r="O41" s="27">
        <v>52</v>
      </c>
      <c r="P4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5.037230351798345E-5</v>
      </c>
      <c r="Q41" s="27">
        <v>256</v>
      </c>
      <c r="R41" s="302">
        <f>TabIPW[[#This Row],[liczba gospodarstw domowych korzystających ze środowiskowej pomocy społecznej ]]/$S$1*$R$2</f>
        <v>5.2496667691992204E-5</v>
      </c>
      <c r="S41" s="27">
        <v>192</v>
      </c>
      <c r="T41" s="302">
        <f>TabIPW[[#This Row],[ilość wody dostarczonej i ścieków bytowych odprowadzonych siecią kanalizacyjną '[dam3']]]/$U$1*$T$2</f>
        <v>1.914342152062906E-5</v>
      </c>
      <c r="U41" s="27">
        <v>469.1</v>
      </c>
      <c r="V41" s="302">
        <f>TabIPW[[#This Row],[iloczyn liczby mieszkańców i relacji przeciętnego miesięcznego wynagrodzenia brutto 
w danym powiecie do średniej krajowej2]]/$W$1*$V$2</f>
        <v>2.1743729835114661E-5</v>
      </c>
      <c r="W41" s="27">
        <f>TabIPW[[#This Row],[iloczyn liczby mieszkańców i relacji przeciętnego miesięcznego wynagrodzenia brutto 
w danym powiecie do średniej krajowej]]</f>
        <v>6777.4420000000009</v>
      </c>
    </row>
    <row r="42" spans="1:23" x14ac:dyDescent="0.3">
      <c r="A42" s="2" t="s">
        <v>10</v>
      </c>
      <c r="B42" s="2" t="s">
        <v>11</v>
      </c>
      <c r="C42" s="2" t="s">
        <v>23</v>
      </c>
      <c r="D42" s="2" t="s">
        <v>56</v>
      </c>
      <c r="E42" s="2" t="s">
        <v>15</v>
      </c>
      <c r="F42" s="17" t="str">
        <f>+Tabela1[[#This Row],[WK]]&amp;Tabela1[[#This Row],[PK]]&amp;Tabela1[[#This Row],[GK]]</f>
        <v>020609</v>
      </c>
      <c r="G42" s="2" t="s">
        <v>57</v>
      </c>
      <c r="H42" s="302">
        <f>TabIPW[[#This Row],[liczba mieszkańców ]]/$I$1*$H$2</f>
        <v>1.6579276548833734E-5</v>
      </c>
      <c r="I42" s="27">
        <v>5209</v>
      </c>
      <c r="J42" s="302">
        <f>TabIPW[[#This Row],[liczba mieszkańców w wieku 20-64]]/$K$1*$J$2</f>
        <v>1.2941602614561313E-5</v>
      </c>
      <c r="K42" s="27">
        <v>3209</v>
      </c>
      <c r="L42" s="302">
        <f>TabIPW[[#This Row],[iloczyn liczby mieszkańców i relacji przeciętnego miesięcznego wynagrodzenia brutto 
w danym powiecie do średniej krajowej]]/$M$1*$L$2</f>
        <v>4.8072615729966643E-5</v>
      </c>
      <c r="M42" s="27">
        <v>4370.3510000000006</v>
      </c>
      <c r="N42" s="302">
        <f>TabIPW[[#This Row],[liczba oddziałów w szkołach podstawowych]]/$O$1*$N$2</f>
        <v>3.1678592725104354E-5</v>
      </c>
      <c r="O42" s="27">
        <v>25</v>
      </c>
      <c r="P4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2.7744120297014321E-5</v>
      </c>
      <c r="Q42" s="27">
        <v>141</v>
      </c>
      <c r="R42" s="302">
        <f>TabIPW[[#This Row],[liczba gospodarstw domowych korzystających ze środowiskowej pomocy społecznej ]]/$S$1*$R$2</f>
        <v>3.1443316586349499E-5</v>
      </c>
      <c r="S42" s="27">
        <v>115</v>
      </c>
      <c r="T42" s="302">
        <f>TabIPW[[#This Row],[ilość wody dostarczonej i ścieków bytowych odprowadzonych siecią kanalizacyjną '[dam3']]]/$U$1*$T$2</f>
        <v>5.8887139744761749E-6</v>
      </c>
      <c r="U42" s="27">
        <v>144.30000000000001</v>
      </c>
      <c r="V42" s="302">
        <f>TabIPW[[#This Row],[iloczyn liczby mieszkańców i relacji przeciętnego miesięcznego wynagrodzenia brutto 
w danym powiecie do średniej krajowej2]]/$W$1*$V$2</f>
        <v>1.402117958790694E-5</v>
      </c>
      <c r="W42" s="27">
        <f>TabIPW[[#This Row],[iloczyn liczby mieszkańców i relacji przeciętnego miesięcznego wynagrodzenia brutto 
w danym powiecie do średniej krajowej]]</f>
        <v>4370.3510000000006</v>
      </c>
    </row>
    <row r="43" spans="1:23" x14ac:dyDescent="0.3">
      <c r="A43" s="2" t="s">
        <v>10</v>
      </c>
      <c r="B43" s="2" t="s">
        <v>11</v>
      </c>
      <c r="C43" s="2" t="s">
        <v>30</v>
      </c>
      <c r="D43" s="2" t="s">
        <v>12</v>
      </c>
      <c r="E43" s="2" t="s">
        <v>13</v>
      </c>
      <c r="F43" s="17" t="str">
        <f>+Tabela1[[#This Row],[WK]]&amp;Tabela1[[#This Row],[PK]]&amp;Tabela1[[#This Row],[GK]]</f>
        <v>020701</v>
      </c>
      <c r="G43" s="2" t="s">
        <v>58</v>
      </c>
      <c r="H43" s="302">
        <f>TabIPW[[#This Row],[liczba mieszkańców ]]/$I$1*$H$2</f>
        <v>5.3184816880593528E-5</v>
      </c>
      <c r="I43" s="27">
        <v>16710</v>
      </c>
      <c r="J43" s="302">
        <f>TabIPW[[#This Row],[liczba mieszkańców w wieku 20-64]]/$K$1*$J$2</f>
        <v>3.9788672918436243E-5</v>
      </c>
      <c r="K43" s="27">
        <v>9866</v>
      </c>
      <c r="L43" s="302">
        <f>TabIPW[[#This Row],[iloczyn liczby mieszkańców i relacji przeciętnego miesięcznego wynagrodzenia brutto 
w danym powiecie do średniej krajowej]]/$M$1*$L$2</f>
        <v>1.5255834813808464E-4</v>
      </c>
      <c r="M43" s="27">
        <v>13869.3</v>
      </c>
      <c r="N43" s="302">
        <f>TabIPW[[#This Row],[liczba oddziałów w szkołach podstawowych]]/$O$1*$N$2</f>
        <v>1.0263864042933812E-4</v>
      </c>
      <c r="O43" s="27">
        <v>81</v>
      </c>
      <c r="P4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9.5038369528070341E-5</v>
      </c>
      <c r="Q43" s="27">
        <v>483</v>
      </c>
      <c r="R43" s="302">
        <f>TabIPW[[#This Row],[liczba gospodarstw domowych korzystających ze środowiskowej pomocy społecznej ]]/$S$1*$R$2</f>
        <v>7.6831060528384425E-5</v>
      </c>
      <c r="S43" s="27">
        <v>281</v>
      </c>
      <c r="T43" s="302">
        <f>TabIPW[[#This Row],[ilość wody dostarczonej i ścieków bytowych odprowadzonych siecią kanalizacyjną '[dam3']]]/$U$1*$T$2</f>
        <v>4.6285373457040027E-5</v>
      </c>
      <c r="U43" s="27">
        <v>1134.1999999999998</v>
      </c>
      <c r="V43" s="302">
        <f>TabIPW[[#This Row],[iloczyn liczby mieszkańców i relacji przeciętnego miesięcznego wynagrodzenia brutto 
w danym powiecie do średniej krajowej2]]/$W$1*$V$2</f>
        <v>4.4496184873608029E-5</v>
      </c>
      <c r="W43" s="27">
        <f>TabIPW[[#This Row],[iloczyn liczby mieszkańców i relacji przeciętnego miesięcznego wynagrodzenia brutto 
w danym powiecie do średniej krajowej]]</f>
        <v>13869.3</v>
      </c>
    </row>
    <row r="44" spans="1:23" x14ac:dyDescent="0.3">
      <c r="A44" s="2" t="s">
        <v>10</v>
      </c>
      <c r="B44" s="2" t="s">
        <v>11</v>
      </c>
      <c r="C44" s="2" t="s">
        <v>30</v>
      </c>
      <c r="D44" s="2" t="s">
        <v>11</v>
      </c>
      <c r="E44" s="2" t="s">
        <v>15</v>
      </c>
      <c r="F44" s="17" t="str">
        <f>+Tabela1[[#This Row],[WK]]&amp;Tabela1[[#This Row],[PK]]&amp;Tabela1[[#This Row],[GK]]</f>
        <v>020702</v>
      </c>
      <c r="G44" s="2" t="s">
        <v>58</v>
      </c>
      <c r="H44" s="302">
        <f>TabIPW[[#This Row],[liczba mieszkańców ]]/$I$1*$H$2</f>
        <v>2.7846437037002556E-5</v>
      </c>
      <c r="I44" s="27">
        <v>8749</v>
      </c>
      <c r="J44" s="302">
        <f>TabIPW[[#This Row],[liczba mieszkańców w wieku 20-64]]/$K$1*$J$2</f>
        <v>2.1567993388181334E-5</v>
      </c>
      <c r="K44" s="27">
        <v>5348</v>
      </c>
      <c r="L44" s="302">
        <f>TabIPW[[#This Row],[iloczyn liczby mieszkańców i relacji przeciętnego miesięcznego wynagrodzenia brutto 
w danym powiecie do średniej krajowej]]/$M$1*$L$2</f>
        <v>7.9876300889293996E-5</v>
      </c>
      <c r="M44" s="27">
        <v>7261.67</v>
      </c>
      <c r="N44" s="302">
        <f>TabIPW[[#This Row],[liczba oddziałów w szkołach podstawowych]]/$O$1*$N$2</f>
        <v>6.0822898032200362E-5</v>
      </c>
      <c r="O44" s="27">
        <v>48</v>
      </c>
      <c r="P4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4.6240200495023874E-5</v>
      </c>
      <c r="Q44" s="27">
        <v>235</v>
      </c>
      <c r="R44" s="302">
        <f>TabIPW[[#This Row],[liczba gospodarstw domowych korzystających ze środowiskowej pomocy społecznej ]]/$S$1*$R$2</f>
        <v>3.3357257595953377E-5</v>
      </c>
      <c r="S44" s="27">
        <v>122</v>
      </c>
      <c r="T44" s="302">
        <f>TabIPW[[#This Row],[ilość wody dostarczonej i ścieków bytowych odprowadzonych siecią kanalizacyjną '[dam3']]]/$U$1*$T$2</f>
        <v>1.3352648734917562E-5</v>
      </c>
      <c r="U44" s="27">
        <v>327.2</v>
      </c>
      <c r="V44" s="302">
        <f>TabIPW[[#This Row],[iloczyn liczby mieszkańców i relacji przeciętnego miesięcznego wynagrodzenia brutto 
w danym powiecie do średniej krajowej2]]/$W$1*$V$2</f>
        <v>2.3297254426044083E-5</v>
      </c>
      <c r="W44" s="27">
        <f>TabIPW[[#This Row],[iloczyn liczby mieszkańców i relacji przeciętnego miesięcznego wynagrodzenia brutto 
w danym powiecie do średniej krajowej]]</f>
        <v>7261.67</v>
      </c>
    </row>
    <row r="45" spans="1:23" x14ac:dyDescent="0.3">
      <c r="A45" s="2" t="s">
        <v>10</v>
      </c>
      <c r="B45" s="2" t="s">
        <v>11</v>
      </c>
      <c r="C45" s="2" t="s">
        <v>30</v>
      </c>
      <c r="D45" s="2" t="s">
        <v>16</v>
      </c>
      <c r="E45" s="2" t="s">
        <v>19</v>
      </c>
      <c r="F45" s="17" t="str">
        <f>+Tabela1[[#This Row],[WK]]&amp;Tabela1[[#This Row],[PK]]&amp;Tabela1[[#This Row],[GK]]</f>
        <v>020703</v>
      </c>
      <c r="G45" s="2" t="s">
        <v>59</v>
      </c>
      <c r="H45" s="302">
        <f>TabIPW[[#This Row],[liczba mieszkańców ]]/$I$1*$H$2</f>
        <v>3.1347532103947672E-5</v>
      </c>
      <c r="I45" s="27">
        <v>9849</v>
      </c>
      <c r="J45" s="302">
        <f>TabIPW[[#This Row],[liczba mieszkańców w wieku 20-64]]/$K$1*$J$2</f>
        <v>2.3548151345099253E-5</v>
      </c>
      <c r="K45" s="27">
        <v>5839</v>
      </c>
      <c r="L45" s="302">
        <f>TabIPW[[#This Row],[iloczyn liczby mieszkańców i relacji przeciętnego miesięcznego wynagrodzenia brutto 
w danym powiecie do średniej krajowej]]/$M$1*$L$2</f>
        <v>8.9919040742788488E-5</v>
      </c>
      <c r="M45" s="27">
        <v>8174.67</v>
      </c>
      <c r="N45" s="302">
        <f>TabIPW[[#This Row],[liczba oddziałów w szkołach podstawowych]]/$O$1*$N$2</f>
        <v>5.5754323196183665E-5</v>
      </c>
      <c r="O45" s="27">
        <v>44</v>
      </c>
      <c r="P4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5.5094706972794398E-5</v>
      </c>
      <c r="Q45" s="27">
        <v>280</v>
      </c>
      <c r="R45" s="302">
        <f>TabIPW[[#This Row],[liczba gospodarstw domowych korzystających ze środowiskowej pomocy społecznej ]]/$S$1*$R$2</f>
        <v>4.6481424518951429E-5</v>
      </c>
      <c r="S45" s="27">
        <v>170</v>
      </c>
      <c r="T45" s="302">
        <f>TabIPW[[#This Row],[ilość wody dostarczonej i ścieków bytowych odprowadzonych siecią kanalizacyjną '[dam3']]]/$U$1*$T$2</f>
        <v>2.1755186554353767E-5</v>
      </c>
      <c r="U45" s="27">
        <v>533.1</v>
      </c>
      <c r="V45" s="302">
        <f>TabIPW[[#This Row],[iloczyn liczby mieszkańców i relacji przeciętnego miesięcznego wynagrodzenia brutto 
w danym powiecie do średniej krajowej2]]/$W$1*$V$2</f>
        <v>2.6226386883313312E-5</v>
      </c>
      <c r="W45" s="27">
        <f>TabIPW[[#This Row],[iloczyn liczby mieszkańców i relacji przeciętnego miesięcznego wynagrodzenia brutto 
w danym powiecie do średniej krajowej]]</f>
        <v>8174.67</v>
      </c>
    </row>
    <row r="46" spans="1:23" x14ac:dyDescent="0.3">
      <c r="A46" s="2" t="s">
        <v>10</v>
      </c>
      <c r="B46" s="2" t="s">
        <v>11</v>
      </c>
      <c r="C46" s="2" t="s">
        <v>30</v>
      </c>
      <c r="D46" s="2" t="s">
        <v>18</v>
      </c>
      <c r="E46" s="2" t="s">
        <v>15</v>
      </c>
      <c r="F46" s="17" t="str">
        <f>+Tabela1[[#This Row],[WK]]&amp;Tabela1[[#This Row],[PK]]&amp;Tabela1[[#This Row],[GK]]</f>
        <v>020704</v>
      </c>
      <c r="G46" s="2" t="s">
        <v>60</v>
      </c>
      <c r="H46" s="302">
        <f>TabIPW[[#This Row],[liczba mieszkańców ]]/$I$1*$H$2</f>
        <v>1.3234139353052536E-5</v>
      </c>
      <c r="I46" s="27">
        <v>4158</v>
      </c>
      <c r="J46" s="302">
        <f>TabIPW[[#This Row],[liczba mieszkańców w wieku 20-64]]/$K$1*$J$2</f>
        <v>1.0033875757254144E-5</v>
      </c>
      <c r="K46" s="27">
        <v>2488</v>
      </c>
      <c r="L46" s="302">
        <f>TabIPW[[#This Row],[iloczyn liczby mieszkańców i relacji przeciętnego miesięcznego wynagrodzenia brutto 
w danym powiecie do średniej krajowej]]/$M$1*$L$2</f>
        <v>3.7961556646209213E-5</v>
      </c>
      <c r="M46" s="27">
        <v>3451.14</v>
      </c>
      <c r="N46" s="302">
        <f>TabIPW[[#This Row],[liczba oddziałów w szkołach podstawowych]]/$O$1*$N$2</f>
        <v>1.9007155635062614E-5</v>
      </c>
      <c r="O46" s="27">
        <v>15</v>
      </c>
      <c r="P4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2.5186151758991725E-5</v>
      </c>
      <c r="Q46" s="27">
        <v>128</v>
      </c>
      <c r="R46" s="302">
        <f>TabIPW[[#This Row],[liczba gospodarstw domowych korzystających ze środowiskowej pomocy społecznej ]]/$S$1*$R$2</f>
        <v>3.116989644212037E-5</v>
      </c>
      <c r="S46" s="27">
        <v>114</v>
      </c>
      <c r="T46" s="302">
        <f>TabIPW[[#This Row],[ilość wody dostarczonej i ścieków bytowych odprowadzonych siecią kanalizacyjną '[dam3']]]/$U$1*$T$2</f>
        <v>8.8922437632595866E-6</v>
      </c>
      <c r="U46" s="27">
        <v>217.9</v>
      </c>
      <c r="V46" s="302">
        <f>TabIPW[[#This Row],[iloczyn liczby mieszkańców i relacji przeciętnego miesięcznego wynagrodzenia brutto 
w danym powiecie do średniej krajowej2]]/$W$1*$V$2</f>
        <v>1.1072120688477688E-5</v>
      </c>
      <c r="W46" s="27">
        <f>TabIPW[[#This Row],[iloczyn liczby mieszkańców i relacji przeciętnego miesięcznego wynagrodzenia brutto 
w danym powiecie do średniej krajowej]]</f>
        <v>3451.14</v>
      </c>
    </row>
    <row r="47" spans="1:23" x14ac:dyDescent="0.3">
      <c r="A47" s="2" t="s">
        <v>10</v>
      </c>
      <c r="B47" s="2" t="s">
        <v>11</v>
      </c>
      <c r="C47" s="2" t="s">
        <v>54</v>
      </c>
      <c r="D47" s="2" t="s">
        <v>12</v>
      </c>
      <c r="E47" s="2" t="s">
        <v>13</v>
      </c>
      <c r="F47" s="17" t="str">
        <f>+Tabela1[[#This Row],[WK]]&amp;Tabela1[[#This Row],[PK]]&amp;Tabela1[[#This Row],[GK]]</f>
        <v>020801</v>
      </c>
      <c r="G47" s="2" t="s">
        <v>61</v>
      </c>
      <c r="H47" s="302">
        <f>TabIPW[[#This Row],[liczba mieszkańców ]]/$I$1*$H$2</f>
        <v>1.2021487334410637E-5</v>
      </c>
      <c r="I47" s="27">
        <v>3777</v>
      </c>
      <c r="J47" s="302">
        <f>TabIPW[[#This Row],[liczba mieszkańców w wieku 20-64]]/$K$1*$J$2</f>
        <v>8.6546211314579541E-6</v>
      </c>
      <c r="K47" s="27">
        <v>2146</v>
      </c>
      <c r="L47" s="302">
        <f>TabIPW[[#This Row],[iloczyn liczby mieszkańców i relacji przeciętnego miesięcznego wynagrodzenia brutto 
w danym powiecie do średniej krajowej]]/$M$1*$L$2</f>
        <v>3.6518867017551197E-5</v>
      </c>
      <c r="M47" s="27">
        <v>3319.9830000000006</v>
      </c>
      <c r="N47" s="302">
        <f>TabIPW[[#This Row],[liczba oddziałów w szkołach podstawowych]]/$O$1*$N$2</f>
        <v>2.0274299344066786E-5</v>
      </c>
      <c r="O47" s="27">
        <v>16</v>
      </c>
      <c r="P4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2.2628183220969129E-5</v>
      </c>
      <c r="Q47" s="27">
        <v>115</v>
      </c>
      <c r="R47" s="302">
        <f>TabIPW[[#This Row],[liczba gospodarstw domowych korzystających ze środowiskowej pomocy społecznej ]]/$S$1*$R$2</f>
        <v>1.8592569807580572E-5</v>
      </c>
      <c r="S47" s="27">
        <v>68</v>
      </c>
      <c r="T47" s="302">
        <f>TabIPW[[#This Row],[ilość wody dostarczonej i ścieków bytowych odprowadzonych siecią kanalizacyjną '[dam3']]]/$U$1*$T$2</f>
        <v>1.7376399239999687E-5</v>
      </c>
      <c r="U47" s="27">
        <v>425.8</v>
      </c>
      <c r="V47" s="302">
        <f>TabIPW[[#This Row],[iloczyn liczby mieszkańców i relacji przeciętnego miesięcznego wynagrodzenia brutto 
w danym powiecie do średniej krajowej2]]/$W$1*$V$2</f>
        <v>1.0651336213452432E-5</v>
      </c>
      <c r="W47" s="27">
        <f>TabIPW[[#This Row],[iloczyn liczby mieszkańców i relacji przeciętnego miesięcznego wynagrodzenia brutto 
w danym powiecie do średniej krajowej]]</f>
        <v>3319.9830000000006</v>
      </c>
    </row>
    <row r="48" spans="1:23" x14ac:dyDescent="0.3">
      <c r="A48" s="2" t="s">
        <v>10</v>
      </c>
      <c r="B48" s="2" t="s">
        <v>11</v>
      </c>
      <c r="C48" s="2" t="s">
        <v>54</v>
      </c>
      <c r="D48" s="2" t="s">
        <v>11</v>
      </c>
      <c r="E48" s="2" t="s">
        <v>13</v>
      </c>
      <c r="F48" s="17" t="str">
        <f>+Tabela1[[#This Row],[WK]]&amp;Tabela1[[#This Row],[PK]]&amp;Tabela1[[#This Row],[GK]]</f>
        <v>020802</v>
      </c>
      <c r="G48" s="2" t="s">
        <v>62</v>
      </c>
      <c r="H48" s="302">
        <f>TabIPW[[#This Row],[liczba mieszkańców ]]/$I$1*$H$2</f>
        <v>7.6982714894728636E-5</v>
      </c>
      <c r="I48" s="27">
        <v>24187</v>
      </c>
      <c r="J48" s="302">
        <f>TabIPW[[#This Row],[liczba mieszkańców w wieku 20-64]]/$K$1*$J$2</f>
        <v>5.5960635051309681E-5</v>
      </c>
      <c r="K48" s="27">
        <v>13876</v>
      </c>
      <c r="L48" s="302">
        <f>TabIPW[[#This Row],[iloczyn liczby mieszkańców i relacji przeciętnego miesięcznego wynagrodzenia brutto 
w danym powiecie do średniej krajowej]]/$M$1*$L$2</f>
        <v>2.3385804515581432E-4</v>
      </c>
      <c r="M48" s="27">
        <v>21260.373000000003</v>
      </c>
      <c r="N48" s="302">
        <f>TabIPW[[#This Row],[liczba oddziałów w szkołach podstawowych]]/$O$1*$N$2</f>
        <v>1.7993440667859274E-4</v>
      </c>
      <c r="O48" s="27">
        <v>142</v>
      </c>
      <c r="P4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1.6784208945640579E-4</v>
      </c>
      <c r="Q48" s="27">
        <v>853</v>
      </c>
      <c r="R48" s="302">
        <f>TabIPW[[#This Row],[liczba gospodarstw domowych korzystających ze środowiskowej pomocy społecznej ]]/$S$1*$R$2</f>
        <v>1.4764687788372809E-4</v>
      </c>
      <c r="S48" s="27">
        <v>540</v>
      </c>
      <c r="T48" s="302">
        <f>TabIPW[[#This Row],[ilość wody dostarczonej i ścieków bytowych odprowadzonych siecią kanalizacyjną '[dam3']]]/$U$1*$T$2</f>
        <v>7.656144343392066E-5</v>
      </c>
      <c r="U48" s="27">
        <v>1876.1</v>
      </c>
      <c r="V48" s="302">
        <f>TabIPW[[#This Row],[iloczyn liczby mieszkańców i relacji przeciętnego miesięcznego wynagrodzenia brutto 
w danym powiecie do średniej krajowej2]]/$W$1*$V$2</f>
        <v>6.8208596503779186E-5</v>
      </c>
      <c r="W48" s="27">
        <f>TabIPW[[#This Row],[iloczyn liczby mieszkańców i relacji przeciętnego miesięcznego wynagrodzenia brutto 
w danym powiecie do średniej krajowej]]</f>
        <v>21260.373000000003</v>
      </c>
    </row>
    <row r="49" spans="1:23" x14ac:dyDescent="0.3">
      <c r="A49" s="2" t="s">
        <v>10</v>
      </c>
      <c r="B49" s="2" t="s">
        <v>11</v>
      </c>
      <c r="C49" s="2" t="s">
        <v>54</v>
      </c>
      <c r="D49" s="2" t="s">
        <v>16</v>
      </c>
      <c r="E49" s="2" t="s">
        <v>13</v>
      </c>
      <c r="F49" s="17" t="str">
        <f>+Tabela1[[#This Row],[WK]]&amp;Tabela1[[#This Row],[PK]]&amp;Tabela1[[#This Row],[GK]]</f>
        <v>020803</v>
      </c>
      <c r="G49" s="2" t="s">
        <v>63</v>
      </c>
      <c r="H49" s="302">
        <f>TabIPW[[#This Row],[liczba mieszkańców ]]/$I$1*$H$2</f>
        <v>2.8712162362647167E-5</v>
      </c>
      <c r="I49" s="27">
        <v>9021</v>
      </c>
      <c r="J49" s="302">
        <f>TabIPW[[#This Row],[liczba mieszkańców w wieku 20-64]]/$K$1*$J$2</f>
        <v>2.1124373479299519E-5</v>
      </c>
      <c r="K49" s="27">
        <v>5238</v>
      </c>
      <c r="L49" s="302">
        <f>TabIPW[[#This Row],[iloczyn liczby mieszkańców i relacji przeciętnego miesięcznego wynagrodzenia brutto 
w danym powiecie do średniej krajowej]]/$M$1*$L$2</f>
        <v>8.7221789612213204E-5</v>
      </c>
      <c r="M49" s="27">
        <v>7929.4589999999998</v>
      </c>
      <c r="N49" s="302">
        <f>TabIPW[[#This Row],[liczba oddziałów w szkołach podstawowych]]/$O$1*$N$2</f>
        <v>5.4487179487179488E-5</v>
      </c>
      <c r="O49" s="27">
        <v>43</v>
      </c>
      <c r="P4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5.4701173351560147E-5</v>
      </c>
      <c r="Q49" s="27">
        <v>278</v>
      </c>
      <c r="R49" s="302">
        <f>TabIPW[[#This Row],[liczba gospodarstw domowych korzystających ze środowiskowej pomocy społecznej ]]/$S$1*$R$2</f>
        <v>3.8825660480535906E-5</v>
      </c>
      <c r="S49" s="27">
        <v>142</v>
      </c>
      <c r="T49" s="302">
        <f>TabIPW[[#This Row],[ilość wody dostarczonej i ścieków bytowych odprowadzonych siecią kanalizacyjną '[dam3']]]/$U$1*$T$2</f>
        <v>4.6766917635133026E-5</v>
      </c>
      <c r="U49" s="27">
        <v>1146</v>
      </c>
      <c r="V49" s="302">
        <f>TabIPW[[#This Row],[iloczyn liczby mieszkańców i relacji przeciętnego miesięcznego wynagrodzenia brutto 
w danym powiecie do średniej krajowej2]]/$W$1*$V$2</f>
        <v>2.5439688636895518E-5</v>
      </c>
      <c r="W49" s="27">
        <f>TabIPW[[#This Row],[iloczyn liczby mieszkańców i relacji przeciętnego miesięcznego wynagrodzenia brutto 
w danym powiecie do średniej krajowej]]</f>
        <v>7929.4589999999998</v>
      </c>
    </row>
    <row r="50" spans="1:23" x14ac:dyDescent="0.3">
      <c r="A50" s="2" t="s">
        <v>10</v>
      </c>
      <c r="B50" s="2" t="s">
        <v>11</v>
      </c>
      <c r="C50" s="2" t="s">
        <v>54</v>
      </c>
      <c r="D50" s="2" t="s">
        <v>18</v>
      </c>
      <c r="E50" s="2" t="s">
        <v>13</v>
      </c>
      <c r="F50" s="17" t="str">
        <f>+Tabela1[[#This Row],[WK]]&amp;Tabela1[[#This Row],[PK]]&amp;Tabela1[[#This Row],[GK]]</f>
        <v>020804</v>
      </c>
      <c r="G50" s="2" t="s">
        <v>64</v>
      </c>
      <c r="H50" s="302">
        <f>TabIPW[[#This Row],[liczba mieszkańców ]]/$I$1*$H$2</f>
        <v>6.3070636224167646E-5</v>
      </c>
      <c r="I50" s="27">
        <v>19816</v>
      </c>
      <c r="J50" s="302">
        <f>TabIPW[[#This Row],[liczba mieszkańców w wieku 20-64]]/$K$1*$J$2</f>
        <v>4.5587995000000336E-5</v>
      </c>
      <c r="K50" s="27">
        <v>11304</v>
      </c>
      <c r="L50" s="302">
        <f>TabIPW[[#This Row],[iloczyn liczby mieszkańców i relacji przeciętnego miesięcznego wynagrodzenia brutto 
w danym powiecie do średniej krajowej]]/$M$1*$L$2</f>
        <v>1.915959409107213E-4</v>
      </c>
      <c r="M50" s="27">
        <v>17418.264000000003</v>
      </c>
      <c r="N50" s="302">
        <f>TabIPW[[#This Row],[liczba oddziałów w szkołach podstawowych]]/$O$1*$N$2</f>
        <v>9.3768634466308905E-5</v>
      </c>
      <c r="O50" s="27">
        <v>74</v>
      </c>
      <c r="P5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1.0467994324830937E-4</v>
      </c>
      <c r="Q50" s="27">
        <v>532</v>
      </c>
      <c r="R50" s="302">
        <f>TabIPW[[#This Row],[liczba gospodarstw domowych korzystających ze środowiskowej pomocy społecznej ]]/$S$1*$R$2</f>
        <v>1.3069482894152224E-4</v>
      </c>
      <c r="S50" s="27">
        <v>478</v>
      </c>
      <c r="T50" s="302">
        <f>TabIPW[[#This Row],[ilość wody dostarczonej i ścieków bytowych odprowadzonych siecią kanalizacyjną '[dam3']]]/$U$1*$T$2</f>
        <v>4.9472542974757207E-5</v>
      </c>
      <c r="U50" s="27">
        <v>1212.3</v>
      </c>
      <c r="V50" s="302">
        <f>TabIPW[[#This Row],[iloczyn liczby mieszkańców i relacji przeciętnego miesięcznego wynagrodzenia brutto 
w danym powiecie do średniej krajowej2]]/$W$1*$V$2</f>
        <v>5.5882149432293719E-5</v>
      </c>
      <c r="W50" s="27">
        <f>TabIPW[[#This Row],[iloczyn liczby mieszkańców i relacji przeciętnego miesięcznego wynagrodzenia brutto 
w danym powiecie do średniej krajowej]]</f>
        <v>17418.264000000003</v>
      </c>
    </row>
    <row r="51" spans="1:23" x14ac:dyDescent="0.3">
      <c r="A51" s="2" t="s">
        <v>10</v>
      </c>
      <c r="B51" s="2" t="s">
        <v>11</v>
      </c>
      <c r="C51" s="2" t="s">
        <v>54</v>
      </c>
      <c r="D51" s="2" t="s">
        <v>21</v>
      </c>
      <c r="E51" s="2" t="s">
        <v>13</v>
      </c>
      <c r="F51" s="17" t="str">
        <f>+Tabela1[[#This Row],[WK]]&amp;Tabela1[[#This Row],[PK]]&amp;Tabela1[[#This Row],[GK]]</f>
        <v>020805</v>
      </c>
      <c r="G51" s="2" t="s">
        <v>65</v>
      </c>
      <c r="H51" s="302">
        <f>TabIPW[[#This Row],[liczba mieszkańców ]]/$I$1*$H$2</f>
        <v>1.8227974043995157E-5</v>
      </c>
      <c r="I51" s="27">
        <v>5727</v>
      </c>
      <c r="J51" s="302">
        <f>TabIPW[[#This Row],[liczba mieszkańców w wieku 20-64]]/$K$1*$J$2</f>
        <v>1.2961767155874122E-5</v>
      </c>
      <c r="K51" s="27">
        <v>3214</v>
      </c>
      <c r="L51" s="302">
        <f>TabIPW[[#This Row],[iloczyn liczby mieszkańców i relacji przeciętnego miesięcznego wynagrodzenia brutto 
w danym powiecie do średniej krajowej]]/$M$1*$L$2</f>
        <v>5.5372928623117724E-5</v>
      </c>
      <c r="M51" s="27">
        <v>5034.0330000000004</v>
      </c>
      <c r="N51" s="302">
        <f>TabIPW[[#This Row],[liczba oddziałów w szkołach podstawowych]]/$O$1*$N$2</f>
        <v>6.2090041741204538E-5</v>
      </c>
      <c r="O51" s="27">
        <v>49</v>
      </c>
      <c r="P5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4.7420801358726606E-5</v>
      </c>
      <c r="Q51" s="27">
        <v>241</v>
      </c>
      <c r="R51" s="302">
        <f>TabIPW[[#This Row],[liczba gospodarstw domowych korzystających ze środowiskowej pomocy społecznej ]]/$S$1*$R$2</f>
        <v>2.5428073413308725E-5</v>
      </c>
      <c r="S51" s="27">
        <v>93</v>
      </c>
      <c r="T51" s="302">
        <f>TabIPW[[#This Row],[ilość wody dostarczonej i ścieków bytowych odprowadzonych siecią kanalizacyjną '[dam3']]]/$U$1*$T$2</f>
        <v>3.6442283986190041E-5</v>
      </c>
      <c r="U51" s="27">
        <v>893</v>
      </c>
      <c r="V51" s="302">
        <f>TabIPW[[#This Row],[iloczyn liczby mieszkańców i relacji przeciętnego miesięcznego wynagrodzenia brutto 
w danym powiecie do średniej krajowej2]]/$W$1*$V$2</f>
        <v>1.6150437515076004E-5</v>
      </c>
      <c r="W51" s="27">
        <f>TabIPW[[#This Row],[iloczyn liczby mieszkańców i relacji przeciętnego miesięcznego wynagrodzenia brutto 
w danym powiecie do średniej krajowej]]</f>
        <v>5034.0330000000004</v>
      </c>
    </row>
    <row r="52" spans="1:23" x14ac:dyDescent="0.3">
      <c r="A52" s="2" t="s">
        <v>10</v>
      </c>
      <c r="B52" s="2" t="s">
        <v>11</v>
      </c>
      <c r="C52" s="2" t="s">
        <v>54</v>
      </c>
      <c r="D52" s="2" t="s">
        <v>23</v>
      </c>
      <c r="E52" s="2" t="s">
        <v>19</v>
      </c>
      <c r="F52" s="17" t="str">
        <f>+Tabela1[[#This Row],[WK]]&amp;Tabela1[[#This Row],[PK]]&amp;Tabela1[[#This Row],[GK]]</f>
        <v>020806</v>
      </c>
      <c r="G52" s="2" t="s">
        <v>66</v>
      </c>
      <c r="H52" s="302">
        <f>TabIPW[[#This Row],[liczba mieszkańców ]]/$I$1*$H$2</f>
        <v>5.3627227984507493E-5</v>
      </c>
      <c r="I52" s="27">
        <v>16849</v>
      </c>
      <c r="J52" s="302">
        <f>TabIPW[[#This Row],[liczba mieszkańców w wieku 20-64]]/$K$1*$J$2</f>
        <v>3.8582833347930218E-5</v>
      </c>
      <c r="K52" s="27">
        <v>9567</v>
      </c>
      <c r="L52" s="302">
        <f>TabIPW[[#This Row],[iloczyn liczby mieszkańców i relacji przeciętnego miesięcznego wynagrodzenia brutto 
w danym powiecie do średniej krajowej]]/$M$1*$L$2</f>
        <v>1.6290876102163619E-4</v>
      </c>
      <c r="M52" s="27">
        <v>14810.271000000001</v>
      </c>
      <c r="N52" s="302">
        <f>TabIPW[[#This Row],[liczba oddziałów w szkołach podstawowych]]/$O$1*$N$2</f>
        <v>1.178443649373882E-4</v>
      </c>
      <c r="O52" s="27">
        <v>93</v>
      </c>
      <c r="P5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9.3070701421899107E-5</v>
      </c>
      <c r="Q52" s="27">
        <v>473</v>
      </c>
      <c r="R52" s="302">
        <f>TabIPW[[#This Row],[liczba gospodarstw domowych korzystających ze środowiskowej pomocy społecznej ]]/$S$1*$R$2</f>
        <v>1.0964147783587955E-4</v>
      </c>
      <c r="S52" s="27">
        <v>401</v>
      </c>
      <c r="T52" s="302">
        <f>TabIPW[[#This Row],[ilość wody dostarczonej i ścieków bytowych odprowadzonych siecią kanalizacyjną '[dam3']]]/$U$1*$T$2</f>
        <v>3.4316144013423529E-5</v>
      </c>
      <c r="U52" s="27">
        <v>840.9</v>
      </c>
      <c r="V52" s="302">
        <f>TabIPW[[#This Row],[iloczyn liczby mieszkańców i relacji przeciętnego miesięcznego wynagrodzenia brutto 
w danym powiecie do średniej krajowej2]]/$W$1*$V$2</f>
        <v>4.7515055297977231E-5</v>
      </c>
      <c r="W52" s="27">
        <f>TabIPW[[#This Row],[iloczyn liczby mieszkańców i relacji przeciętnego miesięcznego wynagrodzenia brutto 
w danym powiecie do średniej krajowej]]</f>
        <v>14810.271000000001</v>
      </c>
    </row>
    <row r="53" spans="1:23" x14ac:dyDescent="0.3">
      <c r="A53" s="2" t="s">
        <v>10</v>
      </c>
      <c r="B53" s="2" t="s">
        <v>11</v>
      </c>
      <c r="C53" s="2" t="s">
        <v>54</v>
      </c>
      <c r="D53" s="2" t="s">
        <v>30</v>
      </c>
      <c r="E53" s="2" t="s">
        <v>15</v>
      </c>
      <c r="F53" s="17" t="str">
        <f>+Tabela1[[#This Row],[WK]]&amp;Tabela1[[#This Row],[PK]]&amp;Tabela1[[#This Row],[GK]]</f>
        <v>020807</v>
      </c>
      <c r="G53" s="2" t="s">
        <v>62</v>
      </c>
      <c r="H53" s="302">
        <f>TabIPW[[#This Row],[liczba mieszkańców ]]/$I$1*$H$2</f>
        <v>5.1717539766173794E-5</v>
      </c>
      <c r="I53" s="27">
        <v>16249</v>
      </c>
      <c r="J53" s="302">
        <f>TabIPW[[#This Row],[liczba mieszkańców w wieku 20-64]]/$K$1*$J$2</f>
        <v>3.9474106073956417E-5</v>
      </c>
      <c r="K53" s="27">
        <v>9788</v>
      </c>
      <c r="L53" s="302">
        <f>TabIPW[[#This Row],[iloczyn liczby mieszkańców i relacji przeciętnego miesięcznego wynagrodzenia brutto 
w danym powiecie do średniej krajowej]]/$M$1*$L$2</f>
        <v>1.5710751129684649E-4</v>
      </c>
      <c r="M53" s="27">
        <v>14282.871000000001</v>
      </c>
      <c r="N53" s="302">
        <f>TabIPW[[#This Row],[liczba oddziałów w szkołach podstawowych]]/$O$1*$N$2</f>
        <v>8.8700059630292187E-5</v>
      </c>
      <c r="O53" s="27">
        <v>70</v>
      </c>
      <c r="P5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9.2086867368813491E-5</v>
      </c>
      <c r="Q53" s="27">
        <v>468</v>
      </c>
      <c r="R53" s="302">
        <f>TabIPW[[#This Row],[liczba gospodarstw domowych korzystających ze środowiskowej pomocy społecznej ]]/$S$1*$R$2</f>
        <v>8.0658942547592194E-5</v>
      </c>
      <c r="S53" s="27">
        <v>295</v>
      </c>
      <c r="T53" s="302">
        <f>TabIPW[[#This Row],[ilość wody dostarczonej i ścieków bytowych odprowadzonych siecią kanalizacyjną '[dam3']]]/$U$1*$T$2</f>
        <v>2.3101877899868071E-5</v>
      </c>
      <c r="U53" s="27">
        <v>566.1</v>
      </c>
      <c r="V53" s="302">
        <f>TabIPW[[#This Row],[iloczyn liczby mieszkańców i relacji przeciętnego miesięcznego wynagrodzenia brutto 
w danym powiecie do średniej krajowej2]]/$W$1*$V$2</f>
        <v>4.5823024128246904E-5</v>
      </c>
      <c r="W53" s="27">
        <f>TabIPW[[#This Row],[iloczyn liczby mieszkańców i relacji przeciętnego miesięcznego wynagrodzenia brutto 
w danym powiecie do średniej krajowej]]</f>
        <v>14282.871000000001</v>
      </c>
    </row>
    <row r="54" spans="1:23" x14ac:dyDescent="0.3">
      <c r="A54" s="2" t="s">
        <v>10</v>
      </c>
      <c r="B54" s="2" t="s">
        <v>11</v>
      </c>
      <c r="C54" s="2" t="s">
        <v>54</v>
      </c>
      <c r="D54" s="2" t="s">
        <v>54</v>
      </c>
      <c r="E54" s="2" t="s">
        <v>19</v>
      </c>
      <c r="F54" s="17" t="str">
        <f>+Tabela1[[#This Row],[WK]]&amp;Tabela1[[#This Row],[PK]]&amp;Tabela1[[#This Row],[GK]]</f>
        <v>020808</v>
      </c>
      <c r="G54" s="2" t="s">
        <v>67</v>
      </c>
      <c r="H54" s="302">
        <f>TabIPW[[#This Row],[liczba mieszkańców ]]/$I$1*$H$2</f>
        <v>2.3183614970571108E-5</v>
      </c>
      <c r="I54" s="27">
        <v>7284</v>
      </c>
      <c r="J54" s="302">
        <f>TabIPW[[#This Row],[liczba mieszkańców w wieku 20-64]]/$K$1*$J$2</f>
        <v>1.7099531033262685E-5</v>
      </c>
      <c r="K54" s="27">
        <v>4240</v>
      </c>
      <c r="L54" s="302">
        <f>TabIPW[[#This Row],[iloczyn liczby mieszkańców i relacji przeciętnego miesięcznego wynagrodzenia brutto 
w danym powiecie do średniej krajowej]]/$M$1*$L$2</f>
        <v>7.0427171658947021E-5</v>
      </c>
      <c r="M54" s="27">
        <v>6402.6360000000013</v>
      </c>
      <c r="N54" s="302">
        <f>TabIPW[[#This Row],[liczba oddziałów w szkołach podstawowych]]/$O$1*$N$2</f>
        <v>3.0411449016100181E-5</v>
      </c>
      <c r="O54" s="27">
        <v>24</v>
      </c>
      <c r="P5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3.1482689698739656E-5</v>
      </c>
      <c r="Q54" s="27">
        <v>160</v>
      </c>
      <c r="R54" s="302">
        <f>TabIPW[[#This Row],[liczba gospodarstw domowych korzystających ze środowiskowej pomocy społecznej ]]/$S$1*$R$2</f>
        <v>4.6208004374722307E-5</v>
      </c>
      <c r="S54" s="27">
        <v>169</v>
      </c>
      <c r="T54" s="302">
        <f>TabIPW[[#This Row],[ilość wody dostarczonej i ścieków bytowych odprowadzonych siecią kanalizacyjną '[dam3']]]/$U$1*$T$2</f>
        <v>2.1445039456598957E-5</v>
      </c>
      <c r="U54" s="27">
        <v>525.5</v>
      </c>
      <c r="V54" s="302">
        <f>TabIPW[[#This Row],[iloczyn liczby mieszkańców i relacji przeciętnego miesięcznego wynagrodzenia brutto 
w danym powiecie do średniej krajowej2]]/$W$1*$V$2</f>
        <v>2.0541258400526218E-5</v>
      </c>
      <c r="W54" s="27">
        <f>TabIPW[[#This Row],[iloczyn liczby mieszkańców i relacji przeciętnego miesięcznego wynagrodzenia brutto 
w danym powiecie do średniej krajowej]]</f>
        <v>6402.6360000000013</v>
      </c>
    </row>
    <row r="55" spans="1:23" x14ac:dyDescent="0.3">
      <c r="A55" s="2" t="s">
        <v>10</v>
      </c>
      <c r="B55" s="2" t="s">
        <v>11</v>
      </c>
      <c r="C55" s="2" t="s">
        <v>54</v>
      </c>
      <c r="D55" s="2" t="s">
        <v>56</v>
      </c>
      <c r="E55" s="2" t="s">
        <v>15</v>
      </c>
      <c r="F55" s="17" t="str">
        <f>+Tabela1[[#This Row],[WK]]&amp;Tabela1[[#This Row],[PK]]&amp;Tabela1[[#This Row],[GK]]</f>
        <v>020809</v>
      </c>
      <c r="G55" s="2" t="s">
        <v>68</v>
      </c>
      <c r="H55" s="302">
        <f>TabIPW[[#This Row],[liczba mieszkańców ]]/$I$1*$H$2</f>
        <v>6.1746585726122943E-6</v>
      </c>
      <c r="I55" s="27">
        <v>1940</v>
      </c>
      <c r="J55" s="302">
        <f>TabIPW[[#This Row],[liczba mieszkańców w wieku 20-64]]/$K$1*$J$2</f>
        <v>4.7144697589349246E-6</v>
      </c>
      <c r="K55" s="27">
        <v>1169</v>
      </c>
      <c r="L55" s="302">
        <f>TabIPW[[#This Row],[iloczyn liczby mieszkańców i relacji przeciętnego miesięcznego wynagrodzenia brutto 
w danym powiecie do średniej krajowej]]/$M$1*$L$2</f>
        <v>1.8757374110153375E-5</v>
      </c>
      <c r="M55" s="27">
        <v>1705.26</v>
      </c>
      <c r="N55" s="302">
        <f>TabIPW[[#This Row],[liczba oddziałów w szkołach podstawowych]]/$O$1*$N$2</f>
        <v>1.0137149672033393E-5</v>
      </c>
      <c r="O55" s="27">
        <v>8</v>
      </c>
      <c r="P5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7.870672424684914E-6</v>
      </c>
      <c r="Q55" s="27">
        <v>40</v>
      </c>
      <c r="R55" s="302">
        <f>TabIPW[[#This Row],[liczba gospodarstw domowych korzystających ze środowiskowej pomocy społecznej ]]/$S$1*$R$2</f>
        <v>3.7458559759390274E-5</v>
      </c>
      <c r="S55" s="27">
        <v>137</v>
      </c>
      <c r="T55" s="302">
        <f>TabIPW[[#This Row],[ilość wody dostarczonej i ścieków bytowych odprowadzonych siecią kanalizacyjną '[dam3']]]/$U$1*$T$2</f>
        <v>3.513640146932769E-6</v>
      </c>
      <c r="U55" s="27">
        <v>86.1</v>
      </c>
      <c r="V55" s="302">
        <f>TabIPW[[#This Row],[iloczyn liczby mieszkańców i relacji przeciętnego miesięcznego wynagrodzenia brutto 
w danym powiecie do średniej krajowej2]]/$W$1*$V$2</f>
        <v>5.4709007821280681E-6</v>
      </c>
      <c r="W55" s="27">
        <f>TabIPW[[#This Row],[iloczyn liczby mieszkańców i relacji przeciętnego miesięcznego wynagrodzenia brutto 
w danym powiecie do średniej krajowej]]</f>
        <v>1705.26</v>
      </c>
    </row>
    <row r="56" spans="1:23" x14ac:dyDescent="0.3">
      <c r="A56" s="2" t="s">
        <v>10</v>
      </c>
      <c r="B56" s="2" t="s">
        <v>11</v>
      </c>
      <c r="C56" s="2" t="s">
        <v>54</v>
      </c>
      <c r="D56" s="2" t="s">
        <v>69</v>
      </c>
      <c r="E56" s="2" t="s">
        <v>19</v>
      </c>
      <c r="F56" s="17" t="str">
        <f>+Tabela1[[#This Row],[WK]]&amp;Tabela1[[#This Row],[PK]]&amp;Tabela1[[#This Row],[GK]]</f>
        <v>020810</v>
      </c>
      <c r="G56" s="2" t="s">
        <v>70</v>
      </c>
      <c r="H56" s="302">
        <f>TabIPW[[#This Row],[liczba mieszkańców ]]/$I$1*$H$2</f>
        <v>2.1203904850898504E-5</v>
      </c>
      <c r="I56" s="27">
        <v>6662</v>
      </c>
      <c r="J56" s="302">
        <f>TabIPW[[#This Row],[liczba mieszkańców w wieku 20-64]]/$K$1*$J$2</f>
        <v>1.5675914416578317E-5</v>
      </c>
      <c r="K56" s="27">
        <v>3887</v>
      </c>
      <c r="L56" s="302">
        <f>TabIPW[[#This Row],[iloczyn liczby mieszkańców i relacji przeciętnego miesięcznego wynagrodzenia brutto 
w danym powiecie do średniej krajowej]]/$M$1*$L$2</f>
        <v>6.4413209444248343E-5</v>
      </c>
      <c r="M56" s="27">
        <v>5855.8980000000001</v>
      </c>
      <c r="N56" s="302">
        <f>TabIPW[[#This Row],[liczba oddziałów w szkołach podstawowych]]/$O$1*$N$2</f>
        <v>3.5480023852116875E-5</v>
      </c>
      <c r="O56" s="27">
        <v>28</v>
      </c>
      <c r="P5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3.7582460827870465E-5</v>
      </c>
      <c r="Q56" s="27">
        <v>191</v>
      </c>
      <c r="R56" s="302">
        <f>TabIPW[[#This Row],[liczba gospodarstw domowych korzystających ze środowiskowej pomocy społecznej ]]/$S$1*$R$2</f>
        <v>3.8825660480535906E-5</v>
      </c>
      <c r="S56" s="27">
        <v>142</v>
      </c>
      <c r="T56" s="302">
        <f>TabIPW[[#This Row],[ilość wody dostarczonej i ścieków bytowych odprowadzonych siecią kanalizacyjną '[dam3']]]/$U$1*$T$2</f>
        <v>8.8963246461247812E-6</v>
      </c>
      <c r="U56" s="27">
        <v>218</v>
      </c>
      <c r="V56" s="302">
        <f>TabIPW[[#This Row],[iloczyn liczby mieszkańców i relacji przeciętnego miesięcznego wynagrodzenia brutto 
w danym powiecie do średniej krajowej2]]/$W$1*$V$2</f>
        <v>1.8787186087905771E-5</v>
      </c>
      <c r="W56" s="27">
        <f>TabIPW[[#This Row],[iloczyn liczby mieszkańców i relacji przeciętnego miesięcznego wynagrodzenia brutto 
w danym powiecie do średniej krajowej]]</f>
        <v>5855.8980000000001</v>
      </c>
    </row>
    <row r="57" spans="1:23" x14ac:dyDescent="0.3">
      <c r="A57" s="2" t="s">
        <v>10</v>
      </c>
      <c r="B57" s="2" t="s">
        <v>11</v>
      </c>
      <c r="C57" s="2" t="s">
        <v>54</v>
      </c>
      <c r="D57" s="2" t="s">
        <v>71</v>
      </c>
      <c r="E57" s="2" t="s">
        <v>15</v>
      </c>
      <c r="F57" s="17" t="str">
        <f>+Tabela1[[#This Row],[WK]]&amp;Tabela1[[#This Row],[PK]]&amp;Tabela1[[#This Row],[GK]]</f>
        <v>020811</v>
      </c>
      <c r="G57" s="2" t="s">
        <v>64</v>
      </c>
      <c r="H57" s="302">
        <f>TabIPW[[#This Row],[liczba mieszkańców ]]/$I$1*$H$2</f>
        <v>3.286891705122019E-5</v>
      </c>
      <c r="I57" s="27">
        <v>10327</v>
      </c>
      <c r="J57" s="302">
        <f>TabIPW[[#This Row],[liczba mieszkańców w wieku 20-64]]/$K$1*$J$2</f>
        <v>2.4479753153751063E-5</v>
      </c>
      <c r="K57" s="27">
        <v>6070</v>
      </c>
      <c r="L57" s="302">
        <f>TabIPW[[#This Row],[iloczyn liczby mieszkańców i relacji przeciętnego miesięcznego wynagrodzenia brutto 
w danym powiecie do średniej krajowej]]/$M$1*$L$2</f>
        <v>9.9849176513172133E-5</v>
      </c>
      <c r="M57" s="27">
        <v>9077.4330000000009</v>
      </c>
      <c r="N57" s="302">
        <f>TabIPW[[#This Row],[liczba oddziałów w szkołach podstawowych]]/$O$1*$N$2</f>
        <v>9.7570065593321399E-5</v>
      </c>
      <c r="O57" s="27">
        <v>77</v>
      </c>
      <c r="P5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6.2571845776245068E-5</v>
      </c>
      <c r="Q57" s="27">
        <v>318</v>
      </c>
      <c r="R57" s="302">
        <f>TabIPW[[#This Row],[liczba gospodarstw domowych korzystających ze środowiskowej pomocy społecznej ]]/$S$1*$R$2</f>
        <v>4.5661164086264048E-5</v>
      </c>
      <c r="S57" s="27">
        <v>167</v>
      </c>
      <c r="T57" s="302">
        <f>TabIPW[[#This Row],[ilość wody dostarczonej i ścieków bytowych odprowadzonych siecią kanalizacyjną '[dam3']]]/$U$1*$T$2</f>
        <v>1.5711399031000187E-5</v>
      </c>
      <c r="U57" s="27">
        <v>385</v>
      </c>
      <c r="V57" s="302">
        <f>TabIPW[[#This Row],[iloczyn liczby mieszkańców i relacji przeciętnego miesięcznego wynagrodzenia brutto 
w danym powiecie do średniej krajowej2]]/$W$1*$V$2</f>
        <v>2.912267648300854E-5</v>
      </c>
      <c r="W57" s="27">
        <f>TabIPW[[#This Row],[iloczyn liczby mieszkańców i relacji przeciętnego miesięcznego wynagrodzenia brutto 
w danym powiecie do średniej krajowej]]</f>
        <v>9077.4330000000009</v>
      </c>
    </row>
    <row r="58" spans="1:23" x14ac:dyDescent="0.3">
      <c r="A58" s="2" t="s">
        <v>10</v>
      </c>
      <c r="B58" s="2" t="s">
        <v>11</v>
      </c>
      <c r="C58" s="2" t="s">
        <v>54</v>
      </c>
      <c r="D58" s="2" t="s">
        <v>72</v>
      </c>
      <c r="E58" s="2" t="s">
        <v>19</v>
      </c>
      <c r="F58" s="17" t="str">
        <f>+Tabela1[[#This Row],[WK]]&amp;Tabela1[[#This Row],[PK]]&amp;Tabela1[[#This Row],[GK]]</f>
        <v>020812</v>
      </c>
      <c r="G58" s="2" t="s">
        <v>73</v>
      </c>
      <c r="H58" s="302">
        <f>TabIPW[[#This Row],[liczba mieszkańców ]]/$I$1*$H$2</f>
        <v>2.6280492697968923E-5</v>
      </c>
      <c r="I58" s="27">
        <v>8257</v>
      </c>
      <c r="J58" s="302">
        <f>TabIPW[[#This Row],[liczba mieszkańców w wieku 20-64]]/$K$1*$J$2</f>
        <v>1.9523308899062422E-5</v>
      </c>
      <c r="K58" s="27">
        <v>4841</v>
      </c>
      <c r="L58" s="302">
        <f>TabIPW[[#This Row],[iloczyn liczby mieszkańców i relacji przeciętnego miesięcznego wynagrodzenia brutto 
w danym powiecie do średniej krajowej]]/$M$1*$L$2</f>
        <v>7.9834864962647644E-5</v>
      </c>
      <c r="M58" s="27">
        <v>7257.9030000000002</v>
      </c>
      <c r="N58" s="302">
        <f>TabIPW[[#This Row],[liczba oddziałów w szkołach podstawowych]]/$O$1*$N$2</f>
        <v>6.0822898032200362E-5</v>
      </c>
      <c r="O58" s="27">
        <v>48</v>
      </c>
      <c r="P5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5.3914106109091666E-5</v>
      </c>
      <c r="Q58" s="27">
        <v>274</v>
      </c>
      <c r="R58" s="302">
        <f>TabIPW[[#This Row],[liczba gospodarstw domowych korzystających ze środowiskowej pomocy społecznej ]]/$S$1*$R$2</f>
        <v>5.2770087836221333E-5</v>
      </c>
      <c r="S58" s="27">
        <v>193</v>
      </c>
      <c r="T58" s="302">
        <f>TabIPW[[#This Row],[ilość wody dostarczonej i ścieków bytowych odprowadzonych siecią kanalizacyjną '[dam3']]]/$U$1*$T$2</f>
        <v>2.6240076823202909E-5</v>
      </c>
      <c r="U58" s="27">
        <v>643</v>
      </c>
      <c r="V58" s="302">
        <f>TabIPW[[#This Row],[iloczyn liczby mieszkańców i relacji przeciętnego miesięcznego wynagrodzenia brutto 
w danym powiecie do średniej krajowej2]]/$W$1*$V$2</f>
        <v>2.3285168947438899E-5</v>
      </c>
      <c r="W58" s="27">
        <f>TabIPW[[#This Row],[iloczyn liczby mieszkańców i relacji przeciętnego miesięcznego wynagrodzenia brutto 
w danym powiecie do średniej krajowej]]</f>
        <v>7257.9030000000002</v>
      </c>
    </row>
    <row r="59" spans="1:23" x14ac:dyDescent="0.3">
      <c r="A59" s="2" t="s">
        <v>10</v>
      </c>
      <c r="B59" s="2" t="s">
        <v>11</v>
      </c>
      <c r="C59" s="2" t="s">
        <v>54</v>
      </c>
      <c r="D59" s="2" t="s">
        <v>74</v>
      </c>
      <c r="E59" s="2" t="s">
        <v>19</v>
      </c>
      <c r="F59" s="17" t="str">
        <f>+Tabela1[[#This Row],[WK]]&amp;Tabela1[[#This Row],[PK]]&amp;Tabela1[[#This Row],[GK]]</f>
        <v>020813</v>
      </c>
      <c r="G59" s="2" t="s">
        <v>75</v>
      </c>
      <c r="H59" s="302">
        <f>TabIPW[[#This Row],[liczba mieszkańców ]]/$I$1*$H$2</f>
        <v>2.0981107892092905E-5</v>
      </c>
      <c r="I59" s="27">
        <v>6592</v>
      </c>
      <c r="J59" s="302">
        <f>TabIPW[[#This Row],[liczba mieszkańców w wieku 20-64]]/$K$1*$J$2</f>
        <v>1.5506532269550718E-5</v>
      </c>
      <c r="K59" s="27">
        <v>3845</v>
      </c>
      <c r="L59" s="302">
        <f>TabIPW[[#This Row],[iloczyn liczby mieszkańców i relacji przeciętnego miesięcznego wynagrodzenia brutto 
w danym powiecie do średniej krajowej]]/$M$1*$L$2</f>
        <v>6.3736396976356221E-5</v>
      </c>
      <c r="M59" s="27">
        <v>5794.3680000000004</v>
      </c>
      <c r="N59" s="302">
        <f>TabIPW[[#This Row],[liczba oddziałów w szkołach podstawowych]]/$O$1*$N$2</f>
        <v>2.7877161598091832E-5</v>
      </c>
      <c r="O59" s="27">
        <v>22</v>
      </c>
      <c r="P5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4.0730729797744431E-5</v>
      </c>
      <c r="Q59" s="27">
        <v>207</v>
      </c>
      <c r="R59" s="302">
        <f>TabIPW[[#This Row],[liczba gospodarstw domowych korzystających ze środowiskowej pomocy społecznej ]]/$S$1*$R$2</f>
        <v>1.9412830240267953E-5</v>
      </c>
      <c r="S59" s="27">
        <v>71</v>
      </c>
      <c r="T59" s="302">
        <f>TabIPW[[#This Row],[ilość wody dostarczonej i ścieków bytowych odprowadzonych siecią kanalizacyjną '[dam3']]]/$U$1*$T$2</f>
        <v>1.6813237404602799E-5</v>
      </c>
      <c r="U59" s="27">
        <v>412</v>
      </c>
      <c r="V59" s="302">
        <f>TabIPW[[#This Row],[iloczyn liczby mieszkańców i relacji przeciętnego miesięcznego wynagrodzenia brutto 
w danym powiecie do średniej krajowej2]]/$W$1*$V$2</f>
        <v>1.8589782451437234E-5</v>
      </c>
      <c r="W59" s="27">
        <f>TabIPW[[#This Row],[iloczyn liczby mieszkańców i relacji przeciętnego miesięcznego wynagrodzenia brutto 
w danym powiecie do średniej krajowej]]</f>
        <v>5794.3680000000004</v>
      </c>
    </row>
    <row r="60" spans="1:23" x14ac:dyDescent="0.3">
      <c r="A60" s="2" t="s">
        <v>10</v>
      </c>
      <c r="B60" s="2" t="s">
        <v>11</v>
      </c>
      <c r="C60" s="2" t="s">
        <v>54</v>
      </c>
      <c r="D60" s="2" t="s">
        <v>76</v>
      </c>
      <c r="E60" s="2" t="s">
        <v>19</v>
      </c>
      <c r="F60" s="17" t="str">
        <f>+Tabela1[[#This Row],[WK]]&amp;Tabela1[[#This Row],[PK]]&amp;Tabela1[[#This Row],[GK]]</f>
        <v>020814</v>
      </c>
      <c r="G60" s="2" t="s">
        <v>77</v>
      </c>
      <c r="H60" s="302">
        <f>TabIPW[[#This Row],[liczba mieszkańców ]]/$I$1*$H$2</f>
        <v>2.1630401886326367E-5</v>
      </c>
      <c r="I60" s="27">
        <v>6796</v>
      </c>
      <c r="J60" s="302">
        <f>TabIPW[[#This Row],[liczba mieszkańców w wieku 20-64]]/$K$1*$J$2</f>
        <v>1.5800934572717739E-5</v>
      </c>
      <c r="K60" s="27">
        <v>3918</v>
      </c>
      <c r="L60" s="302">
        <f>TabIPW[[#This Row],[iloczyn liczby mieszkańców i relacji przeciętnego miesięcznego wynagrodzenia brutto 
w danym powiecie do średniej krajowej]]/$M$1*$L$2</f>
        <v>6.5708821882784718E-5</v>
      </c>
      <c r="M60" s="27">
        <v>5973.6840000000002</v>
      </c>
      <c r="N60" s="302">
        <f>TabIPW[[#This Row],[liczba oddziałów w szkołach podstawowych]]/$O$1*$N$2</f>
        <v>3.4212880143112706E-5</v>
      </c>
      <c r="O60" s="27">
        <v>27</v>
      </c>
      <c r="P6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3.482772547923075E-5</v>
      </c>
      <c r="Q60" s="27">
        <v>177</v>
      </c>
      <c r="R60" s="302">
        <f>TabIPW[[#This Row],[liczba gospodarstw domowych korzystających ze środowiskowej pomocy społecznej ]]/$S$1*$R$2</f>
        <v>2.2967292115246589E-5</v>
      </c>
      <c r="S60" s="27">
        <v>84</v>
      </c>
      <c r="T60" s="302">
        <f>TabIPW[[#This Row],[ilość wody dostarczonej i ścieków bytowych odprowadzonych siecią kanalizacyjną '[dam3']]]/$U$1*$T$2</f>
        <v>1.1736619120300401E-5</v>
      </c>
      <c r="U60" s="27">
        <v>287.60000000000002</v>
      </c>
      <c r="V60" s="302">
        <f>TabIPW[[#This Row],[iloczyn liczby mieszkańców i relacji przeciętnego miesięcznego wynagrodzenia brutto 
w danym powiecie do średniej krajowej2]]/$W$1*$V$2</f>
        <v>1.9165073049145543E-5</v>
      </c>
      <c r="W60" s="27">
        <f>TabIPW[[#This Row],[iloczyn liczby mieszkańców i relacji przeciętnego miesięcznego wynagrodzenia brutto 
w danym powiecie do średniej krajowej]]</f>
        <v>5973.6840000000002</v>
      </c>
    </row>
    <row r="61" spans="1:23" x14ac:dyDescent="0.3">
      <c r="A61" s="2" t="s">
        <v>10</v>
      </c>
      <c r="B61" s="2" t="s">
        <v>11</v>
      </c>
      <c r="C61" s="2" t="s">
        <v>56</v>
      </c>
      <c r="D61" s="2" t="s">
        <v>12</v>
      </c>
      <c r="E61" s="2" t="s">
        <v>13</v>
      </c>
      <c r="F61" s="17" t="str">
        <f>+Tabela1[[#This Row],[WK]]&amp;Tabela1[[#This Row],[PK]]&amp;Tabela1[[#This Row],[GK]]</f>
        <v>020901</v>
      </c>
      <c r="G61" s="2" t="s">
        <v>78</v>
      </c>
      <c r="H61" s="302">
        <f>TabIPW[[#This Row],[liczba mieszkańców ]]/$I$1*$H$2</f>
        <v>3.8359270678929571E-5</v>
      </c>
      <c r="I61" s="27">
        <v>12052</v>
      </c>
      <c r="J61" s="302">
        <f>TabIPW[[#This Row],[liczba mieszkańców w wieku 20-64]]/$K$1*$J$2</f>
        <v>2.7702046855538065E-5</v>
      </c>
      <c r="K61" s="27">
        <v>6869</v>
      </c>
      <c r="L61" s="302">
        <f>TabIPW[[#This Row],[iloczyn liczby mieszkańców i relacji przeciętnego miesięcznego wynagrodzenia brutto 
w danym powiecie do średniej krajowej]]/$M$1*$L$2</f>
        <v>1.1745574943360759E-4</v>
      </c>
      <c r="M61" s="27">
        <v>10678.072</v>
      </c>
      <c r="N61" s="302">
        <f>TabIPW[[#This Row],[liczba oddziałów w szkołach podstawowych]]/$O$1*$N$2</f>
        <v>5.4487179487179488E-5</v>
      </c>
      <c r="O61" s="27">
        <v>43</v>
      </c>
      <c r="P6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8.2838827269808723E-5</v>
      </c>
      <c r="Q61" s="27">
        <v>421</v>
      </c>
      <c r="R61" s="302">
        <f>TabIPW[[#This Row],[liczba gospodarstw domowych korzystających ze środowiskowej pomocy społecznej ]]/$S$1*$R$2</f>
        <v>7.0542397211114535E-5</v>
      </c>
      <c r="S61" s="27">
        <v>258</v>
      </c>
      <c r="T61" s="302">
        <f>TabIPW[[#This Row],[ilość wody dostarczonej i ścieków bytowych odprowadzonych siecią kanalizacyjną '[dam3']]]/$U$1*$T$2</f>
        <v>3.8960188714015273E-5</v>
      </c>
      <c r="U61" s="27">
        <v>954.7</v>
      </c>
      <c r="V61" s="302">
        <f>TabIPW[[#This Row],[iloczyn liczby mieszkańców i relacji przeciętnego miesięcznego wynagrodzenia brutto 
w danym powiecie do średniej krajowej2]]/$W$1*$V$2</f>
        <v>3.425792691813555E-5</v>
      </c>
      <c r="W61" s="27">
        <f>TabIPW[[#This Row],[iloczyn liczby mieszkańców i relacji przeciętnego miesięcznego wynagrodzenia brutto 
w danym powiecie do średniej krajowej]]</f>
        <v>10678.072</v>
      </c>
    </row>
    <row r="62" spans="1:23" x14ac:dyDescent="0.3">
      <c r="A62" s="2" t="s">
        <v>10</v>
      </c>
      <c r="B62" s="2" t="s">
        <v>11</v>
      </c>
      <c r="C62" s="2" t="s">
        <v>56</v>
      </c>
      <c r="D62" s="2" t="s">
        <v>11</v>
      </c>
      <c r="E62" s="2" t="s">
        <v>15</v>
      </c>
      <c r="F62" s="17" t="str">
        <f>+Tabela1[[#This Row],[WK]]&amp;Tabela1[[#This Row],[PK]]&amp;Tabela1[[#This Row],[GK]]</f>
        <v>020902</v>
      </c>
      <c r="G62" s="2" t="s">
        <v>78</v>
      </c>
      <c r="H62" s="302">
        <f>TabIPW[[#This Row],[liczba mieszkańców ]]/$I$1*$H$2</f>
        <v>2.991844875389462E-5</v>
      </c>
      <c r="I62" s="27">
        <v>9400</v>
      </c>
      <c r="J62" s="302">
        <f>TabIPW[[#This Row],[liczba mieszkańców w wieku 20-64]]/$K$1*$J$2</f>
        <v>2.2681076068648432E-5</v>
      </c>
      <c r="K62" s="27">
        <v>5624</v>
      </c>
      <c r="L62" s="302">
        <f>TabIPW[[#This Row],[iloczyn liczby mieszkańców i relacji przeciętnego miesięcznego wynagrodzenia brutto 
w danym powiecie do średniej krajowej]]/$M$1*$L$2</f>
        <v>9.1610026939587726E-5</v>
      </c>
      <c r="M62" s="27">
        <v>8328.4</v>
      </c>
      <c r="N62" s="302">
        <f>TabIPW[[#This Row],[liczba oddziałów w szkołach podstawowych]]/$O$1*$N$2</f>
        <v>6.0822898032200362E-5</v>
      </c>
      <c r="O62" s="27">
        <v>48</v>
      </c>
      <c r="P6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5.4307639730325903E-5</v>
      </c>
      <c r="Q62" s="27">
        <v>276</v>
      </c>
      <c r="R62" s="302">
        <f>TabIPW[[#This Row],[liczba gospodarstw domowych korzystających ze środowiskowej pomocy społecznej ]]/$S$1*$R$2</f>
        <v>6.4253733893844618E-5</v>
      </c>
      <c r="S62" s="27">
        <v>235</v>
      </c>
      <c r="T62" s="302">
        <f>TabIPW[[#This Row],[ilość wody dostarczonej i ścieków bytowych odprowadzonych siecią kanalizacyjną '[dam3']]]/$U$1*$T$2</f>
        <v>2.3261032331610665E-5</v>
      </c>
      <c r="U62" s="27">
        <v>570</v>
      </c>
      <c r="V62" s="302">
        <f>TabIPW[[#This Row],[iloczyn liczby mieszkańców i relacji przeciętnego miesięcznego wynagrodzenia brutto 
w danym powiecie do średniej krajowej2]]/$W$1*$V$2</f>
        <v>2.6719591190713089E-5</v>
      </c>
      <c r="W62" s="27">
        <f>TabIPW[[#This Row],[iloczyn liczby mieszkańców i relacji przeciętnego miesięcznego wynagrodzenia brutto 
w danym powiecie do średniej krajowej]]</f>
        <v>8328.4</v>
      </c>
    </row>
    <row r="63" spans="1:23" x14ac:dyDescent="0.3">
      <c r="A63" s="2" t="s">
        <v>10</v>
      </c>
      <c r="B63" s="2" t="s">
        <v>11</v>
      </c>
      <c r="C63" s="2" t="s">
        <v>56</v>
      </c>
      <c r="D63" s="2" t="s">
        <v>16</v>
      </c>
      <c r="E63" s="2" t="s">
        <v>15</v>
      </c>
      <c r="F63" s="17" t="str">
        <f>+Tabela1[[#This Row],[WK]]&amp;Tabela1[[#This Row],[PK]]&amp;Tabela1[[#This Row],[GK]]</f>
        <v>020903</v>
      </c>
      <c r="G63" s="2" t="s">
        <v>79</v>
      </c>
      <c r="H63" s="302">
        <f>TabIPW[[#This Row],[liczba mieszkańców ]]/$I$1*$H$2</f>
        <v>1.0522382083018682E-5</v>
      </c>
      <c r="I63" s="27">
        <v>3306</v>
      </c>
      <c r="J63" s="302">
        <f>TabIPW[[#This Row],[liczba mieszkańców w wieku 20-64]]/$K$1*$J$2</f>
        <v>8.0093558094480406E-6</v>
      </c>
      <c r="K63" s="27">
        <v>1986</v>
      </c>
      <c r="L63" s="302">
        <f>TabIPW[[#This Row],[iloczyn liczby mieszkańców i relacji przeciętnego miesięcznego wynagrodzenia brutto 
w danym powiecie do średniej krajowej]]/$M$1*$L$2</f>
        <v>3.2219441389603935E-5</v>
      </c>
      <c r="M63" s="27">
        <v>2929.116</v>
      </c>
      <c r="N63" s="302">
        <f>TabIPW[[#This Row],[liczba oddziałów w szkołach podstawowych]]/$O$1*$N$2</f>
        <v>2.2808586762075135E-5</v>
      </c>
      <c r="O63" s="27">
        <v>18</v>
      </c>
      <c r="P6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1.7512246144923936E-5</v>
      </c>
      <c r="Q63" s="27">
        <v>89</v>
      </c>
      <c r="R63" s="302">
        <f>TabIPW[[#This Row],[liczba gospodarstw domowych korzystających ze środowiskowej pomocy społecznej ]]/$S$1*$R$2</f>
        <v>1.0936805769165043E-5</v>
      </c>
      <c r="S63" s="27">
        <v>40</v>
      </c>
      <c r="T63" s="302">
        <f>TabIPW[[#This Row],[ilość wody dostarczonej i ścieków bytowych odprowadzonych siecią kanalizacyjną '[dam3']]]/$U$1*$T$2</f>
        <v>1.1630516165805333E-5</v>
      </c>
      <c r="U63" s="27">
        <v>285</v>
      </c>
      <c r="V63" s="302">
        <f>TabIPW[[#This Row],[iloczyn liczby mieszkańców i relacji przeciętnego miesięcznego wynagrodzenia brutto 
w danym powiecie do średniej krajowej2]]/$W$1*$V$2</f>
        <v>9.3973370719678157E-6</v>
      </c>
      <c r="W63" s="27">
        <f>TabIPW[[#This Row],[iloczyn liczby mieszkańców i relacji przeciętnego miesięcznego wynagrodzenia brutto 
w danym powiecie do średniej krajowej]]</f>
        <v>2929.116</v>
      </c>
    </row>
    <row r="64" spans="1:23" x14ac:dyDescent="0.3">
      <c r="A64" s="2" t="s">
        <v>10</v>
      </c>
      <c r="B64" s="2" t="s">
        <v>11</v>
      </c>
      <c r="C64" s="2" t="s">
        <v>56</v>
      </c>
      <c r="D64" s="2" t="s">
        <v>18</v>
      </c>
      <c r="E64" s="2" t="s">
        <v>15</v>
      </c>
      <c r="F64" s="17" t="str">
        <f>+Tabela1[[#This Row],[WK]]&amp;Tabela1[[#This Row],[PK]]&amp;Tabela1[[#This Row],[GK]]</f>
        <v>020904</v>
      </c>
      <c r="G64" s="2" t="s">
        <v>80</v>
      </c>
      <c r="H64" s="302">
        <f>TabIPW[[#This Row],[liczba mieszkańców ]]/$I$1*$H$2</f>
        <v>2.4969173454713118E-5</v>
      </c>
      <c r="I64" s="27">
        <v>7845</v>
      </c>
      <c r="J64" s="302">
        <f>TabIPW[[#This Row],[liczba mieszkańców w wieku 20-64]]/$K$1*$J$2</f>
        <v>1.8865944852264825E-5</v>
      </c>
      <c r="K64" s="27">
        <v>4678</v>
      </c>
      <c r="L64" s="302">
        <f>TabIPW[[#This Row],[iloczyn liczby mieszkańców i relacji przeciętnego miesięcznego wynagrodzenia brutto 
w danym powiecie do średniej krajowej]]/$M$1*$L$2</f>
        <v>7.6455389504368685E-5</v>
      </c>
      <c r="M64" s="27">
        <v>6950.67</v>
      </c>
      <c r="N64" s="302">
        <f>TabIPW[[#This Row],[liczba oddziałów w szkołach podstawowych]]/$O$1*$N$2</f>
        <v>4.9418604651162791E-5</v>
      </c>
      <c r="O64" s="27">
        <v>39</v>
      </c>
      <c r="P6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4.7420801358726606E-5</v>
      </c>
      <c r="Q64" s="27">
        <v>241</v>
      </c>
      <c r="R64" s="302">
        <f>TabIPW[[#This Row],[liczba gospodarstw domowych korzystających ze środowiskowej pomocy społecznej ]]/$S$1*$R$2</f>
        <v>1.8319149663351447E-5</v>
      </c>
      <c r="S64" s="27">
        <v>67</v>
      </c>
      <c r="T64" s="302">
        <f>TabIPW[[#This Row],[ilość wody dostarczonej i ścieków bytowych odprowadzonych siecią kanalizacyjną '[dam3']]]/$U$1*$T$2</f>
        <v>2.8892650685579569E-5</v>
      </c>
      <c r="U64" s="27">
        <v>708</v>
      </c>
      <c r="V64" s="302">
        <f>TabIPW[[#This Row],[iloczyn liczby mieszkańców i relacji przeciętnego miesięcznego wynagrodzenia brutto 
w danym powiecie do średniej krajowej2]]/$W$1*$V$2</f>
        <v>2.2299488605440871E-5</v>
      </c>
      <c r="W64" s="27">
        <f>TabIPW[[#This Row],[iloczyn liczby mieszkańców i relacji przeciętnego miesięcznego wynagrodzenia brutto 
w danym powiecie do średniej krajowej]]</f>
        <v>6950.67</v>
      </c>
    </row>
    <row r="65" spans="1:23" x14ac:dyDescent="0.3">
      <c r="A65" s="2" t="s">
        <v>10</v>
      </c>
      <c r="B65" s="2" t="s">
        <v>11</v>
      </c>
      <c r="C65" s="2" t="s">
        <v>56</v>
      </c>
      <c r="D65" s="2" t="s">
        <v>21</v>
      </c>
      <c r="E65" s="2" t="s">
        <v>15</v>
      </c>
      <c r="F65" s="17" t="str">
        <f>+Tabela1[[#This Row],[WK]]&amp;Tabela1[[#This Row],[PK]]&amp;Tabela1[[#This Row],[GK]]</f>
        <v>020905</v>
      </c>
      <c r="G65" s="2" t="s">
        <v>81</v>
      </c>
      <c r="H65" s="302">
        <f>TabIPW[[#This Row],[liczba mieszkańców ]]/$I$1*$H$2</f>
        <v>1.6996225143169924E-5</v>
      </c>
      <c r="I65" s="27">
        <v>5340</v>
      </c>
      <c r="J65" s="302">
        <f>TabIPW[[#This Row],[liczba mieszkańców w wieku 20-64]]/$K$1*$J$2</f>
        <v>1.2925470981511064E-5</v>
      </c>
      <c r="K65" s="27">
        <v>3205</v>
      </c>
      <c r="L65" s="302">
        <f>TabIPW[[#This Row],[iloczyn liczby mieszkańców i relacji przeciętnego miesięcznego wynagrodzenia brutto 
w danym powiecie do średniej krajowej]]/$M$1*$L$2</f>
        <v>5.2042291899723238E-5</v>
      </c>
      <c r="M65" s="27">
        <v>4731.24</v>
      </c>
      <c r="N65" s="302">
        <f>TabIPW[[#This Row],[liczba oddziałów w szkołach podstawowych]]/$O$1*$N$2</f>
        <v>4.561717352415027E-5</v>
      </c>
      <c r="O65" s="27">
        <v>36</v>
      </c>
      <c r="P6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3.8566294880956082E-5</v>
      </c>
      <c r="Q65" s="27">
        <v>196</v>
      </c>
      <c r="R65" s="302">
        <f>TabIPW[[#This Row],[liczba gospodarstw domowych korzystających ze środowiskowej pomocy społecznej ]]/$S$1*$R$2</f>
        <v>3.6911719470932022E-5</v>
      </c>
      <c r="S65" s="27">
        <v>135</v>
      </c>
      <c r="T65" s="302">
        <f>TabIPW[[#This Row],[ilość wody dostarczonej i ścieków bytowych odprowadzonych siecią kanalizacyjną '[dam3']]]/$U$1*$T$2</f>
        <v>1.3487317869468994E-5</v>
      </c>
      <c r="U65" s="27">
        <v>330.5</v>
      </c>
      <c r="V65" s="302">
        <f>TabIPW[[#This Row],[iloczyn liczby mieszkańców i relacji przeciętnego miesięcznego wynagrodzenia brutto 
w danym powiecie do średniej krajowej2]]/$W$1*$V$2</f>
        <v>1.5179001804085947E-5</v>
      </c>
      <c r="W65" s="27">
        <f>TabIPW[[#This Row],[iloczyn liczby mieszkańców i relacji przeciętnego miesięcznego wynagrodzenia brutto 
w danym powiecie do średniej krajowej]]</f>
        <v>4731.24</v>
      </c>
    </row>
    <row r="66" spans="1:23" x14ac:dyDescent="0.3">
      <c r="A66" s="2" t="s">
        <v>10</v>
      </c>
      <c r="B66" s="2" t="s">
        <v>11</v>
      </c>
      <c r="C66" s="2" t="s">
        <v>56</v>
      </c>
      <c r="D66" s="2" t="s">
        <v>23</v>
      </c>
      <c r="E66" s="2" t="s">
        <v>15</v>
      </c>
      <c r="F66" s="17" t="str">
        <f>+Tabela1[[#This Row],[WK]]&amp;Tabela1[[#This Row],[PK]]&amp;Tabela1[[#This Row],[GK]]</f>
        <v>020906</v>
      </c>
      <c r="G66" s="2" t="s">
        <v>82</v>
      </c>
      <c r="H66" s="302">
        <f>TabIPW[[#This Row],[liczba mieszkańców ]]/$I$1*$H$2</f>
        <v>2.3762887063465662E-5</v>
      </c>
      <c r="I66" s="27">
        <v>7466</v>
      </c>
      <c r="J66" s="302">
        <f>TabIPW[[#This Row],[liczba mieszkańców w wieku 20-64]]/$K$1*$J$2</f>
        <v>1.8099692282378054E-5</v>
      </c>
      <c r="K66" s="27">
        <v>4488</v>
      </c>
      <c r="L66" s="302">
        <f>TabIPW[[#This Row],[iloczyn liczby mieszkańców i relacji przeciętnego miesięcznego wynagrodzenia brutto 
w danym powiecie do średniej krajowej]]/$M$1*$L$2</f>
        <v>7.2761751184144893E-5</v>
      </c>
      <c r="M66" s="27">
        <v>6614.8760000000002</v>
      </c>
      <c r="N66" s="302">
        <f>TabIPW[[#This Row],[liczba oddziałów w szkołach podstawowych]]/$O$1*$N$2</f>
        <v>3.294573643410853E-5</v>
      </c>
      <c r="O66" s="27">
        <v>26</v>
      </c>
      <c r="P6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4.3682231957001275E-5</v>
      </c>
      <c r="Q66" s="27">
        <v>222</v>
      </c>
      <c r="R66" s="302">
        <f>TabIPW[[#This Row],[liczba gospodarstw domowych korzystających ze środowiskowej pomocy społecznej ]]/$S$1*$R$2</f>
        <v>4.5387743942034926E-5</v>
      </c>
      <c r="S66" s="27">
        <v>166</v>
      </c>
      <c r="T66" s="302">
        <f>TabIPW[[#This Row],[ilość wody dostarczonej i ścieków bytowych odprowadzonych siecią kanalizacyjną '[dam3']]]/$U$1*$T$2</f>
        <v>2.0726804072324664E-5</v>
      </c>
      <c r="U66" s="27">
        <v>507.9</v>
      </c>
      <c r="V66" s="302">
        <f>TabIPW[[#This Row],[iloczyn liczby mieszkańców i relacji przeciętnego miesięcznego wynagrodzenia brutto 
w danym powiecie do średniej krajowej2]]/$W$1*$V$2</f>
        <v>2.1222177428708933E-5</v>
      </c>
      <c r="W66" s="27">
        <f>TabIPW[[#This Row],[iloczyn liczby mieszkańców i relacji przeciętnego miesięcznego wynagrodzenia brutto 
w danym powiecie do średniej krajowej]]</f>
        <v>6614.8760000000002</v>
      </c>
    </row>
    <row r="67" spans="1:23" x14ac:dyDescent="0.3">
      <c r="A67" s="2" t="s">
        <v>10</v>
      </c>
      <c r="B67" s="2" t="s">
        <v>11</v>
      </c>
      <c r="C67" s="2" t="s">
        <v>56</v>
      </c>
      <c r="D67" s="2" t="s">
        <v>30</v>
      </c>
      <c r="E67" s="2" t="s">
        <v>19</v>
      </c>
      <c r="F67" s="17" t="str">
        <f>+Tabela1[[#This Row],[WK]]&amp;Tabela1[[#This Row],[PK]]&amp;Tabela1[[#This Row],[GK]]</f>
        <v>020907</v>
      </c>
      <c r="G67" s="2" t="s">
        <v>83</v>
      </c>
      <c r="H67" s="302">
        <f>TabIPW[[#This Row],[liczba mieszkańców ]]/$I$1*$H$2</f>
        <v>2.234335215450428E-5</v>
      </c>
      <c r="I67" s="27">
        <v>7020</v>
      </c>
      <c r="J67" s="302">
        <f>TabIPW[[#This Row],[liczba mieszkańców w wieku 20-64]]/$K$1*$J$2</f>
        <v>1.6627680766542939E-5</v>
      </c>
      <c r="K67" s="27">
        <v>4123</v>
      </c>
      <c r="L67" s="302">
        <f>TabIPW[[#This Row],[iloczyn liczby mieszkańców i relacji przeciętnego miesięcznego wynagrodzenia brutto 
w danym powiecie do średniej krajowej]]/$M$1*$L$2</f>
        <v>6.8415147778287858E-5</v>
      </c>
      <c r="M67" s="27">
        <v>6219.72</v>
      </c>
      <c r="N67" s="302">
        <f>TabIPW[[#This Row],[liczba oddziałów w szkołach podstawowych]]/$O$1*$N$2</f>
        <v>5.0685748360166967E-5</v>
      </c>
      <c r="O67" s="27">
        <v>40</v>
      </c>
      <c r="P6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4.5453133252555379E-5</v>
      </c>
      <c r="Q67" s="27">
        <v>231</v>
      </c>
      <c r="R67" s="302">
        <f>TabIPW[[#This Row],[liczba gospodarstw domowych korzystających ze środowiskowej pomocy społecznej ]]/$S$1*$R$2</f>
        <v>3.3904097884411628E-5</v>
      </c>
      <c r="S67" s="27">
        <v>124</v>
      </c>
      <c r="T67" s="302">
        <f>TabIPW[[#This Row],[ilość wody dostarczonej i ścieków bytowych odprowadzonych siecią kanalizacyjną '[dam3']]]/$U$1*$T$2</f>
        <v>2.2424451344245724E-5</v>
      </c>
      <c r="U67" s="27">
        <v>549.5</v>
      </c>
      <c r="V67" s="302">
        <f>TabIPW[[#This Row],[iloczyn liczby mieszkańców i relacji przeciętnego miesięcznego wynagrodzenia brutto 
w danym powiecie do średniej krajowej2]]/$W$1*$V$2</f>
        <v>1.9954418102000628E-5</v>
      </c>
      <c r="W67" s="27">
        <f>TabIPW[[#This Row],[iloczyn liczby mieszkańców i relacji przeciętnego miesięcznego wynagrodzenia brutto 
w danym powiecie do średniej krajowej]]</f>
        <v>6219.72</v>
      </c>
    </row>
    <row r="68" spans="1:23" x14ac:dyDescent="0.3">
      <c r="A68" s="2" t="s">
        <v>10</v>
      </c>
      <c r="B68" s="2" t="s">
        <v>11</v>
      </c>
      <c r="C68" s="2" t="s">
        <v>56</v>
      </c>
      <c r="D68" s="2" t="s">
        <v>54</v>
      </c>
      <c r="E68" s="2" t="s">
        <v>15</v>
      </c>
      <c r="F68" s="17" t="str">
        <f>+Tabela1[[#This Row],[WK]]&amp;Tabela1[[#This Row],[PK]]&amp;Tabela1[[#This Row],[GK]]</f>
        <v>020908</v>
      </c>
      <c r="G68" s="2" t="s">
        <v>84</v>
      </c>
      <c r="H68" s="302">
        <f>TabIPW[[#This Row],[liczba mieszkańców ]]/$I$1*$H$2</f>
        <v>7.4605153062903182E-6</v>
      </c>
      <c r="I68" s="27">
        <v>2344</v>
      </c>
      <c r="J68" s="302">
        <f>TabIPW[[#This Row],[liczba mieszkańców w wieku 20-64]]/$K$1*$J$2</f>
        <v>5.383932530520209E-6</v>
      </c>
      <c r="K68" s="27">
        <v>1335</v>
      </c>
      <c r="L68" s="302">
        <f>TabIPW[[#This Row],[iloczyn liczby mieszkańców i relacji przeciętnego miesięcznego wynagrodzenia brutto 
w danym powiecie do średniej krajowej]]/$M$1*$L$2</f>
        <v>2.2844032249616345E-5</v>
      </c>
      <c r="M68" s="27">
        <v>2076.7840000000001</v>
      </c>
      <c r="N68" s="302">
        <f>TabIPW[[#This Row],[liczba oddziałów w szkołach podstawowych]]/$O$1*$N$2</f>
        <v>1.0137149672033393E-5</v>
      </c>
      <c r="O68" s="27">
        <v>8</v>
      </c>
      <c r="P6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9.2480400990047748E-6</v>
      </c>
      <c r="Q68" s="27">
        <v>47</v>
      </c>
      <c r="R68" s="302">
        <f>TabIPW[[#This Row],[liczba gospodarstw domowych korzystających ze środowiskowej pomocy społecznej ]]/$S$1*$R$2</f>
        <v>2.2420451826788337E-5</v>
      </c>
      <c r="S68" s="27">
        <v>82</v>
      </c>
      <c r="T68" s="302">
        <f>TabIPW[[#This Row],[ilość wody dostarczonej i ścieków bytowych odprowadzonych siecią kanalizacyjną '[dam3']]]/$U$1*$T$2</f>
        <v>5.3418756705400628E-6</v>
      </c>
      <c r="U68" s="27">
        <v>130.89999999999998</v>
      </c>
      <c r="V68" s="302">
        <f>TabIPW[[#This Row],[iloczyn liczby mieszkańców i relacji przeciętnego miesięcznego wynagrodzenia brutto 
w danym powiecie do średniej krajowej2]]/$W$1*$V$2</f>
        <v>6.6628427394714349E-6</v>
      </c>
      <c r="W68" s="27">
        <f>TabIPW[[#This Row],[iloczyn liczby mieszkańców i relacji przeciętnego miesięcznego wynagrodzenia brutto 
w danym powiecie do średniej krajowej]]</f>
        <v>2076.7840000000001</v>
      </c>
    </row>
    <row r="69" spans="1:23" x14ac:dyDescent="0.3">
      <c r="A69" s="2" t="s">
        <v>10</v>
      </c>
      <c r="B69" s="2" t="s">
        <v>11</v>
      </c>
      <c r="C69" s="2" t="s">
        <v>69</v>
      </c>
      <c r="D69" s="2" t="s">
        <v>12</v>
      </c>
      <c r="E69" s="2" t="s">
        <v>13</v>
      </c>
      <c r="F69" s="17" t="str">
        <f>+Tabela1[[#This Row],[WK]]&amp;Tabela1[[#This Row],[PK]]&amp;Tabela1[[#This Row],[GK]]</f>
        <v>021001</v>
      </c>
      <c r="G69" s="2" t="s">
        <v>85</v>
      </c>
      <c r="H69" s="302">
        <f>TabIPW[[#This Row],[liczba mieszkańców ]]/$I$1*$H$2</f>
        <v>6.0572127471847716E-5</v>
      </c>
      <c r="I69" s="27">
        <v>19031</v>
      </c>
      <c r="J69" s="302">
        <f>TabIPW[[#This Row],[liczba mieszkańców w wieku 20-64]]/$K$1*$J$2</f>
        <v>4.397886460323811E-5</v>
      </c>
      <c r="K69" s="27">
        <v>10905</v>
      </c>
      <c r="L69" s="302">
        <f>TabIPW[[#This Row],[iloczyn liczby mieszkańców i relacji przeciętnego miesięcznego wynagrodzenia brutto 
w danym powiecie do średniej krajowej]]/$M$1*$L$2</f>
        <v>1.7563254942541665E-4</v>
      </c>
      <c r="M69" s="27">
        <v>15967.009000000002</v>
      </c>
      <c r="N69" s="302">
        <f>TabIPW[[#This Row],[liczba oddziałów w szkołach podstawowych]]/$O$1*$N$2</f>
        <v>1.0010435301132977E-4</v>
      </c>
      <c r="O69" s="27">
        <v>79</v>
      </c>
      <c r="P6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1.3911413510630586E-4</v>
      </c>
      <c r="Q69" s="27">
        <v>707</v>
      </c>
      <c r="R69" s="302">
        <f>TabIPW[[#This Row],[liczba gospodarstw domowych korzystających ze środowiskowej pomocy społecznej ]]/$S$1*$R$2</f>
        <v>6.3706893605386373E-5</v>
      </c>
      <c r="S69" s="27">
        <v>233</v>
      </c>
      <c r="T69" s="302">
        <f>TabIPW[[#This Row],[ilość wody dostarczonej i ścieków bytowych odprowadzonych siecią kanalizacyjną '[dam3']]]/$U$1*$T$2</f>
        <v>7.0358501478824483E-5</v>
      </c>
      <c r="U69" s="27">
        <v>1724.1</v>
      </c>
      <c r="V69" s="302">
        <f>TabIPW[[#This Row],[iloczyn liczby mieszkańców i relacji przeciętnego miesięcznego wynagrodzenia brutto 
w danym powiecie do średniej krajowej2]]/$W$1*$V$2</f>
        <v>5.1226160249079862E-5</v>
      </c>
      <c r="W69" s="27">
        <f>TabIPW[[#This Row],[iloczyn liczby mieszkańców i relacji przeciętnego miesięcznego wynagrodzenia brutto 
w danym powiecie do średniej krajowej]]</f>
        <v>15967.009000000002</v>
      </c>
    </row>
    <row r="70" spans="1:23" x14ac:dyDescent="0.3">
      <c r="A70" s="2" t="s">
        <v>10</v>
      </c>
      <c r="B70" s="2" t="s">
        <v>11</v>
      </c>
      <c r="C70" s="2" t="s">
        <v>69</v>
      </c>
      <c r="D70" s="2" t="s">
        <v>11</v>
      </c>
      <c r="E70" s="2" t="s">
        <v>13</v>
      </c>
      <c r="F70" s="17" t="str">
        <f>+Tabela1[[#This Row],[WK]]&amp;Tabela1[[#This Row],[PK]]&amp;Tabela1[[#This Row],[GK]]</f>
        <v>021002</v>
      </c>
      <c r="G70" s="2" t="s">
        <v>86</v>
      </c>
      <c r="H70" s="302">
        <f>TabIPW[[#This Row],[liczba mieszkańców ]]/$I$1*$H$2</f>
        <v>1.2253832734307902E-5</v>
      </c>
      <c r="I70" s="27">
        <v>3850</v>
      </c>
      <c r="J70" s="302">
        <f>TabIPW[[#This Row],[liczba mieszkańców w wieku 20-64]]/$K$1*$J$2</f>
        <v>8.9691879759377872E-6</v>
      </c>
      <c r="K70" s="27">
        <v>2224</v>
      </c>
      <c r="L70" s="302">
        <f>TabIPW[[#This Row],[iloczyn liczby mieszkańców i relacji przeciętnego miesięcznego wynagrodzenia brutto 
w danym powiecie do średniej krajowej]]/$M$1*$L$2</f>
        <v>3.5530729614200728E-5</v>
      </c>
      <c r="M70" s="27">
        <v>3230.15</v>
      </c>
      <c r="N70" s="302">
        <f>TabIPW[[#This Row],[liczba oddziałów w szkołach podstawowych]]/$O$1*$N$2</f>
        <v>3.0411449016100181E-5</v>
      </c>
      <c r="O70" s="27">
        <v>24</v>
      </c>
      <c r="P7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3.0302088835036921E-5</v>
      </c>
      <c r="Q70" s="27">
        <v>154</v>
      </c>
      <c r="R70" s="302">
        <f>TabIPW[[#This Row],[liczba gospodarstw domowych korzystających ze środowiskowej pomocy społecznej ]]/$S$1*$R$2</f>
        <v>2.2693871971017463E-5</v>
      </c>
      <c r="S70" s="27">
        <v>83</v>
      </c>
      <c r="T70" s="302">
        <f>TabIPW[[#This Row],[ilość wody dostarczonej i ścieków bytowych odprowadzonych siecią kanalizacyjną '[dam3']]]/$U$1*$T$2</f>
        <v>2.8227466778552808E-5</v>
      </c>
      <c r="U70" s="27">
        <v>691.7</v>
      </c>
      <c r="V70" s="302">
        <f>TabIPW[[#This Row],[iloczyn liczby mieszkańców i relacji przeciętnego miesięcznego wynagrodzenia brutto 
w danym powiecie do średniej krajowej2]]/$W$1*$V$2</f>
        <v>1.0363129470808546E-5</v>
      </c>
      <c r="W70" s="27">
        <f>TabIPW[[#This Row],[iloczyn liczby mieszkańców i relacji przeciętnego miesięcznego wynagrodzenia brutto 
w danym powiecie do średniej krajowej]]</f>
        <v>3230.15</v>
      </c>
    </row>
    <row r="71" spans="1:23" x14ac:dyDescent="0.3">
      <c r="A71" s="2" t="s">
        <v>10</v>
      </c>
      <c r="B71" s="2" t="s">
        <v>11</v>
      </c>
      <c r="C71" s="2" t="s">
        <v>69</v>
      </c>
      <c r="D71" s="2" t="s">
        <v>16</v>
      </c>
      <c r="E71" s="2" t="s">
        <v>19</v>
      </c>
      <c r="F71" s="17" t="str">
        <f>+Tabela1[[#This Row],[WK]]&amp;Tabela1[[#This Row],[PK]]&amp;Tabela1[[#This Row],[GK]]</f>
        <v>021003</v>
      </c>
      <c r="G71" s="2" t="s">
        <v>87</v>
      </c>
      <c r="H71" s="302">
        <f>TabIPW[[#This Row],[liczba mieszkańców ]]/$I$1*$H$2</f>
        <v>2.8855388979022197E-5</v>
      </c>
      <c r="I71" s="27">
        <v>9066</v>
      </c>
      <c r="J71" s="302">
        <f>TabIPW[[#This Row],[liczba mieszkańców w wieku 20-64]]/$K$1*$J$2</f>
        <v>2.2019679113588271E-5</v>
      </c>
      <c r="K71" s="27">
        <v>5460</v>
      </c>
      <c r="L71" s="302">
        <f>TabIPW[[#This Row],[iloczyn liczby mieszkańców i relacji przeciętnego miesięcznego wynagrodzenia brutto 
w danym powiecie do średniej krajowej]]/$M$1*$L$2</f>
        <v>8.3667946670738636E-5</v>
      </c>
      <c r="M71" s="27">
        <v>7606.3739999999998</v>
      </c>
      <c r="N71" s="302">
        <f>TabIPW[[#This Row],[liczba oddziałów w szkołach podstawowych]]/$O$1*$N$2</f>
        <v>4.1815742397137755E-5</v>
      </c>
      <c r="O71" s="27">
        <v>33</v>
      </c>
      <c r="P7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5.2930272056006049E-5</v>
      </c>
      <c r="Q71" s="27">
        <v>269</v>
      </c>
      <c r="R71" s="302">
        <f>TabIPW[[#This Row],[liczba gospodarstw domowych korzystających ze środowiskowej pomocy społecznej ]]/$S$1*$R$2</f>
        <v>4.3747223076660171E-5</v>
      </c>
      <c r="S71" s="27">
        <v>160</v>
      </c>
      <c r="T71" s="302">
        <f>TabIPW[[#This Row],[ilość wody dostarczonej i ścieków bytowych odprowadzonych siecią kanalizacyjną '[dam3']]]/$U$1*$T$2</f>
        <v>1.1838641191930272E-5</v>
      </c>
      <c r="U71" s="27">
        <v>290.10000000000002</v>
      </c>
      <c r="V71" s="302">
        <f>TabIPW[[#This Row],[iloczyn liczby mieszkańców i relacji przeciętnego miesięcznego wynagrodzenia brutto 
w danym powiecie do średniej krajowej2]]/$W$1*$V$2</f>
        <v>2.4403151112298771E-5</v>
      </c>
      <c r="W71" s="27">
        <f>TabIPW[[#This Row],[iloczyn liczby mieszkańców i relacji przeciętnego miesięcznego wynagrodzenia brutto 
w danym powiecie do średniej krajowej]]</f>
        <v>7606.3739999999998</v>
      </c>
    </row>
    <row r="72" spans="1:23" x14ac:dyDescent="0.3">
      <c r="A72" s="2" t="s">
        <v>10</v>
      </c>
      <c r="B72" s="2" t="s">
        <v>11</v>
      </c>
      <c r="C72" s="2" t="s">
        <v>69</v>
      </c>
      <c r="D72" s="2" t="s">
        <v>18</v>
      </c>
      <c r="E72" s="2" t="s">
        <v>15</v>
      </c>
      <c r="F72" s="17" t="str">
        <f>+Tabela1[[#This Row],[WK]]&amp;Tabela1[[#This Row],[PK]]&amp;Tabela1[[#This Row],[GK]]</f>
        <v>021004</v>
      </c>
      <c r="G72" s="2" t="s">
        <v>85</v>
      </c>
      <c r="H72" s="302">
        <f>TabIPW[[#This Row],[liczba mieszkańców ]]/$I$1*$H$2</f>
        <v>2.0484588955326148E-5</v>
      </c>
      <c r="I72" s="27">
        <v>6436</v>
      </c>
      <c r="J72" s="302">
        <f>TabIPW[[#This Row],[liczba mieszkańców w wieku 20-64]]/$K$1*$J$2</f>
        <v>1.6171962132873438E-5</v>
      </c>
      <c r="K72" s="27">
        <v>4010</v>
      </c>
      <c r="L72" s="302">
        <f>TabIPW[[#This Row],[iloczyn liczby mieszkańców i relacji przeciętnego miesięcznego wynagrodzenia brutto 
w danym powiecie do średniej krajowej]]/$M$1*$L$2</f>
        <v>5.9396305401817115E-5</v>
      </c>
      <c r="M72" s="27">
        <v>5399.8040000000001</v>
      </c>
      <c r="N72" s="302">
        <f>TabIPW[[#This Row],[liczba oddziałów w szkołach podstawowych]]/$O$1*$N$2</f>
        <v>3.5480023852116875E-5</v>
      </c>
      <c r="O72" s="27">
        <v>28</v>
      </c>
      <c r="P7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3.6401859964167727E-5</v>
      </c>
      <c r="Q72" s="27">
        <v>185</v>
      </c>
      <c r="R72" s="302">
        <f>TabIPW[[#This Row],[liczba gospodarstw domowych korzystających ze środowiskowej pomocy społecznej ]]/$S$1*$R$2</f>
        <v>1.5038107932601933E-5</v>
      </c>
      <c r="S72" s="27">
        <v>55</v>
      </c>
      <c r="T72" s="302">
        <f>TabIPW[[#This Row],[ilość wody dostarczonej i ścieków bytowych odprowadzonych siecią kanalizacyjną '[dam3']]]/$U$1*$T$2</f>
        <v>7.9740451185907451E-6</v>
      </c>
      <c r="U72" s="27">
        <v>195.4</v>
      </c>
      <c r="V72" s="302">
        <f>TabIPW[[#This Row],[iloczyn liczby mieszkańców i relacji przeciętnego miesięcznego wynagrodzenia brutto 
w danym powiecie do średniej krajowej2]]/$W$1*$V$2</f>
        <v>1.7323922408863328E-5</v>
      </c>
      <c r="W72" s="27">
        <f>TabIPW[[#This Row],[iloczyn liczby mieszkańców i relacji przeciętnego miesięcznego wynagrodzenia brutto 
w danym powiecie do średniej krajowej]]</f>
        <v>5399.8040000000001</v>
      </c>
    </row>
    <row r="73" spans="1:23" x14ac:dyDescent="0.3">
      <c r="A73" s="2" t="s">
        <v>10</v>
      </c>
      <c r="B73" s="2" t="s">
        <v>11</v>
      </c>
      <c r="C73" s="2" t="s">
        <v>69</v>
      </c>
      <c r="D73" s="2" t="s">
        <v>21</v>
      </c>
      <c r="E73" s="2" t="s">
        <v>19</v>
      </c>
      <c r="F73" s="17" t="str">
        <f>+Tabela1[[#This Row],[WK]]&amp;Tabela1[[#This Row],[PK]]&amp;Tabela1[[#This Row],[GK]]</f>
        <v>021005</v>
      </c>
      <c r="G73" s="2" t="s">
        <v>88</v>
      </c>
      <c r="H73" s="302">
        <f>TabIPW[[#This Row],[liczba mieszkańców ]]/$I$1*$H$2</f>
        <v>1.973662773647878E-5</v>
      </c>
      <c r="I73" s="27">
        <v>6201</v>
      </c>
      <c r="J73" s="302">
        <f>TabIPW[[#This Row],[liczba mieszkańców w wieku 20-64]]/$K$1*$J$2</f>
        <v>1.4800773323602375E-5</v>
      </c>
      <c r="K73" s="27">
        <v>3670</v>
      </c>
      <c r="L73" s="302">
        <f>TabIPW[[#This Row],[iloczyn liczby mieszkańców i relacji przeciętnego miesięcznego wynagrodzenia brutto 
w danym powiecie do średniej krajowej]]/$M$1*$L$2</f>
        <v>5.7227546581210047E-5</v>
      </c>
      <c r="M73" s="27">
        <v>5202.6390000000001</v>
      </c>
      <c r="N73" s="302">
        <f>TabIPW[[#This Row],[liczba oddziałów w szkołach podstawowych]]/$O$1*$N$2</f>
        <v>3.4212880143112706E-5</v>
      </c>
      <c r="O73" s="27">
        <v>27</v>
      </c>
      <c r="P7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2.7940887107631446E-5</v>
      </c>
      <c r="Q73" s="27">
        <v>142</v>
      </c>
      <c r="R73" s="302">
        <f>TabIPW[[#This Row],[liczba gospodarstw domowych korzystających ze środowiskowej pomocy społecznej ]]/$S$1*$R$2</f>
        <v>2.7615434567141734E-5</v>
      </c>
      <c r="S73" s="27">
        <v>101</v>
      </c>
      <c r="T73" s="302">
        <f>TabIPW[[#This Row],[ilość wody dostarczonej i ścieków bytowych odprowadzonych siecią kanalizacyjną '[dam3']]]/$U$1*$T$2</f>
        <v>1.4776876854870569E-5</v>
      </c>
      <c r="U73" s="27">
        <v>362.1</v>
      </c>
      <c r="V73" s="302">
        <f>TabIPW[[#This Row],[iloczyn liczby mieszkańców i relacji przeciętnego miesięcznego wynagrodzenia brutto 
w danym powiecie do średniej krajowej2]]/$W$1*$V$2</f>
        <v>1.6691367752852933E-5</v>
      </c>
      <c r="W73" s="27">
        <f>TabIPW[[#This Row],[iloczyn liczby mieszkańców i relacji przeciętnego miesięcznego wynagrodzenia brutto 
w danym powiecie do średniej krajowej]]</f>
        <v>5202.6390000000001</v>
      </c>
    </row>
    <row r="74" spans="1:23" x14ac:dyDescent="0.3">
      <c r="A74" s="2" t="s">
        <v>10</v>
      </c>
      <c r="B74" s="2" t="s">
        <v>11</v>
      </c>
      <c r="C74" s="2" t="s">
        <v>69</v>
      </c>
      <c r="D74" s="2" t="s">
        <v>23</v>
      </c>
      <c r="E74" s="2" t="s">
        <v>15</v>
      </c>
      <c r="F74" s="17" t="str">
        <f>+Tabela1[[#This Row],[WK]]&amp;Tabela1[[#This Row],[PK]]&amp;Tabela1[[#This Row],[GK]]</f>
        <v>021006</v>
      </c>
      <c r="G74" s="2" t="s">
        <v>89</v>
      </c>
      <c r="H74" s="302">
        <f>TabIPW[[#This Row],[liczba mieszkańców ]]/$I$1*$H$2</f>
        <v>4.7010158307981232E-6</v>
      </c>
      <c r="I74" s="27">
        <v>1477</v>
      </c>
      <c r="J74" s="302">
        <f>TabIPW[[#This Row],[liczba mieszkańców w wieku 20-64]]/$K$1*$J$2</f>
        <v>3.6215516197806354E-6</v>
      </c>
      <c r="K74" s="27">
        <v>898</v>
      </c>
      <c r="L74" s="302">
        <f>TabIPW[[#This Row],[iloczyn liczby mieszkańców i relacji przeciętnego miesięcznego wynagrodzenia brutto 
w danym powiecie do średniej krajowej]]/$M$1*$L$2</f>
        <v>1.3630879906538822E-5</v>
      </c>
      <c r="M74" s="27">
        <v>1239.203</v>
      </c>
      <c r="N74" s="302">
        <f>TabIPW[[#This Row],[liczba oddziałów w szkołach podstawowych]]/$O$1*$N$2</f>
        <v>1.1404293381037567E-5</v>
      </c>
      <c r="O74" s="27">
        <v>9</v>
      </c>
      <c r="P7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9.4448069096218968E-6</v>
      </c>
      <c r="Q74" s="27">
        <v>48</v>
      </c>
      <c r="R74" s="302">
        <f>TabIPW[[#This Row],[liczba gospodarstw domowych korzystających ze środowiskowej pomocy społecznej ]]/$S$1*$R$2</f>
        <v>4.3747223076660173E-6</v>
      </c>
      <c r="S74" s="27">
        <v>16</v>
      </c>
      <c r="T74" s="302">
        <f>TabIPW[[#This Row],[ilość wody dostarczonej i ścieków bytowych odprowadzonych siecią kanalizacyjną '[dam3']]]/$U$1*$T$2</f>
        <v>2.6036032679943172E-6</v>
      </c>
      <c r="U74" s="27">
        <v>63.800000000000004</v>
      </c>
      <c r="V74" s="302">
        <f>TabIPW[[#This Row],[iloczyn liczby mieszkańców i relacji przeciętnego miesięcznego wynagrodzenia brutto 
w danym powiecie do średniej krajowej2]]/$W$1*$V$2</f>
        <v>3.9756733060738234E-6</v>
      </c>
      <c r="W74" s="27">
        <f>TabIPW[[#This Row],[iloczyn liczby mieszkańców i relacji przeciętnego miesięcznego wynagrodzenia brutto 
w danym powiecie do średniej krajowej]]</f>
        <v>1239.203</v>
      </c>
    </row>
    <row r="75" spans="1:23" x14ac:dyDescent="0.3">
      <c r="A75" s="2" t="s">
        <v>10</v>
      </c>
      <c r="B75" s="2" t="s">
        <v>11</v>
      </c>
      <c r="C75" s="2" t="s">
        <v>69</v>
      </c>
      <c r="D75" s="2" t="s">
        <v>30</v>
      </c>
      <c r="E75" s="2" t="s">
        <v>15</v>
      </c>
      <c r="F75" s="17" t="str">
        <f>+Tabela1[[#This Row],[WK]]&amp;Tabela1[[#This Row],[PK]]&amp;Tabela1[[#This Row],[GK]]</f>
        <v>021007</v>
      </c>
      <c r="G75" s="2" t="s">
        <v>90</v>
      </c>
      <c r="H75" s="302">
        <f>TabIPW[[#This Row],[liczba mieszkańców ]]/$I$1*$H$2</f>
        <v>1.3784766122672086E-5</v>
      </c>
      <c r="I75" s="27">
        <v>4331</v>
      </c>
      <c r="J75" s="302">
        <f>TabIPW[[#This Row],[liczba mieszkańców w wieku 20-64]]/$K$1*$J$2</f>
        <v>1.0630746180113312E-5</v>
      </c>
      <c r="K75" s="27">
        <v>2636</v>
      </c>
      <c r="L75" s="302">
        <f>TabIPW[[#This Row],[iloczyn liczby mieszkańców i relacji przeciętnego miesięcznego wynagrodzenia brutto 
w danym powiecie do średniej krajowej]]/$M$1*$L$2</f>
        <v>3.9969763625741128E-5</v>
      </c>
      <c r="M75" s="27">
        <v>3633.7090000000003</v>
      </c>
      <c r="N75" s="302">
        <f>TabIPW[[#This Row],[liczba oddziałów w szkołach podstawowych]]/$O$1*$N$2</f>
        <v>2.2808586762075135E-5</v>
      </c>
      <c r="O75" s="27">
        <v>18</v>
      </c>
      <c r="P7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1.7512246144923936E-5</v>
      </c>
      <c r="Q75" s="27">
        <v>89</v>
      </c>
      <c r="R75" s="302">
        <f>TabIPW[[#This Row],[liczba gospodarstw domowych korzystających ze środowiskowej pomocy społecznej ]]/$S$1*$R$2</f>
        <v>1.5584948221060185E-5</v>
      </c>
      <c r="S75" s="27">
        <v>57</v>
      </c>
      <c r="T75" s="302">
        <f>TabIPW[[#This Row],[ilość wody dostarczonej i ścieków bytowych odprowadzonych siecią kanalizacyjną '[dam3']]]/$U$1*$T$2</f>
        <v>8.2556260362891891E-6</v>
      </c>
      <c r="U75" s="27">
        <v>202.3</v>
      </c>
      <c r="V75" s="302">
        <f>TabIPW[[#This Row],[iloczyn liczby mieszkańców i relacji przeciętnego miesięcznego wynagrodzenia brutto 
w danym powiecie do średniej krajowej2]]/$W$1*$V$2</f>
        <v>1.1657847724174497E-5</v>
      </c>
      <c r="W75" s="27">
        <f>TabIPW[[#This Row],[iloczyn liczby mieszkańców i relacji przeciętnego miesięcznego wynagrodzenia brutto 
w danym powiecie do średniej krajowej]]</f>
        <v>3633.7090000000003</v>
      </c>
    </row>
    <row r="76" spans="1:23" x14ac:dyDescent="0.3">
      <c r="A76" s="2" t="s">
        <v>10</v>
      </c>
      <c r="B76" s="2" t="s">
        <v>11</v>
      </c>
      <c r="C76" s="2" t="s">
        <v>71</v>
      </c>
      <c r="D76" s="2" t="s">
        <v>12</v>
      </c>
      <c r="E76" s="2" t="s">
        <v>13</v>
      </c>
      <c r="F76" s="17" t="str">
        <f>+Tabela1[[#This Row],[WK]]&amp;Tabela1[[#This Row],[PK]]&amp;Tabela1[[#This Row],[GK]]</f>
        <v>021101</v>
      </c>
      <c r="G76" s="2" t="s">
        <v>91</v>
      </c>
      <c r="H76" s="302">
        <f>TabIPW[[#This Row],[liczba mieszkańców ]]/$I$1*$H$2</f>
        <v>2.0994157428251521E-4</v>
      </c>
      <c r="I76" s="27">
        <v>65961</v>
      </c>
      <c r="J76" s="302">
        <f>TabIPW[[#This Row],[liczba mieszkańców w wieku 20-64]]/$K$1*$J$2</f>
        <v>1.4789077889640944E-4</v>
      </c>
      <c r="K76" s="27">
        <v>36671</v>
      </c>
      <c r="L76" s="302">
        <f>TabIPW[[#This Row],[iloczyn liczby mieszkańców i relacji przeciętnego miesięcznego wynagrodzenia brutto 
w danym powiecie do średniej krajowej]]/$M$1*$L$2</f>
        <v>1.1492746932601748E-3</v>
      </c>
      <c r="M76" s="27">
        <v>104482.224</v>
      </c>
      <c r="N76" s="302">
        <f>TabIPW[[#This Row],[liczba oddziałów w szkołach podstawowych]]/$O$1*$N$2</f>
        <v>4.1308884913536075E-4</v>
      </c>
      <c r="O76" s="27">
        <v>326</v>
      </c>
      <c r="P7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5.5980157620571451E-4</v>
      </c>
      <c r="Q76" s="27">
        <v>2845</v>
      </c>
      <c r="R76" s="302">
        <f>TabIPW[[#This Row],[liczba gospodarstw domowych korzystających ze środowiskowej pomocy społecznej ]]/$S$1*$R$2</f>
        <v>1.6159130523941349E-4</v>
      </c>
      <c r="S76" s="27">
        <v>591</v>
      </c>
      <c r="T76" s="302">
        <f>TabIPW[[#This Row],[ilość wody dostarczonej i ścieków bytowych odprowadzonych siecią kanalizacyjną '[dam3']]]/$U$1*$T$2</f>
        <v>2.2194697638935255E-4</v>
      </c>
      <c r="U76" s="27">
        <v>5438.7000000000007</v>
      </c>
      <c r="V76" s="302">
        <f>TabIPW[[#This Row],[iloczyn liczby mieszkańców i relacji przeciętnego miesięcznego wynagrodzenia brutto 
w danym powiecie do średniej krajowej2]]/$W$1*$V$2</f>
        <v>3.3520511886755099E-4</v>
      </c>
      <c r="W76" s="27">
        <f>TabIPW[[#This Row],[iloczyn liczby mieszkańców i relacji przeciętnego miesięcznego wynagrodzenia brutto 
w danym powiecie do średniej krajowej]]</f>
        <v>104482.224</v>
      </c>
    </row>
    <row r="77" spans="1:23" x14ac:dyDescent="0.3">
      <c r="A77" s="2" t="s">
        <v>10</v>
      </c>
      <c r="B77" s="2" t="s">
        <v>11</v>
      </c>
      <c r="C77" s="2" t="s">
        <v>71</v>
      </c>
      <c r="D77" s="2" t="s">
        <v>11</v>
      </c>
      <c r="E77" s="2" t="s">
        <v>15</v>
      </c>
      <c r="F77" s="17" t="str">
        <f>+Tabela1[[#This Row],[WK]]&amp;Tabela1[[#This Row],[PK]]&amp;Tabela1[[#This Row],[GK]]</f>
        <v>021102</v>
      </c>
      <c r="G77" s="2" t="s">
        <v>91</v>
      </c>
      <c r="H77" s="302">
        <f>TabIPW[[#This Row],[liczba mieszkańców ]]/$I$1*$H$2</f>
        <v>6.1033635457945023E-5</v>
      </c>
      <c r="I77" s="27">
        <v>19176</v>
      </c>
      <c r="J77" s="302">
        <f>TabIPW[[#This Row],[liczba mieszkańców w wieku 20-64]]/$K$1*$J$2</f>
        <v>4.7741568012208418E-5</v>
      </c>
      <c r="K77" s="27">
        <v>11838</v>
      </c>
      <c r="L77" s="302">
        <f>TabIPW[[#This Row],[iloczyn liczby mieszkańców i relacji przeciętnego miesięcznego wynagrodzenia brutto 
w danym powiecie do średniej krajowej]]/$M$1*$L$2</f>
        <v>3.3411396913262553E-4</v>
      </c>
      <c r="M77" s="27">
        <v>30374.784</v>
      </c>
      <c r="N77" s="302">
        <f>TabIPW[[#This Row],[liczba oddziałów w szkołach podstawowych]]/$O$1*$N$2</f>
        <v>6.3357185450208707E-5</v>
      </c>
      <c r="O77" s="27">
        <v>50</v>
      </c>
      <c r="P7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9.8973705740412795E-5</v>
      </c>
      <c r="Q77" s="27">
        <v>503</v>
      </c>
      <c r="R77" s="302">
        <f>TabIPW[[#This Row],[liczba gospodarstw domowych korzystających ze środowiskowej pomocy społecznej ]]/$S$1*$R$2</f>
        <v>3.9099080624765029E-5</v>
      </c>
      <c r="S77" s="27">
        <v>143</v>
      </c>
      <c r="T77" s="302">
        <f>TabIPW[[#This Row],[ilość wody dostarczonej i ścieków bytowych odprowadzonych siecią kanalizacyjną '[dam3']]]/$U$1*$T$2</f>
        <v>5.6344749719745339E-5</v>
      </c>
      <c r="U77" s="27">
        <v>1380.6999999999998</v>
      </c>
      <c r="V77" s="302">
        <f>TabIPW[[#This Row],[iloczyn liczby mieszkańców i relacji przeciętnego miesięcznego wynagrodzenia brutto 
w danym powiecie do średniej krajowej2]]/$W$1*$V$2</f>
        <v>9.744990766368245E-5</v>
      </c>
      <c r="W77" s="27">
        <f>TabIPW[[#This Row],[iloczyn liczby mieszkańców i relacji przeciętnego miesięcznego wynagrodzenia brutto 
w danym powiecie do średniej krajowej]]</f>
        <v>30374.784</v>
      </c>
    </row>
    <row r="78" spans="1:23" x14ac:dyDescent="0.3">
      <c r="A78" s="2" t="s">
        <v>10</v>
      </c>
      <c r="B78" s="2" t="s">
        <v>11</v>
      </c>
      <c r="C78" s="2" t="s">
        <v>71</v>
      </c>
      <c r="D78" s="2" t="s">
        <v>16</v>
      </c>
      <c r="E78" s="2" t="s">
        <v>15</v>
      </c>
      <c r="F78" s="17" t="str">
        <f>+Tabela1[[#This Row],[WK]]&amp;Tabela1[[#This Row],[PK]]&amp;Tabela1[[#This Row],[GK]]</f>
        <v>021103</v>
      </c>
      <c r="G78" s="2" t="s">
        <v>92</v>
      </c>
      <c r="H78" s="302">
        <f>TabIPW[[#This Row],[liczba mieszkańców ]]/$I$1*$H$2</f>
        <v>2.3661037025154534E-5</v>
      </c>
      <c r="I78" s="27">
        <v>7434</v>
      </c>
      <c r="J78" s="302">
        <f>TabIPW[[#This Row],[liczba mieszkańców w wieku 20-64]]/$K$1*$J$2</f>
        <v>1.7853684878361773E-5</v>
      </c>
      <c r="K78" s="27">
        <v>4427</v>
      </c>
      <c r="L78" s="302">
        <f>TabIPW[[#This Row],[iloczyn liczby mieszkańców i relacji przeciętnego miesięcznego wynagrodzenia brutto 
w danym powiecie do średniej krajowej]]/$M$1*$L$2</f>
        <v>1.295266607494753E-4</v>
      </c>
      <c r="M78" s="27">
        <v>11775.456</v>
      </c>
      <c r="N78" s="302">
        <f>TabIPW[[#This Row],[liczba oddziałów w szkołach podstawowych]]/$O$1*$N$2</f>
        <v>4.4350029815146094E-5</v>
      </c>
      <c r="O78" s="27">
        <v>35</v>
      </c>
      <c r="P7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5.9030043185136852E-5</v>
      </c>
      <c r="Q78" s="27">
        <v>300</v>
      </c>
      <c r="R78" s="302">
        <f>TabIPW[[#This Row],[liczba gospodarstw domowych korzystających ze środowiskowej pomocy społecznej ]]/$S$1*$R$2</f>
        <v>3.4450938172869887E-5</v>
      </c>
      <c r="S78" s="27">
        <v>126</v>
      </c>
      <c r="T78" s="302">
        <f>TabIPW[[#This Row],[ilość wody dostarczonej i ścieków bytowych odprowadzonych siecią kanalizacyjną '[dam3']]]/$U$1*$T$2</f>
        <v>2.4522025136955878E-5</v>
      </c>
      <c r="U78" s="27">
        <v>600.90000000000009</v>
      </c>
      <c r="V78" s="302">
        <f>TabIPW[[#This Row],[iloczyn liczby mieszkańców i relacji przeciętnego miesięcznego wynagrodzenia brutto 
w danym powiecie do średniej krajowej2]]/$W$1*$V$2</f>
        <v>3.7778609385263628E-5</v>
      </c>
      <c r="W78" s="27">
        <f>TabIPW[[#This Row],[iloczyn liczby mieszkańców i relacji przeciętnego miesięcznego wynagrodzenia brutto 
w danym powiecie do średniej krajowej]]</f>
        <v>11775.456</v>
      </c>
    </row>
    <row r="79" spans="1:23" x14ac:dyDescent="0.3">
      <c r="A79" s="2" t="s">
        <v>10</v>
      </c>
      <c r="B79" s="2" t="s">
        <v>11</v>
      </c>
      <c r="C79" s="2" t="s">
        <v>71</v>
      </c>
      <c r="D79" s="2" t="s">
        <v>18</v>
      </c>
      <c r="E79" s="2" t="s">
        <v>19</v>
      </c>
      <c r="F79" s="17" t="str">
        <f>+Tabela1[[#This Row],[WK]]&amp;Tabela1[[#This Row],[PK]]&amp;Tabela1[[#This Row],[GK]]</f>
        <v>021104</v>
      </c>
      <c r="G79" s="2" t="s">
        <v>93</v>
      </c>
      <c r="H79" s="302">
        <f>TabIPW[[#This Row],[liczba mieszkańców ]]/$I$1*$H$2</f>
        <v>2.9221412554202823E-5</v>
      </c>
      <c r="I79" s="27">
        <v>9181</v>
      </c>
      <c r="J79" s="302">
        <f>TabIPW[[#This Row],[liczba mieszkańców w wieku 20-64]]/$K$1*$J$2</f>
        <v>2.1644618645170009E-5</v>
      </c>
      <c r="K79" s="27">
        <v>5367</v>
      </c>
      <c r="L79" s="302">
        <f>TabIPW[[#This Row],[iloczyn liczby mieszkańców i relacji przeciętnego miesięcznego wynagrodzenia brutto 
w danym powiecie do średniej krajowej]]/$M$1*$L$2</f>
        <v>1.5996560026108861E-4</v>
      </c>
      <c r="M79" s="27">
        <v>14542.704000000002</v>
      </c>
      <c r="N79" s="302">
        <f>TabIPW[[#This Row],[liczba oddziałów w szkołach podstawowych]]/$O$1*$N$2</f>
        <v>4.3082886106141924E-5</v>
      </c>
      <c r="O79" s="27">
        <v>34</v>
      </c>
      <c r="P7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5.2143204813537555E-5</v>
      </c>
      <c r="Q79" s="27">
        <v>265</v>
      </c>
      <c r="R79" s="302">
        <f>TabIPW[[#This Row],[liczba gospodarstw domowych korzystających ze środowiskowej pomocy społecznej ]]/$S$1*$R$2</f>
        <v>2.9255955432516489E-5</v>
      </c>
      <c r="S79" s="27">
        <v>107</v>
      </c>
      <c r="T79" s="302">
        <f>TabIPW[[#This Row],[ilość wody dostarczonej i ścieków bytowych odprowadzonych siecią kanalizacyjną '[dam3']]]/$U$1*$T$2</f>
        <v>1.9726987770351922E-5</v>
      </c>
      <c r="U79" s="27">
        <v>483.40000000000003</v>
      </c>
      <c r="V79" s="302">
        <f>TabIPW[[#This Row],[iloczyn liczby mieszkańców i relacji przeciętnego miesięcznego wynagrodzenia brutto 
w danym powiecie do średniej krajowej2]]/$W$1*$V$2</f>
        <v>4.6656633409484187E-5</v>
      </c>
      <c r="W79" s="27">
        <f>TabIPW[[#This Row],[iloczyn liczby mieszkańców i relacji przeciętnego miesięcznego wynagrodzenia brutto 
w danym powiecie do średniej krajowej]]</f>
        <v>14542.704000000002</v>
      </c>
    </row>
    <row r="80" spans="1:23" x14ac:dyDescent="0.3">
      <c r="A80" s="2" t="s">
        <v>10</v>
      </c>
      <c r="B80" s="2" t="s">
        <v>11</v>
      </c>
      <c r="C80" s="2" t="s">
        <v>72</v>
      </c>
      <c r="D80" s="2" t="s">
        <v>12</v>
      </c>
      <c r="E80" s="2" t="s">
        <v>19</v>
      </c>
      <c r="F80" s="17" t="str">
        <f>+Tabela1[[#This Row],[WK]]&amp;Tabela1[[#This Row],[PK]]&amp;Tabela1[[#This Row],[GK]]</f>
        <v>021201</v>
      </c>
      <c r="G80" s="2" t="s">
        <v>94</v>
      </c>
      <c r="H80" s="302">
        <f>TabIPW[[#This Row],[liczba mieszkańców ]]/$I$1*$H$2</f>
        <v>2.8374784110741549E-5</v>
      </c>
      <c r="I80" s="27">
        <v>8915</v>
      </c>
      <c r="J80" s="302">
        <f>TabIPW[[#This Row],[liczba mieszkańców w wieku 20-64]]/$K$1*$J$2</f>
        <v>2.1753507168259182E-5</v>
      </c>
      <c r="K80" s="27">
        <v>5394</v>
      </c>
      <c r="L80" s="302">
        <f>TabIPW[[#This Row],[iloczyn liczby mieszkańców i relacji przeciętnego miesięcznego wynagrodzenia brutto 
w danym powiecie do średniej krajowej]]/$M$1*$L$2</f>
        <v>8.2274403768986879E-5</v>
      </c>
      <c r="M80" s="27">
        <v>7479.6850000000004</v>
      </c>
      <c r="N80" s="302">
        <f>TabIPW[[#This Row],[liczba oddziałów w szkołach podstawowych]]/$O$1*$N$2</f>
        <v>4.561717352415027E-5</v>
      </c>
      <c r="O80" s="27">
        <v>36</v>
      </c>
      <c r="P8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5.1159370760451938E-5</v>
      </c>
      <c r="Q80" s="27">
        <v>260</v>
      </c>
      <c r="R80" s="302">
        <f>TabIPW[[#This Row],[liczba gospodarstw domowych korzystających ze środowiskowej pomocy społecznej ]]/$S$1*$R$2</f>
        <v>5.9605591441949482E-5</v>
      </c>
      <c r="S80" s="27">
        <v>218</v>
      </c>
      <c r="T80" s="302">
        <f>TabIPW[[#This Row],[ilość wody dostarczonej i ścieków bytowych odprowadzonych siecią kanalizacyjną '[dam3']]]/$U$1*$T$2</f>
        <v>2.0983899692831942E-5</v>
      </c>
      <c r="U80" s="27">
        <v>514.20000000000005</v>
      </c>
      <c r="V80" s="302">
        <f>TabIPW[[#This Row],[iloczyn liczby mieszkańców i relacji przeciętnego miesięcznego wynagrodzenia brutto 
w danym powiecie do średniej krajowej2]]/$W$1*$V$2</f>
        <v>2.399670109928784E-5</v>
      </c>
      <c r="W80" s="27">
        <f>TabIPW[[#This Row],[iloczyn liczby mieszkańców i relacji przeciętnego miesięcznego wynagrodzenia brutto 
w danym powiecie do średniej krajowej]]</f>
        <v>7479.6850000000004</v>
      </c>
    </row>
    <row r="81" spans="1:23" x14ac:dyDescent="0.3">
      <c r="A81" s="2" t="s">
        <v>10</v>
      </c>
      <c r="B81" s="2" t="s">
        <v>11</v>
      </c>
      <c r="C81" s="2" t="s">
        <v>72</v>
      </c>
      <c r="D81" s="2" t="s">
        <v>11</v>
      </c>
      <c r="E81" s="2" t="s">
        <v>19</v>
      </c>
      <c r="F81" s="17" t="str">
        <f>+Tabela1[[#This Row],[WK]]&amp;Tabela1[[#This Row],[PK]]&amp;Tabela1[[#This Row],[GK]]</f>
        <v>021202</v>
      </c>
      <c r="G81" s="2" t="s">
        <v>95</v>
      </c>
      <c r="H81" s="302">
        <f>TabIPW[[#This Row],[liczba mieszkańców ]]/$I$1*$H$2</f>
        <v>1.7661433205889495E-5</v>
      </c>
      <c r="I81" s="27">
        <v>5549</v>
      </c>
      <c r="J81" s="302">
        <f>TabIPW[[#This Row],[liczba mieszkańców w wieku 20-64]]/$K$1*$J$2</f>
        <v>1.3207774559890402E-5</v>
      </c>
      <c r="K81" s="27">
        <v>3275</v>
      </c>
      <c r="L81" s="302">
        <f>TabIPW[[#This Row],[iloczyn liczby mieszkańców i relacji przeciętnego miesięcznego wynagrodzenia brutto 
w danym powiecie do średniej krajowej]]/$M$1*$L$2</f>
        <v>5.1210394449142816E-5</v>
      </c>
      <c r="M81" s="27">
        <v>4655.6110000000008</v>
      </c>
      <c r="N81" s="302">
        <f>TabIPW[[#This Row],[liczba oddziałów w szkołach podstawowych]]/$O$1*$N$2</f>
        <v>2.9144305307096008E-5</v>
      </c>
      <c r="O81" s="27">
        <v>23</v>
      </c>
      <c r="P8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2.6563519433311586E-5</v>
      </c>
      <c r="Q81" s="27">
        <v>135</v>
      </c>
      <c r="R81" s="302">
        <f>TabIPW[[#This Row],[liczba gospodarstw domowych korzystających ze środowiskowej pomocy społecznej ]]/$S$1*$R$2</f>
        <v>3.116989644212037E-5</v>
      </c>
      <c r="S81" s="27">
        <v>114</v>
      </c>
      <c r="T81" s="302">
        <f>TabIPW[[#This Row],[ilość wody dostarczonej i ścieków bytowych odprowadzonych siecią kanalizacyjną '[dam3']]]/$U$1*$T$2</f>
        <v>5.329633021944479E-6</v>
      </c>
      <c r="U81" s="27">
        <v>130.6</v>
      </c>
      <c r="V81" s="302">
        <f>TabIPW[[#This Row],[iloczyn liczby mieszkańców i relacji przeciętnego miesięcznego wynagrodzenia brutto 
w danym powiecie do średniej krajowej2]]/$W$1*$V$2</f>
        <v>1.4936365047666658E-5</v>
      </c>
      <c r="W81" s="27">
        <f>TabIPW[[#This Row],[iloczyn liczby mieszkańców i relacji przeciętnego miesięcznego wynagrodzenia brutto 
w danym powiecie do średniej krajowej]]</f>
        <v>4655.6110000000008</v>
      </c>
    </row>
    <row r="82" spans="1:23" x14ac:dyDescent="0.3">
      <c r="A82" s="2" t="s">
        <v>10</v>
      </c>
      <c r="B82" s="2" t="s">
        <v>11</v>
      </c>
      <c r="C82" s="2" t="s">
        <v>72</v>
      </c>
      <c r="D82" s="2" t="s">
        <v>16</v>
      </c>
      <c r="E82" s="2" t="s">
        <v>19</v>
      </c>
      <c r="F82" s="17" t="str">
        <f>+Tabela1[[#This Row],[WK]]&amp;Tabela1[[#This Row],[PK]]&amp;Tabela1[[#This Row],[GK]]</f>
        <v>021203</v>
      </c>
      <c r="G82" s="2" t="s">
        <v>96</v>
      </c>
      <c r="H82" s="302">
        <f>TabIPW[[#This Row],[liczba mieszkańców ]]/$I$1*$H$2</f>
        <v>5.0005185997067913E-5</v>
      </c>
      <c r="I82" s="27">
        <v>15711</v>
      </c>
      <c r="J82" s="302">
        <f>TabIPW[[#This Row],[liczba mieszkańców w wieku 20-64]]/$K$1*$J$2</f>
        <v>3.6146956757342801E-5</v>
      </c>
      <c r="K82" s="27">
        <v>8963</v>
      </c>
      <c r="L82" s="302">
        <f>TabIPW[[#This Row],[iloczyn liczby mieszkańców i relacji przeciętnego miesięcznego wynagrodzenia brutto 
w danym powiecie do średniej krajowej]]/$M$1*$L$2</f>
        <v>1.4499306310875525E-4</v>
      </c>
      <c r="M82" s="27">
        <v>13181.529000000002</v>
      </c>
      <c r="N82" s="302">
        <f>TabIPW[[#This Row],[liczba oddziałów w szkołach podstawowych]]/$O$1*$N$2</f>
        <v>1.4952295766249257E-4</v>
      </c>
      <c r="O82" s="27">
        <v>118</v>
      </c>
      <c r="P8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9.4448069096218968E-5</v>
      </c>
      <c r="Q82" s="27">
        <v>480</v>
      </c>
      <c r="R82" s="302">
        <f>TabIPW[[#This Row],[liczba gospodarstw domowych korzystających ze środowiskowej pomocy społecznej ]]/$S$1*$R$2</f>
        <v>7.2182918076489283E-5</v>
      </c>
      <c r="S82" s="27">
        <v>264</v>
      </c>
      <c r="T82" s="302">
        <f>TabIPW[[#This Row],[ilość wody dostarczonej i ścieków bytowych odprowadzonych siecią kanalizacyjną '[dam3']]]/$U$1*$T$2</f>
        <v>3.6862614921305119E-5</v>
      </c>
      <c r="U82" s="27">
        <v>903.3</v>
      </c>
      <c r="V82" s="302">
        <f>TabIPW[[#This Row],[iloczyn liczby mieszkańców i relacji przeciętnego miesięcznego wynagrodzenia brutto 
w danym powiecie do średniej krajowej2]]/$W$1*$V$2</f>
        <v>4.2289643406720285E-5</v>
      </c>
      <c r="W82" s="27">
        <f>TabIPW[[#This Row],[iloczyn liczby mieszkańców i relacji przeciętnego miesięcznego wynagrodzenia brutto 
w danym powiecie do średniej krajowej]]</f>
        <v>13181.529000000002</v>
      </c>
    </row>
    <row r="83" spans="1:23" x14ac:dyDescent="0.3">
      <c r="A83" s="2" t="s">
        <v>10</v>
      </c>
      <c r="B83" s="2" t="s">
        <v>11</v>
      </c>
      <c r="C83" s="2" t="s">
        <v>72</v>
      </c>
      <c r="D83" s="2" t="s">
        <v>18</v>
      </c>
      <c r="E83" s="2" t="s">
        <v>19</v>
      </c>
      <c r="F83" s="17" t="str">
        <f>+Tabela1[[#This Row],[WK]]&amp;Tabela1[[#This Row],[PK]]&amp;Tabela1[[#This Row],[GK]]</f>
        <v>021204</v>
      </c>
      <c r="G83" s="2" t="s">
        <v>97</v>
      </c>
      <c r="H83" s="302">
        <f>TabIPW[[#This Row],[liczba mieszkańców ]]/$I$1*$H$2</f>
        <v>2.5328831402499298E-5</v>
      </c>
      <c r="I83" s="27">
        <v>7958</v>
      </c>
      <c r="J83" s="302">
        <f>TabIPW[[#This Row],[liczba mieszkańców w wieku 20-64]]/$K$1*$J$2</f>
        <v>1.9164380063694409E-5</v>
      </c>
      <c r="K83" s="27">
        <v>4752</v>
      </c>
      <c r="L83" s="302">
        <f>TabIPW[[#This Row],[iloczyn liczby mieszkańców i relacji przeciętnego miesięcznego wynagrodzenia brutto 
w danym powiecie do średniej krajowej]]/$M$1*$L$2</f>
        <v>7.3442479550599838E-5</v>
      </c>
      <c r="M83" s="27">
        <v>6676.7620000000006</v>
      </c>
      <c r="N83" s="302">
        <f>TabIPW[[#This Row],[liczba oddziałów w szkołach podstawowych]]/$O$1*$N$2</f>
        <v>6.3357185450208707E-5</v>
      </c>
      <c r="O83" s="27">
        <v>50</v>
      </c>
      <c r="P8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4.1124263418978682E-5</v>
      </c>
      <c r="Q83" s="27">
        <v>209</v>
      </c>
      <c r="R83" s="302">
        <f>TabIPW[[#This Row],[liczba gospodarstw domowych korzystających ze środowiskowej pomocy społecznej ]]/$S$1*$R$2</f>
        <v>6.0152431730407734E-5</v>
      </c>
      <c r="S83" s="27">
        <v>220</v>
      </c>
      <c r="T83" s="302">
        <f>TabIPW[[#This Row],[ilość wody dostarczonej i ścieków bytowych odprowadzonych siecią kanalizacyjną '[dam3']]]/$U$1*$T$2</f>
        <v>1.1903935317773387E-5</v>
      </c>
      <c r="U83" s="27">
        <v>291.7</v>
      </c>
      <c r="V83" s="302">
        <f>TabIPW[[#This Row],[iloczyn liczby mieszkańców i relacji przeciętnego miesięcznego wynagrodzenia brutto 
w danym powiecie do średniej krajowej2]]/$W$1*$V$2</f>
        <v>2.1420723202258291E-5</v>
      </c>
      <c r="W83" s="27">
        <f>TabIPW[[#This Row],[iloczyn liczby mieszkańców i relacji przeciętnego miesięcznego wynagrodzenia brutto 
w danym powiecie do średniej krajowej]]</f>
        <v>6676.7620000000006</v>
      </c>
    </row>
    <row r="84" spans="1:23" x14ac:dyDescent="0.3">
      <c r="A84" s="2" t="s">
        <v>10</v>
      </c>
      <c r="B84" s="2" t="s">
        <v>11</v>
      </c>
      <c r="C84" s="2" t="s">
        <v>72</v>
      </c>
      <c r="D84" s="2" t="s">
        <v>21</v>
      </c>
      <c r="E84" s="2" t="s">
        <v>19</v>
      </c>
      <c r="F84" s="17" t="str">
        <f>+Tabela1[[#This Row],[WK]]&amp;Tabela1[[#This Row],[PK]]&amp;Tabela1[[#This Row],[GK]]</f>
        <v>021205</v>
      </c>
      <c r="G84" s="2" t="s">
        <v>98</v>
      </c>
      <c r="H84" s="302">
        <f>TabIPW[[#This Row],[liczba mieszkańców ]]/$I$1*$H$2</f>
        <v>1.2120154559024544E-5</v>
      </c>
      <c r="I84" s="27">
        <v>3808</v>
      </c>
      <c r="J84" s="302">
        <f>TabIPW[[#This Row],[liczba mieszkańców w wieku 20-64]]/$K$1*$J$2</f>
        <v>9.090175223814646E-6</v>
      </c>
      <c r="K84" s="27">
        <v>2254</v>
      </c>
      <c r="L84" s="302">
        <f>TabIPW[[#This Row],[iloczyn liczby mieszkańców i relacji przeciętnego miesięcznego wynagrodzenia brutto 
w danym powiecie do średniej krajowej]]/$M$1*$L$2</f>
        <v>3.514312165477308E-5</v>
      </c>
      <c r="M84" s="27">
        <v>3194.9120000000003</v>
      </c>
      <c r="N84" s="302">
        <f>TabIPW[[#This Row],[liczba oddziałów w szkołach podstawowych]]/$O$1*$N$2</f>
        <v>1.520572450805009E-5</v>
      </c>
      <c r="O84" s="27">
        <v>12</v>
      </c>
      <c r="P8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1.6725178902455441E-5</v>
      </c>
      <c r="Q84" s="27">
        <v>85</v>
      </c>
      <c r="R84" s="302">
        <f>TabIPW[[#This Row],[liczba gospodarstw domowych korzystających ze środowiskowej pomocy społecznej ]]/$S$1*$R$2</f>
        <v>2.8982535288287364E-5</v>
      </c>
      <c r="S84" s="27">
        <v>106</v>
      </c>
      <c r="T84" s="302">
        <f>TabIPW[[#This Row],[ilość wody dostarczonej i ścieków bytowych odprowadzonych siecią kanalizacyjną '[dam3']]]/$U$1*$T$2</f>
        <v>5.6397801196992877E-6</v>
      </c>
      <c r="U84" s="27">
        <v>138.19999999999999</v>
      </c>
      <c r="V84" s="302">
        <f>TabIPW[[#This Row],[iloczyn liczby mieszkańców i relacji przeciętnego miesięcznego wynagrodzenia brutto 
w danym powiecie do średniej krajowej2]]/$W$1*$V$2</f>
        <v>1.0250077149308818E-5</v>
      </c>
      <c r="W84" s="27">
        <f>TabIPW[[#This Row],[iloczyn liczby mieszkańców i relacji przeciętnego miesięcznego wynagrodzenia brutto 
w danym powiecie do średniej krajowej]]</f>
        <v>3194.9120000000003</v>
      </c>
    </row>
    <row r="85" spans="1:23" x14ac:dyDescent="0.3">
      <c r="A85" s="2" t="s">
        <v>10</v>
      </c>
      <c r="B85" s="2" t="s">
        <v>11</v>
      </c>
      <c r="C85" s="2" t="s">
        <v>74</v>
      </c>
      <c r="D85" s="2" t="s">
        <v>12</v>
      </c>
      <c r="E85" s="2" t="s">
        <v>15</v>
      </c>
      <c r="F85" s="17" t="str">
        <f>+Tabela1[[#This Row],[WK]]&amp;Tabela1[[#This Row],[PK]]&amp;Tabela1[[#This Row],[GK]]</f>
        <v>021301</v>
      </c>
      <c r="G85" s="2" t="s">
        <v>99</v>
      </c>
      <c r="H85" s="302">
        <f>TabIPW[[#This Row],[liczba mieszkańców ]]/$I$1*$H$2</f>
        <v>1.4459522626483325E-5</v>
      </c>
      <c r="I85" s="27">
        <v>4543</v>
      </c>
      <c r="J85" s="302">
        <f>TabIPW[[#This Row],[liczba mieszkańców w wieku 20-64]]/$K$1*$J$2</f>
        <v>1.0820292868453723E-5</v>
      </c>
      <c r="K85" s="27">
        <v>2683</v>
      </c>
      <c r="L85" s="302">
        <f>TabIPW[[#This Row],[iloczyn liczby mieszkańców i relacji przeciętnego miesięcznego wynagrodzenia brutto 
w danym powiecie do średniej krajowej]]/$M$1*$L$2</f>
        <v>4.1026770245107723E-5</v>
      </c>
      <c r="M85" s="27">
        <v>3729.8029999999999</v>
      </c>
      <c r="N85" s="302">
        <f>TabIPW[[#This Row],[liczba oddziałów w szkołach podstawowych]]/$O$1*$N$2</f>
        <v>2.9144305307096008E-5</v>
      </c>
      <c r="O85" s="27">
        <v>23</v>
      </c>
      <c r="P8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2.6957053054545833E-5</v>
      </c>
      <c r="Q85" s="27">
        <v>137</v>
      </c>
      <c r="R85" s="302">
        <f>TabIPW[[#This Row],[liczba gospodarstw domowych korzystających ze środowiskowej pomocy społecznej ]]/$S$1*$R$2</f>
        <v>2.8162274855599986E-5</v>
      </c>
      <c r="S85" s="27">
        <v>103</v>
      </c>
      <c r="T85" s="302">
        <f>TabIPW[[#This Row],[ilość wody dostarczonej i ścieków bytowych odprowadzonych siecią kanalizacyjną '[dam3']]]/$U$1*$T$2</f>
        <v>9.655368859051025E-6</v>
      </c>
      <c r="U85" s="27">
        <v>236.6</v>
      </c>
      <c r="V85" s="302">
        <f>TabIPW[[#This Row],[iloczyn liczby mieszkańców i relacji przeciętnego miesięcznego wynagrodzenia brutto 
w danym powiecie do średniej krajowej2]]/$W$1*$V$2</f>
        <v>1.1966141321489754E-5</v>
      </c>
      <c r="W85" s="27">
        <f>TabIPW[[#This Row],[iloczyn liczby mieszkańców i relacji przeciętnego miesięcznego wynagrodzenia brutto 
w danym powiecie do średniej krajowej]]</f>
        <v>3729.8029999999999</v>
      </c>
    </row>
    <row r="86" spans="1:23" x14ac:dyDescent="0.3">
      <c r="A86" s="2" t="s">
        <v>10</v>
      </c>
      <c r="B86" s="2" t="s">
        <v>11</v>
      </c>
      <c r="C86" s="2" t="s">
        <v>74</v>
      </c>
      <c r="D86" s="2" t="s">
        <v>11</v>
      </c>
      <c r="E86" s="2" t="s">
        <v>15</v>
      </c>
      <c r="F86" s="17" t="str">
        <f>+Tabela1[[#This Row],[WK]]&amp;Tabela1[[#This Row],[PK]]&amp;Tabela1[[#This Row],[GK]]</f>
        <v>021302</v>
      </c>
      <c r="G86" s="2" t="s">
        <v>100</v>
      </c>
      <c r="H86" s="302">
        <f>TabIPW[[#This Row],[liczba mieszkańców ]]/$I$1*$H$2</f>
        <v>2.515059383545482E-5</v>
      </c>
      <c r="I86" s="27">
        <v>7902</v>
      </c>
      <c r="J86" s="302">
        <f>TabIPW[[#This Row],[liczba mieszkańców w wieku 20-64]]/$K$1*$J$2</f>
        <v>1.9079688990180604E-5</v>
      </c>
      <c r="K86" s="27">
        <v>4731</v>
      </c>
      <c r="L86" s="302">
        <f>TabIPW[[#This Row],[iloczyn liczby mieszkańców i relacji przeciętnego miesięcznego wynagrodzenia brutto 
w danym powiecie do średniej krajowej]]/$M$1*$L$2</f>
        <v>7.1361113466176799E-5</v>
      </c>
      <c r="M86" s="27">
        <v>6487.5419999999995</v>
      </c>
      <c r="N86" s="302">
        <f>TabIPW[[#This Row],[liczba oddziałów w szkołach podstawowych]]/$O$1*$N$2</f>
        <v>4.0548598688133572E-5</v>
      </c>
      <c r="O86" s="27">
        <v>32</v>
      </c>
      <c r="P8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4.3682231957001275E-5</v>
      </c>
      <c r="Q86" s="27">
        <v>222</v>
      </c>
      <c r="R86" s="302">
        <f>TabIPW[[#This Row],[liczba gospodarstw domowych korzystających ze środowiskowej pomocy społecznej ]]/$S$1*$R$2</f>
        <v>3.2263577019036873E-5</v>
      </c>
      <c r="S86" s="27">
        <v>118</v>
      </c>
      <c r="T86" s="302">
        <f>TabIPW[[#This Row],[ilość wody dostarczonej i ścieków bytowych odprowadzonych siecią kanalizacyjną '[dam3']]]/$U$1*$T$2</f>
        <v>1.7425369834382025E-5</v>
      </c>
      <c r="U86" s="27">
        <v>427</v>
      </c>
      <c r="V86" s="302">
        <f>TabIPW[[#This Row],[iloczyn liczby mieszkańców i relacji przeciętnego miesięcznego wynagrodzenia brutto 
w danym powiecie do średniej krajowej2]]/$W$1*$V$2</f>
        <v>2.0813658094301566E-5</v>
      </c>
      <c r="W86" s="27">
        <f>TabIPW[[#This Row],[iloczyn liczby mieszkańców i relacji przeciętnego miesięcznego wynagrodzenia brutto 
w danym powiecie do średniej krajowej]]</f>
        <v>6487.5419999999995</v>
      </c>
    </row>
    <row r="87" spans="1:23" x14ac:dyDescent="0.3">
      <c r="A87" s="2" t="s">
        <v>10</v>
      </c>
      <c r="B87" s="2" t="s">
        <v>11</v>
      </c>
      <c r="C87" s="2" t="s">
        <v>74</v>
      </c>
      <c r="D87" s="2" t="s">
        <v>16</v>
      </c>
      <c r="E87" s="2" t="s">
        <v>19</v>
      </c>
      <c r="F87" s="17" t="str">
        <f>+Tabela1[[#This Row],[WK]]&amp;Tabela1[[#This Row],[PK]]&amp;Tabela1[[#This Row],[GK]]</f>
        <v>021303</v>
      </c>
      <c r="G87" s="2" t="s">
        <v>101</v>
      </c>
      <c r="H87" s="302">
        <f>TabIPW[[#This Row],[liczba mieszkańców ]]/$I$1*$H$2</f>
        <v>7.2310344387205525E-5</v>
      </c>
      <c r="I87" s="27">
        <v>22719</v>
      </c>
      <c r="J87" s="302">
        <f>TabIPW[[#This Row],[liczba mieszkańców w wieku 20-64]]/$K$1*$J$2</f>
        <v>5.1778509183032934E-5</v>
      </c>
      <c r="K87" s="27">
        <v>12839</v>
      </c>
      <c r="L87" s="302">
        <f>TabIPW[[#This Row],[iloczyn liczby mieszkańców i relacji przeciętnego miesięcznego wynagrodzenia brutto 
w danym powiecie do średniej krajowej]]/$M$1*$L$2</f>
        <v>2.0516997428980899E-4</v>
      </c>
      <c r="M87" s="27">
        <v>18652.298999999999</v>
      </c>
      <c r="N87" s="302">
        <f>TabIPW[[#This Row],[liczba oddziałów w szkołach podstawowych]]/$O$1*$N$2</f>
        <v>1.8500298151460944E-4</v>
      </c>
      <c r="O87" s="27">
        <v>146</v>
      </c>
      <c r="P8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1.8122223257837014E-4</v>
      </c>
      <c r="Q87" s="27">
        <v>921</v>
      </c>
      <c r="R87" s="302">
        <f>TabIPW[[#This Row],[liczba gospodarstw domowych korzystających ze środowiskowej pomocy społecznej ]]/$S$1*$R$2</f>
        <v>7.5190539663009677E-5</v>
      </c>
      <c r="S87" s="27">
        <v>275</v>
      </c>
      <c r="T87" s="302">
        <f>TabIPW[[#This Row],[ilość wody dostarczonej i ścieków bytowych odprowadzonych siecią kanalizacyjną '[dam3']]]/$U$1*$T$2</f>
        <v>6.4873794908002595E-5</v>
      </c>
      <c r="U87" s="27">
        <v>1589.7</v>
      </c>
      <c r="V87" s="302">
        <f>TabIPW[[#This Row],[iloczyn liczby mieszkańców i relacji przeciętnego miesięcznego wynagrodzenia brutto 
w danym powiecie do średniej krajowej2]]/$W$1*$V$2</f>
        <v>5.9841242501194301E-5</v>
      </c>
      <c r="W87" s="27">
        <f>TabIPW[[#This Row],[iloczyn liczby mieszkańców i relacji przeciętnego miesięcznego wynagrodzenia brutto 
w danym powiecie do średniej krajowej]]</f>
        <v>18652.298999999999</v>
      </c>
    </row>
    <row r="88" spans="1:23" x14ac:dyDescent="0.3">
      <c r="A88" s="2" t="s">
        <v>10</v>
      </c>
      <c r="B88" s="2" t="s">
        <v>11</v>
      </c>
      <c r="C88" s="2" t="s">
        <v>76</v>
      </c>
      <c r="D88" s="2" t="s">
        <v>12</v>
      </c>
      <c r="E88" s="2" t="s">
        <v>13</v>
      </c>
      <c r="F88" s="17" t="str">
        <f>+Tabela1[[#This Row],[WK]]&amp;Tabela1[[#This Row],[PK]]&amp;Tabela1[[#This Row],[GK]]</f>
        <v>021401</v>
      </c>
      <c r="G88" s="2" t="s">
        <v>102</v>
      </c>
      <c r="H88" s="302">
        <f>TabIPW[[#This Row],[liczba mieszkańców ]]/$I$1*$H$2</f>
        <v>1.1036724776489892E-4</v>
      </c>
      <c r="I88" s="27">
        <v>34676</v>
      </c>
      <c r="J88" s="302">
        <f>TabIPW[[#This Row],[liczba mieszkańców w wieku 20-64]]/$K$1*$J$2</f>
        <v>8.0698494333864714E-5</v>
      </c>
      <c r="K88" s="27">
        <v>20010</v>
      </c>
      <c r="L88" s="302">
        <f>TabIPW[[#This Row],[iloczyn liczby mieszkańców i relacji przeciętnego miesięcznego wynagrodzenia brutto 
w danym powiecie do średniej krajowej]]/$M$1*$L$2</f>
        <v>3.2726361058388521E-4</v>
      </c>
      <c r="M88" s="27">
        <v>29752.007999999998</v>
      </c>
      <c r="N88" s="302">
        <f>TabIPW[[#This Row],[liczba oddziałów w szkołach podstawowych]]/$O$1*$N$2</f>
        <v>2.306201550387597E-4</v>
      </c>
      <c r="O88" s="27">
        <v>182</v>
      </c>
      <c r="P8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3.5477055954267252E-4</v>
      </c>
      <c r="Q88" s="27">
        <v>1803</v>
      </c>
      <c r="R88" s="302">
        <f>TabIPW[[#This Row],[liczba gospodarstw domowych korzystających ze środowiskowej pomocy społecznej ]]/$S$1*$R$2</f>
        <v>1.5475580163368537E-4</v>
      </c>
      <c r="S88" s="27">
        <v>566</v>
      </c>
      <c r="T88" s="302">
        <f>TabIPW[[#This Row],[ilość wody dostarczonej i ścieków bytowych odprowadzonych siecią kanalizacyjną '[dam3']]]/$U$1*$T$2</f>
        <v>1.2345078755500951E-4</v>
      </c>
      <c r="U88" s="27">
        <v>3025.1</v>
      </c>
      <c r="V88" s="302">
        <f>TabIPW[[#This Row],[iloczyn liczby mieszkańców i relacji przeciętnego miesięcznego wynagrodzenia brutto 
w danym powiecie do średniej krajowej2]]/$W$1*$V$2</f>
        <v>9.5451886420299864E-5</v>
      </c>
      <c r="W88" s="27">
        <f>TabIPW[[#This Row],[iloczyn liczby mieszkańców i relacji przeciętnego miesięcznego wynagrodzenia brutto 
w danym powiecie do średniej krajowej]]</f>
        <v>29752.007999999998</v>
      </c>
    </row>
    <row r="89" spans="1:23" x14ac:dyDescent="0.3">
      <c r="A89" s="2" t="s">
        <v>10</v>
      </c>
      <c r="B89" s="2" t="s">
        <v>11</v>
      </c>
      <c r="C89" s="2" t="s">
        <v>76</v>
      </c>
      <c r="D89" s="2" t="s">
        <v>11</v>
      </c>
      <c r="E89" s="2" t="s">
        <v>19</v>
      </c>
      <c r="F89" s="17" t="str">
        <f>+Tabela1[[#This Row],[WK]]&amp;Tabela1[[#This Row],[PK]]&amp;Tabela1[[#This Row],[GK]]</f>
        <v>021402</v>
      </c>
      <c r="G89" s="2" t="s">
        <v>103</v>
      </c>
      <c r="H89" s="302">
        <f>TabIPW[[#This Row],[liczba mieszkańców ]]/$I$1*$H$2</f>
        <v>2.8989067154305554E-5</v>
      </c>
      <c r="I89" s="27">
        <v>9108</v>
      </c>
      <c r="J89" s="302">
        <f>TabIPW[[#This Row],[liczba mieszkańców w wieku 20-64]]/$K$1*$J$2</f>
        <v>2.1894658957448853E-5</v>
      </c>
      <c r="K89" s="27">
        <v>5429</v>
      </c>
      <c r="L89" s="302">
        <f>TabIPW[[#This Row],[iloczyn liczby mieszkańców i relacji przeciętnego miesięcznego wynagrodzenia brutto 
w danym powiecie do średniej krajowej]]/$M$1*$L$2</f>
        <v>8.5959077321433471E-5</v>
      </c>
      <c r="M89" s="27">
        <v>7814.6640000000007</v>
      </c>
      <c r="N89" s="302">
        <f>TabIPW[[#This Row],[liczba oddziałów w szkołach podstawowych]]/$O$1*$N$2</f>
        <v>5.0685748360166967E-5</v>
      </c>
      <c r="O89" s="27">
        <v>40</v>
      </c>
      <c r="P8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6.178477853377658E-5</v>
      </c>
      <c r="Q89" s="27">
        <v>314</v>
      </c>
      <c r="R89" s="302">
        <f>TabIPW[[#This Row],[liczba gospodarstw domowych korzystających ze środowiskowej pomocy społecznej ]]/$S$1*$R$2</f>
        <v>2.8982535288287364E-5</v>
      </c>
      <c r="S89" s="27">
        <v>106</v>
      </c>
      <c r="T89" s="302">
        <f>TabIPW[[#This Row],[ilość wody dostarczonej i ścieków bytowych odprowadzonych siecią kanalizacyjną '[dam3']]]/$U$1*$T$2</f>
        <v>1.6960149187749814E-5</v>
      </c>
      <c r="U89" s="27">
        <v>415.6</v>
      </c>
      <c r="V89" s="302">
        <f>TabIPW[[#This Row],[iloczyn liczby mieszkańców i relacji przeciętnego miesięcznego wynagrodzenia brutto 
w danym powiecie do średniej krajowej2]]/$W$1*$V$2</f>
        <v>2.5071397552084766E-5</v>
      </c>
      <c r="W89" s="27">
        <f>TabIPW[[#This Row],[iloczyn liczby mieszkańców i relacji przeciętnego miesięcznego wynagrodzenia brutto 
w danym powiecie do średniej krajowej]]</f>
        <v>7814.6640000000007</v>
      </c>
    </row>
    <row r="90" spans="1:23" x14ac:dyDescent="0.3">
      <c r="A90" s="2" t="s">
        <v>10</v>
      </c>
      <c r="B90" s="2" t="s">
        <v>11</v>
      </c>
      <c r="C90" s="2" t="s">
        <v>76</v>
      </c>
      <c r="D90" s="2" t="s">
        <v>16</v>
      </c>
      <c r="E90" s="2" t="s">
        <v>15</v>
      </c>
      <c r="F90" s="17" t="str">
        <f>+Tabela1[[#This Row],[WK]]&amp;Tabela1[[#This Row],[PK]]&amp;Tabela1[[#This Row],[GK]]</f>
        <v>021403</v>
      </c>
      <c r="G90" s="2" t="s">
        <v>104</v>
      </c>
      <c r="H90" s="302">
        <f>TabIPW[[#This Row],[liczba mieszkańców ]]/$I$1*$H$2</f>
        <v>2.3890199611354579E-5</v>
      </c>
      <c r="I90" s="27">
        <v>7506</v>
      </c>
      <c r="J90" s="302">
        <f>TabIPW[[#This Row],[liczba mieszkańców w wieku 20-64]]/$K$1*$J$2</f>
        <v>1.7962573401450946E-5</v>
      </c>
      <c r="K90" s="27">
        <v>4454</v>
      </c>
      <c r="L90" s="302">
        <f>TabIPW[[#This Row],[iloczyn liczby mieszkańców i relacji przeciętnego miesięcznego wynagrodzenia brutto 
w danym powiecie do średniej krajowej]]/$M$1*$L$2</f>
        <v>7.083979297043033E-5</v>
      </c>
      <c r="M90" s="27">
        <v>6440.1479999999992</v>
      </c>
      <c r="N90" s="302">
        <f>TabIPW[[#This Row],[liczba oddziałów w szkołach podstawowych]]/$O$1*$N$2</f>
        <v>6.2090041741204538E-5</v>
      </c>
      <c r="O90" s="27">
        <v>49</v>
      </c>
      <c r="P9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6.729424923105601E-5</v>
      </c>
      <c r="Q90" s="27">
        <v>342</v>
      </c>
      <c r="R90" s="302">
        <f>TabIPW[[#This Row],[liczba gospodarstw domowych korzystających ze środowiskowej pomocy społecznej ]]/$S$1*$R$2</f>
        <v>3.8552240336306777E-5</v>
      </c>
      <c r="S90" s="27">
        <v>141</v>
      </c>
      <c r="T90" s="302">
        <f>TabIPW[[#This Row],[ilość wody dostarczonej i ścieków bytowych odprowadzonych siecią kanalizacyjną '[dam3']]]/$U$1*$T$2</f>
        <v>2.6040113562808362E-5</v>
      </c>
      <c r="U90" s="27">
        <v>638.1</v>
      </c>
      <c r="V90" s="302">
        <f>TabIPW[[#This Row],[iloczyn liczby mieszkańców i relacji przeciętnego miesięcznego wynagrodzenia brutto 
w danym powiecie do średniej krajowej2]]/$W$1*$V$2</f>
        <v>2.066160628304218E-5</v>
      </c>
      <c r="W90" s="27">
        <f>TabIPW[[#This Row],[iloczyn liczby mieszkańców i relacji przeciętnego miesięcznego wynagrodzenia brutto 
w danym powiecie do średniej krajowej]]</f>
        <v>6440.1479999999992</v>
      </c>
    </row>
    <row r="91" spans="1:23" x14ac:dyDescent="0.3">
      <c r="A91" s="2" t="s">
        <v>10</v>
      </c>
      <c r="B91" s="2" t="s">
        <v>11</v>
      </c>
      <c r="C91" s="2" t="s">
        <v>76</v>
      </c>
      <c r="D91" s="2" t="s">
        <v>18</v>
      </c>
      <c r="E91" s="2" t="s">
        <v>15</v>
      </c>
      <c r="F91" s="17" t="str">
        <f>+Tabela1[[#This Row],[WK]]&amp;Tabela1[[#This Row],[PK]]&amp;Tabela1[[#This Row],[GK]]</f>
        <v>021404</v>
      </c>
      <c r="G91" s="2" t="s">
        <v>105</v>
      </c>
      <c r="H91" s="302">
        <f>TabIPW[[#This Row],[liczba mieszkańców ]]/$I$1*$H$2</f>
        <v>1.4663222703105586E-5</v>
      </c>
      <c r="I91" s="27">
        <v>4607</v>
      </c>
      <c r="J91" s="302">
        <f>TabIPW[[#This Row],[liczba mieszkańców w wieku 20-64]]/$K$1*$J$2</f>
        <v>1.0836424501503972E-5</v>
      </c>
      <c r="K91" s="27">
        <v>2687</v>
      </c>
      <c r="L91" s="302">
        <f>TabIPW[[#This Row],[iloczyn liczby mieszkańców i relacji przeciętnego miesięcznego wynagrodzenia brutto 
w danym powiecie do średniej krajowej]]/$M$1*$L$2</f>
        <v>4.3479739703540175E-5</v>
      </c>
      <c r="M91" s="27">
        <v>3952.8059999999996</v>
      </c>
      <c r="N91" s="302">
        <f>TabIPW[[#This Row],[liczba oddziałów w szkołach podstawowych]]/$O$1*$N$2</f>
        <v>3.294573643410853E-5</v>
      </c>
      <c r="O91" s="27">
        <v>26</v>
      </c>
      <c r="P9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4.1124263418978682E-5</v>
      </c>
      <c r="Q91" s="27">
        <v>209</v>
      </c>
      <c r="R91" s="302">
        <f>TabIPW[[#This Row],[liczba gospodarstw domowych korzystających ze środowiskowej pomocy społecznej ]]/$S$1*$R$2</f>
        <v>1.6678628797976688E-5</v>
      </c>
      <c r="S91" s="27">
        <v>61</v>
      </c>
      <c r="T91" s="302">
        <f>TabIPW[[#This Row],[ilość wody dostarczonej i ścieków bytowych odprowadzonych siecią kanalizacyjną '[dam3']]]/$U$1*$T$2</f>
        <v>6.9864714652135896E-6</v>
      </c>
      <c r="U91" s="27">
        <v>171.2</v>
      </c>
      <c r="V91" s="302">
        <f>TabIPW[[#This Row],[iloczyn liczby mieszkańców i relacji przeciętnego miesięcznego wynagrodzenia brutto 
w danym powiecie do średniej krajowej2]]/$W$1*$V$2</f>
        <v>1.2681590746865885E-5</v>
      </c>
      <c r="W91" s="27">
        <f>TabIPW[[#This Row],[iloczyn liczby mieszkańców i relacji przeciętnego miesięcznego wynagrodzenia brutto 
w danym powiecie do średniej krajowej]]</f>
        <v>3952.8059999999996</v>
      </c>
    </row>
    <row r="92" spans="1:23" x14ac:dyDescent="0.3">
      <c r="A92" s="2" t="s">
        <v>10</v>
      </c>
      <c r="B92" s="2" t="s">
        <v>11</v>
      </c>
      <c r="C92" s="2" t="s">
        <v>76</v>
      </c>
      <c r="D92" s="2" t="s">
        <v>21</v>
      </c>
      <c r="E92" s="2" t="s">
        <v>19</v>
      </c>
      <c r="F92" s="17" t="str">
        <f>+Tabela1[[#This Row],[WK]]&amp;Tabela1[[#This Row],[PK]]&amp;Tabela1[[#This Row],[GK]]</f>
        <v>021405</v>
      </c>
      <c r="G92" s="2" t="s">
        <v>106</v>
      </c>
      <c r="H92" s="302">
        <f>TabIPW[[#This Row],[liczba mieszkańców ]]/$I$1*$H$2</f>
        <v>1.581540126150025E-5</v>
      </c>
      <c r="I92" s="27">
        <v>4969</v>
      </c>
      <c r="J92" s="302">
        <f>TabIPW[[#This Row],[liczba mieszkańców w wieku 20-64]]/$K$1*$J$2</f>
        <v>1.2022099530697185E-5</v>
      </c>
      <c r="K92" s="27">
        <v>2981</v>
      </c>
      <c r="L92" s="302">
        <f>TabIPW[[#This Row],[iloczyn liczby mieszkańców i relacji przeciętnego miesięcznego wynagrodzenia brutto 
w danym powiecie do średniej krajowej]]/$M$1*$L$2</f>
        <v>4.6896207203579584E-5</v>
      </c>
      <c r="M92" s="27">
        <v>4263.402</v>
      </c>
      <c r="N92" s="302">
        <f>TabIPW[[#This Row],[liczba oddziałów w szkołach podstawowych]]/$O$1*$N$2</f>
        <v>2.9144305307096008E-5</v>
      </c>
      <c r="O92" s="27">
        <v>23</v>
      </c>
      <c r="P9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3.5614792721699238E-5</v>
      </c>
      <c r="Q92" s="27">
        <v>181</v>
      </c>
      <c r="R92" s="302">
        <f>TabIPW[[#This Row],[liczba gospodarstw domowych korzystających ze środowiskowej pomocy społecznej ]]/$S$1*$R$2</f>
        <v>2.3787552547933966E-5</v>
      </c>
      <c r="S92" s="27">
        <v>87</v>
      </c>
      <c r="T92" s="302">
        <f>TabIPW[[#This Row],[ilość wody dostarczonej i ścieków bytowych odprowadzonych siecią kanalizacyjną '[dam3']]]/$U$1*$T$2</f>
        <v>1.2099817695302743E-5</v>
      </c>
      <c r="U92" s="27">
        <v>296.5</v>
      </c>
      <c r="V92" s="302">
        <f>TabIPW[[#This Row],[iloczyn liczby mieszkańców i relacji przeciętnego miesięcznego wynagrodzenia brutto 
w danym powiecie do średniej krajowej2]]/$W$1*$V$2</f>
        <v>1.3678060434377382E-5</v>
      </c>
      <c r="W92" s="27">
        <f>TabIPW[[#This Row],[iloczyn liczby mieszkańców i relacji przeciętnego miesięcznego wynagrodzenia brutto 
w danym powiecie do średniej krajowej]]</f>
        <v>4263.402</v>
      </c>
    </row>
    <row r="93" spans="1:23" x14ac:dyDescent="0.3">
      <c r="A93" s="2" t="s">
        <v>10</v>
      </c>
      <c r="B93" s="2" t="s">
        <v>11</v>
      </c>
      <c r="C93" s="2" t="s">
        <v>76</v>
      </c>
      <c r="D93" s="2" t="s">
        <v>23</v>
      </c>
      <c r="E93" s="2" t="s">
        <v>15</v>
      </c>
      <c r="F93" s="17" t="str">
        <f>+Tabela1[[#This Row],[WK]]&amp;Tabela1[[#This Row],[PK]]&amp;Tabela1[[#This Row],[GK]]</f>
        <v>021406</v>
      </c>
      <c r="G93" s="2" t="s">
        <v>102</v>
      </c>
      <c r="H93" s="302">
        <f>TabIPW[[#This Row],[liczba mieszkańców ]]/$I$1*$H$2</f>
        <v>5.4107832852788141E-5</v>
      </c>
      <c r="I93" s="27">
        <v>17000</v>
      </c>
      <c r="J93" s="302">
        <f>TabIPW[[#This Row],[liczba mieszkańców w wieku 20-64]]/$K$1*$J$2</f>
        <v>4.2502820179140438E-5</v>
      </c>
      <c r="K93" s="27">
        <v>10539</v>
      </c>
      <c r="L93" s="302">
        <f>TabIPW[[#This Row],[iloczyn liczby mieszkańców i relacji przeciętnego miesięcznego wynagrodzenia brutto 
w danym powiecie do średniej krajowej]]/$M$1*$L$2</f>
        <v>1.6044184392450248E-4</v>
      </c>
      <c r="M93" s="27">
        <v>14586</v>
      </c>
      <c r="N93" s="302">
        <f>TabIPW[[#This Row],[liczba oddziałów w szkołach podstawowych]]/$O$1*$N$2</f>
        <v>5.8288610614192017E-5</v>
      </c>
      <c r="O93" s="27">
        <v>46</v>
      </c>
      <c r="P9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6.2768612586862183E-5</v>
      </c>
      <c r="Q93" s="27">
        <v>319</v>
      </c>
      <c r="R93" s="302">
        <f>TabIPW[[#This Row],[liczba gospodarstw domowych korzystających ze środowiskowej pomocy społecznej ]]/$S$1*$R$2</f>
        <v>4.5934584230493178E-5</v>
      </c>
      <c r="S93" s="27">
        <v>168</v>
      </c>
      <c r="T93" s="302">
        <f>TabIPW[[#This Row],[ilość wody dostarczonej i ścieków bytowych odprowadzonych siecią kanalizacyjną '[dam3']]]/$U$1*$T$2</f>
        <v>3.3912136609769236E-5</v>
      </c>
      <c r="U93" s="27">
        <v>831</v>
      </c>
      <c r="V93" s="302">
        <f>TabIPW[[#This Row],[iloczyn liczby mieszkańców i relacji przeciętnego miesięcznego wynagrodzenia brutto 
w danym powiecie do średniej krajowej2]]/$W$1*$V$2</f>
        <v>4.6795537811313233E-5</v>
      </c>
      <c r="W93" s="27">
        <f>TabIPW[[#This Row],[iloczyn liczby mieszkańców i relacji przeciętnego miesięcznego wynagrodzenia brutto 
w danym powiecie do średniej krajowej]]</f>
        <v>14586</v>
      </c>
    </row>
    <row r="94" spans="1:23" x14ac:dyDescent="0.3">
      <c r="A94" s="2" t="s">
        <v>10</v>
      </c>
      <c r="B94" s="2" t="s">
        <v>11</v>
      </c>
      <c r="C94" s="2" t="s">
        <v>76</v>
      </c>
      <c r="D94" s="2" t="s">
        <v>30</v>
      </c>
      <c r="E94" s="2" t="s">
        <v>19</v>
      </c>
      <c r="F94" s="17" t="str">
        <f>+Tabela1[[#This Row],[WK]]&amp;Tabela1[[#This Row],[PK]]&amp;Tabela1[[#This Row],[GK]]</f>
        <v>021407</v>
      </c>
      <c r="G94" s="2" t="s">
        <v>107</v>
      </c>
      <c r="H94" s="302">
        <f>TabIPW[[#This Row],[liczba mieszkańców ]]/$I$1*$H$2</f>
        <v>5.252915725896562E-5</v>
      </c>
      <c r="I94" s="27">
        <v>16504</v>
      </c>
      <c r="J94" s="302">
        <f>TabIPW[[#This Row],[liczba mieszkańców w wieku 20-64]]/$K$1*$J$2</f>
        <v>3.9365217550867241E-5</v>
      </c>
      <c r="K94" s="27">
        <v>9761</v>
      </c>
      <c r="L94" s="302">
        <f>TabIPW[[#This Row],[iloczyn liczby mieszkańców i relacji przeciętnego miesięcznego wynagrodzenia brutto 
w danym powiecie do średniej krajowej]]/$M$1*$L$2</f>
        <v>1.5576071718411698E-4</v>
      </c>
      <c r="M94" s="27">
        <v>14160.431999999999</v>
      </c>
      <c r="N94" s="302">
        <f>TabIPW[[#This Row],[liczba oddziałów w szkołach podstawowych]]/$O$1*$N$2</f>
        <v>9.5035778175313061E-5</v>
      </c>
      <c r="O94" s="27">
        <v>75</v>
      </c>
      <c r="P9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1.3163699630285518E-4</v>
      </c>
      <c r="Q94" s="27">
        <v>669</v>
      </c>
      <c r="R94" s="302">
        <f>TabIPW[[#This Row],[liczba gospodarstw domowych korzystających ze środowiskowej pomocy społecznej ]]/$S$1*$R$2</f>
        <v>4.6208004374722307E-5</v>
      </c>
      <c r="S94" s="27">
        <v>169</v>
      </c>
      <c r="T94" s="302">
        <f>TabIPW[[#This Row],[ilość wody dostarczonej i ścieków bytowych odprowadzonych siecią kanalizacyjną '[dam3']]]/$U$1*$T$2</f>
        <v>4.5044785066020796E-5</v>
      </c>
      <c r="U94" s="27">
        <v>1103.8</v>
      </c>
      <c r="V94" s="302">
        <f>TabIPW[[#This Row],[iloczyn liczby mieszkańców i relacji przeciętnego miesięcznego wynagrodzenia brutto 
w danym powiecie do średniej krajowej2]]/$W$1*$V$2</f>
        <v>4.54302091787008E-5</v>
      </c>
      <c r="W94" s="27">
        <f>TabIPW[[#This Row],[iloczyn liczby mieszkańców i relacji przeciętnego miesięcznego wynagrodzenia brutto 
w danym powiecie do średniej krajowej]]</f>
        <v>14160.431999999999</v>
      </c>
    </row>
    <row r="95" spans="1:23" x14ac:dyDescent="0.3">
      <c r="A95" s="2" t="s">
        <v>10</v>
      </c>
      <c r="B95" s="2" t="s">
        <v>11</v>
      </c>
      <c r="C95" s="2" t="s">
        <v>76</v>
      </c>
      <c r="D95" s="2" t="s">
        <v>54</v>
      </c>
      <c r="E95" s="2" t="s">
        <v>19</v>
      </c>
      <c r="F95" s="17" t="str">
        <f>+Tabela1[[#This Row],[WK]]&amp;Tabela1[[#This Row],[PK]]&amp;Tabela1[[#This Row],[GK]]</f>
        <v>021408</v>
      </c>
      <c r="G95" s="2" t="s">
        <v>108</v>
      </c>
      <c r="H95" s="302">
        <f>TabIPW[[#This Row],[liczba mieszkańców ]]/$I$1*$H$2</f>
        <v>3.9470072659260336E-5</v>
      </c>
      <c r="I95" s="27">
        <v>12401</v>
      </c>
      <c r="J95" s="302">
        <f>TabIPW[[#This Row],[liczba mieszkańców w wieku 20-64]]/$K$1*$J$2</f>
        <v>3.0016936198248626E-5</v>
      </c>
      <c r="K95" s="27">
        <v>7443</v>
      </c>
      <c r="L95" s="302">
        <f>TabIPW[[#This Row],[iloczyn liczby mieszkańców i relacji przeciętnego miesięcznego wynagrodzenia brutto 
w danym powiecie do średniej krajowej]]/$M$1*$L$2</f>
        <v>1.1703760626516211E-4</v>
      </c>
      <c r="M95" s="27">
        <v>10640.058000000001</v>
      </c>
      <c r="N95" s="302">
        <f>TabIPW[[#This Row],[liczba oddziałów w szkołach podstawowych]]/$O$1*$N$2</f>
        <v>6.2090041741204538E-5</v>
      </c>
      <c r="O95" s="27">
        <v>49</v>
      </c>
      <c r="P9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8.8938598398939539E-5</v>
      </c>
      <c r="Q95" s="27">
        <v>452</v>
      </c>
      <c r="R95" s="302">
        <f>TabIPW[[#This Row],[liczba gospodarstw domowych korzystających ze środowiskowej pomocy społecznej ]]/$S$1*$R$2</f>
        <v>1.5584948221060185E-5</v>
      </c>
      <c r="S95" s="27">
        <v>57</v>
      </c>
      <c r="T95" s="302">
        <f>TabIPW[[#This Row],[ilość wody dostarczonej i ścieków bytowych odprowadzonych siecią kanalizacyjną '[dam3']]]/$U$1*$T$2</f>
        <v>3.3406107134485072E-5</v>
      </c>
      <c r="U95" s="27">
        <v>818.59999999999991</v>
      </c>
      <c r="V95" s="302">
        <f>TabIPW[[#This Row],[iloczyn liczby mieszkańców i relacji przeciętnego miesięcznego wynagrodzenia brutto 
w danym powiecie do średniej krajowej2]]/$W$1*$V$2</f>
        <v>3.4135968494005619E-5</v>
      </c>
      <c r="W95" s="27">
        <f>TabIPW[[#This Row],[iloczyn liczby mieszkańców i relacji przeciętnego miesięcznego wynagrodzenia brutto 
w danym powiecie do średniej krajowej]]</f>
        <v>10640.058000000001</v>
      </c>
    </row>
    <row r="96" spans="1:23" x14ac:dyDescent="0.3">
      <c r="A96" s="2" t="s">
        <v>10</v>
      </c>
      <c r="B96" s="2" t="s">
        <v>11</v>
      </c>
      <c r="C96" s="2" t="s">
        <v>109</v>
      </c>
      <c r="D96" s="2" t="s">
        <v>12</v>
      </c>
      <c r="E96" s="2" t="s">
        <v>13</v>
      </c>
      <c r="F96" s="17" t="str">
        <f>+Tabela1[[#This Row],[WK]]&amp;Tabela1[[#This Row],[PK]]&amp;Tabela1[[#This Row],[GK]]</f>
        <v>021501</v>
      </c>
      <c r="G96" s="2" t="s">
        <v>110</v>
      </c>
      <c r="H96" s="302">
        <f>TabIPW[[#This Row],[liczba mieszkańców ]]/$I$1*$H$2</f>
        <v>1.0480368942215341E-4</v>
      </c>
      <c r="I96" s="27">
        <v>32928</v>
      </c>
      <c r="J96" s="302">
        <f>TabIPW[[#This Row],[liczba mieszkańców w wieku 20-64]]/$K$1*$J$2</f>
        <v>7.6064682740181023E-5</v>
      </c>
      <c r="K96" s="27">
        <v>18861</v>
      </c>
      <c r="L96" s="302">
        <f>TabIPW[[#This Row],[iloczyn liczby mieszkańców i relacji przeciętnego miesięcznego wynagrodzenia brutto 
w danym powiecie do średniej krajowej]]/$M$1*$L$2</f>
        <v>3.2923854342534832E-4</v>
      </c>
      <c r="M96" s="27">
        <v>29931.552000000003</v>
      </c>
      <c r="N96" s="302">
        <f>TabIPW[[#This Row],[liczba oddziałów w szkołach podstawowych]]/$O$1*$N$2</f>
        <v>2.5216159809183066E-4</v>
      </c>
      <c r="O96" s="27">
        <v>199</v>
      </c>
      <c r="P9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3.1285922888122535E-4</v>
      </c>
      <c r="Q96" s="27">
        <v>1590</v>
      </c>
      <c r="R96" s="302">
        <f>TabIPW[[#This Row],[liczba gospodarstw domowych korzystających ze środowiskowej pomocy społecznej ]]/$S$1*$R$2</f>
        <v>7.0542397211114535E-5</v>
      </c>
      <c r="S96" s="27">
        <v>258</v>
      </c>
      <c r="T96" s="302">
        <f>TabIPW[[#This Row],[ilość wody dostarczonej i ścieków bytowych odprowadzonych siecią kanalizacyjną '[dam3']]]/$U$1*$T$2</f>
        <v>1.540002766838582E-4</v>
      </c>
      <c r="U96" s="27">
        <v>3773.7</v>
      </c>
      <c r="V96" s="302">
        <f>TabIPW[[#This Row],[iloczyn liczby mieszkańców i relacji przeciętnego miesięcznego wynagrodzenia brutto 
w danym powiecie do średniej krajowej2]]/$W$1*$V$2</f>
        <v>9.6027908499059938E-5</v>
      </c>
      <c r="W96" s="27">
        <f>TabIPW[[#This Row],[iloczyn liczby mieszkańców i relacji przeciętnego miesięcznego wynagrodzenia brutto 
w danym powiecie do średniej krajowej]]</f>
        <v>29931.552000000003</v>
      </c>
    </row>
    <row r="97" spans="1:23" x14ac:dyDescent="0.3">
      <c r="A97" s="2" t="s">
        <v>10</v>
      </c>
      <c r="B97" s="2" t="s">
        <v>11</v>
      </c>
      <c r="C97" s="2" t="s">
        <v>109</v>
      </c>
      <c r="D97" s="2" t="s">
        <v>11</v>
      </c>
      <c r="E97" s="2" t="s">
        <v>15</v>
      </c>
      <c r="F97" s="17" t="str">
        <f>+Tabela1[[#This Row],[WK]]&amp;Tabela1[[#This Row],[PK]]&amp;Tabela1[[#This Row],[GK]]</f>
        <v>021502</v>
      </c>
      <c r="G97" s="2" t="s">
        <v>111</v>
      </c>
      <c r="H97" s="302">
        <f>TabIPW[[#This Row],[liczba mieszkańców ]]/$I$1*$H$2</f>
        <v>1.5283871374064039E-5</v>
      </c>
      <c r="I97" s="27">
        <v>4802</v>
      </c>
      <c r="J97" s="302">
        <f>TabIPW[[#This Row],[liczba mieszkańców w wieku 20-64]]/$K$1*$J$2</f>
        <v>1.1981770448071566E-5</v>
      </c>
      <c r="K97" s="27">
        <v>2971</v>
      </c>
      <c r="L97" s="302">
        <f>TabIPW[[#This Row],[iloczyn liczby mieszkańców i relacji przeciętnego miesięcznego wynagrodzenia brutto 
w danym powiecie do średniej krajowej]]/$M$1*$L$2</f>
        <v>4.8013954249529962E-5</v>
      </c>
      <c r="M97" s="27">
        <v>4365.018</v>
      </c>
      <c r="N97" s="302">
        <f>TabIPW[[#This Row],[liczba oddziałów w szkołach podstawowych]]/$O$1*$N$2</f>
        <v>3.8014311270125227E-5</v>
      </c>
      <c r="O97" s="27">
        <v>30</v>
      </c>
      <c r="P9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3.5024492289847872E-5</v>
      </c>
      <c r="Q97" s="27">
        <v>178</v>
      </c>
      <c r="R97" s="302">
        <f>TabIPW[[#This Row],[liczba gospodarstw domowych korzystających ze środowiskowej pomocy społecznej ]]/$S$1*$R$2</f>
        <v>1.7225469086434943E-5</v>
      </c>
      <c r="S97" s="27">
        <v>63</v>
      </c>
      <c r="T97" s="302">
        <f>TabIPW[[#This Row],[ilość wody dostarczonej i ścieków bytowych odprowadzonych siecią kanalizacyjną '[dam3']]]/$U$1*$T$2</f>
        <v>7.9128318756128211E-6</v>
      </c>
      <c r="U97" s="27">
        <v>193.89999999999998</v>
      </c>
      <c r="V97" s="302">
        <f>TabIPW[[#This Row],[iloczyn liczby mieszkańców i relacji przeciętnego miesięcznego wynagrodzenia brutto 
w danym powiecie do średniej krajowej2]]/$W$1*$V$2</f>
        <v>1.400406998944624E-5</v>
      </c>
      <c r="W97" s="27">
        <f>TabIPW[[#This Row],[iloczyn liczby mieszkańców i relacji przeciętnego miesięcznego wynagrodzenia brutto 
w danym powiecie do średniej krajowej]]</f>
        <v>4365.018</v>
      </c>
    </row>
    <row r="98" spans="1:23" x14ac:dyDescent="0.3">
      <c r="A98" s="2" t="s">
        <v>10</v>
      </c>
      <c r="B98" s="2" t="s">
        <v>11</v>
      </c>
      <c r="C98" s="2" t="s">
        <v>109</v>
      </c>
      <c r="D98" s="2" t="s">
        <v>16</v>
      </c>
      <c r="E98" s="2" t="s">
        <v>19</v>
      </c>
      <c r="F98" s="17" t="str">
        <f>+Tabela1[[#This Row],[WK]]&amp;Tabela1[[#This Row],[PK]]&amp;Tabela1[[#This Row],[GK]]</f>
        <v>021503</v>
      </c>
      <c r="G98" s="2" t="s">
        <v>112</v>
      </c>
      <c r="H98" s="302">
        <f>TabIPW[[#This Row],[liczba mieszkańców ]]/$I$1*$H$2</f>
        <v>7.5887826982883988E-5</v>
      </c>
      <c r="I98" s="27">
        <v>23843</v>
      </c>
      <c r="J98" s="302">
        <f>TabIPW[[#This Row],[liczba mieszkańców w wieku 20-64]]/$K$1*$J$2</f>
        <v>5.525084319709878E-5</v>
      </c>
      <c r="K98" s="27">
        <v>13700</v>
      </c>
      <c r="L98" s="302">
        <f>TabIPW[[#This Row],[iloczyn liczby mieszkańców i relacji przeciętnego miesięcznego wynagrodzenia brutto 
w danym powiecie do średniej krajowej]]/$M$1*$L$2</f>
        <v>2.3839998150177905E-4</v>
      </c>
      <c r="M98" s="27">
        <v>21673.287</v>
      </c>
      <c r="N98" s="302">
        <f>TabIPW[[#This Row],[liczba oddziałów w szkołach podstawowych]]/$O$1*$N$2</f>
        <v>1.431872391174717E-4</v>
      </c>
      <c r="O98" s="27">
        <v>113</v>
      </c>
      <c r="P9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1.9243794078354617E-4</v>
      </c>
      <c r="Q98" s="27">
        <v>978</v>
      </c>
      <c r="R98" s="302">
        <f>TabIPW[[#This Row],[liczba gospodarstw domowych korzystających ze środowiskowej pomocy społecznej ]]/$S$1*$R$2</f>
        <v>9.1048908028298981E-5</v>
      </c>
      <c r="S98" s="27">
        <v>333</v>
      </c>
      <c r="T98" s="302">
        <f>TabIPW[[#This Row],[ilość wody dostarczonej i ścieków bytowych odprowadzonych siecią kanalizacyjną '[dam3']]]/$U$1*$T$2</f>
        <v>8.6580010867974016E-5</v>
      </c>
      <c r="U98" s="27">
        <v>2121.6</v>
      </c>
      <c r="V98" s="302">
        <f>TabIPW[[#This Row],[iloczyn liczby mieszkańców i relacji przeciętnego miesięcznego wynagrodzenia brutto 
w danym powiecie do średniej krajowej2]]/$W$1*$V$2</f>
        <v>6.9533327938018903E-5</v>
      </c>
      <c r="W98" s="27">
        <f>TabIPW[[#This Row],[iloczyn liczby mieszkańców i relacji przeciętnego miesięcznego wynagrodzenia brutto 
w danym powiecie do średniej krajowej]]</f>
        <v>21673.287</v>
      </c>
    </row>
    <row r="99" spans="1:23" x14ac:dyDescent="0.3">
      <c r="A99" s="2" t="s">
        <v>10</v>
      </c>
      <c r="B99" s="2" t="s">
        <v>11</v>
      </c>
      <c r="C99" s="2" t="s">
        <v>109</v>
      </c>
      <c r="D99" s="2" t="s">
        <v>18</v>
      </c>
      <c r="E99" s="2" t="s">
        <v>15</v>
      </c>
      <c r="F99" s="17" t="str">
        <f>+Tabela1[[#This Row],[WK]]&amp;Tabela1[[#This Row],[PK]]&amp;Tabela1[[#This Row],[GK]]</f>
        <v>021504</v>
      </c>
      <c r="G99" s="2" t="s">
        <v>110</v>
      </c>
      <c r="H99" s="302">
        <f>TabIPW[[#This Row],[liczba mieszkańców ]]/$I$1*$H$2</f>
        <v>5.0520801816018011E-5</v>
      </c>
      <c r="I99" s="27">
        <v>15873</v>
      </c>
      <c r="J99" s="302">
        <f>TabIPW[[#This Row],[liczba mieszkańców w wieku 20-64]]/$K$1*$J$2</f>
        <v>3.9159539229476584E-5</v>
      </c>
      <c r="K99" s="27">
        <v>9710</v>
      </c>
      <c r="L99" s="302">
        <f>TabIPW[[#This Row],[iloczyn liczby mieszkańców i relacji przeciętnego miesięcznego wynagrodzenia brutto 
w danym powiecie do średniej krajowej]]/$M$1*$L$2</f>
        <v>1.5871001578567041E-4</v>
      </c>
      <c r="M99" s="27">
        <v>14428.557000000003</v>
      </c>
      <c r="N99" s="302">
        <f>TabIPW[[#This Row],[liczba oddziałów w szkołach podstawowych]]/$O$1*$N$2</f>
        <v>9.3768634466308905E-5</v>
      </c>
      <c r="O99" s="27">
        <v>74</v>
      </c>
      <c r="P9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8.8545064777705281E-5</v>
      </c>
      <c r="Q99" s="27">
        <v>450</v>
      </c>
      <c r="R99" s="302">
        <f>TabIPW[[#This Row],[liczba gospodarstw domowych korzystających ze środowiskowej pomocy społecznej ]]/$S$1*$R$2</f>
        <v>5.6051129566970843E-5</v>
      </c>
      <c r="S99" s="27">
        <v>205</v>
      </c>
      <c r="T99" s="302">
        <f>TabIPW[[#This Row],[ilość wody dostarczonej i ścieków bytowych odprowadzonych siecią kanalizacyjną '[dam3']]]/$U$1*$T$2</f>
        <v>5.2749491915508672E-5</v>
      </c>
      <c r="U99" s="27">
        <v>1292.5999999999999</v>
      </c>
      <c r="V99" s="302">
        <f>TabIPW[[#This Row],[iloczyn liczby mieszkańców i relacji przeciętnego miesięcznego wynagrodzenia brutto 
w danym powiecie do średniej krajowej2]]/$W$1*$V$2</f>
        <v>4.629042127082054E-5</v>
      </c>
      <c r="W99" s="27">
        <f>TabIPW[[#This Row],[iloczyn liczby mieszkańców i relacji przeciętnego miesięcznego wynagrodzenia brutto 
w danym powiecie do średniej krajowej]]</f>
        <v>14428.557000000003</v>
      </c>
    </row>
    <row r="100" spans="1:23" x14ac:dyDescent="0.3">
      <c r="A100" s="2" t="s">
        <v>10</v>
      </c>
      <c r="B100" s="2" t="s">
        <v>11</v>
      </c>
      <c r="C100" s="2" t="s">
        <v>113</v>
      </c>
      <c r="D100" s="2" t="s">
        <v>12</v>
      </c>
      <c r="E100" s="2" t="s">
        <v>19</v>
      </c>
      <c r="F100" s="17" t="str">
        <f>+Tabela1[[#This Row],[WK]]&amp;Tabela1[[#This Row],[PK]]&amp;Tabela1[[#This Row],[GK]]</f>
        <v>021601</v>
      </c>
      <c r="G100" s="2" t="s">
        <v>114</v>
      </c>
      <c r="H100" s="302">
        <f>TabIPW[[#This Row],[liczba mieszkańców ]]/$I$1*$H$2</f>
        <v>3.9183619426510282E-5</v>
      </c>
      <c r="I100" s="27">
        <v>12311</v>
      </c>
      <c r="J100" s="302">
        <f>TabIPW[[#This Row],[liczba mieszkańców w wieku 20-64]]/$K$1*$J$2</f>
        <v>2.923455199531161E-5</v>
      </c>
      <c r="K100" s="27">
        <v>7249</v>
      </c>
      <c r="L100" s="302">
        <f>TabIPW[[#This Row],[iloczyn liczby mieszkańców i relacji przeciętnego miesięcznego wynagrodzenia brutto 
w danym powiecie do średniej krajowej]]/$M$1*$L$2</f>
        <v>1.2905287002252066E-4</v>
      </c>
      <c r="M100" s="27">
        <v>11732.383</v>
      </c>
      <c r="N100" s="302">
        <f>TabIPW[[#This Row],[liczba oddziałów w szkołach podstawowych]]/$O$1*$N$2</f>
        <v>6.8425760286225411E-5</v>
      </c>
      <c r="O100" s="27">
        <v>54</v>
      </c>
      <c r="P10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8.2838827269808723E-5</v>
      </c>
      <c r="Q100" s="27">
        <v>421</v>
      </c>
      <c r="R100" s="302">
        <f>TabIPW[[#This Row],[liczba gospodarstw domowych korzystających ze środowiskowej pomocy społecznej ]]/$S$1*$R$2</f>
        <v>5.167640725930483E-5</v>
      </c>
      <c r="S100" s="27">
        <v>189</v>
      </c>
      <c r="T100" s="302">
        <f>TabIPW[[#This Row],[ilość wody dostarczonej i ścieków bytowych odprowadzonych siecią kanalizacyjną '[dam3']]]/$U$1*$T$2</f>
        <v>2.5130076683869908E-5</v>
      </c>
      <c r="U100" s="27">
        <v>615.79999999999995</v>
      </c>
      <c r="V100" s="302">
        <f>TabIPW[[#This Row],[iloczyn liczby mieszkańców i relacji przeciętnego miesięcznego wynagrodzenia brutto 
w danym powiecie do średniej krajowej2]]/$W$1*$V$2</f>
        <v>3.7640420423235199E-5</v>
      </c>
      <c r="W100" s="27">
        <f>TabIPW[[#This Row],[iloczyn liczby mieszkańców i relacji przeciętnego miesięcznego wynagrodzenia brutto 
w danym powiecie do średniej krajowej]]</f>
        <v>11732.383</v>
      </c>
    </row>
    <row r="101" spans="1:23" x14ac:dyDescent="0.3">
      <c r="A101" s="2" t="s">
        <v>10</v>
      </c>
      <c r="B101" s="2" t="s">
        <v>11</v>
      </c>
      <c r="C101" s="2" t="s">
        <v>113</v>
      </c>
      <c r="D101" s="2" t="s">
        <v>11</v>
      </c>
      <c r="E101" s="2" t="s">
        <v>15</v>
      </c>
      <c r="F101" s="17" t="str">
        <f>+Tabela1[[#This Row],[WK]]&amp;Tabela1[[#This Row],[PK]]&amp;Tabela1[[#This Row],[GK]]</f>
        <v>021602</v>
      </c>
      <c r="G101" s="2" t="s">
        <v>115</v>
      </c>
      <c r="H101" s="302">
        <f>TabIPW[[#This Row],[liczba mieszkańców ]]/$I$1*$H$2</f>
        <v>1.1728668474266135E-5</v>
      </c>
      <c r="I101" s="27">
        <v>3685</v>
      </c>
      <c r="J101" s="302">
        <f>TabIPW[[#This Row],[liczba mieszkańców w wieku 20-64]]/$K$1*$J$2</f>
        <v>8.815937461960432E-6</v>
      </c>
      <c r="K101" s="27">
        <v>2186</v>
      </c>
      <c r="L101" s="302">
        <f>TabIPW[[#This Row],[iloczyn liczby mieszkańców i relacji przeciętnego miesięcznego wynagrodzenia brutto 
w danym powiecie do średniej krajowej]]/$M$1*$L$2</f>
        <v>3.8628854360570921E-5</v>
      </c>
      <c r="M101" s="27">
        <v>3511.8049999999998</v>
      </c>
      <c r="N101" s="302">
        <f>TabIPW[[#This Row],[liczba oddziałów w szkołach podstawowych]]/$O$1*$N$2</f>
        <v>1.9007155635062614E-5</v>
      </c>
      <c r="O101" s="27">
        <v>15</v>
      </c>
      <c r="P10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2.8531187539482816E-5</v>
      </c>
      <c r="Q101" s="27">
        <v>145</v>
      </c>
      <c r="R101" s="302">
        <f>TabIPW[[#This Row],[liczba gospodarstw domowych korzystających ze środowiskowej pomocy społecznej ]]/$S$1*$R$2</f>
        <v>1.8045729519122321E-5</v>
      </c>
      <c r="S101" s="27">
        <v>66</v>
      </c>
      <c r="T101" s="302">
        <f>TabIPW[[#This Row],[ilość wody dostarczonej i ścieków bytowych odprowadzonych siecią kanalizacyjną '[dam3']]]/$U$1*$T$2</f>
        <v>8.9656996548330944E-6</v>
      </c>
      <c r="U101" s="27">
        <v>219.7</v>
      </c>
      <c r="V101" s="302">
        <f>TabIPW[[#This Row],[iloczyn liczby mieszkańców i relacji przeciętnego miesięcznego wynagrodzenia brutto 
w danym powiecie do średniej krajowej2]]/$W$1*$V$2</f>
        <v>1.1266749188499855E-5</v>
      </c>
      <c r="W101" s="27">
        <f>TabIPW[[#This Row],[iloczyn liczby mieszkańców i relacji przeciętnego miesięcznego wynagrodzenia brutto 
w danym powiecie do średniej krajowej]]</f>
        <v>3511.8049999999998</v>
      </c>
    </row>
    <row r="102" spans="1:23" x14ac:dyDescent="0.3">
      <c r="A102" s="2" t="s">
        <v>10</v>
      </c>
      <c r="B102" s="2" t="s">
        <v>11</v>
      </c>
      <c r="C102" s="2" t="s">
        <v>113</v>
      </c>
      <c r="D102" s="2" t="s">
        <v>16</v>
      </c>
      <c r="E102" s="2" t="s">
        <v>15</v>
      </c>
      <c r="F102" s="17" t="str">
        <f>+Tabela1[[#This Row],[WK]]&amp;Tabela1[[#This Row],[PK]]&amp;Tabela1[[#This Row],[GK]]</f>
        <v>021603</v>
      </c>
      <c r="G102" s="2" t="s">
        <v>116</v>
      </c>
      <c r="H102" s="302">
        <f>TabIPW[[#This Row],[liczba mieszkańców ]]/$I$1*$H$2</f>
        <v>1.6824353203519892E-5</v>
      </c>
      <c r="I102" s="27">
        <v>5286</v>
      </c>
      <c r="J102" s="302">
        <f>TabIPW[[#This Row],[liczba mieszkańców w wieku 20-64]]/$K$1*$J$2</f>
        <v>1.2933536798036188E-5</v>
      </c>
      <c r="K102" s="27">
        <v>3207</v>
      </c>
      <c r="L102" s="302">
        <f>TabIPW[[#This Row],[iloczyn liczby mieszkańców i relacji przeciętnego miesięcznego wynagrodzenia brutto 
w danym powiecie do średniej krajowej]]/$M$1*$L$2</f>
        <v>5.5411702618718559E-5</v>
      </c>
      <c r="M102" s="27">
        <v>5037.558</v>
      </c>
      <c r="N102" s="302">
        <f>TabIPW[[#This Row],[liczba oddziałów w szkołach podstawowych]]/$O$1*$N$2</f>
        <v>3.4212880143112706E-5</v>
      </c>
      <c r="O102" s="27">
        <v>27</v>
      </c>
      <c r="P10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3.9156595312807448E-5</v>
      </c>
      <c r="Q102" s="27">
        <v>199</v>
      </c>
      <c r="R102" s="302">
        <f>TabIPW[[#This Row],[liczba gospodarstw domowych korzystających ze środowiskowej pomocy społecznej ]]/$S$1*$R$2</f>
        <v>1.9412830240267953E-5</v>
      </c>
      <c r="S102" s="27">
        <v>71</v>
      </c>
      <c r="T102" s="302">
        <f>TabIPW[[#This Row],[ilość wody dostarczonej i ścieków bytowych odprowadzonych siecią kanalizacyjną '[dam3']]]/$U$1*$T$2</f>
        <v>1.2985369277050026E-5</v>
      </c>
      <c r="U102" s="27">
        <v>318.2</v>
      </c>
      <c r="V102" s="302">
        <f>TabIPW[[#This Row],[iloczyn liczby mieszkańców i relacji przeciętnego miesięcznego wynagrodzenia brutto 
w danym powiecie do średniej krajowej2]]/$W$1*$V$2</f>
        <v>1.6161746597126248E-5</v>
      </c>
      <c r="W102" s="27">
        <f>TabIPW[[#This Row],[iloczyn liczby mieszkańców i relacji przeciętnego miesięcznego wynagrodzenia brutto 
w danym powiecie do średniej krajowej]]</f>
        <v>5037.558</v>
      </c>
    </row>
    <row r="103" spans="1:23" x14ac:dyDescent="0.3">
      <c r="A103" s="2" t="s">
        <v>10</v>
      </c>
      <c r="B103" s="2" t="s">
        <v>11</v>
      </c>
      <c r="C103" s="2" t="s">
        <v>113</v>
      </c>
      <c r="D103" s="2" t="s">
        <v>18</v>
      </c>
      <c r="E103" s="2" t="s">
        <v>19</v>
      </c>
      <c r="F103" s="17" t="str">
        <f>+Tabela1[[#This Row],[WK]]&amp;Tabela1[[#This Row],[PK]]&amp;Tabela1[[#This Row],[GK]]</f>
        <v>021604</v>
      </c>
      <c r="G103" s="2" t="s">
        <v>117</v>
      </c>
      <c r="H103" s="302">
        <f>TabIPW[[#This Row],[liczba mieszkańców ]]/$I$1*$H$2</f>
        <v>8.4494155220174517E-5</v>
      </c>
      <c r="I103" s="27">
        <v>26547</v>
      </c>
      <c r="J103" s="302">
        <f>TabIPW[[#This Row],[liczba mieszkańców w wieku 20-64]]/$K$1*$J$2</f>
        <v>6.4619289091030193E-5</v>
      </c>
      <c r="K103" s="27">
        <v>16023</v>
      </c>
      <c r="L103" s="302">
        <f>TabIPW[[#This Row],[iloczyn liczby mieszkańców i relacji przeciętnego miesięcznego wynagrodzenia brutto 
w danym powiecie do średniej krajowej]]/$M$1*$L$2</f>
        <v>2.7828499232295152E-4</v>
      </c>
      <c r="M103" s="27">
        <v>25299.291000000001</v>
      </c>
      <c r="N103" s="302">
        <f>TabIPW[[#This Row],[liczba oddziałów w szkołach podstawowych]]/$O$1*$N$2</f>
        <v>1.6219439475253429E-4</v>
      </c>
      <c r="O103" s="27">
        <v>128</v>
      </c>
      <c r="P10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2.3061070204326799E-4</v>
      </c>
      <c r="Q103" s="27">
        <v>1172</v>
      </c>
      <c r="R103" s="302">
        <f>TabIPW[[#This Row],[liczba gospodarstw domowych korzystających ze środowiskowej pomocy społecznej ]]/$S$1*$R$2</f>
        <v>1.4026453398954168E-4</v>
      </c>
      <c r="S103" s="27">
        <v>513</v>
      </c>
      <c r="T103" s="302">
        <f>TabIPW[[#This Row],[ilość wody dostarczonej i ścieków bytowych odprowadzonych siecią kanalizacyjną '[dam3']]]/$U$1*$T$2</f>
        <v>9.3729717647795407E-5</v>
      </c>
      <c r="U103" s="27">
        <v>2296.8000000000002</v>
      </c>
      <c r="V103" s="302">
        <f>TabIPW[[#This Row],[iloczyn liczby mieszkańców i relacji przeciętnego miesięcznego wynagrodzenia brutto 
w danym powiecie do średniej krajowej2]]/$W$1*$V$2</f>
        <v>8.1166456094194207E-5</v>
      </c>
      <c r="W103" s="27">
        <f>TabIPW[[#This Row],[iloczyn liczby mieszkańców i relacji przeciętnego miesięcznego wynagrodzenia brutto 
w danym powiecie do średniej krajowej]]</f>
        <v>25299.291000000001</v>
      </c>
    </row>
    <row r="104" spans="1:23" x14ac:dyDescent="0.3">
      <c r="A104" s="2" t="s">
        <v>10</v>
      </c>
      <c r="B104" s="2" t="s">
        <v>11</v>
      </c>
      <c r="C104" s="2" t="s">
        <v>113</v>
      </c>
      <c r="D104" s="2" t="s">
        <v>21</v>
      </c>
      <c r="E104" s="2" t="s">
        <v>19</v>
      </c>
      <c r="F104" s="17" t="str">
        <f>+Tabela1[[#This Row],[WK]]&amp;Tabela1[[#This Row],[PK]]&amp;Tabela1[[#This Row],[GK]]</f>
        <v>021605</v>
      </c>
      <c r="G104" s="2" t="s">
        <v>118</v>
      </c>
      <c r="H104" s="302">
        <f>TabIPW[[#This Row],[liczba mieszkańców ]]/$I$1*$H$2</f>
        <v>2.4240309118049088E-5</v>
      </c>
      <c r="I104" s="27">
        <v>7616</v>
      </c>
      <c r="J104" s="302">
        <f>TabIPW[[#This Row],[liczba mieszkańców w wieku 20-64]]/$K$1*$J$2</f>
        <v>1.8446522392958378E-5</v>
      </c>
      <c r="K104" s="27">
        <v>4574</v>
      </c>
      <c r="L104" s="302">
        <f>TabIPW[[#This Row],[iloczyn liczby mieszkańców i relacji przeciętnego miesięcznego wynagrodzenia brutto 
w danym powiecie do średniej krajowej]]/$M$1*$L$2</f>
        <v>7.9836459921331907E-5</v>
      </c>
      <c r="M104" s="27">
        <v>7258.0479999999989</v>
      </c>
      <c r="N104" s="302">
        <f>TabIPW[[#This Row],[liczba oddziałów w szkołach podstawowych]]/$O$1*$N$2</f>
        <v>4.3082886106141924E-5</v>
      </c>
      <c r="O104" s="27">
        <v>34</v>
      </c>
      <c r="P10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4.2108097472064292E-5</v>
      </c>
      <c r="Q104" s="27">
        <v>214</v>
      </c>
      <c r="R104" s="302">
        <f>TabIPW[[#This Row],[liczba gospodarstw domowych korzystających ze środowiskowej pomocy społecznej ]]/$S$1*$R$2</f>
        <v>4.1559861922827165E-5</v>
      </c>
      <c r="S104" s="27">
        <v>152</v>
      </c>
      <c r="T104" s="302">
        <f>TabIPW[[#This Row],[ilość wody dostarczonej i ścieków bytowych odprowadzonych siecią kanalizacyjną '[dam3']]]/$U$1*$T$2</f>
        <v>1.6307207929318638E-5</v>
      </c>
      <c r="U104" s="27">
        <v>399.6</v>
      </c>
      <c r="V104" s="302">
        <f>TabIPW[[#This Row],[iloczyn liczby mieszkańców i relacji przeciętnego miesięcznego wynagrodzenia brutto 
w danym powiecie do średniej krajowej2]]/$W$1*$V$2</f>
        <v>2.3285634143721809E-5</v>
      </c>
      <c r="W104" s="27">
        <f>TabIPW[[#This Row],[iloczyn liczby mieszkańców i relacji przeciętnego miesięcznego wynagrodzenia brutto 
w danym powiecie do średniej krajowej]]</f>
        <v>7258.0479999999989</v>
      </c>
    </row>
    <row r="105" spans="1:23" x14ac:dyDescent="0.3">
      <c r="A105" s="2" t="s">
        <v>10</v>
      </c>
      <c r="B105" s="2" t="s">
        <v>11</v>
      </c>
      <c r="C105" s="2" t="s">
        <v>113</v>
      </c>
      <c r="D105" s="2" t="s">
        <v>23</v>
      </c>
      <c r="E105" s="2" t="s">
        <v>15</v>
      </c>
      <c r="F105" s="17" t="str">
        <f>+Tabela1[[#This Row],[WK]]&amp;Tabela1[[#This Row],[PK]]&amp;Tabela1[[#This Row],[GK]]</f>
        <v>021606</v>
      </c>
      <c r="G105" s="2" t="s">
        <v>119</v>
      </c>
      <c r="H105" s="302">
        <f>TabIPW[[#This Row],[liczba mieszkańców ]]/$I$1*$H$2</f>
        <v>1.657609373513651E-5</v>
      </c>
      <c r="I105" s="27">
        <v>5208</v>
      </c>
      <c r="J105" s="302">
        <f>TabIPW[[#This Row],[liczba mieszkańców w wieku 20-64]]/$K$1*$J$2</f>
        <v>1.2195514585987349E-5</v>
      </c>
      <c r="K105" s="27">
        <v>3024</v>
      </c>
      <c r="L105" s="302">
        <f>TabIPW[[#This Row],[iloczyn liczby mieszkańców i relacji przeciętnego miesięcznego wynagrodzenia brutto 
w danym powiecie do średniej krajowej]]/$M$1*$L$2</f>
        <v>5.4594049799146089E-5</v>
      </c>
      <c r="M105" s="27">
        <v>4963.2239999999993</v>
      </c>
      <c r="N105" s="302">
        <f>TabIPW[[#This Row],[liczba oddziałów w szkołach podstawowych]]/$O$1*$N$2</f>
        <v>2.9144305307096008E-5</v>
      </c>
      <c r="O105" s="27">
        <v>23</v>
      </c>
      <c r="P10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3.6992160396019099E-5</v>
      </c>
      <c r="Q105" s="27">
        <v>188</v>
      </c>
      <c r="R105" s="302">
        <f>TabIPW[[#This Row],[liczba gospodarstw domowych korzystających ze środowiskowej pomocy społecznej ]]/$S$1*$R$2</f>
        <v>1.4217847499914556E-5</v>
      </c>
      <c r="S105" s="27">
        <v>52</v>
      </c>
      <c r="T105" s="302">
        <f>TabIPW[[#This Row],[ilość wody dostarczonej i ścieków bytowych odprowadzonych siecią kanalizacyjną '[dam3']]]/$U$1*$T$2</f>
        <v>1.2483420684631057E-5</v>
      </c>
      <c r="U105" s="27">
        <v>305.89999999999998</v>
      </c>
      <c r="V105" s="302">
        <f>TabIPW[[#This Row],[iloczyn liczby mieszkańców i relacji przeciętnego miesięcznego wynagrodzenia brutto 
w danym powiecie do średniej krajowej2]]/$W$1*$V$2</f>
        <v>1.5923264524750947E-5</v>
      </c>
      <c r="W105" s="27">
        <f>TabIPW[[#This Row],[iloczyn liczby mieszkańców i relacji przeciętnego miesięcznego wynagrodzenia brutto 
w danym powiecie do średniej krajowej]]</f>
        <v>4963.2239999999993</v>
      </c>
    </row>
    <row r="106" spans="1:23" x14ac:dyDescent="0.3">
      <c r="A106" s="2" t="s">
        <v>10</v>
      </c>
      <c r="B106" s="2" t="s">
        <v>11</v>
      </c>
      <c r="C106" s="2" t="s">
        <v>120</v>
      </c>
      <c r="D106" s="2" t="s">
        <v>12</v>
      </c>
      <c r="E106" s="2" t="s">
        <v>15</v>
      </c>
      <c r="F106" s="17" t="str">
        <f>+Tabela1[[#This Row],[WK]]&amp;Tabela1[[#This Row],[PK]]&amp;Tabela1[[#This Row],[GK]]</f>
        <v>021701</v>
      </c>
      <c r="G106" s="2" t="s">
        <v>121</v>
      </c>
      <c r="H106" s="302">
        <f>TabIPW[[#This Row],[liczba mieszkańców ]]/$I$1*$H$2</f>
        <v>1.5716734036886345E-5</v>
      </c>
      <c r="I106" s="27">
        <v>4938</v>
      </c>
      <c r="J106" s="302">
        <f>TabIPW[[#This Row],[liczba mieszkańców w wieku 20-64]]/$K$1*$J$2</f>
        <v>1.2126955145523797E-5</v>
      </c>
      <c r="K106" s="27">
        <v>3007</v>
      </c>
      <c r="L106" s="302">
        <f>TabIPW[[#This Row],[iloczyn liczby mieszkańców i relacji przeciętnego miesięcznego wynagrodzenia brutto 
w danym powiecie do średniej krajowej]]/$M$1*$L$2</f>
        <v>5.1546446744065167E-5</v>
      </c>
      <c r="M106" s="27">
        <v>4686.1620000000003</v>
      </c>
      <c r="N106" s="302">
        <f>TabIPW[[#This Row],[liczba oddziałów w szkołach podstawowych]]/$O$1*$N$2</f>
        <v>3.0411449016100181E-5</v>
      </c>
      <c r="O106" s="27">
        <v>24</v>
      </c>
      <c r="P10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2.9711788403185551E-5</v>
      </c>
      <c r="Q106" s="27">
        <v>151</v>
      </c>
      <c r="R106" s="302">
        <f>TabIPW[[#This Row],[liczba gospodarstw domowych korzystających ze środowiskowej pomocy społecznej ]]/$S$1*$R$2</f>
        <v>2.2693871971017463E-5</v>
      </c>
      <c r="S106" s="27">
        <v>83</v>
      </c>
      <c r="T106" s="302">
        <f>TabIPW[[#This Row],[ilość wody dostarczonej i ścieków bytowych odprowadzonych siecią kanalizacyjną '[dam3']]]/$U$1*$T$2</f>
        <v>1.0810258709901168E-5</v>
      </c>
      <c r="U106" s="27">
        <v>264.89999999999998</v>
      </c>
      <c r="V106" s="302">
        <f>TabIPW[[#This Row],[iloczyn liczby mieszkańców i relacji przeciętnego miesięcznego wynagrodzenia brutto 
w danym powiecie do średniej krajowej2]]/$W$1*$V$2</f>
        <v>1.5034380300352342E-5</v>
      </c>
      <c r="W106" s="27">
        <f>TabIPW[[#This Row],[iloczyn liczby mieszkańców i relacji przeciętnego miesięcznego wynagrodzenia brutto 
w danym powiecie do średniej krajowej]]</f>
        <v>4686.1620000000003</v>
      </c>
    </row>
    <row r="107" spans="1:23" x14ac:dyDescent="0.3">
      <c r="A107" s="2" t="s">
        <v>10</v>
      </c>
      <c r="B107" s="2" t="s">
        <v>11</v>
      </c>
      <c r="C107" s="2" t="s">
        <v>120</v>
      </c>
      <c r="D107" s="2" t="s">
        <v>11</v>
      </c>
      <c r="E107" s="2" t="s">
        <v>15</v>
      </c>
      <c r="F107" s="17" t="str">
        <f>+Tabela1[[#This Row],[WK]]&amp;Tabela1[[#This Row],[PK]]&amp;Tabela1[[#This Row],[GK]]</f>
        <v>021702</v>
      </c>
      <c r="G107" s="2" t="s">
        <v>122</v>
      </c>
      <c r="H107" s="302">
        <f>TabIPW[[#This Row],[liczba mieszkańców ]]/$I$1*$H$2</f>
        <v>1.2358865586316256E-5</v>
      </c>
      <c r="I107" s="27">
        <v>3883</v>
      </c>
      <c r="J107" s="302">
        <f>TabIPW[[#This Row],[liczba mieszkańców w wieku 20-64]]/$K$1*$J$2</f>
        <v>9.3079522699929903E-6</v>
      </c>
      <c r="K107" s="27">
        <v>2308</v>
      </c>
      <c r="L107" s="302">
        <f>TabIPW[[#This Row],[iloczyn liczby mieszkańców i relacji przeciętnego miesięcznego wynagrodzenia brutto 
w danym powiecie do średniej krajowej]]/$M$1*$L$2</f>
        <v>4.0533587020495147E-5</v>
      </c>
      <c r="M107" s="27">
        <v>3684.9670000000001</v>
      </c>
      <c r="N107" s="302">
        <f>TabIPW[[#This Row],[liczba oddziałów w szkołach podstawowych]]/$O$1*$N$2</f>
        <v>2.7877161598091832E-5</v>
      </c>
      <c r="O107" s="27">
        <v>22</v>
      </c>
      <c r="P10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2.0463748304180776E-5</v>
      </c>
      <c r="Q107" s="27">
        <v>104</v>
      </c>
      <c r="R107" s="302">
        <f>TabIPW[[#This Row],[liczba gospodarstw domowych korzystających ze środowiskowej pomocy społecznej ]]/$S$1*$R$2</f>
        <v>2.4881233124850473E-5</v>
      </c>
      <c r="S107" s="27">
        <v>91</v>
      </c>
      <c r="T107" s="302">
        <f>TabIPW[[#This Row],[ilość wody dostarczonej i ścieków bytowych odprowadzonych siecią kanalizacyjną '[dam3']]]/$U$1*$T$2</f>
        <v>6.8762876278533288E-6</v>
      </c>
      <c r="U107" s="27">
        <v>168.5</v>
      </c>
      <c r="V107" s="302">
        <f>TabIPW[[#This Row],[iloczyn liczby mieszkańców i relacji przeciętnego miesięcznego wynagrodzenia brutto 
w danym powiecie do średniej krajowej2]]/$W$1*$V$2</f>
        <v>1.1822296214311087E-5</v>
      </c>
      <c r="W107" s="27">
        <f>TabIPW[[#This Row],[iloczyn liczby mieszkańców i relacji przeciętnego miesięcznego wynagrodzenia brutto 
w danym powiecie do średniej krajowej]]</f>
        <v>3684.9670000000001</v>
      </c>
    </row>
    <row r="108" spans="1:23" x14ac:dyDescent="0.3">
      <c r="A108" s="2" t="s">
        <v>10</v>
      </c>
      <c r="B108" s="2" t="s">
        <v>11</v>
      </c>
      <c r="C108" s="2" t="s">
        <v>120</v>
      </c>
      <c r="D108" s="2" t="s">
        <v>16</v>
      </c>
      <c r="E108" s="2" t="s">
        <v>15</v>
      </c>
      <c r="F108" s="17" t="str">
        <f>+Tabela1[[#This Row],[WK]]&amp;Tabela1[[#This Row],[PK]]&amp;Tabela1[[#This Row],[GK]]</f>
        <v>021703</v>
      </c>
      <c r="G108" s="2" t="s">
        <v>123</v>
      </c>
      <c r="H108" s="302">
        <f>TabIPW[[#This Row],[liczba mieszkańców ]]/$I$1*$H$2</f>
        <v>1.3985283385597124E-5</v>
      </c>
      <c r="I108" s="27">
        <v>4394</v>
      </c>
      <c r="J108" s="302">
        <f>TabIPW[[#This Row],[liczba mieszkańców w wieku 20-64]]/$K$1*$J$2</f>
        <v>1.0150830096868439E-5</v>
      </c>
      <c r="K108" s="27">
        <v>2517</v>
      </c>
      <c r="L108" s="302">
        <f>TabIPW[[#This Row],[iloczyn liczby mieszkańców i relacji przeciętnego miesięcznego wynagrodzenia brutto 
w danym powiecie do średniej krajowej]]/$M$1*$L$2</f>
        <v>4.5867777843949434E-5</v>
      </c>
      <c r="M108" s="27">
        <v>4169.9059999999999</v>
      </c>
      <c r="N108" s="302">
        <f>TabIPW[[#This Row],[liczba oddziałów w szkołach podstawowych]]/$O$1*$N$2</f>
        <v>2.0274299344066786E-5</v>
      </c>
      <c r="O108" s="27">
        <v>16</v>
      </c>
      <c r="P10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2.4595851327140359E-5</v>
      </c>
      <c r="Q108" s="27">
        <v>125</v>
      </c>
      <c r="R108" s="302">
        <f>TabIPW[[#This Row],[liczba gospodarstw domowych korzystających ze środowiskowej pomocy społecznej ]]/$S$1*$R$2</f>
        <v>3.4177518028640757E-5</v>
      </c>
      <c r="S108" s="27">
        <v>125</v>
      </c>
      <c r="T108" s="302">
        <f>TabIPW[[#This Row],[ilość wody dostarczonej i ścieków bytowych odprowadzonych siecią kanalizacyjną '[dam3']]]/$U$1*$T$2</f>
        <v>6.2315081351525413E-6</v>
      </c>
      <c r="U108" s="27">
        <v>152.69999999999999</v>
      </c>
      <c r="V108" s="302">
        <f>TabIPW[[#This Row],[iloczyn liczby mieszkańców i relacji przeciętnego miesięcznego wynagrodzenia brutto 
w danym powiecie do średniej krajowej2]]/$W$1*$V$2</f>
        <v>1.337810187115192E-5</v>
      </c>
      <c r="W108" s="27">
        <f>TabIPW[[#This Row],[iloczyn liczby mieszkańców i relacji przeciętnego miesięcznego wynagrodzenia brutto 
w danym powiecie do średniej krajowej]]</f>
        <v>4169.9059999999999</v>
      </c>
    </row>
    <row r="109" spans="1:23" x14ac:dyDescent="0.3">
      <c r="A109" s="2" t="s">
        <v>10</v>
      </c>
      <c r="B109" s="2" t="s">
        <v>11</v>
      </c>
      <c r="C109" s="2" t="s">
        <v>120</v>
      </c>
      <c r="D109" s="2" t="s">
        <v>18</v>
      </c>
      <c r="E109" s="2" t="s">
        <v>19</v>
      </c>
      <c r="F109" s="17" t="str">
        <f>+Tabela1[[#This Row],[WK]]&amp;Tabela1[[#This Row],[PK]]&amp;Tabela1[[#This Row],[GK]]</f>
        <v>021704</v>
      </c>
      <c r="G109" s="2" t="s">
        <v>124</v>
      </c>
      <c r="H109" s="302">
        <f>TabIPW[[#This Row],[liczba mieszkańców ]]/$I$1*$H$2</f>
        <v>6.7813028633029659E-5</v>
      </c>
      <c r="I109" s="27">
        <v>21306</v>
      </c>
      <c r="J109" s="302">
        <f>TabIPW[[#This Row],[liczba mieszkańców w wieku 20-64]]/$K$1*$J$2</f>
        <v>5.0012095364030801E-5</v>
      </c>
      <c r="K109" s="27">
        <v>12401</v>
      </c>
      <c r="L109" s="302">
        <f>TabIPW[[#This Row],[iloczyn liczby mieszkańców i relacji przeciętnego miesięcznego wynagrodzenia brutto 
w danym powiecie do średniej krajowej]]/$M$1*$L$2</f>
        <v>2.2240757276813534E-4</v>
      </c>
      <c r="M109" s="27">
        <v>20219.394</v>
      </c>
      <c r="N109" s="302">
        <f>TabIPW[[#This Row],[liczba oddziałów w szkołach podstawowych]]/$O$1*$N$2</f>
        <v>1.4065295169946333E-4</v>
      </c>
      <c r="O109" s="27">
        <v>111</v>
      </c>
      <c r="P10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1.6725178902455442E-4</v>
      </c>
      <c r="Q109" s="27">
        <v>850</v>
      </c>
      <c r="R109" s="302">
        <f>TabIPW[[#This Row],[liczba gospodarstw domowych korzystających ze środowiskowej pomocy społecznej ]]/$S$1*$R$2</f>
        <v>1.227656447588776E-4</v>
      </c>
      <c r="S109" s="27">
        <v>449</v>
      </c>
      <c r="T109" s="302">
        <f>TabIPW[[#This Row],[ilość wody dostarczonej i ścieków bytowych odprowadzonych siecią kanalizacyjną '[dam3']]]/$U$1*$T$2</f>
        <v>8.4951738604761262E-5</v>
      </c>
      <c r="U109" s="27">
        <v>2081.6999999999998</v>
      </c>
      <c r="V109" s="302">
        <f>TabIPW[[#This Row],[iloczyn liczby mieszkańców i relacji przeciętnego miesięcznego wynagrodzenia brutto 
w danym powiecie do średniej krajowej2]]/$W$1*$V$2</f>
        <v>6.4868875390706147E-5</v>
      </c>
      <c r="W109" s="27">
        <f>TabIPW[[#This Row],[iloczyn liczby mieszkańców i relacji przeciętnego miesięcznego wynagrodzenia brutto 
w danym powiecie do średniej krajowej]]</f>
        <v>20219.394</v>
      </c>
    </row>
    <row r="110" spans="1:23" x14ac:dyDescent="0.3">
      <c r="A110" s="2" t="s">
        <v>10</v>
      </c>
      <c r="B110" s="2" t="s">
        <v>11</v>
      </c>
      <c r="C110" s="2" t="s">
        <v>120</v>
      </c>
      <c r="D110" s="2" t="s">
        <v>21</v>
      </c>
      <c r="E110" s="2" t="s">
        <v>19</v>
      </c>
      <c r="F110" s="17" t="str">
        <f>+Tabela1[[#This Row],[WK]]&amp;Tabela1[[#This Row],[PK]]&amp;Tabela1[[#This Row],[GK]]</f>
        <v>021705</v>
      </c>
      <c r="G110" s="2" t="s">
        <v>125</v>
      </c>
      <c r="H110" s="302">
        <f>TabIPW[[#This Row],[liczba mieszkańców ]]/$I$1*$H$2</f>
        <v>2.1270743938540184E-5</v>
      </c>
      <c r="I110" s="27">
        <v>6683</v>
      </c>
      <c r="J110" s="302">
        <f>TabIPW[[#This Row],[liczba mieszkańców w wieku 20-64]]/$K$1*$J$2</f>
        <v>1.6353443004688726E-5</v>
      </c>
      <c r="K110" s="27">
        <v>4055</v>
      </c>
      <c r="L110" s="302">
        <f>TabIPW[[#This Row],[iloczyn liczby mieszkańców i relacji przeciętnego miesięcznego wynagrodzenia brutto 
w danym powiecie do średniej krajowej]]/$M$1*$L$2</f>
        <v>6.9762029888737848E-5</v>
      </c>
      <c r="M110" s="27">
        <v>6342.1670000000004</v>
      </c>
      <c r="N110" s="302">
        <f>TabIPW[[#This Row],[liczba oddziałów w szkołach podstawowych]]/$O$1*$N$2</f>
        <v>4.0548598688133572E-5</v>
      </c>
      <c r="O110" s="27">
        <v>32</v>
      </c>
      <c r="P1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4.4666066010086891E-5</v>
      </c>
      <c r="Q110" s="27">
        <v>227</v>
      </c>
      <c r="R110" s="302">
        <f>TabIPW[[#This Row],[liczba gospodarstw domowych korzystających ze środowiskowej pomocy społecznej ]]/$S$1*$R$2</f>
        <v>4.5661164086264048E-5</v>
      </c>
      <c r="S110" s="27">
        <v>167</v>
      </c>
      <c r="T110" s="302">
        <f>TabIPW[[#This Row],[ilość wody dostarczonej i ścieków bytowych odprowadzonych siecią kanalizacyjną '[dam3']]]/$U$1*$T$2</f>
        <v>1.1581545571422996E-5</v>
      </c>
      <c r="U110" s="27">
        <v>283.8</v>
      </c>
      <c r="V110" s="302">
        <f>TabIPW[[#This Row],[iloczyn liczby mieszkańców i relacji przeciętnego miesięcznego wynagrodzenia brutto 
w danym powiecie do średniej krajowej2]]/$W$1*$V$2</f>
        <v>2.0347258717548541E-5</v>
      </c>
      <c r="W110" s="27">
        <f>TabIPW[[#This Row],[iloczyn liczby mieszkańców i relacji przeciętnego miesięcznego wynagrodzenia brutto 
w danym powiecie do średniej krajowej]]</f>
        <v>6342.1670000000004</v>
      </c>
    </row>
    <row r="111" spans="1:23" x14ac:dyDescent="0.3">
      <c r="A111" s="2" t="s">
        <v>10</v>
      </c>
      <c r="B111" s="2" t="s">
        <v>11</v>
      </c>
      <c r="C111" s="2" t="s">
        <v>126</v>
      </c>
      <c r="D111" s="2" t="s">
        <v>12</v>
      </c>
      <c r="E111" s="2" t="s">
        <v>15</v>
      </c>
      <c r="F111" s="17" t="str">
        <f>+Tabela1[[#This Row],[WK]]&amp;Tabela1[[#This Row],[PK]]&amp;Tabela1[[#This Row],[GK]]</f>
        <v>021801</v>
      </c>
      <c r="G111" s="2" t="s">
        <v>127</v>
      </c>
      <c r="H111" s="302">
        <f>TabIPW[[#This Row],[liczba mieszkańców ]]/$I$1*$H$2</f>
        <v>2.2680730406409901E-5</v>
      </c>
      <c r="I111" s="27">
        <v>7126</v>
      </c>
      <c r="J111" s="302">
        <f>TabIPW[[#This Row],[liczba mieszkańców w wieku 20-64]]/$K$1*$J$2</f>
        <v>1.7478624409943511E-5</v>
      </c>
      <c r="K111" s="27">
        <v>4334</v>
      </c>
      <c r="L111" s="302">
        <f>TabIPW[[#This Row],[iloczyn liczby mieszkańców i relacji przeciętnego miesięcznego wynagrodzenia brutto 
w danym powiecie do średniej krajowej]]/$M$1*$L$2</f>
        <v>7.4229619160584589E-5</v>
      </c>
      <c r="M111" s="27">
        <v>6748.322000000001</v>
      </c>
      <c r="N111" s="302">
        <f>TabIPW[[#This Row],[liczba oddziałów w szkołach podstawowych]]/$O$1*$N$2</f>
        <v>4.3082886106141924E-5</v>
      </c>
      <c r="O111" s="27">
        <v>34</v>
      </c>
      <c r="P1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3.6401859964167727E-5</v>
      </c>
      <c r="Q111" s="27">
        <v>185</v>
      </c>
      <c r="R111" s="302">
        <f>TabIPW[[#This Row],[liczba gospodarstw domowych korzystających ze środowiskowej pomocy społecznej ]]/$S$1*$R$2</f>
        <v>2.0233090672955331E-5</v>
      </c>
      <c r="S111" s="27">
        <v>74</v>
      </c>
      <c r="T111" s="302">
        <f>TabIPW[[#This Row],[ilość wody dostarczonej i ścieków bytowych odprowadzonych siecią kanalizacyjną '[dam3']]]/$U$1*$T$2</f>
        <v>1.9102612691977114E-5</v>
      </c>
      <c r="U111" s="27">
        <v>468.1</v>
      </c>
      <c r="V111" s="302">
        <f>TabIPW[[#This Row],[iloczyn liczby mieszkańców i relacji przeciętnego miesięcznego wynagrodzenia brutto 
w danym powiecie do średniej krajowej2]]/$W$1*$V$2</f>
        <v>2.165030558850384E-5</v>
      </c>
      <c r="W111" s="27">
        <f>TabIPW[[#This Row],[iloczyn liczby mieszkańców i relacji przeciętnego miesięcznego wynagrodzenia brutto 
w danym powiecie do średniej krajowej]]</f>
        <v>6748.322000000001</v>
      </c>
    </row>
    <row r="112" spans="1:23" x14ac:dyDescent="0.3">
      <c r="A112" s="2" t="s">
        <v>10</v>
      </c>
      <c r="B112" s="2" t="s">
        <v>11</v>
      </c>
      <c r="C112" s="2" t="s">
        <v>126</v>
      </c>
      <c r="D112" s="2" t="s">
        <v>11</v>
      </c>
      <c r="E112" s="2" t="s">
        <v>15</v>
      </c>
      <c r="F112" s="17" t="str">
        <f>+Tabela1[[#This Row],[WK]]&amp;Tabela1[[#This Row],[PK]]&amp;Tabela1[[#This Row],[GK]]</f>
        <v>021802</v>
      </c>
      <c r="G112" s="2" t="s">
        <v>128</v>
      </c>
      <c r="H112" s="302">
        <f>TabIPW[[#This Row],[liczba mieszkańców ]]/$I$1*$H$2</f>
        <v>1.7798294194870076E-5</v>
      </c>
      <c r="I112" s="27">
        <v>5592</v>
      </c>
      <c r="J112" s="302">
        <f>TabIPW[[#This Row],[liczba mieszkańców w wieku 20-64]]/$K$1*$J$2</f>
        <v>1.3691723551397836E-5</v>
      </c>
      <c r="K112" s="27">
        <v>3395</v>
      </c>
      <c r="L112" s="302">
        <f>TabIPW[[#This Row],[iloczyn liczby mieszkańców i relacji przeciętnego miesięcznego wynagrodzenia brutto 
w danym powiecie do średniej krajowej]]/$M$1*$L$2</f>
        <v>5.8250355086442454E-5</v>
      </c>
      <c r="M112" s="27">
        <v>5295.6239999999998</v>
      </c>
      <c r="N112" s="302">
        <f>TabIPW[[#This Row],[liczba oddziałów w szkołach podstawowych]]/$O$1*$N$2</f>
        <v>2.4075730471079311E-5</v>
      </c>
      <c r="O112" s="27">
        <v>19</v>
      </c>
      <c r="P1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3.3253590994293761E-5</v>
      </c>
      <c r="Q112" s="27">
        <v>169</v>
      </c>
      <c r="R112" s="302">
        <f>TabIPW[[#This Row],[liczba gospodarstw domowych korzystających ze środowiskowej pomocy społecznej ]]/$S$1*$R$2</f>
        <v>2.3240712259475715E-5</v>
      </c>
      <c r="S112" s="27">
        <v>85</v>
      </c>
      <c r="T112" s="302">
        <f>TabIPW[[#This Row],[ilość wody dostarczonej i ścieków bytowych odprowadzonych siecią kanalizacyjną '[dam3']]]/$U$1*$T$2</f>
        <v>1.2340589784349238E-5</v>
      </c>
      <c r="U112" s="27">
        <v>302.39999999999998</v>
      </c>
      <c r="V112" s="302">
        <f>TabIPW[[#This Row],[iloczyn liczby mieszkańców i relacji przeciętnego miesięcznego wynagrodzenia brutto 
w danym powiecie do średniej krajowej2]]/$W$1*$V$2</f>
        <v>1.6989686900212386E-5</v>
      </c>
      <c r="W112" s="27">
        <f>TabIPW[[#This Row],[iloczyn liczby mieszkańców i relacji przeciętnego miesięcznego wynagrodzenia brutto 
w danym powiecie do średniej krajowej]]</f>
        <v>5295.6239999999998</v>
      </c>
    </row>
    <row r="113" spans="1:23" x14ac:dyDescent="0.3">
      <c r="A113" s="2" t="s">
        <v>10</v>
      </c>
      <c r="B113" s="2" t="s">
        <v>11</v>
      </c>
      <c r="C113" s="2" t="s">
        <v>126</v>
      </c>
      <c r="D113" s="2" t="s">
        <v>16</v>
      </c>
      <c r="E113" s="2" t="s">
        <v>15</v>
      </c>
      <c r="F113" s="17" t="str">
        <f>+Tabela1[[#This Row],[WK]]&amp;Tabela1[[#This Row],[PK]]&amp;Tabela1[[#This Row],[GK]]</f>
        <v>021803</v>
      </c>
      <c r="G113" s="2" t="s">
        <v>129</v>
      </c>
      <c r="H113" s="302">
        <f>TabIPW[[#This Row],[liczba mieszkańców ]]/$I$1*$H$2</f>
        <v>7.3663040208525233E-5</v>
      </c>
      <c r="I113" s="27">
        <v>23144</v>
      </c>
      <c r="J113" s="302">
        <f>TabIPW[[#This Row],[liczba mieszkańców w wieku 20-64]]/$K$1*$J$2</f>
        <v>5.655750547416885E-5</v>
      </c>
      <c r="K113" s="27">
        <v>14024</v>
      </c>
      <c r="L113" s="302">
        <f>TabIPW[[#This Row],[iloczyn liczby mieszkańców i relacji przeciętnego miesięcznego wynagrodzenia brutto 
w danym powiecie do średniej krajowej]]/$M$1*$L$2</f>
        <v>2.4108480295433196E-4</v>
      </c>
      <c r="M113" s="27">
        <v>21917.368000000002</v>
      </c>
      <c r="N113" s="302">
        <f>TabIPW[[#This Row],[liczba oddziałów w szkołach podstawowych]]/$O$1*$N$2</f>
        <v>1.2671437090041741E-4</v>
      </c>
      <c r="O113" s="27">
        <v>100</v>
      </c>
      <c r="P1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2.1073725417093859E-4</v>
      </c>
      <c r="Q113" s="27">
        <v>1071</v>
      </c>
      <c r="R113" s="302">
        <f>TabIPW[[#This Row],[liczba gospodarstw domowych korzystających ze środowiskowej pomocy społecznej ]]/$S$1*$R$2</f>
        <v>2.2147031682559211E-5</v>
      </c>
      <c r="S113" s="27">
        <v>81</v>
      </c>
      <c r="T113" s="302">
        <f>TabIPW[[#This Row],[ilość wody dostarczonej i ścieków bytowych odprowadzonych siecią kanalizacyjną '[dam3']]]/$U$1*$T$2</f>
        <v>8.1662547015414226E-5</v>
      </c>
      <c r="U113" s="27">
        <v>2001.1000000000001</v>
      </c>
      <c r="V113" s="302">
        <f>TabIPW[[#This Row],[iloczyn liczby mieszkańców i relacji przeciętnego miesięcznego wynagrodzenia brutto 
w danym powiecie do średniej krajowej2]]/$W$1*$V$2</f>
        <v>7.0316400861680163E-5</v>
      </c>
      <c r="W113" s="27">
        <f>TabIPW[[#This Row],[iloczyn liczby mieszkańców i relacji przeciętnego miesięcznego wynagrodzenia brutto 
w danym powiecie do średniej krajowej]]</f>
        <v>21917.368000000002</v>
      </c>
    </row>
    <row r="114" spans="1:23" x14ac:dyDescent="0.3">
      <c r="A114" s="2" t="s">
        <v>10</v>
      </c>
      <c r="B114" s="2" t="s">
        <v>11</v>
      </c>
      <c r="C114" s="2" t="s">
        <v>126</v>
      </c>
      <c r="D114" s="2" t="s">
        <v>18</v>
      </c>
      <c r="E114" s="2" t="s">
        <v>19</v>
      </c>
      <c r="F114" s="17" t="str">
        <f>+Tabela1[[#This Row],[WK]]&amp;Tabela1[[#This Row],[PK]]&amp;Tabela1[[#This Row],[GK]]</f>
        <v>021804</v>
      </c>
      <c r="G114" s="2" t="s">
        <v>130</v>
      </c>
      <c r="H114" s="302">
        <f>TabIPW[[#This Row],[liczba mieszkańców ]]/$I$1*$H$2</f>
        <v>6.2730075158564801E-5</v>
      </c>
      <c r="I114" s="27">
        <v>19709</v>
      </c>
      <c r="J114" s="302">
        <f>TabIPW[[#This Row],[liczba mieszkańców w wieku 20-64]]/$K$1*$J$2</f>
        <v>4.739070499336553E-5</v>
      </c>
      <c r="K114" s="27">
        <v>11751</v>
      </c>
      <c r="L114" s="302">
        <f>TabIPW[[#This Row],[iloczyn liczby mieszkańców i relacji przeciętnego miesięcznego wynagrodzenia brutto 
w danym powiecie do średniej krajowej]]/$M$1*$L$2</f>
        <v>2.0530333483524576E-4</v>
      </c>
      <c r="M114" s="27">
        <v>18664.422999999999</v>
      </c>
      <c r="N114" s="302">
        <f>TabIPW[[#This Row],[liczba oddziałów w szkołach podstawowych]]/$O$1*$N$2</f>
        <v>1.3685152057245082E-4</v>
      </c>
      <c r="O114" s="27">
        <v>108</v>
      </c>
      <c r="P1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1.6036495065295514E-4</v>
      </c>
      <c r="Q114" s="27">
        <v>815</v>
      </c>
      <c r="R114" s="302">
        <f>TabIPW[[#This Row],[liczba gospodarstw domowych korzystających ze środowiskowej pomocy społecznej ]]/$S$1*$R$2</f>
        <v>4.839536552855532E-5</v>
      </c>
      <c r="S114" s="27">
        <v>177</v>
      </c>
      <c r="T114" s="302">
        <f>TabIPW[[#This Row],[ilość wody dostarczonej i ścieków bytowych odprowadzonych siecią kanalizacyjną '[dam3']]]/$U$1*$T$2</f>
        <v>9.4431629500608911E-5</v>
      </c>
      <c r="U114" s="27">
        <v>2314</v>
      </c>
      <c r="V114" s="302">
        <f>TabIPW[[#This Row],[iloczyn liczby mieszkańców i relacji przeciętnego miesięcznego wynagrodzenia brutto 
w danym powiecie do średniej krajowej2]]/$W$1*$V$2</f>
        <v>5.9880139326946684E-5</v>
      </c>
      <c r="W114" s="27">
        <f>TabIPW[[#This Row],[iloczyn liczby mieszkańców i relacji przeciętnego miesięcznego wynagrodzenia brutto 
w danym powiecie do średniej krajowej]]</f>
        <v>18664.422999999999</v>
      </c>
    </row>
    <row r="115" spans="1:23" x14ac:dyDescent="0.3">
      <c r="A115" s="2" t="s">
        <v>10</v>
      </c>
      <c r="B115" s="2" t="s">
        <v>11</v>
      </c>
      <c r="C115" s="2" t="s">
        <v>126</v>
      </c>
      <c r="D115" s="2" t="s">
        <v>21</v>
      </c>
      <c r="E115" s="2" t="s">
        <v>15</v>
      </c>
      <c r="F115" s="17" t="str">
        <f>+Tabela1[[#This Row],[WK]]&amp;Tabela1[[#This Row],[PK]]&amp;Tabela1[[#This Row],[GK]]</f>
        <v>021805</v>
      </c>
      <c r="G115" s="2" t="s">
        <v>131</v>
      </c>
      <c r="H115" s="302">
        <f>TabIPW[[#This Row],[liczba mieszkańców ]]/$I$1*$H$2</f>
        <v>1.4994235327616761E-5</v>
      </c>
      <c r="I115" s="27">
        <v>4711</v>
      </c>
      <c r="J115" s="302">
        <f>TabIPW[[#This Row],[liczba mieszkańców w wieku 20-64]]/$K$1*$J$2</f>
        <v>1.1526051814402066E-5</v>
      </c>
      <c r="K115" s="27">
        <v>2858</v>
      </c>
      <c r="L115" s="302">
        <f>TabIPW[[#This Row],[iloczyn liczby mieszkańców i relacji przeciętnego miesięcznego wynagrodzenia brutto 
w danym powiecie do średniej krajowej]]/$M$1*$L$2</f>
        <v>4.9073215810484693E-5</v>
      </c>
      <c r="M115" s="27">
        <v>4461.317</v>
      </c>
      <c r="N115" s="302">
        <f>TabIPW[[#This Row],[liczba oddziałów w szkołach podstawowych]]/$O$1*$N$2</f>
        <v>2.2808586762075135E-5</v>
      </c>
      <c r="O115" s="27">
        <v>18</v>
      </c>
      <c r="P1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2.5973219001460216E-5</v>
      </c>
      <c r="Q115" s="27">
        <v>132</v>
      </c>
      <c r="R115" s="302">
        <f>TabIPW[[#This Row],[liczba gospodarstw domowych korzystających ze środowiskowej pomocy społecznej ]]/$S$1*$R$2</f>
        <v>2.3240712259475715E-5</v>
      </c>
      <c r="S115" s="27">
        <v>85</v>
      </c>
      <c r="T115" s="302">
        <f>TabIPW[[#This Row],[ilość wody dostarczonej i ścieków bytowych odprowadzonych siecią kanalizacyjną '[dam3']]]/$U$1*$T$2</f>
        <v>9.9002218309627159E-6</v>
      </c>
      <c r="U115" s="27">
        <v>242.60000000000002</v>
      </c>
      <c r="V115" s="302">
        <f>TabIPW[[#This Row],[iloczyn liczby mieszkańców i relacji przeciętnego miesięcznego wynagrodzenia brutto 
w danym powiecie do średniej krajowej2]]/$W$1*$V$2</f>
        <v>1.4313021278058037E-5</v>
      </c>
      <c r="W115" s="27">
        <f>TabIPW[[#This Row],[iloczyn liczby mieszkańców i relacji przeciętnego miesięcznego wynagrodzenia brutto 
w danym powiecie do średniej krajowej]]</f>
        <v>4461.317</v>
      </c>
    </row>
    <row r="116" spans="1:23" x14ac:dyDescent="0.3">
      <c r="A116" s="2" t="s">
        <v>10</v>
      </c>
      <c r="B116" s="2" t="s">
        <v>11</v>
      </c>
      <c r="C116" s="2" t="s">
        <v>132</v>
      </c>
      <c r="D116" s="2" t="s">
        <v>12</v>
      </c>
      <c r="E116" s="2" t="s">
        <v>13</v>
      </c>
      <c r="F116" s="17" t="str">
        <f>+Tabela1[[#This Row],[WK]]&amp;Tabela1[[#This Row],[PK]]&amp;Tabela1[[#This Row],[GK]]</f>
        <v>021901</v>
      </c>
      <c r="G116" s="2" t="s">
        <v>133</v>
      </c>
      <c r="H116" s="302">
        <f>TabIPW[[#This Row],[liczba mieszkańców ]]/$I$1*$H$2</f>
        <v>1.6345976304827297E-4</v>
      </c>
      <c r="I116" s="27">
        <v>51357</v>
      </c>
      <c r="J116" s="302">
        <f>TabIPW[[#This Row],[liczba mieszkańców w wieku 20-64]]/$K$1*$J$2</f>
        <v>1.1775688835854652E-4</v>
      </c>
      <c r="K116" s="27">
        <v>29199</v>
      </c>
      <c r="L116" s="302">
        <f>TabIPW[[#This Row],[iloczyn liczby mieszkańców i relacji przeciętnego miesięcznego wynagrodzenia brutto 
w danym powiecie do średniej krajowej]]/$M$1*$L$2</f>
        <v>5.044667433250098E-4</v>
      </c>
      <c r="M116" s="27">
        <v>45861.800999999999</v>
      </c>
      <c r="N116" s="302">
        <f>TabIPW[[#This Row],[liczba oddziałów w szkołach podstawowych]]/$O$1*$N$2</f>
        <v>3.0158020274299342E-4</v>
      </c>
      <c r="O116" s="27">
        <v>238</v>
      </c>
      <c r="P1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3.9353362123424574E-4</v>
      </c>
      <c r="Q116" s="27">
        <v>2000</v>
      </c>
      <c r="R116" s="302">
        <f>TabIPW[[#This Row],[liczba gospodarstw domowych korzystających ze środowiskowej pomocy społecznej ]]/$S$1*$R$2</f>
        <v>2.6056939745035712E-4</v>
      </c>
      <c r="S116" s="27">
        <v>953</v>
      </c>
      <c r="T116" s="302">
        <f>TabIPW[[#This Row],[ilość wody dostarczonej i ścieków bytowych odprowadzonych siecią kanalizacyjną '[dam3']]]/$U$1*$T$2</f>
        <v>2.2229385143289406E-4</v>
      </c>
      <c r="U116" s="27">
        <v>5447.2</v>
      </c>
      <c r="V116" s="302">
        <f>TabIPW[[#This Row],[iloczyn liczby mieszkańców i relacji przeciętnego miesięcznego wynagrodzenia brutto 
w danym powiecie do średniej krajowej2]]/$W$1*$V$2</f>
        <v>1.4713613346979454E-4</v>
      </c>
      <c r="W116" s="27">
        <f>TabIPW[[#This Row],[iloczyn liczby mieszkańców i relacji przeciętnego miesięcznego wynagrodzenia brutto 
w danym powiecie do średniej krajowej]]</f>
        <v>45861.800999999999</v>
      </c>
    </row>
    <row r="117" spans="1:23" x14ac:dyDescent="0.3">
      <c r="A117" s="2" t="s">
        <v>10</v>
      </c>
      <c r="B117" s="2" t="s">
        <v>11</v>
      </c>
      <c r="C117" s="2" t="s">
        <v>132</v>
      </c>
      <c r="D117" s="2" t="s">
        <v>11</v>
      </c>
      <c r="E117" s="2" t="s">
        <v>13</v>
      </c>
      <c r="F117" s="17" t="str">
        <f>+Tabela1[[#This Row],[WK]]&amp;Tabela1[[#This Row],[PK]]&amp;Tabela1[[#This Row],[GK]]</f>
        <v>021902</v>
      </c>
      <c r="G117" s="2" t="s">
        <v>134</v>
      </c>
      <c r="H117" s="302">
        <f>TabIPW[[#This Row],[liczba mieszkańców ]]/$I$1*$H$2</f>
        <v>6.8331827265676975E-5</v>
      </c>
      <c r="I117" s="27">
        <v>21469</v>
      </c>
      <c r="J117" s="302">
        <f>TabIPW[[#This Row],[liczba mieszkańców w wieku 20-64]]/$K$1*$J$2</f>
        <v>5.0887236457006742E-5</v>
      </c>
      <c r="K117" s="27">
        <v>12618</v>
      </c>
      <c r="L117" s="302">
        <f>TabIPW[[#This Row],[iloczyn liczby mieszkańców i relacji przeciętnego miesięcznego wynagrodzenia brutto 
w danym powiecie do średniej krajowej]]/$M$1*$L$2</f>
        <v>2.108845242604637E-4</v>
      </c>
      <c r="M117" s="27">
        <v>19171.816999999999</v>
      </c>
      <c r="N117" s="302">
        <f>TabIPW[[#This Row],[liczba oddziałów w szkołach podstawowych]]/$O$1*$N$2</f>
        <v>1.1404293381037567E-4</v>
      </c>
      <c r="O117" s="27">
        <v>90</v>
      </c>
      <c r="P1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1.3891736829568874E-4</v>
      </c>
      <c r="Q117" s="27">
        <v>706</v>
      </c>
      <c r="R117" s="302">
        <f>TabIPW[[#This Row],[liczba gospodarstw domowych korzystających ze środowiskowej pomocy społecznej ]]/$S$1*$R$2</f>
        <v>9.4876790047506736E-5</v>
      </c>
      <c r="S117" s="27">
        <v>347</v>
      </c>
      <c r="T117" s="302">
        <f>TabIPW[[#This Row],[ilość wody dostarczonej i ścieków bytowych odprowadzonych siecią kanalizacyjną '[dam3']]]/$U$1*$T$2</f>
        <v>8.7216628594944407E-5</v>
      </c>
      <c r="U117" s="27">
        <v>2137.1999999999998</v>
      </c>
      <c r="V117" s="302">
        <f>TabIPW[[#This Row],[iloczyn liczby mieszkańców i relacji przeciętnego miesięcznego wynagrodzenia brutto 
w danym powiecie do średniej krajowej2]]/$W$1*$V$2</f>
        <v>6.1507986242635254E-5</v>
      </c>
      <c r="W117" s="27">
        <f>TabIPW[[#This Row],[iloczyn liczby mieszkańców i relacji przeciętnego miesięcznego wynagrodzenia brutto 
w danym powiecie do średniej krajowej]]</f>
        <v>19171.816999999999</v>
      </c>
    </row>
    <row r="118" spans="1:23" x14ac:dyDescent="0.3">
      <c r="A118" s="2" t="s">
        <v>10</v>
      </c>
      <c r="B118" s="2" t="s">
        <v>11</v>
      </c>
      <c r="C118" s="2" t="s">
        <v>132</v>
      </c>
      <c r="D118" s="2" t="s">
        <v>16</v>
      </c>
      <c r="E118" s="2" t="s">
        <v>15</v>
      </c>
      <c r="F118" s="17" t="str">
        <f>+Tabela1[[#This Row],[WK]]&amp;Tabela1[[#This Row],[PK]]&amp;Tabela1[[#This Row],[GK]]</f>
        <v>021903</v>
      </c>
      <c r="G118" s="2" t="s">
        <v>135</v>
      </c>
      <c r="H118" s="302">
        <f>TabIPW[[#This Row],[liczba mieszkańców ]]/$I$1*$H$2</f>
        <v>1.5210666659027915E-5</v>
      </c>
      <c r="I118" s="27">
        <v>4779</v>
      </c>
      <c r="J118" s="302">
        <f>TabIPW[[#This Row],[liczba mieszkańców w wieku 20-64]]/$K$1*$J$2</f>
        <v>1.1655104878804047E-5</v>
      </c>
      <c r="K118" s="27">
        <v>2890</v>
      </c>
      <c r="L118" s="302">
        <f>TabIPW[[#This Row],[iloczyn liczby mieszkańców i relacji przeciętnego miesięcznego wynagrodzenia brutto 
w danym powiecie do średniej krajowej]]/$M$1*$L$2</f>
        <v>4.6942900994026558E-5</v>
      </c>
      <c r="M118" s="27">
        <v>4267.6469999999999</v>
      </c>
      <c r="N118" s="302">
        <f>TabIPW[[#This Row],[liczba oddziałów w szkołach podstawowych]]/$O$1*$N$2</f>
        <v>3.0411449016100181E-5</v>
      </c>
      <c r="O118" s="27">
        <v>24</v>
      </c>
      <c r="P11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2.4792618137757481E-5</v>
      </c>
      <c r="Q118" s="27">
        <v>126</v>
      </c>
      <c r="R118" s="302">
        <f>TabIPW[[#This Row],[liczba gospodarstw domowych korzystających ze środowiskowej pomocy społecznej ]]/$S$1*$R$2</f>
        <v>3.8278820192077648E-5</v>
      </c>
      <c r="S118" s="27">
        <v>140</v>
      </c>
      <c r="T118" s="302">
        <f>TabIPW[[#This Row],[ilość wody dostarczonej i ścieków bytowych odprowadzonych siecią kanalizacyjną '[dam3']]]/$U$1*$T$2</f>
        <v>1.3634229652616008E-5</v>
      </c>
      <c r="U118" s="27">
        <v>334.1</v>
      </c>
      <c r="V118" s="302">
        <f>TabIPW[[#This Row],[iloczyn liczby mieszkańców i relacji przeciętnego miesięcznego wynagrodzenia brutto 
w danym powiecie do średniej krajowej2]]/$W$1*$V$2</f>
        <v>1.369167945659108E-5</v>
      </c>
      <c r="W118" s="27">
        <f>TabIPW[[#This Row],[iloczyn liczby mieszkańców i relacji przeciętnego miesięcznego wynagrodzenia brutto 
w danym powiecie do średniej krajowej]]</f>
        <v>4267.6469999999999</v>
      </c>
    </row>
    <row r="119" spans="1:23" x14ac:dyDescent="0.3">
      <c r="A119" s="2" t="s">
        <v>10</v>
      </c>
      <c r="B119" s="2" t="s">
        <v>11</v>
      </c>
      <c r="C119" s="2" t="s">
        <v>132</v>
      </c>
      <c r="D119" s="2" t="s">
        <v>18</v>
      </c>
      <c r="E119" s="2" t="s">
        <v>19</v>
      </c>
      <c r="F119" s="17" t="str">
        <f>+Tabela1[[#This Row],[WK]]&amp;Tabela1[[#This Row],[PK]]&amp;Tabela1[[#This Row],[GK]]</f>
        <v>021904</v>
      </c>
      <c r="G119" s="2" t="s">
        <v>136</v>
      </c>
      <c r="H119" s="302">
        <f>TabIPW[[#This Row],[liczba mieszkańców ]]/$I$1*$H$2</f>
        <v>3.2521990358222895E-5</v>
      </c>
      <c r="I119" s="27">
        <v>10218</v>
      </c>
      <c r="J119" s="302">
        <f>TabIPW[[#This Row],[liczba mieszkańców w wieku 20-64]]/$K$1*$J$2</f>
        <v>2.4463621520700817E-5</v>
      </c>
      <c r="K119" s="27">
        <v>6066</v>
      </c>
      <c r="L119" s="302">
        <f>TabIPW[[#This Row],[iloczyn liczby mieszkańców i relacji przeciętnego miesięcznego wynagrodzenia brutto 
w danym powiecie do średniej krajowej]]/$M$1*$L$2</f>
        <v>1.0036881405251379E-4</v>
      </c>
      <c r="M119" s="27">
        <v>9124.6740000000009</v>
      </c>
      <c r="N119" s="302">
        <f>TabIPW[[#This Row],[liczba oddziałów w szkołach podstawowych]]/$O$1*$N$2</f>
        <v>5.195289206917115E-5</v>
      </c>
      <c r="O119" s="27">
        <v>41</v>
      </c>
      <c r="P11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5.6472074647114259E-5</v>
      </c>
      <c r="Q119" s="27">
        <v>287</v>
      </c>
      <c r="R119" s="302">
        <f>TabIPW[[#This Row],[liczba gospodarstw domowych korzystających ze środowiskowej pomocy społecznej ]]/$S$1*$R$2</f>
        <v>5.1949827403533952E-5</v>
      </c>
      <c r="S119" s="27">
        <v>190</v>
      </c>
      <c r="T119" s="302">
        <f>TabIPW[[#This Row],[ilość wody dostarczonej i ścieków bytowych odprowadzonych siecią kanalizacyjną '[dam3']]]/$U$1*$T$2</f>
        <v>2.0604377586368816E-5</v>
      </c>
      <c r="U119" s="27">
        <v>504.9</v>
      </c>
      <c r="V119" s="302">
        <f>TabIPW[[#This Row],[iloczyn liczby mieszkańców i relacji przeciętnego miesięcznego wynagrodzenia brutto 
w danym powiecie do średniej krajowej2]]/$W$1*$V$2</f>
        <v>2.9274237431983191E-5</v>
      </c>
      <c r="W119" s="27">
        <f>TabIPW[[#This Row],[iloczyn liczby mieszkańców i relacji przeciętnego miesięcznego wynagrodzenia brutto 
w danym powiecie do średniej krajowej]]</f>
        <v>9124.6740000000009</v>
      </c>
    </row>
    <row r="120" spans="1:23" x14ac:dyDescent="0.3">
      <c r="A120" s="2" t="s">
        <v>10</v>
      </c>
      <c r="B120" s="2" t="s">
        <v>11</v>
      </c>
      <c r="C120" s="2" t="s">
        <v>132</v>
      </c>
      <c r="D120" s="2" t="s">
        <v>21</v>
      </c>
      <c r="E120" s="2" t="s">
        <v>15</v>
      </c>
      <c r="F120" s="17" t="str">
        <f>+Tabela1[[#This Row],[WK]]&amp;Tabela1[[#This Row],[PK]]&amp;Tabela1[[#This Row],[GK]]</f>
        <v>021905</v>
      </c>
      <c r="G120" s="2" t="s">
        <v>137</v>
      </c>
      <c r="H120" s="302">
        <f>TabIPW[[#This Row],[liczba mieszkańców ]]/$I$1*$H$2</f>
        <v>2.0214049791062207E-5</v>
      </c>
      <c r="I120" s="27">
        <v>6351</v>
      </c>
      <c r="J120" s="302">
        <f>TabIPW[[#This Row],[liczba mieszkańców w wieku 20-64]]/$K$1*$J$2</f>
        <v>1.5542828443913772E-5</v>
      </c>
      <c r="K120" s="27">
        <v>3854</v>
      </c>
      <c r="L120" s="302">
        <f>TabIPW[[#This Row],[iloczyn liczby mieszkańców i relacji przeciętnego miesięcznego wynagrodzenia brutto 
w danym powiecie do średniej krajowej]]/$M$1*$L$2</f>
        <v>6.2384257002105582E-5</v>
      </c>
      <c r="M120" s="27">
        <v>5671.4429999999993</v>
      </c>
      <c r="N120" s="302">
        <f>TabIPW[[#This Row],[liczba oddziałów w szkołach podstawowych]]/$O$1*$N$2</f>
        <v>3.0411449016100181E-5</v>
      </c>
      <c r="O120" s="27">
        <v>24</v>
      </c>
      <c r="P12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3.18762233199739E-5</v>
      </c>
      <c r="Q120" s="27">
        <v>162</v>
      </c>
      <c r="R120" s="302">
        <f>TabIPW[[#This Row],[liczba gospodarstw domowych korzystających ze środowiskowej pomocy społecznej ]]/$S$1*$R$2</f>
        <v>2.8162274855599986E-5</v>
      </c>
      <c r="S120" s="27">
        <v>103</v>
      </c>
      <c r="T120" s="302">
        <f>TabIPW[[#This Row],[ilość wody dostarczonej i ścieków bytowych odprowadzonych siecią kanalizacyjną '[dam3']]]/$U$1*$T$2</f>
        <v>1.2365075081540407E-5</v>
      </c>
      <c r="U120" s="27">
        <v>303</v>
      </c>
      <c r="V120" s="302">
        <f>TabIPW[[#This Row],[iloczyn liczby mieszkańców i relacji przeciętnego miesięcznego wynagrodzenia brutto 
w danym powiecie do średniej krajowej2]]/$W$1*$V$2</f>
        <v>1.8195408292280798E-5</v>
      </c>
      <c r="W120" s="27">
        <f>TabIPW[[#This Row],[iloczyn liczby mieszkańców i relacji przeciętnego miesięcznego wynagrodzenia brutto 
w danym powiecie do średniej krajowej]]</f>
        <v>5671.4429999999993</v>
      </c>
    </row>
    <row r="121" spans="1:23" x14ac:dyDescent="0.3">
      <c r="A121" s="2" t="s">
        <v>10</v>
      </c>
      <c r="B121" s="2" t="s">
        <v>11</v>
      </c>
      <c r="C121" s="2" t="s">
        <v>132</v>
      </c>
      <c r="D121" s="2" t="s">
        <v>23</v>
      </c>
      <c r="E121" s="2" t="s">
        <v>19</v>
      </c>
      <c r="F121" s="17" t="str">
        <f>+Tabela1[[#This Row],[WK]]&amp;Tabela1[[#This Row],[PK]]&amp;Tabela1[[#This Row],[GK]]</f>
        <v>021906</v>
      </c>
      <c r="G121" s="2" t="s">
        <v>138</v>
      </c>
      <c r="H121" s="302">
        <f>TabIPW[[#This Row],[liczba mieszkańców ]]/$I$1*$H$2</f>
        <v>7.5636384700803377E-5</v>
      </c>
      <c r="I121" s="27">
        <v>23764</v>
      </c>
      <c r="J121" s="302">
        <f>TabIPW[[#This Row],[liczba mieszkańców w wieku 20-64]]/$K$1*$J$2</f>
        <v>5.6400222051928936E-5</v>
      </c>
      <c r="K121" s="27">
        <v>13985</v>
      </c>
      <c r="L121" s="302">
        <f>TabIPW[[#This Row],[iloczyn liczby mieszkańców i relacji przeciętnego miesięcznego wynagrodzenia brutto 
w danym powiecie do średniej krajowej]]/$M$1*$L$2</f>
        <v>2.3342772530279281E-4</v>
      </c>
      <c r="M121" s="27">
        <v>21221.251999999997</v>
      </c>
      <c r="N121" s="302">
        <f>TabIPW[[#This Row],[liczba oddziałów w szkołach podstawowych]]/$O$1*$N$2</f>
        <v>1.6599582587954682E-4</v>
      </c>
      <c r="O121" s="27">
        <v>131</v>
      </c>
      <c r="P12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1.5485547995567567E-4</v>
      </c>
      <c r="Q121" s="27">
        <v>787</v>
      </c>
      <c r="R121" s="302">
        <f>TabIPW[[#This Row],[liczba gospodarstw domowych korzystających ze środowiskowej pomocy społecznej ]]/$S$1*$R$2</f>
        <v>1.6077104480672613E-4</v>
      </c>
      <c r="S121" s="27">
        <v>588</v>
      </c>
      <c r="T121" s="302">
        <f>TabIPW[[#This Row],[ilość wody dostarczonej i ścieków bytowych odprowadzonych siecią kanalizacyjną '[dam3']]]/$U$1*$T$2</f>
        <v>7.7561259735893409E-5</v>
      </c>
      <c r="U121" s="27">
        <v>1900.6000000000001</v>
      </c>
      <c r="V121" s="302">
        <f>TabIPW[[#This Row],[iloczyn liczby mieszkańców i relacji przeciętnego miesięcznego wynagrodzenia brutto 
w danym powiecie do średniej krajowej2]]/$W$1*$V$2</f>
        <v>6.8083086546647919E-5</v>
      </c>
      <c r="W121" s="27">
        <f>TabIPW[[#This Row],[iloczyn liczby mieszkańców i relacji przeciętnego miesięcznego wynagrodzenia brutto 
w danym powiecie do średniej krajowej]]</f>
        <v>21221.251999999997</v>
      </c>
    </row>
    <row r="122" spans="1:23" x14ac:dyDescent="0.3">
      <c r="A122" s="2" t="s">
        <v>10</v>
      </c>
      <c r="B122" s="2" t="s">
        <v>11</v>
      </c>
      <c r="C122" s="2" t="s">
        <v>132</v>
      </c>
      <c r="D122" s="2" t="s">
        <v>30</v>
      </c>
      <c r="E122" s="2" t="s">
        <v>15</v>
      </c>
      <c r="F122" s="17" t="str">
        <f>+Tabela1[[#This Row],[WK]]&amp;Tabela1[[#This Row],[PK]]&amp;Tabela1[[#This Row],[GK]]</f>
        <v>021907</v>
      </c>
      <c r="G122" s="2" t="s">
        <v>133</v>
      </c>
      <c r="H122" s="302">
        <f>TabIPW[[#This Row],[liczba mieszkańców ]]/$I$1*$H$2</f>
        <v>5.7857187388116646E-5</v>
      </c>
      <c r="I122" s="27">
        <v>18178</v>
      </c>
      <c r="J122" s="302">
        <f>TabIPW[[#This Row],[liczba mieszkańców w wieku 20-64]]/$K$1*$J$2</f>
        <v>4.4257135273354889E-5</v>
      </c>
      <c r="K122" s="27">
        <v>10974</v>
      </c>
      <c r="L122" s="302">
        <f>TabIPW[[#This Row],[iloczyn liczby mieszkańców i relacji przeciętnego miesięcznego wynagrodzenia brutto 
w danym powiecie do średniej krajowej]]/$M$1*$L$2</f>
        <v>1.7855786864813032E-4</v>
      </c>
      <c r="M122" s="27">
        <v>16232.954</v>
      </c>
      <c r="N122" s="302">
        <f>TabIPW[[#This Row],[liczba oddziałów w szkołach podstawowych]]/$O$1*$N$2</f>
        <v>1.0770721526535479E-4</v>
      </c>
      <c r="O122" s="27">
        <v>85</v>
      </c>
      <c r="P12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9.8186638497944293E-5</v>
      </c>
      <c r="Q122" s="27">
        <v>499</v>
      </c>
      <c r="R122" s="302">
        <f>TabIPW[[#This Row],[liczba gospodarstw domowych korzystających ze środowiskowej pomocy społecznej ]]/$S$1*$R$2</f>
        <v>6.0699272018865985E-5</v>
      </c>
      <c r="S122" s="27">
        <v>222</v>
      </c>
      <c r="T122" s="302">
        <f>TabIPW[[#This Row],[ilość wody dostarczonej i ścieków bytowych odprowadzonych siecią kanalizacyjną '[dam3']]]/$U$1*$T$2</f>
        <v>3.8225629798280199E-5</v>
      </c>
      <c r="U122" s="27">
        <v>936.7</v>
      </c>
      <c r="V122" s="302">
        <f>TabIPW[[#This Row],[iloczyn liczby mieszkańców i relacji przeciętnego miesięcznego wynagrodzenia brutto 
w danym powiecie do średniej krajowej2]]/$W$1*$V$2</f>
        <v>5.2079378355704677E-5</v>
      </c>
      <c r="W122" s="27">
        <f>TabIPW[[#This Row],[iloczyn liczby mieszkańców i relacji przeciętnego miesięcznego wynagrodzenia brutto 
w danym powiecie do średniej krajowej]]</f>
        <v>16232.954</v>
      </c>
    </row>
    <row r="123" spans="1:23" x14ac:dyDescent="0.3">
      <c r="A123" s="2" t="s">
        <v>10</v>
      </c>
      <c r="B123" s="2" t="s">
        <v>11</v>
      </c>
      <c r="C123" s="2" t="s">
        <v>132</v>
      </c>
      <c r="D123" s="2" t="s">
        <v>54</v>
      </c>
      <c r="E123" s="2" t="s">
        <v>19</v>
      </c>
      <c r="F123" s="17" t="str">
        <f>+Tabela1[[#This Row],[WK]]&amp;Tabela1[[#This Row],[PK]]&amp;Tabela1[[#This Row],[GK]]</f>
        <v>021908</v>
      </c>
      <c r="G123" s="2" t="s">
        <v>139</v>
      </c>
      <c r="H123" s="302">
        <f>TabIPW[[#This Row],[liczba mieszkańców ]]/$I$1*$H$2</f>
        <v>3.8028258054418399E-5</v>
      </c>
      <c r="I123" s="27">
        <v>11948</v>
      </c>
      <c r="J123" s="302">
        <f>TabIPW[[#This Row],[liczba mieszkańców w wieku 20-64]]/$K$1*$J$2</f>
        <v>2.8484431058475085E-5</v>
      </c>
      <c r="K123" s="27">
        <v>7063</v>
      </c>
      <c r="L123" s="302">
        <f>TabIPW[[#This Row],[iloczyn liczby mieszkańców i relacji przeciętnego miesięcznego wynagrodzenia brutto 
w danym powiecie do średniej krajowej]]/$M$1*$L$2</f>
        <v>1.1736216385784247E-4</v>
      </c>
      <c r="M123" s="27">
        <v>10669.563999999998</v>
      </c>
      <c r="N123" s="302">
        <f>TabIPW[[#This Row],[liczba oddziałów w szkołach podstawowych]]/$O$1*$N$2</f>
        <v>6.5891472868217059E-5</v>
      </c>
      <c r="O123" s="27">
        <v>52</v>
      </c>
      <c r="P12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7.1819885875249836E-5</v>
      </c>
      <c r="Q123" s="27">
        <v>365</v>
      </c>
      <c r="R123" s="302">
        <f>TabIPW[[#This Row],[liczba gospodarstw domowych korzystających ze środowiskowej pomocy społecznej ]]/$S$1*$R$2</f>
        <v>5.2770087836221333E-5</v>
      </c>
      <c r="S123" s="27">
        <v>193</v>
      </c>
      <c r="T123" s="302">
        <f>TabIPW[[#This Row],[ilość wody dostarczonej i ścieków bytowych odprowadzonych siecią kanalizacyjną '[dam3']]]/$U$1*$T$2</f>
        <v>3.4050886627185862E-5</v>
      </c>
      <c r="U123" s="27">
        <v>834.4</v>
      </c>
      <c r="V123" s="302">
        <f>TabIPW[[#This Row],[iloczyn liczby mieszkańców i relacji przeciętnego miesięcznego wynagrodzenia brutto 
w danym powiecie do średniej krajowej2]]/$W$1*$V$2</f>
        <v>3.4230631125204062E-5</v>
      </c>
      <c r="W123" s="27">
        <f>TabIPW[[#This Row],[iloczyn liczby mieszkańców i relacji przeciętnego miesięcznego wynagrodzenia brutto 
w danym powiecie do średniej krajowej]]</f>
        <v>10669.563999999998</v>
      </c>
    </row>
    <row r="124" spans="1:23" x14ac:dyDescent="0.3">
      <c r="A124" s="2" t="s">
        <v>10</v>
      </c>
      <c r="B124" s="2" t="s">
        <v>11</v>
      </c>
      <c r="C124" s="2" t="s">
        <v>140</v>
      </c>
      <c r="D124" s="2" t="s">
        <v>12</v>
      </c>
      <c r="E124" s="2" t="s">
        <v>19</v>
      </c>
      <c r="F124" s="17" t="str">
        <f>+Tabela1[[#This Row],[WK]]&amp;Tabela1[[#This Row],[PK]]&amp;Tabela1[[#This Row],[GK]]</f>
        <v>022001</v>
      </c>
      <c r="G124" s="2" t="s">
        <v>141</v>
      </c>
      <c r="H124" s="302">
        <f>TabIPW[[#This Row],[liczba mieszkańców ]]/$I$1*$H$2</f>
        <v>6.7517026959187931E-5</v>
      </c>
      <c r="I124" s="27">
        <v>21213</v>
      </c>
      <c r="J124" s="302">
        <f>TabIPW[[#This Row],[liczba mieszkańców w wieku 20-64]]/$K$1*$J$2</f>
        <v>4.9798351226115012E-5</v>
      </c>
      <c r="K124" s="27">
        <v>12348</v>
      </c>
      <c r="L124" s="302">
        <f>TabIPW[[#This Row],[iloczyn liczby mieszkańców i relacji przeciętnego miesięcznego wynagrodzenia brutto 
w danym powiecie do średniej krajowej]]/$M$1*$L$2</f>
        <v>2.1070327095563799E-4</v>
      </c>
      <c r="M124" s="27">
        <v>19155.339</v>
      </c>
      <c r="N124" s="302">
        <f>TabIPW[[#This Row],[liczba oddziałów w szkołach podstawowych]]/$O$1*$N$2</f>
        <v>1.1277579010137151E-4</v>
      </c>
      <c r="O124" s="27">
        <v>89</v>
      </c>
      <c r="P12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1.6666148859270308E-4</v>
      </c>
      <c r="Q124" s="27">
        <v>847</v>
      </c>
      <c r="R124" s="302">
        <f>TabIPW[[#This Row],[liczba gospodarstw domowych korzystających ze środowiskowej pomocy społecznej ]]/$S$1*$R$2</f>
        <v>7.9018421682217432E-5</v>
      </c>
      <c r="S124" s="27">
        <v>289</v>
      </c>
      <c r="T124" s="302">
        <f>TabIPW[[#This Row],[ilość wody dostarczonej i ścieków bytowych odprowadzonych siecią kanalizacyjną '[dam3']]]/$U$1*$T$2</f>
        <v>4.9333792957340594E-5</v>
      </c>
      <c r="U124" s="27">
        <v>1208.9000000000001</v>
      </c>
      <c r="V124" s="302">
        <f>TabIPW[[#This Row],[iloczyn liczby mieszkańców i relacji przeciętnego miesięcznego wynagrodzenia brutto 
w danym powiecie do średniej krajowej2]]/$W$1*$V$2</f>
        <v>6.1455120695394421E-5</v>
      </c>
      <c r="W124" s="27">
        <f>TabIPW[[#This Row],[iloczyn liczby mieszkańców i relacji przeciętnego miesięcznego wynagrodzenia brutto 
w danym powiecie do średniej krajowej]]</f>
        <v>19155.339</v>
      </c>
    </row>
    <row r="125" spans="1:23" x14ac:dyDescent="0.3">
      <c r="A125" s="2" t="s">
        <v>10</v>
      </c>
      <c r="B125" s="2" t="s">
        <v>11</v>
      </c>
      <c r="C125" s="2" t="s">
        <v>140</v>
      </c>
      <c r="D125" s="2" t="s">
        <v>11</v>
      </c>
      <c r="E125" s="2" t="s">
        <v>19</v>
      </c>
      <c r="F125" s="17" t="str">
        <f>+Tabela1[[#This Row],[WK]]&amp;Tabela1[[#This Row],[PK]]&amp;Tabela1[[#This Row],[GK]]</f>
        <v>022002</v>
      </c>
      <c r="G125" s="2" t="s">
        <v>142</v>
      </c>
      <c r="H125" s="302">
        <f>TabIPW[[#This Row],[liczba mieszkańców ]]/$I$1*$H$2</f>
        <v>2.9428295444522305E-5</v>
      </c>
      <c r="I125" s="27">
        <v>9246</v>
      </c>
      <c r="J125" s="302">
        <f>TabIPW[[#This Row],[liczba mieszkańców w wieku 20-64]]/$K$1*$J$2</f>
        <v>2.2701240609961241E-5</v>
      </c>
      <c r="K125" s="27">
        <v>5629</v>
      </c>
      <c r="L125" s="302">
        <f>TabIPW[[#This Row],[iloczyn liczby mieszkańców i relacji przeciętnego miesięcznego wynagrodzenia brutto 
w danym powiecie do średniej krajowej]]/$M$1*$L$2</f>
        <v>9.1838139030586371E-5</v>
      </c>
      <c r="M125" s="27">
        <v>8349.137999999999</v>
      </c>
      <c r="N125" s="302">
        <f>TabIPW[[#This Row],[liczba oddziałów w szkołach podstawowych]]/$O$1*$N$2</f>
        <v>4.6884317233154453E-5</v>
      </c>
      <c r="O125" s="27">
        <v>37</v>
      </c>
      <c r="P12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5.7652675510816998E-5</v>
      </c>
      <c r="Q125" s="27">
        <v>293</v>
      </c>
      <c r="R125" s="302">
        <f>TabIPW[[#This Row],[liczba gospodarstw domowych korzystających ze środowiskowej pomocy społecznej ]]/$S$1*$R$2</f>
        <v>5.4137188557366966E-5</v>
      </c>
      <c r="S125" s="27">
        <v>198</v>
      </c>
      <c r="T125" s="302">
        <f>TabIPW[[#This Row],[ilość wody dostarczonej i ścieków bytowych odprowadzonych siecią kanalizacyjną '[dam3']]]/$U$1*$T$2</f>
        <v>1.8339487596185675E-5</v>
      </c>
      <c r="U125" s="27">
        <v>449.40000000000003</v>
      </c>
      <c r="V125" s="302">
        <f>TabIPW[[#This Row],[iloczyn liczby mieszkańców i relacji przeciętnego miesięcznego wynagrodzenia brutto 
w danym powiecie do średniej krajowej2]]/$W$1*$V$2</f>
        <v>2.6786123883921026E-5</v>
      </c>
      <c r="W125" s="27">
        <f>TabIPW[[#This Row],[iloczyn liczby mieszkańców i relacji przeciętnego miesięcznego wynagrodzenia brutto 
w danym powiecie do średniej krajowej]]</f>
        <v>8349.137999999999</v>
      </c>
    </row>
    <row r="126" spans="1:23" x14ac:dyDescent="0.3">
      <c r="A126" s="2" t="s">
        <v>10</v>
      </c>
      <c r="B126" s="2" t="s">
        <v>11</v>
      </c>
      <c r="C126" s="2" t="s">
        <v>140</v>
      </c>
      <c r="D126" s="2" t="s">
        <v>16</v>
      </c>
      <c r="E126" s="2" t="s">
        <v>19</v>
      </c>
      <c r="F126" s="17" t="str">
        <f>+Tabela1[[#This Row],[WK]]&amp;Tabela1[[#This Row],[PK]]&amp;Tabela1[[#This Row],[GK]]</f>
        <v>022003</v>
      </c>
      <c r="G126" s="2" t="s">
        <v>143</v>
      </c>
      <c r="H126" s="302">
        <f>TabIPW[[#This Row],[liczba mieszkańców ]]/$I$1*$H$2</f>
        <v>8.0060495739943117E-5</v>
      </c>
      <c r="I126" s="27">
        <v>25154</v>
      </c>
      <c r="J126" s="302">
        <f>TabIPW[[#This Row],[liczba mieszkańców w wieku 20-64]]/$K$1*$J$2</f>
        <v>6.0037905304759815E-5</v>
      </c>
      <c r="K126" s="27">
        <v>14887</v>
      </c>
      <c r="L126" s="302">
        <f>TabIPW[[#This Row],[iloczyn liczby mieszkańców i relacji przeciętnego miesięcznego wynagrodzenia brutto 
w danym powiecie do średniej krajowej]]/$M$1*$L$2</f>
        <v>2.4984820994758487E-4</v>
      </c>
      <c r="M126" s="27">
        <v>22714.061999999998</v>
      </c>
      <c r="N126" s="302">
        <f>TabIPW[[#This Row],[liczba oddziałów w szkołach podstawowych]]/$O$1*$N$2</f>
        <v>1.9133870005963032E-4</v>
      </c>
      <c r="O126" s="27">
        <v>151</v>
      </c>
      <c r="P12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2.2746243307339404E-4</v>
      </c>
      <c r="Q126" s="27">
        <v>1156</v>
      </c>
      <c r="R126" s="302">
        <f>TabIPW[[#This Row],[liczba gospodarstw domowych korzystających ze środowiskowej pomocy społecznej ]]/$S$1*$R$2</f>
        <v>6.9448716634198032E-5</v>
      </c>
      <c r="S126" s="27">
        <v>254</v>
      </c>
      <c r="T126" s="302">
        <f>TabIPW[[#This Row],[ilość wody dostarczonej i ścieków bytowych odprowadzonych siecią kanalizacyjną '[dam3']]]/$U$1*$T$2</f>
        <v>6.757125848189639E-5</v>
      </c>
      <c r="U126" s="27">
        <v>1655.8</v>
      </c>
      <c r="V126" s="302">
        <f>TabIPW[[#This Row],[iloczyn liczby mieszkańców i relacji przeciętnego miesięcznego wynagrodzenia brutto 
w danym powiecie do średniej krajowej2]]/$W$1*$V$2</f>
        <v>7.2872394568045584E-5</v>
      </c>
      <c r="W126" s="27">
        <f>TabIPW[[#This Row],[iloczyn liczby mieszkańców i relacji przeciętnego miesięcznego wynagrodzenia brutto 
w danym powiecie do średniej krajowej]]</f>
        <v>22714.061999999998</v>
      </c>
    </row>
    <row r="127" spans="1:23" x14ac:dyDescent="0.3">
      <c r="A127" s="2" t="s">
        <v>10</v>
      </c>
      <c r="B127" s="2" t="s">
        <v>11</v>
      </c>
      <c r="C127" s="2" t="s">
        <v>140</v>
      </c>
      <c r="D127" s="2" t="s">
        <v>18</v>
      </c>
      <c r="E127" s="2" t="s">
        <v>15</v>
      </c>
      <c r="F127" s="17" t="str">
        <f>+Tabela1[[#This Row],[WK]]&amp;Tabela1[[#This Row],[PK]]&amp;Tabela1[[#This Row],[GK]]</f>
        <v>022004</v>
      </c>
      <c r="G127" s="2" t="s">
        <v>144</v>
      </c>
      <c r="H127" s="302">
        <f>TabIPW[[#This Row],[liczba mieszkańców ]]/$I$1*$H$2</f>
        <v>3.9619664903029812E-5</v>
      </c>
      <c r="I127" s="27">
        <v>12448</v>
      </c>
      <c r="J127" s="302">
        <f>TabIPW[[#This Row],[liczba mieszkańców w wieku 20-64]]/$K$1*$J$2</f>
        <v>2.9972574207360446E-5</v>
      </c>
      <c r="K127" s="27">
        <v>7432</v>
      </c>
      <c r="L127" s="302">
        <f>TabIPW[[#This Row],[iloczyn liczby mieszkańców i relacji przeciętnego miesięcznego wynagrodzenia brutto 
w danym powiecie do średniej krajowej]]/$M$1*$L$2</f>
        <v>1.2364278116512429E-4</v>
      </c>
      <c r="M127" s="27">
        <v>11240.544</v>
      </c>
      <c r="N127" s="302">
        <f>TabIPW[[#This Row],[liczba oddziałów w szkołach podstawowych]]/$O$1*$N$2</f>
        <v>6.9692903995229581E-5</v>
      </c>
      <c r="O127" s="27">
        <v>55</v>
      </c>
      <c r="P12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9.6415737202390202E-5</v>
      </c>
      <c r="Q127" s="27">
        <v>490</v>
      </c>
      <c r="R127" s="302">
        <f>TabIPW[[#This Row],[liczba gospodarstw domowych korzystających ze środowiskowej pomocy społecznej ]]/$S$1*$R$2</f>
        <v>2.351413240370484E-5</v>
      </c>
      <c r="S127" s="27">
        <v>86</v>
      </c>
      <c r="T127" s="302">
        <f>TabIPW[[#This Row],[ilość wody dostarczonej i ścieków bytowych odprowadzonych siecią kanalizacyjną '[dam3']]]/$U$1*$T$2</f>
        <v>3.2557283498524549E-5</v>
      </c>
      <c r="U127" s="27">
        <v>797.80000000000007</v>
      </c>
      <c r="V127" s="302">
        <f>TabIPW[[#This Row],[iloczyn liczby mieszkańców i relacji przeciętnego miesięcznego wynagrodzenia brutto 
w danym powiecie do średniej krajowej2]]/$W$1*$V$2</f>
        <v>3.6062477839827922E-5</v>
      </c>
      <c r="W127" s="27">
        <f>TabIPW[[#This Row],[iloczyn liczby mieszkańców i relacji przeciętnego miesięcznego wynagrodzenia brutto 
w danym powiecie do średniej krajowej]]</f>
        <v>11240.544</v>
      </c>
    </row>
    <row r="128" spans="1:23" x14ac:dyDescent="0.3">
      <c r="A128" s="2" t="s">
        <v>10</v>
      </c>
      <c r="B128" s="2" t="s">
        <v>11</v>
      </c>
      <c r="C128" s="2" t="s">
        <v>140</v>
      </c>
      <c r="D128" s="2" t="s">
        <v>21</v>
      </c>
      <c r="E128" s="2" t="s">
        <v>15</v>
      </c>
      <c r="F128" s="17" t="str">
        <f>+Tabela1[[#This Row],[WK]]&amp;Tabela1[[#This Row],[PK]]&amp;Tabela1[[#This Row],[GK]]</f>
        <v>022005</v>
      </c>
      <c r="G128" s="2" t="s">
        <v>145</v>
      </c>
      <c r="H128" s="302">
        <f>TabIPW[[#This Row],[liczba mieszkańców ]]/$I$1*$H$2</f>
        <v>1.8800880509495268E-5</v>
      </c>
      <c r="I128" s="27">
        <v>5907</v>
      </c>
      <c r="J128" s="302">
        <f>TabIPW[[#This Row],[liczba mieszkańców w wieku 20-64]]/$K$1*$J$2</f>
        <v>1.4417647038658988E-5</v>
      </c>
      <c r="K128" s="27">
        <v>3575</v>
      </c>
      <c r="L128" s="302">
        <f>TabIPW[[#This Row],[iloczyn liczby mieszkańców i relacji przeciętnego miesięcznego wynagrodzenia brutto 
w danym powiecie do średniej krajowej]]/$M$1*$L$2</f>
        <v>5.8672711145757492E-5</v>
      </c>
      <c r="M128" s="27">
        <v>5334.0209999999997</v>
      </c>
      <c r="N128" s="302">
        <f>TabIPW[[#This Row],[liczba oddziałów w szkołach podstawowych]]/$O$1*$N$2</f>
        <v>3.1678592725104354E-5</v>
      </c>
      <c r="O128" s="27">
        <v>25</v>
      </c>
      <c r="P12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3.4630958668613622E-5</v>
      </c>
      <c r="Q128" s="27">
        <v>176</v>
      </c>
      <c r="R128" s="302">
        <f>TabIPW[[#This Row],[liczba gospodarstw domowych korzystających ze środowiskowej pomocy społecznej ]]/$S$1*$R$2</f>
        <v>3.991934105745241E-5</v>
      </c>
      <c r="S128" s="27">
        <v>146</v>
      </c>
      <c r="T128" s="302">
        <f>TabIPW[[#This Row],[ilość wody dostarczonej i ścieków bytowych odprowadzonych siecią kanalizacyjną '[dam3']]]/$U$1*$T$2</f>
        <v>8.8187878716860788E-6</v>
      </c>
      <c r="U128" s="27">
        <v>216.1</v>
      </c>
      <c r="V128" s="302">
        <f>TabIPW[[#This Row],[iloczyn liczby mieszkańców i relacji przeciętnego miesięcznego wynagrodzenia brutto 
w danym powiecie do średniej krajowej2]]/$W$1*$V$2</f>
        <v>1.7112874084179272E-5</v>
      </c>
      <c r="W128" s="27">
        <f>TabIPW[[#This Row],[iloczyn liczby mieszkańców i relacji przeciętnego miesięcznego wynagrodzenia brutto 
w danym powiecie do średniej krajowej]]</f>
        <v>5334.0209999999997</v>
      </c>
    </row>
    <row r="129" spans="1:23" x14ac:dyDescent="0.3">
      <c r="A129" s="2" t="s">
        <v>10</v>
      </c>
      <c r="B129" s="2" t="s">
        <v>11</v>
      </c>
      <c r="C129" s="2" t="s">
        <v>140</v>
      </c>
      <c r="D129" s="2" t="s">
        <v>23</v>
      </c>
      <c r="E129" s="2" t="s">
        <v>19</v>
      </c>
      <c r="F129" s="17" t="str">
        <f>+Tabela1[[#This Row],[WK]]&amp;Tabela1[[#This Row],[PK]]&amp;Tabela1[[#This Row],[GK]]</f>
        <v>022006</v>
      </c>
      <c r="G129" s="2" t="s">
        <v>146</v>
      </c>
      <c r="H129" s="302">
        <f>TabIPW[[#This Row],[liczba mieszkańców ]]/$I$1*$H$2</f>
        <v>4.4667607426825226E-5</v>
      </c>
      <c r="I129" s="27">
        <v>14034</v>
      </c>
      <c r="J129" s="302">
        <f>TabIPW[[#This Row],[liczba mieszkańców w wieku 20-64]]/$K$1*$J$2</f>
        <v>3.3545730927990339E-5</v>
      </c>
      <c r="K129" s="27">
        <v>8318</v>
      </c>
      <c r="L129" s="302">
        <f>TabIPW[[#This Row],[iloczyn liczby mieszkańców i relacji przeciętnego miesięcznego wynagrodzenia brutto 
w danym powiecie do średniej krajowej]]/$M$1*$L$2</f>
        <v>1.3939611109185045E-4</v>
      </c>
      <c r="M129" s="27">
        <v>12672.701999999999</v>
      </c>
      <c r="N129" s="302">
        <f>TabIPW[[#This Row],[liczba oddziałów w szkołach podstawowych]]/$O$1*$N$2</f>
        <v>9.7570065593321399E-5</v>
      </c>
      <c r="O129" s="27">
        <v>77</v>
      </c>
      <c r="P12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9.1496566936962131E-5</v>
      </c>
      <c r="Q129" s="27">
        <v>465</v>
      </c>
      <c r="R129" s="302">
        <f>TabIPW[[#This Row],[liczba gospodarstw domowych korzystających ze środowiskowej pomocy społecznej ]]/$S$1*$R$2</f>
        <v>9.4056529614819362E-5</v>
      </c>
      <c r="S129" s="27">
        <v>344</v>
      </c>
      <c r="T129" s="302">
        <f>TabIPW[[#This Row],[ilość wody dostarczonej i ścieków bytowych odprowadzonych siecią kanalizacyjną '[dam3']]]/$U$1*$T$2</f>
        <v>3.2618496741502463E-5</v>
      </c>
      <c r="U129" s="27">
        <v>799.3</v>
      </c>
      <c r="V129" s="302">
        <f>TabIPW[[#This Row],[iloczyn liczby mieszkańców i relacji przeciętnego miesięcznego wynagrodzenia brutto 
w danym powiecie do średniej krajowej2]]/$W$1*$V$2</f>
        <v>4.0657199068456381E-5</v>
      </c>
      <c r="W129" s="27">
        <f>TabIPW[[#This Row],[iloczyn liczby mieszkańców i relacji przeciętnego miesięcznego wynagrodzenia brutto 
w danym powiecie do średniej krajowej]]</f>
        <v>12672.701999999999</v>
      </c>
    </row>
    <row r="130" spans="1:23" x14ac:dyDescent="0.3">
      <c r="A130" s="2" t="s">
        <v>10</v>
      </c>
      <c r="B130" s="2" t="s">
        <v>11</v>
      </c>
      <c r="C130" s="2" t="s">
        <v>147</v>
      </c>
      <c r="D130" s="2" t="s">
        <v>12</v>
      </c>
      <c r="E130" s="2" t="s">
        <v>13</v>
      </c>
      <c r="F130" s="17" t="str">
        <f>+Tabela1[[#This Row],[WK]]&amp;Tabela1[[#This Row],[PK]]&amp;Tabela1[[#This Row],[GK]]</f>
        <v>022101</v>
      </c>
      <c r="G130" s="2" t="s">
        <v>148</v>
      </c>
      <c r="H130" s="302">
        <f>TabIPW[[#This Row],[liczba mieszkańców ]]/$I$1*$H$2</f>
        <v>4.4428896399533508E-5</v>
      </c>
      <c r="I130" s="27">
        <v>13959</v>
      </c>
      <c r="J130" s="302">
        <f>TabIPW[[#This Row],[liczba mieszkańców w wieku 20-64]]/$K$1*$J$2</f>
        <v>3.3896593946833226E-5</v>
      </c>
      <c r="K130" s="27">
        <v>8405</v>
      </c>
      <c r="L130" s="302">
        <f>TabIPW[[#This Row],[iloczyn liczby mieszkańców i relacji przeciętnego miesięcznego wynagrodzenia brutto 
w danym powiecie do średniej krajowej]]/$M$1*$L$2</f>
        <v>1.2744236874084522E-4</v>
      </c>
      <c r="M130" s="27">
        <v>11585.97</v>
      </c>
      <c r="N130" s="302">
        <f>TabIPW[[#This Row],[liczba oddziałów w szkołach podstawowych]]/$O$1*$N$2</f>
        <v>5.3220035778175319E-5</v>
      </c>
      <c r="O130" s="27">
        <v>42</v>
      </c>
      <c r="P13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7.7329356572529279E-5</v>
      </c>
      <c r="Q130" s="27">
        <v>393</v>
      </c>
      <c r="R130" s="302">
        <f>TabIPW[[#This Row],[liczba gospodarstw domowych korzystających ze środowiskowej pomocy społecznej ]]/$S$1*$R$2</f>
        <v>1.2768720735500187E-4</v>
      </c>
      <c r="S130" s="27">
        <v>467</v>
      </c>
      <c r="T130" s="302">
        <f>TabIPW[[#This Row],[ilość wody dostarczonej i ścieków bytowych odprowadzonych siecią kanalizacyjną '[dam3']]]/$U$1*$T$2</f>
        <v>3.0316878805532572E-5</v>
      </c>
      <c r="U130" s="27">
        <v>742.90000000000009</v>
      </c>
      <c r="V130" s="302">
        <f>TabIPW[[#This Row],[iloczyn liczby mieszkańców i relacji przeciętnego miesięcznego wynagrodzenia brutto 
w danym powiecie do średniej krajowej2]]/$W$1*$V$2</f>
        <v>3.7170690882746525E-5</v>
      </c>
      <c r="W130" s="27">
        <f>TabIPW[[#This Row],[iloczyn liczby mieszkańców i relacji przeciętnego miesięcznego wynagrodzenia brutto 
w danym powiecie do średniej krajowej]]</f>
        <v>11585.97</v>
      </c>
    </row>
    <row r="131" spans="1:23" x14ac:dyDescent="0.3">
      <c r="A131" s="2" t="s">
        <v>10</v>
      </c>
      <c r="B131" s="2" t="s">
        <v>11</v>
      </c>
      <c r="C131" s="2" t="s">
        <v>147</v>
      </c>
      <c r="D131" s="2" t="s">
        <v>11</v>
      </c>
      <c r="E131" s="2" t="s">
        <v>13</v>
      </c>
      <c r="F131" s="17" t="str">
        <f>+Tabela1[[#This Row],[WK]]&amp;Tabela1[[#This Row],[PK]]&amp;Tabela1[[#This Row],[GK]]</f>
        <v>022102</v>
      </c>
      <c r="G131" s="2" t="s">
        <v>149</v>
      </c>
      <c r="H131" s="302">
        <f>TabIPW[[#This Row],[liczba mieszkańców ]]/$I$1*$H$2</f>
        <v>1.4513630459336113E-5</v>
      </c>
      <c r="I131" s="27">
        <v>4560</v>
      </c>
      <c r="J131" s="302">
        <f>TabIPW[[#This Row],[liczba mieszkańców w wieku 20-64]]/$K$1*$J$2</f>
        <v>1.0755766336252732E-5</v>
      </c>
      <c r="K131" s="27">
        <v>2667</v>
      </c>
      <c r="L131" s="302">
        <f>TabIPW[[#This Row],[iloczyn liczby mieszkańców i relacji przeciętnego miesięcznego wynagrodzenia brutto 
w danym powiecie do średniej krajowej]]/$M$1*$L$2</f>
        <v>4.1631721574486294E-5</v>
      </c>
      <c r="M131" s="27">
        <v>3784.8</v>
      </c>
      <c r="N131" s="302">
        <f>TabIPW[[#This Row],[liczba oddziałów w szkołach podstawowych]]/$O$1*$N$2</f>
        <v>1.7740011926058437E-5</v>
      </c>
      <c r="O131" s="27">
        <v>14</v>
      </c>
      <c r="P13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2.0266981493563654E-5</v>
      </c>
      <c r="Q131" s="27">
        <v>103</v>
      </c>
      <c r="R131" s="302">
        <f>TabIPW[[#This Row],[liczba gospodarstw domowych korzystających ze środowiskowej pomocy społecznej ]]/$S$1*$R$2</f>
        <v>1.8865989951809698E-5</v>
      </c>
      <c r="S131" s="27">
        <v>69</v>
      </c>
      <c r="T131" s="302">
        <f>TabIPW[[#This Row],[ilość wody dostarczonej i ścieków bytowych odprowadzonych siecią kanalizacyjną '[dam3']]]/$U$1*$T$2</f>
        <v>1.0589891035180647E-5</v>
      </c>
      <c r="U131" s="27">
        <v>259.5</v>
      </c>
      <c r="V131" s="302">
        <f>TabIPW[[#This Row],[iloczyn liczby mieszkańców i relacji przeciętnego miesięcznego wynagrodzenia brutto 
w danym powiecie do średniej krajowej2]]/$W$1*$V$2</f>
        <v>1.214258545922517E-5</v>
      </c>
      <c r="W131" s="27">
        <f>TabIPW[[#This Row],[iloczyn liczby mieszkańców i relacji przeciętnego miesięcznego wynagrodzenia brutto 
w danym powiecie do średniej krajowej]]</f>
        <v>3784.8</v>
      </c>
    </row>
    <row r="132" spans="1:23" x14ac:dyDescent="0.3">
      <c r="A132" s="2" t="s">
        <v>10</v>
      </c>
      <c r="B132" s="2" t="s">
        <v>11</v>
      </c>
      <c r="C132" s="2" t="s">
        <v>147</v>
      </c>
      <c r="D132" s="2" t="s">
        <v>16</v>
      </c>
      <c r="E132" s="2" t="s">
        <v>13</v>
      </c>
      <c r="F132" s="17" t="str">
        <f>+Tabela1[[#This Row],[WK]]&amp;Tabela1[[#This Row],[PK]]&amp;Tabela1[[#This Row],[GK]]</f>
        <v>022103</v>
      </c>
      <c r="G132" s="2" t="s">
        <v>150</v>
      </c>
      <c r="H132" s="302">
        <f>TabIPW[[#This Row],[liczba mieszkańców ]]/$I$1*$H$2</f>
        <v>1.6200521718864214E-5</v>
      </c>
      <c r="I132" s="27">
        <v>5090</v>
      </c>
      <c r="J132" s="302">
        <f>TabIPW[[#This Row],[liczba mieszkańców w wieku 20-64]]/$K$1*$J$2</f>
        <v>1.1530084722664629E-5</v>
      </c>
      <c r="K132" s="27">
        <v>2859</v>
      </c>
      <c r="L132" s="302">
        <f>TabIPW[[#This Row],[iloczyn liczby mieszkańców i relacji przeciętnego miesięcznego wynagrodzenia brutto 
w danym powiecie do średniej krajowej]]/$M$1*$L$2</f>
        <v>4.647049623117E-5</v>
      </c>
      <c r="M132" s="27">
        <v>4224.7</v>
      </c>
      <c r="N132" s="302">
        <f>TabIPW[[#This Row],[liczba oddziałów w szkołach podstawowych]]/$O$1*$N$2</f>
        <v>2.1541443053070962E-5</v>
      </c>
      <c r="O132" s="27">
        <v>17</v>
      </c>
      <c r="P13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4.191133066144717E-5</v>
      </c>
      <c r="Q132" s="27">
        <v>213</v>
      </c>
      <c r="R132" s="302">
        <f>TabIPW[[#This Row],[liczba gospodarstw domowych korzystających ze środowiskowej pomocy społecznej ]]/$S$1*$R$2</f>
        <v>3.7458559759390274E-5</v>
      </c>
      <c r="S132" s="27">
        <v>137</v>
      </c>
      <c r="T132" s="302">
        <f>TabIPW[[#This Row],[ilość wody dostarczonej i ścieków bytowych odprowadzonych siecią kanalizacyjną '[dam3']]]/$U$1*$T$2</f>
        <v>2.0269745191422839E-5</v>
      </c>
      <c r="U132" s="27">
        <v>496.7</v>
      </c>
      <c r="V132" s="302">
        <f>TabIPW[[#This Row],[iloczyn liczby mieszkańców i relacji przeciętnego miesięcznego wynagrodzenia brutto 
w danym powiecie do średniej krajowej2]]/$W$1*$V$2</f>
        <v>1.3553894734091252E-5</v>
      </c>
      <c r="W132" s="27">
        <f>TabIPW[[#This Row],[iloczyn liczby mieszkańców i relacji przeciętnego miesięcznego wynagrodzenia brutto 
w danym powiecie do średniej krajowej]]</f>
        <v>4224.7</v>
      </c>
    </row>
    <row r="133" spans="1:23" x14ac:dyDescent="0.3">
      <c r="A133" s="2" t="s">
        <v>10</v>
      </c>
      <c r="B133" s="2" t="s">
        <v>11</v>
      </c>
      <c r="C133" s="2" t="s">
        <v>147</v>
      </c>
      <c r="D133" s="2" t="s">
        <v>18</v>
      </c>
      <c r="E133" s="2" t="s">
        <v>15</v>
      </c>
      <c r="F133" s="17" t="str">
        <f>+Tabela1[[#This Row],[WK]]&amp;Tabela1[[#This Row],[PK]]&amp;Tabela1[[#This Row],[GK]]</f>
        <v>022104</v>
      </c>
      <c r="G133" s="2" t="s">
        <v>151</v>
      </c>
      <c r="H133" s="302">
        <f>TabIPW[[#This Row],[liczba mieszkańców ]]/$I$1*$H$2</f>
        <v>1.4940127494763972E-5</v>
      </c>
      <c r="I133" s="27">
        <v>4694</v>
      </c>
      <c r="J133" s="302">
        <f>TabIPW[[#This Row],[liczba mieszkańców w wieku 20-64]]/$K$1*$J$2</f>
        <v>1.1239715327760168E-5</v>
      </c>
      <c r="K133" s="27">
        <v>2787</v>
      </c>
      <c r="L133" s="302">
        <f>TabIPW[[#This Row],[iloczyn liczby mieszkańców i relacji przeciętnego miesięcznego wynagrodzenia brutto 
w danym powiecie do średniej krajowej]]/$M$1*$L$2</f>
        <v>4.2855109883911983E-5</v>
      </c>
      <c r="M133" s="27">
        <v>3896.02</v>
      </c>
      <c r="N133" s="302">
        <f>TabIPW[[#This Row],[liczba oddziałów w szkołach podstawowych]]/$O$1*$N$2</f>
        <v>2.4075730471079311E-5</v>
      </c>
      <c r="O133" s="27">
        <v>19</v>
      </c>
      <c r="P13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3.1679456509356778E-5</v>
      </c>
      <c r="Q133" s="27">
        <v>161</v>
      </c>
      <c r="R133" s="302">
        <f>TabIPW[[#This Row],[liczba gospodarstw domowych korzystających ze środowiskowej pomocy społecznej ]]/$S$1*$R$2</f>
        <v>2.1326771249871834E-5</v>
      </c>
      <c r="S133" s="27">
        <v>78</v>
      </c>
      <c r="T133" s="302">
        <f>TabIPW[[#This Row],[ilość wody dostarczonej i ścieków bytowych odprowadzonych siecią kanalizacyjną '[dam3']]]/$U$1*$T$2</f>
        <v>7.40680240032866E-6</v>
      </c>
      <c r="U133" s="27">
        <v>181.5</v>
      </c>
      <c r="V133" s="302">
        <f>TabIPW[[#This Row],[iloczyn liczby mieszkańców i relacji przeciętnego miesięcznego wynagrodzenia brutto 
w danym powiecie do średniej krajowej2]]/$W$1*$V$2</f>
        <v>1.2499407049474331E-5</v>
      </c>
      <c r="W133" s="27">
        <f>TabIPW[[#This Row],[iloczyn liczby mieszkańców i relacji przeciętnego miesięcznego wynagrodzenia brutto 
w danym powiecie do średniej krajowej]]</f>
        <v>3896.02</v>
      </c>
    </row>
    <row r="134" spans="1:23" x14ac:dyDescent="0.3">
      <c r="A134" s="2" t="s">
        <v>10</v>
      </c>
      <c r="B134" s="2" t="s">
        <v>11</v>
      </c>
      <c r="C134" s="2" t="s">
        <v>147</v>
      </c>
      <c r="D134" s="2" t="s">
        <v>21</v>
      </c>
      <c r="E134" s="2" t="s">
        <v>19</v>
      </c>
      <c r="F134" s="17" t="str">
        <f>+Tabela1[[#This Row],[WK]]&amp;Tabela1[[#This Row],[PK]]&amp;Tabela1[[#This Row],[GK]]</f>
        <v>022105</v>
      </c>
      <c r="G134" s="2" t="s">
        <v>152</v>
      </c>
      <c r="H134" s="302">
        <f>TabIPW[[#This Row],[liczba mieszkańców ]]/$I$1*$H$2</f>
        <v>2.5036012542354798E-5</v>
      </c>
      <c r="I134" s="27">
        <v>7866</v>
      </c>
      <c r="J134" s="302">
        <f>TabIPW[[#This Row],[liczba mieszkańców w wieku 20-64]]/$K$1*$J$2</f>
        <v>1.9172445880219531E-5</v>
      </c>
      <c r="K134" s="27">
        <v>4754</v>
      </c>
      <c r="L134" s="302">
        <f>TabIPW[[#This Row],[iloczyn liczby mieszkańców i relacji przeciętnego miesięcznego wynagrodzenia brutto 
w danym powiecie do średniej krajowej]]/$M$1*$L$2</f>
        <v>7.1814719715988847E-5</v>
      </c>
      <c r="M134" s="27">
        <v>6528.78</v>
      </c>
      <c r="N134" s="302">
        <f>TabIPW[[#This Row],[liczba oddziałów w szkołach podstawowych]]/$O$1*$N$2</f>
        <v>3.0411449016100181E-5</v>
      </c>
      <c r="O134" s="27">
        <v>24</v>
      </c>
      <c r="P13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3.9943662555275936E-5</v>
      </c>
      <c r="Q134" s="27">
        <v>203</v>
      </c>
      <c r="R134" s="302">
        <f>TabIPW[[#This Row],[liczba gospodarstw domowych korzystających ze środowiskowej pomocy społecznej ]]/$S$1*$R$2</f>
        <v>4.292696264397279E-5</v>
      </c>
      <c r="S134" s="27">
        <v>157</v>
      </c>
      <c r="T134" s="302">
        <f>TabIPW[[#This Row],[ilość wody dostarczonej i ścieków bytowych odprowadzonych siecią kanalizacyjną '[dam3']]]/$U$1*$T$2</f>
        <v>1.4344303271159913E-5</v>
      </c>
      <c r="U134" s="27">
        <v>351.5</v>
      </c>
      <c r="V134" s="302">
        <f>TabIPW[[#This Row],[iloczyn liczby mieszkańców i relacji przeciętnego miesięcznego wynagrodzenia brutto 
w danym powiecie do średniej krajowej2]]/$W$1*$V$2</f>
        <v>2.094595991716342E-5</v>
      </c>
      <c r="W134" s="27">
        <f>TabIPW[[#This Row],[iloczyn liczby mieszkańców i relacji przeciętnego miesięcznego wynagrodzenia brutto 
w danym powiecie do średniej krajowej]]</f>
        <v>6528.78</v>
      </c>
    </row>
    <row r="135" spans="1:23" x14ac:dyDescent="0.3">
      <c r="A135" s="2" t="s">
        <v>10</v>
      </c>
      <c r="B135" s="2" t="s">
        <v>11</v>
      </c>
      <c r="C135" s="2" t="s">
        <v>147</v>
      </c>
      <c r="D135" s="2" t="s">
        <v>23</v>
      </c>
      <c r="E135" s="2" t="s">
        <v>19</v>
      </c>
      <c r="F135" s="17" t="str">
        <f>+Tabela1[[#This Row],[WK]]&amp;Tabela1[[#This Row],[PK]]&amp;Tabela1[[#This Row],[GK]]</f>
        <v>022106</v>
      </c>
      <c r="G135" s="2" t="s">
        <v>153</v>
      </c>
      <c r="H135" s="302">
        <f>TabIPW[[#This Row],[liczba mieszkańców ]]/$I$1*$H$2</f>
        <v>1.9068236860061988E-5</v>
      </c>
      <c r="I135" s="27">
        <v>5991</v>
      </c>
      <c r="J135" s="302">
        <f>TabIPW[[#This Row],[liczba mieszkańców w wieku 20-64]]/$K$1*$J$2</f>
        <v>1.4244231983368824E-5</v>
      </c>
      <c r="K135" s="27">
        <v>3532</v>
      </c>
      <c r="L135" s="302">
        <f>TabIPW[[#This Row],[iloczyn liczby mieszkańców i relacji przeciętnego miesięcznego wynagrodzenia brutto 
w danym powiecie do średniej krajowej]]/$M$1*$L$2</f>
        <v>5.4696413147532319E-5</v>
      </c>
      <c r="M135" s="27">
        <v>4972.53</v>
      </c>
      <c r="N135" s="302">
        <f>TabIPW[[#This Row],[liczba oddziałów w szkołach podstawowych]]/$O$1*$N$2</f>
        <v>5.3220035778175319E-5</v>
      </c>
      <c r="O135" s="27">
        <v>42</v>
      </c>
      <c r="P13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2.8924721160717063E-5</v>
      </c>
      <c r="Q135" s="27">
        <v>147</v>
      </c>
      <c r="R135" s="302">
        <f>TabIPW[[#This Row],[liczba gospodarstw domowych korzystających ze środowiskowej pomocy społecznej ]]/$S$1*$R$2</f>
        <v>2.8982535288287364E-5</v>
      </c>
      <c r="S135" s="27">
        <v>106</v>
      </c>
      <c r="T135" s="302">
        <f>TabIPW[[#This Row],[ilość wody dostarczonej i ścieków bytowych odprowadzonych siecią kanalizacyjną '[dam3']]]/$U$1*$T$2</f>
        <v>1.0740883701192855E-5</v>
      </c>
      <c r="U135" s="27">
        <v>263.2</v>
      </c>
      <c r="V135" s="302">
        <f>TabIPW[[#This Row],[iloczyn liczby mieszkańców i relacji przeciętnego miesięcznego wynagrodzenia brutto 
w danym powiecie do średniej krajowej2]]/$W$1*$V$2</f>
        <v>1.5953120501363595E-5</v>
      </c>
      <c r="W135" s="27">
        <f>TabIPW[[#This Row],[iloczyn liczby mieszkańców i relacji przeciętnego miesięcznego wynagrodzenia brutto 
w danym powiecie do średniej krajowej]]</f>
        <v>4972.53</v>
      </c>
    </row>
    <row r="136" spans="1:23" x14ac:dyDescent="0.3">
      <c r="A136" s="2" t="s">
        <v>10</v>
      </c>
      <c r="B136" s="2" t="s">
        <v>11</v>
      </c>
      <c r="C136" s="2" t="s">
        <v>147</v>
      </c>
      <c r="D136" s="2" t="s">
        <v>30</v>
      </c>
      <c r="E136" s="2" t="s">
        <v>15</v>
      </c>
      <c r="F136" s="17" t="str">
        <f>+Tabela1[[#This Row],[WK]]&amp;Tabela1[[#This Row],[PK]]&amp;Tabela1[[#This Row],[GK]]</f>
        <v>022107</v>
      </c>
      <c r="G136" s="2" t="s">
        <v>154</v>
      </c>
      <c r="H136" s="302">
        <f>TabIPW[[#This Row],[liczba mieszkańców ]]/$I$1*$H$2</f>
        <v>1.3717927035030405E-5</v>
      </c>
      <c r="I136" s="27">
        <v>4310</v>
      </c>
      <c r="J136" s="302">
        <f>TabIPW[[#This Row],[liczba mieszkańców w wieku 20-64]]/$K$1*$J$2</f>
        <v>1.021535662906943E-5</v>
      </c>
      <c r="K136" s="27">
        <v>2533</v>
      </c>
      <c r="L136" s="302">
        <f>TabIPW[[#This Row],[iloczyn liczby mieszkańców i relacji przeciętnego miesięcznego wynagrodzenia brutto 
w danym powiecie do średniej krajowej]]/$M$1*$L$2</f>
        <v>3.9349280698692086E-5</v>
      </c>
      <c r="M136" s="27">
        <v>3577.3</v>
      </c>
      <c r="N136" s="302">
        <f>TabIPW[[#This Row],[liczba oddziałów w szkołach podstawowych]]/$O$1*$N$2</f>
        <v>1.6472868217054265E-5</v>
      </c>
      <c r="O136" s="27">
        <v>13</v>
      </c>
      <c r="P13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1.9873447872329407E-5</v>
      </c>
      <c r="Q136" s="27">
        <v>101</v>
      </c>
      <c r="R136" s="302">
        <f>TabIPW[[#This Row],[liczba gospodarstw domowych korzystających ze środowiskowej pomocy społecznej ]]/$S$1*$R$2</f>
        <v>1.5038107932601933E-5</v>
      </c>
      <c r="S136" s="27">
        <v>55</v>
      </c>
      <c r="T136" s="302">
        <f>TabIPW[[#This Row],[ilość wody dostarczonej i ścieków bytowych odprowadzonych siecią kanalizacyjną '[dam3']]]/$U$1*$T$2</f>
        <v>5.9580889831844864E-6</v>
      </c>
      <c r="U136" s="27">
        <v>146</v>
      </c>
      <c r="V136" s="302">
        <f>TabIPW[[#This Row],[iloczyn liczby mieszkańców i relacji przeciętnego miesięcznego wynagrodzenia brutto 
w danym powiecie do średniej krajowej2]]/$W$1*$V$2</f>
        <v>1.1476873537118528E-5</v>
      </c>
      <c r="W136" s="27">
        <f>TabIPW[[#This Row],[iloczyn liczby mieszkańców i relacji przeciętnego miesięcznego wynagrodzenia brutto 
w danym powiecie do średniej krajowej]]</f>
        <v>3577.3</v>
      </c>
    </row>
    <row r="137" spans="1:23" x14ac:dyDescent="0.3">
      <c r="A137" s="2" t="s">
        <v>10</v>
      </c>
      <c r="B137" s="2" t="s">
        <v>11</v>
      </c>
      <c r="C137" s="2" t="s">
        <v>147</v>
      </c>
      <c r="D137" s="2" t="s">
        <v>54</v>
      </c>
      <c r="E137" s="2" t="s">
        <v>15</v>
      </c>
      <c r="F137" s="17" t="str">
        <f>+Tabela1[[#This Row],[WK]]&amp;Tabela1[[#This Row],[PK]]&amp;Tabela1[[#This Row],[GK]]</f>
        <v>022108</v>
      </c>
      <c r="G137" s="2" t="s">
        <v>155</v>
      </c>
      <c r="H137" s="302">
        <f>TabIPW[[#This Row],[liczba mieszkańców ]]/$I$1*$H$2</f>
        <v>1.6840267272006005E-5</v>
      </c>
      <c r="I137" s="27">
        <v>5291</v>
      </c>
      <c r="J137" s="302">
        <f>TabIPW[[#This Row],[liczba mieszkańców w wieku 20-64]]/$K$1*$J$2</f>
        <v>1.2820615366684454E-5</v>
      </c>
      <c r="K137" s="27">
        <v>3179</v>
      </c>
      <c r="L137" s="302">
        <f>TabIPW[[#This Row],[iloczyn liczby mieszkańców i relacji przeciętnego miesięcznego wynagrodzenia brutto 
w danym powiecie do średniej krajowej]]/$M$1*$L$2</f>
        <v>4.8305578695308544E-5</v>
      </c>
      <c r="M137" s="27">
        <v>4391.53</v>
      </c>
      <c r="N137" s="302">
        <f>TabIPW[[#This Row],[liczba oddziałów w szkołach podstawowych]]/$O$1*$N$2</f>
        <v>2.5342874180083484E-5</v>
      </c>
      <c r="O137" s="27">
        <v>20</v>
      </c>
      <c r="P13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2.7547353486397199E-5</v>
      </c>
      <c r="Q137" s="27">
        <v>140</v>
      </c>
      <c r="R137" s="302">
        <f>TabIPW[[#This Row],[liczba gospodarstw domowych korzystających ze środowiskowej pomocy społecznej ]]/$S$1*$R$2</f>
        <v>3.0076215865203867E-5</v>
      </c>
      <c r="S137" s="27">
        <v>110</v>
      </c>
      <c r="T137" s="302">
        <f>TabIPW[[#This Row],[ilość wody dostarczonej i ścieków bytowych odprowadzonych siecią kanalizacyjną '[dam3']]]/$U$1*$T$2</f>
        <v>6.9252582222356664E-6</v>
      </c>
      <c r="U137" s="27">
        <v>169.7</v>
      </c>
      <c r="V137" s="302">
        <f>TabIPW[[#This Row],[iloczyn liczby mieszkańców i relacji przeciętnego miesięcznego wynagrodzenia brutto 
w danym powiecie do średniej krajowej2]]/$W$1*$V$2</f>
        <v>1.4089127119464994E-5</v>
      </c>
      <c r="W137" s="27">
        <f>TabIPW[[#This Row],[iloczyn liczby mieszkańców i relacji przeciętnego miesięcznego wynagrodzenia brutto 
w danym powiecie do średniej krajowej]]</f>
        <v>4391.53</v>
      </c>
    </row>
    <row r="138" spans="1:23" x14ac:dyDescent="0.3">
      <c r="A138" s="2" t="s">
        <v>10</v>
      </c>
      <c r="B138" s="2" t="s">
        <v>11</v>
      </c>
      <c r="C138" s="2" t="s">
        <v>156</v>
      </c>
      <c r="D138" s="2" t="s">
        <v>12</v>
      </c>
      <c r="E138" s="2" t="s">
        <v>19</v>
      </c>
      <c r="F138" s="17" t="str">
        <f>+Tabela1[[#This Row],[WK]]&amp;Tabela1[[#This Row],[PK]]&amp;Tabela1[[#This Row],[GK]]</f>
        <v>022201</v>
      </c>
      <c r="G138" s="2" t="s">
        <v>157</v>
      </c>
      <c r="H138" s="302">
        <f>TabIPW[[#This Row],[liczba mieszkańców ]]/$I$1*$H$2</f>
        <v>5.0463511169467995E-5</v>
      </c>
      <c r="I138" s="27">
        <v>15855</v>
      </c>
      <c r="J138" s="302">
        <f>TabIPW[[#This Row],[liczba mieszkańców w wieku 20-64]]/$K$1*$J$2</f>
        <v>3.7864975677194191E-5</v>
      </c>
      <c r="K138" s="27">
        <v>9389</v>
      </c>
      <c r="L138" s="302">
        <f>TabIPW[[#This Row],[iloczyn liczby mieszkańców i relacji przeciętnego miesięcznego wynagrodzenia brutto 
w danym powiecie do średniej krajowej]]/$M$1*$L$2</f>
        <v>1.9114292864552272E-4</v>
      </c>
      <c r="M138" s="27">
        <v>17377.080000000002</v>
      </c>
      <c r="N138" s="302">
        <f>TabIPW[[#This Row],[liczba oddziałów w szkołach podstawowych]]/$O$1*$N$2</f>
        <v>8.996720333929637E-5</v>
      </c>
      <c r="O138" s="27">
        <v>71</v>
      </c>
      <c r="P13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1.2297925663570179E-4</v>
      </c>
      <c r="Q138" s="27">
        <v>625</v>
      </c>
      <c r="R138" s="302">
        <f>TabIPW[[#This Row],[liczba gospodarstw domowych korzystających ze środowiskowej pomocy społecznej ]]/$S$1*$R$2</f>
        <v>4.5387743942034926E-5</v>
      </c>
      <c r="S138" s="27">
        <v>166</v>
      </c>
      <c r="T138" s="302">
        <f>TabIPW[[#This Row],[ilość wody dostarczonej i ścieków bytowych odprowadzonych siecią kanalizacyjną '[dam3']]]/$U$1*$T$2</f>
        <v>5.4896036302601168E-5</v>
      </c>
      <c r="U138" s="27">
        <v>1345.1999999999998</v>
      </c>
      <c r="V138" s="302">
        <f>TabIPW[[#This Row],[iloczyn liczby mieszkańców i relacji przeciętnego miesięcznego wynagrodzenia brutto 
w danym powiecie do średniej krajowej2]]/$W$1*$V$2</f>
        <v>5.5750020854944135E-5</v>
      </c>
      <c r="W138" s="27">
        <f>TabIPW[[#This Row],[iloczyn liczby mieszkańców i relacji przeciętnego miesięcznego wynagrodzenia brutto 
w danym powiecie do średniej krajowej]]</f>
        <v>17377.080000000002</v>
      </c>
    </row>
    <row r="139" spans="1:23" x14ac:dyDescent="0.3">
      <c r="A139" s="2" t="s">
        <v>10</v>
      </c>
      <c r="B139" s="2" t="s">
        <v>11</v>
      </c>
      <c r="C139" s="2" t="s">
        <v>156</v>
      </c>
      <c r="D139" s="2" t="s">
        <v>11</v>
      </c>
      <c r="E139" s="2" t="s">
        <v>15</v>
      </c>
      <c r="F139" s="17" t="str">
        <f>+Tabela1[[#This Row],[WK]]&amp;Tabela1[[#This Row],[PK]]&amp;Tabela1[[#This Row],[GK]]</f>
        <v>022202</v>
      </c>
      <c r="G139" s="2" t="s">
        <v>158</v>
      </c>
      <c r="H139" s="302">
        <f>TabIPW[[#This Row],[liczba mieszkańców ]]/$I$1*$H$2</f>
        <v>2.4440826380974128E-5</v>
      </c>
      <c r="I139" s="27">
        <v>7679</v>
      </c>
      <c r="J139" s="302">
        <f>TabIPW[[#This Row],[liczba mieszkańców w wieku 20-64]]/$K$1*$J$2</f>
        <v>1.8289238970718462E-5</v>
      </c>
      <c r="K139" s="27">
        <v>4535</v>
      </c>
      <c r="L139" s="302">
        <f>TabIPW[[#This Row],[iloczyn liczby mieszkańców i relacji przeciętnego miesięcznego wynagrodzenia brutto 
w danym powiecie do średniej krajowej]]/$M$1*$L$2</f>
        <v>9.2575625926771907E-5</v>
      </c>
      <c r="M139" s="27">
        <v>8416.1839999999993</v>
      </c>
      <c r="N139" s="302">
        <f>TabIPW[[#This Row],[liczba oddziałów w szkołach podstawowych]]/$O$1*$N$2</f>
        <v>5.0685748360166967E-5</v>
      </c>
      <c r="O139" s="27">
        <v>40</v>
      </c>
      <c r="P13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4.8404635411812223E-5</v>
      </c>
      <c r="Q139" s="27">
        <v>246</v>
      </c>
      <c r="R139" s="302">
        <f>TabIPW[[#This Row],[liczba gospodarstw domowych korzystających ze środowiskowej pomocy społecznej ]]/$S$1*$R$2</f>
        <v>6.2886633172698999E-5</v>
      </c>
      <c r="S139" s="27">
        <v>230</v>
      </c>
      <c r="T139" s="302">
        <f>TabIPW[[#This Row],[ilość wody dostarczonej i ścieków bytowych odprowadzonych siecią kanalizacyjną '[dam3']]]/$U$1*$T$2</f>
        <v>1.5629781373696292E-5</v>
      </c>
      <c r="U139" s="27">
        <v>383</v>
      </c>
      <c r="V139" s="302">
        <f>TabIPW[[#This Row],[iloczyn liczby mieszkańców i relacji przeciętnego miesięcznego wynagrodzenia brutto 
w danym powiecie do średniej krajowej2]]/$W$1*$V$2</f>
        <v>2.700122422864181E-5</v>
      </c>
      <c r="W139" s="27">
        <f>TabIPW[[#This Row],[iloczyn liczby mieszkańców i relacji przeciętnego miesięcznego wynagrodzenia brutto 
w danym powiecie do średniej krajowej]]</f>
        <v>8416.1839999999993</v>
      </c>
    </row>
    <row r="140" spans="1:23" x14ac:dyDescent="0.3">
      <c r="A140" s="2" t="s">
        <v>10</v>
      </c>
      <c r="B140" s="2" t="s">
        <v>11</v>
      </c>
      <c r="C140" s="2" t="s">
        <v>156</v>
      </c>
      <c r="D140" s="2" t="s">
        <v>16</v>
      </c>
      <c r="E140" s="2" t="s">
        <v>19</v>
      </c>
      <c r="F140" s="17" t="str">
        <f>+Tabela1[[#This Row],[WK]]&amp;Tabela1[[#This Row],[PK]]&amp;Tabela1[[#This Row],[GK]]</f>
        <v>022203</v>
      </c>
      <c r="G140" s="2" t="s">
        <v>159</v>
      </c>
      <c r="H140" s="302">
        <f>TabIPW[[#This Row],[liczba mieszkańców ]]/$I$1*$H$2</f>
        <v>6.7567951978343498E-5</v>
      </c>
      <c r="I140" s="27">
        <v>21229</v>
      </c>
      <c r="J140" s="302">
        <f>TabIPW[[#This Row],[liczba mieszkańców w wieku 20-64]]/$K$1*$J$2</f>
        <v>5.069768976866633E-5</v>
      </c>
      <c r="K140" s="27">
        <v>12571</v>
      </c>
      <c r="L140" s="302">
        <f>TabIPW[[#This Row],[iloczyn liczby mieszkańców i relacji przeciętnego miesięcznego wynagrodzenia brutto 
w danym powiecie do średniej krajowej]]/$M$1*$L$2</f>
        <v>2.5593019440023975E-4</v>
      </c>
      <c r="M140" s="27">
        <v>23266.984</v>
      </c>
      <c r="N140" s="302">
        <f>TabIPW[[#This Row],[liczba oddziałów w szkołach podstawowych]]/$O$1*$N$2</f>
        <v>1.5205724508050091E-4</v>
      </c>
      <c r="O140" s="27">
        <v>120</v>
      </c>
      <c r="P14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1.5839728254678391E-4</v>
      </c>
      <c r="Q140" s="27">
        <v>805</v>
      </c>
      <c r="R140" s="302">
        <f>TabIPW[[#This Row],[liczba gospodarstw domowych korzystających ze środowiskowej pomocy społecznej ]]/$S$1*$R$2</f>
        <v>1.1374277999931645E-4</v>
      </c>
      <c r="S140" s="27">
        <v>416</v>
      </c>
      <c r="T140" s="302">
        <f>TabIPW[[#This Row],[ilość wody dostarczonej i ścieków bytowych odprowadzonych siecią kanalizacyjną '[dam3']]]/$U$1*$T$2</f>
        <v>5.6838536546433931E-5</v>
      </c>
      <c r="U140" s="27">
        <v>1392.8000000000002</v>
      </c>
      <c r="V140" s="302">
        <f>TabIPW[[#This Row],[iloczyn liczby mieszkańców i relacji przeciętnego miesięcznego wynagrodzenia brutto 
w danym powiecie do średniej krajowej2]]/$W$1*$V$2</f>
        <v>7.4646306700069939E-5</v>
      </c>
      <c r="W140" s="27">
        <f>TabIPW[[#This Row],[iloczyn liczby mieszkańców i relacji przeciętnego miesięcznego wynagrodzenia brutto 
w danym powiecie do średniej krajowej]]</f>
        <v>23266.984</v>
      </c>
    </row>
    <row r="141" spans="1:23" x14ac:dyDescent="0.3">
      <c r="A141" s="2" t="s">
        <v>10</v>
      </c>
      <c r="B141" s="2" t="s">
        <v>11</v>
      </c>
      <c r="C141" s="2" t="s">
        <v>160</v>
      </c>
      <c r="D141" s="2" t="s">
        <v>12</v>
      </c>
      <c r="E141" s="2" t="s">
        <v>15</v>
      </c>
      <c r="F141" s="17" t="str">
        <f>+Tabela1[[#This Row],[WK]]&amp;Tabela1[[#This Row],[PK]]&amp;Tabela1[[#This Row],[GK]]</f>
        <v>022301</v>
      </c>
      <c r="G141" s="2" t="s">
        <v>161</v>
      </c>
      <c r="H141" s="302">
        <f>TabIPW[[#This Row],[liczba mieszkańców ]]/$I$1*$H$2</f>
        <v>8.2142055897926845E-5</v>
      </c>
      <c r="I141" s="27">
        <v>25808</v>
      </c>
      <c r="J141" s="302">
        <f>TabIPW[[#This Row],[liczba mieszkańców w wieku 20-64]]/$K$1*$J$2</f>
        <v>6.270769057457583E-5</v>
      </c>
      <c r="K141" s="27">
        <v>15549</v>
      </c>
      <c r="L141" s="302">
        <f>TabIPW[[#This Row],[iloczyn liczby mieszkańców i relacji przeciętnego miesięcznego wynagrodzenia brutto 
w danym powiecie do średniej krajowej]]/$M$1*$L$2</f>
        <v>2.9693915610665871E-4</v>
      </c>
      <c r="M141" s="27">
        <v>26995.167999999998</v>
      </c>
      <c r="N141" s="302">
        <f>TabIPW[[#This Row],[liczba oddziałów w szkołach podstawowych]]/$O$1*$N$2</f>
        <v>1.4825581395348837E-4</v>
      </c>
      <c r="O141" s="27">
        <v>117</v>
      </c>
      <c r="P14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2.2569153177783992E-4</v>
      </c>
      <c r="Q141" s="27">
        <v>1147</v>
      </c>
      <c r="R141" s="302">
        <f>TabIPW[[#This Row],[liczba gospodarstw domowych korzystających ze środowiskowej pomocy społecznej ]]/$S$1*$R$2</f>
        <v>5.8785331009262101E-5</v>
      </c>
      <c r="S141" s="27">
        <v>215</v>
      </c>
      <c r="T141" s="302">
        <f>TabIPW[[#This Row],[ilość wody dostarczonej i ścieków bytowych odprowadzonych siecią kanalizacyjną '[dam3']]]/$U$1*$T$2</f>
        <v>7.6920561126057798E-5</v>
      </c>
      <c r="U141" s="27">
        <v>1884.9</v>
      </c>
      <c r="V141" s="302">
        <f>TabIPW[[#This Row],[iloczyn liczby mieszkańców i relacji przeciętnego miesięcznego wynagrodzenia brutto 
w danym powiecie do średniej krajowej2]]/$W$1*$V$2</f>
        <v>8.6607253864442129E-5</v>
      </c>
      <c r="W141" s="27">
        <f>TabIPW[[#This Row],[iloczyn liczby mieszkańców i relacji przeciętnego miesięcznego wynagrodzenia brutto 
w danym powiecie do średniej krajowej]]</f>
        <v>26995.167999999998</v>
      </c>
    </row>
    <row r="142" spans="1:23" x14ac:dyDescent="0.3">
      <c r="A142" s="2" t="s">
        <v>10</v>
      </c>
      <c r="B142" s="2" t="s">
        <v>11</v>
      </c>
      <c r="C142" s="2" t="s">
        <v>160</v>
      </c>
      <c r="D142" s="2" t="s">
        <v>11</v>
      </c>
      <c r="E142" s="2" t="s">
        <v>15</v>
      </c>
      <c r="F142" s="17" t="str">
        <f>+Tabela1[[#This Row],[WK]]&amp;Tabela1[[#This Row],[PK]]&amp;Tabela1[[#This Row],[GK]]</f>
        <v>022302</v>
      </c>
      <c r="G142" s="2" t="s">
        <v>162</v>
      </c>
      <c r="H142" s="302">
        <f>TabIPW[[#This Row],[liczba mieszkańców ]]/$I$1*$H$2</f>
        <v>1.458556204889335E-4</v>
      </c>
      <c r="I142" s="27">
        <v>45826</v>
      </c>
      <c r="J142" s="302">
        <f>TabIPW[[#This Row],[liczba mieszkańców w wieku 20-64]]/$K$1*$J$2</f>
        <v>1.1150588055157547E-4</v>
      </c>
      <c r="K142" s="27">
        <v>27649</v>
      </c>
      <c r="L142" s="302">
        <f>TabIPW[[#This Row],[iloczyn liczby mieszkańców i relacji przeciętnego miesięcznego wynagrodzenia brutto 
w danym powiecie do średniej krajowej]]/$M$1*$L$2</f>
        <v>5.2726029788219709E-4</v>
      </c>
      <c r="M142" s="27">
        <v>47933.995999999999</v>
      </c>
      <c r="N142" s="302">
        <f>TabIPW[[#This Row],[liczba oddziałów w szkołach podstawowych]]/$O$1*$N$2</f>
        <v>2.9524448419797258E-4</v>
      </c>
      <c r="O142" s="27">
        <v>233</v>
      </c>
      <c r="P14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4.0888143246238127E-4</v>
      </c>
      <c r="Q142" s="27">
        <v>2078</v>
      </c>
      <c r="R142" s="302">
        <f>TabIPW[[#This Row],[liczba gospodarstw domowych korzystających ze środowiskowej pomocy społecznej ]]/$S$1*$R$2</f>
        <v>5.2770087836221333E-5</v>
      </c>
      <c r="S142" s="27">
        <v>193</v>
      </c>
      <c r="T142" s="302">
        <f>TabIPW[[#This Row],[ilość wody dostarczonej i ścieków bytowych odprowadzonych siecią kanalizacyjną '[dam3']]]/$U$1*$T$2</f>
        <v>1.286253470280766E-4</v>
      </c>
      <c r="U142" s="27">
        <v>3151.9</v>
      </c>
      <c r="V142" s="302">
        <f>TabIPW[[#This Row],[iloczyn liczby mieszkańców i relacji przeciętnego miesięcznego wynagrodzenia brutto 
w danym powiecie do średniej krajowej2]]/$W$1*$V$2</f>
        <v>1.5378425354897418E-4</v>
      </c>
      <c r="W142" s="27">
        <f>TabIPW[[#This Row],[iloczyn liczby mieszkańców i relacji przeciętnego miesięcznego wynagrodzenia brutto 
w danym powiecie do średniej krajowej]]</f>
        <v>47933.995999999999</v>
      </c>
    </row>
    <row r="143" spans="1:23" x14ac:dyDescent="0.3">
      <c r="A143" s="2" t="s">
        <v>10</v>
      </c>
      <c r="B143" s="2" t="s">
        <v>11</v>
      </c>
      <c r="C143" s="2" t="s">
        <v>160</v>
      </c>
      <c r="D143" s="2" t="s">
        <v>16</v>
      </c>
      <c r="E143" s="2" t="s">
        <v>15</v>
      </c>
      <c r="F143" s="17" t="str">
        <f>+Tabela1[[#This Row],[WK]]&amp;Tabela1[[#This Row],[PK]]&amp;Tabela1[[#This Row],[GK]]</f>
        <v>022303</v>
      </c>
      <c r="G143" s="2" t="s">
        <v>163</v>
      </c>
      <c r="H143" s="302">
        <f>TabIPW[[#This Row],[liczba mieszkańców ]]/$I$1*$H$2</f>
        <v>1.0420532044707553E-5</v>
      </c>
      <c r="I143" s="27">
        <v>3274</v>
      </c>
      <c r="J143" s="302">
        <f>TabIPW[[#This Row],[liczba mieszkańców w wieku 20-64]]/$K$1*$J$2</f>
        <v>7.9569280020347357E-6</v>
      </c>
      <c r="K143" s="27">
        <v>1973</v>
      </c>
      <c r="L143" s="302">
        <f>TabIPW[[#This Row],[iloczyn liczby mieszkańców i relacji przeciętnego miesięcznego wynagrodzenia brutto 
w danym powiecie do średniej krajowej]]/$M$1*$L$2</f>
        <v>3.7669668207269093E-5</v>
      </c>
      <c r="M143" s="27">
        <v>3424.6039999999998</v>
      </c>
      <c r="N143" s="302">
        <f>TabIPW[[#This Row],[liczba oddziałów w szkołach podstawowych]]/$O$1*$N$2</f>
        <v>2.0274299344066786E-5</v>
      </c>
      <c r="O143" s="27">
        <v>16</v>
      </c>
      <c r="P14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2.4202317705906111E-5</v>
      </c>
      <c r="Q143" s="27">
        <v>123</v>
      </c>
      <c r="R143" s="302">
        <f>TabIPW[[#This Row],[liczba gospodarstw domowych korzystających ze środowiskowej pomocy społecznej ]]/$S$1*$R$2</f>
        <v>6.5620834614990255E-6</v>
      </c>
      <c r="S143" s="27">
        <v>24</v>
      </c>
      <c r="T143" s="302">
        <f>TabIPW[[#This Row],[ilość wody dostarczonej i ścieków bytowych odprowadzonych siecią kanalizacyjną '[dam3']]]/$U$1*$T$2</f>
        <v>8.5576113683136078E-6</v>
      </c>
      <c r="U143" s="27">
        <v>209.7</v>
      </c>
      <c r="V143" s="302">
        <f>TabIPW[[#This Row],[iloczyn liczby mieszkańców i relacji przeciętnego miesięcznego wynagrodzenia brutto 
w danym powiecie do średniej krajowej2]]/$W$1*$V$2</f>
        <v>1.0986986560453487E-5</v>
      </c>
      <c r="W143" s="27">
        <f>TabIPW[[#This Row],[iloczyn liczby mieszkańców i relacji przeciętnego miesięcznego wynagrodzenia brutto 
w danym powiecie do średniej krajowej]]</f>
        <v>3424.6039999999998</v>
      </c>
    </row>
    <row r="144" spans="1:23" x14ac:dyDescent="0.3">
      <c r="A144" s="2" t="s">
        <v>10</v>
      </c>
      <c r="B144" s="2" t="s">
        <v>11</v>
      </c>
      <c r="C144" s="2" t="s">
        <v>160</v>
      </c>
      <c r="D144" s="2" t="s">
        <v>18</v>
      </c>
      <c r="E144" s="2" t="s">
        <v>19</v>
      </c>
      <c r="F144" s="17" t="str">
        <f>+Tabela1[[#This Row],[WK]]&amp;Tabela1[[#This Row],[PK]]&amp;Tabela1[[#This Row],[GK]]</f>
        <v>022304</v>
      </c>
      <c r="G144" s="2" t="s">
        <v>164</v>
      </c>
      <c r="H144" s="302">
        <f>TabIPW[[#This Row],[liczba mieszkańców ]]/$I$1*$H$2</f>
        <v>9.9128732600005105E-5</v>
      </c>
      <c r="I144" s="27">
        <v>31145</v>
      </c>
      <c r="J144" s="302">
        <f>TabIPW[[#This Row],[liczba mieszkańców w wieku 20-64]]/$K$1*$J$2</f>
        <v>7.6568796273001274E-5</v>
      </c>
      <c r="K144" s="27">
        <v>18986</v>
      </c>
      <c r="L144" s="302">
        <f>TabIPW[[#This Row],[iloczyn liczby mieszkańców i relacji przeciętnego miesięcznego wynagrodzenia brutto 
w danym powiecie do średniej krajowej]]/$M$1*$L$2</f>
        <v>3.5834508745125103E-4</v>
      </c>
      <c r="M144" s="27">
        <v>32577.67</v>
      </c>
      <c r="N144" s="302">
        <f>TabIPW[[#This Row],[liczba oddziałów w szkołach podstawowych]]/$O$1*$N$2</f>
        <v>2.54695885509839E-4</v>
      </c>
      <c r="O144" s="27">
        <v>201</v>
      </c>
      <c r="P14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3.1167862801752261E-4</v>
      </c>
      <c r="Q144" s="27">
        <v>1584</v>
      </c>
      <c r="R144" s="302">
        <f>TabIPW[[#This Row],[liczba gospodarstw domowych korzystających ze środowiskowej pomocy społecznej ]]/$S$1*$R$2</f>
        <v>3.1716736730578622E-5</v>
      </c>
      <c r="S144" s="27">
        <v>116</v>
      </c>
      <c r="T144" s="302">
        <f>TabIPW[[#This Row],[ilość wody dostarczonej i ścieków bytowych odprowadzonych siecią kanalizacyjną '[dam3']]]/$U$1*$T$2</f>
        <v>1.2687056739604281E-4</v>
      </c>
      <c r="U144" s="27">
        <v>3108.9</v>
      </c>
      <c r="V144" s="302">
        <f>TabIPW[[#This Row],[iloczyn liczby mieszkańców i relacji przeciętnego miesięcznego wynagrodzenia brutto 
w danym powiecie do średniej krajowej2]]/$W$1*$V$2</f>
        <v>1.0451731717328156E-4</v>
      </c>
      <c r="W144" s="27">
        <f>TabIPW[[#This Row],[iloczyn liczby mieszkańców i relacji przeciętnego miesięcznego wynagrodzenia brutto 
w danym powiecie do średniej krajowej]]</f>
        <v>32577.67</v>
      </c>
    </row>
    <row r="145" spans="1:23" x14ac:dyDescent="0.3">
      <c r="A145" s="2" t="s">
        <v>10</v>
      </c>
      <c r="B145" s="2" t="s">
        <v>11</v>
      </c>
      <c r="C145" s="2" t="s">
        <v>160</v>
      </c>
      <c r="D145" s="2" t="s">
        <v>21</v>
      </c>
      <c r="E145" s="2" t="s">
        <v>15</v>
      </c>
      <c r="F145" s="17" t="str">
        <f>+Tabela1[[#This Row],[WK]]&amp;Tabela1[[#This Row],[PK]]&amp;Tabela1[[#This Row],[GK]]</f>
        <v>022305</v>
      </c>
      <c r="G145" s="2" t="s">
        <v>165</v>
      </c>
      <c r="H145" s="302">
        <f>TabIPW[[#This Row],[liczba mieszkańców ]]/$I$1*$H$2</f>
        <v>8.2266185632118538E-5</v>
      </c>
      <c r="I145" s="27">
        <v>25847</v>
      </c>
      <c r="J145" s="302">
        <f>TabIPW[[#This Row],[liczba mieszkańców w wieku 20-64]]/$K$1*$J$2</f>
        <v>6.2437485720984184E-5</v>
      </c>
      <c r="K145" s="27">
        <v>15482</v>
      </c>
      <c r="L145" s="302">
        <f>TabIPW[[#This Row],[iloczyn liczby mieszkańców i relacji przeciętnego miesięcznego wynagrodzenia brutto 
w danym powiecie do średniej krajowej]]/$M$1*$L$2</f>
        <v>2.973878784829823E-4</v>
      </c>
      <c r="M145" s="27">
        <v>27035.961999999996</v>
      </c>
      <c r="N145" s="302">
        <f>TabIPW[[#This Row],[liczba oddziałów w szkołach podstawowych]]/$O$1*$N$2</f>
        <v>2.4836016696481815E-4</v>
      </c>
      <c r="O145" s="27">
        <v>196</v>
      </c>
      <c r="P14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3.5555762678514104E-4</v>
      </c>
      <c r="Q145" s="27">
        <v>1807</v>
      </c>
      <c r="R145" s="302">
        <f>TabIPW[[#This Row],[liczba gospodarstw domowych korzystających ze środowiskowej pomocy społecznej ]]/$S$1*$R$2</f>
        <v>5.4410608701596088E-5</v>
      </c>
      <c r="S145" s="27">
        <v>199</v>
      </c>
      <c r="T145" s="302">
        <f>TabIPW[[#This Row],[ilość wody dostarczonej i ścieków bytowych odprowadzonych siecią kanalizacyjną '[dam3']]]/$U$1*$T$2</f>
        <v>2.8989775697771202E-4</v>
      </c>
      <c r="U145" s="27">
        <v>7103.8</v>
      </c>
      <c r="V145" s="302">
        <f>TabIPW[[#This Row],[iloczyn liczby mieszkańców i relacji przeciętnego miesięcznego wynagrodzenia brutto 
w danym powiecie do średniej krajowej2]]/$W$1*$V$2</f>
        <v>8.6738131224203184E-5</v>
      </c>
      <c r="W145" s="27">
        <f>TabIPW[[#This Row],[iloczyn liczby mieszkańców i relacji przeciętnego miesięcznego wynagrodzenia brutto 
w danym powiecie do średniej krajowej]]</f>
        <v>27035.961999999996</v>
      </c>
    </row>
    <row r="146" spans="1:23" x14ac:dyDescent="0.3">
      <c r="A146" s="2" t="s">
        <v>10</v>
      </c>
      <c r="B146" s="2" t="s">
        <v>11</v>
      </c>
      <c r="C146" s="2" t="s">
        <v>160</v>
      </c>
      <c r="D146" s="2" t="s">
        <v>23</v>
      </c>
      <c r="E146" s="2" t="s">
        <v>15</v>
      </c>
      <c r="F146" s="17" t="str">
        <f>+Tabela1[[#This Row],[WK]]&amp;Tabela1[[#This Row],[PK]]&amp;Tabela1[[#This Row],[GK]]</f>
        <v>022306</v>
      </c>
      <c r="G146" s="2" t="s">
        <v>166</v>
      </c>
      <c r="H146" s="302">
        <f>TabIPW[[#This Row],[liczba mieszkańców ]]/$I$1*$H$2</f>
        <v>1.1827335698880043E-5</v>
      </c>
      <c r="I146" s="27">
        <v>3716</v>
      </c>
      <c r="J146" s="302">
        <f>TabIPW[[#This Row],[liczba mieszkańców w wieku 20-64]]/$K$1*$J$2</f>
        <v>8.832069095010681E-6</v>
      </c>
      <c r="K146" s="27">
        <v>2190</v>
      </c>
      <c r="L146" s="302">
        <f>TabIPW[[#This Row],[iloczyn liczby mieszkańców i relacji przeciętnego miesięcznego wynagrodzenia brutto 
w danym powiecie do średniej krajowej]]/$M$1*$L$2</f>
        <v>4.275518847226999E-5</v>
      </c>
      <c r="M146" s="27">
        <v>3886.9359999999997</v>
      </c>
      <c r="N146" s="302">
        <f>TabIPW[[#This Row],[liczba oddziałów w szkołach podstawowych]]/$O$1*$N$2</f>
        <v>2.0274299344066786E-5</v>
      </c>
      <c r="O146" s="27">
        <v>16</v>
      </c>
      <c r="P14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2.5186151758991725E-5</v>
      </c>
      <c r="Q146" s="27">
        <v>128</v>
      </c>
      <c r="R146" s="302">
        <f>TabIPW[[#This Row],[liczba gospodarstw domowych korzystających ze środowiskowej pomocy społecznej ]]/$S$1*$R$2</f>
        <v>7.9291841826446554E-6</v>
      </c>
      <c r="S146" s="27">
        <v>29</v>
      </c>
      <c r="T146" s="302">
        <f>TabIPW[[#This Row],[ilość wody dostarczonej i ścieków bytowych odprowadzonych siecią kanalizacyjną '[dam3']]]/$U$1*$T$2</f>
        <v>6.9211773393704735E-6</v>
      </c>
      <c r="U146" s="27">
        <v>169.60000000000002</v>
      </c>
      <c r="V146" s="302">
        <f>TabIPW[[#This Row],[iloczyn liczby mieszkańców i relacji przeciętnego miesięcznego wynagrodzenia brutto 
w danym powiecie do średniej krajowej2]]/$W$1*$V$2</f>
        <v>1.2470263304412081E-5</v>
      </c>
      <c r="W146" s="27">
        <f>TabIPW[[#This Row],[iloczyn liczby mieszkańców i relacji przeciętnego miesięcznego wynagrodzenia brutto 
w danym powiecie do średniej krajowej]]</f>
        <v>3886.9359999999997</v>
      </c>
    </row>
    <row r="147" spans="1:23" x14ac:dyDescent="0.3">
      <c r="A147" s="2" t="s">
        <v>10</v>
      </c>
      <c r="B147" s="2" t="s">
        <v>11</v>
      </c>
      <c r="C147" s="2" t="s">
        <v>160</v>
      </c>
      <c r="D147" s="2" t="s">
        <v>30</v>
      </c>
      <c r="E147" s="2" t="s">
        <v>19</v>
      </c>
      <c r="F147" s="17" t="str">
        <f>+Tabela1[[#This Row],[WK]]&amp;Tabela1[[#This Row],[PK]]&amp;Tabela1[[#This Row],[GK]]</f>
        <v>022307</v>
      </c>
      <c r="G147" s="2" t="s">
        <v>167</v>
      </c>
      <c r="H147" s="302">
        <f>TabIPW[[#This Row],[liczba mieszkańców ]]/$I$1*$H$2</f>
        <v>4.1799892285627456E-5</v>
      </c>
      <c r="I147" s="27">
        <v>13133</v>
      </c>
      <c r="J147" s="302">
        <f>TabIPW[[#This Row],[liczba mieszkańców w wieku 20-64]]/$K$1*$J$2</f>
        <v>3.0859814025124079E-5</v>
      </c>
      <c r="K147" s="27">
        <v>7652</v>
      </c>
      <c r="L147" s="302">
        <f>TabIPW[[#This Row],[iloczyn liczby mieszkańców i relacji przeciętnego miesięcznego wynagrodzenia brutto 
w danym powiecie do średniej krajowej]]/$M$1*$L$2</f>
        <v>1.5110438380148592E-4</v>
      </c>
      <c r="M147" s="27">
        <v>13737.117999999999</v>
      </c>
      <c r="N147" s="302">
        <f>TabIPW[[#This Row],[liczba oddziałów w szkołach podstawowych]]/$O$1*$N$2</f>
        <v>8.7432915921288032E-5</v>
      </c>
      <c r="O147" s="27">
        <v>69</v>
      </c>
      <c r="P14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9.7399571255475805E-5</v>
      </c>
      <c r="Q147" s="27">
        <v>495</v>
      </c>
      <c r="R147" s="302">
        <f>TabIPW[[#This Row],[liczba gospodarstw domowych korzystających ze środowiskowej pomocy społecznej ]]/$S$1*$R$2</f>
        <v>3.9372500768994158E-5</v>
      </c>
      <c r="S147" s="27">
        <v>144</v>
      </c>
      <c r="T147" s="302">
        <f>TabIPW[[#This Row],[ilość wody dostarczonej i ścieków bytowych odprowadzonych siecią kanalizacyjną '[dam3']]]/$U$1*$T$2</f>
        <v>3.67157031381581E-5</v>
      </c>
      <c r="U147" s="27">
        <v>899.7</v>
      </c>
      <c r="V147" s="302">
        <f>TabIPW[[#This Row],[iloczyn liczby mieszkańców i relacji przeciętnego miesięcznego wynagrodzenia brutto 
w danym powiecie do średniej krajowej2]]/$W$1*$V$2</f>
        <v>4.4072111942100067E-5</v>
      </c>
      <c r="W147" s="27">
        <f>TabIPW[[#This Row],[iloczyn liczby mieszkańców i relacji przeciętnego miesięcznego wynagrodzenia brutto 
w danym powiecie do średniej krajowej]]</f>
        <v>13737.117999999999</v>
      </c>
    </row>
    <row r="148" spans="1:23" x14ac:dyDescent="0.3">
      <c r="A148" s="2" t="s">
        <v>10</v>
      </c>
      <c r="B148" s="2" t="s">
        <v>11</v>
      </c>
      <c r="C148" s="2" t="s">
        <v>160</v>
      </c>
      <c r="D148" s="2" t="s">
        <v>54</v>
      </c>
      <c r="E148" s="2" t="s">
        <v>19</v>
      </c>
      <c r="F148" s="17" t="str">
        <f>+Tabela1[[#This Row],[WK]]&amp;Tabela1[[#This Row],[PK]]&amp;Tabela1[[#This Row],[GK]]</f>
        <v>022308</v>
      </c>
      <c r="G148" s="2" t="s">
        <v>168</v>
      </c>
      <c r="H148" s="302">
        <f>TabIPW[[#This Row],[liczba mieszkańców ]]/$I$1*$H$2</f>
        <v>1.0034138461864701E-4</v>
      </c>
      <c r="I148" s="27">
        <v>31526</v>
      </c>
      <c r="J148" s="302">
        <f>TabIPW[[#This Row],[liczba mieszkańców w wieku 20-64]]/$K$1*$J$2</f>
        <v>7.6992251640570276E-5</v>
      </c>
      <c r="K148" s="27">
        <v>19091</v>
      </c>
      <c r="L148" s="302">
        <f>TabIPW[[#This Row],[iloczyn liczby mieszkańców i relacji przeciętnego miesięcznego wynagrodzenia brutto 
w danym powiecie do średniej krajowej]]/$M$1*$L$2</f>
        <v>3.6272875989687393E-4</v>
      </c>
      <c r="M148" s="27">
        <v>32976.195999999996</v>
      </c>
      <c r="N148" s="302">
        <f>TabIPW[[#This Row],[liczba oddziałów w szkołach podstawowych]]/$O$1*$N$2</f>
        <v>1.9260584376863449E-4</v>
      </c>
      <c r="O148" s="27">
        <v>152</v>
      </c>
      <c r="P14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3.8526941518832658E-4</v>
      </c>
      <c r="Q148" s="27">
        <v>1958</v>
      </c>
      <c r="R148" s="302">
        <f>TabIPW[[#This Row],[liczba gospodarstw domowych korzystających ze środowiskowej pomocy społecznej ]]/$S$1*$R$2</f>
        <v>3.116989644212037E-5</v>
      </c>
      <c r="S148" s="27">
        <v>114</v>
      </c>
      <c r="T148" s="302">
        <f>TabIPW[[#This Row],[ilość wody dostarczonej i ścieków bytowych odprowadzonych siecią kanalizacyjną '[dam3']]]/$U$1*$T$2</f>
        <v>1.1156317576869692E-4</v>
      </c>
      <c r="U148" s="27">
        <v>2733.8</v>
      </c>
      <c r="V148" s="302">
        <f>TabIPW[[#This Row],[iloczyn liczby mieszkańców i relacji przeciętnego miesięcznego wynagrodzenia brutto 
w danym powiecie do średniej krajowej2]]/$W$1*$V$2</f>
        <v>1.0579588830325491E-4</v>
      </c>
      <c r="W148" s="27">
        <f>TabIPW[[#This Row],[iloczyn liczby mieszkańców i relacji przeciętnego miesięcznego wynagrodzenia brutto 
w danym powiecie do średniej krajowej]]</f>
        <v>32976.195999999996</v>
      </c>
    </row>
    <row r="149" spans="1:23" x14ac:dyDescent="0.3">
      <c r="A149" s="2" t="s">
        <v>10</v>
      </c>
      <c r="B149" s="2" t="s">
        <v>11</v>
      </c>
      <c r="C149" s="2" t="s">
        <v>160</v>
      </c>
      <c r="D149" s="2" t="s">
        <v>56</v>
      </c>
      <c r="E149" s="2" t="s">
        <v>15</v>
      </c>
      <c r="F149" s="17" t="str">
        <f>+Tabela1[[#This Row],[WK]]&amp;Tabela1[[#This Row],[PK]]&amp;Tabela1[[#This Row],[GK]]</f>
        <v>022309</v>
      </c>
      <c r="G149" s="2" t="s">
        <v>169</v>
      </c>
      <c r="H149" s="302">
        <f>TabIPW[[#This Row],[liczba mieszkańców ]]/$I$1*$H$2</f>
        <v>4.5450579596342038E-5</v>
      </c>
      <c r="I149" s="27">
        <v>14280</v>
      </c>
      <c r="J149" s="302">
        <f>TabIPW[[#This Row],[liczba mieszkańców w wieku 20-64]]/$K$1*$J$2</f>
        <v>3.4783833764596856E-5</v>
      </c>
      <c r="K149" s="27">
        <v>8625</v>
      </c>
      <c r="L149" s="302">
        <f>TabIPW[[#This Row],[iloczyn liczby mieszkańców i relacji przeciętnego miesięcznego wynagrodzenia brutto 
w danym powiecie do średniej krajowej]]/$M$1*$L$2</f>
        <v>1.6430142394618282E-4</v>
      </c>
      <c r="M149" s="27">
        <v>14936.88</v>
      </c>
      <c r="N149" s="302">
        <f>TabIPW[[#This Row],[liczba oddziałów w szkołach podstawowych]]/$O$1*$N$2</f>
        <v>9.8837209302325582E-5</v>
      </c>
      <c r="O149" s="27">
        <v>78</v>
      </c>
      <c r="P14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1.0094137384658403E-4</v>
      </c>
      <c r="Q149" s="27">
        <v>513</v>
      </c>
      <c r="R149" s="302">
        <f>TabIPW[[#This Row],[liczba gospodarstw domowych korzystających ze środowiskowej pomocy społecznej ]]/$S$1*$R$2</f>
        <v>1.8865989951809698E-5</v>
      </c>
      <c r="S149" s="27">
        <v>69</v>
      </c>
      <c r="T149" s="302">
        <f>TabIPW[[#This Row],[ilość wody dostarczonej i ścieków bytowych odprowadzonych siecią kanalizacyjną '[dam3']]]/$U$1*$T$2</f>
        <v>3.7519637062601488E-5</v>
      </c>
      <c r="U149" s="27">
        <v>919.4</v>
      </c>
      <c r="V149" s="302">
        <f>TabIPW[[#This Row],[iloczyn liczby mieszkańców i relacji przeciętnego miesięcznego wynagrodzenia brutto 
w danym powiecie do średniej krajowej2]]/$W$1*$V$2</f>
        <v>4.7921248650969996E-5</v>
      </c>
      <c r="W149" s="27">
        <f>TabIPW[[#This Row],[iloczyn liczby mieszkańców i relacji przeciętnego miesięcznego wynagrodzenia brutto 
w danym powiecie do średniej krajowej]]</f>
        <v>14936.88</v>
      </c>
    </row>
    <row r="150" spans="1:23" x14ac:dyDescent="0.3">
      <c r="A150" s="2" t="s">
        <v>10</v>
      </c>
      <c r="B150" s="2" t="s">
        <v>11</v>
      </c>
      <c r="C150" s="2" t="s">
        <v>170</v>
      </c>
      <c r="D150" s="2" t="s">
        <v>12</v>
      </c>
      <c r="E150" s="2" t="s">
        <v>19</v>
      </c>
      <c r="F150" s="17" t="str">
        <f>+Tabela1[[#This Row],[WK]]&amp;Tabela1[[#This Row],[PK]]&amp;Tabela1[[#This Row],[GK]]</f>
        <v>022401</v>
      </c>
      <c r="G150" s="2" t="s">
        <v>171</v>
      </c>
      <c r="H150" s="302">
        <f>TabIPW[[#This Row],[liczba mieszkańców ]]/$I$1*$H$2</f>
        <v>1.5217032286422359E-5</v>
      </c>
      <c r="I150" s="27">
        <v>4781</v>
      </c>
      <c r="J150" s="302">
        <f>TabIPW[[#This Row],[liczba mieszkańców w wieku 20-64]]/$K$1*$J$2</f>
        <v>1.1598644163128183E-5</v>
      </c>
      <c r="K150" s="27">
        <v>2876</v>
      </c>
      <c r="L150" s="302">
        <f>TabIPW[[#This Row],[iloczyn liczby mieszkańców i relacji przeciętnego miesięcznego wynagrodzenia brutto 
w danym powiecie do średniej krajowej]]/$M$1*$L$2</f>
        <v>4.5016729889442455E-5</v>
      </c>
      <c r="M150" s="27">
        <v>4092.5359999999996</v>
      </c>
      <c r="N150" s="302">
        <f>TabIPW[[#This Row],[liczba oddziałów w szkołach podstawowych]]/$O$1*$N$2</f>
        <v>2.5342874180083484E-5</v>
      </c>
      <c r="O150" s="27">
        <v>20</v>
      </c>
      <c r="P15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2.6169985812077342E-5</v>
      </c>
      <c r="Q150" s="27">
        <v>133</v>
      </c>
      <c r="R150" s="302">
        <f>TabIPW[[#This Row],[liczba gospodarstw domowych korzystających ze środowiskowej pomocy społecznej ]]/$S$1*$R$2</f>
        <v>4.1559861922827165E-5</v>
      </c>
      <c r="S150" s="27">
        <v>152</v>
      </c>
      <c r="T150" s="302">
        <f>TabIPW[[#This Row],[ilość wody dostarczonej i ścieków bytowych odprowadzonych siecią kanalizacyjną '[dam3']]]/$U$1*$T$2</f>
        <v>1.1520332328445073E-5</v>
      </c>
      <c r="U150" s="27">
        <v>282.3</v>
      </c>
      <c r="V150" s="302">
        <f>TabIPW[[#This Row],[iloczyn liczby mieszkańców i relacji przeciętnego miesięcznego wynagrodzenia brutto 
w danym powiecie do średniej krajowej2]]/$W$1*$V$2</f>
        <v>1.3129879551087384E-5</v>
      </c>
      <c r="W150" s="27">
        <f>TabIPW[[#This Row],[iloczyn liczby mieszkańców i relacji przeciętnego miesięcznego wynagrodzenia brutto 
w danym powiecie do średniej krajowej]]</f>
        <v>4092.5359999999996</v>
      </c>
    </row>
    <row r="151" spans="1:23" x14ac:dyDescent="0.3">
      <c r="A151" s="2" t="s">
        <v>10</v>
      </c>
      <c r="B151" s="2" t="s">
        <v>11</v>
      </c>
      <c r="C151" s="2" t="s">
        <v>170</v>
      </c>
      <c r="D151" s="2" t="s">
        <v>11</v>
      </c>
      <c r="E151" s="2" t="s">
        <v>15</v>
      </c>
      <c r="F151" s="17" t="str">
        <f>+Tabela1[[#This Row],[WK]]&amp;Tabela1[[#This Row],[PK]]&amp;Tabela1[[#This Row],[GK]]</f>
        <v>022402</v>
      </c>
      <c r="G151" s="2" t="s">
        <v>172</v>
      </c>
      <c r="H151" s="302">
        <f>TabIPW[[#This Row],[liczba mieszkańców ]]/$I$1*$H$2</f>
        <v>8.5967797961988693E-6</v>
      </c>
      <c r="I151" s="27">
        <v>2701</v>
      </c>
      <c r="J151" s="302">
        <f>TabIPW[[#This Row],[liczba mieszkańców w wieku 20-64]]/$K$1*$J$2</f>
        <v>6.5575088349257384E-6</v>
      </c>
      <c r="K151" s="27">
        <v>1626</v>
      </c>
      <c r="L151" s="302">
        <f>TabIPW[[#This Row],[iloczyn liczby mieszkańców i relacji przeciętnego miesięcznego wynagrodzenia brutto 
w danym powiecie do średniej krajowej]]/$M$1*$L$2</f>
        <v>2.5431957212169853E-5</v>
      </c>
      <c r="M151" s="27">
        <v>2312.0559999999996</v>
      </c>
      <c r="N151" s="302">
        <f>TabIPW[[#This Row],[liczba oddziałów w szkołach podstawowych]]/$O$1*$N$2</f>
        <v>1.3938580799045916E-5</v>
      </c>
      <c r="O151" s="27">
        <v>11</v>
      </c>
      <c r="P15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1.6528412091838319E-5</v>
      </c>
      <c r="Q151" s="27">
        <v>84</v>
      </c>
      <c r="R151" s="302">
        <f>TabIPW[[#This Row],[liczba gospodarstw domowych korzystających ze środowiskowej pomocy społecznej ]]/$S$1*$R$2</f>
        <v>9.569705048019412E-6</v>
      </c>
      <c r="S151" s="27">
        <v>35</v>
      </c>
      <c r="T151" s="302">
        <f>TabIPW[[#This Row],[ilość wody dostarczonej i ścieków bytowych odprowadzonych siecią kanalizacyjną '[dam3']]]/$U$1*$T$2</f>
        <v>3.6238239842930303E-6</v>
      </c>
      <c r="U151" s="27">
        <v>88.8</v>
      </c>
      <c r="V151" s="302">
        <f>TabIPW[[#This Row],[iloczyn liczby mieszkańców i relacji przeciętnego miesięcznego wynagrodzenia brutto 
w danym powiecie do średniej krajowej2]]/$W$1*$V$2</f>
        <v>7.4176541868828749E-6</v>
      </c>
      <c r="W151" s="27">
        <f>TabIPW[[#This Row],[iloczyn liczby mieszkańców i relacji przeciętnego miesięcznego wynagrodzenia brutto 
w danym powiecie do średniej krajowej]]</f>
        <v>2312.0559999999996</v>
      </c>
    </row>
    <row r="152" spans="1:23" x14ac:dyDescent="0.3">
      <c r="A152" s="2" t="s">
        <v>10</v>
      </c>
      <c r="B152" s="2" t="s">
        <v>11</v>
      </c>
      <c r="C152" s="2" t="s">
        <v>170</v>
      </c>
      <c r="D152" s="2" t="s">
        <v>16</v>
      </c>
      <c r="E152" s="2" t="s">
        <v>15</v>
      </c>
      <c r="F152" s="17" t="str">
        <f>+Tabela1[[#This Row],[WK]]&amp;Tabela1[[#This Row],[PK]]&amp;Tabela1[[#This Row],[GK]]</f>
        <v>022403</v>
      </c>
      <c r="G152" s="2" t="s">
        <v>173</v>
      </c>
      <c r="H152" s="302">
        <f>TabIPW[[#This Row],[liczba mieszkańców ]]/$I$1*$H$2</f>
        <v>2.3202711852754445E-5</v>
      </c>
      <c r="I152" s="27">
        <v>7290</v>
      </c>
      <c r="J152" s="302">
        <f>TabIPW[[#This Row],[liczba mieszkańców w wieku 20-64]]/$K$1*$J$2</f>
        <v>1.7474591501680948E-5</v>
      </c>
      <c r="K152" s="27">
        <v>4333</v>
      </c>
      <c r="L152" s="302">
        <f>TabIPW[[#This Row],[iloczyn liczby mieszkańców i relacji przeciętnego miesięcznego wynagrodzenia brutto 
w danym powiecie do średniej krajowej]]/$M$1*$L$2</f>
        <v>6.8640861931402547E-5</v>
      </c>
      <c r="M152" s="27">
        <v>6240.24</v>
      </c>
      <c r="N152" s="302">
        <f>TabIPW[[#This Row],[liczba oddziałów w szkołach podstawowych]]/$O$1*$N$2</f>
        <v>3.0411449016100181E-5</v>
      </c>
      <c r="O152" s="27">
        <v>24</v>
      </c>
      <c r="P15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3.2072990130591022E-5</v>
      </c>
      <c r="Q152" s="27">
        <v>163</v>
      </c>
      <c r="R152" s="302">
        <f>TabIPW[[#This Row],[liczba gospodarstw domowych korzystających ze środowiskowej pomocy społecznej ]]/$S$1*$R$2</f>
        <v>4.3747223076660171E-5</v>
      </c>
      <c r="S152" s="27">
        <v>160</v>
      </c>
      <c r="T152" s="302">
        <f>TabIPW[[#This Row],[ilość wody dostarczonej i ścieków bytowych odprowadzonych siecią kanalizacyjną '[dam3']]]/$U$1*$T$2</f>
        <v>1.8172171398712682E-5</v>
      </c>
      <c r="U152" s="27">
        <v>445.29999999999995</v>
      </c>
      <c r="V152" s="302">
        <f>TabIPW[[#This Row],[iloczyn liczby mieszkańców i relacji przeciętnego miesięcznego wynagrodzenia brutto 
w danym powiecie do średniej krajowej2]]/$W$1*$V$2</f>
        <v>2.0020251396659076E-5</v>
      </c>
      <c r="W152" s="27">
        <f>TabIPW[[#This Row],[iloczyn liczby mieszkańców i relacji przeciętnego miesięcznego wynagrodzenia brutto 
w danym powiecie do średniej krajowej]]</f>
        <v>6240.24</v>
      </c>
    </row>
    <row r="153" spans="1:23" x14ac:dyDescent="0.3">
      <c r="A153" s="2" t="s">
        <v>10</v>
      </c>
      <c r="B153" s="2" t="s">
        <v>11</v>
      </c>
      <c r="C153" s="2" t="s">
        <v>170</v>
      </c>
      <c r="D153" s="2" t="s">
        <v>18</v>
      </c>
      <c r="E153" s="2" t="s">
        <v>15</v>
      </c>
      <c r="F153" s="17" t="str">
        <f>+Tabela1[[#This Row],[WK]]&amp;Tabela1[[#This Row],[PK]]&amp;Tabela1[[#This Row],[GK]]</f>
        <v>022404</v>
      </c>
      <c r="G153" s="2" t="s">
        <v>174</v>
      </c>
      <c r="H153" s="302">
        <f>TabIPW[[#This Row],[liczba mieszkańców ]]/$I$1*$H$2</f>
        <v>1.6085940425764191E-5</v>
      </c>
      <c r="I153" s="27">
        <v>5054</v>
      </c>
      <c r="J153" s="302">
        <f>TabIPW[[#This Row],[liczba mieszkańców w wieku 20-64]]/$K$1*$J$2</f>
        <v>1.200596789764694E-5</v>
      </c>
      <c r="K153" s="27">
        <v>2977</v>
      </c>
      <c r="L153" s="302">
        <f>TabIPW[[#This Row],[iloczyn liczby mieszkańców i relacji przeciętnego miesięcznego wynagrodzenia brutto 
w danym powiecie do średniej krajowej]]/$M$1*$L$2</f>
        <v>4.7587231303334481E-5</v>
      </c>
      <c r="M153" s="27">
        <v>4326.2239999999993</v>
      </c>
      <c r="N153" s="302">
        <f>TabIPW[[#This Row],[liczba oddziałów w szkołach podstawowych]]/$O$1*$N$2</f>
        <v>2.0274299344066786E-5</v>
      </c>
      <c r="O153" s="27">
        <v>16</v>
      </c>
      <c r="P15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2.8531187539482816E-5</v>
      </c>
      <c r="Q153" s="27">
        <v>145</v>
      </c>
      <c r="R153" s="302">
        <f>TabIPW[[#This Row],[liczba gospodarstw domowych korzystających ze środowiskowej pomocy społecznej ]]/$S$1*$R$2</f>
        <v>2.3787552547933966E-5</v>
      </c>
      <c r="S153" s="27">
        <v>87</v>
      </c>
      <c r="T153" s="302">
        <f>TabIPW[[#This Row],[ilość wody dostarczonej i ścieków bytowych odprowadzonych siecią kanalizacyjną '[dam3']]]/$U$1*$T$2</f>
        <v>6.0519492890839689E-6</v>
      </c>
      <c r="U153" s="27">
        <v>148.30000000000001</v>
      </c>
      <c r="V153" s="302">
        <f>TabIPW[[#This Row],[iloczyn liczby mieszkańców i relacji przeciętnego miesięcznego wynagrodzenia brutto 
w danym powiecie do średniej krajowej2]]/$W$1*$V$2</f>
        <v>1.3879609130139226E-5</v>
      </c>
      <c r="W153" s="27">
        <f>TabIPW[[#This Row],[iloczyn liczby mieszkańców i relacji przeciętnego miesięcznego wynagrodzenia brutto 
w danym powiecie do średniej krajowej]]</f>
        <v>4326.2239999999993</v>
      </c>
    </row>
    <row r="154" spans="1:23" x14ac:dyDescent="0.3">
      <c r="A154" s="2" t="s">
        <v>10</v>
      </c>
      <c r="B154" s="2" t="s">
        <v>11</v>
      </c>
      <c r="C154" s="2" t="s">
        <v>170</v>
      </c>
      <c r="D154" s="2" t="s">
        <v>21</v>
      </c>
      <c r="E154" s="2" t="s">
        <v>19</v>
      </c>
      <c r="F154" s="17" t="str">
        <f>+Tabela1[[#This Row],[WK]]&amp;Tabela1[[#This Row],[PK]]&amp;Tabela1[[#This Row],[GK]]</f>
        <v>022405</v>
      </c>
      <c r="G154" s="2" t="s">
        <v>175</v>
      </c>
      <c r="H154" s="302">
        <f>TabIPW[[#This Row],[liczba mieszkańców ]]/$I$1*$H$2</f>
        <v>6.4187803831892854E-5</v>
      </c>
      <c r="I154" s="27">
        <v>20167</v>
      </c>
      <c r="J154" s="302">
        <f>TabIPW[[#This Row],[liczba mieszkańców w wieku 20-64]]/$K$1*$J$2</f>
        <v>4.7729469287420728E-5</v>
      </c>
      <c r="K154" s="27">
        <v>11835</v>
      </c>
      <c r="L154" s="302">
        <f>TabIPW[[#This Row],[iloczyn liczby mieszkańców i relacji przeciętnego miesięcznego wynagrodzenia brutto 
w danym powiecie do średniej krajowej]]/$M$1*$L$2</f>
        <v>1.898875531646907E-4</v>
      </c>
      <c r="M154" s="27">
        <v>17262.952000000001</v>
      </c>
      <c r="N154" s="302">
        <f>TabIPW[[#This Row],[liczba oddziałów w szkołach podstawowych]]/$O$1*$N$2</f>
        <v>1.3178294573643412E-4</v>
      </c>
      <c r="O154" s="27">
        <v>104</v>
      </c>
      <c r="P15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1.4757510796284214E-4</v>
      </c>
      <c r="Q154" s="27">
        <v>750</v>
      </c>
      <c r="R154" s="302">
        <f>TabIPW[[#This Row],[liczba gospodarstw domowych korzystających ze środowiskowej pomocy społecznej ]]/$S$1*$R$2</f>
        <v>1.0526675552821354E-4</v>
      </c>
      <c r="S154" s="27">
        <v>385</v>
      </c>
      <c r="T154" s="302">
        <f>TabIPW[[#This Row],[ilość wody dostarczonej i ścieków bytowych odprowadzonych siecią kanalizacyjną '[dam3']]]/$U$1*$T$2</f>
        <v>5.7340485138852888E-5</v>
      </c>
      <c r="U154" s="27">
        <v>1405.1</v>
      </c>
      <c r="V154" s="302">
        <f>TabIPW[[#This Row],[iloczyn liczby mieszkańców i relacji przeciętnego miesięcznego wynagrodzenia brutto 
w danym powiecie do średniej krajowej2]]/$W$1*$V$2</f>
        <v>5.5383869673034794E-5</v>
      </c>
      <c r="W154" s="27">
        <f>TabIPW[[#This Row],[iloczyn liczby mieszkańców i relacji przeciętnego miesięcznego wynagrodzenia brutto 
w danym powiecie do średniej krajowej]]</f>
        <v>17262.952000000001</v>
      </c>
    </row>
    <row r="155" spans="1:23" x14ac:dyDescent="0.3">
      <c r="A155" s="2" t="s">
        <v>10</v>
      </c>
      <c r="B155" s="2" t="s">
        <v>11</v>
      </c>
      <c r="C155" s="2" t="s">
        <v>170</v>
      </c>
      <c r="D155" s="2" t="s">
        <v>23</v>
      </c>
      <c r="E155" s="2" t="s">
        <v>19</v>
      </c>
      <c r="F155" s="17" t="str">
        <f>+Tabela1[[#This Row],[WK]]&amp;Tabela1[[#This Row],[PK]]&amp;Tabela1[[#This Row],[GK]]</f>
        <v>022406</v>
      </c>
      <c r="G155" s="2" t="s">
        <v>176</v>
      </c>
      <c r="H155" s="302">
        <f>TabIPW[[#This Row],[liczba mieszkańców ]]/$I$1*$H$2</f>
        <v>4.8315111923842591E-5</v>
      </c>
      <c r="I155" s="27">
        <v>15180</v>
      </c>
      <c r="J155" s="302">
        <f>TabIPW[[#This Row],[liczba mieszkańców w wieku 20-64]]/$K$1*$J$2</f>
        <v>3.5421033270081648E-5</v>
      </c>
      <c r="K155" s="27">
        <v>8783</v>
      </c>
      <c r="L155" s="302">
        <f>TabIPW[[#This Row],[iloczyn liczby mieszkańców i relacji przeciętnego miesięcznego wynagrodzenia brutto 
w danym powiecie do średniej krajowej]]/$M$1*$L$2</f>
        <v>1.4293117751971063E-4</v>
      </c>
      <c r="M155" s="27">
        <v>12994.08</v>
      </c>
      <c r="N155" s="302">
        <f>TabIPW[[#This Row],[liczba oddziałów w szkołach podstawowych]]/$O$1*$N$2</f>
        <v>7.6028622540250454E-5</v>
      </c>
      <c r="O155" s="27">
        <v>60</v>
      </c>
      <c r="P15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7.4771388034506687E-5</v>
      </c>
      <c r="Q155" s="27">
        <v>380</v>
      </c>
      <c r="R155" s="302">
        <f>TabIPW[[#This Row],[liczba gospodarstw domowych korzystających ze środowiskowej pomocy społecznej ]]/$S$1*$R$2</f>
        <v>8.3119723845654329E-5</v>
      </c>
      <c r="S155" s="27">
        <v>304</v>
      </c>
      <c r="T155" s="302">
        <f>TabIPW[[#This Row],[ilość wody dostarczonej i ścieków bytowych odprowadzonych siecią kanalizacyjną '[dam3']]]/$U$1*$T$2</f>
        <v>3.3883570429712872E-5</v>
      </c>
      <c r="U155" s="27">
        <v>830.3</v>
      </c>
      <c r="V155" s="302">
        <f>TabIPW[[#This Row],[iloczyn liczby mieszkańców i relacji przeciętnego miesięcznego wynagrodzenia brutto 
w danym powiecie do średniej krajowej2]]/$W$1*$V$2</f>
        <v>4.1688260109915606E-5</v>
      </c>
      <c r="W155" s="27">
        <f>TabIPW[[#This Row],[iloczyn liczby mieszkańców i relacji przeciętnego miesięcznego wynagrodzenia brutto 
w danym powiecie do średniej krajowej]]</f>
        <v>12994.08</v>
      </c>
    </row>
    <row r="156" spans="1:23" x14ac:dyDescent="0.3">
      <c r="A156" s="2" t="s">
        <v>10</v>
      </c>
      <c r="B156" s="2" t="s">
        <v>11</v>
      </c>
      <c r="C156" s="2" t="s">
        <v>170</v>
      </c>
      <c r="D156" s="2" t="s">
        <v>30</v>
      </c>
      <c r="E156" s="2" t="s">
        <v>19</v>
      </c>
      <c r="F156" s="17" t="str">
        <f>+Tabela1[[#This Row],[WK]]&amp;Tabela1[[#This Row],[PK]]&amp;Tabela1[[#This Row],[GK]]</f>
        <v>022407</v>
      </c>
      <c r="G156" s="2" t="s">
        <v>177</v>
      </c>
      <c r="H156" s="302">
        <f>TabIPW[[#This Row],[liczba mieszkańców ]]/$I$1*$H$2</f>
        <v>1.2489360947902393E-5</v>
      </c>
      <c r="I156" s="27">
        <v>3924</v>
      </c>
      <c r="J156" s="302">
        <f>TabIPW[[#This Row],[liczba mieszkańców w wieku 20-64]]/$K$1*$J$2</f>
        <v>9.4128078848196019E-6</v>
      </c>
      <c r="K156" s="27">
        <v>2334</v>
      </c>
      <c r="L156" s="302">
        <f>TabIPW[[#This Row],[iloczyn liczby mieszkańców i relacji przeciętnego miesięcznego wynagrodzenia brutto 
w danym powiecie do średniej krajowej]]/$M$1*$L$2</f>
        <v>3.6947426916162351E-5</v>
      </c>
      <c r="M156" s="27">
        <v>3358.9439999999995</v>
      </c>
      <c r="N156" s="302">
        <f>TabIPW[[#This Row],[liczba oddziałów w szkołach podstawowych]]/$O$1*$N$2</f>
        <v>1.6472868217054265E-5</v>
      </c>
      <c r="O156" s="27">
        <v>13</v>
      </c>
      <c r="P15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1.5347811228135584E-5</v>
      </c>
      <c r="Q156" s="27">
        <v>78</v>
      </c>
      <c r="R156" s="302">
        <f>TabIPW[[#This Row],[liczba gospodarstw domowych korzystających ze środowiskowej pomocy społecznej ]]/$S$1*$R$2</f>
        <v>2.5974913701766976E-5</v>
      </c>
      <c r="S156" s="27">
        <v>95</v>
      </c>
      <c r="T156" s="302">
        <f>TabIPW[[#This Row],[ilość wody dostarczonej i ścieków bytowych odprowadzonych siecią kanalizacyjną '[dam3']]]/$U$1*$T$2</f>
        <v>6.6069493587504694E-6</v>
      </c>
      <c r="U156" s="27">
        <v>161.9</v>
      </c>
      <c r="V156" s="302">
        <f>TabIPW[[#This Row],[iloczyn liczby mieszkańców i relacji przeciętnego miesięcznego wynagrodzenia brutto 
w danym powiecie do średniej krajowej2]]/$W$1*$V$2</f>
        <v>1.0776332850547353E-5</v>
      </c>
      <c r="W156" s="27">
        <f>TabIPW[[#This Row],[iloczyn liczby mieszkańców i relacji przeciętnego miesięcznego wynagrodzenia brutto 
w danym powiecie do średniej krajowej]]</f>
        <v>3358.9439999999995</v>
      </c>
    </row>
    <row r="157" spans="1:23" x14ac:dyDescent="0.3">
      <c r="A157" s="2" t="s">
        <v>10</v>
      </c>
      <c r="B157" s="2" t="s">
        <v>11</v>
      </c>
      <c r="C157" s="2" t="s">
        <v>178</v>
      </c>
      <c r="D157" s="2" t="s">
        <v>12</v>
      </c>
      <c r="E157" s="2" t="s">
        <v>13</v>
      </c>
      <c r="F157" s="17" t="str">
        <f>+Tabela1[[#This Row],[WK]]&amp;Tabela1[[#This Row],[PK]]&amp;Tabela1[[#This Row],[GK]]</f>
        <v>022501</v>
      </c>
      <c r="G157" s="2" t="s">
        <v>179</v>
      </c>
      <c r="H157" s="302">
        <f>TabIPW[[#This Row],[liczba mieszkańców ]]/$I$1*$H$2</f>
        <v>1.1741399729055027E-5</v>
      </c>
      <c r="I157" s="27">
        <v>3689</v>
      </c>
      <c r="J157" s="302">
        <f>TabIPW[[#This Row],[liczba mieszkańców w wieku 20-64]]/$K$1*$J$2</f>
        <v>9.049846141189027E-6</v>
      </c>
      <c r="K157" s="27">
        <v>2244</v>
      </c>
      <c r="L157" s="302">
        <f>TabIPW[[#This Row],[iloczyn liczby mieszkańców i relacji przeciętnego miesięcznego wynagrodzenia brutto 
w danym powiecie do średniej krajowej]]/$M$1*$L$2</f>
        <v>3.6844777575184466E-5</v>
      </c>
      <c r="M157" s="27">
        <v>3349.6120000000001</v>
      </c>
      <c r="N157" s="302">
        <f>TabIPW[[#This Row],[liczba oddziałów w szkołach podstawowych]]/$O$1*$N$2</f>
        <v>2.0274299344066786E-5</v>
      </c>
      <c r="O157" s="27">
        <v>16</v>
      </c>
      <c r="P15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2.4005550895288989E-5</v>
      </c>
      <c r="Q157" s="27">
        <v>122</v>
      </c>
      <c r="R157" s="302">
        <f>TabIPW[[#This Row],[liczba gospodarstw domowych korzystających ze środowiskowej pomocy społecznej ]]/$S$1*$R$2</f>
        <v>1.3124166922998051E-5</v>
      </c>
      <c r="S157" s="27">
        <v>48</v>
      </c>
      <c r="T157" s="302">
        <f>TabIPW[[#This Row],[ilość wody dostarczonej i ścieków bytowych odprowadzonych siecią kanalizacyjną '[dam3']]]/$U$1*$T$2</f>
        <v>9.6635306247814142E-6</v>
      </c>
      <c r="U157" s="27">
        <v>236.8</v>
      </c>
      <c r="V157" s="302">
        <f>TabIPW[[#This Row],[iloczyn liczby mieszkańców i relacji przeciętnego miesięcznego wynagrodzenia brutto 
w danym powiecie do średniej krajowej2]]/$W$1*$V$2</f>
        <v>1.0746393459428804E-5</v>
      </c>
      <c r="W157" s="27">
        <f>TabIPW[[#This Row],[iloczyn liczby mieszkańców i relacji przeciętnego miesięcznego wynagrodzenia brutto 
w danym powiecie do średniej krajowej]]</f>
        <v>3349.6120000000001</v>
      </c>
    </row>
    <row r="158" spans="1:23" x14ac:dyDescent="0.3">
      <c r="A158" s="2" t="s">
        <v>10</v>
      </c>
      <c r="B158" s="2" t="s">
        <v>11</v>
      </c>
      <c r="C158" s="2" t="s">
        <v>178</v>
      </c>
      <c r="D158" s="2" t="s">
        <v>11</v>
      </c>
      <c r="E158" s="2" t="s">
        <v>13</v>
      </c>
      <c r="F158" s="17" t="str">
        <f>+Tabela1[[#This Row],[WK]]&amp;Tabela1[[#This Row],[PK]]&amp;Tabela1[[#This Row],[GK]]</f>
        <v>022502</v>
      </c>
      <c r="G158" s="2" t="s">
        <v>180</v>
      </c>
      <c r="H158" s="302">
        <f>TabIPW[[#This Row],[liczba mieszkańców ]]/$I$1*$H$2</f>
        <v>8.9421150823475464E-5</v>
      </c>
      <c r="I158" s="27">
        <v>28095</v>
      </c>
      <c r="J158" s="302">
        <f>TabIPW[[#This Row],[liczba mieszkańców w wieku 20-64]]/$K$1*$J$2</f>
        <v>6.5865457744161837E-5</v>
      </c>
      <c r="K158" s="27">
        <v>16332</v>
      </c>
      <c r="L158" s="302">
        <f>TabIPW[[#This Row],[iloczyn liczby mieszkańców i relacji przeciętnego miesięcznego wynagrodzenia brutto 
w danym powiecie do średniej krajowej]]/$M$1*$L$2</f>
        <v>2.8060559121030295E-4</v>
      </c>
      <c r="M158" s="27">
        <v>25510.26</v>
      </c>
      <c r="N158" s="302">
        <f>TabIPW[[#This Row],[liczba oddziałów w szkołach podstawowych]]/$O$1*$N$2</f>
        <v>2.0020870602265953E-4</v>
      </c>
      <c r="O158" s="27">
        <v>158</v>
      </c>
      <c r="P15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2.1782085935315499E-4</v>
      </c>
      <c r="Q158" s="27">
        <v>1107</v>
      </c>
      <c r="R158" s="302">
        <f>TabIPW[[#This Row],[liczba gospodarstw domowych korzystających ze środowiskowej pomocy społecznej ]]/$S$1*$R$2</f>
        <v>1.017122936532349E-4</v>
      </c>
      <c r="S158" s="27">
        <v>372</v>
      </c>
      <c r="T158" s="302">
        <f>TabIPW[[#This Row],[ilość wody dostarczonej i ścieków bytowych odprowadzonych siecią kanalizacyjną '[dam3']]]/$U$1*$T$2</f>
        <v>9.7394350460740394E-5</v>
      </c>
      <c r="U158" s="27">
        <v>2386.6000000000004</v>
      </c>
      <c r="V158" s="302">
        <f>TabIPW[[#This Row],[iloczyn liczby mieszkańców i relacji przeciętnego miesięcznego wynagrodzenia brutto 
w danym powiecie do średniej krajowej2]]/$W$1*$V$2</f>
        <v>8.1843297436338372E-5</v>
      </c>
      <c r="W158" s="27">
        <f>TabIPW[[#This Row],[iloczyn liczby mieszkańców i relacji przeciętnego miesięcznego wynagrodzenia brutto 
w danym powiecie do średniej krajowej]]</f>
        <v>25510.26</v>
      </c>
    </row>
    <row r="159" spans="1:23" x14ac:dyDescent="0.3">
      <c r="A159" s="2" t="s">
        <v>10</v>
      </c>
      <c r="B159" s="2" t="s">
        <v>11</v>
      </c>
      <c r="C159" s="2" t="s">
        <v>178</v>
      </c>
      <c r="D159" s="2" t="s">
        <v>16</v>
      </c>
      <c r="E159" s="2" t="s">
        <v>19</v>
      </c>
      <c r="F159" s="17" t="str">
        <f>+Tabela1[[#This Row],[WK]]&amp;Tabela1[[#This Row],[PK]]&amp;Tabela1[[#This Row],[GK]]</f>
        <v>022503</v>
      </c>
      <c r="G159" s="2" t="s">
        <v>181</v>
      </c>
      <c r="H159" s="302">
        <f>TabIPW[[#This Row],[liczba mieszkańców ]]/$I$1*$H$2</f>
        <v>6.6005190453007087E-5</v>
      </c>
      <c r="I159" s="27">
        <v>20738</v>
      </c>
      <c r="J159" s="302">
        <f>TabIPW[[#This Row],[liczba mieszkańców w wieku 20-64]]/$K$1*$J$2</f>
        <v>5.1310691824575744E-5</v>
      </c>
      <c r="K159" s="27">
        <v>12723</v>
      </c>
      <c r="L159" s="302">
        <f>TabIPW[[#This Row],[iloczyn liczby mieszkańców i relacji przeciętnego miesięcznego wynagrodzenia brutto 
w danym powiecie do średniej krajowej]]/$M$1*$L$2</f>
        <v>2.0712577862677569E-4</v>
      </c>
      <c r="M159" s="27">
        <v>18830.103999999999</v>
      </c>
      <c r="N159" s="302">
        <f>TabIPW[[#This Row],[liczba oddziałów w szkołach podstawowych]]/$O$1*$N$2</f>
        <v>1.0897435897435898E-4</v>
      </c>
      <c r="O159" s="27">
        <v>86</v>
      </c>
      <c r="P15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1.2376632387817028E-4</v>
      </c>
      <c r="Q159" s="27">
        <v>629</v>
      </c>
      <c r="R159" s="302">
        <f>TabIPW[[#This Row],[liczba gospodarstw domowych korzystających ze środowiskowej pomocy społecznej ]]/$S$1*$R$2</f>
        <v>1.4409241600874944E-4</v>
      </c>
      <c r="S159" s="27">
        <v>527</v>
      </c>
      <c r="T159" s="302">
        <f>TabIPW[[#This Row],[ilość wody dostarczonej i ścieków bytowych odprowadzonych siecią kanalizacyjną '[dam3']]]/$U$1*$T$2</f>
        <v>6.6232728902112481E-5</v>
      </c>
      <c r="U159" s="27">
        <v>1623</v>
      </c>
      <c r="V159" s="302">
        <f>TabIPW[[#This Row],[iloczyn liczby mieszkańców i relacji przeciętnego miesięcznego wynagrodzenia brutto 
w danym powiecie do średniej krajowej2]]/$W$1*$V$2</f>
        <v>6.0411685432809586E-5</v>
      </c>
      <c r="W159" s="27">
        <f>TabIPW[[#This Row],[iloczyn liczby mieszkańców i relacji przeciętnego miesięcznego wynagrodzenia brutto 
w danym powiecie do średniej krajowej]]</f>
        <v>18830.103999999999</v>
      </c>
    </row>
    <row r="160" spans="1:23" x14ac:dyDescent="0.3">
      <c r="A160" s="2" t="s">
        <v>10</v>
      </c>
      <c r="B160" s="2" t="s">
        <v>11</v>
      </c>
      <c r="C160" s="2" t="s">
        <v>178</v>
      </c>
      <c r="D160" s="2" t="s">
        <v>18</v>
      </c>
      <c r="E160" s="2" t="s">
        <v>19</v>
      </c>
      <c r="F160" s="17" t="str">
        <f>+Tabela1[[#This Row],[WK]]&amp;Tabela1[[#This Row],[PK]]&amp;Tabela1[[#This Row],[GK]]</f>
        <v>022504</v>
      </c>
      <c r="G160" s="2" t="s">
        <v>182</v>
      </c>
      <c r="H160" s="302">
        <f>TabIPW[[#This Row],[liczba mieszkańców ]]/$I$1*$H$2</f>
        <v>2.7362649355024683E-5</v>
      </c>
      <c r="I160" s="27">
        <v>8597</v>
      </c>
      <c r="J160" s="302">
        <f>TabIPW[[#This Row],[liczba mieszkańców w wieku 20-64]]/$K$1*$J$2</f>
        <v>2.0963057148797039E-5</v>
      </c>
      <c r="K160" s="27">
        <v>5198</v>
      </c>
      <c r="L160" s="302">
        <f>TabIPW[[#This Row],[iloczyn liczby mieszkańców i relacji przeciętnego miesięcznego wynagrodzenia brutto 
w danym powiecie do średniej krajowej]]/$M$1*$L$2</f>
        <v>8.5864611768463243E-5</v>
      </c>
      <c r="M160" s="27">
        <v>7806.076</v>
      </c>
      <c r="N160" s="302">
        <f>TabIPW[[#This Row],[liczba oddziałów w szkołach podstawowych]]/$O$1*$N$2</f>
        <v>4.4350029815146094E-5</v>
      </c>
      <c r="O160" s="27">
        <v>35</v>
      </c>
      <c r="P16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3.6008326342933483E-5</v>
      </c>
      <c r="Q160" s="27">
        <v>183</v>
      </c>
      <c r="R160" s="302">
        <f>TabIPW[[#This Row],[liczba gospodarstw domowych korzystających ze środowiskowej pomocy społecznej ]]/$S$1*$R$2</f>
        <v>4.4020643220889294E-5</v>
      </c>
      <c r="S160" s="27">
        <v>161</v>
      </c>
      <c r="T160" s="302">
        <f>TabIPW[[#This Row],[ilość wody dostarczonej i ścieków bytowych odprowadzonych siecią kanalizacyjną '[dam3']]]/$U$1*$T$2</f>
        <v>2.4085370670380031E-5</v>
      </c>
      <c r="U160" s="27">
        <v>590.20000000000005</v>
      </c>
      <c r="V160" s="302">
        <f>TabIPW[[#This Row],[iloczyn liczby mieszkańców i relacji przeciętnego miesięcznego wynagrodzenia brutto 
w danym powiecie do średniej krajowej2]]/$W$1*$V$2</f>
        <v>2.5043845099135115E-5</v>
      </c>
      <c r="W160" s="27">
        <f>TabIPW[[#This Row],[iloczyn liczby mieszkańców i relacji przeciętnego miesięcznego wynagrodzenia brutto 
w danym powiecie do średniej krajowej]]</f>
        <v>7806.076</v>
      </c>
    </row>
    <row r="161" spans="1:23" x14ac:dyDescent="0.3">
      <c r="A161" s="2" t="s">
        <v>10</v>
      </c>
      <c r="B161" s="2" t="s">
        <v>11</v>
      </c>
      <c r="C161" s="2" t="s">
        <v>178</v>
      </c>
      <c r="D161" s="2" t="s">
        <v>21</v>
      </c>
      <c r="E161" s="2" t="s">
        <v>15</v>
      </c>
      <c r="F161" s="17" t="str">
        <f>+Tabela1[[#This Row],[WK]]&amp;Tabela1[[#This Row],[PK]]&amp;Tabela1[[#This Row],[GK]]</f>
        <v>022505</v>
      </c>
      <c r="G161" s="2" t="s">
        <v>183</v>
      </c>
      <c r="H161" s="302">
        <f>TabIPW[[#This Row],[liczba mieszkańców ]]/$I$1*$H$2</f>
        <v>1.8291630317939615E-5</v>
      </c>
      <c r="I161" s="27">
        <v>5747</v>
      </c>
      <c r="J161" s="302">
        <f>TabIPW[[#This Row],[liczba mieszkańców w wieku 20-64]]/$K$1*$J$2</f>
        <v>1.3953862588464363E-5</v>
      </c>
      <c r="K161" s="27">
        <v>3460</v>
      </c>
      <c r="L161" s="302">
        <f>TabIPW[[#This Row],[iloczyn liczby mieszkańców i relacji przeciętnego miesięcznego wynagrodzenia brutto 
w danym powiecie do średniej krajowej]]/$M$1*$L$2</f>
        <v>5.7399549125666884E-5</v>
      </c>
      <c r="M161" s="27">
        <v>5218.2759999999998</v>
      </c>
      <c r="N161" s="302">
        <f>TabIPW[[#This Row],[liczba oddziałów w szkołach podstawowych]]/$O$1*$N$2</f>
        <v>3.0411449016100181E-5</v>
      </c>
      <c r="O161" s="27">
        <v>24</v>
      </c>
      <c r="P16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2.4005550895288989E-5</v>
      </c>
      <c r="Q161" s="27">
        <v>122</v>
      </c>
      <c r="R161" s="302">
        <f>TabIPW[[#This Row],[liczba gospodarstw domowych korzystających ze środowiskowej pomocy społecznej ]]/$S$1*$R$2</f>
        <v>3.6091459038244642E-5</v>
      </c>
      <c r="S161" s="27">
        <v>132</v>
      </c>
      <c r="T161" s="302">
        <f>TabIPW[[#This Row],[ilość wody dostarczonej i ścieków bytowych odprowadzonych siecią kanalizacyjną '[dam3']]]/$U$1*$T$2</f>
        <v>8.6922805028650396E-6</v>
      </c>
      <c r="U161" s="27">
        <v>213</v>
      </c>
      <c r="V161" s="302">
        <f>TabIPW[[#This Row],[iloczyn liczby mieszkańców i relacji przeciętnego miesięcznego wynagrodzenia brutto 
w danym powiecie do średniej krajowej2]]/$W$1*$V$2</f>
        <v>1.6741535161652844E-5</v>
      </c>
      <c r="W161" s="27">
        <f>TabIPW[[#This Row],[iloczyn liczby mieszkańców i relacji przeciętnego miesięcznego wynagrodzenia brutto 
w danym powiecie do średniej krajowej]]</f>
        <v>5218.2759999999998</v>
      </c>
    </row>
    <row r="162" spans="1:23" x14ac:dyDescent="0.3">
      <c r="A162" s="2" t="s">
        <v>10</v>
      </c>
      <c r="B162" s="2" t="s">
        <v>11</v>
      </c>
      <c r="C162" s="2" t="s">
        <v>178</v>
      </c>
      <c r="D162" s="2" t="s">
        <v>23</v>
      </c>
      <c r="E162" s="2" t="s">
        <v>19</v>
      </c>
      <c r="F162" s="17" t="str">
        <f>+Tabela1[[#This Row],[WK]]&amp;Tabela1[[#This Row],[PK]]&amp;Tabela1[[#This Row],[GK]]</f>
        <v>022506</v>
      </c>
      <c r="G162" s="2" t="s">
        <v>184</v>
      </c>
      <c r="H162" s="302">
        <f>TabIPW[[#This Row],[liczba mieszkańców ]]/$I$1*$H$2</f>
        <v>2.4154373148224071E-5</v>
      </c>
      <c r="I162" s="27">
        <v>7589</v>
      </c>
      <c r="J162" s="302">
        <f>TabIPW[[#This Row],[liczba mieszkańców w wieku 20-64]]/$K$1*$J$2</f>
        <v>1.8148087181528798E-5</v>
      </c>
      <c r="K162" s="27">
        <v>4500</v>
      </c>
      <c r="L162" s="302">
        <f>TabIPW[[#This Row],[iloczyn liczby mieszkańców i relacji przeciętnego miesięcznego wynagrodzenia brutto 
w danym powiecie do średniej krajowej]]/$M$1*$L$2</f>
        <v>7.5796968560063686E-5</v>
      </c>
      <c r="M162" s="27">
        <v>6890.8119999999999</v>
      </c>
      <c r="N162" s="302">
        <f>TabIPW[[#This Row],[liczba oddziałów w szkołach podstawowych]]/$O$1*$N$2</f>
        <v>4.0548598688133572E-5</v>
      </c>
      <c r="O162" s="27">
        <v>32</v>
      </c>
      <c r="P16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4.4272532388852641E-5</v>
      </c>
      <c r="Q162" s="27">
        <v>225</v>
      </c>
      <c r="R162" s="302">
        <f>TabIPW[[#This Row],[liczba gospodarstw domowych korzystających ze środowiskowej pomocy społecznej ]]/$S$1*$R$2</f>
        <v>3.4997778461328138E-5</v>
      </c>
      <c r="S162" s="27">
        <v>128</v>
      </c>
      <c r="T162" s="302">
        <f>TabIPW[[#This Row],[ilość wody dostarczonej i ścieków bytowych odprowadzonych siecią kanalizacyjną '[dam3']]]/$U$1*$T$2</f>
        <v>1.2495663333226643E-5</v>
      </c>
      <c r="U162" s="27">
        <v>306.2</v>
      </c>
      <c r="V162" s="302">
        <f>TabIPW[[#This Row],[iloczyn liczby mieszkańców i relacji przeciętnego miesięcznego wynagrodzenia brutto 
w danym powiecie do średniej krajowej2]]/$W$1*$V$2</f>
        <v>2.2107449163351912E-5</v>
      </c>
      <c r="W162" s="27">
        <f>TabIPW[[#This Row],[iloczyn liczby mieszkańców i relacji przeciętnego miesięcznego wynagrodzenia brutto 
w danym powiecie do średniej krajowej]]</f>
        <v>6890.8119999999999</v>
      </c>
    </row>
    <row r="163" spans="1:23" x14ac:dyDescent="0.3">
      <c r="A163" s="2" t="s">
        <v>10</v>
      </c>
      <c r="B163" s="2" t="s">
        <v>11</v>
      </c>
      <c r="C163" s="2" t="s">
        <v>178</v>
      </c>
      <c r="D163" s="2" t="s">
        <v>30</v>
      </c>
      <c r="E163" s="2" t="s">
        <v>15</v>
      </c>
      <c r="F163" s="17" t="str">
        <f>+Tabela1[[#This Row],[WK]]&amp;Tabela1[[#This Row],[PK]]&amp;Tabela1[[#This Row],[GK]]</f>
        <v>022507</v>
      </c>
      <c r="G163" s="2" t="s">
        <v>180</v>
      </c>
      <c r="H163" s="302">
        <f>TabIPW[[#This Row],[liczba mieszkańców ]]/$I$1*$H$2</f>
        <v>2.886175460641664E-5</v>
      </c>
      <c r="I163" s="27">
        <v>9068</v>
      </c>
      <c r="J163" s="302">
        <f>TabIPW[[#This Row],[liczba mieszkańców w wieku 20-64]]/$K$1*$J$2</f>
        <v>2.2693174793436118E-5</v>
      </c>
      <c r="K163" s="27">
        <v>5627</v>
      </c>
      <c r="L163" s="302">
        <f>TabIPW[[#This Row],[iloczyn liczby mieszkańców i relacji przeciętnego miesięcznego wynagrodzenia brutto 
w danym powiecie do średniej krajowej]]/$M$1*$L$2</f>
        <v>9.0568837910483271E-5</v>
      </c>
      <c r="M163" s="27">
        <v>8233.7440000000006</v>
      </c>
      <c r="N163" s="302">
        <f>TabIPW[[#This Row],[liczba oddziałów w szkołach podstawowych]]/$O$1*$N$2</f>
        <v>3.8014311270125227E-5</v>
      </c>
      <c r="O163" s="27">
        <v>30</v>
      </c>
      <c r="P16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5.2733505245388927E-5</v>
      </c>
      <c r="Q163" s="27">
        <v>268</v>
      </c>
      <c r="R163" s="302">
        <f>TabIPW[[#This Row],[liczba gospodarstw domowych korzystających ze środowiskowej pomocy społecznej ]]/$S$1*$R$2</f>
        <v>3.2263577019036873E-5</v>
      </c>
      <c r="S163" s="27">
        <v>118</v>
      </c>
      <c r="T163" s="302">
        <f>TabIPW[[#This Row],[ilość wody dostarczonej i ścieków bytowych odprowadzonych siecią kanalizacyjną '[dam3']]]/$U$1*$T$2</f>
        <v>2.246526017289767E-5</v>
      </c>
      <c r="U163" s="27">
        <v>550.5</v>
      </c>
      <c r="V163" s="302">
        <f>TabIPW[[#This Row],[iloczyn liczby mieszkańców i relacji przeciętnego miesięcznego wynagrodzenia brutto 
w danym powiecie do średniej krajowej2]]/$W$1*$V$2</f>
        <v>2.6415911057224291E-5</v>
      </c>
      <c r="W163" s="27">
        <f>TabIPW[[#This Row],[iloczyn liczby mieszkańców i relacji przeciętnego miesięcznego wynagrodzenia brutto 
w danym powiecie do średniej krajowej]]</f>
        <v>8233.7440000000006</v>
      </c>
    </row>
    <row r="164" spans="1:23" x14ac:dyDescent="0.3">
      <c r="A164" s="2" t="s">
        <v>10</v>
      </c>
      <c r="B164" s="2" t="s">
        <v>11</v>
      </c>
      <c r="C164" s="2" t="s">
        <v>185</v>
      </c>
      <c r="D164" s="2" t="s">
        <v>12</v>
      </c>
      <c r="E164" s="2" t="s">
        <v>13</v>
      </c>
      <c r="F164" s="17" t="str">
        <f>+Tabela1[[#This Row],[WK]]&amp;Tabela1[[#This Row],[PK]]&amp;Tabela1[[#This Row],[GK]]</f>
        <v>022601</v>
      </c>
      <c r="G164" s="2" t="s">
        <v>186</v>
      </c>
      <c r="H164" s="302">
        <f>TabIPW[[#This Row],[liczba mieszkańców ]]/$I$1*$H$2</f>
        <v>1.0713350904852051E-5</v>
      </c>
      <c r="I164" s="27">
        <v>3366</v>
      </c>
      <c r="J164" s="302">
        <f>TabIPW[[#This Row],[liczba mieszkańców w wieku 20-64]]/$K$1*$J$2</f>
        <v>7.8682040202583731E-6</v>
      </c>
      <c r="K164" s="27">
        <v>1951</v>
      </c>
      <c r="L164" s="302">
        <f>TabIPW[[#This Row],[iloczyn liczby mieszkańców i relacji przeciętnego miesięcznego wynagrodzenia brutto 
w danym powiecie do średniej krajowej]]/$M$1*$L$2</f>
        <v>3.4692463328598191E-5</v>
      </c>
      <c r="M164" s="27">
        <v>3153.942</v>
      </c>
      <c r="N164" s="302">
        <f>TabIPW[[#This Row],[liczba oddziałów w szkołach podstawowych]]/$O$1*$N$2</f>
        <v>3.4212880143112706E-5</v>
      </c>
      <c r="O164" s="27">
        <v>27</v>
      </c>
      <c r="P16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2.0070214682946532E-5</v>
      </c>
      <c r="Q164" s="27">
        <v>102</v>
      </c>
      <c r="R164" s="302">
        <f>TabIPW[[#This Row],[liczba gospodarstw domowych korzystających ze środowiskowej pomocy społecznej ]]/$S$1*$R$2</f>
        <v>3.0349636009432993E-5</v>
      </c>
      <c r="S164" s="27">
        <v>111</v>
      </c>
      <c r="T164" s="302">
        <f>TabIPW[[#This Row],[ilość wody dostarczonej i ścieków bytowych odprowadzonych siecią kanalizacyjną '[dam3']]]/$U$1*$T$2</f>
        <v>7.1741920770125545E-6</v>
      </c>
      <c r="U164" s="27">
        <v>175.8</v>
      </c>
      <c r="V164" s="302">
        <f>TabIPW[[#This Row],[iloczyn liczby mieszkańców i relacji przeciętnego miesięcznego wynagrodzenia brutto 
w danym powiecie do średniej krajowej2]]/$W$1*$V$2</f>
        <v>1.0118635137507807E-5</v>
      </c>
      <c r="W164" s="27">
        <f>TabIPW[[#This Row],[iloczyn liczby mieszkańców i relacji przeciętnego miesięcznego wynagrodzenia brutto 
w danym powiecie do średniej krajowej]]</f>
        <v>3153.942</v>
      </c>
    </row>
    <row r="165" spans="1:23" x14ac:dyDescent="0.3">
      <c r="A165" s="2" t="s">
        <v>10</v>
      </c>
      <c r="B165" s="2" t="s">
        <v>11</v>
      </c>
      <c r="C165" s="2" t="s">
        <v>185</v>
      </c>
      <c r="D165" s="2" t="s">
        <v>11</v>
      </c>
      <c r="E165" s="2" t="s">
        <v>13</v>
      </c>
      <c r="F165" s="17" t="str">
        <f>+Tabela1[[#This Row],[WK]]&amp;Tabela1[[#This Row],[PK]]&amp;Tabela1[[#This Row],[GK]]</f>
        <v>022602</v>
      </c>
      <c r="G165" s="2" t="s">
        <v>187</v>
      </c>
      <c r="H165" s="302">
        <f>TabIPW[[#This Row],[liczba mieszkańców ]]/$I$1*$H$2</f>
        <v>4.3871904002519517E-5</v>
      </c>
      <c r="I165" s="27">
        <v>13784</v>
      </c>
      <c r="J165" s="302">
        <f>TabIPW[[#This Row],[liczba mieszkańców w wieku 20-64]]/$K$1*$J$2</f>
        <v>3.1880139815552249E-5</v>
      </c>
      <c r="K165" s="27">
        <v>7905</v>
      </c>
      <c r="L165" s="302">
        <f>TabIPW[[#This Row],[iloczyn liczby mieszkańców i relacji przeciętnego miesięcznego wynagrodzenia brutto 
w danym powiecie do średniej krajowej]]/$M$1*$L$2</f>
        <v>1.4206800787920306E-4</v>
      </c>
      <c r="M165" s="27">
        <v>12915.608</v>
      </c>
      <c r="N165" s="302">
        <f>TabIPW[[#This Row],[liczba oddziałów w szkołach podstawowych]]/$O$1*$N$2</f>
        <v>1.0644007155635064E-4</v>
      </c>
      <c r="O165" s="27">
        <v>84</v>
      </c>
      <c r="P16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1.0743467859694909E-4</v>
      </c>
      <c r="Q165" s="27">
        <v>546</v>
      </c>
      <c r="R165" s="302">
        <f>TabIPW[[#This Row],[liczba gospodarstw domowych korzystających ze środowiskowej pomocy społecznej ]]/$S$1*$R$2</f>
        <v>8.612734543217471E-5</v>
      </c>
      <c r="S165" s="27">
        <v>315</v>
      </c>
      <c r="T165" s="302">
        <f>TabIPW[[#This Row],[ilość wody dostarczonej i ścieków bytowych odprowadzonych siecią kanalizacyjną '[dam3']]]/$U$1*$T$2</f>
        <v>3.8903056353902552E-5</v>
      </c>
      <c r="U165" s="27">
        <v>953.30000000000007</v>
      </c>
      <c r="V165" s="302">
        <f>TabIPW[[#This Row],[iloczyn liczby mieszkańców i relacji przeciętnego miesięcznego wynagrodzenia brutto 
w danym powiecie do średniej krajowej2]]/$W$1*$V$2</f>
        <v>4.1436502298100894E-5</v>
      </c>
      <c r="W165" s="27">
        <f>TabIPW[[#This Row],[iloczyn liczby mieszkańców i relacji przeciętnego miesięcznego wynagrodzenia brutto 
w danym powiecie do średniej krajowej]]</f>
        <v>12915.608</v>
      </c>
    </row>
    <row r="166" spans="1:23" x14ac:dyDescent="0.3">
      <c r="A166" s="2" t="s">
        <v>10</v>
      </c>
      <c r="B166" s="2" t="s">
        <v>11</v>
      </c>
      <c r="C166" s="2" t="s">
        <v>185</v>
      </c>
      <c r="D166" s="2" t="s">
        <v>16</v>
      </c>
      <c r="E166" s="2" t="s">
        <v>15</v>
      </c>
      <c r="F166" s="17" t="str">
        <f>+Tabela1[[#This Row],[WK]]&amp;Tabela1[[#This Row],[PK]]&amp;Tabela1[[#This Row],[GK]]</f>
        <v>022603</v>
      </c>
      <c r="G166" s="2" t="s">
        <v>188</v>
      </c>
      <c r="H166" s="302">
        <f>TabIPW[[#This Row],[liczba mieszkańców ]]/$I$1*$H$2</f>
        <v>1.2982697070971932E-5</v>
      </c>
      <c r="I166" s="27">
        <v>4079</v>
      </c>
      <c r="J166" s="302">
        <f>TabIPW[[#This Row],[liczba mieszkańców w wieku 20-64]]/$K$1*$J$2</f>
        <v>1.0062106115092077E-5</v>
      </c>
      <c r="K166" s="27">
        <v>2495</v>
      </c>
      <c r="L166" s="302">
        <f>TabIPW[[#This Row],[iloczyn liczby mieszkańców i relacji przeciętnego miesięcznego wynagrodzenia brutto 
w danym powiecie do średniej krajowej]]/$M$1*$L$2</f>
        <v>4.2041163968316111E-5</v>
      </c>
      <c r="M166" s="27">
        <v>3822.0229999999997</v>
      </c>
      <c r="N166" s="302">
        <f>TabIPW[[#This Row],[liczba oddziałów w szkołach podstawowych]]/$O$1*$N$2</f>
        <v>2.5342874180083484E-5</v>
      </c>
      <c r="O166" s="27">
        <v>20</v>
      </c>
      <c r="P16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1.6134878470604075E-5</v>
      </c>
      <c r="Q166" s="27">
        <v>82</v>
      </c>
      <c r="R166" s="302">
        <f>TabIPW[[#This Row],[liczba gospodarstw domowych korzystających ze środowiskowej pomocy społecznej ]]/$S$1*$R$2</f>
        <v>2.8982535288287364E-5</v>
      </c>
      <c r="S166" s="27">
        <v>106</v>
      </c>
      <c r="T166" s="302">
        <f>TabIPW[[#This Row],[ilość wody dostarczonej i ścieków bytowych odprowadzonych siecią kanalizacyjną '[dam3']]]/$U$1*$T$2</f>
        <v>5.59080952531695E-6</v>
      </c>
      <c r="U166" s="27">
        <v>137</v>
      </c>
      <c r="V166" s="302">
        <f>TabIPW[[#This Row],[iloczyn liczby mieszkańców i relacji przeciętnego miesięcznego wynagrodzenia brutto 
w danym powiecie do średniej krajowej2]]/$W$1*$V$2</f>
        <v>1.2262006157425532E-5</v>
      </c>
      <c r="W166" s="27">
        <f>TabIPW[[#This Row],[iloczyn liczby mieszkańców i relacji przeciętnego miesięcznego wynagrodzenia brutto 
w danym powiecie do średniej krajowej]]</f>
        <v>3822.0229999999997</v>
      </c>
    </row>
    <row r="167" spans="1:23" x14ac:dyDescent="0.3">
      <c r="A167" s="2" t="s">
        <v>10</v>
      </c>
      <c r="B167" s="2" t="s">
        <v>11</v>
      </c>
      <c r="C167" s="2" t="s">
        <v>185</v>
      </c>
      <c r="D167" s="2" t="s">
        <v>18</v>
      </c>
      <c r="E167" s="2" t="s">
        <v>19</v>
      </c>
      <c r="F167" s="17" t="str">
        <f>+Tabela1[[#This Row],[WK]]&amp;Tabela1[[#This Row],[PK]]&amp;Tabela1[[#This Row],[GK]]</f>
        <v>022604</v>
      </c>
      <c r="G167" s="2" t="s">
        <v>189</v>
      </c>
      <c r="H167" s="302">
        <f>TabIPW[[#This Row],[liczba mieszkańców ]]/$I$1*$H$2</f>
        <v>2.1856381658829187E-5</v>
      </c>
      <c r="I167" s="27">
        <v>6867</v>
      </c>
      <c r="J167" s="302">
        <f>TabIPW[[#This Row],[liczba mieszkańców w wieku 20-64]]/$K$1*$J$2</f>
        <v>1.6639779491330625E-5</v>
      </c>
      <c r="K167" s="27">
        <v>4126</v>
      </c>
      <c r="L167" s="302">
        <f>TabIPW[[#This Row],[iloczyn liczby mieszkańców i relacji przeciętnego miesięcznego wynagrodzenia brutto 
w danym powiecie do średniej krajowej]]/$M$1*$L$2</f>
        <v>7.0776335614225716E-5</v>
      </c>
      <c r="M167" s="27">
        <v>6434.3789999999999</v>
      </c>
      <c r="N167" s="302">
        <f>TabIPW[[#This Row],[liczba oddziałów w szkołach podstawowych]]/$O$1*$N$2</f>
        <v>3.9281454979129396E-5</v>
      </c>
      <c r="O167" s="27">
        <v>31</v>
      </c>
      <c r="P16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3.1679456509356778E-5</v>
      </c>
      <c r="Q167" s="27">
        <v>161</v>
      </c>
      <c r="R167" s="302">
        <f>TabIPW[[#This Row],[liczba gospodarstw domowych korzystających ze środowiskowej pomocy społecznej ]]/$S$1*$R$2</f>
        <v>5.7418230288116476E-5</v>
      </c>
      <c r="S167" s="27">
        <v>210</v>
      </c>
      <c r="T167" s="302">
        <f>TabIPW[[#This Row],[ilość wody dostarczonej i ścieków bytowych odprowadzonych siecią kanalizacyjną '[dam3']]]/$U$1*$T$2</f>
        <v>1.0732721935462466E-5</v>
      </c>
      <c r="U167" s="27">
        <v>263</v>
      </c>
      <c r="V167" s="302">
        <f>TabIPW[[#This Row],[iloczyn liczby mieszkańców i relacji przeciętnego miesięcznego wynagrodzenia brutto 
w danym powiecie do średniej krajowej2]]/$W$1*$V$2</f>
        <v>2.0643097887482505E-5</v>
      </c>
      <c r="W167" s="27">
        <f>TabIPW[[#This Row],[iloczyn liczby mieszkańców i relacji przeciętnego miesięcznego wynagrodzenia brutto 
w danym powiecie do średniej krajowej]]</f>
        <v>6434.3789999999999</v>
      </c>
    </row>
    <row r="168" spans="1:23" x14ac:dyDescent="0.3">
      <c r="A168" s="2" t="s">
        <v>10</v>
      </c>
      <c r="B168" s="2" t="s">
        <v>11</v>
      </c>
      <c r="C168" s="2" t="s">
        <v>185</v>
      </c>
      <c r="D168" s="2" t="s">
        <v>21</v>
      </c>
      <c r="E168" s="2" t="s">
        <v>15</v>
      </c>
      <c r="F168" s="17" t="str">
        <f>+Tabela1[[#This Row],[WK]]&amp;Tabela1[[#This Row],[PK]]&amp;Tabela1[[#This Row],[GK]]</f>
        <v>022605</v>
      </c>
      <c r="G168" s="2" t="s">
        <v>190</v>
      </c>
      <c r="H168" s="302">
        <f>TabIPW[[#This Row],[liczba mieszkańców ]]/$I$1*$H$2</f>
        <v>1.5086536924836224E-5</v>
      </c>
      <c r="I168" s="27">
        <v>4740</v>
      </c>
      <c r="J168" s="302">
        <f>TabIPW[[#This Row],[liczba mieszkańców w wieku 20-64]]/$K$1*$J$2</f>
        <v>1.1453459465675952E-5</v>
      </c>
      <c r="K168" s="27">
        <v>2840</v>
      </c>
      <c r="L168" s="302">
        <f>TabIPW[[#This Row],[iloczyn liczby mieszkańców i relacji przeciętnego miesięcznego wynagrodzenia brutto 
w danym powiecie do średniej krajowej]]/$M$1*$L$2</f>
        <v>4.8853914491252358E-5</v>
      </c>
      <c r="M168" s="27">
        <v>4441.38</v>
      </c>
      <c r="N168" s="302">
        <f>TabIPW[[#This Row],[liczba oddziałów w szkołach podstawowych]]/$O$1*$N$2</f>
        <v>1.9007155635062614E-5</v>
      </c>
      <c r="O168" s="27">
        <v>15</v>
      </c>
      <c r="P16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2.2431416410352007E-5</v>
      </c>
      <c r="Q168" s="27">
        <v>114</v>
      </c>
      <c r="R168" s="302">
        <f>TabIPW[[#This Row],[liczba gospodarstw domowych korzystających ze środowiskowej pomocy społecznej ]]/$S$1*$R$2</f>
        <v>2.160019139410096E-5</v>
      </c>
      <c r="S168" s="27">
        <v>79</v>
      </c>
      <c r="T168" s="302">
        <f>TabIPW[[#This Row],[ilość wody dostarczonej i ścieków bytowych odprowadzonych siecią kanalizacyjną '[dam3']]]/$U$1*$T$2</f>
        <v>1.0157317451469992E-5</v>
      </c>
      <c r="U168" s="27">
        <v>248.9</v>
      </c>
      <c r="V168" s="302">
        <f>TabIPW[[#This Row],[iloczyn liczby mieszkańców i relacji przeciętnego miesięcznego wynagrodzenia brutto 
w danym powiecie do średniej krajowej2]]/$W$1*$V$2</f>
        <v>1.4249058393281942E-5</v>
      </c>
      <c r="W168" s="27">
        <f>TabIPW[[#This Row],[iloczyn liczby mieszkańców i relacji przeciętnego miesięcznego wynagrodzenia brutto 
w danym powiecie do średniej krajowej]]</f>
        <v>4441.38</v>
      </c>
    </row>
    <row r="169" spans="1:23" x14ac:dyDescent="0.3">
      <c r="A169" s="2" t="s">
        <v>10</v>
      </c>
      <c r="B169" s="2" t="s">
        <v>11</v>
      </c>
      <c r="C169" s="2" t="s">
        <v>185</v>
      </c>
      <c r="D169" s="2" t="s">
        <v>23</v>
      </c>
      <c r="E169" s="2" t="s">
        <v>15</v>
      </c>
      <c r="F169" s="17" t="str">
        <f>+Tabela1[[#This Row],[WK]]&amp;Tabela1[[#This Row],[PK]]&amp;Tabela1[[#This Row],[GK]]</f>
        <v>022606</v>
      </c>
      <c r="G169" s="2" t="s">
        <v>187</v>
      </c>
      <c r="H169" s="302">
        <f>TabIPW[[#This Row],[liczba mieszkańców ]]/$I$1*$H$2</f>
        <v>2.2012339529993105E-5</v>
      </c>
      <c r="I169" s="27">
        <v>6916</v>
      </c>
      <c r="J169" s="302">
        <f>TabIPW[[#This Row],[liczba mieszkańców w wieku 20-64]]/$K$1*$J$2</f>
        <v>1.6514759335191206E-5</v>
      </c>
      <c r="K169" s="27">
        <v>4095</v>
      </c>
      <c r="L169" s="302">
        <f>TabIPW[[#This Row],[iloczyn liczby mieszkańców i relacji przeciętnego miesięcznego wynagrodzenia brutto 
w danym powiecie do średniej krajowej]]/$M$1*$L$2</f>
        <v>7.1281365531962308E-5</v>
      </c>
      <c r="M169" s="27">
        <v>6480.2920000000004</v>
      </c>
      <c r="N169" s="302">
        <f>TabIPW[[#This Row],[liczba oddziałów w szkołach podstawowych]]/$O$1*$N$2</f>
        <v>3.6747167561121051E-5</v>
      </c>
      <c r="O169" s="27">
        <v>29</v>
      </c>
      <c r="P16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3.6992160396019099E-5</v>
      </c>
      <c r="Q169" s="27">
        <v>188</v>
      </c>
      <c r="R169" s="302">
        <f>TabIPW[[#This Row],[liczba gospodarstw domowych korzystających ze środowiskowej pomocy społecznej ]]/$S$1*$R$2</f>
        <v>3.6091459038244642E-5</v>
      </c>
      <c r="S169" s="27">
        <v>132</v>
      </c>
      <c r="T169" s="302">
        <f>TabIPW[[#This Row],[ilość wody dostarczonej i ścieków bytowych odprowadzonych siecią kanalizacyjną '[dam3']]]/$U$1*$T$2</f>
        <v>1.6303127046453442E-5</v>
      </c>
      <c r="U169" s="27">
        <v>399.5</v>
      </c>
      <c r="V169" s="302">
        <f>TabIPW[[#This Row],[iloczyn liczby mieszkańców i relacji przeciętnego miesięcznego wynagrodzenia brutto 
w danym powiecie do średniej krajowej2]]/$W$1*$V$2</f>
        <v>2.0790398280155678E-5</v>
      </c>
      <c r="W169" s="27">
        <f>TabIPW[[#This Row],[iloczyn liczby mieszkańców i relacji przeciętnego miesięcznego wynagrodzenia brutto 
w danym powiecie do średniej krajowej]]</f>
        <v>6480.2920000000004</v>
      </c>
    </row>
    <row r="170" spans="1:23" x14ac:dyDescent="0.3">
      <c r="A170" s="2" t="s">
        <v>10</v>
      </c>
      <c r="B170" s="2" t="s">
        <v>18</v>
      </c>
      <c r="C170" s="2" t="s">
        <v>12</v>
      </c>
      <c r="D170" s="2" t="s">
        <v>12</v>
      </c>
      <c r="E170" s="2" t="s">
        <v>13</v>
      </c>
      <c r="F170" s="17" t="str">
        <f>+Tabela1[[#This Row],[WK]]&amp;Tabela1[[#This Row],[PK]]&amp;Tabela1[[#This Row],[GK]]</f>
        <v>040101</v>
      </c>
      <c r="G170" s="2" t="s">
        <v>191</v>
      </c>
      <c r="H170" s="302">
        <f>TabIPW[[#This Row],[liczba mieszkańców ]]/$I$1*$H$2</f>
        <v>3.5975343219709672E-5</v>
      </c>
      <c r="I170" s="27">
        <v>11303</v>
      </c>
      <c r="J170" s="302">
        <f>TabIPW[[#This Row],[liczba mieszkańców w wieku 20-64]]/$K$1*$J$2</f>
        <v>2.6359088404104935E-5</v>
      </c>
      <c r="K170" s="27">
        <v>6536</v>
      </c>
      <c r="L170" s="302">
        <f>TabIPW[[#This Row],[iloczyn liczby mieszkańców i relacji przeciętnego miesięcznego wynagrodzenia brutto 
w danym powiecie do średniej krajowej]]/$M$1*$L$2</f>
        <v>1.0207474886208507E-4</v>
      </c>
      <c r="M170" s="27">
        <v>9279.762999999999</v>
      </c>
      <c r="N170" s="302">
        <f>TabIPW[[#This Row],[liczba oddziałów w szkołach podstawowych]]/$O$1*$N$2</f>
        <v>1.1024150268336316E-4</v>
      </c>
      <c r="O170" s="27">
        <v>87</v>
      </c>
      <c r="P17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1.0290904195275526E-4</v>
      </c>
      <c r="Q170" s="27">
        <v>523</v>
      </c>
      <c r="R170" s="302">
        <f>TabIPW[[#This Row],[liczba gospodarstw domowych korzystających ze środowiskowej pomocy społecznej ]]/$S$1*$R$2</f>
        <v>1.080009569705048E-4</v>
      </c>
      <c r="S170" s="27">
        <v>395</v>
      </c>
      <c r="T170" s="302">
        <f>TabIPW[[#This Row],[ilość wody dostarczonej i ścieków bytowych odprowadzonych siecią kanalizacyjną '[dam3']]]/$U$1*$T$2</f>
        <v>3.9347872586208789E-5</v>
      </c>
      <c r="U170" s="27">
        <v>964.2</v>
      </c>
      <c r="V170" s="302">
        <f>TabIPW[[#This Row],[iloczyn liczby mieszkańców i relacji przeciętnego miesięcznego wynagrodzenia brutto 
w danym powiecie do średniej krajowej2]]/$W$1*$V$2</f>
        <v>2.9771801751441482E-5</v>
      </c>
      <c r="W170" s="27">
        <f>TabIPW[[#This Row],[iloczyn liczby mieszkańców i relacji przeciętnego miesięcznego wynagrodzenia brutto 
w danym powiecie do średniej krajowej]]</f>
        <v>9279.762999999999</v>
      </c>
    </row>
    <row r="171" spans="1:23" x14ac:dyDescent="0.3">
      <c r="A171" s="2" t="s">
        <v>10</v>
      </c>
      <c r="B171" s="2" t="s">
        <v>18</v>
      </c>
      <c r="C171" s="2" t="s">
        <v>12</v>
      </c>
      <c r="D171" s="2" t="s">
        <v>11</v>
      </c>
      <c r="E171" s="2" t="s">
        <v>13</v>
      </c>
      <c r="F171" s="17" t="str">
        <f>+Tabela1[[#This Row],[WK]]&amp;Tabela1[[#This Row],[PK]]&amp;Tabela1[[#This Row],[GK]]</f>
        <v>040102</v>
      </c>
      <c r="G171" s="2" t="s">
        <v>192</v>
      </c>
      <c r="H171" s="302">
        <f>TabIPW[[#This Row],[liczba mieszkańców ]]/$I$1*$H$2</f>
        <v>3.1474844651836582E-5</v>
      </c>
      <c r="I171" s="27">
        <v>9889</v>
      </c>
      <c r="J171" s="302">
        <f>TabIPW[[#This Row],[liczba mieszkańców w wieku 20-64]]/$K$1*$J$2</f>
        <v>2.1055814038835967E-5</v>
      </c>
      <c r="K171" s="27">
        <v>5221</v>
      </c>
      <c r="L171" s="302">
        <f>TabIPW[[#This Row],[iloczyn liczby mieszkańców i relacji przeciętnego miesięcznego wynagrodzenia brutto 
w danym powiecie do średniej krajowej]]/$M$1*$L$2</f>
        <v>8.9305245642498394E-5</v>
      </c>
      <c r="M171" s="27">
        <v>8118.8689999999988</v>
      </c>
      <c r="N171" s="302">
        <f>TabIPW[[#This Row],[liczba oddziałów w szkołach podstawowych]]/$O$1*$N$2</f>
        <v>5.4487179487179488E-5</v>
      </c>
      <c r="O171" s="27">
        <v>43</v>
      </c>
      <c r="P17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6.9458684147844372E-5</v>
      </c>
      <c r="Q171" s="27">
        <v>353</v>
      </c>
      <c r="R171" s="302">
        <f>TabIPW[[#This Row],[liczba gospodarstw domowych korzystających ze środowiskowej pomocy społecznej ]]/$S$1*$R$2</f>
        <v>8.28463037014252E-5</v>
      </c>
      <c r="S171" s="27">
        <v>303</v>
      </c>
      <c r="T171" s="302">
        <f>TabIPW[[#This Row],[ilość wody dostarczonej i ścieków bytowych odprowadzonych siecią kanalizacyjną '[dam3']]]/$U$1*$T$2</f>
        <v>5.3810521460459341E-5</v>
      </c>
      <c r="U171" s="27">
        <v>1318.6</v>
      </c>
      <c r="V171" s="302">
        <f>TabIPW[[#This Row],[iloczyn liczby mieszkańców i relacji przeciętnego miesięcznego wynagrodzenia brutto 
w danym powiecie do średniej krajowej2]]/$W$1*$V$2</f>
        <v>2.6047363312395366E-5</v>
      </c>
      <c r="W171" s="27">
        <f>TabIPW[[#This Row],[iloczyn liczby mieszkańców i relacji przeciętnego miesięcznego wynagrodzenia brutto 
w danym powiecie do średniej krajowej]]</f>
        <v>8118.8689999999988</v>
      </c>
    </row>
    <row r="172" spans="1:23" x14ac:dyDescent="0.3">
      <c r="A172" s="2" t="s">
        <v>10</v>
      </c>
      <c r="B172" s="2" t="s">
        <v>18</v>
      </c>
      <c r="C172" s="2" t="s">
        <v>12</v>
      </c>
      <c r="D172" s="2" t="s">
        <v>16</v>
      </c>
      <c r="E172" s="2" t="s">
        <v>13</v>
      </c>
      <c r="F172" s="17" t="str">
        <f>+Tabela1[[#This Row],[WK]]&amp;Tabela1[[#This Row],[PK]]&amp;Tabela1[[#This Row],[GK]]</f>
        <v>040103</v>
      </c>
      <c r="G172" s="2" t="s">
        <v>193</v>
      </c>
      <c r="H172" s="302">
        <f>TabIPW[[#This Row],[liczba mieszkańców ]]/$I$1*$H$2</f>
        <v>5.4521598633427111E-6</v>
      </c>
      <c r="I172" s="27">
        <v>1713</v>
      </c>
      <c r="J172" s="302">
        <f>TabIPW[[#This Row],[liczba mieszkańców w wieku 20-64]]/$K$1*$J$2</f>
        <v>4.1861587765393086E-6</v>
      </c>
      <c r="K172" s="27">
        <v>1038</v>
      </c>
      <c r="L172" s="302">
        <f>TabIPW[[#This Row],[iloczyn liczby mieszkańców i relacji przeciętnego miesięcznego wynagrodzenia brutto 
w danym powiecie do średniej krajowej]]/$M$1*$L$2</f>
        <v>1.5469702273799145E-5</v>
      </c>
      <c r="M172" s="27">
        <v>1406.3729999999998</v>
      </c>
      <c r="N172" s="302">
        <f>TabIPW[[#This Row],[liczba oddziałów w szkołach podstawowych]]/$O$1*$N$2</f>
        <v>1.0137149672033393E-5</v>
      </c>
      <c r="O172" s="27">
        <v>8</v>
      </c>
      <c r="P17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9.4448069096218968E-6</v>
      </c>
      <c r="Q172" s="27">
        <v>48</v>
      </c>
      <c r="R172" s="302">
        <f>TabIPW[[#This Row],[liczba gospodarstw domowych korzystających ze środowiskowej pomocy społecznej ]]/$S$1*$R$2</f>
        <v>1.5584948221060185E-5</v>
      </c>
      <c r="S172" s="27">
        <v>57</v>
      </c>
      <c r="T172" s="302">
        <f>TabIPW[[#This Row],[ilość wody dostarczonej i ścieków bytowych odprowadzonych siecią kanalizacyjną '[dam3']]]/$U$1*$T$2</f>
        <v>6.8232361506057948E-6</v>
      </c>
      <c r="U172" s="27">
        <v>167.2</v>
      </c>
      <c r="V172" s="302">
        <f>TabIPW[[#This Row],[iloczyn liczby mieszkańców i relacji przeciętnego miesięcznego wynagrodzenia brutto 
w danym powiecie do średniej krajowej2]]/$W$1*$V$2</f>
        <v>4.5119964965247515E-6</v>
      </c>
      <c r="W172" s="27">
        <f>TabIPW[[#This Row],[iloczyn liczby mieszkańców i relacji przeciętnego miesięcznego wynagrodzenia brutto 
w danym powiecie do średniej krajowej]]</f>
        <v>1406.3729999999998</v>
      </c>
    </row>
    <row r="173" spans="1:23" x14ac:dyDescent="0.3">
      <c r="A173" s="2" t="s">
        <v>10</v>
      </c>
      <c r="B173" s="2" t="s">
        <v>18</v>
      </c>
      <c r="C173" s="2" t="s">
        <v>12</v>
      </c>
      <c r="D173" s="2" t="s">
        <v>18</v>
      </c>
      <c r="E173" s="2" t="s">
        <v>15</v>
      </c>
      <c r="F173" s="17" t="str">
        <f>+Tabela1[[#This Row],[WK]]&amp;Tabela1[[#This Row],[PK]]&amp;Tabela1[[#This Row],[GK]]</f>
        <v>040104</v>
      </c>
      <c r="G173" s="2" t="s">
        <v>191</v>
      </c>
      <c r="H173" s="302">
        <f>TabIPW[[#This Row],[liczba mieszkańców ]]/$I$1*$H$2</f>
        <v>3.8002795544840616E-5</v>
      </c>
      <c r="I173" s="27">
        <v>11940</v>
      </c>
      <c r="J173" s="302">
        <f>TabIPW[[#This Row],[liczba mieszkańców w wieku 20-64]]/$K$1*$J$2</f>
        <v>2.9662040271143176E-5</v>
      </c>
      <c r="K173" s="27">
        <v>7355</v>
      </c>
      <c r="L173" s="302">
        <f>TabIPW[[#This Row],[iloczyn liczby mieszkańców i relacji przeciętnego miesięcznego wynagrodzenia brutto 
w danym powiecie do średniej krajowej]]/$M$1*$L$2</f>
        <v>1.078273468471464E-4</v>
      </c>
      <c r="M173" s="27">
        <v>9802.739999999998</v>
      </c>
      <c r="N173" s="302">
        <f>TabIPW[[#This Row],[liczba oddziałów w szkołach podstawowych]]/$O$1*$N$2</f>
        <v>6.9692903995229581E-5</v>
      </c>
      <c r="O173" s="27">
        <v>55</v>
      </c>
      <c r="P17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6.0013877238222469E-5</v>
      </c>
      <c r="Q173" s="27">
        <v>305</v>
      </c>
      <c r="R173" s="302">
        <f>TabIPW[[#This Row],[liczba gospodarstw domowych korzystających ze środowiskowej pomocy społecznej ]]/$S$1*$R$2</f>
        <v>1.0636043610513004E-4</v>
      </c>
      <c r="S173" s="27">
        <v>389</v>
      </c>
      <c r="T173" s="302">
        <f>TabIPW[[#This Row],[ilość wody dostarczonej i ścieków bytowych odprowadzonych siecią kanalizacyjną '[dam3']]]/$U$1*$T$2</f>
        <v>2.8145849121248909E-5</v>
      </c>
      <c r="U173" s="27">
        <v>689.7</v>
      </c>
      <c r="V173" s="302">
        <f>TabIPW[[#This Row],[iloczyn liczby mieszkańców i relacji przeciętnego miesięcznego wynagrodzenia brutto 
w danym powiecie do średniej krajowej2]]/$W$1*$V$2</f>
        <v>3.1449642830417704E-5</v>
      </c>
      <c r="W173" s="27">
        <f>TabIPW[[#This Row],[iloczyn liczby mieszkańców i relacji przeciętnego miesięcznego wynagrodzenia brutto 
w danym powiecie do średniej krajowej]]</f>
        <v>9802.739999999998</v>
      </c>
    </row>
    <row r="174" spans="1:23" x14ac:dyDescent="0.3">
      <c r="A174" s="2" t="s">
        <v>10</v>
      </c>
      <c r="B174" s="2" t="s">
        <v>18</v>
      </c>
      <c r="C174" s="2" t="s">
        <v>12</v>
      </c>
      <c r="D174" s="2" t="s">
        <v>21</v>
      </c>
      <c r="E174" s="2" t="s">
        <v>15</v>
      </c>
      <c r="F174" s="17" t="str">
        <f>+Tabela1[[#This Row],[WK]]&amp;Tabela1[[#This Row],[PK]]&amp;Tabela1[[#This Row],[GK]]</f>
        <v>040105</v>
      </c>
      <c r="G174" s="2" t="s">
        <v>194</v>
      </c>
      <c r="H174" s="302">
        <f>TabIPW[[#This Row],[liczba mieszkańców ]]/$I$1*$H$2</f>
        <v>1.2556200035544073E-5</v>
      </c>
      <c r="I174" s="27">
        <v>3945</v>
      </c>
      <c r="J174" s="302">
        <f>TabIPW[[#This Row],[liczba mieszkańców w wieku 20-64]]/$K$1*$J$2</f>
        <v>9.4571698757077841E-6</v>
      </c>
      <c r="K174" s="27">
        <v>2345</v>
      </c>
      <c r="L174" s="302">
        <f>TabIPW[[#This Row],[iloczyn liczby mieszkańców i relacji przeciętnego miesięcznego wynagrodzenia brutto 
w danym powiecie do średniej krajowej]]/$M$1*$L$2</f>
        <v>3.5626372136682798E-5</v>
      </c>
      <c r="M174" s="27">
        <v>3238.8449999999998</v>
      </c>
      <c r="N174" s="302">
        <f>TabIPW[[#This Row],[liczba oddziałów w szkołach podstawowych]]/$O$1*$N$2</f>
        <v>2.0274299344066786E-5</v>
      </c>
      <c r="O174" s="27">
        <v>16</v>
      </c>
      <c r="P17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2.1250815546649268E-5</v>
      </c>
      <c r="Q174" s="27">
        <v>108</v>
      </c>
      <c r="R174" s="302">
        <f>TabIPW[[#This Row],[liczba gospodarstw domowych korzystających ze środowiskowej pomocy społecznej ]]/$S$1*$R$2</f>
        <v>2.3240712259475715E-5</v>
      </c>
      <c r="S174" s="27">
        <v>85</v>
      </c>
      <c r="T174" s="302">
        <f>TabIPW[[#This Row],[ilość wody dostarczonej i ścieków bytowych odprowadzonych siecią kanalizacyjną '[dam3']]]/$U$1*$T$2</f>
        <v>9.0432364292717968E-6</v>
      </c>
      <c r="U174" s="27">
        <v>221.6</v>
      </c>
      <c r="V174" s="302">
        <f>TabIPW[[#This Row],[iloczyn liczby mieszkańców i relacji przeciętnego miesięcznego wynagrodzenia brutto 
w danym powiecie do średniej krajowej2]]/$W$1*$V$2</f>
        <v>1.0391025206532483E-5</v>
      </c>
      <c r="W174" s="27">
        <f>TabIPW[[#This Row],[iloczyn liczby mieszkańców i relacji przeciętnego miesięcznego wynagrodzenia brutto 
w danym powiecie do średniej krajowej]]</f>
        <v>3238.8449999999998</v>
      </c>
    </row>
    <row r="175" spans="1:23" x14ac:dyDescent="0.3">
      <c r="A175" s="2" t="s">
        <v>10</v>
      </c>
      <c r="B175" s="2" t="s">
        <v>18</v>
      </c>
      <c r="C175" s="2" t="s">
        <v>12</v>
      </c>
      <c r="D175" s="2" t="s">
        <v>23</v>
      </c>
      <c r="E175" s="2" t="s">
        <v>15</v>
      </c>
      <c r="F175" s="17" t="str">
        <f>+Tabela1[[#This Row],[WK]]&amp;Tabela1[[#This Row],[PK]]&amp;Tabela1[[#This Row],[GK]]</f>
        <v>040106</v>
      </c>
      <c r="G175" s="2" t="s">
        <v>195</v>
      </c>
      <c r="H175" s="302">
        <f>TabIPW[[#This Row],[liczba mieszkańców ]]/$I$1*$H$2</f>
        <v>9.6757536395574085E-6</v>
      </c>
      <c r="I175" s="27">
        <v>3040</v>
      </c>
      <c r="J175" s="302">
        <f>TabIPW[[#This Row],[liczba mieszkańców w wieku 20-64]]/$K$1*$J$2</f>
        <v>7.4124853865888716E-6</v>
      </c>
      <c r="K175" s="27">
        <v>1838</v>
      </c>
      <c r="L175" s="302">
        <f>TabIPW[[#This Row],[iloczyn liczby mieszkańców i relacji przeciętnego miesięcznego wynagrodzenia brutto 
w danym powiecie do średniej krajowej]]/$M$1*$L$2</f>
        <v>2.7453528845504612E-5</v>
      </c>
      <c r="M175" s="27">
        <v>2495.8399999999997</v>
      </c>
      <c r="N175" s="302">
        <f>TabIPW[[#This Row],[liczba oddziałów w szkołach podstawowych]]/$O$1*$N$2</f>
        <v>2.5342874180083484E-5</v>
      </c>
      <c r="O175" s="27">
        <v>20</v>
      </c>
      <c r="P17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1.6528412091838319E-5</v>
      </c>
      <c r="Q175" s="27">
        <v>84</v>
      </c>
      <c r="R175" s="302">
        <f>TabIPW[[#This Row],[liczba gospodarstw domowych korzystających ze środowiskowej pomocy społecznej ]]/$S$1*$R$2</f>
        <v>2.0233090672955331E-5</v>
      </c>
      <c r="S175" s="27">
        <v>74</v>
      </c>
      <c r="T175" s="302">
        <f>TabIPW[[#This Row],[ilość wody dostarczonej i ścieków bytowych odprowadzonych siecią kanalizacyjną '[dam3']]]/$U$1*$T$2</f>
        <v>7.8679421640956789E-6</v>
      </c>
      <c r="U175" s="27">
        <v>192.8</v>
      </c>
      <c r="V175" s="302">
        <f>TabIPW[[#This Row],[iloczyn liczby mieszkańców i relacji przeciętnego miesięcznego wynagrodzenia brutto 
w danym powiecie do średniej krajowej2]]/$W$1*$V$2</f>
        <v>8.0072792466055124E-6</v>
      </c>
      <c r="W175" s="27">
        <f>TabIPW[[#This Row],[iloczyn liczby mieszkańców i relacji przeciętnego miesięcznego wynagrodzenia brutto 
w danym powiecie do średniej krajowej]]</f>
        <v>2495.8399999999997</v>
      </c>
    </row>
    <row r="176" spans="1:23" x14ac:dyDescent="0.3">
      <c r="A176" s="2" t="s">
        <v>10</v>
      </c>
      <c r="B176" s="2" t="s">
        <v>18</v>
      </c>
      <c r="C176" s="2" t="s">
        <v>12</v>
      </c>
      <c r="D176" s="2" t="s">
        <v>30</v>
      </c>
      <c r="E176" s="2" t="s">
        <v>15</v>
      </c>
      <c r="F176" s="17" t="str">
        <f>+Tabela1[[#This Row],[WK]]&amp;Tabela1[[#This Row],[PK]]&amp;Tabela1[[#This Row],[GK]]</f>
        <v>040107</v>
      </c>
      <c r="G176" s="2" t="s">
        <v>196</v>
      </c>
      <c r="H176" s="302">
        <f>TabIPW[[#This Row],[liczba mieszkańców ]]/$I$1*$H$2</f>
        <v>9.8476255792074419E-6</v>
      </c>
      <c r="I176" s="27">
        <v>3094</v>
      </c>
      <c r="J176" s="302">
        <f>TabIPW[[#This Row],[liczba mieszkańców w wieku 20-64]]/$K$1*$J$2</f>
        <v>7.5092751848903595E-6</v>
      </c>
      <c r="K176" s="27">
        <v>1862</v>
      </c>
      <c r="L176" s="302">
        <f>TabIPW[[#This Row],[iloczyn liczby mieszkańców i relacji przeciętnego miesięcznego wynagrodzenia brutto 
w danym powiecie do średniej krajowej]]/$M$1*$L$2</f>
        <v>2.7941190213155027E-5</v>
      </c>
      <c r="M176" s="27">
        <v>2540.174</v>
      </c>
      <c r="N176" s="302">
        <f>TabIPW[[#This Row],[liczba oddziałów w szkołach podstawowych]]/$O$1*$N$2</f>
        <v>1.520572450805009E-5</v>
      </c>
      <c r="O176" s="27">
        <v>12</v>
      </c>
      <c r="P17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1.6725178902455441E-5</v>
      </c>
      <c r="Q176" s="27">
        <v>85</v>
      </c>
      <c r="R176" s="302">
        <f>TabIPW[[#This Row],[liczba gospodarstw domowych korzystających ze środowiskowej pomocy społecznej ]]/$S$1*$R$2</f>
        <v>3.5271198605557267E-5</v>
      </c>
      <c r="S176" s="27">
        <v>129</v>
      </c>
      <c r="T176" s="302">
        <f>TabIPW[[#This Row],[ilość wody dostarczonej i ścieków bytowych odprowadzonych siecią kanalizacyjną '[dam3']]]/$U$1*$T$2</f>
        <v>7.570037714936454E-6</v>
      </c>
      <c r="U176" s="27">
        <v>185.5</v>
      </c>
      <c r="V176" s="302">
        <f>TabIPW[[#This Row],[iloczyn liczby mieszkańców i relacji przeciętnego miesięcznego wynagrodzenia brutto 
w danym powiecie do średniej krajowej2]]/$W$1*$V$2</f>
        <v>8.1495138121702174E-6</v>
      </c>
      <c r="W176" s="27">
        <f>TabIPW[[#This Row],[iloczyn liczby mieszkańców i relacji przeciętnego miesięcznego wynagrodzenia brutto 
w danym powiecie do średniej krajowej]]</f>
        <v>2540.174</v>
      </c>
    </row>
    <row r="177" spans="1:23" x14ac:dyDescent="0.3">
      <c r="A177" s="2" t="s">
        <v>10</v>
      </c>
      <c r="B177" s="2" t="s">
        <v>18</v>
      </c>
      <c r="C177" s="2" t="s">
        <v>12</v>
      </c>
      <c r="D177" s="2" t="s">
        <v>54</v>
      </c>
      <c r="E177" s="2" t="s">
        <v>15</v>
      </c>
      <c r="F177" s="17" t="str">
        <f>+Tabela1[[#This Row],[WK]]&amp;Tabela1[[#This Row],[PK]]&amp;Tabela1[[#This Row],[GK]]</f>
        <v>040108</v>
      </c>
      <c r="G177" s="2" t="s">
        <v>197</v>
      </c>
      <c r="H177" s="302">
        <f>TabIPW[[#This Row],[liczba mieszkańców ]]/$I$1*$H$2</f>
        <v>1.3886616160983215E-5</v>
      </c>
      <c r="I177" s="27">
        <v>4363</v>
      </c>
      <c r="J177" s="302">
        <f>TabIPW[[#This Row],[liczba mieszkańców w wieku 20-64]]/$K$1*$J$2</f>
        <v>1.0739634703202486E-5</v>
      </c>
      <c r="K177" s="27">
        <v>2663</v>
      </c>
      <c r="L177" s="302">
        <f>TabIPW[[#This Row],[iloczyn liczby mieszkańców i relacji przeciętnego miesięcznego wynagrodzenia brutto 
w danym powiecie do średniej krajowej]]/$M$1*$L$2</f>
        <v>3.9401232352939675E-5</v>
      </c>
      <c r="M177" s="27">
        <v>3582.0229999999997</v>
      </c>
      <c r="N177" s="302">
        <f>TabIPW[[#This Row],[liczba oddziałów w szkołach podstawowych]]/$O$1*$N$2</f>
        <v>3.294573643410853E-5</v>
      </c>
      <c r="O177" s="27">
        <v>26</v>
      </c>
      <c r="P17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2.8531187539482816E-5</v>
      </c>
      <c r="Q177" s="27">
        <v>145</v>
      </c>
      <c r="R177" s="302">
        <f>TabIPW[[#This Row],[liczba gospodarstw domowych korzystających ze środowiskowej pomocy społecznej ]]/$S$1*$R$2</f>
        <v>2.351413240370484E-5</v>
      </c>
      <c r="S177" s="27">
        <v>86</v>
      </c>
      <c r="T177" s="302">
        <f>TabIPW[[#This Row],[ilość wody dostarczonej i ścieków bytowych odprowadzonych siecią kanalizacyjną '[dam3']]]/$U$1*$T$2</f>
        <v>9.6023173818034919E-6</v>
      </c>
      <c r="U177" s="27">
        <v>235.3</v>
      </c>
      <c r="V177" s="302">
        <f>TabIPW[[#This Row],[iloczyn liczby mieszkańców i relacji przeciętnego miesięcznego wynagrodzenia brutto 
w danym powiecie do średniej krajowej2]]/$W$1*$V$2</f>
        <v>1.1492026102940741E-5</v>
      </c>
      <c r="W177" s="27">
        <f>TabIPW[[#This Row],[iloczyn liczby mieszkańców i relacji przeciętnego miesięcznego wynagrodzenia brutto 
w danym powiecie do średniej krajowej]]</f>
        <v>3582.0229999999997</v>
      </c>
    </row>
    <row r="178" spans="1:23" x14ac:dyDescent="0.3">
      <c r="A178" s="2" t="s">
        <v>10</v>
      </c>
      <c r="B178" s="2" t="s">
        <v>18</v>
      </c>
      <c r="C178" s="2" t="s">
        <v>12</v>
      </c>
      <c r="D178" s="2" t="s">
        <v>56</v>
      </c>
      <c r="E178" s="2" t="s">
        <v>15</v>
      </c>
      <c r="F178" s="17" t="str">
        <f>+Tabela1[[#This Row],[WK]]&amp;Tabela1[[#This Row],[PK]]&amp;Tabela1[[#This Row],[GK]]</f>
        <v>040109</v>
      </c>
      <c r="G178" s="2" t="s">
        <v>198</v>
      </c>
      <c r="H178" s="302">
        <f>TabIPW[[#This Row],[liczba mieszkańców ]]/$I$1*$H$2</f>
        <v>1.0404617976221438E-5</v>
      </c>
      <c r="I178" s="27">
        <v>3269</v>
      </c>
      <c r="J178" s="302">
        <f>TabIPW[[#This Row],[liczba mieszkańców w wieku 20-64]]/$K$1*$J$2</f>
        <v>7.8480394789455644E-6</v>
      </c>
      <c r="K178" s="27">
        <v>1946</v>
      </c>
      <c r="L178" s="302">
        <f>TabIPW[[#This Row],[iloczyn liczby mieszkańców i relacji przeciętnego miesięcznego wynagrodzenia brutto 
w danym powiecie do średniej krajowej]]/$M$1*$L$2</f>
        <v>2.952157427498506E-5</v>
      </c>
      <c r="M178" s="27">
        <v>2683.8489999999997</v>
      </c>
      <c r="N178" s="302">
        <f>TabIPW[[#This Row],[liczba oddziałów w szkołach podstawowych]]/$O$1*$N$2</f>
        <v>3.0411449016100181E-5</v>
      </c>
      <c r="O178" s="27">
        <v>24</v>
      </c>
      <c r="P17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2.4989384948374606E-5</v>
      </c>
      <c r="Q178" s="27">
        <v>127</v>
      </c>
      <c r="R178" s="302">
        <f>TabIPW[[#This Row],[liczba gospodarstw domowych korzystających ze środowiskowej pomocy społecznej ]]/$S$1*$R$2</f>
        <v>1.9412830240267953E-5</v>
      </c>
      <c r="S178" s="27">
        <v>71</v>
      </c>
      <c r="T178" s="302">
        <f>TabIPW[[#This Row],[ilość wody dostarczonej i ścieków bytowych odprowadzonych siecią kanalizacyjną '[dam3']]]/$U$1*$T$2</f>
        <v>1.2862942791094178E-5</v>
      </c>
      <c r="U178" s="27">
        <v>315.2</v>
      </c>
      <c r="V178" s="302">
        <f>TabIPW[[#This Row],[iloczyn liczby mieszkańców i relacji przeciętnego miesięcznego wynagrodzenia brutto 
w danym powiecie do średniej krajowej2]]/$W$1*$V$2</f>
        <v>8.6104591635373113E-6</v>
      </c>
      <c r="W178" s="27">
        <f>TabIPW[[#This Row],[iloczyn liczby mieszkańców i relacji przeciętnego miesięcznego wynagrodzenia brutto 
w danym powiecie do średniej krajowej]]</f>
        <v>2683.8489999999997</v>
      </c>
    </row>
    <row r="179" spans="1:23" x14ac:dyDescent="0.3">
      <c r="A179" s="2" t="s">
        <v>10</v>
      </c>
      <c r="B179" s="2" t="s">
        <v>18</v>
      </c>
      <c r="C179" s="2" t="s">
        <v>11</v>
      </c>
      <c r="D179" s="2" t="s">
        <v>12</v>
      </c>
      <c r="E179" s="2" t="s">
        <v>13</v>
      </c>
      <c r="F179" s="17" t="str">
        <f>+Tabela1[[#This Row],[WK]]&amp;Tabela1[[#This Row],[PK]]&amp;Tabela1[[#This Row],[GK]]</f>
        <v>040201</v>
      </c>
      <c r="G179" s="2" t="s">
        <v>199</v>
      </c>
      <c r="H179" s="302">
        <f>TabIPW[[#This Row],[liczba mieszkańców ]]/$I$1*$H$2</f>
        <v>8.8148025344586344E-5</v>
      </c>
      <c r="I179" s="27">
        <v>27695</v>
      </c>
      <c r="J179" s="302">
        <f>TabIPW[[#This Row],[liczba mieszkańców w wieku 20-64]]/$K$1*$J$2</f>
        <v>6.5454101101380523E-5</v>
      </c>
      <c r="K179" s="27">
        <v>16230</v>
      </c>
      <c r="L179" s="302">
        <f>TabIPW[[#This Row],[iloczyn liczby mieszkańców i relacji przeciętnego miesięcznego wynagrodzenia brutto 
w danym powiecie do średniej krajowej]]/$M$1*$L$2</f>
        <v>2.4279577563340261E-4</v>
      </c>
      <c r="M179" s="27">
        <v>22072.915000000001</v>
      </c>
      <c r="N179" s="302">
        <f>TabIPW[[#This Row],[liczba oddziałów w szkołach podstawowych]]/$O$1*$N$2</f>
        <v>2.0527728085867623E-4</v>
      </c>
      <c r="O179" s="27">
        <v>162</v>
      </c>
      <c r="P17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2.8137653918248567E-4</v>
      </c>
      <c r="Q179" s="27">
        <v>1430</v>
      </c>
      <c r="R179" s="302">
        <f>TabIPW[[#This Row],[liczba gospodarstw domowych korzystających ze środowiskowej pomocy społecznej ]]/$S$1*$R$2</f>
        <v>1.6979390956628731E-4</v>
      </c>
      <c r="S179" s="27">
        <v>621</v>
      </c>
      <c r="T179" s="302">
        <f>TabIPW[[#This Row],[ilość wody dostarczonej i ścieków bytowych odprowadzonych siecią kanalizacyjną '[dam3']]]/$U$1*$T$2</f>
        <v>1.1506865414989929E-4</v>
      </c>
      <c r="U179" s="27">
        <v>2819.7</v>
      </c>
      <c r="V179" s="302">
        <f>TabIPW[[#This Row],[iloczyn liczby mieszkańców i relacji przeciętnego miesięcznego wynagrodzenia brutto 
w danym powiecie do średniej krajowej2]]/$W$1*$V$2</f>
        <v>7.081543455974243E-5</v>
      </c>
      <c r="W179" s="27">
        <f>TabIPW[[#This Row],[iloczyn liczby mieszkańców i relacji przeciętnego miesięcznego wynagrodzenia brutto 
w danym powiecie do średniej krajowej]]</f>
        <v>22072.915000000001</v>
      </c>
    </row>
    <row r="180" spans="1:23" x14ac:dyDescent="0.3">
      <c r="A180" s="2" t="s">
        <v>10</v>
      </c>
      <c r="B180" s="2" t="s">
        <v>18</v>
      </c>
      <c r="C180" s="2" t="s">
        <v>11</v>
      </c>
      <c r="D180" s="2" t="s">
        <v>11</v>
      </c>
      <c r="E180" s="2" t="s">
        <v>15</v>
      </c>
      <c r="F180" s="17" t="str">
        <f>+Tabela1[[#This Row],[WK]]&amp;Tabela1[[#This Row],[PK]]&amp;Tabela1[[#This Row],[GK]]</f>
        <v>040202</v>
      </c>
      <c r="G180" s="2" t="s">
        <v>200</v>
      </c>
      <c r="H180" s="302">
        <f>TabIPW[[#This Row],[liczba mieszkańców ]]/$I$1*$H$2</f>
        <v>1.8804063323192493E-5</v>
      </c>
      <c r="I180" s="27">
        <v>5908</v>
      </c>
      <c r="J180" s="302">
        <f>TabIPW[[#This Row],[liczba mieszkańców w wieku 20-64]]/$K$1*$J$2</f>
        <v>1.4365219231245683E-5</v>
      </c>
      <c r="K180" s="27">
        <v>3562</v>
      </c>
      <c r="L180" s="302">
        <f>TabIPW[[#This Row],[iloczyn liczby mieszkańców i relacji przeciętnego miesięcznego wynagrodzenia brutto 
w danym powiecie do średniej krajowej]]/$M$1*$L$2</f>
        <v>5.1794094329017605E-5</v>
      </c>
      <c r="M180" s="27">
        <v>4708.6760000000004</v>
      </c>
      <c r="N180" s="302">
        <f>TabIPW[[#This Row],[liczba oddziałów w szkołach podstawowych]]/$O$1*$N$2</f>
        <v>5.0685748360166967E-5</v>
      </c>
      <c r="O180" s="27">
        <v>40</v>
      </c>
      <c r="P18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3.5811559532316361E-5</v>
      </c>
      <c r="Q180" s="27">
        <v>182</v>
      </c>
      <c r="R180" s="302">
        <f>TabIPW[[#This Row],[liczba gospodarstw domowych korzystających ze środowiskowej pomocy społecznej ]]/$S$1*$R$2</f>
        <v>3.0349636009432993E-5</v>
      </c>
      <c r="S180" s="27">
        <v>111</v>
      </c>
      <c r="T180" s="302">
        <f>TabIPW[[#This Row],[ilość wody dostarczonej i ścieków bytowych odprowadzonych siecią kanalizacyjną '[dam3']]]/$U$1*$T$2</f>
        <v>1.5384928401784599E-5</v>
      </c>
      <c r="U180" s="27">
        <v>377</v>
      </c>
      <c r="V180" s="302">
        <f>TabIPW[[#This Row],[iloczyn liczby mieszkańców i relacji przeciętnego miesięcznego wynagrodzenia brutto 
w danym powiecie do średniej krajowej2]]/$W$1*$V$2</f>
        <v>1.5106610845963471E-5</v>
      </c>
      <c r="W180" s="27">
        <f>TabIPW[[#This Row],[iloczyn liczby mieszkańców i relacji przeciętnego miesięcznego wynagrodzenia brutto 
w danym powiecie do średniej krajowej]]</f>
        <v>4708.6760000000004</v>
      </c>
    </row>
    <row r="181" spans="1:23" x14ac:dyDescent="0.3">
      <c r="A181" s="2" t="s">
        <v>10</v>
      </c>
      <c r="B181" s="2" t="s">
        <v>18</v>
      </c>
      <c r="C181" s="2" t="s">
        <v>11</v>
      </c>
      <c r="D181" s="2" t="s">
        <v>16</v>
      </c>
      <c r="E181" s="2" t="s">
        <v>15</v>
      </c>
      <c r="F181" s="17" t="str">
        <f>+Tabela1[[#This Row],[WK]]&amp;Tabela1[[#This Row],[PK]]&amp;Tabela1[[#This Row],[GK]]</f>
        <v>040203</v>
      </c>
      <c r="G181" s="2" t="s">
        <v>199</v>
      </c>
      <c r="H181" s="302">
        <f>TabIPW[[#This Row],[liczba mieszkańców ]]/$I$1*$H$2</f>
        <v>3.1188391419086535E-5</v>
      </c>
      <c r="I181" s="27">
        <v>9799</v>
      </c>
      <c r="J181" s="302">
        <f>TabIPW[[#This Row],[liczba mieszkańców w wieku 20-64]]/$K$1*$J$2</f>
        <v>2.436683172239933E-5</v>
      </c>
      <c r="K181" s="27">
        <v>6042</v>
      </c>
      <c r="L181" s="302">
        <f>TabIPW[[#This Row],[iloczyn liczby mieszkańców i relacji przeciętnego miesięcznego wynagrodzenia brutto 
w danym powiecie do średniej krajowej]]/$M$1*$L$2</f>
        <v>8.5905607706507036E-5</v>
      </c>
      <c r="M181" s="27">
        <v>7809.8030000000008</v>
      </c>
      <c r="N181" s="302">
        <f>TabIPW[[#This Row],[liczba oddziałów w szkołach podstawowych]]/$O$1*$N$2</f>
        <v>4.3082886106141924E-5</v>
      </c>
      <c r="O181" s="27">
        <v>34</v>
      </c>
      <c r="P18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6.2965379397479312E-5</v>
      </c>
      <c r="Q181" s="27">
        <v>320</v>
      </c>
      <c r="R181" s="302">
        <f>TabIPW[[#This Row],[liczba gospodarstw domowych korzystających ze środowiskowej pomocy społecznej ]]/$S$1*$R$2</f>
        <v>5.5777709422741721E-5</v>
      </c>
      <c r="S181" s="27">
        <v>204</v>
      </c>
      <c r="T181" s="302">
        <f>TabIPW[[#This Row],[ilość wody dostarczonej i ścieków bytowych odprowadzonych siecią kanalizacyjną '[dam3']]]/$U$1*$T$2</f>
        <v>2.3469157357735605E-5</v>
      </c>
      <c r="U181" s="27">
        <v>575.1</v>
      </c>
      <c r="V181" s="302">
        <f>TabIPW[[#This Row],[iloczyn liczby mieszkańców i relacji przeciętnego miesięcznego wynagrodzenia brutto 
w danym powiecie do średniej krajowej2]]/$W$1*$V$2</f>
        <v>2.5055802247731222E-5</v>
      </c>
      <c r="W181" s="27">
        <f>TabIPW[[#This Row],[iloczyn liczby mieszkańców i relacji przeciętnego miesięcznego wynagrodzenia brutto 
w danym powiecie do średniej krajowej]]</f>
        <v>7809.8030000000008</v>
      </c>
    </row>
    <row r="182" spans="1:23" x14ac:dyDescent="0.3">
      <c r="A182" s="2" t="s">
        <v>10</v>
      </c>
      <c r="B182" s="2" t="s">
        <v>18</v>
      </c>
      <c r="C182" s="2" t="s">
        <v>11</v>
      </c>
      <c r="D182" s="2" t="s">
        <v>18</v>
      </c>
      <c r="E182" s="2" t="s">
        <v>15</v>
      </c>
      <c r="F182" s="17" t="str">
        <f>+Tabela1[[#This Row],[WK]]&amp;Tabela1[[#This Row],[PK]]&amp;Tabela1[[#This Row],[GK]]</f>
        <v>040204</v>
      </c>
      <c r="G182" s="2" t="s">
        <v>201</v>
      </c>
      <c r="H182" s="302">
        <f>TabIPW[[#This Row],[liczba mieszkańców ]]/$I$1*$H$2</f>
        <v>1.1741399729055027E-5</v>
      </c>
      <c r="I182" s="27">
        <v>3689</v>
      </c>
      <c r="J182" s="302">
        <f>TabIPW[[#This Row],[liczba mieszkańców w wieku 20-64]]/$K$1*$J$2</f>
        <v>8.5900945992569632E-6</v>
      </c>
      <c r="K182" s="27">
        <v>2130</v>
      </c>
      <c r="L182" s="302">
        <f>TabIPW[[#This Row],[iloczyn liczby mieszkańców i relacji przeciętnego miesięcznego wynagrodzenia brutto 
w danym powiecie do średniej krajowej]]/$M$1*$L$2</f>
        <v>3.2340625250464778E-5</v>
      </c>
      <c r="M182" s="27">
        <v>2940.1329999999998</v>
      </c>
      <c r="N182" s="302">
        <f>TabIPW[[#This Row],[liczba oddziałów w szkołach podstawowych]]/$O$1*$N$2</f>
        <v>3.294573643410853E-5</v>
      </c>
      <c r="O182" s="27">
        <v>26</v>
      </c>
      <c r="P18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2.833442072886569E-5</v>
      </c>
      <c r="Q182" s="27">
        <v>144</v>
      </c>
      <c r="R182" s="302">
        <f>TabIPW[[#This Row],[liczba gospodarstw domowych korzystających ze środowiskowej pomocy społecznej ]]/$S$1*$R$2</f>
        <v>2.9529375576745615E-5</v>
      </c>
      <c r="S182" s="27">
        <v>108</v>
      </c>
      <c r="T182" s="302">
        <f>TabIPW[[#This Row],[ilość wody dostarczonej i ścieków bytowych odprowadzonych siecią kanalizacyjną '[dam3']]]/$U$1*$T$2</f>
        <v>1.1369339662432865E-5</v>
      </c>
      <c r="U182" s="27">
        <v>278.60000000000002</v>
      </c>
      <c r="V182" s="302">
        <f>TabIPW[[#This Row],[iloczyn liczby mieszkańców i relacji przeciętnego miesięcznego wynagrodzenia brutto 
w danym powiecie do średniej krajowej2]]/$W$1*$V$2</f>
        <v>9.432682364718895E-6</v>
      </c>
      <c r="W182" s="27">
        <f>TabIPW[[#This Row],[iloczyn liczby mieszkańców i relacji przeciętnego miesięcznego wynagrodzenia brutto 
w danym powiecie do średniej krajowej]]</f>
        <v>2940.1329999999998</v>
      </c>
    </row>
    <row r="183" spans="1:23" x14ac:dyDescent="0.3">
      <c r="A183" s="2" t="s">
        <v>10</v>
      </c>
      <c r="B183" s="2" t="s">
        <v>18</v>
      </c>
      <c r="C183" s="2" t="s">
        <v>11</v>
      </c>
      <c r="D183" s="2" t="s">
        <v>21</v>
      </c>
      <c r="E183" s="2" t="s">
        <v>19</v>
      </c>
      <c r="F183" s="17" t="str">
        <f>+Tabela1[[#This Row],[WK]]&amp;Tabela1[[#This Row],[PK]]&amp;Tabela1[[#This Row],[GK]]</f>
        <v>040205</v>
      </c>
      <c r="G183" s="2" t="s">
        <v>202</v>
      </c>
      <c r="H183" s="302">
        <f>TabIPW[[#This Row],[liczba mieszkańców ]]/$I$1*$H$2</f>
        <v>1.1649098131835565E-5</v>
      </c>
      <c r="I183" s="27">
        <v>3660</v>
      </c>
      <c r="J183" s="302">
        <f>TabIPW[[#This Row],[liczba mieszkańców w wieku 20-64]]/$K$1*$J$2</f>
        <v>8.5860616909944018E-6</v>
      </c>
      <c r="K183" s="27">
        <v>2129</v>
      </c>
      <c r="L183" s="302">
        <f>TabIPW[[#This Row],[iloczyn liczby mieszkańców i relacji przeciętnego miesięcznego wynagrodzenia brutto 
w danym powiecie do średniej krajowej]]/$M$1*$L$2</f>
        <v>3.2086388836188966E-5</v>
      </c>
      <c r="M183" s="27">
        <v>2917.02</v>
      </c>
      <c r="N183" s="302">
        <f>TabIPW[[#This Row],[liczba oddziałów w szkołach podstawowych]]/$O$1*$N$2</f>
        <v>3.8014311270125227E-5</v>
      </c>
      <c r="O183" s="27">
        <v>30</v>
      </c>
      <c r="P18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3.8566294880956082E-5</v>
      </c>
      <c r="Q183" s="27">
        <v>196</v>
      </c>
      <c r="R183" s="302">
        <f>TabIPW[[#This Row],[liczba gospodarstw domowych korzystających ze środowiskowej pomocy społecznej ]]/$S$1*$R$2</f>
        <v>1.6131788509518437E-5</v>
      </c>
      <c r="S183" s="27">
        <v>59</v>
      </c>
      <c r="T183" s="302">
        <f>TabIPW[[#This Row],[ilość wody dostarczonej i ścieków bytowych odprowadzonych siecią kanalizacyjną '[dam3']]]/$U$1*$T$2</f>
        <v>1.8123200804330347E-5</v>
      </c>
      <c r="U183" s="27">
        <v>444.1</v>
      </c>
      <c r="V183" s="302">
        <f>TabIPW[[#This Row],[iloczyn liczby mieszkańców i relacji przeciętnego miesięcznego wynagrodzenia brutto 
w danym powiecie do średniej krajowej2]]/$W$1*$V$2</f>
        <v>9.3585300772217837E-6</v>
      </c>
      <c r="W183" s="27">
        <f>TabIPW[[#This Row],[iloczyn liczby mieszkańców i relacji przeciętnego miesięcznego wynagrodzenia brutto 
w danym powiecie do średniej krajowej]]</f>
        <v>2917.02</v>
      </c>
    </row>
    <row r="184" spans="1:23" x14ac:dyDescent="0.3">
      <c r="A184" s="2" t="s">
        <v>10</v>
      </c>
      <c r="B184" s="2" t="s">
        <v>18</v>
      </c>
      <c r="C184" s="2" t="s">
        <v>11</v>
      </c>
      <c r="D184" s="2" t="s">
        <v>23</v>
      </c>
      <c r="E184" s="2" t="s">
        <v>15</v>
      </c>
      <c r="F184" s="17" t="str">
        <f>+Tabela1[[#This Row],[WK]]&amp;Tabela1[[#This Row],[PK]]&amp;Tabela1[[#This Row],[GK]]</f>
        <v>040206</v>
      </c>
      <c r="G184" s="2" t="s">
        <v>203</v>
      </c>
      <c r="H184" s="302">
        <f>TabIPW[[#This Row],[liczba mieszkańców ]]/$I$1*$H$2</f>
        <v>1.4239908481374951E-5</v>
      </c>
      <c r="I184" s="27">
        <v>4474</v>
      </c>
      <c r="J184" s="302">
        <f>TabIPW[[#This Row],[liczba mieszkańców w wieku 20-64]]/$K$1*$J$2</f>
        <v>1.0909016850230087E-5</v>
      </c>
      <c r="K184" s="27">
        <v>2705</v>
      </c>
      <c r="L184" s="302">
        <f>TabIPW[[#This Row],[iloczyn liczby mieszkańców i relacji przeciętnego miesięcznego wynagrodzenia brutto 
w danym powiecie do średniej krajowej]]/$M$1*$L$2</f>
        <v>3.9222541981723889E-5</v>
      </c>
      <c r="M184" s="27">
        <v>3565.7779999999998</v>
      </c>
      <c r="N184" s="302">
        <f>TabIPW[[#This Row],[liczba oddziałów w szkołach podstawowych]]/$O$1*$N$2</f>
        <v>2.0274299344066786E-5</v>
      </c>
      <c r="O184" s="27">
        <v>16</v>
      </c>
      <c r="P18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3.1482689698739656E-5</v>
      </c>
      <c r="Q184" s="27">
        <v>160</v>
      </c>
      <c r="R184" s="302">
        <f>TabIPW[[#This Row],[liczba gospodarstw domowych korzystających ze środowiskowej pomocy społecznej ]]/$S$1*$R$2</f>
        <v>2.4334392836392221E-5</v>
      </c>
      <c r="S184" s="27">
        <v>89</v>
      </c>
      <c r="T184" s="302">
        <f>TabIPW[[#This Row],[ilość wody dostarczonej i ścieków bytowych odprowadzonych siecią kanalizacyjną '[dam3']]]/$U$1*$T$2</f>
        <v>1.342610462649107E-5</v>
      </c>
      <c r="U184" s="27">
        <v>329</v>
      </c>
      <c r="V184" s="302">
        <f>TabIPW[[#This Row],[iloczyn liczby mieszkańców i relacji przeciętnego miesięcznego wynagrodzenia brutto 
w danym powiecie do średniej krajowej2]]/$W$1*$V$2</f>
        <v>1.1439908078002802E-5</v>
      </c>
      <c r="W184" s="27">
        <f>TabIPW[[#This Row],[iloczyn liczby mieszkańców i relacji przeciętnego miesięcznego wynagrodzenia brutto 
w danym powiecie do średniej krajowej]]</f>
        <v>3565.7779999999998</v>
      </c>
    </row>
    <row r="185" spans="1:23" x14ac:dyDescent="0.3">
      <c r="A185" s="2" t="s">
        <v>10</v>
      </c>
      <c r="B185" s="2" t="s">
        <v>18</v>
      </c>
      <c r="C185" s="2" t="s">
        <v>11</v>
      </c>
      <c r="D185" s="2" t="s">
        <v>30</v>
      </c>
      <c r="E185" s="2" t="s">
        <v>19</v>
      </c>
      <c r="F185" s="17" t="str">
        <f>+Tabela1[[#This Row],[WK]]&amp;Tabela1[[#This Row],[PK]]&amp;Tabela1[[#This Row],[GK]]</f>
        <v>040207</v>
      </c>
      <c r="G185" s="2" t="s">
        <v>204</v>
      </c>
      <c r="H185" s="302">
        <f>TabIPW[[#This Row],[liczba mieszkańców ]]/$I$1*$H$2</f>
        <v>2.635688022670227E-5</v>
      </c>
      <c r="I185" s="27">
        <v>8281</v>
      </c>
      <c r="J185" s="302">
        <f>TabIPW[[#This Row],[liczba mieszkańców w wieku 20-64]]/$K$1*$J$2</f>
        <v>2.0027422431882666E-5</v>
      </c>
      <c r="K185" s="27">
        <v>4966</v>
      </c>
      <c r="L185" s="302">
        <f>TabIPW[[#This Row],[iloczyn liczby mieszkańców i relacji przeciętnego miesięcznego wynagrodzenia brutto 
w danym powiecie do średniej krajowej]]/$M$1*$L$2</f>
        <v>7.2597646435104064E-5</v>
      </c>
      <c r="M185" s="27">
        <v>6599.9570000000003</v>
      </c>
      <c r="N185" s="302">
        <f>TabIPW[[#This Row],[liczba oddziałów w szkołach podstawowych]]/$O$1*$N$2</f>
        <v>4.8151460942158622E-5</v>
      </c>
      <c r="O185" s="27">
        <v>38</v>
      </c>
      <c r="P18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4.6043433684406745E-5</v>
      </c>
      <c r="Q185" s="27">
        <v>234</v>
      </c>
      <c r="R185" s="302">
        <f>TabIPW[[#This Row],[liczba gospodarstw domowych korzystających ze środowiskowej pomocy społecznej ]]/$S$1*$R$2</f>
        <v>6.2613213028469869E-5</v>
      </c>
      <c r="S185" s="27">
        <v>229</v>
      </c>
      <c r="T185" s="302">
        <f>TabIPW[[#This Row],[ilość wody dostarczonej i ścieków bytowych odprowadzonych siecią kanalizacyjną '[dam3']]]/$U$1*$T$2</f>
        <v>1.7568200734663844E-5</v>
      </c>
      <c r="U185" s="27">
        <v>430.5</v>
      </c>
      <c r="V185" s="302">
        <f>TabIPW[[#This Row],[iloczyn liczby mieszkańców i relacji przeciętnego miesięcznego wynagrodzenia brutto 
w danym powiecie do średniej krajowej2]]/$W$1*$V$2</f>
        <v>2.117431354357202E-5</v>
      </c>
      <c r="W185" s="27">
        <f>TabIPW[[#This Row],[iloczyn liczby mieszkańców i relacji przeciętnego miesięcznego wynagrodzenia brutto 
w danym powiecie do średniej krajowej]]</f>
        <v>6599.9570000000003</v>
      </c>
    </row>
    <row r="186" spans="1:23" x14ac:dyDescent="0.3">
      <c r="A186" s="2" t="s">
        <v>10</v>
      </c>
      <c r="B186" s="2" t="s">
        <v>18</v>
      </c>
      <c r="C186" s="2" t="s">
        <v>11</v>
      </c>
      <c r="D186" s="2" t="s">
        <v>54</v>
      </c>
      <c r="E186" s="2" t="s">
        <v>15</v>
      </c>
      <c r="F186" s="17" t="str">
        <f>+Tabela1[[#This Row],[WK]]&amp;Tabela1[[#This Row],[PK]]&amp;Tabela1[[#This Row],[GK]]</f>
        <v>040208</v>
      </c>
      <c r="G186" s="2" t="s">
        <v>205</v>
      </c>
      <c r="H186" s="302">
        <f>TabIPW[[#This Row],[liczba mieszkańców ]]/$I$1*$H$2</f>
        <v>1.1926002923493952E-5</v>
      </c>
      <c r="I186" s="27">
        <v>3747</v>
      </c>
      <c r="J186" s="302">
        <f>TabIPW[[#This Row],[liczba mieszkańców w wieku 20-64]]/$K$1*$J$2</f>
        <v>9.1305043064402651E-6</v>
      </c>
      <c r="K186" s="27">
        <v>2264</v>
      </c>
      <c r="L186" s="302">
        <f>TabIPW[[#This Row],[iloczyn liczby mieszkańców i relacji przeciętnego miesięcznego wynagrodzenia brutto 
w danym powiecie do średniej krajowej]]/$M$1*$L$2</f>
        <v>3.2849098079016415E-5</v>
      </c>
      <c r="M186" s="27">
        <v>2986.3590000000004</v>
      </c>
      <c r="N186" s="302">
        <f>TabIPW[[#This Row],[liczba oddziałów w szkołach podstawowych]]/$O$1*$N$2</f>
        <v>3.0411449016100181E-5</v>
      </c>
      <c r="O186" s="27">
        <v>24</v>
      </c>
      <c r="P18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1.7315479334306811E-5</v>
      </c>
      <c r="Q186" s="27">
        <v>88</v>
      </c>
      <c r="R186" s="302">
        <f>TabIPW[[#This Row],[liczba gospodarstw domowych korzystających ze środowiskowej pomocy społecznej ]]/$S$1*$R$2</f>
        <v>2.5428073413308725E-5</v>
      </c>
      <c r="S186" s="27">
        <v>93</v>
      </c>
      <c r="T186" s="302">
        <f>TabIPW[[#This Row],[ilość wody dostarczonej i ścieków bytowych odprowadzonych siecią kanalizacyjną '[dam3']]]/$U$1*$T$2</f>
        <v>9.2023908610143961E-6</v>
      </c>
      <c r="U186" s="27">
        <v>225.5</v>
      </c>
      <c r="V186" s="302">
        <f>TabIPW[[#This Row],[iloczyn liczby mieszkańców i relacji przeciętnego miesięcznego wynagrodzenia brutto 
w danym powiecie do średniej krajowej2]]/$W$1*$V$2</f>
        <v>9.5809869397131208E-6</v>
      </c>
      <c r="W186" s="27">
        <f>TabIPW[[#This Row],[iloczyn liczby mieszkańców i relacji przeciętnego miesięcznego wynagrodzenia brutto 
w danym powiecie do średniej krajowej]]</f>
        <v>2986.3590000000004</v>
      </c>
    </row>
    <row r="187" spans="1:23" x14ac:dyDescent="0.3">
      <c r="A187" s="2" t="s">
        <v>10</v>
      </c>
      <c r="B187" s="2" t="s">
        <v>18</v>
      </c>
      <c r="C187" s="2" t="s">
        <v>11</v>
      </c>
      <c r="D187" s="2" t="s">
        <v>56</v>
      </c>
      <c r="E187" s="2" t="s">
        <v>15</v>
      </c>
      <c r="F187" s="17" t="str">
        <f>+Tabela1[[#This Row],[WK]]&amp;Tabela1[[#This Row],[PK]]&amp;Tabela1[[#This Row],[GK]]</f>
        <v>040209</v>
      </c>
      <c r="G187" s="2" t="s">
        <v>206</v>
      </c>
      <c r="H187" s="302">
        <f>TabIPW[[#This Row],[liczba mieszkańców ]]/$I$1*$H$2</f>
        <v>1.5274322932972369E-5</v>
      </c>
      <c r="I187" s="27">
        <v>4799</v>
      </c>
      <c r="J187" s="302">
        <f>TabIPW[[#This Row],[liczba mieszkańców w wieku 20-64]]/$K$1*$J$2</f>
        <v>1.1602677071390742E-5</v>
      </c>
      <c r="K187" s="27">
        <v>2877</v>
      </c>
      <c r="L187" s="302">
        <f>TabIPW[[#This Row],[iloczyn liczby mieszkańców i relacji przeciętnego miesięcznego wynagrodzenia brutto 
w danym powiecie do średniej krajowej]]/$M$1*$L$2</f>
        <v>4.207174317619422E-5</v>
      </c>
      <c r="M187" s="27">
        <v>3824.8029999999999</v>
      </c>
      <c r="N187" s="302">
        <f>TabIPW[[#This Row],[liczba oddziałów w szkołach podstawowych]]/$O$1*$N$2</f>
        <v>3.4212880143112706E-5</v>
      </c>
      <c r="O187" s="27">
        <v>27</v>
      </c>
      <c r="P18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3.2663290562442395E-5</v>
      </c>
      <c r="Q187" s="27">
        <v>166</v>
      </c>
      <c r="R187" s="302">
        <f>TabIPW[[#This Row],[liczba gospodarstw domowych korzystających ze środowiskowej pomocy społecznej ]]/$S$1*$R$2</f>
        <v>2.570149355753785E-5</v>
      </c>
      <c r="S187" s="27">
        <v>94</v>
      </c>
      <c r="T187" s="302">
        <f>TabIPW[[#This Row],[ilość wody dostarczonej i ścieków bytowych odprowadzonych siecią kanalizacyjną '[dam3']]]/$U$1*$T$2</f>
        <v>2.2526473415875594E-5</v>
      </c>
      <c r="U187" s="27">
        <v>552</v>
      </c>
      <c r="V187" s="302">
        <f>TabIPW[[#This Row],[iloczyn liczby mieszkańców i relacji przeciętnego miesięcznego wynagrodzenia brutto 
w danym powiecie do średniej krajowej2]]/$W$1*$V$2</f>
        <v>1.227092509305665E-5</v>
      </c>
      <c r="W187" s="27">
        <f>TabIPW[[#This Row],[iloczyn liczby mieszkańców i relacji przeciętnego miesięcznego wynagrodzenia brutto 
w danym powiecie do średniej krajowej]]</f>
        <v>3824.8029999999999</v>
      </c>
    </row>
    <row r="188" spans="1:23" x14ac:dyDescent="0.3">
      <c r="A188" s="2" t="s">
        <v>10</v>
      </c>
      <c r="B188" s="2" t="s">
        <v>18</v>
      </c>
      <c r="C188" s="2" t="s">
        <v>11</v>
      </c>
      <c r="D188" s="2" t="s">
        <v>69</v>
      </c>
      <c r="E188" s="2" t="s">
        <v>15</v>
      </c>
      <c r="F188" s="17" t="str">
        <f>+Tabela1[[#This Row],[WK]]&amp;Tabela1[[#This Row],[PK]]&amp;Tabela1[[#This Row],[GK]]</f>
        <v>040210</v>
      </c>
      <c r="G188" s="2" t="s">
        <v>207</v>
      </c>
      <c r="H188" s="302">
        <f>TabIPW[[#This Row],[liczba mieszkańców ]]/$I$1*$H$2</f>
        <v>1.5748562173858574E-5</v>
      </c>
      <c r="I188" s="27">
        <v>4948</v>
      </c>
      <c r="J188" s="302">
        <f>TabIPW[[#This Row],[liczba mieszkańców w wieku 20-64]]/$K$1*$J$2</f>
        <v>1.1493788548301569E-5</v>
      </c>
      <c r="K188" s="27">
        <v>2850</v>
      </c>
      <c r="L188" s="302">
        <f>TabIPW[[#This Row],[iloczyn liczby mieszkańców i relacji przeciętnego miesięcznego wynagrodzenia brutto 
w danym powiecie do średniej krajowej]]/$M$1*$L$2</f>
        <v>4.3377992339197551E-5</v>
      </c>
      <c r="M188" s="27">
        <v>3943.5560000000005</v>
      </c>
      <c r="N188" s="302">
        <f>TabIPW[[#This Row],[liczba oddziałów w szkołach podstawowych]]/$O$1*$N$2</f>
        <v>3.0411449016100181E-5</v>
      </c>
      <c r="O188" s="27">
        <v>24</v>
      </c>
      <c r="P18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3.5024492289847872E-5</v>
      </c>
      <c r="Q188" s="27">
        <v>178</v>
      </c>
      <c r="R188" s="302">
        <f>TabIPW[[#This Row],[liczba gospodarstw domowych korzystających ze środowiskowej pomocy społecznej ]]/$S$1*$R$2</f>
        <v>3.4177518028640757E-5</v>
      </c>
      <c r="S188" s="27">
        <v>125</v>
      </c>
      <c r="T188" s="302">
        <f>TabIPW[[#This Row],[ilość wody dostarczonej i ścieków bytowych odprowadzonych siecią kanalizacyjną '[dam3']]]/$U$1*$T$2</f>
        <v>1.0296067468886617E-5</v>
      </c>
      <c r="U188" s="27">
        <v>252.3</v>
      </c>
      <c r="V188" s="302">
        <f>TabIPW[[#This Row],[iloczyn liczby mieszkańców i relacji przeciętnego miesięcznego wynagrodzenia brutto 
w danym powiecie do średniej krajowej2]]/$W$1*$V$2</f>
        <v>1.2651914432265953E-5</v>
      </c>
      <c r="W188" s="27">
        <f>TabIPW[[#This Row],[iloczyn liczby mieszkańców i relacji przeciętnego miesięcznego wynagrodzenia brutto 
w danym powiecie do średniej krajowej]]</f>
        <v>3943.5560000000005</v>
      </c>
    </row>
    <row r="189" spans="1:23" x14ac:dyDescent="0.3">
      <c r="A189" s="2" t="s">
        <v>10</v>
      </c>
      <c r="B189" s="2" t="s">
        <v>18</v>
      </c>
      <c r="C189" s="2" t="s">
        <v>16</v>
      </c>
      <c r="D189" s="2" t="s">
        <v>12</v>
      </c>
      <c r="E189" s="2" t="s">
        <v>15</v>
      </c>
      <c r="F189" s="17" t="str">
        <f>+Tabela1[[#This Row],[WK]]&amp;Tabela1[[#This Row],[PK]]&amp;Tabela1[[#This Row],[GK]]</f>
        <v>040301</v>
      </c>
      <c r="G189" s="2" t="s">
        <v>208</v>
      </c>
      <c r="H189" s="302">
        <f>TabIPW[[#This Row],[liczba mieszkańców ]]/$I$1*$H$2</f>
        <v>8.5811840090824768E-5</v>
      </c>
      <c r="I189" s="27">
        <v>26961</v>
      </c>
      <c r="J189" s="302">
        <f>TabIPW[[#This Row],[liczba mieszkańców w wieku 20-64]]/$K$1*$J$2</f>
        <v>6.7474588140924063E-5</v>
      </c>
      <c r="K189" s="27">
        <v>16731</v>
      </c>
      <c r="L189" s="302">
        <f>TabIPW[[#This Row],[iloczyn liczby mieszkańców i relacji przeciętnego miesięcznego wynagrodzenia brutto 
w danym powiecie do średniej krajowej]]/$M$1*$L$2</f>
        <v>2.565272699336324E-4</v>
      </c>
      <c r="M189" s="27">
        <v>23321.264999999999</v>
      </c>
      <c r="N189" s="302">
        <f>TabIPW[[#This Row],[liczba oddziałów w szkołach podstawowych]]/$O$1*$N$2</f>
        <v>1.5839296362552178E-4</v>
      </c>
      <c r="O189" s="27">
        <v>125</v>
      </c>
      <c r="P18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2.170337921106865E-4</v>
      </c>
      <c r="Q189" s="27">
        <v>1103</v>
      </c>
      <c r="R189" s="302">
        <f>TabIPW[[#This Row],[liczba gospodarstw domowych korzystających ze środowiskowej pomocy społecznej ]]/$S$1*$R$2</f>
        <v>7.0268977066885406E-5</v>
      </c>
      <c r="S189" s="27">
        <v>257</v>
      </c>
      <c r="T189" s="302">
        <f>TabIPW[[#This Row],[ilość wody dostarczonej i ścieków bytowych odprowadzonych siecią kanalizacyjną '[dam3']]]/$U$1*$T$2</f>
        <v>6.0654162025391123E-5</v>
      </c>
      <c r="U189" s="27">
        <v>1486.3000000000002</v>
      </c>
      <c r="V189" s="302">
        <f>TabIPW[[#This Row],[iloczyn liczby mieszkańców i relacji przeciętnego miesięcznego wynagrodzenia brutto 
w danym powiecie do średniej krajowej2]]/$W$1*$V$2</f>
        <v>7.4820453730642798E-5</v>
      </c>
      <c r="W189" s="27">
        <f>TabIPW[[#This Row],[iloczyn liczby mieszkańców i relacji przeciętnego miesięcznego wynagrodzenia brutto 
w danym powiecie do średniej krajowej]]</f>
        <v>23321.264999999999</v>
      </c>
    </row>
    <row r="190" spans="1:23" x14ac:dyDescent="0.3">
      <c r="A190" s="2" t="s">
        <v>10</v>
      </c>
      <c r="B190" s="2" t="s">
        <v>18</v>
      </c>
      <c r="C190" s="2" t="s">
        <v>16</v>
      </c>
      <c r="D190" s="2" t="s">
        <v>11</v>
      </c>
      <c r="E190" s="2" t="s">
        <v>15</v>
      </c>
      <c r="F190" s="17" t="str">
        <f>+Tabela1[[#This Row],[WK]]&amp;Tabela1[[#This Row],[PK]]&amp;Tabela1[[#This Row],[GK]]</f>
        <v>040302</v>
      </c>
      <c r="G190" s="2" t="s">
        <v>209</v>
      </c>
      <c r="H190" s="302">
        <f>TabIPW[[#This Row],[liczba mieszkańców ]]/$I$1*$H$2</f>
        <v>2.7661833842563632E-5</v>
      </c>
      <c r="I190" s="27">
        <v>8691</v>
      </c>
      <c r="J190" s="302">
        <f>TabIPW[[#This Row],[liczba mieszkańców w wieku 20-64]]/$K$1*$J$2</f>
        <v>2.1632519920382326E-5</v>
      </c>
      <c r="K190" s="27">
        <v>5364</v>
      </c>
      <c r="L190" s="302">
        <f>TabIPW[[#This Row],[iloczyn liczby mieszkańców i relacji przeciętnego miesięcznego wynagrodzenia brutto 
w danym powiecie do średniej krajowej]]/$M$1*$L$2</f>
        <v>8.2692722932873396E-5</v>
      </c>
      <c r="M190" s="27">
        <v>7517.7150000000001</v>
      </c>
      <c r="N190" s="302">
        <f>TabIPW[[#This Row],[liczba oddziałów w szkołach podstawowych]]/$O$1*$N$2</f>
        <v>5.3220035778175319E-5</v>
      </c>
      <c r="O190" s="27">
        <v>42</v>
      </c>
      <c r="P19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6.5129814314267661E-5</v>
      </c>
      <c r="Q190" s="27">
        <v>331</v>
      </c>
      <c r="R190" s="302">
        <f>TabIPW[[#This Row],[liczba gospodarstw domowych korzystających ze środowiskowej pomocy społecznej ]]/$S$1*$R$2</f>
        <v>3.116989644212037E-5</v>
      </c>
      <c r="S190" s="27">
        <v>114</v>
      </c>
      <c r="T190" s="302">
        <f>TabIPW[[#This Row],[ilość wody dostarczonej i ścieków bytowych odprowadzonych siecią kanalizacyjną '[dam3']]]/$U$1*$T$2</f>
        <v>2.7003201918994351E-5</v>
      </c>
      <c r="U190" s="27">
        <v>661.7</v>
      </c>
      <c r="V190" s="302">
        <f>TabIPW[[#This Row],[iloczyn liczby mieszkańców i relacji przeciętnego miesięcznego wynagrodzenia brutto 
w danym powiecie do średniej krajowej2]]/$W$1*$V$2</f>
        <v>2.411871085542141E-5</v>
      </c>
      <c r="W190" s="27">
        <f>TabIPW[[#This Row],[iloczyn liczby mieszkańców i relacji przeciętnego miesięcznego wynagrodzenia brutto 
w danym powiecie do średniej krajowej]]</f>
        <v>7517.7150000000001</v>
      </c>
    </row>
    <row r="191" spans="1:23" x14ac:dyDescent="0.3">
      <c r="A191" s="2" t="s">
        <v>10</v>
      </c>
      <c r="B191" s="2" t="s">
        <v>18</v>
      </c>
      <c r="C191" s="2" t="s">
        <v>16</v>
      </c>
      <c r="D191" s="2" t="s">
        <v>16</v>
      </c>
      <c r="E191" s="2" t="s">
        <v>15</v>
      </c>
      <c r="F191" s="17" t="str">
        <f>+Tabela1[[#This Row],[WK]]&amp;Tabela1[[#This Row],[PK]]&amp;Tabela1[[#This Row],[GK]]</f>
        <v>040303</v>
      </c>
      <c r="G191" s="2" t="s">
        <v>210</v>
      </c>
      <c r="H191" s="302">
        <f>TabIPW[[#This Row],[liczba mieszkańców ]]/$I$1*$H$2</f>
        <v>4.1694859433619097E-5</v>
      </c>
      <c r="I191" s="27">
        <v>13100</v>
      </c>
      <c r="J191" s="302">
        <f>TabIPW[[#This Row],[liczba mieszkańców w wieku 20-64]]/$K$1*$J$2</f>
        <v>3.2005159971691671E-5</v>
      </c>
      <c r="K191" s="27">
        <v>7936</v>
      </c>
      <c r="L191" s="302">
        <f>TabIPW[[#This Row],[iloczyn liczby mieszkańców i relacji przeciętnego miesięcznego wynagrodzenia brutto 
w danym powiecie do średniej krajowej]]/$M$1*$L$2</f>
        <v>1.2464327124849173E-4</v>
      </c>
      <c r="M191" s="27">
        <v>11331.5</v>
      </c>
      <c r="N191" s="302">
        <f>TabIPW[[#This Row],[liczba oddziałów w szkołach podstawowych]]/$O$1*$N$2</f>
        <v>8.363148479427551E-5</v>
      </c>
      <c r="O191" s="27">
        <v>66</v>
      </c>
      <c r="P19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9.8580172119178551E-5</v>
      </c>
      <c r="Q191" s="27">
        <v>501</v>
      </c>
      <c r="R191" s="302">
        <f>TabIPW[[#This Row],[liczba gospodarstw domowych korzystających ze środowiskowej pomocy społecznej ]]/$S$1*$R$2</f>
        <v>4.7028264807409681E-5</v>
      </c>
      <c r="S191" s="27">
        <v>172</v>
      </c>
      <c r="T191" s="302">
        <f>TabIPW[[#This Row],[ilość wody dostarczonej i ścieków bytowych odprowadzonych siecią kanalizacyjną '[dam3']]]/$U$1*$T$2</f>
        <v>3.5156805883653667E-5</v>
      </c>
      <c r="U191" s="27">
        <v>861.5</v>
      </c>
      <c r="V191" s="302">
        <f>TabIPW[[#This Row],[iloczyn liczby mieszkańców i relacji przeciętnego miesięcznego wynagrodzenia brutto 
w danym powiecie do średniej krajowej2]]/$W$1*$V$2</f>
        <v>3.6354287447476755E-5</v>
      </c>
      <c r="W191" s="27">
        <f>TabIPW[[#This Row],[iloczyn liczby mieszkańców i relacji przeciętnego miesięcznego wynagrodzenia brutto 
w danym powiecie do średniej krajowej]]</f>
        <v>11331.5</v>
      </c>
    </row>
    <row r="192" spans="1:23" x14ac:dyDescent="0.3">
      <c r="A192" s="2" t="s">
        <v>10</v>
      </c>
      <c r="B192" s="2" t="s">
        <v>18</v>
      </c>
      <c r="C192" s="2" t="s">
        <v>16</v>
      </c>
      <c r="D192" s="2" t="s">
        <v>18</v>
      </c>
      <c r="E192" s="2" t="s">
        <v>19</v>
      </c>
      <c r="F192" s="17" t="str">
        <f>+Tabela1[[#This Row],[WK]]&amp;Tabela1[[#This Row],[PK]]&amp;Tabela1[[#This Row],[GK]]</f>
        <v>040304</v>
      </c>
      <c r="G192" s="2" t="s">
        <v>211</v>
      </c>
      <c r="H192" s="302">
        <f>TabIPW[[#This Row],[liczba mieszkańców ]]/$I$1*$H$2</f>
        <v>7.3172886899152911E-5</v>
      </c>
      <c r="I192" s="27">
        <v>22990</v>
      </c>
      <c r="J192" s="302">
        <f>TabIPW[[#This Row],[liczba mieszkańców w wieku 20-64]]/$K$1*$J$2</f>
        <v>5.5271007738411582E-5</v>
      </c>
      <c r="K192" s="27">
        <v>13705</v>
      </c>
      <c r="L192" s="302">
        <f>TabIPW[[#This Row],[iloczyn liczby mieszkańców i relacji przeciętnego miesięcznego wynagrodzenia brutto 
w danym powiecie do średniej krajowej]]/$M$1*$L$2</f>
        <v>2.1874418366433772E-4</v>
      </c>
      <c r="M192" s="27">
        <v>19886.349999999999</v>
      </c>
      <c r="N192" s="302">
        <f>TabIPW[[#This Row],[liczba oddziałów w szkołach podstawowych]]/$O$1*$N$2</f>
        <v>1.4952295766249257E-4</v>
      </c>
      <c r="O192" s="27">
        <v>118</v>
      </c>
      <c r="P19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1.5741344849369828E-4</v>
      </c>
      <c r="Q192" s="27">
        <v>800</v>
      </c>
      <c r="R192" s="302">
        <f>TabIPW[[#This Row],[liczba gospodarstw domowych korzystających ze środowiskowej pomocy społecznej ]]/$S$1*$R$2</f>
        <v>1.1483646057623295E-4</v>
      </c>
      <c r="S192" s="27">
        <v>420</v>
      </c>
      <c r="T192" s="302">
        <f>TabIPW[[#This Row],[ilość wody dostarczonej i ścieków bytowych odprowadzonych siecią kanalizacyjną '[dam3']]]/$U$1*$T$2</f>
        <v>7.0191185281351492E-5</v>
      </c>
      <c r="U192" s="27">
        <v>1720</v>
      </c>
      <c r="V192" s="302">
        <f>TabIPW[[#This Row],[iloczyn liczby mieszkańców i relacji przeciętnego miesięcznego wynagrodzenia brutto 
w danym powiecie do średniej krajowej2]]/$W$1*$V$2</f>
        <v>6.3800386902098513E-5</v>
      </c>
      <c r="W192" s="27">
        <f>TabIPW[[#This Row],[iloczyn liczby mieszkańców i relacji przeciętnego miesięcznego wynagrodzenia brutto 
w danym powiecie do średniej krajowej]]</f>
        <v>19886.349999999999</v>
      </c>
    </row>
    <row r="193" spans="1:23" x14ac:dyDescent="0.3">
      <c r="A193" s="2" t="s">
        <v>10</v>
      </c>
      <c r="B193" s="2" t="s">
        <v>18</v>
      </c>
      <c r="C193" s="2" t="s">
        <v>16</v>
      </c>
      <c r="D193" s="2" t="s">
        <v>21</v>
      </c>
      <c r="E193" s="2" t="s">
        <v>15</v>
      </c>
      <c r="F193" s="17" t="str">
        <f>+Tabela1[[#This Row],[WK]]&amp;Tabela1[[#This Row],[PK]]&amp;Tabela1[[#This Row],[GK]]</f>
        <v>040305</v>
      </c>
      <c r="G193" s="2" t="s">
        <v>212</v>
      </c>
      <c r="H193" s="302">
        <f>TabIPW[[#This Row],[liczba mieszkańców ]]/$I$1*$H$2</f>
        <v>3.3384532870170289E-5</v>
      </c>
      <c r="I193" s="27">
        <v>10489</v>
      </c>
      <c r="J193" s="302">
        <f>TabIPW[[#This Row],[liczba mieszkańców w wieku 20-64]]/$K$1*$J$2</f>
        <v>2.6133245541401463E-5</v>
      </c>
      <c r="K193" s="27">
        <v>6480</v>
      </c>
      <c r="L193" s="302">
        <f>TabIPW[[#This Row],[iloczyn liczby mieszkańców i relacji przeciętnego miesięcznego wynagrodzenia brutto 
w danym powiecie do średniej krajowej]]/$M$1*$L$2</f>
        <v>9.9800249780567147E-5</v>
      </c>
      <c r="M193" s="27">
        <v>9072.9850000000006</v>
      </c>
      <c r="N193" s="302">
        <f>TabIPW[[#This Row],[liczba oddziałów w szkołach podstawowych]]/$O$1*$N$2</f>
        <v>6.2090041741204538E-5</v>
      </c>
      <c r="O193" s="27">
        <v>49</v>
      </c>
      <c r="P19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8.2838827269808723E-5</v>
      </c>
      <c r="Q193" s="27">
        <v>421</v>
      </c>
      <c r="R193" s="302">
        <f>TabIPW[[#This Row],[liczba gospodarstw domowych korzystających ze środowiskowej pomocy społecznej ]]/$S$1*$R$2</f>
        <v>4.0192761201681532E-5</v>
      </c>
      <c r="S193" s="27">
        <v>147</v>
      </c>
      <c r="T193" s="302">
        <f>TabIPW[[#This Row],[ilość wody dostarczonej i ścieków bytowych odprowadzonych siecią kanalizacyjną '[dam3']]]/$U$1*$T$2</f>
        <v>2.4338385408022109E-5</v>
      </c>
      <c r="U193" s="27">
        <v>596.4</v>
      </c>
      <c r="V193" s="302">
        <f>TabIPW[[#This Row],[iloczyn liczby mieszkańców i relacji przeciętnego miesięcznego wynagrodzenia brutto 
w danym powiecie do średniej krajowej2]]/$W$1*$V$2</f>
        <v>2.9108406185998756E-5</v>
      </c>
      <c r="W193" s="27">
        <f>TabIPW[[#This Row],[iloczyn liczby mieszkańców i relacji przeciętnego miesięcznego wynagrodzenia brutto 
w danym powiecie do średniej krajowej]]</f>
        <v>9072.9850000000006</v>
      </c>
    </row>
    <row r="194" spans="1:23" x14ac:dyDescent="0.3">
      <c r="A194" s="2" t="s">
        <v>10</v>
      </c>
      <c r="B194" s="2" t="s">
        <v>18</v>
      </c>
      <c r="C194" s="2" t="s">
        <v>16</v>
      </c>
      <c r="D194" s="2" t="s">
        <v>23</v>
      </c>
      <c r="E194" s="2" t="s">
        <v>15</v>
      </c>
      <c r="F194" s="17" t="str">
        <f>+Tabela1[[#This Row],[WK]]&amp;Tabela1[[#This Row],[PK]]&amp;Tabela1[[#This Row],[GK]]</f>
        <v>040306</v>
      </c>
      <c r="G194" s="2" t="s">
        <v>213</v>
      </c>
      <c r="H194" s="302">
        <f>TabIPW[[#This Row],[liczba mieszkańców ]]/$I$1*$H$2</f>
        <v>6.2026673331478551E-5</v>
      </c>
      <c r="I194" s="27">
        <v>19488</v>
      </c>
      <c r="J194" s="302">
        <f>TabIPW[[#This Row],[liczba mieszkańców w wieku 20-64]]/$K$1*$J$2</f>
        <v>4.7939180517073955E-5</v>
      </c>
      <c r="K194" s="27">
        <v>11887</v>
      </c>
      <c r="L194" s="302">
        <f>TabIPW[[#This Row],[iloczyn liczby mieszkańców i relacji przeciętnego miesięcznego wynagrodzenia brutto 
w danym powiecie do średniej krajowej]]/$M$1*$L$2</f>
        <v>1.8542351680080966E-4</v>
      </c>
      <c r="M194" s="27">
        <v>16857.12</v>
      </c>
      <c r="N194" s="302">
        <f>TabIPW[[#This Row],[liczba oddziałów w szkołach podstawowych]]/$O$1*$N$2</f>
        <v>1.1150864639236733E-4</v>
      </c>
      <c r="O194" s="27">
        <v>88</v>
      </c>
      <c r="P19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1.747289278280051E-4</v>
      </c>
      <c r="Q194" s="27">
        <v>888</v>
      </c>
      <c r="R194" s="302">
        <f>TabIPW[[#This Row],[liczba gospodarstw domowych korzystających ze środowiskowej pomocy społecznej ]]/$S$1*$R$2</f>
        <v>3.8005400047848526E-5</v>
      </c>
      <c r="S194" s="27">
        <v>139</v>
      </c>
      <c r="T194" s="302">
        <f>TabIPW[[#This Row],[ilość wody dostarczonej i ścieków bytowych odprowadzonych siecią kanalizacyjną '[dam3']]]/$U$1*$T$2</f>
        <v>6.7106037835264182E-5</v>
      </c>
      <c r="U194" s="27">
        <v>1644.4</v>
      </c>
      <c r="V194" s="302">
        <f>TabIPW[[#This Row],[iloczyn liczby mieszkańców i relacji przeciętnego miesięcznego wynagrodzenia brutto 
w danym powiecie do średniej krajowej2]]/$W$1*$V$2</f>
        <v>5.4081859066902825E-5</v>
      </c>
      <c r="W194" s="27">
        <f>TabIPW[[#This Row],[iloczyn liczby mieszkańców i relacji przeciętnego miesięcznego wynagrodzenia brutto 
w danym powiecie do średniej krajowej]]</f>
        <v>16857.12</v>
      </c>
    </row>
    <row r="195" spans="1:23" x14ac:dyDescent="0.3">
      <c r="A195" s="2" t="s">
        <v>10</v>
      </c>
      <c r="B195" s="2" t="s">
        <v>18</v>
      </c>
      <c r="C195" s="2" t="s">
        <v>16</v>
      </c>
      <c r="D195" s="2" t="s">
        <v>30</v>
      </c>
      <c r="E195" s="2" t="s">
        <v>15</v>
      </c>
      <c r="F195" s="17" t="str">
        <f>+Tabela1[[#This Row],[WK]]&amp;Tabela1[[#This Row],[PK]]&amp;Tabela1[[#This Row],[GK]]</f>
        <v>040307</v>
      </c>
      <c r="G195" s="2" t="s">
        <v>214</v>
      </c>
      <c r="H195" s="302">
        <f>TabIPW[[#This Row],[liczba mieszkańców ]]/$I$1*$H$2</f>
        <v>3.5424716450090123E-5</v>
      </c>
      <c r="I195" s="27">
        <v>11130</v>
      </c>
      <c r="J195" s="302">
        <f>TabIPW[[#This Row],[liczba mieszkańców w wieku 20-64]]/$K$1*$J$2</f>
        <v>2.7286657304494185E-5</v>
      </c>
      <c r="K195" s="27">
        <v>6766</v>
      </c>
      <c r="L195" s="302">
        <f>TabIPW[[#This Row],[iloczyn liczby mieszkańców i relacji przeciętnego miesięcznego wynagrodzenia brutto 
w danym powiecie do średniej krajowej]]/$M$1*$L$2</f>
        <v>1.0589920679356586E-4</v>
      </c>
      <c r="M195" s="27">
        <v>9627.4500000000007</v>
      </c>
      <c r="N195" s="302">
        <f>TabIPW[[#This Row],[liczba oddziałów w szkołach podstawowych]]/$O$1*$N$2</f>
        <v>5.8288610614192017E-5</v>
      </c>
      <c r="O195" s="27">
        <v>46</v>
      </c>
      <c r="P19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7.1229585443398477E-5</v>
      </c>
      <c r="Q195" s="27">
        <v>362</v>
      </c>
      <c r="R195" s="302">
        <f>TabIPW[[#This Row],[liczba gospodarstw domowych korzystających ze środowiskowej pomocy społecznej ]]/$S$1*$R$2</f>
        <v>3.1990156874807751E-5</v>
      </c>
      <c r="S195" s="27">
        <v>117</v>
      </c>
      <c r="T195" s="302">
        <f>TabIPW[[#This Row],[ilość wody dostarczonej i ścieków bytowych odprowadzonych siecią kanalizacyjną '[dam3']]]/$U$1*$T$2</f>
        <v>2.5252503169825756E-5</v>
      </c>
      <c r="U195" s="27">
        <v>618.79999999999995</v>
      </c>
      <c r="V195" s="302">
        <f>TabIPW[[#This Row],[iloczyn liczby mieszkańców i relacji przeciętnego miesięcznego wynagrodzenia brutto 
w danym powiecie do średniej krajowej2]]/$W$1*$V$2</f>
        <v>3.0887268648123378E-5</v>
      </c>
      <c r="W195" s="27">
        <f>TabIPW[[#This Row],[iloczyn liczby mieszkańców i relacji przeciętnego miesięcznego wynagrodzenia brutto 
w danym powiecie do średniej krajowej]]</f>
        <v>9627.4500000000007</v>
      </c>
    </row>
    <row r="196" spans="1:23" x14ac:dyDescent="0.3">
      <c r="A196" s="2" t="s">
        <v>10</v>
      </c>
      <c r="B196" s="2" t="s">
        <v>18</v>
      </c>
      <c r="C196" s="2" t="s">
        <v>16</v>
      </c>
      <c r="D196" s="2" t="s">
        <v>54</v>
      </c>
      <c r="E196" s="2" t="s">
        <v>19</v>
      </c>
      <c r="F196" s="17" t="str">
        <f>+Tabela1[[#This Row],[WK]]&amp;Tabela1[[#This Row],[PK]]&amp;Tabela1[[#This Row],[GK]]</f>
        <v>040308</v>
      </c>
      <c r="G196" s="2" t="s">
        <v>215</v>
      </c>
      <c r="H196" s="302">
        <f>TabIPW[[#This Row],[liczba mieszkańców ]]/$I$1*$H$2</f>
        <v>5.1424720906029291E-5</v>
      </c>
      <c r="I196" s="27">
        <v>16157</v>
      </c>
      <c r="J196" s="302">
        <f>TabIPW[[#This Row],[liczba mieszkańców w wieku 20-64]]/$K$1*$J$2</f>
        <v>3.9345053009554432E-5</v>
      </c>
      <c r="K196" s="27">
        <v>9756</v>
      </c>
      <c r="L196" s="302">
        <f>TabIPW[[#This Row],[iloczyn liczby mieszkańców i relacji przeciętnego miesięcznego wynagrodzenia brutto 
w danym powiecie do średniej krajowej]]/$M$1*$L$2</f>
        <v>1.5372987279098325E-4</v>
      </c>
      <c r="M196" s="27">
        <v>13975.805</v>
      </c>
      <c r="N196" s="302">
        <f>TabIPW[[#This Row],[liczba oddziałów w szkołach podstawowych]]/$O$1*$N$2</f>
        <v>7.6028622540250454E-5</v>
      </c>
      <c r="O196" s="27">
        <v>60</v>
      </c>
      <c r="P19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1.1825685318089085E-4</v>
      </c>
      <c r="Q196" s="27">
        <v>601</v>
      </c>
      <c r="R196" s="302">
        <f>TabIPW[[#This Row],[liczba gospodarstw domowych korzystających ze środowiskowej pomocy społecznej ]]/$S$1*$R$2</f>
        <v>7.7651320961071813E-5</v>
      </c>
      <c r="S196" s="27">
        <v>284</v>
      </c>
      <c r="T196" s="302">
        <f>TabIPW[[#This Row],[ilość wody dostarczonej i ścieków bytowych odprowadzonych siecią kanalizacyjną '[dam3']]]/$U$1*$T$2</f>
        <v>4.7407616244968617E-5</v>
      </c>
      <c r="U196" s="27">
        <v>1161.7</v>
      </c>
      <c r="V196" s="302">
        <f>TabIPW[[#This Row],[iloczyn liczby mieszkańców i relacji przeciętnego miesięcznego wynagrodzenia brutto 
w danym powiecie do średniej krajowej2]]/$W$1*$V$2</f>
        <v>4.4837879564036789E-5</v>
      </c>
      <c r="W196" s="27">
        <f>TabIPW[[#This Row],[iloczyn liczby mieszkańców i relacji przeciętnego miesięcznego wynagrodzenia brutto 
w danym powiecie do średniej krajowej]]</f>
        <v>13975.805</v>
      </c>
    </row>
    <row r="197" spans="1:23" x14ac:dyDescent="0.3">
      <c r="A197" s="2" t="s">
        <v>10</v>
      </c>
      <c r="B197" s="2" t="s">
        <v>18</v>
      </c>
      <c r="C197" s="2" t="s">
        <v>18</v>
      </c>
      <c r="D197" s="2" t="s">
        <v>12</v>
      </c>
      <c r="E197" s="2" t="s">
        <v>13</v>
      </c>
      <c r="F197" s="17" t="str">
        <f>+Tabela1[[#This Row],[WK]]&amp;Tabela1[[#This Row],[PK]]&amp;Tabela1[[#This Row],[GK]]</f>
        <v>040401</v>
      </c>
      <c r="G197" s="2" t="s">
        <v>216</v>
      </c>
      <c r="H197" s="302">
        <f>TabIPW[[#This Row],[liczba mieszkańców ]]/$I$1*$H$2</f>
        <v>5.5826552249288471E-5</v>
      </c>
      <c r="I197" s="27">
        <v>17540</v>
      </c>
      <c r="J197" s="302">
        <f>TabIPW[[#This Row],[liczba mieszkańców w wieku 20-64]]/$K$1*$J$2</f>
        <v>4.1841423224080281E-5</v>
      </c>
      <c r="K197" s="27">
        <v>10375</v>
      </c>
      <c r="L197" s="302">
        <f>TabIPW[[#This Row],[iloczyn liczby mieszkańców i relacji przeciętnego miesięcznego wynagrodzenia brutto 
w danym powiecie do średniej krajowej]]/$M$1*$L$2</f>
        <v>1.5396213177456104E-4</v>
      </c>
      <c r="M197" s="27">
        <v>13996.92</v>
      </c>
      <c r="N197" s="302">
        <f>TabIPW[[#This Row],[liczba oddziałów w szkołach podstawowych]]/$O$1*$N$2</f>
        <v>1.3558437686344665E-4</v>
      </c>
      <c r="O197" s="27">
        <v>107</v>
      </c>
      <c r="P19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1.2553722517372437E-4</v>
      </c>
      <c r="Q197" s="27">
        <v>638</v>
      </c>
      <c r="R197" s="302">
        <f>TabIPW[[#This Row],[liczba gospodarstw domowych korzystających ze środowiskowej pomocy społecznej ]]/$S$1*$R$2</f>
        <v>1.1073515841279605E-4</v>
      </c>
      <c r="S197" s="27">
        <v>405</v>
      </c>
      <c r="T197" s="302">
        <f>TabIPW[[#This Row],[ilość wody dostarczonej i ścieków bytowych odprowadzonych siecią kanalizacyjną '[dam3']]]/$U$1*$T$2</f>
        <v>5.123956525538658E-5</v>
      </c>
      <c r="U197" s="27">
        <v>1255.5999999999999</v>
      </c>
      <c r="V197" s="302">
        <f>TabIPW[[#This Row],[iloczyn liczby mieszkańców i relacji przeciętnego miesięcznego wynagrodzenia brutto 
w danym powiecie do średniej krajowej2]]/$W$1*$V$2</f>
        <v>4.4905621767580311E-5</v>
      </c>
      <c r="W197" s="27">
        <f>TabIPW[[#This Row],[iloczyn liczby mieszkańców i relacji przeciętnego miesięcznego wynagrodzenia brutto 
w danym powiecie do średniej krajowej]]</f>
        <v>13996.92</v>
      </c>
    </row>
    <row r="198" spans="1:23" x14ac:dyDescent="0.3">
      <c r="A198" s="2" t="s">
        <v>10</v>
      </c>
      <c r="B198" s="2" t="s">
        <v>18</v>
      </c>
      <c r="C198" s="2" t="s">
        <v>18</v>
      </c>
      <c r="D198" s="2" t="s">
        <v>11</v>
      </c>
      <c r="E198" s="2" t="s">
        <v>15</v>
      </c>
      <c r="F198" s="17" t="str">
        <f>+Tabela1[[#This Row],[WK]]&amp;Tabela1[[#This Row],[PK]]&amp;Tabela1[[#This Row],[GK]]</f>
        <v>040402</v>
      </c>
      <c r="G198" s="2" t="s">
        <v>216</v>
      </c>
      <c r="H198" s="302">
        <f>TabIPW[[#This Row],[liczba mieszkańców ]]/$I$1*$H$2</f>
        <v>1.9297399446262029E-5</v>
      </c>
      <c r="I198" s="27">
        <v>6063</v>
      </c>
      <c r="J198" s="302">
        <f>TabIPW[[#This Row],[liczba mieszkańców w wieku 20-64]]/$K$1*$J$2</f>
        <v>1.5240360324221628E-5</v>
      </c>
      <c r="K198" s="27">
        <v>3779</v>
      </c>
      <c r="L198" s="302">
        <f>TabIPW[[#This Row],[iloczyn liczby mieszkańców i relacji przeciętnego miesięcznego wynagrodzenia brutto 
w danym powiecie do średniej krajowej]]/$M$1*$L$2</f>
        <v>5.3219635401890744E-5</v>
      </c>
      <c r="M198" s="27">
        <v>4838.2739999999994</v>
      </c>
      <c r="N198" s="302">
        <f>TabIPW[[#This Row],[liczba oddziałów w szkołach podstawowych]]/$O$1*$N$2</f>
        <v>4.0548598688133572E-5</v>
      </c>
      <c r="O198" s="27">
        <v>32</v>
      </c>
      <c r="P19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3.5221259100464988E-5</v>
      </c>
      <c r="Q198" s="27">
        <v>179</v>
      </c>
      <c r="R198" s="302">
        <f>TabIPW[[#This Row],[liczba gospodarstw domowych korzystających ze środowiskowej pomocy społecznej ]]/$S$1*$R$2</f>
        <v>1.9139410096038824E-5</v>
      </c>
      <c r="S198" s="27">
        <v>70</v>
      </c>
      <c r="T198" s="302">
        <f>TabIPW[[#This Row],[ilość wody dostarczonej i ścieków bytowych odprowadzonych siecią kanalizacyjną '[dam3']]]/$U$1*$T$2</f>
        <v>8.4147804680317885E-6</v>
      </c>
      <c r="U198" s="27">
        <v>206.2</v>
      </c>
      <c r="V198" s="302">
        <f>TabIPW[[#This Row],[iloczyn liczby mieszkańców i relacji przeciętnego miesięcznego wynagrodzenia brutto 
w danym powiecie do średniej krajowej2]]/$W$1*$V$2</f>
        <v>1.5522393658884802E-5</v>
      </c>
      <c r="W198" s="27">
        <f>TabIPW[[#This Row],[iloczyn liczby mieszkańców i relacji przeciętnego miesięcznego wynagrodzenia brutto 
w danym powiecie do średniej krajowej]]</f>
        <v>4838.2739999999994</v>
      </c>
    </row>
    <row r="199" spans="1:23" x14ac:dyDescent="0.3">
      <c r="A199" s="2" t="s">
        <v>10</v>
      </c>
      <c r="B199" s="2" t="s">
        <v>18</v>
      </c>
      <c r="C199" s="2" t="s">
        <v>18</v>
      </c>
      <c r="D199" s="2" t="s">
        <v>16</v>
      </c>
      <c r="E199" s="2" t="s">
        <v>15</v>
      </c>
      <c r="F199" s="17" t="str">
        <f>+Tabela1[[#This Row],[WK]]&amp;Tabela1[[#This Row],[PK]]&amp;Tabela1[[#This Row],[GK]]</f>
        <v>040403</v>
      </c>
      <c r="G199" s="2" t="s">
        <v>217</v>
      </c>
      <c r="H199" s="302">
        <f>TabIPW[[#This Row],[liczba mieszkańców ]]/$I$1*$H$2</f>
        <v>1.3654270761085949E-5</v>
      </c>
      <c r="I199" s="27">
        <v>4290</v>
      </c>
      <c r="J199" s="302">
        <f>TabIPW[[#This Row],[liczba mieszkańców w wieku 20-64]]/$K$1*$J$2</f>
        <v>1.0497660207448769E-5</v>
      </c>
      <c r="K199" s="27">
        <v>2603</v>
      </c>
      <c r="L199" s="302">
        <f>TabIPW[[#This Row],[iloczyn liczby mieszkańców i relacji przeciętnego miesięcznego wynagrodzenia brutto 
w danym powiecie do średniej krajowej]]/$M$1*$L$2</f>
        <v>3.7656644544633235E-5</v>
      </c>
      <c r="M199" s="27">
        <v>3423.42</v>
      </c>
      <c r="N199" s="302">
        <f>TabIPW[[#This Row],[liczba oddziałów w szkołach podstawowych]]/$O$1*$N$2</f>
        <v>3.5480023852116875E-5</v>
      </c>
      <c r="O199" s="27">
        <v>28</v>
      </c>
      <c r="P19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3.0498855645654043E-5</v>
      </c>
      <c r="Q199" s="27">
        <v>155</v>
      </c>
      <c r="R199" s="302">
        <f>TabIPW[[#This Row],[liczba gospodarstw domowych korzystających ze środowiskowej pomocy społecznej ]]/$S$1*$R$2</f>
        <v>2.7342014422912609E-5</v>
      </c>
      <c r="S199" s="27">
        <v>100</v>
      </c>
      <c r="T199" s="302">
        <f>TabIPW[[#This Row],[ilość wody dostarczonej i ścieków bytowych odprowadzonych siecią kanalizacyjną '[dam3']]]/$U$1*$T$2</f>
        <v>9.1575011494972539E-6</v>
      </c>
      <c r="U199" s="27">
        <v>224.4</v>
      </c>
      <c r="V199" s="302">
        <f>TabIPW[[#This Row],[iloczyn liczby mieszkańców i relacji przeciętnego miesięcznego wynagrodzenia brutto 
w danym powiecie do średniej krajowej2]]/$W$1*$V$2</f>
        <v>1.0983187992184695E-5</v>
      </c>
      <c r="W199" s="27">
        <f>TabIPW[[#This Row],[iloczyn liczby mieszkańców i relacji przeciętnego miesięcznego wynagrodzenia brutto 
w danym powiecie do średniej krajowej]]</f>
        <v>3423.42</v>
      </c>
    </row>
    <row r="200" spans="1:23" x14ac:dyDescent="0.3">
      <c r="A200" s="2" t="s">
        <v>10</v>
      </c>
      <c r="B200" s="2" t="s">
        <v>18</v>
      </c>
      <c r="C200" s="2" t="s">
        <v>18</v>
      </c>
      <c r="D200" s="2" t="s">
        <v>18</v>
      </c>
      <c r="E200" s="2" t="s">
        <v>15</v>
      </c>
      <c r="F200" s="17" t="str">
        <f>+Tabela1[[#This Row],[WK]]&amp;Tabela1[[#This Row],[PK]]&amp;Tabela1[[#This Row],[GK]]</f>
        <v>040404</v>
      </c>
      <c r="G200" s="2" t="s">
        <v>218</v>
      </c>
      <c r="H200" s="302">
        <f>TabIPW[[#This Row],[liczba mieszkańców ]]/$I$1*$H$2</f>
        <v>1.5242494796000143E-5</v>
      </c>
      <c r="I200" s="27">
        <v>4789</v>
      </c>
      <c r="J200" s="302">
        <f>TabIPW[[#This Row],[liczba mieszkańców w wieku 20-64]]/$K$1*$J$2</f>
        <v>1.169946686969223E-5</v>
      </c>
      <c r="K200" s="27">
        <v>2901</v>
      </c>
      <c r="L200" s="302">
        <f>TabIPW[[#This Row],[iloczyn liczby mieszkańców i relacji przeciętnego miesięcznego wynagrodzenia brutto 
w danym powiecie do średniej krajowej]]/$M$1*$L$2</f>
        <v>4.2036753082575428E-5</v>
      </c>
      <c r="M200" s="27">
        <v>3821.6220000000003</v>
      </c>
      <c r="N200" s="302">
        <f>TabIPW[[#This Row],[liczba oddziałów w szkołach podstawowych]]/$O$1*$N$2</f>
        <v>3.0411449016100181E-5</v>
      </c>
      <c r="O200" s="27">
        <v>24</v>
      </c>
      <c r="P20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2.1447582357266393E-5</v>
      </c>
      <c r="Q200" s="27">
        <v>109</v>
      </c>
      <c r="R200" s="302">
        <f>TabIPW[[#This Row],[liczba gospodarstw domowych korzystających ze środowiskowej pomocy społecznej ]]/$S$1*$R$2</f>
        <v>2.8162274855599986E-5</v>
      </c>
      <c r="S200" s="27">
        <v>103</v>
      </c>
      <c r="T200" s="302">
        <f>TabIPW[[#This Row],[ilość wody dostarczonej i ścieków bytowych odprowadzonych siecią kanalizacyjną '[dam3']]]/$U$1*$T$2</f>
        <v>1.3507722283794967E-5</v>
      </c>
      <c r="U200" s="27">
        <v>331</v>
      </c>
      <c r="V200" s="302">
        <f>TabIPW[[#This Row],[iloczyn liczby mieszkańców i relacji przeciętnego miesięcznego wynagrodzenia brutto 
w danym powiecie do średniej krajowej2]]/$W$1*$V$2</f>
        <v>1.2260719649084501E-5</v>
      </c>
      <c r="W200" s="27">
        <f>TabIPW[[#This Row],[iloczyn liczby mieszkańców i relacji przeciętnego miesięcznego wynagrodzenia brutto 
w danym powiecie do średniej krajowej]]</f>
        <v>3821.6220000000003</v>
      </c>
    </row>
    <row r="201" spans="1:23" x14ac:dyDescent="0.3">
      <c r="A201" s="2" t="s">
        <v>10</v>
      </c>
      <c r="B201" s="2" t="s">
        <v>18</v>
      </c>
      <c r="C201" s="2" t="s">
        <v>18</v>
      </c>
      <c r="D201" s="2" t="s">
        <v>21</v>
      </c>
      <c r="E201" s="2" t="s">
        <v>15</v>
      </c>
      <c r="F201" s="17" t="str">
        <f>+Tabela1[[#This Row],[WK]]&amp;Tabela1[[#This Row],[PK]]&amp;Tabela1[[#This Row],[GK]]</f>
        <v>040405</v>
      </c>
      <c r="G201" s="2" t="s">
        <v>219</v>
      </c>
      <c r="H201" s="302">
        <f>TabIPW[[#This Row],[liczba mieszkańców ]]/$I$1*$H$2</f>
        <v>1.2562565662938518E-5</v>
      </c>
      <c r="I201" s="27">
        <v>3947</v>
      </c>
      <c r="J201" s="302">
        <f>TabIPW[[#This Row],[liczba mieszkańców w wieku 20-64]]/$K$1*$J$2</f>
        <v>9.7475392706122454E-6</v>
      </c>
      <c r="K201" s="27">
        <v>2417</v>
      </c>
      <c r="L201" s="302">
        <f>TabIPW[[#This Row],[iloczyn liczby mieszkańców i relacji przeciętnego miesięcznego wynagrodzenia brutto 
w danym powiecie do średniej krajowej]]/$M$1*$L$2</f>
        <v>3.4645868535586799E-5</v>
      </c>
      <c r="M201" s="27">
        <v>3149.7059999999997</v>
      </c>
      <c r="N201" s="302">
        <f>TabIPW[[#This Row],[liczba oddziałów w szkołach podstawowych]]/$O$1*$N$2</f>
        <v>2.9144305307096008E-5</v>
      </c>
      <c r="O201" s="27">
        <v>23</v>
      </c>
      <c r="P20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2.0660515114797898E-5</v>
      </c>
      <c r="Q201" s="27">
        <v>105</v>
      </c>
      <c r="R201" s="302">
        <f>TabIPW[[#This Row],[liczba gospodarstw domowych korzystających ze środowiskowej pomocy społecznej ]]/$S$1*$R$2</f>
        <v>4.3473802932431042E-5</v>
      </c>
      <c r="S201" s="27">
        <v>159</v>
      </c>
      <c r="T201" s="302">
        <f>TabIPW[[#This Row],[ilość wody dostarczonej i ścieków bytowych odprowadzonych siecią kanalizacyjną '[dam3']]]/$U$1*$T$2</f>
        <v>9.973677722536222E-6</v>
      </c>
      <c r="U201" s="27">
        <v>244.39999999999998</v>
      </c>
      <c r="V201" s="302">
        <f>TabIPW[[#This Row],[iloczyn liczby mieszkańców i relacji przeciętnego miesięcznego wynagrodzenia brutto 
w danym powiecie do średniej krajowej2]]/$W$1*$V$2</f>
        <v>1.0105044989546152E-5</v>
      </c>
      <c r="W201" s="27">
        <f>TabIPW[[#This Row],[iloczyn liczby mieszkańców i relacji przeciętnego miesięcznego wynagrodzenia brutto 
w danym powiecie do średniej krajowej]]</f>
        <v>3149.7059999999997</v>
      </c>
    </row>
    <row r="202" spans="1:23" x14ac:dyDescent="0.3">
      <c r="A202" s="2" t="s">
        <v>10</v>
      </c>
      <c r="B202" s="2" t="s">
        <v>18</v>
      </c>
      <c r="C202" s="2" t="s">
        <v>18</v>
      </c>
      <c r="D202" s="2" t="s">
        <v>23</v>
      </c>
      <c r="E202" s="2" t="s">
        <v>15</v>
      </c>
      <c r="F202" s="17" t="str">
        <f>+Tabela1[[#This Row],[WK]]&amp;Tabela1[[#This Row],[PK]]&amp;Tabela1[[#This Row],[GK]]</f>
        <v>040406</v>
      </c>
      <c r="G202" s="2" t="s">
        <v>220</v>
      </c>
      <c r="H202" s="302">
        <f>TabIPW[[#This Row],[liczba mieszkańców ]]/$I$1*$H$2</f>
        <v>1.621643578735033E-5</v>
      </c>
      <c r="I202" s="27">
        <v>5095</v>
      </c>
      <c r="J202" s="302">
        <f>TabIPW[[#This Row],[liczba mieszkańców w wieku 20-64]]/$K$1*$J$2</f>
        <v>1.2514114338729745E-5</v>
      </c>
      <c r="K202" s="27">
        <v>3103</v>
      </c>
      <c r="L202" s="302">
        <f>TabIPW[[#This Row],[iloczyn liczby mieszkańców i relacji przeciętnego miesięcznego wynagrodzenia brutto 
w danym powiecie do średniej krajowej]]/$M$1*$L$2</f>
        <v>4.4722751504640171E-5</v>
      </c>
      <c r="M202" s="27">
        <v>4065.81</v>
      </c>
      <c r="N202" s="302">
        <f>TabIPW[[#This Row],[liczba oddziałów w szkołach podstawowych]]/$O$1*$N$2</f>
        <v>2.5342874180083484E-5</v>
      </c>
      <c r="O202" s="27">
        <v>20</v>
      </c>
      <c r="P20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3.2269756941208151E-5</v>
      </c>
      <c r="Q202" s="27">
        <v>164</v>
      </c>
      <c r="R202" s="302">
        <f>TabIPW[[#This Row],[liczba gospodarstw domowych korzystających ze środowiskowej pomocy społecznej ]]/$S$1*$R$2</f>
        <v>2.5154653269079599E-5</v>
      </c>
      <c r="S202" s="27">
        <v>92</v>
      </c>
      <c r="T202" s="302">
        <f>TabIPW[[#This Row],[ilość wody dostarczonej i ścieków bytowych odprowadzonych siecią kanalizacyjną '[dam3']]]/$U$1*$T$2</f>
        <v>1.2895589854015738E-5</v>
      </c>
      <c r="U202" s="27">
        <v>316</v>
      </c>
      <c r="V202" s="302">
        <f>TabIPW[[#This Row],[iloczyn liczby mieszkańców i relacji przeciętnego miesięcznego wynagrodzenia brutto 
w danym powiecie do średniej krajowej2]]/$W$1*$V$2</f>
        <v>1.3044135855520051E-5</v>
      </c>
      <c r="W202" s="27">
        <f>TabIPW[[#This Row],[iloczyn liczby mieszkańców i relacji przeciętnego miesięcznego wynagrodzenia brutto 
w danym powiecie do średniej krajowej]]</f>
        <v>4065.81</v>
      </c>
    </row>
    <row r="203" spans="1:23" x14ac:dyDescent="0.3">
      <c r="A203" s="2" t="s">
        <v>10</v>
      </c>
      <c r="B203" s="2" t="s">
        <v>18</v>
      </c>
      <c r="C203" s="2" t="s">
        <v>18</v>
      </c>
      <c r="D203" s="2" t="s">
        <v>30</v>
      </c>
      <c r="E203" s="2" t="s">
        <v>15</v>
      </c>
      <c r="F203" s="17" t="str">
        <f>+Tabela1[[#This Row],[WK]]&amp;Tabela1[[#This Row],[PK]]&amp;Tabela1[[#This Row],[GK]]</f>
        <v>040407</v>
      </c>
      <c r="G203" s="2" t="s">
        <v>221</v>
      </c>
      <c r="H203" s="302">
        <f>TabIPW[[#This Row],[liczba mieszkańców ]]/$I$1*$H$2</f>
        <v>2.1079775116706814E-5</v>
      </c>
      <c r="I203" s="27">
        <v>6623</v>
      </c>
      <c r="J203" s="302">
        <f>TabIPW[[#This Row],[liczba mieszkańców w wieku 20-64]]/$K$1*$J$2</f>
        <v>1.5845296563605919E-5</v>
      </c>
      <c r="K203" s="27">
        <v>3929</v>
      </c>
      <c r="L203" s="302">
        <f>TabIPW[[#This Row],[iloczyn liczby mieszkańców i relacji przeciętnego miesięcznego wynagrodzenia brutto 
w danym powiecie do średniej krajowej]]/$M$1*$L$2</f>
        <v>5.813518806972166E-5</v>
      </c>
      <c r="M203" s="27">
        <v>5285.1540000000005</v>
      </c>
      <c r="N203" s="302">
        <f>TabIPW[[#This Row],[liczba oddziałów w szkołach podstawowych]]/$O$1*$N$2</f>
        <v>5.4487179487179488E-5</v>
      </c>
      <c r="O203" s="27">
        <v>43</v>
      </c>
      <c r="P20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5.1159370760451938E-5</v>
      </c>
      <c r="Q203" s="27">
        <v>260</v>
      </c>
      <c r="R203" s="302">
        <f>TabIPW[[#This Row],[liczba gospodarstw domowych korzystających ze środowiskowej pomocy społecznej ]]/$S$1*$R$2</f>
        <v>4.9489046105471823E-5</v>
      </c>
      <c r="S203" s="27">
        <v>181</v>
      </c>
      <c r="T203" s="302">
        <f>TabIPW[[#This Row],[ilość wody dostarczonej i ścieków bytowych odprowadzonych siecią kanalizacyjną '[dam3']]]/$U$1*$T$2</f>
        <v>2.0539083460525699E-5</v>
      </c>
      <c r="U203" s="27">
        <v>503.3</v>
      </c>
      <c r="V203" s="302">
        <f>TabIPW[[#This Row],[iloczyn liczby mieszkańców i relacji przeciętnego miesięcznego wynagrodzenia brutto 
w danym powiecie do średniej krajowej2]]/$W$1*$V$2</f>
        <v>1.6956096520335488E-5</v>
      </c>
      <c r="W203" s="27">
        <f>TabIPW[[#This Row],[iloczyn liczby mieszkańców i relacji przeciętnego miesięcznego wynagrodzenia brutto 
w danym powiecie do średniej krajowej]]</f>
        <v>5285.1540000000005</v>
      </c>
    </row>
    <row r="204" spans="1:23" x14ac:dyDescent="0.3">
      <c r="A204" s="2" t="s">
        <v>10</v>
      </c>
      <c r="B204" s="2" t="s">
        <v>18</v>
      </c>
      <c r="C204" s="2" t="s">
        <v>21</v>
      </c>
      <c r="D204" s="2" t="s">
        <v>12</v>
      </c>
      <c r="E204" s="2" t="s">
        <v>13</v>
      </c>
      <c r="F204" s="17" t="str">
        <f>+Tabela1[[#This Row],[WK]]&amp;Tabela1[[#This Row],[PK]]&amp;Tabela1[[#This Row],[GK]]</f>
        <v>040501</v>
      </c>
      <c r="G204" s="2" t="s">
        <v>222</v>
      </c>
      <c r="H204" s="302">
        <f>TabIPW[[#This Row],[liczba mieszkańców ]]/$I$1*$H$2</f>
        <v>3.4835895916103899E-5</v>
      </c>
      <c r="I204" s="27">
        <v>10945</v>
      </c>
      <c r="J204" s="302">
        <f>TabIPW[[#This Row],[liczba mieszkańców w wieku 20-64]]/$K$1*$J$2</f>
        <v>2.6201804981865019E-5</v>
      </c>
      <c r="K204" s="27">
        <v>6497</v>
      </c>
      <c r="L204" s="302">
        <f>TabIPW[[#This Row],[iloczyn liczby mieszkańców i relacji przeciętnego miesięcznego wynagrodzenia brutto 
w danym powiecie do średniej krajowej]]/$M$1*$L$2</f>
        <v>1.0666720689933911E-4</v>
      </c>
      <c r="M204" s="27">
        <v>9697.2699999999986</v>
      </c>
      <c r="N204" s="302">
        <f>TabIPW[[#This Row],[liczba oddziałów w szkołach podstawowych]]/$O$1*$N$2</f>
        <v>9.6302921884317244E-5</v>
      </c>
      <c r="O204" s="27">
        <v>76</v>
      </c>
      <c r="P20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9.7596338066092934E-5</v>
      </c>
      <c r="Q204" s="27">
        <v>496</v>
      </c>
      <c r="R204" s="302">
        <f>TabIPW[[#This Row],[liczba gospodarstw domowych korzystających ze środowiskowej pomocy społecznej ]]/$S$1*$R$2</f>
        <v>1.2741378721077275E-4</v>
      </c>
      <c r="S204" s="27">
        <v>466</v>
      </c>
      <c r="T204" s="302">
        <f>TabIPW[[#This Row],[ilość wody dostarczonej i ścieków bytowych odprowadzonych siecią kanalizacyjną '[dam3']]]/$U$1*$T$2</f>
        <v>3.2891915893470523E-5</v>
      </c>
      <c r="U204" s="27">
        <v>806</v>
      </c>
      <c r="V204" s="302">
        <f>TabIPW[[#This Row],[iloczyn liczby mieszkańców i relacji przeciętnego miesięcznego wynagrodzenia brutto 
w danym powiecie do średniej krajowej2]]/$W$1*$V$2</f>
        <v>3.1111268678973913E-5</v>
      </c>
      <c r="W204" s="27">
        <f>TabIPW[[#This Row],[iloczyn liczby mieszkańców i relacji przeciętnego miesięcznego wynagrodzenia brutto 
w danym powiecie do średniej krajowej]]</f>
        <v>9697.2699999999986</v>
      </c>
    </row>
    <row r="205" spans="1:23" x14ac:dyDescent="0.3">
      <c r="A205" s="2" t="s">
        <v>10</v>
      </c>
      <c r="B205" s="2" t="s">
        <v>18</v>
      </c>
      <c r="C205" s="2" t="s">
        <v>21</v>
      </c>
      <c r="D205" s="2" t="s">
        <v>11</v>
      </c>
      <c r="E205" s="2" t="s">
        <v>15</v>
      </c>
      <c r="F205" s="17" t="str">
        <f>+Tabela1[[#This Row],[WK]]&amp;Tabela1[[#This Row],[PK]]&amp;Tabela1[[#This Row],[GK]]</f>
        <v>040502</v>
      </c>
      <c r="G205" s="2" t="s">
        <v>223</v>
      </c>
      <c r="H205" s="302">
        <f>TabIPW[[#This Row],[liczba mieszkańców ]]/$I$1*$H$2</f>
        <v>1.2034218589199528E-5</v>
      </c>
      <c r="I205" s="27">
        <v>3781</v>
      </c>
      <c r="J205" s="302">
        <f>TabIPW[[#This Row],[liczba mieszkańców w wieku 20-64]]/$K$1*$J$2</f>
        <v>9.3361826278309252E-6</v>
      </c>
      <c r="K205" s="27">
        <v>2315</v>
      </c>
      <c r="L205" s="302">
        <f>TabIPW[[#This Row],[iloczyn liczby mieszkańców i relacji przeciętnego miesięcznego wynagrodzenia brutto 
w danym powiecie do średniej krajowej]]/$M$1*$L$2</f>
        <v>3.6848671474317145E-5</v>
      </c>
      <c r="M205" s="27">
        <v>3349.9659999999999</v>
      </c>
      <c r="N205" s="302">
        <f>TabIPW[[#This Row],[liczba oddziałów w szkołach podstawowych]]/$O$1*$N$2</f>
        <v>2.4075730471079311E-5</v>
      </c>
      <c r="O205" s="27">
        <v>19</v>
      </c>
      <c r="P20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1.8889613819243794E-5</v>
      </c>
      <c r="Q205" s="27">
        <v>96</v>
      </c>
      <c r="R205" s="302">
        <f>TabIPW[[#This Row],[liczba gospodarstw domowych korzystających ze środowiskowej pomocy społecznej ]]/$S$1*$R$2</f>
        <v>1.7225469086434943E-5</v>
      </c>
      <c r="S205" s="27">
        <v>63</v>
      </c>
      <c r="T205" s="302">
        <f>TabIPW[[#This Row],[ilość wody dostarczonej i ścieków bytowych odprowadzonych siecią kanalizacyjną '[dam3']]]/$U$1*$T$2</f>
        <v>9.7614718135460912E-6</v>
      </c>
      <c r="U205" s="27">
        <v>239.2</v>
      </c>
      <c r="V205" s="302">
        <f>TabIPW[[#This Row],[iloczyn liczby mieszkańców i relacji przeciętnego miesięcznego wynagrodzenia brutto 
w danym powiecie do średniej krajowej2]]/$W$1*$V$2</f>
        <v>1.074752918000917E-5</v>
      </c>
      <c r="W205" s="27">
        <f>TabIPW[[#This Row],[iloczyn liczby mieszkańców i relacji przeciętnego miesięcznego wynagrodzenia brutto 
w danym powiecie do średniej krajowej]]</f>
        <v>3349.9659999999999</v>
      </c>
    </row>
    <row r="206" spans="1:23" x14ac:dyDescent="0.3">
      <c r="A206" s="2" t="s">
        <v>10</v>
      </c>
      <c r="B206" s="2" t="s">
        <v>18</v>
      </c>
      <c r="C206" s="2" t="s">
        <v>21</v>
      </c>
      <c r="D206" s="2" t="s">
        <v>16</v>
      </c>
      <c r="E206" s="2" t="s">
        <v>15</v>
      </c>
      <c r="F206" s="17" t="str">
        <f>+Tabela1[[#This Row],[WK]]&amp;Tabela1[[#This Row],[PK]]&amp;Tabela1[[#This Row],[GK]]</f>
        <v>040503</v>
      </c>
      <c r="G206" s="2" t="s">
        <v>222</v>
      </c>
      <c r="H206" s="302">
        <f>TabIPW[[#This Row],[liczba mieszkańców ]]/$I$1*$H$2</f>
        <v>2.8279299699824861E-5</v>
      </c>
      <c r="I206" s="27">
        <v>8885</v>
      </c>
      <c r="J206" s="302">
        <f>TabIPW[[#This Row],[liczba mieszkańców w wieku 20-64]]/$K$1*$J$2</f>
        <v>2.1902724773973976E-5</v>
      </c>
      <c r="K206" s="27">
        <v>5431</v>
      </c>
      <c r="L206" s="302">
        <f>TabIPW[[#This Row],[iloczyn liczby mieszkańców i relacji przeciętnego miesięcznego wynagrodzenia brutto 
w danym powiecie do średniej krajowej]]/$M$1*$L$2</f>
        <v>8.6590966953003937E-5</v>
      </c>
      <c r="M206" s="27">
        <v>7872.11</v>
      </c>
      <c r="N206" s="302">
        <f>TabIPW[[#This Row],[liczba oddziałów w szkołach podstawowych]]/$O$1*$N$2</f>
        <v>5.9555754323196186E-5</v>
      </c>
      <c r="O206" s="27">
        <v>47</v>
      </c>
      <c r="P20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5.2733505245388927E-5</v>
      </c>
      <c r="Q206" s="27">
        <v>268</v>
      </c>
      <c r="R206" s="302">
        <f>TabIPW[[#This Row],[liczba gospodarstw domowych korzystających ze środowiskowej pomocy społecznej ]]/$S$1*$R$2</f>
        <v>4.0466181345910661E-5</v>
      </c>
      <c r="S206" s="27">
        <v>148</v>
      </c>
      <c r="T206" s="302">
        <f>TabIPW[[#This Row],[ilość wody dostarczonej i ścieków bytowych odprowadzonych siecią kanalizacyjną '[dam3']]]/$U$1*$T$2</f>
        <v>1.9726987770351922E-5</v>
      </c>
      <c r="U206" s="27">
        <v>483.4</v>
      </c>
      <c r="V206" s="302">
        <f>TabIPW[[#This Row],[iloczyn liczby mieszkańców i relacji przeciętnego miesięcznego wynagrodzenia brutto 
w danym powiecie do średniej krajowej2]]/$W$1*$V$2</f>
        <v>2.525569869462615E-5</v>
      </c>
      <c r="W206" s="27">
        <f>TabIPW[[#This Row],[iloczyn liczby mieszkańców i relacji przeciętnego miesięcznego wynagrodzenia brutto 
w danym powiecie do średniej krajowej]]</f>
        <v>7872.11</v>
      </c>
    </row>
    <row r="207" spans="1:23" x14ac:dyDescent="0.3">
      <c r="A207" s="2" t="s">
        <v>10</v>
      </c>
      <c r="B207" s="2" t="s">
        <v>18</v>
      </c>
      <c r="C207" s="2" t="s">
        <v>21</v>
      </c>
      <c r="D207" s="2" t="s">
        <v>18</v>
      </c>
      <c r="E207" s="2" t="s">
        <v>19</v>
      </c>
      <c r="F207" s="17" t="str">
        <f>+Tabela1[[#This Row],[WK]]&amp;Tabela1[[#This Row],[PK]]&amp;Tabela1[[#This Row],[GK]]</f>
        <v>040504</v>
      </c>
      <c r="G207" s="2" t="s">
        <v>224</v>
      </c>
      <c r="H207" s="302">
        <f>TabIPW[[#This Row],[liczba mieszkańców ]]/$I$1*$H$2</f>
        <v>3.5195553863890079E-5</v>
      </c>
      <c r="I207" s="27">
        <v>11058</v>
      </c>
      <c r="J207" s="302">
        <f>TabIPW[[#This Row],[liczba mieszkańców w wieku 20-64]]/$K$1*$J$2</f>
        <v>2.6633326165959147E-5</v>
      </c>
      <c r="K207" s="27">
        <v>6604</v>
      </c>
      <c r="L207" s="302">
        <f>TabIPW[[#This Row],[iloczyn liczby mieszkańców i relacji przeciętnego miesięcznego wynagrodzenia brutto 
w danym powiecie do średniej krajowej]]/$M$1*$L$2</f>
        <v>1.0776847637212351E-4</v>
      </c>
      <c r="M207" s="27">
        <v>9797.387999999999</v>
      </c>
      <c r="N207" s="302">
        <f>TabIPW[[#This Row],[liczba oddziałów w szkołach podstawowych]]/$O$1*$N$2</f>
        <v>6.8425760286225411E-5</v>
      </c>
      <c r="O207" s="27">
        <v>54</v>
      </c>
      <c r="P20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8.5396795807831329E-5</v>
      </c>
      <c r="Q207" s="27">
        <v>434</v>
      </c>
      <c r="R207" s="302">
        <f>TabIPW[[#This Row],[liczba gospodarstw domowych korzystających ze środowiskowej pomocy społecznej ]]/$S$1*$R$2</f>
        <v>5.2770087836221333E-5</v>
      </c>
      <c r="S207" s="27">
        <v>193</v>
      </c>
      <c r="T207" s="302">
        <f>TabIPW[[#This Row],[ilość wody dostarczonej i ścieków bytowych odprowadzonych siecią kanalizacyjną '[dam3']]]/$U$1*$T$2</f>
        <v>4.7150520624461342E-5</v>
      </c>
      <c r="U207" s="27">
        <v>1155.4000000000001</v>
      </c>
      <c r="V207" s="302">
        <f>TabIPW[[#This Row],[iloczyn liczby mieszkańców i relacji przeciętnego miesięcznego wynagrodzenia brutto 
w danym powiecie do średniej krajowej2]]/$W$1*$V$2</f>
        <v>3.1432472275202696E-5</v>
      </c>
      <c r="W207" s="27">
        <f>TabIPW[[#This Row],[iloczyn liczby mieszkańców i relacji przeciętnego miesięcznego wynagrodzenia brutto 
w danym powiecie do średniej krajowej]]</f>
        <v>9797.387999999999</v>
      </c>
    </row>
    <row r="208" spans="1:23" x14ac:dyDescent="0.3">
      <c r="A208" s="2" t="s">
        <v>10</v>
      </c>
      <c r="B208" s="2" t="s">
        <v>18</v>
      </c>
      <c r="C208" s="2" t="s">
        <v>21</v>
      </c>
      <c r="D208" s="2" t="s">
        <v>21</v>
      </c>
      <c r="E208" s="2" t="s">
        <v>15</v>
      </c>
      <c r="F208" s="17" t="str">
        <f>+Tabela1[[#This Row],[WK]]&amp;Tabela1[[#This Row],[PK]]&amp;Tabela1[[#This Row],[GK]]</f>
        <v>040505</v>
      </c>
      <c r="G208" s="2" t="s">
        <v>225</v>
      </c>
      <c r="H208" s="302">
        <f>TabIPW[[#This Row],[liczba mieszkańców ]]/$I$1*$H$2</f>
        <v>1.2463898438324611E-5</v>
      </c>
      <c r="I208" s="27">
        <v>3916</v>
      </c>
      <c r="J208" s="302">
        <f>TabIPW[[#This Row],[liczba mieszkańców w wieku 20-64]]/$K$1*$J$2</f>
        <v>9.3482813526186111E-6</v>
      </c>
      <c r="K208" s="27">
        <v>2318</v>
      </c>
      <c r="L208" s="302">
        <f>TabIPW[[#This Row],[iloczyn liczby mieszkańców i relacji przeciętnego miesięcznego wynagrodzenia brutto 
w danym powiecie do średniej krajowej]]/$M$1*$L$2</f>
        <v>3.8164347393130371E-5</v>
      </c>
      <c r="M208" s="27">
        <v>3469.5759999999996</v>
      </c>
      <c r="N208" s="302">
        <f>TabIPW[[#This Row],[liczba oddziałów w szkołach podstawowych]]/$O$1*$N$2</f>
        <v>2.5342874180083484E-5</v>
      </c>
      <c r="O208" s="27">
        <v>20</v>
      </c>
      <c r="P20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2.833442072886569E-5</v>
      </c>
      <c r="Q208" s="27">
        <v>144</v>
      </c>
      <c r="R208" s="302">
        <f>TabIPW[[#This Row],[liczba gospodarstw domowych korzystających ze środowiskowej pomocy społecznej ]]/$S$1*$R$2</f>
        <v>2.2420451826788337E-5</v>
      </c>
      <c r="S208" s="27">
        <v>82</v>
      </c>
      <c r="T208" s="302">
        <f>TabIPW[[#This Row],[ilość wody dostarczonej i ścieków bytowych odprowadzonych siecią kanalizacyjną '[dam3']]]/$U$1*$T$2</f>
        <v>1.3736251724245879E-5</v>
      </c>
      <c r="U208" s="27">
        <v>336.6</v>
      </c>
      <c r="V208" s="302">
        <f>TabIPW[[#This Row],[iloczyn liczby mieszkańców i relacji przeciętnego miesięcznego wynagrodzenia brutto 
w danym powiecie do średniej krajowej2]]/$W$1*$V$2</f>
        <v>1.1131267989663027E-5</v>
      </c>
      <c r="W208" s="27">
        <f>TabIPW[[#This Row],[iloczyn liczby mieszkańców i relacji przeciętnego miesięcznego wynagrodzenia brutto 
w danym powiecie do średniej krajowej]]</f>
        <v>3469.5759999999996</v>
      </c>
    </row>
    <row r="209" spans="1:23" x14ac:dyDescent="0.3">
      <c r="A209" s="2" t="s">
        <v>10</v>
      </c>
      <c r="B209" s="2" t="s">
        <v>18</v>
      </c>
      <c r="C209" s="2" t="s">
        <v>21</v>
      </c>
      <c r="D209" s="2" t="s">
        <v>23</v>
      </c>
      <c r="E209" s="2" t="s">
        <v>15</v>
      </c>
      <c r="F209" s="17" t="str">
        <f>+Tabela1[[#This Row],[WK]]&amp;Tabela1[[#This Row],[PK]]&amp;Tabela1[[#This Row],[GK]]</f>
        <v>040506</v>
      </c>
      <c r="G209" s="2" t="s">
        <v>226</v>
      </c>
      <c r="H209" s="302">
        <f>TabIPW[[#This Row],[liczba mieszkańców ]]/$I$1*$H$2</f>
        <v>1.3135472128438628E-5</v>
      </c>
      <c r="I209" s="27">
        <v>4127</v>
      </c>
      <c r="J209" s="302">
        <f>TabIPW[[#This Row],[liczba mieszkańców w wieku 20-64]]/$K$1*$J$2</f>
        <v>1.0013711215941333E-5</v>
      </c>
      <c r="K209" s="27">
        <v>2483</v>
      </c>
      <c r="L209" s="302">
        <f>TabIPW[[#This Row],[iloczyn liczby mieszkańców i relacji przeciętnego miesięcznego wynagrodzenia brutto 
w danym powiecie do średniej krajowej]]/$M$1*$L$2</f>
        <v>4.0220700125497709E-5</v>
      </c>
      <c r="M209" s="27">
        <v>3656.5219999999995</v>
      </c>
      <c r="N209" s="302">
        <f>TabIPW[[#This Row],[liczba oddziałów w szkołach podstawowych]]/$O$1*$N$2</f>
        <v>5.3220035778175319E-5</v>
      </c>
      <c r="O209" s="27">
        <v>42</v>
      </c>
      <c r="P20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2.5776452190843094E-5</v>
      </c>
      <c r="Q209" s="27">
        <v>131</v>
      </c>
      <c r="R209" s="302">
        <f>TabIPW[[#This Row],[liczba gospodarstw domowych korzystających ze środowiskowej pomocy społecznej ]]/$S$1*$R$2</f>
        <v>2.8435694999829112E-5</v>
      </c>
      <c r="S209" s="27">
        <v>104</v>
      </c>
      <c r="T209" s="302">
        <f>TabIPW[[#This Row],[ilość wody dostarczonej i ścieków bytowych odprowadzonych siecią kanalizacyjną '[dam3']]]/$U$1*$T$2</f>
        <v>9.9981630197273913E-6</v>
      </c>
      <c r="U209" s="27">
        <v>245</v>
      </c>
      <c r="V209" s="302">
        <f>TabIPW[[#This Row],[iloczyn liczby mieszkańców i relacji przeciętnego miesięcznego wynagrodzenia brutto 
w danym powiecie do średniej krajowej2]]/$W$1*$V$2</f>
        <v>1.1731037536603501E-5</v>
      </c>
      <c r="W209" s="27">
        <f>TabIPW[[#This Row],[iloczyn liczby mieszkańców i relacji przeciętnego miesięcznego wynagrodzenia brutto 
w danym powiecie do średniej krajowej]]</f>
        <v>3656.5219999999995</v>
      </c>
    </row>
    <row r="210" spans="1:23" x14ac:dyDescent="0.3">
      <c r="A210" s="2" t="s">
        <v>10</v>
      </c>
      <c r="B210" s="2" t="s">
        <v>18</v>
      </c>
      <c r="C210" s="2" t="s">
        <v>23</v>
      </c>
      <c r="D210" s="2" t="s">
        <v>12</v>
      </c>
      <c r="E210" s="2" t="s">
        <v>15</v>
      </c>
      <c r="F210" s="17" t="str">
        <f>+Tabela1[[#This Row],[WK]]&amp;Tabela1[[#This Row],[PK]]&amp;Tabela1[[#This Row],[GK]]</f>
        <v>040601</v>
      </c>
      <c r="G210" s="2" t="s">
        <v>227</v>
      </c>
      <c r="H210" s="302">
        <f>TabIPW[[#This Row],[liczba mieszkańców ]]/$I$1*$H$2</f>
        <v>4.4814016856897478E-5</v>
      </c>
      <c r="I210" s="27">
        <v>14080</v>
      </c>
      <c r="J210" s="302">
        <f>TabIPW[[#This Row],[liczba mieszkańców w wieku 20-64]]/$K$1*$J$2</f>
        <v>3.4691076874557932E-5</v>
      </c>
      <c r="K210" s="27">
        <v>8602</v>
      </c>
      <c r="L210" s="302">
        <f>TabIPW[[#This Row],[iloczyn liczby mieszkańców i relacji przeciętnego miesięcznego wynagrodzenia brutto 
w danym powiecie do średniej krajowej]]/$M$1*$L$2</f>
        <v>1.3102508593436295E-4</v>
      </c>
      <c r="M210" s="27">
        <v>11911.68</v>
      </c>
      <c r="N210" s="302">
        <f>TabIPW[[#This Row],[liczba oddziałów w szkołach podstawowych]]/$O$1*$N$2</f>
        <v>1.1150864639236733E-4</v>
      </c>
      <c r="O210" s="27">
        <v>88</v>
      </c>
      <c r="P2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8.716769710338542E-5</v>
      </c>
      <c r="Q210" s="27">
        <v>443</v>
      </c>
      <c r="R210" s="302">
        <f>TabIPW[[#This Row],[liczba gospodarstw domowych korzystających ze środowiskowej pomocy społecznej ]]/$S$1*$R$2</f>
        <v>3.7185139615161145E-5</v>
      </c>
      <c r="S210" s="27">
        <v>136</v>
      </c>
      <c r="T210" s="302">
        <f>TabIPW[[#This Row],[ilość wody dostarczonej i ścieków bytowych odprowadzonych siecią kanalizacyjną '[dam3']]]/$U$1*$T$2</f>
        <v>2.7647981411695134E-5</v>
      </c>
      <c r="U210" s="27">
        <v>677.5</v>
      </c>
      <c r="V210" s="302">
        <f>TabIPW[[#This Row],[iloczyn liczby mieszkańców i relacji przeciętnego miesięcznego wynagrodzenia brutto 
w danym powiecie do średniej krajowej2]]/$W$1*$V$2</f>
        <v>3.8215650064189198E-5</v>
      </c>
      <c r="W210" s="27">
        <f>TabIPW[[#This Row],[iloczyn liczby mieszkańców i relacji przeciętnego miesięcznego wynagrodzenia brutto 
w danym powiecie do średniej krajowej]]</f>
        <v>11911.68</v>
      </c>
    </row>
    <row r="211" spans="1:23" x14ac:dyDescent="0.3">
      <c r="A211" s="2" t="s">
        <v>10</v>
      </c>
      <c r="B211" s="2" t="s">
        <v>18</v>
      </c>
      <c r="C211" s="2" t="s">
        <v>23</v>
      </c>
      <c r="D211" s="2" t="s">
        <v>11</v>
      </c>
      <c r="E211" s="2" t="s">
        <v>15</v>
      </c>
      <c r="F211" s="17" t="str">
        <f>+Tabela1[[#This Row],[WK]]&amp;Tabela1[[#This Row],[PK]]&amp;Tabela1[[#This Row],[GK]]</f>
        <v>040602</v>
      </c>
      <c r="G211" s="2" t="s">
        <v>228</v>
      </c>
      <c r="H211" s="302">
        <f>TabIPW[[#This Row],[liczba mieszkańców ]]/$I$1*$H$2</f>
        <v>1.8842257087559168E-5</v>
      </c>
      <c r="I211" s="27">
        <v>5920</v>
      </c>
      <c r="J211" s="302">
        <f>TabIPW[[#This Row],[liczba mieszkańców w wieku 20-64]]/$K$1*$J$2</f>
        <v>1.3965961313252049E-5</v>
      </c>
      <c r="K211" s="27">
        <v>3463</v>
      </c>
      <c r="L211" s="302">
        <f>TabIPW[[#This Row],[iloczyn liczby mieszkańców i relacji przeciętnego miesięcznego wynagrodzenia brutto 
w danym powiecie do średniej krajowej]]/$M$1*$L$2</f>
        <v>5.509009294967533E-5</v>
      </c>
      <c r="M211" s="27">
        <v>5008.32</v>
      </c>
      <c r="N211" s="302">
        <f>TabIPW[[#This Row],[liczba oddziałów w szkołach podstawowych]]/$O$1*$N$2</f>
        <v>4.9418604651162791E-5</v>
      </c>
      <c r="O211" s="27">
        <v>39</v>
      </c>
      <c r="P2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3.6598626774784855E-5</v>
      </c>
      <c r="Q211" s="27">
        <v>186</v>
      </c>
      <c r="R211" s="302">
        <f>TabIPW[[#This Row],[liczba gospodarstw domowych korzystających ze środowiskowej pomocy społecznej ]]/$S$1*$R$2</f>
        <v>8.5853925287945581E-5</v>
      </c>
      <c r="S211" s="27">
        <v>314</v>
      </c>
      <c r="T211" s="302">
        <f>TabIPW[[#This Row],[ilość wody dostarczonej i ścieków bytowych odprowadzonych siecią kanalizacyjną '[dam3']]]/$U$1*$T$2</f>
        <v>1.1589707337153385E-5</v>
      </c>
      <c r="U211" s="27">
        <v>284</v>
      </c>
      <c r="V211" s="302">
        <f>TabIPW[[#This Row],[iloczyn liczby mieszkańców i relacji przeciętnego miesięcznego wynagrodzenia brutto 
w danym powiecie do średniej krajowej2]]/$W$1*$V$2</f>
        <v>1.6067943776988639E-5</v>
      </c>
      <c r="W211" s="27">
        <f>TabIPW[[#This Row],[iloczyn liczby mieszkańców i relacji przeciętnego miesięcznego wynagrodzenia brutto 
w danym powiecie do średniej krajowej]]</f>
        <v>5008.32</v>
      </c>
    </row>
    <row r="212" spans="1:23" x14ac:dyDescent="0.3">
      <c r="A212" s="2" t="s">
        <v>10</v>
      </c>
      <c r="B212" s="2" t="s">
        <v>18</v>
      </c>
      <c r="C212" s="2" t="s">
        <v>23</v>
      </c>
      <c r="D212" s="2" t="s">
        <v>16</v>
      </c>
      <c r="E212" s="2" t="s">
        <v>19</v>
      </c>
      <c r="F212" s="17" t="str">
        <f>+Tabela1[[#This Row],[WK]]&amp;Tabela1[[#This Row],[PK]]&amp;Tabela1[[#This Row],[GK]]</f>
        <v>040603</v>
      </c>
      <c r="G212" s="2" t="s">
        <v>229</v>
      </c>
      <c r="H212" s="302">
        <f>TabIPW[[#This Row],[liczba mieszkańców ]]/$I$1*$H$2</f>
        <v>2.2610708505070997E-5</v>
      </c>
      <c r="I212" s="27">
        <v>7104</v>
      </c>
      <c r="J212" s="302">
        <f>TabIPW[[#This Row],[liczba mieszkańców w wieku 20-64]]/$K$1*$J$2</f>
        <v>1.6788997097045415E-5</v>
      </c>
      <c r="K212" s="27">
        <v>4163</v>
      </c>
      <c r="L212" s="302">
        <f>TabIPW[[#This Row],[iloczyn liczby mieszkańców i relacji przeciętnego miesięcznego wynagrodzenia brutto 
w danym powiecie do średniej krajowej]]/$M$1*$L$2</f>
        <v>6.6108111539610377E-5</v>
      </c>
      <c r="M212" s="27">
        <v>6009.9839999999995</v>
      </c>
      <c r="N212" s="302">
        <f>TabIPW[[#This Row],[liczba oddziałów w szkołach podstawowych]]/$O$1*$N$2</f>
        <v>5.7021466905187834E-5</v>
      </c>
      <c r="O212" s="27">
        <v>45</v>
      </c>
      <c r="P2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5.0569070328600572E-5</v>
      </c>
      <c r="Q212" s="27">
        <v>257</v>
      </c>
      <c r="R212" s="302">
        <f>TabIPW[[#This Row],[liczba gospodarstw domowych korzystających ze środowiskowej pomocy społecznej ]]/$S$1*$R$2</f>
        <v>3.9645920913223281E-5</v>
      </c>
      <c r="S212" s="27">
        <v>145</v>
      </c>
      <c r="T212" s="302">
        <f>TabIPW[[#This Row],[ilość wody dostarczonej i ścieków bytowych odprowadzonych siecią kanalizacyjną '[dam3']]]/$U$1*$T$2</f>
        <v>2.0669671712211936E-5</v>
      </c>
      <c r="U212" s="27">
        <v>506.5</v>
      </c>
      <c r="V212" s="302">
        <f>TabIPW[[#This Row],[iloczyn liczby mieszkańców i relacji przeciętnego miesięcznego wynagrodzenia brutto 
w danym powiecie do średniej krajowej2]]/$W$1*$V$2</f>
        <v>1.9281532532386366E-5</v>
      </c>
      <c r="W212" s="27">
        <f>TabIPW[[#This Row],[iloczyn liczby mieszkańców i relacji przeciętnego miesięcznego wynagrodzenia brutto 
w danym powiecie do średniej krajowej]]</f>
        <v>6009.9839999999995</v>
      </c>
    </row>
    <row r="213" spans="1:23" x14ac:dyDescent="0.3">
      <c r="A213" s="2" t="s">
        <v>10</v>
      </c>
      <c r="B213" s="2" t="s">
        <v>18</v>
      </c>
      <c r="C213" s="2" t="s">
        <v>23</v>
      </c>
      <c r="D213" s="2" t="s">
        <v>18</v>
      </c>
      <c r="E213" s="2" t="s">
        <v>19</v>
      </c>
      <c r="F213" s="17" t="str">
        <f>+Tabela1[[#This Row],[WK]]&amp;Tabela1[[#This Row],[PK]]&amp;Tabela1[[#This Row],[GK]]</f>
        <v>040604</v>
      </c>
      <c r="G213" s="2" t="s">
        <v>230</v>
      </c>
      <c r="H213" s="302">
        <f>TabIPW[[#This Row],[liczba mieszkańców ]]/$I$1*$H$2</f>
        <v>1.3765669240488749E-5</v>
      </c>
      <c r="I213" s="27">
        <v>4325</v>
      </c>
      <c r="J213" s="302">
        <f>TabIPW[[#This Row],[liczba mieszkańców w wieku 20-64]]/$K$1*$J$2</f>
        <v>1.0675108171001492E-5</v>
      </c>
      <c r="K213" s="27">
        <v>2647</v>
      </c>
      <c r="L213" s="302">
        <f>TabIPW[[#This Row],[iloczyn liczby mieszkańców i relacji przeciętnego miesięcznego wynagrodzenia brutto 
w danym powiecie do średniej krajowej]]/$M$1*$L$2</f>
        <v>4.0247407433673276E-5</v>
      </c>
      <c r="M213" s="27">
        <v>3658.95</v>
      </c>
      <c r="N213" s="302">
        <f>TabIPW[[#This Row],[liczba oddziałów w szkołach podstawowych]]/$O$1*$N$2</f>
        <v>2.661001788908766E-5</v>
      </c>
      <c r="O213" s="27">
        <v>21</v>
      </c>
      <c r="P2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3.1285922888122534E-5</v>
      </c>
      <c r="Q213" s="27">
        <v>159</v>
      </c>
      <c r="R213" s="302">
        <f>TabIPW[[#This Row],[liczba gospodarstw domowych korzystających ze środowiskowej pomocy społecznej ]]/$S$1*$R$2</f>
        <v>4.9762466249700946E-5</v>
      </c>
      <c r="S213" s="27">
        <v>182</v>
      </c>
      <c r="T213" s="302">
        <f>TabIPW[[#This Row],[ilość wody dostarczonej i ścieków bytowych odprowadzonych siecią kanalizacyjną '[dam3']]]/$U$1*$T$2</f>
        <v>9.4594864815216726E-6</v>
      </c>
      <c r="U213" s="27">
        <v>231.8</v>
      </c>
      <c r="V213" s="302">
        <f>TabIPW[[#This Row],[iloczyn liczby mieszkańców i relacji przeciętnego miesięcznego wynagrodzenia brutto 
w danym powiecie do średniej krajowej2]]/$W$1*$V$2</f>
        <v>1.1738827168154708E-5</v>
      </c>
      <c r="W213" s="27">
        <f>TabIPW[[#This Row],[iloczyn liczby mieszkańców i relacji przeciętnego miesięcznego wynagrodzenia brutto 
w danym powiecie do średniej krajowej]]</f>
        <v>3658.95</v>
      </c>
    </row>
    <row r="214" spans="1:23" x14ac:dyDescent="0.3">
      <c r="A214" s="2" t="s">
        <v>10</v>
      </c>
      <c r="B214" s="2" t="s">
        <v>18</v>
      </c>
      <c r="C214" s="2" t="s">
        <v>23</v>
      </c>
      <c r="D214" s="2" t="s">
        <v>21</v>
      </c>
      <c r="E214" s="2" t="s">
        <v>15</v>
      </c>
      <c r="F214" s="17" t="str">
        <f>+Tabela1[[#This Row],[WK]]&amp;Tabela1[[#This Row],[PK]]&amp;Tabela1[[#This Row],[GK]]</f>
        <v>040605</v>
      </c>
      <c r="G214" s="2" t="s">
        <v>231</v>
      </c>
      <c r="H214" s="302">
        <f>TabIPW[[#This Row],[liczba mieszkańców ]]/$I$1*$H$2</f>
        <v>1.2568931290332963E-5</v>
      </c>
      <c r="I214" s="27">
        <v>3949</v>
      </c>
      <c r="J214" s="302">
        <f>TabIPW[[#This Row],[liczba mieszkańców w wieku 20-64]]/$K$1*$J$2</f>
        <v>9.4773344170205927E-6</v>
      </c>
      <c r="K214" s="27">
        <v>2350</v>
      </c>
      <c r="L214" s="302">
        <f>TabIPW[[#This Row],[iloczyn liczby mieszkańców i relacji przeciętnego miesięcznego wynagrodzenia brutto 
w danym powiecie do średniej krajowej]]/$M$1*$L$2</f>
        <v>3.6748442070653353E-5</v>
      </c>
      <c r="M214" s="27">
        <v>3340.8539999999998</v>
      </c>
      <c r="N214" s="302">
        <f>TabIPW[[#This Row],[liczba oddziałów w szkołach podstawowych]]/$O$1*$N$2</f>
        <v>3.1678592725104354E-5</v>
      </c>
      <c r="O214" s="27">
        <v>25</v>
      </c>
      <c r="P2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1.790577976615818E-5</v>
      </c>
      <c r="Q214" s="27">
        <v>91</v>
      </c>
      <c r="R214" s="302">
        <f>TabIPW[[#This Row],[liczba gospodarstw domowych korzystających ze środowiskowej pomocy społecznej ]]/$S$1*$R$2</f>
        <v>4.1013021634368913E-5</v>
      </c>
      <c r="S214" s="27">
        <v>150</v>
      </c>
      <c r="T214" s="302">
        <f>TabIPW[[#This Row],[ilość wody dostarczonej i ścieków bytowych odprowadzonych siecią kanalizacyjną '[dam3']]]/$U$1*$T$2</f>
        <v>8.9004055289899775E-6</v>
      </c>
      <c r="U214" s="27">
        <v>218.1</v>
      </c>
      <c r="V214" s="302">
        <f>TabIPW[[#This Row],[iloczyn liczby mieszkańców i relacji przeciętnego miesięcznego wynagrodzenia brutto 
w danym powiecie do średniej krajowej2]]/$W$1*$V$2</f>
        <v>1.0718295603940563E-5</v>
      </c>
      <c r="W214" s="27">
        <f>TabIPW[[#This Row],[iloczyn liczby mieszkańców i relacji przeciętnego miesięcznego wynagrodzenia brutto 
w danym powiecie do średniej krajowej]]</f>
        <v>3340.8539999999998</v>
      </c>
    </row>
    <row r="215" spans="1:23" x14ac:dyDescent="0.3">
      <c r="A215" s="2" t="s">
        <v>10</v>
      </c>
      <c r="B215" s="2" t="s">
        <v>18</v>
      </c>
      <c r="C215" s="2" t="s">
        <v>23</v>
      </c>
      <c r="D215" s="2" t="s">
        <v>23</v>
      </c>
      <c r="E215" s="2" t="s">
        <v>15</v>
      </c>
      <c r="F215" s="17" t="str">
        <f>+Tabela1[[#This Row],[WK]]&amp;Tabela1[[#This Row],[PK]]&amp;Tabela1[[#This Row],[GK]]</f>
        <v>040606</v>
      </c>
      <c r="G215" s="2" t="s">
        <v>232</v>
      </c>
      <c r="H215" s="302">
        <f>TabIPW[[#This Row],[liczba mieszkańców ]]/$I$1*$H$2</f>
        <v>1.1591807485285554E-5</v>
      </c>
      <c r="I215" s="27">
        <v>3642</v>
      </c>
      <c r="J215" s="302">
        <f>TabIPW[[#This Row],[liczba mieszkańców w wieku 20-64]]/$K$1*$J$2</f>
        <v>8.9853196089880344E-6</v>
      </c>
      <c r="K215" s="27">
        <v>2228</v>
      </c>
      <c r="L215" s="302">
        <f>TabIPW[[#This Row],[iloczyn liczby mieszkańców i relacji przeciętnego miesięcznego wynagrodzenia brutto 
w danym powiecie do średniej krajowej]]/$M$1*$L$2</f>
        <v>3.3891574074783368E-5</v>
      </c>
      <c r="M215" s="27">
        <v>3081.1319999999996</v>
      </c>
      <c r="N215" s="302">
        <f>TabIPW[[#This Row],[liczba oddziałów w szkołach podstawowych]]/$O$1*$N$2</f>
        <v>3.8014311270125227E-5</v>
      </c>
      <c r="O215" s="27">
        <v>30</v>
      </c>
      <c r="P2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2.2037882789117759E-5</v>
      </c>
      <c r="Q215" s="27">
        <v>112</v>
      </c>
      <c r="R215" s="302">
        <f>TabIPW[[#This Row],[liczba gospodarstw domowych korzystających ze środowiskowej pomocy społecznej ]]/$S$1*$R$2</f>
        <v>4.2106702211285416E-5</v>
      </c>
      <c r="S215" s="27">
        <v>154</v>
      </c>
      <c r="T215" s="302">
        <f>TabIPW[[#This Row],[ilość wody dostarczonej i ścieków bytowych odprowadzonych siecią kanalizacyjną '[dam3']]]/$U$1*$T$2</f>
        <v>1.3879082624527697E-5</v>
      </c>
      <c r="U215" s="27">
        <v>340.09999999999997</v>
      </c>
      <c r="V215" s="302">
        <f>TabIPW[[#This Row],[iloczyn liczby mieszkańców i relacji przeciętnego miesięcznego wynagrodzenia brutto 
w danym powiecie do średniej krajowej2]]/$W$1*$V$2</f>
        <v>9.8850424384784832E-6</v>
      </c>
      <c r="W215" s="27">
        <f>TabIPW[[#This Row],[iloczyn liczby mieszkańców i relacji przeciętnego miesięcznego wynagrodzenia brutto 
w danym powiecie do średniej krajowej]]</f>
        <v>3081.1319999999996</v>
      </c>
    </row>
    <row r="216" spans="1:23" x14ac:dyDescent="0.3">
      <c r="A216" s="2" t="s">
        <v>10</v>
      </c>
      <c r="B216" s="2" t="s">
        <v>18</v>
      </c>
      <c r="C216" s="2" t="s">
        <v>30</v>
      </c>
      <c r="D216" s="2" t="s">
        <v>12</v>
      </c>
      <c r="E216" s="2" t="s">
        <v>13</v>
      </c>
      <c r="F216" s="17" t="str">
        <f>+Tabela1[[#This Row],[WK]]&amp;Tabela1[[#This Row],[PK]]&amp;Tabela1[[#This Row],[GK]]</f>
        <v>040701</v>
      </c>
      <c r="G216" s="2" t="s">
        <v>233</v>
      </c>
      <c r="H216" s="302">
        <f>TabIPW[[#This Row],[liczba mieszkańców ]]/$I$1*$H$2</f>
        <v>2.0924453808282345E-4</v>
      </c>
      <c r="I216" s="27">
        <v>65742</v>
      </c>
      <c r="J216" s="302">
        <f>TabIPW[[#This Row],[liczba mieszkańców w wieku 20-64]]/$K$1*$J$2</f>
        <v>1.5393207547372725E-4</v>
      </c>
      <c r="K216" s="27">
        <v>38169</v>
      </c>
      <c r="L216" s="302">
        <f>TabIPW[[#This Row],[iloczyn liczby mieszkańców i relacji przeciętnego miesięcznego wynagrodzenia brutto 
w danym powiecie do średniej krajowej]]/$M$1*$L$2</f>
        <v>6.1901063718714205E-4</v>
      </c>
      <c r="M216" s="27">
        <v>56275.151999999995</v>
      </c>
      <c r="N216" s="302">
        <f>TabIPW[[#This Row],[liczba oddziałów w szkołach podstawowych]]/$O$1*$N$2</f>
        <v>3.902802623732856E-4</v>
      </c>
      <c r="O216" s="27">
        <v>308</v>
      </c>
      <c r="P2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4.9841033129317228E-4</v>
      </c>
      <c r="Q216" s="27">
        <v>2533</v>
      </c>
      <c r="R216" s="302">
        <f>TabIPW[[#This Row],[liczba gospodarstw domowych korzystających ze środowiskowej pomocy społecznej ]]/$S$1*$R$2</f>
        <v>5.2852113879490071E-4</v>
      </c>
      <c r="S216" s="27">
        <v>1933</v>
      </c>
      <c r="T216" s="302">
        <f>TabIPW[[#This Row],[ilość wody dostarczonej i ścieków bytowych odprowadzonych siecią kanalizacyjną '[dam3']]]/$U$1*$T$2</f>
        <v>2.2006568938849771E-4</v>
      </c>
      <c r="U216" s="27">
        <v>5392.6</v>
      </c>
      <c r="V216" s="302">
        <f>TabIPW[[#This Row],[iloczyn liczby mieszkańców i relacji przeciętnego miesięcznego wynagrodzenia brutto 
w danym powiecie do średniej krajowej2]]/$W$1*$V$2</f>
        <v>1.8054476917958313E-4</v>
      </c>
      <c r="W216" s="27">
        <f>TabIPW[[#This Row],[iloczyn liczby mieszkańców i relacji przeciętnego miesięcznego wynagrodzenia brutto 
w danym powiecie do średniej krajowej]]</f>
        <v>56275.151999999995</v>
      </c>
    </row>
    <row r="217" spans="1:23" x14ac:dyDescent="0.3">
      <c r="A217" s="2" t="s">
        <v>10</v>
      </c>
      <c r="B217" s="2" t="s">
        <v>18</v>
      </c>
      <c r="C217" s="2" t="s">
        <v>30</v>
      </c>
      <c r="D217" s="2" t="s">
        <v>11</v>
      </c>
      <c r="E217" s="2" t="s">
        <v>15</v>
      </c>
      <c r="F217" s="17" t="str">
        <f>+Tabela1[[#This Row],[WK]]&amp;Tabela1[[#This Row],[PK]]&amp;Tabela1[[#This Row],[GK]]</f>
        <v>040702</v>
      </c>
      <c r="G217" s="2" t="s">
        <v>234</v>
      </c>
      <c r="H217" s="302">
        <f>TabIPW[[#This Row],[liczba mieszkańców ]]/$I$1*$H$2</f>
        <v>1.5404818294558507E-5</v>
      </c>
      <c r="I217" s="27">
        <v>4840</v>
      </c>
      <c r="J217" s="302">
        <f>TabIPW[[#This Row],[liczba mieszkańców w wieku 20-64]]/$K$1*$J$2</f>
        <v>1.1723664319267601E-5</v>
      </c>
      <c r="K217" s="27">
        <v>2907</v>
      </c>
      <c r="L217" s="302">
        <f>TabIPW[[#This Row],[iloczyn liczby mieszkańców i relacji przeciętnego miesięcznego wynagrodzenia brutto 
w danym powiecie do średniej krajowej]]/$M$1*$L$2</f>
        <v>4.5572259499038174E-5</v>
      </c>
      <c r="M217" s="27">
        <v>4143.04</v>
      </c>
      <c r="N217" s="302">
        <f>TabIPW[[#This Row],[liczba oddziałów w szkołach podstawowych]]/$O$1*$N$2</f>
        <v>4.0548598688133572E-5</v>
      </c>
      <c r="O217" s="27">
        <v>32</v>
      </c>
      <c r="P2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3.0498855645654043E-5</v>
      </c>
      <c r="Q217" s="27">
        <v>155</v>
      </c>
      <c r="R217" s="302">
        <f>TabIPW[[#This Row],[liczba gospodarstw domowych korzystających ze środowiskowej pomocy społecznej ]]/$S$1*$R$2</f>
        <v>3.5271198605557267E-5</v>
      </c>
      <c r="S217" s="27">
        <v>129</v>
      </c>
      <c r="T217" s="302">
        <f>TabIPW[[#This Row],[ilość wody dostarczonej i ścieków bytowych odprowadzonych siecią kanalizacyjną '[dam3']]]/$U$1*$T$2</f>
        <v>1.2540553044743787E-5</v>
      </c>
      <c r="U217" s="27">
        <v>307.3</v>
      </c>
      <c r="V217" s="302">
        <f>TabIPW[[#This Row],[iloczyn liczby mieszkańców i relacji przeciętnego miesięcznego wynagrodzenia brutto 
w danym powiecie do średniej krajowej2]]/$W$1*$V$2</f>
        <v>1.3291909020552802E-5</v>
      </c>
      <c r="W217" s="27">
        <f>TabIPW[[#This Row],[iloczyn liczby mieszkańców i relacji przeciętnego miesięcznego wynagrodzenia brutto 
w danym powiecie do średniej krajowej]]</f>
        <v>4143.04</v>
      </c>
    </row>
    <row r="218" spans="1:23" x14ac:dyDescent="0.3">
      <c r="A218" s="2" t="s">
        <v>10</v>
      </c>
      <c r="B218" s="2" t="s">
        <v>18</v>
      </c>
      <c r="C218" s="2" t="s">
        <v>30</v>
      </c>
      <c r="D218" s="2" t="s">
        <v>16</v>
      </c>
      <c r="E218" s="2" t="s">
        <v>19</v>
      </c>
      <c r="F218" s="17" t="str">
        <f>+Tabela1[[#This Row],[WK]]&amp;Tabela1[[#This Row],[PK]]&amp;Tabela1[[#This Row],[GK]]</f>
        <v>040703</v>
      </c>
      <c r="G218" s="2" t="s">
        <v>235</v>
      </c>
      <c r="H218" s="302">
        <f>TabIPW[[#This Row],[liczba mieszkańców ]]/$I$1*$H$2</f>
        <v>4.2328239359366446E-5</v>
      </c>
      <c r="I218" s="27">
        <v>13299</v>
      </c>
      <c r="J218" s="302">
        <f>TabIPW[[#This Row],[liczba mieszkańców w wieku 20-64]]/$K$1*$J$2</f>
        <v>3.2351990082271996E-5</v>
      </c>
      <c r="K218" s="27">
        <v>8022</v>
      </c>
      <c r="L218" s="302">
        <f>TabIPW[[#This Row],[iloczyn liczby mieszkańców i relacji przeciętnego miesięcznego wynagrodzenia brutto 
w danym powiecie do średniej krajowej]]/$M$1*$L$2</f>
        <v>1.2522014030531172E-4</v>
      </c>
      <c r="M218" s="27">
        <v>11383.944</v>
      </c>
      <c r="N218" s="302">
        <f>TabIPW[[#This Row],[liczba oddziałów w szkołach podstawowych]]/$O$1*$N$2</f>
        <v>9.6302921884317244E-5</v>
      </c>
      <c r="O218" s="27">
        <v>76</v>
      </c>
      <c r="P21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8.6380629860916946E-5</v>
      </c>
      <c r="Q218" s="27">
        <v>439</v>
      </c>
      <c r="R218" s="302">
        <f>TabIPW[[#This Row],[liczba gospodarstw domowych korzystających ze środowiskowej pomocy społecznej ]]/$S$1*$R$2</f>
        <v>1.0116545336477665E-4</v>
      </c>
      <c r="S218" s="27">
        <v>370</v>
      </c>
      <c r="T218" s="302">
        <f>TabIPW[[#This Row],[ilość wody dostarczonej i ścieków bytowych odprowadzonych siecią kanalizacyjną '[dam3']]]/$U$1*$T$2</f>
        <v>3.4593644048256775E-5</v>
      </c>
      <c r="U218" s="27">
        <v>847.69999999999993</v>
      </c>
      <c r="V218" s="302">
        <f>TabIPW[[#This Row],[iloczyn liczby mieszkańców i relacji przeciętnego miesięcznego wynagrodzenia brutto 
w danym powiecie do średniej krajowej2]]/$W$1*$V$2</f>
        <v>3.6522540922382583E-5</v>
      </c>
      <c r="W218" s="27">
        <f>TabIPW[[#This Row],[iloczyn liczby mieszkańców i relacji przeciętnego miesięcznego wynagrodzenia brutto 
w danym powiecie do średniej krajowej]]</f>
        <v>11383.944</v>
      </c>
    </row>
    <row r="219" spans="1:23" x14ac:dyDescent="0.3">
      <c r="A219" s="2" t="s">
        <v>10</v>
      </c>
      <c r="B219" s="2" t="s">
        <v>18</v>
      </c>
      <c r="C219" s="2" t="s">
        <v>30</v>
      </c>
      <c r="D219" s="2" t="s">
        <v>18</v>
      </c>
      <c r="E219" s="2" t="s">
        <v>15</v>
      </c>
      <c r="F219" s="17" t="str">
        <f>+Tabela1[[#This Row],[WK]]&amp;Tabela1[[#This Row],[PK]]&amp;Tabela1[[#This Row],[GK]]</f>
        <v>040704</v>
      </c>
      <c r="G219" s="2" t="s">
        <v>233</v>
      </c>
      <c r="H219" s="302">
        <f>TabIPW[[#This Row],[liczba mieszkańców ]]/$I$1*$H$2</f>
        <v>3.7955053339382273E-5</v>
      </c>
      <c r="I219" s="27">
        <v>11925</v>
      </c>
      <c r="J219" s="302">
        <f>TabIPW[[#This Row],[liczba mieszkańców w wieku 20-64]]/$K$1*$J$2</f>
        <v>2.9395868325814086E-5</v>
      </c>
      <c r="K219" s="27">
        <v>7289</v>
      </c>
      <c r="L219" s="302">
        <f>TabIPW[[#This Row],[iloczyn liczby mieszkańców i relacji przeciętnego miesięcznego wynagrodzenia brutto 
w danym powiecie do średniej krajowej]]/$M$1*$L$2</f>
        <v>1.1228289143099798E-4</v>
      </c>
      <c r="M219" s="27">
        <v>10207.799999999999</v>
      </c>
      <c r="N219" s="302">
        <f>TabIPW[[#This Row],[liczba oddziałów w szkołach podstawowych]]/$O$1*$N$2</f>
        <v>6.0822898032200362E-5</v>
      </c>
      <c r="O219" s="27">
        <v>48</v>
      </c>
      <c r="P21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5.2536738434771805E-5</v>
      </c>
      <c r="Q219" s="27">
        <v>267</v>
      </c>
      <c r="R219" s="302">
        <f>TabIPW[[#This Row],[liczba gospodarstw domowych korzystających ze środowiskowej pomocy społecznej ]]/$S$1*$R$2</f>
        <v>6.0152431730407734E-5</v>
      </c>
      <c r="S219" s="27">
        <v>220</v>
      </c>
      <c r="T219" s="302">
        <f>TabIPW[[#This Row],[ilość wody dostarczonej i ścieków bytowych odprowadzonych siecią kanalizacyjną '[dam3']]]/$U$1*$T$2</f>
        <v>2.7072576927702661E-5</v>
      </c>
      <c r="U219" s="27">
        <v>663.4</v>
      </c>
      <c r="V219" s="302">
        <f>TabIPW[[#This Row],[iloczyn liczby mieszkańców i relacji przeciętnego miesięcznego wynagrodzenia brutto 
w danym powiecie do średniej krajowej2]]/$W$1*$V$2</f>
        <v>3.2749176667374416E-5</v>
      </c>
      <c r="W219" s="27">
        <f>TabIPW[[#This Row],[iloczyn liczby mieszkańców i relacji przeciętnego miesięcznego wynagrodzenia brutto 
w danym powiecie do średniej krajowej]]</f>
        <v>10207.799999999999</v>
      </c>
    </row>
    <row r="220" spans="1:23" x14ac:dyDescent="0.3">
      <c r="A220" s="2" t="s">
        <v>10</v>
      </c>
      <c r="B220" s="2" t="s">
        <v>18</v>
      </c>
      <c r="C220" s="2" t="s">
        <v>30</v>
      </c>
      <c r="D220" s="2" t="s">
        <v>21</v>
      </c>
      <c r="E220" s="2" t="s">
        <v>19</v>
      </c>
      <c r="F220" s="17" t="str">
        <f>+Tabela1[[#This Row],[WK]]&amp;Tabela1[[#This Row],[PK]]&amp;Tabela1[[#This Row],[GK]]</f>
        <v>040705</v>
      </c>
      <c r="G220" s="2" t="s">
        <v>236</v>
      </c>
      <c r="H220" s="302">
        <f>TabIPW[[#This Row],[liczba mieszkańców ]]/$I$1*$H$2</f>
        <v>3.876030520477965E-5</v>
      </c>
      <c r="I220" s="27">
        <v>12178</v>
      </c>
      <c r="J220" s="302">
        <f>TabIPW[[#This Row],[liczba mieszkańców w wieku 20-64]]/$K$1*$J$2</f>
        <v>2.9758830069444663E-5</v>
      </c>
      <c r="K220" s="27">
        <v>7379</v>
      </c>
      <c r="L220" s="302">
        <f>TabIPW[[#This Row],[iloczyn liczby mieszkańców i relacji przeciętnego miesięcznego wynagrodzenia brutto 
w danym powiecie do średniej krajowej]]/$M$1*$L$2</f>
        <v>1.1466507772299315E-4</v>
      </c>
      <c r="M220" s="27">
        <v>10424.367999999999</v>
      </c>
      <c r="N220" s="302">
        <f>TabIPW[[#This Row],[liczba oddziałów w szkołach podstawowych]]/$O$1*$N$2</f>
        <v>6.9692903995229581E-5</v>
      </c>
      <c r="O220" s="27">
        <v>55</v>
      </c>
      <c r="P22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8.3822661322894339E-5</v>
      </c>
      <c r="Q220" s="27">
        <v>426</v>
      </c>
      <c r="R220" s="302">
        <f>TabIPW[[#This Row],[liczba gospodarstw domowych korzystających ze środowiskowej pomocy społecznej ]]/$S$1*$R$2</f>
        <v>8.0385522403363064E-5</v>
      </c>
      <c r="S220" s="27">
        <v>294</v>
      </c>
      <c r="T220" s="302">
        <f>TabIPW[[#This Row],[ilość wody dostarczonej i ścieków bytowych odprowadzonych siecią kanalizacyjną '[dam3']]]/$U$1*$T$2</f>
        <v>3.44140852021882E-5</v>
      </c>
      <c r="U220" s="27">
        <v>843.3</v>
      </c>
      <c r="V220" s="302">
        <f>TabIPW[[#This Row],[iloczyn liczby mieszkańców i relacji przeciętnego miesięcznego wynagrodzenia brutto 
w danym powiecie do średniej krajowej2]]/$W$1*$V$2</f>
        <v>3.3443981002539671E-5</v>
      </c>
      <c r="W220" s="27">
        <f>TabIPW[[#This Row],[iloczyn liczby mieszkańców i relacji przeciętnego miesięcznego wynagrodzenia brutto 
w danym powiecie do średniej krajowej]]</f>
        <v>10424.367999999999</v>
      </c>
    </row>
    <row r="221" spans="1:23" x14ac:dyDescent="0.3">
      <c r="A221" s="2" t="s">
        <v>10</v>
      </c>
      <c r="B221" s="2" t="s">
        <v>18</v>
      </c>
      <c r="C221" s="2" t="s">
        <v>30</v>
      </c>
      <c r="D221" s="2" t="s">
        <v>23</v>
      </c>
      <c r="E221" s="2" t="s">
        <v>19</v>
      </c>
      <c r="F221" s="17" t="str">
        <f>+Tabela1[[#This Row],[WK]]&amp;Tabela1[[#This Row],[PK]]&amp;Tabela1[[#This Row],[GK]]</f>
        <v>040706</v>
      </c>
      <c r="G221" s="2" t="s">
        <v>237</v>
      </c>
      <c r="H221" s="302">
        <f>TabIPW[[#This Row],[liczba mieszkańców ]]/$I$1*$H$2</f>
        <v>5.5154978559174461E-5</v>
      </c>
      <c r="I221" s="27">
        <v>17329</v>
      </c>
      <c r="J221" s="302">
        <f>TabIPW[[#This Row],[liczba mieszkańców w wieku 20-64]]/$K$1*$J$2</f>
        <v>4.1615580361376809E-5</v>
      </c>
      <c r="K221" s="27">
        <v>10319</v>
      </c>
      <c r="L221" s="302">
        <f>TabIPW[[#This Row],[iloczyn liczby mieszkańców i relacji przeciętnego miesięcznego wynagrodzenia brutto 
w danym powiecie do średniej krajowej]]/$M$1*$L$2</f>
        <v>1.6316563736752738E-4</v>
      </c>
      <c r="M221" s="27">
        <v>14833.624</v>
      </c>
      <c r="N221" s="302">
        <f>TabIPW[[#This Row],[liczba oddziałów w szkołach podstawowych]]/$O$1*$N$2</f>
        <v>1.0644007155635064E-4</v>
      </c>
      <c r="O221" s="27">
        <v>84</v>
      </c>
      <c r="P22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1.0900881308188605E-4</v>
      </c>
      <c r="Q221" s="27">
        <v>554</v>
      </c>
      <c r="R221" s="302">
        <f>TabIPW[[#This Row],[liczba gospodarstw domowych korzystających ze środowiskowej pomocy społecznej ]]/$S$1*$R$2</f>
        <v>8.2572883557196071E-5</v>
      </c>
      <c r="S221" s="27">
        <v>302</v>
      </c>
      <c r="T221" s="302">
        <f>TabIPW[[#This Row],[ilość wody dostarczonej i ścieków bytowych odprowadzonych siecią kanalizacyjną '[dam3']]]/$U$1*$T$2</f>
        <v>5.8054639640261991E-5</v>
      </c>
      <c r="U221" s="27">
        <v>1422.6</v>
      </c>
      <c r="V221" s="302">
        <f>TabIPW[[#This Row],[iloczyn liczby mieszkańców i relacji przeciętnego miesięcznego wynagrodzenia brutto 
w danym powiecie do średniej krajowej2]]/$W$1*$V$2</f>
        <v>4.7589977565528825E-5</v>
      </c>
      <c r="W221" s="27">
        <f>TabIPW[[#This Row],[iloczyn liczby mieszkańców i relacji przeciętnego miesięcznego wynagrodzenia brutto 
w danym powiecie do średniej krajowej]]</f>
        <v>14833.624</v>
      </c>
    </row>
    <row r="222" spans="1:23" x14ac:dyDescent="0.3">
      <c r="A222" s="2" t="s">
        <v>10</v>
      </c>
      <c r="B222" s="2" t="s">
        <v>18</v>
      </c>
      <c r="C222" s="2" t="s">
        <v>30</v>
      </c>
      <c r="D222" s="2" t="s">
        <v>30</v>
      </c>
      <c r="E222" s="2" t="s">
        <v>19</v>
      </c>
      <c r="F222" s="17" t="str">
        <f>+Tabela1[[#This Row],[WK]]&amp;Tabela1[[#This Row],[PK]]&amp;Tabela1[[#This Row],[GK]]</f>
        <v>040707</v>
      </c>
      <c r="G222" s="2" t="s">
        <v>238</v>
      </c>
      <c r="H222" s="302">
        <f>TabIPW[[#This Row],[liczba mieszkańców ]]/$I$1*$H$2</f>
        <v>2.8495731031236014E-5</v>
      </c>
      <c r="I222" s="27">
        <v>8953</v>
      </c>
      <c r="J222" s="302">
        <f>TabIPW[[#This Row],[liczba mieszkańców w wieku 20-64]]/$K$1*$J$2</f>
        <v>2.168494772779563E-5</v>
      </c>
      <c r="K222" s="27">
        <v>5377</v>
      </c>
      <c r="L222" s="302">
        <f>TabIPW[[#This Row],[iloczyn liczby mieszkańców i relacji przeciętnego miesięcznego wynagrodzenia brutto 
w danym powiecie do średniej krajowej]]/$M$1*$L$2</f>
        <v>8.4299264317125764E-5</v>
      </c>
      <c r="M222" s="27">
        <v>7663.7679999999991</v>
      </c>
      <c r="N222" s="302">
        <f>TabIPW[[#This Row],[liczba oddziałów w szkołach podstawowych]]/$O$1*$N$2</f>
        <v>4.561717352415027E-5</v>
      </c>
      <c r="O222" s="27">
        <v>36</v>
      </c>
      <c r="P22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5.5094706972794398E-5</v>
      </c>
      <c r="Q222" s="27">
        <v>280</v>
      </c>
      <c r="R222" s="302">
        <f>TabIPW[[#This Row],[liczba gospodarstw domowych korzystających ze środowiskowej pomocy społecznej ]]/$S$1*$R$2</f>
        <v>7.4643699374551419E-5</v>
      </c>
      <c r="S222" s="27">
        <v>273</v>
      </c>
      <c r="T222" s="302">
        <f>TabIPW[[#This Row],[ilość wody dostarczonej i ścieków bytowych odprowadzonych siecią kanalizacyjną '[dam3']]]/$U$1*$T$2</f>
        <v>2.1306289439182334E-5</v>
      </c>
      <c r="U222" s="27">
        <v>522.1</v>
      </c>
      <c r="V222" s="302">
        <f>TabIPW[[#This Row],[iloczyn liczby mieszkańców i relacji przeciętnego miesięcznego wynagrodzenia brutto 
w danym powiecie do średniej krajowej2]]/$W$1*$V$2</f>
        <v>2.4587285425828352E-5</v>
      </c>
      <c r="W222" s="27">
        <f>TabIPW[[#This Row],[iloczyn liczby mieszkańców i relacji przeciętnego miesięcznego wynagrodzenia brutto 
w danym powiecie do średniej krajowej]]</f>
        <v>7663.7679999999991</v>
      </c>
    </row>
    <row r="223" spans="1:23" x14ac:dyDescent="0.3">
      <c r="A223" s="2" t="s">
        <v>10</v>
      </c>
      <c r="B223" s="2" t="s">
        <v>18</v>
      </c>
      <c r="C223" s="2" t="s">
        <v>30</v>
      </c>
      <c r="D223" s="2" t="s">
        <v>54</v>
      </c>
      <c r="E223" s="2" t="s">
        <v>15</v>
      </c>
      <c r="F223" s="17" t="str">
        <f>+Tabela1[[#This Row],[WK]]&amp;Tabela1[[#This Row],[PK]]&amp;Tabela1[[#This Row],[GK]]</f>
        <v>040708</v>
      </c>
      <c r="G223" s="2" t="s">
        <v>239</v>
      </c>
      <c r="H223" s="302">
        <f>TabIPW[[#This Row],[liczba mieszkańców ]]/$I$1*$H$2</f>
        <v>1.3807045818552645E-5</v>
      </c>
      <c r="I223" s="27">
        <v>4338</v>
      </c>
      <c r="J223" s="302">
        <f>TabIPW[[#This Row],[liczba mieszkańców w wieku 20-64]]/$K$1*$J$2</f>
        <v>1.0703338528839427E-5</v>
      </c>
      <c r="K223" s="27">
        <v>2654</v>
      </c>
      <c r="L223" s="302">
        <f>TabIPW[[#This Row],[iloczyn liczby mieszkańców i relacji przeciętnego miesięcznego wynagrodzenia brutto 
w danym powiecie do średniej krajowej]]/$M$1*$L$2</f>
        <v>4.0845549939427194E-5</v>
      </c>
      <c r="M223" s="27">
        <v>3713.328</v>
      </c>
      <c r="N223" s="302">
        <f>TabIPW[[#This Row],[liczba oddziałów w szkołach podstawowych]]/$O$1*$N$2</f>
        <v>2.661001788908766E-5</v>
      </c>
      <c r="O223" s="27">
        <v>21</v>
      </c>
      <c r="P22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2.1054048736032146E-5</v>
      </c>
      <c r="Q223" s="27">
        <v>107</v>
      </c>
      <c r="R223" s="302">
        <f>TabIPW[[#This Row],[liczba gospodarstw domowych korzystających ze środowiskowej pomocy społecznej ]]/$S$1*$R$2</f>
        <v>2.8982535288287364E-5</v>
      </c>
      <c r="S223" s="27">
        <v>106</v>
      </c>
      <c r="T223" s="302">
        <f>TabIPW[[#This Row],[ilość wody dostarczonej i ścieków bytowych odprowadzonych siecią kanalizacyjną '[dam3']]]/$U$1*$T$2</f>
        <v>2.5501437024602642E-5</v>
      </c>
      <c r="U223" s="27">
        <v>624.9</v>
      </c>
      <c r="V223" s="302">
        <f>TabIPW[[#This Row],[iloczyn liczby mieszkańców i relacji przeciętnego miesięcznego wynagrodzenia brutto 
w danym powiecie do średniej krajowej2]]/$W$1*$V$2</f>
        <v>1.19132853989996E-5</v>
      </c>
      <c r="W223" s="27">
        <f>TabIPW[[#This Row],[iloczyn liczby mieszkańców i relacji przeciętnego miesięcznego wynagrodzenia brutto 
w danym powiecie do średniej krajowej]]</f>
        <v>3713.328</v>
      </c>
    </row>
    <row r="224" spans="1:23" x14ac:dyDescent="0.3">
      <c r="A224" s="2" t="s">
        <v>10</v>
      </c>
      <c r="B224" s="2" t="s">
        <v>18</v>
      </c>
      <c r="C224" s="2" t="s">
        <v>30</v>
      </c>
      <c r="D224" s="2" t="s">
        <v>56</v>
      </c>
      <c r="E224" s="2" t="s">
        <v>15</v>
      </c>
      <c r="F224" s="17" t="str">
        <f>+Tabela1[[#This Row],[WK]]&amp;Tabela1[[#This Row],[PK]]&amp;Tabela1[[#This Row],[GK]]</f>
        <v>040709</v>
      </c>
      <c r="G224" s="2" t="s">
        <v>240</v>
      </c>
      <c r="H224" s="302">
        <f>TabIPW[[#This Row],[liczba mieszkańców ]]/$I$1*$H$2</f>
        <v>2.7954652702708132E-5</v>
      </c>
      <c r="I224" s="27">
        <v>8783</v>
      </c>
      <c r="J224" s="302">
        <f>TabIPW[[#This Row],[liczba mieszkańców w wieku 20-64]]/$K$1*$J$2</f>
        <v>2.1527664305555713E-5</v>
      </c>
      <c r="K224" s="27">
        <v>5338</v>
      </c>
      <c r="L224" s="302">
        <f>TabIPW[[#This Row],[iloczyn liczby mieszkańców i relacji przeciętnego miesięcznego wynagrodzenia brutto 
w danym powiecie do średniej krajowej]]/$M$1*$L$2</f>
        <v>8.2698585781002535E-5</v>
      </c>
      <c r="M224" s="27">
        <v>7518.2479999999996</v>
      </c>
      <c r="N224" s="302">
        <f>TabIPW[[#This Row],[liczba oddziałów w szkołach podstawowych]]/$O$1*$N$2</f>
        <v>5.9555754323196186E-5</v>
      </c>
      <c r="O224" s="27">
        <v>47</v>
      </c>
      <c r="P22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5.7455908700199876E-5</v>
      </c>
      <c r="Q224" s="27">
        <v>292</v>
      </c>
      <c r="R224" s="302">
        <f>TabIPW[[#This Row],[liczba gospodarstw domowych korzystających ze środowiskowej pomocy społecznej ]]/$S$1*$R$2</f>
        <v>5.1949827403533952E-5</v>
      </c>
      <c r="S224" s="27">
        <v>190</v>
      </c>
      <c r="T224" s="302">
        <f>TabIPW[[#This Row],[ilość wody dostarczonej i ścieków bytowych odprowadzonych siecią kanalizacyjną '[dam3']]]/$U$1*$T$2</f>
        <v>2.2534635181605987E-5</v>
      </c>
      <c r="U224" s="27">
        <v>552.20000000000005</v>
      </c>
      <c r="V224" s="302">
        <f>TabIPW[[#This Row],[iloczyn liczby mieszkańców i relacji przeciętnego miesięcznego wynagrodzenia brutto 
w danym powiecie do średniej krajowej2]]/$W$1*$V$2</f>
        <v>2.4120420852792407E-5</v>
      </c>
      <c r="W224" s="27">
        <f>TabIPW[[#This Row],[iloczyn liczby mieszkańców i relacji przeciętnego miesięcznego wynagrodzenia brutto 
w danym powiecie do średniej krajowej]]</f>
        <v>7518.2479999999996</v>
      </c>
    </row>
    <row r="225" spans="1:23" x14ac:dyDescent="0.3">
      <c r="A225" s="2" t="s">
        <v>10</v>
      </c>
      <c r="B225" s="2" t="s">
        <v>18</v>
      </c>
      <c r="C225" s="2" t="s">
        <v>54</v>
      </c>
      <c r="D225" s="2" t="s">
        <v>12</v>
      </c>
      <c r="E225" s="2" t="s">
        <v>13</v>
      </c>
      <c r="F225" s="17" t="str">
        <f>+Tabela1[[#This Row],[WK]]&amp;Tabela1[[#This Row],[PK]]&amp;Tabela1[[#This Row],[GK]]</f>
        <v>040801</v>
      </c>
      <c r="G225" s="2" t="s">
        <v>241</v>
      </c>
      <c r="H225" s="302">
        <f>TabIPW[[#This Row],[liczba mieszkańców ]]/$I$1*$H$2</f>
        <v>4.1984495480066376E-5</v>
      </c>
      <c r="I225" s="27">
        <v>13191</v>
      </c>
      <c r="J225" s="302">
        <f>TabIPW[[#This Row],[liczba mieszkańców w wieku 20-64]]/$K$1*$J$2</f>
        <v>3.1440552814933001E-5</v>
      </c>
      <c r="K225" s="27">
        <v>7796</v>
      </c>
      <c r="L225" s="302">
        <f>TabIPW[[#This Row],[iloczyn liczby mieszkańców i relacji przeciętnego miesięcznego wynagrodzenia brutto 
w danym powiecie do średniej krajowej]]/$M$1*$L$2</f>
        <v>1.1259545933425857E-4</v>
      </c>
      <c r="M225" s="27">
        <v>10236.216</v>
      </c>
      <c r="N225" s="302">
        <f>TabIPW[[#This Row],[liczba oddziałów w szkołach podstawowych]]/$O$1*$N$2</f>
        <v>1.2544722719141325E-4</v>
      </c>
      <c r="O225" s="27">
        <v>99</v>
      </c>
      <c r="P22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1.170762523171881E-4</v>
      </c>
      <c r="Q225" s="27">
        <v>595</v>
      </c>
      <c r="R225" s="302">
        <f>TabIPW[[#This Row],[liczba gospodarstw domowych korzystających ze środowiskowej pomocy społecznej ]]/$S$1*$R$2</f>
        <v>2.1736901466215522E-4</v>
      </c>
      <c r="S225" s="27">
        <v>795</v>
      </c>
      <c r="T225" s="302">
        <f>TabIPW[[#This Row],[ilość wody dostarczonej i ścieków bytowych odprowadzonych siecią kanalizacyjną '[dam3']]]/$U$1*$T$2</f>
        <v>3.6968717875800189E-5</v>
      </c>
      <c r="U225" s="27">
        <v>905.90000000000009</v>
      </c>
      <c r="V225" s="302">
        <f>TabIPW[[#This Row],[iloczyn liczby mieszkańców i relacji przeciętnego miesięcznego wynagrodzenia brutto 
w danym powiecie do średniej krajowej2]]/$W$1*$V$2</f>
        <v>3.2840342305825419E-5</v>
      </c>
      <c r="W225" s="27">
        <f>TabIPW[[#This Row],[iloczyn liczby mieszkańców i relacji przeciętnego miesięcznego wynagrodzenia brutto 
w danym powiecie do średniej krajowej]]</f>
        <v>10236.216</v>
      </c>
    </row>
    <row r="226" spans="1:23" x14ac:dyDescent="0.3">
      <c r="A226" s="2" t="s">
        <v>10</v>
      </c>
      <c r="B226" s="2" t="s">
        <v>18</v>
      </c>
      <c r="C226" s="2" t="s">
        <v>54</v>
      </c>
      <c r="D226" s="2" t="s">
        <v>11</v>
      </c>
      <c r="E226" s="2" t="s">
        <v>15</v>
      </c>
      <c r="F226" s="17" t="str">
        <f>+Tabela1[[#This Row],[WK]]&amp;Tabela1[[#This Row],[PK]]&amp;Tabela1[[#This Row],[GK]]</f>
        <v>040802</v>
      </c>
      <c r="G226" s="2" t="s">
        <v>242</v>
      </c>
      <c r="H226" s="302">
        <f>TabIPW[[#This Row],[liczba mieszkańców ]]/$I$1*$H$2</f>
        <v>9.3733863383212399E-6</v>
      </c>
      <c r="I226" s="27">
        <v>2945</v>
      </c>
      <c r="J226" s="302">
        <f>TabIPW[[#This Row],[liczba mieszkańców w wieku 20-64]]/$K$1*$J$2</f>
        <v>7.4286170196391206E-6</v>
      </c>
      <c r="K226" s="27">
        <v>1842</v>
      </c>
      <c r="L226" s="302">
        <f>TabIPW[[#This Row],[iloczyn liczby mieszkańców i relacji przeciętnego miesięcznego wynagrodzenia brutto 
w danym powiecie do średniej krajowej]]/$M$1*$L$2</f>
        <v>2.5137868830216922E-5</v>
      </c>
      <c r="M226" s="27">
        <v>2285.3199999999997</v>
      </c>
      <c r="N226" s="302">
        <f>TabIPW[[#This Row],[liczba oddziałów w szkołach podstawowych]]/$O$1*$N$2</f>
        <v>1.520572450805009E-5</v>
      </c>
      <c r="O226" s="27">
        <v>12</v>
      </c>
      <c r="P22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2.5382918569608847E-5</v>
      </c>
      <c r="Q226" s="27">
        <v>129</v>
      </c>
      <c r="R226" s="302">
        <f>TabIPW[[#This Row],[liczba gospodarstw domowych korzystających ze środowiskowej pomocy społecznej ]]/$S$1*$R$2</f>
        <v>4.5387743942034926E-5</v>
      </c>
      <c r="S226" s="27">
        <v>166</v>
      </c>
      <c r="T226" s="302">
        <f>TabIPW[[#This Row],[ilość wody dostarczonej i ścieków bytowych odprowadzonych siecią kanalizacyjną '[dam3']]]/$U$1*$T$2</f>
        <v>6.0397066404883843E-6</v>
      </c>
      <c r="U226" s="27">
        <v>148</v>
      </c>
      <c r="V226" s="302">
        <f>TabIPW[[#This Row],[iloczyn liczby mieszkańców i relacji przeciętnego miesięcznego wynagrodzenia brutto 
w danym powiecie do średniej krajowej2]]/$W$1*$V$2</f>
        <v>7.3318784088132699E-6</v>
      </c>
      <c r="W226" s="27">
        <f>TabIPW[[#This Row],[iloczyn liczby mieszkańców i relacji przeciętnego miesięcznego wynagrodzenia brutto 
w danym powiecie do średniej krajowej]]</f>
        <v>2285.3199999999997</v>
      </c>
    </row>
    <row r="227" spans="1:23" x14ac:dyDescent="0.3">
      <c r="A227" s="2" t="s">
        <v>10</v>
      </c>
      <c r="B227" s="2" t="s">
        <v>18</v>
      </c>
      <c r="C227" s="2" t="s">
        <v>54</v>
      </c>
      <c r="D227" s="2" t="s">
        <v>16</v>
      </c>
      <c r="E227" s="2" t="s">
        <v>15</v>
      </c>
      <c r="F227" s="17" t="str">
        <f>+Tabela1[[#This Row],[WK]]&amp;Tabela1[[#This Row],[PK]]&amp;Tabela1[[#This Row],[GK]]</f>
        <v>040803</v>
      </c>
      <c r="G227" s="2" t="s">
        <v>243</v>
      </c>
      <c r="H227" s="302">
        <f>TabIPW[[#This Row],[liczba mieszkańców ]]/$I$1*$H$2</f>
        <v>8.5681344729238646E-6</v>
      </c>
      <c r="I227" s="27">
        <v>2692</v>
      </c>
      <c r="J227" s="302">
        <f>TabIPW[[#This Row],[liczba mieszkańców w wieku 20-64]]/$K$1*$J$2</f>
        <v>6.484916486199623E-6</v>
      </c>
      <c r="K227" s="27">
        <v>1608</v>
      </c>
      <c r="L227" s="302">
        <f>TabIPW[[#This Row],[iloczyn liczby mieszkańców i relacji przeciętnego miesięcznego wynagrodzenia brutto 
w danym powiecie do średniej krajowej]]/$M$1*$L$2</f>
        <v>2.297831677111849E-5</v>
      </c>
      <c r="M227" s="27">
        <v>2088.9919999999997</v>
      </c>
      <c r="N227" s="302">
        <f>TabIPW[[#This Row],[liczba oddziałów w szkołach podstawowych]]/$O$1*$N$2</f>
        <v>1.2671437090041742E-5</v>
      </c>
      <c r="O227" s="27">
        <v>10</v>
      </c>
      <c r="P22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1.5741344849369828E-5</v>
      </c>
      <c r="Q227" s="27">
        <v>80</v>
      </c>
      <c r="R227" s="302">
        <f>TabIPW[[#This Row],[liczba gospodarstw domowych korzystających ze środowiskowej pomocy społecznej ]]/$S$1*$R$2</f>
        <v>2.4060972692163095E-5</v>
      </c>
      <c r="S227" s="27">
        <v>88</v>
      </c>
      <c r="T227" s="302">
        <f>TabIPW[[#This Row],[ilość wody dostarczonej i ścieków bytowych odprowadzonych siecią kanalizacyjną '[dam3']]]/$U$1*$T$2</f>
        <v>6.9089346907748889E-6</v>
      </c>
      <c r="U227" s="27">
        <v>169.3</v>
      </c>
      <c r="V227" s="302">
        <f>TabIPW[[#This Row],[iloczyn liczby mieszkańców i relacji przeciętnego miesięcznego wynagrodzenia brutto 
w danym powiecie do średniej krajowej2]]/$W$1*$V$2</f>
        <v>6.7020090582428935E-6</v>
      </c>
      <c r="W227" s="27">
        <f>TabIPW[[#This Row],[iloczyn liczby mieszkańców i relacji przeciętnego miesięcznego wynagrodzenia brutto 
w danym powiecie do średniej krajowej]]</f>
        <v>2088.9919999999997</v>
      </c>
    </row>
    <row r="228" spans="1:23" x14ac:dyDescent="0.3">
      <c r="A228" s="2" t="s">
        <v>10</v>
      </c>
      <c r="B228" s="2" t="s">
        <v>18</v>
      </c>
      <c r="C228" s="2" t="s">
        <v>54</v>
      </c>
      <c r="D228" s="2" t="s">
        <v>18</v>
      </c>
      <c r="E228" s="2" t="s">
        <v>19</v>
      </c>
      <c r="F228" s="17" t="str">
        <f>+Tabela1[[#This Row],[WK]]&amp;Tabela1[[#This Row],[PK]]&amp;Tabela1[[#This Row],[GK]]</f>
        <v>040804</v>
      </c>
      <c r="G228" s="2" t="s">
        <v>244</v>
      </c>
      <c r="H228" s="302">
        <f>TabIPW[[#This Row],[liczba mieszkańców ]]/$I$1*$H$2</f>
        <v>2.2012339529993105E-5</v>
      </c>
      <c r="I228" s="27">
        <v>6916</v>
      </c>
      <c r="J228" s="302">
        <f>TabIPW[[#This Row],[liczba mieszkańców w wieku 20-64]]/$K$1*$J$2</f>
        <v>1.6813194546620787E-5</v>
      </c>
      <c r="K228" s="27">
        <v>4169</v>
      </c>
      <c r="L228" s="302">
        <f>TabIPW[[#This Row],[iloczyn liczby mieszkańców i relacji przeciętnego miesięcznego wynagrodzenia brutto 
w danym powiecie do średniej krajowej]]/$M$1*$L$2</f>
        <v>5.9033446801283616E-5</v>
      </c>
      <c r="M228" s="27">
        <v>5366.8159999999998</v>
      </c>
      <c r="N228" s="302">
        <f>TabIPW[[#This Row],[liczba oddziałów w szkołach podstawowych]]/$O$1*$N$2</f>
        <v>4.6884317233154453E-5</v>
      </c>
      <c r="O228" s="27">
        <v>37</v>
      </c>
      <c r="P22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5.9620343616988225E-5</v>
      </c>
      <c r="Q228" s="27">
        <v>303</v>
      </c>
      <c r="R228" s="302">
        <f>TabIPW[[#This Row],[liczba gospodarstw domowych korzystających ze środowiskowej pomocy społecznej ]]/$S$1*$R$2</f>
        <v>1.1182883898971256E-4</v>
      </c>
      <c r="S228" s="27">
        <v>409</v>
      </c>
      <c r="T228" s="302">
        <f>TabIPW[[#This Row],[ilość wody dostarczonej i ścieków bytowych odprowadzonych siecią kanalizacyjną '[dam3']]]/$U$1*$T$2</f>
        <v>1.2842538376768205E-5</v>
      </c>
      <c r="U228" s="27">
        <v>314.7</v>
      </c>
      <c r="V228" s="302">
        <f>TabIPW[[#This Row],[iloczyn liczby mieszkańców i relacji przeciętnego miesięcznego wynagrodzenia brutto 
w danym powiecie do średniej krajowej2]]/$W$1*$V$2</f>
        <v>1.7218088650374392E-5</v>
      </c>
      <c r="W228" s="27">
        <f>TabIPW[[#This Row],[iloczyn liczby mieszkańców i relacji przeciętnego miesięcznego wynagrodzenia brutto 
w danym powiecie do średniej krajowej]]</f>
        <v>5366.8159999999998</v>
      </c>
    </row>
    <row r="229" spans="1:23" x14ac:dyDescent="0.3">
      <c r="A229" s="2" t="s">
        <v>10</v>
      </c>
      <c r="B229" s="2" t="s">
        <v>18</v>
      </c>
      <c r="C229" s="2" t="s">
        <v>54</v>
      </c>
      <c r="D229" s="2" t="s">
        <v>21</v>
      </c>
      <c r="E229" s="2" t="s">
        <v>15</v>
      </c>
      <c r="F229" s="17" t="str">
        <f>+Tabela1[[#This Row],[WK]]&amp;Tabela1[[#This Row],[PK]]&amp;Tabela1[[#This Row],[GK]]</f>
        <v>040805</v>
      </c>
      <c r="G229" s="2" t="s">
        <v>245</v>
      </c>
      <c r="H229" s="302">
        <f>TabIPW[[#This Row],[liczba mieszkańców ]]/$I$1*$H$2</f>
        <v>2.0790139070259536E-5</v>
      </c>
      <c r="I229" s="27">
        <v>6532</v>
      </c>
      <c r="J229" s="302">
        <f>TabIPW[[#This Row],[liczba mieszkańców w wieku 20-64]]/$K$1*$J$2</f>
        <v>1.6131633050247817E-5</v>
      </c>
      <c r="K229" s="27">
        <v>4000</v>
      </c>
      <c r="L229" s="302">
        <f>TabIPW[[#This Row],[iloczyn liczby mieszkańców i relacji przeciętnego miesięcznego wynagrodzenia brutto 
w danym powiecie do średniej krajowej]]/$M$1*$L$2</f>
        <v>5.5755707707632234E-5</v>
      </c>
      <c r="M229" s="27">
        <v>5068.8319999999994</v>
      </c>
      <c r="N229" s="302">
        <f>TabIPW[[#This Row],[liczba oddziałów w szkołach podstawowych]]/$O$1*$N$2</f>
        <v>4.9418604651162791E-5</v>
      </c>
      <c r="O229" s="27">
        <v>39</v>
      </c>
      <c r="P22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5.0175536707366335E-5</v>
      </c>
      <c r="Q229" s="27">
        <v>255</v>
      </c>
      <c r="R229" s="302">
        <f>TabIPW[[#This Row],[liczba gospodarstw domowych korzystających ze środowiskowej pomocy społecznej ]]/$S$1*$R$2</f>
        <v>9.7610991489798014E-5</v>
      </c>
      <c r="S229" s="27">
        <v>357</v>
      </c>
      <c r="T229" s="302">
        <f>TabIPW[[#This Row],[ilość wody dostarczonej i ścieków bytowych odprowadzonych siecią kanalizacyjną '[dam3']]]/$U$1*$T$2</f>
        <v>2.0743127603785443E-5</v>
      </c>
      <c r="U229" s="27">
        <v>508.3</v>
      </c>
      <c r="V229" s="302">
        <f>TabIPW[[#This Row],[iloczyn liczby mieszkańców i relacji przeciętnego miesięcznego wynagrodzenia brutto 
w danym powiecie do średniej krajowej2]]/$W$1*$V$2</f>
        <v>1.626208141472607E-5</v>
      </c>
      <c r="W229" s="27">
        <f>TabIPW[[#This Row],[iloczyn liczby mieszkańców i relacji przeciętnego miesięcznego wynagrodzenia brutto 
w danym powiecie do średniej krajowej]]</f>
        <v>5068.8319999999994</v>
      </c>
    </row>
    <row r="230" spans="1:23" x14ac:dyDescent="0.3">
      <c r="A230" s="2" t="s">
        <v>10</v>
      </c>
      <c r="B230" s="2" t="s">
        <v>18</v>
      </c>
      <c r="C230" s="2" t="s">
        <v>54</v>
      </c>
      <c r="D230" s="2" t="s">
        <v>23</v>
      </c>
      <c r="E230" s="2" t="s">
        <v>15</v>
      </c>
      <c r="F230" s="17" t="str">
        <f>+Tabela1[[#This Row],[WK]]&amp;Tabela1[[#This Row],[PK]]&amp;Tabela1[[#This Row],[GK]]</f>
        <v>040806</v>
      </c>
      <c r="G230" s="2" t="s">
        <v>241</v>
      </c>
      <c r="H230" s="302">
        <f>TabIPW[[#This Row],[liczba mieszkańców ]]/$I$1*$H$2</f>
        <v>3.6217237060698602E-5</v>
      </c>
      <c r="I230" s="27">
        <v>11379</v>
      </c>
      <c r="J230" s="302">
        <f>TabIPW[[#This Row],[liczba mieszkańców w wieku 20-64]]/$K$1*$J$2</f>
        <v>2.8319081819710046E-5</v>
      </c>
      <c r="K230" s="27">
        <v>7022</v>
      </c>
      <c r="L230" s="302">
        <f>TabIPW[[#This Row],[iloczyn liczby mieszkańców i relacji przeciętnego miesięcznego wynagrodzenia brutto 
w danym powiecie do średniej krajowej]]/$M$1*$L$2</f>
        <v>9.712862798609113E-5</v>
      </c>
      <c r="M230" s="27">
        <v>8830.1039999999994</v>
      </c>
      <c r="N230" s="302">
        <f>TabIPW[[#This Row],[liczba oddziałów w szkołach podstawowych]]/$O$1*$N$2</f>
        <v>6.9692903995229581E-5</v>
      </c>
      <c r="O230" s="27">
        <v>55</v>
      </c>
      <c r="P23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5.4701173351560147E-5</v>
      </c>
      <c r="Q230" s="27">
        <v>278</v>
      </c>
      <c r="R230" s="302">
        <f>TabIPW[[#This Row],[liczba gospodarstw domowych korzystających ze środowiskowej pomocy społecznej ]]/$S$1*$R$2</f>
        <v>7.0542397211114535E-5</v>
      </c>
      <c r="S230" s="27">
        <v>258</v>
      </c>
      <c r="T230" s="302">
        <f>TabIPW[[#This Row],[ilość wody dostarczonej i ścieków bytowych odprowadzonych siecią kanalizacyjną '[dam3']]]/$U$1*$T$2</f>
        <v>2.4024157427402107E-5</v>
      </c>
      <c r="U230" s="27">
        <v>588.70000000000005</v>
      </c>
      <c r="V230" s="302">
        <f>TabIPW[[#This Row],[iloczyn liczby mieszkańców i relacji przeciętnego miesięcznego wynagrodzenia brutto 
w danym powiecie do średniej krajowej2]]/$W$1*$V$2</f>
        <v>2.8329183162609916E-5</v>
      </c>
      <c r="W230" s="27">
        <f>TabIPW[[#This Row],[iloczyn liczby mieszkańców i relacji przeciętnego miesięcznego wynagrodzenia brutto 
w danym powiecie do średniej krajowej]]</f>
        <v>8830.1039999999994</v>
      </c>
    </row>
    <row r="231" spans="1:23" x14ac:dyDescent="0.3">
      <c r="A231" s="2" t="s">
        <v>10</v>
      </c>
      <c r="B231" s="2" t="s">
        <v>18</v>
      </c>
      <c r="C231" s="2" t="s">
        <v>54</v>
      </c>
      <c r="D231" s="2" t="s">
        <v>30</v>
      </c>
      <c r="E231" s="2" t="s">
        <v>19</v>
      </c>
      <c r="F231" s="17" t="str">
        <f>+Tabela1[[#This Row],[WK]]&amp;Tabela1[[#This Row],[PK]]&amp;Tabela1[[#This Row],[GK]]</f>
        <v>040807</v>
      </c>
      <c r="G231" s="2" t="s">
        <v>246</v>
      </c>
      <c r="H231" s="302">
        <f>TabIPW[[#This Row],[liczba mieszkańców ]]/$I$1*$H$2</f>
        <v>2.2047350480662556E-5</v>
      </c>
      <c r="I231" s="27">
        <v>6927</v>
      </c>
      <c r="J231" s="302">
        <f>TabIPW[[#This Row],[liczba mieszkańców w wieku 20-64]]/$K$1*$J$2</f>
        <v>1.6700273115269054E-5</v>
      </c>
      <c r="K231" s="27">
        <v>4141</v>
      </c>
      <c r="L231" s="302">
        <f>TabIPW[[#This Row],[iloczyn liczby mieszkańców i relacji przeciętnego miesięcznego wynagrodzenia brutto 
w danym powiecie do średniej krajowej]]/$M$1*$L$2</f>
        <v>5.9127340369070498E-5</v>
      </c>
      <c r="M231" s="27">
        <v>5375.3519999999999</v>
      </c>
      <c r="N231" s="302">
        <f>TabIPW[[#This Row],[liczba oddziałów w szkołach podstawowych]]/$O$1*$N$2</f>
        <v>5.7021466905187834E-5</v>
      </c>
      <c r="O231" s="27">
        <v>45</v>
      </c>
      <c r="P23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5.3717339298474544E-5</v>
      </c>
      <c r="Q231" s="27">
        <v>273</v>
      </c>
      <c r="R231" s="302">
        <f>TabIPW[[#This Row],[liczba gospodarstw domowych korzystających ze środowiskowej pomocy społecznej ]]/$S$1*$R$2</f>
        <v>7.7651320961071813E-5</v>
      </c>
      <c r="S231" s="27">
        <v>284</v>
      </c>
      <c r="T231" s="302">
        <f>TabIPW[[#This Row],[ilość wody dostarczonej i ścieków bytowych odprowadzonych siecią kanalizacyjną '[dam3']]]/$U$1*$T$2</f>
        <v>2.5370848772916411E-5</v>
      </c>
      <c r="U231" s="27">
        <v>621.70000000000005</v>
      </c>
      <c r="V231" s="302">
        <f>TabIPW[[#This Row],[iloczyn liczby mieszkańców i relacji przeciętnego miesięcznego wynagrodzenia brutto 
w danym powiecie do średniej krajowej2]]/$W$1*$V$2</f>
        <v>1.7245474274312232E-5</v>
      </c>
      <c r="W231" s="27">
        <f>TabIPW[[#This Row],[iloczyn liczby mieszkańców i relacji przeciętnego miesięcznego wynagrodzenia brutto 
w danym powiecie do średniej krajowej]]</f>
        <v>5375.3519999999999</v>
      </c>
    </row>
    <row r="232" spans="1:23" x14ac:dyDescent="0.3">
      <c r="A232" s="2" t="s">
        <v>10</v>
      </c>
      <c r="B232" s="2" t="s">
        <v>18</v>
      </c>
      <c r="C232" s="2" t="s">
        <v>54</v>
      </c>
      <c r="D232" s="2" t="s">
        <v>54</v>
      </c>
      <c r="E232" s="2" t="s">
        <v>15</v>
      </c>
      <c r="F232" s="17" t="str">
        <f>+Tabela1[[#This Row],[WK]]&amp;Tabela1[[#This Row],[PK]]&amp;Tabela1[[#This Row],[GK]]</f>
        <v>040808</v>
      </c>
      <c r="G232" s="2" t="s">
        <v>247</v>
      </c>
      <c r="H232" s="302">
        <f>TabIPW[[#This Row],[liczba mieszkańców ]]/$I$1*$H$2</f>
        <v>1.3892981788377663E-5</v>
      </c>
      <c r="I232" s="27">
        <v>4365</v>
      </c>
      <c r="J232" s="302">
        <f>TabIPW[[#This Row],[liczba mieszkańców w wieku 20-64]]/$K$1*$J$2</f>
        <v>1.068720689578918E-5</v>
      </c>
      <c r="K232" s="27">
        <v>2650</v>
      </c>
      <c r="L232" s="302">
        <f>TabIPW[[#This Row],[iloczyn liczby mieszkańców i relacji przeciętnego miesięcznego wynagrodzenia brutto 
w danym powiecie do średniej krajowej]]/$M$1*$L$2</f>
        <v>3.7258674853615232E-5</v>
      </c>
      <c r="M232" s="27">
        <v>3387.24</v>
      </c>
      <c r="N232" s="302">
        <f>TabIPW[[#This Row],[liczba oddziałów w szkołach podstawowych]]/$O$1*$N$2</f>
        <v>3.0411449016100181E-5</v>
      </c>
      <c r="O232" s="27">
        <v>24</v>
      </c>
      <c r="P23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2.9121487971334185E-5</v>
      </c>
      <c r="Q232" s="27">
        <v>148</v>
      </c>
      <c r="R232" s="302">
        <f>TabIPW[[#This Row],[liczba gospodarstw domowych korzystających ze środowiskowej pomocy społecznej ]]/$S$1*$R$2</f>
        <v>4.1559861922827165E-5</v>
      </c>
      <c r="S232" s="27">
        <v>152</v>
      </c>
      <c r="T232" s="302">
        <f>TabIPW[[#This Row],[ilość wody dostarczonej i ścieków bytowych odprowadzonych siecią kanalizacyjną '[dam3']]]/$U$1*$T$2</f>
        <v>1.016547921720038E-5</v>
      </c>
      <c r="U232" s="27">
        <v>249.1</v>
      </c>
      <c r="V232" s="302">
        <f>TabIPW[[#This Row],[iloczyn liczby mieszkańców i relacji przeciętnego miesięcznego wynagrodzenia brutto 
w danym powiecie do średniej krajowej2]]/$W$1*$V$2</f>
        <v>1.0867113498971112E-5</v>
      </c>
      <c r="W232" s="27">
        <f>TabIPW[[#This Row],[iloczyn liczby mieszkańców i relacji przeciętnego miesięcznego wynagrodzenia brutto 
w danym powiecie do średniej krajowej]]</f>
        <v>3387.24</v>
      </c>
    </row>
    <row r="233" spans="1:23" x14ac:dyDescent="0.3">
      <c r="A233" s="2" t="s">
        <v>10</v>
      </c>
      <c r="B233" s="2" t="s">
        <v>18</v>
      </c>
      <c r="C233" s="2" t="s">
        <v>54</v>
      </c>
      <c r="D233" s="2" t="s">
        <v>56</v>
      </c>
      <c r="E233" s="2" t="s">
        <v>15</v>
      </c>
      <c r="F233" s="17" t="str">
        <f>+Tabela1[[#This Row],[WK]]&amp;Tabela1[[#This Row],[PK]]&amp;Tabela1[[#This Row],[GK]]</f>
        <v>040809</v>
      </c>
      <c r="G233" s="2" t="s">
        <v>248</v>
      </c>
      <c r="H233" s="302">
        <f>TabIPW[[#This Row],[liczba mieszkańców ]]/$I$1*$H$2</f>
        <v>2.1016118842762359E-5</v>
      </c>
      <c r="I233" s="27">
        <v>6603</v>
      </c>
      <c r="J233" s="302">
        <f>TabIPW[[#This Row],[liczba mieszkańców w wieku 20-64]]/$K$1*$J$2</f>
        <v>1.5946119270169969E-5</v>
      </c>
      <c r="K233" s="27">
        <v>3954</v>
      </c>
      <c r="L233" s="302">
        <f>TabIPW[[#This Row],[iloczyn liczby mieszkańców i relacji przeciętnego miesięcznego wynagrodzenia brutto 
w danym powiecie do średniej krajowej]]/$M$1*$L$2</f>
        <v>5.6361748008802154E-5</v>
      </c>
      <c r="M233" s="27">
        <v>5123.9279999999999</v>
      </c>
      <c r="N233" s="302">
        <f>TabIPW[[#This Row],[liczba oddziałów w szkołach podstawowych]]/$O$1*$N$2</f>
        <v>4.1815742397137755E-5</v>
      </c>
      <c r="O233" s="27">
        <v>33</v>
      </c>
      <c r="P23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4.2501631093298536E-5</v>
      </c>
      <c r="Q233" s="27">
        <v>216</v>
      </c>
      <c r="R233" s="302">
        <f>TabIPW[[#This Row],[liczba gospodarstw domowych korzystających ze środowiskowej pomocy społecznej ]]/$S$1*$R$2</f>
        <v>7.3276598653405786E-5</v>
      </c>
      <c r="S233" s="27">
        <v>268</v>
      </c>
      <c r="T233" s="302">
        <f>TabIPW[[#This Row],[ilość wody dostarczonej i ścieków bytowych odprowadzonych siecią kanalizacyjną '[dam3']]]/$U$1*$T$2</f>
        <v>1.4838090097848489E-5</v>
      </c>
      <c r="U233" s="27">
        <v>363.6</v>
      </c>
      <c r="V233" s="302">
        <f>TabIPW[[#This Row],[iloczyn liczby mieszkańców i relacji przeciętnego miesięcznego wynagrodzenia brutto 
w danym powiecie do średniej krajowej2]]/$W$1*$V$2</f>
        <v>1.6438843169233964E-5</v>
      </c>
      <c r="W233" s="27">
        <f>TabIPW[[#This Row],[iloczyn liczby mieszkańców i relacji przeciętnego miesięcznego wynagrodzenia brutto 
w danym powiecie do średniej krajowej]]</f>
        <v>5123.9279999999999</v>
      </c>
    </row>
    <row r="234" spans="1:23" x14ac:dyDescent="0.3">
      <c r="A234" s="2" t="s">
        <v>10</v>
      </c>
      <c r="B234" s="2" t="s">
        <v>18</v>
      </c>
      <c r="C234" s="2" t="s">
        <v>56</v>
      </c>
      <c r="D234" s="2" t="s">
        <v>12</v>
      </c>
      <c r="E234" s="2" t="s">
        <v>15</v>
      </c>
      <c r="F234" s="17" t="str">
        <f>+Tabela1[[#This Row],[WK]]&amp;Tabela1[[#This Row],[PK]]&amp;Tabela1[[#This Row],[GK]]</f>
        <v>040901</v>
      </c>
      <c r="G234" s="2" t="s">
        <v>249</v>
      </c>
      <c r="H234" s="302">
        <f>TabIPW[[#This Row],[liczba mieszkańców ]]/$I$1*$H$2</f>
        <v>1.3501495703619254E-5</v>
      </c>
      <c r="I234" s="27">
        <v>4242</v>
      </c>
      <c r="J234" s="302">
        <f>TabIPW[[#This Row],[liczba mieszkańców w wieku 20-64]]/$K$1*$J$2</f>
        <v>1.0114533922505382E-5</v>
      </c>
      <c r="K234" s="27">
        <v>2508</v>
      </c>
      <c r="L234" s="302">
        <f>TabIPW[[#This Row],[iloczyn liczby mieszkańców i relacji przeciętnego miesięcznego wynagrodzenia brutto 
w danym powiecie do średniej krajowej]]/$M$1*$L$2</f>
        <v>3.9008421528286733E-5</v>
      </c>
      <c r="M234" s="27">
        <v>3546.3119999999994</v>
      </c>
      <c r="N234" s="302">
        <f>TabIPW[[#This Row],[liczba oddziałów w szkołach podstawowych]]/$O$1*$N$2</f>
        <v>4.3082886106141924E-5</v>
      </c>
      <c r="O234" s="27">
        <v>34</v>
      </c>
      <c r="P23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3.4237425047379378E-5</v>
      </c>
      <c r="Q234" s="27">
        <v>174</v>
      </c>
      <c r="R234" s="302">
        <f>TabIPW[[#This Row],[liczba gospodarstw domowych korzystających ze środowiskowej pomocy społecznej ]]/$S$1*$R$2</f>
        <v>2.2147031682559211E-5</v>
      </c>
      <c r="S234" s="27">
        <v>81</v>
      </c>
      <c r="T234" s="302">
        <f>TabIPW[[#This Row],[ilość wody dostarczonej i ścieków bytowych odprowadzonych siecią kanalizacyjną '[dam3']]]/$U$1*$T$2</f>
        <v>1.4323898856833936E-5</v>
      </c>
      <c r="U234" s="27">
        <v>351</v>
      </c>
      <c r="V234" s="302">
        <f>TabIPW[[#This Row],[iloczyn liczby mieszkańców i relacji przeciętnego miesięcznego wynagrodzenia brutto 
w danym powiecie do średniej krajowej2]]/$W$1*$V$2</f>
        <v>1.1377456279083631E-5</v>
      </c>
      <c r="W234" s="27">
        <f>TabIPW[[#This Row],[iloczyn liczby mieszkańców i relacji przeciętnego miesięcznego wynagrodzenia brutto 
w danym powiecie do średniej krajowej]]</f>
        <v>3546.3119999999994</v>
      </c>
    </row>
    <row r="235" spans="1:23" x14ac:dyDescent="0.3">
      <c r="A235" s="2" t="s">
        <v>10</v>
      </c>
      <c r="B235" s="2" t="s">
        <v>18</v>
      </c>
      <c r="C235" s="2" t="s">
        <v>56</v>
      </c>
      <c r="D235" s="2" t="s">
        <v>11</v>
      </c>
      <c r="E235" s="2" t="s">
        <v>15</v>
      </c>
      <c r="F235" s="17" t="str">
        <f>+Tabela1[[#This Row],[WK]]&amp;Tabela1[[#This Row],[PK]]&amp;Tabela1[[#This Row],[GK]]</f>
        <v>040902</v>
      </c>
      <c r="G235" s="2" t="s">
        <v>250</v>
      </c>
      <c r="H235" s="302">
        <f>TabIPW[[#This Row],[liczba mieszkańców ]]/$I$1*$H$2</f>
        <v>1.4179435021127716E-5</v>
      </c>
      <c r="I235" s="27">
        <v>4455</v>
      </c>
      <c r="J235" s="302">
        <f>TabIPW[[#This Row],[liczba mieszkańców w wieku 20-64]]/$K$1*$J$2</f>
        <v>1.0663009446213808E-5</v>
      </c>
      <c r="K235" s="27">
        <v>2644</v>
      </c>
      <c r="L235" s="302">
        <f>TabIPW[[#This Row],[iloczyn liczby mieszkańców i relacji przeciętnego miesięcznego wynagrodzenia brutto 
w danym powiecie do średniej krajowej]]/$M$1*$L$2</f>
        <v>4.0967118790315281E-5</v>
      </c>
      <c r="M235" s="27">
        <v>3724.38</v>
      </c>
      <c r="N235" s="302">
        <f>TabIPW[[#This Row],[liczba oddziałów w szkołach podstawowych]]/$O$1*$N$2</f>
        <v>2.1541443053070962E-5</v>
      </c>
      <c r="O235" s="27">
        <v>17</v>
      </c>
      <c r="P23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2.3612017274054742E-5</v>
      </c>
      <c r="Q235" s="27">
        <v>120</v>
      </c>
      <c r="R235" s="302">
        <f>TabIPW[[#This Row],[liczba gospodarstw domowych korzystających ze środowiskowej pomocy społecznej ]]/$S$1*$R$2</f>
        <v>3.5271198605557267E-5</v>
      </c>
      <c r="S235" s="27">
        <v>129</v>
      </c>
      <c r="T235" s="302">
        <f>TabIPW[[#This Row],[ilość wody dostarczonej i ścieków bytowych odprowadzonych siecią kanalizacyjną '[dam3']]]/$U$1*$T$2</f>
        <v>2.1946988049017921E-5</v>
      </c>
      <c r="U235" s="27">
        <v>537.79999999999995</v>
      </c>
      <c r="V235" s="302">
        <f>TabIPW[[#This Row],[iloczyn liczby mieszkańców i relacji przeciętnego miesięcznego wynagrodzenia brutto 
w danym powiecie do średniej krajowej2]]/$W$1*$V$2</f>
        <v>1.1948742980508624E-5</v>
      </c>
      <c r="W235" s="27">
        <f>TabIPW[[#This Row],[iloczyn liczby mieszkańców i relacji przeciętnego miesięcznego wynagrodzenia brutto 
w danym powiecie do średniej krajowej]]</f>
        <v>3724.38</v>
      </c>
    </row>
    <row r="236" spans="1:23" x14ac:dyDescent="0.3">
      <c r="A236" s="2" t="s">
        <v>10</v>
      </c>
      <c r="B236" s="2" t="s">
        <v>18</v>
      </c>
      <c r="C236" s="2" t="s">
        <v>56</v>
      </c>
      <c r="D236" s="2" t="s">
        <v>16</v>
      </c>
      <c r="E236" s="2" t="s">
        <v>19</v>
      </c>
      <c r="F236" s="17" t="str">
        <f>+Tabela1[[#This Row],[WK]]&amp;Tabela1[[#This Row],[PK]]&amp;Tabela1[[#This Row],[GK]]</f>
        <v>040903</v>
      </c>
      <c r="G236" s="2" t="s">
        <v>251</v>
      </c>
      <c r="H236" s="302">
        <f>TabIPW[[#This Row],[liczba mieszkańców ]]/$I$1*$H$2</f>
        <v>7.4847046903892117E-5</v>
      </c>
      <c r="I236" s="27">
        <v>23516</v>
      </c>
      <c r="J236" s="302">
        <f>TabIPW[[#This Row],[liczba mieszkańców w wieku 20-64]]/$K$1*$J$2</f>
        <v>5.5621870757254477E-5</v>
      </c>
      <c r="K236" s="27">
        <v>13792</v>
      </c>
      <c r="L236" s="302">
        <f>TabIPW[[#This Row],[iloczyn liczby mieszkańców i relacji przeciętnego miesięcznego wynagrodzenia brutto 
w danym powiecie do średniej krajowej]]/$M$1*$L$2</f>
        <v>2.1624753433738587E-4</v>
      </c>
      <c r="M236" s="27">
        <v>19659.376</v>
      </c>
      <c r="N236" s="302">
        <f>TabIPW[[#This Row],[liczba oddziałów w szkołach podstawowych]]/$O$1*$N$2</f>
        <v>1.6472868217054266E-4</v>
      </c>
      <c r="O236" s="27">
        <v>130</v>
      </c>
      <c r="P23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1.8633816965441533E-4</v>
      </c>
      <c r="Q236" s="27">
        <v>947</v>
      </c>
      <c r="R236" s="302">
        <f>TabIPW[[#This Row],[liczba gospodarstw domowych korzystających ze środowiskowej pomocy społecznej ]]/$S$1*$R$2</f>
        <v>1.8346491677774361E-4</v>
      </c>
      <c r="S236" s="27">
        <v>671</v>
      </c>
      <c r="T236" s="302">
        <f>TabIPW[[#This Row],[ilość wody dostarczonej i ścieków bytowych odprowadzonych siecią kanalizacyjną '[dam3']]]/$U$1*$T$2</f>
        <v>6.6375559802394301E-5</v>
      </c>
      <c r="U236" s="27">
        <v>1626.5</v>
      </c>
      <c r="V236" s="302">
        <f>TabIPW[[#This Row],[iloczyn liczby mieszkańców i relacji przeciętnego miesięcznego wynagrodzenia brutto 
w danym powiecie do średniej krajowej2]]/$W$1*$V$2</f>
        <v>6.307219751507089E-5</v>
      </c>
      <c r="W236" s="27">
        <f>TabIPW[[#This Row],[iloczyn liczby mieszkańców i relacji przeciętnego miesięcznego wynagrodzenia brutto 
w danym powiecie do średniej krajowej]]</f>
        <v>19659.376</v>
      </c>
    </row>
    <row r="237" spans="1:23" x14ac:dyDescent="0.3">
      <c r="A237" s="2" t="s">
        <v>10</v>
      </c>
      <c r="B237" s="2" t="s">
        <v>18</v>
      </c>
      <c r="C237" s="2" t="s">
        <v>56</v>
      </c>
      <c r="D237" s="2" t="s">
        <v>18</v>
      </c>
      <c r="E237" s="2" t="s">
        <v>19</v>
      </c>
      <c r="F237" s="17" t="str">
        <f>+Tabela1[[#This Row],[WK]]&amp;Tabela1[[#This Row],[PK]]&amp;Tabela1[[#This Row],[GK]]</f>
        <v>040904</v>
      </c>
      <c r="G237" s="2" t="s">
        <v>252</v>
      </c>
      <c r="H237" s="302">
        <f>TabIPW[[#This Row],[liczba mieszkańców ]]/$I$1*$H$2</f>
        <v>3.3893783061725938E-5</v>
      </c>
      <c r="I237" s="27">
        <v>10649</v>
      </c>
      <c r="J237" s="302">
        <f>TabIPW[[#This Row],[liczba mieszkańców w wieku 20-64]]/$K$1*$J$2</f>
        <v>2.5185512099699404E-5</v>
      </c>
      <c r="K237" s="27">
        <v>6245</v>
      </c>
      <c r="L237" s="302">
        <f>TabIPW[[#This Row],[iloczyn liczby mieszkańców i relacji przeciętnego miesięcznego wynagrodzenia brutto 
w danym powiecie do średniej krajowej]]/$M$1*$L$2</f>
        <v>9.7925667339633513E-5</v>
      </c>
      <c r="M237" s="27">
        <v>8902.5639999999985</v>
      </c>
      <c r="N237" s="302">
        <f>TabIPW[[#This Row],[liczba oddziałów w szkołach podstawowych]]/$O$1*$N$2</f>
        <v>7.6028622540250454E-5</v>
      </c>
      <c r="O237" s="27">
        <v>60</v>
      </c>
      <c r="P23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7.2606953117718338E-5</v>
      </c>
      <c r="Q237" s="27">
        <v>369</v>
      </c>
      <c r="R237" s="302">
        <f>TabIPW[[#This Row],[liczba gospodarstw domowych korzystających ze środowiskowej pomocy społecznej ]]/$S$1*$R$2</f>
        <v>7.6831060528384425E-5</v>
      </c>
      <c r="S237" s="27">
        <v>281</v>
      </c>
      <c r="T237" s="302">
        <f>TabIPW[[#This Row],[ilość wody dostarczonej i ścieków bytowych odprowadzonych siecią kanalizacyjną '[dam3']]]/$U$1*$T$2</f>
        <v>2.7688790240347084E-5</v>
      </c>
      <c r="U237" s="27">
        <v>678.5</v>
      </c>
      <c r="V237" s="302">
        <f>TabIPW[[#This Row],[iloczyn liczby mieszkańców i relacji przeciętnego miesięcznego wynagrodzenia brutto 
w danym powiecie do średniej krajowej2]]/$W$1*$V$2</f>
        <v>2.8561652974059781E-5</v>
      </c>
      <c r="W237" s="27">
        <f>TabIPW[[#This Row],[iloczyn liczby mieszkańców i relacji przeciętnego miesięcznego wynagrodzenia brutto 
w danym powiecie do średniej krajowej]]</f>
        <v>8902.5639999999985</v>
      </c>
    </row>
    <row r="238" spans="1:23" x14ac:dyDescent="0.3">
      <c r="A238" s="2" t="s">
        <v>10</v>
      </c>
      <c r="B238" s="2" t="s">
        <v>18</v>
      </c>
      <c r="C238" s="2" t="s">
        <v>69</v>
      </c>
      <c r="D238" s="2" t="s">
        <v>12</v>
      </c>
      <c r="E238" s="2" t="s">
        <v>19</v>
      </c>
      <c r="F238" s="17" t="str">
        <f>+Tabela1[[#This Row],[WK]]&amp;Tabela1[[#This Row],[PK]]&amp;Tabela1[[#This Row],[GK]]</f>
        <v>041001</v>
      </c>
      <c r="G238" s="2" t="s">
        <v>253</v>
      </c>
      <c r="H238" s="302">
        <f>TabIPW[[#This Row],[liczba mieszkańców ]]/$I$1*$H$2</f>
        <v>3.7789547027126681E-5</v>
      </c>
      <c r="I238" s="27">
        <v>11873</v>
      </c>
      <c r="J238" s="302">
        <f>TabIPW[[#This Row],[liczba mieszkańców w wieku 20-64]]/$K$1*$J$2</f>
        <v>2.8492496875000208E-5</v>
      </c>
      <c r="K238" s="27">
        <v>7065</v>
      </c>
      <c r="L238" s="302">
        <f>TabIPW[[#This Row],[iloczyn liczby mieszkańców i relacji przeciętnego miesięcznego wynagrodzenia brutto 
w danym powiecie do średniej krajowej]]/$M$1*$L$2</f>
        <v>1.1440526445317985E-4</v>
      </c>
      <c r="M238" s="27">
        <v>10400.748</v>
      </c>
      <c r="N238" s="302">
        <f>TabIPW[[#This Row],[liczba oddziałów w szkołach podstawowych]]/$O$1*$N$2</f>
        <v>1.1150864639236733E-4</v>
      </c>
      <c r="O238" s="27">
        <v>88</v>
      </c>
      <c r="P23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6.7884549662907383E-5</v>
      </c>
      <c r="Q238" s="27">
        <v>345</v>
      </c>
      <c r="R238" s="302">
        <f>TabIPW[[#This Row],[liczba gospodarstw domowych korzystających ze środowiskowej pomocy społecznej ]]/$S$1*$R$2</f>
        <v>1.4026453398954168E-4</v>
      </c>
      <c r="S238" s="27">
        <v>513</v>
      </c>
      <c r="T238" s="302">
        <f>TabIPW[[#This Row],[ilość wody dostarczonej i ścieków bytowych odprowadzonych siecią kanalizacyjną '[dam3']]]/$U$1*$T$2</f>
        <v>2.4840334000441073E-5</v>
      </c>
      <c r="U238" s="27">
        <v>608.69999999999993</v>
      </c>
      <c r="V238" s="302">
        <f>TabIPW[[#This Row],[iloczyn liczby mieszkańców i relacji przeciętnego miesięcznego wynagrodzenia brutto 
w danym powiecie do średniej krajowej2]]/$W$1*$V$2</f>
        <v>3.3368202132177461E-5</v>
      </c>
      <c r="W238" s="27">
        <f>TabIPW[[#This Row],[iloczyn liczby mieszkańców i relacji przeciętnego miesięcznego wynagrodzenia brutto 
w danym powiecie do średniej krajowej]]</f>
        <v>10400.748</v>
      </c>
    </row>
    <row r="239" spans="1:23" x14ac:dyDescent="0.3">
      <c r="A239" s="2" t="s">
        <v>10</v>
      </c>
      <c r="B239" s="2" t="s">
        <v>18</v>
      </c>
      <c r="C239" s="2" t="s">
        <v>69</v>
      </c>
      <c r="D239" s="2" t="s">
        <v>11</v>
      </c>
      <c r="E239" s="2" t="s">
        <v>19</v>
      </c>
      <c r="F239" s="17" t="str">
        <f>+Tabela1[[#This Row],[WK]]&amp;Tabela1[[#This Row],[PK]]&amp;Tabela1[[#This Row],[GK]]</f>
        <v>041002</v>
      </c>
      <c r="G239" s="2" t="s">
        <v>254</v>
      </c>
      <c r="H239" s="302">
        <f>TabIPW[[#This Row],[liczba mieszkańców ]]/$I$1*$H$2</f>
        <v>2.7598177568619177E-5</v>
      </c>
      <c r="I239" s="27">
        <v>8671</v>
      </c>
      <c r="J239" s="302">
        <f>TabIPW[[#This Row],[liczba mieszkańców w wieku 20-64]]/$K$1*$J$2</f>
        <v>2.147523649814241E-5</v>
      </c>
      <c r="K239" s="27">
        <v>5325</v>
      </c>
      <c r="L239" s="302">
        <f>TabIPW[[#This Row],[iloczyn liczby mieszkańców i relacji przeciętnego miesięcznego wynagrodzenia brutto 
w danym powiecie do średniej krajowej]]/$M$1*$L$2</f>
        <v>8.3551591684790912E-5</v>
      </c>
      <c r="M239" s="27">
        <v>7595.7959999999994</v>
      </c>
      <c r="N239" s="302">
        <f>TabIPW[[#This Row],[liczba oddziałów w szkołach podstawowych]]/$O$1*$N$2</f>
        <v>6.7158616577221229E-5</v>
      </c>
      <c r="O239" s="27">
        <v>53</v>
      </c>
      <c r="P23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6.6310415177970407E-5</v>
      </c>
      <c r="Q239" s="27">
        <v>337</v>
      </c>
      <c r="R239" s="302">
        <f>TabIPW[[#This Row],[liczba gospodarstw domowych korzystających ze środowiskowej pomocy społecznej ]]/$S$1*$R$2</f>
        <v>4.2380122355514539E-5</v>
      </c>
      <c r="S239" s="27">
        <v>155</v>
      </c>
      <c r="T239" s="302">
        <f>TabIPW[[#This Row],[ilość wody dostarczonej i ścieków bytowych odprowadzonych siecią kanalizacyjną '[dam3']]]/$U$1*$T$2</f>
        <v>2.3056988188350922E-5</v>
      </c>
      <c r="U239" s="27">
        <v>565</v>
      </c>
      <c r="V239" s="302">
        <f>TabIPW[[#This Row],[iloczyn liczby mieszkańców i relacji przeciętnego miesięcznego wynagrodzenia brutto 
w danym powiecie do średniej krajowej2]]/$W$1*$V$2</f>
        <v>2.4369214241397351E-5</v>
      </c>
      <c r="W239" s="27">
        <f>TabIPW[[#This Row],[iloczyn liczby mieszkańców i relacji przeciętnego miesięcznego wynagrodzenia brutto 
w danym powiecie do średniej krajowej]]</f>
        <v>7595.7959999999994</v>
      </c>
    </row>
    <row r="240" spans="1:23" x14ac:dyDescent="0.3">
      <c r="A240" s="2" t="s">
        <v>10</v>
      </c>
      <c r="B240" s="2" t="s">
        <v>18</v>
      </c>
      <c r="C240" s="2" t="s">
        <v>69</v>
      </c>
      <c r="D240" s="2" t="s">
        <v>16</v>
      </c>
      <c r="E240" s="2" t="s">
        <v>19</v>
      </c>
      <c r="F240" s="17" t="str">
        <f>+Tabela1[[#This Row],[WK]]&amp;Tabela1[[#This Row],[PK]]&amp;Tabela1[[#This Row],[GK]]</f>
        <v>041003</v>
      </c>
      <c r="G240" s="2" t="s">
        <v>255</v>
      </c>
      <c r="H240" s="302">
        <f>TabIPW[[#This Row],[liczba mieszkańców ]]/$I$1*$H$2</f>
        <v>9.3189602240987309E-5</v>
      </c>
      <c r="I240" s="27">
        <v>29279</v>
      </c>
      <c r="J240" s="302">
        <f>TabIPW[[#This Row],[liczba mieszkańców w wieku 20-64]]/$K$1*$J$2</f>
        <v>6.9708819318383379E-5</v>
      </c>
      <c r="K240" s="27">
        <v>17285</v>
      </c>
      <c r="L240" s="302">
        <f>TabIPW[[#This Row],[iloczyn liczby mieszkańców i relacji przeciętnego miesięcznego wynagrodzenia brutto 
w danym powiecie do średniej krajowej]]/$M$1*$L$2</f>
        <v>2.8212513584811361E-4</v>
      </c>
      <c r="M240" s="27">
        <v>25648.403999999999</v>
      </c>
      <c r="N240" s="302">
        <f>TabIPW[[#This Row],[liczba oddziałów w szkołach podstawowych]]/$O$1*$N$2</f>
        <v>1.9767441860465116E-4</v>
      </c>
      <c r="O240" s="27">
        <v>156</v>
      </c>
      <c r="P24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2.2057559470179474E-4</v>
      </c>
      <c r="Q240" s="27">
        <v>1121</v>
      </c>
      <c r="R240" s="302">
        <f>TabIPW[[#This Row],[liczba gospodarstw domowych korzystających ze środowiskowej pomocy społecznej ]]/$S$1*$R$2</f>
        <v>1.8619911822003485E-4</v>
      </c>
      <c r="S240" s="27">
        <v>681</v>
      </c>
      <c r="T240" s="302">
        <f>TabIPW[[#This Row],[ilość wody dostarczonej i ścieków bytowych odprowadzonych siecią kanalizacyjną '[dam3']]]/$U$1*$T$2</f>
        <v>9.6794460679556726E-5</v>
      </c>
      <c r="U240" s="27">
        <v>2371.8999999999996</v>
      </c>
      <c r="V240" s="302">
        <f>TabIPW[[#This Row],[iloczyn liczby mieszkańców i relacji przeciętnego miesięcznego wynagrodzenia brutto 
w danym powiecie do średniej krajowej2]]/$W$1*$V$2</f>
        <v>8.2286497955699818E-5</v>
      </c>
      <c r="W240" s="27">
        <f>TabIPW[[#This Row],[iloczyn liczby mieszkańców i relacji przeciętnego miesięcznego wynagrodzenia brutto 
w danym powiecie do średniej krajowej]]</f>
        <v>25648.403999999999</v>
      </c>
    </row>
    <row r="241" spans="1:23" x14ac:dyDescent="0.3">
      <c r="A241" s="2" t="s">
        <v>10</v>
      </c>
      <c r="B241" s="2" t="s">
        <v>18</v>
      </c>
      <c r="C241" s="2" t="s">
        <v>69</v>
      </c>
      <c r="D241" s="2" t="s">
        <v>18</v>
      </c>
      <c r="E241" s="2" t="s">
        <v>15</v>
      </c>
      <c r="F241" s="17" t="str">
        <f>+Tabela1[[#This Row],[WK]]&amp;Tabela1[[#This Row],[PK]]&amp;Tabela1[[#This Row],[GK]]</f>
        <v>041004</v>
      </c>
      <c r="G241" s="2" t="s">
        <v>256</v>
      </c>
      <c r="H241" s="302">
        <f>TabIPW[[#This Row],[liczba mieszkańców ]]/$I$1*$H$2</f>
        <v>2.1741800365729164E-5</v>
      </c>
      <c r="I241" s="27">
        <v>6831</v>
      </c>
      <c r="J241" s="302">
        <f>TabIPW[[#This Row],[liczba mieszkańców w wieku 20-64]]/$K$1*$J$2</f>
        <v>1.6454265711252777E-5</v>
      </c>
      <c r="K241" s="27">
        <v>4080</v>
      </c>
      <c r="L241" s="302">
        <f>TabIPW[[#This Row],[iloczyn liczby mieszkańców i relacji przeciętnego miesięcznego wynagrodzenia brutto 
w danym powiecie do średniej krajowej]]/$M$1*$L$2</f>
        <v>6.5821810955922835E-5</v>
      </c>
      <c r="M241" s="27">
        <v>5983.9560000000001</v>
      </c>
      <c r="N241" s="302">
        <f>TabIPW[[#This Row],[liczba oddziałów w szkołach podstawowych]]/$O$1*$N$2</f>
        <v>4.4350029815146094E-5</v>
      </c>
      <c r="O241" s="27">
        <v>35</v>
      </c>
      <c r="P24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4.6043433684406745E-5</v>
      </c>
      <c r="Q241" s="27">
        <v>234</v>
      </c>
      <c r="R241" s="302">
        <f>TabIPW[[#This Row],[liczba gospodarstw domowych korzystających ze środowiskowej pomocy społecznej ]]/$S$1*$R$2</f>
        <v>3.3904097884411628E-5</v>
      </c>
      <c r="S241" s="27">
        <v>124</v>
      </c>
      <c r="T241" s="302">
        <f>TabIPW[[#This Row],[ilość wody dostarczonej i ścieków bytowych odprowadzonych siecią kanalizacyjną '[dam3']]]/$U$1*$T$2</f>
        <v>1.4785038620600956E-5</v>
      </c>
      <c r="U241" s="27">
        <v>362.3</v>
      </c>
      <c r="V241" s="302">
        <f>TabIPW[[#This Row],[iloczyn liczby mieszkańców i relacji przeciętnego miesięcznego wynagrodzenia brutto 
w danym powiecie do średniej krajowej2]]/$W$1*$V$2</f>
        <v>1.9198028195477493E-5</v>
      </c>
      <c r="W241" s="27">
        <f>TabIPW[[#This Row],[iloczyn liczby mieszkańców i relacji przeciętnego miesięcznego wynagrodzenia brutto 
w danym powiecie do średniej krajowej]]</f>
        <v>5983.9560000000001</v>
      </c>
    </row>
    <row r="242" spans="1:23" x14ac:dyDescent="0.3">
      <c r="A242" s="2" t="s">
        <v>10</v>
      </c>
      <c r="B242" s="2" t="s">
        <v>18</v>
      </c>
      <c r="C242" s="2" t="s">
        <v>69</v>
      </c>
      <c r="D242" s="2" t="s">
        <v>21</v>
      </c>
      <c r="E242" s="2" t="s">
        <v>19</v>
      </c>
      <c r="F242" s="17" t="str">
        <f>+Tabela1[[#This Row],[WK]]&amp;Tabela1[[#This Row],[PK]]&amp;Tabela1[[#This Row],[GK]]</f>
        <v>041005</v>
      </c>
      <c r="G242" s="2" t="s">
        <v>257</v>
      </c>
      <c r="H242" s="302">
        <f>TabIPW[[#This Row],[liczba mieszkańców ]]/$I$1*$H$2</f>
        <v>8.0391508364454289E-5</v>
      </c>
      <c r="I242" s="27">
        <v>25258</v>
      </c>
      <c r="J242" s="302">
        <f>TabIPW[[#This Row],[liczba mieszkańców w wieku 20-64]]/$K$1*$J$2</f>
        <v>6.1183251251327415E-5</v>
      </c>
      <c r="K242" s="27">
        <v>15171</v>
      </c>
      <c r="L242" s="302">
        <f>TabIPW[[#This Row],[iloczyn liczby mieszkańców i relacji przeciętnego miesięcznego wynagrodzenia brutto 
w danym powiecie do średniej krajowej]]/$M$1*$L$2</f>
        <v>2.4337978350529913E-4</v>
      </c>
      <c r="M242" s="27">
        <v>22126.007999999998</v>
      </c>
      <c r="N242" s="302">
        <f>TabIPW[[#This Row],[liczba oddziałów w szkołach podstawowych]]/$O$1*$N$2</f>
        <v>1.5459153249850925E-4</v>
      </c>
      <c r="O242" s="27">
        <v>122</v>
      </c>
      <c r="P24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2.0109568045069957E-4</v>
      </c>
      <c r="Q242" s="27">
        <v>1022</v>
      </c>
      <c r="R242" s="302">
        <f>TabIPW[[#This Row],[liczba gospodarstw domowych korzystających ze środowiskowej pomocy społecznej ]]/$S$1*$R$2</f>
        <v>1.7772309374893195E-4</v>
      </c>
      <c r="S242" s="27">
        <v>650</v>
      </c>
      <c r="T242" s="302">
        <f>TabIPW[[#This Row],[ilość wody dostarczonej i ścieków bytowych odprowadzonych siecią kanalizacyjną '[dam3']]]/$U$1*$T$2</f>
        <v>5.5336771652042218E-5</v>
      </c>
      <c r="U242" s="27">
        <v>1356</v>
      </c>
      <c r="V242" s="302">
        <f>TabIPW[[#This Row],[iloczyn liczby mieszkańców i relacji przeciętnego miesięcznego wynagrodzenia brutto 
w danym powiecie do średniej krajowej2]]/$W$1*$V$2</f>
        <v>7.0985770189045596E-5</v>
      </c>
      <c r="W242" s="27">
        <f>TabIPW[[#This Row],[iloczyn liczby mieszkańców i relacji przeciętnego miesięcznego wynagrodzenia brutto 
w danym powiecie do średniej krajowej]]</f>
        <v>22126.007999999998</v>
      </c>
    </row>
    <row r="243" spans="1:23" x14ac:dyDescent="0.3">
      <c r="A243" s="2" t="s">
        <v>10</v>
      </c>
      <c r="B243" s="2" t="s">
        <v>18</v>
      </c>
      <c r="C243" s="2" t="s">
        <v>71</v>
      </c>
      <c r="D243" s="2" t="s">
        <v>12</v>
      </c>
      <c r="E243" s="2" t="s">
        <v>13</v>
      </c>
      <c r="F243" s="17" t="str">
        <f>+Tabela1[[#This Row],[WK]]&amp;Tabela1[[#This Row],[PK]]&amp;Tabela1[[#This Row],[GK]]</f>
        <v>041101</v>
      </c>
      <c r="G243" s="2" t="s">
        <v>258</v>
      </c>
      <c r="H243" s="302">
        <f>TabIPW[[#This Row],[liczba mieszkańców ]]/$I$1*$H$2</f>
        <v>1.5704002782097453E-5</v>
      </c>
      <c r="I243" s="27">
        <v>4934</v>
      </c>
      <c r="J243" s="302">
        <f>TabIPW[[#This Row],[liczba mieszkańców w wieku 20-64]]/$K$1*$J$2</f>
        <v>1.1300208951698597E-5</v>
      </c>
      <c r="K243" s="27">
        <v>2802</v>
      </c>
      <c r="L243" s="302">
        <f>TabIPW[[#This Row],[iloczyn liczby mieszkańców i relacji przeciętnego miesięcznego wynagrodzenia brutto 
w danym powiecie do średniej krajowej]]/$M$1*$L$2</f>
        <v>4.5588979065935568E-5</v>
      </c>
      <c r="M243" s="27">
        <v>4144.5600000000004</v>
      </c>
      <c r="N243" s="302">
        <f>TabIPW[[#This Row],[liczba oddziałów w szkołach podstawowych]]/$O$1*$N$2</f>
        <v>5.7021466905187834E-5</v>
      </c>
      <c r="O243" s="27">
        <v>45</v>
      </c>
      <c r="P24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2.8924721160717063E-5</v>
      </c>
      <c r="Q243" s="27">
        <v>147</v>
      </c>
      <c r="R243" s="302">
        <f>TabIPW[[#This Row],[liczba gospodarstw domowych korzystających ze środowiskowej pomocy społecznej ]]/$S$1*$R$2</f>
        <v>3.2536997163266003E-5</v>
      </c>
      <c r="S243" s="27">
        <v>119</v>
      </c>
      <c r="T243" s="302">
        <f>TabIPW[[#This Row],[ilość wody dostarczonej i ścieków bytowych odprowadzonych siecią kanalizacyjną '[dam3']]]/$U$1*$T$2</f>
        <v>1.9910627499285691E-5</v>
      </c>
      <c r="U243" s="27">
        <v>487.9</v>
      </c>
      <c r="V243" s="302">
        <f>TabIPW[[#This Row],[iloczyn liczby mieszkańców i relacji przeciętnego miesięcznego wynagrodzenia brutto 
w danym powiecie do średniej krajowej2]]/$W$1*$V$2</f>
        <v>1.3296785560897874E-5</v>
      </c>
      <c r="W243" s="27">
        <f>TabIPW[[#This Row],[iloczyn liczby mieszkańców i relacji przeciętnego miesięcznego wynagrodzenia brutto 
w danym powiecie do średniej krajowej]]</f>
        <v>4144.5600000000004</v>
      </c>
    </row>
    <row r="244" spans="1:23" x14ac:dyDescent="0.3">
      <c r="A244" s="2" t="s">
        <v>10</v>
      </c>
      <c r="B244" s="2" t="s">
        <v>18</v>
      </c>
      <c r="C244" s="2" t="s">
        <v>71</v>
      </c>
      <c r="D244" s="2" t="s">
        <v>11</v>
      </c>
      <c r="E244" s="2" t="s">
        <v>15</v>
      </c>
      <c r="F244" s="17" t="str">
        <f>+Tabela1[[#This Row],[WK]]&amp;Tabela1[[#This Row],[PK]]&amp;Tabela1[[#This Row],[GK]]</f>
        <v>041102</v>
      </c>
      <c r="G244" s="2" t="s">
        <v>259</v>
      </c>
      <c r="H244" s="302">
        <f>TabIPW[[#This Row],[liczba mieszkańców ]]/$I$1*$H$2</f>
        <v>1.0312316379001977E-5</v>
      </c>
      <c r="I244" s="27">
        <v>3240</v>
      </c>
      <c r="J244" s="302">
        <f>TabIPW[[#This Row],[liczba mieszkańców w wieku 20-64]]/$K$1*$J$2</f>
        <v>7.7149535062810196E-6</v>
      </c>
      <c r="K244" s="27">
        <v>1913</v>
      </c>
      <c r="L244" s="302">
        <f>TabIPW[[#This Row],[iloczyn liczby mieszkańców i relacji przeciętnego miesięcznego wynagrodzenia brutto 
w danym powiecie do średniej krajowej]]/$M$1*$L$2</f>
        <v>2.9936824518368707E-5</v>
      </c>
      <c r="M244" s="27">
        <v>2721.6</v>
      </c>
      <c r="N244" s="302">
        <f>TabIPW[[#This Row],[liczba oddziałów w szkołach podstawowych]]/$O$1*$N$2</f>
        <v>1.7740011926058437E-5</v>
      </c>
      <c r="O244" s="27">
        <v>14</v>
      </c>
      <c r="P24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2.1841115978500637E-5</v>
      </c>
      <c r="Q244" s="27">
        <v>111</v>
      </c>
      <c r="R244" s="302">
        <f>TabIPW[[#This Row],[liczba gospodarstw domowych korzystających ze środowiskowej pomocy społecznej ]]/$S$1*$R$2</f>
        <v>3.1990156874807751E-5</v>
      </c>
      <c r="S244" s="27">
        <v>117</v>
      </c>
      <c r="T244" s="302">
        <f>TabIPW[[#This Row],[ilość wody dostarczonej i ścieków bytowych odprowadzonych siecią kanalizacyjną '[dam3']]]/$U$1*$T$2</f>
        <v>7.2313244371252822E-6</v>
      </c>
      <c r="U244" s="27">
        <v>177.20000000000002</v>
      </c>
      <c r="V244" s="302">
        <f>TabIPW[[#This Row],[iloczyn liczby mieszkańców i relacji przeciętnego miesięcznego wynagrodzenia brutto 
w danym powiecie do średniej krajowej2]]/$W$1*$V$2</f>
        <v>8.7315738178575401E-6</v>
      </c>
      <c r="W244" s="27">
        <f>TabIPW[[#This Row],[iloczyn liczby mieszkańców i relacji przeciętnego miesięcznego wynagrodzenia brutto 
w danym powiecie do średniej krajowej]]</f>
        <v>2721.6</v>
      </c>
    </row>
    <row r="245" spans="1:23" x14ac:dyDescent="0.3">
      <c r="A245" s="2" t="s">
        <v>10</v>
      </c>
      <c r="B245" s="2" t="s">
        <v>18</v>
      </c>
      <c r="C245" s="2" t="s">
        <v>71</v>
      </c>
      <c r="D245" s="2" t="s">
        <v>16</v>
      </c>
      <c r="E245" s="2" t="s">
        <v>15</v>
      </c>
      <c r="F245" s="17" t="str">
        <f>+Tabela1[[#This Row],[WK]]&amp;Tabela1[[#This Row],[PK]]&amp;Tabela1[[#This Row],[GK]]</f>
        <v>041103</v>
      </c>
      <c r="G245" s="2" t="s">
        <v>260</v>
      </c>
      <c r="H245" s="302">
        <f>TabIPW[[#This Row],[liczba mieszkańców ]]/$I$1*$H$2</f>
        <v>1.5159741639872348E-5</v>
      </c>
      <c r="I245" s="27">
        <v>4763</v>
      </c>
      <c r="J245" s="302">
        <f>TabIPW[[#This Row],[liczba mieszkańców w wieku 20-64]]/$K$1*$J$2</f>
        <v>1.1308274768223721E-5</v>
      </c>
      <c r="K245" s="27">
        <v>2804</v>
      </c>
      <c r="L245" s="302">
        <f>TabIPW[[#This Row],[iloczyn liczby mieszkańców i relacji przeciętnego miesięcznego wynagrodzenia brutto 
w danym powiecie do średniej krajowej]]/$M$1*$L$2</f>
        <v>4.4008979994132769E-5</v>
      </c>
      <c r="M245" s="27">
        <v>4000.92</v>
      </c>
      <c r="N245" s="302">
        <f>TabIPW[[#This Row],[liczba oddziałów w szkołach podstawowych]]/$O$1*$N$2</f>
        <v>2.2808586762075135E-5</v>
      </c>
      <c r="O245" s="27">
        <v>18</v>
      </c>
      <c r="P24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2.9908555213802673E-5</v>
      </c>
      <c r="Q245" s="27">
        <v>152</v>
      </c>
      <c r="R245" s="302">
        <f>TabIPW[[#This Row],[liczba gospodarstw domowych korzystających ze środowiskowej pomocy społecznej ]]/$S$1*$R$2</f>
        <v>2.8709115144058238E-5</v>
      </c>
      <c r="S245" s="27">
        <v>105</v>
      </c>
      <c r="T245" s="302">
        <f>TabIPW[[#This Row],[ilość wody dostarczonej i ścieków bytowych odprowadzonych siecią kanalizacyjną '[dam3']]]/$U$1*$T$2</f>
        <v>1.4111692947843806E-5</v>
      </c>
      <c r="U245" s="27">
        <v>345.8</v>
      </c>
      <c r="V245" s="302">
        <f>TabIPW[[#This Row],[iloczyn liczby mieszkańców i relacji przeciętnego miesięcznego wynagrodzenia brutto 
w danym powiecie do średniej krajowej2]]/$W$1*$V$2</f>
        <v>1.2835952498288726E-5</v>
      </c>
      <c r="W245" s="27">
        <f>TabIPW[[#This Row],[iloczyn liczby mieszkańców i relacji przeciętnego miesięcznego wynagrodzenia brutto 
w danym powiecie do średniej krajowej]]</f>
        <v>4000.92</v>
      </c>
    </row>
    <row r="246" spans="1:23" x14ac:dyDescent="0.3">
      <c r="A246" s="2" t="s">
        <v>10</v>
      </c>
      <c r="B246" s="2" t="s">
        <v>18</v>
      </c>
      <c r="C246" s="2" t="s">
        <v>71</v>
      </c>
      <c r="D246" s="2" t="s">
        <v>18</v>
      </c>
      <c r="E246" s="2" t="s">
        <v>15</v>
      </c>
      <c r="F246" s="17" t="str">
        <f>+Tabela1[[#This Row],[WK]]&amp;Tabela1[[#This Row],[PK]]&amp;Tabela1[[#This Row],[GK]]</f>
        <v>041104</v>
      </c>
      <c r="G246" s="2" t="s">
        <v>261</v>
      </c>
      <c r="H246" s="302">
        <f>TabIPW[[#This Row],[liczba mieszkańców ]]/$I$1*$H$2</f>
        <v>2.2238319302495925E-5</v>
      </c>
      <c r="I246" s="27">
        <v>6987</v>
      </c>
      <c r="J246" s="302">
        <f>TabIPW[[#This Row],[liczba mieszkańców w wieku 20-64]]/$K$1*$J$2</f>
        <v>1.6942247611022768E-5</v>
      </c>
      <c r="K246" s="27">
        <v>4201</v>
      </c>
      <c r="L246" s="302">
        <f>TabIPW[[#This Row],[iloczyn liczby mieszkańców i relacji przeciętnego miesięcznego wynagrodzenia brutto 
w danym powiecie do średniej krajowej]]/$M$1*$L$2</f>
        <v>6.455820768822289E-5</v>
      </c>
      <c r="M246" s="27">
        <v>5869.08</v>
      </c>
      <c r="N246" s="302">
        <f>TabIPW[[#This Row],[liczba oddziałów w szkołach podstawowych]]/$O$1*$N$2</f>
        <v>4.0548598688133572E-5</v>
      </c>
      <c r="O246" s="27">
        <v>32</v>
      </c>
      <c r="P24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5.6078541025880015E-5</v>
      </c>
      <c r="Q246" s="27">
        <v>285</v>
      </c>
      <c r="R246" s="302">
        <f>TabIPW[[#This Row],[liczba gospodarstw domowych korzystających ze środowiskowej pomocy społecznej ]]/$S$1*$R$2</f>
        <v>4.5387743942034926E-5</v>
      </c>
      <c r="S246" s="27">
        <v>166</v>
      </c>
      <c r="T246" s="302">
        <f>TabIPW[[#This Row],[ilość wody dostarczonej i ścieków bytowych odprowadzonych siecią kanalizacyjną '[dam3']]]/$U$1*$T$2</f>
        <v>2.5481032610276667E-5</v>
      </c>
      <c r="U246" s="27">
        <v>624.4</v>
      </c>
      <c r="V246" s="302">
        <f>TabIPW[[#This Row],[iloczyn liczby mieszkańców i relacji przeciętnego miesięcznego wynagrodzenia brutto 
w danym powiecie do średniej krajowej2]]/$W$1*$V$2</f>
        <v>1.8829477242398346E-5</v>
      </c>
      <c r="W246" s="27">
        <f>TabIPW[[#This Row],[iloczyn liczby mieszkańców i relacji przeciętnego miesięcznego wynagrodzenia brutto 
w danym powiecie do średniej krajowej]]</f>
        <v>5869.08</v>
      </c>
    </row>
    <row r="247" spans="1:23" x14ac:dyDescent="0.3">
      <c r="A247" s="2" t="s">
        <v>10</v>
      </c>
      <c r="B247" s="2" t="s">
        <v>18</v>
      </c>
      <c r="C247" s="2" t="s">
        <v>71</v>
      </c>
      <c r="D247" s="2" t="s">
        <v>21</v>
      </c>
      <c r="E247" s="2" t="s">
        <v>19</v>
      </c>
      <c r="F247" s="17" t="str">
        <f>+Tabela1[[#This Row],[WK]]&amp;Tabela1[[#This Row],[PK]]&amp;Tabela1[[#This Row],[GK]]</f>
        <v>041105</v>
      </c>
      <c r="G247" s="2" t="s">
        <v>262</v>
      </c>
      <c r="H247" s="302">
        <f>TabIPW[[#This Row],[liczba mieszkańców ]]/$I$1*$H$2</f>
        <v>2.6847033536074588E-5</v>
      </c>
      <c r="I247" s="27">
        <v>8435</v>
      </c>
      <c r="J247" s="302">
        <f>TabIPW[[#This Row],[liczba mieszkańców w wieku 20-64]]/$K$1*$J$2</f>
        <v>2.023713366153589E-5</v>
      </c>
      <c r="K247" s="27">
        <v>5018</v>
      </c>
      <c r="L247" s="302">
        <f>TabIPW[[#This Row],[iloczyn liczby mieszkańców i relacji przeciętnego miesięcznego wynagrodzenia brutto 
w danym powiecie do średniej krajowej]]/$M$1*$L$2</f>
        <v>7.7937381114950629E-5</v>
      </c>
      <c r="M247" s="27">
        <v>7085.4</v>
      </c>
      <c r="N247" s="302">
        <f>TabIPW[[#This Row],[liczba oddziałów w szkołach podstawowych]]/$O$1*$N$2</f>
        <v>5.195289206917115E-5</v>
      </c>
      <c r="O247" s="27">
        <v>41</v>
      </c>
      <c r="P24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4.9585236275514962E-5</v>
      </c>
      <c r="Q247" s="27">
        <v>252</v>
      </c>
      <c r="R247" s="302">
        <f>TabIPW[[#This Row],[liczba gospodarstw domowych korzystających ze środowiskowej pomocy społecznej ]]/$S$1*$R$2</f>
        <v>5.5504289278512591E-5</v>
      </c>
      <c r="S247" s="27">
        <v>203</v>
      </c>
      <c r="T247" s="302">
        <f>TabIPW[[#This Row],[ilość wody dostarczonej i ścieków bytowych odprowadzonych siecią kanalizacyjną '[dam3']]]/$U$1*$T$2</f>
        <v>3.4193717527467681E-5</v>
      </c>
      <c r="U247" s="27">
        <v>837.9</v>
      </c>
      <c r="V247" s="302">
        <f>TabIPW[[#This Row],[iloczyn liczby mieszkańców i relacji przeciętnego miesięcznego wynagrodzenia brutto 
w danym powiecie do średniej krajowej2]]/$W$1*$V$2</f>
        <v>2.2731736158527271E-5</v>
      </c>
      <c r="W247" s="27">
        <f>TabIPW[[#This Row],[iloczyn liczby mieszkańców i relacji przeciętnego miesięcznego wynagrodzenia brutto 
w danym powiecie do średniej krajowej]]</f>
        <v>7085.4</v>
      </c>
    </row>
    <row r="248" spans="1:23" x14ac:dyDescent="0.3">
      <c r="A248" s="2" t="s">
        <v>10</v>
      </c>
      <c r="B248" s="2" t="s">
        <v>18</v>
      </c>
      <c r="C248" s="2" t="s">
        <v>71</v>
      </c>
      <c r="D248" s="2" t="s">
        <v>23</v>
      </c>
      <c r="E248" s="2" t="s">
        <v>15</v>
      </c>
      <c r="F248" s="17" t="str">
        <f>+Tabela1[[#This Row],[WK]]&amp;Tabela1[[#This Row],[PK]]&amp;Tabela1[[#This Row],[GK]]</f>
        <v>041106</v>
      </c>
      <c r="G248" s="2" t="s">
        <v>258</v>
      </c>
      <c r="H248" s="302">
        <f>TabIPW[[#This Row],[liczba mieszkańców ]]/$I$1*$H$2</f>
        <v>1.3202311216080308E-5</v>
      </c>
      <c r="I248" s="27">
        <v>4148</v>
      </c>
      <c r="J248" s="302">
        <f>TabIPW[[#This Row],[liczba mieszkańców w wieku 20-64]]/$K$1*$J$2</f>
        <v>9.9653163167905896E-6</v>
      </c>
      <c r="K248" s="27">
        <v>2471</v>
      </c>
      <c r="L248" s="302">
        <f>TabIPW[[#This Row],[iloczyn liczby mieszkańców i relacji przeciętnego miesięcznego wynagrodzenia brutto 
w danym powiecie do średniej krajowej]]/$M$1*$L$2</f>
        <v>3.8326527192035007E-5</v>
      </c>
      <c r="M248" s="27">
        <v>3484.32</v>
      </c>
      <c r="N248" s="302">
        <f>TabIPW[[#This Row],[liczba oddziałów w szkołach podstawowych]]/$O$1*$N$2</f>
        <v>2.0274299344066786E-5</v>
      </c>
      <c r="O248" s="27">
        <v>16</v>
      </c>
      <c r="P24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2.4399084516523233E-5</v>
      </c>
      <c r="Q248" s="27">
        <v>124</v>
      </c>
      <c r="R248" s="302">
        <f>TabIPW[[#This Row],[liczba gospodarstw domowych korzystających ze środowiskowej pomocy społecznej ]]/$S$1*$R$2</f>
        <v>6.4800574182302876E-5</v>
      </c>
      <c r="S248" s="27">
        <v>237</v>
      </c>
      <c r="T248" s="302">
        <f>TabIPW[[#This Row],[ilość wody dostarczonej i ścieków bytowych odprowadzonych siecią kanalizacyjną '[dam3']]]/$U$1*$T$2</f>
        <v>8.969780537698289E-6</v>
      </c>
      <c r="U248" s="27">
        <v>219.8</v>
      </c>
      <c r="V248" s="302">
        <f>TabIPW[[#This Row],[iloczyn liczby mieszkańców i relacji przeciętnego miesięcznego wynagrodzenia brutto 
w danym powiecie do średniej krajowej2]]/$W$1*$V$2</f>
        <v>1.1178570431010211E-5</v>
      </c>
      <c r="W248" s="27">
        <f>TabIPW[[#This Row],[iloczyn liczby mieszkańców i relacji przeciętnego miesięcznego wynagrodzenia brutto 
w danym powiecie do średniej krajowej]]</f>
        <v>3484.32</v>
      </c>
    </row>
    <row r="249" spans="1:23" x14ac:dyDescent="0.3">
      <c r="A249" s="2" t="s">
        <v>10</v>
      </c>
      <c r="B249" s="2" t="s">
        <v>18</v>
      </c>
      <c r="C249" s="2" t="s">
        <v>71</v>
      </c>
      <c r="D249" s="2" t="s">
        <v>30</v>
      </c>
      <c r="E249" s="2" t="s">
        <v>15</v>
      </c>
      <c r="F249" s="17" t="str">
        <f>+Tabela1[[#This Row],[WK]]&amp;Tabela1[[#This Row],[PK]]&amp;Tabela1[[#This Row],[GK]]</f>
        <v>041107</v>
      </c>
      <c r="G249" s="2" t="s">
        <v>263</v>
      </c>
      <c r="H249" s="302">
        <f>TabIPW[[#This Row],[liczba mieszkańców ]]/$I$1*$H$2</f>
        <v>1.4013928708872129E-5</v>
      </c>
      <c r="I249" s="27">
        <v>4403</v>
      </c>
      <c r="J249" s="302">
        <f>TabIPW[[#This Row],[liczba mieszkańców w wieku 20-64]]/$K$1*$J$2</f>
        <v>1.0699305620576866E-5</v>
      </c>
      <c r="K249" s="27">
        <v>2653</v>
      </c>
      <c r="L249" s="302">
        <f>TabIPW[[#This Row],[iloczyn liczby mieszkańców i relacji przeciętnego miesięcznego wynagrodzenia brutto 
w danym powiecie do średniej krajowej]]/$M$1*$L$2</f>
        <v>4.0682666158758467E-5</v>
      </c>
      <c r="M249" s="27">
        <v>3698.52</v>
      </c>
      <c r="N249" s="302">
        <f>TabIPW[[#This Row],[liczba oddziałów w szkołach podstawowych]]/$O$1*$N$2</f>
        <v>3.0411449016100181E-5</v>
      </c>
      <c r="O249" s="27">
        <v>24</v>
      </c>
      <c r="P24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2.4005550895288989E-5</v>
      </c>
      <c r="Q249" s="27">
        <v>122</v>
      </c>
      <c r="R249" s="302">
        <f>TabIPW[[#This Row],[liczba gospodarstw domowych korzystających ze środowiskowej pomocy społecznej ]]/$S$1*$R$2</f>
        <v>3.1443316586349499E-5</v>
      </c>
      <c r="S249" s="27">
        <v>115</v>
      </c>
      <c r="T249" s="302">
        <f>TabIPW[[#This Row],[ilość wody dostarczonej i ścieków bytowych odprowadzonych siecią kanalizacyjną '[dam3']]]/$U$1*$T$2</f>
        <v>9.030993780676213E-6</v>
      </c>
      <c r="U249" s="27">
        <v>221.3</v>
      </c>
      <c r="V249" s="302">
        <f>TabIPW[[#This Row],[iloczyn liczby mieszkańców i relacji przeciętnego miesięcznego wynagrodzenia brutto 
w danym powiecie do średniej krajowej2]]/$W$1*$V$2</f>
        <v>1.1865777629637889E-5</v>
      </c>
      <c r="W249" s="27">
        <f>TabIPW[[#This Row],[iloczyn liczby mieszkańców i relacji przeciętnego miesięcznego wynagrodzenia brutto 
w danym powiecie do średniej krajowej]]</f>
        <v>3698.52</v>
      </c>
    </row>
    <row r="250" spans="1:23" x14ac:dyDescent="0.3">
      <c r="A250" s="2" t="s">
        <v>10</v>
      </c>
      <c r="B250" s="2" t="s">
        <v>18</v>
      </c>
      <c r="C250" s="2" t="s">
        <v>72</v>
      </c>
      <c r="D250" s="2" t="s">
        <v>12</v>
      </c>
      <c r="E250" s="2" t="s">
        <v>13</v>
      </c>
      <c r="F250" s="17" t="str">
        <f>+Tabela1[[#This Row],[WK]]&amp;Tabela1[[#This Row],[PK]]&amp;Tabela1[[#This Row],[GK]]</f>
        <v>041201</v>
      </c>
      <c r="G250" s="2" t="s">
        <v>264</v>
      </c>
      <c r="H250" s="302">
        <f>TabIPW[[#This Row],[liczba mieszkańców ]]/$I$1*$H$2</f>
        <v>4.8197347817045347E-5</v>
      </c>
      <c r="I250" s="27">
        <v>15143</v>
      </c>
      <c r="J250" s="302">
        <f>TabIPW[[#This Row],[liczba mieszkańców w wieku 20-64]]/$K$1*$J$2</f>
        <v>3.513469678343975E-5</v>
      </c>
      <c r="K250" s="27">
        <v>8712</v>
      </c>
      <c r="L250" s="302">
        <f>TabIPW[[#This Row],[iloczyn liczby mieszkańców i relacji przeciętnego miesięcznego wynagrodzenia brutto 
w danym powiecie do średniej krajowej]]/$M$1*$L$2</f>
        <v>1.2942386841220159E-4</v>
      </c>
      <c r="M250" s="27">
        <v>11766.111000000001</v>
      </c>
      <c r="N250" s="302">
        <f>TabIPW[[#This Row],[liczba oddziałów w szkołach podstawowych]]/$O$1*$N$2</f>
        <v>9.5035778175313061E-5</v>
      </c>
      <c r="O250" s="27">
        <v>75</v>
      </c>
      <c r="P25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1.1274738248361139E-4</v>
      </c>
      <c r="Q250" s="27">
        <v>573</v>
      </c>
      <c r="R250" s="302">
        <f>TabIPW[[#This Row],[liczba gospodarstw domowych korzystających ze środowiskowej pomocy społecznej ]]/$S$1*$R$2</f>
        <v>1.4217847499914556E-4</v>
      </c>
      <c r="S250" s="27">
        <v>520</v>
      </c>
      <c r="T250" s="302">
        <f>TabIPW[[#This Row],[ilość wody dostarczonej i ścieków bytowych odprowadzonych siecią kanalizacyjną '[dam3']]]/$U$1*$T$2</f>
        <v>5.0647837239933332E-5</v>
      </c>
      <c r="U250" s="27">
        <v>1241.0999999999999</v>
      </c>
      <c r="V250" s="302">
        <f>TabIPW[[#This Row],[iloczyn liczby mieszkańców i relacji przeciętnego miesięcznego wynagrodzenia brutto 
w danym powiecie do średniej krajowej2]]/$W$1*$V$2</f>
        <v>3.7748628286892136E-5</v>
      </c>
      <c r="W250" s="27">
        <f>TabIPW[[#This Row],[iloczyn liczby mieszkańców i relacji przeciętnego miesięcznego wynagrodzenia brutto 
w danym powiecie do średniej krajowej]]</f>
        <v>11766.111000000001</v>
      </c>
    </row>
    <row r="251" spans="1:23" x14ac:dyDescent="0.3">
      <c r="A251" s="2" t="s">
        <v>10</v>
      </c>
      <c r="B251" s="2" t="s">
        <v>18</v>
      </c>
      <c r="C251" s="2" t="s">
        <v>72</v>
      </c>
      <c r="D251" s="2" t="s">
        <v>11</v>
      </c>
      <c r="E251" s="2" t="s">
        <v>15</v>
      </c>
      <c r="F251" s="17" t="str">
        <f>+Tabela1[[#This Row],[WK]]&amp;Tabela1[[#This Row],[PK]]&amp;Tabela1[[#This Row],[GK]]</f>
        <v>041202</v>
      </c>
      <c r="G251" s="2" t="s">
        <v>265</v>
      </c>
      <c r="H251" s="302">
        <f>TabIPW[[#This Row],[liczba mieszkańców ]]/$I$1*$H$2</f>
        <v>1.5150193198780681E-5</v>
      </c>
      <c r="I251" s="27">
        <v>4760</v>
      </c>
      <c r="J251" s="302">
        <f>TabIPW[[#This Row],[liczba mieszkańców w wieku 20-64]]/$K$1*$J$2</f>
        <v>1.1304241859961158E-5</v>
      </c>
      <c r="K251" s="27">
        <v>2803</v>
      </c>
      <c r="L251" s="302">
        <f>TabIPW[[#This Row],[iloczyn liczby mieszkańców i relacji przeciętnego miesięcznego wynagrodzenia brutto 
w danym powiecie do średniej krajowej]]/$M$1*$L$2</f>
        <v>4.0682666158758467E-5</v>
      </c>
      <c r="M251" s="27">
        <v>3698.52</v>
      </c>
      <c r="N251" s="302">
        <f>TabIPW[[#This Row],[liczba oddziałów w szkołach podstawowych]]/$O$1*$N$2</f>
        <v>4.0548598688133572E-5</v>
      </c>
      <c r="O251" s="27">
        <v>32</v>
      </c>
      <c r="P25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2.5973219001460216E-5</v>
      </c>
      <c r="Q251" s="27">
        <v>132</v>
      </c>
      <c r="R251" s="302">
        <f>TabIPW[[#This Row],[liczba gospodarstw domowych korzystających ze środowiskowej pomocy społecznej ]]/$S$1*$R$2</f>
        <v>6.3160053316928114E-5</v>
      </c>
      <c r="S251" s="27">
        <v>231</v>
      </c>
      <c r="T251" s="302">
        <f>TabIPW[[#This Row],[ilość wody dostarczonej i ścieków bytowych odprowadzonych siecią kanalizacyjną '[dam3']]]/$U$1*$T$2</f>
        <v>1.1495847031253904E-5</v>
      </c>
      <c r="U251" s="27">
        <v>281.7</v>
      </c>
      <c r="V251" s="302">
        <f>TabIPW[[#This Row],[iloczyn liczby mieszkańców i relacji przeciętnego miesięcznego wynagrodzenia brutto 
w danym powiecie do średniej krajowej2]]/$W$1*$V$2</f>
        <v>1.1865777629637889E-5</v>
      </c>
      <c r="W251" s="27">
        <f>TabIPW[[#This Row],[iloczyn liczby mieszkańców i relacji przeciętnego miesięcznego wynagrodzenia brutto 
w danym powiecie do średniej krajowej]]</f>
        <v>3698.52</v>
      </c>
    </row>
    <row r="252" spans="1:23" x14ac:dyDescent="0.3">
      <c r="A252" s="2" t="s">
        <v>10</v>
      </c>
      <c r="B252" s="2" t="s">
        <v>18</v>
      </c>
      <c r="C252" s="2" t="s">
        <v>72</v>
      </c>
      <c r="D252" s="2" t="s">
        <v>16</v>
      </c>
      <c r="E252" s="2" t="s">
        <v>15</v>
      </c>
      <c r="F252" s="17" t="str">
        <f>+Tabela1[[#This Row],[WK]]&amp;Tabela1[[#This Row],[PK]]&amp;Tabela1[[#This Row],[GK]]</f>
        <v>041203</v>
      </c>
      <c r="G252" s="2" t="s">
        <v>266</v>
      </c>
      <c r="H252" s="302">
        <f>TabIPW[[#This Row],[liczba mieszkańców ]]/$I$1*$H$2</f>
        <v>1.4313113196411075E-5</v>
      </c>
      <c r="I252" s="27">
        <v>4497</v>
      </c>
      <c r="J252" s="302">
        <f>TabIPW[[#This Row],[liczba mieszkańców w wieku 20-64]]/$K$1*$J$2</f>
        <v>1.0542022198336949E-5</v>
      </c>
      <c r="K252" s="27">
        <v>2614</v>
      </c>
      <c r="L252" s="302">
        <f>TabIPW[[#This Row],[iloczyn liczby mieszkańców i relacji przeciętnego miesięcznego wynagrodzenia brutto 
w danym powiecie do średniej krajowej]]/$M$1*$L$2</f>
        <v>3.8434863385701012E-5</v>
      </c>
      <c r="M252" s="27">
        <v>3494.1690000000003</v>
      </c>
      <c r="N252" s="302">
        <f>TabIPW[[#This Row],[liczba oddziałów w szkołach podstawowych]]/$O$1*$N$2</f>
        <v>4.3082886106141924E-5</v>
      </c>
      <c r="O252" s="27">
        <v>34</v>
      </c>
      <c r="P25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2.833442072886569E-5</v>
      </c>
      <c r="Q252" s="27">
        <v>144</v>
      </c>
      <c r="R252" s="302">
        <f>TabIPW[[#This Row],[liczba gospodarstw domowych korzystających ze środowiskowej pomocy społecznej ]]/$S$1*$R$2</f>
        <v>3.9099080624765029E-5</v>
      </c>
      <c r="S252" s="27">
        <v>143</v>
      </c>
      <c r="T252" s="302">
        <f>TabIPW[[#This Row],[ilość wody dostarczonej i ścieków bytowych odprowadzonych siecią kanalizacyjną '[dam3']]]/$U$1*$T$2</f>
        <v>1.1736619120300399E-5</v>
      </c>
      <c r="U252" s="27">
        <v>287.59999999999997</v>
      </c>
      <c r="V252" s="302">
        <f>TabIPW[[#This Row],[iloczyn liczby mieszkańców i relacji przeciętnego miesięcznego wynagrodzenia brutto 
w danym powiecie do średniej krajowej2]]/$W$1*$V$2</f>
        <v>1.121016848749613E-5</v>
      </c>
      <c r="W252" s="27">
        <f>TabIPW[[#This Row],[iloczyn liczby mieszkańców i relacji przeciętnego miesięcznego wynagrodzenia brutto 
w danym powiecie do średniej krajowej]]</f>
        <v>3494.1690000000003</v>
      </c>
    </row>
    <row r="253" spans="1:23" x14ac:dyDescent="0.3">
      <c r="A253" s="2" t="s">
        <v>10</v>
      </c>
      <c r="B253" s="2" t="s">
        <v>18</v>
      </c>
      <c r="C253" s="2" t="s">
        <v>72</v>
      </c>
      <c r="D253" s="2" t="s">
        <v>18</v>
      </c>
      <c r="E253" s="2" t="s">
        <v>15</v>
      </c>
      <c r="F253" s="17" t="str">
        <f>+Tabela1[[#This Row],[WK]]&amp;Tabela1[[#This Row],[PK]]&amp;Tabela1[[#This Row],[GK]]</f>
        <v>041204</v>
      </c>
      <c r="G253" s="2" t="s">
        <v>264</v>
      </c>
      <c r="H253" s="302">
        <f>TabIPW[[#This Row],[liczba mieszkańców ]]/$I$1*$H$2</f>
        <v>2.3081764932259977E-5</v>
      </c>
      <c r="I253" s="27">
        <v>7252</v>
      </c>
      <c r="J253" s="302">
        <f>TabIPW[[#This Row],[liczba mieszkańców w wieku 20-64]]/$K$1*$J$2</f>
        <v>1.77447963552726E-5</v>
      </c>
      <c r="K253" s="27">
        <v>4400</v>
      </c>
      <c r="L253" s="302">
        <f>TabIPW[[#This Row],[iloczyn liczby mieszkańców i relacji przeciętnego miesięcznego wynagrodzenia brutto 
w danym powiecie do średniej krajowej]]/$M$1*$L$2</f>
        <v>6.1981238441873195E-5</v>
      </c>
      <c r="M253" s="27">
        <v>5634.8040000000001</v>
      </c>
      <c r="N253" s="302">
        <f>TabIPW[[#This Row],[liczba oddziałów w szkołach podstawowych]]/$O$1*$N$2</f>
        <v>7.9830053667262975E-5</v>
      </c>
      <c r="O253" s="27">
        <v>63</v>
      </c>
      <c r="P25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4.7224034548109484E-5</v>
      </c>
      <c r="Q253" s="27">
        <v>240</v>
      </c>
      <c r="R253" s="302">
        <f>TabIPW[[#This Row],[liczba gospodarstw domowych korzystających ze środowiskowej pomocy społecznej ]]/$S$1*$R$2</f>
        <v>5.1402987115075701E-5</v>
      </c>
      <c r="S253" s="27">
        <v>188</v>
      </c>
      <c r="T253" s="302">
        <f>TabIPW[[#This Row],[ilość wody dostarczonej i ścieków bytowych odprowadzonych siecią kanalizacyjną '[dam3']]]/$U$1*$T$2</f>
        <v>2.0335039317265956E-5</v>
      </c>
      <c r="U253" s="27">
        <v>498.3</v>
      </c>
      <c r="V253" s="302">
        <f>TabIPW[[#This Row],[iloczyn liczby mieszkańców i relacji przeciętnego miesięcznego wynagrodzenia brutto 
w danym powiecie do średniej krajowej2]]/$W$1*$V$2</f>
        <v>1.8077861212213017E-5</v>
      </c>
      <c r="W253" s="27">
        <f>TabIPW[[#This Row],[iloczyn liczby mieszkańców i relacji przeciętnego miesięcznego wynagrodzenia brutto 
w danym powiecie do średniej krajowej]]</f>
        <v>5634.8040000000001</v>
      </c>
    </row>
    <row r="254" spans="1:23" x14ac:dyDescent="0.3">
      <c r="A254" s="2" t="s">
        <v>10</v>
      </c>
      <c r="B254" s="2" t="s">
        <v>18</v>
      </c>
      <c r="C254" s="2" t="s">
        <v>72</v>
      </c>
      <c r="D254" s="2" t="s">
        <v>21</v>
      </c>
      <c r="E254" s="2" t="s">
        <v>15</v>
      </c>
      <c r="F254" s="17" t="str">
        <f>+Tabela1[[#This Row],[WK]]&amp;Tabela1[[#This Row],[PK]]&amp;Tabela1[[#This Row],[GK]]</f>
        <v>041205</v>
      </c>
      <c r="G254" s="2" t="s">
        <v>267</v>
      </c>
      <c r="H254" s="302">
        <f>TabIPW[[#This Row],[liczba mieszkańców ]]/$I$1*$H$2</f>
        <v>1.6550631225558726E-5</v>
      </c>
      <c r="I254" s="27">
        <v>5200</v>
      </c>
      <c r="J254" s="302">
        <f>TabIPW[[#This Row],[liczba mieszkańców w wieku 20-64]]/$K$1*$J$2</f>
        <v>1.2485883980891811E-5</v>
      </c>
      <c r="K254" s="27">
        <v>3096</v>
      </c>
      <c r="L254" s="302">
        <f>TabIPW[[#This Row],[iloczyn liczby mieszkańców i relacji przeciętnego miesięcznego wynagrodzenia brutto 
w danym powiecie do średniej krajowej]]/$M$1*$L$2</f>
        <v>4.4443248744862193E-5</v>
      </c>
      <c r="M254" s="27">
        <v>4040.4</v>
      </c>
      <c r="N254" s="302">
        <f>TabIPW[[#This Row],[liczba oddziałów w szkołach podstawowych]]/$O$1*$N$2</f>
        <v>3.6747167561121051E-5</v>
      </c>
      <c r="O254" s="27">
        <v>29</v>
      </c>
      <c r="P25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2.9318254781951304E-5</v>
      </c>
      <c r="Q254" s="27">
        <v>149</v>
      </c>
      <c r="R254" s="302">
        <f>TabIPW[[#This Row],[liczba gospodarstw domowych korzystających ze środowiskowej pomocy społecznej ]]/$S$1*$R$2</f>
        <v>4.5934584230493178E-5</v>
      </c>
      <c r="S254" s="27">
        <v>168</v>
      </c>
      <c r="T254" s="302">
        <f>TabIPW[[#This Row],[ilość wody dostarczonej i ścieków bytowych odprowadzonych siecią kanalizacyjną '[dam3']]]/$U$1*$T$2</f>
        <v>1.4940112169478361E-5</v>
      </c>
      <c r="U254" s="27">
        <v>366.1</v>
      </c>
      <c r="V254" s="302">
        <f>TabIPW[[#This Row],[iloczyn liczby mieszkańców i relacji przeciętnego miesięcznego wynagrodzenia brutto 
w danym powiecie do średniej krajowej2]]/$W$1*$V$2</f>
        <v>1.2962614217251474E-5</v>
      </c>
      <c r="W254" s="27">
        <f>TabIPW[[#This Row],[iloczyn liczby mieszkańców i relacji przeciętnego miesięcznego wynagrodzenia brutto 
w danym powiecie do średniej krajowej]]</f>
        <v>4040.4</v>
      </c>
    </row>
    <row r="255" spans="1:23" x14ac:dyDescent="0.3">
      <c r="A255" s="2" t="s">
        <v>10</v>
      </c>
      <c r="B255" s="2" t="s">
        <v>18</v>
      </c>
      <c r="C255" s="2" t="s">
        <v>72</v>
      </c>
      <c r="D255" s="2" t="s">
        <v>23</v>
      </c>
      <c r="E255" s="2" t="s">
        <v>15</v>
      </c>
      <c r="F255" s="17" t="str">
        <f>+Tabela1[[#This Row],[WK]]&amp;Tabela1[[#This Row],[PK]]&amp;Tabela1[[#This Row],[GK]]</f>
        <v>041206</v>
      </c>
      <c r="G255" s="2" t="s">
        <v>268</v>
      </c>
      <c r="H255" s="302">
        <f>TabIPW[[#This Row],[liczba mieszkańców ]]/$I$1*$H$2</f>
        <v>1.1496323074368869E-5</v>
      </c>
      <c r="I255" s="27">
        <v>3612</v>
      </c>
      <c r="J255" s="302">
        <f>TabIPW[[#This Row],[liczba mieszkańców w wieku 20-64]]/$K$1*$J$2</f>
        <v>8.7110818471338221E-6</v>
      </c>
      <c r="K255" s="27">
        <v>2160</v>
      </c>
      <c r="L255" s="302">
        <f>TabIPW[[#This Row],[iloczyn liczby mieszkańców i relacji przeciętnego miesięcznego wynagrodzenia brutto 
w danym powiecie do średniej krajowej]]/$M$1*$L$2</f>
        <v>3.0870964320469669E-5</v>
      </c>
      <c r="M255" s="27">
        <v>2806.5240000000003</v>
      </c>
      <c r="N255" s="302">
        <f>TabIPW[[#This Row],[liczba oddziałów w szkołach podstawowych]]/$O$1*$N$2</f>
        <v>3.6747167561121051E-5</v>
      </c>
      <c r="O255" s="27">
        <v>29</v>
      </c>
      <c r="P25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2.3021716842203373E-5</v>
      </c>
      <c r="Q255" s="27">
        <v>117</v>
      </c>
      <c r="R255" s="302">
        <f>TabIPW[[#This Row],[liczba gospodarstw domowych korzystających ze środowiskowej pomocy społecznej ]]/$S$1*$R$2</f>
        <v>4.2106702211285416E-5</v>
      </c>
      <c r="S255" s="27">
        <v>154</v>
      </c>
      <c r="T255" s="302">
        <f>TabIPW[[#This Row],[ilość wody dostarczonej i ścieków bytowych odprowadzonych siecią kanalizacyjną '[dam3']]]/$U$1*$T$2</f>
        <v>8.0066921815123036E-6</v>
      </c>
      <c r="U255" s="27">
        <v>196.20000000000002</v>
      </c>
      <c r="V255" s="302">
        <f>TabIPW[[#This Row],[iloczyn liczby mieszkańców i relacji przeciętnego miesięcznego wynagrodzenia brutto 
w danym powiecie do średniej krajowej2]]/$W$1*$V$2</f>
        <v>9.0040312601369864E-6</v>
      </c>
      <c r="W255" s="27">
        <f>TabIPW[[#This Row],[iloczyn liczby mieszkańców i relacji przeciętnego miesięcznego wynagrodzenia brutto 
w danym powiecie do średniej krajowej]]</f>
        <v>2806.5240000000003</v>
      </c>
    </row>
    <row r="256" spans="1:23" x14ac:dyDescent="0.3">
      <c r="A256" s="2" t="s">
        <v>10</v>
      </c>
      <c r="B256" s="2" t="s">
        <v>18</v>
      </c>
      <c r="C256" s="2" t="s">
        <v>74</v>
      </c>
      <c r="D256" s="2" t="s">
        <v>12</v>
      </c>
      <c r="E256" s="2" t="s">
        <v>19</v>
      </c>
      <c r="F256" s="17" t="str">
        <f>+Tabela1[[#This Row],[WK]]&amp;Tabela1[[#This Row],[PK]]&amp;Tabela1[[#This Row],[GK]]</f>
        <v>041301</v>
      </c>
      <c r="G256" s="2" t="s">
        <v>269</v>
      </c>
      <c r="H256" s="302">
        <f>TabIPW[[#This Row],[liczba mieszkańców ]]/$I$1*$H$2</f>
        <v>2.0420932681381689E-5</v>
      </c>
      <c r="I256" s="27">
        <v>6416</v>
      </c>
      <c r="J256" s="302">
        <f>TabIPW[[#This Row],[liczba mieszkańców w wieku 20-64]]/$K$1*$J$2</f>
        <v>1.5119373076344768E-5</v>
      </c>
      <c r="K256" s="27">
        <v>3749</v>
      </c>
      <c r="L256" s="302">
        <f>TabIPW[[#This Row],[iloczyn liczby mieszkańców i relacji przeciętnego miesięcznego wynagrodzenia brutto 
w danym powiecie do średniej krajowej]]/$M$1*$L$2</f>
        <v>5.5047854043829299E-5</v>
      </c>
      <c r="M256" s="27">
        <v>5004.4799999999996</v>
      </c>
      <c r="N256" s="302">
        <f>TabIPW[[#This Row],[liczba oddziałów w szkołach podstawowych]]/$O$1*$N$2</f>
        <v>3.9281454979129396E-5</v>
      </c>
      <c r="O256" s="27">
        <v>31</v>
      </c>
      <c r="P25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4.8207868601195101E-5</v>
      </c>
      <c r="Q256" s="27">
        <v>245</v>
      </c>
      <c r="R256" s="302">
        <f>TabIPW[[#This Row],[liczba gospodarstw domowych korzystających ze środowiskowej pomocy społecznej ]]/$S$1*$R$2</f>
        <v>2.8982535288287364E-5</v>
      </c>
      <c r="S256" s="27">
        <v>106</v>
      </c>
      <c r="T256" s="302">
        <f>TabIPW[[#This Row],[ilość wody dostarczonej i ścieków bytowych odprowadzonych siecią kanalizacyjną '[dam3']]]/$U$1*$T$2</f>
        <v>1.342610462649107E-5</v>
      </c>
      <c r="U256" s="27">
        <v>329</v>
      </c>
      <c r="V256" s="302">
        <f>TabIPW[[#This Row],[iloczyn liczby mieszkańców i relacji przeciętnego miesięcznego wynagrodzenia brutto 
w danym powiecie do średniej krajowej2]]/$W$1*$V$2</f>
        <v>1.6055624096116882E-5</v>
      </c>
      <c r="W256" s="27">
        <f>TabIPW[[#This Row],[iloczyn liczby mieszkańców i relacji przeciętnego miesięcznego wynagrodzenia brutto 
w danym powiecie do średniej krajowej]]</f>
        <v>5004.4799999999996</v>
      </c>
    </row>
    <row r="257" spans="1:23" x14ac:dyDescent="0.3">
      <c r="A257" s="2" t="s">
        <v>10</v>
      </c>
      <c r="B257" s="2" t="s">
        <v>18</v>
      </c>
      <c r="C257" s="2" t="s">
        <v>74</v>
      </c>
      <c r="D257" s="2" t="s">
        <v>11</v>
      </c>
      <c r="E257" s="2" t="s">
        <v>19</v>
      </c>
      <c r="F257" s="17" t="str">
        <f>+Tabela1[[#This Row],[WK]]&amp;Tabela1[[#This Row],[PK]]&amp;Tabela1[[#This Row],[GK]]</f>
        <v>041302</v>
      </c>
      <c r="G257" s="2" t="s">
        <v>270</v>
      </c>
      <c r="H257" s="302">
        <f>TabIPW[[#This Row],[liczba mieszkańców ]]/$I$1*$H$2</f>
        <v>4.7147019296961809E-5</v>
      </c>
      <c r="I257" s="27">
        <v>14813</v>
      </c>
      <c r="J257" s="302">
        <f>TabIPW[[#This Row],[liczba mieszkańców w wieku 20-64]]/$K$1*$J$2</f>
        <v>3.5146795508227432E-5</v>
      </c>
      <c r="K257" s="27">
        <v>8715</v>
      </c>
      <c r="L257" s="302">
        <f>TabIPW[[#This Row],[iloczyn liczby mieszkańców i relacji przeciętnego miesięcznego wynagrodzenia brutto 
w danym powiecie do średniej krajowej]]/$M$1*$L$2</f>
        <v>1.270922478103559E-4</v>
      </c>
      <c r="M257" s="27">
        <v>11554.14</v>
      </c>
      <c r="N257" s="302">
        <f>TabIPW[[#This Row],[liczba oddziałów w szkołach podstawowych]]/$O$1*$N$2</f>
        <v>1.5079010137149671E-4</v>
      </c>
      <c r="O257" s="27">
        <v>119</v>
      </c>
      <c r="P25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1.0231874152090388E-4</v>
      </c>
      <c r="Q257" s="27">
        <v>520</v>
      </c>
      <c r="R257" s="302">
        <f>TabIPW[[#This Row],[liczba gospodarstw domowych korzystających ze środowiskowej pomocy społecznej ]]/$S$1*$R$2</f>
        <v>1.0007177278786015E-4</v>
      </c>
      <c r="S257" s="27">
        <v>366</v>
      </c>
      <c r="T257" s="302">
        <f>TabIPW[[#This Row],[ilość wody dostarczonej i ścieków bytowych odprowadzonych siecią kanalizacyjną '[dam3']]]/$U$1*$T$2</f>
        <v>3.967434321542437E-5</v>
      </c>
      <c r="U257" s="27">
        <v>972.2</v>
      </c>
      <c r="V257" s="302">
        <f>TabIPW[[#This Row],[iloczyn liczby mieszkańców i relacji przeciętnego miesięcznego wynagrodzenia brutto 
w danym powiecie do średniej krajowej2]]/$W$1*$V$2</f>
        <v>3.7068572278020482E-5</v>
      </c>
      <c r="W257" s="27">
        <f>TabIPW[[#This Row],[iloczyn liczby mieszkańców i relacji przeciętnego miesięcznego wynagrodzenia brutto 
w danym powiecie do średniej krajowej]]</f>
        <v>11554.14</v>
      </c>
    </row>
    <row r="258" spans="1:23" x14ac:dyDescent="0.3">
      <c r="A258" s="2" t="s">
        <v>10</v>
      </c>
      <c r="B258" s="2" t="s">
        <v>18</v>
      </c>
      <c r="C258" s="2" t="s">
        <v>74</v>
      </c>
      <c r="D258" s="2" t="s">
        <v>16</v>
      </c>
      <c r="E258" s="2" t="s">
        <v>15</v>
      </c>
      <c r="F258" s="17" t="str">
        <f>+Tabela1[[#This Row],[WK]]&amp;Tabela1[[#This Row],[PK]]&amp;Tabela1[[#This Row],[GK]]</f>
        <v>041303</v>
      </c>
      <c r="G258" s="2" t="s">
        <v>271</v>
      </c>
      <c r="H258" s="302">
        <f>TabIPW[[#This Row],[liczba mieszkańców ]]/$I$1*$H$2</f>
        <v>1.3877067719891548E-5</v>
      </c>
      <c r="I258" s="27">
        <v>4360</v>
      </c>
      <c r="J258" s="302">
        <f>TabIPW[[#This Row],[liczba mieszkańców w wieku 20-64]]/$K$1*$J$2</f>
        <v>1.0372640051309347E-5</v>
      </c>
      <c r="K258" s="27">
        <v>2572</v>
      </c>
      <c r="L258" s="302">
        <f>TabIPW[[#This Row],[iloczyn liczby mieszkańców i relacji przeciętnego miesięcznego wynagrodzenia brutto 
w danym powiecie do średniej krajowej]]/$M$1*$L$2</f>
        <v>3.7407830989884003E-5</v>
      </c>
      <c r="M258" s="27">
        <v>3400.8</v>
      </c>
      <c r="N258" s="302">
        <f>TabIPW[[#This Row],[liczba oddziałów w szkołach podstawowych]]/$O$1*$N$2</f>
        <v>3.0411449016100181E-5</v>
      </c>
      <c r="O258" s="27">
        <v>24</v>
      </c>
      <c r="P25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2.8137653918248568E-5</v>
      </c>
      <c r="Q258" s="27">
        <v>143</v>
      </c>
      <c r="R258" s="302">
        <f>TabIPW[[#This Row],[liczba gospodarstw domowych korzystających ze środowiskowej pomocy społecznej ]]/$S$1*$R$2</f>
        <v>3.8825660480535906E-5</v>
      </c>
      <c r="S258" s="27">
        <v>142</v>
      </c>
      <c r="T258" s="302">
        <f>TabIPW[[#This Row],[ilość wody dostarczonej i ścieków bytowych odprowadzonych siecią kanalizacyjną '[dam3']]]/$U$1*$T$2</f>
        <v>7.5333097691497001E-6</v>
      </c>
      <c r="U258" s="27">
        <v>184.6</v>
      </c>
      <c r="V258" s="302">
        <f>TabIPW[[#This Row],[iloczyn liczby mieszkańców i relacji przeciętnego miesięcznego wynagrodzenia brutto 
w danym powiecie do średniej krajowej2]]/$W$1*$V$2</f>
        <v>1.0910617372049503E-5</v>
      </c>
      <c r="W258" s="27">
        <f>TabIPW[[#This Row],[iloczyn liczby mieszkańców i relacji przeciętnego miesięcznego wynagrodzenia brutto 
w danym powiecie do średniej krajowej]]</f>
        <v>3400.8</v>
      </c>
    </row>
    <row r="259" spans="1:23" x14ac:dyDescent="0.3">
      <c r="A259" s="2" t="s">
        <v>10</v>
      </c>
      <c r="B259" s="2" t="s">
        <v>18</v>
      </c>
      <c r="C259" s="2" t="s">
        <v>74</v>
      </c>
      <c r="D259" s="2" t="s">
        <v>18</v>
      </c>
      <c r="E259" s="2" t="s">
        <v>19</v>
      </c>
      <c r="F259" s="17" t="str">
        <f>+Tabela1[[#This Row],[WK]]&amp;Tabela1[[#This Row],[PK]]&amp;Tabela1[[#This Row],[GK]]</f>
        <v>041304</v>
      </c>
      <c r="G259" s="2" t="s">
        <v>272</v>
      </c>
      <c r="H259" s="302">
        <f>TabIPW[[#This Row],[liczba mieszkańców ]]/$I$1*$H$2</f>
        <v>4.0405819886243855E-5</v>
      </c>
      <c r="I259" s="27">
        <v>12695</v>
      </c>
      <c r="J259" s="302">
        <f>TabIPW[[#This Row],[liczba mieszkańców w wieku 20-64]]/$K$1*$J$2</f>
        <v>2.9791093335545157E-5</v>
      </c>
      <c r="K259" s="27">
        <v>7387</v>
      </c>
      <c r="L259" s="302">
        <f>TabIPW[[#This Row],[iloczyn liczby mieszkańców i relacji przeciętnego miesięcznego wynagrodzenia brutto 
w danym powiecie do średniej krajowej]]/$M$1*$L$2</f>
        <v>1.0892027853591226E-4</v>
      </c>
      <c r="M259" s="27">
        <v>9902.1</v>
      </c>
      <c r="N259" s="302">
        <f>TabIPW[[#This Row],[liczba oddziałów w szkołach podstawowych]]/$O$1*$N$2</f>
        <v>8.2364341085271328E-5</v>
      </c>
      <c r="O259" s="27">
        <v>65</v>
      </c>
      <c r="P25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8.4216194944128583E-5</v>
      </c>
      <c r="Q259" s="27">
        <v>428</v>
      </c>
      <c r="R259" s="302">
        <f>TabIPW[[#This Row],[liczba gospodarstw domowych korzystających ze środowiskowej pomocy społecznej ]]/$S$1*$R$2</f>
        <v>9.7064151201339756E-5</v>
      </c>
      <c r="S259" s="27">
        <v>355</v>
      </c>
      <c r="T259" s="302">
        <f>TabIPW[[#This Row],[ilość wody dostarczonej i ścieków bytowych odprowadzonych siecią kanalizacyjną '[dam3']]]/$U$1*$T$2</f>
        <v>2.501173108077926E-5</v>
      </c>
      <c r="U259" s="27">
        <v>612.9</v>
      </c>
      <c r="V259" s="302">
        <f>TabIPW[[#This Row],[iloczyn liczby mieszkańców i relacji przeciętnego miesięcznego wynagrodzenia brutto 
w danym powiecie do średniej krajowej2]]/$W$1*$V$2</f>
        <v>3.1768414572974411E-5</v>
      </c>
      <c r="W259" s="27">
        <f>TabIPW[[#This Row],[iloczyn liczby mieszkańców i relacji przeciętnego miesięcznego wynagrodzenia brutto 
w danym powiecie do średniej krajowej]]</f>
        <v>9902.1</v>
      </c>
    </row>
    <row r="260" spans="1:23" x14ac:dyDescent="0.3">
      <c r="A260" s="2" t="s">
        <v>10</v>
      </c>
      <c r="B260" s="2" t="s">
        <v>18</v>
      </c>
      <c r="C260" s="2" t="s">
        <v>76</v>
      </c>
      <c r="D260" s="2" t="s">
        <v>12</v>
      </c>
      <c r="E260" s="2" t="s">
        <v>15</v>
      </c>
      <c r="F260" s="17" t="str">
        <f>+Tabela1[[#This Row],[WK]]&amp;Tabela1[[#This Row],[PK]]&amp;Tabela1[[#This Row],[GK]]</f>
        <v>041401</v>
      </c>
      <c r="G260" s="2" t="s">
        <v>273</v>
      </c>
      <c r="H260" s="302">
        <f>TabIPW[[#This Row],[liczba mieszkańców ]]/$I$1*$H$2</f>
        <v>1.539526985346684E-5</v>
      </c>
      <c r="I260" s="27">
        <v>4837</v>
      </c>
      <c r="J260" s="302">
        <f>TabIPW[[#This Row],[liczba mieszkańców w wieku 20-64]]/$K$1*$J$2</f>
        <v>1.1405064566525207E-5</v>
      </c>
      <c r="K260" s="27">
        <v>2828</v>
      </c>
      <c r="L260" s="302">
        <f>TabIPW[[#This Row],[iloczyn liczby mieszkańców i relacji przeciętnego miesięcznego wynagrodzenia brutto 
w danym powiecie do średniej krajowej]]/$M$1*$L$2</f>
        <v>4.660812466605163E-5</v>
      </c>
      <c r="M260" s="27">
        <v>4237.2119999999995</v>
      </c>
      <c r="N260" s="302">
        <f>TabIPW[[#This Row],[liczba oddziałów w szkołach podstawowych]]/$O$1*$N$2</f>
        <v>3.1678592725104354E-5</v>
      </c>
      <c r="O260" s="27">
        <v>25</v>
      </c>
      <c r="P26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3.6401859964167727E-5</v>
      </c>
      <c r="Q260" s="27">
        <v>185</v>
      </c>
      <c r="R260" s="302">
        <f>TabIPW[[#This Row],[liczba gospodarstw domowych korzystających ze środowiskowej pomocy społecznej ]]/$S$1*$R$2</f>
        <v>3.8552240336306777E-5</v>
      </c>
      <c r="S260" s="27">
        <v>141</v>
      </c>
      <c r="T260" s="302">
        <f>TabIPW[[#This Row],[ilość wody dostarczonej i ścieków bytowych odprowadzonych siecią kanalizacyjną '[dam3']]]/$U$1*$T$2</f>
        <v>1.4148420893630557E-5</v>
      </c>
      <c r="U260" s="27">
        <v>346.7</v>
      </c>
      <c r="V260" s="302">
        <f>TabIPW[[#This Row],[iloczyn liczby mieszkańców i relacji przeciętnego miesięcznego wynagrodzenia brutto 
w danym powiecie do średniej krajowej2]]/$W$1*$V$2</f>
        <v>1.3594036360931727E-5</v>
      </c>
      <c r="W260" s="27">
        <f>TabIPW[[#This Row],[iloczyn liczby mieszkańców i relacji przeciętnego miesięcznego wynagrodzenia brutto 
w danym powiecie do średniej krajowej]]</f>
        <v>4237.2119999999995</v>
      </c>
    </row>
    <row r="261" spans="1:23" x14ac:dyDescent="0.3">
      <c r="A261" s="2" t="s">
        <v>10</v>
      </c>
      <c r="B261" s="2" t="s">
        <v>18</v>
      </c>
      <c r="C261" s="2" t="s">
        <v>76</v>
      </c>
      <c r="D261" s="2" t="s">
        <v>11</v>
      </c>
      <c r="E261" s="2" t="s">
        <v>15</v>
      </c>
      <c r="F261" s="17" t="str">
        <f>+Tabela1[[#This Row],[WK]]&amp;Tabela1[[#This Row],[PK]]&amp;Tabela1[[#This Row],[GK]]</f>
        <v>041402</v>
      </c>
      <c r="G261" s="2" t="s">
        <v>274</v>
      </c>
      <c r="H261" s="302">
        <f>TabIPW[[#This Row],[liczba mieszkańców ]]/$I$1*$H$2</f>
        <v>2.1499906524740228E-5</v>
      </c>
      <c r="I261" s="27">
        <v>6755</v>
      </c>
      <c r="J261" s="302">
        <f>TabIPW[[#This Row],[liczba mieszkańców w wieku 20-64]]/$K$1*$J$2</f>
        <v>1.6050974884996579E-5</v>
      </c>
      <c r="K261" s="27">
        <v>3980</v>
      </c>
      <c r="L261" s="302">
        <f>TabIPW[[#This Row],[iloczyn liczby mieszkańców i relacji przeciętnego miesięcznego wynagrodzenia brutto 
w danym powiecie do średniej krajowej]]/$M$1*$L$2</f>
        <v>6.5089493925817401E-5</v>
      </c>
      <c r="M261" s="27">
        <v>5917.38</v>
      </c>
      <c r="N261" s="302">
        <f>TabIPW[[#This Row],[liczba oddziałów w szkołach podstawowych]]/$O$1*$N$2</f>
        <v>4.0548598688133572E-5</v>
      </c>
      <c r="O261" s="27">
        <v>32</v>
      </c>
      <c r="P26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3.5614792721699238E-5</v>
      </c>
      <c r="Q261" s="27">
        <v>181</v>
      </c>
      <c r="R261" s="302">
        <f>TabIPW[[#This Row],[liczba gospodarstw domowych korzystających ze środowiskowej pomocy społecznej ]]/$S$1*$R$2</f>
        <v>4.9489046105471823E-5</v>
      </c>
      <c r="S261" s="27">
        <v>181</v>
      </c>
      <c r="T261" s="302">
        <f>TabIPW[[#This Row],[ilość wody dostarczonej i ścieków bytowych odprowadzonych siecią kanalizacyjną '[dam3']]]/$U$1*$T$2</f>
        <v>1.7968127255452942E-5</v>
      </c>
      <c r="U261" s="27">
        <v>440.3</v>
      </c>
      <c r="V261" s="302">
        <f>TabIPW[[#This Row],[iloczyn liczby mieszkańców i relacji przeciętnego miesięcznego wynagrodzenia brutto 
w danym powiecie do średniej krajowej2]]/$W$1*$V$2</f>
        <v>1.8984435728363414E-5</v>
      </c>
      <c r="W261" s="27">
        <f>TabIPW[[#This Row],[iloczyn liczby mieszkańców i relacji przeciętnego miesięcznego wynagrodzenia brutto 
w danym powiecie do średniej krajowej]]</f>
        <v>5917.38</v>
      </c>
    </row>
    <row r="262" spans="1:23" x14ac:dyDescent="0.3">
      <c r="A262" s="2" t="s">
        <v>10</v>
      </c>
      <c r="B262" s="2" t="s">
        <v>18</v>
      </c>
      <c r="C262" s="2" t="s">
        <v>76</v>
      </c>
      <c r="D262" s="2" t="s">
        <v>16</v>
      </c>
      <c r="E262" s="2" t="s">
        <v>15</v>
      </c>
      <c r="F262" s="17" t="str">
        <f>+Tabela1[[#This Row],[WK]]&amp;Tabela1[[#This Row],[PK]]&amp;Tabela1[[#This Row],[GK]]</f>
        <v>041403</v>
      </c>
      <c r="G262" s="2" t="s">
        <v>275</v>
      </c>
      <c r="H262" s="302">
        <f>TabIPW[[#This Row],[liczba mieszkańców ]]/$I$1*$H$2</f>
        <v>1.5061074415258442E-5</v>
      </c>
      <c r="I262" s="27">
        <v>4732</v>
      </c>
      <c r="J262" s="302">
        <f>TabIPW[[#This Row],[liczba mieszkańców w wieku 20-64]]/$K$1*$J$2</f>
        <v>1.1505887273089257E-5</v>
      </c>
      <c r="K262" s="27">
        <v>2853</v>
      </c>
      <c r="L262" s="302">
        <f>TabIPW[[#This Row],[iloczyn liczby mieszkańców i relacji przeciętnego miesięcznego wynagrodzenia brutto 
w danym powiecie do średniej krajowej]]/$M$1*$L$2</f>
        <v>4.5596370874458614E-5</v>
      </c>
      <c r="M262" s="27">
        <v>4145.232</v>
      </c>
      <c r="N262" s="302">
        <f>TabIPW[[#This Row],[liczba oddziałów w szkołach podstawowych]]/$O$1*$N$2</f>
        <v>3.294573643410853E-5</v>
      </c>
      <c r="O262" s="27">
        <v>26</v>
      </c>
      <c r="P26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3.3056824183676639E-5</v>
      </c>
      <c r="Q262" s="27">
        <v>168</v>
      </c>
      <c r="R262" s="302">
        <f>TabIPW[[#This Row],[liczba gospodarstw domowych korzystających ze środowiskowej pomocy społecznej ]]/$S$1*$R$2</f>
        <v>2.7342014422912609E-5</v>
      </c>
      <c r="S262" s="27">
        <v>100</v>
      </c>
      <c r="T262" s="302">
        <f>TabIPW[[#This Row],[ilość wody dostarczonej i ścieków bytowych odprowadzonych siecią kanalizacyjną '[dam3']]]/$U$1*$T$2</f>
        <v>1.0255258640234668E-5</v>
      </c>
      <c r="U262" s="27">
        <v>251.3</v>
      </c>
      <c r="V262" s="302">
        <f>TabIPW[[#This Row],[iloczyn liczby mieszkańców i relacji przeciętnego miesięcznego wynagrodzenia brutto 
w danym powiecie do średniej krajowej2]]/$W$1*$V$2</f>
        <v>1.3298941505050431E-5</v>
      </c>
      <c r="W262" s="27">
        <f>TabIPW[[#This Row],[iloczyn liczby mieszkańców i relacji przeciętnego miesięcznego wynagrodzenia brutto 
w danym powiecie do średniej krajowej]]</f>
        <v>4145.232</v>
      </c>
    </row>
    <row r="263" spans="1:23" x14ac:dyDescent="0.3">
      <c r="A263" s="2" t="s">
        <v>10</v>
      </c>
      <c r="B263" s="2" t="s">
        <v>18</v>
      </c>
      <c r="C263" s="2" t="s">
        <v>76</v>
      </c>
      <c r="D263" s="2" t="s">
        <v>18</v>
      </c>
      <c r="E263" s="2" t="s">
        <v>15</v>
      </c>
      <c r="F263" s="17" t="str">
        <f>+Tabela1[[#This Row],[WK]]&amp;Tabela1[[#This Row],[PK]]&amp;Tabela1[[#This Row],[GK]]</f>
        <v>041404</v>
      </c>
      <c r="G263" s="2" t="s">
        <v>276</v>
      </c>
      <c r="H263" s="302">
        <f>TabIPW[[#This Row],[liczba mieszkańców ]]/$I$1*$H$2</f>
        <v>2.4122545011251845E-5</v>
      </c>
      <c r="I263" s="27">
        <v>7579</v>
      </c>
      <c r="J263" s="302">
        <f>TabIPW[[#This Row],[liczba mieszkańców w wieku 20-64]]/$K$1*$J$2</f>
        <v>1.8224712438517473E-5</v>
      </c>
      <c r="K263" s="27">
        <v>4519</v>
      </c>
      <c r="L263" s="302">
        <f>TabIPW[[#This Row],[iloczyn liczby mieszkańców i relacji przeciętnego miesięcznego wynagrodzenia brutto 
w danym powiecie do średniej krajowej]]/$M$1*$L$2</f>
        <v>7.3029352252223533E-5</v>
      </c>
      <c r="M263" s="27">
        <v>6639.2039999999988</v>
      </c>
      <c r="N263" s="302">
        <f>TabIPW[[#This Row],[liczba oddziałów w szkołach podstawowych]]/$O$1*$N$2</f>
        <v>4.8151460942158622E-5</v>
      </c>
      <c r="O263" s="27">
        <v>38</v>
      </c>
      <c r="P26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4.8011101790577979E-5</v>
      </c>
      <c r="Q263" s="27">
        <v>244</v>
      </c>
      <c r="R263" s="302">
        <f>TabIPW[[#This Row],[liczba gospodarstw domowych korzystających ze środowiskowej pomocy społecznej ]]/$S$1*$R$2</f>
        <v>4.6208004374722307E-5</v>
      </c>
      <c r="S263" s="27">
        <v>169</v>
      </c>
      <c r="T263" s="302">
        <f>TabIPW[[#This Row],[ilość wody dostarczonej i ścieków bytowych odprowadzonych siecią kanalizacyjną '[dam3']]]/$U$1*$T$2</f>
        <v>1.7437612482977611E-5</v>
      </c>
      <c r="U263" s="27">
        <v>427.3</v>
      </c>
      <c r="V263" s="302">
        <f>TabIPW[[#This Row],[iloczyn liczby mieszkańców i relacji przeciętnego miesięcznego wynagrodzenia brutto 
w danym powiecie do średniej krajowej2]]/$W$1*$V$2</f>
        <v>2.1300227740231864E-5</v>
      </c>
      <c r="W263" s="27">
        <f>TabIPW[[#This Row],[iloczyn liczby mieszkańców i relacji przeciętnego miesięcznego wynagrodzenia brutto 
w danym powiecie do średniej krajowej]]</f>
        <v>6639.2039999999988</v>
      </c>
    </row>
    <row r="264" spans="1:23" x14ac:dyDescent="0.3">
      <c r="A264" s="2" t="s">
        <v>10</v>
      </c>
      <c r="B264" s="2" t="s">
        <v>18</v>
      </c>
      <c r="C264" s="2" t="s">
        <v>76</v>
      </c>
      <c r="D264" s="2" t="s">
        <v>21</v>
      </c>
      <c r="E264" s="2" t="s">
        <v>15</v>
      </c>
      <c r="F264" s="17" t="str">
        <f>+Tabela1[[#This Row],[WK]]&amp;Tabela1[[#This Row],[PK]]&amp;Tabela1[[#This Row],[GK]]</f>
        <v>041405</v>
      </c>
      <c r="G264" s="2" t="s">
        <v>277</v>
      </c>
      <c r="H264" s="302">
        <f>TabIPW[[#This Row],[liczba mieszkańców ]]/$I$1*$H$2</f>
        <v>1.2680329769735762E-5</v>
      </c>
      <c r="I264" s="27">
        <v>3984</v>
      </c>
      <c r="J264" s="302">
        <f>TabIPW[[#This Row],[liczba mieszkańców w wieku 20-64]]/$K$1*$J$2</f>
        <v>9.4974989583334031E-6</v>
      </c>
      <c r="K264" s="27">
        <v>2355</v>
      </c>
      <c r="L264" s="302">
        <f>TabIPW[[#This Row],[iloczyn liczby mieszkańców i relacji przeciętnego miesięcznego wynagrodzenia brutto 
w danym powiecie do średniej krajowej]]/$M$1*$L$2</f>
        <v>3.8388829578157883E-5</v>
      </c>
      <c r="M264" s="27">
        <v>3489.9839999999995</v>
      </c>
      <c r="N264" s="302">
        <f>TabIPW[[#This Row],[liczba oddziałów w szkołach podstawowych]]/$O$1*$N$2</f>
        <v>2.1541443053070962E-5</v>
      </c>
      <c r="O264" s="27">
        <v>17</v>
      </c>
      <c r="P26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2.8727954350099938E-5</v>
      </c>
      <c r="Q264" s="27">
        <v>146</v>
      </c>
      <c r="R264" s="302">
        <f>TabIPW[[#This Row],[liczba gospodarstw domowych korzystających ze środowiskowej pomocy społecznej ]]/$S$1*$R$2</f>
        <v>2.160019139410096E-5</v>
      </c>
      <c r="S264" s="27">
        <v>79</v>
      </c>
      <c r="T264" s="302">
        <f>TabIPW[[#This Row],[ilość wody dostarczonej i ścieków bytowych odprowadzonych siecią kanalizacyjną '[dam3']]]/$U$1*$T$2</f>
        <v>1.1577464688557799E-5</v>
      </c>
      <c r="U264" s="27">
        <v>283.7</v>
      </c>
      <c r="V264" s="302">
        <f>TabIPW[[#This Row],[iloczyn liczby mieszkańców i relacji przeciętnego miesięcznego wynagrodzenia brutto 
w danym powiecie do średniej krajowej2]]/$W$1*$V$2</f>
        <v>1.1196741960296051E-5</v>
      </c>
      <c r="W264" s="27">
        <f>TabIPW[[#This Row],[iloczyn liczby mieszkańców i relacji przeciętnego miesięcznego wynagrodzenia brutto 
w danym powiecie do średniej krajowej]]</f>
        <v>3489.9839999999995</v>
      </c>
    </row>
    <row r="265" spans="1:23" x14ac:dyDescent="0.3">
      <c r="A265" s="2" t="s">
        <v>10</v>
      </c>
      <c r="B265" s="2" t="s">
        <v>18</v>
      </c>
      <c r="C265" s="2" t="s">
        <v>76</v>
      </c>
      <c r="D265" s="2" t="s">
        <v>23</v>
      </c>
      <c r="E265" s="2" t="s">
        <v>19</v>
      </c>
      <c r="F265" s="17" t="str">
        <f>+Tabela1[[#This Row],[WK]]&amp;Tabela1[[#This Row],[PK]]&amp;Tabela1[[#This Row],[GK]]</f>
        <v>041406</v>
      </c>
      <c r="G265" s="2" t="s">
        <v>278</v>
      </c>
      <c r="H265" s="302">
        <f>TabIPW[[#This Row],[liczba mieszkańców ]]/$I$1*$H$2</f>
        <v>3.0029847233297418E-5</v>
      </c>
      <c r="I265" s="27">
        <v>9435</v>
      </c>
      <c r="J265" s="302">
        <f>TabIPW[[#This Row],[liczba mieszkańców w wieku 20-64]]/$K$1*$J$2</f>
        <v>2.2608483719922317E-5</v>
      </c>
      <c r="K265" s="27">
        <v>5606</v>
      </c>
      <c r="L265" s="302">
        <f>TabIPW[[#This Row],[iloczyn liczby mieszkańców i relacji przeciętnego miesięcznego wynagrodzenia brutto 
w danym powiecie do średniej krajowej]]/$M$1*$L$2</f>
        <v>9.0913304987429627E-5</v>
      </c>
      <c r="M265" s="27">
        <v>8265.06</v>
      </c>
      <c r="N265" s="302">
        <f>TabIPW[[#This Row],[liczba oddziałów w szkołach podstawowych]]/$O$1*$N$2</f>
        <v>5.4487179487179488E-5</v>
      </c>
      <c r="O265" s="27">
        <v>43</v>
      </c>
      <c r="P26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6.0997711291308085E-5</v>
      </c>
      <c r="Q265" s="27">
        <v>310</v>
      </c>
      <c r="R265" s="302">
        <f>TabIPW[[#This Row],[liczba gospodarstw domowych korzystających ze środowiskowej pomocy społecznej ]]/$S$1*$R$2</f>
        <v>7.5737379951467922E-5</v>
      </c>
      <c r="S265" s="27">
        <v>277</v>
      </c>
      <c r="T265" s="302">
        <f>TabIPW[[#This Row],[ilość wody dostarczonej i ścieków bytowych odprowadzonych siecią kanalizacyjną '[dam3']]]/$U$1*$T$2</f>
        <v>2.134709826783428E-5</v>
      </c>
      <c r="U265" s="27">
        <v>523.1</v>
      </c>
      <c r="V265" s="302">
        <f>TabIPW[[#This Row],[iloczyn liczby mieszkańców i relacji przeciętnego miesięcznego wynagrodzenia brutto 
w danym powiecie do średniej krajowej2]]/$W$1*$V$2</f>
        <v>2.6516380621333644E-5</v>
      </c>
      <c r="W265" s="27">
        <f>TabIPW[[#This Row],[iloczyn liczby mieszkańców i relacji przeciętnego miesięcznego wynagrodzenia brutto 
w danym powiecie do średniej krajowej]]</f>
        <v>8265.06</v>
      </c>
    </row>
    <row r="266" spans="1:23" x14ac:dyDescent="0.3">
      <c r="A266" s="2" t="s">
        <v>10</v>
      </c>
      <c r="B266" s="2" t="s">
        <v>18</v>
      </c>
      <c r="C266" s="2" t="s">
        <v>76</v>
      </c>
      <c r="D266" s="2" t="s">
        <v>30</v>
      </c>
      <c r="E266" s="2" t="s">
        <v>15</v>
      </c>
      <c r="F266" s="17" t="str">
        <f>+Tabela1[[#This Row],[WK]]&amp;Tabela1[[#This Row],[PK]]&amp;Tabela1[[#This Row],[GK]]</f>
        <v>041407</v>
      </c>
      <c r="G266" s="2" t="s">
        <v>279</v>
      </c>
      <c r="H266" s="302">
        <f>TabIPW[[#This Row],[liczba mieszkańców ]]/$I$1*$H$2</f>
        <v>1.7066247044508825E-5</v>
      </c>
      <c r="I266" s="27">
        <v>5362</v>
      </c>
      <c r="J266" s="302">
        <f>TabIPW[[#This Row],[liczba mieszkańców w wieku 20-64]]/$K$1*$J$2</f>
        <v>1.3066622770700731E-5</v>
      </c>
      <c r="K266" s="27">
        <v>3240</v>
      </c>
      <c r="L266" s="302">
        <f>TabIPW[[#This Row],[iloczyn liczby mieszkańców i relacji przeciętnego miesięcznego wynagrodzenia brutto 
w danym powiecie do średniej krajowej]]/$M$1*$L$2</f>
        <v>5.1666893624016707E-5</v>
      </c>
      <c r="M266" s="27">
        <v>4697.1119999999992</v>
      </c>
      <c r="N266" s="302">
        <f>TabIPW[[#This Row],[liczba oddziałów w szkołach podstawowych]]/$O$1*$N$2</f>
        <v>3.1678592725104354E-5</v>
      </c>
      <c r="O266" s="27">
        <v>25</v>
      </c>
      <c r="P26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3.8763061691573204E-5</v>
      </c>
      <c r="Q266" s="27">
        <v>197</v>
      </c>
      <c r="R266" s="302">
        <f>TabIPW[[#This Row],[liczba gospodarstw domowych korzystających ze środowiskowej pomocy społecznej ]]/$S$1*$R$2</f>
        <v>2.788885471137086E-5</v>
      </c>
      <c r="S266" s="27">
        <v>102</v>
      </c>
      <c r="T266" s="302">
        <f>TabIPW[[#This Row],[ilość wody dostarczonej i ścieków bytowych odprowadzonych siecią kanalizacyjną '[dam3']]]/$U$1*$T$2</f>
        <v>2.3424267646218463E-5</v>
      </c>
      <c r="U266" s="27">
        <v>574</v>
      </c>
      <c r="V266" s="302">
        <f>TabIPW[[#This Row],[iloczyn liczby mieszkańców i relacji przeciętnego miesięcznego wynagrodzenia brutto 
w danym powiecie do średniej krajowej2]]/$W$1*$V$2</f>
        <v>1.5069510640338208E-5</v>
      </c>
      <c r="W266" s="27">
        <f>TabIPW[[#This Row],[iloczyn liczby mieszkańców i relacji przeciętnego miesięcznego wynagrodzenia brutto 
w danym powiecie do średniej krajowej]]</f>
        <v>4697.1119999999992</v>
      </c>
    </row>
    <row r="267" spans="1:23" x14ac:dyDescent="0.3">
      <c r="A267" s="2" t="s">
        <v>10</v>
      </c>
      <c r="B267" s="2" t="s">
        <v>18</v>
      </c>
      <c r="C267" s="2" t="s">
        <v>76</v>
      </c>
      <c r="D267" s="2" t="s">
        <v>54</v>
      </c>
      <c r="E267" s="2" t="s">
        <v>15</v>
      </c>
      <c r="F267" s="17" t="str">
        <f>+Tabela1[[#This Row],[WK]]&amp;Tabela1[[#This Row],[PK]]&amp;Tabela1[[#This Row],[GK]]</f>
        <v>041408</v>
      </c>
      <c r="G267" s="2" t="s">
        <v>280</v>
      </c>
      <c r="H267" s="302">
        <f>TabIPW[[#This Row],[liczba mieszkańców ]]/$I$1*$H$2</f>
        <v>2.9017712477580558E-5</v>
      </c>
      <c r="I267" s="27">
        <v>9117</v>
      </c>
      <c r="J267" s="302">
        <f>TabIPW[[#This Row],[liczba mieszkańców w wieku 20-64]]/$K$1*$J$2</f>
        <v>2.1709145177371001E-5</v>
      </c>
      <c r="K267" s="27">
        <v>5383</v>
      </c>
      <c r="L267" s="302">
        <f>TabIPW[[#This Row],[iloczyn liczby mieszkańców i relacji przeciętnego miesięcznego wynagrodzenia brutto 
w danym powiecie do średniej krajowej]]/$M$1*$L$2</f>
        <v>8.7849136361462207E-5</v>
      </c>
      <c r="M267" s="27">
        <v>7986.4919999999993</v>
      </c>
      <c r="N267" s="302">
        <f>TabIPW[[#This Row],[liczba oddziałów w szkołach podstawowych]]/$O$1*$N$2</f>
        <v>5.195289206917115E-5</v>
      </c>
      <c r="O267" s="27">
        <v>41</v>
      </c>
      <c r="P26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6.1981545344393709E-5</v>
      </c>
      <c r="Q267" s="27">
        <v>315</v>
      </c>
      <c r="R267" s="302">
        <f>TabIPW[[#This Row],[liczba gospodarstw domowych korzystających ze środowiskowej pomocy społecznej ]]/$S$1*$R$2</f>
        <v>5.6597969855429095E-5</v>
      </c>
      <c r="S267" s="27">
        <v>207</v>
      </c>
      <c r="T267" s="302">
        <f>TabIPW[[#This Row],[ilość wody dostarczonej i ścieków bytowych odprowadzonych siecią kanalizacyjną '[dam3']]]/$U$1*$T$2</f>
        <v>2.6154378283033818E-5</v>
      </c>
      <c r="U267" s="27">
        <v>640.9</v>
      </c>
      <c r="V267" s="302">
        <f>TabIPW[[#This Row],[iloczyn liczby mieszkańców i relacji przeciętnego miesięcznego wynagrodzenia brutto 
w danym powiecie do średniej krajowej2]]/$W$1*$V$2</f>
        <v>2.5622664772093147E-5</v>
      </c>
      <c r="W267" s="27">
        <f>TabIPW[[#This Row],[iloczyn liczby mieszkańców i relacji przeciętnego miesięcznego wynagrodzenia brutto 
w danym powiecie do średniej krajowej]]</f>
        <v>7986.4919999999993</v>
      </c>
    </row>
    <row r="268" spans="1:23" x14ac:dyDescent="0.3">
      <c r="A268" s="2" t="s">
        <v>10</v>
      </c>
      <c r="B268" s="2" t="s">
        <v>18</v>
      </c>
      <c r="C268" s="2" t="s">
        <v>76</v>
      </c>
      <c r="D268" s="2" t="s">
        <v>56</v>
      </c>
      <c r="E268" s="2" t="s">
        <v>19</v>
      </c>
      <c r="F268" s="17" t="str">
        <f>+Tabela1[[#This Row],[WK]]&amp;Tabela1[[#This Row],[PK]]&amp;Tabela1[[#This Row],[GK]]</f>
        <v>041409</v>
      </c>
      <c r="G268" s="2" t="s">
        <v>281</v>
      </c>
      <c r="H268" s="302">
        <f>TabIPW[[#This Row],[liczba mieszkańców ]]/$I$1*$H$2</f>
        <v>1.0313589504480865E-4</v>
      </c>
      <c r="I268" s="27">
        <v>32404</v>
      </c>
      <c r="J268" s="302">
        <f>TabIPW[[#This Row],[liczba mieszkańców w wieku 20-64]]/$K$1*$J$2</f>
        <v>7.6875297300955974E-5</v>
      </c>
      <c r="K268" s="27">
        <v>19062</v>
      </c>
      <c r="L268" s="302">
        <f>TabIPW[[#This Row],[iloczyn liczby mieszkańców i relacji przeciętnego miesięcznego wynagrodzenia brutto 
w danym powiecie do średniej krajowej]]/$M$1*$L$2</f>
        <v>3.12236855836001E-4</v>
      </c>
      <c r="M268" s="27">
        <v>28385.903999999999</v>
      </c>
      <c r="N268" s="302">
        <f>TabIPW[[#This Row],[liczba oddziałów w szkołach podstawowych]]/$O$1*$N$2</f>
        <v>2.3822301729278474E-4</v>
      </c>
      <c r="O268" s="27">
        <v>188</v>
      </c>
      <c r="P26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2.4831971499880907E-4</v>
      </c>
      <c r="Q268" s="27">
        <v>1262</v>
      </c>
      <c r="R268" s="302">
        <f>TabIPW[[#This Row],[liczba gospodarstw domowych korzystających ze środowiskowej pomocy społecznej ]]/$S$1*$R$2</f>
        <v>3.1826104788270276E-4</v>
      </c>
      <c r="S268" s="27">
        <v>1164</v>
      </c>
      <c r="T268" s="302">
        <f>TabIPW[[#This Row],[ilość wody dostarczonej i ścieków bytowych odprowadzonych siecią kanalizacyjną '[dam3']]]/$U$1*$T$2</f>
        <v>1.0656817514169841E-4</v>
      </c>
      <c r="U268" s="27">
        <v>2611.3999999999996</v>
      </c>
      <c r="V268" s="302">
        <f>TabIPW[[#This Row],[iloczyn liczby mieszkańców i relacji przeciętnego miesięcznego wynagrodzenia brutto 
w danym powiecie do średniej krajowej2]]/$W$1*$V$2</f>
        <v>9.1069082952166978E-5</v>
      </c>
      <c r="W268" s="27">
        <f>TabIPW[[#This Row],[iloczyn liczby mieszkańców i relacji przeciętnego miesięcznego wynagrodzenia brutto 
w danym powiecie do średniej krajowej]]</f>
        <v>28385.903999999999</v>
      </c>
    </row>
    <row r="269" spans="1:23" x14ac:dyDescent="0.3">
      <c r="A269" s="2" t="s">
        <v>10</v>
      </c>
      <c r="B269" s="2" t="s">
        <v>18</v>
      </c>
      <c r="C269" s="2" t="s">
        <v>76</v>
      </c>
      <c r="D269" s="2" t="s">
        <v>69</v>
      </c>
      <c r="E269" s="2" t="s">
        <v>15</v>
      </c>
      <c r="F269" s="17" t="str">
        <f>+Tabela1[[#This Row],[WK]]&amp;Tabela1[[#This Row],[PK]]&amp;Tabela1[[#This Row],[GK]]</f>
        <v>041410</v>
      </c>
      <c r="G269" s="2" t="s">
        <v>282</v>
      </c>
      <c r="H269" s="302">
        <f>TabIPW[[#This Row],[liczba mieszkańców ]]/$I$1*$H$2</f>
        <v>1.1120751058096575E-5</v>
      </c>
      <c r="I269" s="27">
        <v>3494</v>
      </c>
      <c r="J269" s="302">
        <f>TabIPW[[#This Row],[liczba mieszkańców w wieku 20-64]]/$K$1*$J$2</f>
        <v>8.6425224066702682E-6</v>
      </c>
      <c r="K269" s="27">
        <v>2143</v>
      </c>
      <c r="L269" s="302">
        <f>TabIPW[[#This Row],[iloczyn liczby mieszkańców i relacji przeciętnego miesięcznego wynagrodzenia brutto 
w danym powiecie do średniej krajowej]]/$M$1*$L$2</f>
        <v>3.3667311884057136E-5</v>
      </c>
      <c r="M269" s="27">
        <v>3060.7439999999997</v>
      </c>
      <c r="N269" s="302">
        <f>TabIPW[[#This Row],[liczba oddziałów w szkołach podstawowych]]/$O$1*$N$2</f>
        <v>2.0274299344066786E-5</v>
      </c>
      <c r="O269" s="27">
        <v>16</v>
      </c>
      <c r="P26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2.3808784084671864E-5</v>
      </c>
      <c r="Q269" s="27">
        <v>121</v>
      </c>
      <c r="R269" s="302">
        <f>TabIPW[[#This Row],[liczba gospodarstw domowych korzystających ze środowiskowej pomocy społecznej ]]/$S$1*$R$2</f>
        <v>1.2577326634539799E-5</v>
      </c>
      <c r="S269" s="27">
        <v>46</v>
      </c>
      <c r="T269" s="302">
        <f>TabIPW[[#This Row],[ilość wody dostarczonej i ścieków bytowych odprowadzonych siecią kanalizacyjną '[dam3']]]/$U$1*$T$2</f>
        <v>1.0083861559896485E-5</v>
      </c>
      <c r="U269" s="27">
        <v>247.1</v>
      </c>
      <c r="V269" s="302">
        <f>TabIPW[[#This Row],[iloczyn liczby mieszkańców i relacji przeciętnego miesięcznego wynagrodzenia brutto 
w danym powiecie do średniej krajowej2]]/$W$1*$V$2</f>
        <v>9.8196326328499999E-6</v>
      </c>
      <c r="W269" s="27">
        <f>TabIPW[[#This Row],[iloczyn liczby mieszkańców i relacji przeciętnego miesięcznego wynagrodzenia brutto 
w danym powiecie do średniej krajowej]]</f>
        <v>3060.7439999999997</v>
      </c>
    </row>
    <row r="270" spans="1:23" x14ac:dyDescent="0.3">
      <c r="A270" s="2" t="s">
        <v>10</v>
      </c>
      <c r="B270" s="2" t="s">
        <v>18</v>
      </c>
      <c r="C270" s="2" t="s">
        <v>76</v>
      </c>
      <c r="D270" s="2" t="s">
        <v>71</v>
      </c>
      <c r="E270" s="2" t="s">
        <v>15</v>
      </c>
      <c r="F270" s="17" t="str">
        <f>+Tabela1[[#This Row],[WK]]&amp;Tabela1[[#This Row],[PK]]&amp;Tabela1[[#This Row],[GK]]</f>
        <v>041411</v>
      </c>
      <c r="G270" s="2" t="s">
        <v>283</v>
      </c>
      <c r="H270" s="302">
        <f>TabIPW[[#This Row],[liczba mieszkańców ]]/$I$1*$H$2</f>
        <v>1.9004580586117529E-5</v>
      </c>
      <c r="I270" s="27">
        <v>5971</v>
      </c>
      <c r="J270" s="302">
        <f>TabIPW[[#This Row],[liczba mieszkańców w wieku 20-64]]/$K$1*$J$2</f>
        <v>1.4550733011323533E-5</v>
      </c>
      <c r="K270" s="27">
        <v>3608</v>
      </c>
      <c r="L270" s="302">
        <f>TabIPW[[#This Row],[iloczyn liczby mieszkańców i relacji przeciętnego miesięcznego wynagrodzenia brutto 
w danym powiecie do średniej krajowej]]/$M$1*$L$2</f>
        <v>5.7535065615256207E-5</v>
      </c>
      <c r="M270" s="27">
        <v>5230.5959999999995</v>
      </c>
      <c r="N270" s="302">
        <f>TabIPW[[#This Row],[liczba oddziałów w szkołach podstawowych]]/$O$1*$N$2</f>
        <v>7.3494335122242102E-5</v>
      </c>
      <c r="O270" s="27">
        <v>58</v>
      </c>
      <c r="P27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3.6401859964167727E-5</v>
      </c>
      <c r="Q270" s="27">
        <v>185</v>
      </c>
      <c r="R270" s="302">
        <f>TabIPW[[#This Row],[liczba gospodarstw domowych korzystających ze środowiskowej pomocy społecznej ]]/$S$1*$R$2</f>
        <v>4.320038278820192E-5</v>
      </c>
      <c r="S270" s="27">
        <v>158</v>
      </c>
      <c r="T270" s="302">
        <f>TabIPW[[#This Row],[ilość wody dostarczonej i ścieków bytowych odprowadzonych siecią kanalizacyjną '[dam3']]]/$U$1*$T$2</f>
        <v>1.5095185718355764E-5</v>
      </c>
      <c r="U270" s="27">
        <v>369.9</v>
      </c>
      <c r="V270" s="302">
        <f>TabIPW[[#This Row],[iloczyn liczby mieszkańców i relacji przeciętnego miesięcznego wynagrodzenia brutto 
w danym powiecie do średniej krajowej2]]/$W$1*$V$2</f>
        <v>1.6781060804449729E-5</v>
      </c>
      <c r="W270" s="27">
        <f>TabIPW[[#This Row],[iloczyn liczby mieszkańców i relacji przeciętnego miesięcznego wynagrodzenia brutto 
w danym powiecie do średniej krajowej]]</f>
        <v>5230.5959999999995</v>
      </c>
    </row>
    <row r="271" spans="1:23" x14ac:dyDescent="0.3">
      <c r="A271" s="2" t="s">
        <v>10</v>
      </c>
      <c r="B271" s="2" t="s">
        <v>18</v>
      </c>
      <c r="C271" s="2" t="s">
        <v>109</v>
      </c>
      <c r="D271" s="2" t="s">
        <v>12</v>
      </c>
      <c r="E271" s="2" t="s">
        <v>13</v>
      </c>
      <c r="F271" s="17" t="str">
        <f>+Tabela1[[#This Row],[WK]]&amp;Tabela1[[#This Row],[PK]]&amp;Tabela1[[#This Row],[GK]]</f>
        <v>041501</v>
      </c>
      <c r="G271" s="2" t="s">
        <v>284</v>
      </c>
      <c r="H271" s="302">
        <f>TabIPW[[#This Row],[liczba mieszkańców ]]/$I$1*$H$2</f>
        <v>4.2605144151024826E-5</v>
      </c>
      <c r="I271" s="27">
        <v>13386</v>
      </c>
      <c r="J271" s="302">
        <f>TabIPW[[#This Row],[liczba mieszkańców w wieku 20-64]]/$K$1*$J$2</f>
        <v>3.2819807440729192E-5</v>
      </c>
      <c r="K271" s="27">
        <v>8138</v>
      </c>
      <c r="L271" s="302">
        <f>TabIPW[[#This Row],[iloczyn liczby mieszkańców i relacji przeciętnego miesięcznego wynagrodzenia brutto 
w danym powiecie do średniej krajowej]]/$M$1*$L$2</f>
        <v>1.2265274081106777E-4</v>
      </c>
      <c r="M271" s="27">
        <v>11150.538</v>
      </c>
      <c r="N271" s="302">
        <f>TabIPW[[#This Row],[liczba oddziałów w szkołach podstawowych]]/$O$1*$N$2</f>
        <v>8.4898628503279666E-5</v>
      </c>
      <c r="O271" s="27">
        <v>67</v>
      </c>
      <c r="P27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1.0231874152090388E-4</v>
      </c>
      <c r="Q271" s="27">
        <v>520</v>
      </c>
      <c r="R271" s="302">
        <f>TabIPW[[#This Row],[liczba gospodarstw domowych korzystających ze środowiskowej pomocy społecznej ]]/$S$1*$R$2</f>
        <v>5.6871389999658224E-5</v>
      </c>
      <c r="S271" s="27">
        <v>208</v>
      </c>
      <c r="T271" s="302">
        <f>TabIPW[[#This Row],[ilość wody dostarczonej i ścieków bytowych odprowadzonych siecią kanalizacyjną '[dam3']]]/$U$1*$T$2</f>
        <v>3.4426327850783785E-5</v>
      </c>
      <c r="U271" s="27">
        <v>843.6</v>
      </c>
      <c r="V271" s="302">
        <f>TabIPW[[#This Row],[iloczyn liczby mieszkańców i relacji przeciętnego miesięcznego wynagrodzenia brutto 
w danym powiecie do średniej krajowej2]]/$W$1*$V$2</f>
        <v>3.577371606989477E-5</v>
      </c>
      <c r="W271" s="27">
        <f>TabIPW[[#This Row],[iloczyn liczby mieszkańców i relacji przeciętnego miesięcznego wynagrodzenia brutto 
w danym powiecie do średniej krajowej]]</f>
        <v>11150.538</v>
      </c>
    </row>
    <row r="272" spans="1:23" x14ac:dyDescent="0.3">
      <c r="A272" s="2" t="s">
        <v>10</v>
      </c>
      <c r="B272" s="2" t="s">
        <v>18</v>
      </c>
      <c r="C272" s="2" t="s">
        <v>109</v>
      </c>
      <c r="D272" s="2" t="s">
        <v>11</v>
      </c>
      <c r="E272" s="2" t="s">
        <v>15</v>
      </c>
      <c r="F272" s="17" t="str">
        <f>+Tabela1[[#This Row],[WK]]&amp;Tabela1[[#This Row],[PK]]&amp;Tabela1[[#This Row],[GK]]</f>
        <v>041502</v>
      </c>
      <c r="G272" s="2" t="s">
        <v>284</v>
      </c>
      <c r="H272" s="302">
        <f>TabIPW[[#This Row],[liczba mieszkańców ]]/$I$1*$H$2</f>
        <v>2.9845244038858494E-5</v>
      </c>
      <c r="I272" s="27">
        <v>9377</v>
      </c>
      <c r="J272" s="302">
        <f>TabIPW[[#This Row],[liczba mieszkańców w wieku 20-64]]/$K$1*$J$2</f>
        <v>2.2781898775212479E-5</v>
      </c>
      <c r="K272" s="27">
        <v>5649</v>
      </c>
      <c r="L272" s="302">
        <f>TabIPW[[#This Row],[iloczyn liczby mieszkańców i relacji przeciętnego miesięcznego wynagrodzenia brutto 
w danym powiecie do średniej krajowej]]/$M$1*$L$2</f>
        <v>8.5919225353756342E-5</v>
      </c>
      <c r="M272" s="27">
        <v>7811.0410000000002</v>
      </c>
      <c r="N272" s="302">
        <f>TabIPW[[#This Row],[liczba oddziałów w szkołach podstawowych]]/$O$1*$N$2</f>
        <v>4.3082886106141924E-5</v>
      </c>
      <c r="O272" s="27">
        <v>34</v>
      </c>
      <c r="P27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4.1321030229595797E-5</v>
      </c>
      <c r="Q272" s="27">
        <v>210</v>
      </c>
      <c r="R272" s="302">
        <f>TabIPW[[#This Row],[liczba gospodarstw domowych korzystających ze środowiskowej pomocy społecznej ]]/$S$1*$R$2</f>
        <v>3.4724358317099016E-5</v>
      </c>
      <c r="S272" s="27">
        <v>127</v>
      </c>
      <c r="T272" s="302">
        <f>TabIPW[[#This Row],[ilość wody dostarczonej i ścieków bytowych odprowadzonych siecią kanalizacyjną '[dam3']]]/$U$1*$T$2</f>
        <v>1.9159745052089841E-5</v>
      </c>
      <c r="U272" s="27">
        <v>469.5</v>
      </c>
      <c r="V272" s="302">
        <f>TabIPW[[#This Row],[iloczyn liczby mieszkańców i relacji przeciętnego miesięcznego wynagrodzenia brutto 
w danym powiecie do średniej krajowej2]]/$W$1*$V$2</f>
        <v>2.505977406151227E-5</v>
      </c>
      <c r="W272" s="27">
        <f>TabIPW[[#This Row],[iloczyn liczby mieszkańców i relacji przeciętnego miesięcznego wynagrodzenia brutto 
w danym powiecie do średniej krajowej]]</f>
        <v>7811.0410000000002</v>
      </c>
    </row>
    <row r="273" spans="1:23" x14ac:dyDescent="0.3">
      <c r="A273" s="2" t="s">
        <v>10</v>
      </c>
      <c r="B273" s="2" t="s">
        <v>18</v>
      </c>
      <c r="C273" s="2" t="s">
        <v>109</v>
      </c>
      <c r="D273" s="2" t="s">
        <v>16</v>
      </c>
      <c r="E273" s="2" t="s">
        <v>15</v>
      </c>
      <c r="F273" s="17" t="str">
        <f>+Tabela1[[#This Row],[WK]]&amp;Tabela1[[#This Row],[PK]]&amp;Tabela1[[#This Row],[GK]]</f>
        <v>041503</v>
      </c>
      <c r="G273" s="2" t="s">
        <v>285</v>
      </c>
      <c r="H273" s="302">
        <f>TabIPW[[#This Row],[liczba mieszkańców ]]/$I$1*$H$2</f>
        <v>2.8018308976652591E-5</v>
      </c>
      <c r="I273" s="27">
        <v>8803</v>
      </c>
      <c r="J273" s="302">
        <f>TabIPW[[#This Row],[liczba mieszkańców w wieku 20-64]]/$K$1*$J$2</f>
        <v>2.1527664305555713E-5</v>
      </c>
      <c r="K273" s="27">
        <v>5338</v>
      </c>
      <c r="L273" s="302">
        <f>TabIPW[[#This Row],[iloczyn liczby mieszkańców i relacji przeciętnego miesięcznego wynagrodzenia brutto 
w danym powiecie do średniej krajowej]]/$M$1*$L$2</f>
        <v>8.0659799593592524E-5</v>
      </c>
      <c r="M273" s="27">
        <v>7332.8990000000003</v>
      </c>
      <c r="N273" s="302">
        <f>TabIPW[[#This Row],[liczba oddziałów w szkołach podstawowych]]/$O$1*$N$2</f>
        <v>7.3494335122242102E-5</v>
      </c>
      <c r="O273" s="27">
        <v>58</v>
      </c>
      <c r="P27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6.37524466399478E-5</v>
      </c>
      <c r="Q273" s="27">
        <v>324</v>
      </c>
      <c r="R273" s="302">
        <f>TabIPW[[#This Row],[liczba gospodarstw domowych korzystających ze środowiskowej pomocy społecznej ]]/$S$1*$R$2</f>
        <v>6.5073994326532005E-5</v>
      </c>
      <c r="S273" s="27">
        <v>238</v>
      </c>
      <c r="T273" s="302">
        <f>TabIPW[[#This Row],[ilość wody dostarczonej i ścieków bytowych odprowadzonych siecią kanalizacyjną '[dam3']]]/$U$1*$T$2</f>
        <v>2.1571546825419998E-5</v>
      </c>
      <c r="U273" s="27">
        <v>528.6</v>
      </c>
      <c r="V273" s="302">
        <f>TabIPW[[#This Row],[iloczyn liczby mieszkańców i relacji przeciętnego miesięcznego wynagrodzenia brutto 
w danym powiecie do średniej krajowej2]]/$W$1*$V$2</f>
        <v>2.3525774881464487E-5</v>
      </c>
      <c r="W273" s="27">
        <f>TabIPW[[#This Row],[iloczyn liczby mieszkańców i relacji przeciętnego miesięcznego wynagrodzenia brutto 
w danym powiecie do średniej krajowej]]</f>
        <v>7332.8990000000003</v>
      </c>
    </row>
    <row r="274" spans="1:23" x14ac:dyDescent="0.3">
      <c r="A274" s="2" t="s">
        <v>10</v>
      </c>
      <c r="B274" s="2" t="s">
        <v>18</v>
      </c>
      <c r="C274" s="2" t="s">
        <v>109</v>
      </c>
      <c r="D274" s="2" t="s">
        <v>18</v>
      </c>
      <c r="E274" s="2" t="s">
        <v>15</v>
      </c>
      <c r="F274" s="17" t="str">
        <f>+Tabela1[[#This Row],[WK]]&amp;Tabela1[[#This Row],[PK]]&amp;Tabela1[[#This Row],[GK]]</f>
        <v>041504</v>
      </c>
      <c r="G274" s="2" t="s">
        <v>286</v>
      </c>
      <c r="H274" s="302">
        <f>TabIPW[[#This Row],[liczba mieszkańców ]]/$I$1*$H$2</f>
        <v>6.7972169317890796E-5</v>
      </c>
      <c r="I274" s="27">
        <v>21356</v>
      </c>
      <c r="J274" s="302">
        <f>TabIPW[[#This Row],[liczba mieszkańców w wieku 20-64]]/$K$1*$J$2</f>
        <v>5.2758505890835488E-5</v>
      </c>
      <c r="K274" s="27">
        <v>13082</v>
      </c>
      <c r="L274" s="302">
        <f>TabIPW[[#This Row],[iloczyn liczby mieszkańców i relacji przeciętnego miesięcznego wynagrodzenia brutto 
w danym powiecie do średniej krajowej]]/$M$1*$L$2</f>
        <v>1.9567995911856886E-4</v>
      </c>
      <c r="M274" s="27">
        <v>17789.547999999999</v>
      </c>
      <c r="N274" s="302">
        <f>TabIPW[[#This Row],[liczba oddziałów w szkołach podstawowych]]/$O$1*$N$2</f>
        <v>1.2037865235539655E-4</v>
      </c>
      <c r="O274" s="27">
        <v>95</v>
      </c>
      <c r="P27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1.5642961444061268E-4</v>
      </c>
      <c r="Q274" s="27">
        <v>795</v>
      </c>
      <c r="R274" s="302">
        <f>TabIPW[[#This Row],[liczba gospodarstw domowych korzystających ze środowiskowej pomocy społecznej ]]/$S$1*$R$2</f>
        <v>1.0307939437438053E-4</v>
      </c>
      <c r="S274" s="27">
        <v>377</v>
      </c>
      <c r="T274" s="302">
        <f>TabIPW[[#This Row],[ilość wody dostarczonej i ścieków bytowych odprowadzonych siecią kanalizacyjną '[dam3']]]/$U$1*$T$2</f>
        <v>5.0688646068585275E-5</v>
      </c>
      <c r="U274" s="27">
        <v>1242.0999999999999</v>
      </c>
      <c r="V274" s="302">
        <f>TabIPW[[#This Row],[iloczyn liczby mieszkańców i relacji przeciętnego miesięcznego wynagrodzenia brutto 
w danym powiecie do średniej krajowej2]]/$W$1*$V$2</f>
        <v>5.7073321409582597E-5</v>
      </c>
      <c r="W274" s="27">
        <f>TabIPW[[#This Row],[iloczyn liczby mieszkańców i relacji przeciętnego miesięcznego wynagrodzenia brutto 
w danym powiecie do średniej krajowej]]</f>
        <v>17789.547999999999</v>
      </c>
    </row>
    <row r="275" spans="1:23" x14ac:dyDescent="0.3">
      <c r="A275" s="2" t="s">
        <v>10</v>
      </c>
      <c r="B275" s="2" t="s">
        <v>18</v>
      </c>
      <c r="C275" s="2" t="s">
        <v>109</v>
      </c>
      <c r="D275" s="2" t="s">
        <v>21</v>
      </c>
      <c r="E275" s="2" t="s">
        <v>15</v>
      </c>
      <c r="F275" s="17" t="str">
        <f>+Tabela1[[#This Row],[WK]]&amp;Tabela1[[#This Row],[PK]]&amp;Tabela1[[#This Row],[GK]]</f>
        <v>041505</v>
      </c>
      <c r="G275" s="2" t="s">
        <v>287</v>
      </c>
      <c r="H275" s="302">
        <f>TabIPW[[#This Row],[liczba mieszkańców ]]/$I$1*$H$2</f>
        <v>2.6598774067691206E-5</v>
      </c>
      <c r="I275" s="27">
        <v>8357</v>
      </c>
      <c r="J275" s="302">
        <f>TabIPW[[#This Row],[liczba mieszkańców w wieku 20-64]]/$K$1*$J$2</f>
        <v>2.0559766322540842E-5</v>
      </c>
      <c r="K275" s="27">
        <v>5098</v>
      </c>
      <c r="L275" s="302">
        <f>TabIPW[[#This Row],[iloczyn liczby mieszkańców i relacji przeciętnego miesięcznego wynagrodzenia brutto 
w danym powiecie do średniej krajowej]]/$M$1*$L$2</f>
        <v>7.6573207452419935E-5</v>
      </c>
      <c r="M275" s="27">
        <v>6961.3809999999994</v>
      </c>
      <c r="N275" s="302">
        <f>TabIPW[[#This Row],[liczba oddziałów w szkołach podstawowych]]/$O$1*$N$2</f>
        <v>5.8288610614192017E-5</v>
      </c>
      <c r="O275" s="27">
        <v>46</v>
      </c>
      <c r="P27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5.9226809995753981E-5</v>
      </c>
      <c r="Q275" s="27">
        <v>301</v>
      </c>
      <c r="R275" s="302">
        <f>TabIPW[[#This Row],[liczba gospodarstw domowych korzystających ze środowiskowej pomocy społecznej ]]/$S$1*$R$2</f>
        <v>1.9412830240267953E-5</v>
      </c>
      <c r="S275" s="27">
        <v>71</v>
      </c>
      <c r="T275" s="302">
        <f>TabIPW[[#This Row],[ilość wody dostarczonej i ścieków bytowych odprowadzonych siecią kanalizacyjną '[dam3']]]/$U$1*$T$2</f>
        <v>2.4432245713921594E-5</v>
      </c>
      <c r="U275" s="27">
        <v>598.70000000000005</v>
      </c>
      <c r="V275" s="302">
        <f>TabIPW[[#This Row],[iloczyn liczby mieszkańców i relacji przeciętnego miesięcznego wynagrodzenia brutto 
w danym powiecie do średniej krajowej2]]/$W$1*$V$2</f>
        <v>2.2333852173622481E-5</v>
      </c>
      <c r="W275" s="27">
        <f>TabIPW[[#This Row],[iloczyn liczby mieszkańców i relacji przeciętnego miesięcznego wynagrodzenia brutto 
w danym powiecie do średniej krajowej]]</f>
        <v>6961.3809999999994</v>
      </c>
    </row>
    <row r="276" spans="1:23" x14ac:dyDescent="0.3">
      <c r="A276" s="2" t="s">
        <v>10</v>
      </c>
      <c r="B276" s="2" t="s">
        <v>18</v>
      </c>
      <c r="C276" s="2" t="s">
        <v>109</v>
      </c>
      <c r="D276" s="2" t="s">
        <v>23</v>
      </c>
      <c r="E276" s="2" t="s">
        <v>15</v>
      </c>
      <c r="F276" s="17" t="str">
        <f>+Tabela1[[#This Row],[WK]]&amp;Tabela1[[#This Row],[PK]]&amp;Tabela1[[#This Row],[GK]]</f>
        <v>041506</v>
      </c>
      <c r="G276" s="2" t="s">
        <v>288</v>
      </c>
      <c r="H276" s="302">
        <f>TabIPW[[#This Row],[liczba mieszkańców ]]/$I$1*$H$2</f>
        <v>3.5526566488401251E-5</v>
      </c>
      <c r="I276" s="27">
        <v>11162</v>
      </c>
      <c r="J276" s="302">
        <f>TabIPW[[#This Row],[liczba mieszkańców w wieku 20-64]]/$K$1*$J$2</f>
        <v>2.7633487415074513E-5</v>
      </c>
      <c r="K276" s="27">
        <v>6852</v>
      </c>
      <c r="L276" s="302">
        <f>TabIPW[[#This Row],[iloczyn liczby mieszkańców i relacji przeciętnego miesięcznego wynagrodzenia brutto 
w danym powiecie do średniej krajowej]]/$M$1*$L$2</f>
        <v>1.0227475668109504E-4</v>
      </c>
      <c r="M276" s="27">
        <v>9297.9459999999999</v>
      </c>
      <c r="N276" s="302">
        <f>TabIPW[[#This Row],[liczba oddziałów w szkołach podstawowych]]/$O$1*$N$2</f>
        <v>6.9692903995229581E-5</v>
      </c>
      <c r="O276" s="27">
        <v>55</v>
      </c>
      <c r="P27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7.5558455276975175E-5</v>
      </c>
      <c r="Q276" s="27">
        <v>384</v>
      </c>
      <c r="R276" s="302">
        <f>TabIPW[[#This Row],[liczba gospodarstw domowych korzystających ze środowiskowej pomocy społecznej ]]/$S$1*$R$2</f>
        <v>4.7575105095867933E-5</v>
      </c>
      <c r="S276" s="27">
        <v>174</v>
      </c>
      <c r="T276" s="302">
        <f>TabIPW[[#This Row],[ilość wody dostarczonej i ścieków bytowych odprowadzonych siecią kanalizacyjną '[dam3']]]/$U$1*$T$2</f>
        <v>3.4965004388989512E-5</v>
      </c>
      <c r="U276" s="27">
        <v>856.80000000000007</v>
      </c>
      <c r="V276" s="302">
        <f>TabIPW[[#This Row],[iloczyn liczby mieszkańców i relacji przeciętnego miesięcznego wynagrodzenia brutto 
w danym powiecie do średniej krajowej2]]/$W$1*$V$2</f>
        <v>2.983013736531939E-5</v>
      </c>
      <c r="W276" s="27">
        <f>TabIPW[[#This Row],[iloczyn liczby mieszkańców i relacji przeciętnego miesięcznego wynagrodzenia brutto 
w danym powiecie do średniej krajowej]]</f>
        <v>9297.9459999999999</v>
      </c>
    </row>
    <row r="277" spans="1:23" x14ac:dyDescent="0.3">
      <c r="A277" s="2" t="s">
        <v>10</v>
      </c>
      <c r="B277" s="2" t="s">
        <v>18</v>
      </c>
      <c r="C277" s="2" t="s">
        <v>109</v>
      </c>
      <c r="D277" s="2" t="s">
        <v>30</v>
      </c>
      <c r="E277" s="2" t="s">
        <v>15</v>
      </c>
      <c r="F277" s="17" t="str">
        <f>+Tabela1[[#This Row],[WK]]&amp;Tabela1[[#This Row],[PK]]&amp;Tabela1[[#This Row],[GK]]</f>
        <v>041507</v>
      </c>
      <c r="G277" s="2" t="s">
        <v>289</v>
      </c>
      <c r="H277" s="302">
        <f>TabIPW[[#This Row],[liczba mieszkańców ]]/$I$1*$H$2</f>
        <v>6.7348337833235134E-5</v>
      </c>
      <c r="I277" s="27">
        <v>21160</v>
      </c>
      <c r="J277" s="302">
        <f>TabIPW[[#This Row],[liczba mieszkańców w wieku 20-64]]/$K$1*$J$2</f>
        <v>5.2468136495931033E-5</v>
      </c>
      <c r="K277" s="27">
        <v>13010</v>
      </c>
      <c r="L277" s="302">
        <f>TabIPW[[#This Row],[iloczyn liczby mieszkańców i relacji przeciętnego miesięcznego wynagrodzenia brutto 
w danym powiecie do średniej krajowej]]/$M$1*$L$2</f>
        <v>1.9388405763948852E-4</v>
      </c>
      <c r="M277" s="27">
        <v>17626.28</v>
      </c>
      <c r="N277" s="302">
        <f>TabIPW[[#This Row],[liczba oddziałów w szkołach podstawowych]]/$O$1*$N$2</f>
        <v>1.1657722122838403E-4</v>
      </c>
      <c r="O277" s="27">
        <v>92</v>
      </c>
      <c r="P27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1.7236772610059963E-4</v>
      </c>
      <c r="Q277" s="27">
        <v>876</v>
      </c>
      <c r="R277" s="302">
        <f>TabIPW[[#This Row],[liczba gospodarstw domowych korzystających ze środowiskowej pomocy społecznej ]]/$S$1*$R$2</f>
        <v>6.1519532451553366E-5</v>
      </c>
      <c r="S277" s="27">
        <v>225</v>
      </c>
      <c r="T277" s="302">
        <f>TabIPW[[#This Row],[ilość wody dostarczonej i ścieków bytowych odprowadzonych siecią kanalizacyjną '[dam3']]]/$U$1*$T$2</f>
        <v>4.7032175021370694E-5</v>
      </c>
      <c r="U277" s="27">
        <v>1152.5</v>
      </c>
      <c r="V277" s="302">
        <f>TabIPW[[#This Row],[iloczyn liczby mieszkańców i relacji przeciętnego miesięcznego wynagrodzenia brutto 
w danym powiecie do średniej krajowej2]]/$W$1*$V$2</f>
        <v>5.6549516811517494E-5</v>
      </c>
      <c r="W277" s="27">
        <f>TabIPW[[#This Row],[iloczyn liczby mieszkańców i relacji przeciętnego miesięcznego wynagrodzenia brutto 
w danym powiecie do średniej krajowej]]</f>
        <v>17626.28</v>
      </c>
    </row>
    <row r="278" spans="1:23" x14ac:dyDescent="0.3">
      <c r="A278" s="2" t="s">
        <v>10</v>
      </c>
      <c r="B278" s="2" t="s">
        <v>18</v>
      </c>
      <c r="C278" s="2" t="s">
        <v>109</v>
      </c>
      <c r="D278" s="2" t="s">
        <v>54</v>
      </c>
      <c r="E278" s="2" t="s">
        <v>15</v>
      </c>
      <c r="F278" s="17" t="str">
        <f>+Tabela1[[#This Row],[WK]]&amp;Tabela1[[#This Row],[PK]]&amp;Tabela1[[#This Row],[GK]]</f>
        <v>041508</v>
      </c>
      <c r="G278" s="2" t="s">
        <v>290</v>
      </c>
      <c r="H278" s="302">
        <f>TabIPW[[#This Row],[liczba mieszkańców ]]/$I$1*$H$2</f>
        <v>1.6712954724117091E-5</v>
      </c>
      <c r="I278" s="27">
        <v>5251</v>
      </c>
      <c r="J278" s="302">
        <f>TabIPW[[#This Row],[liczba mieszkańców w wieku 20-64]]/$K$1*$J$2</f>
        <v>1.2675430669232223E-5</v>
      </c>
      <c r="K278" s="27">
        <v>3143</v>
      </c>
      <c r="L278" s="302">
        <f>TabIPW[[#This Row],[iloczyn liczby mieszkańców i relacji przeciętnego miesięcznego wynagrodzenia brutto 
w danym powiecie do średniej krajowej]]/$M$1*$L$2</f>
        <v>4.8113666666585737E-5</v>
      </c>
      <c r="M278" s="27">
        <v>4374.0829999999996</v>
      </c>
      <c r="N278" s="302">
        <f>TabIPW[[#This Row],[liczba oddziałów w szkołach podstawowych]]/$O$1*$N$2</f>
        <v>2.9144305307096008E-5</v>
      </c>
      <c r="O278" s="27">
        <v>23</v>
      </c>
      <c r="P27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4.1124263418978682E-5</v>
      </c>
      <c r="Q278" s="27">
        <v>209</v>
      </c>
      <c r="R278" s="302">
        <f>TabIPW[[#This Row],[liczba gospodarstw domowych korzystających ze środowiskowej pomocy społecznej ]]/$S$1*$R$2</f>
        <v>1.175706620185242E-5</v>
      </c>
      <c r="S278" s="27">
        <v>43</v>
      </c>
      <c r="T278" s="302">
        <f>TabIPW[[#This Row],[ilość wody dostarczonej i ścieków bytowych odprowadzonych siecią kanalizacyjną '[dam3']]]/$U$1*$T$2</f>
        <v>2.0559487874851674E-5</v>
      </c>
      <c r="U278" s="27">
        <v>503.8</v>
      </c>
      <c r="V278" s="302">
        <f>TabIPW[[#This Row],[iloczyn liczby mieszkańców i relacji przeciętnego miesięcznego wynagrodzenia brutto 
w danym powiecie do średniej krajowej2]]/$W$1*$V$2</f>
        <v>1.4033152777754175E-5</v>
      </c>
      <c r="W278" s="27">
        <f>TabIPW[[#This Row],[iloczyn liczby mieszkańców i relacji przeciętnego miesięcznego wynagrodzenia brutto 
w danym powiecie do średniej krajowej]]</f>
        <v>4374.0829999999996</v>
      </c>
    </row>
    <row r="279" spans="1:23" x14ac:dyDescent="0.3">
      <c r="A279" s="2" t="s">
        <v>10</v>
      </c>
      <c r="B279" s="2" t="s">
        <v>18</v>
      </c>
      <c r="C279" s="2" t="s">
        <v>109</v>
      </c>
      <c r="D279" s="2" t="s">
        <v>56</v>
      </c>
      <c r="E279" s="2" t="s">
        <v>15</v>
      </c>
      <c r="F279" s="17" t="str">
        <f>+Tabela1[[#This Row],[WK]]&amp;Tabela1[[#This Row],[PK]]&amp;Tabela1[[#This Row],[GK]]</f>
        <v>041509</v>
      </c>
      <c r="G279" s="2" t="s">
        <v>291</v>
      </c>
      <c r="H279" s="302">
        <f>TabIPW[[#This Row],[liczba mieszkańców ]]/$I$1*$H$2</f>
        <v>5.2764685472560107E-5</v>
      </c>
      <c r="I279" s="27">
        <v>16578</v>
      </c>
      <c r="J279" s="302">
        <f>TabIPW[[#This Row],[liczba mieszkańców w wieku 20-64]]/$K$1*$J$2</f>
        <v>4.1071137745930941E-5</v>
      </c>
      <c r="K279" s="27">
        <v>10184</v>
      </c>
      <c r="L279" s="302">
        <f>TabIPW[[#This Row],[iloczyn liczby mieszkańców i relacji przeciętnego miesięcznego wynagrodzenia brutto 
w danym powiecie do średniej krajowej]]/$M$1*$L$2</f>
        <v>1.5190027918466167E-4</v>
      </c>
      <c r="M279" s="27">
        <v>13809.473999999998</v>
      </c>
      <c r="N279" s="302">
        <f>TabIPW[[#This Row],[liczba oddziałów w szkołach podstawowych]]/$O$1*$N$2</f>
        <v>1.0263864042933812E-4</v>
      </c>
      <c r="O279" s="27">
        <v>81</v>
      </c>
      <c r="P27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1.0900881308188605E-4</v>
      </c>
      <c r="Q279" s="27">
        <v>554</v>
      </c>
      <c r="R279" s="302">
        <f>TabIPW[[#This Row],[liczba gospodarstw domowych korzystających ze środowiskowej pomocy społecznej ]]/$S$1*$R$2</f>
        <v>5.0035886393930075E-5</v>
      </c>
      <c r="S279" s="27">
        <v>183</v>
      </c>
      <c r="T279" s="302">
        <f>TabIPW[[#This Row],[ilość wody dostarczonej i ścieków bytowych odprowadzonych siecią kanalizacyjną '[dam3']]]/$U$1*$T$2</f>
        <v>3.7217651730577071E-5</v>
      </c>
      <c r="U279" s="27">
        <v>912</v>
      </c>
      <c r="V279" s="302">
        <f>TabIPW[[#This Row],[iloczyn liczby mieszkańców i relacji przeciętnego miesięcznego wynagrodzenia brutto 
w danym powiecie do średniej krajowej2]]/$W$1*$V$2</f>
        <v>4.4304248095526329E-5</v>
      </c>
      <c r="W279" s="27">
        <f>TabIPW[[#This Row],[iloczyn liczby mieszkańców i relacji przeciętnego miesięcznego wynagrodzenia brutto 
w danym powiecie do średniej krajowej]]</f>
        <v>13809.473999999998</v>
      </c>
    </row>
    <row r="280" spans="1:23" x14ac:dyDescent="0.3">
      <c r="A280" s="2" t="s">
        <v>10</v>
      </c>
      <c r="B280" s="2" t="s">
        <v>18</v>
      </c>
      <c r="C280" s="2" t="s">
        <v>113</v>
      </c>
      <c r="D280" s="2" t="s">
        <v>12</v>
      </c>
      <c r="E280" s="2" t="s">
        <v>15</v>
      </c>
      <c r="F280" s="17" t="str">
        <f>+Tabela1[[#This Row],[WK]]&amp;Tabela1[[#This Row],[PK]]&amp;Tabela1[[#This Row],[GK]]</f>
        <v>041601</v>
      </c>
      <c r="G280" s="2" t="s">
        <v>292</v>
      </c>
      <c r="H280" s="302">
        <f>TabIPW[[#This Row],[liczba mieszkańców ]]/$I$1*$H$2</f>
        <v>2.158902530826247E-5</v>
      </c>
      <c r="I280" s="27">
        <v>6783</v>
      </c>
      <c r="J280" s="302">
        <f>TabIPW[[#This Row],[liczba mieszkańców w wieku 20-64]]/$K$1*$J$2</f>
        <v>1.5833197838818233E-5</v>
      </c>
      <c r="K280" s="27">
        <v>3926</v>
      </c>
      <c r="L280" s="302">
        <f>TabIPW[[#This Row],[iloczyn liczby mieszkańców i relacji przeciętnego miesięcznego wynagrodzenia brutto 
w danym powiecie do średniej krajowej]]/$M$1*$L$2</f>
        <v>5.9390409554542758E-5</v>
      </c>
      <c r="M280" s="27">
        <v>5399.2679999999991</v>
      </c>
      <c r="N280" s="302">
        <f>TabIPW[[#This Row],[liczba oddziałów w szkołach podstawowych]]/$O$1*$N$2</f>
        <v>3.8014311270125227E-5</v>
      </c>
      <c r="O280" s="27">
        <v>30</v>
      </c>
      <c r="P28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6.2375078965627939E-5</v>
      </c>
      <c r="Q280" s="27">
        <v>317</v>
      </c>
      <c r="R280" s="302">
        <f>TabIPW[[#This Row],[liczba gospodarstw domowych korzystających ze środowiskowej pomocy społecznej ]]/$S$1*$R$2</f>
        <v>3.3904097884411628E-5</v>
      </c>
      <c r="S280" s="27">
        <v>124</v>
      </c>
      <c r="T280" s="302">
        <f>TabIPW[[#This Row],[ilość wody dostarczonej i ścieków bytowych odprowadzonych siecią kanalizacyjną '[dam3']]]/$U$1*$T$2</f>
        <v>1.6274560866397075E-5</v>
      </c>
      <c r="U280" s="27">
        <v>398.79999999999995</v>
      </c>
      <c r="V280" s="302">
        <f>TabIPW[[#This Row],[iloczyn liczby mieszkańców i relacji przeciętnego miesięcznego wynagrodzenia brutto 
w danym powiecie do średniej krajowej2]]/$W$1*$V$2</f>
        <v>1.7322202786741641E-5</v>
      </c>
      <c r="W280" s="27">
        <f>TabIPW[[#This Row],[iloczyn liczby mieszkańców i relacji przeciętnego miesięcznego wynagrodzenia brutto 
w danym powiecie do średniej krajowej]]</f>
        <v>5399.2679999999991</v>
      </c>
    </row>
    <row r="281" spans="1:23" x14ac:dyDescent="0.3">
      <c r="A281" s="2" t="s">
        <v>10</v>
      </c>
      <c r="B281" s="2" t="s">
        <v>18</v>
      </c>
      <c r="C281" s="2" t="s">
        <v>113</v>
      </c>
      <c r="D281" s="2" t="s">
        <v>11</v>
      </c>
      <c r="E281" s="2" t="s">
        <v>15</v>
      </c>
      <c r="F281" s="17" t="str">
        <f>+Tabela1[[#This Row],[WK]]&amp;Tabela1[[#This Row],[PK]]&amp;Tabela1[[#This Row],[GK]]</f>
        <v>041602</v>
      </c>
      <c r="G281" s="2" t="s">
        <v>293</v>
      </c>
      <c r="H281" s="302">
        <f>TabIPW[[#This Row],[liczba mieszkańców ]]/$I$1*$H$2</f>
        <v>1.5408001108255728E-5</v>
      </c>
      <c r="I281" s="27">
        <v>4841</v>
      </c>
      <c r="J281" s="302">
        <f>TabIPW[[#This Row],[liczba mieszkańców w wieku 20-64]]/$K$1*$J$2</f>
        <v>1.1481689823513884E-5</v>
      </c>
      <c r="K281" s="27">
        <v>2847</v>
      </c>
      <c r="L281" s="302">
        <f>TabIPW[[#This Row],[iloczyn liczby mieszkańców i relacji przeciętnego miesięcznego wynagrodzenia brutto 
w danym powiecie do średniej krajowej]]/$M$1*$L$2</f>
        <v>4.2386698017623693E-5</v>
      </c>
      <c r="M281" s="27">
        <v>3853.4359999999997</v>
      </c>
      <c r="N281" s="302">
        <f>TabIPW[[#This Row],[liczba oddziałów w szkołach podstawowych]]/$O$1*$N$2</f>
        <v>3.0411449016100181E-5</v>
      </c>
      <c r="O281" s="27">
        <v>24</v>
      </c>
      <c r="P28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3.5024492289847872E-5</v>
      </c>
      <c r="Q281" s="27">
        <v>178</v>
      </c>
      <c r="R281" s="302">
        <f>TabIPW[[#This Row],[liczba gospodarstw domowych korzystających ze środowiskowej pomocy społecznej ]]/$S$1*$R$2</f>
        <v>4.1833282067056287E-5</v>
      </c>
      <c r="S281" s="27">
        <v>153</v>
      </c>
      <c r="T281" s="302">
        <f>TabIPW[[#This Row],[ilość wody dostarczonej i ścieków bytowych odprowadzonych siecią kanalizacyjną '[dam3']]]/$U$1*$T$2</f>
        <v>1.5058457772569011E-5</v>
      </c>
      <c r="U281" s="27">
        <v>369</v>
      </c>
      <c r="V281" s="302">
        <f>TabIPW[[#This Row],[iloczyn liczby mieszkańców i relacji przeciętnego miesięcznego wynagrodzenia brutto 
w danym powiecie do średniej krajowej2]]/$W$1*$V$2</f>
        <v>1.2362786921806911E-5</v>
      </c>
      <c r="W281" s="27">
        <f>TabIPW[[#This Row],[iloczyn liczby mieszkańców i relacji przeciętnego miesięcznego wynagrodzenia brutto 
w danym powiecie do średniej krajowej]]</f>
        <v>3853.4359999999997</v>
      </c>
    </row>
    <row r="282" spans="1:23" x14ac:dyDescent="0.3">
      <c r="A282" s="2" t="s">
        <v>10</v>
      </c>
      <c r="B282" s="2" t="s">
        <v>18</v>
      </c>
      <c r="C282" s="2" t="s">
        <v>113</v>
      </c>
      <c r="D282" s="2" t="s">
        <v>16</v>
      </c>
      <c r="E282" s="2" t="s">
        <v>15</v>
      </c>
      <c r="F282" s="17" t="str">
        <f>+Tabela1[[#This Row],[WK]]&amp;Tabela1[[#This Row],[PK]]&amp;Tabela1[[#This Row],[GK]]</f>
        <v>041603</v>
      </c>
      <c r="G282" s="2" t="s">
        <v>294</v>
      </c>
      <c r="H282" s="302">
        <f>TabIPW[[#This Row],[liczba mieszkańców ]]/$I$1*$H$2</f>
        <v>1.3348720646152556E-5</v>
      </c>
      <c r="I282" s="27">
        <v>4194</v>
      </c>
      <c r="J282" s="302">
        <f>TabIPW[[#This Row],[liczba mieszkańców w wieku 20-64]]/$K$1*$J$2</f>
        <v>9.836263252388608E-6</v>
      </c>
      <c r="K282" s="27">
        <v>2439</v>
      </c>
      <c r="L282" s="302">
        <f>TabIPW[[#This Row],[iloczyn liczby mieszkańców i relacji przeciętnego miesięcznego wynagrodzenia brutto 
w danym powiecie do średniej krajowej]]/$M$1*$L$2</f>
        <v>3.6721712763047663E-5</v>
      </c>
      <c r="M282" s="27">
        <v>3338.4239999999995</v>
      </c>
      <c r="N282" s="302">
        <f>TabIPW[[#This Row],[liczba oddziałów w szkołach podstawowych]]/$O$1*$N$2</f>
        <v>2.661001788908766E-5</v>
      </c>
      <c r="O282" s="27">
        <v>21</v>
      </c>
      <c r="P28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2.9318254781951304E-5</v>
      </c>
      <c r="Q282" s="27">
        <v>149</v>
      </c>
      <c r="R282" s="302">
        <f>TabIPW[[#This Row],[liczba gospodarstw domowych korzystających ze środowiskowej pomocy społecznej ]]/$S$1*$R$2</f>
        <v>2.3240712259475715E-5</v>
      </c>
      <c r="S282" s="27">
        <v>85</v>
      </c>
      <c r="T282" s="302">
        <f>TabIPW[[#This Row],[ilość wody dostarczonej i ścieków bytowych odprowadzonych siecią kanalizacyjną '[dam3']]]/$U$1*$T$2</f>
        <v>1.0291986586021421E-5</v>
      </c>
      <c r="U282" s="27">
        <v>252.2</v>
      </c>
      <c r="V282" s="302">
        <f>TabIPW[[#This Row],[iloczyn liczby mieszkańców i relacji przeciętnego miesięcznego wynagrodzenia brutto 
w danym powiecie do średniej krajowej2]]/$W$1*$V$2</f>
        <v>1.0710499555888905E-5</v>
      </c>
      <c r="W282" s="27">
        <f>TabIPW[[#This Row],[iloczyn liczby mieszkańców i relacji przeciętnego miesięcznego wynagrodzenia brutto 
w danym powiecie do średniej krajowej]]</f>
        <v>3338.4239999999995</v>
      </c>
    </row>
    <row r="283" spans="1:23" x14ac:dyDescent="0.3">
      <c r="A283" s="2" t="s">
        <v>10</v>
      </c>
      <c r="B283" s="2" t="s">
        <v>18</v>
      </c>
      <c r="C283" s="2" t="s">
        <v>113</v>
      </c>
      <c r="D283" s="2" t="s">
        <v>18</v>
      </c>
      <c r="E283" s="2" t="s">
        <v>15</v>
      </c>
      <c r="F283" s="17" t="str">
        <f>+Tabela1[[#This Row],[WK]]&amp;Tabela1[[#This Row],[PK]]&amp;Tabela1[[#This Row],[GK]]</f>
        <v>041604</v>
      </c>
      <c r="G283" s="2" t="s">
        <v>295</v>
      </c>
      <c r="H283" s="302">
        <f>TabIPW[[#This Row],[liczba mieszkańców ]]/$I$1*$H$2</f>
        <v>1.8469867884984096E-5</v>
      </c>
      <c r="I283" s="27">
        <v>5803</v>
      </c>
      <c r="J283" s="302">
        <f>TabIPW[[#This Row],[liczba mieszkańców w wieku 20-64]]/$K$1*$J$2</f>
        <v>1.3635262835721968E-5</v>
      </c>
      <c r="K283" s="27">
        <v>3381</v>
      </c>
      <c r="L283" s="302">
        <f>TabIPW[[#This Row],[iloczyn liczby mieszkańców i relacji przeciętnego miesięcznego wynagrodzenia brutto 
w danym powiecie do średniej krajowej]]/$M$1*$L$2</f>
        <v>5.0809751827364241E-5</v>
      </c>
      <c r="M283" s="27">
        <v>4619.1880000000001</v>
      </c>
      <c r="N283" s="302">
        <f>TabIPW[[#This Row],[liczba oddziałów w szkołach podstawowych]]/$O$1*$N$2</f>
        <v>4.3082886106141924E-5</v>
      </c>
      <c r="O283" s="27">
        <v>34</v>
      </c>
      <c r="P28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4.6043433684406745E-5</v>
      </c>
      <c r="Q283" s="27">
        <v>234</v>
      </c>
      <c r="R283" s="302">
        <f>TabIPW[[#This Row],[liczba gospodarstw domowych korzystających ze środowiskowej pomocy społecznej ]]/$S$1*$R$2</f>
        <v>2.7068594278683483E-5</v>
      </c>
      <c r="S283" s="27">
        <v>99</v>
      </c>
      <c r="T283" s="302">
        <f>TabIPW[[#This Row],[ilość wody dostarczonej i ścieków bytowych odprowadzonych siecią kanalizacyjną '[dam3']]]/$U$1*$T$2</f>
        <v>1.21324647582243E-5</v>
      </c>
      <c r="U283" s="27">
        <v>297.3</v>
      </c>
      <c r="V283" s="302">
        <f>TabIPW[[#This Row],[iloczyn liczby mieszkańców i relacji przeciętnego miesięcznego wynagrodzenia brutto 
w danym powiecie do średniej krajowej2]]/$W$1*$V$2</f>
        <v>1.4819510949647906E-5</v>
      </c>
      <c r="W283" s="27">
        <f>TabIPW[[#This Row],[iloczyn liczby mieszkańców i relacji przeciętnego miesięcznego wynagrodzenia brutto 
w danym powiecie do średniej krajowej]]</f>
        <v>4619.1880000000001</v>
      </c>
    </row>
    <row r="284" spans="1:23" x14ac:dyDescent="0.3">
      <c r="A284" s="2" t="s">
        <v>10</v>
      </c>
      <c r="B284" s="2" t="s">
        <v>18</v>
      </c>
      <c r="C284" s="2" t="s">
        <v>113</v>
      </c>
      <c r="D284" s="2" t="s">
        <v>21</v>
      </c>
      <c r="E284" s="2" t="s">
        <v>15</v>
      </c>
      <c r="F284" s="17" t="str">
        <f>+Tabela1[[#This Row],[WK]]&amp;Tabela1[[#This Row],[PK]]&amp;Tabela1[[#This Row],[GK]]</f>
        <v>041605</v>
      </c>
      <c r="G284" s="2" t="s">
        <v>296</v>
      </c>
      <c r="H284" s="302">
        <f>TabIPW[[#This Row],[liczba mieszkańców ]]/$I$1*$H$2</f>
        <v>1.7909692674272873E-5</v>
      </c>
      <c r="I284" s="27">
        <v>5627</v>
      </c>
      <c r="J284" s="302">
        <f>TabIPW[[#This Row],[liczba mieszkańców w wieku 20-64]]/$K$1*$J$2</f>
        <v>1.3594933753096347E-5</v>
      </c>
      <c r="K284" s="27">
        <v>3371</v>
      </c>
      <c r="L284" s="302">
        <f>TabIPW[[#This Row],[iloczyn liczby mieszkańców i relacji przeciętnego miesięcznego wynagrodzenia brutto 
w danym powiecie do średniej krajowej]]/$M$1*$L$2</f>
        <v>4.9268735745748502E-5</v>
      </c>
      <c r="M284" s="27">
        <v>4479.0919999999996</v>
      </c>
      <c r="N284" s="302">
        <f>TabIPW[[#This Row],[liczba oddziałów w szkołach podstawowych]]/$O$1*$N$2</f>
        <v>4.3082886106141924E-5</v>
      </c>
      <c r="O284" s="27">
        <v>34</v>
      </c>
      <c r="P28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3.7188927206636221E-5</v>
      </c>
      <c r="Q284" s="27">
        <v>189</v>
      </c>
      <c r="R284" s="302">
        <f>TabIPW[[#This Row],[liczba gospodarstw domowych korzystających ze środowiskowej pomocy społecznej ]]/$S$1*$R$2</f>
        <v>3.8005400047848526E-5</v>
      </c>
      <c r="S284" s="27">
        <v>139</v>
      </c>
      <c r="T284" s="302">
        <f>TabIPW[[#This Row],[ilość wody dostarczonej i ścieków bytowych odprowadzonych siecią kanalizacyjną '[dam3']]]/$U$1*$T$2</f>
        <v>1.4446325342789784E-5</v>
      </c>
      <c r="U284" s="27">
        <v>354</v>
      </c>
      <c r="V284" s="302">
        <f>TabIPW[[#This Row],[iloczyn liczby mieszkańców i relacji przeciętnego miesięcznego wynagrodzenia brutto 
w danym powiecie do średniej krajowej2]]/$W$1*$V$2</f>
        <v>1.4370047925843315E-5</v>
      </c>
      <c r="W284" s="27">
        <f>TabIPW[[#This Row],[iloczyn liczby mieszkańców i relacji przeciętnego miesięcznego wynagrodzenia brutto 
w danym powiecie do średniej krajowej]]</f>
        <v>4479.0919999999996</v>
      </c>
    </row>
    <row r="285" spans="1:23" x14ac:dyDescent="0.3">
      <c r="A285" s="2" t="s">
        <v>10</v>
      </c>
      <c r="B285" s="2" t="s">
        <v>18</v>
      </c>
      <c r="C285" s="2" t="s">
        <v>113</v>
      </c>
      <c r="D285" s="2" t="s">
        <v>23</v>
      </c>
      <c r="E285" s="2" t="s">
        <v>19</v>
      </c>
      <c r="F285" s="17" t="str">
        <f>+Tabela1[[#This Row],[WK]]&amp;Tabela1[[#This Row],[PK]]&amp;Tabela1[[#This Row],[GK]]</f>
        <v>041606</v>
      </c>
      <c r="G285" s="2" t="s">
        <v>297</v>
      </c>
      <c r="H285" s="302">
        <f>TabIPW[[#This Row],[liczba mieszkańców ]]/$I$1*$H$2</f>
        <v>6.1355099641364534E-5</v>
      </c>
      <c r="I285" s="27">
        <v>19277</v>
      </c>
      <c r="J285" s="302">
        <f>TabIPW[[#This Row],[liczba mieszkańców w wieku 20-64]]/$K$1*$J$2</f>
        <v>4.3603804134819851E-5</v>
      </c>
      <c r="K285" s="27">
        <v>10812</v>
      </c>
      <c r="L285" s="302">
        <f>TabIPW[[#This Row],[iloczyn liczby mieszkańców i relacji przeciętnego miesięcznego wynagrodzenia brutto 
w danym powiecie do średniej krajowej]]/$M$1*$L$2</f>
        <v>1.6878503980287792E-4</v>
      </c>
      <c r="M285" s="27">
        <v>15344.492</v>
      </c>
      <c r="N285" s="302">
        <f>TabIPW[[#This Row],[liczba oddziałów w szkołach podstawowych]]/$O$1*$N$2</f>
        <v>1.4572152653548003E-4</v>
      </c>
      <c r="O285" s="27">
        <v>115</v>
      </c>
      <c r="P28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1.4482037261420242E-4</v>
      </c>
      <c r="Q285" s="27">
        <v>736</v>
      </c>
      <c r="R285" s="302">
        <f>TabIPW[[#This Row],[liczba gospodarstw domowych korzystających ze środowiskowej pomocy społecznej ]]/$S$1*$R$2</f>
        <v>8.612734543217471E-5</v>
      </c>
      <c r="S285" s="27">
        <v>315</v>
      </c>
      <c r="T285" s="302">
        <f>TabIPW[[#This Row],[ilość wody dostarczonej i ścieków bytowych odprowadzonych siecią kanalizacyjną '[dam3']]]/$U$1*$T$2</f>
        <v>5.3781955280402984E-5</v>
      </c>
      <c r="U285" s="27">
        <v>1317.9</v>
      </c>
      <c r="V285" s="302">
        <f>TabIPW[[#This Row],[iloczyn liczby mieszkańców i relacji przeciętnego miesięcznego wynagrodzenia brutto 
w danym powiecie do średniej krajowej2]]/$W$1*$V$2</f>
        <v>4.9228969942506064E-5</v>
      </c>
      <c r="W285" s="27">
        <f>TabIPW[[#This Row],[iloczyn liczby mieszkańców i relacji przeciętnego miesięcznego wynagrodzenia brutto 
w danym powiecie do średniej krajowej]]</f>
        <v>15344.492</v>
      </c>
    </row>
    <row r="286" spans="1:23" x14ac:dyDescent="0.3">
      <c r="A286" s="2" t="s">
        <v>10</v>
      </c>
      <c r="B286" s="2" t="s">
        <v>18</v>
      </c>
      <c r="C286" s="2" t="s">
        <v>120</v>
      </c>
      <c r="D286" s="2" t="s">
        <v>12</v>
      </c>
      <c r="E286" s="2" t="s">
        <v>13</v>
      </c>
      <c r="F286" s="17" t="str">
        <f>+Tabela1[[#This Row],[WK]]&amp;Tabela1[[#This Row],[PK]]&amp;Tabela1[[#This Row],[GK]]</f>
        <v>041701</v>
      </c>
      <c r="G286" s="2" t="s">
        <v>298</v>
      </c>
      <c r="H286" s="302">
        <f>TabIPW[[#This Row],[liczba mieszkańców ]]/$I$1*$H$2</f>
        <v>4.0081172889127126E-5</v>
      </c>
      <c r="I286" s="27">
        <v>12593</v>
      </c>
      <c r="J286" s="302">
        <f>TabIPW[[#This Row],[liczba mieszkańców w wieku 20-64]]/$K$1*$J$2</f>
        <v>3.0016936198248626E-5</v>
      </c>
      <c r="K286" s="27">
        <v>7443</v>
      </c>
      <c r="L286" s="302">
        <f>TabIPW[[#This Row],[iloczyn liczby mieszkańców i relacji przeciętnego miesięcznego wynagrodzenia brutto 
w danym powiecie do średniej krajowej]]/$M$1*$L$2</f>
        <v>1.1649482532532561E-4</v>
      </c>
      <c r="M286" s="27">
        <v>10590.712999999998</v>
      </c>
      <c r="N286" s="302">
        <f>TabIPW[[#This Row],[liczba oddziałów w szkołach podstawowych]]/$O$1*$N$2</f>
        <v>6.2090041741204538E-5</v>
      </c>
      <c r="O286" s="27">
        <v>49</v>
      </c>
      <c r="P28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8.874183158832241E-5</v>
      </c>
      <c r="Q286" s="27">
        <v>451</v>
      </c>
      <c r="R286" s="302">
        <f>TabIPW[[#This Row],[liczba gospodarstw domowych korzystających ze środowiskowej pomocy społecznej ]]/$S$1*$R$2</f>
        <v>9.1322328172528097E-5</v>
      </c>
      <c r="S286" s="27">
        <v>334</v>
      </c>
      <c r="T286" s="302">
        <f>TabIPW[[#This Row],[ilość wody dostarczonej i ścieków bytowych odprowadzonych siecią kanalizacyjną '[dam3']]]/$U$1*$T$2</f>
        <v>3.6658570778045373E-5</v>
      </c>
      <c r="U286" s="27">
        <v>898.3</v>
      </c>
      <c r="V286" s="302">
        <f>TabIPW[[#This Row],[iloczyn liczby mieszkańców i relacji przeciętnego miesięcznego wynagrodzenia brutto 
w danym powiecie do średniej krajowej2]]/$W$1*$V$2</f>
        <v>3.3977657386553305E-5</v>
      </c>
      <c r="W286" s="27">
        <f>TabIPW[[#This Row],[iloczyn liczby mieszkańców i relacji przeciętnego miesięcznego wynagrodzenia brutto 
w danym powiecie do średniej krajowej]]</f>
        <v>10590.712999999998</v>
      </c>
    </row>
    <row r="287" spans="1:23" x14ac:dyDescent="0.3">
      <c r="A287" s="2" t="s">
        <v>10</v>
      </c>
      <c r="B287" s="2" t="s">
        <v>18</v>
      </c>
      <c r="C287" s="2" t="s">
        <v>120</v>
      </c>
      <c r="D287" s="2" t="s">
        <v>11</v>
      </c>
      <c r="E287" s="2" t="s">
        <v>15</v>
      </c>
      <c r="F287" s="17" t="str">
        <f>+Tabela1[[#This Row],[WK]]&amp;Tabela1[[#This Row],[PK]]&amp;Tabela1[[#This Row],[GK]]</f>
        <v>041702</v>
      </c>
      <c r="G287" s="2" t="s">
        <v>299</v>
      </c>
      <c r="H287" s="302">
        <f>TabIPW[[#This Row],[liczba mieszkańców ]]/$I$1*$H$2</f>
        <v>9.3160956917712288E-6</v>
      </c>
      <c r="I287" s="27">
        <v>2927</v>
      </c>
      <c r="J287" s="302">
        <f>TabIPW[[#This Row],[liczba mieszkańców w wieku 20-64]]/$K$1*$J$2</f>
        <v>7.1906754321479651E-6</v>
      </c>
      <c r="K287" s="27">
        <v>1783</v>
      </c>
      <c r="L287" s="302">
        <f>TabIPW[[#This Row],[iloczyn liczby mieszkańców i relacji przeciętnego miesięcznego wynagrodzenia brutto 
w danym powiecie do średniej krajowej]]/$M$1*$L$2</f>
        <v>2.7076975599716359E-5</v>
      </c>
      <c r="M287" s="27">
        <v>2461.607</v>
      </c>
      <c r="N287" s="302">
        <f>TabIPW[[#This Row],[liczba oddziałów w szkołach podstawowych]]/$O$1*$N$2</f>
        <v>2.0274299344066786E-5</v>
      </c>
      <c r="O287" s="27">
        <v>16</v>
      </c>
      <c r="P28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1.8692847008626672E-5</v>
      </c>
      <c r="Q287" s="27">
        <v>95</v>
      </c>
      <c r="R287" s="302">
        <f>TabIPW[[#This Row],[liczba gospodarstw domowych korzystających ze środowiskowej pomocy społecznej ]]/$S$1*$R$2</f>
        <v>1.4217847499914556E-5</v>
      </c>
      <c r="S287" s="27">
        <v>52</v>
      </c>
      <c r="T287" s="302">
        <f>TabIPW[[#This Row],[ilość wody dostarczonej i ścieków bytowych odprowadzonych siecią kanalizacyjną '[dam3']]]/$U$1*$T$2</f>
        <v>6.8966920421793026E-6</v>
      </c>
      <c r="U287" s="27">
        <v>169</v>
      </c>
      <c r="V287" s="302">
        <f>TabIPW[[#This Row],[iloczyn liczby mieszkańców i relacji przeciętnego miesięcznego wynagrodzenia brutto 
w danym powiecie do średniej krajowej2]]/$W$1*$V$2</f>
        <v>7.8974512165839388E-6</v>
      </c>
      <c r="W287" s="27">
        <f>TabIPW[[#This Row],[iloczyn liczby mieszkańców i relacji przeciętnego miesięcznego wynagrodzenia brutto 
w danym powiecie do średniej krajowej]]</f>
        <v>2461.607</v>
      </c>
    </row>
    <row r="288" spans="1:23" x14ac:dyDescent="0.3">
      <c r="A288" s="2" t="s">
        <v>10</v>
      </c>
      <c r="B288" s="2" t="s">
        <v>18</v>
      </c>
      <c r="C288" s="2" t="s">
        <v>120</v>
      </c>
      <c r="D288" s="2" t="s">
        <v>16</v>
      </c>
      <c r="E288" s="2" t="s">
        <v>15</v>
      </c>
      <c r="F288" s="17" t="str">
        <f>+Tabela1[[#This Row],[WK]]&amp;Tabela1[[#This Row],[PK]]&amp;Tabela1[[#This Row],[GK]]</f>
        <v>041703</v>
      </c>
      <c r="G288" s="2" t="s">
        <v>300</v>
      </c>
      <c r="H288" s="302">
        <f>TabIPW[[#This Row],[liczba mieszkańców ]]/$I$1*$H$2</f>
        <v>1.1801873189302261E-5</v>
      </c>
      <c r="I288" s="27">
        <v>3708</v>
      </c>
      <c r="J288" s="302">
        <f>TabIPW[[#This Row],[liczba mieszkańców w wieku 20-64]]/$K$1*$J$2</f>
        <v>8.7796412875973744E-6</v>
      </c>
      <c r="K288" s="27">
        <v>2177</v>
      </c>
      <c r="L288" s="302">
        <f>TabIPW[[#This Row],[iloczyn liczby mieszkańców i relacji przeciętnego miesięcznego wynagrodzenia brutto 
w danym powiecie do średniej krajowej]]/$M$1*$L$2</f>
        <v>3.4301819447812864E-5</v>
      </c>
      <c r="M288" s="27">
        <v>3118.4279999999999</v>
      </c>
      <c r="N288" s="302">
        <f>TabIPW[[#This Row],[liczba oddziałów w szkołach podstawowych]]/$O$1*$N$2</f>
        <v>1.7740011926058437E-5</v>
      </c>
      <c r="O288" s="27">
        <v>14</v>
      </c>
      <c r="P28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1.9873447872329407E-5</v>
      </c>
      <c r="Q288" s="27">
        <v>101</v>
      </c>
      <c r="R288" s="302">
        <f>TabIPW[[#This Row],[liczba gospodarstw domowych korzystających ze środowiskowej pomocy społecznej ]]/$S$1*$R$2</f>
        <v>1.6405208653747562E-5</v>
      </c>
      <c r="S288" s="27">
        <v>60</v>
      </c>
      <c r="T288" s="302">
        <f>TabIPW[[#This Row],[ilość wody dostarczonej i ścieków bytowych odprowadzonych siecią kanalizacyjną '[dam3']]]/$U$1*$T$2</f>
        <v>7.7740818581961964E-6</v>
      </c>
      <c r="U288" s="27">
        <v>190.5</v>
      </c>
      <c r="V288" s="302">
        <f>TabIPW[[#This Row],[iloczyn liczby mieszkańców i relacji przeciętnego miesięcznego wynagrodzenia brutto 
w danym powiecie do średniej krajowej2]]/$W$1*$V$2</f>
        <v>1.000469733894542E-5</v>
      </c>
      <c r="W288" s="27">
        <f>TabIPW[[#This Row],[iloczyn liczby mieszkańców i relacji przeciętnego miesięcznego wynagrodzenia brutto 
w danym powiecie do średniej krajowej]]</f>
        <v>3118.4279999999999</v>
      </c>
    </row>
    <row r="289" spans="1:23" x14ac:dyDescent="0.3">
      <c r="A289" s="2" t="s">
        <v>10</v>
      </c>
      <c r="B289" s="2" t="s">
        <v>18</v>
      </c>
      <c r="C289" s="2" t="s">
        <v>120</v>
      </c>
      <c r="D289" s="2" t="s">
        <v>18</v>
      </c>
      <c r="E289" s="2" t="s">
        <v>15</v>
      </c>
      <c r="F289" s="17" t="str">
        <f>+Tabela1[[#This Row],[WK]]&amp;Tabela1[[#This Row],[PK]]&amp;Tabela1[[#This Row],[GK]]</f>
        <v>041704</v>
      </c>
      <c r="G289" s="2" t="s">
        <v>301</v>
      </c>
      <c r="H289" s="302">
        <f>TabIPW[[#This Row],[liczba mieszkańców ]]/$I$1*$H$2</f>
        <v>1.4001197454083239E-5</v>
      </c>
      <c r="I289" s="27">
        <v>4399</v>
      </c>
      <c r="J289" s="302">
        <f>TabIPW[[#This Row],[liczba mieszkańców w wieku 20-64]]/$K$1*$J$2</f>
        <v>1.0582351280962568E-5</v>
      </c>
      <c r="K289" s="27">
        <v>2624</v>
      </c>
      <c r="L289" s="302">
        <f>TabIPW[[#This Row],[iloczyn liczby mieszkańców i relacji przeciętnego miesięcznego wynagrodzenia brutto 
w danym powiecie do średniej krajowej]]/$M$1*$L$2</f>
        <v>4.0694094862710034E-5</v>
      </c>
      <c r="M289" s="27">
        <v>3699.5589999999997</v>
      </c>
      <c r="N289" s="302">
        <f>TabIPW[[#This Row],[liczba oddziałów w szkołach podstawowych]]/$O$1*$N$2</f>
        <v>2.2808586762075135E-5</v>
      </c>
      <c r="O289" s="27">
        <v>18</v>
      </c>
      <c r="P28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2.7350586675780074E-5</v>
      </c>
      <c r="Q289" s="27">
        <v>139</v>
      </c>
      <c r="R289" s="302">
        <f>TabIPW[[#This Row],[liczba gospodarstw domowych korzystających ze środowiskowej pomocy społecznej ]]/$S$1*$R$2</f>
        <v>3.3904097884411628E-5</v>
      </c>
      <c r="S289" s="27">
        <v>124</v>
      </c>
      <c r="T289" s="302">
        <f>TabIPW[[#This Row],[ilość wody dostarczonej i ścieków bytowych odprowadzonych siecią kanalizacyjną '[dam3']]]/$U$1*$T$2</f>
        <v>1.6037869660215775E-5</v>
      </c>
      <c r="U289" s="27">
        <v>393</v>
      </c>
      <c r="V289" s="302">
        <f>TabIPW[[#This Row],[iloczyn liczby mieszkańców i relacji przeciętnego miesięcznego wynagrodzenia brutto 
w danym powiecie do średniej krajowej2]]/$W$1*$V$2</f>
        <v>1.186911100162376E-5</v>
      </c>
      <c r="W289" s="27">
        <f>TabIPW[[#This Row],[iloczyn liczby mieszkańców i relacji przeciętnego miesięcznego wynagrodzenia brutto 
w danym powiecie do średniej krajowej]]</f>
        <v>3699.5589999999997</v>
      </c>
    </row>
    <row r="290" spans="1:23" x14ac:dyDescent="0.3">
      <c r="A290" s="2" t="s">
        <v>10</v>
      </c>
      <c r="B290" s="2" t="s">
        <v>18</v>
      </c>
      <c r="C290" s="2" t="s">
        <v>120</v>
      </c>
      <c r="D290" s="2" t="s">
        <v>21</v>
      </c>
      <c r="E290" s="2" t="s">
        <v>15</v>
      </c>
      <c r="F290" s="17" t="str">
        <f>+Tabela1[[#This Row],[WK]]&amp;Tabela1[[#This Row],[PK]]&amp;Tabela1[[#This Row],[GK]]</f>
        <v>041705</v>
      </c>
      <c r="G290" s="2" t="s">
        <v>298</v>
      </c>
      <c r="H290" s="302">
        <f>TabIPW[[#This Row],[liczba mieszkańców ]]/$I$1*$H$2</f>
        <v>2.6223202051418914E-5</v>
      </c>
      <c r="I290" s="27">
        <v>8239</v>
      </c>
      <c r="J290" s="302">
        <f>TabIPW[[#This Row],[liczba mieszkańców w wieku 20-64]]/$K$1*$J$2</f>
        <v>2.02250349367482E-5</v>
      </c>
      <c r="K290" s="27">
        <v>5015</v>
      </c>
      <c r="L290" s="302">
        <f>TabIPW[[#This Row],[iloczyn liczby mieszkańców i relacji przeciętnego miesięcznego wynagrodzenia brutto 
w danym powiecie do średniej krajowej]]/$M$1*$L$2</f>
        <v>7.621701467921526E-5</v>
      </c>
      <c r="M290" s="27">
        <v>6928.9989999999989</v>
      </c>
      <c r="N290" s="302">
        <f>TabIPW[[#This Row],[liczba oddziałów w szkołach podstawowych]]/$O$1*$N$2</f>
        <v>5.7021466905187834E-5</v>
      </c>
      <c r="O290" s="27">
        <v>45</v>
      </c>
      <c r="P29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5.5094706972794398E-5</v>
      </c>
      <c r="Q290" s="27">
        <v>280</v>
      </c>
      <c r="R290" s="302">
        <f>TabIPW[[#This Row],[liczba gospodarstw domowych korzystających ze środowiskowej pomocy społecznej ]]/$S$1*$R$2</f>
        <v>3.1990156874807751E-5</v>
      </c>
      <c r="S290" s="27">
        <v>117</v>
      </c>
      <c r="T290" s="302">
        <f>TabIPW[[#This Row],[ilość wody dostarczonej i ścieków bytowych odprowadzonych siecią kanalizacyjną '[dam3']]]/$U$1*$T$2</f>
        <v>1.4609560657397577E-5</v>
      </c>
      <c r="U290" s="27">
        <v>358</v>
      </c>
      <c r="V290" s="302">
        <f>TabIPW[[#This Row],[iloczyn liczby mieszkańców i relacji przeciętnego miesięcznego wynagrodzenia brutto 
w danym powiecie do średniej krajowej2]]/$W$1*$V$2</f>
        <v>2.2229962614771121E-5</v>
      </c>
      <c r="W290" s="27">
        <f>TabIPW[[#This Row],[iloczyn liczby mieszkańców i relacji przeciętnego miesięcznego wynagrodzenia brutto 
w danym powiecie do średniej krajowej]]</f>
        <v>6928.9989999999989</v>
      </c>
    </row>
    <row r="291" spans="1:23" x14ac:dyDescent="0.3">
      <c r="A291" s="2" t="s">
        <v>10</v>
      </c>
      <c r="B291" s="2" t="s">
        <v>18</v>
      </c>
      <c r="C291" s="2" t="s">
        <v>126</v>
      </c>
      <c r="D291" s="2" t="s">
        <v>12</v>
      </c>
      <c r="E291" s="2" t="s">
        <v>13</v>
      </c>
      <c r="F291" s="17" t="str">
        <f>+Tabela1[[#This Row],[WK]]&amp;Tabela1[[#This Row],[PK]]&amp;Tabela1[[#This Row],[GK]]</f>
        <v>041801</v>
      </c>
      <c r="G291" s="2" t="s">
        <v>302</v>
      </c>
      <c r="H291" s="302">
        <f>TabIPW[[#This Row],[liczba mieszkańców ]]/$I$1*$H$2</f>
        <v>1.0264574173543633E-5</v>
      </c>
      <c r="I291" s="27">
        <v>3225</v>
      </c>
      <c r="J291" s="302">
        <f>TabIPW[[#This Row],[liczba mieszkańców w wieku 20-64]]/$K$1*$J$2</f>
        <v>7.8198091211076295E-6</v>
      </c>
      <c r="K291" s="27">
        <v>1939</v>
      </c>
      <c r="L291" s="302">
        <f>TabIPW[[#This Row],[iloczyn liczby mieszkańców i relacji przeciętnego miesięcznego wynagrodzenia brutto 
w danym powiecie do średniej krajowej]]/$M$1*$L$2</f>
        <v>2.8875902000439306E-5</v>
      </c>
      <c r="M291" s="27">
        <v>2625.15</v>
      </c>
      <c r="N291" s="302">
        <f>TabIPW[[#This Row],[liczba oddziałów w szkołach podstawowych]]/$O$1*$N$2</f>
        <v>2.0274299344066786E-5</v>
      </c>
      <c r="O291" s="27">
        <v>16</v>
      </c>
      <c r="P29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1.9479914251095163E-5</v>
      </c>
      <c r="Q291" s="27">
        <v>99</v>
      </c>
      <c r="R291" s="302">
        <f>TabIPW[[#This Row],[liczba gospodarstw domowych korzystających ze środowiskowej pomocy społecznej ]]/$S$1*$R$2</f>
        <v>2.1053351105642708E-5</v>
      </c>
      <c r="S291" s="27">
        <v>77</v>
      </c>
      <c r="T291" s="302">
        <f>TabIPW[[#This Row],[ilość wody dostarczonej i ścieków bytowych odprowadzonych siecią kanalizacyjną '[dam3']]]/$U$1*$T$2</f>
        <v>1.1699891174513644E-5</v>
      </c>
      <c r="U291" s="27">
        <v>286.7</v>
      </c>
      <c r="V291" s="302">
        <f>TabIPW[[#This Row],[iloczyn liczby mieszkańców i relacji przeciętnego miesięcznego wynagrodzenia brutto 
w danym powiecie do średniej krajowej2]]/$W$1*$V$2</f>
        <v>8.4221380834614657E-6</v>
      </c>
      <c r="W291" s="27">
        <f>TabIPW[[#This Row],[iloczyn liczby mieszkańców i relacji przeciętnego miesięcznego wynagrodzenia brutto 
w danym powiecie do średniej krajowej]]</f>
        <v>2625.15</v>
      </c>
    </row>
    <row r="292" spans="1:23" x14ac:dyDescent="0.3">
      <c r="A292" s="2" t="s">
        <v>10</v>
      </c>
      <c r="B292" s="2" t="s">
        <v>18</v>
      </c>
      <c r="C292" s="2" t="s">
        <v>126</v>
      </c>
      <c r="D292" s="2" t="s">
        <v>11</v>
      </c>
      <c r="E292" s="2" t="s">
        <v>15</v>
      </c>
      <c r="F292" s="17" t="str">
        <f>+Tabela1[[#This Row],[WK]]&amp;Tabela1[[#This Row],[PK]]&amp;Tabela1[[#This Row],[GK]]</f>
        <v>041802</v>
      </c>
      <c r="G292" s="2" t="s">
        <v>303</v>
      </c>
      <c r="H292" s="302">
        <f>TabIPW[[#This Row],[liczba mieszkańców ]]/$I$1*$H$2</f>
        <v>1.0369607025551986E-5</v>
      </c>
      <c r="I292" s="27">
        <v>3258</v>
      </c>
      <c r="J292" s="302">
        <f>TabIPW[[#This Row],[liczba mieszkańców w wieku 20-64]]/$K$1*$J$2</f>
        <v>7.9004672863588693E-6</v>
      </c>
      <c r="K292" s="27">
        <v>1959</v>
      </c>
      <c r="L292" s="302">
        <f>TabIPW[[#This Row],[iloczyn liczby mieszkańców i relacji przeciętnego miesięcznego wynagrodzenia brutto 
w danym powiecie do średniej krajowej]]/$M$1*$L$2</f>
        <v>2.9171376346490314E-5</v>
      </c>
      <c r="M292" s="27">
        <v>2652.0120000000002</v>
      </c>
      <c r="N292" s="302">
        <f>TabIPW[[#This Row],[liczba oddziałów w szkołach podstawowych]]/$O$1*$N$2</f>
        <v>1.520572450805009E-5</v>
      </c>
      <c r="O292" s="27">
        <v>12</v>
      </c>
      <c r="P29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1.9676681061712285E-5</v>
      </c>
      <c r="Q292" s="27">
        <v>100</v>
      </c>
      <c r="R292" s="302">
        <f>TabIPW[[#This Row],[liczba gospodarstw domowych korzystających ze środowiskowej pomocy społecznej ]]/$S$1*$R$2</f>
        <v>2.5974913701766976E-5</v>
      </c>
      <c r="S292" s="27">
        <v>95</v>
      </c>
      <c r="T292" s="302">
        <f>TabIPW[[#This Row],[ilość wody dostarczonej i ścieków bytowych odprowadzonych siecią kanalizacyjną '[dam3']]]/$U$1*$T$2</f>
        <v>1.1487685265523513E-5</v>
      </c>
      <c r="U292" s="27">
        <v>281.5</v>
      </c>
      <c r="V292" s="302">
        <f>TabIPW[[#This Row],[iloczyn liczby mieszkańców i relacji przeciętnego miesięcznego wynagrodzenia brutto 
w danym powiecie do średniej krajowej2]]/$W$1*$V$2</f>
        <v>8.5083181010596758E-6</v>
      </c>
      <c r="W292" s="27">
        <f>TabIPW[[#This Row],[iloczyn liczby mieszkańców i relacji przeciętnego miesięcznego wynagrodzenia brutto 
w danym powiecie do średniej krajowej]]</f>
        <v>2652.0120000000002</v>
      </c>
    </row>
    <row r="293" spans="1:23" x14ac:dyDescent="0.3">
      <c r="A293" s="2" t="s">
        <v>10</v>
      </c>
      <c r="B293" s="2" t="s">
        <v>18</v>
      </c>
      <c r="C293" s="2" t="s">
        <v>126</v>
      </c>
      <c r="D293" s="2" t="s">
        <v>16</v>
      </c>
      <c r="E293" s="2" t="s">
        <v>15</v>
      </c>
      <c r="F293" s="17" t="str">
        <f>+Tabela1[[#This Row],[WK]]&amp;Tabela1[[#This Row],[PK]]&amp;Tabela1[[#This Row],[GK]]</f>
        <v>041803</v>
      </c>
      <c r="G293" s="2" t="s">
        <v>304</v>
      </c>
      <c r="H293" s="302">
        <f>TabIPW[[#This Row],[liczba mieszkańców ]]/$I$1*$H$2</f>
        <v>9.8539912066018877E-6</v>
      </c>
      <c r="I293" s="27">
        <v>3096</v>
      </c>
      <c r="J293" s="302">
        <f>TabIPW[[#This Row],[liczba mieszkańców w wieku 20-64]]/$K$1*$J$2</f>
        <v>7.4729790105273019E-6</v>
      </c>
      <c r="K293" s="27">
        <v>1853</v>
      </c>
      <c r="L293" s="302">
        <f>TabIPW[[#This Row],[iloczyn liczby mieszkańców i relacji przeciętnego miesięcznego wynagrodzenia brutto 
w danym powiecie do średniej krajowej]]/$M$1*$L$2</f>
        <v>2.7720865920421737E-5</v>
      </c>
      <c r="M293" s="27">
        <v>2520.1440000000002</v>
      </c>
      <c r="N293" s="302">
        <f>TabIPW[[#This Row],[liczba oddziałów w szkołach podstawowych]]/$O$1*$N$2</f>
        <v>1.6472868217054265E-5</v>
      </c>
      <c r="O293" s="27">
        <v>13</v>
      </c>
      <c r="P29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1.6134878470604075E-5</v>
      </c>
      <c r="Q293" s="27">
        <v>82</v>
      </c>
      <c r="R293" s="302">
        <f>TabIPW[[#This Row],[liczba gospodarstw domowych korzystających ze środowiskowej pomocy społecznej ]]/$S$1*$R$2</f>
        <v>3.0896476297891248E-5</v>
      </c>
      <c r="S293" s="27">
        <v>113</v>
      </c>
      <c r="T293" s="302">
        <f>TabIPW[[#This Row],[ilość wody dostarczonej i ścieków bytowych odprowadzonych siecią kanalizacyjną '[dam3']]]/$U$1*$T$2</f>
        <v>6.6069493587504694E-6</v>
      </c>
      <c r="U293" s="27">
        <v>161.9</v>
      </c>
      <c r="V293" s="302">
        <f>TabIPW[[#This Row],[iloczyn liczby mieszkańców i relacji przeciętnego miesięcznego wynagrodzenia brutto 
w danym powiecie do średniej krajowej2]]/$W$1*$V$2</f>
        <v>8.0852525601230072E-6</v>
      </c>
      <c r="W293" s="27">
        <f>TabIPW[[#This Row],[iloczyn liczby mieszkańców i relacji przeciętnego miesięcznego wynagrodzenia brutto 
w danym powiecie do średniej krajowej]]</f>
        <v>2520.1440000000002</v>
      </c>
    </row>
    <row r="294" spans="1:23" x14ac:dyDescent="0.3">
      <c r="A294" s="2" t="s">
        <v>10</v>
      </c>
      <c r="B294" s="2" t="s">
        <v>18</v>
      </c>
      <c r="C294" s="2" t="s">
        <v>126</v>
      </c>
      <c r="D294" s="2" t="s">
        <v>18</v>
      </c>
      <c r="E294" s="2" t="s">
        <v>19</v>
      </c>
      <c r="F294" s="17" t="str">
        <f>+Tabela1[[#This Row],[WK]]&amp;Tabela1[[#This Row],[PK]]&amp;Tabela1[[#This Row],[GK]]</f>
        <v>041804</v>
      </c>
      <c r="G294" s="2" t="s">
        <v>305</v>
      </c>
      <c r="H294" s="302">
        <f>TabIPW[[#This Row],[liczba mieszkańców ]]/$I$1*$H$2</f>
        <v>3.5007767855753928E-5</v>
      </c>
      <c r="I294" s="27">
        <v>10999</v>
      </c>
      <c r="J294" s="302">
        <f>TabIPW[[#This Row],[liczba mieszkańców w wieku 20-64]]/$K$1*$J$2</f>
        <v>2.6528470551132534E-5</v>
      </c>
      <c r="K294" s="27">
        <v>6578</v>
      </c>
      <c r="L294" s="302">
        <f>TabIPW[[#This Row],[iloczyn liczby mieszkańców i relacji przeciętnego miesięcznego wynagrodzenia brutto 
w danym powiecie do średniej krajowej]]/$M$1*$L$2</f>
        <v>9.8482494915606825E-5</v>
      </c>
      <c r="M294" s="27">
        <v>8953.1860000000015</v>
      </c>
      <c r="N294" s="302">
        <f>TabIPW[[#This Row],[liczba oddziałów w szkołach podstawowych]]/$O$1*$N$2</f>
        <v>9.7570065593321399E-5</v>
      </c>
      <c r="O294" s="27">
        <v>77</v>
      </c>
      <c r="P29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7.9887325110551872E-5</v>
      </c>
      <c r="Q294" s="27">
        <v>406</v>
      </c>
      <c r="R294" s="302">
        <f>TabIPW[[#This Row],[liczba gospodarstw domowych korzystających ze środowiskowej pomocy społecznej ]]/$S$1*$R$2</f>
        <v>1.2057828360504461E-4</v>
      </c>
      <c r="S294" s="27">
        <v>441</v>
      </c>
      <c r="T294" s="302">
        <f>TabIPW[[#This Row],[ilość wody dostarczonej i ścieków bytowych odprowadzonych siecią kanalizacyjną '[dam3']]]/$U$1*$T$2</f>
        <v>4.9399087083183708E-5</v>
      </c>
      <c r="U294" s="27">
        <v>1210.5</v>
      </c>
      <c r="V294" s="302">
        <f>TabIPW[[#This Row],[iloczyn liczby mieszkańców i relacji przeciętnego miesięcznego wynagrodzenia brutto 
w danym powiecie do średniej krajowej2]]/$W$1*$V$2</f>
        <v>2.8724061017051991E-5</v>
      </c>
      <c r="W294" s="27">
        <f>TabIPW[[#This Row],[iloczyn liczby mieszkańców i relacji przeciętnego miesięcznego wynagrodzenia brutto 
w danym powiecie do średniej krajowej]]</f>
        <v>8953.1860000000015</v>
      </c>
    </row>
    <row r="295" spans="1:23" x14ac:dyDescent="0.3">
      <c r="A295" s="2" t="s">
        <v>10</v>
      </c>
      <c r="B295" s="2" t="s">
        <v>18</v>
      </c>
      <c r="C295" s="2" t="s">
        <v>126</v>
      </c>
      <c r="D295" s="2" t="s">
        <v>21</v>
      </c>
      <c r="E295" s="2" t="s">
        <v>15</v>
      </c>
      <c r="F295" s="17" t="str">
        <f>+Tabela1[[#This Row],[WK]]&amp;Tabela1[[#This Row],[PK]]&amp;Tabela1[[#This Row],[GK]]</f>
        <v>041805</v>
      </c>
      <c r="G295" s="2" t="s">
        <v>306</v>
      </c>
      <c r="H295" s="302">
        <f>TabIPW[[#This Row],[liczba mieszkańców ]]/$I$1*$H$2</f>
        <v>2.3517810408779507E-5</v>
      </c>
      <c r="I295" s="27">
        <v>7389</v>
      </c>
      <c r="J295" s="302">
        <f>TabIPW[[#This Row],[liczba mieszkańców w wieku 20-64]]/$K$1*$J$2</f>
        <v>1.7910145594037639E-5</v>
      </c>
      <c r="K295" s="27">
        <v>4441</v>
      </c>
      <c r="L295" s="302">
        <f>TabIPW[[#This Row],[iloczyn liczby mieszkańców i relacji przeciętnego miesięcznego wynagrodzenia brutto 
w danym powiecie do średniej krajowej]]/$M$1*$L$2</f>
        <v>6.6159392211239087E-5</v>
      </c>
      <c r="M295" s="27">
        <v>6014.6460000000006</v>
      </c>
      <c r="N295" s="302">
        <f>TabIPW[[#This Row],[liczba oddziałów w szkołach podstawowych]]/$O$1*$N$2</f>
        <v>4.1815742397137755E-5</v>
      </c>
      <c r="O295" s="27">
        <v>33</v>
      </c>
      <c r="P29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4.2895164714532787E-5</v>
      </c>
      <c r="Q295" s="27">
        <v>218</v>
      </c>
      <c r="R295" s="302">
        <f>TabIPW[[#This Row],[liczba gospodarstw domowych korzystających ze środowiskowej pomocy społecznej ]]/$S$1*$R$2</f>
        <v>4.2380122355514539E-5</v>
      </c>
      <c r="S295" s="27">
        <v>155</v>
      </c>
      <c r="T295" s="302">
        <f>TabIPW[[#This Row],[ilość wody dostarczonej i ścieków bytowych odprowadzonych siecią kanalizacyjną '[dam3']]]/$U$1*$T$2</f>
        <v>2.2730517559135337E-5</v>
      </c>
      <c r="U295" s="27">
        <v>557</v>
      </c>
      <c r="V295" s="302">
        <f>TabIPW[[#This Row],[iloczyn liczby mieszkańców i relacji przeciętnego miesięcznego wynagrodzenia brutto 
w danym powiecie do średniej krajowej2]]/$W$1*$V$2</f>
        <v>1.9296489394944738E-5</v>
      </c>
      <c r="W295" s="27">
        <f>TabIPW[[#This Row],[iloczyn liczby mieszkańców i relacji przeciętnego miesięcznego wynagrodzenia brutto 
w danym powiecie do średniej krajowej]]</f>
        <v>6014.6460000000006</v>
      </c>
    </row>
    <row r="296" spans="1:23" x14ac:dyDescent="0.3">
      <c r="A296" s="2" t="s">
        <v>10</v>
      </c>
      <c r="B296" s="2" t="s">
        <v>18</v>
      </c>
      <c r="C296" s="2" t="s">
        <v>126</v>
      </c>
      <c r="D296" s="2" t="s">
        <v>23</v>
      </c>
      <c r="E296" s="2" t="s">
        <v>19</v>
      </c>
      <c r="F296" s="17" t="str">
        <f>+Tabela1[[#This Row],[WK]]&amp;Tabela1[[#This Row],[PK]]&amp;Tabela1[[#This Row],[GK]]</f>
        <v>041806</v>
      </c>
      <c r="G296" s="2" t="s">
        <v>307</v>
      </c>
      <c r="H296" s="302">
        <f>TabIPW[[#This Row],[liczba mieszkańców ]]/$I$1*$H$2</f>
        <v>1.6865729781583788E-5</v>
      </c>
      <c r="I296" s="27">
        <v>5299</v>
      </c>
      <c r="J296" s="302">
        <f>TabIPW[[#This Row],[liczba mieszkańców w wieku 20-64]]/$K$1*$J$2</f>
        <v>1.2623002861818918E-5</v>
      </c>
      <c r="K296" s="27">
        <v>3130</v>
      </c>
      <c r="L296" s="302">
        <f>TabIPW[[#This Row],[iloczyn liczby mieszkańców i relacji przeciętnego miesięcznego wynagrodzenia brutto 
w danym powiecie do średniej krajowej]]/$M$1*$L$2</f>
        <v>4.7446016961341985E-5</v>
      </c>
      <c r="M296" s="27">
        <v>4313.3860000000004</v>
      </c>
      <c r="N296" s="302">
        <f>TabIPW[[#This Row],[liczba oddziałów w szkołach podstawowych]]/$O$1*$N$2</f>
        <v>2.4075730471079311E-5</v>
      </c>
      <c r="O296" s="27">
        <v>19</v>
      </c>
      <c r="P29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3.089238926688829E-5</v>
      </c>
      <c r="Q296" s="27">
        <v>157</v>
      </c>
      <c r="R296" s="302">
        <f>TabIPW[[#This Row],[liczba gospodarstw domowych korzystających ze środowiskowej pomocy społecznej ]]/$S$1*$R$2</f>
        <v>4.4840903653576674E-5</v>
      </c>
      <c r="S296" s="27">
        <v>164</v>
      </c>
      <c r="T296" s="302">
        <f>TabIPW[[#This Row],[ilość wody dostarczonej i ścieków bytowych odprowadzonych siecią kanalizacyjną '[dam3']]]/$U$1*$T$2</f>
        <v>1.4258604730990819E-5</v>
      </c>
      <c r="U296" s="27">
        <v>349.4</v>
      </c>
      <c r="V296" s="302">
        <f>TabIPW[[#This Row],[iloczyn liczby mieszkańców i relacji przeciętnego miesięcznego wynagrodzenia brutto 
w danym powiecie do średniej krajowej2]]/$W$1*$V$2</f>
        <v>1.3838421613724748E-5</v>
      </c>
      <c r="W296" s="27">
        <f>TabIPW[[#This Row],[iloczyn liczby mieszkańców i relacji przeciętnego miesięcznego wynagrodzenia brutto 
w danym powiecie do średniej krajowej]]</f>
        <v>4313.3860000000004</v>
      </c>
    </row>
    <row r="297" spans="1:23" x14ac:dyDescent="0.3">
      <c r="A297" s="2" t="s">
        <v>10</v>
      </c>
      <c r="B297" s="2" t="s">
        <v>18</v>
      </c>
      <c r="C297" s="2" t="s">
        <v>126</v>
      </c>
      <c r="D297" s="2" t="s">
        <v>30</v>
      </c>
      <c r="E297" s="2" t="s">
        <v>15</v>
      </c>
      <c r="F297" s="17" t="str">
        <f>+Tabela1[[#This Row],[WK]]&amp;Tabela1[[#This Row],[PK]]&amp;Tabela1[[#This Row],[GK]]</f>
        <v>041807</v>
      </c>
      <c r="G297" s="2" t="s">
        <v>308</v>
      </c>
      <c r="H297" s="302">
        <f>TabIPW[[#This Row],[liczba mieszkańców ]]/$I$1*$H$2</f>
        <v>3.3072617127842444E-5</v>
      </c>
      <c r="I297" s="27">
        <v>10391</v>
      </c>
      <c r="J297" s="302">
        <f>TabIPW[[#This Row],[liczba mieszkańców w wieku 20-64]]/$K$1*$J$2</f>
        <v>2.5439585320240811E-5</v>
      </c>
      <c r="K297" s="27">
        <v>6308</v>
      </c>
      <c r="L297" s="302">
        <f>TabIPW[[#This Row],[iloczyn liczby mieszkańców i relacji przeciętnego miesięcznego wynagrodzenia brutto 
w danym powiecie do średniej krajowej]]/$M$1*$L$2</f>
        <v>9.3038603933818549E-5</v>
      </c>
      <c r="M297" s="27">
        <v>8458.2739999999994</v>
      </c>
      <c r="N297" s="302">
        <f>TabIPW[[#This Row],[liczba oddziałów w szkołach podstawowych]]/$O$1*$N$2</f>
        <v>5.8288610614192017E-5</v>
      </c>
      <c r="O297" s="27">
        <v>46</v>
      </c>
      <c r="P29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5.8636509563902608E-5</v>
      </c>
      <c r="Q297" s="27">
        <v>298</v>
      </c>
      <c r="R297" s="302">
        <f>TabIPW[[#This Row],[liczba gospodarstw domowych korzystających ze środowiskowej pomocy społecznej ]]/$S$1*$R$2</f>
        <v>7.3003178509176671E-5</v>
      </c>
      <c r="S297" s="27">
        <v>267</v>
      </c>
      <c r="T297" s="302">
        <f>TabIPW[[#This Row],[ilość wody dostarczonej i ścieków bytowych odprowadzonych siecią kanalizacyjną '[dam3']]]/$U$1*$T$2</f>
        <v>2.5525922321793809E-5</v>
      </c>
      <c r="U297" s="27">
        <v>625.5</v>
      </c>
      <c r="V297" s="302">
        <f>TabIPW[[#This Row],[iloczyn liczby mieszkańców i relacji przeciętnego miesięcznego wynagrodzenia brutto 
w danym powiecie do średniej krajowej2]]/$W$1*$V$2</f>
        <v>2.7136259480697084E-5</v>
      </c>
      <c r="W297" s="27">
        <f>TabIPW[[#This Row],[iloczyn liczby mieszkańców i relacji przeciętnego miesięcznego wynagrodzenia brutto 
w danym powiecie do średniej krajowej]]</f>
        <v>8458.2739999999994</v>
      </c>
    </row>
    <row r="298" spans="1:23" x14ac:dyDescent="0.3">
      <c r="A298" s="2" t="s">
        <v>10</v>
      </c>
      <c r="B298" s="2" t="s">
        <v>18</v>
      </c>
      <c r="C298" s="2" t="s">
        <v>126</v>
      </c>
      <c r="D298" s="2" t="s">
        <v>54</v>
      </c>
      <c r="E298" s="2" t="s">
        <v>19</v>
      </c>
      <c r="F298" s="17" t="str">
        <f>+Tabela1[[#This Row],[WK]]&amp;Tabela1[[#This Row],[PK]]&amp;Tabela1[[#This Row],[GK]]</f>
        <v>041808</v>
      </c>
      <c r="G298" s="2" t="s">
        <v>309</v>
      </c>
      <c r="H298" s="302">
        <f>TabIPW[[#This Row],[liczba mieszkańców ]]/$I$1*$H$2</f>
        <v>2.2273330253165376E-5</v>
      </c>
      <c r="I298" s="27">
        <v>6998</v>
      </c>
      <c r="J298" s="302">
        <f>TabIPW[[#This Row],[liczba mieszkańców w wieku 20-64]]/$K$1*$J$2</f>
        <v>1.687368817055922E-5</v>
      </c>
      <c r="K298" s="27">
        <v>4184</v>
      </c>
      <c r="L298" s="302">
        <f>TabIPW[[#This Row],[iloczyn liczby mieszkańców i relacji przeciętnego miesięcznego wynagrodzenia brutto 
w danym powiecie do średniej krajowej]]/$M$1*$L$2</f>
        <v>6.2658468898937753E-5</v>
      </c>
      <c r="M298" s="27">
        <v>5696.3720000000003</v>
      </c>
      <c r="N298" s="302">
        <f>TabIPW[[#This Row],[liczba oddziałów w szkołach podstawowych]]/$O$1*$N$2</f>
        <v>4.3082886106141924E-5</v>
      </c>
      <c r="O298" s="27">
        <v>34</v>
      </c>
      <c r="P29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2.7153819865162952E-5</v>
      </c>
      <c r="Q298" s="27">
        <v>138</v>
      </c>
      <c r="R298" s="302">
        <f>TabIPW[[#This Row],[liczba gospodarstw domowych korzystających ze środowiskowej pomocy społecznej ]]/$S$1*$R$2</f>
        <v>4.1833282067056287E-5</v>
      </c>
      <c r="S298" s="27">
        <v>153</v>
      </c>
      <c r="T298" s="302">
        <f>TabIPW[[#This Row],[ilość wody dostarczonej i ścieków bytowych odprowadzonych siecią kanalizacyjną '[dam3']]]/$U$1*$T$2</f>
        <v>1.781305370657554E-5</v>
      </c>
      <c r="U298" s="27">
        <v>436.5</v>
      </c>
      <c r="V298" s="302">
        <f>TabIPW[[#This Row],[iloczyn liczby mieszkańców i relacji przeciętnego miesięcznego wynagrodzenia brutto 
w danym powiecie do średniej krajowej2]]/$W$1*$V$2</f>
        <v>1.8275386762190183E-5</v>
      </c>
      <c r="W298" s="27">
        <f>TabIPW[[#This Row],[iloczyn liczby mieszkańców i relacji przeciętnego miesięcznego wynagrodzenia brutto 
w danym powiecie do średniej krajowej]]</f>
        <v>5696.3720000000003</v>
      </c>
    </row>
    <row r="299" spans="1:23" x14ac:dyDescent="0.3">
      <c r="A299" s="2" t="s">
        <v>10</v>
      </c>
      <c r="B299" s="2" t="s">
        <v>18</v>
      </c>
      <c r="C299" s="2" t="s">
        <v>126</v>
      </c>
      <c r="D299" s="2" t="s">
        <v>56</v>
      </c>
      <c r="E299" s="2" t="s">
        <v>15</v>
      </c>
      <c r="F299" s="17" t="str">
        <f>+Tabela1[[#This Row],[WK]]&amp;Tabela1[[#This Row],[PK]]&amp;Tabela1[[#This Row],[GK]]</f>
        <v>041809</v>
      </c>
      <c r="G299" s="2" t="s">
        <v>302</v>
      </c>
      <c r="H299" s="302">
        <f>TabIPW[[#This Row],[liczba mieszkańców ]]/$I$1*$H$2</f>
        <v>1.213925144120788E-5</v>
      </c>
      <c r="I299" s="27">
        <v>3814</v>
      </c>
      <c r="J299" s="302">
        <f>TabIPW[[#This Row],[liczba mieszkańców w wieku 20-64]]/$K$1*$J$2</f>
        <v>9.2958535452053061E-6</v>
      </c>
      <c r="K299" s="27">
        <v>2305</v>
      </c>
      <c r="L299" s="302">
        <f>TabIPW[[#This Row],[iloczyn liczby mieszkańców i relacji przeciętnego miesięcznego wynagrodzenia brutto 
w danym powiecie do średniej krajowej]]/$M$1*$L$2</f>
        <v>3.4149671389046675E-5</v>
      </c>
      <c r="M299" s="27">
        <v>3104.5960000000005</v>
      </c>
      <c r="N299" s="302">
        <f>TabIPW[[#This Row],[liczba oddziałów w szkołach podstawowych]]/$O$1*$N$2</f>
        <v>2.9144305307096008E-5</v>
      </c>
      <c r="O299" s="27">
        <v>23</v>
      </c>
      <c r="P29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2.6169985812077342E-5</v>
      </c>
      <c r="Q299" s="27">
        <v>133</v>
      </c>
      <c r="R299" s="302">
        <f>TabIPW[[#This Row],[liczba gospodarstw domowych korzystających ze środowiskowej pomocy społecznej ]]/$S$1*$R$2</f>
        <v>2.7615434567141734E-5</v>
      </c>
      <c r="S299" s="27">
        <v>101</v>
      </c>
      <c r="T299" s="302">
        <f>TabIPW[[#This Row],[ilość wody dostarczonej i ścieków bytowych odprowadzonych siecią kanalizacyjną '[dam3']]]/$U$1*$T$2</f>
        <v>7.3333465087551522E-6</v>
      </c>
      <c r="U299" s="27">
        <v>179.7</v>
      </c>
      <c r="V299" s="302">
        <f>TabIPW[[#This Row],[iloczyn liczby mieszkańców i relacji przeciętnego miesięcznego wynagrodzenia brutto 
w danym powiecie do średniej krajowej2]]/$W$1*$V$2</f>
        <v>9.960320821805282E-6</v>
      </c>
      <c r="W299" s="27">
        <f>TabIPW[[#This Row],[iloczyn liczby mieszkańców i relacji przeciętnego miesięcznego wynagrodzenia brutto 
w danym powiecie do średniej krajowej]]</f>
        <v>3104.5960000000005</v>
      </c>
    </row>
    <row r="300" spans="1:23" x14ac:dyDescent="0.3">
      <c r="A300" s="2" t="s">
        <v>10</v>
      </c>
      <c r="B300" s="2" t="s">
        <v>18</v>
      </c>
      <c r="C300" s="2" t="s">
        <v>126</v>
      </c>
      <c r="D300" s="2" t="s">
        <v>69</v>
      </c>
      <c r="E300" s="2" t="s">
        <v>15</v>
      </c>
      <c r="F300" s="17" t="str">
        <f>+Tabela1[[#This Row],[WK]]&amp;Tabela1[[#This Row],[PK]]&amp;Tabela1[[#This Row],[GK]]</f>
        <v>041810</v>
      </c>
      <c r="G300" s="2" t="s">
        <v>310</v>
      </c>
      <c r="H300" s="302">
        <f>TabIPW[[#This Row],[liczba mieszkańców ]]/$I$1*$H$2</f>
        <v>1.364472231999428E-5</v>
      </c>
      <c r="I300" s="27">
        <v>4287</v>
      </c>
      <c r="J300" s="302">
        <f>TabIPW[[#This Row],[liczba mieszkańców w wieku 20-64]]/$K$1*$J$2</f>
        <v>1.0509758932236453E-5</v>
      </c>
      <c r="K300" s="27">
        <v>2606</v>
      </c>
      <c r="L300" s="302">
        <f>TabIPW[[#This Row],[iloczyn liczby mieszkańców i relacji przeciętnego miesięcznego wynagrodzenia brutto 
w danym powiecie do średniej krajowej]]/$M$1*$L$2</f>
        <v>3.8384803682444444E-5</v>
      </c>
      <c r="M300" s="27">
        <v>3489.6180000000004</v>
      </c>
      <c r="N300" s="302">
        <f>TabIPW[[#This Row],[liczba oddziałów w szkołach podstawowych]]/$O$1*$N$2</f>
        <v>1.9007155635062614E-5</v>
      </c>
      <c r="O300" s="27">
        <v>15</v>
      </c>
      <c r="P30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2.3612017274054742E-5</v>
      </c>
      <c r="Q300" s="27">
        <v>120</v>
      </c>
      <c r="R300" s="302">
        <f>TabIPW[[#This Row],[liczba gospodarstw domowych korzystających ze środowiskowej pomocy społecznej ]]/$S$1*$R$2</f>
        <v>2.2147031682559211E-5</v>
      </c>
      <c r="S300" s="27">
        <v>81</v>
      </c>
      <c r="T300" s="302">
        <f>TabIPW[[#This Row],[ilość wody dostarczonej i ścieków bytowych odprowadzonych siecią kanalizacyjną '[dam3']]]/$U$1*$T$2</f>
        <v>9.0881261407889407E-6</v>
      </c>
      <c r="U300" s="27">
        <v>222.70000000000002</v>
      </c>
      <c r="V300" s="302">
        <f>TabIPW[[#This Row],[iloczyn liczby mieszkańców i relacji przeciętnego miesięcznego wynagrodzenia brutto 
w danym powiecie do średniej krajowej2]]/$W$1*$V$2</f>
        <v>1.1195567740712963E-5</v>
      </c>
      <c r="W300" s="27">
        <f>TabIPW[[#This Row],[iloczyn liczby mieszkańców i relacji przeciętnego miesięcznego wynagrodzenia brutto 
w danym powiecie do średniej krajowej]]</f>
        <v>3489.6180000000004</v>
      </c>
    </row>
    <row r="301" spans="1:23" x14ac:dyDescent="0.3">
      <c r="A301" s="2" t="s">
        <v>10</v>
      </c>
      <c r="B301" s="2" t="s">
        <v>18</v>
      </c>
      <c r="C301" s="2" t="s">
        <v>126</v>
      </c>
      <c r="D301" s="2" t="s">
        <v>71</v>
      </c>
      <c r="E301" s="2" t="s">
        <v>19</v>
      </c>
      <c r="F301" s="17" t="str">
        <f>+Tabela1[[#This Row],[WK]]&amp;Tabela1[[#This Row],[PK]]&amp;Tabela1[[#This Row],[GK]]</f>
        <v>041811</v>
      </c>
      <c r="G301" s="2" t="s">
        <v>311</v>
      </c>
      <c r="H301" s="302">
        <f>TabIPW[[#This Row],[liczba mieszkańców ]]/$I$1*$H$2</f>
        <v>2.0748762492195639E-5</v>
      </c>
      <c r="I301" s="27">
        <v>6519</v>
      </c>
      <c r="J301" s="302">
        <f>TabIPW[[#This Row],[liczba mieszkańców w wieku 20-64]]/$K$1*$J$2</f>
        <v>1.5538795535651212E-5</v>
      </c>
      <c r="K301" s="27">
        <v>3853</v>
      </c>
      <c r="L301" s="302">
        <f>TabIPW[[#This Row],[iloczyn liczby mieszkańców i relacji przeciętnego miesięcznego wynagrodzenia brutto 
w danym powiecie do średniej krajowej]]/$M$1*$L$2</f>
        <v>5.8369613997167098E-5</v>
      </c>
      <c r="M301" s="27">
        <v>5306.4660000000013</v>
      </c>
      <c r="N301" s="302">
        <f>TabIPW[[#This Row],[liczba oddziałów w szkołach podstawowych]]/$O$1*$N$2</f>
        <v>4.0548598688133572E-5</v>
      </c>
      <c r="O301" s="27">
        <v>32</v>
      </c>
      <c r="P30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4.1124263418978682E-5</v>
      </c>
      <c r="Q301" s="27">
        <v>209</v>
      </c>
      <c r="R301" s="302">
        <f>TabIPW[[#This Row],[liczba gospodarstw domowych korzystających ze środowiskowej pomocy społecznej ]]/$S$1*$R$2</f>
        <v>8.0932362691821323E-5</v>
      </c>
      <c r="S301" s="27">
        <v>296</v>
      </c>
      <c r="T301" s="302">
        <f>TabIPW[[#This Row],[ilość wody dostarczonej i ścieków bytowych odprowadzonych siecią kanalizacyjną '[dam3']]]/$U$1*$T$2</f>
        <v>2.840702562462138E-5</v>
      </c>
      <c r="U301" s="27">
        <v>696.1</v>
      </c>
      <c r="V301" s="302">
        <f>TabIPW[[#This Row],[iloczyn liczby mieszkańców i relacji przeciętnego miesięcznego wynagrodzenia brutto 
w danym powiecie do średniej krajowej2]]/$W$1*$V$2</f>
        <v>1.7024470749173741E-5</v>
      </c>
      <c r="W301" s="27">
        <f>TabIPW[[#This Row],[iloczyn liczby mieszkańców i relacji przeciętnego miesięcznego wynagrodzenia brutto 
w danym powiecie do średniej krajowej]]</f>
        <v>5306.4660000000013</v>
      </c>
    </row>
    <row r="302" spans="1:23" x14ac:dyDescent="0.3">
      <c r="A302" s="2" t="s">
        <v>10</v>
      </c>
      <c r="B302" s="2" t="s">
        <v>18</v>
      </c>
      <c r="C302" s="2" t="s">
        <v>126</v>
      </c>
      <c r="D302" s="2" t="s">
        <v>72</v>
      </c>
      <c r="E302" s="2" t="s">
        <v>19</v>
      </c>
      <c r="F302" s="17" t="str">
        <f>+Tabela1[[#This Row],[WK]]&amp;Tabela1[[#This Row],[PK]]&amp;Tabela1[[#This Row],[GK]]</f>
        <v>041812</v>
      </c>
      <c r="G302" s="2" t="s">
        <v>312</v>
      </c>
      <c r="H302" s="302">
        <f>TabIPW[[#This Row],[liczba mieszkańców ]]/$I$1*$H$2</f>
        <v>2.6379159922582832E-5</v>
      </c>
      <c r="I302" s="27">
        <v>8288</v>
      </c>
      <c r="J302" s="302">
        <f>TabIPW[[#This Row],[liczba mieszkańców w wieku 20-64]]/$K$1*$J$2</f>
        <v>1.9482979816436801E-5</v>
      </c>
      <c r="K302" s="27">
        <v>4831</v>
      </c>
      <c r="L302" s="302">
        <f>TabIPW[[#This Row],[iloczyn liczby mieszkańców i relacji przeciętnego miesięcznego wynagrodzenia brutto 
w danym powiecie do średniej krajowej]]/$M$1*$L$2</f>
        <v>7.4208829699113496E-5</v>
      </c>
      <c r="M302" s="27">
        <v>6746.4320000000007</v>
      </c>
      <c r="N302" s="302">
        <f>TabIPW[[#This Row],[liczba oddziałów w szkołach podstawowych]]/$O$1*$N$2</f>
        <v>5.3220035778175319E-5</v>
      </c>
      <c r="O302" s="27">
        <v>42</v>
      </c>
      <c r="P30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5.7259141889582754E-5</v>
      </c>
      <c r="Q302" s="27">
        <v>291</v>
      </c>
      <c r="R302" s="302">
        <f>TabIPW[[#This Row],[liczba gospodarstw domowych korzystających ze środowiskowej pomocy społecznej ]]/$S$1*$R$2</f>
        <v>6.0152431730407734E-5</v>
      </c>
      <c r="S302" s="27">
        <v>220</v>
      </c>
      <c r="T302" s="302">
        <f>TabIPW[[#This Row],[ilość wody dostarczonej i ścieków bytowych odprowadzonych siecią kanalizacyjną '[dam3']]]/$U$1*$T$2</f>
        <v>1.866187734253607E-5</v>
      </c>
      <c r="U302" s="27">
        <v>457.3</v>
      </c>
      <c r="V302" s="302">
        <f>TabIPW[[#This Row],[iloczyn liczby mieszkańców i relacji przeciętnego miesięcznego wynagrodzenia brutto 
w danym powiecie do średniej krajowej2]]/$W$1*$V$2</f>
        <v>2.1644241995574771E-5</v>
      </c>
      <c r="W302" s="27">
        <f>TabIPW[[#This Row],[iloczyn liczby mieszkańców i relacji przeciętnego miesięcznego wynagrodzenia brutto 
w danym powiecie do średniej krajowej]]</f>
        <v>6746.4320000000007</v>
      </c>
    </row>
    <row r="303" spans="1:23" x14ac:dyDescent="0.3">
      <c r="A303" s="2" t="s">
        <v>10</v>
      </c>
      <c r="B303" s="2" t="s">
        <v>18</v>
      </c>
      <c r="C303" s="2" t="s">
        <v>126</v>
      </c>
      <c r="D303" s="2" t="s">
        <v>74</v>
      </c>
      <c r="E303" s="2" t="s">
        <v>15</v>
      </c>
      <c r="F303" s="17" t="str">
        <f>+Tabela1[[#This Row],[WK]]&amp;Tabela1[[#This Row],[PK]]&amp;Tabela1[[#This Row],[GK]]</f>
        <v>041813</v>
      </c>
      <c r="G303" s="2" t="s">
        <v>313</v>
      </c>
      <c r="H303" s="302">
        <f>TabIPW[[#This Row],[liczba mieszkańców ]]/$I$1*$H$2</f>
        <v>2.385837147438235E-5</v>
      </c>
      <c r="I303" s="27">
        <v>7496</v>
      </c>
      <c r="J303" s="302">
        <f>TabIPW[[#This Row],[liczba mieszkańców w wieku 20-64]]/$K$1*$J$2</f>
        <v>1.8345699686394331E-5</v>
      </c>
      <c r="K303" s="27">
        <v>4549</v>
      </c>
      <c r="L303" s="302">
        <f>TabIPW[[#This Row],[iloczyn liczby mieszkańców i relacji przeciętnego miesięcznego wynagrodzenia brutto 
w danym powiecie do średniej krajowej]]/$M$1*$L$2</f>
        <v>6.711744539388932E-5</v>
      </c>
      <c r="M303" s="27">
        <v>6101.7440000000006</v>
      </c>
      <c r="N303" s="302">
        <f>TabIPW[[#This Row],[liczba oddziałów w szkołach podstawowych]]/$O$1*$N$2</f>
        <v>5.7021466905187834E-5</v>
      </c>
      <c r="O303" s="27">
        <v>45</v>
      </c>
      <c r="P30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5.7259141889582754E-5</v>
      </c>
      <c r="Q303" s="27">
        <v>291</v>
      </c>
      <c r="R303" s="302">
        <f>TabIPW[[#This Row],[liczba gospodarstw domowych korzystających ze środowiskowej pomocy społecznej ]]/$S$1*$R$2</f>
        <v>4.3747223076660171E-5</v>
      </c>
      <c r="S303" s="27">
        <v>160</v>
      </c>
      <c r="T303" s="302">
        <f>TabIPW[[#This Row],[ilość wody dostarczonej i ścieków bytowych odprowadzonych siecią kanalizacyjną '[dam3']]]/$U$1*$T$2</f>
        <v>1.4327979739699131E-5</v>
      </c>
      <c r="U303" s="27">
        <v>351.09999999999997</v>
      </c>
      <c r="V303" s="302">
        <f>TabIPW[[#This Row],[iloczyn liczby mieszkańców i relacji przeciętnego miesięcznego wynagrodzenia brutto 
w danym powiecie do średniej krajowej2]]/$W$1*$V$2</f>
        <v>1.9575921573217723E-5</v>
      </c>
      <c r="W303" s="27">
        <f>TabIPW[[#This Row],[iloczyn liczby mieszkańców i relacji przeciętnego miesięcznego wynagrodzenia brutto 
w danym powiecie do średniej krajowej]]</f>
        <v>6101.7440000000006</v>
      </c>
    </row>
    <row r="304" spans="1:23" x14ac:dyDescent="0.3">
      <c r="A304" s="2" t="s">
        <v>10</v>
      </c>
      <c r="B304" s="2" t="s">
        <v>18</v>
      </c>
      <c r="C304" s="2" t="s">
        <v>132</v>
      </c>
      <c r="D304" s="2" t="s">
        <v>12</v>
      </c>
      <c r="E304" s="2" t="s">
        <v>19</v>
      </c>
      <c r="F304" s="17" t="str">
        <f>+Tabela1[[#This Row],[WK]]&amp;Tabela1[[#This Row],[PK]]&amp;Tabela1[[#This Row],[GK]]</f>
        <v>041901</v>
      </c>
      <c r="G304" s="2" t="s">
        <v>314</v>
      </c>
      <c r="H304" s="302">
        <f>TabIPW[[#This Row],[liczba mieszkańców ]]/$I$1*$H$2</f>
        <v>4.4435262026927957E-5</v>
      </c>
      <c r="I304" s="27">
        <v>13961</v>
      </c>
      <c r="J304" s="302">
        <f>TabIPW[[#This Row],[liczba mieszkańców w wieku 20-64]]/$K$1*$J$2</f>
        <v>3.3477171487526787E-5</v>
      </c>
      <c r="K304" s="27">
        <v>8301</v>
      </c>
      <c r="L304" s="302">
        <f>TabIPW[[#This Row],[iloczyn liczby mieszkańców i relacji przeciętnego miesięcznego wynagrodzenia brutto 
w danym powiecie do średniej krajowej]]/$M$1*$L$2</f>
        <v>1.2531068995971914E-4</v>
      </c>
      <c r="M304" s="27">
        <v>11392.175999999999</v>
      </c>
      <c r="N304" s="302">
        <f>TabIPW[[#This Row],[liczba oddziałów w szkołach podstawowych]]/$O$1*$N$2</f>
        <v>6.9692903995229581E-5</v>
      </c>
      <c r="O304" s="27">
        <v>55</v>
      </c>
      <c r="P30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1.0054784022534978E-4</v>
      </c>
      <c r="Q304" s="27">
        <v>511</v>
      </c>
      <c r="R304" s="302">
        <f>TabIPW[[#This Row],[liczba gospodarstw domowych korzystających ze środowiskowej pomocy społecznej ]]/$S$1*$R$2</f>
        <v>9.2142588605215485E-5</v>
      </c>
      <c r="S304" s="27">
        <v>337</v>
      </c>
      <c r="T304" s="302">
        <f>TabIPW[[#This Row],[ilość wody dostarczonej i ścieków bytowych odprowadzonych siecią kanalizacyjną '[dam3']]]/$U$1*$T$2</f>
        <v>3.675243108394485E-5</v>
      </c>
      <c r="U304" s="27">
        <v>900.59999999999991</v>
      </c>
      <c r="V304" s="302">
        <f>TabIPW[[#This Row],[iloczyn liczby mieszkańców i relacji przeciętnego miesięcznego wynagrodzenia brutto 
w danym powiecie do średniej krajowej2]]/$W$1*$V$2</f>
        <v>3.6548951238251413E-5</v>
      </c>
      <c r="W304" s="27">
        <f>TabIPW[[#This Row],[iloczyn liczby mieszkańców i relacji przeciętnego miesięcznego wynagrodzenia brutto 
w danym powiecie do średniej krajowej]]</f>
        <v>11392.175999999999</v>
      </c>
    </row>
    <row r="305" spans="1:23" x14ac:dyDescent="0.3">
      <c r="A305" s="2" t="s">
        <v>10</v>
      </c>
      <c r="B305" s="2" t="s">
        <v>18</v>
      </c>
      <c r="C305" s="2" t="s">
        <v>132</v>
      </c>
      <c r="D305" s="2" t="s">
        <v>11</v>
      </c>
      <c r="E305" s="2" t="s">
        <v>15</v>
      </c>
      <c r="F305" s="17" t="str">
        <f>+Tabela1[[#This Row],[WK]]&amp;Tabela1[[#This Row],[PK]]&amp;Tabela1[[#This Row],[GK]]</f>
        <v>041902</v>
      </c>
      <c r="G305" s="2" t="s">
        <v>315</v>
      </c>
      <c r="H305" s="302">
        <f>TabIPW[[#This Row],[liczba mieszkańców ]]/$I$1*$H$2</f>
        <v>1.522658072751403E-5</v>
      </c>
      <c r="I305" s="27">
        <v>4784</v>
      </c>
      <c r="J305" s="302">
        <f>TabIPW[[#This Row],[liczba mieszkańców w wieku 20-64]]/$K$1*$J$2</f>
        <v>1.1425229107838017E-5</v>
      </c>
      <c r="K305" s="27">
        <v>2833</v>
      </c>
      <c r="L305" s="302">
        <f>TabIPW[[#This Row],[iloczyn liczby mieszkańców i relacji przeciętnego miesięcznego wynagrodzenia brutto 
w danym powiecie do średniej krajowej]]/$M$1*$L$2</f>
        <v>4.294007168306685E-5</v>
      </c>
      <c r="M305" s="27">
        <v>3903.7439999999997</v>
      </c>
      <c r="N305" s="302">
        <f>TabIPW[[#This Row],[liczba oddziałów w szkołach podstawowych]]/$O$1*$N$2</f>
        <v>4.0548598688133572E-5</v>
      </c>
      <c r="O305" s="27">
        <v>32</v>
      </c>
      <c r="P30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3.1482689698739656E-5</v>
      </c>
      <c r="Q305" s="27">
        <v>160</v>
      </c>
      <c r="R305" s="302">
        <f>TabIPW[[#This Row],[liczba gospodarstw domowych korzystających ze środowiskowej pomocy społecznej ]]/$S$1*$R$2</f>
        <v>2.6248333845996102E-5</v>
      </c>
      <c r="S305" s="27">
        <v>96</v>
      </c>
      <c r="T305" s="302">
        <f>TabIPW[[#This Row],[ilość wody dostarczonej i ścieków bytowych odprowadzonych siecią kanalizacyjną '[dam3']]]/$U$1*$T$2</f>
        <v>1.581342110263006E-5</v>
      </c>
      <c r="U305" s="27">
        <v>387.5</v>
      </c>
      <c r="V305" s="302">
        <f>TabIPW[[#This Row],[iloczyn liczby mieszkańców i relacji przeciętnego miesięcznego wynagrodzenia brutto 
w danym powiecie do średniej krajowej2]]/$W$1*$V$2</f>
        <v>1.2524187574227832E-5</v>
      </c>
      <c r="W305" s="27">
        <f>TabIPW[[#This Row],[iloczyn liczby mieszkańców i relacji przeciętnego miesięcznego wynagrodzenia brutto 
w danym powiecie do średniej krajowej]]</f>
        <v>3903.7439999999997</v>
      </c>
    </row>
    <row r="306" spans="1:23" x14ac:dyDescent="0.3">
      <c r="A306" s="2" t="s">
        <v>10</v>
      </c>
      <c r="B306" s="2" t="s">
        <v>18</v>
      </c>
      <c r="C306" s="2" t="s">
        <v>132</v>
      </c>
      <c r="D306" s="2" t="s">
        <v>16</v>
      </c>
      <c r="E306" s="2" t="s">
        <v>19</v>
      </c>
      <c r="F306" s="17" t="str">
        <f>+Tabela1[[#This Row],[WK]]&amp;Tabela1[[#This Row],[PK]]&amp;Tabela1[[#This Row],[GK]]</f>
        <v>041903</v>
      </c>
      <c r="G306" s="2" t="s">
        <v>316</v>
      </c>
      <c r="H306" s="302">
        <f>TabIPW[[#This Row],[liczba mieszkańców ]]/$I$1*$H$2</f>
        <v>2.6474644333499513E-5</v>
      </c>
      <c r="I306" s="27">
        <v>8318</v>
      </c>
      <c r="J306" s="302">
        <f>TabIPW[[#This Row],[liczba mieszkańców w wieku 20-64]]/$K$1*$J$2</f>
        <v>1.8966767558828875E-5</v>
      </c>
      <c r="K306" s="27">
        <v>4703</v>
      </c>
      <c r="L306" s="302">
        <f>TabIPW[[#This Row],[iloczyn liczby mieszkańców i relacji przeciętnego miesięcznego wynagrodzenia brutto 
w danym powiecie do średniej krajowej]]/$M$1*$L$2</f>
        <v>7.4660434000783872E-5</v>
      </c>
      <c r="M306" s="27">
        <v>6787.4879999999994</v>
      </c>
      <c r="N306" s="302">
        <f>TabIPW[[#This Row],[liczba oddziałów w szkołach podstawowych]]/$O$1*$N$2</f>
        <v>7.096004770423375E-5</v>
      </c>
      <c r="O306" s="27">
        <v>56</v>
      </c>
      <c r="P30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5.3520572487857422E-5</v>
      </c>
      <c r="Q306" s="27">
        <v>272</v>
      </c>
      <c r="R306" s="302">
        <f>TabIPW[[#This Row],[liczba gospodarstw domowych korzystających ze środowiskowej pomocy społecznej ]]/$S$1*$R$2</f>
        <v>8.2026043268737826E-5</v>
      </c>
      <c r="S306" s="27">
        <v>300</v>
      </c>
      <c r="T306" s="302">
        <f>TabIPW[[#This Row],[ilość wody dostarczonej i ścieków bytowych odprowadzonych siecią kanalizacyjną '[dam3']]]/$U$1*$T$2</f>
        <v>2.3575260312230668E-5</v>
      </c>
      <c r="U306" s="27">
        <v>577.69999999999993</v>
      </c>
      <c r="V306" s="302">
        <f>TabIPW[[#This Row],[iloczyn liczby mieszkańców i relacji przeciętnego miesięcznego wynagrodzenia brutto 
w danym powiecie do średniej krajowej2]]/$W$1*$V$2</f>
        <v>2.1775959916895297E-5</v>
      </c>
      <c r="W306" s="27">
        <f>TabIPW[[#This Row],[iloczyn liczby mieszkańców i relacji przeciętnego miesięcznego wynagrodzenia brutto 
w danym powiecie do średniej krajowej]]</f>
        <v>6787.4879999999994</v>
      </c>
    </row>
    <row r="307" spans="1:23" x14ac:dyDescent="0.3">
      <c r="A307" s="2" t="s">
        <v>10</v>
      </c>
      <c r="B307" s="2" t="s">
        <v>18</v>
      </c>
      <c r="C307" s="2" t="s">
        <v>132</v>
      </c>
      <c r="D307" s="2" t="s">
        <v>18</v>
      </c>
      <c r="E307" s="2" t="s">
        <v>19</v>
      </c>
      <c r="F307" s="17" t="str">
        <f>+Tabela1[[#This Row],[WK]]&amp;Tabela1[[#This Row],[PK]]&amp;Tabela1[[#This Row],[GK]]</f>
        <v>041904</v>
      </c>
      <c r="G307" s="2" t="s">
        <v>317</v>
      </c>
      <c r="H307" s="302">
        <f>TabIPW[[#This Row],[liczba mieszkańców ]]/$I$1*$H$2</f>
        <v>3.3935159639789838E-5</v>
      </c>
      <c r="I307" s="27">
        <v>10662</v>
      </c>
      <c r="J307" s="302">
        <f>TabIPW[[#This Row],[liczba mieszkańców w wieku 20-64]]/$K$1*$J$2</f>
        <v>2.6004192476999481E-5</v>
      </c>
      <c r="K307" s="27">
        <v>6448</v>
      </c>
      <c r="L307" s="302">
        <f>TabIPW[[#This Row],[iloczyn liczby mieszkańców i relacji przeciętnego miesięcznego wynagrodzenia brutto 
w danym powiecie do średniej krajowej]]/$M$1*$L$2</f>
        <v>9.5699633002687857E-5</v>
      </c>
      <c r="M307" s="27">
        <v>8700.1919999999991</v>
      </c>
      <c r="N307" s="302">
        <f>TabIPW[[#This Row],[liczba oddziałów w szkołach podstawowych]]/$O$1*$N$2</f>
        <v>5.195289206917115E-5</v>
      </c>
      <c r="O307" s="27">
        <v>41</v>
      </c>
      <c r="P30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6.1588011723159451E-5</v>
      </c>
      <c r="Q307" s="27">
        <v>313</v>
      </c>
      <c r="R307" s="302">
        <f>TabIPW[[#This Row],[liczba gospodarstw domowych korzystających ze środowiskowej pomocy społecznej ]]/$S$1*$R$2</f>
        <v>9.6517310912881511E-5</v>
      </c>
      <c r="S307" s="27">
        <v>353</v>
      </c>
      <c r="T307" s="302">
        <f>TabIPW[[#This Row],[ilość wody dostarczonej i ścieków bytowych odprowadzonych siecią kanalizacyjną '[dam3']]]/$U$1*$T$2</f>
        <v>2.4109855967571195E-5</v>
      </c>
      <c r="U307" s="27">
        <v>590.79999999999995</v>
      </c>
      <c r="V307" s="302">
        <f>TabIPW[[#This Row],[iloczyn liczby mieszkańców i relacji przeciętnego miesięcznego wynagrodzenia brutto 
w danym powiecie do średniej krajowej2]]/$W$1*$V$2</f>
        <v>2.7912392959117299E-5</v>
      </c>
      <c r="W307" s="27">
        <f>TabIPW[[#This Row],[iloczyn liczby mieszkańców i relacji przeciętnego miesięcznego wynagrodzenia brutto 
w danym powiecie do średniej krajowej]]</f>
        <v>8700.1919999999991</v>
      </c>
    </row>
    <row r="308" spans="1:23" x14ac:dyDescent="0.3">
      <c r="A308" s="2" t="s">
        <v>10</v>
      </c>
      <c r="B308" s="2" t="s">
        <v>18</v>
      </c>
      <c r="C308" s="2" t="s">
        <v>132</v>
      </c>
      <c r="D308" s="2" t="s">
        <v>21</v>
      </c>
      <c r="E308" s="2" t="s">
        <v>15</v>
      </c>
      <c r="F308" s="17" t="str">
        <f>+Tabela1[[#This Row],[WK]]&amp;Tabela1[[#This Row],[PK]]&amp;Tabela1[[#This Row],[GK]]</f>
        <v>041905</v>
      </c>
      <c r="G308" s="2" t="s">
        <v>266</v>
      </c>
      <c r="H308" s="302">
        <f>TabIPW[[#This Row],[liczba mieszkańców ]]/$I$1*$H$2</f>
        <v>2.0599170248426167E-5</v>
      </c>
      <c r="I308" s="27">
        <v>6472</v>
      </c>
      <c r="J308" s="302">
        <f>TabIPW[[#This Row],[liczba mieszkańców w wieku 20-64]]/$K$1*$J$2</f>
        <v>1.5224228691171377E-5</v>
      </c>
      <c r="K308" s="27">
        <v>3775</v>
      </c>
      <c r="L308" s="302">
        <f>TabIPW[[#This Row],[iloczyn liczby mieszkańców i relacji przeciętnego miesięcznego wynagrodzenia brutto 
w danym powiecie do średniej krajowej]]/$M$1*$L$2</f>
        <v>5.8091167210035243E-5</v>
      </c>
      <c r="M308" s="27">
        <v>5281.1519999999991</v>
      </c>
      <c r="N308" s="302">
        <f>TabIPW[[#This Row],[liczba oddziałów w szkołach podstawowych]]/$O$1*$N$2</f>
        <v>4.0548598688133572E-5</v>
      </c>
      <c r="O308" s="27">
        <v>32</v>
      </c>
      <c r="P30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4.7027267737492362E-5</v>
      </c>
      <c r="Q308" s="27">
        <v>239</v>
      </c>
      <c r="R308" s="302">
        <f>TabIPW[[#This Row],[liczba gospodarstw domowych korzystających ze środowiskowej pomocy społecznej ]]/$S$1*$R$2</f>
        <v>4.7028264807409681E-5</v>
      </c>
      <c r="S308" s="27">
        <v>172</v>
      </c>
      <c r="T308" s="302">
        <f>TabIPW[[#This Row],[ilość wody dostarczonej i ścieków bytowych odprowadzonych siecią kanalizacyjną '[dam3']]]/$U$1*$T$2</f>
        <v>2.3032502891159754E-5</v>
      </c>
      <c r="U308" s="27">
        <v>564.4</v>
      </c>
      <c r="V308" s="302">
        <f>TabIPW[[#This Row],[iloczyn liczby mieszkańców i relacji przeciętnego miesięcznego wynagrodzenia brutto 
w danym powiecie do średniej krajowej2]]/$W$1*$V$2</f>
        <v>1.6943257102926948E-5</v>
      </c>
      <c r="W308" s="27">
        <f>TabIPW[[#This Row],[iloczyn liczby mieszkańców i relacji przeciętnego miesięcznego wynagrodzenia brutto 
w danym powiecie do średniej krajowej]]</f>
        <v>5281.1519999999991</v>
      </c>
    </row>
    <row r="309" spans="1:23" x14ac:dyDescent="0.3">
      <c r="A309" s="2" t="s">
        <v>10</v>
      </c>
      <c r="B309" s="2" t="s">
        <v>18</v>
      </c>
      <c r="C309" s="2" t="s">
        <v>132</v>
      </c>
      <c r="D309" s="2" t="s">
        <v>23</v>
      </c>
      <c r="E309" s="2" t="s">
        <v>19</v>
      </c>
      <c r="F309" s="17" t="str">
        <f>+Tabela1[[#This Row],[WK]]&amp;Tabela1[[#This Row],[PK]]&amp;Tabela1[[#This Row],[GK]]</f>
        <v>041906</v>
      </c>
      <c r="G309" s="2" t="s">
        <v>318</v>
      </c>
      <c r="H309" s="302">
        <f>TabIPW[[#This Row],[liczba mieszkańców ]]/$I$1*$H$2</f>
        <v>7.1298209631488662E-5</v>
      </c>
      <c r="I309" s="27">
        <v>22401</v>
      </c>
      <c r="J309" s="302">
        <f>TabIPW[[#This Row],[liczba mieszkańców w wieku 20-64]]/$K$1*$J$2</f>
        <v>5.2661716092534001E-5</v>
      </c>
      <c r="K309" s="27">
        <v>13058</v>
      </c>
      <c r="L309" s="302">
        <f>TabIPW[[#This Row],[iloczyn liczby mieszkańców i relacji przeciętnego miesięcznego wynagrodzenia brutto 
w danym powiecie do średniej krajowej]]/$M$1*$L$2</f>
        <v>2.0106616759456116E-4</v>
      </c>
      <c r="M309" s="27">
        <v>18279.216</v>
      </c>
      <c r="N309" s="302">
        <f>TabIPW[[#This Row],[liczba oddziałów w szkołach podstawowych]]/$O$1*$N$2</f>
        <v>1.6979725700655933E-4</v>
      </c>
      <c r="O309" s="27">
        <v>134</v>
      </c>
      <c r="P30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1.7571276188109073E-4</v>
      </c>
      <c r="Q309" s="27">
        <v>893</v>
      </c>
      <c r="R309" s="302">
        <f>TabIPW[[#This Row],[liczba gospodarstw domowych korzystających ze środowiskowej pomocy społecznej ]]/$S$1*$R$2</f>
        <v>1.60497624662497E-4</v>
      </c>
      <c r="S309" s="27">
        <v>587</v>
      </c>
      <c r="T309" s="302">
        <f>TabIPW[[#This Row],[ilość wody dostarczonej i ścieków bytowych odprowadzonych siecią kanalizacyjną '[dam3']]]/$U$1*$T$2</f>
        <v>7.3145744475752562E-5</v>
      </c>
      <c r="U309" s="27">
        <v>1792.4</v>
      </c>
      <c r="V309" s="302">
        <f>TabIPW[[#This Row],[iloczyn liczby mieszkańców i relacji przeciętnego miesięcznego wynagrodzenia brutto 
w danym powiecie do średniej krajowej2]]/$W$1*$V$2</f>
        <v>5.8644298881747005E-5</v>
      </c>
      <c r="W309" s="27">
        <f>TabIPW[[#This Row],[iloczyn liczby mieszkańców i relacji przeciętnego miesięcznego wynagrodzenia brutto 
w danym powiecie do średniej krajowej]]</f>
        <v>18279.216</v>
      </c>
    </row>
    <row r="310" spans="1:23" x14ac:dyDescent="0.3">
      <c r="A310" s="2" t="s">
        <v>10</v>
      </c>
      <c r="B310" s="2" t="s">
        <v>23</v>
      </c>
      <c r="C310" s="2" t="s">
        <v>12</v>
      </c>
      <c r="D310" s="2" t="s">
        <v>12</v>
      </c>
      <c r="E310" s="2" t="s">
        <v>13</v>
      </c>
      <c r="F310" s="17" t="str">
        <f>+Tabela1[[#This Row],[WK]]&amp;Tabela1[[#This Row],[PK]]&amp;Tabela1[[#This Row],[GK]]</f>
        <v>060101</v>
      </c>
      <c r="G310" s="2" t="s">
        <v>319</v>
      </c>
      <c r="H310" s="302">
        <f>TabIPW[[#This Row],[liczba mieszkańców ]]/$I$1*$H$2</f>
        <v>4.8082766523945321E-5</v>
      </c>
      <c r="I310" s="27">
        <v>15107</v>
      </c>
      <c r="J310" s="302">
        <f>TabIPW[[#This Row],[liczba mieszkańców w wieku 20-64]]/$K$1*$J$2</f>
        <v>3.5138729691702313E-5</v>
      </c>
      <c r="K310" s="27">
        <v>8713</v>
      </c>
      <c r="L310" s="302">
        <f>TabIPW[[#This Row],[iloczyn liczby mieszkańców i relacji przeciętnego miesięcznego wynagrodzenia brutto 
w danym powiecie do średniej krajowej]]/$M$1*$L$2</f>
        <v>1.3426753794208878E-4</v>
      </c>
      <c r="M310" s="27">
        <v>12206.455999999998</v>
      </c>
      <c r="N310" s="302">
        <f>TabIPW[[#This Row],[liczba oddziałów w szkołach podstawowych]]/$O$1*$N$2</f>
        <v>9.1234347048300539E-5</v>
      </c>
      <c r="O310" s="27">
        <v>72</v>
      </c>
      <c r="P3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1.3458849846211202E-4</v>
      </c>
      <c r="Q310" s="27">
        <v>684</v>
      </c>
      <c r="R310" s="302">
        <f>TabIPW[[#This Row],[liczba gospodarstw domowych korzystających ze środowiskowej pomocy społecznej ]]/$S$1*$R$2</f>
        <v>9.1595748316757226E-5</v>
      </c>
      <c r="S310" s="27">
        <v>335</v>
      </c>
      <c r="T310" s="302">
        <f>TabIPW[[#This Row],[ilość wody dostarczonej i ścieków bytowych odprowadzonych siecią kanalizacyjną '[dam3']]]/$U$1*$T$2</f>
        <v>4.4534674707871446E-5</v>
      </c>
      <c r="U310" s="27">
        <v>1091.3</v>
      </c>
      <c r="V310" s="302">
        <f>TabIPW[[#This Row],[iloczyn liczby mieszkańców i relacji przeciętnego miesięcznego wynagrodzenia brutto 
w danym powiecie do średniej krajowej2]]/$W$1*$V$2</f>
        <v>3.9161365233109232E-5</v>
      </c>
      <c r="W310" s="27">
        <f>TabIPW[[#This Row],[iloczyn liczby mieszkańców i relacji przeciętnego miesięcznego wynagrodzenia brutto 
w danym powiecie do średniej krajowej]]</f>
        <v>12206.455999999998</v>
      </c>
    </row>
    <row r="311" spans="1:23" x14ac:dyDescent="0.3">
      <c r="A311" s="2" t="s">
        <v>10</v>
      </c>
      <c r="B311" s="2" t="s">
        <v>23</v>
      </c>
      <c r="C311" s="2" t="s">
        <v>12</v>
      </c>
      <c r="D311" s="2" t="s">
        <v>11</v>
      </c>
      <c r="E311" s="2" t="s">
        <v>13</v>
      </c>
      <c r="F311" s="17" t="str">
        <f>+Tabela1[[#This Row],[WK]]&amp;Tabela1[[#This Row],[PK]]&amp;Tabela1[[#This Row],[GK]]</f>
        <v>060102</v>
      </c>
      <c r="G311" s="2" t="s">
        <v>320</v>
      </c>
      <c r="H311" s="302">
        <f>TabIPW[[#This Row],[liczba mieszkańców ]]/$I$1*$H$2</f>
        <v>1.5971359132664173E-5</v>
      </c>
      <c r="I311" s="27">
        <v>5018</v>
      </c>
      <c r="J311" s="302">
        <f>TabIPW[[#This Row],[liczba mieszkańców w wieku 20-64]]/$K$1*$J$2</f>
        <v>1.2001934989384377E-5</v>
      </c>
      <c r="K311" s="27">
        <v>2976</v>
      </c>
      <c r="L311" s="302">
        <f>TabIPW[[#This Row],[iloczyn liczby mieszkańców i relacji przeciętnego miesięcznego wynagrodzenia brutto 
w danym powiecie do średniej krajowej]]/$M$1*$L$2</f>
        <v>4.4598828714728367E-5</v>
      </c>
      <c r="M311" s="27">
        <v>4054.5439999999999</v>
      </c>
      <c r="N311" s="302">
        <f>TabIPW[[#This Row],[liczba oddziałów w szkołach podstawowych]]/$O$1*$N$2</f>
        <v>2.5342874180083484E-5</v>
      </c>
      <c r="O311" s="27">
        <v>20</v>
      </c>
      <c r="P3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3.4040658236762256E-5</v>
      </c>
      <c r="Q311" s="27">
        <v>173</v>
      </c>
      <c r="R311" s="302">
        <f>TabIPW[[#This Row],[liczba gospodarstw domowych korzystających ze środowiskowej pomocy społecznej ]]/$S$1*$R$2</f>
        <v>2.3787552547933966E-5</v>
      </c>
      <c r="S311" s="27">
        <v>87</v>
      </c>
      <c r="T311" s="302">
        <f>TabIPW[[#This Row],[ilość wody dostarczonej i ścieków bytowych odprowadzonych siecią kanalizacyjną '[dam3']]]/$U$1*$T$2</f>
        <v>1.3189413420309771E-5</v>
      </c>
      <c r="U311" s="27">
        <v>323.20000000000005</v>
      </c>
      <c r="V311" s="302">
        <f>TabIPW[[#This Row],[iloczyn liczby mieszkańców i relacji przeciętnego miesięcznego wynagrodzenia brutto 
w danym powiecie do średniej krajowej2]]/$W$1*$V$2</f>
        <v>1.3007991708462443E-5</v>
      </c>
      <c r="W311" s="27">
        <f>TabIPW[[#This Row],[iloczyn liczby mieszkańców i relacji przeciętnego miesięcznego wynagrodzenia brutto 
w danym powiecie do średniej krajowej]]</f>
        <v>4054.5439999999999</v>
      </c>
    </row>
    <row r="312" spans="1:23" x14ac:dyDescent="0.3">
      <c r="A312" s="2" t="s">
        <v>10</v>
      </c>
      <c r="B312" s="2" t="s">
        <v>23</v>
      </c>
      <c r="C312" s="2" t="s">
        <v>12</v>
      </c>
      <c r="D312" s="2" t="s">
        <v>16</v>
      </c>
      <c r="E312" s="2" t="s">
        <v>15</v>
      </c>
      <c r="F312" s="17" t="str">
        <f>+Tabela1[[#This Row],[WK]]&amp;Tabela1[[#This Row],[PK]]&amp;Tabela1[[#This Row],[GK]]</f>
        <v>060103</v>
      </c>
      <c r="G312" s="2" t="s">
        <v>321</v>
      </c>
      <c r="H312" s="302">
        <f>TabIPW[[#This Row],[liczba mieszkańców ]]/$I$1*$H$2</f>
        <v>5.0476242424256893E-5</v>
      </c>
      <c r="I312" s="27">
        <v>15859</v>
      </c>
      <c r="J312" s="302">
        <f>TabIPW[[#This Row],[liczba mieszkańców w wieku 20-64]]/$K$1*$J$2</f>
        <v>3.9357151734342114E-5</v>
      </c>
      <c r="K312" s="27">
        <v>9759</v>
      </c>
      <c r="L312" s="302">
        <f>TabIPW[[#This Row],[iloczyn liczby mieszkańców i relacji przeciętnego miesięcznego wynagrodzenia brutto 
w danym powiecie do średniej krajowej]]/$M$1*$L$2</f>
        <v>1.409511408104578E-4</v>
      </c>
      <c r="M312" s="27">
        <v>12814.072</v>
      </c>
      <c r="N312" s="302">
        <f>TabIPW[[#This Row],[liczba oddziałów w szkołach podstawowych]]/$O$1*$N$2</f>
        <v>1.0263864042933812E-4</v>
      </c>
      <c r="O312" s="27">
        <v>81</v>
      </c>
      <c r="P3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9.2283634179430619E-5</v>
      </c>
      <c r="Q312" s="27">
        <v>469</v>
      </c>
      <c r="R312" s="302">
        <f>TabIPW[[#This Row],[liczba gospodarstw domowych korzystających ze środowiskowej pomocy społecznej ]]/$S$1*$R$2</f>
        <v>3.3083837451724254E-5</v>
      </c>
      <c r="S312" s="27">
        <v>121</v>
      </c>
      <c r="T312" s="302">
        <f>TabIPW[[#This Row],[ilość wody dostarczonej i ścieków bytowych odprowadzonych siecią kanalizacyjną '[dam3']]]/$U$1*$T$2</f>
        <v>2.317941467430677E-5</v>
      </c>
      <c r="U312" s="27">
        <v>568</v>
      </c>
      <c r="V312" s="302">
        <f>TabIPW[[#This Row],[iloczyn liczby mieszkańców i relacji przeciętnego miesięcznego wynagrodzenia brutto 
w danym powiecie do średniej krajowej2]]/$W$1*$V$2</f>
        <v>4.1110749403050199E-5</v>
      </c>
      <c r="W312" s="27">
        <f>TabIPW[[#This Row],[iloczyn liczby mieszkańców i relacji przeciętnego miesięcznego wynagrodzenia brutto 
w danym powiecie do średniej krajowej]]</f>
        <v>12814.072</v>
      </c>
    </row>
    <row r="313" spans="1:23" x14ac:dyDescent="0.3">
      <c r="A313" s="2" t="s">
        <v>10</v>
      </c>
      <c r="B313" s="2" t="s">
        <v>23</v>
      </c>
      <c r="C313" s="2" t="s">
        <v>12</v>
      </c>
      <c r="D313" s="2" t="s">
        <v>18</v>
      </c>
      <c r="E313" s="2" t="s">
        <v>15</v>
      </c>
      <c r="F313" s="17" t="str">
        <f>+Tabela1[[#This Row],[WK]]&amp;Tabela1[[#This Row],[PK]]&amp;Tabela1[[#This Row],[GK]]</f>
        <v>060104</v>
      </c>
      <c r="G313" s="2" t="s">
        <v>322</v>
      </c>
      <c r="H313" s="302">
        <f>TabIPW[[#This Row],[liczba mieszkańców ]]/$I$1*$H$2</f>
        <v>1.5697637154703007E-5</v>
      </c>
      <c r="I313" s="27">
        <v>4932</v>
      </c>
      <c r="J313" s="302">
        <f>TabIPW[[#This Row],[liczba mieszkańców w wieku 20-64]]/$K$1*$J$2</f>
        <v>1.1735763044055287E-5</v>
      </c>
      <c r="K313" s="27">
        <v>2910</v>
      </c>
      <c r="L313" s="302">
        <f>TabIPW[[#This Row],[iloczyn liczby mieszkańców i relacji przeciętnego miesięcznego wynagrodzenia brutto 
w danym powiecie do średniej krajowej]]/$M$1*$L$2</f>
        <v>4.383448051435638E-5</v>
      </c>
      <c r="M313" s="27">
        <v>3985.0559999999996</v>
      </c>
      <c r="N313" s="302">
        <f>TabIPW[[#This Row],[liczba oddziałów w szkołach podstawowych]]/$O$1*$N$2</f>
        <v>5.3220035778175319E-5</v>
      </c>
      <c r="O313" s="27">
        <v>42</v>
      </c>
      <c r="P3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3.3843891426145134E-5</v>
      </c>
      <c r="Q313" s="27">
        <v>172</v>
      </c>
      <c r="R313" s="302">
        <f>TabIPW[[#This Row],[liczba gospodarstw domowych korzystających ze środowiskowej pomocy społecznej ]]/$S$1*$R$2</f>
        <v>1.3124166922998051E-5</v>
      </c>
      <c r="S313" s="27">
        <v>48</v>
      </c>
      <c r="T313" s="302">
        <f>TabIPW[[#This Row],[ilość wody dostarczonej i ścieków bytowych odprowadzonych siecią kanalizacyjną '[dam3']]]/$U$1*$T$2</f>
        <v>9.5696703188819317E-6</v>
      </c>
      <c r="U313" s="27">
        <v>234.5</v>
      </c>
      <c r="V313" s="302">
        <f>TabIPW[[#This Row],[iloczyn liczby mieszkańców i relacji przeciętnego miesięcznego wynagrodzenia brutto 
w danym powiecie do średniej krajowej2]]/$W$1*$V$2</f>
        <v>1.2785056816687279E-5</v>
      </c>
      <c r="W313" s="27">
        <f>TabIPW[[#This Row],[iloczyn liczby mieszkańców i relacji przeciętnego miesięcznego wynagrodzenia brutto 
w danym powiecie do średniej krajowej]]</f>
        <v>3985.0559999999996</v>
      </c>
    </row>
    <row r="314" spans="1:23" x14ac:dyDescent="0.3">
      <c r="A314" s="2" t="s">
        <v>10</v>
      </c>
      <c r="B314" s="2" t="s">
        <v>23</v>
      </c>
      <c r="C314" s="2" t="s">
        <v>12</v>
      </c>
      <c r="D314" s="2" t="s">
        <v>21</v>
      </c>
      <c r="E314" s="2" t="s">
        <v>15</v>
      </c>
      <c r="F314" s="17" t="str">
        <f>+Tabela1[[#This Row],[WK]]&amp;Tabela1[[#This Row],[PK]]&amp;Tabela1[[#This Row],[GK]]</f>
        <v>060105</v>
      </c>
      <c r="G314" s="2" t="s">
        <v>323</v>
      </c>
      <c r="H314" s="302">
        <f>TabIPW[[#This Row],[liczba mieszkańców ]]/$I$1*$H$2</f>
        <v>1.5350710461705719E-5</v>
      </c>
      <c r="I314" s="27">
        <v>4823</v>
      </c>
      <c r="J314" s="302">
        <f>TabIPW[[#This Row],[liczba mieszkańców w wieku 20-64]]/$K$1*$J$2</f>
        <v>1.089288521717984E-5</v>
      </c>
      <c r="K314" s="27">
        <v>2701</v>
      </c>
      <c r="L314" s="302">
        <f>TabIPW[[#This Row],[iloczyn liczby mieszkańców i relacji przeciętnego miesięcznego wynagrodzenia brutto 
w danym powiecie do średniej krajowej]]/$M$1*$L$2</f>
        <v>4.286571360923374E-5</v>
      </c>
      <c r="M314" s="27">
        <v>3896.9839999999995</v>
      </c>
      <c r="N314" s="302">
        <f>TabIPW[[#This Row],[liczba oddziałów w szkołach podstawowych]]/$O$1*$N$2</f>
        <v>2.5342874180083484E-5</v>
      </c>
      <c r="O314" s="27">
        <v>20</v>
      </c>
      <c r="P3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3.1679456509356778E-5</v>
      </c>
      <c r="Q314" s="27">
        <v>161</v>
      </c>
      <c r="R314" s="302">
        <f>TabIPW[[#This Row],[liczba gospodarstw domowych korzystających ze środowiskowej pomocy społecznej ]]/$S$1*$R$2</f>
        <v>1.6131788509518437E-5</v>
      </c>
      <c r="S314" s="27">
        <v>59</v>
      </c>
      <c r="T314" s="302">
        <f>TabIPW[[#This Row],[ilość wody dostarczonej i ścieków bytowych odprowadzonych siecią kanalizacyjną '[dam3']]]/$U$1*$T$2</f>
        <v>1.4780957737735762E-5</v>
      </c>
      <c r="U314" s="27">
        <v>362.20000000000005</v>
      </c>
      <c r="V314" s="302">
        <f>TabIPW[[#This Row],[iloczyn liczby mieszkańców i relacji przeciętnego miesięcznego wynagrodzenia brutto 
w danym powiecie do średniej krajowej2]]/$W$1*$V$2</f>
        <v>1.2502499802693176E-5</v>
      </c>
      <c r="W314" s="27">
        <f>TabIPW[[#This Row],[iloczyn liczby mieszkańców i relacji przeciętnego miesięcznego wynagrodzenia brutto 
w danym powiecie do średniej krajowej]]</f>
        <v>3896.9839999999995</v>
      </c>
    </row>
    <row r="315" spans="1:23" x14ac:dyDescent="0.3">
      <c r="A315" s="2" t="s">
        <v>10</v>
      </c>
      <c r="B315" s="2" t="s">
        <v>23</v>
      </c>
      <c r="C315" s="2" t="s">
        <v>12</v>
      </c>
      <c r="D315" s="2" t="s">
        <v>23</v>
      </c>
      <c r="E315" s="2" t="s">
        <v>15</v>
      </c>
      <c r="F315" s="17" t="str">
        <f>+Tabela1[[#This Row],[WK]]&amp;Tabela1[[#This Row],[PK]]&amp;Tabela1[[#This Row],[GK]]</f>
        <v>060106</v>
      </c>
      <c r="G315" s="2" t="s">
        <v>324</v>
      </c>
      <c r="H315" s="302">
        <f>TabIPW[[#This Row],[liczba mieszkańców ]]/$I$1*$H$2</f>
        <v>1.0073605351710263E-5</v>
      </c>
      <c r="I315" s="27">
        <v>3165</v>
      </c>
      <c r="J315" s="302">
        <f>TabIPW[[#This Row],[liczba mieszkańców w wieku 20-64]]/$K$1*$J$2</f>
        <v>7.5092751848903595E-6</v>
      </c>
      <c r="K315" s="27">
        <v>1862</v>
      </c>
      <c r="L315" s="302">
        <f>TabIPW[[#This Row],[iloczyn liczby mieszkańców i relacji przeciętnego miesięcznego wynagrodzenia brutto 
w danym powiecie do średniej krajowej]]/$M$1*$L$2</f>
        <v>2.8129791327643547E-5</v>
      </c>
      <c r="M315" s="27">
        <v>2557.3200000000002</v>
      </c>
      <c r="N315" s="302">
        <f>TabIPW[[#This Row],[liczba oddziałów w szkołach podstawowych]]/$O$1*$N$2</f>
        <v>1.3938580799045916E-5</v>
      </c>
      <c r="O315" s="27">
        <v>11</v>
      </c>
      <c r="P3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2.1250815546649268E-5</v>
      </c>
      <c r="Q315" s="27">
        <v>108</v>
      </c>
      <c r="R315" s="302">
        <f>TabIPW[[#This Row],[liczba gospodarstw domowych korzystających ze środowiskowej pomocy społecznej ]]/$S$1*$R$2</f>
        <v>2.2967292115246589E-5</v>
      </c>
      <c r="S315" s="27">
        <v>84</v>
      </c>
      <c r="T315" s="302">
        <f>TabIPW[[#This Row],[ilość wody dostarczonej i ścieków bytowych odprowadzonych siecią kanalizacyjną '[dam3']]]/$U$1*$T$2</f>
        <v>8.582096665504777E-6</v>
      </c>
      <c r="U315" s="27">
        <v>210.3</v>
      </c>
      <c r="V315" s="302">
        <f>TabIPW[[#This Row],[iloczyn liczby mieszkańców i relacji przeciętnego miesięcznego wynagrodzenia brutto 
w danym powiecie do średniej krajowej2]]/$W$1*$V$2</f>
        <v>8.2045224705627021E-6</v>
      </c>
      <c r="W315" s="27">
        <f>TabIPW[[#This Row],[iloczyn liczby mieszkańców i relacji przeciętnego miesięcznego wynagrodzenia brutto 
w danym powiecie do średniej krajowej]]</f>
        <v>2557.3200000000002</v>
      </c>
    </row>
    <row r="316" spans="1:23" x14ac:dyDescent="0.3">
      <c r="A316" s="2" t="s">
        <v>10</v>
      </c>
      <c r="B316" s="2" t="s">
        <v>23</v>
      </c>
      <c r="C316" s="2" t="s">
        <v>12</v>
      </c>
      <c r="D316" s="2" t="s">
        <v>30</v>
      </c>
      <c r="E316" s="2" t="s">
        <v>15</v>
      </c>
      <c r="F316" s="17" t="str">
        <f>+Tabela1[[#This Row],[WK]]&amp;Tabela1[[#This Row],[PK]]&amp;Tabela1[[#This Row],[GK]]</f>
        <v>060107</v>
      </c>
      <c r="G316" s="2" t="s">
        <v>325</v>
      </c>
      <c r="H316" s="302">
        <f>TabIPW[[#This Row],[liczba mieszkańców ]]/$I$1*$H$2</f>
        <v>1.1747765356449473E-5</v>
      </c>
      <c r="I316" s="27">
        <v>3691</v>
      </c>
      <c r="J316" s="302">
        <f>TabIPW[[#This Row],[liczba mieszkańców w wieku 20-64]]/$K$1*$J$2</f>
        <v>8.7110818471338221E-6</v>
      </c>
      <c r="K316" s="27">
        <v>2160</v>
      </c>
      <c r="L316" s="302">
        <f>TabIPW[[#This Row],[iloczyn liczby mieszkańców i relacji przeciętnego miesięcznego wynagrodzenia brutto 
w danym powiecie do średniej krajowej]]/$M$1*$L$2</f>
        <v>3.2804758227593145E-5</v>
      </c>
      <c r="M316" s="27">
        <v>2982.328</v>
      </c>
      <c r="N316" s="302">
        <f>TabIPW[[#This Row],[liczba oddziałów w szkołach podstawowych]]/$O$1*$N$2</f>
        <v>2.9144305307096008E-5</v>
      </c>
      <c r="O316" s="27">
        <v>23</v>
      </c>
      <c r="P3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2.3612017274054742E-5</v>
      </c>
      <c r="Q316" s="27">
        <v>120</v>
      </c>
      <c r="R316" s="302">
        <f>TabIPW[[#This Row],[liczba gospodarstw domowych korzystających ze środowiskowej pomocy społecznej ]]/$S$1*$R$2</f>
        <v>1.6678628797976688E-5</v>
      </c>
      <c r="S316" s="27">
        <v>61</v>
      </c>
      <c r="T316" s="302">
        <f>TabIPW[[#This Row],[ilość wody dostarczonej i ścieków bytowych odprowadzonych siecią kanalizacyjną '[dam3']]]/$U$1*$T$2</f>
        <v>1.0940846961587405E-5</v>
      </c>
      <c r="U316" s="27">
        <v>268.10000000000002</v>
      </c>
      <c r="V316" s="302">
        <f>TabIPW[[#This Row],[iloczyn liczby mieszkańców i relacji przeciętnego miesięcznego wynagrodzenia brutto 
w danym powiecie do średniej krajowej2]]/$W$1*$V$2</f>
        <v>9.5680544830480023E-6</v>
      </c>
      <c r="W316" s="27">
        <f>TabIPW[[#This Row],[iloczyn liczby mieszkańców i relacji przeciętnego miesięcznego wynagrodzenia brutto 
w danym powiecie do średniej krajowej]]</f>
        <v>2982.328</v>
      </c>
    </row>
    <row r="317" spans="1:23" x14ac:dyDescent="0.3">
      <c r="A317" s="2" t="s">
        <v>10</v>
      </c>
      <c r="B317" s="2" t="s">
        <v>23</v>
      </c>
      <c r="C317" s="2" t="s">
        <v>12</v>
      </c>
      <c r="D317" s="2" t="s">
        <v>54</v>
      </c>
      <c r="E317" s="2" t="s">
        <v>15</v>
      </c>
      <c r="F317" s="17" t="str">
        <f>+Tabela1[[#This Row],[WK]]&amp;Tabela1[[#This Row],[PK]]&amp;Tabela1[[#This Row],[GK]]</f>
        <v>060108</v>
      </c>
      <c r="G317" s="2" t="s">
        <v>326</v>
      </c>
      <c r="H317" s="302">
        <f>TabIPW[[#This Row],[liczba mieszkańców ]]/$I$1*$H$2</f>
        <v>1.2906309542238585E-5</v>
      </c>
      <c r="I317" s="27">
        <v>4055</v>
      </c>
      <c r="J317" s="302">
        <f>TabIPW[[#This Row],[liczba mieszkańców w wieku 20-64]]/$K$1*$J$2</f>
        <v>9.3240839030432393E-6</v>
      </c>
      <c r="K317" s="27">
        <v>2312</v>
      </c>
      <c r="L317" s="302">
        <f>TabIPW[[#This Row],[iloczyn liczby mieszkańców i relacji przeciętnego miesięcznego wynagrodzenia brutto 
w danym powiecie do średniej krajowej]]/$M$1*$L$2</f>
        <v>3.603990642451645E-5</v>
      </c>
      <c r="M317" s="27">
        <v>3276.44</v>
      </c>
      <c r="N317" s="302">
        <f>TabIPW[[#This Row],[liczba oddziałów w szkołach podstawowych]]/$O$1*$N$2</f>
        <v>2.0274299344066786E-5</v>
      </c>
      <c r="O317" s="27">
        <v>16</v>
      </c>
      <c r="P3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2.7350586675780074E-5</v>
      </c>
      <c r="Q317" s="27">
        <v>139</v>
      </c>
      <c r="R317" s="302">
        <f>TabIPW[[#This Row],[liczba gospodarstw domowych korzystających ze środowiskowej pomocy społecznej ]]/$S$1*$R$2</f>
        <v>1.4491267644143682E-5</v>
      </c>
      <c r="S317" s="27">
        <v>53</v>
      </c>
      <c r="T317" s="302">
        <f>TabIPW[[#This Row],[ilość wody dostarczonej i ścieków bytowych odprowadzonych siecią kanalizacyjną '[dam3']]]/$U$1*$T$2</f>
        <v>7.3292656258899576E-6</v>
      </c>
      <c r="U317" s="27">
        <v>179.6</v>
      </c>
      <c r="V317" s="302">
        <f>TabIPW[[#This Row],[iloczyn liczby mieszkańców i relacji przeciętnego miesięcznego wynagrodzenia brutto 
w danym powiecie do średniej krajowej2]]/$W$1*$V$2</f>
        <v>1.0511639373817299E-5</v>
      </c>
      <c r="W317" s="27">
        <f>TabIPW[[#This Row],[iloczyn liczby mieszkańców i relacji przeciętnego miesięcznego wynagrodzenia brutto 
w danym powiecie do średniej krajowej]]</f>
        <v>3276.44</v>
      </c>
    </row>
    <row r="318" spans="1:23" x14ac:dyDescent="0.3">
      <c r="A318" s="2" t="s">
        <v>10</v>
      </c>
      <c r="B318" s="2" t="s">
        <v>23</v>
      </c>
      <c r="C318" s="2" t="s">
        <v>12</v>
      </c>
      <c r="D318" s="2" t="s">
        <v>56</v>
      </c>
      <c r="E318" s="2" t="s">
        <v>15</v>
      </c>
      <c r="F318" s="17" t="str">
        <f>+Tabela1[[#This Row],[WK]]&amp;Tabela1[[#This Row],[PK]]&amp;Tabela1[[#This Row],[GK]]</f>
        <v>060109</v>
      </c>
      <c r="G318" s="2" t="s">
        <v>327</v>
      </c>
      <c r="H318" s="302">
        <f>TabIPW[[#This Row],[liczba mieszkańców ]]/$I$1*$H$2</f>
        <v>1.4134875629366597E-5</v>
      </c>
      <c r="I318" s="27">
        <v>4441</v>
      </c>
      <c r="J318" s="302">
        <f>TabIPW[[#This Row],[liczba mieszkańców w wieku 20-64]]/$K$1*$J$2</f>
        <v>1.0658976537951247E-5</v>
      </c>
      <c r="K318" s="27">
        <v>2643</v>
      </c>
      <c r="L318" s="302">
        <f>TabIPW[[#This Row],[iloczyn liczby mieszkańców i relacji przeciętnego miesięcznego wynagrodzenia brutto 
w danym powiecie do średniej krajowej]]/$M$1*$L$2</f>
        <v>3.9470585556418633E-5</v>
      </c>
      <c r="M318" s="27">
        <v>3588.328</v>
      </c>
      <c r="N318" s="302">
        <f>TabIPW[[#This Row],[liczba oddziałów w szkołach podstawowych]]/$O$1*$N$2</f>
        <v>2.7877161598091832E-5</v>
      </c>
      <c r="O318" s="27">
        <v>22</v>
      </c>
      <c r="P31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2.9908555213802673E-5</v>
      </c>
      <c r="Q318" s="27">
        <v>152</v>
      </c>
      <c r="R318" s="302">
        <f>TabIPW[[#This Row],[liczba gospodarstw domowych korzystających ze środowiskowej pomocy społecznej ]]/$S$1*$R$2</f>
        <v>1.0663385624935917E-5</v>
      </c>
      <c r="S318" s="27">
        <v>39</v>
      </c>
      <c r="T318" s="302">
        <f>TabIPW[[#This Row],[ilość wody dostarczonej i ścieków bytowych odprowadzonych siecią kanalizacyjną '[dam3']]]/$U$1*$T$2</f>
        <v>9.5084570759040111E-6</v>
      </c>
      <c r="U318" s="27">
        <v>233</v>
      </c>
      <c r="V318" s="302">
        <f>TabIPW[[#This Row],[iloczyn liczby mieszkańców i relacji przeciętnego miesięcznego wynagrodzenia brutto 
w danym powiecie do średniej krajowej2]]/$W$1*$V$2</f>
        <v>1.1512254120622104E-5</v>
      </c>
      <c r="W318" s="27">
        <f>TabIPW[[#This Row],[iloczyn liczby mieszkańców i relacji przeciętnego miesięcznego wynagrodzenia brutto 
w danym powiecie do średniej krajowej]]</f>
        <v>3588.328</v>
      </c>
    </row>
    <row r="319" spans="1:23" x14ac:dyDescent="0.3">
      <c r="A319" s="2" t="s">
        <v>10</v>
      </c>
      <c r="B319" s="2" t="s">
        <v>23</v>
      </c>
      <c r="C319" s="2" t="s">
        <v>12</v>
      </c>
      <c r="D319" s="2" t="s">
        <v>69</v>
      </c>
      <c r="E319" s="2" t="s">
        <v>15</v>
      </c>
      <c r="F319" s="17" t="str">
        <f>+Tabela1[[#This Row],[WK]]&amp;Tabela1[[#This Row],[PK]]&amp;Tabela1[[#This Row],[GK]]</f>
        <v>060110</v>
      </c>
      <c r="G319" s="2" t="s">
        <v>319</v>
      </c>
      <c r="H319" s="302">
        <f>TabIPW[[#This Row],[liczba mieszkańców ]]/$I$1*$H$2</f>
        <v>3.2375580928150651E-5</v>
      </c>
      <c r="I319" s="27">
        <v>10172</v>
      </c>
      <c r="J319" s="302">
        <f>TabIPW[[#This Row],[liczba mieszkańców w wieku 20-64]]/$K$1*$J$2</f>
        <v>2.4951603420470812E-5</v>
      </c>
      <c r="K319" s="27">
        <v>6187</v>
      </c>
      <c r="L319" s="302">
        <f>TabIPW[[#This Row],[iloczyn liczby mieszkańców i relacji przeciętnego miesięcznego wynagrodzenia brutto 
w danym powiecie do średniej krajowej]]/$M$1*$L$2</f>
        <v>9.0406394118417103E-5</v>
      </c>
      <c r="M319" s="27">
        <v>8218.9760000000006</v>
      </c>
      <c r="N319" s="302">
        <f>TabIPW[[#This Row],[liczba oddziałów w szkołach podstawowych]]/$O$1*$N$2</f>
        <v>8.996720333929637E-5</v>
      </c>
      <c r="O319" s="27">
        <v>71</v>
      </c>
      <c r="P31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8.3035594080425838E-5</v>
      </c>
      <c r="Q319" s="27">
        <v>422</v>
      </c>
      <c r="R319" s="302">
        <f>TabIPW[[#This Row],[liczba gospodarstw domowych korzystających ze środowiskowej pomocy społecznej ]]/$S$1*$R$2</f>
        <v>5.6871389999658224E-5</v>
      </c>
      <c r="S319" s="27">
        <v>208</v>
      </c>
      <c r="T319" s="302">
        <f>TabIPW[[#This Row],[ilość wody dostarczonej i ścieków bytowych odprowadzonych siecią kanalizacyjną '[dam3']]]/$U$1*$T$2</f>
        <v>2.5856473833874597E-5</v>
      </c>
      <c r="U319" s="27">
        <v>633.6</v>
      </c>
      <c r="V319" s="302">
        <f>TabIPW[[#This Row],[iloczyn liczby mieszkańców i relacji przeciętnego miesięcznego wynagrodzenia brutto 
w danym powiecie do średniej krajowej2]]/$W$1*$V$2</f>
        <v>2.6368531617871658E-5</v>
      </c>
      <c r="W319" s="27">
        <f>TabIPW[[#This Row],[iloczyn liczby mieszkańców i relacji przeciętnego miesięcznego wynagrodzenia brutto 
w danym powiecie do średniej krajowej]]</f>
        <v>8218.9760000000006</v>
      </c>
    </row>
    <row r="320" spans="1:23" x14ac:dyDescent="0.3">
      <c r="A320" s="2" t="s">
        <v>10</v>
      </c>
      <c r="B320" s="2" t="s">
        <v>23</v>
      </c>
      <c r="C320" s="2" t="s">
        <v>12</v>
      </c>
      <c r="D320" s="2" t="s">
        <v>71</v>
      </c>
      <c r="E320" s="2" t="s">
        <v>15</v>
      </c>
      <c r="F320" s="17" t="str">
        <f>+Tabela1[[#This Row],[WK]]&amp;Tabela1[[#This Row],[PK]]&amp;Tabela1[[#This Row],[GK]]</f>
        <v>060111</v>
      </c>
      <c r="G320" s="2" t="s">
        <v>328</v>
      </c>
      <c r="H320" s="302">
        <f>TabIPW[[#This Row],[liczba mieszkańców ]]/$I$1*$H$2</f>
        <v>2.0844246903112327E-5</v>
      </c>
      <c r="I320" s="27">
        <v>6549</v>
      </c>
      <c r="J320" s="302">
        <f>TabIPW[[#This Row],[liczba mieszkańców w wieku 20-64]]/$K$1*$J$2</f>
        <v>1.572834222399162E-5</v>
      </c>
      <c r="K320" s="27">
        <v>3900</v>
      </c>
      <c r="L320" s="302">
        <f>TabIPW[[#This Row],[iloczyn liczby mieszkańców i relacji przeciętnego miesięcznego wynagrodzenia brutto 
w danym powiecie do średniej krajowej]]/$M$1*$L$2</f>
        <v>5.8206004235304122E-5</v>
      </c>
      <c r="M320" s="27">
        <v>5291.5919999999996</v>
      </c>
      <c r="N320" s="302">
        <f>TabIPW[[#This Row],[liczba oddziałów w szkołach podstawowych]]/$O$1*$N$2</f>
        <v>5.0685748360166967E-5</v>
      </c>
      <c r="O320" s="27">
        <v>40</v>
      </c>
      <c r="P32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3.7975994449104709E-5</v>
      </c>
      <c r="Q320" s="27">
        <v>193</v>
      </c>
      <c r="R320" s="302">
        <f>TabIPW[[#This Row],[liczba gospodarstw domowych korzystających ze środowiskowej pomocy społecznej ]]/$S$1*$R$2</f>
        <v>2.5154653269079599E-5</v>
      </c>
      <c r="S320" s="27">
        <v>92</v>
      </c>
      <c r="T320" s="302">
        <f>TabIPW[[#This Row],[ilość wody dostarczonej i ścieków bytowych odprowadzonych siecią kanalizacyjną '[dam3']]]/$U$1*$T$2</f>
        <v>1.5384928401784599E-5</v>
      </c>
      <c r="U320" s="27">
        <v>377</v>
      </c>
      <c r="V320" s="302">
        <f>TabIPW[[#This Row],[iloczyn liczby mieszkańców i relacji przeciętnego miesięcznego wynagrodzenia brutto 
w danym powiecie do średniej krajowej2]]/$W$1*$V$2</f>
        <v>1.6976751235297038E-5</v>
      </c>
      <c r="W320" s="27">
        <f>TabIPW[[#This Row],[iloczyn liczby mieszkańców i relacji przeciętnego miesięcznego wynagrodzenia brutto 
w danym powiecie do średniej krajowej]]</f>
        <v>5291.5919999999996</v>
      </c>
    </row>
    <row r="321" spans="1:23" x14ac:dyDescent="0.3">
      <c r="A321" s="2" t="s">
        <v>10</v>
      </c>
      <c r="B321" s="2" t="s">
        <v>23</v>
      </c>
      <c r="C321" s="2" t="s">
        <v>12</v>
      </c>
      <c r="D321" s="2" t="s">
        <v>72</v>
      </c>
      <c r="E321" s="2" t="s">
        <v>15</v>
      </c>
      <c r="F321" s="17" t="str">
        <f>+Tabela1[[#This Row],[WK]]&amp;Tabela1[[#This Row],[PK]]&amp;Tabela1[[#This Row],[GK]]</f>
        <v>060112</v>
      </c>
      <c r="G321" s="2" t="s">
        <v>329</v>
      </c>
      <c r="H321" s="302">
        <f>TabIPW[[#This Row],[liczba mieszkańców ]]/$I$1*$H$2</f>
        <v>8.3357890730265972E-6</v>
      </c>
      <c r="I321" s="27">
        <v>2619</v>
      </c>
      <c r="J321" s="302">
        <f>TabIPW[[#This Row],[liczba mieszkańców w wieku 20-64]]/$K$1*$J$2</f>
        <v>6.1582509169321041E-6</v>
      </c>
      <c r="K321" s="27">
        <v>1527</v>
      </c>
      <c r="L321" s="302">
        <f>TabIPW[[#This Row],[iloczyn liczby mieszkańców i relacji przeciętnego miesięcznego wynagrodzenia brutto 
w danym powiecie do średniej krajowej]]/$M$1*$L$2</f>
        <v>2.3277069032258592E-5</v>
      </c>
      <c r="M321" s="27">
        <v>2116.152</v>
      </c>
      <c r="N321" s="302">
        <f>TabIPW[[#This Row],[liczba oddziałów w szkołach podstawowych]]/$O$1*$N$2</f>
        <v>1.3938580799045916E-5</v>
      </c>
      <c r="O321" s="27">
        <v>11</v>
      </c>
      <c r="P32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1.2986609500730108E-5</v>
      </c>
      <c r="Q321" s="27">
        <v>66</v>
      </c>
      <c r="R321" s="302">
        <f>TabIPW[[#This Row],[liczba gospodarstw domowych korzystających ze środowiskowej pomocy społecznej ]]/$S$1*$R$2</f>
        <v>1.8592569807580572E-5</v>
      </c>
      <c r="S321" s="27">
        <v>68</v>
      </c>
      <c r="T321" s="302">
        <f>TabIPW[[#This Row],[ilość wody dostarczonej i ścieków bytowych odprowadzonych siecią kanalizacyjną '[dam3']]]/$U$1*$T$2</f>
        <v>3.8727578390699154E-6</v>
      </c>
      <c r="U321" s="27">
        <v>94.899999999999991</v>
      </c>
      <c r="V321" s="302">
        <f>TabIPW[[#This Row],[iloczyn liczby mieszkańców i relacji przeciętnego miesięcznego wynagrodzenia brutto 
w danym powiecie do średniej krajowej2]]/$W$1*$V$2</f>
        <v>6.7891451344087565E-6</v>
      </c>
      <c r="W321" s="27">
        <f>TabIPW[[#This Row],[iloczyn liczby mieszkańców i relacji przeciętnego miesięcznego wynagrodzenia brutto 
w danym powiecie do średniej krajowej]]</f>
        <v>2116.152</v>
      </c>
    </row>
    <row r="322" spans="1:23" x14ac:dyDescent="0.3">
      <c r="A322" s="2" t="s">
        <v>10</v>
      </c>
      <c r="B322" s="2" t="s">
        <v>23</v>
      </c>
      <c r="C322" s="2" t="s">
        <v>12</v>
      </c>
      <c r="D322" s="2" t="s">
        <v>74</v>
      </c>
      <c r="E322" s="2" t="s">
        <v>15</v>
      </c>
      <c r="F322" s="17" t="str">
        <f>+Tabela1[[#This Row],[WK]]&amp;Tabela1[[#This Row],[PK]]&amp;Tabela1[[#This Row],[GK]]</f>
        <v>060113</v>
      </c>
      <c r="G322" s="2" t="s">
        <v>330</v>
      </c>
      <c r="H322" s="302">
        <f>TabIPW[[#This Row],[liczba mieszkańców ]]/$I$1*$H$2</f>
        <v>6.464294619059572E-6</v>
      </c>
      <c r="I322" s="27">
        <v>2031</v>
      </c>
      <c r="J322" s="302">
        <f>TabIPW[[#This Row],[liczba mieszkańców w wieku 20-64]]/$K$1*$J$2</f>
        <v>4.7709304746107918E-6</v>
      </c>
      <c r="K322" s="27">
        <v>1183</v>
      </c>
      <c r="L322" s="302">
        <f>TabIPW[[#This Row],[iloczyn liczby mieszkańców i relacji przeciętnego miesięcznego wynagrodzenia brutto 
w danym powiecie do średniej krajowej]]/$M$1*$L$2</f>
        <v>1.805106040645941E-5</v>
      </c>
      <c r="M322" s="27">
        <v>1641.0479999999998</v>
      </c>
      <c r="N322" s="302">
        <f>TabIPW[[#This Row],[liczba oddziałów w szkołach podstawowych]]/$O$1*$N$2</f>
        <v>1.0137149672033393E-5</v>
      </c>
      <c r="O322" s="27">
        <v>8</v>
      </c>
      <c r="P32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1.2593075879495862E-5</v>
      </c>
      <c r="Q322" s="27">
        <v>64</v>
      </c>
      <c r="R322" s="302">
        <f>TabIPW[[#This Row],[liczba gospodarstw domowych korzystających ze środowiskowej pomocy społecznej ]]/$S$1*$R$2</f>
        <v>1.2850746778768925E-5</v>
      </c>
      <c r="S322" s="27">
        <v>47</v>
      </c>
      <c r="T322" s="302">
        <f>TabIPW[[#This Row],[ilość wody dostarczonej i ścieków bytowych odprowadzonych siecią kanalizacyjną '[dam3']]]/$U$1*$T$2</f>
        <v>1.4854413629309268E-6</v>
      </c>
      <c r="U322" s="27">
        <v>36.4</v>
      </c>
      <c r="V322" s="302">
        <f>TabIPW[[#This Row],[iloczyn liczby mieszkańców i relacji przeciętnego miesięcznego wynagrodzenia brutto 
w danym powiecie do średniej krajowej2]]/$W$1*$V$2</f>
        <v>5.2648926185506615E-6</v>
      </c>
      <c r="W322" s="27">
        <f>TabIPW[[#This Row],[iloczyn liczby mieszkańców i relacji przeciętnego miesięcznego wynagrodzenia brutto 
w danym powiecie do średniej krajowej]]</f>
        <v>1641.0479999999998</v>
      </c>
    </row>
    <row r="323" spans="1:23" x14ac:dyDescent="0.3">
      <c r="A323" s="2" t="s">
        <v>10</v>
      </c>
      <c r="B323" s="2" t="s">
        <v>23</v>
      </c>
      <c r="C323" s="2" t="s">
        <v>12</v>
      </c>
      <c r="D323" s="2" t="s">
        <v>76</v>
      </c>
      <c r="E323" s="2" t="s">
        <v>15</v>
      </c>
      <c r="F323" s="17" t="str">
        <f>+Tabela1[[#This Row],[WK]]&amp;Tabela1[[#This Row],[PK]]&amp;Tabela1[[#This Row],[GK]]</f>
        <v>060114</v>
      </c>
      <c r="G323" s="2" t="s">
        <v>331</v>
      </c>
      <c r="H323" s="302">
        <f>TabIPW[[#This Row],[liczba mieszkańców ]]/$I$1*$H$2</f>
        <v>7.0021901338902309E-6</v>
      </c>
      <c r="I323" s="27">
        <v>2200</v>
      </c>
      <c r="J323" s="302">
        <f>TabIPW[[#This Row],[liczba mieszkańców w wieku 20-64]]/$K$1*$J$2</f>
        <v>5.1338922182413676E-6</v>
      </c>
      <c r="K323" s="27">
        <v>1273</v>
      </c>
      <c r="L323" s="302">
        <f>TabIPW[[#This Row],[iloczyn liczby mieszkańców i relacji przeciętnego miesięcznego wynagrodzenia brutto 
w danym powiecie do średniej krajowej]]/$M$1*$L$2</f>
        <v>1.9553093497888086E-5</v>
      </c>
      <c r="M323" s="27">
        <v>1777.6</v>
      </c>
      <c r="N323" s="302">
        <f>TabIPW[[#This Row],[liczba oddziałów w szkołach podstawowych]]/$O$1*$N$2</f>
        <v>1.0137149672033393E-5</v>
      </c>
      <c r="O323" s="27">
        <v>8</v>
      </c>
      <c r="P32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1.3380143121964356E-5</v>
      </c>
      <c r="Q323" s="27">
        <v>68</v>
      </c>
      <c r="R323" s="302">
        <f>TabIPW[[#This Row],[liczba gospodarstw domowych korzystających ze środowiskowej pomocy społecznej ]]/$S$1*$R$2</f>
        <v>2.4334392836392221E-5</v>
      </c>
      <c r="S323" s="27">
        <v>89</v>
      </c>
      <c r="T323" s="302">
        <f>TabIPW[[#This Row],[ilość wody dostarczonej i ścieków bytowych odprowadzonych siecią kanalizacyjną '[dam3']]]/$U$1*$T$2</f>
        <v>6.1009198834663066E-6</v>
      </c>
      <c r="U323" s="27">
        <v>149.5</v>
      </c>
      <c r="V323" s="302">
        <f>TabIPW[[#This Row],[iloczyn liczby mieszkańców i relacji przeciętnego miesięcznego wynagrodzenia brutto 
w danym powiecie do średniej krajowej2]]/$W$1*$V$2</f>
        <v>5.7029856035506924E-6</v>
      </c>
      <c r="W323" s="27">
        <f>TabIPW[[#This Row],[iloczyn liczby mieszkańców i relacji przeciętnego miesięcznego wynagrodzenia brutto 
w danym powiecie do średniej krajowej]]</f>
        <v>1777.6</v>
      </c>
    </row>
    <row r="324" spans="1:23" x14ac:dyDescent="0.3">
      <c r="A324" s="2" t="s">
        <v>10</v>
      </c>
      <c r="B324" s="2" t="s">
        <v>23</v>
      </c>
      <c r="C324" s="2" t="s">
        <v>12</v>
      </c>
      <c r="D324" s="2" t="s">
        <v>109</v>
      </c>
      <c r="E324" s="2" t="s">
        <v>15</v>
      </c>
      <c r="F324" s="17" t="str">
        <f>+Tabela1[[#This Row],[WK]]&amp;Tabela1[[#This Row],[PK]]&amp;Tabela1[[#This Row],[GK]]</f>
        <v>060115</v>
      </c>
      <c r="G324" s="2" t="s">
        <v>332</v>
      </c>
      <c r="H324" s="302">
        <f>TabIPW[[#This Row],[liczba mieszkańców ]]/$I$1*$H$2</f>
        <v>6.4611118053623482E-6</v>
      </c>
      <c r="I324" s="27">
        <v>2030</v>
      </c>
      <c r="J324" s="302">
        <f>TabIPW[[#This Row],[liczba mieszkańców w wieku 20-64]]/$K$1*$J$2</f>
        <v>4.5975154193206288E-6</v>
      </c>
      <c r="K324" s="27">
        <v>1140</v>
      </c>
      <c r="L324" s="302">
        <f>TabIPW[[#This Row],[iloczyn liczby mieszkańców i relacji przeciętnego miesięcznego wynagrodzenia brutto 
w danym powiecie do średniej krajowej]]/$M$1*$L$2</f>
        <v>1.8042172636687644E-5</v>
      </c>
      <c r="M324" s="27">
        <v>1640.24</v>
      </c>
      <c r="N324" s="302">
        <f>TabIPW[[#This Row],[liczba oddziałów w szkołach podstawowych]]/$O$1*$N$2</f>
        <v>2.0274299344066786E-5</v>
      </c>
      <c r="O324" s="27">
        <v>16</v>
      </c>
      <c r="P32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1.239630906887874E-5</v>
      </c>
      <c r="Q324" s="27">
        <v>63</v>
      </c>
      <c r="R324" s="302">
        <f>TabIPW[[#This Row],[liczba gospodarstw domowych korzystających ze środowiskowej pomocy społecznej ]]/$S$1*$R$2</f>
        <v>2.2147031682559211E-5</v>
      </c>
      <c r="S324" s="27">
        <v>81</v>
      </c>
      <c r="T324" s="302">
        <f>TabIPW[[#This Row],[ilość wody dostarczonej i ścieków bytowych odprowadzonych siecią kanalizacyjną '[dam3']]]/$U$1*$T$2</f>
        <v>5.3867653820572067E-6</v>
      </c>
      <c r="U324" s="27">
        <v>132</v>
      </c>
      <c r="V324" s="302">
        <f>TabIPW[[#This Row],[iloczyn liczby mieszkańców i relacji przeciętnego miesięcznego wynagrodzenia brutto 
w danym powiecie do średniej krajowej2]]/$W$1*$V$2</f>
        <v>5.2623003523672311E-6</v>
      </c>
      <c r="W324" s="27">
        <f>TabIPW[[#This Row],[iloczyn liczby mieszkańców i relacji przeciętnego miesięcznego wynagrodzenia brutto 
w danym powiecie do średniej krajowej]]</f>
        <v>1640.24</v>
      </c>
    </row>
    <row r="325" spans="1:23" x14ac:dyDescent="0.3">
      <c r="A325" s="2" t="s">
        <v>10</v>
      </c>
      <c r="B325" s="2" t="s">
        <v>23</v>
      </c>
      <c r="C325" s="2" t="s">
        <v>12</v>
      </c>
      <c r="D325" s="2" t="s">
        <v>113</v>
      </c>
      <c r="E325" s="2" t="s">
        <v>15</v>
      </c>
      <c r="F325" s="17" t="str">
        <f>+Tabela1[[#This Row],[WK]]&amp;Tabela1[[#This Row],[PK]]&amp;Tabela1[[#This Row],[GK]]</f>
        <v>060116</v>
      </c>
      <c r="G325" s="2" t="s">
        <v>320</v>
      </c>
      <c r="H325" s="302">
        <f>TabIPW[[#This Row],[liczba mieszkańców ]]/$I$1*$H$2</f>
        <v>1.8533524158928552E-5</v>
      </c>
      <c r="I325" s="27">
        <v>5823</v>
      </c>
      <c r="J325" s="302">
        <f>TabIPW[[#This Row],[liczba mieszkańców w wieku 20-64]]/$K$1*$J$2</f>
        <v>1.3994191671089982E-5</v>
      </c>
      <c r="K325" s="27">
        <v>3470</v>
      </c>
      <c r="L325" s="302">
        <f>TabIPW[[#This Row],[iloczyn liczby mieszkańców i relacji przeciętnego miesięcznego wynagrodzenia brutto 
w danym powiecie do średniej krajowej]]/$M$1*$L$2</f>
        <v>5.1753483381001049E-5</v>
      </c>
      <c r="M325" s="27">
        <v>4704.9839999999995</v>
      </c>
      <c r="N325" s="302">
        <f>TabIPW[[#This Row],[liczba oddziałów w szkołach podstawowych]]/$O$1*$N$2</f>
        <v>3.294573643410853E-5</v>
      </c>
      <c r="O325" s="27">
        <v>26</v>
      </c>
      <c r="P32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2.5382918569608847E-5</v>
      </c>
      <c r="Q325" s="27">
        <v>129</v>
      </c>
      <c r="R325" s="302">
        <f>TabIPW[[#This Row],[liczba gospodarstw domowych korzystających ze środowiskowej pomocy społecznej ]]/$S$1*$R$2</f>
        <v>3.8005400047848526E-5</v>
      </c>
      <c r="S325" s="27">
        <v>139</v>
      </c>
      <c r="T325" s="302">
        <f>TabIPW[[#This Row],[ilość wody dostarczonej i ścieków bytowych odprowadzonych siecią kanalizacyjną '[dam3']]]/$U$1*$T$2</f>
        <v>1.2267133892775732E-5</v>
      </c>
      <c r="U325" s="27">
        <v>300.60000000000002</v>
      </c>
      <c r="V325" s="302">
        <f>TabIPW[[#This Row],[iloczyn liczby mieszkańców i relacji przeciętnego miesięcznego wynagrodzenia brutto 
w danym powiecie do średniej krajowej2]]/$W$1*$V$2</f>
        <v>1.5094765986125309E-5</v>
      </c>
      <c r="W325" s="27">
        <f>TabIPW[[#This Row],[iloczyn liczby mieszkańców i relacji przeciętnego miesięcznego wynagrodzenia brutto 
w danym powiecie do średniej krajowej]]</f>
        <v>4704.9839999999995</v>
      </c>
    </row>
    <row r="326" spans="1:23" x14ac:dyDescent="0.3">
      <c r="A326" s="2" t="s">
        <v>10</v>
      </c>
      <c r="B326" s="2" t="s">
        <v>23</v>
      </c>
      <c r="C326" s="2" t="s">
        <v>12</v>
      </c>
      <c r="D326" s="2" t="s">
        <v>120</v>
      </c>
      <c r="E326" s="2" t="s">
        <v>15</v>
      </c>
      <c r="F326" s="17" t="str">
        <f>+Tabela1[[#This Row],[WK]]&amp;Tabela1[[#This Row],[PK]]&amp;Tabela1[[#This Row],[GK]]</f>
        <v>060117</v>
      </c>
      <c r="G326" s="2" t="s">
        <v>333</v>
      </c>
      <c r="H326" s="302">
        <f>TabIPW[[#This Row],[liczba mieszkańców ]]/$I$1*$H$2</f>
        <v>8.4408219250349506E-6</v>
      </c>
      <c r="I326" s="27">
        <v>2652</v>
      </c>
      <c r="J326" s="302">
        <f>TabIPW[[#This Row],[liczba mieszkańców w wieku 20-64]]/$K$1*$J$2</f>
        <v>6.2550407152335912E-6</v>
      </c>
      <c r="K326" s="27">
        <v>1551</v>
      </c>
      <c r="L326" s="302">
        <f>TabIPW[[#This Row],[iloczyn liczby mieszkańców i relacji przeciętnego miesięcznego wynagrodzenia brutto 
w danym powiecie do średniej krajowej]]/$M$1*$L$2</f>
        <v>2.3570365434726915E-5</v>
      </c>
      <c r="M326" s="27">
        <v>2142.8160000000003</v>
      </c>
      <c r="N326" s="302">
        <f>TabIPW[[#This Row],[liczba oddziałów w szkołach podstawowych]]/$O$1*$N$2</f>
        <v>1.2671437090041742E-5</v>
      </c>
      <c r="O326" s="27">
        <v>10</v>
      </c>
      <c r="P32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1.3576909932581476E-5</v>
      </c>
      <c r="Q326" s="27">
        <v>69</v>
      </c>
      <c r="R326" s="302">
        <f>TabIPW[[#This Row],[liczba gospodarstw domowych korzystających ze środowiskowej pomocy społecznej ]]/$S$1*$R$2</f>
        <v>2.8162274855599986E-5</v>
      </c>
      <c r="S326" s="27">
        <v>103</v>
      </c>
      <c r="T326" s="302">
        <f>TabIPW[[#This Row],[ilość wody dostarczonej i ścieków bytowych odprowadzonych siecią kanalizacyjną '[dam3']]]/$U$1*$T$2</f>
        <v>5.9050375059369533E-6</v>
      </c>
      <c r="U326" s="27">
        <v>144.69999999999999</v>
      </c>
      <c r="V326" s="302">
        <f>TabIPW[[#This Row],[iloczyn liczby mieszkańców i relacji przeciętnego miesięcznego wynagrodzenia brutto 
w danym powiecie do średniej krajowej2]]/$W$1*$V$2</f>
        <v>6.874689918462018E-6</v>
      </c>
      <c r="W326" s="27">
        <f>TabIPW[[#This Row],[iloczyn liczby mieszkańców i relacji przeciętnego miesięcznego wynagrodzenia brutto 
w danym powiecie do średniej krajowej]]</f>
        <v>2142.8160000000003</v>
      </c>
    </row>
    <row r="327" spans="1:23" x14ac:dyDescent="0.3">
      <c r="A327" s="2" t="s">
        <v>10</v>
      </c>
      <c r="B327" s="2" t="s">
        <v>23</v>
      </c>
      <c r="C327" s="2" t="s">
        <v>12</v>
      </c>
      <c r="D327" s="2" t="s">
        <v>126</v>
      </c>
      <c r="E327" s="2" t="s">
        <v>15</v>
      </c>
      <c r="F327" s="17" t="str">
        <f>+Tabela1[[#This Row],[WK]]&amp;Tabela1[[#This Row],[PK]]&amp;Tabela1[[#This Row],[GK]]</f>
        <v>060118</v>
      </c>
      <c r="G327" s="2" t="s">
        <v>334</v>
      </c>
      <c r="H327" s="302">
        <f>TabIPW[[#This Row],[liczba mieszkańców ]]/$I$1*$H$2</f>
        <v>1.3892981788377663E-5</v>
      </c>
      <c r="I327" s="27">
        <v>4365</v>
      </c>
      <c r="J327" s="302">
        <f>TabIPW[[#This Row],[liczba mieszkańców w wieku 20-64]]/$K$1*$J$2</f>
        <v>9.9007897845895988E-6</v>
      </c>
      <c r="K327" s="27">
        <v>2455</v>
      </c>
      <c r="L327" s="302">
        <f>TabIPW[[#This Row],[iloczyn liczby mieszkańców i relacji przeciętnego miesięcznego wynagrodzenia brutto 
w danym powiecie do średniej krajowej]]/$M$1*$L$2</f>
        <v>3.8795115053764317E-5</v>
      </c>
      <c r="M327" s="27">
        <v>3526.92</v>
      </c>
      <c r="N327" s="302">
        <f>TabIPW[[#This Row],[liczba oddziałów w szkołach podstawowych]]/$O$1*$N$2</f>
        <v>4.8151460942158622E-5</v>
      </c>
      <c r="O327" s="27">
        <v>38</v>
      </c>
      <c r="P32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3.2072990130591022E-5</v>
      </c>
      <c r="Q327" s="27">
        <v>163</v>
      </c>
      <c r="R327" s="302">
        <f>TabIPW[[#This Row],[liczba gospodarstw domowych korzystających ze środowiskowej pomocy społecznej ]]/$S$1*$R$2</f>
        <v>2.5428073413308725E-5</v>
      </c>
      <c r="S327" s="27">
        <v>93</v>
      </c>
      <c r="T327" s="302">
        <f>TabIPW[[#This Row],[ilość wody dostarczonej i ścieków bytowych odprowadzonych siecią kanalizacyjną '[dam3']]]/$U$1*$T$2</f>
        <v>1.074496458405805E-5</v>
      </c>
      <c r="U327" s="27">
        <v>263.3</v>
      </c>
      <c r="V327" s="302">
        <f>TabIPW[[#This Row],[iloczyn liczby mieszkańców i relacji przeciętnego miesięcznego wynagrodzenia brutto 
w danym powiecie do średniej krajowej2]]/$W$1*$V$2</f>
        <v>1.1315241890681262E-5</v>
      </c>
      <c r="W327" s="27">
        <f>TabIPW[[#This Row],[iloczyn liczby mieszkańców i relacji przeciętnego miesięcznego wynagrodzenia brutto 
w danym powiecie do średniej krajowej]]</f>
        <v>3526.92</v>
      </c>
    </row>
    <row r="328" spans="1:23" x14ac:dyDescent="0.3">
      <c r="A328" s="2" t="s">
        <v>10</v>
      </c>
      <c r="B328" s="2" t="s">
        <v>23</v>
      </c>
      <c r="C328" s="2" t="s">
        <v>12</v>
      </c>
      <c r="D328" s="2" t="s">
        <v>132</v>
      </c>
      <c r="E328" s="2" t="s">
        <v>15</v>
      </c>
      <c r="F328" s="17" t="str">
        <f>+Tabela1[[#This Row],[WK]]&amp;Tabela1[[#This Row],[PK]]&amp;Tabela1[[#This Row],[GK]]</f>
        <v>060119</v>
      </c>
      <c r="G328" s="2" t="s">
        <v>335</v>
      </c>
      <c r="H328" s="302">
        <f>TabIPW[[#This Row],[liczba mieszkańców ]]/$I$1*$H$2</f>
        <v>1.2514823457480176E-5</v>
      </c>
      <c r="I328" s="27">
        <v>3932</v>
      </c>
      <c r="J328" s="302">
        <f>TabIPW[[#This Row],[liczba mieszkańców w wieku 20-64]]/$K$1*$J$2</f>
        <v>9.6386507475230707E-6</v>
      </c>
      <c r="K328" s="27">
        <v>2390</v>
      </c>
      <c r="L328" s="302">
        <f>TabIPW[[#This Row],[iloczyn liczby mieszkańców i relacji przeciętnego miesięcznego wynagrodzenia brutto 
w danym powiecie do średniej krajowej]]/$M$1*$L$2</f>
        <v>3.4946710742589071E-5</v>
      </c>
      <c r="M328" s="27">
        <v>3177.0559999999996</v>
      </c>
      <c r="N328" s="302">
        <f>TabIPW[[#This Row],[liczba oddziałów w szkołach podstawowych]]/$O$1*$N$2</f>
        <v>4.561717352415027E-5</v>
      </c>
      <c r="O328" s="27">
        <v>36</v>
      </c>
      <c r="P32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2.5776452190843094E-5</v>
      </c>
      <c r="Q328" s="27">
        <v>131</v>
      </c>
      <c r="R328" s="302">
        <f>TabIPW[[#This Row],[liczba gospodarstw domowych korzystających ze środowiskowej pomocy społecznej ]]/$S$1*$R$2</f>
        <v>2.2693871971017463E-5</v>
      </c>
      <c r="S328" s="27">
        <v>83</v>
      </c>
      <c r="T328" s="302">
        <f>TabIPW[[#This Row],[ilość wody dostarczonej i ścieków bytowych odprowadzonych siecią kanalizacyjną '[dam3']]]/$U$1*$T$2</f>
        <v>9.2799276354530985E-6</v>
      </c>
      <c r="U328" s="27">
        <v>227.4</v>
      </c>
      <c r="V328" s="302">
        <f>TabIPW[[#This Row],[iloczyn liczby mieszkańców i relacji przeciętnego miesięcznego wynagrodzenia brutto 
w danym powiecie do średniej krajowej2]]/$W$1*$V$2</f>
        <v>1.0192790633255146E-5</v>
      </c>
      <c r="W328" s="27">
        <f>TabIPW[[#This Row],[iloczyn liczby mieszkańców i relacji przeciętnego miesięcznego wynagrodzenia brutto 
w danym powiecie do średniej krajowej]]</f>
        <v>3177.0559999999996</v>
      </c>
    </row>
    <row r="329" spans="1:23" x14ac:dyDescent="0.3">
      <c r="A329" s="2" t="s">
        <v>10</v>
      </c>
      <c r="B329" s="2" t="s">
        <v>23</v>
      </c>
      <c r="C329" s="2" t="s">
        <v>11</v>
      </c>
      <c r="D329" s="2" t="s">
        <v>12</v>
      </c>
      <c r="E329" s="2" t="s">
        <v>13</v>
      </c>
      <c r="F329" s="17" t="str">
        <f>+Tabela1[[#This Row],[WK]]&amp;Tabela1[[#This Row],[PK]]&amp;Tabela1[[#This Row],[GK]]</f>
        <v>060201</v>
      </c>
      <c r="G329" s="2" t="s">
        <v>336</v>
      </c>
      <c r="H329" s="302">
        <f>TabIPW[[#This Row],[liczba mieszkańców ]]/$I$1*$H$2</f>
        <v>7.7380566606881498E-5</v>
      </c>
      <c r="I329" s="27">
        <v>24312</v>
      </c>
      <c r="J329" s="302">
        <f>TabIPW[[#This Row],[liczba mieszkańców w wieku 20-64]]/$K$1*$J$2</f>
        <v>5.5004835793082493E-5</v>
      </c>
      <c r="K329" s="27">
        <v>13639</v>
      </c>
      <c r="L329" s="302">
        <f>TabIPW[[#This Row],[iloczyn liczby mieszkańców i relacji przeciętnego miesięcznego wynagrodzenia brutto 
w danym powiecie do średniej krajowej]]/$M$1*$L$2</f>
        <v>2.0591730593097691E-4</v>
      </c>
      <c r="M329" s="27">
        <v>18720.240000000002</v>
      </c>
      <c r="N329" s="302">
        <f>TabIPW[[#This Row],[liczba oddziałów w szkołach podstawowych]]/$O$1*$N$2</f>
        <v>1.7740011926058437E-4</v>
      </c>
      <c r="O329" s="27">
        <v>140</v>
      </c>
      <c r="P32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2.3356220420252483E-4</v>
      </c>
      <c r="Q329" s="27">
        <v>1187</v>
      </c>
      <c r="R329" s="302">
        <f>TabIPW[[#This Row],[liczba gospodarstw domowych korzystających ze środowiskowej pomocy społecznej ]]/$S$1*$R$2</f>
        <v>8.28463037014252E-5</v>
      </c>
      <c r="S329" s="27">
        <v>303</v>
      </c>
      <c r="T329" s="302">
        <f>TabIPW[[#This Row],[ilość wody dostarczonej i ścieków bytowych odprowadzonych siecią kanalizacyjną '[dam3']]]/$U$1*$T$2</f>
        <v>7.157460457265255E-5</v>
      </c>
      <c r="U329" s="27">
        <v>1753.9</v>
      </c>
      <c r="V329" s="302">
        <f>TabIPW[[#This Row],[iloczyn liczby mieszkańców i relacji przeciętnego miesięcznego wynagrodzenia brutto 
w danym powiecie do średniej krajowej2]]/$W$1*$V$2</f>
        <v>6.005921422986827E-5</v>
      </c>
      <c r="W329" s="27">
        <f>TabIPW[[#This Row],[iloczyn liczby mieszkańców i relacji przeciętnego miesięcznego wynagrodzenia brutto 
w danym powiecie do średniej krajowej]]</f>
        <v>18720.240000000002</v>
      </c>
    </row>
    <row r="330" spans="1:23" x14ac:dyDescent="0.3">
      <c r="A330" s="2" t="s">
        <v>10</v>
      </c>
      <c r="B330" s="2" t="s">
        <v>23</v>
      </c>
      <c r="C330" s="2" t="s">
        <v>11</v>
      </c>
      <c r="D330" s="2" t="s">
        <v>11</v>
      </c>
      <c r="E330" s="2" t="s">
        <v>15</v>
      </c>
      <c r="F330" s="17" t="str">
        <f>+Tabela1[[#This Row],[WK]]&amp;Tabela1[[#This Row],[PK]]&amp;Tabela1[[#This Row],[GK]]</f>
        <v>060202</v>
      </c>
      <c r="G330" s="2" t="s">
        <v>337</v>
      </c>
      <c r="H330" s="302">
        <f>TabIPW[[#This Row],[liczba mieszkańców ]]/$I$1*$H$2</f>
        <v>9.9271959216380135E-6</v>
      </c>
      <c r="I330" s="27">
        <v>3119</v>
      </c>
      <c r="J330" s="302">
        <f>TabIPW[[#This Row],[liczba mieszkańców w wieku 20-64]]/$K$1*$J$2</f>
        <v>7.8238420293701909E-6</v>
      </c>
      <c r="K330" s="27">
        <v>1940</v>
      </c>
      <c r="L330" s="302">
        <f>TabIPW[[#This Row],[iloczyn liczby mieszkańców i relacji przeciętnego miesięcznego wynagrodzenia brutto 
w danym powiecie do średniej krajowej]]/$M$1*$L$2</f>
        <v>2.6417245689318728E-5</v>
      </c>
      <c r="M330" s="27">
        <v>2401.63</v>
      </c>
      <c r="N330" s="302">
        <f>TabIPW[[#This Row],[liczba oddziałów w szkołach podstawowych]]/$O$1*$N$2</f>
        <v>2.0274299344066786E-5</v>
      </c>
      <c r="O330" s="27">
        <v>16</v>
      </c>
      <c r="P33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2.2234649599734885E-5</v>
      </c>
      <c r="Q330" s="27">
        <v>113</v>
      </c>
      <c r="R330" s="302">
        <f>TabIPW[[#This Row],[liczba gospodarstw domowych korzystających ze środowiskowej pomocy społecznej ]]/$S$1*$R$2</f>
        <v>1.9139410096038824E-5</v>
      </c>
      <c r="S330" s="27">
        <v>70</v>
      </c>
      <c r="T330" s="302">
        <f>TabIPW[[#This Row],[ilość wody dostarczonej i ścieków bytowych odprowadzonych siecią kanalizacyjną '[dam3']]]/$U$1*$T$2</f>
        <v>6.3661772697039722E-6</v>
      </c>
      <c r="U330" s="27">
        <v>156</v>
      </c>
      <c r="V330" s="302">
        <f>TabIPW[[#This Row],[iloczyn liczby mieszkańców i relacji przeciętnego miesięcznego wynagrodzenia brutto 
w danym powiecie do średniej krajowej2]]/$W$1*$V$2</f>
        <v>7.7050299927179632E-6</v>
      </c>
      <c r="W330" s="27">
        <f>TabIPW[[#This Row],[iloczyn liczby mieszkańców i relacji przeciętnego miesięcznego wynagrodzenia brutto 
w danym powiecie do średniej krajowej]]</f>
        <v>2401.63</v>
      </c>
    </row>
    <row r="331" spans="1:23" x14ac:dyDescent="0.3">
      <c r="A331" s="2" t="s">
        <v>10</v>
      </c>
      <c r="B331" s="2" t="s">
        <v>23</v>
      </c>
      <c r="C331" s="2" t="s">
        <v>11</v>
      </c>
      <c r="D331" s="2" t="s">
        <v>16</v>
      </c>
      <c r="E331" s="2" t="s">
        <v>15</v>
      </c>
      <c r="F331" s="17" t="str">
        <f>+Tabela1[[#This Row],[WK]]&amp;Tabela1[[#This Row],[PK]]&amp;Tabela1[[#This Row],[GK]]</f>
        <v>060203</v>
      </c>
      <c r="G331" s="2" t="s">
        <v>336</v>
      </c>
      <c r="H331" s="302">
        <f>TabIPW[[#This Row],[liczba mieszkańców ]]/$I$1*$H$2</f>
        <v>4.2442820652466458E-5</v>
      </c>
      <c r="I331" s="27">
        <v>13335</v>
      </c>
      <c r="J331" s="302">
        <f>TabIPW[[#This Row],[liczba mieszkańców w wieku 20-64]]/$K$1*$J$2</f>
        <v>3.3251328624823314E-5</v>
      </c>
      <c r="K331" s="27">
        <v>8245</v>
      </c>
      <c r="L331" s="302">
        <f>TabIPW[[#This Row],[iloczyn liczby mieszkańców i relacji przeciętnego miesięcznego wynagrodzenia brutto 
w danym powiecie do średniej krajowej]]/$M$1*$L$2</f>
        <v>1.1294452429210171E-4</v>
      </c>
      <c r="M331" s="27">
        <v>10267.950000000001</v>
      </c>
      <c r="N331" s="302">
        <f>TabIPW[[#This Row],[liczba oddziałów w szkołach podstawowych]]/$O$1*$N$2</f>
        <v>1.0770721526535479E-4</v>
      </c>
      <c r="O331" s="27">
        <v>85</v>
      </c>
      <c r="P33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6.4539513882416302E-5</v>
      </c>
      <c r="Q331" s="27">
        <v>328</v>
      </c>
      <c r="R331" s="302">
        <f>TabIPW[[#This Row],[liczba gospodarstw domowych korzystających ze środowiskowej pomocy społecznej ]]/$S$1*$R$2</f>
        <v>3.9099080624765029E-5</v>
      </c>
      <c r="S331" s="27">
        <v>143</v>
      </c>
      <c r="T331" s="302">
        <f>TabIPW[[#This Row],[ilość wody dostarczonej i ścieków bytowych odprowadzonych siecią kanalizacyjną '[dam3']]]/$U$1*$T$2</f>
        <v>3.1504415719304272E-5</v>
      </c>
      <c r="U331" s="27">
        <v>772</v>
      </c>
      <c r="V331" s="302">
        <f>TabIPW[[#This Row],[iloczyn liczby mieszkańców i relacji przeciętnego miesięcznego wynagrodzenia brutto 
w danym powiecie do średniej krajowej2]]/$W$1*$V$2</f>
        <v>3.294215291852967E-5</v>
      </c>
      <c r="W331" s="27">
        <f>TabIPW[[#This Row],[iloczyn liczby mieszkańców i relacji przeciętnego miesięcznego wynagrodzenia brutto 
w danym powiecie do średniej krajowej]]</f>
        <v>10267.950000000001</v>
      </c>
    </row>
    <row r="332" spans="1:23" x14ac:dyDescent="0.3">
      <c r="A332" s="2" t="s">
        <v>10</v>
      </c>
      <c r="B332" s="2" t="s">
        <v>23</v>
      </c>
      <c r="C332" s="2" t="s">
        <v>11</v>
      </c>
      <c r="D332" s="2" t="s">
        <v>18</v>
      </c>
      <c r="E332" s="2" t="s">
        <v>15</v>
      </c>
      <c r="F332" s="17" t="str">
        <f>+Tabela1[[#This Row],[WK]]&amp;Tabela1[[#This Row],[PK]]&amp;Tabela1[[#This Row],[GK]]</f>
        <v>060204</v>
      </c>
      <c r="G332" s="2" t="s">
        <v>338</v>
      </c>
      <c r="H332" s="302">
        <f>TabIPW[[#This Row],[liczba mieszkańców ]]/$I$1*$H$2</f>
        <v>1.1642732504441121E-5</v>
      </c>
      <c r="I332" s="27">
        <v>3658</v>
      </c>
      <c r="J332" s="302">
        <f>TabIPW[[#This Row],[liczba mieszkańców w wieku 20-64]]/$K$1*$J$2</f>
        <v>8.6989831223461362E-6</v>
      </c>
      <c r="K332" s="27">
        <v>2157</v>
      </c>
      <c r="L332" s="302">
        <f>TabIPW[[#This Row],[iloczyn liczby mieszkańców i relacji przeciętnego miesięcznego wynagrodzenia brutto 
w danym powiecie do średniej krajowej]]/$M$1*$L$2</f>
        <v>3.0982457432359056E-5</v>
      </c>
      <c r="M332" s="27">
        <v>2816.66</v>
      </c>
      <c r="N332" s="302">
        <f>TabIPW[[#This Row],[liczba oddziałów w szkołach podstawowych]]/$O$1*$N$2</f>
        <v>3.0411449016100181E-5</v>
      </c>
      <c r="O332" s="27">
        <v>24</v>
      </c>
      <c r="P33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2.0463748304180776E-5</v>
      </c>
      <c r="Q332" s="27">
        <v>104</v>
      </c>
      <c r="R332" s="302">
        <f>TabIPW[[#This Row],[liczba gospodarstw domowych korzystających ze środowiskowej pomocy społecznej ]]/$S$1*$R$2</f>
        <v>2.2147031682559211E-5</v>
      </c>
      <c r="S332" s="27">
        <v>81</v>
      </c>
      <c r="T332" s="302">
        <f>TabIPW[[#This Row],[ilość wody dostarczonej i ścieków bytowych odprowadzonych siecią kanalizacyjną '[dam3']]]/$U$1*$T$2</f>
        <v>9.2227952753403708E-6</v>
      </c>
      <c r="U332" s="27">
        <v>226</v>
      </c>
      <c r="V332" s="302">
        <f>TabIPW[[#This Row],[iloczyn liczby mieszkańców i relacji przeciętnego miesięcznego wynagrodzenia brutto 
w danym powiecie do średniej krajowej2]]/$W$1*$V$2</f>
        <v>9.036550084438059E-6</v>
      </c>
      <c r="W332" s="27">
        <f>TabIPW[[#This Row],[iloczyn liczby mieszkańców i relacji przeciętnego miesięcznego wynagrodzenia brutto 
w danym powiecie do średniej krajowej]]</f>
        <v>2816.66</v>
      </c>
    </row>
    <row r="333" spans="1:23" x14ac:dyDescent="0.3">
      <c r="A333" s="2" t="s">
        <v>10</v>
      </c>
      <c r="B333" s="2" t="s">
        <v>23</v>
      </c>
      <c r="C333" s="2" t="s">
        <v>11</v>
      </c>
      <c r="D333" s="2" t="s">
        <v>21</v>
      </c>
      <c r="E333" s="2" t="s">
        <v>19</v>
      </c>
      <c r="F333" s="17" t="str">
        <f>+Tabela1[[#This Row],[WK]]&amp;Tabela1[[#This Row],[PK]]&amp;Tabela1[[#This Row],[GK]]</f>
        <v>060205</v>
      </c>
      <c r="G333" s="2" t="s">
        <v>339</v>
      </c>
      <c r="H333" s="302">
        <f>TabIPW[[#This Row],[liczba mieszkańców ]]/$I$1*$H$2</f>
        <v>1.7540486285395027E-5</v>
      </c>
      <c r="I333" s="27">
        <v>5511</v>
      </c>
      <c r="J333" s="302">
        <f>TabIPW[[#This Row],[liczba mieszkańców w wieku 20-64]]/$K$1*$J$2</f>
        <v>1.3010162055024867E-5</v>
      </c>
      <c r="K333" s="27">
        <v>3226</v>
      </c>
      <c r="L333" s="302">
        <f>TabIPW[[#This Row],[iloczyn liczby mieszkańców i relacji przeciętnego miesięcznego wynagrodzenia brutto 
w danym powiecie do średniej krajowej]]/$M$1*$L$2</f>
        <v>4.6676960882922571E-5</v>
      </c>
      <c r="M333" s="27">
        <v>4243.47</v>
      </c>
      <c r="N333" s="302">
        <f>TabIPW[[#This Row],[liczba oddziałów w szkołach podstawowych]]/$O$1*$N$2</f>
        <v>4.8151460942158622E-5</v>
      </c>
      <c r="O333" s="27">
        <v>38</v>
      </c>
      <c r="P33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3.9746895744658814E-5</v>
      </c>
      <c r="Q333" s="27">
        <v>202</v>
      </c>
      <c r="R333" s="302">
        <f>TabIPW[[#This Row],[liczba gospodarstw domowych korzystających ze środowiskowej pomocy społecznej ]]/$S$1*$R$2</f>
        <v>2.9255955432516489E-5</v>
      </c>
      <c r="S333" s="27">
        <v>107</v>
      </c>
      <c r="T333" s="302">
        <f>TabIPW[[#This Row],[ilość wody dostarczonej i ścieków bytowych odprowadzonych siecią kanalizacyjną '[dam3']]]/$U$1*$T$2</f>
        <v>9.0554790778673822E-6</v>
      </c>
      <c r="U333" s="27">
        <v>221.9</v>
      </c>
      <c r="V333" s="302">
        <f>TabIPW[[#This Row],[iloczyn liczby mieszkańców i relacji przeciętnego miesięcznego wynagrodzenia brutto 
w danym powiecie do średniej krajowej2]]/$W$1*$V$2</f>
        <v>1.3614113590852418E-5</v>
      </c>
      <c r="W333" s="27">
        <f>TabIPW[[#This Row],[iloczyn liczby mieszkańców i relacji przeciętnego miesięcznego wynagrodzenia brutto 
w danym powiecie do średniej krajowej]]</f>
        <v>4243.47</v>
      </c>
    </row>
    <row r="334" spans="1:23" x14ac:dyDescent="0.3">
      <c r="A334" s="2" t="s">
        <v>10</v>
      </c>
      <c r="B334" s="2" t="s">
        <v>23</v>
      </c>
      <c r="C334" s="2" t="s">
        <v>11</v>
      </c>
      <c r="D334" s="2" t="s">
        <v>23</v>
      </c>
      <c r="E334" s="2" t="s">
        <v>15</v>
      </c>
      <c r="F334" s="17" t="str">
        <f>+Tabela1[[#This Row],[WK]]&amp;Tabela1[[#This Row],[PK]]&amp;Tabela1[[#This Row],[GK]]</f>
        <v>060206</v>
      </c>
      <c r="G334" s="2" t="s">
        <v>340</v>
      </c>
      <c r="H334" s="302">
        <f>TabIPW[[#This Row],[liczba mieszkańców ]]/$I$1*$H$2</f>
        <v>1.2018304520713414E-5</v>
      </c>
      <c r="I334" s="27">
        <v>3776</v>
      </c>
      <c r="J334" s="302">
        <f>TabIPW[[#This Row],[liczba mieszkańców w wieku 20-64]]/$K$1*$J$2</f>
        <v>9.0942081320772074E-6</v>
      </c>
      <c r="K334" s="27">
        <v>2255</v>
      </c>
      <c r="L334" s="302">
        <f>TabIPW[[#This Row],[iloczyn liczby mieszkańców i relacji przeciętnego miesięcznego wynagrodzenia brutto 
w danym powiecie do średniej krajowej]]/$M$1*$L$2</f>
        <v>3.1981891543080312E-5</v>
      </c>
      <c r="M334" s="27">
        <v>2907.52</v>
      </c>
      <c r="N334" s="302">
        <f>TabIPW[[#This Row],[liczba oddziałów w szkołach podstawowych]]/$O$1*$N$2</f>
        <v>1.520572450805009E-5</v>
      </c>
      <c r="O334" s="27">
        <v>12</v>
      </c>
      <c r="P33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2.2431416410352007E-5</v>
      </c>
      <c r="Q334" s="27">
        <v>114</v>
      </c>
      <c r="R334" s="302">
        <f>TabIPW[[#This Row],[liczba gospodarstw domowych korzystających ze środowiskowej pomocy społecznej ]]/$S$1*$R$2</f>
        <v>2.4060972692163095E-5</v>
      </c>
      <c r="S334" s="27">
        <v>88</v>
      </c>
      <c r="T334" s="302">
        <f>TabIPW[[#This Row],[ilość wody dostarczonej i ścieków bytowych odprowadzonych siecią kanalizacyjną '[dam3']]]/$U$1*$T$2</f>
        <v>4.7175005921652508E-6</v>
      </c>
      <c r="U334" s="27">
        <v>115.6</v>
      </c>
      <c r="V334" s="302">
        <f>TabIPW[[#This Row],[iloczyn liczby mieszkańców i relacji przeciętnego miesięcznego wynagrodzenia brutto 
w danym powiecie do średniej krajowej2]]/$W$1*$V$2</f>
        <v>9.328051700065093E-6</v>
      </c>
      <c r="W334" s="27">
        <f>TabIPW[[#This Row],[iloczyn liczby mieszkańców i relacji przeciętnego miesięcznego wynagrodzenia brutto 
w danym powiecie do średniej krajowej]]</f>
        <v>2907.52</v>
      </c>
    </row>
    <row r="335" spans="1:23" x14ac:dyDescent="0.3">
      <c r="A335" s="2" t="s">
        <v>10</v>
      </c>
      <c r="B335" s="2" t="s">
        <v>23</v>
      </c>
      <c r="C335" s="2" t="s">
        <v>11</v>
      </c>
      <c r="D335" s="2" t="s">
        <v>30</v>
      </c>
      <c r="E335" s="2" t="s">
        <v>19</v>
      </c>
      <c r="F335" s="17" t="str">
        <f>+Tabela1[[#This Row],[WK]]&amp;Tabela1[[#This Row],[PK]]&amp;Tabela1[[#This Row],[GK]]</f>
        <v>060207</v>
      </c>
      <c r="G335" s="2" t="s">
        <v>341</v>
      </c>
      <c r="H335" s="302">
        <f>TabIPW[[#This Row],[liczba mieszkańców ]]/$I$1*$H$2</f>
        <v>1.9666605835139879E-5</v>
      </c>
      <c r="I335" s="27">
        <v>6179</v>
      </c>
      <c r="J335" s="302">
        <f>TabIPW[[#This Row],[liczba mieszkańców w wieku 20-64]]/$K$1*$J$2</f>
        <v>1.5260524865534437E-5</v>
      </c>
      <c r="K335" s="27">
        <v>3784</v>
      </c>
      <c r="L335" s="302">
        <f>TabIPW[[#This Row],[iloczyn liczby mieszkańców i relacji przeciętnego miesięcznego wynagrodzenia brutto 
w danym powiecie do średniej krajowej]]/$M$1*$L$2</f>
        <v>5.2334774323276821E-5</v>
      </c>
      <c r="M335" s="27">
        <v>4757.83</v>
      </c>
      <c r="N335" s="302">
        <f>TabIPW[[#This Row],[liczba oddziałów w szkołach podstawowych]]/$O$1*$N$2</f>
        <v>3.5480023852116875E-5</v>
      </c>
      <c r="O335" s="27">
        <v>28</v>
      </c>
      <c r="P33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3.3056824183676639E-5</v>
      </c>
      <c r="Q335" s="27">
        <v>168</v>
      </c>
      <c r="R335" s="302">
        <f>TabIPW[[#This Row],[liczba gospodarstw domowych korzystających ze środowiskowej pomocy społecznej ]]/$S$1*$R$2</f>
        <v>4.5934584230493178E-5</v>
      </c>
      <c r="S335" s="27">
        <v>168</v>
      </c>
      <c r="T335" s="302">
        <f>TabIPW[[#This Row],[ilość wody dostarczonej i ścieków bytowych odprowadzonych siecią kanalizacyjną '[dam3']]]/$U$1*$T$2</f>
        <v>1.3838273795875751E-5</v>
      </c>
      <c r="U335" s="27">
        <v>339.1</v>
      </c>
      <c r="V335" s="302">
        <f>TabIPW[[#This Row],[iloczyn liczby mieszkańców i relacji przeciętnego miesięcznego wynagrodzenia brutto 
w danym powiecie do średniej krajowej2]]/$W$1*$V$2</f>
        <v>1.5264309177622409E-5</v>
      </c>
      <c r="W335" s="27">
        <f>TabIPW[[#This Row],[iloczyn liczby mieszkańców i relacji przeciętnego miesięcznego wynagrodzenia brutto 
w danym powiecie do średniej krajowej]]</f>
        <v>4757.83</v>
      </c>
    </row>
    <row r="336" spans="1:23" x14ac:dyDescent="0.3">
      <c r="A336" s="2" t="s">
        <v>10</v>
      </c>
      <c r="B336" s="2" t="s">
        <v>23</v>
      </c>
      <c r="C336" s="2" t="s">
        <v>11</v>
      </c>
      <c r="D336" s="2" t="s">
        <v>54</v>
      </c>
      <c r="E336" s="2" t="s">
        <v>15</v>
      </c>
      <c r="F336" s="17" t="str">
        <f>+Tabela1[[#This Row],[WK]]&amp;Tabela1[[#This Row],[PK]]&amp;Tabela1[[#This Row],[GK]]</f>
        <v>060208</v>
      </c>
      <c r="G336" s="2" t="s">
        <v>342</v>
      </c>
      <c r="H336" s="302">
        <f>TabIPW[[#This Row],[liczba mieszkańców ]]/$I$1*$H$2</f>
        <v>2.0933365686634566E-5</v>
      </c>
      <c r="I336" s="27">
        <v>6577</v>
      </c>
      <c r="J336" s="302">
        <f>TabIPW[[#This Row],[liczba mieszkańców w wieku 20-64]]/$K$1*$J$2</f>
        <v>1.6288916472487734E-5</v>
      </c>
      <c r="K336" s="27">
        <v>4039</v>
      </c>
      <c r="L336" s="302">
        <f>TabIPW[[#This Row],[iloczyn liczby mieszkańców i relacji przeciętnego miesięcznego wynagrodzenia brutto 
w danym powiecie do średniej krajowej]]/$M$1*$L$2</f>
        <v>5.5705747001811241E-5</v>
      </c>
      <c r="M336" s="27">
        <v>5064.29</v>
      </c>
      <c r="N336" s="302">
        <f>TabIPW[[#This Row],[liczba oddziałów w szkołach podstawowych]]/$O$1*$N$2</f>
        <v>4.3082886106141924E-5</v>
      </c>
      <c r="O336" s="27">
        <v>34</v>
      </c>
      <c r="P33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4.2895164714532787E-5</v>
      </c>
      <c r="Q336" s="27">
        <v>218</v>
      </c>
      <c r="R336" s="302">
        <f>TabIPW[[#This Row],[liczba gospodarstw domowych korzystających ze środowiskowej pomocy społecznej ]]/$S$1*$R$2</f>
        <v>3.0349636009432993E-5</v>
      </c>
      <c r="S336" s="27">
        <v>111</v>
      </c>
      <c r="T336" s="302">
        <f>TabIPW[[#This Row],[ilość wody dostarczonej i ścieków bytowych odprowadzonych siecią kanalizacyjną '[dam3']]]/$U$1*$T$2</f>
        <v>1.4772795972005372E-5</v>
      </c>
      <c r="U336" s="27">
        <v>362</v>
      </c>
      <c r="V336" s="302">
        <f>TabIPW[[#This Row],[iloczyn liczby mieszkańców i relacji przeciętnego miesięcznego wynagrodzenia brutto 
w danym powiecie do średniej krajowej2]]/$W$1*$V$2</f>
        <v>1.6247509542194949E-5</v>
      </c>
      <c r="W336" s="27">
        <f>TabIPW[[#This Row],[iloczyn liczby mieszkańców i relacji przeciętnego miesięcznego wynagrodzenia brutto 
w danym powiecie do średniej krajowej]]</f>
        <v>5064.29</v>
      </c>
    </row>
    <row r="337" spans="1:23" x14ac:dyDescent="0.3">
      <c r="A337" s="2" t="s">
        <v>10</v>
      </c>
      <c r="B337" s="2" t="s">
        <v>23</v>
      </c>
      <c r="C337" s="2" t="s">
        <v>11</v>
      </c>
      <c r="D337" s="2" t="s">
        <v>56</v>
      </c>
      <c r="E337" s="2" t="s">
        <v>15</v>
      </c>
      <c r="F337" s="17" t="str">
        <f>+Tabela1[[#This Row],[WK]]&amp;Tabela1[[#This Row],[PK]]&amp;Tabela1[[#This Row],[GK]]</f>
        <v>060209</v>
      </c>
      <c r="G337" s="2" t="s">
        <v>343</v>
      </c>
      <c r="H337" s="302">
        <f>TabIPW[[#This Row],[liczba mieszkańców ]]/$I$1*$H$2</f>
        <v>1.212652018641899E-5</v>
      </c>
      <c r="I337" s="27">
        <v>3810</v>
      </c>
      <c r="J337" s="302">
        <f>TabIPW[[#This Row],[liczba mieszkańców w wieku 20-64]]/$K$1*$J$2</f>
        <v>9.1788992055910086E-6</v>
      </c>
      <c r="K337" s="27">
        <v>2276</v>
      </c>
      <c r="L337" s="302">
        <f>TabIPW[[#This Row],[iloczyn liczby mieszkańców i relacji przeciętnego miesięcznego wynagrodzenia brutto 
w danym powiecie do średniej krajowej]]/$M$1*$L$2</f>
        <v>3.226986408345763E-5</v>
      </c>
      <c r="M337" s="27">
        <v>2933.7</v>
      </c>
      <c r="N337" s="302">
        <f>TabIPW[[#This Row],[liczba oddziałów w szkołach podstawowych]]/$O$1*$N$2</f>
        <v>2.1541443053070962E-5</v>
      </c>
      <c r="O337" s="27">
        <v>17</v>
      </c>
      <c r="P33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2.4792618137757481E-5</v>
      </c>
      <c r="Q337" s="27">
        <v>126</v>
      </c>
      <c r="R337" s="302">
        <f>TabIPW[[#This Row],[liczba gospodarstw domowych korzystających ze środowiskowej pomocy społecznej ]]/$S$1*$R$2</f>
        <v>1.8865989951809698E-5</v>
      </c>
      <c r="S337" s="27">
        <v>69</v>
      </c>
      <c r="T337" s="302">
        <f>TabIPW[[#This Row],[ilość wody dostarczonej i ścieków bytowych odprowadzonych siecią kanalizacyjną '[dam3']]]/$U$1*$T$2</f>
        <v>1.0814339592766363E-5</v>
      </c>
      <c r="U337" s="27">
        <v>265</v>
      </c>
      <c r="V337" s="302">
        <f>TabIPW[[#This Row],[iloczyn liczby mieszkańców i relacji przeciętnego miesięcznego wynagrodzenia brutto 
w danym powiecie do średniej krajowej2]]/$W$1*$V$2</f>
        <v>9.4120436910084755E-6</v>
      </c>
      <c r="W337" s="27">
        <f>TabIPW[[#This Row],[iloczyn liczby mieszkańców i relacji przeciętnego miesięcznego wynagrodzenia brutto 
w danym powiecie do średniej krajowej]]</f>
        <v>2933.7</v>
      </c>
    </row>
    <row r="338" spans="1:23" x14ac:dyDescent="0.3">
      <c r="A338" s="2" t="s">
        <v>10</v>
      </c>
      <c r="B338" s="2" t="s">
        <v>23</v>
      </c>
      <c r="C338" s="2" t="s">
        <v>11</v>
      </c>
      <c r="D338" s="2" t="s">
        <v>69</v>
      </c>
      <c r="E338" s="2" t="s">
        <v>15</v>
      </c>
      <c r="F338" s="17" t="str">
        <f>+Tabela1[[#This Row],[WK]]&amp;Tabela1[[#This Row],[PK]]&amp;Tabela1[[#This Row],[GK]]</f>
        <v>060210</v>
      </c>
      <c r="G338" s="2" t="s">
        <v>344</v>
      </c>
      <c r="H338" s="302">
        <f>TabIPW[[#This Row],[liczba mieszkańców ]]/$I$1*$H$2</f>
        <v>1.2594393799910746E-5</v>
      </c>
      <c r="I338" s="27">
        <v>3957</v>
      </c>
      <c r="J338" s="302">
        <f>TabIPW[[#This Row],[liczba mieszkańców w wieku 20-64]]/$K$1*$J$2</f>
        <v>9.820131619338359E-6</v>
      </c>
      <c r="K338" s="27">
        <v>2435</v>
      </c>
      <c r="L338" s="302">
        <f>TabIPW[[#This Row],[iloczyn liczby mieszkańców i relacji przeciętnego miesięcznego wynagrodzenia brutto 
w danym powiecie do średniej krajowej]]/$M$1*$L$2</f>
        <v>3.3514921831559536E-5</v>
      </c>
      <c r="M338" s="27">
        <v>3046.89</v>
      </c>
      <c r="N338" s="302">
        <f>TabIPW[[#This Row],[liczba oddziałów w szkołach podstawowych]]/$O$1*$N$2</f>
        <v>3.4212880143112706E-5</v>
      </c>
      <c r="O338" s="27">
        <v>27</v>
      </c>
      <c r="P33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2.4202317705906111E-5</v>
      </c>
      <c r="Q338" s="27">
        <v>123</v>
      </c>
      <c r="R338" s="302">
        <f>TabIPW[[#This Row],[liczba gospodarstw domowych korzystających ze środowiskowej pomocy społecznej ]]/$S$1*$R$2</f>
        <v>2.788885471137086E-5</v>
      </c>
      <c r="S338" s="27">
        <v>102</v>
      </c>
      <c r="T338" s="302">
        <f>TabIPW[[#This Row],[ilość wody dostarczonej i ścieków bytowych odprowadzonych siecią kanalizacyjną '[dam3']]]/$U$1*$T$2</f>
        <v>1.2042685335190016E-5</v>
      </c>
      <c r="U338" s="27">
        <v>295.10000000000002</v>
      </c>
      <c r="V338" s="302">
        <f>TabIPW[[#This Row],[iloczyn liczby mieszkańców i relacji przeciętnego miesięcznego wynagrodzenia brutto 
w danym powiecie do średniej krajowej2]]/$W$1*$V$2</f>
        <v>9.7751855342048654E-6</v>
      </c>
      <c r="W338" s="27">
        <f>TabIPW[[#This Row],[iloczyn liczby mieszkańców i relacji przeciętnego miesięcznego wynagrodzenia brutto 
w danym powiecie do średniej krajowej]]</f>
        <v>3046.89</v>
      </c>
    </row>
    <row r="339" spans="1:23" x14ac:dyDescent="0.3">
      <c r="A339" s="2" t="s">
        <v>10</v>
      </c>
      <c r="B339" s="2" t="s">
        <v>23</v>
      </c>
      <c r="C339" s="2" t="s">
        <v>11</v>
      </c>
      <c r="D339" s="2" t="s">
        <v>71</v>
      </c>
      <c r="E339" s="2" t="s">
        <v>15</v>
      </c>
      <c r="F339" s="17" t="str">
        <f>+Tabela1[[#This Row],[WK]]&amp;Tabela1[[#This Row],[PK]]&amp;Tabela1[[#This Row],[GK]]</f>
        <v>060211</v>
      </c>
      <c r="G339" s="2" t="s">
        <v>345</v>
      </c>
      <c r="H339" s="302">
        <f>TabIPW[[#This Row],[liczba mieszkańców ]]/$I$1*$H$2</f>
        <v>1.5404818294558507E-5</v>
      </c>
      <c r="I339" s="27">
        <v>4840</v>
      </c>
      <c r="J339" s="302">
        <f>TabIPW[[#This Row],[liczba mieszkańców w wieku 20-64]]/$K$1*$J$2</f>
        <v>1.1929342640658261E-5</v>
      </c>
      <c r="K339" s="27">
        <v>2958</v>
      </c>
      <c r="L339" s="302">
        <f>TabIPW[[#This Row],[iloczyn liczby mieszkańców i relacji przeciętnego miesięcznego wynagrodzenia brutto 
w danym powiecie do średniej krajowej]]/$M$1*$L$2</f>
        <v>4.0993738100770321E-5</v>
      </c>
      <c r="M339" s="27">
        <v>3726.8</v>
      </c>
      <c r="N339" s="302">
        <f>TabIPW[[#This Row],[liczba oddziałów w szkołach podstawowych]]/$O$1*$N$2</f>
        <v>3.6747167561121051E-5</v>
      </c>
      <c r="O339" s="27">
        <v>29</v>
      </c>
      <c r="P33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2.6366752622694464E-5</v>
      </c>
      <c r="Q339" s="27">
        <v>134</v>
      </c>
      <c r="R339" s="302">
        <f>TabIPW[[#This Row],[liczba gospodarstw domowych korzystających ze środowiskowej pomocy społecznej ]]/$S$1*$R$2</f>
        <v>2.2147031682559211E-5</v>
      </c>
      <c r="S339" s="27">
        <v>81</v>
      </c>
      <c r="T339" s="302">
        <f>TabIPW[[#This Row],[ilość wody dostarczonej i ścieków bytowych odprowadzonych siecią kanalizacyjną '[dam3']]]/$U$1*$T$2</f>
        <v>1.0863310187148703E-5</v>
      </c>
      <c r="U339" s="27">
        <v>266.20000000000005</v>
      </c>
      <c r="V339" s="302">
        <f>TabIPW[[#This Row],[iloczyn liczby mieszkańców i relacji przeciętnego miesięcznego wynagrodzenia brutto 
w danym powiecie do średniej krajowej2]]/$W$1*$V$2</f>
        <v>1.1956506946058012E-5</v>
      </c>
      <c r="W339" s="27">
        <f>TabIPW[[#This Row],[iloczyn liczby mieszkańców i relacji przeciętnego miesięcznego wynagrodzenia brutto 
w danym powiecie do średniej krajowej]]</f>
        <v>3726.8</v>
      </c>
    </row>
    <row r="340" spans="1:23" x14ac:dyDescent="0.3">
      <c r="A340" s="2" t="s">
        <v>10</v>
      </c>
      <c r="B340" s="2" t="s">
        <v>23</v>
      </c>
      <c r="C340" s="2" t="s">
        <v>11</v>
      </c>
      <c r="D340" s="2" t="s">
        <v>72</v>
      </c>
      <c r="E340" s="2" t="s">
        <v>19</v>
      </c>
      <c r="F340" s="17" t="str">
        <f>+Tabela1[[#This Row],[WK]]&amp;Tabela1[[#This Row],[PK]]&amp;Tabela1[[#This Row],[GK]]</f>
        <v>060212</v>
      </c>
      <c r="G340" s="2" t="s">
        <v>346</v>
      </c>
      <c r="H340" s="302">
        <f>TabIPW[[#This Row],[liczba mieszkańców ]]/$I$1*$H$2</f>
        <v>1.9268754122987027E-5</v>
      </c>
      <c r="I340" s="27">
        <v>6054</v>
      </c>
      <c r="J340" s="302">
        <f>TabIPW[[#This Row],[liczba mieszkańców w wieku 20-64]]/$K$1*$J$2</f>
        <v>1.4054685295028411E-5</v>
      </c>
      <c r="K340" s="27">
        <v>3485</v>
      </c>
      <c r="L340" s="302">
        <f>TabIPW[[#This Row],[iloczyn liczby mieszkańców i relacji przeciętnego miesięcznego wynagrodzenia brutto 
w danym powiecie do średniej krajowej]]/$M$1*$L$2</f>
        <v>5.1276051748360237E-5</v>
      </c>
      <c r="M340" s="27">
        <v>4661.58</v>
      </c>
      <c r="N340" s="302">
        <f>TabIPW[[#This Row],[liczba oddziałów w szkołach podstawowych]]/$O$1*$N$2</f>
        <v>4.8151460942158622E-5</v>
      </c>
      <c r="O340" s="27">
        <v>38</v>
      </c>
      <c r="P34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4.1321030229595797E-5</v>
      </c>
      <c r="Q340" s="27">
        <v>210</v>
      </c>
      <c r="R340" s="302">
        <f>TabIPW[[#This Row],[liczba gospodarstw domowych korzystających ze środowiskowej pomocy społecznej ]]/$S$1*$R$2</f>
        <v>1.6678628797976688E-5</v>
      </c>
      <c r="S340" s="27">
        <v>61</v>
      </c>
      <c r="T340" s="302">
        <f>TabIPW[[#This Row],[ilość wody dostarczonej i ścieków bytowych odprowadzonych siecią kanalizacyjną '[dam3']]]/$U$1*$T$2</f>
        <v>1.5956252002911879E-5</v>
      </c>
      <c r="U340" s="27">
        <v>391</v>
      </c>
      <c r="V340" s="302">
        <f>TabIPW[[#This Row],[iloczyn liczby mieszkańców i relacji przeciętnego miesięcznego wynagrodzenia brutto 
w danym powiecie do średniej krajowej2]]/$W$1*$V$2</f>
        <v>1.4955515093271736E-5</v>
      </c>
      <c r="W340" s="27">
        <f>TabIPW[[#This Row],[iloczyn liczby mieszkańców i relacji przeciętnego miesięcznego wynagrodzenia brutto 
w danym powiecie do średniej krajowej]]</f>
        <v>4661.58</v>
      </c>
    </row>
    <row r="341" spans="1:23" x14ac:dyDescent="0.3">
      <c r="A341" s="2" t="s">
        <v>10</v>
      </c>
      <c r="B341" s="2" t="s">
        <v>23</v>
      </c>
      <c r="C341" s="2" t="s">
        <v>11</v>
      </c>
      <c r="D341" s="2" t="s">
        <v>74</v>
      </c>
      <c r="E341" s="2" t="s">
        <v>15</v>
      </c>
      <c r="F341" s="17" t="str">
        <f>+Tabela1[[#This Row],[WK]]&amp;Tabela1[[#This Row],[PK]]&amp;Tabela1[[#This Row],[GK]]</f>
        <v>060213</v>
      </c>
      <c r="G341" s="2" t="s">
        <v>347</v>
      </c>
      <c r="H341" s="302">
        <f>TabIPW[[#This Row],[liczba mieszkańców ]]/$I$1*$H$2</f>
        <v>1.1884626345430055E-5</v>
      </c>
      <c r="I341" s="27">
        <v>3734</v>
      </c>
      <c r="J341" s="302">
        <f>TabIPW[[#This Row],[liczba mieszkańców w wieku 20-64]]/$K$1*$J$2</f>
        <v>9.1788992055910086E-6</v>
      </c>
      <c r="K341" s="27">
        <v>2276</v>
      </c>
      <c r="L341" s="302">
        <f>TabIPW[[#This Row],[iloczyn liczby mieszkańców i relacji przeciętnego miesięcznego wynagrodzenia brutto 
w danym powiecie do średniej krajowej]]/$M$1*$L$2</f>
        <v>3.162616075790834E-5</v>
      </c>
      <c r="M341" s="27">
        <v>2875.18</v>
      </c>
      <c r="N341" s="302">
        <f>TabIPW[[#This Row],[liczba oddziałów w szkołach podstawowych]]/$O$1*$N$2</f>
        <v>2.2808586762075135E-5</v>
      </c>
      <c r="O341" s="27">
        <v>18</v>
      </c>
      <c r="P34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1.8102546576775302E-5</v>
      </c>
      <c r="Q341" s="27">
        <v>92</v>
      </c>
      <c r="R341" s="302">
        <f>TabIPW[[#This Row],[liczba gospodarstw domowych korzystających ze środowiskowej pomocy społecznej ]]/$S$1*$R$2</f>
        <v>2.1053351105642708E-5</v>
      </c>
      <c r="S341" s="27">
        <v>77</v>
      </c>
      <c r="T341" s="302">
        <f>TabIPW[[#This Row],[ilość wody dostarczonej i ścieków bytowych odprowadzonych siecią kanalizacyjną '[dam3']]]/$U$1*$T$2</f>
        <v>8.3290819278626969E-6</v>
      </c>
      <c r="U341" s="27">
        <v>204.1</v>
      </c>
      <c r="V341" s="302">
        <f>TabIPW[[#This Row],[iloczyn liczby mieszkańców i relacji przeciętnego miesięcznego wynagrodzenia brutto 
w danym powiecie do średniej krajowej2]]/$W$1*$V$2</f>
        <v>9.2242968877232681E-6</v>
      </c>
      <c r="W341" s="27">
        <f>TabIPW[[#This Row],[iloczyn liczby mieszkańców i relacji przeciętnego miesięcznego wynagrodzenia brutto 
w danym powiecie do średniej krajowej]]</f>
        <v>2875.18</v>
      </c>
    </row>
    <row r="342" spans="1:23" x14ac:dyDescent="0.3">
      <c r="A342" s="2" t="s">
        <v>10</v>
      </c>
      <c r="B342" s="2" t="s">
        <v>23</v>
      </c>
      <c r="C342" s="2" t="s">
        <v>11</v>
      </c>
      <c r="D342" s="2" t="s">
        <v>76</v>
      </c>
      <c r="E342" s="2" t="s">
        <v>15</v>
      </c>
      <c r="F342" s="17" t="str">
        <f>+Tabela1[[#This Row],[WK]]&amp;Tabela1[[#This Row],[PK]]&amp;Tabela1[[#This Row],[GK]]</f>
        <v>060214</v>
      </c>
      <c r="G342" s="2" t="s">
        <v>348</v>
      </c>
      <c r="H342" s="302">
        <f>TabIPW[[#This Row],[liczba mieszkańców ]]/$I$1*$H$2</f>
        <v>1.690392354595046E-5</v>
      </c>
      <c r="I342" s="27">
        <v>5311</v>
      </c>
      <c r="J342" s="302">
        <f>TabIPW[[#This Row],[liczba mieszkańców w wieku 20-64]]/$K$1*$J$2</f>
        <v>1.2175350044674541E-5</v>
      </c>
      <c r="K342" s="27">
        <v>3019</v>
      </c>
      <c r="L342" s="302">
        <f>TabIPW[[#This Row],[iloczyn liczby mieszkańców i relacji przeciętnego miesięcznego wynagrodzenia brutto 
w danym powiecie do średniej krajowej]]/$M$1*$L$2</f>
        <v>4.4983004763056024E-5</v>
      </c>
      <c r="M342" s="27">
        <v>4089.47</v>
      </c>
      <c r="N342" s="302">
        <f>TabIPW[[#This Row],[liczba oddziałów w szkołach podstawowych]]/$O$1*$N$2</f>
        <v>3.294573643410853E-5</v>
      </c>
      <c r="O342" s="27">
        <v>26</v>
      </c>
      <c r="P34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2.7153819865162952E-5</v>
      </c>
      <c r="Q342" s="27">
        <v>138</v>
      </c>
      <c r="R342" s="302">
        <f>TabIPW[[#This Row],[liczba gospodarstw domowych korzystających ze środowiskowej pomocy społecznej ]]/$S$1*$R$2</f>
        <v>3.1990156874807751E-5</v>
      </c>
      <c r="S342" s="27">
        <v>117</v>
      </c>
      <c r="T342" s="302">
        <f>TabIPW[[#This Row],[ilość wody dostarczonej i ścieków bytowych odprowadzonych siecią kanalizacyjną '[dam3']]]/$U$1*$T$2</f>
        <v>7.0027949966743688E-6</v>
      </c>
      <c r="U342" s="27">
        <v>171.6</v>
      </c>
      <c r="V342" s="302">
        <f>TabIPW[[#This Row],[iloczyn liczby mieszkańców i relacji przeciętnego miesięcznego wynagrodzenia brutto 
w danym powiecie do średniej krajowej2]]/$W$1*$V$2</f>
        <v>1.3120043055891343E-5</v>
      </c>
      <c r="W342" s="27">
        <f>TabIPW[[#This Row],[iloczyn liczby mieszkańców i relacji przeciętnego miesięcznego wynagrodzenia brutto 
w danym powiecie do średniej krajowej]]</f>
        <v>4089.47</v>
      </c>
    </row>
    <row r="343" spans="1:23" x14ac:dyDescent="0.3">
      <c r="A343" s="2" t="s">
        <v>10</v>
      </c>
      <c r="B343" s="2" t="s">
        <v>23</v>
      </c>
      <c r="C343" s="2" t="s">
        <v>16</v>
      </c>
      <c r="D343" s="2" t="s">
        <v>12</v>
      </c>
      <c r="E343" s="2" t="s">
        <v>13</v>
      </c>
      <c r="F343" s="17" t="str">
        <f>+Tabela1[[#This Row],[WK]]&amp;Tabela1[[#This Row],[PK]]&amp;Tabela1[[#This Row],[GK]]</f>
        <v>060301</v>
      </c>
      <c r="G343" s="2" t="s">
        <v>349</v>
      </c>
      <c r="H343" s="302">
        <f>TabIPW[[#This Row],[liczba mieszkańców ]]/$I$1*$H$2</f>
        <v>1.2470264065719055E-5</v>
      </c>
      <c r="I343" s="27">
        <v>3918</v>
      </c>
      <c r="J343" s="302">
        <f>TabIPW[[#This Row],[liczba mieszkańców w wieku 20-64]]/$K$1*$J$2</f>
        <v>9.3281168113058007E-6</v>
      </c>
      <c r="K343" s="27">
        <v>2313</v>
      </c>
      <c r="L343" s="302">
        <f>TabIPW[[#This Row],[iloczyn liczby mieszkańców i relacji przeciętnego miesięcznego wynagrodzenia brutto 
w danym powiecie do średniej krajowej]]/$M$1*$L$2</f>
        <v>3.4563700664058214E-5</v>
      </c>
      <c r="M343" s="27">
        <v>3142.2360000000003</v>
      </c>
      <c r="N343" s="302">
        <f>TabIPW[[#This Row],[liczba oddziałów w szkołach podstawowych]]/$O$1*$N$2</f>
        <v>2.0274299344066786E-5</v>
      </c>
      <c r="O343" s="27">
        <v>16</v>
      </c>
      <c r="P34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2.3218483652820495E-5</v>
      </c>
      <c r="Q343" s="27">
        <v>118</v>
      </c>
      <c r="R343" s="302">
        <f>TabIPW[[#This Row],[liczba gospodarstw domowych korzystających ze środowiskowej pomocy społecznej ]]/$S$1*$R$2</f>
        <v>3.8552240336306777E-5</v>
      </c>
      <c r="S343" s="27">
        <v>141</v>
      </c>
      <c r="T343" s="302">
        <f>TabIPW[[#This Row],[ilość wody dostarczonej i ścieków bytowych odprowadzonych siecią kanalizacyjną '[dam3']]]/$U$1*$T$2</f>
        <v>8.1168760188725644E-6</v>
      </c>
      <c r="U343" s="27">
        <v>198.9</v>
      </c>
      <c r="V343" s="302">
        <f>TabIPW[[#This Row],[iloczyn liczby mieszkańców i relacji przeciętnego miesięcznego wynagrodzenia brutto 
w danym powiecie do średniej krajowej2]]/$W$1*$V$2</f>
        <v>1.0081079360350313E-5</v>
      </c>
      <c r="W343" s="27">
        <f>TabIPW[[#This Row],[iloczyn liczby mieszkańców i relacji przeciętnego miesięcznego wynagrodzenia brutto 
w danym powiecie do średniej krajowej]]</f>
        <v>3142.2360000000003</v>
      </c>
    </row>
    <row r="344" spans="1:23" x14ac:dyDescent="0.3">
      <c r="A344" s="2" t="s">
        <v>10</v>
      </c>
      <c r="B344" s="2" t="s">
        <v>23</v>
      </c>
      <c r="C344" s="2" t="s">
        <v>16</v>
      </c>
      <c r="D344" s="2" t="s">
        <v>11</v>
      </c>
      <c r="E344" s="2" t="s">
        <v>15</v>
      </c>
      <c r="F344" s="17" t="str">
        <f>+Tabela1[[#This Row],[WK]]&amp;Tabela1[[#This Row],[PK]]&amp;Tabela1[[#This Row],[GK]]</f>
        <v>060302</v>
      </c>
      <c r="G344" s="2" t="s">
        <v>350</v>
      </c>
      <c r="H344" s="302">
        <f>TabIPW[[#This Row],[liczba mieszkańców ]]/$I$1*$H$2</f>
        <v>8.7909314317294616E-6</v>
      </c>
      <c r="I344" s="27">
        <v>2762</v>
      </c>
      <c r="J344" s="302">
        <f>TabIPW[[#This Row],[liczba mieszkańców w wieku 20-64]]/$K$1*$J$2</f>
        <v>6.4647519448868135E-6</v>
      </c>
      <c r="K344" s="27">
        <v>1603</v>
      </c>
      <c r="L344" s="302">
        <f>TabIPW[[#This Row],[iloczyn liczby mieszkańców i relacji przeciętnego miesięcznego wynagrodzenia brutto 
w danym powiecie do średniej krajowej]]/$M$1*$L$2</f>
        <v>2.4365732831579574E-5</v>
      </c>
      <c r="M344" s="27">
        <v>2215.1239999999998</v>
      </c>
      <c r="N344" s="302">
        <f>TabIPW[[#This Row],[liczba oddziałów w szkołach podstawowych]]/$O$1*$N$2</f>
        <v>1.3938580799045916E-5</v>
      </c>
      <c r="O344" s="27">
        <v>11</v>
      </c>
      <c r="P34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1.3576909932581476E-5</v>
      </c>
      <c r="Q344" s="27">
        <v>69</v>
      </c>
      <c r="R344" s="302">
        <f>TabIPW[[#This Row],[liczba gospodarstw domowych korzystających ze środowiskowej pomocy społecznej ]]/$S$1*$R$2</f>
        <v>1.175706620185242E-5</v>
      </c>
      <c r="S344" s="27">
        <v>43</v>
      </c>
      <c r="T344" s="302">
        <f>TabIPW[[#This Row],[ilość wody dostarczonej i ścieków bytowych odprowadzonych siecią kanalizacyjną '[dam3']]]/$U$1*$T$2</f>
        <v>4.2441181798026481E-6</v>
      </c>
      <c r="U344" s="27">
        <v>104</v>
      </c>
      <c r="V344" s="302">
        <f>TabIPW[[#This Row],[iloczyn liczby mieszkańców i relacji przeciętnego miesięcznego wynagrodzenia brutto 
w danym powiecie do średniej krajowej2]]/$W$1*$V$2</f>
        <v>7.1066720758773759E-6</v>
      </c>
      <c r="W344" s="27">
        <f>TabIPW[[#This Row],[iloczyn liczby mieszkańców i relacji przeciętnego miesięcznego wynagrodzenia brutto 
w danym powiecie do średniej krajowej]]</f>
        <v>2215.1239999999998</v>
      </c>
    </row>
    <row r="345" spans="1:23" x14ac:dyDescent="0.3">
      <c r="A345" s="2" t="s">
        <v>10</v>
      </c>
      <c r="B345" s="2" t="s">
        <v>23</v>
      </c>
      <c r="C345" s="2" t="s">
        <v>16</v>
      </c>
      <c r="D345" s="2" t="s">
        <v>16</v>
      </c>
      <c r="E345" s="2" t="s">
        <v>15</v>
      </c>
      <c r="F345" s="17" t="str">
        <f>+Tabela1[[#This Row],[WK]]&amp;Tabela1[[#This Row],[PK]]&amp;Tabela1[[#This Row],[GK]]</f>
        <v>060303</v>
      </c>
      <c r="G345" s="2" t="s">
        <v>351</v>
      </c>
      <c r="H345" s="302">
        <f>TabIPW[[#This Row],[liczba mieszkańców ]]/$I$1*$H$2</f>
        <v>4.8919846526314924E-5</v>
      </c>
      <c r="I345" s="27">
        <v>15370</v>
      </c>
      <c r="J345" s="302">
        <f>TabIPW[[#This Row],[liczba mieszkańców w wieku 20-64]]/$K$1*$J$2</f>
        <v>3.7502013933563614E-5</v>
      </c>
      <c r="K345" s="27">
        <v>9299</v>
      </c>
      <c r="L345" s="302">
        <f>TabIPW[[#This Row],[iloczyn liczby mieszkańców i relacji przeciętnego miesięcznego wynagrodzenia brutto 
w danym powiecie do średniej krajowej]]/$M$1*$L$2</f>
        <v>1.355906276688552E-4</v>
      </c>
      <c r="M345" s="27">
        <v>12326.74</v>
      </c>
      <c r="N345" s="302">
        <f>TabIPW[[#This Row],[liczba oddziałów w szkołach podstawowych]]/$O$1*$N$2</f>
        <v>7.8562909958258793E-5</v>
      </c>
      <c r="O345" s="27">
        <v>62</v>
      </c>
      <c r="P34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5.3127038866623171E-5</v>
      </c>
      <c r="Q345" s="27">
        <v>270</v>
      </c>
      <c r="R345" s="302">
        <f>TabIPW[[#This Row],[liczba gospodarstw domowych korzystających ze środowiskowej pomocy społecznej ]]/$S$1*$R$2</f>
        <v>3.4724358317099016E-5</v>
      </c>
      <c r="S345" s="27">
        <v>127</v>
      </c>
      <c r="T345" s="302">
        <f>TabIPW[[#This Row],[ilość wody dostarczonej i ścieków bytowych odprowadzonych siecią kanalizacyjną '[dam3']]]/$U$1*$T$2</f>
        <v>2.5513679673198231E-5</v>
      </c>
      <c r="U345" s="27">
        <v>625.20000000000005</v>
      </c>
      <c r="V345" s="302">
        <f>TabIPW[[#This Row],[iloczyn liczby mieszkańców i relacji przeciętnego miesięcznego wynagrodzenia brutto 
w danym powiecie do średniej krajowej2]]/$W$1*$V$2</f>
        <v>3.9547266403416104E-5</v>
      </c>
      <c r="W345" s="27">
        <f>TabIPW[[#This Row],[iloczyn liczby mieszkańców i relacji przeciętnego miesięcznego wynagrodzenia brutto 
w danym powiecie do średniej krajowej]]</f>
        <v>12326.74</v>
      </c>
    </row>
    <row r="346" spans="1:23" x14ac:dyDescent="0.3">
      <c r="A346" s="2" t="s">
        <v>10</v>
      </c>
      <c r="B346" s="2" t="s">
        <v>23</v>
      </c>
      <c r="C346" s="2" t="s">
        <v>16</v>
      </c>
      <c r="D346" s="2" t="s">
        <v>18</v>
      </c>
      <c r="E346" s="2" t="s">
        <v>15</v>
      </c>
      <c r="F346" s="17" t="str">
        <f>+Tabela1[[#This Row],[WK]]&amp;Tabela1[[#This Row],[PK]]&amp;Tabela1[[#This Row],[GK]]</f>
        <v>060304</v>
      </c>
      <c r="G346" s="2" t="s">
        <v>352</v>
      </c>
      <c r="H346" s="302">
        <f>TabIPW[[#This Row],[liczba mieszkańców ]]/$I$1*$H$2</f>
        <v>1.8122941191986805E-5</v>
      </c>
      <c r="I346" s="27">
        <v>5694</v>
      </c>
      <c r="J346" s="302">
        <f>TabIPW[[#This Row],[liczba mieszkańców w wieku 20-64]]/$K$1*$J$2</f>
        <v>1.3707855184448084E-5</v>
      </c>
      <c r="K346" s="27">
        <v>3399</v>
      </c>
      <c r="L346" s="302">
        <f>TabIPW[[#This Row],[iloczyn liczby mieszkańców i relacji przeciętnego miesięcznego wynagrodzenia brutto 
w danym powiecie do średniej krajowej]]/$M$1*$L$2</f>
        <v>5.0231166814994239E-5</v>
      </c>
      <c r="M346" s="27">
        <v>4566.5879999999997</v>
      </c>
      <c r="N346" s="302">
        <f>TabIPW[[#This Row],[liczba oddziałów w szkołach podstawowych]]/$O$1*$N$2</f>
        <v>4.9418604651162791E-5</v>
      </c>
      <c r="O346" s="27">
        <v>39</v>
      </c>
      <c r="P34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2.9908555213802673E-5</v>
      </c>
      <c r="Q346" s="27">
        <v>152</v>
      </c>
      <c r="R346" s="302">
        <f>TabIPW[[#This Row],[liczba gospodarstw domowych korzystających ze środowiskowej pomocy społecznej ]]/$S$1*$R$2</f>
        <v>4.5934584230493178E-5</v>
      </c>
      <c r="S346" s="27">
        <v>168</v>
      </c>
      <c r="T346" s="302">
        <f>TabIPW[[#This Row],[ilość wody dostarczonej i ścieków bytowych odprowadzonych siecią kanalizacyjną '[dam3']]]/$U$1*$T$2</f>
        <v>5.6397801196992877E-6</v>
      </c>
      <c r="U346" s="27">
        <v>138.19999999999999</v>
      </c>
      <c r="V346" s="302">
        <f>TabIPW[[#This Row],[iloczyn liczby mieszkańców i relacji przeciętnego miesięcznego wynagrodzenia brutto 
w danym powiecie do średniej krajowej2]]/$W$1*$V$2</f>
        <v>1.4650756987706656E-5</v>
      </c>
      <c r="W346" s="27">
        <f>TabIPW[[#This Row],[iloczyn liczby mieszkańców i relacji przeciętnego miesięcznego wynagrodzenia brutto 
w danym powiecie do średniej krajowej]]</f>
        <v>4566.5879999999997</v>
      </c>
    </row>
    <row r="347" spans="1:23" x14ac:dyDescent="0.3">
      <c r="A347" s="2" t="s">
        <v>10</v>
      </c>
      <c r="B347" s="2" t="s">
        <v>23</v>
      </c>
      <c r="C347" s="2" t="s">
        <v>16</v>
      </c>
      <c r="D347" s="2" t="s">
        <v>21</v>
      </c>
      <c r="E347" s="2" t="s">
        <v>15</v>
      </c>
      <c r="F347" s="17" t="str">
        <f>+Tabela1[[#This Row],[WK]]&amp;Tabela1[[#This Row],[PK]]&amp;Tabela1[[#This Row],[GK]]</f>
        <v>060305</v>
      </c>
      <c r="G347" s="2" t="s">
        <v>353</v>
      </c>
      <c r="H347" s="302">
        <f>TabIPW[[#This Row],[liczba mieszkańców ]]/$I$1*$H$2</f>
        <v>6.3178851889873212E-6</v>
      </c>
      <c r="I347" s="27">
        <v>1985</v>
      </c>
      <c r="J347" s="302">
        <f>TabIPW[[#This Row],[liczba mieszkańców w wieku 20-64]]/$K$1*$J$2</f>
        <v>4.4281332722930255E-6</v>
      </c>
      <c r="K347" s="27">
        <v>1098</v>
      </c>
      <c r="L347" s="302">
        <f>TabIPW[[#This Row],[iloczyn liczby mieszkańców i relacji przeciętnego miesięcznego wynagrodzenia brutto 
w danym powiecie do średniej krajowej]]/$M$1*$L$2</f>
        <v>1.7511216390545059E-5</v>
      </c>
      <c r="M347" s="27">
        <v>1591.97</v>
      </c>
      <c r="N347" s="302">
        <f>TabIPW[[#This Row],[liczba oddziałów w szkołach podstawowych]]/$O$1*$N$2</f>
        <v>1.0137149672033393E-5</v>
      </c>
      <c r="O347" s="27">
        <v>8</v>
      </c>
      <c r="P34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6.4933047503650541E-6</v>
      </c>
      <c r="Q347" s="27">
        <v>33</v>
      </c>
      <c r="R347" s="302">
        <f>TabIPW[[#This Row],[liczba gospodarstw domowych korzystających ze środowiskowej pomocy społecznej ]]/$S$1*$R$2</f>
        <v>1.6131788509518437E-5</v>
      </c>
      <c r="S347" s="27">
        <v>59</v>
      </c>
      <c r="T347" s="302">
        <f>TabIPW[[#This Row],[ilość wody dostarczonej i ścieków bytowych odprowadzonych siecią kanalizacyjną '[dam3']]]/$U$1*$T$2</f>
        <v>1.8078311092813201E-6</v>
      </c>
      <c r="U347" s="27">
        <v>44.3</v>
      </c>
      <c r="V347" s="302">
        <f>TabIPW[[#This Row],[iloczyn liczby mieszkańców i relacji przeciętnego miesięcznego wynagrodzenia brutto 
w danym powiecie do średniej krajowej2]]/$W$1*$V$2</f>
        <v>5.1074381139089766E-6</v>
      </c>
      <c r="W347" s="27">
        <f>TabIPW[[#This Row],[iloczyn liczby mieszkańców i relacji przeciętnego miesięcznego wynagrodzenia brutto 
w danym powiecie do średniej krajowej]]</f>
        <v>1591.97</v>
      </c>
    </row>
    <row r="348" spans="1:23" x14ac:dyDescent="0.3">
      <c r="A348" s="2" t="s">
        <v>10</v>
      </c>
      <c r="B348" s="2" t="s">
        <v>23</v>
      </c>
      <c r="C348" s="2" t="s">
        <v>16</v>
      </c>
      <c r="D348" s="2" t="s">
        <v>23</v>
      </c>
      <c r="E348" s="2" t="s">
        <v>15</v>
      </c>
      <c r="F348" s="17" t="str">
        <f>+Tabela1[[#This Row],[WK]]&amp;Tabela1[[#This Row],[PK]]&amp;Tabela1[[#This Row],[GK]]</f>
        <v>060306</v>
      </c>
      <c r="G348" s="2" t="s">
        <v>354</v>
      </c>
      <c r="H348" s="302">
        <f>TabIPW[[#This Row],[liczba mieszkańców ]]/$I$1*$H$2</f>
        <v>1.2699426651919098E-5</v>
      </c>
      <c r="I348" s="27">
        <v>3990</v>
      </c>
      <c r="J348" s="302">
        <f>TabIPW[[#This Row],[liczba mieszkańców w wieku 20-64]]/$K$1*$J$2</f>
        <v>9.9411188672152179E-6</v>
      </c>
      <c r="K348" s="27">
        <v>2465</v>
      </c>
      <c r="L348" s="302">
        <f>TabIPW[[#This Row],[iloczyn liczby mieszkańców i relacji przeciętnego miesięcznego wynagrodzenia brutto 
w danym powiecie do średniej krajowej]]/$M$1*$L$2</f>
        <v>3.5198868210717774E-5</v>
      </c>
      <c r="M348" s="27">
        <v>3199.98</v>
      </c>
      <c r="N348" s="302">
        <f>TabIPW[[#This Row],[liczba oddziałów w szkołach podstawowych]]/$O$1*$N$2</f>
        <v>2.9144305307096008E-5</v>
      </c>
      <c r="O348" s="27">
        <v>23</v>
      </c>
      <c r="P34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2.6957053054545833E-5</v>
      </c>
      <c r="Q348" s="27">
        <v>137</v>
      </c>
      <c r="R348" s="302">
        <f>TabIPW[[#This Row],[liczba gospodarstw domowych korzystających ze środowiskowej pomocy społecznej ]]/$S$1*$R$2</f>
        <v>2.2420451826788337E-5</v>
      </c>
      <c r="S348" s="27">
        <v>82</v>
      </c>
      <c r="T348" s="302">
        <f>TabIPW[[#This Row],[ilość wody dostarczonej i ścieków bytowych odprowadzonych siecią kanalizacyjną '[dam3']]]/$U$1*$T$2</f>
        <v>7.3659935716767115E-6</v>
      </c>
      <c r="U348" s="27">
        <v>180.5</v>
      </c>
      <c r="V348" s="302">
        <f>TabIPW[[#This Row],[iloczyn liczby mieszkańców i relacji przeciętnego miesięcznego wynagrodzenia brutto 
w danym powiecie do średniej krajowej2]]/$W$1*$V$2</f>
        <v>1.0266336561459352E-5</v>
      </c>
      <c r="W348" s="27">
        <f>TabIPW[[#This Row],[iloczyn liczby mieszkańców i relacji przeciętnego miesięcznego wynagrodzenia brutto 
w danym powiecie do średniej krajowej]]</f>
        <v>3199.98</v>
      </c>
    </row>
    <row r="349" spans="1:23" x14ac:dyDescent="0.3">
      <c r="A349" s="2" t="s">
        <v>10</v>
      </c>
      <c r="B349" s="2" t="s">
        <v>23</v>
      </c>
      <c r="C349" s="2" t="s">
        <v>16</v>
      </c>
      <c r="D349" s="2" t="s">
        <v>30</v>
      </c>
      <c r="E349" s="2" t="s">
        <v>15</v>
      </c>
      <c r="F349" s="17" t="str">
        <f>+Tabela1[[#This Row],[WK]]&amp;Tabela1[[#This Row],[PK]]&amp;Tabela1[[#This Row],[GK]]</f>
        <v>060307</v>
      </c>
      <c r="G349" s="2" t="s">
        <v>355</v>
      </c>
      <c r="H349" s="302">
        <f>TabIPW[[#This Row],[liczba mieszkańców ]]/$I$1*$H$2</f>
        <v>1.0197735085901954E-5</v>
      </c>
      <c r="I349" s="27">
        <v>3204</v>
      </c>
      <c r="J349" s="302">
        <f>TabIPW[[#This Row],[liczba mieszkańców w wieku 20-64]]/$K$1*$J$2</f>
        <v>7.7794800384820105E-6</v>
      </c>
      <c r="K349" s="27">
        <v>1929</v>
      </c>
      <c r="L349" s="302">
        <f>TabIPW[[#This Row],[iloczyn liczby mieszkańców i relacji przeciętnego miesięcznego wynagrodzenia brutto 
w danym powiecie do średniej krajowej]]/$M$1*$L$2</f>
        <v>2.826495582635082E-5</v>
      </c>
      <c r="M349" s="27">
        <v>2569.6080000000002</v>
      </c>
      <c r="N349" s="302">
        <f>TabIPW[[#This Row],[liczba oddziałów w szkołach podstawowych]]/$O$1*$N$2</f>
        <v>2.0274299344066786E-5</v>
      </c>
      <c r="O349" s="27">
        <v>16</v>
      </c>
      <c r="P34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1.6528412091838319E-5</v>
      </c>
      <c r="Q349" s="27">
        <v>84</v>
      </c>
      <c r="R349" s="302">
        <f>TabIPW[[#This Row],[liczba gospodarstw domowych korzystających ze środowiskowej pomocy społecznej ]]/$S$1*$R$2</f>
        <v>3.5271198605557267E-5</v>
      </c>
      <c r="S349" s="27">
        <v>129</v>
      </c>
      <c r="T349" s="302">
        <f>TabIPW[[#This Row],[ilość wody dostarczonej i ścieków bytowych odprowadzonych siecią kanalizacyjną '[dam3']]]/$U$1*$T$2</f>
        <v>3.3667283637857543E-6</v>
      </c>
      <c r="U349" s="27">
        <v>82.5</v>
      </c>
      <c r="V349" s="302">
        <f>TabIPW[[#This Row],[iloczyn liczby mieszkańców i relacji przeciętnego miesięcznego wynagrodzenia brutto 
w danym powiecie do średniej krajowej2]]/$W$1*$V$2</f>
        <v>8.2439454493523242E-6</v>
      </c>
      <c r="W349" s="27">
        <f>TabIPW[[#This Row],[iloczyn liczby mieszkańców i relacji przeciętnego miesięcznego wynagrodzenia brutto 
w danym powiecie do średniej krajowej]]</f>
        <v>2569.6080000000002</v>
      </c>
    </row>
    <row r="350" spans="1:23" x14ac:dyDescent="0.3">
      <c r="A350" s="2" t="s">
        <v>10</v>
      </c>
      <c r="B350" s="2" t="s">
        <v>23</v>
      </c>
      <c r="C350" s="2" t="s">
        <v>16</v>
      </c>
      <c r="D350" s="2" t="s">
        <v>54</v>
      </c>
      <c r="E350" s="2" t="s">
        <v>15</v>
      </c>
      <c r="F350" s="17" t="str">
        <f>+Tabela1[[#This Row],[WK]]&amp;Tabela1[[#This Row],[PK]]&amp;Tabela1[[#This Row],[GK]]</f>
        <v>060308</v>
      </c>
      <c r="G350" s="2" t="s">
        <v>349</v>
      </c>
      <c r="H350" s="302">
        <f>TabIPW[[#This Row],[liczba mieszkańców ]]/$I$1*$H$2</f>
        <v>1.2174262391877332E-5</v>
      </c>
      <c r="I350" s="27">
        <v>3825</v>
      </c>
      <c r="J350" s="302">
        <f>TabIPW[[#This Row],[liczba mieszkańców w wieku 20-64]]/$K$1*$J$2</f>
        <v>9.2958535452053061E-6</v>
      </c>
      <c r="K350" s="27">
        <v>2305</v>
      </c>
      <c r="L350" s="302">
        <f>TabIPW[[#This Row],[iloczyn liczby mieszkańców i relacji przeciętnego miesięcznego wynagrodzenia brutto 
w danym powiecie do średniej krajowej]]/$M$1*$L$2</f>
        <v>3.3743275916289598E-5</v>
      </c>
      <c r="M350" s="27">
        <v>3067.65</v>
      </c>
      <c r="N350" s="302">
        <f>TabIPW[[#This Row],[liczba oddziałów w szkołach podstawowych]]/$O$1*$N$2</f>
        <v>2.7877161598091832E-5</v>
      </c>
      <c r="O350" s="27">
        <v>22</v>
      </c>
      <c r="P35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2.4989384948374606E-5</v>
      </c>
      <c r="Q350" s="27">
        <v>127</v>
      </c>
      <c r="R350" s="302">
        <f>TabIPW[[#This Row],[liczba gospodarstw domowych korzystających ze środowiskowej pomocy społecznej ]]/$S$1*$R$2</f>
        <v>3.5271198605557267E-5</v>
      </c>
      <c r="S350" s="27">
        <v>129</v>
      </c>
      <c r="T350" s="302">
        <f>TabIPW[[#This Row],[ilość wody dostarczonej i ścieków bytowych odprowadzonych siecią kanalizacyjną '[dam3']]]/$U$1*$T$2</f>
        <v>6.468199341333843E-6</v>
      </c>
      <c r="U350" s="27">
        <v>158.5</v>
      </c>
      <c r="V350" s="302">
        <f>TabIPW[[#This Row],[iloczyn liczby mieszkańców i relacji przeciętnego miesięcznego wynagrodzenia brutto 
w danym powiecie do średniej krajowej2]]/$W$1*$V$2</f>
        <v>9.8417888089178013E-6</v>
      </c>
      <c r="W350" s="27">
        <f>TabIPW[[#This Row],[iloczyn liczby mieszkańców i relacji przeciętnego miesięcznego wynagrodzenia brutto 
w danym powiecie do średniej krajowej]]</f>
        <v>3067.65</v>
      </c>
    </row>
    <row r="351" spans="1:23" x14ac:dyDescent="0.3">
      <c r="A351" s="2" t="s">
        <v>10</v>
      </c>
      <c r="B351" s="2" t="s">
        <v>23</v>
      </c>
      <c r="C351" s="2" t="s">
        <v>16</v>
      </c>
      <c r="D351" s="2" t="s">
        <v>56</v>
      </c>
      <c r="E351" s="2" t="s">
        <v>15</v>
      </c>
      <c r="F351" s="17" t="str">
        <f>+Tabela1[[#This Row],[WK]]&amp;Tabela1[[#This Row],[PK]]&amp;Tabela1[[#This Row],[GK]]</f>
        <v>060309</v>
      </c>
      <c r="G351" s="2" t="s">
        <v>356</v>
      </c>
      <c r="H351" s="302">
        <f>TabIPW[[#This Row],[liczba mieszkańców ]]/$I$1*$H$2</f>
        <v>1.2833104827202459E-5</v>
      </c>
      <c r="I351" s="27">
        <v>4032</v>
      </c>
      <c r="J351" s="302">
        <f>TabIPW[[#This Row],[liczba mieszkańców w wieku 20-64]]/$K$1*$J$2</f>
        <v>9.8685265184891042E-6</v>
      </c>
      <c r="K351" s="27">
        <v>2447</v>
      </c>
      <c r="L351" s="302">
        <f>TabIPW[[#This Row],[iloczyn liczby mieszkańców i relacji przeciętnego miesięcznego wynagrodzenia brutto 
w danym powiecie do średniej krajowej]]/$M$1*$L$2</f>
        <v>3.5569382612935866E-5</v>
      </c>
      <c r="M351" s="27">
        <v>3233.6640000000002</v>
      </c>
      <c r="N351" s="302">
        <f>TabIPW[[#This Row],[liczba oddziałów w szkołach podstawowych]]/$O$1*$N$2</f>
        <v>1.3938580799045916E-5</v>
      </c>
      <c r="O351" s="27">
        <v>11</v>
      </c>
      <c r="P35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1.3970443553815723E-5</v>
      </c>
      <c r="Q351" s="27">
        <v>71</v>
      </c>
      <c r="R351" s="302">
        <f>TabIPW[[#This Row],[liczba gospodarstw domowych korzystających ze środowiskowej pomocy społecznej ]]/$S$1*$R$2</f>
        <v>3.3357257595953377E-5</v>
      </c>
      <c r="S351" s="27">
        <v>122</v>
      </c>
      <c r="T351" s="302">
        <f>TabIPW[[#This Row],[ilość wody dostarczonej i ścieków bytowych odprowadzonych siecią kanalizacyjną '[dam3']]]/$U$1*$T$2</f>
        <v>4.5828314576138207E-6</v>
      </c>
      <c r="U351" s="27">
        <v>112.3</v>
      </c>
      <c r="V351" s="302">
        <f>TabIPW[[#This Row],[iloczyn liczby mieszkańców i relacji przeciętnego miesięcznego wynagrodzenia brutto 
w danym powiecie do średniej krajowej2]]/$W$1*$V$2</f>
        <v>1.0374403262106295E-5</v>
      </c>
      <c r="W351" s="27">
        <f>TabIPW[[#This Row],[iloczyn liczby mieszkańców i relacji przeciętnego miesięcznego wynagrodzenia brutto 
w danym powiecie do średniej krajowej]]</f>
        <v>3233.6640000000002</v>
      </c>
    </row>
    <row r="352" spans="1:23" x14ac:dyDescent="0.3">
      <c r="A352" s="2" t="s">
        <v>10</v>
      </c>
      <c r="B352" s="2" t="s">
        <v>23</v>
      </c>
      <c r="C352" s="2" t="s">
        <v>16</v>
      </c>
      <c r="D352" s="2" t="s">
        <v>69</v>
      </c>
      <c r="E352" s="2" t="s">
        <v>15</v>
      </c>
      <c r="F352" s="17" t="str">
        <f>+Tabela1[[#This Row],[WK]]&amp;Tabela1[[#This Row],[PK]]&amp;Tabela1[[#This Row],[GK]]</f>
        <v>060310</v>
      </c>
      <c r="G352" s="2" t="s">
        <v>357</v>
      </c>
      <c r="H352" s="302">
        <f>TabIPW[[#This Row],[liczba mieszkańców ]]/$I$1*$H$2</f>
        <v>1.6019101338122512E-5</v>
      </c>
      <c r="I352" s="27">
        <v>5033</v>
      </c>
      <c r="J352" s="302">
        <f>TabIPW[[#This Row],[liczba mieszkańców w wieku 20-64]]/$K$1*$J$2</f>
        <v>1.20100008059095E-5</v>
      </c>
      <c r="K352" s="27">
        <v>2978</v>
      </c>
      <c r="L352" s="302">
        <f>TabIPW[[#This Row],[iloczyn liczby mieszkańców i relacji przeciętnego miesięcznego wynagrodzenia brutto 
w danym powiecie do średniej krajowej]]/$M$1*$L$2</f>
        <v>4.4399975865800148E-5</v>
      </c>
      <c r="M352" s="27">
        <v>4036.4660000000003</v>
      </c>
      <c r="N352" s="302">
        <f>TabIPW[[#This Row],[liczba oddziałów w szkołach podstawowych]]/$O$1*$N$2</f>
        <v>5.195289206917115E-5</v>
      </c>
      <c r="O352" s="27">
        <v>41</v>
      </c>
      <c r="P35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2.9121487971334185E-5</v>
      </c>
      <c r="Q352" s="27">
        <v>148</v>
      </c>
      <c r="R352" s="302">
        <f>TabIPW[[#This Row],[liczba gospodarstw domowych korzystających ze środowiskowej pomocy społecznej ]]/$S$1*$R$2</f>
        <v>3.2810417307495125E-5</v>
      </c>
      <c r="S352" s="27">
        <v>120</v>
      </c>
      <c r="T352" s="302">
        <f>TabIPW[[#This Row],[ilość wody dostarczonej i ścieków bytowych odprowadzonych siecią kanalizacyjną '[dam3']]]/$U$1*$T$2</f>
        <v>5.1337506444151274E-6</v>
      </c>
      <c r="U352" s="27">
        <v>125.80000000000001</v>
      </c>
      <c r="V352" s="302">
        <f>TabIPW[[#This Row],[iloczyn liczby mieszkańców i relacji przeciętnego miesięcznego wynagrodzenia brutto 
w danym powiecie do średniej krajowej2]]/$W$1*$V$2</f>
        <v>1.2949992960858379E-5</v>
      </c>
      <c r="W352" s="27">
        <f>TabIPW[[#This Row],[iloczyn liczby mieszkańców i relacji przeciętnego miesięcznego wynagrodzenia brutto 
w danym powiecie do średniej krajowej]]</f>
        <v>4036.4660000000003</v>
      </c>
    </row>
    <row r="353" spans="1:23" x14ac:dyDescent="0.3">
      <c r="A353" s="2" t="s">
        <v>10</v>
      </c>
      <c r="B353" s="2" t="s">
        <v>23</v>
      </c>
      <c r="C353" s="2" t="s">
        <v>16</v>
      </c>
      <c r="D353" s="2" t="s">
        <v>71</v>
      </c>
      <c r="E353" s="2" t="s">
        <v>19</v>
      </c>
      <c r="F353" s="17" t="str">
        <f>+Tabela1[[#This Row],[WK]]&amp;Tabela1[[#This Row],[PK]]&amp;Tabela1[[#This Row],[GK]]</f>
        <v>060311</v>
      </c>
      <c r="G353" s="2" t="s">
        <v>358</v>
      </c>
      <c r="H353" s="302">
        <f>TabIPW[[#This Row],[liczba mieszkańców ]]/$I$1*$H$2</f>
        <v>1.9972155950073271E-5</v>
      </c>
      <c r="I353" s="27">
        <v>6275</v>
      </c>
      <c r="J353" s="302">
        <f>TabIPW[[#This Row],[liczba mieszkańców w wieku 20-64]]/$K$1*$J$2</f>
        <v>1.5010484553255595E-5</v>
      </c>
      <c r="K353" s="27">
        <v>3722</v>
      </c>
      <c r="L353" s="302">
        <f>TabIPW[[#This Row],[iloczyn liczby mieszkańców i relacji przeciętnego miesięcznego wynagrodzenia brutto 
w danym powiecie do średniej krajowej]]/$M$1*$L$2</f>
        <v>5.535661604567771E-5</v>
      </c>
      <c r="M353" s="27">
        <v>5032.55</v>
      </c>
      <c r="N353" s="302">
        <f>TabIPW[[#This Row],[liczba oddziałów w szkołach podstawowych]]/$O$1*$N$2</f>
        <v>2.5342874180083484E-5</v>
      </c>
      <c r="O353" s="27">
        <v>20</v>
      </c>
      <c r="P35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3.0695622456271168E-5</v>
      </c>
      <c r="Q353" s="27">
        <v>156</v>
      </c>
      <c r="R353" s="302">
        <f>TabIPW[[#This Row],[liczba gospodarstw domowych korzystających ze środowiskowej pomocy społecznej ]]/$S$1*$R$2</f>
        <v>4.2380122355514539E-5</v>
      </c>
      <c r="S353" s="27">
        <v>155</v>
      </c>
      <c r="T353" s="302">
        <f>TabIPW[[#This Row],[ilość wody dostarczonej i ścieków bytowych odprowadzonych siecią kanalizacyjną '[dam3']]]/$U$1*$T$2</f>
        <v>1.036544247759493E-5</v>
      </c>
      <c r="U353" s="27">
        <v>254</v>
      </c>
      <c r="V353" s="302">
        <f>TabIPW[[#This Row],[iloczyn liczby mieszkańców i relacji przeciętnego miesięcznego wynagrodzenia brutto 
w danym powiecie do średniej krajowej2]]/$W$1*$V$2</f>
        <v>1.6145679679989335E-5</v>
      </c>
      <c r="W353" s="27">
        <f>TabIPW[[#This Row],[iloczyn liczby mieszkańców i relacji przeciętnego miesięcznego wynagrodzenia brutto 
w danym powiecie do średniej krajowej]]</f>
        <v>5032.55</v>
      </c>
    </row>
    <row r="354" spans="1:23" x14ac:dyDescent="0.3">
      <c r="A354" s="2" t="s">
        <v>10</v>
      </c>
      <c r="B354" s="2" t="s">
        <v>23</v>
      </c>
      <c r="C354" s="2" t="s">
        <v>16</v>
      </c>
      <c r="D354" s="2" t="s">
        <v>72</v>
      </c>
      <c r="E354" s="2" t="s">
        <v>15</v>
      </c>
      <c r="F354" s="17" t="str">
        <f>+Tabela1[[#This Row],[WK]]&amp;Tabela1[[#This Row],[PK]]&amp;Tabela1[[#This Row],[GK]]</f>
        <v>060312</v>
      </c>
      <c r="G354" s="2" t="s">
        <v>359</v>
      </c>
      <c r="H354" s="302">
        <f>TabIPW[[#This Row],[liczba mieszkańców ]]/$I$1*$H$2</f>
        <v>1.4504082018244446E-5</v>
      </c>
      <c r="I354" s="27">
        <v>4557</v>
      </c>
      <c r="J354" s="302">
        <f>TabIPW[[#This Row],[liczba mieszkańców w wieku 20-64]]/$K$1*$J$2</f>
        <v>1.0965477565905954E-5</v>
      </c>
      <c r="K354" s="27">
        <v>2719</v>
      </c>
      <c r="L354" s="302">
        <f>TabIPW[[#This Row],[iloczyn liczby mieszkańców i relacji przeciętnego miesięcznego wynagrodzenia brutto 
w danym powiecie do średniej krajowej]]/$M$1*$L$2</f>
        <v>4.0200812640661883E-5</v>
      </c>
      <c r="M354" s="27">
        <v>3654.7140000000004</v>
      </c>
      <c r="N354" s="302">
        <f>TabIPW[[#This Row],[liczba oddziałów w szkołach podstawowych]]/$O$1*$N$2</f>
        <v>2.0274299344066786E-5</v>
      </c>
      <c r="O354" s="27">
        <v>16</v>
      </c>
      <c r="P35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2.6760286243928711E-5</v>
      </c>
      <c r="Q354" s="27">
        <v>136</v>
      </c>
      <c r="R354" s="302">
        <f>TabIPW[[#This Row],[liczba gospodarstw domowych korzystających ze środowiskowej pomocy społecznej ]]/$S$1*$R$2</f>
        <v>2.7068594278683483E-5</v>
      </c>
      <c r="S354" s="27">
        <v>99</v>
      </c>
      <c r="T354" s="302">
        <f>TabIPW[[#This Row],[ilość wody dostarczonej i ścieków bytowych odprowadzonych siecią kanalizacyjną '[dam3']]]/$U$1*$T$2</f>
        <v>8.2148172076372415E-6</v>
      </c>
      <c r="U354" s="27">
        <v>201.3</v>
      </c>
      <c r="V354" s="302">
        <f>TabIPW[[#This Row],[iloczyn liczby mieszkańców i relacji przeciętnego miesięcznego wynagrodzenia brutto 
w danym powiecie do średniej krajowej2]]/$W$1*$V$2</f>
        <v>1.1725237020193051E-5</v>
      </c>
      <c r="W354" s="27">
        <f>TabIPW[[#This Row],[iloczyn liczby mieszkańców i relacji przeciętnego miesięcznego wynagrodzenia brutto 
w danym powiecie do średniej krajowej]]</f>
        <v>3654.7140000000004</v>
      </c>
    </row>
    <row r="355" spans="1:23" x14ac:dyDescent="0.3">
      <c r="A355" s="2" t="s">
        <v>10</v>
      </c>
      <c r="B355" s="2" t="s">
        <v>23</v>
      </c>
      <c r="C355" s="2" t="s">
        <v>16</v>
      </c>
      <c r="D355" s="2" t="s">
        <v>74</v>
      </c>
      <c r="E355" s="2" t="s">
        <v>15</v>
      </c>
      <c r="F355" s="17" t="str">
        <f>+Tabela1[[#This Row],[WK]]&amp;Tabela1[[#This Row],[PK]]&amp;Tabela1[[#This Row],[GK]]</f>
        <v>060313</v>
      </c>
      <c r="G355" s="2" t="s">
        <v>360</v>
      </c>
      <c r="H355" s="302">
        <f>TabIPW[[#This Row],[liczba mieszkańców ]]/$I$1*$H$2</f>
        <v>1.0487371132349231E-5</v>
      </c>
      <c r="I355" s="27">
        <v>3295</v>
      </c>
      <c r="J355" s="302">
        <f>TabIPW[[#This Row],[liczba mieszkańców w wieku 20-64]]/$K$1*$J$2</f>
        <v>7.7431838641189528E-6</v>
      </c>
      <c r="K355" s="27">
        <v>1920</v>
      </c>
      <c r="L355" s="302">
        <f>TabIPW[[#This Row],[iloczyn liczby mieszkańców i relacji przeciętnego miesięcznego wynagrodzenia brutto 
w danym powiecie do średniej krajowej]]/$M$1*$L$2</f>
        <v>2.9067737031156664E-5</v>
      </c>
      <c r="M355" s="27">
        <v>2642.59</v>
      </c>
      <c r="N355" s="302">
        <f>TabIPW[[#This Row],[liczba oddziałów w szkołach podstawowych]]/$O$1*$N$2</f>
        <v>1.7740011926058437E-5</v>
      </c>
      <c r="O355" s="27">
        <v>14</v>
      </c>
      <c r="P35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1.8299313387392428E-5</v>
      </c>
      <c r="Q355" s="27">
        <v>93</v>
      </c>
      <c r="R355" s="302">
        <f>TabIPW[[#This Row],[liczba gospodarstw domowych korzystających ze środowiskowej pomocy społecznej ]]/$S$1*$R$2</f>
        <v>1.9686250384497079E-5</v>
      </c>
      <c r="S355" s="27">
        <v>72</v>
      </c>
      <c r="T355" s="302">
        <f>TabIPW[[#This Row],[ilość wody dostarczonej i ścieków bytowych odprowadzonych siecią kanalizacyjną '[dam3']]]/$U$1*$T$2</f>
        <v>7.7251112638138596E-6</v>
      </c>
      <c r="U355" s="27">
        <v>189.3</v>
      </c>
      <c r="V355" s="302">
        <f>TabIPW[[#This Row],[iloczyn liczby mieszkańców i relacji przeciętnego miesięcznego wynagrodzenia brutto 
w danym powiecie do średniej krajowej2]]/$W$1*$V$2</f>
        <v>8.4780899674206941E-6</v>
      </c>
      <c r="W355" s="27">
        <f>TabIPW[[#This Row],[iloczyn liczby mieszkańców i relacji przeciętnego miesięcznego wynagrodzenia brutto 
w danym powiecie do średniej krajowej]]</f>
        <v>2642.59</v>
      </c>
    </row>
    <row r="356" spans="1:23" x14ac:dyDescent="0.3">
      <c r="A356" s="2" t="s">
        <v>10</v>
      </c>
      <c r="B356" s="2" t="s">
        <v>23</v>
      </c>
      <c r="C356" s="2" t="s">
        <v>16</v>
      </c>
      <c r="D356" s="2" t="s">
        <v>76</v>
      </c>
      <c r="E356" s="2" t="s">
        <v>15</v>
      </c>
      <c r="F356" s="17" t="str">
        <f>+Tabela1[[#This Row],[WK]]&amp;Tabela1[[#This Row],[PK]]&amp;Tabela1[[#This Row],[GK]]</f>
        <v>060314</v>
      </c>
      <c r="G356" s="2" t="s">
        <v>361</v>
      </c>
      <c r="H356" s="302">
        <f>TabIPW[[#This Row],[liczba mieszkańców ]]/$I$1*$H$2</f>
        <v>8.6222423057766511E-6</v>
      </c>
      <c r="I356" s="27">
        <v>2709</v>
      </c>
      <c r="J356" s="302">
        <f>TabIPW[[#This Row],[liczba mieszkańców w wieku 20-64]]/$K$1*$J$2</f>
        <v>6.6301011836518537E-6</v>
      </c>
      <c r="K356" s="27">
        <v>1644</v>
      </c>
      <c r="L356" s="302">
        <f>TabIPW[[#This Row],[iloczyn liczby mieszkańców i relacji przeciętnego miesięcznego wynagrodzenia brutto 
w danym powiecie do średniej krajowej]]/$M$1*$L$2</f>
        <v>2.3898178943066284E-5</v>
      </c>
      <c r="M356" s="27">
        <v>2172.6180000000004</v>
      </c>
      <c r="N356" s="302">
        <f>TabIPW[[#This Row],[liczba oddziałów w szkołach podstawowych]]/$O$1*$N$2</f>
        <v>1.3938580799045916E-5</v>
      </c>
      <c r="O356" s="27">
        <v>11</v>
      </c>
      <c r="P35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1.4167210364432845E-5</v>
      </c>
      <c r="Q356" s="27">
        <v>72</v>
      </c>
      <c r="R356" s="302">
        <f>TabIPW[[#This Row],[liczba gospodarstw domowych korzystających ze środowiskowej pomocy społecznej ]]/$S$1*$R$2</f>
        <v>2.160019139410096E-5</v>
      </c>
      <c r="S356" s="27">
        <v>79</v>
      </c>
      <c r="T356" s="302">
        <f>TabIPW[[#This Row],[ilość wody dostarczonej i ścieków bytowych odprowadzonych siecią kanalizacyjną '[dam3']]]/$U$1*$T$2</f>
        <v>3.6319857500234199E-6</v>
      </c>
      <c r="U356" s="27">
        <v>89</v>
      </c>
      <c r="V356" s="302">
        <f>TabIPW[[#This Row],[iloczyn liczby mieszkańców i relacji przeciętnego miesięcznego wynagrodzenia brutto 
w danym powiecie do średniej krajowej2]]/$W$1*$V$2</f>
        <v>6.9703021917276674E-6</v>
      </c>
      <c r="W356" s="27">
        <f>TabIPW[[#This Row],[iloczyn liczby mieszkańców i relacji przeciętnego miesięcznego wynagrodzenia brutto 
w danym powiecie do średniej krajowej]]</f>
        <v>2172.6180000000004</v>
      </c>
    </row>
    <row r="357" spans="1:23" x14ac:dyDescent="0.3">
      <c r="A357" s="2" t="s">
        <v>10</v>
      </c>
      <c r="B357" s="2" t="s">
        <v>23</v>
      </c>
      <c r="C357" s="2" t="s">
        <v>16</v>
      </c>
      <c r="D357" s="2" t="s">
        <v>109</v>
      </c>
      <c r="E357" s="2" t="s">
        <v>19</v>
      </c>
      <c r="F357" s="17" t="str">
        <f>+Tabela1[[#This Row],[WK]]&amp;Tabela1[[#This Row],[PK]]&amp;Tabela1[[#This Row],[GK]]</f>
        <v>060315</v>
      </c>
      <c r="G357" s="2" t="s">
        <v>362</v>
      </c>
      <c r="H357" s="302">
        <f>TabIPW[[#This Row],[liczba mieszkańców ]]/$I$1*$H$2</f>
        <v>1.882316020537583E-5</v>
      </c>
      <c r="I357" s="27">
        <v>5914</v>
      </c>
      <c r="J357" s="302">
        <f>TabIPW[[#This Row],[liczba mieszkańców w wieku 20-64]]/$K$1*$J$2</f>
        <v>1.4385383772558492E-5</v>
      </c>
      <c r="K357" s="27">
        <v>3567</v>
      </c>
      <c r="L357" s="302">
        <f>TabIPW[[#This Row],[iloczyn liczby mieszkańców i relacji przeciętnego miesięcznego wynagrodzenia brutto 
w danym powiecie do średniej krajowej]]/$M$1*$L$2</f>
        <v>5.2171956540898483E-5</v>
      </c>
      <c r="M357" s="27">
        <v>4743.0280000000002</v>
      </c>
      <c r="N357" s="302">
        <f>TabIPW[[#This Row],[liczba oddziałów w szkołach podstawowych]]/$O$1*$N$2</f>
        <v>3.0411449016100181E-5</v>
      </c>
      <c r="O357" s="27">
        <v>24</v>
      </c>
      <c r="P35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2.2234649599734885E-5</v>
      </c>
      <c r="Q357" s="27">
        <v>113</v>
      </c>
      <c r="R357" s="302">
        <f>TabIPW[[#This Row],[liczba gospodarstw domowych korzystających ze środowiskowej pomocy społecznej ]]/$S$1*$R$2</f>
        <v>3.2810417307495125E-5</v>
      </c>
      <c r="S357" s="27">
        <v>120</v>
      </c>
      <c r="T357" s="302">
        <f>TabIPW[[#This Row],[ilość wody dostarczonej i ścieków bytowych odprowadzonych siecią kanalizacyjną '[dam3']]]/$U$1*$T$2</f>
        <v>1.2426288324518331E-5</v>
      </c>
      <c r="U357" s="27">
        <v>304.5</v>
      </c>
      <c r="V357" s="302">
        <f>TabIPW[[#This Row],[iloczyn liczby mieszkańców i relacji przeciętnego miesięcznego wynagrodzenia brutto 
w danym powiecie do średniej krajowej2]]/$W$1*$V$2</f>
        <v>1.5216820657762059E-5</v>
      </c>
      <c r="W357" s="27">
        <f>TabIPW[[#This Row],[iloczyn liczby mieszkańców i relacji przeciętnego miesięcznego wynagrodzenia brutto 
w danym powiecie do średniej krajowej]]</f>
        <v>4743.0280000000002</v>
      </c>
    </row>
    <row r="358" spans="1:23" x14ac:dyDescent="0.3">
      <c r="A358" s="2" t="s">
        <v>10</v>
      </c>
      <c r="B358" s="2" t="s">
        <v>23</v>
      </c>
      <c r="C358" s="2" t="s">
        <v>18</v>
      </c>
      <c r="D358" s="2" t="s">
        <v>12</v>
      </c>
      <c r="E358" s="2" t="s">
        <v>13</v>
      </c>
      <c r="F358" s="17" t="str">
        <f>+Tabela1[[#This Row],[WK]]&amp;Tabela1[[#This Row],[PK]]&amp;Tabela1[[#This Row],[GK]]</f>
        <v>060401</v>
      </c>
      <c r="G358" s="2" t="s">
        <v>363</v>
      </c>
      <c r="H358" s="302">
        <f>TabIPW[[#This Row],[liczba mieszkańców ]]/$I$1*$H$2</f>
        <v>4.908535283857051E-5</v>
      </c>
      <c r="I358" s="27">
        <v>15422</v>
      </c>
      <c r="J358" s="302">
        <f>TabIPW[[#This Row],[liczba mieszkańców w wieku 20-64]]/$K$1*$J$2</f>
        <v>3.6171154206918173E-5</v>
      </c>
      <c r="K358" s="27">
        <v>8969</v>
      </c>
      <c r="L358" s="302">
        <f>TabIPW[[#This Row],[iloczyn liczby mieszkańców i relacji przeciętnego miesięcznego wynagrodzenia brutto 
w danym powiecie do średniej krajowej]]/$M$1*$L$2</f>
        <v>1.4436160246607222E-4</v>
      </c>
      <c r="M358" s="27">
        <v>13124.121999999999</v>
      </c>
      <c r="N358" s="302">
        <f>TabIPW[[#This Row],[liczba oddziałów w szkołach podstawowych]]/$O$1*$N$2</f>
        <v>1.0137149672033393E-4</v>
      </c>
      <c r="O358" s="27">
        <v>80</v>
      </c>
      <c r="P35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1.1943745404459358E-4</v>
      </c>
      <c r="Q358" s="27">
        <v>607</v>
      </c>
      <c r="R358" s="302">
        <f>TabIPW[[#This Row],[liczba gospodarstw domowych korzystających ze środowiskowej pomocy społecznej ]]/$S$1*$R$2</f>
        <v>8.3393143989883445E-5</v>
      </c>
      <c r="S358" s="27">
        <v>305</v>
      </c>
      <c r="T358" s="302">
        <f>TabIPW[[#This Row],[ilość wody dostarczonej i ścieków bytowych odprowadzonych siecią kanalizacyjną '[dam3']]]/$U$1*$T$2</f>
        <v>4.978269007251203E-5</v>
      </c>
      <c r="U358" s="27">
        <v>1219.9000000000001</v>
      </c>
      <c r="V358" s="302">
        <f>TabIPW[[#This Row],[iloczyn liczby mieszkańców i relacji przeciętnego miesięcznego wynagrodzenia brutto 
w danym powiecie do średniej krajowej2]]/$W$1*$V$2</f>
        <v>4.2105467385937743E-5</v>
      </c>
      <c r="W358" s="27">
        <f>TabIPW[[#This Row],[iloczyn liczby mieszkańców i relacji przeciętnego miesięcznego wynagrodzenia brutto 
w danym powiecie do średniej krajowej]]</f>
        <v>13124.121999999999</v>
      </c>
    </row>
    <row r="359" spans="1:23" x14ac:dyDescent="0.3">
      <c r="A359" s="2" t="s">
        <v>10</v>
      </c>
      <c r="B359" s="2" t="s">
        <v>23</v>
      </c>
      <c r="C359" s="2" t="s">
        <v>18</v>
      </c>
      <c r="D359" s="2" t="s">
        <v>11</v>
      </c>
      <c r="E359" s="2" t="s">
        <v>15</v>
      </c>
      <c r="F359" s="17" t="str">
        <f>+Tabela1[[#This Row],[WK]]&amp;Tabela1[[#This Row],[PK]]&amp;Tabela1[[#This Row],[GK]]</f>
        <v>060402</v>
      </c>
      <c r="G359" s="2" t="s">
        <v>364</v>
      </c>
      <c r="H359" s="302">
        <f>TabIPW[[#This Row],[liczba mieszkańców ]]/$I$1*$H$2</f>
        <v>1.4211263158099944E-5</v>
      </c>
      <c r="I359" s="27">
        <v>4465</v>
      </c>
      <c r="J359" s="302">
        <f>TabIPW[[#This Row],[liczba mieszkańców w wieku 20-64]]/$K$1*$J$2</f>
        <v>1.0590417097487693E-5</v>
      </c>
      <c r="K359" s="27">
        <v>2626</v>
      </c>
      <c r="L359" s="302">
        <f>TabIPW[[#This Row],[iloczyn liczby mieszkańców i relacji przeciętnego miesięcznego wynagrodzenia brutto 
w danym powiecie do średniej krajowej]]/$M$1*$L$2</f>
        <v>4.1795782324666876E-5</v>
      </c>
      <c r="M359" s="27">
        <v>3799.7150000000001</v>
      </c>
      <c r="N359" s="302">
        <f>TabIPW[[#This Row],[liczba oddziałów w szkołach podstawowych]]/$O$1*$N$2</f>
        <v>2.9144305307096008E-5</v>
      </c>
      <c r="O359" s="27">
        <v>23</v>
      </c>
      <c r="P35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1.790577976615818E-5</v>
      </c>
      <c r="Q359" s="27">
        <v>91</v>
      </c>
      <c r="R359" s="302">
        <f>TabIPW[[#This Row],[liczba gospodarstw domowych korzystających ze środowiskowej pomocy społecznej ]]/$S$1*$R$2</f>
        <v>3.0623056153662118E-5</v>
      </c>
      <c r="S359" s="27">
        <v>112</v>
      </c>
      <c r="T359" s="302">
        <f>TabIPW[[#This Row],[ilość wody dostarczonej i ścieków bytowych odprowadzonych siecią kanalizacyjną '[dam3']]]/$U$1*$T$2</f>
        <v>8.5290451882572439E-6</v>
      </c>
      <c r="U359" s="27">
        <v>209</v>
      </c>
      <c r="V359" s="302">
        <f>TabIPW[[#This Row],[iloczyn liczby mieszkańców i relacji przeciętnego miesięcznego wynagrodzenia brutto 
w danym powiecie do średniej krajowej2]]/$W$1*$V$2</f>
        <v>1.2190436511361174E-5</v>
      </c>
      <c r="W359" s="27">
        <f>TabIPW[[#This Row],[iloczyn liczby mieszkańców i relacji przeciętnego miesięcznego wynagrodzenia brutto 
w danym powiecie do średniej krajowej]]</f>
        <v>3799.7150000000001</v>
      </c>
    </row>
    <row r="360" spans="1:23" x14ac:dyDescent="0.3">
      <c r="A360" s="2" t="s">
        <v>10</v>
      </c>
      <c r="B360" s="2" t="s">
        <v>23</v>
      </c>
      <c r="C360" s="2" t="s">
        <v>18</v>
      </c>
      <c r="D360" s="2" t="s">
        <v>16</v>
      </c>
      <c r="E360" s="2" t="s">
        <v>15</v>
      </c>
      <c r="F360" s="17" t="str">
        <f>+Tabela1[[#This Row],[WK]]&amp;Tabela1[[#This Row],[PK]]&amp;Tabela1[[#This Row],[GK]]</f>
        <v>060403</v>
      </c>
      <c r="G360" s="2" t="s">
        <v>365</v>
      </c>
      <c r="H360" s="302">
        <f>TabIPW[[#This Row],[liczba mieszkańców ]]/$I$1*$H$2</f>
        <v>1.4755524300325049E-5</v>
      </c>
      <c r="I360" s="27">
        <v>4636</v>
      </c>
      <c r="J360" s="302">
        <f>TabIPW[[#This Row],[liczba mieszkańców w wieku 20-64]]/$K$1*$J$2</f>
        <v>1.1021938281581822E-5</v>
      </c>
      <c r="K360" s="27">
        <v>2733</v>
      </c>
      <c r="L360" s="302">
        <f>TabIPW[[#This Row],[iloczyn liczby mieszkańców i relacji przeciętnego miesięcznego wynagrodzenia brutto 
w danym powiecie do średniej krajowej]]/$M$1*$L$2</f>
        <v>4.3396471860505173E-5</v>
      </c>
      <c r="M360" s="27">
        <v>3945.2359999999999</v>
      </c>
      <c r="N360" s="302">
        <f>TabIPW[[#This Row],[liczba oddziałów w szkołach podstawowych]]/$O$1*$N$2</f>
        <v>2.0274299344066786E-5</v>
      </c>
      <c r="O360" s="27">
        <v>16</v>
      </c>
      <c r="P36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1.9676681061712285E-5</v>
      </c>
      <c r="Q360" s="27">
        <v>100</v>
      </c>
      <c r="R360" s="302">
        <f>TabIPW[[#This Row],[liczba gospodarstw domowych korzystających ze środowiskowej pomocy społecznej ]]/$S$1*$R$2</f>
        <v>3.4724358317099016E-5</v>
      </c>
      <c r="S360" s="27">
        <v>127</v>
      </c>
      <c r="T360" s="302">
        <f>TabIPW[[#This Row],[ilość wody dostarczonej i ścieków bytowych odprowadzonych siecią kanalizacyjną '[dam3']]]/$U$1*$T$2</f>
        <v>6.7620229076278725E-6</v>
      </c>
      <c r="U360" s="27">
        <v>165.7</v>
      </c>
      <c r="V360" s="302">
        <f>TabIPW[[#This Row],[iloczyn liczby mieszkańców i relacji przeciętnego miesięcznego wynagrodzenia brutto 
w danym powiecie do średniej krajowej2]]/$W$1*$V$2</f>
        <v>1.2657304292647345E-5</v>
      </c>
      <c r="W360" s="27">
        <f>TabIPW[[#This Row],[iloczyn liczby mieszkańców i relacji przeciętnego miesięcznego wynagrodzenia brutto 
w danym powiecie do średniej krajowej]]</f>
        <v>3945.2359999999999</v>
      </c>
    </row>
    <row r="361" spans="1:23" x14ac:dyDescent="0.3">
      <c r="A361" s="2" t="s">
        <v>10</v>
      </c>
      <c r="B361" s="2" t="s">
        <v>23</v>
      </c>
      <c r="C361" s="2" t="s">
        <v>18</v>
      </c>
      <c r="D361" s="2" t="s">
        <v>18</v>
      </c>
      <c r="E361" s="2" t="s">
        <v>15</v>
      </c>
      <c r="F361" s="17" t="str">
        <f>+Tabela1[[#This Row],[WK]]&amp;Tabela1[[#This Row],[PK]]&amp;Tabela1[[#This Row],[GK]]</f>
        <v>060404</v>
      </c>
      <c r="G361" s="2" t="s">
        <v>363</v>
      </c>
      <c r="H361" s="302">
        <f>TabIPW[[#This Row],[liczba mieszkańców ]]/$I$1*$H$2</f>
        <v>2.8588032628455474E-5</v>
      </c>
      <c r="I361" s="27">
        <v>8982</v>
      </c>
      <c r="J361" s="302">
        <f>TabIPW[[#This Row],[liczba mieszkańców w wieku 20-64]]/$K$1*$J$2</f>
        <v>2.1983382939225214E-5</v>
      </c>
      <c r="K361" s="27">
        <v>5451</v>
      </c>
      <c r="L361" s="302">
        <f>TabIPW[[#This Row],[iloczyn liczby mieszkańców i relacji przeciętnego miesięcznego wynagrodzenia brutto 
w danym powiecie do średniej krajowej]]/$M$1*$L$2</f>
        <v>8.4078324040348906E-5</v>
      </c>
      <c r="M361" s="27">
        <v>7643.6819999999998</v>
      </c>
      <c r="N361" s="302">
        <f>TabIPW[[#This Row],[liczba oddziałów w szkołach podstawowych]]/$O$1*$N$2</f>
        <v>7.8562909958258793E-5</v>
      </c>
      <c r="O361" s="27">
        <v>62</v>
      </c>
      <c r="P36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3.7779227638487587E-5</v>
      </c>
      <c r="Q361" s="27">
        <v>192</v>
      </c>
      <c r="R361" s="302">
        <f>TabIPW[[#This Row],[liczba gospodarstw domowych korzystających ze środowiskowej pomocy społecznej ]]/$S$1*$R$2</f>
        <v>4.2106702211285416E-5</v>
      </c>
      <c r="S361" s="27">
        <v>154</v>
      </c>
      <c r="T361" s="302">
        <f>TabIPW[[#This Row],[ilość wody dostarczonej i ścieków bytowych odprowadzonych siecią kanalizacyjną '[dam3']]]/$U$1*$T$2</f>
        <v>9.4635673643868655E-6</v>
      </c>
      <c r="U361" s="27">
        <v>231.9</v>
      </c>
      <c r="V361" s="302">
        <f>TabIPW[[#This Row],[iloczyn liczby mieszkańców i relacji przeciętnego miesięcznego wynagrodzenia brutto 
w danym powiecie do średniej krajowej2]]/$W$1*$V$2</f>
        <v>2.4522844511768432E-5</v>
      </c>
      <c r="W361" s="27">
        <f>TabIPW[[#This Row],[iloczyn liczby mieszkańców i relacji przeciętnego miesięcznego wynagrodzenia brutto 
w danym powiecie do średniej krajowej]]</f>
        <v>7643.6819999999998</v>
      </c>
    </row>
    <row r="362" spans="1:23" x14ac:dyDescent="0.3">
      <c r="A362" s="2" t="s">
        <v>10</v>
      </c>
      <c r="B362" s="2" t="s">
        <v>23</v>
      </c>
      <c r="C362" s="2" t="s">
        <v>18</v>
      </c>
      <c r="D362" s="2" t="s">
        <v>21</v>
      </c>
      <c r="E362" s="2" t="s">
        <v>15</v>
      </c>
      <c r="F362" s="17" t="str">
        <f>+Tabela1[[#This Row],[WK]]&amp;Tabela1[[#This Row],[PK]]&amp;Tabela1[[#This Row],[GK]]</f>
        <v>060405</v>
      </c>
      <c r="G362" s="2" t="s">
        <v>366</v>
      </c>
      <c r="H362" s="302">
        <f>TabIPW[[#This Row],[liczba mieszkańców ]]/$I$1*$H$2</f>
        <v>1.8921827429989736E-5</v>
      </c>
      <c r="I362" s="27">
        <v>5945</v>
      </c>
      <c r="J362" s="302">
        <f>TabIPW[[#This Row],[liczba mieszkańców w wieku 20-64]]/$K$1*$J$2</f>
        <v>1.3857072790162876E-5</v>
      </c>
      <c r="K362" s="27">
        <v>3436</v>
      </c>
      <c r="L362" s="302">
        <f>TabIPW[[#This Row],[iloczyn liczby mieszkańców i relacji przeciętnego miesięcznego wynagrodzenia brutto 
w danym powiecie do średniej krajowej]]/$M$1*$L$2</f>
        <v>5.5649703453559809E-5</v>
      </c>
      <c r="M362" s="27">
        <v>5059.1949999999997</v>
      </c>
      <c r="N362" s="302">
        <f>TabIPW[[#This Row],[liczba oddziałów w szkołach podstawowych]]/$O$1*$N$2</f>
        <v>4.4350029815146094E-5</v>
      </c>
      <c r="O362" s="27">
        <v>35</v>
      </c>
      <c r="P36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2.6957053054545833E-5</v>
      </c>
      <c r="Q362" s="27">
        <v>137</v>
      </c>
      <c r="R362" s="302">
        <f>TabIPW[[#This Row],[liczba gospodarstw domowych korzystających ze środowiskowej pomocy społecznej ]]/$S$1*$R$2</f>
        <v>2.7342014422912609E-5</v>
      </c>
      <c r="S362" s="27">
        <v>100</v>
      </c>
      <c r="T362" s="302">
        <f>TabIPW[[#This Row],[ilość wody dostarczonej i ścieków bytowych odprowadzonych siecią kanalizacyjną '[dam3']]]/$U$1*$T$2</f>
        <v>5.0806991671675935E-6</v>
      </c>
      <c r="U362" s="27">
        <v>124.5</v>
      </c>
      <c r="V362" s="302">
        <f>TabIPW[[#This Row],[iloczyn liczby mieszkańców i relacji przeciętnego miesięcznego wynagrodzenia brutto 
w danym powiecie do średniej krajowej2]]/$W$1*$V$2</f>
        <v>1.623116350728828E-5</v>
      </c>
      <c r="W362" s="27">
        <f>TabIPW[[#This Row],[iloczyn liczby mieszkańców i relacji przeciętnego miesięcznego wynagrodzenia brutto 
w danym powiecie do średniej krajowej]]</f>
        <v>5059.1949999999997</v>
      </c>
    </row>
    <row r="363" spans="1:23" x14ac:dyDescent="0.3">
      <c r="A363" s="2" t="s">
        <v>10</v>
      </c>
      <c r="B363" s="2" t="s">
        <v>23</v>
      </c>
      <c r="C363" s="2" t="s">
        <v>18</v>
      </c>
      <c r="D363" s="2" t="s">
        <v>23</v>
      </c>
      <c r="E363" s="2" t="s">
        <v>15</v>
      </c>
      <c r="F363" s="17" t="str">
        <f>+Tabela1[[#This Row],[WK]]&amp;Tabela1[[#This Row],[PK]]&amp;Tabela1[[#This Row],[GK]]</f>
        <v>060406</v>
      </c>
      <c r="G363" s="2" t="s">
        <v>367</v>
      </c>
      <c r="H363" s="302">
        <f>TabIPW[[#This Row],[liczba mieszkańców ]]/$I$1*$H$2</f>
        <v>1.1489957446974423E-5</v>
      </c>
      <c r="I363" s="27">
        <v>3610</v>
      </c>
      <c r="J363" s="302">
        <f>TabIPW[[#This Row],[liczba mieszkańców w wieku 20-64]]/$K$1*$J$2</f>
        <v>8.4086137274416749E-6</v>
      </c>
      <c r="K363" s="27">
        <v>2085</v>
      </c>
      <c r="L363" s="302">
        <f>TabIPW[[#This Row],[iloczyn liczby mieszkańców i relacji przeciętnego miesięcznego wynagrodzenia brutto 
w danym powiecie do średniej krajowej]]/$M$1*$L$2</f>
        <v>3.379233464547535E-5</v>
      </c>
      <c r="M363" s="27">
        <v>3072.11</v>
      </c>
      <c r="N363" s="302">
        <f>TabIPW[[#This Row],[liczba oddziałów w szkołach podstawowych]]/$O$1*$N$2</f>
        <v>3.0411449016100181E-5</v>
      </c>
      <c r="O363" s="27">
        <v>24</v>
      </c>
      <c r="P36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1.3183376311347232E-5</v>
      </c>
      <c r="Q363" s="27">
        <v>67</v>
      </c>
      <c r="R363" s="302">
        <f>TabIPW[[#This Row],[liczba gospodarstw domowych korzystających ze środowiskowej pomocy społecznej ]]/$S$1*$R$2</f>
        <v>2.9529375576745615E-5</v>
      </c>
      <c r="S363" s="27">
        <v>108</v>
      </c>
      <c r="T363" s="302">
        <f>TabIPW[[#This Row],[ilość wody dostarczonej i ścieków bytowych odprowadzonych siecią kanalizacyjną '[dam3']]]/$U$1*$T$2</f>
        <v>4.2400372969374535E-6</v>
      </c>
      <c r="U363" s="27">
        <v>103.9</v>
      </c>
      <c r="V363" s="302">
        <f>TabIPW[[#This Row],[iloczyn liczby mieszkańców i relacji przeciętnego miesięcznego wynagrodzenia brutto 
w danym powiecie do średniej krajowej2]]/$W$1*$V$2</f>
        <v>9.8560976049303113E-6</v>
      </c>
      <c r="W363" s="27">
        <f>TabIPW[[#This Row],[iloczyn liczby mieszkańców i relacji przeciętnego miesięcznego wynagrodzenia brutto 
w danym powiecie do średniej krajowej]]</f>
        <v>3072.11</v>
      </c>
    </row>
    <row r="364" spans="1:23" x14ac:dyDescent="0.3">
      <c r="A364" s="2" t="s">
        <v>10</v>
      </c>
      <c r="B364" s="2" t="s">
        <v>23</v>
      </c>
      <c r="C364" s="2" t="s">
        <v>18</v>
      </c>
      <c r="D364" s="2" t="s">
        <v>30</v>
      </c>
      <c r="E364" s="2" t="s">
        <v>15</v>
      </c>
      <c r="F364" s="17" t="str">
        <f>+Tabela1[[#This Row],[WK]]&amp;Tabela1[[#This Row],[PK]]&amp;Tabela1[[#This Row],[GK]]</f>
        <v>060407</v>
      </c>
      <c r="G364" s="2" t="s">
        <v>368</v>
      </c>
      <c r="H364" s="302">
        <f>TabIPW[[#This Row],[liczba mieszkańców ]]/$I$1*$H$2</f>
        <v>1.2365231213710702E-5</v>
      </c>
      <c r="I364" s="27">
        <v>3885</v>
      </c>
      <c r="J364" s="302">
        <f>TabIPW[[#This Row],[liczba mieszkańców w wieku 20-64]]/$K$1*$J$2</f>
        <v>9.1022739486023319E-6</v>
      </c>
      <c r="K364" s="27">
        <v>2257</v>
      </c>
      <c r="L364" s="302">
        <f>TabIPW[[#This Row],[iloczyn liczby mieszkańców i relacji przeciętnego miesięcznego wynagrodzenia brutto 
w danym powiecie do średniej krajowej]]/$M$1*$L$2</f>
        <v>3.6366542963343967E-5</v>
      </c>
      <c r="M364" s="27">
        <v>3306.1350000000002</v>
      </c>
      <c r="N364" s="302">
        <f>TabIPW[[#This Row],[liczba oddziałów w szkołach podstawowych]]/$O$1*$N$2</f>
        <v>2.0274299344066786E-5</v>
      </c>
      <c r="O364" s="27">
        <v>16</v>
      </c>
      <c r="P36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1.6331645281221197E-5</v>
      </c>
      <c r="Q364" s="27">
        <v>83</v>
      </c>
      <c r="R364" s="302">
        <f>TabIPW[[#This Row],[liczba gospodarstw domowych korzystających ze środowiskowej pomocy społecznej ]]/$S$1*$R$2</f>
        <v>2.4060972692163095E-5</v>
      </c>
      <c r="S364" s="27">
        <v>88</v>
      </c>
      <c r="T364" s="302">
        <f>TabIPW[[#This Row],[ilość wody dostarczonej i ścieków bytowych odprowadzonych siecią kanalizacyjną '[dam3']]]/$U$1*$T$2</f>
        <v>3.0239342031093872E-6</v>
      </c>
      <c r="U364" s="27">
        <v>74.100000000000009</v>
      </c>
      <c r="V364" s="302">
        <f>TabIPW[[#This Row],[iloczyn liczby mieszkańców i relacji przeciętnego miesięcznego wynagrodzenia brutto 
w danym powiecie do średniej krajowej2]]/$W$1*$V$2</f>
        <v>1.0606908364308659E-5</v>
      </c>
      <c r="W364" s="27">
        <f>TabIPW[[#This Row],[iloczyn liczby mieszkańców i relacji przeciętnego miesięcznego wynagrodzenia brutto 
w danym powiecie do średniej krajowej]]</f>
        <v>3306.1350000000002</v>
      </c>
    </row>
    <row r="365" spans="1:23" x14ac:dyDescent="0.3">
      <c r="A365" s="2" t="s">
        <v>10</v>
      </c>
      <c r="B365" s="2" t="s">
        <v>23</v>
      </c>
      <c r="C365" s="2" t="s">
        <v>18</v>
      </c>
      <c r="D365" s="2" t="s">
        <v>54</v>
      </c>
      <c r="E365" s="2" t="s">
        <v>15</v>
      </c>
      <c r="F365" s="17" t="str">
        <f>+Tabela1[[#This Row],[WK]]&amp;Tabela1[[#This Row],[PK]]&amp;Tabela1[[#This Row],[GK]]</f>
        <v>060408</v>
      </c>
      <c r="G365" s="2" t="s">
        <v>369</v>
      </c>
      <c r="H365" s="302">
        <f>TabIPW[[#This Row],[liczba mieszkańców ]]/$I$1*$H$2</f>
        <v>2.5799887829688275E-5</v>
      </c>
      <c r="I365" s="27">
        <v>8106</v>
      </c>
      <c r="J365" s="302">
        <f>TabIPW[[#This Row],[liczba mieszkańców w wieku 20-64]]/$K$1*$J$2</f>
        <v>1.9370058385085065E-5</v>
      </c>
      <c r="K365" s="27">
        <v>4803</v>
      </c>
      <c r="L365" s="302">
        <f>TabIPW[[#This Row],[iloczyn liczby mieszkańców i relacji przeciętnego miesięcznego wynagrodzenia brutto 
w danym powiecie do średniej krajowej]]/$M$1*$L$2</f>
        <v>7.5878300453247413E-5</v>
      </c>
      <c r="M365" s="27">
        <v>6898.2060000000001</v>
      </c>
      <c r="N365" s="302">
        <f>TabIPW[[#This Row],[liczba oddziałów w szkołach podstawowych]]/$O$1*$N$2</f>
        <v>6.5891472868217059E-5</v>
      </c>
      <c r="O365" s="27">
        <v>52</v>
      </c>
      <c r="P36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3.4630958668613622E-5</v>
      </c>
      <c r="Q365" s="27">
        <v>176</v>
      </c>
      <c r="R365" s="302">
        <f>TabIPW[[#This Row],[liczba gospodarstw domowych korzystających ze środowiskowej pomocy społecznej ]]/$S$1*$R$2</f>
        <v>3.1443316586349499E-5</v>
      </c>
      <c r="S365" s="27">
        <v>115</v>
      </c>
      <c r="T365" s="302">
        <f>TabIPW[[#This Row],[ilość wody dostarczonej i ścieków bytowych odprowadzonych siecią kanalizacyjną '[dam3']]]/$U$1*$T$2</f>
        <v>1.0940846961587405E-5</v>
      </c>
      <c r="U365" s="27">
        <v>268.10000000000002</v>
      </c>
      <c r="V365" s="302">
        <f>TabIPW[[#This Row],[iloczyn liczby mieszkańców i relacji przeciętnego miesięcznego wynagrodzenia brutto 
w danym powiecie do średniej krajowej2]]/$W$1*$V$2</f>
        <v>2.2131170965530499E-5</v>
      </c>
      <c r="W365" s="27">
        <f>TabIPW[[#This Row],[iloczyn liczby mieszkańców i relacji przeciętnego miesięcznego wynagrodzenia brutto 
w danym powiecie do średniej krajowej]]</f>
        <v>6898.2060000000001</v>
      </c>
    </row>
    <row r="366" spans="1:23" x14ac:dyDescent="0.3">
      <c r="A366" s="2" t="s">
        <v>10</v>
      </c>
      <c r="B366" s="2" t="s">
        <v>23</v>
      </c>
      <c r="C366" s="2" t="s">
        <v>21</v>
      </c>
      <c r="D366" s="2" t="s">
        <v>12</v>
      </c>
      <c r="E366" s="2" t="s">
        <v>15</v>
      </c>
      <c r="F366" s="17" t="str">
        <f>+Tabela1[[#This Row],[WK]]&amp;Tabela1[[#This Row],[PK]]&amp;Tabela1[[#This Row],[GK]]</f>
        <v>060501</v>
      </c>
      <c r="G366" s="2" t="s">
        <v>370</v>
      </c>
      <c r="H366" s="302">
        <f>TabIPW[[#This Row],[liczba mieszkańców ]]/$I$1*$H$2</f>
        <v>9.6152801793101761E-6</v>
      </c>
      <c r="I366" s="27">
        <v>3021</v>
      </c>
      <c r="J366" s="302">
        <f>TabIPW[[#This Row],[liczba mieszkańców w wieku 20-64]]/$K$1*$J$2</f>
        <v>7.4205512031139969E-6</v>
      </c>
      <c r="K366" s="27">
        <v>1840</v>
      </c>
      <c r="L366" s="302">
        <f>TabIPW[[#This Row],[iloczyn liczby mieszkańców i relacji przeciętnego miesięcznego wynagrodzenia brutto 
w danym powiecie do średniej krajowej]]/$M$1*$L$2</f>
        <v>2.8444999162519487E-5</v>
      </c>
      <c r="M366" s="27">
        <v>2585.9759999999997</v>
      </c>
      <c r="N366" s="302">
        <f>TabIPW[[#This Row],[liczba oddziałów w szkołach podstawowych]]/$O$1*$N$2</f>
        <v>1.9007155635062614E-5</v>
      </c>
      <c r="O366" s="27">
        <v>15</v>
      </c>
      <c r="P36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1.8299313387392428E-5</v>
      </c>
      <c r="Q366" s="27">
        <v>93</v>
      </c>
      <c r="R366" s="302">
        <f>TabIPW[[#This Row],[liczba gospodarstw domowych korzystających ze środowiskowej pomocy społecznej ]]/$S$1*$R$2</f>
        <v>9.2962849037902862E-6</v>
      </c>
      <c r="S366" s="27">
        <v>34</v>
      </c>
      <c r="T366" s="302">
        <f>TabIPW[[#This Row],[ilość wody dostarczonej i ścieków bytowych odprowadzonych siecią kanalizacyjną '[dam3']]]/$U$1*$T$2</f>
        <v>4.7093388264348616E-6</v>
      </c>
      <c r="U366" s="27">
        <v>115.4</v>
      </c>
      <c r="V366" s="302">
        <f>TabIPW[[#This Row],[iloczyn liczby mieszkańców i relacji przeciętnego miesięcznego wynagrodzenia brutto 
w danym powiecie do średniej krajowej2]]/$W$1*$V$2</f>
        <v>8.2964580890681836E-6</v>
      </c>
      <c r="W366" s="27">
        <f>TabIPW[[#This Row],[iloczyn liczby mieszkańców i relacji przeciętnego miesięcznego wynagrodzenia brutto 
w danym powiecie do średniej krajowej]]</f>
        <v>2585.9759999999997</v>
      </c>
    </row>
    <row r="367" spans="1:23" x14ac:dyDescent="0.3">
      <c r="A367" s="2" t="s">
        <v>10</v>
      </c>
      <c r="B367" s="2" t="s">
        <v>23</v>
      </c>
      <c r="C367" s="2" t="s">
        <v>21</v>
      </c>
      <c r="D367" s="2" t="s">
        <v>11</v>
      </c>
      <c r="E367" s="2" t="s">
        <v>15</v>
      </c>
      <c r="F367" s="17" t="str">
        <f>+Tabela1[[#This Row],[WK]]&amp;Tabela1[[#This Row],[PK]]&amp;Tabela1[[#This Row],[GK]]</f>
        <v>060502</v>
      </c>
      <c r="G367" s="2" t="s">
        <v>371</v>
      </c>
      <c r="H367" s="302">
        <f>TabIPW[[#This Row],[liczba mieszkańców ]]/$I$1*$H$2</f>
        <v>8.2403046621099126E-6</v>
      </c>
      <c r="I367" s="27">
        <v>2589</v>
      </c>
      <c r="J367" s="302">
        <f>TabIPW[[#This Row],[liczba mieszkańców w wieku 20-64]]/$K$1*$J$2</f>
        <v>5.9888687699045025E-6</v>
      </c>
      <c r="K367" s="27">
        <v>1485</v>
      </c>
      <c r="L367" s="302">
        <f>TabIPW[[#This Row],[iloczyn liczby mieszkańców i relacji przeciętnego miesięcznego wynagrodzenia brutto 
w danym powiecie do średniej krajowej]]/$M$1*$L$2</f>
        <v>2.4377392529547485E-5</v>
      </c>
      <c r="M367" s="27">
        <v>2216.1839999999997</v>
      </c>
      <c r="N367" s="302">
        <f>TabIPW[[#This Row],[liczba oddziałów w szkołach podstawowych]]/$O$1*$N$2</f>
        <v>2.7877161598091832E-5</v>
      </c>
      <c r="O367" s="27">
        <v>22</v>
      </c>
      <c r="P36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1.4363977175049969E-5</v>
      </c>
      <c r="Q367" s="27">
        <v>73</v>
      </c>
      <c r="R367" s="302">
        <f>TabIPW[[#This Row],[liczba gospodarstw domowych korzystających ze środowiskowej pomocy społecznej ]]/$S$1*$R$2</f>
        <v>8.7494446153320346E-6</v>
      </c>
      <c r="S367" s="27">
        <v>32</v>
      </c>
      <c r="T367" s="302">
        <f>TabIPW[[#This Row],[ilość wody dostarczonej i ścieków bytowych odprowadzonych siecią kanalizacyjną '[dam3']]]/$U$1*$T$2</f>
        <v>3.8401107761483578E-6</v>
      </c>
      <c r="U367" s="27">
        <v>94.1</v>
      </c>
      <c r="V367" s="302">
        <f>TabIPW[[#This Row],[iloczyn liczby mieszkańców i relacji przeciętnego miesięcznego wynagrodzenia brutto 
w danym powiecie do średniej krajowej2]]/$W$1*$V$2</f>
        <v>7.1100728211180174E-6</v>
      </c>
      <c r="W367" s="27">
        <f>TabIPW[[#This Row],[iloczyn liczby mieszkańców i relacji przeciętnego miesięcznego wynagrodzenia brutto 
w danym powiecie do średniej krajowej]]</f>
        <v>2216.1839999999997</v>
      </c>
    </row>
    <row r="368" spans="1:23" x14ac:dyDescent="0.3">
      <c r="A368" s="2" t="s">
        <v>10</v>
      </c>
      <c r="B368" s="2" t="s">
        <v>23</v>
      </c>
      <c r="C368" s="2" t="s">
        <v>21</v>
      </c>
      <c r="D368" s="2" t="s">
        <v>16</v>
      </c>
      <c r="E368" s="2" t="s">
        <v>15</v>
      </c>
      <c r="F368" s="17" t="str">
        <f>+Tabela1[[#This Row],[WK]]&amp;Tabela1[[#This Row],[PK]]&amp;Tabela1[[#This Row],[GK]]</f>
        <v>060503</v>
      </c>
      <c r="G368" s="2" t="s">
        <v>372</v>
      </c>
      <c r="H368" s="302">
        <f>TabIPW[[#This Row],[liczba mieszkańców ]]/$I$1*$H$2</f>
        <v>1.8339372523397958E-5</v>
      </c>
      <c r="I368" s="27">
        <v>5762</v>
      </c>
      <c r="J368" s="302">
        <f>TabIPW[[#This Row],[liczba mieszkańców w wieku 20-64]]/$K$1*$J$2</f>
        <v>1.3695756459660398E-5</v>
      </c>
      <c r="K368" s="27">
        <v>3396</v>
      </c>
      <c r="L368" s="302">
        <f>TabIPW[[#This Row],[iloczyn liczby mieszkańców i relacji przeciętnego miesięcznego wynagrodzenia brutto 
w danym powiecie do średniej krajowej]]/$M$1*$L$2</f>
        <v>5.4253586618483048E-5</v>
      </c>
      <c r="M368" s="27">
        <v>4932.2719999999999</v>
      </c>
      <c r="N368" s="302">
        <f>TabIPW[[#This Row],[liczba oddziałów w szkołach podstawowych]]/$O$1*$N$2</f>
        <v>3.9281454979129396E-5</v>
      </c>
      <c r="O368" s="27">
        <v>31</v>
      </c>
      <c r="P36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3.4630958668613622E-5</v>
      </c>
      <c r="Q368" s="27">
        <v>176</v>
      </c>
      <c r="R368" s="302">
        <f>TabIPW[[#This Row],[liczba gospodarstw domowych korzystających ze środowiskowej pomocy społecznej ]]/$S$1*$R$2</f>
        <v>4.4567483509347545E-5</v>
      </c>
      <c r="S368" s="27">
        <v>163</v>
      </c>
      <c r="T368" s="302">
        <f>TabIPW[[#This Row],[ilość wody dostarczonej i ścieków bytowych odprowadzonych siecią kanalizacyjną '[dam3']]]/$U$1*$T$2</f>
        <v>4.8970594382338248E-6</v>
      </c>
      <c r="U368" s="27">
        <v>120</v>
      </c>
      <c r="V368" s="302">
        <f>TabIPW[[#This Row],[iloczyn liczby mieszkańców i relacji przeciętnego miesięcznego wynagrodzenia brutto 
w danym powiecie do średniej krajowej2]]/$W$1*$V$2</f>
        <v>1.5823962763724223E-5</v>
      </c>
      <c r="W368" s="27">
        <f>TabIPW[[#This Row],[iloczyn liczby mieszkańców i relacji przeciętnego miesięcznego wynagrodzenia brutto 
w danym powiecie do średniej krajowej]]</f>
        <v>4932.2719999999999</v>
      </c>
    </row>
    <row r="369" spans="1:23" x14ac:dyDescent="0.3">
      <c r="A369" s="2" t="s">
        <v>10</v>
      </c>
      <c r="B369" s="2" t="s">
        <v>23</v>
      </c>
      <c r="C369" s="2" t="s">
        <v>21</v>
      </c>
      <c r="D369" s="2" t="s">
        <v>18</v>
      </c>
      <c r="E369" s="2" t="s">
        <v>15</v>
      </c>
      <c r="F369" s="17" t="str">
        <f>+Tabela1[[#This Row],[WK]]&amp;Tabela1[[#This Row],[PK]]&amp;Tabela1[[#This Row],[GK]]</f>
        <v>060504</v>
      </c>
      <c r="G369" s="2" t="s">
        <v>373</v>
      </c>
      <c r="H369" s="302">
        <f>TabIPW[[#This Row],[liczba mieszkańców ]]/$I$1*$H$2</f>
        <v>1.7050332976022712E-5</v>
      </c>
      <c r="I369" s="27">
        <v>5357</v>
      </c>
      <c r="J369" s="302">
        <f>TabIPW[[#This Row],[liczba mieszkańców w wieku 20-64]]/$K$1*$J$2</f>
        <v>1.2655266127919413E-5</v>
      </c>
      <c r="K369" s="27">
        <v>3138</v>
      </c>
      <c r="L369" s="302">
        <f>TabIPW[[#This Row],[iloczyn liczby mieszkańców i relacji przeciętnego miesięcznego wynagrodzenia brutto 
w danym powiecie do średniej krajowej]]/$M$1*$L$2</f>
        <v>5.04402054000718E-5</v>
      </c>
      <c r="M369" s="27">
        <v>4585.5919999999996</v>
      </c>
      <c r="N369" s="302">
        <f>TabIPW[[#This Row],[liczba oddziałów w szkołach podstawowych]]/$O$1*$N$2</f>
        <v>4.561717352415027E-5</v>
      </c>
      <c r="O369" s="27">
        <v>36</v>
      </c>
      <c r="P36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2.1250815546649268E-5</v>
      </c>
      <c r="Q369" s="27">
        <v>108</v>
      </c>
      <c r="R369" s="302">
        <f>TabIPW[[#This Row],[liczba gospodarstw domowych korzystających ze środowiskowej pomocy społecznej ]]/$S$1*$R$2</f>
        <v>3.0896476297891248E-5</v>
      </c>
      <c r="S369" s="27">
        <v>113</v>
      </c>
      <c r="T369" s="302">
        <f>TabIPW[[#This Row],[ilość wody dostarczonej i ścieków bytowych odprowadzonych siecią kanalizacyjną '[dam3']]]/$U$1*$T$2</f>
        <v>2.6036032679943168E-6</v>
      </c>
      <c r="U369" s="27">
        <v>63.8</v>
      </c>
      <c r="V369" s="302">
        <f>TabIPW[[#This Row],[iloczyn liczby mieszkańców i relacji przeciętnego miesięcznego wynagrodzenia brutto 
w danym powiecie do średniej krajowej2]]/$W$1*$V$2</f>
        <v>1.4711726575020943E-5</v>
      </c>
      <c r="W369" s="27">
        <f>TabIPW[[#This Row],[iloczyn liczby mieszkańców i relacji przeciętnego miesięcznego wynagrodzenia brutto 
w danym powiecie do średniej krajowej]]</f>
        <v>4585.5919999999996</v>
      </c>
    </row>
    <row r="370" spans="1:23" x14ac:dyDescent="0.3">
      <c r="A370" s="2" t="s">
        <v>10</v>
      </c>
      <c r="B370" s="2" t="s">
        <v>23</v>
      </c>
      <c r="C370" s="2" t="s">
        <v>21</v>
      </c>
      <c r="D370" s="2" t="s">
        <v>21</v>
      </c>
      <c r="E370" s="2" t="s">
        <v>19</v>
      </c>
      <c r="F370" s="17" t="str">
        <f>+Tabela1[[#This Row],[WK]]&amp;Tabela1[[#This Row],[PK]]&amp;Tabela1[[#This Row],[GK]]</f>
        <v>060505</v>
      </c>
      <c r="G370" s="2" t="s">
        <v>374</v>
      </c>
      <c r="H370" s="302">
        <f>TabIPW[[#This Row],[liczba mieszkańców ]]/$I$1*$H$2</f>
        <v>4.5192771686866985E-5</v>
      </c>
      <c r="I370" s="27">
        <v>14199</v>
      </c>
      <c r="J370" s="302">
        <f>TabIPW[[#This Row],[liczba mieszkańców w wieku 20-64]]/$K$1*$J$2</f>
        <v>3.3400546230538108E-5</v>
      </c>
      <c r="K370" s="27">
        <v>8282</v>
      </c>
      <c r="L370" s="302">
        <f>TabIPW[[#This Row],[iloczyn liczby mieszkańców i relacji przeciętnego miesięcznego wynagrodzenia brutto 
w danym powiecie do średniej krajowej]]/$M$1*$L$2</f>
        <v>1.3369432079067005E-4</v>
      </c>
      <c r="M370" s="27">
        <v>12154.343999999999</v>
      </c>
      <c r="N370" s="302">
        <f>TabIPW[[#This Row],[liczba oddziałów w szkołach podstawowych]]/$O$1*$N$2</f>
        <v>7.4761478831246285E-5</v>
      </c>
      <c r="O370" s="27">
        <v>59</v>
      </c>
      <c r="P37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1.0448317643769225E-4</v>
      </c>
      <c r="Q370" s="27">
        <v>531</v>
      </c>
      <c r="R370" s="302">
        <f>TabIPW[[#This Row],[liczba gospodarstw domowych korzystających ze środowiskowej pomocy społecznej ]]/$S$1*$R$2</f>
        <v>1.0499333538398441E-4</v>
      </c>
      <c r="S370" s="27">
        <v>384</v>
      </c>
      <c r="T370" s="302">
        <f>TabIPW[[#This Row],[ilość wody dostarczonej i ścieków bytowych odprowadzonych siecią kanalizacyjną '[dam3']]]/$U$1*$T$2</f>
        <v>3.5862798619332378E-5</v>
      </c>
      <c r="U370" s="27">
        <v>878.8</v>
      </c>
      <c r="V370" s="302">
        <f>TabIPW[[#This Row],[iloczyn liczby mieszkańców i relacji przeciętnego miesięcznego wynagrodzenia brutto 
w danym powiecie do średniej krajowej2]]/$W$1*$V$2</f>
        <v>3.8994176897278773E-5</v>
      </c>
      <c r="W370" s="27">
        <f>TabIPW[[#This Row],[iloczyn liczby mieszkańców i relacji przeciętnego miesięcznego wynagrodzenia brutto 
w danym powiecie do średniej krajowej]]</f>
        <v>12154.343999999999</v>
      </c>
    </row>
    <row r="371" spans="1:23" x14ac:dyDescent="0.3">
      <c r="A371" s="2" t="s">
        <v>10</v>
      </c>
      <c r="B371" s="2" t="s">
        <v>23</v>
      </c>
      <c r="C371" s="2" t="s">
        <v>21</v>
      </c>
      <c r="D371" s="2" t="s">
        <v>23</v>
      </c>
      <c r="E371" s="2" t="s">
        <v>19</v>
      </c>
      <c r="F371" s="17" t="str">
        <f>+Tabela1[[#This Row],[WK]]&amp;Tabela1[[#This Row],[PK]]&amp;Tabela1[[#This Row],[GK]]</f>
        <v>060506</v>
      </c>
      <c r="G371" s="2" t="s">
        <v>375</v>
      </c>
      <c r="H371" s="302">
        <f>TabIPW[[#This Row],[liczba mieszkańców ]]/$I$1*$H$2</f>
        <v>2.0853795344203995E-5</v>
      </c>
      <c r="I371" s="27">
        <v>6552</v>
      </c>
      <c r="J371" s="302">
        <f>TabIPW[[#This Row],[liczba mieszkańców w wieku 20-64]]/$K$1*$J$2</f>
        <v>1.6167929224610878E-5</v>
      </c>
      <c r="K371" s="27">
        <v>4009</v>
      </c>
      <c r="L371" s="302">
        <f>TabIPW[[#This Row],[iloczyn liczby mieszkańców i relacji przeciętnego miesięcznego wynagrodzenia brutto 
w danym powiecie do średniej krajowej]]/$M$1*$L$2</f>
        <v>6.16920339334087E-5</v>
      </c>
      <c r="M371" s="27">
        <v>5608.5119999999997</v>
      </c>
      <c r="N371" s="302">
        <f>TabIPW[[#This Row],[liczba oddziałów w szkołach podstawowych]]/$O$1*$N$2</f>
        <v>3.9281454979129396E-5</v>
      </c>
      <c r="O371" s="27">
        <v>31</v>
      </c>
      <c r="P37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3.8566294880956082E-5</v>
      </c>
      <c r="Q371" s="27">
        <v>196</v>
      </c>
      <c r="R371" s="302">
        <f>TabIPW[[#This Row],[liczba gospodarstw domowych korzystających ze środowiskowej pomocy społecznej ]]/$S$1*$R$2</f>
        <v>1.9686250384497079E-5</v>
      </c>
      <c r="S371" s="27">
        <v>72</v>
      </c>
      <c r="T371" s="302">
        <f>TabIPW[[#This Row],[ilość wody dostarczonej i ścieków bytowych odprowadzonych siecią kanalizacyjną '[dam3']]]/$U$1*$T$2</f>
        <v>1.0651104278158569E-5</v>
      </c>
      <c r="U371" s="27">
        <v>261</v>
      </c>
      <c r="V371" s="302">
        <f>TabIPW[[#This Row],[iloczyn liczby mieszkańców i relacji przeciętnego miesięcznego wynagrodzenia brutto 
w danym powiecie do średniej krajowej2]]/$W$1*$V$2</f>
        <v>1.7993509897244204E-5</v>
      </c>
      <c r="W371" s="27">
        <f>TabIPW[[#This Row],[iloczyn liczby mieszkańców i relacji przeciętnego miesięcznego wynagrodzenia brutto 
w danym powiecie do średniej krajowej]]</f>
        <v>5608.5119999999997</v>
      </c>
    </row>
    <row r="372" spans="1:23" x14ac:dyDescent="0.3">
      <c r="A372" s="2" t="s">
        <v>10</v>
      </c>
      <c r="B372" s="2" t="s">
        <v>23</v>
      </c>
      <c r="C372" s="2" t="s">
        <v>21</v>
      </c>
      <c r="D372" s="2" t="s">
        <v>30</v>
      </c>
      <c r="E372" s="2" t="s">
        <v>15</v>
      </c>
      <c r="F372" s="17" t="str">
        <f>+Tabela1[[#This Row],[WK]]&amp;Tabela1[[#This Row],[PK]]&amp;Tabela1[[#This Row],[GK]]</f>
        <v>060507</v>
      </c>
      <c r="G372" s="2" t="s">
        <v>376</v>
      </c>
      <c r="H372" s="302">
        <f>TabIPW[[#This Row],[liczba mieszkańców ]]/$I$1*$H$2</f>
        <v>1.3998014640386014E-5</v>
      </c>
      <c r="I372" s="27">
        <v>4398</v>
      </c>
      <c r="J372" s="302">
        <f>TabIPW[[#This Row],[liczba mieszkańców w wieku 20-64]]/$K$1*$J$2</f>
        <v>1.0574285464437445E-5</v>
      </c>
      <c r="K372" s="27">
        <v>2622</v>
      </c>
      <c r="L372" s="302">
        <f>TabIPW[[#This Row],[iloczyn liczby mieszkańców i relacji przeciętnego miesięcznego wynagrodzenia brutto 
w danym powiecie do średniej krajowej]]/$M$1*$L$2</f>
        <v>4.1410495305117746E-5</v>
      </c>
      <c r="M372" s="27">
        <v>3764.6880000000001</v>
      </c>
      <c r="N372" s="302">
        <f>TabIPW[[#This Row],[liczba oddziałów w szkołach podstawowych]]/$O$1*$N$2</f>
        <v>3.0411449016100181E-5</v>
      </c>
      <c r="O372" s="27">
        <v>24</v>
      </c>
      <c r="P37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2.4989384948374606E-5</v>
      </c>
      <c r="Q372" s="27">
        <v>127</v>
      </c>
      <c r="R372" s="302">
        <f>TabIPW[[#This Row],[liczba gospodarstw domowych korzystających ze środowiskowej pomocy społecznej ]]/$S$1*$R$2</f>
        <v>3.116989644212037E-5</v>
      </c>
      <c r="S372" s="27">
        <v>114</v>
      </c>
      <c r="T372" s="302">
        <f>TabIPW[[#This Row],[ilość wody dostarczonej i ścieków bytowych odprowadzonych siecią kanalizacyjną '[dam3']]]/$U$1*$T$2</f>
        <v>5.9050375059369533E-6</v>
      </c>
      <c r="U372" s="27">
        <v>144.69999999999999</v>
      </c>
      <c r="V372" s="302">
        <f>TabIPW[[#This Row],[iloczyn liczby mieszkańców i relacji przeciętnego miesięcznego wynagrodzenia brutto 
w danym powiecie do średniej krajowej2]]/$W$1*$V$2</f>
        <v>1.2078061130659346E-5</v>
      </c>
      <c r="W372" s="27">
        <f>TabIPW[[#This Row],[iloczyn liczby mieszkańców i relacji przeciętnego miesięcznego wynagrodzenia brutto 
w danym powiecie do średniej krajowej]]</f>
        <v>3764.6880000000001</v>
      </c>
    </row>
    <row r="373" spans="1:23" x14ac:dyDescent="0.3">
      <c r="A373" s="2" t="s">
        <v>10</v>
      </c>
      <c r="B373" s="2" t="s">
        <v>23</v>
      </c>
      <c r="C373" s="2" t="s">
        <v>23</v>
      </c>
      <c r="D373" s="2" t="s">
        <v>12</v>
      </c>
      <c r="E373" s="2" t="s">
        <v>13</v>
      </c>
      <c r="F373" s="17" t="str">
        <f>+Tabela1[[#This Row],[WK]]&amp;Tabela1[[#This Row],[PK]]&amp;Tabela1[[#This Row],[GK]]</f>
        <v>060601</v>
      </c>
      <c r="G373" s="2" t="s">
        <v>377</v>
      </c>
      <c r="H373" s="302">
        <f>TabIPW[[#This Row],[liczba mieszkańców ]]/$I$1*$H$2</f>
        <v>5.3630410798204725E-5</v>
      </c>
      <c r="I373" s="27">
        <v>16850</v>
      </c>
      <c r="J373" s="302">
        <f>TabIPW[[#This Row],[liczba mieszkańców w wieku 20-64]]/$K$1*$J$2</f>
        <v>3.7659297355803534E-5</v>
      </c>
      <c r="K373" s="27">
        <v>9338</v>
      </c>
      <c r="L373" s="302">
        <f>TabIPW[[#This Row],[iloczyn liczby mieszkańców i relacji przeciętnego miesięcznego wynagrodzenia brutto 
w danym powiecie do średniej krajowej]]/$M$1*$L$2</f>
        <v>1.5717272860746136E-4</v>
      </c>
      <c r="M373" s="27">
        <v>14288.8</v>
      </c>
      <c r="N373" s="302">
        <f>TabIPW[[#This Row],[liczba oddziałów w szkołach podstawowych]]/$O$1*$N$2</f>
        <v>1.2924865831842578E-4</v>
      </c>
      <c r="O373" s="27">
        <v>102</v>
      </c>
      <c r="P37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1.3025962862853532E-4</v>
      </c>
      <c r="Q373" s="27">
        <v>662</v>
      </c>
      <c r="R373" s="302">
        <f>TabIPW[[#This Row],[liczba gospodarstw domowych korzystających ze środowiskowej pomocy społecznej ]]/$S$1*$R$2</f>
        <v>1.0471991523975529E-4</v>
      </c>
      <c r="S373" s="27">
        <v>383</v>
      </c>
      <c r="T373" s="302">
        <f>TabIPW[[#This Row],[ilość wody dostarczonej i ścieków bytowych odprowadzonych siecią kanalizacyjną '[dam3']]]/$U$1*$T$2</f>
        <v>5.0513168105381905E-5</v>
      </c>
      <c r="U373" s="27">
        <v>1237.8</v>
      </c>
      <c r="V373" s="302">
        <f>TabIPW[[#This Row],[iloczyn liczby mieszkańców i relacji przeciętnego miesięcznego wynagrodzenia brutto 
w danym powiecie do średniej krajowej2]]/$W$1*$V$2</f>
        <v>4.5842045843842895E-5</v>
      </c>
      <c r="W373" s="27">
        <f>TabIPW[[#This Row],[iloczyn liczby mieszkańców i relacji przeciętnego miesięcznego wynagrodzenia brutto 
w danym powiecie do średniej krajowej]]</f>
        <v>14288.8</v>
      </c>
    </row>
    <row r="374" spans="1:23" x14ac:dyDescent="0.3">
      <c r="A374" s="2" t="s">
        <v>10</v>
      </c>
      <c r="B374" s="2" t="s">
        <v>23</v>
      </c>
      <c r="C374" s="2" t="s">
        <v>23</v>
      </c>
      <c r="D374" s="2" t="s">
        <v>11</v>
      </c>
      <c r="E374" s="2" t="s">
        <v>15</v>
      </c>
      <c r="F374" s="17" t="str">
        <f>+Tabela1[[#This Row],[WK]]&amp;Tabela1[[#This Row],[PK]]&amp;Tabela1[[#This Row],[GK]]</f>
        <v>060602</v>
      </c>
      <c r="G374" s="2" t="s">
        <v>378</v>
      </c>
      <c r="H374" s="302">
        <f>TabIPW[[#This Row],[liczba mieszkańców ]]/$I$1*$H$2</f>
        <v>1.3915261484258221E-5</v>
      </c>
      <c r="I374" s="27">
        <v>4372</v>
      </c>
      <c r="J374" s="302">
        <f>TabIPW[[#This Row],[liczba mieszkańców w wieku 20-64]]/$K$1*$J$2</f>
        <v>1.0582351280962568E-5</v>
      </c>
      <c r="K374" s="27">
        <v>2624</v>
      </c>
      <c r="L374" s="302">
        <f>TabIPW[[#This Row],[iloczyn liczby mieszkańców i relacji przeciętnego miesięcznego wynagrodzenia brutto 
w danym powiecie do średniej krajowej]]/$M$1*$L$2</f>
        <v>4.0780959612570977E-5</v>
      </c>
      <c r="M374" s="27">
        <v>3707.4559999999997</v>
      </c>
      <c r="N374" s="302">
        <f>TabIPW[[#This Row],[liczba oddziałów w szkołach podstawowych]]/$O$1*$N$2</f>
        <v>2.661001788908766E-5</v>
      </c>
      <c r="O374" s="27">
        <v>21</v>
      </c>
      <c r="P37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2.7547353486397199E-5</v>
      </c>
      <c r="Q374" s="27">
        <v>140</v>
      </c>
      <c r="R374" s="302">
        <f>TabIPW[[#This Row],[liczba gospodarstw domowych korzystających ze środowiskowej pomocy społecznej ]]/$S$1*$R$2</f>
        <v>2.5428073413308725E-5</v>
      </c>
      <c r="S374" s="27">
        <v>93</v>
      </c>
      <c r="T374" s="302">
        <f>TabIPW[[#This Row],[ilość wody dostarczonej i ścieków bytowych odprowadzonych siecią kanalizacyjną '[dam3']]]/$U$1*$T$2</f>
        <v>9.7981997593328443E-6</v>
      </c>
      <c r="U374" s="27">
        <v>240.1</v>
      </c>
      <c r="V374" s="302">
        <f>TabIPW[[#This Row],[iloczyn liczby mieszkańców i relacji przeciętnego miesięcznego wynagrodzenia brutto 
w danym powiecie do średniej krajowej2]]/$W$1*$V$2</f>
        <v>1.1894446553666537E-5</v>
      </c>
      <c r="W374" s="27">
        <f>TabIPW[[#This Row],[iloczyn liczby mieszkańców i relacji przeciętnego miesięcznego wynagrodzenia brutto 
w danym powiecie do średniej krajowej]]</f>
        <v>3707.4559999999997</v>
      </c>
    </row>
    <row r="375" spans="1:23" x14ac:dyDescent="0.3">
      <c r="A375" s="2" t="s">
        <v>10</v>
      </c>
      <c r="B375" s="2" t="s">
        <v>23</v>
      </c>
      <c r="C375" s="2" t="s">
        <v>23</v>
      </c>
      <c r="D375" s="2" t="s">
        <v>16</v>
      </c>
      <c r="E375" s="2" t="s">
        <v>15</v>
      </c>
      <c r="F375" s="17" t="str">
        <f>+Tabela1[[#This Row],[WK]]&amp;Tabela1[[#This Row],[PK]]&amp;Tabela1[[#This Row],[GK]]</f>
        <v>060603</v>
      </c>
      <c r="G375" s="2" t="s">
        <v>379</v>
      </c>
      <c r="H375" s="302">
        <f>TabIPW[[#This Row],[liczba mieszkańców ]]/$I$1*$H$2</f>
        <v>9.9494756175185724E-6</v>
      </c>
      <c r="I375" s="27">
        <v>3126</v>
      </c>
      <c r="J375" s="302">
        <f>TabIPW[[#This Row],[liczba mieszkańców w wieku 20-64]]/$K$1*$J$2</f>
        <v>6.8922402207183801E-6</v>
      </c>
      <c r="K375" s="27">
        <v>1709</v>
      </c>
      <c r="L375" s="302">
        <f>TabIPW[[#This Row],[iloczyn liczby mieszkańców i relacji przeciętnego miesięcznego wynagrodzenia brutto 
w danym powiecie do średniej krajowej]]/$M$1*$L$2</f>
        <v>2.9158572678155739E-5</v>
      </c>
      <c r="M375" s="27">
        <v>2650.848</v>
      </c>
      <c r="N375" s="302">
        <f>TabIPW[[#This Row],[liczba oddziałów w szkołach podstawowych]]/$O$1*$N$2</f>
        <v>1.1404293381037567E-5</v>
      </c>
      <c r="O375" s="27">
        <v>9</v>
      </c>
      <c r="P37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1.5347811228135584E-5</v>
      </c>
      <c r="Q375" s="27">
        <v>78</v>
      </c>
      <c r="R375" s="302">
        <f>TabIPW[[#This Row],[liczba gospodarstw domowych korzystających ze środowiskowej pomocy społecznej ]]/$S$1*$R$2</f>
        <v>5.7418230288116472E-6</v>
      </c>
      <c r="S375" s="27">
        <v>21</v>
      </c>
      <c r="T375" s="302">
        <f>TabIPW[[#This Row],[ilość wody dostarczonej i ścieków bytowych odprowadzonych siecią kanalizacyjną '[dam3']]]/$U$1*$T$2</f>
        <v>4.1135299281164126E-6</v>
      </c>
      <c r="U375" s="27">
        <v>100.8</v>
      </c>
      <c r="V375" s="302">
        <f>TabIPW[[#This Row],[iloczyn liczby mieszkańców i relacji przeciętnego miesięcznego wynagrodzenia brutto 
w danym powiecie do średniej krajowej2]]/$W$1*$V$2</f>
        <v>8.5045836977954252E-6</v>
      </c>
      <c r="W375" s="27">
        <f>TabIPW[[#This Row],[iloczyn liczby mieszkańców i relacji przeciętnego miesięcznego wynagrodzenia brutto 
w danym powiecie do średniej krajowej]]</f>
        <v>2650.848</v>
      </c>
    </row>
    <row r="376" spans="1:23" x14ac:dyDescent="0.3">
      <c r="A376" s="2" t="s">
        <v>10</v>
      </c>
      <c r="B376" s="2" t="s">
        <v>23</v>
      </c>
      <c r="C376" s="2" t="s">
        <v>23</v>
      </c>
      <c r="D376" s="2" t="s">
        <v>18</v>
      </c>
      <c r="E376" s="2" t="s">
        <v>15</v>
      </c>
      <c r="F376" s="17" t="str">
        <f>+Tabela1[[#This Row],[WK]]&amp;Tabela1[[#This Row],[PK]]&amp;Tabela1[[#This Row],[GK]]</f>
        <v>060604</v>
      </c>
      <c r="G376" s="2" t="s">
        <v>380</v>
      </c>
      <c r="H376" s="302">
        <f>TabIPW[[#This Row],[liczba mieszkańców ]]/$I$1*$H$2</f>
        <v>2.3912479307235134E-5</v>
      </c>
      <c r="I376" s="27">
        <v>7513</v>
      </c>
      <c r="J376" s="302">
        <f>TabIPW[[#This Row],[liczba mieszkańców w wieku 20-64]]/$K$1*$J$2</f>
        <v>1.7885948144462271E-5</v>
      </c>
      <c r="K376" s="27">
        <v>4435</v>
      </c>
      <c r="L376" s="302">
        <f>TabIPW[[#This Row],[iloczyn liczby mieszkańców i relacji przeciętnego miesięcznego wynagrodzenia brutto 
w danym powiecie do średniej krajowej]]/$M$1*$L$2</f>
        <v>7.0079448666341673E-5</v>
      </c>
      <c r="M376" s="27">
        <v>6371.0240000000003</v>
      </c>
      <c r="N376" s="302">
        <f>TabIPW[[#This Row],[liczba oddziałów w szkołach podstawowych]]/$O$1*$N$2</f>
        <v>5.195289206917115E-5</v>
      </c>
      <c r="O376" s="27">
        <v>41</v>
      </c>
      <c r="P37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3.7582460827870465E-5</v>
      </c>
      <c r="Q376" s="27">
        <v>191</v>
      </c>
      <c r="R376" s="302">
        <f>TabIPW[[#This Row],[liczba gospodarstw domowych korzystających ze środowiskowej pomocy społecznej ]]/$S$1*$R$2</f>
        <v>7.3003178509176671E-5</v>
      </c>
      <c r="S376" s="27">
        <v>267</v>
      </c>
      <c r="T376" s="302">
        <f>TabIPW[[#This Row],[ilość wody dostarczonej i ścieków bytowych odprowadzonych siecią kanalizacyjną '[dam3']]]/$U$1*$T$2</f>
        <v>1.256095745906976E-5</v>
      </c>
      <c r="U376" s="27">
        <v>307.8</v>
      </c>
      <c r="V376" s="302">
        <f>TabIPW[[#This Row],[iloczyn liczby mieszkańców i relacji przeciętnego miesięcznego wynagrodzenia brutto 
w danym powiecie do średniej krajowej2]]/$W$1*$V$2</f>
        <v>2.0439839194349657E-5</v>
      </c>
      <c r="W376" s="27">
        <f>TabIPW[[#This Row],[iloczyn liczby mieszkańców i relacji przeciętnego miesięcznego wynagrodzenia brutto 
w danym powiecie do średniej krajowej]]</f>
        <v>6371.0240000000003</v>
      </c>
    </row>
    <row r="377" spans="1:23" x14ac:dyDescent="0.3">
      <c r="A377" s="2" t="s">
        <v>10</v>
      </c>
      <c r="B377" s="2" t="s">
        <v>23</v>
      </c>
      <c r="C377" s="2" t="s">
        <v>23</v>
      </c>
      <c r="D377" s="2" t="s">
        <v>21</v>
      </c>
      <c r="E377" s="2" t="s">
        <v>15</v>
      </c>
      <c r="F377" s="17" t="str">
        <f>+Tabela1[[#This Row],[WK]]&amp;Tabela1[[#This Row],[PK]]&amp;Tabela1[[#This Row],[GK]]</f>
        <v>060605</v>
      </c>
      <c r="G377" s="2" t="s">
        <v>377</v>
      </c>
      <c r="H377" s="302">
        <f>TabIPW[[#This Row],[liczba mieszkańców ]]/$I$1*$H$2</f>
        <v>2.534156265728819E-5</v>
      </c>
      <c r="I377" s="27">
        <v>7962</v>
      </c>
      <c r="J377" s="302">
        <f>TabIPW[[#This Row],[liczba mieszkańców w wieku 20-64]]/$K$1*$J$2</f>
        <v>1.9140182614119037E-5</v>
      </c>
      <c r="K377" s="27">
        <v>4746</v>
      </c>
      <c r="L377" s="302">
        <f>TabIPW[[#This Row],[iloczyn liczby mieszkańców i relacji przeciętnego miesięcznego wynagrodzenia brutto 
w danym powiecie do średniej krajowej]]/$M$1*$L$2</f>
        <v>7.4267612176415868E-5</v>
      </c>
      <c r="M377" s="27">
        <v>6751.7759999999998</v>
      </c>
      <c r="N377" s="302">
        <f>TabIPW[[#This Row],[liczba oddziałów w szkołach podstawowych]]/$O$1*$N$2</f>
        <v>4.1815742397137755E-5</v>
      </c>
      <c r="O377" s="27">
        <v>33</v>
      </c>
      <c r="P37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3.9746895744658814E-5</v>
      </c>
      <c r="Q377" s="27">
        <v>202</v>
      </c>
      <c r="R377" s="302">
        <f>TabIPW[[#This Row],[liczba gospodarstw domowych korzystających ze środowiskowej pomocy społecznej ]]/$S$1*$R$2</f>
        <v>3.7185139615161145E-5</v>
      </c>
      <c r="S377" s="27">
        <v>136</v>
      </c>
      <c r="T377" s="302">
        <f>TabIPW[[#This Row],[ilość wody dostarczonej i ścieków bytowych odprowadzonych siecią kanalizacyjną '[dam3']]]/$U$1*$T$2</f>
        <v>1.2303861838562485E-5</v>
      </c>
      <c r="U377" s="27">
        <v>301.5</v>
      </c>
      <c r="V377" s="302">
        <f>TabIPW[[#This Row],[iloczyn liczby mieszkańców i relacji przeciętnego miesięcznego wynagrodzenia brutto 
w danym powiecie do średniej krajowej2]]/$W$1*$V$2</f>
        <v>2.1661386884787964E-5</v>
      </c>
      <c r="W377" s="27">
        <f>TabIPW[[#This Row],[iloczyn liczby mieszkańców i relacji przeciętnego miesięcznego wynagrodzenia brutto 
w danym powiecie do średniej krajowej]]</f>
        <v>6751.7759999999998</v>
      </c>
    </row>
    <row r="378" spans="1:23" x14ac:dyDescent="0.3">
      <c r="A378" s="2" t="s">
        <v>10</v>
      </c>
      <c r="B378" s="2" t="s">
        <v>23</v>
      </c>
      <c r="C378" s="2" t="s">
        <v>23</v>
      </c>
      <c r="D378" s="2" t="s">
        <v>23</v>
      </c>
      <c r="E378" s="2" t="s">
        <v>15</v>
      </c>
      <c r="F378" s="17" t="str">
        <f>+Tabela1[[#This Row],[WK]]&amp;Tabela1[[#This Row],[PK]]&amp;Tabela1[[#This Row],[GK]]</f>
        <v>060606</v>
      </c>
      <c r="G378" s="2" t="s">
        <v>381</v>
      </c>
      <c r="H378" s="302">
        <f>TabIPW[[#This Row],[liczba mieszkańców ]]/$I$1*$H$2</f>
        <v>1.0614683680238144E-5</v>
      </c>
      <c r="I378" s="27">
        <v>3335</v>
      </c>
      <c r="J378" s="302">
        <f>TabIPW[[#This Row],[liczba mieszkańców w wieku 20-64]]/$K$1*$J$2</f>
        <v>7.9286976441968025E-6</v>
      </c>
      <c r="K378" s="27">
        <v>1966</v>
      </c>
      <c r="L378" s="302">
        <f>TabIPW[[#This Row],[iloczyn liczby mieszkańców i relacji przeciętnego miesięcznego wynagrodzenia brutto 
w danym powiecie do średniej krajowej]]/$M$1*$L$2</f>
        <v>3.1108074178390719E-5</v>
      </c>
      <c r="M378" s="27">
        <v>2828.08</v>
      </c>
      <c r="N378" s="302">
        <f>TabIPW[[#This Row],[liczba oddziałów w szkołach podstawowych]]/$O$1*$N$2</f>
        <v>1.0137149672033393E-5</v>
      </c>
      <c r="O378" s="27">
        <v>8</v>
      </c>
      <c r="P37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1.593811165998695E-5</v>
      </c>
      <c r="Q378" s="27">
        <v>81</v>
      </c>
      <c r="R378" s="302">
        <f>TabIPW[[#This Row],[liczba gospodarstw domowych korzystających ze środowiskowej pomocy społecznej ]]/$S$1*$R$2</f>
        <v>2.5974913701766976E-5</v>
      </c>
      <c r="S378" s="27">
        <v>95</v>
      </c>
      <c r="T378" s="302">
        <f>TabIPW[[#This Row],[ilość wody dostarczonej i ścieków bytowych odprowadzonych siecią kanalizacyjną '[dam3']]]/$U$1*$T$2</f>
        <v>9.7247438677593382E-6</v>
      </c>
      <c r="U378" s="27">
        <v>238.3</v>
      </c>
      <c r="V378" s="302">
        <f>TabIPW[[#This Row],[iloczyn liczby mieszkańców i relacji przeciętnego miesięcznego wynagrodzenia brutto 
w danym powiecie do średniej krajowej2]]/$W$1*$V$2</f>
        <v>9.0731883020306278E-6</v>
      </c>
      <c r="W378" s="27">
        <f>TabIPW[[#This Row],[iloczyn liczby mieszkańców i relacji przeciętnego miesięcznego wynagrodzenia brutto 
w danym powiecie do średniej krajowej]]</f>
        <v>2828.08</v>
      </c>
    </row>
    <row r="379" spans="1:23" x14ac:dyDescent="0.3">
      <c r="A379" s="2" t="s">
        <v>10</v>
      </c>
      <c r="B379" s="2" t="s">
        <v>23</v>
      </c>
      <c r="C379" s="2" t="s">
        <v>23</v>
      </c>
      <c r="D379" s="2" t="s">
        <v>30</v>
      </c>
      <c r="E379" s="2" t="s">
        <v>15</v>
      </c>
      <c r="F379" s="17" t="str">
        <f>+Tabela1[[#This Row],[WK]]&amp;Tabela1[[#This Row],[PK]]&amp;Tabela1[[#This Row],[GK]]</f>
        <v>060607</v>
      </c>
      <c r="G379" s="2" t="s">
        <v>382</v>
      </c>
      <c r="H379" s="302">
        <f>TabIPW[[#This Row],[liczba mieszkańców ]]/$I$1*$H$2</f>
        <v>1.1085740107427124E-5</v>
      </c>
      <c r="I379" s="27">
        <v>3483</v>
      </c>
      <c r="J379" s="302">
        <f>TabIPW[[#This Row],[liczba mieszkańców w wieku 20-64]]/$K$1*$J$2</f>
        <v>8.1666392316879572E-6</v>
      </c>
      <c r="K379" s="27">
        <v>2025</v>
      </c>
      <c r="L379" s="302">
        <f>TabIPW[[#This Row],[iloczyn liczby mieszkańców i relacji przeciętnego miesięcznego wynagrodzenia brutto 
w danym powiecie do średniej krajowej]]/$M$1*$L$2</f>
        <v>3.2488582417791564E-5</v>
      </c>
      <c r="M379" s="27">
        <v>2953.5839999999998</v>
      </c>
      <c r="N379" s="302">
        <f>TabIPW[[#This Row],[liczba oddziałów w szkołach podstawowych]]/$O$1*$N$2</f>
        <v>1.520572450805009E-5</v>
      </c>
      <c r="O379" s="27">
        <v>12</v>
      </c>
      <c r="P37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1.4757510796284213E-5</v>
      </c>
      <c r="Q379" s="27">
        <v>75</v>
      </c>
      <c r="R379" s="302">
        <f>TabIPW[[#This Row],[liczba gospodarstw domowych korzystających ze środowiskowej pomocy społecznej ]]/$S$1*$R$2</f>
        <v>2.2693871971017463E-5</v>
      </c>
      <c r="S379" s="27">
        <v>83</v>
      </c>
      <c r="T379" s="302">
        <f>TabIPW[[#This Row],[ilość wody dostarczonej i ścieków bytowych odprowadzonych siecią kanalizacyjną '[dam3']]]/$U$1*$T$2</f>
        <v>4.1747431710943358E-6</v>
      </c>
      <c r="U379" s="27">
        <v>102.3</v>
      </c>
      <c r="V379" s="302">
        <f>TabIPW[[#This Row],[iloczyn liczby mieszkańców i relacji przeciętnego miesięcznego wynagrodzenia brutto 
w danym powiecie do średniej krajowej2]]/$W$1*$V$2</f>
        <v>9.4758365385225399E-6</v>
      </c>
      <c r="W379" s="27">
        <f>TabIPW[[#This Row],[iloczyn liczby mieszkańców i relacji przeciętnego miesięcznego wynagrodzenia brutto 
w danym powiecie do średniej krajowej]]</f>
        <v>2953.5839999999998</v>
      </c>
    </row>
    <row r="380" spans="1:23" x14ac:dyDescent="0.3">
      <c r="A380" s="2" t="s">
        <v>10</v>
      </c>
      <c r="B380" s="2" t="s">
        <v>23</v>
      </c>
      <c r="C380" s="2" t="s">
        <v>23</v>
      </c>
      <c r="D380" s="2" t="s">
        <v>56</v>
      </c>
      <c r="E380" s="2" t="s">
        <v>15</v>
      </c>
      <c r="F380" s="17" t="str">
        <f>+Tabela1[[#This Row],[WK]]&amp;Tabela1[[#This Row],[PK]]&amp;Tabela1[[#This Row],[GK]]</f>
        <v>060609</v>
      </c>
      <c r="G380" s="2" t="s">
        <v>383</v>
      </c>
      <c r="H380" s="302">
        <f>TabIPW[[#This Row],[liczba mieszkańców ]]/$I$1*$H$2</f>
        <v>8.4121766017599459E-6</v>
      </c>
      <c r="I380" s="27">
        <v>2643</v>
      </c>
      <c r="J380" s="302">
        <f>TabIPW[[#This Row],[liczba mieszkańców w wieku 20-64]]/$K$1*$J$2</f>
        <v>6.3034356143843347E-6</v>
      </c>
      <c r="K380" s="27">
        <v>1563</v>
      </c>
      <c r="L380" s="302">
        <f>TabIPW[[#This Row],[iloczyn liczby mieszkańców i relacji przeciętnego miesięcznego wynagrodzenia brutto 
w danym powiecie do średniej krajowej]]/$M$1*$L$2</f>
        <v>2.4653265383354326E-5</v>
      </c>
      <c r="M380" s="27">
        <v>2241.2640000000001</v>
      </c>
      <c r="N380" s="302">
        <f>TabIPW[[#This Row],[liczba oddziałów w szkołach podstawowych]]/$O$1*$N$2</f>
        <v>1.9007155635062614E-5</v>
      </c>
      <c r="O380" s="27">
        <v>15</v>
      </c>
      <c r="P38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1.0822174583941756E-5</v>
      </c>
      <c r="Q380" s="27">
        <v>55</v>
      </c>
      <c r="R380" s="302">
        <f>TabIPW[[#This Row],[liczba gospodarstw domowych korzystających ze środowiskowej pomocy społecznej ]]/$S$1*$R$2</f>
        <v>3.0076215865203867E-5</v>
      </c>
      <c r="S380" s="27">
        <v>110</v>
      </c>
      <c r="T380" s="302">
        <f>TabIPW[[#This Row],[ilość wody dostarczonej i ścieków bytowych odprowadzonych siecią kanalizacyjną '[dam3']]]/$U$1*$T$2</f>
        <v>4.0686402165992695E-6</v>
      </c>
      <c r="U380" s="27">
        <v>99.7</v>
      </c>
      <c r="V380" s="302">
        <f>TabIPW[[#This Row],[iloczyn liczby mieszkańców i relacji przeciętnego miesięcznego wynagrodzenia brutto 
w danym powiecie do średniej krajowej2]]/$W$1*$V$2</f>
        <v>7.1905357368116787E-6</v>
      </c>
      <c r="W380" s="27">
        <f>TabIPW[[#This Row],[iloczyn liczby mieszkańców i relacji przeciętnego miesięcznego wynagrodzenia brutto 
w danym powiecie do średniej krajowej]]</f>
        <v>2241.2640000000001</v>
      </c>
    </row>
    <row r="381" spans="1:23" x14ac:dyDescent="0.3">
      <c r="A381" s="2" t="s">
        <v>10</v>
      </c>
      <c r="B381" s="2" t="s">
        <v>23</v>
      </c>
      <c r="C381" s="2" t="s">
        <v>23</v>
      </c>
      <c r="D381" s="2" t="s">
        <v>69</v>
      </c>
      <c r="E381" s="2" t="s">
        <v>15</v>
      </c>
      <c r="F381" s="17" t="str">
        <f>+Tabela1[[#This Row],[WK]]&amp;Tabela1[[#This Row],[PK]]&amp;Tabela1[[#This Row],[GK]]</f>
        <v>060610</v>
      </c>
      <c r="G381" s="2" t="s">
        <v>384</v>
      </c>
      <c r="H381" s="302">
        <f>TabIPW[[#This Row],[liczba mieszkańców ]]/$I$1*$H$2</f>
        <v>1.171275440578002E-5</v>
      </c>
      <c r="I381" s="27">
        <v>3680</v>
      </c>
      <c r="J381" s="302">
        <f>TabIPW[[#This Row],[liczba mieszkańców w wieku 20-64]]/$K$1*$J$2</f>
        <v>8.7030160306086976E-6</v>
      </c>
      <c r="K381" s="27">
        <v>2158</v>
      </c>
      <c r="L381" s="302">
        <f>TabIPW[[#This Row],[iloczyn liczby mieszkańców i relacji przeciętnego miesięcznego wynagrodzenia brutto 
w danym powiecie do średniej krajowej]]/$M$1*$L$2</f>
        <v>3.4326150817534584E-5</v>
      </c>
      <c r="M381" s="27">
        <v>3120.64</v>
      </c>
      <c r="N381" s="302">
        <f>TabIPW[[#This Row],[liczba oddziałów w szkołach podstawowych]]/$O$1*$N$2</f>
        <v>1.6472868217054265E-5</v>
      </c>
      <c r="O381" s="27">
        <v>13</v>
      </c>
      <c r="P38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1.9283147440478041E-5</v>
      </c>
      <c r="Q381" s="27">
        <v>98</v>
      </c>
      <c r="R381" s="302">
        <f>TabIPW[[#This Row],[liczba gospodarstw domowych korzystających ze środowiskowej pomocy społecznej ]]/$S$1*$R$2</f>
        <v>1.6405208653747562E-5</v>
      </c>
      <c r="S381" s="27">
        <v>60</v>
      </c>
      <c r="T381" s="302">
        <f>TabIPW[[#This Row],[ilość wody dostarczonej i ścieków bytowych odprowadzonych siecią kanalizacyjną '[dam3']]]/$U$1*$T$2</f>
        <v>7.9495598213995759E-6</v>
      </c>
      <c r="U381" s="27">
        <v>194.8</v>
      </c>
      <c r="V381" s="302">
        <f>TabIPW[[#This Row],[iloczyn liczby mieszkańców i relacji przeciętnego miesięcznego wynagrodzenia brutto 
w danym powiecie do średniej krajowej2]]/$W$1*$V$2</f>
        <v>1.0011793988447589E-5</v>
      </c>
      <c r="W381" s="27">
        <f>TabIPW[[#This Row],[iloczyn liczby mieszkańców i relacji przeciętnego miesięcznego wynagrodzenia brutto 
w danym powiecie do średniej krajowej]]</f>
        <v>3120.64</v>
      </c>
    </row>
    <row r="382" spans="1:23" x14ac:dyDescent="0.3">
      <c r="A382" s="2" t="s">
        <v>10</v>
      </c>
      <c r="B382" s="2" t="s">
        <v>23</v>
      </c>
      <c r="C382" s="2" t="s">
        <v>23</v>
      </c>
      <c r="D382" s="2" t="s">
        <v>71</v>
      </c>
      <c r="E382" s="2" t="s">
        <v>15</v>
      </c>
      <c r="F382" s="17" t="str">
        <f>+Tabela1[[#This Row],[WK]]&amp;Tabela1[[#This Row],[PK]]&amp;Tabela1[[#This Row],[GK]]</f>
        <v>060611</v>
      </c>
      <c r="G382" s="2" t="s">
        <v>385</v>
      </c>
      <c r="H382" s="302">
        <f>TabIPW[[#This Row],[liczba mieszkańców ]]/$I$1*$H$2</f>
        <v>1.487965403451674E-5</v>
      </c>
      <c r="I382" s="27">
        <v>4675</v>
      </c>
      <c r="J382" s="302">
        <f>TabIPW[[#This Row],[liczba mieszkańców w wieku 20-64]]/$K$1*$J$2</f>
        <v>1.0614614547063064E-5</v>
      </c>
      <c r="K382" s="27">
        <v>2632</v>
      </c>
      <c r="L382" s="302">
        <f>TabIPW[[#This Row],[iloczyn liczby mieszkańców i relacji przeciętnego miesięcznego wynagrodzenia brutto 
w danym powiecie do średniej krajowej]]/$M$1*$L$2</f>
        <v>4.3607270399992989E-5</v>
      </c>
      <c r="M382" s="27">
        <v>3964.4</v>
      </c>
      <c r="N382" s="302">
        <f>TabIPW[[#This Row],[liczba oddziałów w szkołach podstawowych]]/$O$1*$N$2</f>
        <v>2.9144305307096008E-5</v>
      </c>
      <c r="O382" s="27">
        <v>23</v>
      </c>
      <c r="P38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2.2628183220969129E-5</v>
      </c>
      <c r="Q382" s="27">
        <v>115</v>
      </c>
      <c r="R382" s="302">
        <f>TabIPW[[#This Row],[liczba gospodarstw domowych korzystających ze środowiskowej pomocy społecznej ]]/$S$1*$R$2</f>
        <v>1.9686250384497079E-5</v>
      </c>
      <c r="S382" s="27">
        <v>72</v>
      </c>
      <c r="T382" s="302">
        <f>TabIPW[[#This Row],[ilość wody dostarczonej i ścieków bytowych odprowadzonych siecią kanalizacyjną '[dam3']]]/$U$1*$T$2</f>
        <v>7.5496333006104801E-6</v>
      </c>
      <c r="U382" s="27">
        <v>185</v>
      </c>
      <c r="V382" s="302">
        <f>TabIPW[[#This Row],[iloczyn liczby mieszkańców i relacji przeciętnego miesięcznego wynagrodzenia brutto 
w danym powiecie do średniej krajowej2]]/$W$1*$V$2</f>
        <v>1.2718787199997956E-5</v>
      </c>
      <c r="W382" s="27">
        <f>TabIPW[[#This Row],[iloczyn liczby mieszkańców i relacji przeciętnego miesięcznego wynagrodzenia brutto 
w danym powiecie do średniej krajowej]]</f>
        <v>3964.4</v>
      </c>
    </row>
    <row r="383" spans="1:23" x14ac:dyDescent="0.3">
      <c r="A383" s="2" t="s">
        <v>10</v>
      </c>
      <c r="B383" s="2" t="s">
        <v>23</v>
      </c>
      <c r="C383" s="2" t="s">
        <v>30</v>
      </c>
      <c r="D383" s="2" t="s">
        <v>12</v>
      </c>
      <c r="E383" s="2" t="s">
        <v>13</v>
      </c>
      <c r="F383" s="17" t="str">
        <f>+Tabela1[[#This Row],[WK]]&amp;Tabela1[[#This Row],[PK]]&amp;Tabela1[[#This Row],[GK]]</f>
        <v>060701</v>
      </c>
      <c r="G383" s="2" t="s">
        <v>386</v>
      </c>
      <c r="H383" s="302">
        <f>TabIPW[[#This Row],[liczba mieszkańców ]]/$I$1*$H$2</f>
        <v>9.7155388107726947E-5</v>
      </c>
      <c r="I383" s="27">
        <v>30525</v>
      </c>
      <c r="J383" s="302">
        <f>TabIPW[[#This Row],[liczba mieszkańców w wieku 20-64]]/$K$1*$J$2</f>
        <v>6.959186497876909E-5</v>
      </c>
      <c r="K383" s="27">
        <v>17256</v>
      </c>
      <c r="L383" s="302">
        <f>TabIPW[[#This Row],[iloczyn liczby mieszkańców i relacji przeciętnego miesięcznego wynagrodzenia brutto 
w danym powiecie do średniej krajowej]]/$M$1*$L$2</f>
        <v>2.6458384623658345E-4</v>
      </c>
      <c r="M383" s="27">
        <v>24053.7</v>
      </c>
      <c r="N383" s="302">
        <f>TabIPW[[#This Row],[liczba oddziałów w szkołach podstawowych]]/$O$1*$N$2</f>
        <v>1.8120155038759691E-4</v>
      </c>
      <c r="O383" s="27">
        <v>143</v>
      </c>
      <c r="P38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2.0503101666304204E-4</v>
      </c>
      <c r="Q383" s="27">
        <v>1042</v>
      </c>
      <c r="R383" s="302">
        <f>TabIPW[[#This Row],[liczba gospodarstw domowych korzystających ze środowiskowej pomocy społecznej ]]/$S$1*$R$2</f>
        <v>1.9030042038347173E-4</v>
      </c>
      <c r="S383" s="27">
        <v>696</v>
      </c>
      <c r="T383" s="302">
        <f>TabIPW[[#This Row],[ilość wody dostarczonej i ścieków bytowych odprowadzonych siecią kanalizacyjną '[dam3']]]/$U$1*$T$2</f>
        <v>8.5208834225268551E-5</v>
      </c>
      <c r="U383" s="27">
        <v>2088</v>
      </c>
      <c r="V383" s="302">
        <f>TabIPW[[#This Row],[iloczyn liczby mieszkańców i relacji przeciętnego miesięcznego wynagrodzenia brutto 
w danym powiecie do średniej krajowej2]]/$W$1*$V$2</f>
        <v>7.7170288485670175E-5</v>
      </c>
      <c r="W383" s="27">
        <f>TabIPW[[#This Row],[iloczyn liczby mieszkańców i relacji przeciętnego miesięcznego wynagrodzenia brutto 
w danym powiecie do średniej krajowej]]</f>
        <v>24053.7</v>
      </c>
    </row>
    <row r="384" spans="1:23" x14ac:dyDescent="0.3">
      <c r="A384" s="2" t="s">
        <v>10</v>
      </c>
      <c r="B384" s="2" t="s">
        <v>23</v>
      </c>
      <c r="C384" s="2" t="s">
        <v>30</v>
      </c>
      <c r="D384" s="2" t="s">
        <v>11</v>
      </c>
      <c r="E384" s="2" t="s">
        <v>19</v>
      </c>
      <c r="F384" s="17" t="str">
        <f>+Tabela1[[#This Row],[WK]]&amp;Tabela1[[#This Row],[PK]]&amp;Tabela1[[#This Row],[GK]]</f>
        <v>060702</v>
      </c>
      <c r="G384" s="2" t="s">
        <v>387</v>
      </c>
      <c r="H384" s="302">
        <f>TabIPW[[#This Row],[liczba mieszkańców ]]/$I$1*$H$2</f>
        <v>2.4918248435557555E-5</v>
      </c>
      <c r="I384" s="27">
        <v>7829</v>
      </c>
      <c r="J384" s="302">
        <f>TabIPW[[#This Row],[liczba mieszkańców w wieku 20-64]]/$K$1*$J$2</f>
        <v>1.867236525566185E-5</v>
      </c>
      <c r="K384" s="27">
        <v>4630</v>
      </c>
      <c r="L384" s="302">
        <f>TabIPW[[#This Row],[iloczyn liczby mieszkańców i relacji przeciętnego miesięcznego wynagrodzenia brutto 
w danym powiecie do średniej krajowej]]/$M$1*$L$2</f>
        <v>6.7860014158434439E-5</v>
      </c>
      <c r="M384" s="27">
        <v>6169.2519999999995</v>
      </c>
      <c r="N384" s="302">
        <f>TabIPW[[#This Row],[liczba oddziałów w szkołach podstawowych]]/$O$1*$N$2</f>
        <v>8.6165772212283849E-5</v>
      </c>
      <c r="O384" s="27">
        <v>68</v>
      </c>
      <c r="P38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4.3288698335767024E-5</v>
      </c>
      <c r="Q384" s="27">
        <v>220</v>
      </c>
      <c r="R384" s="302">
        <f>TabIPW[[#This Row],[liczba gospodarstw domowych korzystających ze środowiskowej pomocy społecznej ]]/$S$1*$R$2</f>
        <v>5.8785331009262101E-5</v>
      </c>
      <c r="S384" s="27">
        <v>215</v>
      </c>
      <c r="T384" s="302">
        <f>TabIPW[[#This Row],[ilość wody dostarczonej i ścieków bytowych odprowadzonych siecią kanalizacyjną '[dam3']]]/$U$1*$T$2</f>
        <v>1.0977574907374157E-5</v>
      </c>
      <c r="U384" s="27">
        <v>269</v>
      </c>
      <c r="V384" s="302">
        <f>TabIPW[[#This Row],[iloczyn liczby mieszkańców i relacji przeciętnego miesięcznego wynagrodzenia brutto 
w danym powiecie do średniej krajowej2]]/$W$1*$V$2</f>
        <v>1.9792504129543381E-5</v>
      </c>
      <c r="W384" s="27">
        <f>TabIPW[[#This Row],[iloczyn liczby mieszkańców i relacji przeciętnego miesięcznego wynagrodzenia brutto 
w danym powiecie do średniej krajowej]]</f>
        <v>6169.2519999999995</v>
      </c>
    </row>
    <row r="385" spans="1:23" x14ac:dyDescent="0.3">
      <c r="A385" s="2" t="s">
        <v>10</v>
      </c>
      <c r="B385" s="2" t="s">
        <v>23</v>
      </c>
      <c r="C385" s="2" t="s">
        <v>30</v>
      </c>
      <c r="D385" s="2" t="s">
        <v>16</v>
      </c>
      <c r="E385" s="2" t="s">
        <v>15</v>
      </c>
      <c r="F385" s="17" t="str">
        <f>+Tabela1[[#This Row],[WK]]&amp;Tabela1[[#This Row],[PK]]&amp;Tabela1[[#This Row],[GK]]</f>
        <v>060703</v>
      </c>
      <c r="G385" s="2" t="s">
        <v>388</v>
      </c>
      <c r="H385" s="302">
        <f>TabIPW[[#This Row],[liczba mieszkańców ]]/$I$1*$H$2</f>
        <v>1.644241555985315E-5</v>
      </c>
      <c r="I385" s="27">
        <v>5166</v>
      </c>
      <c r="J385" s="302">
        <f>TabIPW[[#This Row],[liczba mieszkańców w wieku 20-64]]/$K$1*$J$2</f>
        <v>1.233666637517702E-5</v>
      </c>
      <c r="K385" s="27">
        <v>3059</v>
      </c>
      <c r="L385" s="302">
        <f>TabIPW[[#This Row],[iloczyn liczby mieszkańców i relacji przeciętnego miesięcznego wynagrodzenia brutto 
w danym powiecie do średniej krajowej]]/$M$1*$L$2</f>
        <v>4.4777728080530383E-5</v>
      </c>
      <c r="M385" s="27">
        <v>4070.808</v>
      </c>
      <c r="N385" s="302">
        <f>TabIPW[[#This Row],[liczba oddziałów w szkołach podstawowych]]/$O$1*$N$2</f>
        <v>3.0411449016100181E-5</v>
      </c>
      <c r="O385" s="27">
        <v>24</v>
      </c>
      <c r="P38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3.6008326342933483E-5</v>
      </c>
      <c r="Q385" s="27">
        <v>183</v>
      </c>
      <c r="R385" s="302">
        <f>TabIPW[[#This Row],[liczba gospodarstw domowych korzystających ze środowiskowej pomocy społecznej ]]/$S$1*$R$2</f>
        <v>2.160019139410096E-5</v>
      </c>
      <c r="S385" s="27">
        <v>79</v>
      </c>
      <c r="T385" s="302">
        <f>TabIPW[[#This Row],[ilość wody dostarczonej i ścieków bytowych odprowadzonych siecią kanalizacyjną '[dam3']]]/$U$1*$T$2</f>
        <v>8.6106628455611409E-6</v>
      </c>
      <c r="U385" s="27">
        <v>211</v>
      </c>
      <c r="V385" s="302">
        <f>TabIPW[[#This Row],[iloczyn liczby mieszkańców i relacji przeciętnego miesięcznego wynagrodzenia brutto 
w danym powiecie do średniej krajowej2]]/$W$1*$V$2</f>
        <v>1.3060170690154695E-5</v>
      </c>
      <c r="W385" s="27">
        <f>TabIPW[[#This Row],[iloczyn liczby mieszkańców i relacji przeciętnego miesięcznego wynagrodzenia brutto 
w danym powiecie do średniej krajowej]]</f>
        <v>4070.808</v>
      </c>
    </row>
    <row r="386" spans="1:23" x14ac:dyDescent="0.3">
      <c r="A386" s="2" t="s">
        <v>10</v>
      </c>
      <c r="B386" s="2" t="s">
        <v>23</v>
      </c>
      <c r="C386" s="2" t="s">
        <v>30</v>
      </c>
      <c r="D386" s="2" t="s">
        <v>18</v>
      </c>
      <c r="E386" s="2" t="s">
        <v>15</v>
      </c>
      <c r="F386" s="17" t="str">
        <f>+Tabela1[[#This Row],[WK]]&amp;Tabela1[[#This Row],[PK]]&amp;Tabela1[[#This Row],[GK]]</f>
        <v>060704</v>
      </c>
      <c r="G386" s="2" t="s">
        <v>389</v>
      </c>
      <c r="H386" s="302">
        <f>TabIPW[[#This Row],[liczba mieszkańców ]]/$I$1*$H$2</f>
        <v>2.1057495420826256E-5</v>
      </c>
      <c r="I386" s="27">
        <v>6616</v>
      </c>
      <c r="J386" s="302">
        <f>TabIPW[[#This Row],[liczba mieszkańców w wieku 20-64]]/$K$1*$J$2</f>
        <v>1.5857395288393605E-5</v>
      </c>
      <c r="K386" s="27">
        <v>3932</v>
      </c>
      <c r="L386" s="302">
        <f>TabIPW[[#This Row],[iloczyn liczby mieszkańców i relacji przeciętnego miesięcznego wynagrodzenia brutto 
w danym powiecie do średniej krajowej]]/$M$1*$L$2</f>
        <v>5.7346002512734991E-5</v>
      </c>
      <c r="M386" s="27">
        <v>5213.4079999999994</v>
      </c>
      <c r="N386" s="302">
        <f>TabIPW[[#This Row],[liczba oddziałów w szkołach podstawowych]]/$O$1*$N$2</f>
        <v>5.9555754323196186E-5</v>
      </c>
      <c r="O386" s="27">
        <v>47</v>
      </c>
      <c r="P38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4.0140429365893065E-5</v>
      </c>
      <c r="Q386" s="27">
        <v>204</v>
      </c>
      <c r="R386" s="302">
        <f>TabIPW[[#This Row],[liczba gospodarstw domowych korzystających ze środowiskowej pomocy społecznej ]]/$S$1*$R$2</f>
        <v>7.9291841826446561E-5</v>
      </c>
      <c r="S386" s="27">
        <v>290</v>
      </c>
      <c r="T386" s="302">
        <f>TabIPW[[#This Row],[ilość wody dostarczonej i ścieków bytowych odprowadzonych siecią kanalizacyjną '[dam3']]]/$U$1*$T$2</f>
        <v>4.6032358719397954E-6</v>
      </c>
      <c r="U386" s="27">
        <v>112.8</v>
      </c>
      <c r="V386" s="302">
        <f>TabIPW[[#This Row],[iloczyn liczby mieszkańców i relacji przeciętnego miesięcznego wynagrodzenia brutto 
w danym powiecie do średniej krajowej2]]/$W$1*$V$2</f>
        <v>1.672591739954771E-5</v>
      </c>
      <c r="W386" s="27">
        <f>TabIPW[[#This Row],[iloczyn liczby mieszkańców i relacji przeciętnego miesięcznego wynagrodzenia brutto 
w danym powiecie do średniej krajowej]]</f>
        <v>5213.4079999999994</v>
      </c>
    </row>
    <row r="387" spans="1:23" x14ac:dyDescent="0.3">
      <c r="A387" s="2" t="s">
        <v>10</v>
      </c>
      <c r="B387" s="2" t="s">
        <v>23</v>
      </c>
      <c r="C387" s="2" t="s">
        <v>30</v>
      </c>
      <c r="D387" s="2" t="s">
        <v>21</v>
      </c>
      <c r="E387" s="2" t="s">
        <v>15</v>
      </c>
      <c r="F387" s="17" t="str">
        <f>+Tabela1[[#This Row],[WK]]&amp;Tabela1[[#This Row],[PK]]&amp;Tabela1[[#This Row],[GK]]</f>
        <v>060705</v>
      </c>
      <c r="G387" s="2" t="s">
        <v>386</v>
      </c>
      <c r="H387" s="302">
        <f>TabIPW[[#This Row],[liczba mieszkańców ]]/$I$1*$H$2</f>
        <v>2.1741800365729164E-5</v>
      </c>
      <c r="I387" s="27">
        <v>6831</v>
      </c>
      <c r="J387" s="302">
        <f>TabIPW[[#This Row],[liczba mieszkańców w wieku 20-64]]/$K$1*$J$2</f>
        <v>1.7059201950637068E-5</v>
      </c>
      <c r="K387" s="27">
        <v>4230</v>
      </c>
      <c r="L387" s="302">
        <f>TabIPW[[#This Row],[iloczyn liczby mieszkańców i relacji przeciętnego miesięcznego wynagrodzenia brutto 
w danym powiecie do średniej krajowej]]/$M$1*$L$2</f>
        <v>5.9209574238889473E-5</v>
      </c>
      <c r="M387" s="27">
        <v>5382.8279999999995</v>
      </c>
      <c r="N387" s="302">
        <f>TabIPW[[#This Row],[liczba oddziałów w szkołach podstawowych]]/$O$1*$N$2</f>
        <v>4.0548598688133572E-5</v>
      </c>
      <c r="O387" s="27">
        <v>32</v>
      </c>
      <c r="P38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3.4237425047379378E-5</v>
      </c>
      <c r="Q387" s="27">
        <v>174</v>
      </c>
      <c r="R387" s="302">
        <f>TabIPW[[#This Row],[liczba gospodarstw domowych korzystających ze środowiskowej pomocy społecznej ]]/$S$1*$R$2</f>
        <v>3.6364879182473771E-5</v>
      </c>
      <c r="S387" s="27">
        <v>133</v>
      </c>
      <c r="T387" s="302">
        <f>TabIPW[[#This Row],[ilość wody dostarczonej i ścieków bytowych odprowadzonych siecią kanalizacyjną '[dam3']]]/$U$1*$T$2</f>
        <v>1.5633862256561488E-5</v>
      </c>
      <c r="U387" s="27">
        <v>383.1</v>
      </c>
      <c r="V387" s="302">
        <f>TabIPW[[#This Row],[iloczyn liczby mieszkańców i relacji przeciętnego miesięcznego wynagrodzenia brutto 
w danym powiecie do średniej krajowej2]]/$W$1*$V$2</f>
        <v>1.7269459153009433E-5</v>
      </c>
      <c r="W387" s="27">
        <f>TabIPW[[#This Row],[iloczyn liczby mieszkańców i relacji przeciętnego miesięcznego wynagrodzenia brutto 
w danym powiecie do średniej krajowej]]</f>
        <v>5382.8279999999995</v>
      </c>
    </row>
    <row r="388" spans="1:23" x14ac:dyDescent="0.3">
      <c r="A388" s="2" t="s">
        <v>10</v>
      </c>
      <c r="B388" s="2" t="s">
        <v>23</v>
      </c>
      <c r="C388" s="2" t="s">
        <v>30</v>
      </c>
      <c r="D388" s="2" t="s">
        <v>23</v>
      </c>
      <c r="E388" s="2" t="s">
        <v>15</v>
      </c>
      <c r="F388" s="17" t="str">
        <f>+Tabela1[[#This Row],[WK]]&amp;Tabela1[[#This Row],[PK]]&amp;Tabela1[[#This Row],[GK]]</f>
        <v>060706</v>
      </c>
      <c r="G388" s="2" t="s">
        <v>390</v>
      </c>
      <c r="H388" s="302">
        <f>TabIPW[[#This Row],[liczba mieszkańców ]]/$I$1*$H$2</f>
        <v>1.687846103637268E-5</v>
      </c>
      <c r="I388" s="27">
        <v>5303</v>
      </c>
      <c r="J388" s="302">
        <f>TabIPW[[#This Row],[liczba mieszkańców w wieku 20-64]]/$K$1*$J$2</f>
        <v>1.2784319192321396E-5</v>
      </c>
      <c r="K388" s="27">
        <v>3170</v>
      </c>
      <c r="L388" s="302">
        <f>TabIPW[[#This Row],[iloczyn liczby mieszkańców i relacji przeciętnego miesięcznego wynagrodzenia brutto 
w danym powiecie do średniej krajowej]]/$M$1*$L$2</f>
        <v>4.5965213319986951E-5</v>
      </c>
      <c r="M388" s="27">
        <v>4178.7639999999992</v>
      </c>
      <c r="N388" s="302">
        <f>TabIPW[[#This Row],[liczba oddziałów w szkołach podstawowych]]/$O$1*$N$2</f>
        <v>4.8151460942158622E-5</v>
      </c>
      <c r="O388" s="27">
        <v>38</v>
      </c>
      <c r="P38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3.6008326342933483E-5</v>
      </c>
      <c r="Q388" s="27">
        <v>183</v>
      </c>
      <c r="R388" s="302">
        <f>TabIPW[[#This Row],[liczba gospodarstw domowych korzystających ze środowiskowej pomocy społecznej ]]/$S$1*$R$2</f>
        <v>2.4881233124850473E-5</v>
      </c>
      <c r="S388" s="27">
        <v>91</v>
      </c>
      <c r="T388" s="302">
        <f>TabIPW[[#This Row],[ilość wody dostarczonej i ścieków bytowych odprowadzonych siecią kanalizacyjną '[dam3']]]/$U$1*$T$2</f>
        <v>5.3500374362704528E-6</v>
      </c>
      <c r="U388" s="27">
        <v>131.1</v>
      </c>
      <c r="V388" s="302">
        <f>TabIPW[[#This Row],[iloczyn liczby mieszkańców i relacji przeciętnego miesięcznego wynagrodzenia brutto 
w danym powiecie do średniej krajowej2]]/$W$1*$V$2</f>
        <v>1.3406520551662861E-5</v>
      </c>
      <c r="W388" s="27">
        <f>TabIPW[[#This Row],[iloczyn liczby mieszkańców i relacji przeciętnego miesięcznego wynagrodzenia brutto 
w danym powiecie do średniej krajowej]]</f>
        <v>4178.7639999999992</v>
      </c>
    </row>
    <row r="389" spans="1:23" x14ac:dyDescent="0.3">
      <c r="A389" s="2" t="s">
        <v>10</v>
      </c>
      <c r="B389" s="2" t="s">
        <v>23</v>
      </c>
      <c r="C389" s="2" t="s">
        <v>30</v>
      </c>
      <c r="D389" s="2" t="s">
        <v>30</v>
      </c>
      <c r="E389" s="2" t="s">
        <v>15</v>
      </c>
      <c r="F389" s="17" t="str">
        <f>+Tabela1[[#This Row],[WK]]&amp;Tabela1[[#This Row],[PK]]&amp;Tabela1[[#This Row],[GK]]</f>
        <v>060707</v>
      </c>
      <c r="G389" s="2" t="s">
        <v>391</v>
      </c>
      <c r="H389" s="302">
        <f>TabIPW[[#This Row],[liczba mieszkańców ]]/$I$1*$H$2</f>
        <v>1.844440537540631E-5</v>
      </c>
      <c r="I389" s="27">
        <v>5795</v>
      </c>
      <c r="J389" s="302">
        <f>TabIPW[[#This Row],[liczba mieszkańców w wieku 20-64]]/$K$1*$J$2</f>
        <v>1.3590900844833788E-5</v>
      </c>
      <c r="K389" s="27">
        <v>3370</v>
      </c>
      <c r="L389" s="302">
        <f>TabIPW[[#This Row],[iloczyn liczby mieszkańców i relacji przeciętnego miesięcznego wynagrodzenia brutto 
w danym powiecie do średniej krajowej]]/$M$1*$L$2</f>
        <v>5.0229758851466043E-5</v>
      </c>
      <c r="M389" s="27">
        <v>4566.46</v>
      </c>
      <c r="N389" s="302">
        <f>TabIPW[[#This Row],[liczba oddziałów w szkołach podstawowych]]/$O$1*$N$2</f>
        <v>5.4487179487179488E-5</v>
      </c>
      <c r="O389" s="27">
        <v>43</v>
      </c>
      <c r="P38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2.5973219001460216E-5</v>
      </c>
      <c r="Q389" s="27">
        <v>132</v>
      </c>
      <c r="R389" s="302">
        <f>TabIPW[[#This Row],[liczba gospodarstw domowych korzystających ze środowiskowej pomocy społecznej ]]/$S$1*$R$2</f>
        <v>3.5818038894015519E-5</v>
      </c>
      <c r="S389" s="27">
        <v>131</v>
      </c>
      <c r="T389" s="302">
        <f>TabIPW[[#This Row],[ilość wody dostarczonej i ścieków bytowych odprowadzonych siecią kanalizacyjną '[dam3']]]/$U$1*$T$2</f>
        <v>6.5783831786941047E-6</v>
      </c>
      <c r="U389" s="27">
        <v>161.19999999999999</v>
      </c>
      <c r="V389" s="302">
        <f>TabIPW[[#This Row],[iloczyn liczby mieszkańców i relacji przeciętnego miesięcznego wynagrodzenia brutto 
w danym powiecie do średniej krajowej2]]/$W$1*$V$2</f>
        <v>1.4650346331677597E-5</v>
      </c>
      <c r="W389" s="27">
        <f>TabIPW[[#This Row],[iloczyn liczby mieszkańców i relacji przeciętnego miesięcznego wynagrodzenia brutto 
w danym powiecie do średniej krajowej]]</f>
        <v>4566.46</v>
      </c>
    </row>
    <row r="390" spans="1:23" x14ac:dyDescent="0.3">
      <c r="A390" s="2" t="s">
        <v>10</v>
      </c>
      <c r="B390" s="2" t="s">
        <v>23</v>
      </c>
      <c r="C390" s="2" t="s">
        <v>30</v>
      </c>
      <c r="D390" s="2" t="s">
        <v>54</v>
      </c>
      <c r="E390" s="2" t="s">
        <v>19</v>
      </c>
      <c r="F390" s="17" t="str">
        <f>+Tabela1[[#This Row],[WK]]&amp;Tabela1[[#This Row],[PK]]&amp;Tabela1[[#This Row],[GK]]</f>
        <v>060708</v>
      </c>
      <c r="G390" s="2" t="s">
        <v>392</v>
      </c>
      <c r="H390" s="302">
        <f>TabIPW[[#This Row],[liczba mieszkańców ]]/$I$1*$H$2</f>
        <v>2.5510251783240997E-5</v>
      </c>
      <c r="I390" s="27">
        <v>8015</v>
      </c>
      <c r="J390" s="302">
        <f>TabIPW[[#This Row],[liczba mieszkańców w wieku 20-64]]/$K$1*$J$2</f>
        <v>1.9374091293347628E-5</v>
      </c>
      <c r="K390" s="27">
        <v>4804</v>
      </c>
      <c r="L390" s="302">
        <f>TabIPW[[#This Row],[iloczyn liczby mieszkańców i relacji przeciętnego miesięcznego wynagrodzenia brutto 
w danym powiecie do średniej krajowej]]/$M$1*$L$2</f>
        <v>6.9472220395944836E-5</v>
      </c>
      <c r="M390" s="27">
        <v>6315.82</v>
      </c>
      <c r="N390" s="302">
        <f>TabIPW[[#This Row],[liczba oddziałów w szkołach podstawowych]]/$O$1*$N$2</f>
        <v>5.5754323196183665E-5</v>
      </c>
      <c r="O390" s="27">
        <v>44</v>
      </c>
      <c r="P39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4.6240200495023874E-5</v>
      </c>
      <c r="Q390" s="27">
        <v>235</v>
      </c>
      <c r="R390" s="302">
        <f>TabIPW[[#This Row],[liczba gospodarstw domowych korzystających ze środowiskowej pomocy społecznej ]]/$S$1*$R$2</f>
        <v>4.3747223076660171E-5</v>
      </c>
      <c r="S390" s="27">
        <v>160</v>
      </c>
      <c r="T390" s="302">
        <f>TabIPW[[#This Row],[ilość wody dostarczonej i ścieków bytowych odprowadzonych siecią kanalizacyjną '[dam3']]]/$U$1*$T$2</f>
        <v>2.0069781931028292E-5</v>
      </c>
      <c r="U390" s="27">
        <v>491.8</v>
      </c>
      <c r="V390" s="302">
        <f>TabIPW[[#This Row],[iloczyn liczby mieszkańców i relacji przeciętnego miesięcznego wynagrodzenia brutto 
w danym powiecie do średniej krajowej2]]/$W$1*$V$2</f>
        <v>2.0262730948817245E-5</v>
      </c>
      <c r="W390" s="27">
        <f>TabIPW[[#This Row],[iloczyn liczby mieszkańców i relacji przeciętnego miesięcznego wynagrodzenia brutto 
w danym powiecie do średniej krajowej]]</f>
        <v>6315.82</v>
      </c>
    </row>
    <row r="391" spans="1:23" x14ac:dyDescent="0.3">
      <c r="A391" s="2" t="s">
        <v>10</v>
      </c>
      <c r="B391" s="2" t="s">
        <v>23</v>
      </c>
      <c r="C391" s="2" t="s">
        <v>30</v>
      </c>
      <c r="D391" s="2" t="s">
        <v>56</v>
      </c>
      <c r="E391" s="2" t="s">
        <v>15</v>
      </c>
      <c r="F391" s="17" t="str">
        <f>+Tabela1[[#This Row],[WK]]&amp;Tabela1[[#This Row],[PK]]&amp;Tabela1[[#This Row],[GK]]</f>
        <v>060709</v>
      </c>
      <c r="G391" s="2" t="s">
        <v>393</v>
      </c>
      <c r="H391" s="302">
        <f>TabIPW[[#This Row],[liczba mieszkańców ]]/$I$1*$H$2</f>
        <v>1.6690675028236532E-5</v>
      </c>
      <c r="I391" s="27">
        <v>5244</v>
      </c>
      <c r="J391" s="302">
        <f>TabIPW[[#This Row],[liczba mieszkańców w wieku 20-64]]/$K$1*$J$2</f>
        <v>1.203016534722231E-5</v>
      </c>
      <c r="K391" s="27">
        <v>2983</v>
      </c>
      <c r="L391" s="302">
        <f>TabIPW[[#This Row],[iloczyn liczby mieszkańców i relacji przeciętnego miesięcznego wynagrodzenia brutto 
w danym powiecie do średniej krajowej]]/$M$1*$L$2</f>
        <v>4.5453814567228285E-5</v>
      </c>
      <c r="M391" s="27">
        <v>4132.2719999999999</v>
      </c>
      <c r="N391" s="302">
        <f>TabIPW[[#This Row],[liczba oddziałów w szkołach podstawowych]]/$O$1*$N$2</f>
        <v>4.9418604651162791E-5</v>
      </c>
      <c r="O391" s="27">
        <v>39</v>
      </c>
      <c r="P39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4.0927496608361553E-5</v>
      </c>
      <c r="Q391" s="27">
        <v>208</v>
      </c>
      <c r="R391" s="302">
        <f>TabIPW[[#This Row],[liczba gospodarstw domowych korzystających ze środowiskowej pomocy społecznej ]]/$S$1*$R$2</f>
        <v>2.1326771249871834E-5</v>
      </c>
      <c r="S391" s="27">
        <v>78</v>
      </c>
      <c r="T391" s="302">
        <f>TabIPW[[#This Row],[ilość wody dostarczonej i ścieków bytowych odprowadzonych siecią kanalizacyjną '[dam3']]]/$U$1*$T$2</f>
        <v>4.9868388612681119E-6</v>
      </c>
      <c r="U391" s="27">
        <v>122.2</v>
      </c>
      <c r="V391" s="302">
        <f>TabIPW[[#This Row],[iloczyn liczby mieszkańców i relacji przeciętnego miesięcznego wynagrodzenia brutto 
w danym powiecie do średniej krajowej2]]/$W$1*$V$2</f>
        <v>1.3257362582108252E-5</v>
      </c>
      <c r="W391" s="27">
        <f>TabIPW[[#This Row],[iloczyn liczby mieszkańców i relacji przeciętnego miesięcznego wynagrodzenia brutto 
w danym powiecie do średniej krajowej]]</f>
        <v>4132.2719999999999</v>
      </c>
    </row>
    <row r="392" spans="1:23" x14ac:dyDescent="0.3">
      <c r="A392" s="2" t="s">
        <v>10</v>
      </c>
      <c r="B392" s="2" t="s">
        <v>23</v>
      </c>
      <c r="C392" s="2" t="s">
        <v>30</v>
      </c>
      <c r="D392" s="2" t="s">
        <v>69</v>
      </c>
      <c r="E392" s="2" t="s">
        <v>15</v>
      </c>
      <c r="F392" s="17" t="str">
        <f>+Tabela1[[#This Row],[WK]]&amp;Tabela1[[#This Row],[PK]]&amp;Tabela1[[#This Row],[GK]]</f>
        <v>060710</v>
      </c>
      <c r="G392" s="2" t="s">
        <v>394</v>
      </c>
      <c r="H392" s="302">
        <f>TabIPW[[#This Row],[liczba mieszkańców ]]/$I$1*$H$2</f>
        <v>1.8950472753264741E-5</v>
      </c>
      <c r="I392" s="27">
        <v>5954</v>
      </c>
      <c r="J392" s="302">
        <f>TabIPW[[#This Row],[liczba mieszkańców w wieku 20-64]]/$K$1*$J$2</f>
        <v>1.4022422028927917E-5</v>
      </c>
      <c r="K392" s="27">
        <v>3477</v>
      </c>
      <c r="L392" s="302">
        <f>TabIPW[[#This Row],[iloczyn liczby mieszkańców i relacji przeciętnego miesięcznego wynagrodzenia brutto 
w danym powiecie do średniej krajowej]]/$M$1*$L$2</f>
        <v>5.1607935151273315E-5</v>
      </c>
      <c r="M392" s="27">
        <v>4691.7520000000004</v>
      </c>
      <c r="N392" s="302">
        <f>TabIPW[[#This Row],[liczba oddziałów w szkołach podstawowych]]/$O$1*$N$2</f>
        <v>4.0548598688133572E-5</v>
      </c>
      <c r="O392" s="27">
        <v>32</v>
      </c>
      <c r="P39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3.836952807033896E-5</v>
      </c>
      <c r="Q392" s="27">
        <v>195</v>
      </c>
      <c r="R392" s="302">
        <f>TabIPW[[#This Row],[liczba gospodarstw domowych korzystających ze środowiskowej pomocy społecznej ]]/$S$1*$R$2</f>
        <v>3.554461874978639E-5</v>
      </c>
      <c r="S392" s="27">
        <v>130</v>
      </c>
      <c r="T392" s="302">
        <f>TabIPW[[#This Row],[ilość wody dostarczonej i ścieków bytowych odprowadzonych siecią kanalizacyjną '[dam3']]]/$U$1*$T$2</f>
        <v>2.59299297254481E-5</v>
      </c>
      <c r="U392" s="27">
        <v>635.4</v>
      </c>
      <c r="V392" s="302">
        <f>TabIPW[[#This Row],[iloczyn liczby mieszkańców i relacji przeciętnego miesięcznego wynagrodzenia brutto 
w danym powiecie do średniej krajowej2]]/$W$1*$V$2</f>
        <v>1.5052314419121386E-5</v>
      </c>
      <c r="W392" s="27">
        <f>TabIPW[[#This Row],[iloczyn liczby mieszkańców i relacji przeciętnego miesięcznego wynagrodzenia brutto 
w danym powiecie do średniej krajowej]]</f>
        <v>4691.7520000000004</v>
      </c>
    </row>
    <row r="393" spans="1:23" x14ac:dyDescent="0.3">
      <c r="A393" s="2" t="s">
        <v>10</v>
      </c>
      <c r="B393" s="2" t="s">
        <v>23</v>
      </c>
      <c r="C393" s="2" t="s">
        <v>54</v>
      </c>
      <c r="D393" s="2" t="s">
        <v>12</v>
      </c>
      <c r="E393" s="2" t="s">
        <v>13</v>
      </c>
      <c r="F393" s="17" t="str">
        <f>+Tabela1[[#This Row],[WK]]&amp;Tabela1[[#This Row],[PK]]&amp;Tabela1[[#This Row],[GK]]</f>
        <v>060801</v>
      </c>
      <c r="G393" s="2" t="s">
        <v>395</v>
      </c>
      <c r="H393" s="302">
        <f>TabIPW[[#This Row],[liczba mieszkańców ]]/$I$1*$H$2</f>
        <v>6.1654284128903473E-5</v>
      </c>
      <c r="I393" s="27">
        <v>19371</v>
      </c>
      <c r="J393" s="302">
        <f>TabIPW[[#This Row],[liczba mieszkańców w wieku 20-64]]/$K$1*$J$2</f>
        <v>4.3640100309182912E-5</v>
      </c>
      <c r="K393" s="27">
        <v>10821</v>
      </c>
      <c r="L393" s="302">
        <f>TabIPW[[#This Row],[iloczyn liczby mieszkańców i relacji przeciętnego miesięcznego wynagrodzenia brutto 
w danym powiecie do średniej krajowej]]/$M$1*$L$2</f>
        <v>1.7259113920991675E-4</v>
      </c>
      <c r="M393" s="27">
        <v>15690.51</v>
      </c>
      <c r="N393" s="302">
        <f>TabIPW[[#This Row],[liczba oddziałów w szkołach podstawowych]]/$O$1*$N$2</f>
        <v>1.1911150864639237E-4</v>
      </c>
      <c r="O393" s="27">
        <v>94</v>
      </c>
      <c r="P39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1.8476403516947838E-4</v>
      </c>
      <c r="Q393" s="27">
        <v>939</v>
      </c>
      <c r="R393" s="302">
        <f>TabIPW[[#This Row],[liczba gospodarstw domowych korzystających ze środowiskowej pomocy społecznej ]]/$S$1*$R$2</f>
        <v>7.956526197067569E-5</v>
      </c>
      <c r="S393" s="27">
        <v>291</v>
      </c>
      <c r="T393" s="302">
        <f>TabIPW[[#This Row],[ilość wody dostarczonej i ścieków bytowych odprowadzonych siecią kanalizacyjną '[dam3']]]/$U$1*$T$2</f>
        <v>8.0071002697988222E-5</v>
      </c>
      <c r="U393" s="27">
        <v>1962.1</v>
      </c>
      <c r="V393" s="302">
        <f>TabIPW[[#This Row],[iloczyn liczby mieszkańców i relacji przeciętnego miesięcznego wynagrodzenia brutto 
w danym powiecie do średniej krajowej2]]/$W$1*$V$2</f>
        <v>5.0339082269559058E-5</v>
      </c>
      <c r="W393" s="27">
        <f>TabIPW[[#This Row],[iloczyn liczby mieszkańców i relacji przeciętnego miesięcznego wynagrodzenia brutto 
w danym powiecie do średniej krajowej]]</f>
        <v>15690.51</v>
      </c>
    </row>
    <row r="394" spans="1:23" x14ac:dyDescent="0.3">
      <c r="A394" s="2" t="s">
        <v>10</v>
      </c>
      <c r="B394" s="2" t="s">
        <v>23</v>
      </c>
      <c r="C394" s="2" t="s">
        <v>54</v>
      </c>
      <c r="D394" s="2" t="s">
        <v>11</v>
      </c>
      <c r="E394" s="2" t="s">
        <v>15</v>
      </c>
      <c r="F394" s="17" t="str">
        <f>+Tabela1[[#This Row],[WK]]&amp;Tabela1[[#This Row],[PK]]&amp;Tabela1[[#This Row],[GK]]</f>
        <v>060802</v>
      </c>
      <c r="G394" s="2" t="s">
        <v>396</v>
      </c>
      <c r="H394" s="302">
        <f>TabIPW[[#This Row],[liczba mieszkańców ]]/$I$1*$H$2</f>
        <v>1.198011075634674E-5</v>
      </c>
      <c r="I394" s="27">
        <v>3764</v>
      </c>
      <c r="J394" s="302">
        <f>TabIPW[[#This Row],[liczba mieszkańców w wieku 20-64]]/$K$1*$J$2</f>
        <v>9.2030966551663804E-6</v>
      </c>
      <c r="K394" s="27">
        <v>2282</v>
      </c>
      <c r="L394" s="302">
        <f>TabIPW[[#This Row],[iloczyn liczby mieszkańców i relacji przeciętnego miesięcznego wynagrodzenia brutto 
w danym powiecie do średniej krajowej]]/$M$1*$L$2</f>
        <v>3.3536371275934474E-5</v>
      </c>
      <c r="M394" s="27">
        <v>3048.84</v>
      </c>
      <c r="N394" s="302">
        <f>TabIPW[[#This Row],[liczba oddziałów w szkołach podstawowych]]/$O$1*$N$2</f>
        <v>2.9144305307096008E-5</v>
      </c>
      <c r="O394" s="27">
        <v>23</v>
      </c>
      <c r="P39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2.7744120297014321E-5</v>
      </c>
      <c r="Q394" s="27">
        <v>141</v>
      </c>
      <c r="R394" s="302">
        <f>TabIPW[[#This Row],[liczba gospodarstw domowych korzystających ze środowiskowej pomocy społecznej ]]/$S$1*$R$2</f>
        <v>8.7494446153320346E-6</v>
      </c>
      <c r="S394" s="27">
        <v>32</v>
      </c>
      <c r="T394" s="302">
        <f>TabIPW[[#This Row],[ilość wody dostarczonej i ścieków bytowych odprowadzonych siecią kanalizacyjną '[dam3']]]/$U$1*$T$2</f>
        <v>9.2146335096099799E-6</v>
      </c>
      <c r="U394" s="27">
        <v>225.8</v>
      </c>
      <c r="V394" s="302">
        <f>TabIPW[[#This Row],[iloczyn liczby mieszkańców i relacji przeciętnego miesięcznego wynagrodzenia brutto 
w danym powiecie do średniej krajowej2]]/$W$1*$V$2</f>
        <v>9.7814416221475562E-6</v>
      </c>
      <c r="W394" s="27">
        <f>TabIPW[[#This Row],[iloczyn liczby mieszkańców i relacji przeciętnego miesięcznego wynagrodzenia brutto 
w danym powiecie do średniej krajowej]]</f>
        <v>3048.84</v>
      </c>
    </row>
    <row r="395" spans="1:23" x14ac:dyDescent="0.3">
      <c r="A395" s="2" t="s">
        <v>10</v>
      </c>
      <c r="B395" s="2" t="s">
        <v>23</v>
      </c>
      <c r="C395" s="2" t="s">
        <v>54</v>
      </c>
      <c r="D395" s="2" t="s">
        <v>16</v>
      </c>
      <c r="E395" s="2" t="s">
        <v>15</v>
      </c>
      <c r="F395" s="17" t="str">
        <f>+Tabela1[[#This Row],[WK]]&amp;Tabela1[[#This Row],[PK]]&amp;Tabela1[[#This Row],[GK]]</f>
        <v>060803</v>
      </c>
      <c r="G395" s="2" t="s">
        <v>397</v>
      </c>
      <c r="H395" s="302">
        <f>TabIPW[[#This Row],[liczba mieszkańców ]]/$I$1*$H$2</f>
        <v>1.7639153510008936E-5</v>
      </c>
      <c r="I395" s="27">
        <v>5542</v>
      </c>
      <c r="J395" s="302">
        <f>TabIPW[[#This Row],[liczba mieszkańców w wieku 20-64]]/$K$1*$J$2</f>
        <v>1.3203741651627839E-5</v>
      </c>
      <c r="K395" s="27">
        <v>3274</v>
      </c>
      <c r="L395" s="302">
        <f>TabIPW[[#This Row],[iloczyn liczby mieszkańców i relacji przeciętnego miesięcznego wynagrodzenia brutto 
w danym powiecie do średniej krajowej]]/$M$1*$L$2</f>
        <v>4.9377940916904583E-5</v>
      </c>
      <c r="M395" s="27">
        <v>4489.0200000000004</v>
      </c>
      <c r="N395" s="302">
        <f>TabIPW[[#This Row],[liczba oddziałów w szkołach podstawowych]]/$O$1*$N$2</f>
        <v>5.8288610614192017E-5</v>
      </c>
      <c r="O395" s="27">
        <v>46</v>
      </c>
      <c r="P39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3.3450357804910883E-5</v>
      </c>
      <c r="Q395" s="27">
        <v>170</v>
      </c>
      <c r="R395" s="302">
        <f>TabIPW[[#This Row],[liczba gospodarstw domowych korzystających ze środowiskowej pomocy społecznej ]]/$S$1*$R$2</f>
        <v>3.0349636009432993E-5</v>
      </c>
      <c r="S395" s="27">
        <v>111</v>
      </c>
      <c r="T395" s="302">
        <f>TabIPW[[#This Row],[ilość wody dostarczonej i ścieków bytowych odprowadzonych siecią kanalizacyjną '[dam3']]]/$U$1*$T$2</f>
        <v>1.0663346926754154E-5</v>
      </c>
      <c r="U395" s="27">
        <v>261.3</v>
      </c>
      <c r="V395" s="302">
        <f>TabIPW[[#This Row],[iloczyn liczby mieszkańców i relacji przeciętnego miesięcznego wynagrodzenia brutto 
w danym powiecie do średniej krajowej2]]/$W$1*$V$2</f>
        <v>1.4401899434097173E-5</v>
      </c>
      <c r="W395" s="27">
        <f>TabIPW[[#This Row],[iloczyn liczby mieszkańców i relacji przeciętnego miesięcznego wynagrodzenia brutto 
w danym powiecie do średniej krajowej]]</f>
        <v>4489.0200000000004</v>
      </c>
    </row>
    <row r="396" spans="1:23" x14ac:dyDescent="0.3">
      <c r="A396" s="2" t="s">
        <v>10</v>
      </c>
      <c r="B396" s="2" t="s">
        <v>23</v>
      </c>
      <c r="C396" s="2" t="s">
        <v>54</v>
      </c>
      <c r="D396" s="2" t="s">
        <v>18</v>
      </c>
      <c r="E396" s="2" t="s">
        <v>15</v>
      </c>
      <c r="F396" s="17" t="str">
        <f>+Tabela1[[#This Row],[WK]]&amp;Tabela1[[#This Row],[PK]]&amp;Tabela1[[#This Row],[GK]]</f>
        <v>060804</v>
      </c>
      <c r="G396" s="2" t="s">
        <v>398</v>
      </c>
      <c r="H396" s="302">
        <f>TabIPW[[#This Row],[liczba mieszkańców ]]/$I$1*$H$2</f>
        <v>7.6578497555181342E-6</v>
      </c>
      <c r="I396" s="27">
        <v>2406</v>
      </c>
      <c r="J396" s="302">
        <f>TabIPW[[#This Row],[liczba mieszkańców w wieku 20-64]]/$K$1*$J$2</f>
        <v>5.6380057510616126E-6</v>
      </c>
      <c r="K396" s="27">
        <v>1398</v>
      </c>
      <c r="L396" s="302">
        <f>TabIPW[[#This Row],[iloczyn liczby mieszkańców i relacji przeciętnego miesięcznego wynagrodzenia brutto 
w danym powiecie do średniej krajowej]]/$M$1*$L$2</f>
        <v>2.1436904699760449E-5</v>
      </c>
      <c r="M396" s="27">
        <v>1948.86</v>
      </c>
      <c r="N396" s="302">
        <f>TabIPW[[#This Row],[liczba oddziałów w szkołach podstawowych]]/$O$1*$N$2</f>
        <v>1.1404293381037567E-5</v>
      </c>
      <c r="O396" s="27">
        <v>9</v>
      </c>
      <c r="P39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1.2986609500730108E-5</v>
      </c>
      <c r="Q396" s="27">
        <v>66</v>
      </c>
      <c r="R396" s="302">
        <f>TabIPW[[#This Row],[liczba gospodarstw domowych korzystających ze środowiskowej pomocy społecznej ]]/$S$1*$R$2</f>
        <v>2.7068594278683483E-5</v>
      </c>
      <c r="S396" s="27">
        <v>99</v>
      </c>
      <c r="T396" s="302">
        <f>TabIPW[[#This Row],[ilość wody dostarczonej i ścieków bytowych odprowadzonych siecią kanalizacyjną '[dam3']]]/$U$1*$T$2</f>
        <v>5.4643021564959091E-6</v>
      </c>
      <c r="U396" s="27">
        <v>133.9</v>
      </c>
      <c r="V396" s="302">
        <f>TabIPW[[#This Row],[iloczyn liczby mieszkańców i relacji przeciętnego miesięcznego wynagrodzenia brutto 
w danym powiecie do średniej krajowej2]]/$W$1*$V$2</f>
        <v>6.2524305374301324E-6</v>
      </c>
      <c r="W396" s="27">
        <f>TabIPW[[#This Row],[iloczyn liczby mieszkańców i relacji przeciętnego miesięcznego wynagrodzenia brutto 
w danym powiecie do średniej krajowej]]</f>
        <v>1948.86</v>
      </c>
    </row>
    <row r="397" spans="1:23" x14ac:dyDescent="0.3">
      <c r="A397" s="2" t="s">
        <v>10</v>
      </c>
      <c r="B397" s="2" t="s">
        <v>23</v>
      </c>
      <c r="C397" s="2" t="s">
        <v>54</v>
      </c>
      <c r="D397" s="2" t="s">
        <v>21</v>
      </c>
      <c r="E397" s="2" t="s">
        <v>15</v>
      </c>
      <c r="F397" s="17" t="str">
        <f>+Tabela1[[#This Row],[WK]]&amp;Tabela1[[#This Row],[PK]]&amp;Tabela1[[#This Row],[GK]]</f>
        <v>060805</v>
      </c>
      <c r="G397" s="2" t="s">
        <v>399</v>
      </c>
      <c r="H397" s="302">
        <f>TabIPW[[#This Row],[liczba mieszkańców ]]/$I$1*$H$2</f>
        <v>2.0812418766140098E-5</v>
      </c>
      <c r="I397" s="27">
        <v>6539</v>
      </c>
      <c r="J397" s="302">
        <f>TabIPW[[#This Row],[liczba mieszkańców w wieku 20-64]]/$K$1*$J$2</f>
        <v>1.6305048105537983E-5</v>
      </c>
      <c r="K397" s="27">
        <v>4043</v>
      </c>
      <c r="L397" s="302">
        <f>TabIPW[[#This Row],[iloczyn liczby mieszkańców i relacji przeciętnego miesięcznego wynagrodzenia brutto 
w danym powiecie do średniej krajowej]]/$M$1*$L$2</f>
        <v>5.8260980811194348E-5</v>
      </c>
      <c r="M397" s="27">
        <v>5296.59</v>
      </c>
      <c r="N397" s="302">
        <f>TabIPW[[#This Row],[liczba oddziałów w szkołach podstawowych]]/$O$1*$N$2</f>
        <v>3.4212880143112706E-5</v>
      </c>
      <c r="O397" s="27">
        <v>27</v>
      </c>
      <c r="P39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3.6401859964167727E-5</v>
      </c>
      <c r="Q397" s="27">
        <v>185</v>
      </c>
      <c r="R397" s="302">
        <f>TabIPW[[#This Row],[liczba gospodarstw domowych korzystających ze środowiskowej pomocy społecznej ]]/$S$1*$R$2</f>
        <v>3.3357257595953377E-5</v>
      </c>
      <c r="S397" s="27">
        <v>122</v>
      </c>
      <c r="T397" s="302">
        <f>TabIPW[[#This Row],[ilość wody dostarczonej i ścieków bytowych odprowadzonych siecią kanalizacyjną '[dam3']]]/$U$1*$T$2</f>
        <v>1.8445590550680742E-5</v>
      </c>
      <c r="U397" s="27">
        <v>452</v>
      </c>
      <c r="V397" s="302">
        <f>TabIPW[[#This Row],[iloczyn liczby mieszkańców i relacji przeciętnego miesięcznego wynagrodzenia brutto 
w danym powiecie do średniej krajowej2]]/$W$1*$V$2</f>
        <v>1.6992786069931687E-5</v>
      </c>
      <c r="W397" s="27">
        <f>TabIPW[[#This Row],[iloczyn liczby mieszkańców i relacji przeciętnego miesięcznego wynagrodzenia brutto 
w danym powiecie do średniej krajowej]]</f>
        <v>5296.59</v>
      </c>
    </row>
    <row r="398" spans="1:23" x14ac:dyDescent="0.3">
      <c r="A398" s="2" t="s">
        <v>10</v>
      </c>
      <c r="B398" s="2" t="s">
        <v>23</v>
      </c>
      <c r="C398" s="2" t="s">
        <v>54</v>
      </c>
      <c r="D398" s="2" t="s">
        <v>23</v>
      </c>
      <c r="E398" s="2" t="s">
        <v>19</v>
      </c>
      <c r="F398" s="17" t="str">
        <f>+Tabela1[[#This Row],[WK]]&amp;Tabela1[[#This Row],[PK]]&amp;Tabela1[[#This Row],[GK]]</f>
        <v>060806</v>
      </c>
      <c r="G398" s="2" t="s">
        <v>400</v>
      </c>
      <c r="H398" s="302">
        <f>TabIPW[[#This Row],[liczba mieszkańców ]]/$I$1*$H$2</f>
        <v>1.7744186362017288E-5</v>
      </c>
      <c r="I398" s="27">
        <v>5575</v>
      </c>
      <c r="J398" s="302">
        <f>TabIPW[[#This Row],[liczba mieszkańców w wieku 20-64]]/$K$1*$J$2</f>
        <v>1.3280366908616516E-5</v>
      </c>
      <c r="K398" s="27">
        <v>3293</v>
      </c>
      <c r="L398" s="302">
        <f>TabIPW[[#This Row],[iloczyn liczby mieszkańców i relacji przeciętnego miesięcznego wynagrodzenia brutto 
w danym powiecie do średniej krajowej]]/$M$1*$L$2</f>
        <v>4.9671963300567128E-5</v>
      </c>
      <c r="M398" s="27">
        <v>4515.75</v>
      </c>
      <c r="N398" s="302">
        <f>TabIPW[[#This Row],[liczba oddziałów w szkołach podstawowych]]/$O$1*$N$2</f>
        <v>3.1678592725104354E-5</v>
      </c>
      <c r="O398" s="27">
        <v>25</v>
      </c>
      <c r="P39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4.191133066144717E-5</v>
      </c>
      <c r="Q398" s="27">
        <v>213</v>
      </c>
      <c r="R398" s="302">
        <f>TabIPW[[#This Row],[liczba gospodarstw domowych korzystających ze środowiskowej pomocy społecznej ]]/$S$1*$R$2</f>
        <v>7.4096859086093174E-5</v>
      </c>
      <c r="S398" s="27">
        <v>271</v>
      </c>
      <c r="T398" s="302">
        <f>TabIPW[[#This Row],[ilość wody dostarczonej i ścieków bytowych odprowadzonych siecią kanalizacyjną '[dam3']]]/$U$1*$T$2</f>
        <v>1.2169192704011055E-5</v>
      </c>
      <c r="U398" s="27">
        <v>298.2</v>
      </c>
      <c r="V398" s="302">
        <f>TabIPW[[#This Row],[iloczyn liczby mieszkańców i relacji przeciętnego miesięcznego wynagrodzenia brutto 
w danym powiecie do średniej krajowej2]]/$W$1*$V$2</f>
        <v>1.4487655962665415E-5</v>
      </c>
      <c r="W398" s="27">
        <f>TabIPW[[#This Row],[iloczyn liczby mieszkańców i relacji przeciętnego miesięcznego wynagrodzenia brutto 
w danym powiecie do średniej krajowej]]</f>
        <v>4515.75</v>
      </c>
    </row>
    <row r="399" spans="1:23" x14ac:dyDescent="0.3">
      <c r="A399" s="2" t="s">
        <v>10</v>
      </c>
      <c r="B399" s="2" t="s">
        <v>23</v>
      </c>
      <c r="C399" s="2" t="s">
        <v>54</v>
      </c>
      <c r="D399" s="2" t="s">
        <v>30</v>
      </c>
      <c r="E399" s="2" t="s">
        <v>15</v>
      </c>
      <c r="F399" s="17" t="str">
        <f>+Tabela1[[#This Row],[WK]]&amp;Tabela1[[#This Row],[PK]]&amp;Tabela1[[#This Row],[GK]]</f>
        <v>060807</v>
      </c>
      <c r="G399" s="2" t="s">
        <v>395</v>
      </c>
      <c r="H399" s="302">
        <f>TabIPW[[#This Row],[liczba mieszkańców ]]/$I$1*$H$2</f>
        <v>3.8588433265129615E-5</v>
      </c>
      <c r="I399" s="27">
        <v>12124</v>
      </c>
      <c r="J399" s="302">
        <f>TabIPW[[#This Row],[liczba mieszkańców w wieku 20-64]]/$K$1*$J$2</f>
        <v>3.0283108143577716E-5</v>
      </c>
      <c r="K399" s="27">
        <v>7509</v>
      </c>
      <c r="L399" s="302">
        <f>TabIPW[[#This Row],[iloczyn liczby mieszkańców i relacji przeciętnego miesięcznego wynagrodzenia brutto 
w danym powiecie do średniej krajowej]]/$M$1*$L$2</f>
        <v>1.0802204180378043E-4</v>
      </c>
      <c r="M399" s="27">
        <v>9820.44</v>
      </c>
      <c r="N399" s="302">
        <f>TabIPW[[#This Row],[liczba oddziałów w szkołach podstawowych]]/$O$1*$N$2</f>
        <v>7.2227191413237933E-5</v>
      </c>
      <c r="O399" s="27">
        <v>57</v>
      </c>
      <c r="P39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7.3590787170803955E-5</v>
      </c>
      <c r="Q399" s="27">
        <v>374</v>
      </c>
      <c r="R399" s="302">
        <f>TabIPW[[#This Row],[liczba gospodarstw domowych korzystających ze środowiskowej pomocy społecznej ]]/$S$1*$R$2</f>
        <v>3.7185139615161145E-5</v>
      </c>
      <c r="S399" s="27">
        <v>136</v>
      </c>
      <c r="T399" s="302">
        <f>TabIPW[[#This Row],[ilość wody dostarczonej i ścieków bytowych odprowadzonych siecią kanalizacyjną '[dam3']]]/$U$1*$T$2</f>
        <v>2.9321143386425027E-5</v>
      </c>
      <c r="U399" s="27">
        <v>718.5</v>
      </c>
      <c r="V399" s="302">
        <f>TabIPW[[#This Row],[iloczyn liczby mieszkańców i relacji przeciętnego miesięcznego wynagrodzenia brutto 
w danym powiecie do średniej krajowej2]]/$W$1*$V$2</f>
        <v>3.150642885943596E-5</v>
      </c>
      <c r="W399" s="27">
        <f>TabIPW[[#This Row],[iloczyn liczby mieszkańców i relacji przeciętnego miesięcznego wynagrodzenia brutto 
w danym powiecie do średniej krajowej]]</f>
        <v>9820.44</v>
      </c>
    </row>
    <row r="400" spans="1:23" x14ac:dyDescent="0.3">
      <c r="A400" s="2" t="s">
        <v>10</v>
      </c>
      <c r="B400" s="2" t="s">
        <v>23</v>
      </c>
      <c r="C400" s="2" t="s">
        <v>54</v>
      </c>
      <c r="D400" s="2" t="s">
        <v>54</v>
      </c>
      <c r="E400" s="2" t="s">
        <v>15</v>
      </c>
      <c r="F400" s="17" t="str">
        <f>+Tabela1[[#This Row],[WK]]&amp;Tabela1[[#This Row],[PK]]&amp;Tabela1[[#This Row],[GK]]</f>
        <v>060808</v>
      </c>
      <c r="G400" s="2" t="s">
        <v>401</v>
      </c>
      <c r="H400" s="302">
        <f>TabIPW[[#This Row],[liczba mieszkańców ]]/$I$1*$H$2</f>
        <v>1.6732051606300428E-5</v>
      </c>
      <c r="I400" s="27">
        <v>5257</v>
      </c>
      <c r="J400" s="302">
        <f>TabIPW[[#This Row],[liczba mieszkańców w wieku 20-64]]/$K$1*$J$2</f>
        <v>1.262703577008148E-5</v>
      </c>
      <c r="K400" s="27">
        <v>3131</v>
      </c>
      <c r="L400" s="302">
        <f>TabIPW[[#This Row],[iloczyn liczby mieszkańców i relacji przeciętnego miesięcznego wynagrodzenia brutto 
w danym powiecie do średniej krajowej]]/$M$1*$L$2</f>
        <v>4.6838656694364382E-5</v>
      </c>
      <c r="M400" s="27">
        <v>4258.17</v>
      </c>
      <c r="N400" s="302">
        <f>TabIPW[[#This Row],[liczba oddziałów w szkołach podstawowych]]/$O$1*$N$2</f>
        <v>2.9144305307096008E-5</v>
      </c>
      <c r="O400" s="27">
        <v>23</v>
      </c>
      <c r="P40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2.5579685380225969E-5</v>
      </c>
      <c r="Q400" s="27">
        <v>130</v>
      </c>
      <c r="R400" s="302">
        <f>TabIPW[[#This Row],[liczba gospodarstw domowych korzystających ze środowiskowej pomocy społecznej ]]/$S$1*$R$2</f>
        <v>3.0349636009432993E-5</v>
      </c>
      <c r="S400" s="27">
        <v>111</v>
      </c>
      <c r="T400" s="302">
        <f>TabIPW[[#This Row],[ilość wody dostarczonej i ścieków bytowych odprowadzonych siecią kanalizacyjną '[dam3']]]/$U$1*$T$2</f>
        <v>9.4717291301172563E-6</v>
      </c>
      <c r="U400" s="27">
        <v>232.10000000000002</v>
      </c>
      <c r="V400" s="302">
        <f>TabIPW[[#This Row],[iloczyn liczby mieszkańców i relacji przeciętnego miesięcznego wynagrodzenia brutto 
w danym powiecie do średniej krajowej2]]/$W$1*$V$2</f>
        <v>1.3661274869189613E-5</v>
      </c>
      <c r="W400" s="27">
        <f>TabIPW[[#This Row],[iloczyn liczby mieszkańców i relacji przeciętnego miesięcznego wynagrodzenia brutto 
w danym powiecie do średniej krajowej]]</f>
        <v>4258.17</v>
      </c>
    </row>
    <row r="401" spans="1:23" x14ac:dyDescent="0.3">
      <c r="A401" s="2" t="s">
        <v>10</v>
      </c>
      <c r="B401" s="2" t="s">
        <v>23</v>
      </c>
      <c r="C401" s="2" t="s">
        <v>54</v>
      </c>
      <c r="D401" s="2" t="s">
        <v>56</v>
      </c>
      <c r="E401" s="2" t="s">
        <v>15</v>
      </c>
      <c r="F401" s="17" t="str">
        <f>+Tabela1[[#This Row],[WK]]&amp;Tabela1[[#This Row],[PK]]&amp;Tabela1[[#This Row],[GK]]</f>
        <v>060809</v>
      </c>
      <c r="G401" s="2" t="s">
        <v>402</v>
      </c>
      <c r="H401" s="302">
        <f>TabIPW[[#This Row],[liczba mieszkańców ]]/$I$1*$H$2</f>
        <v>1.9526562032462073E-5</v>
      </c>
      <c r="I401" s="27">
        <v>6135</v>
      </c>
      <c r="J401" s="302">
        <f>TabIPW[[#This Row],[liczba mieszkańców w wieku 20-64]]/$K$1*$J$2</f>
        <v>1.5365380480361047E-5</v>
      </c>
      <c r="K401" s="27">
        <v>3810</v>
      </c>
      <c r="L401" s="302">
        <f>TabIPW[[#This Row],[iloczyn liczby mieszkańców i relacji przeciętnego miesięcznego wynagrodzenia brutto 
w danym powiecie do średniej krajowej]]/$M$1*$L$2</f>
        <v>5.4661434053628588E-5</v>
      </c>
      <c r="M401" s="27">
        <v>4969.3500000000004</v>
      </c>
      <c r="N401" s="302">
        <f>TabIPW[[#This Row],[liczba oddziałów w szkołach podstawowych]]/$O$1*$N$2</f>
        <v>5.8288610614192017E-5</v>
      </c>
      <c r="O401" s="27">
        <v>46</v>
      </c>
      <c r="P40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3.836952807033896E-5</v>
      </c>
      <c r="Q401" s="27">
        <v>195</v>
      </c>
      <c r="R401" s="302">
        <f>TabIPW[[#This Row],[liczba gospodarstw domowych korzystających ze środowiskowej pomocy społecznej ]]/$S$1*$R$2</f>
        <v>2.3787552547933966E-5</v>
      </c>
      <c r="S401" s="27">
        <v>87</v>
      </c>
      <c r="T401" s="302">
        <f>TabIPW[[#This Row],[ilość wody dostarczonej i ścieków bytowych odprowadzonych siecią kanalizacyjną '[dam3']]]/$U$1*$T$2</f>
        <v>9.0024276006198491E-6</v>
      </c>
      <c r="U401" s="27">
        <v>220.60000000000002</v>
      </c>
      <c r="V401" s="302">
        <f>TabIPW[[#This Row],[iloczyn liczby mieszkańców i relacji przeciętnego miesięcznego wynagrodzenia brutto 
w danym powiecie do średniej krajowej2]]/$W$1*$V$2</f>
        <v>1.5942918265641674E-5</v>
      </c>
      <c r="W401" s="27">
        <f>TabIPW[[#This Row],[iloczyn liczby mieszkańców i relacji przeciętnego miesięcznego wynagrodzenia brutto 
w danym powiecie do średniej krajowej]]</f>
        <v>4969.3500000000004</v>
      </c>
    </row>
    <row r="402" spans="1:23" x14ac:dyDescent="0.3">
      <c r="A402" s="2" t="s">
        <v>10</v>
      </c>
      <c r="B402" s="2" t="s">
        <v>23</v>
      </c>
      <c r="C402" s="2" t="s">
        <v>54</v>
      </c>
      <c r="D402" s="2" t="s">
        <v>69</v>
      </c>
      <c r="E402" s="2" t="s">
        <v>19</v>
      </c>
      <c r="F402" s="17" t="str">
        <f>+Tabela1[[#This Row],[WK]]&amp;Tabela1[[#This Row],[PK]]&amp;Tabela1[[#This Row],[GK]]</f>
        <v>060810</v>
      </c>
      <c r="G402" s="2" t="s">
        <v>403</v>
      </c>
      <c r="H402" s="302">
        <f>TabIPW[[#This Row],[liczba mieszkańców ]]/$I$1*$H$2</f>
        <v>1.5344344834311273E-5</v>
      </c>
      <c r="I402" s="27">
        <v>4821</v>
      </c>
      <c r="J402" s="302">
        <f>TabIPW[[#This Row],[liczba mieszkańców w wieku 20-64]]/$K$1*$J$2</f>
        <v>1.1235682419497606E-5</v>
      </c>
      <c r="K402" s="27">
        <v>2786</v>
      </c>
      <c r="L402" s="302">
        <f>TabIPW[[#This Row],[iloczyn liczby mieszkańców i relacji przeciętnego miesięcznego wynagrodzenia brutto 
w danym powiecie do średniej krajowej]]/$M$1*$L$2</f>
        <v>4.2953997322337962E-5</v>
      </c>
      <c r="M402" s="27">
        <v>3905.01</v>
      </c>
      <c r="N402" s="302">
        <f>TabIPW[[#This Row],[liczba oddziałów w szkołach podstawowych]]/$O$1*$N$2</f>
        <v>4.3082886106141924E-5</v>
      </c>
      <c r="O402" s="27">
        <v>34</v>
      </c>
      <c r="P40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3.6008326342933483E-5</v>
      </c>
      <c r="Q402" s="27">
        <v>183</v>
      </c>
      <c r="R402" s="302">
        <f>TabIPW[[#This Row],[liczba gospodarstw domowych korzystających ze środowiskowej pomocy społecznej ]]/$S$1*$R$2</f>
        <v>3.8552240336306777E-5</v>
      </c>
      <c r="S402" s="27">
        <v>141</v>
      </c>
      <c r="T402" s="302">
        <f>TabIPW[[#This Row],[ilość wody dostarczonej i ścieków bytowych odprowadzonych siecią kanalizacyjną '[dam3']]]/$U$1*$T$2</f>
        <v>1.060213368377623E-5</v>
      </c>
      <c r="U402" s="27">
        <v>259.8</v>
      </c>
      <c r="V402" s="302">
        <f>TabIPW[[#This Row],[iloczyn liczby mieszkańców i relacji przeciętnego miesięcznego wynagrodzenia brutto 
w danym powiecie do średniej krajowej2]]/$W$1*$V$2</f>
        <v>1.2528249219015239E-5</v>
      </c>
      <c r="W402" s="27">
        <f>TabIPW[[#This Row],[iloczyn liczby mieszkańców i relacji przeciętnego miesięcznego wynagrodzenia brutto 
w danym powiecie do średniej krajowej]]</f>
        <v>3905.01</v>
      </c>
    </row>
    <row r="403" spans="1:23" x14ac:dyDescent="0.3">
      <c r="A403" s="2" t="s">
        <v>10</v>
      </c>
      <c r="B403" s="2" t="s">
        <v>23</v>
      </c>
      <c r="C403" s="2" t="s">
        <v>54</v>
      </c>
      <c r="D403" s="2" t="s">
        <v>71</v>
      </c>
      <c r="E403" s="2" t="s">
        <v>15</v>
      </c>
      <c r="F403" s="17" t="str">
        <f>+Tabela1[[#This Row],[WK]]&amp;Tabela1[[#This Row],[PK]]&amp;Tabela1[[#This Row],[GK]]</f>
        <v>060811</v>
      </c>
      <c r="G403" s="2" t="s">
        <v>404</v>
      </c>
      <c r="H403" s="302">
        <f>TabIPW[[#This Row],[liczba mieszkańców ]]/$I$1*$H$2</f>
        <v>1.1394473036057739E-5</v>
      </c>
      <c r="I403" s="27">
        <v>3580</v>
      </c>
      <c r="J403" s="302">
        <f>TabIPW[[#This Row],[liczba mieszkańców w wieku 20-64]]/$K$1*$J$2</f>
        <v>8.4812060761677903E-6</v>
      </c>
      <c r="K403" s="27">
        <v>2103</v>
      </c>
      <c r="L403" s="302">
        <f>TabIPW[[#This Row],[iloczyn liczby mieszkańców i relacji przeciętnego miesięcznego wynagrodzenia brutto 
w danym powiecie do średniej krajowej]]/$M$1*$L$2</f>
        <v>3.1896973742785712E-5</v>
      </c>
      <c r="M403" s="27">
        <v>2899.8</v>
      </c>
      <c r="N403" s="302">
        <f>TabIPW[[#This Row],[liczba oddziałów w szkołach podstawowych]]/$O$1*$N$2</f>
        <v>3.0411449016100181E-5</v>
      </c>
      <c r="O403" s="27">
        <v>24</v>
      </c>
      <c r="P40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2.3218483652820495E-5</v>
      </c>
      <c r="Q403" s="27">
        <v>118</v>
      </c>
      <c r="R403" s="302">
        <f>TabIPW[[#This Row],[liczba gospodarstw domowych korzystających ze środowiskowej pomocy społecznej ]]/$S$1*$R$2</f>
        <v>3.0623056153662118E-5</v>
      </c>
      <c r="S403" s="27">
        <v>112</v>
      </c>
      <c r="T403" s="302">
        <f>TabIPW[[#This Row],[ilość wody dostarczonej i ścieków bytowych odprowadzonych siecią kanalizacyjną '[dam3']]]/$U$1*$T$2</f>
        <v>6.7334567275715086E-6</v>
      </c>
      <c r="U403" s="27">
        <v>165</v>
      </c>
      <c r="V403" s="302">
        <f>TabIPW[[#This Row],[iloczyn liczby mieszkańców i relacji przeciętnego miesięcznego wynagrodzenia brutto 
w danym powiecie do średniej krajowej2]]/$W$1*$V$2</f>
        <v>9.3032840083125009E-6</v>
      </c>
      <c r="W403" s="27">
        <f>TabIPW[[#This Row],[iloczyn liczby mieszkańców i relacji przeciętnego miesięcznego wynagrodzenia brutto 
w danym powiecie do średniej krajowej]]</f>
        <v>2899.8</v>
      </c>
    </row>
    <row r="404" spans="1:23" x14ac:dyDescent="0.3">
      <c r="A404" s="2" t="s">
        <v>10</v>
      </c>
      <c r="B404" s="2" t="s">
        <v>23</v>
      </c>
      <c r="C404" s="2" t="s">
        <v>54</v>
      </c>
      <c r="D404" s="2" t="s">
        <v>72</v>
      </c>
      <c r="E404" s="2" t="s">
        <v>15</v>
      </c>
      <c r="F404" s="17" t="str">
        <f>+Tabela1[[#This Row],[WK]]&amp;Tabela1[[#This Row],[PK]]&amp;Tabela1[[#This Row],[GK]]</f>
        <v>060812</v>
      </c>
      <c r="G404" s="2" t="s">
        <v>405</v>
      </c>
      <c r="H404" s="302">
        <f>TabIPW[[#This Row],[liczba mieszkańców ]]/$I$1*$H$2</f>
        <v>1.5000600955011208E-5</v>
      </c>
      <c r="I404" s="27">
        <v>4713</v>
      </c>
      <c r="J404" s="302">
        <f>TabIPW[[#This Row],[liczba mieszkańców w wieku 20-64]]/$K$1*$J$2</f>
        <v>1.1711565594479915E-5</v>
      </c>
      <c r="K404" s="27">
        <v>2904</v>
      </c>
      <c r="L404" s="302">
        <f>TabIPW[[#This Row],[iloczyn liczby mieszkańców i relacji przeciętnego miesięcznego wynagrodzenia brutto 
w danym powiecie do średniej krajowej]]/$M$1*$L$2</f>
        <v>4.1991742248533251E-5</v>
      </c>
      <c r="M404" s="27">
        <v>3817.53</v>
      </c>
      <c r="N404" s="302">
        <f>TabIPW[[#This Row],[liczba oddziałów w szkołach podstawowych]]/$O$1*$N$2</f>
        <v>4.9418604651162791E-5</v>
      </c>
      <c r="O404" s="27">
        <v>39</v>
      </c>
      <c r="P40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2.9515021592568426E-5</v>
      </c>
      <c r="Q404" s="27">
        <v>150</v>
      </c>
      <c r="R404" s="302">
        <f>TabIPW[[#This Row],[liczba gospodarstw domowych korzystających ze środowiskowej pomocy społecznej ]]/$S$1*$R$2</f>
        <v>1.1210225913394169E-5</v>
      </c>
      <c r="S404" s="27">
        <v>41</v>
      </c>
      <c r="T404" s="302">
        <f>TabIPW[[#This Row],[ilość wody dostarczonej i ścieków bytowych odprowadzonych siecią kanalizacyjną '[dam3']]]/$U$1*$T$2</f>
        <v>8.6514716742130919E-6</v>
      </c>
      <c r="U404" s="27">
        <v>212</v>
      </c>
      <c r="V404" s="302">
        <f>TabIPW[[#This Row],[iloczyn liczby mieszkańców i relacji przeciętnego miesięcznego wynagrodzenia brutto 
w danym powiecie do średniej krajowej2]]/$W$1*$V$2</f>
        <v>1.2247591489155535E-5</v>
      </c>
      <c r="W404" s="27">
        <f>TabIPW[[#This Row],[iloczyn liczby mieszkańców i relacji przeciętnego miesięcznego wynagrodzenia brutto 
w danym powiecie do średniej krajowej]]</f>
        <v>3817.53</v>
      </c>
    </row>
    <row r="405" spans="1:23" x14ac:dyDescent="0.3">
      <c r="A405" s="2" t="s">
        <v>10</v>
      </c>
      <c r="B405" s="2" t="s">
        <v>23</v>
      </c>
      <c r="C405" s="2" t="s">
        <v>54</v>
      </c>
      <c r="D405" s="2" t="s">
        <v>74</v>
      </c>
      <c r="E405" s="2" t="s">
        <v>15</v>
      </c>
      <c r="F405" s="17" t="str">
        <f>+Tabela1[[#This Row],[WK]]&amp;Tabela1[[#This Row],[PK]]&amp;Tabela1[[#This Row],[GK]]</f>
        <v>060813</v>
      </c>
      <c r="G405" s="2" t="s">
        <v>406</v>
      </c>
      <c r="H405" s="302">
        <f>TabIPW[[#This Row],[liczba mieszkańców ]]/$I$1*$H$2</f>
        <v>9.3956660342018004E-6</v>
      </c>
      <c r="I405" s="27">
        <v>2952</v>
      </c>
      <c r="J405" s="302">
        <f>TabIPW[[#This Row],[liczba mieszkańców w wieku 20-64]]/$K$1*$J$2</f>
        <v>7.0979185421090402E-6</v>
      </c>
      <c r="K405" s="27">
        <v>1760</v>
      </c>
      <c r="L405" s="302">
        <f>TabIPW[[#This Row],[iloczyn liczby mieszkańców i relacji przeciętnego miesięcznego wynagrodzenia brutto 
w danym powiecie do średniej krajowej]]/$M$1*$L$2</f>
        <v>2.6301638683995364E-5</v>
      </c>
      <c r="M405" s="27">
        <v>2391.12</v>
      </c>
      <c r="N405" s="302">
        <f>TabIPW[[#This Row],[liczba oddziałów w szkołach podstawowych]]/$O$1*$N$2</f>
        <v>1.9007155635062614E-5</v>
      </c>
      <c r="O405" s="27">
        <v>15</v>
      </c>
      <c r="P40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1.6528412091838319E-5</v>
      </c>
      <c r="Q405" s="27">
        <v>84</v>
      </c>
      <c r="R405" s="302">
        <f>TabIPW[[#This Row],[liczba gospodarstw domowych korzystających ze środowiskowej pomocy społecznej ]]/$S$1*$R$2</f>
        <v>2.4881233124850473E-5</v>
      </c>
      <c r="S405" s="27">
        <v>91</v>
      </c>
      <c r="T405" s="302">
        <f>TabIPW[[#This Row],[ilość wody dostarczonej i ścieków bytowych odprowadzonych siecią kanalizacyjną '[dam3']]]/$U$1*$T$2</f>
        <v>6.7701846733582634E-6</v>
      </c>
      <c r="U405" s="27">
        <v>165.9</v>
      </c>
      <c r="V405" s="302">
        <f>TabIPW[[#This Row],[iloczyn liczby mieszkańców i relacji przeciętnego miesięcznego wynagrodzenia brutto 
w danym powiecie do średniej krajowej2]]/$W$1*$V$2</f>
        <v>7.6713112828319826E-6</v>
      </c>
      <c r="W405" s="27">
        <f>TabIPW[[#This Row],[iloczyn liczby mieszkańców i relacji przeciętnego miesięcznego wynagrodzenia brutto 
w danym powiecie do średniej krajowej]]</f>
        <v>2391.12</v>
      </c>
    </row>
    <row r="406" spans="1:23" x14ac:dyDescent="0.3">
      <c r="A406" s="2" t="s">
        <v>10</v>
      </c>
      <c r="B406" s="2" t="s">
        <v>23</v>
      </c>
      <c r="C406" s="2" t="s">
        <v>56</v>
      </c>
      <c r="D406" s="2" t="s">
        <v>12</v>
      </c>
      <c r="E406" s="2" t="s">
        <v>19</v>
      </c>
      <c r="F406" s="17" t="str">
        <f>+Tabela1[[#This Row],[WK]]&amp;Tabela1[[#This Row],[PK]]&amp;Tabela1[[#This Row],[GK]]</f>
        <v>060901</v>
      </c>
      <c r="G406" s="2" t="s">
        <v>407</v>
      </c>
      <c r="H406" s="302">
        <f>TabIPW[[#This Row],[liczba mieszkańców ]]/$I$1*$H$2</f>
        <v>3.9584653952360361E-5</v>
      </c>
      <c r="I406" s="27">
        <v>12437</v>
      </c>
      <c r="J406" s="302">
        <f>TabIPW[[#This Row],[liczba mieszkańców w wieku 20-64]]/$K$1*$J$2</f>
        <v>2.9428131591914581E-5</v>
      </c>
      <c r="K406" s="27">
        <v>7297</v>
      </c>
      <c r="L406" s="302">
        <f>TabIPW[[#This Row],[iloczyn liczby mieszkańców i relacji przeciętnego miesięcznego wynagrodzenia brutto 
w danym powiecie do średniej krajowej]]/$M$1*$L$2</f>
        <v>1.0957956845770734E-4</v>
      </c>
      <c r="M406" s="27">
        <v>9962.0370000000003</v>
      </c>
      <c r="N406" s="302">
        <f>TabIPW[[#This Row],[liczba oddziałów w szkołach podstawowych]]/$O$1*$N$2</f>
        <v>1.0644007155635064E-4</v>
      </c>
      <c r="O406" s="27">
        <v>84</v>
      </c>
      <c r="P40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1.0212197471028676E-4</v>
      </c>
      <c r="Q406" s="27">
        <v>519</v>
      </c>
      <c r="R406" s="302">
        <f>TabIPW[[#This Row],[liczba gospodarstw domowych korzystających ze środowiskowej pomocy społecznej ]]/$S$1*$R$2</f>
        <v>5.4410608701596088E-5</v>
      </c>
      <c r="S406" s="27">
        <v>199</v>
      </c>
      <c r="T406" s="302">
        <f>TabIPW[[#This Row],[ilość wody dostarczonej i ścieków bytowych odprowadzonych siecią kanalizacyjną '[dam3']]]/$U$1*$T$2</f>
        <v>1.9592318635800496E-5</v>
      </c>
      <c r="U406" s="27">
        <v>480.1</v>
      </c>
      <c r="V406" s="302">
        <f>TabIPW[[#This Row],[iloczyn liczby mieszkańców i relacji przeciętnego miesięcznego wynagrodzenia brutto 
w danym powiecie do średniej krajowej2]]/$W$1*$V$2</f>
        <v>3.1960707466831312E-5</v>
      </c>
      <c r="W406" s="27">
        <f>TabIPW[[#This Row],[iloczyn liczby mieszkańców i relacji przeciętnego miesięcznego wynagrodzenia brutto 
w danym powiecie do średniej krajowej]]</f>
        <v>9962.0370000000003</v>
      </c>
    </row>
    <row r="407" spans="1:23" x14ac:dyDescent="0.3">
      <c r="A407" s="2" t="s">
        <v>10</v>
      </c>
      <c r="B407" s="2" t="s">
        <v>23</v>
      </c>
      <c r="C407" s="2" t="s">
        <v>56</v>
      </c>
      <c r="D407" s="2" t="s">
        <v>11</v>
      </c>
      <c r="E407" s="2" t="s">
        <v>15</v>
      </c>
      <c r="F407" s="17" t="str">
        <f>+Tabela1[[#This Row],[WK]]&amp;Tabela1[[#This Row],[PK]]&amp;Tabela1[[#This Row],[GK]]</f>
        <v>060902</v>
      </c>
      <c r="G407" s="2" t="s">
        <v>408</v>
      </c>
      <c r="H407" s="302">
        <f>TabIPW[[#This Row],[liczba mieszkańców ]]/$I$1*$H$2</f>
        <v>1.1770045052330031E-5</v>
      </c>
      <c r="I407" s="27">
        <v>3698</v>
      </c>
      <c r="J407" s="302">
        <f>TabIPW[[#This Row],[liczba mieszkańców w wieku 20-64]]/$K$1*$J$2</f>
        <v>8.8482007280609283E-6</v>
      </c>
      <c r="K407" s="27">
        <v>2194</v>
      </c>
      <c r="L407" s="302">
        <f>TabIPW[[#This Row],[iloczyn liczby mieszkańców i relacji przeciętnego miesięcznego wynagrodzenia brutto 
w danym powiecie do średniej krajowej]]/$M$1*$L$2</f>
        <v>3.2582233991847044E-5</v>
      </c>
      <c r="M407" s="27">
        <v>2962.098</v>
      </c>
      <c r="N407" s="302">
        <f>TabIPW[[#This Row],[liczba oddziałów w szkołach podstawowych]]/$O$1*$N$2</f>
        <v>2.0274299344066786E-5</v>
      </c>
      <c r="O407" s="27">
        <v>16</v>
      </c>
      <c r="P40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2.6366752622694464E-5</v>
      </c>
      <c r="Q407" s="27">
        <v>134</v>
      </c>
      <c r="R407" s="302">
        <f>TabIPW[[#This Row],[liczba gospodarstw domowych korzystających ze środowiskowej pomocy społecznej ]]/$S$1*$R$2</f>
        <v>1.2577326634539799E-5</v>
      </c>
      <c r="S407" s="27">
        <v>46</v>
      </c>
      <c r="T407" s="302">
        <f>TabIPW[[#This Row],[ilość wody dostarczonej i ścieków bytowych odprowadzonych siecią kanalizacyjną '[dam3']]]/$U$1*$T$2</f>
        <v>4.7011770607044724E-6</v>
      </c>
      <c r="U407" s="27">
        <v>115.2</v>
      </c>
      <c r="V407" s="302">
        <f>TabIPW[[#This Row],[iloczyn liczby mieszkańców i relacji przeciętnego miesięcznego wynagrodzenia brutto 
w danym powiecie do średniej krajowej2]]/$W$1*$V$2</f>
        <v>9.5031515809553888E-6</v>
      </c>
      <c r="W407" s="27">
        <f>TabIPW[[#This Row],[iloczyn liczby mieszkańców i relacji przeciętnego miesięcznego wynagrodzenia brutto 
w danym powiecie do średniej krajowej]]</f>
        <v>2962.098</v>
      </c>
    </row>
    <row r="408" spans="1:23" x14ac:dyDescent="0.3">
      <c r="A408" s="2" t="s">
        <v>10</v>
      </c>
      <c r="B408" s="2" t="s">
        <v>23</v>
      </c>
      <c r="C408" s="2" t="s">
        <v>56</v>
      </c>
      <c r="D408" s="2" t="s">
        <v>16</v>
      </c>
      <c r="E408" s="2" t="s">
        <v>19</v>
      </c>
      <c r="F408" s="17" t="str">
        <f>+Tabela1[[#This Row],[WK]]&amp;Tabela1[[#This Row],[PK]]&amp;Tabela1[[#This Row],[GK]]</f>
        <v>060903</v>
      </c>
      <c r="G408" s="2" t="s">
        <v>409</v>
      </c>
      <c r="H408" s="302">
        <f>TabIPW[[#This Row],[liczba mieszkańców ]]/$I$1*$H$2</f>
        <v>3.3760104886442578E-5</v>
      </c>
      <c r="I408" s="27">
        <v>10607</v>
      </c>
      <c r="J408" s="302">
        <f>TabIPW[[#This Row],[liczba mieszkańców w wieku 20-64]]/$K$1*$J$2</f>
        <v>2.5169380466649158E-5</v>
      </c>
      <c r="K408" s="27">
        <v>6241</v>
      </c>
      <c r="L408" s="302">
        <f>TabIPW[[#This Row],[iloczyn liczby mieszkańców i relacji przeciętnego miesięcznego wynagrodzenia brutto 
w danym powiecie do średniej krajowej]]/$M$1*$L$2</f>
        <v>9.3455856125343868E-5</v>
      </c>
      <c r="M408" s="27">
        <v>8496.2070000000003</v>
      </c>
      <c r="N408" s="302">
        <f>TabIPW[[#This Row],[liczba oddziałów w szkołach podstawowych]]/$O$1*$N$2</f>
        <v>7.096004770423375E-5</v>
      </c>
      <c r="O408" s="27">
        <v>56</v>
      </c>
      <c r="P40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7.7722890193763537E-5</v>
      </c>
      <c r="Q408" s="27">
        <v>395</v>
      </c>
      <c r="R408" s="302">
        <f>TabIPW[[#This Row],[liczba gospodarstw domowych korzystających ze środowiskowej pomocy społecznej ]]/$S$1*$R$2</f>
        <v>4.1286441778598035E-5</v>
      </c>
      <c r="S408" s="27">
        <v>151</v>
      </c>
      <c r="T408" s="302">
        <f>TabIPW[[#This Row],[ilość wody dostarczonej i ścieków bytowych odprowadzonych siecią kanalizacyjną '[dam3']]]/$U$1*$T$2</f>
        <v>2.1090002647327002E-5</v>
      </c>
      <c r="U408" s="27">
        <v>516.79999999999995</v>
      </c>
      <c r="V408" s="302">
        <f>TabIPW[[#This Row],[iloczyn liczby mieszkańców i relacji przeciętnego miesięcznego wynagrodzenia brutto 
w danym powiecie do średniej krajowej2]]/$W$1*$V$2</f>
        <v>2.7257958036558634E-5</v>
      </c>
      <c r="W408" s="27">
        <f>TabIPW[[#This Row],[iloczyn liczby mieszkańców i relacji przeciętnego miesięcznego wynagrodzenia brutto 
w danym powiecie do średniej krajowej]]</f>
        <v>8496.2070000000003</v>
      </c>
    </row>
    <row r="409" spans="1:23" x14ac:dyDescent="0.3">
      <c r="A409" s="2" t="s">
        <v>10</v>
      </c>
      <c r="B409" s="2" t="s">
        <v>23</v>
      </c>
      <c r="C409" s="2" t="s">
        <v>56</v>
      </c>
      <c r="D409" s="2" t="s">
        <v>18</v>
      </c>
      <c r="E409" s="2" t="s">
        <v>15</v>
      </c>
      <c r="F409" s="17" t="str">
        <f>+Tabela1[[#This Row],[WK]]&amp;Tabela1[[#This Row],[PK]]&amp;Tabela1[[#This Row],[GK]]</f>
        <v>060904</v>
      </c>
      <c r="G409" s="2" t="s">
        <v>410</v>
      </c>
      <c r="H409" s="302">
        <f>TabIPW[[#This Row],[liczba mieszkańców ]]/$I$1*$H$2</f>
        <v>2.8438440384686001E-5</v>
      </c>
      <c r="I409" s="27">
        <v>8935</v>
      </c>
      <c r="J409" s="302">
        <f>TabIPW[[#This Row],[liczba mieszkańców w wieku 20-64]]/$K$1*$J$2</f>
        <v>2.1563960479918771E-5</v>
      </c>
      <c r="K409" s="27">
        <v>5347</v>
      </c>
      <c r="L409" s="302">
        <f>TabIPW[[#This Row],[iloczyn liczby mieszkańców i relacji przeciętnego miesięcznego wynagrodzenia brutto 
w danym powiecie do średniej krajowej]]/$M$1*$L$2</f>
        <v>7.8724245732058779E-5</v>
      </c>
      <c r="M409" s="27">
        <v>7156.9350000000004</v>
      </c>
      <c r="N409" s="302">
        <f>TabIPW[[#This Row],[liczba oddziałów w szkołach podstawowych]]/$O$1*$N$2</f>
        <v>6.462432915921289E-5</v>
      </c>
      <c r="O409" s="27">
        <v>51</v>
      </c>
      <c r="P40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8.3035594080425838E-5</v>
      </c>
      <c r="Q409" s="27">
        <v>422</v>
      </c>
      <c r="R409" s="302">
        <f>TabIPW[[#This Row],[liczba gospodarstw domowych korzystających ze środowiskowej pomocy społecznej ]]/$S$1*$R$2</f>
        <v>3.6911719470932022E-5</v>
      </c>
      <c r="S409" s="27">
        <v>135</v>
      </c>
      <c r="T409" s="302">
        <f>TabIPW[[#This Row],[ilość wody dostarczonej i ścieków bytowych odprowadzonych siecią kanalizacyjną '[dam3']]]/$U$1*$T$2</f>
        <v>1.7368237474269297E-5</v>
      </c>
      <c r="U409" s="27">
        <v>425.59999999999997</v>
      </c>
      <c r="V409" s="302">
        <f>TabIPW[[#This Row],[iloczyn liczby mieszkańców i relacji przeciętnego miesięcznego wynagrodzenia brutto 
w danym powiecie do średniej krajowej2]]/$W$1*$V$2</f>
        <v>2.2961238338517148E-5</v>
      </c>
      <c r="W409" s="27">
        <f>TabIPW[[#This Row],[iloczyn liczby mieszkańców i relacji przeciętnego miesięcznego wynagrodzenia brutto 
w danym powiecie do średniej krajowej]]</f>
        <v>7156.9350000000004</v>
      </c>
    </row>
    <row r="410" spans="1:23" x14ac:dyDescent="0.3">
      <c r="A410" s="2" t="s">
        <v>10</v>
      </c>
      <c r="B410" s="2" t="s">
        <v>23</v>
      </c>
      <c r="C410" s="2" t="s">
        <v>56</v>
      </c>
      <c r="D410" s="2" t="s">
        <v>21</v>
      </c>
      <c r="E410" s="2" t="s">
        <v>15</v>
      </c>
      <c r="F410" s="17" t="str">
        <f>+Tabela1[[#This Row],[WK]]&amp;Tabela1[[#This Row],[PK]]&amp;Tabela1[[#This Row],[GK]]</f>
        <v>060905</v>
      </c>
      <c r="G410" s="2" t="s">
        <v>411</v>
      </c>
      <c r="H410" s="302">
        <f>TabIPW[[#This Row],[liczba mieszkańców ]]/$I$1*$H$2</f>
        <v>5.0075207898406814E-5</v>
      </c>
      <c r="I410" s="27">
        <v>15733</v>
      </c>
      <c r="J410" s="302">
        <f>TabIPW[[#This Row],[liczba mieszkańców w wieku 20-64]]/$K$1*$J$2</f>
        <v>3.8248101962137576E-5</v>
      </c>
      <c r="K410" s="27">
        <v>9484</v>
      </c>
      <c r="L410" s="302">
        <f>TabIPW[[#This Row],[iloczyn liczby mieszkańców i relacji przeciętnego miesięcznego wynagrodzenia brutto 
w danym powiecie do średniej krajowej]]/$M$1*$L$2</f>
        <v>1.3861987219949417E-4</v>
      </c>
      <c r="M410" s="27">
        <v>12602.132999999998</v>
      </c>
      <c r="N410" s="302">
        <f>TabIPW[[#This Row],[liczba oddziałów w szkołach podstawowych]]/$O$1*$N$2</f>
        <v>7.8562909958258793E-5</v>
      </c>
      <c r="O410" s="27">
        <v>62</v>
      </c>
      <c r="P4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1.5406841271320719E-4</v>
      </c>
      <c r="Q410" s="27">
        <v>783</v>
      </c>
      <c r="R410" s="302">
        <f>TabIPW[[#This Row],[liczba gospodarstw domowych korzystających ze środowiskowej pomocy społecznej ]]/$S$1*$R$2</f>
        <v>4.1286441778598035E-5</v>
      </c>
      <c r="S410" s="27">
        <v>151</v>
      </c>
      <c r="T410" s="302">
        <f>TabIPW[[#This Row],[ilość wody dostarczonej i ścieków bytowych odprowadzonych siecią kanalizacyjną '[dam3']]]/$U$1*$T$2</f>
        <v>3.6230078077199922E-5</v>
      </c>
      <c r="U410" s="27">
        <v>887.80000000000007</v>
      </c>
      <c r="V410" s="302">
        <f>TabIPW[[#This Row],[iloczyn liczby mieszkańców i relacji przeciętnego miesięcznego wynagrodzenia brutto 
w danym powiecie do średniej krajowej2]]/$W$1*$V$2</f>
        <v>4.0430796058185805E-5</v>
      </c>
      <c r="W410" s="27">
        <f>TabIPW[[#This Row],[iloczyn liczby mieszkańców i relacji przeciętnego miesięcznego wynagrodzenia brutto 
w danym powiecie do średniej krajowej]]</f>
        <v>12602.132999999998</v>
      </c>
    </row>
    <row r="411" spans="1:23" x14ac:dyDescent="0.3">
      <c r="A411" s="2" t="s">
        <v>10</v>
      </c>
      <c r="B411" s="2" t="s">
        <v>23</v>
      </c>
      <c r="C411" s="2" t="s">
        <v>56</v>
      </c>
      <c r="D411" s="2" t="s">
        <v>23</v>
      </c>
      <c r="E411" s="2" t="s">
        <v>15</v>
      </c>
      <c r="F411" s="17" t="str">
        <f>+Tabela1[[#This Row],[WK]]&amp;Tabela1[[#This Row],[PK]]&amp;Tabela1[[#This Row],[GK]]</f>
        <v>060906</v>
      </c>
      <c r="G411" s="2" t="s">
        <v>412</v>
      </c>
      <c r="H411" s="302">
        <f>TabIPW[[#This Row],[liczba mieszkańców ]]/$I$1*$H$2</f>
        <v>2.6694258478607891E-5</v>
      </c>
      <c r="I411" s="27">
        <v>8387</v>
      </c>
      <c r="J411" s="302">
        <f>TabIPW[[#This Row],[liczba mieszkańców w wieku 20-64]]/$K$1*$J$2</f>
        <v>2.0583963772116214E-5</v>
      </c>
      <c r="K411" s="27">
        <v>5104</v>
      </c>
      <c r="L411" s="302">
        <f>TabIPW[[#This Row],[iloczyn liczby mieszkańców i relacji przeciętnego miesięcznego wynagrodzenia brutto 
w danym powiecie do średniej krajowej]]/$M$1*$L$2</f>
        <v>7.3895942804116051E-5</v>
      </c>
      <c r="M411" s="27">
        <v>6717.9869999999992</v>
      </c>
      <c r="N411" s="302">
        <f>TabIPW[[#This Row],[liczba oddziałów w szkołach podstawowych]]/$O$1*$N$2</f>
        <v>5.8288610614192017E-5</v>
      </c>
      <c r="O411" s="27">
        <v>46</v>
      </c>
      <c r="P4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6.4145980261182044E-5</v>
      </c>
      <c r="Q411" s="27">
        <v>326</v>
      </c>
      <c r="R411" s="302">
        <f>TabIPW[[#This Row],[liczba gospodarstw domowych korzystających ze środowiskowej pomocy społecznej ]]/$S$1*$R$2</f>
        <v>2.4060972692163095E-5</v>
      </c>
      <c r="S411" s="27">
        <v>88</v>
      </c>
      <c r="T411" s="302">
        <f>TabIPW[[#This Row],[ilość wody dostarczonej i ścieków bytowych odprowadzonych siecią kanalizacyjną '[dam3']]]/$U$1*$T$2</f>
        <v>1.9204634763606984E-5</v>
      </c>
      <c r="U411" s="27">
        <v>470.6</v>
      </c>
      <c r="V411" s="302">
        <f>TabIPW[[#This Row],[iloczyn liczby mieszkańców i relacji przeciętnego miesięcznego wynagrodzenia brutto 
w danym powiecie do średniej krajowej2]]/$W$1*$V$2</f>
        <v>2.1552983317867181E-5</v>
      </c>
      <c r="W411" s="27">
        <f>TabIPW[[#This Row],[iloczyn liczby mieszkańców i relacji przeciętnego miesięcznego wynagrodzenia brutto 
w danym powiecie do średniej krajowej]]</f>
        <v>6717.9869999999992</v>
      </c>
    </row>
    <row r="412" spans="1:23" x14ac:dyDescent="0.3">
      <c r="A412" s="2" t="s">
        <v>10</v>
      </c>
      <c r="B412" s="2" t="s">
        <v>23</v>
      </c>
      <c r="C412" s="2" t="s">
        <v>56</v>
      </c>
      <c r="D412" s="2" t="s">
        <v>30</v>
      </c>
      <c r="E412" s="2" t="s">
        <v>15</v>
      </c>
      <c r="F412" s="17" t="str">
        <f>+Tabela1[[#This Row],[WK]]&amp;Tabela1[[#This Row],[PK]]&amp;Tabela1[[#This Row],[GK]]</f>
        <v>060907</v>
      </c>
      <c r="G412" s="2" t="s">
        <v>413</v>
      </c>
      <c r="H412" s="302">
        <f>TabIPW[[#This Row],[liczba mieszkańców ]]/$I$1*$H$2</f>
        <v>5.0129315731259599E-5</v>
      </c>
      <c r="I412" s="27">
        <v>15750</v>
      </c>
      <c r="J412" s="302">
        <f>TabIPW[[#This Row],[liczba mieszkańców w wieku 20-64]]/$K$1*$J$2</f>
        <v>3.8409418292640059E-5</v>
      </c>
      <c r="K412" s="27">
        <v>9524</v>
      </c>
      <c r="L412" s="302">
        <f>TabIPW[[#This Row],[iloczyn liczby mieszkańców i relacji przeciętnego miesięcznego wynagrodzenia brutto 
w danym powiecie do średniej krajowej]]/$M$1*$L$2</f>
        <v>1.3876965531952161E-4</v>
      </c>
      <c r="M412" s="27">
        <v>12615.75</v>
      </c>
      <c r="N412" s="302">
        <f>TabIPW[[#This Row],[liczba oddziałów w szkołach podstawowych]]/$O$1*$N$2</f>
        <v>6.9692903995229581E-5</v>
      </c>
      <c r="O412" s="27">
        <v>55</v>
      </c>
      <c r="P4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9.8580172119178551E-5</v>
      </c>
      <c r="Q412" s="27">
        <v>501</v>
      </c>
      <c r="R412" s="302">
        <f>TabIPW[[#This Row],[liczba gospodarstw domowych korzystających ze środowiskowej pomocy społecznej ]]/$S$1*$R$2</f>
        <v>2.570149355753785E-5</v>
      </c>
      <c r="S412" s="27">
        <v>94</v>
      </c>
      <c r="T412" s="302">
        <f>TabIPW[[#This Row],[ilość wody dostarczonej i ścieków bytowych odprowadzonych siecią kanalizacyjną '[dam3']]]/$U$1*$T$2</f>
        <v>3.3263276234203253E-5</v>
      </c>
      <c r="U412" s="27">
        <v>815.09999999999991</v>
      </c>
      <c r="V412" s="302">
        <f>TabIPW[[#This Row],[iloczyn liczby mieszkańców i relacji przeciętnego miesięcznego wynagrodzenia brutto 
w danym powiecie do średniej krajowej2]]/$W$1*$V$2</f>
        <v>4.0474482801527143E-5</v>
      </c>
      <c r="W412" s="27">
        <f>TabIPW[[#This Row],[iloczyn liczby mieszkańców i relacji przeciętnego miesięcznego wynagrodzenia brutto 
w danym powiecie do średniej krajowej]]</f>
        <v>12615.75</v>
      </c>
    </row>
    <row r="413" spans="1:23" x14ac:dyDescent="0.3">
      <c r="A413" s="2" t="s">
        <v>10</v>
      </c>
      <c r="B413" s="2" t="s">
        <v>23</v>
      </c>
      <c r="C413" s="2" t="s">
        <v>56</v>
      </c>
      <c r="D413" s="2" t="s">
        <v>54</v>
      </c>
      <c r="E413" s="2" t="s">
        <v>15</v>
      </c>
      <c r="F413" s="17" t="str">
        <f>+Tabela1[[#This Row],[WK]]&amp;Tabela1[[#This Row],[PK]]&amp;Tabela1[[#This Row],[GK]]</f>
        <v>060908</v>
      </c>
      <c r="G413" s="2" t="s">
        <v>414</v>
      </c>
      <c r="H413" s="302">
        <f>TabIPW[[#This Row],[liczba mieszkańców ]]/$I$1*$H$2</f>
        <v>5.1440634974515407E-5</v>
      </c>
      <c r="I413" s="27">
        <v>16162</v>
      </c>
      <c r="J413" s="302">
        <f>TabIPW[[#This Row],[liczba mieszkańców w wieku 20-64]]/$K$1*$J$2</f>
        <v>3.9090979789013025E-5</v>
      </c>
      <c r="K413" s="27">
        <v>9693</v>
      </c>
      <c r="L413" s="302">
        <f>TabIPW[[#This Row],[iloczyn liczby mieszkańców i relacji przeciętnego miesięcznego wynagrodzenia brutto 
w danym powiecie do średniej krajowej]]/$M$1*$L$2</f>
        <v>1.4239969328724497E-4</v>
      </c>
      <c r="M413" s="27">
        <v>12945.761999999999</v>
      </c>
      <c r="N413" s="302">
        <f>TabIPW[[#This Row],[liczba oddziałów w szkołach podstawowych]]/$O$1*$N$2</f>
        <v>8.4898628503279666E-5</v>
      </c>
      <c r="O413" s="27">
        <v>67</v>
      </c>
      <c r="P4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1.1215708205176003E-4</v>
      </c>
      <c r="Q413" s="27">
        <v>570</v>
      </c>
      <c r="R413" s="302">
        <f>TabIPW[[#This Row],[liczba gospodarstw domowych korzystających ze środowiskowej pomocy społecznej ]]/$S$1*$R$2</f>
        <v>2.8435694999829112E-5</v>
      </c>
      <c r="S413" s="27">
        <v>104</v>
      </c>
      <c r="T413" s="302">
        <f>TabIPW[[#This Row],[ilość wody dostarczonej i ścieków bytowych odprowadzonych siecią kanalizacyjną '[dam3']]]/$U$1*$T$2</f>
        <v>3.0414819994297249E-5</v>
      </c>
      <c r="U413" s="27">
        <v>745.30000000000007</v>
      </c>
      <c r="V413" s="302">
        <f>TabIPW[[#This Row],[iloczyn liczby mieszkańców i relacji przeciętnego miesięcznego wynagrodzenia brutto 
w danym powiecie do średniej krajowej2]]/$W$1*$V$2</f>
        <v>4.1533243875446459E-5</v>
      </c>
      <c r="W413" s="27">
        <f>TabIPW[[#This Row],[iloczyn liczby mieszkańców i relacji przeciętnego miesięcznego wynagrodzenia brutto 
w danym powiecie do średniej krajowej]]</f>
        <v>12945.761999999999</v>
      </c>
    </row>
    <row r="414" spans="1:23" x14ac:dyDescent="0.3">
      <c r="A414" s="2" t="s">
        <v>10</v>
      </c>
      <c r="B414" s="2" t="s">
        <v>23</v>
      </c>
      <c r="C414" s="2" t="s">
        <v>56</v>
      </c>
      <c r="D414" s="2" t="s">
        <v>56</v>
      </c>
      <c r="E414" s="2" t="s">
        <v>15</v>
      </c>
      <c r="F414" s="17" t="str">
        <f>+Tabela1[[#This Row],[WK]]&amp;Tabela1[[#This Row],[PK]]&amp;Tabela1[[#This Row],[GK]]</f>
        <v>060909</v>
      </c>
      <c r="G414" s="2" t="s">
        <v>415</v>
      </c>
      <c r="H414" s="302">
        <f>TabIPW[[#This Row],[liczba mieszkańców ]]/$I$1*$H$2</f>
        <v>1.2724889161496883E-5</v>
      </c>
      <c r="I414" s="27">
        <v>3998</v>
      </c>
      <c r="J414" s="302">
        <f>TabIPW[[#This Row],[liczba mieszkańców w wieku 20-64]]/$K$1*$J$2</f>
        <v>9.2595573708422485E-6</v>
      </c>
      <c r="K414" s="27">
        <v>2296</v>
      </c>
      <c r="L414" s="302">
        <f>TabIPW[[#This Row],[iloczyn liczby mieszkańców i relacji przeciętnego miesięcznego wynagrodzenia brutto 
w danym powiecie do średniej krajowej]]/$M$1*$L$2</f>
        <v>3.5225465521742691E-5</v>
      </c>
      <c r="M414" s="27">
        <v>3202.3979999999997</v>
      </c>
      <c r="N414" s="302">
        <f>TabIPW[[#This Row],[liczba oddziałów w szkołach podstawowych]]/$O$1*$N$2</f>
        <v>2.0274299344066786E-5</v>
      </c>
      <c r="O414" s="27">
        <v>16</v>
      </c>
      <c r="P4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2.1054048736032146E-5</v>
      </c>
      <c r="Q414" s="27">
        <v>107</v>
      </c>
      <c r="R414" s="302">
        <f>TabIPW[[#This Row],[liczba gospodarstw domowych korzystających ze środowiskowej pomocy społecznej ]]/$S$1*$R$2</f>
        <v>1.6131788509518437E-5</v>
      </c>
      <c r="S414" s="27">
        <v>59</v>
      </c>
      <c r="T414" s="302">
        <f>TabIPW[[#This Row],[ilość wody dostarczonej i ścieków bytowych odprowadzonych siecią kanalizacyjną '[dam3']]]/$U$1*$T$2</f>
        <v>6.5008464042554032E-6</v>
      </c>
      <c r="U414" s="27">
        <v>159.30000000000001</v>
      </c>
      <c r="V414" s="302">
        <f>TabIPW[[#This Row],[iloczyn liczby mieszkańców i relacji przeciętnego miesięcznego wynagrodzenia brutto 
w danym powiecie do średniej krajowej2]]/$W$1*$V$2</f>
        <v>1.0274094110508286E-5</v>
      </c>
      <c r="W414" s="27">
        <f>TabIPW[[#This Row],[iloczyn liczby mieszkańców i relacji przeciętnego miesięcznego wynagrodzenia brutto 
w danym powiecie do średniej krajowej]]</f>
        <v>3202.3979999999997</v>
      </c>
    </row>
    <row r="415" spans="1:23" x14ac:dyDescent="0.3">
      <c r="A415" s="2" t="s">
        <v>10</v>
      </c>
      <c r="B415" s="2" t="s">
        <v>23</v>
      </c>
      <c r="C415" s="2" t="s">
        <v>56</v>
      </c>
      <c r="D415" s="2" t="s">
        <v>69</v>
      </c>
      <c r="E415" s="2" t="s">
        <v>15</v>
      </c>
      <c r="F415" s="17" t="str">
        <f>+Tabela1[[#This Row],[WK]]&amp;Tabela1[[#This Row],[PK]]&amp;Tabela1[[#This Row],[GK]]</f>
        <v>060910</v>
      </c>
      <c r="G415" s="2" t="s">
        <v>416</v>
      </c>
      <c r="H415" s="302">
        <f>TabIPW[[#This Row],[liczba mieszkańców ]]/$I$1*$H$2</f>
        <v>3.8693466117137967E-5</v>
      </c>
      <c r="I415" s="27">
        <v>12157</v>
      </c>
      <c r="J415" s="302">
        <f>TabIPW[[#This Row],[liczba mieszkańców w wieku 20-64]]/$K$1*$J$2</f>
        <v>2.9371670876238718E-5</v>
      </c>
      <c r="K415" s="27">
        <v>7283</v>
      </c>
      <c r="L415" s="302">
        <f>TabIPW[[#This Row],[iloczyn liczby mieszkańców i relacji przeciętnego miesięcznego wynagrodzenia brutto 
w danym powiecie do średniej krajowej]]/$M$1*$L$2</f>
        <v>1.0711255236313806E-4</v>
      </c>
      <c r="M415" s="27">
        <v>9737.7569999999996</v>
      </c>
      <c r="N415" s="302">
        <f>TabIPW[[#This Row],[liczba oddziałów w szkołach podstawowych]]/$O$1*$N$2</f>
        <v>1.1150864639236733E-4</v>
      </c>
      <c r="O415" s="27">
        <v>88</v>
      </c>
      <c r="P4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1.0133490746781827E-4</v>
      </c>
      <c r="Q415" s="27">
        <v>515</v>
      </c>
      <c r="R415" s="302">
        <f>TabIPW[[#This Row],[liczba gospodarstw domowych korzystających ze środowiskowej pomocy społecznej ]]/$S$1*$R$2</f>
        <v>2.8982535288287364E-5</v>
      </c>
      <c r="S415" s="27">
        <v>106</v>
      </c>
      <c r="T415" s="302">
        <f>TabIPW[[#This Row],[ilość wody dostarczonej i ścieków bytowych odprowadzonych siecią kanalizacyjną '[dam3']]]/$U$1*$T$2</f>
        <v>1.454426653155446E-5</v>
      </c>
      <c r="U415" s="27">
        <v>356.4</v>
      </c>
      <c r="V415" s="302">
        <f>TabIPW[[#This Row],[iloczyn liczby mieszkańców i relacji przeciętnego miesięcznego wynagrodzenia brutto 
w danym powiecie do średniej krajowej2]]/$W$1*$V$2</f>
        <v>3.1241161105915271E-5</v>
      </c>
      <c r="W415" s="27">
        <f>TabIPW[[#This Row],[iloczyn liczby mieszkańców i relacji przeciętnego miesięcznego wynagrodzenia brutto 
w danym powiecie do średniej krajowej]]</f>
        <v>9737.7569999999996</v>
      </c>
    </row>
    <row r="416" spans="1:23" x14ac:dyDescent="0.3">
      <c r="A416" s="2" t="s">
        <v>10</v>
      </c>
      <c r="B416" s="2" t="s">
        <v>23</v>
      </c>
      <c r="C416" s="2" t="s">
        <v>56</v>
      </c>
      <c r="D416" s="2" t="s">
        <v>71</v>
      </c>
      <c r="E416" s="2" t="s">
        <v>15</v>
      </c>
      <c r="F416" s="17" t="str">
        <f>+Tabela1[[#This Row],[WK]]&amp;Tabela1[[#This Row],[PK]]&amp;Tabela1[[#This Row],[GK]]</f>
        <v>060911</v>
      </c>
      <c r="G416" s="2" t="s">
        <v>417</v>
      </c>
      <c r="H416" s="302">
        <f>TabIPW[[#This Row],[liczba mieszkańców ]]/$I$1*$H$2</f>
        <v>7.204617085033603E-5</v>
      </c>
      <c r="I416" s="27">
        <v>22636</v>
      </c>
      <c r="J416" s="302">
        <f>TabIPW[[#This Row],[liczba mieszkańców w wieku 20-64]]/$K$1*$J$2</f>
        <v>5.5335534270612578E-5</v>
      </c>
      <c r="K416" s="27">
        <v>13721</v>
      </c>
      <c r="L416" s="302">
        <f>TabIPW[[#This Row],[iloczyn liczby mieszkańców i relacji przeciętnego miesięcznego wynagrodzenia brutto 
w danym powiecie do średniej krajowej]]/$M$1*$L$2</f>
        <v>1.9944062970239309E-4</v>
      </c>
      <c r="M416" s="27">
        <v>18131.435999999998</v>
      </c>
      <c r="N416" s="302">
        <f>TabIPW[[#This Row],[liczba oddziałów w szkołach podstawowych]]/$O$1*$N$2</f>
        <v>1.0897435897435898E-4</v>
      </c>
      <c r="O416" s="27">
        <v>86</v>
      </c>
      <c r="P4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1.3557233251519765E-4</v>
      </c>
      <c r="Q416" s="27">
        <v>689</v>
      </c>
      <c r="R416" s="302">
        <f>TabIPW[[#This Row],[liczba gospodarstw domowych korzystających ze środowiskowej pomocy społecznej ]]/$S$1*$R$2</f>
        <v>5.5504289278512591E-5</v>
      </c>
      <c r="S416" s="27">
        <v>203</v>
      </c>
      <c r="T416" s="302">
        <f>TabIPW[[#This Row],[ilość wody dostarczonej i ścieków bytowych odprowadzonych siecią kanalizacyjną '[dam3']]]/$U$1*$T$2</f>
        <v>4.8060557503399786E-5</v>
      </c>
      <c r="U416" s="27">
        <v>1177.6999999999998</v>
      </c>
      <c r="V416" s="302">
        <f>TabIPW[[#This Row],[iloczyn liczby mieszkańców i relacji przeciętnego miesięcznego wynagrodzenia brutto 
w danym powiecie do średniej krajowej2]]/$W$1*$V$2</f>
        <v>5.8170183663197993E-5</v>
      </c>
      <c r="W416" s="27">
        <f>TabIPW[[#This Row],[iloczyn liczby mieszkańców i relacji przeciętnego miesięcznego wynagrodzenia brutto 
w danym powiecie do średniej krajowej]]</f>
        <v>18131.435999999998</v>
      </c>
    </row>
    <row r="417" spans="1:23" x14ac:dyDescent="0.3">
      <c r="A417" s="2" t="s">
        <v>10</v>
      </c>
      <c r="B417" s="2" t="s">
        <v>23</v>
      </c>
      <c r="C417" s="2" t="s">
        <v>56</v>
      </c>
      <c r="D417" s="2" t="s">
        <v>72</v>
      </c>
      <c r="E417" s="2" t="s">
        <v>15</v>
      </c>
      <c r="F417" s="17" t="str">
        <f>+Tabela1[[#This Row],[WK]]&amp;Tabela1[[#This Row],[PK]]&amp;Tabela1[[#This Row],[GK]]</f>
        <v>060912</v>
      </c>
      <c r="G417" s="2" t="s">
        <v>418</v>
      </c>
      <c r="H417" s="302">
        <f>TabIPW[[#This Row],[liczba mieszkańców ]]/$I$1*$H$2</f>
        <v>2.6009953533704982E-5</v>
      </c>
      <c r="I417" s="27">
        <v>8172</v>
      </c>
      <c r="J417" s="302">
        <f>TabIPW[[#This Row],[liczba mieszkańców w wieku 20-64]]/$K$1*$J$2</f>
        <v>1.9047425724080113E-5</v>
      </c>
      <c r="K417" s="27">
        <v>4723</v>
      </c>
      <c r="L417" s="302">
        <f>TabIPW[[#This Row],[iloczyn liczby mieszkańców i relacji przeciętnego miesięcznego wynagrodzenia brutto 
w danym powiecie do średniej krajowej]]/$M$1*$L$2</f>
        <v>7.2001626874357495E-5</v>
      </c>
      <c r="M417" s="27">
        <v>6545.7719999999999</v>
      </c>
      <c r="N417" s="302">
        <f>TabIPW[[#This Row],[liczba oddziałów w szkołach podstawowych]]/$O$1*$N$2</f>
        <v>5.4487179487179488E-5</v>
      </c>
      <c r="O417" s="27">
        <v>43</v>
      </c>
      <c r="P4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4.4469299199469769E-5</v>
      </c>
      <c r="Q417" s="27">
        <v>226</v>
      </c>
      <c r="R417" s="302">
        <f>TabIPW[[#This Row],[liczba gospodarstw domowych korzystających ze środowiskowej pomocy społecznej ]]/$S$1*$R$2</f>
        <v>3.1990156874807751E-5</v>
      </c>
      <c r="S417" s="27">
        <v>117</v>
      </c>
      <c r="T417" s="302">
        <f>TabIPW[[#This Row],[ilość wody dostarczonej i ścieków bytowych odprowadzonych siecią kanalizacyjną '[dam3']]]/$U$1*$T$2</f>
        <v>2.0804340846763363E-5</v>
      </c>
      <c r="U417" s="27">
        <v>509.79999999999995</v>
      </c>
      <c r="V417" s="302">
        <f>TabIPW[[#This Row],[iloczyn liczby mieszkańców i relacji przeciętnego miesięcznego wynagrodzenia brutto 
w danym powiecie do średniej krajowej2]]/$W$1*$V$2</f>
        <v>2.100047450502094E-5</v>
      </c>
      <c r="W417" s="27">
        <f>TabIPW[[#This Row],[iloczyn liczby mieszkańców i relacji przeciętnego miesięcznego wynagrodzenia brutto 
w danym powiecie do średniej krajowej]]</f>
        <v>6545.7719999999999</v>
      </c>
    </row>
    <row r="418" spans="1:23" x14ac:dyDescent="0.3">
      <c r="A418" s="2" t="s">
        <v>10</v>
      </c>
      <c r="B418" s="2" t="s">
        <v>23</v>
      </c>
      <c r="C418" s="2" t="s">
        <v>56</v>
      </c>
      <c r="D418" s="2" t="s">
        <v>74</v>
      </c>
      <c r="E418" s="2" t="s">
        <v>15</v>
      </c>
      <c r="F418" s="17" t="str">
        <f>+Tabela1[[#This Row],[WK]]&amp;Tabela1[[#This Row],[PK]]&amp;Tabela1[[#This Row],[GK]]</f>
        <v>060913</v>
      </c>
      <c r="G418" s="2" t="s">
        <v>419</v>
      </c>
      <c r="H418" s="302">
        <f>TabIPW[[#This Row],[liczba mieszkańców ]]/$I$1*$H$2</f>
        <v>1.9023677468300867E-5</v>
      </c>
      <c r="I418" s="27">
        <v>5977</v>
      </c>
      <c r="J418" s="302">
        <f>TabIPW[[#This Row],[liczba mieszkańców w wieku 20-64]]/$K$1*$J$2</f>
        <v>1.4256330708156508E-5</v>
      </c>
      <c r="K418" s="27">
        <v>3535</v>
      </c>
      <c r="L418" s="302">
        <f>TabIPW[[#This Row],[iloczyn liczby mieszkańców i relacji przeciętnego miesięcznego wynagrodzenia brutto 
w danym powiecie do średniej krajowej]]/$M$1*$L$2</f>
        <v>5.2661982847287656E-5</v>
      </c>
      <c r="M418" s="27">
        <v>4787.5769999999993</v>
      </c>
      <c r="N418" s="302">
        <f>TabIPW[[#This Row],[liczba oddziałów w szkołach podstawowych]]/$O$1*$N$2</f>
        <v>5.4487179487179488E-5</v>
      </c>
      <c r="O418" s="27">
        <v>43</v>
      </c>
      <c r="P41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3.9156595312807448E-5</v>
      </c>
      <c r="Q418" s="27">
        <v>199</v>
      </c>
      <c r="R418" s="302">
        <f>TabIPW[[#This Row],[liczba gospodarstw domowych korzystających ze środowiskowej pomocy społecznej ]]/$S$1*$R$2</f>
        <v>4.839536552855532E-5</v>
      </c>
      <c r="S418" s="27">
        <v>177</v>
      </c>
      <c r="T418" s="302">
        <f>TabIPW[[#This Row],[ilość wody dostarczonej i ścieków bytowych odprowadzonych siecią kanalizacyjną '[dam3']]]/$U$1*$T$2</f>
        <v>1.844559055068074E-6</v>
      </c>
      <c r="U418" s="27">
        <v>45.2</v>
      </c>
      <c r="V418" s="302">
        <f>TabIPW[[#This Row],[iloczyn liczby mieszkańców i relacji przeciętnego miesięcznego wynagrodzenia brutto 
w danym powiecie do średniej krajowej2]]/$W$1*$V$2</f>
        <v>1.5359744997125568E-5</v>
      </c>
      <c r="W418" s="27">
        <f>TabIPW[[#This Row],[iloczyn liczby mieszkańców i relacji przeciętnego miesięcznego wynagrodzenia brutto 
w danym powiecie do średniej krajowej]]</f>
        <v>4787.5769999999993</v>
      </c>
    </row>
    <row r="419" spans="1:23" x14ac:dyDescent="0.3">
      <c r="A419" s="2" t="s">
        <v>10</v>
      </c>
      <c r="B419" s="2" t="s">
        <v>23</v>
      </c>
      <c r="C419" s="2" t="s">
        <v>56</v>
      </c>
      <c r="D419" s="2" t="s">
        <v>76</v>
      </c>
      <c r="E419" s="2" t="s">
        <v>15</v>
      </c>
      <c r="F419" s="17" t="str">
        <f>+Tabela1[[#This Row],[WK]]&amp;Tabela1[[#This Row],[PK]]&amp;Tabela1[[#This Row],[GK]]</f>
        <v>060914</v>
      </c>
      <c r="G419" s="2" t="s">
        <v>420</v>
      </c>
      <c r="H419" s="302">
        <f>TabIPW[[#This Row],[liczba mieszkańców ]]/$I$1*$H$2</f>
        <v>4.7185213061328484E-5</v>
      </c>
      <c r="I419" s="27">
        <v>14825</v>
      </c>
      <c r="J419" s="302">
        <f>TabIPW[[#This Row],[liczba mieszkańców w wieku 20-64]]/$K$1*$J$2</f>
        <v>3.7203578722134033E-5</v>
      </c>
      <c r="K419" s="27">
        <v>9225</v>
      </c>
      <c r="L419" s="302">
        <f>TabIPW[[#This Row],[iloczyn liczby mieszkańców i relacji przeciętnego miesięcznego wynagrodzenia brutto 
w danym powiecie do średniej krajowej]]/$M$1*$L$2</f>
        <v>1.3061969143567673E-4</v>
      </c>
      <c r="M419" s="27">
        <v>11874.825000000001</v>
      </c>
      <c r="N419" s="302">
        <f>TabIPW[[#This Row],[liczba oddziałów w szkołach podstawowych]]/$O$1*$N$2</f>
        <v>1.0644007155635064E-4</v>
      </c>
      <c r="O419" s="27">
        <v>84</v>
      </c>
      <c r="P41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1.2494692474187302E-4</v>
      </c>
      <c r="Q419" s="27">
        <v>635</v>
      </c>
      <c r="R419" s="302">
        <f>TabIPW[[#This Row],[liczba gospodarstw domowych korzystających ze środowiskowej pomocy społecznej ]]/$S$1*$R$2</f>
        <v>3.9099080624765029E-5</v>
      </c>
      <c r="S419" s="27">
        <v>143</v>
      </c>
      <c r="T419" s="302">
        <f>TabIPW[[#This Row],[ilość wody dostarczonej i ścieków bytowych odprowadzonych siecią kanalizacyjną '[dam3']]]/$U$1*$T$2</f>
        <v>4.4244932024442608E-5</v>
      </c>
      <c r="U419" s="27">
        <v>1084.2</v>
      </c>
      <c r="V419" s="302">
        <f>TabIPW[[#This Row],[iloczyn liczby mieszkańców i relacji przeciętnego miesięcznego wynagrodzenia brutto 
w danym powiecie do średniej krajowej2]]/$W$1*$V$2</f>
        <v>3.8097410002072377E-5</v>
      </c>
      <c r="W419" s="27">
        <f>TabIPW[[#This Row],[iloczyn liczby mieszkańców i relacji przeciętnego miesięcznego wynagrodzenia brutto 
w danym powiecie do średniej krajowej]]</f>
        <v>11874.825000000001</v>
      </c>
    </row>
    <row r="420" spans="1:23" x14ac:dyDescent="0.3">
      <c r="A420" s="2" t="s">
        <v>10</v>
      </c>
      <c r="B420" s="2" t="s">
        <v>23</v>
      </c>
      <c r="C420" s="2" t="s">
        <v>56</v>
      </c>
      <c r="D420" s="2" t="s">
        <v>109</v>
      </c>
      <c r="E420" s="2" t="s">
        <v>15</v>
      </c>
      <c r="F420" s="17" t="str">
        <f>+Tabela1[[#This Row],[WK]]&amp;Tabela1[[#This Row],[PK]]&amp;Tabela1[[#This Row],[GK]]</f>
        <v>060915</v>
      </c>
      <c r="G420" s="2" t="s">
        <v>421</v>
      </c>
      <c r="H420" s="302">
        <f>TabIPW[[#This Row],[liczba mieszkańców ]]/$I$1*$H$2</f>
        <v>1.2521189084874622E-5</v>
      </c>
      <c r="I420" s="27">
        <v>3934</v>
      </c>
      <c r="J420" s="302">
        <f>TabIPW[[#This Row],[liczba mieszkańców w wieku 20-64]]/$K$1*$J$2</f>
        <v>9.0538790494515884E-6</v>
      </c>
      <c r="K420" s="27">
        <v>2245</v>
      </c>
      <c r="L420" s="302">
        <f>TabIPW[[#This Row],[iloczyn liczby mieszkańców i relacji przeciętnego miesięcznego wynagrodzenia brutto 
w danym powiecie do średniej krajowej]]/$M$1*$L$2</f>
        <v>3.4661576128698282E-5</v>
      </c>
      <c r="M420" s="27">
        <v>3151.1339999999996</v>
      </c>
      <c r="N420" s="302">
        <f>TabIPW[[#This Row],[liczba oddziałów w szkołach podstawowych]]/$O$1*$N$2</f>
        <v>2.4075730471079311E-5</v>
      </c>
      <c r="O420" s="27">
        <v>19</v>
      </c>
      <c r="P42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1.6331645281221197E-5</v>
      </c>
      <c r="Q420" s="27">
        <v>83</v>
      </c>
      <c r="R420" s="302">
        <f>TabIPW[[#This Row],[liczba gospodarstw domowych korzystających ze środowiskowej pomocy społecznej ]]/$S$1*$R$2</f>
        <v>1.6678628797976688E-5</v>
      </c>
      <c r="S420" s="27">
        <v>61</v>
      </c>
      <c r="T420" s="302">
        <f>TabIPW[[#This Row],[ilość wody dostarczonej i ścieków bytowych odprowadzonych siecią kanalizacyjną '[dam3']]]/$U$1*$T$2</f>
        <v>1.4882979809365631E-5</v>
      </c>
      <c r="U420" s="27">
        <v>364.7</v>
      </c>
      <c r="V420" s="302">
        <f>TabIPW[[#This Row],[iloczyn liczby mieszkańców i relacji przeciętnego miesięcznego wynagrodzenia brutto 
w danym powiecie do średniej krajowej2]]/$W$1*$V$2</f>
        <v>1.0109626370870333E-5</v>
      </c>
      <c r="W420" s="27">
        <f>TabIPW[[#This Row],[iloczyn liczby mieszkańców i relacji przeciętnego miesięcznego wynagrodzenia brutto 
w danym powiecie do średniej krajowej]]</f>
        <v>3151.1339999999996</v>
      </c>
    </row>
    <row r="421" spans="1:23" x14ac:dyDescent="0.3">
      <c r="A421" s="2" t="s">
        <v>10</v>
      </c>
      <c r="B421" s="2" t="s">
        <v>23</v>
      </c>
      <c r="C421" s="2" t="s">
        <v>56</v>
      </c>
      <c r="D421" s="2" t="s">
        <v>113</v>
      </c>
      <c r="E421" s="2" t="s">
        <v>15</v>
      </c>
      <c r="F421" s="17" t="str">
        <f>+Tabela1[[#This Row],[WK]]&amp;Tabela1[[#This Row],[PK]]&amp;Tabela1[[#This Row],[GK]]</f>
        <v>060916</v>
      </c>
      <c r="G421" s="2" t="s">
        <v>422</v>
      </c>
      <c r="H421" s="302">
        <f>TabIPW[[#This Row],[liczba mieszkańców ]]/$I$1*$H$2</f>
        <v>8.2498531032015797E-6</v>
      </c>
      <c r="I421" s="27">
        <v>2592</v>
      </c>
      <c r="J421" s="302">
        <f>TabIPW[[#This Row],[liczba mieszkańców w wieku 20-64]]/$K$1*$J$2</f>
        <v>5.9364409624911976E-6</v>
      </c>
      <c r="K421" s="27">
        <v>1472</v>
      </c>
      <c r="L421" s="302">
        <f>TabIPW[[#This Row],[iloczyn liczby mieszkańców i relacji przeciętnego miesięcznego wynagrodzenia brutto 
w danym powiecie do średniej krajowej]]/$M$1*$L$2</f>
        <v>2.2837520418298416E-5</v>
      </c>
      <c r="M421" s="27">
        <v>2076.192</v>
      </c>
      <c r="N421" s="302">
        <f>TabIPW[[#This Row],[liczba oddziałów w szkołach podstawowych]]/$O$1*$N$2</f>
        <v>2.0274299344066786E-5</v>
      </c>
      <c r="O421" s="27">
        <v>16</v>
      </c>
      <c r="P42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1.3970443553815723E-5</v>
      </c>
      <c r="Q421" s="27">
        <v>71</v>
      </c>
      <c r="R421" s="302">
        <f>TabIPW[[#This Row],[liczba gospodarstw domowych korzystających ze środowiskowej pomocy społecznej ]]/$S$1*$R$2</f>
        <v>1.3124166922998051E-5</v>
      </c>
      <c r="S421" s="27">
        <v>48</v>
      </c>
      <c r="T421" s="302">
        <f>TabIPW[[#This Row],[ilość wody dostarczonej i ścieków bytowych odprowadzonych siecią kanalizacyjną '[dam3']]]/$U$1*$T$2</f>
        <v>3.6319857500234199E-6</v>
      </c>
      <c r="U421" s="27">
        <v>89</v>
      </c>
      <c r="V421" s="302">
        <f>TabIPW[[#This Row],[iloczyn liczby mieszkańców i relacji przeciętnego miesięcznego wynagrodzenia brutto 
w danym powiecie do średniej krajowej2]]/$W$1*$V$2</f>
        <v>6.6609434553370385E-6</v>
      </c>
      <c r="W421" s="27">
        <f>TabIPW[[#This Row],[iloczyn liczby mieszkańców i relacji przeciętnego miesięcznego wynagrodzenia brutto 
w danym powiecie do średniej krajowej]]</f>
        <v>2076.192</v>
      </c>
    </row>
    <row r="422" spans="1:23" x14ac:dyDescent="0.3">
      <c r="A422" s="2" t="s">
        <v>10</v>
      </c>
      <c r="B422" s="2" t="s">
        <v>23</v>
      </c>
      <c r="C422" s="2" t="s">
        <v>69</v>
      </c>
      <c r="D422" s="2" t="s">
        <v>12</v>
      </c>
      <c r="E422" s="2" t="s">
        <v>15</v>
      </c>
      <c r="F422" s="17" t="str">
        <f>+Tabela1[[#This Row],[WK]]&amp;Tabela1[[#This Row],[PK]]&amp;Tabela1[[#This Row],[GK]]</f>
        <v>061001</v>
      </c>
      <c r="G422" s="2" t="s">
        <v>423</v>
      </c>
      <c r="H422" s="302">
        <f>TabIPW[[#This Row],[liczba mieszkańców ]]/$I$1*$H$2</f>
        <v>2.4316696646782435E-5</v>
      </c>
      <c r="I422" s="27">
        <v>7640</v>
      </c>
      <c r="J422" s="302">
        <f>TabIPW[[#This Row],[liczba mieszkańców w wieku 20-64]]/$K$1*$J$2</f>
        <v>1.8373930044232263E-5</v>
      </c>
      <c r="K422" s="27">
        <v>4556</v>
      </c>
      <c r="L422" s="302">
        <f>TabIPW[[#This Row],[iloczyn liczby mieszkańców i relacji przeciętnego miesięcznego wynagrodzenia brutto 
w danym powiecie do średniej krajowej]]/$M$1*$L$2</f>
        <v>1.0092942553046908E-4</v>
      </c>
      <c r="M422" s="27">
        <v>9175.64</v>
      </c>
      <c r="N422" s="302">
        <f>TabIPW[[#This Row],[liczba oddziałów w szkołach podstawowych]]/$O$1*$N$2</f>
        <v>7.9830053667262975E-5</v>
      </c>
      <c r="O422" s="27">
        <v>63</v>
      </c>
      <c r="P42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6.8081316473524511E-5</v>
      </c>
      <c r="Q422" s="27">
        <v>346</v>
      </c>
      <c r="R422" s="302">
        <f>TabIPW[[#This Row],[liczba gospodarstw domowych korzystających ze środowiskowej pomocy społecznej ]]/$S$1*$R$2</f>
        <v>3.4177518028640757E-5</v>
      </c>
      <c r="S422" s="27">
        <v>125</v>
      </c>
      <c r="T422" s="302">
        <f>TabIPW[[#This Row],[ilość wody dostarczonej i ścieków bytowych odprowadzonych siecią kanalizacyjną '[dam3']]]/$U$1*$T$2</f>
        <v>1.3344486969187173E-5</v>
      </c>
      <c r="U422" s="27">
        <v>327</v>
      </c>
      <c r="V422" s="302">
        <f>TabIPW[[#This Row],[iloczyn liczby mieszkańców i relacji przeciętnego miesięcznego wynagrodzenia brutto 
w danym powiecie do średniej krajowej2]]/$W$1*$V$2</f>
        <v>2.9437749113053486E-5</v>
      </c>
      <c r="W422" s="27">
        <f>TabIPW[[#This Row],[iloczyn liczby mieszkańców i relacji przeciętnego miesięcznego wynagrodzenia brutto 
w danym powiecie do średniej krajowej]]</f>
        <v>9175.64</v>
      </c>
    </row>
    <row r="423" spans="1:23" x14ac:dyDescent="0.3">
      <c r="A423" s="2" t="s">
        <v>10</v>
      </c>
      <c r="B423" s="2" t="s">
        <v>23</v>
      </c>
      <c r="C423" s="2" t="s">
        <v>69</v>
      </c>
      <c r="D423" s="2" t="s">
        <v>11</v>
      </c>
      <c r="E423" s="2" t="s">
        <v>15</v>
      </c>
      <c r="F423" s="17" t="str">
        <f>+Tabela1[[#This Row],[WK]]&amp;Tabela1[[#This Row],[PK]]&amp;Tabela1[[#This Row],[GK]]</f>
        <v>061002</v>
      </c>
      <c r="G423" s="2" t="s">
        <v>424</v>
      </c>
      <c r="H423" s="302">
        <f>TabIPW[[#This Row],[liczba mieszkańców ]]/$I$1*$H$2</f>
        <v>1.7814208263356189E-5</v>
      </c>
      <c r="I423" s="27">
        <v>5597</v>
      </c>
      <c r="J423" s="302">
        <f>TabIPW[[#This Row],[liczba mieszkańców w wieku 20-64]]/$K$1*$J$2</f>
        <v>1.3736085542286018E-5</v>
      </c>
      <c r="K423" s="27">
        <v>3406</v>
      </c>
      <c r="L423" s="302">
        <f>TabIPW[[#This Row],[iloczyn liczby mieszkańców i relacji przeciętnego miesięcznego wynagrodzenia brutto 
w danym powiecie do średniej krajowej]]/$M$1*$L$2</f>
        <v>7.394005166152296E-5</v>
      </c>
      <c r="M423" s="27">
        <v>6721.9969999999994</v>
      </c>
      <c r="N423" s="302">
        <f>TabIPW[[#This Row],[liczba oddziałów w szkołach podstawowych]]/$O$1*$N$2</f>
        <v>4.0548598688133572E-5</v>
      </c>
      <c r="O423" s="27">
        <v>32</v>
      </c>
      <c r="P42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4.3485465146384153E-5</v>
      </c>
      <c r="Q423" s="27">
        <v>221</v>
      </c>
      <c r="R423" s="302">
        <f>TabIPW[[#This Row],[liczba gospodarstw domowych korzystających ze środowiskowej pomocy społecznej ]]/$S$1*$R$2</f>
        <v>2.8435694999829112E-5</v>
      </c>
      <c r="S423" s="27">
        <v>104</v>
      </c>
      <c r="T423" s="302">
        <f>TabIPW[[#This Row],[ilość wody dostarczonej i ścieków bytowych odprowadzonych siecią kanalizacyjną '[dam3']]]/$U$1*$T$2</f>
        <v>1.6813237404602799E-5</v>
      </c>
      <c r="U423" s="27">
        <v>412</v>
      </c>
      <c r="V423" s="302">
        <f>TabIPW[[#This Row],[iloczyn liczby mieszkańców i relacji przeciętnego miesięcznego wynagrodzenia brutto 
w danym powiecie do średniej krajowej2]]/$W$1*$V$2</f>
        <v>2.1565848401277533E-5</v>
      </c>
      <c r="W423" s="27">
        <f>TabIPW[[#This Row],[iloczyn liczby mieszkańców i relacji przeciętnego miesięcznego wynagrodzenia brutto 
w danym powiecie do średniej krajowej]]</f>
        <v>6721.9969999999994</v>
      </c>
    </row>
    <row r="424" spans="1:23" x14ac:dyDescent="0.3">
      <c r="A424" s="2" t="s">
        <v>10</v>
      </c>
      <c r="B424" s="2" t="s">
        <v>23</v>
      </c>
      <c r="C424" s="2" t="s">
        <v>69</v>
      </c>
      <c r="D424" s="2" t="s">
        <v>16</v>
      </c>
      <c r="E424" s="2" t="s">
        <v>19</v>
      </c>
      <c r="F424" s="17" t="str">
        <f>+Tabela1[[#This Row],[WK]]&amp;Tabela1[[#This Row],[PK]]&amp;Tabela1[[#This Row],[GK]]</f>
        <v>061003</v>
      </c>
      <c r="G424" s="2" t="s">
        <v>425</v>
      </c>
      <c r="H424" s="302">
        <f>TabIPW[[#This Row],[liczba mieszkańców ]]/$I$1*$H$2</f>
        <v>7.0254246738799567E-5</v>
      </c>
      <c r="I424" s="27">
        <v>22073</v>
      </c>
      <c r="J424" s="302">
        <f>TabIPW[[#This Row],[liczba mieszkańców w wieku 20-64]]/$K$1*$J$2</f>
        <v>5.3512659735934576E-5</v>
      </c>
      <c r="K424" s="27">
        <v>13269</v>
      </c>
      <c r="L424" s="302">
        <f>TabIPW[[#This Row],[iloczyn liczby mieszkańców i relacji przeciętnego miesięcznego wynagrodzenia brutto 
w danym powiecie do średniej krajowej]]/$M$1*$L$2</f>
        <v>2.9159884944162881E-4</v>
      </c>
      <c r="M424" s="27">
        <v>26509.672999999999</v>
      </c>
      <c r="N424" s="302">
        <f>TabIPW[[#This Row],[liczba oddziałów w szkołach podstawowych]]/$O$1*$N$2</f>
        <v>1.1911150864639237E-4</v>
      </c>
      <c r="O424" s="27">
        <v>94</v>
      </c>
      <c r="P42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2.0522778347365915E-4</v>
      </c>
      <c r="Q424" s="27">
        <v>1043</v>
      </c>
      <c r="R424" s="302">
        <f>TabIPW[[#This Row],[liczba gospodarstw domowych korzystających ze środowiskowej pomocy społecznej ]]/$S$1*$R$2</f>
        <v>3.5818038894015519E-5</v>
      </c>
      <c r="S424" s="27">
        <v>131</v>
      </c>
      <c r="T424" s="302">
        <f>TabIPW[[#This Row],[ilość wody dostarczonej i ścieków bytowych odprowadzonych siecią kanalizacyjną '[dam3']]]/$U$1*$T$2</f>
        <v>5.5801992298674432E-5</v>
      </c>
      <c r="U424" s="27">
        <v>1367.4</v>
      </c>
      <c r="V424" s="302">
        <f>TabIPW[[#This Row],[iloczyn liczby mieszkańców i relacji przeciętnego miesięcznego wynagrodzenia brutto 
w danym powiecie do średniej krajowej2]]/$W$1*$V$2</f>
        <v>8.5049664420475078E-5</v>
      </c>
      <c r="W424" s="27">
        <f>TabIPW[[#This Row],[iloczyn liczby mieszkańców i relacji przeciętnego miesięcznego wynagrodzenia brutto 
w danym powiecie do średniej krajowej]]</f>
        <v>26509.672999999999</v>
      </c>
    </row>
    <row r="425" spans="1:23" x14ac:dyDescent="0.3">
      <c r="A425" s="2" t="s">
        <v>10</v>
      </c>
      <c r="B425" s="2" t="s">
        <v>23</v>
      </c>
      <c r="C425" s="2" t="s">
        <v>69</v>
      </c>
      <c r="D425" s="2" t="s">
        <v>18</v>
      </c>
      <c r="E425" s="2" t="s">
        <v>15</v>
      </c>
      <c r="F425" s="17" t="str">
        <f>+Tabela1[[#This Row],[WK]]&amp;Tabela1[[#This Row],[PK]]&amp;Tabela1[[#This Row],[GK]]</f>
        <v>061004</v>
      </c>
      <c r="G425" s="2" t="s">
        <v>426</v>
      </c>
      <c r="H425" s="302">
        <f>TabIPW[[#This Row],[liczba mieszkańców ]]/$I$1*$H$2</f>
        <v>2.6977528897660724E-5</v>
      </c>
      <c r="I425" s="27">
        <v>8476</v>
      </c>
      <c r="J425" s="302">
        <f>TabIPW[[#This Row],[liczba mieszkańców w wieku 20-64]]/$K$1*$J$2</f>
        <v>2.0337956368099936E-5</v>
      </c>
      <c r="K425" s="27">
        <v>5043</v>
      </c>
      <c r="L425" s="302">
        <f>TabIPW[[#This Row],[iloczyn liczby mieszkańców i relacji przeciętnego miesięcznego wynagrodzenia brutto 
w danym powiecie do średniej krajowej]]/$M$1*$L$2</f>
        <v>1.1197353544453611E-4</v>
      </c>
      <c r="M425" s="27">
        <v>10179.675999999999</v>
      </c>
      <c r="N425" s="302">
        <f>TabIPW[[#This Row],[liczba oddziałów w szkołach podstawowych]]/$O$1*$N$2</f>
        <v>5.9555754323196186E-5</v>
      </c>
      <c r="O425" s="27">
        <v>47</v>
      </c>
      <c r="P42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5.1946438002920433E-5</v>
      </c>
      <c r="Q425" s="27">
        <v>264</v>
      </c>
      <c r="R425" s="302">
        <f>TabIPW[[#This Row],[liczba gospodarstw domowych korzystających ze środowiskowej pomocy społecznej ]]/$S$1*$R$2</f>
        <v>4.0192761201681532E-5</v>
      </c>
      <c r="S425" s="27">
        <v>147</v>
      </c>
      <c r="T425" s="302">
        <f>TabIPW[[#This Row],[ilość wody dostarczonej i ścieków bytowych odprowadzonych siecią kanalizacyjną '[dam3']]]/$U$1*$T$2</f>
        <v>1.6335774109374999E-5</v>
      </c>
      <c r="U425" s="27">
        <v>400.29999999999995</v>
      </c>
      <c r="V425" s="302">
        <f>TabIPW[[#This Row],[iloczyn liczby mieszkańców i relacji przeciętnego miesięcznego wynagrodzenia brutto 
w danym powiecie do średniej krajowej2]]/$W$1*$V$2</f>
        <v>3.2658947837989707E-5</v>
      </c>
      <c r="W425" s="27">
        <f>TabIPW[[#This Row],[iloczyn liczby mieszkańców i relacji przeciętnego miesięcznego wynagrodzenia brutto 
w danym powiecie do średniej krajowej]]</f>
        <v>10179.675999999999</v>
      </c>
    </row>
    <row r="426" spans="1:23" x14ac:dyDescent="0.3">
      <c r="A426" s="2" t="s">
        <v>10</v>
      </c>
      <c r="B426" s="2" t="s">
        <v>23</v>
      </c>
      <c r="C426" s="2" t="s">
        <v>69</v>
      </c>
      <c r="D426" s="2" t="s">
        <v>21</v>
      </c>
      <c r="E426" s="2" t="s">
        <v>15</v>
      </c>
      <c r="F426" s="17" t="str">
        <f>+Tabela1[[#This Row],[WK]]&amp;Tabela1[[#This Row],[PK]]&amp;Tabela1[[#This Row],[GK]]</f>
        <v>061005</v>
      </c>
      <c r="G426" s="2" t="s">
        <v>427</v>
      </c>
      <c r="H426" s="302">
        <f>TabIPW[[#This Row],[liczba mieszkańców ]]/$I$1*$H$2</f>
        <v>1.772508947983395E-5</v>
      </c>
      <c r="I426" s="27">
        <v>5569</v>
      </c>
      <c r="J426" s="302">
        <f>TabIPW[[#This Row],[liczba mieszkańców w wieku 20-64]]/$K$1*$J$2</f>
        <v>1.3437650330856433E-5</v>
      </c>
      <c r="K426" s="27">
        <v>3332</v>
      </c>
      <c r="L426" s="302">
        <f>TabIPW[[#This Row],[iloczyn liczby mieszkańców i relacji przeciętnego miesięcznego wynagrodzenia brutto 
w danym powiecie do średniej krajowej]]/$M$1*$L$2</f>
        <v>7.3570153243348473E-5</v>
      </c>
      <c r="M426" s="27">
        <v>6688.3690000000006</v>
      </c>
      <c r="N426" s="302">
        <f>TabIPW[[#This Row],[liczba oddziałów w szkołach podstawowych]]/$O$1*$N$2</f>
        <v>4.1815742397137755E-5</v>
      </c>
      <c r="O426" s="27">
        <v>33</v>
      </c>
      <c r="P42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6.178477853377658E-5</v>
      </c>
      <c r="Q426" s="27">
        <v>314</v>
      </c>
      <c r="R426" s="302">
        <f>TabIPW[[#This Row],[liczba gospodarstw domowych korzystających ze środowiskowej pomocy społecznej ]]/$S$1*$R$2</f>
        <v>2.0506510817184457E-5</v>
      </c>
      <c r="S426" s="27">
        <v>75</v>
      </c>
      <c r="T426" s="302">
        <f>TabIPW[[#This Row],[ilość wody dostarczonej i ścieków bytowych odprowadzonych siecią kanalizacyjną '[dam3']]]/$U$1*$T$2</f>
        <v>1.6303127046453442E-5</v>
      </c>
      <c r="U426" s="27">
        <v>399.5</v>
      </c>
      <c r="V426" s="302">
        <f>TabIPW[[#This Row],[iloczyn liczby mieszkańców i relacji przeciętnego miesięcznego wynagrodzenia brutto 
w danym powiecie do średniej krajowej2]]/$W$1*$V$2</f>
        <v>2.1457961362643309E-5</v>
      </c>
      <c r="W426" s="27">
        <f>TabIPW[[#This Row],[iloczyn liczby mieszkańców i relacji przeciętnego miesięcznego wynagrodzenia brutto 
w danym powiecie do średniej krajowej]]</f>
        <v>6688.3690000000006</v>
      </c>
    </row>
    <row r="427" spans="1:23" x14ac:dyDescent="0.3">
      <c r="A427" s="2" t="s">
        <v>10</v>
      </c>
      <c r="B427" s="2" t="s">
        <v>23</v>
      </c>
      <c r="C427" s="2" t="s">
        <v>69</v>
      </c>
      <c r="D427" s="2" t="s">
        <v>23</v>
      </c>
      <c r="E427" s="2" t="s">
        <v>15</v>
      </c>
      <c r="F427" s="17" t="str">
        <f>+Tabela1[[#This Row],[WK]]&amp;Tabela1[[#This Row],[PK]]&amp;Tabela1[[#This Row],[GK]]</f>
        <v>061006</v>
      </c>
      <c r="G427" s="2" t="s">
        <v>428</v>
      </c>
      <c r="H427" s="302">
        <f>TabIPW[[#This Row],[liczba mieszkańców ]]/$I$1*$H$2</f>
        <v>1.8995032145025862E-5</v>
      </c>
      <c r="I427" s="27">
        <v>5968</v>
      </c>
      <c r="J427" s="302">
        <f>TabIPW[[#This Row],[liczba mieszkańców w wieku 20-64]]/$K$1*$J$2</f>
        <v>1.4312791423832376E-5</v>
      </c>
      <c r="K427" s="27">
        <v>3549</v>
      </c>
      <c r="L427" s="302">
        <f>TabIPW[[#This Row],[iloczyn liczby mieszkańców i relacji przeciętnego miesięcznego wynagrodzenia brutto 
w danym powiecie do średniej krajowej]]/$M$1*$L$2</f>
        <v>7.8841205702335007E-5</v>
      </c>
      <c r="M427" s="27">
        <v>7167.5679999999993</v>
      </c>
      <c r="N427" s="302">
        <f>TabIPW[[#This Row],[liczba oddziałów w szkołach podstawowych]]/$O$1*$N$2</f>
        <v>5.4487179487179488E-5</v>
      </c>
      <c r="O427" s="27">
        <v>43</v>
      </c>
      <c r="P42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5.3520572487857422E-5</v>
      </c>
      <c r="Q427" s="27">
        <v>272</v>
      </c>
      <c r="R427" s="302">
        <f>TabIPW[[#This Row],[liczba gospodarstw domowych korzystających ze środowiskowej pomocy społecznej ]]/$S$1*$R$2</f>
        <v>1.9412830240267953E-5</v>
      </c>
      <c r="S427" s="27">
        <v>71</v>
      </c>
      <c r="T427" s="302">
        <f>TabIPW[[#This Row],[ilość wody dostarczonej i ścieków bytowych odprowadzonych siecią kanalizacyjną '[dam3']]]/$U$1*$T$2</f>
        <v>1.0349118946134148E-5</v>
      </c>
      <c r="U427" s="27">
        <v>253.6</v>
      </c>
      <c r="V427" s="302">
        <f>TabIPW[[#This Row],[iloczyn liczby mieszkańców i relacji przeciętnego miesięcznego wynagrodzenia brutto 
w danym powiecie do średniej krajowej2]]/$W$1*$V$2</f>
        <v>2.2995351663181047E-5</v>
      </c>
      <c r="W427" s="27">
        <f>TabIPW[[#This Row],[iloczyn liczby mieszkańców i relacji przeciętnego miesięcznego wynagrodzenia brutto 
w danym powiecie do średniej krajowej]]</f>
        <v>7167.5679999999993</v>
      </c>
    </row>
    <row r="428" spans="1:23" x14ac:dyDescent="0.3">
      <c r="A428" s="2" t="s">
        <v>10</v>
      </c>
      <c r="B428" s="2" t="s">
        <v>23</v>
      </c>
      <c r="C428" s="2" t="s">
        <v>71</v>
      </c>
      <c r="D428" s="2" t="s">
        <v>12</v>
      </c>
      <c r="E428" s="2" t="s">
        <v>13</v>
      </c>
      <c r="F428" s="17" t="str">
        <f>+Tabela1[[#This Row],[WK]]&amp;Tabela1[[#This Row],[PK]]&amp;Tabela1[[#This Row],[GK]]</f>
        <v>061101</v>
      </c>
      <c r="G428" s="2" t="s">
        <v>429</v>
      </c>
      <c r="H428" s="302">
        <f>TabIPW[[#This Row],[liczba mieszkańców ]]/$I$1*$H$2</f>
        <v>8.4780608452924571E-5</v>
      </c>
      <c r="I428" s="27">
        <v>26637</v>
      </c>
      <c r="J428" s="302">
        <f>TabIPW[[#This Row],[liczba mieszkańców w wieku 20-64]]/$K$1*$J$2</f>
        <v>5.9199060386146936E-5</v>
      </c>
      <c r="K428" s="27">
        <v>14679</v>
      </c>
      <c r="L428" s="302">
        <f>TabIPW[[#This Row],[iloczyn liczby mieszkańców i relacji przeciętnego miesięcznego wynagrodzenia brutto 
w danym powiecie do średniej krajowej]]/$M$1*$L$2</f>
        <v>2.2971153756668771E-4</v>
      </c>
      <c r="M428" s="27">
        <v>20883.407999999999</v>
      </c>
      <c r="N428" s="302">
        <f>TabIPW[[#This Row],[liczba oddziałów w szkołach podstawowych]]/$O$1*$N$2</f>
        <v>1.8880441264162195E-4</v>
      </c>
      <c r="O428" s="27">
        <v>149</v>
      </c>
      <c r="P42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2.8609894263729665E-4</v>
      </c>
      <c r="Q428" s="27">
        <v>1454</v>
      </c>
      <c r="R428" s="302">
        <f>TabIPW[[#This Row],[liczba gospodarstw domowych korzystających ze środowiskowej pomocy społecznej ]]/$S$1*$R$2</f>
        <v>5.167640725930483E-5</v>
      </c>
      <c r="S428" s="27">
        <v>189</v>
      </c>
      <c r="T428" s="302">
        <f>TabIPW[[#This Row],[ilość wody dostarczonej i ścieków bytowych odprowadzonych siecią kanalizacyjną '[dam3']]]/$U$1*$T$2</f>
        <v>8.7424753621069353E-5</v>
      </c>
      <c r="U428" s="27">
        <v>2142.3000000000002</v>
      </c>
      <c r="V428" s="302">
        <f>TabIPW[[#This Row],[iloczyn liczby mieszkańców i relacji przeciętnego miesięcznego wynagrodzenia brutto 
w danym powiecie do średniej krajowej2]]/$W$1*$V$2</f>
        <v>6.6999198456950594E-5</v>
      </c>
      <c r="W428" s="27">
        <f>TabIPW[[#This Row],[iloczyn liczby mieszkańców i relacji przeciętnego miesięcznego wynagrodzenia brutto 
w danym powiecie do średniej krajowej]]</f>
        <v>20883.407999999999</v>
      </c>
    </row>
    <row r="429" spans="1:23" x14ac:dyDescent="0.3">
      <c r="A429" s="2" t="s">
        <v>10</v>
      </c>
      <c r="B429" s="2" t="s">
        <v>23</v>
      </c>
      <c r="C429" s="2" t="s">
        <v>71</v>
      </c>
      <c r="D429" s="2" t="s">
        <v>11</v>
      </c>
      <c r="E429" s="2" t="s">
        <v>13</v>
      </c>
      <c r="F429" s="17" t="str">
        <f>+Tabela1[[#This Row],[WK]]&amp;Tabela1[[#This Row],[PK]]&amp;Tabela1[[#This Row],[GK]]</f>
        <v>061102</v>
      </c>
      <c r="G429" s="2" t="s">
        <v>430</v>
      </c>
      <c r="H429" s="302">
        <f>TabIPW[[#This Row],[liczba mieszkańców ]]/$I$1*$H$2</f>
        <v>7.2504496022736113E-6</v>
      </c>
      <c r="I429" s="27">
        <v>2278</v>
      </c>
      <c r="J429" s="302">
        <f>TabIPW[[#This Row],[liczba mieszkańców w wieku 20-64]]/$K$1*$J$2</f>
        <v>5.182287117392112E-6</v>
      </c>
      <c r="K429" s="27">
        <v>1285</v>
      </c>
      <c r="L429" s="302">
        <f>TabIPW[[#This Row],[iloczyn liczby mieszkańców i relacji przeciętnego miesięcznego wynagrodzenia brutto 
w danym powiecie do średniej krajowej]]/$M$1*$L$2</f>
        <v>1.9644963118103187E-5</v>
      </c>
      <c r="M429" s="27">
        <v>1785.9520000000002</v>
      </c>
      <c r="N429" s="302">
        <f>TabIPW[[#This Row],[liczba oddziałów w szkołach podstawowych]]/$O$1*$N$2</f>
        <v>1.7740011926058437E-5</v>
      </c>
      <c r="O429" s="27">
        <v>14</v>
      </c>
      <c r="P42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2.3415250463437617E-5</v>
      </c>
      <c r="Q429" s="27">
        <v>119</v>
      </c>
      <c r="R429" s="302">
        <f>TabIPW[[#This Row],[liczba gospodarstw domowych korzystających ze środowiskowej pomocy społecznej ]]/$S$1*$R$2</f>
        <v>7.108923749957278E-6</v>
      </c>
      <c r="S429" s="27">
        <v>26</v>
      </c>
      <c r="T429" s="302">
        <f>TabIPW[[#This Row],[ilość wody dostarczonej i ścieków bytowych odprowadzonych siecią kanalizacyjną '[dam3']]]/$U$1*$T$2</f>
        <v>6.1090816491966958E-6</v>
      </c>
      <c r="U429" s="27">
        <v>149.69999999999999</v>
      </c>
      <c r="V429" s="302">
        <f>TabIPW[[#This Row],[iloczyn liczby mieszkańców i relacji przeciętnego miesięcznego wynagrodzenia brutto 
w danym powiecie do średniej krajowej2]]/$W$1*$V$2</f>
        <v>5.729780909446764E-6</v>
      </c>
      <c r="W429" s="27">
        <f>TabIPW[[#This Row],[iloczyn liczby mieszkańców i relacji przeciętnego miesięcznego wynagrodzenia brutto 
w danym powiecie do średniej krajowej]]</f>
        <v>1785.9520000000002</v>
      </c>
    </row>
    <row r="430" spans="1:23" x14ac:dyDescent="0.3">
      <c r="A430" s="2" t="s">
        <v>10</v>
      </c>
      <c r="B430" s="2" t="s">
        <v>23</v>
      </c>
      <c r="C430" s="2" t="s">
        <v>71</v>
      </c>
      <c r="D430" s="2" t="s">
        <v>16</v>
      </c>
      <c r="E430" s="2" t="s">
        <v>15</v>
      </c>
      <c r="F430" s="17" t="str">
        <f>+Tabela1[[#This Row],[WK]]&amp;Tabela1[[#This Row],[PK]]&amp;Tabela1[[#This Row],[GK]]</f>
        <v>061103</v>
      </c>
      <c r="G430" s="2" t="s">
        <v>431</v>
      </c>
      <c r="H430" s="302">
        <f>TabIPW[[#This Row],[liczba mieszkańców ]]/$I$1*$H$2</f>
        <v>1.5910885672416939E-5</v>
      </c>
      <c r="I430" s="27">
        <v>4999</v>
      </c>
      <c r="J430" s="302">
        <f>TabIPW[[#This Row],[liczba mieszkańców w wieku 20-64]]/$K$1*$J$2</f>
        <v>1.1812388301043964E-5</v>
      </c>
      <c r="K430" s="27">
        <v>2929</v>
      </c>
      <c r="L430" s="302">
        <f>TabIPW[[#This Row],[iloczyn liczby mieszkańców i relacji przeciętnego miesięcznego wynagrodzenia brutto 
w danym powiecie do średniej krajowej]]/$M$1*$L$2</f>
        <v>4.3110259274538124E-5</v>
      </c>
      <c r="M430" s="27">
        <v>3919.2160000000003</v>
      </c>
      <c r="N430" s="302">
        <f>TabIPW[[#This Row],[liczba oddziałów w szkołach podstawowych]]/$O$1*$N$2</f>
        <v>3.1678592725104354E-5</v>
      </c>
      <c r="O430" s="27">
        <v>25</v>
      </c>
      <c r="P43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3.541802591108211E-5</v>
      </c>
      <c r="Q430" s="27">
        <v>180</v>
      </c>
      <c r="R430" s="302">
        <f>TabIPW[[#This Row],[liczba gospodarstw domowych korzystających ze środowiskowej pomocy społecznej ]]/$S$1*$R$2</f>
        <v>1.8319149663351447E-5</v>
      </c>
      <c r="S430" s="27">
        <v>67</v>
      </c>
      <c r="T430" s="302">
        <f>TabIPW[[#This Row],[ilość wody dostarczonej i ścieków bytowych odprowadzonych siecią kanalizacyjną '[dam3']]]/$U$1*$T$2</f>
        <v>8.3780525222450337E-6</v>
      </c>
      <c r="U430" s="27">
        <v>205.29999999999998</v>
      </c>
      <c r="V430" s="302">
        <f>TabIPW[[#This Row],[iloczyn liczby mieszkańców i relacji przeciętnego miesięcznego wynagrodzenia brutto 
w danym powiecie do średniej krajowej2]]/$W$1*$V$2</f>
        <v>1.2573825621740288E-5</v>
      </c>
      <c r="W430" s="27">
        <f>TabIPW[[#This Row],[iloczyn liczby mieszkańców i relacji przeciętnego miesięcznego wynagrodzenia brutto 
w danym powiecie do średniej krajowej]]</f>
        <v>3919.2160000000003</v>
      </c>
    </row>
    <row r="431" spans="1:23" x14ac:dyDescent="0.3">
      <c r="A431" s="2" t="s">
        <v>10</v>
      </c>
      <c r="B431" s="2" t="s">
        <v>23</v>
      </c>
      <c r="C431" s="2" t="s">
        <v>71</v>
      </c>
      <c r="D431" s="2" t="s">
        <v>18</v>
      </c>
      <c r="E431" s="2" t="s">
        <v>15</v>
      </c>
      <c r="F431" s="17" t="str">
        <f>+Tabela1[[#This Row],[WK]]&amp;Tabela1[[#This Row],[PK]]&amp;Tabela1[[#This Row],[GK]]</f>
        <v>061104</v>
      </c>
      <c r="G431" s="2" t="s">
        <v>432</v>
      </c>
      <c r="H431" s="302">
        <f>TabIPW[[#This Row],[liczba mieszkańców ]]/$I$1*$H$2</f>
        <v>3.0637764649466979E-5</v>
      </c>
      <c r="I431" s="27">
        <v>9626</v>
      </c>
      <c r="J431" s="302">
        <f>TabIPW[[#This Row],[liczba mieszkańców w wieku 20-64]]/$K$1*$J$2</f>
        <v>2.230601560023017E-5</v>
      </c>
      <c r="K431" s="27">
        <v>5531</v>
      </c>
      <c r="L431" s="302">
        <f>TabIPW[[#This Row],[iloczyn liczby mieszkańców i relacji przeciętnego miesięcznego wynagrodzenia brutto 
w danym powiecie do średniej krajowej]]/$M$1*$L$2</f>
        <v>8.3012473650070795E-5</v>
      </c>
      <c r="M431" s="27">
        <v>7546.7840000000006</v>
      </c>
      <c r="N431" s="302">
        <f>TabIPW[[#This Row],[liczba oddziałów w szkołach podstawowych]]/$O$1*$N$2</f>
        <v>8.4898628503279666E-5</v>
      </c>
      <c r="O431" s="27">
        <v>67</v>
      </c>
      <c r="P43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9.6612504013007317E-5</v>
      </c>
      <c r="Q431" s="27">
        <v>491</v>
      </c>
      <c r="R431" s="302">
        <f>TabIPW[[#This Row],[liczba gospodarstw domowych korzystających ze środowiskowej pomocy społecznej ]]/$S$1*$R$2</f>
        <v>1.9959670528726205E-5</v>
      </c>
      <c r="S431" s="27">
        <v>73</v>
      </c>
      <c r="T431" s="302">
        <f>TabIPW[[#This Row],[ilość wody dostarczonej i ścieków bytowych odprowadzonych siecią kanalizacyjną '[dam3']]]/$U$1*$T$2</f>
        <v>2.1979635111939484E-5</v>
      </c>
      <c r="U431" s="27">
        <v>538.6</v>
      </c>
      <c r="V431" s="302">
        <f>TabIPW[[#This Row],[iloczyn liczby mieszkańców i relacji przeciętnego miesięcznego wynagrodzenia brutto 
w danym powiecie do średniej krajowej2]]/$W$1*$V$2</f>
        <v>2.4211971481270655E-5</v>
      </c>
      <c r="W431" s="27">
        <f>TabIPW[[#This Row],[iloczyn liczby mieszkańców i relacji przeciętnego miesięcznego wynagrodzenia brutto 
w danym powiecie do średniej krajowej]]</f>
        <v>7546.7840000000006</v>
      </c>
    </row>
    <row r="432" spans="1:23" x14ac:dyDescent="0.3">
      <c r="A432" s="2" t="s">
        <v>10</v>
      </c>
      <c r="B432" s="2" t="s">
        <v>23</v>
      </c>
      <c r="C432" s="2" t="s">
        <v>71</v>
      </c>
      <c r="D432" s="2" t="s">
        <v>21</v>
      </c>
      <c r="E432" s="2" t="s">
        <v>15</v>
      </c>
      <c r="F432" s="17" t="str">
        <f>+Tabela1[[#This Row],[WK]]&amp;Tabela1[[#This Row],[PK]]&amp;Tabela1[[#This Row],[GK]]</f>
        <v>061105</v>
      </c>
      <c r="G432" s="2" t="s">
        <v>429</v>
      </c>
      <c r="H432" s="302">
        <f>TabIPW[[#This Row],[liczba mieszkańców ]]/$I$1*$H$2</f>
        <v>5.8974354995841854E-5</v>
      </c>
      <c r="I432" s="27">
        <v>18529</v>
      </c>
      <c r="J432" s="302">
        <f>TabIPW[[#This Row],[liczba mieszkańców w wieku 20-64]]/$K$1*$J$2</f>
        <v>4.4543471759996794E-5</v>
      </c>
      <c r="K432" s="27">
        <v>11045</v>
      </c>
      <c r="L432" s="302">
        <f>TabIPW[[#This Row],[iloczyn liczby mieszkańców i relacji przeciętnego miesięcznego wynagrodzenia brutto 
w danym powiecie do średniej krajowej]]/$M$1*$L$2</f>
        <v>1.5978995681094555E-4</v>
      </c>
      <c r="M432" s="27">
        <v>14526.736000000001</v>
      </c>
      <c r="N432" s="302">
        <f>TabIPW[[#This Row],[liczba oddziałów w szkołach podstawowych]]/$O$1*$N$2</f>
        <v>1.3938580799045916E-4</v>
      </c>
      <c r="O432" s="27">
        <v>110</v>
      </c>
      <c r="P43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1.5977465022110374E-4</v>
      </c>
      <c r="Q432" s="27">
        <v>812</v>
      </c>
      <c r="R432" s="302">
        <f>TabIPW[[#This Row],[liczba gospodarstw domowych korzystających ze środowiskowej pomocy społecznej ]]/$S$1*$R$2</f>
        <v>3.6364879182473771E-5</v>
      </c>
      <c r="S432" s="27">
        <v>133</v>
      </c>
      <c r="T432" s="302">
        <f>TabIPW[[#This Row],[ilość wody dostarczonej i ścieków bytowych odprowadzonych siecią kanalizacyjną '[dam3']]]/$U$1*$T$2</f>
        <v>3.34632394945978E-5</v>
      </c>
      <c r="U432" s="27">
        <v>820</v>
      </c>
      <c r="V432" s="302">
        <f>TabIPW[[#This Row],[iloczyn liczby mieszkańców i relacji przeciętnego miesięcznego wynagrodzenia brutto 
w danym powiecie do średniej krajowej2]]/$W$1*$V$2</f>
        <v>4.6605404069859121E-5</v>
      </c>
      <c r="W432" s="27">
        <f>TabIPW[[#This Row],[iloczyn liczby mieszkańców i relacji przeciętnego miesięcznego wynagrodzenia brutto 
w danym powiecie do średniej krajowej]]</f>
        <v>14526.736000000001</v>
      </c>
    </row>
    <row r="433" spans="1:23" x14ac:dyDescent="0.3">
      <c r="A433" s="2" t="s">
        <v>10</v>
      </c>
      <c r="B433" s="2" t="s">
        <v>23</v>
      </c>
      <c r="C433" s="2" t="s">
        <v>71</v>
      </c>
      <c r="D433" s="2" t="s">
        <v>23</v>
      </c>
      <c r="E433" s="2" t="s">
        <v>15</v>
      </c>
      <c r="F433" s="17" t="str">
        <f>+Tabela1[[#This Row],[WK]]&amp;Tabela1[[#This Row],[PK]]&amp;Tabela1[[#This Row],[GK]]</f>
        <v>061106</v>
      </c>
      <c r="G433" s="2" t="s">
        <v>433</v>
      </c>
      <c r="H433" s="302">
        <f>TabIPW[[#This Row],[liczba mieszkańców ]]/$I$1*$H$2</f>
        <v>1.1515419956552207E-5</v>
      </c>
      <c r="I433" s="27">
        <v>3618</v>
      </c>
      <c r="J433" s="302">
        <f>TabIPW[[#This Row],[liczba mieszkańców w wieku 20-64]]/$K$1*$J$2</f>
        <v>8.4610415348549799E-6</v>
      </c>
      <c r="K433" s="27">
        <v>2098</v>
      </c>
      <c r="L433" s="302">
        <f>TabIPW[[#This Row],[iloczyn liczby mieszkańców i relacji przeciętnego miesięcznego wynagrodzenia brutto 
w danym powiecie do średniej krajowej]]/$M$1*$L$2</f>
        <v>3.1200823775810945E-5</v>
      </c>
      <c r="M433" s="27">
        <v>2836.5120000000002</v>
      </c>
      <c r="N433" s="302">
        <f>TabIPW[[#This Row],[liczba oddziałów w szkołach podstawowych]]/$O$1*$N$2</f>
        <v>2.7877161598091832E-5</v>
      </c>
      <c r="O433" s="27">
        <v>22</v>
      </c>
      <c r="P43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2.9318254781951304E-5</v>
      </c>
      <c r="Q433" s="27">
        <v>149</v>
      </c>
      <c r="R433" s="302">
        <f>TabIPW[[#This Row],[liczba gospodarstw domowych korzystających ze środowiskowej pomocy społecznej ]]/$S$1*$R$2</f>
        <v>2.6521753990225228E-5</v>
      </c>
      <c r="S433" s="27">
        <v>97</v>
      </c>
      <c r="T433" s="302">
        <f>TabIPW[[#This Row],[ilość wody dostarczonej i ścieków bytowych odprowadzonych siecią kanalizacyjną '[dam3']]]/$U$1*$T$2</f>
        <v>7.7373539124094434E-6</v>
      </c>
      <c r="U433" s="27">
        <v>189.6</v>
      </c>
      <c r="V433" s="302">
        <f>TabIPW[[#This Row],[iloczyn liczby mieszkańców i relacji przeciętnego miesięcznego wynagrodzenia brutto 
w danym powiecie do średniej krajowej2]]/$W$1*$V$2</f>
        <v>9.1002402679448604E-6</v>
      </c>
      <c r="W433" s="27">
        <f>TabIPW[[#This Row],[iloczyn liczby mieszkańców i relacji przeciętnego miesięcznego wynagrodzenia brutto 
w danym powiecie do średniej krajowej]]</f>
        <v>2836.5120000000002</v>
      </c>
    </row>
    <row r="434" spans="1:23" x14ac:dyDescent="0.3">
      <c r="A434" s="2" t="s">
        <v>10</v>
      </c>
      <c r="B434" s="2" t="s">
        <v>23</v>
      </c>
      <c r="C434" s="2" t="s">
        <v>71</v>
      </c>
      <c r="D434" s="2" t="s">
        <v>30</v>
      </c>
      <c r="E434" s="2" t="s">
        <v>15</v>
      </c>
      <c r="F434" s="17" t="str">
        <f>+Tabela1[[#This Row],[WK]]&amp;Tabela1[[#This Row],[PK]]&amp;Tabela1[[#This Row],[GK]]</f>
        <v>061107</v>
      </c>
      <c r="G434" s="2" t="s">
        <v>434</v>
      </c>
      <c r="H434" s="302">
        <f>TabIPW[[#This Row],[liczba mieszkańców ]]/$I$1*$H$2</f>
        <v>2.8610312324336036E-5</v>
      </c>
      <c r="I434" s="27">
        <v>8989</v>
      </c>
      <c r="J434" s="302">
        <f>TabIPW[[#This Row],[liczba mieszkańców w wieku 20-64]]/$K$1*$J$2</f>
        <v>2.1221163277601003E-5</v>
      </c>
      <c r="K434" s="27">
        <v>5262</v>
      </c>
      <c r="L434" s="302">
        <f>TabIPW[[#This Row],[iloczyn liczby mieszkańców i relacji przeciętnego miesięcznego wynagrodzenia brutto 
w danym powiecie do średniej krajowej]]/$M$1*$L$2</f>
        <v>7.7519127949354509E-5</v>
      </c>
      <c r="M434" s="27">
        <v>7047.3760000000011</v>
      </c>
      <c r="N434" s="302">
        <f>TabIPW[[#This Row],[liczba oddziałów w szkołach podstawowych]]/$O$1*$N$2</f>
        <v>7.096004770423375E-5</v>
      </c>
      <c r="O434" s="27">
        <v>56</v>
      </c>
      <c r="P43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8.3232360891042967E-5</v>
      </c>
      <c r="Q434" s="27">
        <v>423</v>
      </c>
      <c r="R434" s="302">
        <f>TabIPW[[#This Row],[liczba gospodarstw domowych korzystających ze środowiskowej pomocy społecznej ]]/$S$1*$R$2</f>
        <v>3.6364879182473771E-5</v>
      </c>
      <c r="S434" s="27">
        <v>133</v>
      </c>
      <c r="T434" s="302">
        <f>TabIPW[[#This Row],[ilość wody dostarczonej i ścieków bytowych odprowadzonych siecią kanalizacyjną '[dam3']]]/$U$1*$T$2</f>
        <v>1.509926660122096E-5</v>
      </c>
      <c r="U434" s="27">
        <v>370</v>
      </c>
      <c r="V434" s="302">
        <f>TabIPW[[#This Row],[iloczyn liczby mieszkańców i relacji przeciętnego miesięcznego wynagrodzenia brutto 
w danym powiecie do średniej krajowej2]]/$W$1*$V$2</f>
        <v>2.260974565189507E-5</v>
      </c>
      <c r="W434" s="27">
        <f>TabIPW[[#This Row],[iloczyn liczby mieszkańców i relacji przeciętnego miesięcznego wynagrodzenia brutto 
w danym powiecie do średniej krajowej]]</f>
        <v>7047.3760000000011</v>
      </c>
    </row>
    <row r="435" spans="1:23" x14ac:dyDescent="0.3">
      <c r="A435" s="2" t="s">
        <v>10</v>
      </c>
      <c r="B435" s="2" t="s">
        <v>23</v>
      </c>
      <c r="C435" s="2" t="s">
        <v>71</v>
      </c>
      <c r="D435" s="2" t="s">
        <v>54</v>
      </c>
      <c r="E435" s="2" t="s">
        <v>15</v>
      </c>
      <c r="F435" s="17" t="str">
        <f>+Tabela1[[#This Row],[WK]]&amp;Tabela1[[#This Row],[PK]]&amp;Tabela1[[#This Row],[GK]]</f>
        <v>061108</v>
      </c>
      <c r="G435" s="2" t="s">
        <v>430</v>
      </c>
      <c r="H435" s="302">
        <f>TabIPW[[#This Row],[liczba mieszkańców ]]/$I$1*$H$2</f>
        <v>2.2461116261301524E-5</v>
      </c>
      <c r="I435" s="27">
        <v>7057</v>
      </c>
      <c r="J435" s="302">
        <f>TabIPW[[#This Row],[liczba mieszkańców w wieku 20-64]]/$K$1*$J$2</f>
        <v>1.6635746583068062E-5</v>
      </c>
      <c r="K435" s="27">
        <v>4125</v>
      </c>
      <c r="L435" s="302">
        <f>TabIPW[[#This Row],[iloczyn liczby mieszkańców i relacji przeciętnego miesięcznego wynagrodzenia brutto 
w danym powiecie do średniej krajowej]]/$M$1*$L$2</f>
        <v>6.0857991538390778E-5</v>
      </c>
      <c r="M435" s="27">
        <v>5532.6880000000001</v>
      </c>
      <c r="N435" s="302">
        <f>TabIPW[[#This Row],[liczba oddziałów w szkołach podstawowych]]/$O$1*$N$2</f>
        <v>6.2090041741204538E-5</v>
      </c>
      <c r="O435" s="27">
        <v>49</v>
      </c>
      <c r="P43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4.938846946489784E-5</v>
      </c>
      <c r="Q435" s="27">
        <v>251</v>
      </c>
      <c r="R435" s="302">
        <f>TabIPW[[#This Row],[liczba gospodarstw domowych korzystających ze środowiskowej pomocy społecznej ]]/$S$1*$R$2</f>
        <v>3.5271198605557267E-5</v>
      </c>
      <c r="S435" s="27">
        <v>129</v>
      </c>
      <c r="T435" s="302">
        <f>TabIPW[[#This Row],[ilość wody dostarczonej i ścieków bytowych odprowadzonych siecią kanalizacyjną '[dam3']]]/$U$1*$T$2</f>
        <v>1.4168825307956533E-5</v>
      </c>
      <c r="U435" s="27">
        <v>347.2</v>
      </c>
      <c r="V435" s="302">
        <f>TabIPW[[#This Row],[iloczyn liczby mieszkańców i relacji przeciętnego miesięcznego wynagrodzenia brutto 
w danym powiecie do średniej krajowej2]]/$W$1*$V$2</f>
        <v>1.7750247532030647E-5</v>
      </c>
      <c r="W435" s="27">
        <f>TabIPW[[#This Row],[iloczyn liczby mieszkańców i relacji przeciętnego miesięcznego wynagrodzenia brutto 
w danym powiecie do średniej krajowej]]</f>
        <v>5532.6880000000001</v>
      </c>
    </row>
    <row r="436" spans="1:23" x14ac:dyDescent="0.3">
      <c r="A436" s="2" t="s">
        <v>10</v>
      </c>
      <c r="B436" s="2" t="s">
        <v>23</v>
      </c>
      <c r="C436" s="2" t="s">
        <v>71</v>
      </c>
      <c r="D436" s="2" t="s">
        <v>56</v>
      </c>
      <c r="E436" s="2" t="s">
        <v>15</v>
      </c>
      <c r="F436" s="17" t="str">
        <f>+Tabela1[[#This Row],[WK]]&amp;Tabela1[[#This Row],[PK]]&amp;Tabela1[[#This Row],[GK]]</f>
        <v>061109</v>
      </c>
      <c r="G436" s="2" t="s">
        <v>435</v>
      </c>
      <c r="H436" s="302">
        <f>TabIPW[[#This Row],[liczba mieszkańców ]]/$I$1*$H$2</f>
        <v>2.2292427135348717E-5</v>
      </c>
      <c r="I436" s="27">
        <v>7004</v>
      </c>
      <c r="J436" s="302">
        <f>TabIPW[[#This Row],[liczba mieszkańców w wieku 20-64]]/$K$1*$J$2</f>
        <v>1.640183790383947E-5</v>
      </c>
      <c r="K436" s="27">
        <v>4067</v>
      </c>
      <c r="L436" s="302">
        <f>TabIPW[[#This Row],[iloczyn liczby mieszkańców i relacji przeciętnego miesięcznego wynagrodzenia brutto 
w danym powiecie do średniej krajowej]]/$M$1*$L$2</f>
        <v>6.0400931378048624E-5</v>
      </c>
      <c r="M436" s="27">
        <v>5491.1360000000013</v>
      </c>
      <c r="N436" s="302">
        <f>TabIPW[[#This Row],[liczba oddziałów w szkołach podstawowych]]/$O$1*$N$2</f>
        <v>6.8425760286225411E-5</v>
      </c>
      <c r="O436" s="27">
        <v>54</v>
      </c>
      <c r="P43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6.2375078965627939E-5</v>
      </c>
      <c r="Q436" s="27">
        <v>317</v>
      </c>
      <c r="R436" s="302">
        <f>TabIPW[[#This Row],[liczba gospodarstw domowych korzystających ze środowiskowej pomocy społecznej ]]/$S$1*$R$2</f>
        <v>1.7772309374893195E-5</v>
      </c>
      <c r="S436" s="27">
        <v>65</v>
      </c>
      <c r="T436" s="302">
        <f>TabIPW[[#This Row],[ilość wody dostarczonej i ścieków bytowych odprowadzonych siecią kanalizacyjną '[dam3']]]/$U$1*$T$2</f>
        <v>2.1449120339464153E-5</v>
      </c>
      <c r="U436" s="27">
        <v>525.6</v>
      </c>
      <c r="V436" s="302">
        <f>TabIPW[[#This Row],[iloczyn liczby mieszkańców i relacji przeciętnego miesięcznego wynagrodzenia brutto 
w danym powiecie do średniej krajowej2]]/$W$1*$V$2</f>
        <v>1.7616938318597516E-5</v>
      </c>
      <c r="W436" s="27">
        <f>TabIPW[[#This Row],[iloczyn liczby mieszkańców i relacji przeciętnego miesięcznego wynagrodzenia brutto 
w danym powiecie do średniej krajowej]]</f>
        <v>5491.1360000000013</v>
      </c>
    </row>
    <row r="437" spans="1:23" x14ac:dyDescent="0.3">
      <c r="A437" s="2" t="s">
        <v>10</v>
      </c>
      <c r="B437" s="2" t="s">
        <v>23</v>
      </c>
      <c r="C437" s="2" t="s">
        <v>71</v>
      </c>
      <c r="D437" s="2" t="s">
        <v>69</v>
      </c>
      <c r="E437" s="2" t="s">
        <v>15</v>
      </c>
      <c r="F437" s="17" t="str">
        <f>+Tabela1[[#This Row],[WK]]&amp;Tabela1[[#This Row],[PK]]&amp;Tabela1[[#This Row],[GK]]</f>
        <v>061110</v>
      </c>
      <c r="G437" s="2" t="s">
        <v>436</v>
      </c>
      <c r="H437" s="302">
        <f>TabIPW[[#This Row],[liczba mieszkańców ]]/$I$1*$H$2</f>
        <v>2.0376373289620571E-5</v>
      </c>
      <c r="I437" s="27">
        <v>6402</v>
      </c>
      <c r="J437" s="302">
        <f>TabIPW[[#This Row],[liczba mieszkańców w wieku 20-64]]/$K$1*$J$2</f>
        <v>1.4949990929317167E-5</v>
      </c>
      <c r="K437" s="27">
        <v>3707</v>
      </c>
      <c r="L437" s="302">
        <f>TabIPW[[#This Row],[iloczyn liczby mieszkańców i relacji przeciętnego miesięcznego wynagrodzenia brutto 
w danym powiecie do średniej krajowej]]/$M$1*$L$2</f>
        <v>5.520941785869035E-5</v>
      </c>
      <c r="M437" s="27">
        <v>5019.1680000000006</v>
      </c>
      <c r="N437" s="302">
        <f>TabIPW[[#This Row],[liczba oddziałów w szkołach podstawowych]]/$O$1*$N$2</f>
        <v>7.3494335122242102E-5</v>
      </c>
      <c r="O437" s="27">
        <v>58</v>
      </c>
      <c r="P43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4.3682231957001275E-5</v>
      </c>
      <c r="Q437" s="27">
        <v>222</v>
      </c>
      <c r="R437" s="302">
        <f>TabIPW[[#This Row],[liczba gospodarstw domowych korzystających ze środowiskowej pomocy społecznej ]]/$S$1*$R$2</f>
        <v>2.4607812980621347E-5</v>
      </c>
      <c r="S437" s="27">
        <v>90</v>
      </c>
      <c r="T437" s="302">
        <f>TabIPW[[#This Row],[ilość wody dostarczonej i ścieków bytowych odprowadzonych siecią kanalizacyjną '[dam3']]]/$U$1*$T$2</f>
        <v>1.3626067886885617E-5</v>
      </c>
      <c r="U437" s="27">
        <v>333.9</v>
      </c>
      <c r="V437" s="302">
        <f>TabIPW[[#This Row],[iloczyn liczby mieszkańców i relacji przeciętnego miesięcznego wynagrodzenia brutto 
w danym powiecie do średniej krajowej2]]/$W$1*$V$2</f>
        <v>1.6102746875451353E-5</v>
      </c>
      <c r="W437" s="27">
        <f>TabIPW[[#This Row],[iloczyn liczby mieszkańców i relacji przeciętnego miesięcznego wynagrodzenia brutto 
w danym powiecie do średniej krajowej]]</f>
        <v>5019.1680000000006</v>
      </c>
    </row>
    <row r="438" spans="1:23" x14ac:dyDescent="0.3">
      <c r="A438" s="2" t="s">
        <v>10</v>
      </c>
      <c r="B438" s="2" t="s">
        <v>23</v>
      </c>
      <c r="C438" s="2" t="s">
        <v>71</v>
      </c>
      <c r="D438" s="2" t="s">
        <v>71</v>
      </c>
      <c r="E438" s="2" t="s">
        <v>15</v>
      </c>
      <c r="F438" s="17" t="str">
        <f>+Tabela1[[#This Row],[WK]]&amp;Tabela1[[#This Row],[PK]]&amp;Tabela1[[#This Row],[GK]]</f>
        <v>061111</v>
      </c>
      <c r="G438" s="2" t="s">
        <v>437</v>
      </c>
      <c r="H438" s="302">
        <f>TabIPW[[#This Row],[liczba mieszkańców ]]/$I$1*$H$2</f>
        <v>1.3593797300838717E-5</v>
      </c>
      <c r="I438" s="27">
        <v>4271</v>
      </c>
      <c r="J438" s="302">
        <f>TabIPW[[#This Row],[liczba mieszkańców w wieku 20-64]]/$K$1*$J$2</f>
        <v>9.9895137663659614E-6</v>
      </c>
      <c r="K438" s="27">
        <v>2477</v>
      </c>
      <c r="L438" s="302">
        <f>TabIPW[[#This Row],[iloczyn liczby mieszkańców i relacji przeciętnego miesięcznego wynagrodzenia brutto 
w danym powiecie do średniej krajowej]]/$M$1*$L$2</f>
        <v>3.683214990229092E-5</v>
      </c>
      <c r="M438" s="27">
        <v>3348.4640000000004</v>
      </c>
      <c r="N438" s="302">
        <f>TabIPW[[#This Row],[liczba oddziałów w szkołach podstawowych]]/$O$1*$N$2</f>
        <v>5.7021466905187834E-5</v>
      </c>
      <c r="O438" s="27">
        <v>45</v>
      </c>
      <c r="P43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2.9908555213802673E-5</v>
      </c>
      <c r="Q438" s="27">
        <v>152</v>
      </c>
      <c r="R438" s="302">
        <f>TabIPW[[#This Row],[liczba gospodarstw domowych korzystających ze środowiskowej pomocy społecznej ]]/$S$1*$R$2</f>
        <v>1.8319149663351447E-5</v>
      </c>
      <c r="S438" s="27">
        <v>67</v>
      </c>
      <c r="T438" s="302">
        <f>TabIPW[[#This Row],[ilość wody dostarczonej i ścieków bytowych odprowadzonych siecią kanalizacyjną '[dam3']]]/$U$1*$T$2</f>
        <v>1.3099633997275482E-5</v>
      </c>
      <c r="U438" s="27">
        <v>321</v>
      </c>
      <c r="V438" s="302">
        <f>TabIPW[[#This Row],[iloczyn liczby mieszkańców i relacji przeciętnego miesięcznego wynagrodzenia brutto 
w danym powiecie do średniej krajowej2]]/$W$1*$V$2</f>
        <v>1.0742710388168188E-5</v>
      </c>
      <c r="W438" s="27">
        <f>TabIPW[[#This Row],[iloczyn liczby mieszkańców i relacji przeciętnego miesięcznego wynagrodzenia brutto 
w danym powiecie do średniej krajowej]]</f>
        <v>3348.4640000000004</v>
      </c>
    </row>
    <row r="439" spans="1:23" x14ac:dyDescent="0.3">
      <c r="A439" s="2" t="s">
        <v>10</v>
      </c>
      <c r="B439" s="2" t="s">
        <v>23</v>
      </c>
      <c r="C439" s="2" t="s">
        <v>72</v>
      </c>
      <c r="D439" s="2" t="s">
        <v>12</v>
      </c>
      <c r="E439" s="2" t="s">
        <v>15</v>
      </c>
      <c r="F439" s="17" t="str">
        <f>+Tabela1[[#This Row],[WK]]&amp;Tabela1[[#This Row],[PK]]&amp;Tabela1[[#This Row],[GK]]</f>
        <v>061201</v>
      </c>
      <c r="G439" s="2" t="s">
        <v>438</v>
      </c>
      <c r="H439" s="302">
        <f>TabIPW[[#This Row],[liczba mieszkańców ]]/$I$1*$H$2</f>
        <v>1.9657057394048212E-5</v>
      </c>
      <c r="I439" s="27">
        <v>6176</v>
      </c>
      <c r="J439" s="302">
        <f>TabIPW[[#This Row],[liczba mieszkańców w wieku 20-64]]/$K$1*$J$2</f>
        <v>1.5236327415959065E-5</v>
      </c>
      <c r="K439" s="27">
        <v>3778</v>
      </c>
      <c r="L439" s="302">
        <f>TabIPW[[#This Row],[iloczyn liczby mieszkańców i relacji przeciętnego miesięcznego wynagrodzenia brutto 
w danym powiecie do średniej krajowej]]/$M$1*$L$2</f>
        <v>5.5434340032320414E-5</v>
      </c>
      <c r="M439" s="27">
        <v>5039.616</v>
      </c>
      <c r="N439" s="302">
        <f>TabIPW[[#This Row],[liczba oddziałów w szkołach podstawowych]]/$O$1*$N$2</f>
        <v>4.1815742397137755E-5</v>
      </c>
      <c r="O439" s="27">
        <v>33</v>
      </c>
      <c r="P43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3.6992160396019099E-5</v>
      </c>
      <c r="Q439" s="27">
        <v>188</v>
      </c>
      <c r="R439" s="302">
        <f>TabIPW[[#This Row],[liczba gospodarstw domowych korzystających ze środowiskowej pomocy społecznej ]]/$S$1*$R$2</f>
        <v>3.0349636009432993E-5</v>
      </c>
      <c r="S439" s="27">
        <v>111</v>
      </c>
      <c r="T439" s="302">
        <f>TabIPW[[#This Row],[ilość wody dostarczonej i ścieków bytowych odprowadzonych siecią kanalizacyjną '[dam3']]]/$U$1*$T$2</f>
        <v>9.9900012539970021E-6</v>
      </c>
      <c r="U439" s="27">
        <v>244.8</v>
      </c>
      <c r="V439" s="302">
        <f>TabIPW[[#This Row],[iloczyn liczby mieszkańców i relacji przeciętnego miesięcznego wynagrodzenia brutto 
w danym powiecie do średniej krajowej2]]/$W$1*$V$2</f>
        <v>1.6168349176093457E-5</v>
      </c>
      <c r="W439" s="27">
        <f>TabIPW[[#This Row],[iloczyn liczby mieszkańców i relacji przeciętnego miesięcznego wynagrodzenia brutto 
w danym powiecie do średniej krajowej]]</f>
        <v>5039.616</v>
      </c>
    </row>
    <row r="440" spans="1:23" x14ac:dyDescent="0.3">
      <c r="A440" s="2" t="s">
        <v>10</v>
      </c>
      <c r="B440" s="2" t="s">
        <v>23</v>
      </c>
      <c r="C440" s="2" t="s">
        <v>72</v>
      </c>
      <c r="D440" s="2" t="s">
        <v>11</v>
      </c>
      <c r="E440" s="2" t="s">
        <v>19</v>
      </c>
      <c r="F440" s="17" t="str">
        <f>+Tabela1[[#This Row],[WK]]&amp;Tabela1[[#This Row],[PK]]&amp;Tabela1[[#This Row],[GK]]</f>
        <v>061202</v>
      </c>
      <c r="G440" s="2" t="s">
        <v>439</v>
      </c>
      <c r="H440" s="302">
        <f>TabIPW[[#This Row],[liczba mieszkańców ]]/$I$1*$H$2</f>
        <v>1.8854988342348056E-5</v>
      </c>
      <c r="I440" s="27">
        <v>5924</v>
      </c>
      <c r="J440" s="302">
        <f>TabIPW[[#This Row],[liczba mieszkańców w wieku 20-64]]/$K$1*$J$2</f>
        <v>1.3840941157112628E-5</v>
      </c>
      <c r="K440" s="27">
        <v>3432</v>
      </c>
      <c r="L440" s="302">
        <f>TabIPW[[#This Row],[iloczyn liczby mieszkańców i relacji przeciętnego miesięcznego wynagrodzenia brutto 
w danym powiecie do średniej krajowej]]/$M$1*$L$2</f>
        <v>5.3172446624265889E-5</v>
      </c>
      <c r="M440" s="27">
        <v>4833.9839999999995</v>
      </c>
      <c r="N440" s="302">
        <f>TabIPW[[#This Row],[liczba oddziałów w szkołach podstawowych]]/$O$1*$N$2</f>
        <v>4.561717352415027E-5</v>
      </c>
      <c r="O440" s="27">
        <v>36</v>
      </c>
      <c r="P44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3.1482689698739656E-5</v>
      </c>
      <c r="Q440" s="27">
        <v>160</v>
      </c>
      <c r="R440" s="302">
        <f>TabIPW[[#This Row],[liczba gospodarstw domowych korzystających ze środowiskowej pomocy społecznej ]]/$S$1*$R$2</f>
        <v>2.5154653269079599E-5</v>
      </c>
      <c r="S440" s="27">
        <v>92</v>
      </c>
      <c r="T440" s="302">
        <f>TabIPW[[#This Row],[ilość wody dostarczonej i ścieków bytowych odprowadzonych siecią kanalizacyjną '[dam3']]]/$U$1*$T$2</f>
        <v>1.11816190506339E-5</v>
      </c>
      <c r="U440" s="27">
        <v>274</v>
      </c>
      <c r="V440" s="302">
        <f>TabIPW[[#This Row],[iloczyn liczby mieszkańców i relacji przeciętnego miesięcznego wynagrodzenia brutto 
w danym powiecie do średniej krajowej2]]/$W$1*$V$2</f>
        <v>1.5508630265410887E-5</v>
      </c>
      <c r="W440" s="27">
        <f>TabIPW[[#This Row],[iloczyn liczby mieszkańców i relacji przeciętnego miesięcznego wynagrodzenia brutto 
w danym powiecie do średniej krajowej]]</f>
        <v>4833.9839999999995</v>
      </c>
    </row>
    <row r="441" spans="1:23" x14ac:dyDescent="0.3">
      <c r="A441" s="2" t="s">
        <v>10</v>
      </c>
      <c r="B441" s="2" t="s">
        <v>23</v>
      </c>
      <c r="C441" s="2" t="s">
        <v>72</v>
      </c>
      <c r="D441" s="2" t="s">
        <v>16</v>
      </c>
      <c r="E441" s="2" t="s">
        <v>15</v>
      </c>
      <c r="F441" s="17" t="str">
        <f>+Tabela1[[#This Row],[WK]]&amp;Tabela1[[#This Row],[PK]]&amp;Tabela1[[#This Row],[GK]]</f>
        <v>061203</v>
      </c>
      <c r="G441" s="2" t="s">
        <v>440</v>
      </c>
      <c r="H441" s="302">
        <f>TabIPW[[#This Row],[liczba mieszkańców ]]/$I$1*$H$2</f>
        <v>1.6636567195383744E-5</v>
      </c>
      <c r="I441" s="27">
        <v>5227</v>
      </c>
      <c r="J441" s="302">
        <f>TabIPW[[#This Row],[liczba mieszkańców w wieku 20-64]]/$K$1*$J$2</f>
        <v>1.2477818164366688E-5</v>
      </c>
      <c r="K441" s="27">
        <v>3094</v>
      </c>
      <c r="L441" s="302">
        <f>TabIPW[[#This Row],[iloczyn liczby mieszkańców i relacji przeciętnego miesięcznego wynagrodzenia brutto 
w danym powiecie do średniej krajowej]]/$M$1*$L$2</f>
        <v>4.6916336682146825E-5</v>
      </c>
      <c r="M441" s="27">
        <v>4265.232</v>
      </c>
      <c r="N441" s="302">
        <f>TabIPW[[#This Row],[liczba oddziałów w szkołach podstawowych]]/$O$1*$N$2</f>
        <v>4.3082886106141924E-5</v>
      </c>
      <c r="O441" s="27">
        <v>34</v>
      </c>
      <c r="P44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3.2072990130591022E-5</v>
      </c>
      <c r="Q441" s="27">
        <v>163</v>
      </c>
      <c r="R441" s="302">
        <f>TabIPW[[#This Row],[liczba gospodarstw domowych korzystających ze środowiskowej pomocy społecznej ]]/$S$1*$R$2</f>
        <v>2.4060972692163095E-5</v>
      </c>
      <c r="S441" s="27">
        <v>88</v>
      </c>
      <c r="T441" s="302">
        <f>TabIPW[[#This Row],[ilość wody dostarczonej i ścieków bytowych odprowadzonych siecią kanalizacyjną '[dam3']]]/$U$1*$T$2</f>
        <v>6.9211773393704727E-6</v>
      </c>
      <c r="U441" s="27">
        <v>169.6</v>
      </c>
      <c r="V441" s="302">
        <f>TabIPW[[#This Row],[iloczyn liczby mieszkańców i relacji przeciętnego miesięcznego wynagrodzenia brutto 
w danym powiecie do średniej krajowej2]]/$W$1*$V$2</f>
        <v>1.3683931532292827E-5</v>
      </c>
      <c r="W441" s="27">
        <f>TabIPW[[#This Row],[iloczyn liczby mieszkańców i relacji przeciętnego miesięcznego wynagrodzenia brutto 
w danym powiecie do średniej krajowej]]</f>
        <v>4265.232</v>
      </c>
    </row>
    <row r="442" spans="1:23" x14ac:dyDescent="0.3">
      <c r="A442" s="2" t="s">
        <v>10</v>
      </c>
      <c r="B442" s="2" t="s">
        <v>23</v>
      </c>
      <c r="C442" s="2" t="s">
        <v>72</v>
      </c>
      <c r="D442" s="2" t="s">
        <v>18</v>
      </c>
      <c r="E442" s="2" t="s">
        <v>15</v>
      </c>
      <c r="F442" s="17" t="str">
        <f>+Tabela1[[#This Row],[WK]]&amp;Tabela1[[#This Row],[PK]]&amp;Tabela1[[#This Row],[GK]]</f>
        <v>061204</v>
      </c>
      <c r="G442" s="2" t="s">
        <v>441</v>
      </c>
      <c r="H442" s="302">
        <f>TabIPW[[#This Row],[liczba mieszkańców ]]/$I$1*$H$2</f>
        <v>1.4103047492394368E-5</v>
      </c>
      <c r="I442" s="27">
        <v>4431</v>
      </c>
      <c r="J442" s="302">
        <f>TabIPW[[#This Row],[liczba mieszkańców w wieku 20-64]]/$K$1*$J$2</f>
        <v>1.0642844904900998E-5</v>
      </c>
      <c r="K442" s="27">
        <v>2639</v>
      </c>
      <c r="L442" s="302">
        <f>TabIPW[[#This Row],[iloczyn liczby mieszkańców i relacji przeciętnego miesięcznego wynagrodzenia brutto 
w danym powiecie do średniej krajowej]]/$M$1*$L$2</f>
        <v>3.9771625758292062E-5</v>
      </c>
      <c r="M442" s="27">
        <v>3615.6959999999999</v>
      </c>
      <c r="N442" s="302">
        <f>TabIPW[[#This Row],[liczba oddziałów w szkołach podstawowych]]/$O$1*$N$2</f>
        <v>3.8014311270125227E-5</v>
      </c>
      <c r="O442" s="27">
        <v>30</v>
      </c>
      <c r="P44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1.790577976615818E-5</v>
      </c>
      <c r="Q442" s="27">
        <v>91</v>
      </c>
      <c r="R442" s="302">
        <f>TabIPW[[#This Row],[liczba gospodarstw domowych korzystających ze środowiskowej pomocy społecznej ]]/$S$1*$R$2</f>
        <v>1.0116545336477665E-5</v>
      </c>
      <c r="S442" s="27">
        <v>37</v>
      </c>
      <c r="T442" s="302">
        <f>TabIPW[[#This Row],[ilość wody dostarczonej i ścieków bytowych odprowadzonych siecią kanalizacyjną '[dam3']]]/$U$1*$T$2</f>
        <v>7.8393759840393133E-6</v>
      </c>
      <c r="U442" s="27">
        <v>192.1</v>
      </c>
      <c r="V442" s="302">
        <f>TabIPW[[#This Row],[iloczyn liczby mieszkańców i relacji przeciętnego miesięcznego wynagrodzenia brutto 
w danym powiecie do średniej krajowej2]]/$W$1*$V$2</f>
        <v>1.1600057512835186E-5</v>
      </c>
      <c r="W442" s="27">
        <f>TabIPW[[#This Row],[iloczyn liczby mieszkańców i relacji przeciętnego miesięcznego wynagrodzenia brutto 
w danym powiecie do średniej krajowej]]</f>
        <v>3615.6959999999999</v>
      </c>
    </row>
    <row r="443" spans="1:23" x14ac:dyDescent="0.3">
      <c r="A443" s="2" t="s">
        <v>10</v>
      </c>
      <c r="B443" s="2" t="s">
        <v>23</v>
      </c>
      <c r="C443" s="2" t="s">
        <v>72</v>
      </c>
      <c r="D443" s="2" t="s">
        <v>21</v>
      </c>
      <c r="E443" s="2" t="s">
        <v>19</v>
      </c>
      <c r="F443" s="17" t="str">
        <f>+Tabela1[[#This Row],[WK]]&amp;Tabela1[[#This Row],[PK]]&amp;Tabela1[[#This Row],[GK]]</f>
        <v>061205</v>
      </c>
      <c r="G443" s="2" t="s">
        <v>442</v>
      </c>
      <c r="H443" s="302">
        <f>TabIPW[[#This Row],[liczba mieszkańców ]]/$I$1*$H$2</f>
        <v>5.0536715884504128E-5</v>
      </c>
      <c r="I443" s="27">
        <v>15878</v>
      </c>
      <c r="J443" s="302">
        <f>TabIPW[[#This Row],[liczba mieszkańców w wieku 20-64]]/$K$1*$J$2</f>
        <v>3.8006127466383858E-5</v>
      </c>
      <c r="K443" s="27">
        <v>9424</v>
      </c>
      <c r="L443" s="302">
        <f>TabIPW[[#This Row],[iloczyn liczby mieszkańców i relacji przeciętnego miesięcznego wynagrodzenia brutto 
w danym powiecie do średniej krajowej]]/$M$1*$L$2</f>
        <v>1.4251723624241961E-4</v>
      </c>
      <c r="M443" s="27">
        <v>12956.447999999999</v>
      </c>
      <c r="N443" s="302">
        <f>TabIPW[[#This Row],[liczba oddziałów w szkołach podstawowych]]/$O$1*$N$2</f>
        <v>1.178443649373882E-4</v>
      </c>
      <c r="O443" s="27">
        <v>93</v>
      </c>
      <c r="P44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1.2475015793125588E-4</v>
      </c>
      <c r="Q443" s="27">
        <v>634</v>
      </c>
      <c r="R443" s="302">
        <f>TabIPW[[#This Row],[liczba gospodarstw domowych korzystających ze środowiskowej pomocy społecznej ]]/$S$1*$R$2</f>
        <v>7.3550018797634916E-5</v>
      </c>
      <c r="S443" s="27">
        <v>269</v>
      </c>
      <c r="T443" s="302">
        <f>TabIPW[[#This Row],[ilość wody dostarczonej i ścieków bytowych odprowadzonych siecią kanalizacyjną '[dam3']]]/$U$1*$T$2</f>
        <v>3.6805482561192385E-5</v>
      </c>
      <c r="U443" s="27">
        <v>901.9</v>
      </c>
      <c r="V443" s="302">
        <f>TabIPW[[#This Row],[iloczyn liczby mieszkańców i relacji przeciętnego miesięcznego wynagrodzenia brutto 
w danym powiecie do średniej krajowej2]]/$W$1*$V$2</f>
        <v>4.156752723737239E-5</v>
      </c>
      <c r="W443" s="27">
        <f>TabIPW[[#This Row],[iloczyn liczby mieszkańców i relacji przeciętnego miesięcznego wynagrodzenia brutto 
w danym powiecie do średniej krajowej]]</f>
        <v>12956.447999999999</v>
      </c>
    </row>
    <row r="444" spans="1:23" x14ac:dyDescent="0.3">
      <c r="A444" s="2" t="s">
        <v>10</v>
      </c>
      <c r="B444" s="2" t="s">
        <v>23</v>
      </c>
      <c r="C444" s="2" t="s">
        <v>72</v>
      </c>
      <c r="D444" s="2" t="s">
        <v>23</v>
      </c>
      <c r="E444" s="2" t="s">
        <v>19</v>
      </c>
      <c r="F444" s="17" t="str">
        <f>+Tabela1[[#This Row],[WK]]&amp;Tabela1[[#This Row],[PK]]&amp;Tabela1[[#This Row],[GK]]</f>
        <v>061206</v>
      </c>
      <c r="G444" s="2" t="s">
        <v>443</v>
      </c>
      <c r="H444" s="302">
        <f>TabIPW[[#This Row],[liczba mieszkańców ]]/$I$1*$H$2</f>
        <v>4.0724101255966135E-5</v>
      </c>
      <c r="I444" s="27">
        <v>12795</v>
      </c>
      <c r="J444" s="302">
        <f>TabIPW[[#This Row],[liczba mieszkańców w wieku 20-64]]/$K$1*$J$2</f>
        <v>2.9210354545736238E-5</v>
      </c>
      <c r="K444" s="27">
        <v>7243</v>
      </c>
      <c r="L444" s="302">
        <f>TabIPW[[#This Row],[iloczyn liczby mieszkańców i relacji przeciętnego miesięcznego wynagrodzenia brutto 
w danym powiecie do średniej krajowej]]/$M$1*$L$2</f>
        <v>1.148449450637208E-4</v>
      </c>
      <c r="M444" s="27">
        <v>10440.719999999999</v>
      </c>
      <c r="N444" s="302">
        <f>TabIPW[[#This Row],[liczba oddziałów w szkołach podstawowych]]/$O$1*$N$2</f>
        <v>8.996720333929637E-5</v>
      </c>
      <c r="O444" s="27">
        <v>71</v>
      </c>
      <c r="P44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8.716769710338542E-5</v>
      </c>
      <c r="Q444" s="27">
        <v>443</v>
      </c>
      <c r="R444" s="302">
        <f>TabIPW[[#This Row],[liczba gospodarstw domowych korzystających ze środowiskowej pomocy społecznej ]]/$S$1*$R$2</f>
        <v>3.6638299326702893E-5</v>
      </c>
      <c r="S444" s="27">
        <v>134</v>
      </c>
      <c r="T444" s="302">
        <f>TabIPW[[#This Row],[ilość wody dostarczonej i ścieków bytowych odprowadzonych siecią kanalizacyjną '[dam3']]]/$U$1*$T$2</f>
        <v>2.8782466848219303E-5</v>
      </c>
      <c r="U444" s="27">
        <v>705.3</v>
      </c>
      <c r="V444" s="302">
        <f>TabIPW[[#This Row],[iloczyn liczby mieszkańców i relacji przeciętnego miesięcznego wynagrodzenia brutto 
w danym powiecie do średniej krajowej2]]/$W$1*$V$2</f>
        <v>3.3496442310251907E-5</v>
      </c>
      <c r="W444" s="27">
        <f>TabIPW[[#This Row],[iloczyn liczby mieszkańców i relacji przeciętnego miesięcznego wynagrodzenia brutto 
w danym powiecie do średniej krajowej]]</f>
        <v>10440.719999999999</v>
      </c>
    </row>
    <row r="445" spans="1:23" x14ac:dyDescent="0.3">
      <c r="A445" s="2" t="s">
        <v>10</v>
      </c>
      <c r="B445" s="2" t="s">
        <v>23</v>
      </c>
      <c r="C445" s="2" t="s">
        <v>72</v>
      </c>
      <c r="D445" s="2" t="s">
        <v>30</v>
      </c>
      <c r="E445" s="2" t="s">
        <v>15</v>
      </c>
      <c r="F445" s="17" t="str">
        <f>+Tabela1[[#This Row],[WK]]&amp;Tabela1[[#This Row],[PK]]&amp;Tabela1[[#This Row],[GK]]</f>
        <v>061207</v>
      </c>
      <c r="G445" s="2" t="s">
        <v>444</v>
      </c>
      <c r="H445" s="302">
        <f>TabIPW[[#This Row],[liczba mieszkańców ]]/$I$1*$H$2</f>
        <v>1.2849018895688574E-5</v>
      </c>
      <c r="I445" s="27">
        <v>4037</v>
      </c>
      <c r="J445" s="302">
        <f>TabIPW[[#This Row],[liczba mieszkańców w wieku 20-64]]/$K$1*$J$2</f>
        <v>9.7354405458245595E-6</v>
      </c>
      <c r="K445" s="27">
        <v>2414</v>
      </c>
      <c r="L445" s="302">
        <f>TabIPW[[#This Row],[iloczyn liczby mieszkańców i relacji przeciętnego miesięcznego wynagrodzenia brutto 
w danym powiecie do średniej krajowej]]/$M$1*$L$2</f>
        <v>3.6235173366333789E-5</v>
      </c>
      <c r="M445" s="27">
        <v>3294.1919999999996</v>
      </c>
      <c r="N445" s="302">
        <f>TabIPW[[#This Row],[liczba oddziałów w szkołach podstawowych]]/$O$1*$N$2</f>
        <v>2.9144305307096008E-5</v>
      </c>
      <c r="O445" s="27">
        <v>23</v>
      </c>
      <c r="P44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2.2628183220969129E-5</v>
      </c>
      <c r="Q445" s="27">
        <v>115</v>
      </c>
      <c r="R445" s="302">
        <f>TabIPW[[#This Row],[liczba gospodarstw domowych korzystających ze środowiskowej pomocy społecznej ]]/$S$1*$R$2</f>
        <v>2.1873611538330086E-5</v>
      </c>
      <c r="S445" s="27">
        <v>80</v>
      </c>
      <c r="T445" s="302">
        <f>TabIPW[[#This Row],[ilość wody dostarczonej i ścieków bytowych odprowadzonych siecią kanalizacyjną '[dam3']]]/$U$1*$T$2</f>
        <v>5.6112139396429247E-6</v>
      </c>
      <c r="U445" s="27">
        <v>137.5</v>
      </c>
      <c r="V445" s="302">
        <f>TabIPW[[#This Row],[iloczyn liczby mieszkańców i relacji przeciętnego miesięcznego wynagrodzenia brutto 
w danym powiecie do średniej krajowej2]]/$W$1*$V$2</f>
        <v>1.0568592231847357E-5</v>
      </c>
      <c r="W445" s="27">
        <f>TabIPW[[#This Row],[iloczyn liczby mieszkańców i relacji przeciętnego miesięcznego wynagrodzenia brutto 
w danym powiecie do średniej krajowej]]</f>
        <v>3294.1919999999996</v>
      </c>
    </row>
    <row r="446" spans="1:23" x14ac:dyDescent="0.3">
      <c r="A446" s="2" t="s">
        <v>10</v>
      </c>
      <c r="B446" s="2" t="s">
        <v>23</v>
      </c>
      <c r="C446" s="2" t="s">
        <v>74</v>
      </c>
      <c r="D446" s="2" t="s">
        <v>12</v>
      </c>
      <c r="E446" s="2" t="s">
        <v>15</v>
      </c>
      <c r="F446" s="17" t="str">
        <f>+Tabela1[[#This Row],[WK]]&amp;Tabela1[[#This Row],[PK]]&amp;Tabela1[[#This Row],[GK]]</f>
        <v>061301</v>
      </c>
      <c r="G446" s="2" t="s">
        <v>445</v>
      </c>
      <c r="H446" s="302">
        <f>TabIPW[[#This Row],[liczba mieszkańców ]]/$I$1*$H$2</f>
        <v>1.1162127636160473E-5</v>
      </c>
      <c r="I446" s="27">
        <v>3507</v>
      </c>
      <c r="J446" s="302">
        <f>TabIPW[[#This Row],[liczba mieszkańców w wieku 20-64]]/$K$1*$J$2</f>
        <v>8.5779958744692774E-6</v>
      </c>
      <c r="K446" s="27">
        <v>2127</v>
      </c>
      <c r="L446" s="302">
        <f>TabIPW[[#This Row],[iloczyn liczby mieszkańców i relacji przeciętnego miesięcznego wynagrodzenia brutto 
w danym powiecie do średniej krajowej]]/$M$1*$L$2</f>
        <v>3.2210960609289547E-5</v>
      </c>
      <c r="M446" s="27">
        <v>2928.3449999999998</v>
      </c>
      <c r="N446" s="302">
        <f>TabIPW[[#This Row],[liczba oddziałów w szkołach podstawowych]]/$O$1*$N$2</f>
        <v>2.0274299344066786E-5</v>
      </c>
      <c r="O446" s="27">
        <v>16</v>
      </c>
      <c r="P44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2.4989384948374606E-5</v>
      </c>
      <c r="Q446" s="27">
        <v>127</v>
      </c>
      <c r="R446" s="302">
        <f>TabIPW[[#This Row],[liczba gospodarstw domowych korzystających ze środowiskowej pomocy społecznej ]]/$S$1*$R$2</f>
        <v>3.6638299326702893E-5</v>
      </c>
      <c r="S446" s="27">
        <v>134</v>
      </c>
      <c r="T446" s="302">
        <f>TabIPW[[#This Row],[ilość wody dostarczonej i ścieków bytowych odprowadzonych siecią kanalizacyjną '[dam3']]]/$U$1*$T$2</f>
        <v>6.3131257924564399E-6</v>
      </c>
      <c r="U446" s="27">
        <v>154.70000000000002</v>
      </c>
      <c r="V446" s="302">
        <f>TabIPW[[#This Row],[iloczyn liczby mieszkańców i relacji przeciętnego miesięcznego wynagrodzenia brutto 
w danym powiecie do średniej krajowej2]]/$W$1*$V$2</f>
        <v>9.3948635110427844E-6</v>
      </c>
      <c r="W446" s="27">
        <f>TabIPW[[#This Row],[iloczyn liczby mieszkańców i relacji przeciętnego miesięcznego wynagrodzenia brutto 
w danym powiecie do średniej krajowej]]</f>
        <v>2928.3449999999998</v>
      </c>
    </row>
    <row r="447" spans="1:23" x14ac:dyDescent="0.3">
      <c r="A447" s="2" t="s">
        <v>10</v>
      </c>
      <c r="B447" s="2" t="s">
        <v>23</v>
      </c>
      <c r="C447" s="2" t="s">
        <v>74</v>
      </c>
      <c r="D447" s="2" t="s">
        <v>11</v>
      </c>
      <c r="E447" s="2" t="s">
        <v>15</v>
      </c>
      <c r="F447" s="17" t="str">
        <f>+Tabela1[[#This Row],[WK]]&amp;Tabela1[[#This Row],[PK]]&amp;Tabela1[[#This Row],[GK]]</f>
        <v>061302</v>
      </c>
      <c r="G447" s="2" t="s">
        <v>446</v>
      </c>
      <c r="H447" s="302">
        <f>TabIPW[[#This Row],[liczba mieszkańców ]]/$I$1*$H$2</f>
        <v>1.0815200943163183E-5</v>
      </c>
      <c r="I447" s="27">
        <v>3398</v>
      </c>
      <c r="J447" s="302">
        <f>TabIPW[[#This Row],[liczba mieszkańców w wieku 20-64]]/$K$1*$J$2</f>
        <v>7.4931435518401114E-6</v>
      </c>
      <c r="K447" s="27">
        <v>1858</v>
      </c>
      <c r="L447" s="302">
        <f>TabIPW[[#This Row],[iloczyn liczby mieszkańców i relacji przeciętnego miesięcznego wynagrodzenia brutto 
w danym powiecie do średniej krajowej]]/$M$1*$L$2</f>
        <v>3.120982154273335E-5</v>
      </c>
      <c r="M447" s="27">
        <v>2837.33</v>
      </c>
      <c r="N447" s="302">
        <f>TabIPW[[#This Row],[liczba oddziałów w szkołach podstawowych]]/$O$1*$N$2</f>
        <v>3.9281454979129396E-5</v>
      </c>
      <c r="O447" s="27">
        <v>31</v>
      </c>
      <c r="P44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2.5776452190843094E-5</v>
      </c>
      <c r="Q447" s="27">
        <v>131</v>
      </c>
      <c r="R447" s="302">
        <f>TabIPW[[#This Row],[liczba gospodarstw domowych korzystających ze środowiskowej pomocy społecznej ]]/$S$1*$R$2</f>
        <v>2.4060972692163095E-5</v>
      </c>
      <c r="S447" s="27">
        <v>88</v>
      </c>
      <c r="T447" s="302">
        <f>TabIPW[[#This Row],[ilość wody dostarczonej i ścieków bytowych odprowadzonych siecią kanalizacyjną '[dam3']]]/$U$1*$T$2</f>
        <v>7.9046701098824336E-6</v>
      </c>
      <c r="U447" s="27">
        <v>193.70000000000002</v>
      </c>
      <c r="V447" s="302">
        <f>TabIPW[[#This Row],[iloczyn liczby mieszkańców i relacji przeciętnego miesięcznego wynagrodzenia brutto 
w danym powiecie do średniej krajowej2]]/$W$1*$V$2</f>
        <v>9.1028646166305619E-6</v>
      </c>
      <c r="W447" s="27">
        <f>TabIPW[[#This Row],[iloczyn liczby mieszkańców i relacji przeciętnego miesięcznego wynagrodzenia brutto 
w danym powiecie do średniej krajowej]]</f>
        <v>2837.33</v>
      </c>
    </row>
    <row r="448" spans="1:23" x14ac:dyDescent="0.3">
      <c r="A448" s="2" t="s">
        <v>10</v>
      </c>
      <c r="B448" s="2" t="s">
        <v>23</v>
      </c>
      <c r="C448" s="2" t="s">
        <v>74</v>
      </c>
      <c r="D448" s="2" t="s">
        <v>16</v>
      </c>
      <c r="E448" s="2" t="s">
        <v>15</v>
      </c>
      <c r="F448" s="17" t="str">
        <f>+Tabela1[[#This Row],[WK]]&amp;Tabela1[[#This Row],[PK]]&amp;Tabela1[[#This Row],[GK]]</f>
        <v>061303</v>
      </c>
      <c r="G448" s="2" t="s">
        <v>447</v>
      </c>
      <c r="H448" s="302">
        <f>TabIPW[[#This Row],[liczba mieszkańców ]]/$I$1*$H$2</f>
        <v>1.0477822691257564E-5</v>
      </c>
      <c r="I448" s="27">
        <v>3292</v>
      </c>
      <c r="J448" s="302">
        <f>TabIPW[[#This Row],[liczba mieszkańców w wieku 20-64]]/$K$1*$J$2</f>
        <v>8.1021126994869663E-6</v>
      </c>
      <c r="K448" s="27">
        <v>2009</v>
      </c>
      <c r="L448" s="302">
        <f>TabIPW[[#This Row],[iloczyn liczby mieszkańców i relacji przeciętnego miesięcznego wynagrodzenia brutto 
w danym powiecie do średniej krajowej]]/$M$1*$L$2</f>
        <v>3.0236236762412654E-5</v>
      </c>
      <c r="M448" s="27">
        <v>2748.82</v>
      </c>
      <c r="N448" s="302">
        <f>TabIPW[[#This Row],[liczba oddziałów w szkołach podstawowych]]/$O$1*$N$2</f>
        <v>2.4075730471079311E-5</v>
      </c>
      <c r="O448" s="27">
        <v>19</v>
      </c>
      <c r="P44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1.4560743985667093E-5</v>
      </c>
      <c r="Q448" s="27">
        <v>74</v>
      </c>
      <c r="R448" s="302">
        <f>TabIPW[[#This Row],[liczba gospodarstw domowych korzystających ze środowiskowej pomocy społecznej ]]/$S$1*$R$2</f>
        <v>1.8865989951809698E-5</v>
      </c>
      <c r="S448" s="27">
        <v>69</v>
      </c>
      <c r="T448" s="302">
        <f>TabIPW[[#This Row],[ilość wody dostarczonej i ścieków bytowych odprowadzonych siecią kanalizacyjną '[dam3']]]/$U$1*$T$2</f>
        <v>7.3006994458335929E-6</v>
      </c>
      <c r="U448" s="27">
        <v>178.89999999999998</v>
      </c>
      <c r="V448" s="302">
        <f>TabIPW[[#This Row],[iloczyn liczby mieszkańców i relacji przeciętnego miesięcznego wynagrodzenia brutto 
w danym powiecie do średniej krajowej2]]/$W$1*$V$2</f>
        <v>8.8189023890370251E-6</v>
      </c>
      <c r="W448" s="27">
        <f>TabIPW[[#This Row],[iloczyn liczby mieszkańców i relacji przeciętnego miesięcznego wynagrodzenia brutto 
w danym powiecie do średniej krajowej]]</f>
        <v>2748.82</v>
      </c>
    </row>
    <row r="449" spans="1:23" x14ac:dyDescent="0.3">
      <c r="A449" s="2" t="s">
        <v>10</v>
      </c>
      <c r="B449" s="2" t="s">
        <v>23</v>
      </c>
      <c r="C449" s="2" t="s">
        <v>74</v>
      </c>
      <c r="D449" s="2" t="s">
        <v>18</v>
      </c>
      <c r="E449" s="2" t="s">
        <v>19</v>
      </c>
      <c r="F449" s="17" t="str">
        <f>+Tabela1[[#This Row],[WK]]&amp;Tabela1[[#This Row],[PK]]&amp;Tabela1[[#This Row],[GK]]</f>
        <v>061304</v>
      </c>
      <c r="G449" s="2" t="s">
        <v>448</v>
      </c>
      <c r="H449" s="302">
        <f>TabIPW[[#This Row],[liczba mieszkańców ]]/$I$1*$H$2</f>
        <v>4.2882048942683213E-5</v>
      </c>
      <c r="I449" s="27">
        <v>13473</v>
      </c>
      <c r="J449" s="302">
        <f>TabIPW[[#This Row],[liczba mieszkańców w wieku 20-64]]/$K$1*$J$2</f>
        <v>3.1529276796709362E-5</v>
      </c>
      <c r="K449" s="27">
        <v>7818</v>
      </c>
      <c r="L449" s="302">
        <f>TabIPW[[#This Row],[iloczyn liczby mieszkańców i relacji przeciętnego miesięcznego wynagrodzenia brutto 
w danym powiecie do średniej krajowej]]/$M$1*$L$2</f>
        <v>1.2374629948359224E-4</v>
      </c>
      <c r="M449" s="27">
        <v>11249.955</v>
      </c>
      <c r="N449" s="302">
        <f>TabIPW[[#This Row],[liczba oddziałów w szkołach podstawowych]]/$O$1*$N$2</f>
        <v>8.4898628503279666E-5</v>
      </c>
      <c r="O449" s="27">
        <v>67</v>
      </c>
      <c r="P44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1.0546701049077785E-4</v>
      </c>
      <c r="Q449" s="27">
        <v>536</v>
      </c>
      <c r="R449" s="302">
        <f>TabIPW[[#This Row],[liczba gospodarstw domowych korzystających ze środowiskowej pomocy społecznej ]]/$S$1*$R$2</f>
        <v>9.8704672066714518E-5</v>
      </c>
      <c r="S449" s="27">
        <v>361</v>
      </c>
      <c r="T449" s="302">
        <f>TabIPW[[#This Row],[ilość wody dostarczonej i ścieków bytowych odprowadzonych siecią kanalizacyjną '[dam3']]]/$U$1*$T$2</f>
        <v>3.3018423262291564E-5</v>
      </c>
      <c r="U449" s="27">
        <v>809.1</v>
      </c>
      <c r="V449" s="302">
        <f>TabIPW[[#This Row],[iloczyn liczby mieszkańców i relacji przeciętnego miesięcznego wynagrodzenia brutto 
w danym powiecie do średniej krajowej2]]/$W$1*$V$2</f>
        <v>3.6092670682714409E-5</v>
      </c>
      <c r="W449" s="27">
        <f>TabIPW[[#This Row],[iloczyn liczby mieszkańców i relacji przeciętnego miesięcznego wynagrodzenia brutto 
w danym powiecie do średniej krajowej]]</f>
        <v>11249.955</v>
      </c>
    </row>
    <row r="450" spans="1:23" x14ac:dyDescent="0.3">
      <c r="A450" s="2" t="s">
        <v>10</v>
      </c>
      <c r="B450" s="2" t="s">
        <v>23</v>
      </c>
      <c r="C450" s="2" t="s">
        <v>74</v>
      </c>
      <c r="D450" s="2" t="s">
        <v>21</v>
      </c>
      <c r="E450" s="2" t="s">
        <v>15</v>
      </c>
      <c r="F450" s="17" t="str">
        <f>+Tabela1[[#This Row],[WK]]&amp;Tabela1[[#This Row],[PK]]&amp;Tabela1[[#This Row],[GK]]</f>
        <v>061305</v>
      </c>
      <c r="G450" s="2" t="s">
        <v>449</v>
      </c>
      <c r="H450" s="302">
        <f>TabIPW[[#This Row],[liczba mieszkańców ]]/$I$1*$H$2</f>
        <v>4.5546064007258724E-6</v>
      </c>
      <c r="I450" s="27">
        <v>1431</v>
      </c>
      <c r="J450" s="302">
        <f>TabIPW[[#This Row],[liczba mieszkańców w wieku 20-64]]/$K$1*$J$2</f>
        <v>3.371511307501794E-6</v>
      </c>
      <c r="K450" s="27">
        <v>836</v>
      </c>
      <c r="L450" s="302">
        <f>TabIPW[[#This Row],[iloczyn liczby mieszkańców i relacji przeciętnego miesięcznego wynagrodzenia brutto 
w danym powiecie do średniej krajowej]]/$M$1*$L$2</f>
        <v>1.3143394534329437E-5</v>
      </c>
      <c r="M450" s="27">
        <v>1194.885</v>
      </c>
      <c r="N450" s="302">
        <f>TabIPW[[#This Row],[liczba oddziałów w szkołach podstawowych]]/$O$1*$N$2</f>
        <v>1.0137149672033393E-5</v>
      </c>
      <c r="O450" s="27">
        <v>8</v>
      </c>
      <c r="P45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7.870672424684914E-6</v>
      </c>
      <c r="Q450" s="27">
        <v>40</v>
      </c>
      <c r="R450" s="302">
        <f>TabIPW[[#This Row],[liczba gospodarstw domowych korzystających ze środowiskowej pomocy społecznej ]]/$S$1*$R$2</f>
        <v>1.8592569807580572E-5</v>
      </c>
      <c r="S450" s="27">
        <v>68</v>
      </c>
      <c r="T450" s="302">
        <f>TabIPW[[#This Row],[ilość wody dostarczonej i ścieków bytowych odprowadzonych siecią kanalizacyjną '[dam3']]]/$U$1*$T$2</f>
        <v>2.4526106019821074E-6</v>
      </c>
      <c r="U450" s="27">
        <v>60.1</v>
      </c>
      <c r="V450" s="302">
        <f>TabIPW[[#This Row],[iloczyn liczby mieszkańców i relacji przeciętnego miesięcznego wynagrodzenia brutto 
w danym powiecie do średniej krajowej2]]/$W$1*$V$2</f>
        <v>3.8334900725127533E-6</v>
      </c>
      <c r="W450" s="27">
        <f>TabIPW[[#This Row],[iloczyn liczby mieszkańców i relacji przeciętnego miesięcznego wynagrodzenia brutto 
w danym powiecie do średniej krajowej]]</f>
        <v>1194.885</v>
      </c>
    </row>
    <row r="451" spans="1:23" x14ac:dyDescent="0.3">
      <c r="A451" s="2" t="s">
        <v>10</v>
      </c>
      <c r="B451" s="2" t="s">
        <v>23</v>
      </c>
      <c r="C451" s="2" t="s">
        <v>74</v>
      </c>
      <c r="D451" s="2" t="s">
        <v>23</v>
      </c>
      <c r="E451" s="2" t="s">
        <v>15</v>
      </c>
      <c r="F451" s="17" t="str">
        <f>+Tabela1[[#This Row],[WK]]&amp;Tabela1[[#This Row],[PK]]&amp;Tabela1[[#This Row],[GK]]</f>
        <v>061306</v>
      </c>
      <c r="G451" s="2" t="s">
        <v>450</v>
      </c>
      <c r="H451" s="302">
        <f>TabIPW[[#This Row],[liczba mieszkańców ]]/$I$1*$H$2</f>
        <v>1.3199128402383083E-5</v>
      </c>
      <c r="I451" s="27">
        <v>4147</v>
      </c>
      <c r="J451" s="302">
        <f>TabIPW[[#This Row],[liczba mieszkańców w wieku 20-64]]/$K$1*$J$2</f>
        <v>9.9330530506900951E-6</v>
      </c>
      <c r="K451" s="27">
        <v>2463</v>
      </c>
      <c r="L451" s="302">
        <f>TabIPW[[#This Row],[iloczyn liczby mieszkańców i relacji przeciętnego miesięcznego wynagrodzenia brutto 
w danym powiecie do średniej krajowej]]/$M$1*$L$2</f>
        <v>3.8089208339527725E-5</v>
      </c>
      <c r="M451" s="27">
        <v>3462.7449999999999</v>
      </c>
      <c r="N451" s="302">
        <f>TabIPW[[#This Row],[liczba oddziałów w szkołach podstawowych]]/$O$1*$N$2</f>
        <v>3.8014311270125227E-5</v>
      </c>
      <c r="O451" s="27">
        <v>30</v>
      </c>
      <c r="P45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2.7350586675780074E-5</v>
      </c>
      <c r="Q451" s="27">
        <v>139</v>
      </c>
      <c r="R451" s="302">
        <f>TabIPW[[#This Row],[liczba gospodarstw domowych korzystających ze środowiskowej pomocy społecznej ]]/$S$1*$R$2</f>
        <v>3.3357257595953377E-5</v>
      </c>
      <c r="S451" s="27">
        <v>122</v>
      </c>
      <c r="T451" s="302">
        <f>TabIPW[[#This Row],[ilość wody dostarczonej i ścieków bytowych odprowadzonych siecią kanalizacyjną '[dam3']]]/$U$1*$T$2</f>
        <v>7.8924274612868481E-6</v>
      </c>
      <c r="U451" s="27">
        <v>193.4</v>
      </c>
      <c r="V451" s="302">
        <f>TabIPW[[#This Row],[iloczyn liczby mieszkańców i relacji przeciętnego miesięcznego wynagrodzenia brutto 
w danym powiecie do średniej krajowej2]]/$W$1*$V$2</f>
        <v>1.1109352432362255E-5</v>
      </c>
      <c r="W451" s="27">
        <f>TabIPW[[#This Row],[iloczyn liczby mieszkańców i relacji przeciętnego miesięcznego wynagrodzenia brutto 
w danym powiecie do średniej krajowej]]</f>
        <v>3462.7449999999999</v>
      </c>
    </row>
    <row r="452" spans="1:23" x14ac:dyDescent="0.3">
      <c r="A452" s="2" t="s">
        <v>10</v>
      </c>
      <c r="B452" s="2" t="s">
        <v>23</v>
      </c>
      <c r="C452" s="2" t="s">
        <v>74</v>
      </c>
      <c r="D452" s="2" t="s">
        <v>30</v>
      </c>
      <c r="E452" s="2" t="s">
        <v>15</v>
      </c>
      <c r="F452" s="17" t="str">
        <f>+Tabela1[[#This Row],[WK]]&amp;Tabela1[[#This Row],[PK]]&amp;Tabela1[[#This Row],[GK]]</f>
        <v>061307</v>
      </c>
      <c r="G452" s="2" t="s">
        <v>451</v>
      </c>
      <c r="H452" s="302">
        <f>TabIPW[[#This Row],[liczba mieszkańców ]]/$I$1*$H$2</f>
        <v>7.1263198680819203E-6</v>
      </c>
      <c r="I452" s="27">
        <v>2239</v>
      </c>
      <c r="J452" s="302">
        <f>TabIPW[[#This Row],[liczba mieszkańców w wieku 20-64]]/$K$1*$J$2</f>
        <v>5.1540567595541779E-6</v>
      </c>
      <c r="K452" s="27">
        <v>1278</v>
      </c>
      <c r="L452" s="302">
        <f>TabIPW[[#This Row],[iloczyn liczby mieszkańców i relacji przeciętnego miesięcznego wynagrodzenia brutto 
w danym powiecie do średniej krajowej]]/$M$1*$L$2</f>
        <v>2.0564682293755143E-5</v>
      </c>
      <c r="M452" s="27">
        <v>1869.5650000000001</v>
      </c>
      <c r="N452" s="302">
        <f>TabIPW[[#This Row],[liczba oddziałów w szkołach podstawowych]]/$O$1*$N$2</f>
        <v>1.2671437090041742E-5</v>
      </c>
      <c r="O452" s="27">
        <v>10</v>
      </c>
      <c r="P45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9.2480400990047748E-6</v>
      </c>
      <c r="Q452" s="27">
        <v>47</v>
      </c>
      <c r="R452" s="302">
        <f>TabIPW[[#This Row],[liczba gospodarstw domowych korzystających ze środowiskowej pomocy społecznej ]]/$S$1*$R$2</f>
        <v>2.7615434567141734E-5</v>
      </c>
      <c r="S452" s="27">
        <v>101</v>
      </c>
      <c r="T452" s="302">
        <f>TabIPW[[#This Row],[ilość wody dostarczonej i ścieków bytowych odprowadzonych siecią kanalizacyjną '[dam3']]]/$U$1*$T$2</f>
        <v>6.4804419899294285E-6</v>
      </c>
      <c r="U452" s="27">
        <v>158.80000000000001</v>
      </c>
      <c r="V452" s="302">
        <f>TabIPW[[#This Row],[iloczyn liczby mieszkańców i relacji przeciętnego miesięcznego wynagrodzenia brutto 
w danym powiecie do średniej krajowej2]]/$W$1*$V$2</f>
        <v>5.9980323356785844E-6</v>
      </c>
      <c r="W452" s="27">
        <f>TabIPW[[#This Row],[iloczyn liczby mieszkańców i relacji przeciętnego miesięcznego wynagrodzenia brutto 
w danym powiecie do średniej krajowej]]</f>
        <v>1869.5650000000001</v>
      </c>
    </row>
    <row r="453" spans="1:23" x14ac:dyDescent="0.3">
      <c r="A453" s="2" t="s">
        <v>10</v>
      </c>
      <c r="B453" s="2" t="s">
        <v>23</v>
      </c>
      <c r="C453" s="2" t="s">
        <v>76</v>
      </c>
      <c r="D453" s="2" t="s">
        <v>12</v>
      </c>
      <c r="E453" s="2" t="s">
        <v>13</v>
      </c>
      <c r="F453" s="17" t="str">
        <f>+Tabela1[[#This Row],[WK]]&amp;Tabela1[[#This Row],[PK]]&amp;Tabela1[[#This Row],[GK]]</f>
        <v>061401</v>
      </c>
      <c r="G453" s="2" t="s">
        <v>452</v>
      </c>
      <c r="H453" s="302">
        <f>TabIPW[[#This Row],[liczba mieszkańców ]]/$I$1*$H$2</f>
        <v>1.368482577257929E-4</v>
      </c>
      <c r="I453" s="27">
        <v>42996</v>
      </c>
      <c r="J453" s="302">
        <f>TabIPW[[#This Row],[liczba mieszkańców w wieku 20-64]]/$K$1*$J$2</f>
        <v>9.4386184976999986E-5</v>
      </c>
      <c r="K453" s="27">
        <v>23404</v>
      </c>
      <c r="L453" s="302">
        <f>TabIPW[[#This Row],[iloczyn liczby mieszkańców i relacji przeciętnego miesięcznego wynagrodzenia brutto 
w danym powiecie do średniej krajowej]]/$M$1*$L$2</f>
        <v>4.1335283653395671E-4</v>
      </c>
      <c r="M453" s="27">
        <v>37578.504000000001</v>
      </c>
      <c r="N453" s="302">
        <f>TabIPW[[#This Row],[liczba oddziałów w szkołach podstawowych]]/$O$1*$N$2</f>
        <v>2.8003875968992249E-4</v>
      </c>
      <c r="O453" s="27">
        <v>221</v>
      </c>
      <c r="P45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3.5732852808069513E-4</v>
      </c>
      <c r="Q453" s="27">
        <v>1816</v>
      </c>
      <c r="R453" s="302">
        <f>TabIPW[[#This Row],[liczba gospodarstw domowych korzystających ze środowiskowej pomocy społecznej ]]/$S$1*$R$2</f>
        <v>2.3104002187361155E-4</v>
      </c>
      <c r="S453" s="27">
        <v>845</v>
      </c>
      <c r="T453" s="302">
        <f>TabIPW[[#This Row],[ilość wody dostarczonej i ścieków bytowych odprowadzonych siecią kanalizacyjną '[dam3']]]/$U$1*$T$2</f>
        <v>1.3600766413121411E-4</v>
      </c>
      <c r="U453" s="27">
        <v>3332.8</v>
      </c>
      <c r="V453" s="302">
        <f>TabIPW[[#This Row],[iloczyn liczby mieszkańców i relacji przeciętnego miesięcznego wynagrodzenia brutto 
w danym powiecie do średniej krajowej2]]/$W$1*$V$2</f>
        <v>1.2056124398907073E-4</v>
      </c>
      <c r="W453" s="27">
        <f>TabIPW[[#This Row],[iloczyn liczby mieszkańców i relacji przeciętnego miesięcznego wynagrodzenia brutto 
w danym powiecie do średniej krajowej]]</f>
        <v>37578.504000000001</v>
      </c>
    </row>
    <row r="454" spans="1:23" x14ac:dyDescent="0.3">
      <c r="A454" s="2" t="s">
        <v>10</v>
      </c>
      <c r="B454" s="2" t="s">
        <v>23</v>
      </c>
      <c r="C454" s="2" t="s">
        <v>76</v>
      </c>
      <c r="D454" s="2" t="s">
        <v>11</v>
      </c>
      <c r="E454" s="2" t="s">
        <v>15</v>
      </c>
      <c r="F454" s="17" t="str">
        <f>+Tabela1[[#This Row],[WK]]&amp;Tabela1[[#This Row],[PK]]&amp;Tabela1[[#This Row],[GK]]</f>
        <v>061402</v>
      </c>
      <c r="G454" s="2" t="s">
        <v>453</v>
      </c>
      <c r="H454" s="302">
        <f>TabIPW[[#This Row],[liczba mieszkańców ]]/$I$1*$H$2</f>
        <v>1.0859760334924303E-5</v>
      </c>
      <c r="I454" s="27">
        <v>3412</v>
      </c>
      <c r="J454" s="302">
        <f>TabIPW[[#This Row],[liczba mieszkańców w wieku 20-64]]/$K$1*$J$2</f>
        <v>8.0859810664367191E-6</v>
      </c>
      <c r="K454" s="27">
        <v>2005</v>
      </c>
      <c r="L454" s="302">
        <f>TabIPW[[#This Row],[iloczyn liczby mieszkańców i relacji przeciętnego miesięcznego wynagrodzenia brutto 
w danym powiecie do średniej krajowej]]/$M$1*$L$2</f>
        <v>3.2802118295977779E-5</v>
      </c>
      <c r="M454" s="27">
        <v>2982.0880000000006</v>
      </c>
      <c r="N454" s="302">
        <f>TabIPW[[#This Row],[liczba oddziałów w szkołach podstawowych]]/$O$1*$N$2</f>
        <v>2.0274299344066786E-5</v>
      </c>
      <c r="O454" s="27">
        <v>16</v>
      </c>
      <c r="P45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2.1447582357266393E-5</v>
      </c>
      <c r="Q454" s="27">
        <v>109</v>
      </c>
      <c r="R454" s="302">
        <f>TabIPW[[#This Row],[liczba gospodarstw domowych korzystających ze środowiskowej pomocy społecznej ]]/$S$1*$R$2</f>
        <v>1.2577326634539799E-5</v>
      </c>
      <c r="S454" s="27">
        <v>46</v>
      </c>
      <c r="T454" s="302">
        <f>TabIPW[[#This Row],[ilość wody dostarczonej i ścieków bytowych odprowadzonych siecią kanalizacyjną '[dam3']]]/$U$1*$T$2</f>
        <v>6.7538611418974833E-6</v>
      </c>
      <c r="U454" s="27">
        <v>165.5</v>
      </c>
      <c r="V454" s="302">
        <f>TabIPW[[#This Row],[iloczyn liczby mieszkańców i relacji przeciętnego miesięcznego wynagrodzenia brutto 
w danym powiecie do średniej krajowej2]]/$W$1*$V$2</f>
        <v>9.5672845029935194E-6</v>
      </c>
      <c r="W454" s="27">
        <f>TabIPW[[#This Row],[iloczyn liczby mieszkańców i relacji przeciętnego miesięcznego wynagrodzenia brutto 
w danym powiecie do średniej krajowej]]</f>
        <v>2982.0880000000006</v>
      </c>
    </row>
    <row r="455" spans="1:23" x14ac:dyDescent="0.3">
      <c r="A455" s="2" t="s">
        <v>10</v>
      </c>
      <c r="B455" s="2" t="s">
        <v>23</v>
      </c>
      <c r="C455" s="2" t="s">
        <v>76</v>
      </c>
      <c r="D455" s="2" t="s">
        <v>16</v>
      </c>
      <c r="E455" s="2" t="s">
        <v>15</v>
      </c>
      <c r="F455" s="17" t="str">
        <f>+Tabela1[[#This Row],[WK]]&amp;Tabela1[[#This Row],[PK]]&amp;Tabela1[[#This Row],[GK]]</f>
        <v>061403</v>
      </c>
      <c r="G455" s="2" t="s">
        <v>454</v>
      </c>
      <c r="H455" s="302">
        <f>TabIPW[[#This Row],[liczba mieszkańców ]]/$I$1*$H$2</f>
        <v>1.1244880792288266E-5</v>
      </c>
      <c r="I455" s="27">
        <v>3533</v>
      </c>
      <c r="J455" s="302">
        <f>TabIPW[[#This Row],[liczba mieszkańców w wieku 20-64]]/$K$1*$J$2</f>
        <v>8.3682846448160559E-6</v>
      </c>
      <c r="K455" s="27">
        <v>2075</v>
      </c>
      <c r="L455" s="302">
        <f>TabIPW[[#This Row],[iloczyn liczby mieszkańców i relacji przeciętnego miesięcznego wynagrodzenia brutto 
w danym powiecie do średniej krajowej]]/$M$1*$L$2</f>
        <v>3.3965382162863269E-5</v>
      </c>
      <c r="M455" s="27">
        <v>3087.8420000000001</v>
      </c>
      <c r="N455" s="302">
        <f>TabIPW[[#This Row],[liczba oddziałów w szkołach podstawowych]]/$O$1*$N$2</f>
        <v>1.2671437090041742E-5</v>
      </c>
      <c r="O455" s="27">
        <v>10</v>
      </c>
      <c r="P45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1.6528412091838319E-5</v>
      </c>
      <c r="Q455" s="27">
        <v>84</v>
      </c>
      <c r="R455" s="302">
        <f>TabIPW[[#This Row],[liczba gospodarstw domowych korzystających ze środowiskowej pomocy społecznej ]]/$S$1*$R$2</f>
        <v>1.3397587067227177E-5</v>
      </c>
      <c r="S455" s="27">
        <v>49</v>
      </c>
      <c r="T455" s="302">
        <f>TabIPW[[#This Row],[ilość wody dostarczonej i ścieków bytowych odprowadzonych siecią kanalizacyjną '[dam3']]]/$U$1*$T$2</f>
        <v>7.8475377497697042E-6</v>
      </c>
      <c r="U455" s="27">
        <v>192.3</v>
      </c>
      <c r="V455" s="302">
        <f>TabIPW[[#This Row],[iloczyn liczby mieszkańców i relacji przeciętnego miesięcznego wynagrodzenia brutto 
w danym powiecie do średniej krajowej2]]/$W$1*$V$2</f>
        <v>9.9065697975017888E-6</v>
      </c>
      <c r="W455" s="27">
        <f>TabIPW[[#This Row],[iloczyn liczby mieszkańców i relacji przeciętnego miesięcznego wynagrodzenia brutto 
w danym powiecie do średniej krajowej]]</f>
        <v>3087.8420000000001</v>
      </c>
    </row>
    <row r="456" spans="1:23" x14ac:dyDescent="0.3">
      <c r="A456" s="2" t="s">
        <v>10</v>
      </c>
      <c r="B456" s="2" t="s">
        <v>23</v>
      </c>
      <c r="C456" s="2" t="s">
        <v>76</v>
      </c>
      <c r="D456" s="2" t="s">
        <v>18</v>
      </c>
      <c r="E456" s="2" t="s">
        <v>19</v>
      </c>
      <c r="F456" s="17" t="str">
        <f>+Tabela1[[#This Row],[WK]]&amp;Tabela1[[#This Row],[PK]]&amp;Tabela1[[#This Row],[GK]]</f>
        <v>061404</v>
      </c>
      <c r="G456" s="2" t="s">
        <v>455</v>
      </c>
      <c r="H456" s="302">
        <f>TabIPW[[#This Row],[liczba mieszkańców ]]/$I$1*$H$2</f>
        <v>1.9485185454398177E-5</v>
      </c>
      <c r="I456" s="27">
        <v>6122</v>
      </c>
      <c r="J456" s="302">
        <f>TabIPW[[#This Row],[liczba mieszkańców w wieku 20-64]]/$K$1*$J$2</f>
        <v>1.4558798827848655E-5</v>
      </c>
      <c r="K456" s="27">
        <v>3610</v>
      </c>
      <c r="L456" s="302">
        <f>TabIPW[[#This Row],[iloczyn liczby mieszkańców i relacji przeciętnego miesięcznego wynagrodzenia brutto 
w danym powiecie do średniej krajowej]]/$M$1*$L$2</f>
        <v>5.8855383413826477E-5</v>
      </c>
      <c r="M456" s="27">
        <v>5350.6280000000006</v>
      </c>
      <c r="N456" s="302">
        <f>TabIPW[[#This Row],[liczba oddziałów w szkołach podstawowych]]/$O$1*$N$2</f>
        <v>4.1815742397137755E-5</v>
      </c>
      <c r="O456" s="27">
        <v>33</v>
      </c>
      <c r="P45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2.5973219001460216E-5</v>
      </c>
      <c r="Q456" s="27">
        <v>132</v>
      </c>
      <c r="R456" s="302">
        <f>TabIPW[[#This Row],[liczba gospodarstw domowych korzystających ze środowiskowej pomocy społecznej ]]/$S$1*$R$2</f>
        <v>2.2693871971017463E-5</v>
      </c>
      <c r="S456" s="27">
        <v>83</v>
      </c>
      <c r="T456" s="302">
        <f>TabIPW[[#This Row],[ilość wody dostarczonej i ścieków bytowych odprowadzonych siecią kanalizacyjną '[dam3']]]/$U$1*$T$2</f>
        <v>1.6601031495612663E-5</v>
      </c>
      <c r="U456" s="27">
        <v>406.79999999999995</v>
      </c>
      <c r="V456" s="302">
        <f>TabIPW[[#This Row],[iloczyn liczby mieszkańców i relacji przeciętnego miesięcznego wynagrodzenia brutto 
w danym powiecie do średniej krajowej2]]/$W$1*$V$2</f>
        <v>1.7166153495699391E-5</v>
      </c>
      <c r="W456" s="27">
        <f>TabIPW[[#This Row],[iloczyn liczby mieszkańców i relacji przeciętnego miesięcznego wynagrodzenia brutto 
w danym powiecie do średniej krajowej]]</f>
        <v>5350.6280000000006</v>
      </c>
    </row>
    <row r="457" spans="1:23" x14ac:dyDescent="0.3">
      <c r="A457" s="2" t="s">
        <v>10</v>
      </c>
      <c r="B457" s="2" t="s">
        <v>23</v>
      </c>
      <c r="C457" s="2" t="s">
        <v>76</v>
      </c>
      <c r="D457" s="2" t="s">
        <v>21</v>
      </c>
      <c r="E457" s="2" t="s">
        <v>15</v>
      </c>
      <c r="F457" s="17" t="str">
        <f>+Tabela1[[#This Row],[WK]]&amp;Tabela1[[#This Row],[PK]]&amp;Tabela1[[#This Row],[GK]]</f>
        <v>061405</v>
      </c>
      <c r="G457" s="2" t="s">
        <v>456</v>
      </c>
      <c r="H457" s="302">
        <f>TabIPW[[#This Row],[liczba mieszkańców ]]/$I$1*$H$2</f>
        <v>2.6178642659657796E-5</v>
      </c>
      <c r="I457" s="27">
        <v>8225</v>
      </c>
      <c r="J457" s="302">
        <f>TabIPW[[#This Row],[liczba mieszkańców w wieku 20-64]]/$K$1*$J$2</f>
        <v>1.9454749458598867E-5</v>
      </c>
      <c r="K457" s="27">
        <v>4824</v>
      </c>
      <c r="L457" s="302">
        <f>TabIPW[[#This Row],[iloczyn liczby mieszkańców i relacji przeciętnego miesięcznego wynagrodzenia brutto 
w danym powiecie do średniej krajowej]]/$M$1*$L$2</f>
        <v>7.9073101695315709E-5</v>
      </c>
      <c r="M457" s="27">
        <v>7188.65</v>
      </c>
      <c r="N457" s="302">
        <f>TabIPW[[#This Row],[liczba oddziałów w szkołach podstawowych]]/$O$1*$N$2</f>
        <v>4.1815742397137755E-5</v>
      </c>
      <c r="O457" s="27">
        <v>33</v>
      </c>
      <c r="P45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4.2698397903915665E-5</v>
      </c>
      <c r="Q457" s="27">
        <v>217</v>
      </c>
      <c r="R457" s="302">
        <f>TabIPW[[#This Row],[liczba gospodarstw domowych korzystających ze środowiskowej pomocy społecznej ]]/$S$1*$R$2</f>
        <v>3.7458559759390274E-5</v>
      </c>
      <c r="S457" s="27">
        <v>137</v>
      </c>
      <c r="T457" s="302">
        <f>TabIPW[[#This Row],[ilość wody dostarczonej i ścieków bytowych odprowadzonych siecią kanalizacyjną '[dam3']]]/$U$1*$T$2</f>
        <v>1.7180516862470336E-5</v>
      </c>
      <c r="U457" s="27">
        <v>421</v>
      </c>
      <c r="V457" s="302">
        <f>TabIPW[[#This Row],[iloczyn liczby mieszkańców i relacji przeciętnego miesięcznego wynagrodzenia brutto 
w danym powiecie do średniej krajowej2]]/$W$1*$V$2</f>
        <v>2.3062987994467086E-5</v>
      </c>
      <c r="W457" s="27">
        <f>TabIPW[[#This Row],[iloczyn liczby mieszkańców i relacji przeciętnego miesięcznego wynagrodzenia brutto 
w danym powiecie do średniej krajowej]]</f>
        <v>7188.65</v>
      </c>
    </row>
    <row r="458" spans="1:23" x14ac:dyDescent="0.3">
      <c r="A458" s="2" t="s">
        <v>10</v>
      </c>
      <c r="B458" s="2" t="s">
        <v>23</v>
      </c>
      <c r="C458" s="2" t="s">
        <v>76</v>
      </c>
      <c r="D458" s="2" t="s">
        <v>23</v>
      </c>
      <c r="E458" s="2" t="s">
        <v>15</v>
      </c>
      <c r="F458" s="17" t="str">
        <f>+Tabela1[[#This Row],[WK]]&amp;Tabela1[[#This Row],[PK]]&amp;Tabela1[[#This Row],[GK]]</f>
        <v>061406</v>
      </c>
      <c r="G458" s="2" t="s">
        <v>457</v>
      </c>
      <c r="H458" s="302">
        <f>TabIPW[[#This Row],[liczba mieszkańców ]]/$I$1*$H$2</f>
        <v>2.316451808838777E-5</v>
      </c>
      <c r="I458" s="27">
        <v>7278</v>
      </c>
      <c r="J458" s="302">
        <f>TabIPW[[#This Row],[liczba mieszkańców w wieku 20-64]]/$K$1*$J$2</f>
        <v>1.6885786895346905E-5</v>
      </c>
      <c r="K458" s="27">
        <v>4187</v>
      </c>
      <c r="L458" s="302">
        <f>TabIPW[[#This Row],[iloczyn liczby mieszkańców i relacji przeciętnego miesięcznego wynagrodzenia brutto 
w danym powiecie do średniej krajowej]]/$M$1*$L$2</f>
        <v>6.9968879530517663E-5</v>
      </c>
      <c r="M458" s="27">
        <v>6360.9720000000007</v>
      </c>
      <c r="N458" s="302">
        <f>TabIPW[[#This Row],[liczba oddziałów w szkołach podstawowych]]/$O$1*$N$2</f>
        <v>3.6747167561121051E-5</v>
      </c>
      <c r="O458" s="27">
        <v>29</v>
      </c>
      <c r="P45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4.8798169033046467E-5</v>
      </c>
      <c r="Q458" s="27">
        <v>248</v>
      </c>
      <c r="R458" s="302">
        <f>TabIPW[[#This Row],[liczba gospodarstw domowych korzystających ze środowiskowej pomocy społecznej ]]/$S$1*$R$2</f>
        <v>2.6795174134454354E-5</v>
      </c>
      <c r="S458" s="27">
        <v>98</v>
      </c>
      <c r="T458" s="302">
        <f>TabIPW[[#This Row],[ilość wody dostarczonej i ścieków bytowych odprowadzonych siecią kanalizacyjną '[dam3']]]/$U$1*$T$2</f>
        <v>1.3303678140535223E-5</v>
      </c>
      <c r="U458" s="27">
        <v>326</v>
      </c>
      <c r="V458" s="302">
        <f>TabIPW[[#This Row],[iloczyn liczby mieszkańców i relacji przeciętnego miesięcznego wynagrodzenia brutto 
w danym powiecie do średniej krajowej2]]/$W$1*$V$2</f>
        <v>2.0407589863067654E-5</v>
      </c>
      <c r="W458" s="27">
        <f>TabIPW[[#This Row],[iloczyn liczby mieszkańców i relacji przeciętnego miesięcznego wynagrodzenia brutto 
w danym powiecie do średniej krajowej]]</f>
        <v>6360.9720000000007</v>
      </c>
    </row>
    <row r="459" spans="1:23" x14ac:dyDescent="0.3">
      <c r="A459" s="2" t="s">
        <v>10</v>
      </c>
      <c r="B459" s="2" t="s">
        <v>23</v>
      </c>
      <c r="C459" s="2" t="s">
        <v>76</v>
      </c>
      <c r="D459" s="2" t="s">
        <v>30</v>
      </c>
      <c r="E459" s="2" t="s">
        <v>15</v>
      </c>
      <c r="F459" s="17" t="str">
        <f>+Tabela1[[#This Row],[WK]]&amp;Tabela1[[#This Row],[PK]]&amp;Tabela1[[#This Row],[GK]]</f>
        <v>061407</v>
      </c>
      <c r="G459" s="2" t="s">
        <v>458</v>
      </c>
      <c r="H459" s="302">
        <f>TabIPW[[#This Row],[liczba mieszkańców ]]/$I$1*$H$2</f>
        <v>8.9182439796183755E-6</v>
      </c>
      <c r="I459" s="27">
        <v>2802</v>
      </c>
      <c r="J459" s="302">
        <f>TabIPW[[#This Row],[liczba mieszkańców w wieku 20-64]]/$K$1*$J$2</f>
        <v>6.6139695506016056E-6</v>
      </c>
      <c r="K459" s="27">
        <v>1640</v>
      </c>
      <c r="L459" s="302">
        <f>TabIPW[[#This Row],[iloczyn liczby mieszkańców i relacji przeciętnego miesięcznego wynagrodzenia brutto 
w danym powiecie do średniej krajowej]]/$M$1*$L$2</f>
        <v>2.6937730206720319E-5</v>
      </c>
      <c r="M459" s="27">
        <v>2448.9480000000003</v>
      </c>
      <c r="N459" s="302">
        <f>TabIPW[[#This Row],[liczba oddziałów w szkołach podstawowych]]/$O$1*$N$2</f>
        <v>1.520572450805009E-5</v>
      </c>
      <c r="O459" s="27">
        <v>12</v>
      </c>
      <c r="P45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1.8692847008626672E-5</v>
      </c>
      <c r="Q459" s="27">
        <v>95</v>
      </c>
      <c r="R459" s="302">
        <f>TabIPW[[#This Row],[liczba gospodarstw domowych korzystających ze środowiskowej pomocy społecznej ]]/$S$1*$R$2</f>
        <v>6.5620834614990255E-6</v>
      </c>
      <c r="S459" s="27">
        <v>24</v>
      </c>
      <c r="T459" s="302">
        <f>TabIPW[[#This Row],[ilość wody dostarczonej i ścieków bytowych odprowadzonych siecią kanalizacyjną '[dam3']]]/$U$1*$T$2</f>
        <v>5.9580889831844864E-6</v>
      </c>
      <c r="U459" s="27">
        <v>146</v>
      </c>
      <c r="V459" s="302">
        <f>TabIPW[[#This Row],[iloczyn liczby mieszkańców i relacji przeciętnego miesięcznego wynagrodzenia brutto 
w danym powiecie do średniej krajowej2]]/$W$1*$V$2</f>
        <v>7.8568379769600936E-6</v>
      </c>
      <c r="W459" s="27">
        <f>TabIPW[[#This Row],[iloczyn liczby mieszkańców i relacji przeciętnego miesięcznego wynagrodzenia brutto 
w danym powiecie do średniej krajowej]]</f>
        <v>2448.9480000000003</v>
      </c>
    </row>
    <row r="460" spans="1:23" x14ac:dyDescent="0.3">
      <c r="A460" s="2" t="s">
        <v>10</v>
      </c>
      <c r="B460" s="2" t="s">
        <v>23</v>
      </c>
      <c r="C460" s="2" t="s">
        <v>76</v>
      </c>
      <c r="D460" s="2" t="s">
        <v>54</v>
      </c>
      <c r="E460" s="2" t="s">
        <v>19</v>
      </c>
      <c r="F460" s="17" t="str">
        <f>+Tabela1[[#This Row],[WK]]&amp;Tabela1[[#This Row],[PK]]&amp;Tabela1[[#This Row],[GK]]</f>
        <v>061408</v>
      </c>
      <c r="G460" s="2" t="s">
        <v>459</v>
      </c>
      <c r="H460" s="302">
        <f>TabIPW[[#This Row],[liczba mieszkańców ]]/$I$1*$H$2</f>
        <v>2.6662430341635665E-5</v>
      </c>
      <c r="I460" s="27">
        <v>8377</v>
      </c>
      <c r="J460" s="302">
        <f>TabIPW[[#This Row],[liczba mieszkańców w wieku 20-64]]/$K$1*$J$2</f>
        <v>1.9083721898443167E-5</v>
      </c>
      <c r="K460" s="27">
        <v>4732</v>
      </c>
      <c r="L460" s="302">
        <f>TabIPW[[#This Row],[iloczyn liczby mieszkańców i relacji przeciętnego miesięcznego wynagrodzenia brutto 
w danym powiecie do średniej krajowej]]/$M$1*$L$2</f>
        <v>8.053439184214708E-5</v>
      </c>
      <c r="M460" s="27">
        <v>7321.4980000000005</v>
      </c>
      <c r="N460" s="302">
        <f>TabIPW[[#This Row],[liczba oddziałów w szkołach podstawowych]]/$O$1*$N$2</f>
        <v>5.0685748360166967E-5</v>
      </c>
      <c r="O460" s="27">
        <v>40</v>
      </c>
      <c r="P46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6.0210644048839597E-5</v>
      </c>
      <c r="Q460" s="27">
        <v>306</v>
      </c>
      <c r="R460" s="302">
        <f>TabIPW[[#This Row],[liczba gospodarstw domowych korzystających ze środowiskowej pomocy społecznej ]]/$S$1*$R$2</f>
        <v>2.1053351105642708E-5</v>
      </c>
      <c r="S460" s="27">
        <v>77</v>
      </c>
      <c r="T460" s="302">
        <f>TabIPW[[#This Row],[ilość wody dostarczonej i ścieków bytowych odprowadzonych siecią kanalizacyjną '[dam3']]]/$U$1*$T$2</f>
        <v>3.5266989721013929E-5</v>
      </c>
      <c r="U460" s="27">
        <v>864.2</v>
      </c>
      <c r="V460" s="302">
        <f>TabIPW[[#This Row],[iloczyn liczby mieszkańców i relacji przeciętnego miesięcznego wynagrodzenia brutto 
w danym powiecie do średniej krajowej2]]/$W$1*$V$2</f>
        <v>2.3489197620626232E-5</v>
      </c>
      <c r="W460" s="27">
        <f>TabIPW[[#This Row],[iloczyn liczby mieszkańców i relacji przeciętnego miesięcznego wynagrodzenia brutto 
w danym powiecie do średniej krajowej]]</f>
        <v>7321.4980000000005</v>
      </c>
    </row>
    <row r="461" spans="1:23" x14ac:dyDescent="0.3">
      <c r="A461" s="2" t="s">
        <v>10</v>
      </c>
      <c r="B461" s="2" t="s">
        <v>23</v>
      </c>
      <c r="C461" s="2" t="s">
        <v>76</v>
      </c>
      <c r="D461" s="2" t="s">
        <v>56</v>
      </c>
      <c r="E461" s="2" t="s">
        <v>15</v>
      </c>
      <c r="F461" s="17" t="str">
        <f>+Tabela1[[#This Row],[WK]]&amp;Tabela1[[#This Row],[PK]]&amp;Tabela1[[#This Row],[GK]]</f>
        <v>061409</v>
      </c>
      <c r="G461" s="2" t="s">
        <v>452</v>
      </c>
      <c r="H461" s="302">
        <f>TabIPW[[#This Row],[liczba mieszkańców ]]/$I$1*$H$2</f>
        <v>3.8804864596540768E-5</v>
      </c>
      <c r="I461" s="27">
        <v>12192</v>
      </c>
      <c r="J461" s="302">
        <f>TabIPW[[#This Row],[liczba mieszkańców w wieku 20-64]]/$K$1*$J$2</f>
        <v>2.9157926738322931E-5</v>
      </c>
      <c r="K461" s="27">
        <v>7230</v>
      </c>
      <c r="L461" s="302">
        <f>TabIPW[[#This Row],[iloczyn liczby mieszkańców i relacji przeciętnego miesięcznego wynagrodzenia brutto 
w danym powiecie do średniej krajowej]]/$M$1*$L$2</f>
        <v>1.1721085177742116E-4</v>
      </c>
      <c r="M461" s="27">
        <v>10655.808000000001</v>
      </c>
      <c r="N461" s="302">
        <f>TabIPW[[#This Row],[liczba oddziałów w szkołach podstawowych]]/$O$1*$N$2</f>
        <v>8.1097197376267145E-5</v>
      </c>
      <c r="O461" s="27">
        <v>64</v>
      </c>
      <c r="P46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6.4539513882416302E-5</v>
      </c>
      <c r="Q461" s="27">
        <v>328</v>
      </c>
      <c r="R461" s="302">
        <f>TabIPW[[#This Row],[liczba gospodarstw domowych korzystających ze środowiskowej pomocy społecznej ]]/$S$1*$R$2</f>
        <v>4.0192761201681532E-5</v>
      </c>
      <c r="S461" s="27">
        <v>147</v>
      </c>
      <c r="T461" s="302">
        <f>TabIPW[[#This Row],[ilość wody dostarczonej i ścieków bytowych odprowadzonych siecią kanalizacyjną '[dam3']]]/$U$1*$T$2</f>
        <v>2.3705848563916908E-5</v>
      </c>
      <c r="U461" s="27">
        <v>580.9</v>
      </c>
      <c r="V461" s="302">
        <f>TabIPW[[#This Row],[iloczyn liczby mieszkańców i relacji przeciętnego miesięcznego wynagrodzenia brutto 
w danym powiecie do średniej krajowej2]]/$W$1*$V$2</f>
        <v>3.418649843508118E-5</v>
      </c>
      <c r="W461" s="27">
        <f>TabIPW[[#This Row],[iloczyn liczby mieszkańców i relacji przeciętnego miesięcznego wynagrodzenia brutto 
w danym powiecie do średniej krajowej]]</f>
        <v>10655.808000000001</v>
      </c>
    </row>
    <row r="462" spans="1:23" x14ac:dyDescent="0.3">
      <c r="A462" s="2" t="s">
        <v>10</v>
      </c>
      <c r="B462" s="2" t="s">
        <v>23</v>
      </c>
      <c r="C462" s="2" t="s">
        <v>76</v>
      </c>
      <c r="D462" s="2" t="s">
        <v>69</v>
      </c>
      <c r="E462" s="2" t="s">
        <v>15</v>
      </c>
      <c r="F462" s="17" t="str">
        <f>+Tabela1[[#This Row],[WK]]&amp;Tabela1[[#This Row],[PK]]&amp;Tabela1[[#This Row],[GK]]</f>
        <v>061410</v>
      </c>
      <c r="G462" s="2" t="s">
        <v>460</v>
      </c>
      <c r="H462" s="302">
        <f>TabIPW[[#This Row],[liczba mieszkańców ]]/$I$1*$H$2</f>
        <v>1.2912675169633029E-5</v>
      </c>
      <c r="I462" s="27">
        <v>4057</v>
      </c>
      <c r="J462" s="302">
        <f>TabIPW[[#This Row],[liczba mieszkańców w wieku 20-64]]/$K$1*$J$2</f>
        <v>9.8927239680644743E-6</v>
      </c>
      <c r="K462" s="27">
        <v>2453</v>
      </c>
      <c r="L462" s="302">
        <f>TabIPW[[#This Row],[iloczyn liczby mieszkańców i relacji przeciętnego miesięcznego wynagrodzenia brutto 
w danym powiecie do średniej krajowej]]/$M$1*$L$2</f>
        <v>3.9002987669045091E-5</v>
      </c>
      <c r="M462" s="27">
        <v>3545.8180000000007</v>
      </c>
      <c r="N462" s="302">
        <f>TabIPW[[#This Row],[liczba oddziałów w szkołach podstawowych]]/$O$1*$N$2</f>
        <v>2.5342874180083484E-5</v>
      </c>
      <c r="O462" s="27">
        <v>20</v>
      </c>
      <c r="P46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2.4792618137757481E-5</v>
      </c>
      <c r="Q462" s="27">
        <v>126</v>
      </c>
      <c r="R462" s="302">
        <f>TabIPW[[#This Row],[liczba gospodarstw domowych korzystających ze środowiskowej pomocy społecznej ]]/$S$1*$R$2</f>
        <v>2.3240712259475715E-5</v>
      </c>
      <c r="S462" s="27">
        <v>85</v>
      </c>
      <c r="T462" s="302">
        <f>TabIPW[[#This Row],[ilość wody dostarczonej i ścieków bytowych odprowadzonych siecią kanalizacyjną '[dam3']]]/$U$1*$T$2</f>
        <v>6.8069126191450173E-6</v>
      </c>
      <c r="U462" s="27">
        <v>166.8</v>
      </c>
      <c r="V462" s="302">
        <f>TabIPW[[#This Row],[iloczyn liczby mieszkańców i relacji przeciętnego miesięcznego wynagrodzenia brutto 
w danym powiecie do średniej krajowej2]]/$W$1*$V$2</f>
        <v>1.1375871403471486E-5</v>
      </c>
      <c r="W462" s="27">
        <f>TabIPW[[#This Row],[iloczyn liczby mieszkańców i relacji przeciętnego miesięcznego wynagrodzenia brutto 
w danym powiecie do średniej krajowej]]</f>
        <v>3545.8180000000007</v>
      </c>
    </row>
    <row r="463" spans="1:23" x14ac:dyDescent="0.3">
      <c r="A463" s="2" t="s">
        <v>10</v>
      </c>
      <c r="B463" s="2" t="s">
        <v>23</v>
      </c>
      <c r="C463" s="2" t="s">
        <v>76</v>
      </c>
      <c r="D463" s="2" t="s">
        <v>71</v>
      </c>
      <c r="E463" s="2" t="s">
        <v>15</v>
      </c>
      <c r="F463" s="17" t="str">
        <f>+Tabela1[[#This Row],[WK]]&amp;Tabela1[[#This Row],[PK]]&amp;Tabela1[[#This Row],[GK]]</f>
        <v>061411</v>
      </c>
      <c r="G463" s="2" t="s">
        <v>461</v>
      </c>
      <c r="H463" s="302">
        <f>TabIPW[[#This Row],[liczba mieszkańców ]]/$I$1*$H$2</f>
        <v>1.9186000966859231E-5</v>
      </c>
      <c r="I463" s="27">
        <v>6028</v>
      </c>
      <c r="J463" s="302">
        <f>TabIPW[[#This Row],[liczba mieszkańców w wieku 20-64]]/$K$1*$J$2</f>
        <v>1.4159540909855023E-5</v>
      </c>
      <c r="K463" s="27">
        <v>3511</v>
      </c>
      <c r="L463" s="302">
        <f>TabIPW[[#This Row],[iloczyn liczby mieszkańców i relacji przeciętnego miesięcznego wynagrodzenia brutto 
w danym powiecie do średniej krajowej]]/$M$1*$L$2</f>
        <v>5.7951690823022872E-5</v>
      </c>
      <c r="M463" s="27">
        <v>5268.4720000000007</v>
      </c>
      <c r="N463" s="302">
        <f>TabIPW[[#This Row],[liczba oddziałów w szkołach podstawowych]]/$O$1*$N$2</f>
        <v>4.0548598688133572E-5</v>
      </c>
      <c r="O463" s="27">
        <v>32</v>
      </c>
      <c r="P46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3.9550128934041692E-5</v>
      </c>
      <c r="Q463" s="27">
        <v>201</v>
      </c>
      <c r="R463" s="302">
        <f>TabIPW[[#This Row],[liczba gospodarstw domowych korzystających ze środowiskowej pomocy społecznej ]]/$S$1*$R$2</f>
        <v>2.2967292115246589E-5</v>
      </c>
      <c r="S463" s="27">
        <v>84</v>
      </c>
      <c r="T463" s="302">
        <f>TabIPW[[#This Row],[ilość wody dostarczonej i ścieków bytowych odprowadzonych siecią kanalizacyjną '[dam3']]]/$U$1*$T$2</f>
        <v>1.076128811551883E-5</v>
      </c>
      <c r="U463" s="27">
        <v>263.7</v>
      </c>
      <c r="V463" s="302">
        <f>TabIPW[[#This Row],[iloczyn liczby mieszkańców i relacji przeciętnego miesięcznego wynagrodzenia brutto 
w danym powiecie do średniej krajowej2]]/$W$1*$V$2</f>
        <v>1.6902576490048341E-5</v>
      </c>
      <c r="W463" s="27">
        <f>TabIPW[[#This Row],[iloczyn liczby mieszkańców i relacji przeciętnego miesięcznego wynagrodzenia brutto 
w danym powiecie do średniej krajowej]]</f>
        <v>5268.4720000000007</v>
      </c>
    </row>
    <row r="464" spans="1:23" x14ac:dyDescent="0.3">
      <c r="A464" s="2" t="s">
        <v>10</v>
      </c>
      <c r="B464" s="2" t="s">
        <v>23</v>
      </c>
      <c r="C464" s="2" t="s">
        <v>109</v>
      </c>
      <c r="D464" s="2" t="s">
        <v>12</v>
      </c>
      <c r="E464" s="2" t="s">
        <v>13</v>
      </c>
      <c r="F464" s="17" t="str">
        <f>+Tabela1[[#This Row],[WK]]&amp;Tabela1[[#This Row],[PK]]&amp;Tabela1[[#This Row],[GK]]</f>
        <v>061501</v>
      </c>
      <c r="G464" s="2" t="s">
        <v>462</v>
      </c>
      <c r="H464" s="302">
        <f>TabIPW[[#This Row],[liczba mieszkańców ]]/$I$1*$H$2</f>
        <v>4.4046958755866769E-5</v>
      </c>
      <c r="I464" s="27">
        <v>13839</v>
      </c>
      <c r="J464" s="302">
        <f>TabIPW[[#This Row],[liczba mieszkańców w wieku 20-64]]/$K$1*$J$2</f>
        <v>3.1581704604122669E-5</v>
      </c>
      <c r="K464" s="27">
        <v>7831</v>
      </c>
      <c r="L464" s="302">
        <f>TabIPW[[#This Row],[iloczyn liczby mieszkańców i relacji przeciętnego miesięcznego wynagrodzenia brutto 
w danym powiecie do średniej krajowej]]/$M$1*$L$2</f>
        <v>1.2695569734755057E-4</v>
      </c>
      <c r="M464" s="27">
        <v>11541.726000000001</v>
      </c>
      <c r="N464" s="302">
        <f>TabIPW[[#This Row],[liczba oddziałów w szkołach podstawowych]]/$O$1*$N$2</f>
        <v>1.2798151460942158E-4</v>
      </c>
      <c r="O464" s="27">
        <v>101</v>
      </c>
      <c r="P46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1.50526610122099E-4</v>
      </c>
      <c r="Q464" s="27">
        <v>765</v>
      </c>
      <c r="R464" s="302">
        <f>TabIPW[[#This Row],[liczba gospodarstw domowych korzystających ze środowiskowej pomocy społecznej ]]/$S$1*$R$2</f>
        <v>5.6051129566970843E-5</v>
      </c>
      <c r="S464" s="27">
        <v>205</v>
      </c>
      <c r="T464" s="302">
        <f>TabIPW[[#This Row],[ilość wody dostarczonej i ścieków bytowych odprowadzonych siecią kanalizacyjną '[dam3']]]/$U$1*$T$2</f>
        <v>3.8376622464292411E-5</v>
      </c>
      <c r="U464" s="27">
        <v>940.40000000000009</v>
      </c>
      <c r="V464" s="302">
        <f>TabIPW[[#This Row],[iloczyn liczby mieszkańców i relacji przeciętnego miesięcznego wynagrodzenia brutto 
w danym powiecie do średniej krajowej2]]/$W$1*$V$2</f>
        <v>3.702874505970226E-5</v>
      </c>
      <c r="W464" s="27">
        <f>TabIPW[[#This Row],[iloczyn liczby mieszkańców i relacji przeciętnego miesięcznego wynagrodzenia brutto 
w danym powiecie do średniej krajowej]]</f>
        <v>11541.726000000001</v>
      </c>
    </row>
    <row r="465" spans="1:23" x14ac:dyDescent="0.3">
      <c r="A465" s="2" t="s">
        <v>10</v>
      </c>
      <c r="B465" s="2" t="s">
        <v>23</v>
      </c>
      <c r="C465" s="2" t="s">
        <v>109</v>
      </c>
      <c r="D465" s="2" t="s">
        <v>11</v>
      </c>
      <c r="E465" s="2" t="s">
        <v>15</v>
      </c>
      <c r="F465" s="17" t="str">
        <f>+Tabela1[[#This Row],[WK]]&amp;Tabela1[[#This Row],[PK]]&amp;Tabela1[[#This Row],[GK]]</f>
        <v>061502</v>
      </c>
      <c r="G465" s="2" t="s">
        <v>463</v>
      </c>
      <c r="H465" s="302">
        <f>TabIPW[[#This Row],[liczba mieszkańców ]]/$I$1*$H$2</f>
        <v>1.8049736476950679E-5</v>
      </c>
      <c r="I465" s="27">
        <v>5671</v>
      </c>
      <c r="J465" s="302">
        <f>TabIPW[[#This Row],[liczba mieszkańców w wieku 20-64]]/$K$1*$J$2</f>
        <v>1.3441683239118994E-5</v>
      </c>
      <c r="K465" s="27">
        <v>3333</v>
      </c>
      <c r="L465" s="302">
        <f>TabIPW[[#This Row],[iloczyn liczby mieszkańców i relacji przeciętnego miesięcznego wynagrodzenia brutto 
w danym powiecie do średniej krajowej]]/$M$1*$L$2</f>
        <v>5.2024406363029071E-5</v>
      </c>
      <c r="M465" s="27">
        <v>4729.6140000000005</v>
      </c>
      <c r="N465" s="302">
        <f>TabIPW[[#This Row],[liczba oddziałów w szkołach podstawowych]]/$O$1*$N$2</f>
        <v>5.9555754323196186E-5</v>
      </c>
      <c r="O465" s="27">
        <v>47</v>
      </c>
      <c r="P46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5.037230351798345E-5</v>
      </c>
      <c r="Q465" s="27">
        <v>256</v>
      </c>
      <c r="R465" s="302">
        <f>TabIPW[[#This Row],[liczba gospodarstw domowych korzystających ze środowiskowej pomocy społecznej ]]/$S$1*$R$2</f>
        <v>4.0466181345910661E-5</v>
      </c>
      <c r="S465" s="27">
        <v>148</v>
      </c>
      <c r="T465" s="302">
        <f>TabIPW[[#This Row],[ilość wody dostarczonej i ścieków bytowych odprowadzonych siecią kanalizacyjną '[dam3']]]/$U$1*$T$2</f>
        <v>9.1003687893845245E-6</v>
      </c>
      <c r="U465" s="27">
        <v>223</v>
      </c>
      <c r="V465" s="302">
        <f>TabIPW[[#This Row],[iloczyn liczby mieszkańców i relacji przeciętnego miesięcznego wynagrodzenia brutto 
w danym powiecie do średniej krajowej2]]/$W$1*$V$2</f>
        <v>1.5173785189216814E-5</v>
      </c>
      <c r="W465" s="27">
        <f>TabIPW[[#This Row],[iloczyn liczby mieszkańców i relacji przeciętnego miesięcznego wynagrodzenia brutto 
w danym powiecie do średniej krajowej]]</f>
        <v>4729.6140000000005</v>
      </c>
    </row>
    <row r="466" spans="1:23" x14ac:dyDescent="0.3">
      <c r="A466" s="2" t="s">
        <v>10</v>
      </c>
      <c r="B466" s="2" t="s">
        <v>23</v>
      </c>
      <c r="C466" s="2" t="s">
        <v>109</v>
      </c>
      <c r="D466" s="2" t="s">
        <v>16</v>
      </c>
      <c r="E466" s="2" t="s">
        <v>15</v>
      </c>
      <c r="F466" s="17" t="str">
        <f>+Tabela1[[#This Row],[WK]]&amp;Tabela1[[#This Row],[PK]]&amp;Tabela1[[#This Row],[GK]]</f>
        <v>061503</v>
      </c>
      <c r="G466" s="2" t="s">
        <v>464</v>
      </c>
      <c r="H466" s="302">
        <f>TabIPW[[#This Row],[liczba mieszkańców ]]/$I$1*$H$2</f>
        <v>1.2696243838221877E-5</v>
      </c>
      <c r="I466" s="27">
        <v>3989</v>
      </c>
      <c r="J466" s="302">
        <f>TabIPW[[#This Row],[liczba mieszkańców w wieku 20-64]]/$K$1*$J$2</f>
        <v>9.6144532979477006E-6</v>
      </c>
      <c r="K466" s="27">
        <v>2384</v>
      </c>
      <c r="L466" s="302">
        <f>TabIPW[[#This Row],[iloczyn liczby mieszkańców i relacji przeciętnego miesięcznego wynagrodzenia brutto 
w danym powiecie do średniej krajowej]]/$M$1*$L$2</f>
        <v>3.6594138067734609E-5</v>
      </c>
      <c r="M466" s="27">
        <v>3326.8260000000005</v>
      </c>
      <c r="N466" s="302">
        <f>TabIPW[[#This Row],[liczba oddziałów w szkołach podstawowych]]/$O$1*$N$2</f>
        <v>2.1541443053070962E-5</v>
      </c>
      <c r="O466" s="27">
        <v>17</v>
      </c>
      <c r="P46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2.0857281925415024E-5</v>
      </c>
      <c r="Q466" s="27">
        <v>106</v>
      </c>
      <c r="R466" s="302">
        <f>TabIPW[[#This Row],[liczba gospodarstw domowych korzystających ze środowiskowej pomocy społecznej ]]/$S$1*$R$2</f>
        <v>2.0233090672955331E-5</v>
      </c>
      <c r="S466" s="27">
        <v>74</v>
      </c>
      <c r="T466" s="302">
        <f>TabIPW[[#This Row],[ilość wody dostarczonej i ścieków bytowych odprowadzonych siecią kanalizacyjną '[dam3']]]/$U$1*$T$2</f>
        <v>9.0187511320806275E-6</v>
      </c>
      <c r="U466" s="27">
        <v>221</v>
      </c>
      <c r="V466" s="302">
        <f>TabIPW[[#This Row],[iloczyn liczby mieszkańców i relacji przeciętnego miesięcznego wynagrodzenia brutto 
w danym powiecie do średniej krajowej2]]/$W$1*$V$2</f>
        <v>1.0673290269755929E-5</v>
      </c>
      <c r="W466" s="27">
        <f>TabIPW[[#This Row],[iloczyn liczby mieszkańców i relacji przeciętnego miesięcznego wynagrodzenia brutto 
w danym powiecie do średniej krajowej]]</f>
        <v>3326.8260000000005</v>
      </c>
    </row>
    <row r="467" spans="1:23" x14ac:dyDescent="0.3">
      <c r="A467" s="2" t="s">
        <v>10</v>
      </c>
      <c r="B467" s="2" t="s">
        <v>23</v>
      </c>
      <c r="C467" s="2" t="s">
        <v>109</v>
      </c>
      <c r="D467" s="2" t="s">
        <v>18</v>
      </c>
      <c r="E467" s="2" t="s">
        <v>15</v>
      </c>
      <c r="F467" s="17" t="str">
        <f>+Tabela1[[#This Row],[WK]]&amp;Tabela1[[#This Row],[PK]]&amp;Tabela1[[#This Row],[GK]]</f>
        <v>061504</v>
      </c>
      <c r="G467" s="2" t="s">
        <v>465</v>
      </c>
      <c r="H467" s="302">
        <f>TabIPW[[#This Row],[liczba mieszkańców ]]/$I$1*$H$2</f>
        <v>2.3568735427935071E-5</v>
      </c>
      <c r="I467" s="27">
        <v>7405</v>
      </c>
      <c r="J467" s="302">
        <f>TabIPW[[#This Row],[liczba mieszkańców w wieku 20-64]]/$K$1*$J$2</f>
        <v>1.7918211410562762E-5</v>
      </c>
      <c r="K467" s="27">
        <v>4443</v>
      </c>
      <c r="L467" s="302">
        <f>TabIPW[[#This Row],[iloczyn liczby mieszkańców i relacji przeciętnego miesięcznego wynagrodzenia brutto 
w danym powiecie do średniej krajowej]]/$M$1*$L$2</f>
        <v>6.7931710301222053E-5</v>
      </c>
      <c r="M467" s="27">
        <v>6175.77</v>
      </c>
      <c r="N467" s="302">
        <f>TabIPW[[#This Row],[liczba oddziałów w szkołach podstawowych]]/$O$1*$N$2</f>
        <v>6.0822898032200362E-5</v>
      </c>
      <c r="O467" s="27">
        <v>48</v>
      </c>
      <c r="P46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5.2536738434771805E-5</v>
      </c>
      <c r="Q467" s="27">
        <v>267</v>
      </c>
      <c r="R467" s="302">
        <f>TabIPW[[#This Row],[liczba gospodarstw domowych korzystających ze środowiskowej pomocy społecznej ]]/$S$1*$R$2</f>
        <v>2.9255955432516489E-5</v>
      </c>
      <c r="S467" s="27">
        <v>107</v>
      </c>
      <c r="T467" s="302">
        <f>TabIPW[[#This Row],[ilość wody dostarczonej i ścieków bytowych odprowadzonych siecią kanalizacyjną '[dam3']]]/$U$1*$T$2</f>
        <v>1.2703788359351581E-5</v>
      </c>
      <c r="U467" s="27">
        <v>311.3</v>
      </c>
      <c r="V467" s="302">
        <f>TabIPW[[#This Row],[iloczyn liczby mieszkańców i relacji przeciętnego miesięcznego wynagrodzenia brutto 
w danym powiecie do średniej krajowej2]]/$W$1*$V$2</f>
        <v>1.9813415504523103E-5</v>
      </c>
      <c r="W467" s="27">
        <f>TabIPW[[#This Row],[iloczyn liczby mieszkańców i relacji przeciętnego miesięcznego wynagrodzenia brutto 
w danym powiecie do średniej krajowej]]</f>
        <v>6175.77</v>
      </c>
    </row>
    <row r="468" spans="1:23" x14ac:dyDescent="0.3">
      <c r="A468" s="2" t="s">
        <v>10</v>
      </c>
      <c r="B468" s="2" t="s">
        <v>23</v>
      </c>
      <c r="C468" s="2" t="s">
        <v>109</v>
      </c>
      <c r="D468" s="2" t="s">
        <v>21</v>
      </c>
      <c r="E468" s="2" t="s">
        <v>15</v>
      </c>
      <c r="F468" s="17" t="str">
        <f>+Tabela1[[#This Row],[WK]]&amp;Tabela1[[#This Row],[PK]]&amp;Tabela1[[#This Row],[GK]]</f>
        <v>061505</v>
      </c>
      <c r="G468" s="2" t="s">
        <v>466</v>
      </c>
      <c r="H468" s="302">
        <f>TabIPW[[#This Row],[liczba mieszkańców ]]/$I$1*$H$2</f>
        <v>1.1846432581063382E-5</v>
      </c>
      <c r="I468" s="27">
        <v>3722</v>
      </c>
      <c r="J468" s="302">
        <f>TabIPW[[#This Row],[liczba mieszkańców w wieku 20-64]]/$K$1*$J$2</f>
        <v>8.8643323611111773E-6</v>
      </c>
      <c r="K468" s="27">
        <v>2198</v>
      </c>
      <c r="L468" s="302">
        <f>TabIPW[[#This Row],[iloczyn liczby mieszkańców i relacji przeciętnego miesięcznego wynagrodzenia brutto 
w danym powiecie do średniej krajowej]]/$M$1*$L$2</f>
        <v>3.4144743516697975E-5</v>
      </c>
      <c r="M468" s="27">
        <v>3104.1480000000006</v>
      </c>
      <c r="N468" s="302">
        <f>TabIPW[[#This Row],[liczba oddziałów w szkołach podstawowych]]/$O$1*$N$2</f>
        <v>2.7877161598091832E-5</v>
      </c>
      <c r="O468" s="27">
        <v>22</v>
      </c>
      <c r="P46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2.2234649599734885E-5</v>
      </c>
      <c r="Q468" s="27">
        <v>113</v>
      </c>
      <c r="R468" s="302">
        <f>TabIPW[[#This Row],[liczba gospodarstw domowych korzystających ze środowiskowej pomocy społecznej ]]/$S$1*$R$2</f>
        <v>2.2693871971017463E-5</v>
      </c>
      <c r="S468" s="27">
        <v>83</v>
      </c>
      <c r="T468" s="302">
        <f>TabIPW[[#This Row],[ilość wody dostarczonej i ścieków bytowych odprowadzonych siecią kanalizacyjną '[dam3']]]/$U$1*$T$2</f>
        <v>5.039890338515645E-6</v>
      </c>
      <c r="U468" s="27">
        <v>123.5</v>
      </c>
      <c r="V468" s="302">
        <f>TabIPW[[#This Row],[iloczyn liczby mieszkańców i relacji przeciętnego miesięcznego wynagrodzenia brutto 
w danym powiecie do średniej krajowej2]]/$W$1*$V$2</f>
        <v>9.9588835257035777E-6</v>
      </c>
      <c r="W468" s="27">
        <f>TabIPW[[#This Row],[iloczyn liczby mieszkańców i relacji przeciętnego miesięcznego wynagrodzenia brutto 
w danym powiecie do średniej krajowej]]</f>
        <v>3104.1480000000006</v>
      </c>
    </row>
    <row r="469" spans="1:23" x14ac:dyDescent="0.3">
      <c r="A469" s="2" t="s">
        <v>10</v>
      </c>
      <c r="B469" s="2" t="s">
        <v>23</v>
      </c>
      <c r="C469" s="2" t="s">
        <v>109</v>
      </c>
      <c r="D469" s="2" t="s">
        <v>23</v>
      </c>
      <c r="E469" s="2" t="s">
        <v>15</v>
      </c>
      <c r="F469" s="17" t="str">
        <f>+Tabela1[[#This Row],[WK]]&amp;Tabela1[[#This Row],[PK]]&amp;Tabela1[[#This Row],[GK]]</f>
        <v>061506</v>
      </c>
      <c r="G469" s="2" t="s">
        <v>462</v>
      </c>
      <c r="H469" s="302">
        <f>TabIPW[[#This Row],[liczba mieszkańców ]]/$I$1*$H$2</f>
        <v>2.5112400071088145E-5</v>
      </c>
      <c r="I469" s="27">
        <v>7890</v>
      </c>
      <c r="J469" s="302">
        <f>TabIPW[[#This Row],[liczba mieszkańców w wieku 20-64]]/$K$1*$J$2</f>
        <v>1.9164380063694409E-5</v>
      </c>
      <c r="K469" s="27">
        <v>4752</v>
      </c>
      <c r="L469" s="302">
        <f>TabIPW[[#This Row],[iloczyn liczby mieszkańców i relacji przeciętnego miesięcznego wynagrodzenia brutto 
w danym powiecie do średniej krajowej]]/$M$1*$L$2</f>
        <v>7.2380985047487109E-5</v>
      </c>
      <c r="M469" s="27">
        <v>6580.26</v>
      </c>
      <c r="N469" s="302">
        <f>TabIPW[[#This Row],[liczba oddziałów w szkołach podstawowych]]/$O$1*$N$2</f>
        <v>7.7295766249254623E-5</v>
      </c>
      <c r="O469" s="27">
        <v>61</v>
      </c>
      <c r="P46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4.3682231957001275E-5</v>
      </c>
      <c r="Q469" s="27">
        <v>222</v>
      </c>
      <c r="R469" s="302">
        <f>TabIPW[[#This Row],[liczba gospodarstw domowych korzystających ze środowiskowej pomocy społecznej ]]/$S$1*$R$2</f>
        <v>4.2653542499743668E-5</v>
      </c>
      <c r="S469" s="27">
        <v>156</v>
      </c>
      <c r="T469" s="302">
        <f>TabIPW[[#This Row],[ilość wody dostarczonej i ścieków bytowych odprowadzonych siecią kanalizacyjną '[dam3']]]/$U$1*$T$2</f>
        <v>1.5291068095885118E-5</v>
      </c>
      <c r="U469" s="27">
        <v>374.7</v>
      </c>
      <c r="V469" s="302">
        <f>TabIPW[[#This Row],[iloczyn liczby mieszkańców i relacji przeciętnego miesięcznego wynagrodzenia brutto 
w danym powiecie do średniej krajowej2]]/$W$1*$V$2</f>
        <v>2.1111120638850409E-5</v>
      </c>
      <c r="W469" s="27">
        <f>TabIPW[[#This Row],[iloczyn liczby mieszkańców i relacji przeciętnego miesięcznego wynagrodzenia brutto 
w danym powiecie do średniej krajowej]]</f>
        <v>6580.26</v>
      </c>
    </row>
    <row r="470" spans="1:23" x14ac:dyDescent="0.3">
      <c r="A470" s="2" t="s">
        <v>10</v>
      </c>
      <c r="B470" s="2" t="s">
        <v>23</v>
      </c>
      <c r="C470" s="2" t="s">
        <v>109</v>
      </c>
      <c r="D470" s="2" t="s">
        <v>30</v>
      </c>
      <c r="E470" s="2" t="s">
        <v>15</v>
      </c>
      <c r="F470" s="17" t="str">
        <f>+Tabela1[[#This Row],[WK]]&amp;Tabela1[[#This Row],[PK]]&amp;Tabela1[[#This Row],[GK]]</f>
        <v>061507</v>
      </c>
      <c r="G470" s="2" t="s">
        <v>467</v>
      </c>
      <c r="H470" s="302">
        <f>TabIPW[[#This Row],[liczba mieszkańców ]]/$I$1*$H$2</f>
        <v>1.7231753356764414E-5</v>
      </c>
      <c r="I470" s="27">
        <v>5414</v>
      </c>
      <c r="J470" s="302">
        <f>TabIPW[[#This Row],[liczba mieszkańców w wieku 20-64]]/$K$1*$J$2</f>
        <v>1.3086787312013544E-5</v>
      </c>
      <c r="K470" s="27">
        <v>3245</v>
      </c>
      <c r="L470" s="302">
        <f>TabIPW[[#This Row],[iloczyn liczby mieszkańców i relacji przeciętnego miesięcznego wynagrodzenia brutto 
w danym powiecie do średniej krajowej]]/$M$1*$L$2</f>
        <v>4.9666749435626765E-5</v>
      </c>
      <c r="M470" s="27">
        <v>4515.2760000000007</v>
      </c>
      <c r="N470" s="302">
        <f>TabIPW[[#This Row],[liczba oddziałów w szkołach podstawowych]]/$O$1*$N$2</f>
        <v>5.8288610614192017E-5</v>
      </c>
      <c r="O470" s="27">
        <v>46</v>
      </c>
      <c r="P47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4.0927496608361553E-5</v>
      </c>
      <c r="Q470" s="27">
        <v>208</v>
      </c>
      <c r="R470" s="302">
        <f>TabIPW[[#This Row],[liczba gospodarstw domowych korzystających ze środowiskowej pomocy społecznej ]]/$S$1*$R$2</f>
        <v>1.0116545336477665E-5</v>
      </c>
      <c r="S470" s="27">
        <v>37</v>
      </c>
      <c r="T470" s="302">
        <f>TabIPW[[#This Row],[ilość wody dostarczonej i ścieków bytowych odprowadzonych siecią kanalizacyjną '[dam3']]]/$U$1*$T$2</f>
        <v>1.1406067608219616E-5</v>
      </c>
      <c r="U470" s="27">
        <v>279.5</v>
      </c>
      <c r="V470" s="302">
        <f>TabIPW[[#This Row],[iloczyn liczby mieszkańców i relacji przeciętnego miesięcznego wynagrodzenia brutto 
w danym powiecie do średniej krajowej2]]/$W$1*$V$2</f>
        <v>1.4486135252057809E-5</v>
      </c>
      <c r="W470" s="27">
        <f>TabIPW[[#This Row],[iloczyn liczby mieszkańców i relacji przeciętnego miesięcznego wynagrodzenia brutto 
w danym powiecie do średniej krajowej]]</f>
        <v>4515.2760000000007</v>
      </c>
    </row>
    <row r="471" spans="1:23" x14ac:dyDescent="0.3">
      <c r="A471" s="2" t="s">
        <v>10</v>
      </c>
      <c r="B471" s="2" t="s">
        <v>23</v>
      </c>
      <c r="C471" s="2" t="s">
        <v>109</v>
      </c>
      <c r="D471" s="2" t="s">
        <v>54</v>
      </c>
      <c r="E471" s="2" t="s">
        <v>15</v>
      </c>
      <c r="F471" s="17" t="str">
        <f>+Tabela1[[#This Row],[WK]]&amp;Tabela1[[#This Row],[PK]]&amp;Tabela1[[#This Row],[GK]]</f>
        <v>061508</v>
      </c>
      <c r="G471" s="2" t="s">
        <v>468</v>
      </c>
      <c r="H471" s="302">
        <f>TabIPW[[#This Row],[liczba mieszkańców ]]/$I$1*$H$2</f>
        <v>1.9170086898373118E-5</v>
      </c>
      <c r="I471" s="27">
        <v>6023</v>
      </c>
      <c r="J471" s="302">
        <f>TabIPW[[#This Row],[liczba mieszkańców w wieku 20-64]]/$K$1*$J$2</f>
        <v>1.4187771267692956E-5</v>
      </c>
      <c r="K471" s="27">
        <v>3518</v>
      </c>
      <c r="L471" s="302">
        <f>TabIPW[[#This Row],[iloczyn liczby mieszkańców i relacji przeciętnego miesięcznego wynagrodzenia brutto 
w danym powiecie do średniej krajowej]]/$M$1*$L$2</f>
        <v>5.5253570714957512E-5</v>
      </c>
      <c r="M471" s="27">
        <v>5023.1819999999998</v>
      </c>
      <c r="N471" s="302">
        <f>TabIPW[[#This Row],[liczba oddziałów w szkołach podstawowych]]/$O$1*$N$2</f>
        <v>4.8151460942158622E-5</v>
      </c>
      <c r="O471" s="27">
        <v>38</v>
      </c>
      <c r="P47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3.5614792721699238E-5</v>
      </c>
      <c r="Q471" s="27">
        <v>181</v>
      </c>
      <c r="R471" s="302">
        <f>TabIPW[[#This Row],[liczba gospodarstw domowych korzystających ze środowiskowej pomocy społecznej ]]/$S$1*$R$2</f>
        <v>3.4997778461328138E-5</v>
      </c>
      <c r="S471" s="27">
        <v>128</v>
      </c>
      <c r="T471" s="302">
        <f>TabIPW[[#This Row],[ilość wody dostarczonej i ścieków bytowych odprowadzonych siecią kanalizacyjną '[dam3']]]/$U$1*$T$2</f>
        <v>2.0208531948444915E-5</v>
      </c>
      <c r="U471" s="27">
        <v>495.2</v>
      </c>
      <c r="V471" s="302">
        <f>TabIPW[[#This Row],[iloczyn liczby mieszkańców i relacji przeciętnego miesięcznego wynagrodzenia brutto 
w danym powiecie do średniej krajowej2]]/$W$1*$V$2</f>
        <v>1.6115624791862609E-5</v>
      </c>
      <c r="W471" s="27">
        <f>TabIPW[[#This Row],[iloczyn liczby mieszkańców i relacji przeciętnego miesięcznego wynagrodzenia brutto 
w danym powiecie do średniej krajowej]]</f>
        <v>5023.1819999999998</v>
      </c>
    </row>
    <row r="472" spans="1:23" x14ac:dyDescent="0.3">
      <c r="A472" s="2" t="s">
        <v>10</v>
      </c>
      <c r="B472" s="2" t="s">
        <v>23</v>
      </c>
      <c r="C472" s="2" t="s">
        <v>113</v>
      </c>
      <c r="D472" s="2" t="s">
        <v>12</v>
      </c>
      <c r="E472" s="2" t="s">
        <v>13</v>
      </c>
      <c r="F472" s="17" t="str">
        <f>+Tabela1[[#This Row],[WK]]&amp;Tabela1[[#This Row],[PK]]&amp;Tabela1[[#This Row],[GK]]</f>
        <v>061601</v>
      </c>
      <c r="G472" s="2" t="s">
        <v>469</v>
      </c>
      <c r="H472" s="302">
        <f>TabIPW[[#This Row],[liczba mieszkańców ]]/$I$1*$H$2</f>
        <v>4.3505880427338894E-5</v>
      </c>
      <c r="I472" s="27">
        <v>13669</v>
      </c>
      <c r="J472" s="302">
        <f>TabIPW[[#This Row],[liczba mieszkańców w wieku 20-64]]/$K$1*$J$2</f>
        <v>3.0202449978326478E-5</v>
      </c>
      <c r="K472" s="27">
        <v>7489</v>
      </c>
      <c r="L472" s="302">
        <f>TabIPW[[#This Row],[iloczyn liczby mieszkańców i relacji przeciętnego miesięcznego wynagrodzenia brutto 
w danym powiecie do średniej krajowej]]/$M$1*$L$2</f>
        <v>1.2389260669365943E-4</v>
      </c>
      <c r="M472" s="27">
        <v>11263.256000000001</v>
      </c>
      <c r="N472" s="302">
        <f>TabIPW[[#This Row],[liczba oddziałów w szkołach podstawowych]]/$O$1*$N$2</f>
        <v>1.0517292784734646E-4</v>
      </c>
      <c r="O472" s="27">
        <v>83</v>
      </c>
      <c r="P47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1.0290904195275526E-4</v>
      </c>
      <c r="Q472" s="27">
        <v>523</v>
      </c>
      <c r="R472" s="302">
        <f>TabIPW[[#This Row],[liczba gospodarstw domowych korzystających ze środowiskowej pomocy społecznej ]]/$S$1*$R$2</f>
        <v>6.8355036057281515E-5</v>
      </c>
      <c r="S472" s="27">
        <v>250</v>
      </c>
      <c r="T472" s="302">
        <f>TabIPW[[#This Row],[ilość wody dostarczonej i ścieków bytowych odprowadzonych siecią kanalizacyjną '[dam3']]]/$U$1*$T$2</f>
        <v>4.1037358092399456E-5</v>
      </c>
      <c r="U472" s="27">
        <v>1005.6</v>
      </c>
      <c r="V472" s="302">
        <f>TabIPW[[#This Row],[iloczyn liczby mieszkańców i relacji przeciętnego miesięcznego wynagrodzenia brutto 
w danym powiecie do średniej krajowej2]]/$W$1*$V$2</f>
        <v>3.6135343618984007E-5</v>
      </c>
      <c r="W472" s="27">
        <f>TabIPW[[#This Row],[iloczyn liczby mieszkańców i relacji przeciętnego miesięcznego wynagrodzenia brutto 
w danym powiecie do średniej krajowej]]</f>
        <v>11263.256000000001</v>
      </c>
    </row>
    <row r="473" spans="1:23" x14ac:dyDescent="0.3">
      <c r="A473" s="2" t="s">
        <v>10</v>
      </c>
      <c r="B473" s="2" t="s">
        <v>23</v>
      </c>
      <c r="C473" s="2" t="s">
        <v>113</v>
      </c>
      <c r="D473" s="2" t="s">
        <v>11</v>
      </c>
      <c r="E473" s="2" t="s">
        <v>15</v>
      </c>
      <c r="F473" s="17" t="str">
        <f>+Tabela1[[#This Row],[WK]]&amp;Tabela1[[#This Row],[PK]]&amp;Tabela1[[#This Row],[GK]]</f>
        <v>061602</v>
      </c>
      <c r="G473" s="2" t="s">
        <v>470</v>
      </c>
      <c r="H473" s="302">
        <f>TabIPW[[#This Row],[liczba mieszkańców ]]/$I$1*$H$2</f>
        <v>2.1433067437098552E-5</v>
      </c>
      <c r="I473" s="27">
        <v>6734</v>
      </c>
      <c r="J473" s="302">
        <f>TabIPW[[#This Row],[liczba mieszkańców w wieku 20-64]]/$K$1*$J$2</f>
        <v>1.5385545021673855E-5</v>
      </c>
      <c r="K473" s="27">
        <v>3815</v>
      </c>
      <c r="L473" s="302">
        <f>TabIPW[[#This Row],[iloczyn liczby mieszkańców i relacji przeciętnego miesięcznego wynagrodzenia brutto 
w danym powiecie do średniej krajowej]]/$M$1*$L$2</f>
        <v>6.1035394942944086E-5</v>
      </c>
      <c r="M473" s="27">
        <v>5548.8160000000007</v>
      </c>
      <c r="N473" s="302">
        <f>TabIPW[[#This Row],[liczba oddziałów w szkołach podstawowych]]/$O$1*$N$2</f>
        <v>4.6884317233154453E-5</v>
      </c>
      <c r="O473" s="27">
        <v>37</v>
      </c>
      <c r="P47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6.1981545344393709E-5</v>
      </c>
      <c r="Q473" s="27">
        <v>315</v>
      </c>
      <c r="R473" s="302">
        <f>TabIPW[[#This Row],[liczba gospodarstw domowych korzystających ze środowiskowej pomocy społecznej ]]/$S$1*$R$2</f>
        <v>2.6521753990225228E-5</v>
      </c>
      <c r="S473" s="27">
        <v>97</v>
      </c>
      <c r="T473" s="302">
        <f>TabIPW[[#This Row],[ilość wody dostarczonej i ścieków bytowych odprowadzonych siecią kanalizacyjną '[dam3']]]/$U$1*$T$2</f>
        <v>1.5266582798693951E-5</v>
      </c>
      <c r="U473" s="27">
        <v>374.1</v>
      </c>
      <c r="V473" s="302">
        <f>TabIPW[[#This Row],[iloczyn liczby mieszkańców i relacji przeciętnego miesięcznego wynagrodzenia brutto 
w danym powiecie do średniej krajowej2]]/$W$1*$V$2</f>
        <v>1.7801990191692026E-5</v>
      </c>
      <c r="W473" s="27">
        <f>TabIPW[[#This Row],[iloczyn liczby mieszkańców i relacji przeciętnego miesięcznego wynagrodzenia brutto 
w danym powiecie do średniej krajowej]]</f>
        <v>5548.8160000000007</v>
      </c>
    </row>
    <row r="474" spans="1:23" x14ac:dyDescent="0.3">
      <c r="A474" s="2" t="s">
        <v>10</v>
      </c>
      <c r="B474" s="2" t="s">
        <v>23</v>
      </c>
      <c r="C474" s="2" t="s">
        <v>113</v>
      </c>
      <c r="D474" s="2" t="s">
        <v>16</v>
      </c>
      <c r="E474" s="2" t="s">
        <v>15</v>
      </c>
      <c r="F474" s="17" t="str">
        <f>+Tabela1[[#This Row],[WK]]&amp;Tabela1[[#This Row],[PK]]&amp;Tabela1[[#This Row],[GK]]</f>
        <v>061603</v>
      </c>
      <c r="G474" s="2" t="s">
        <v>471</v>
      </c>
      <c r="H474" s="302">
        <f>TabIPW[[#This Row],[liczba mieszkańców ]]/$I$1*$H$2</f>
        <v>1.2215638969941229E-5</v>
      </c>
      <c r="I474" s="27">
        <v>3838</v>
      </c>
      <c r="J474" s="302">
        <f>TabIPW[[#This Row],[liczba mieszkańców w wieku 20-64]]/$K$1*$J$2</f>
        <v>9.1063068568648933E-6</v>
      </c>
      <c r="K474" s="27">
        <v>2258</v>
      </c>
      <c r="L474" s="302">
        <f>TabIPW[[#This Row],[iloczyn liczby mieszkańców i relacji przeciętnego miesięcznego wynagrodzenia brutto 
w danym powiecie do średniej krajowej]]/$M$1*$L$2</f>
        <v>3.4786730886697263E-5</v>
      </c>
      <c r="M474" s="27">
        <v>3162.5120000000002</v>
      </c>
      <c r="N474" s="302">
        <f>TabIPW[[#This Row],[liczba oddziałów w szkołach podstawowych]]/$O$1*$N$2</f>
        <v>3.5480023852116875E-5</v>
      </c>
      <c r="O474" s="27">
        <v>28</v>
      </c>
      <c r="P47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3.0302088835036921E-5</v>
      </c>
      <c r="Q474" s="27">
        <v>154</v>
      </c>
      <c r="R474" s="302">
        <f>TabIPW[[#This Row],[liczba gospodarstw domowych korzystających ze środowiskowej pomocy społecznej ]]/$S$1*$R$2</f>
        <v>3.4177518028640757E-5</v>
      </c>
      <c r="S474" s="27">
        <v>125</v>
      </c>
      <c r="T474" s="302">
        <f>TabIPW[[#This Row],[ilość wody dostarczonej i ścieków bytowych odprowadzonych siecią kanalizacyjną '[dam3']]]/$U$1*$T$2</f>
        <v>4.5134564489055092E-6</v>
      </c>
      <c r="U474" s="27">
        <v>110.60000000000001</v>
      </c>
      <c r="V474" s="302">
        <f>TabIPW[[#This Row],[iloczyn liczby mieszkańców i relacji przeciętnego miesięcznego wynagrodzenia brutto 
w danym powiecie do średniej krajowej2]]/$W$1*$V$2</f>
        <v>1.0146129841953369E-5</v>
      </c>
      <c r="W474" s="27">
        <f>TabIPW[[#This Row],[iloczyn liczby mieszkańców i relacji przeciętnego miesięcznego wynagrodzenia brutto 
w danym powiecie do średniej krajowej]]</f>
        <v>3162.5120000000002</v>
      </c>
    </row>
    <row r="475" spans="1:23" x14ac:dyDescent="0.3">
      <c r="A475" s="2" t="s">
        <v>10</v>
      </c>
      <c r="B475" s="2" t="s">
        <v>23</v>
      </c>
      <c r="C475" s="2" t="s">
        <v>113</v>
      </c>
      <c r="D475" s="2" t="s">
        <v>18</v>
      </c>
      <c r="E475" s="2" t="s">
        <v>19</v>
      </c>
      <c r="F475" s="17" t="str">
        <f>+Tabela1[[#This Row],[WK]]&amp;Tabela1[[#This Row],[PK]]&amp;Tabela1[[#This Row],[GK]]</f>
        <v>061604</v>
      </c>
      <c r="G475" s="2" t="s">
        <v>472</v>
      </c>
      <c r="H475" s="302">
        <f>TabIPW[[#This Row],[liczba mieszkańców ]]/$I$1*$H$2</f>
        <v>5.99705756830726E-5</v>
      </c>
      <c r="I475" s="27">
        <v>18842</v>
      </c>
      <c r="J475" s="302">
        <f>TabIPW[[#This Row],[liczba mieszkańców w wieku 20-64]]/$K$1*$J$2</f>
        <v>4.3063394427636552E-5</v>
      </c>
      <c r="K475" s="27">
        <v>10678</v>
      </c>
      <c r="L475" s="302">
        <f>TabIPW[[#This Row],[iloczyn liczby mieszkańców i relacji przeciętnego miesięcznego wynagrodzenia brutto 
w danym powiecie do średniej krajowej]]/$M$1*$L$2</f>
        <v>1.7077946413943454E-4</v>
      </c>
      <c r="M475" s="27">
        <v>15525.808000000001</v>
      </c>
      <c r="N475" s="302">
        <f>TabIPW[[#This Row],[liczba oddziałów w szkołach podstawowych]]/$O$1*$N$2</f>
        <v>1.4445438282647587E-4</v>
      </c>
      <c r="O475" s="27">
        <v>114</v>
      </c>
      <c r="P47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1.5032984331148186E-4</v>
      </c>
      <c r="Q475" s="27">
        <v>764</v>
      </c>
      <c r="R475" s="302">
        <f>TabIPW[[#This Row],[liczba gospodarstw domowych korzystających ze środowiskowej pomocy społecznej ]]/$S$1*$R$2</f>
        <v>6.6167674903448508E-5</v>
      </c>
      <c r="S475" s="27">
        <v>242</v>
      </c>
      <c r="T475" s="302">
        <f>TabIPW[[#This Row],[ilość wody dostarczonej i ścieków bytowych odprowadzonych siecią kanalizacyjną '[dam3']]]/$U$1*$T$2</f>
        <v>3.8654122499125657E-5</v>
      </c>
      <c r="U475" s="27">
        <v>947.2</v>
      </c>
      <c r="V475" s="302">
        <f>TabIPW[[#This Row],[iloczyn liczby mieszkańców i relacji przeciętnego miesięcznego wynagrodzenia brutto 
w danym powiecie do średniej krajowej2]]/$W$1*$V$2</f>
        <v>4.9810677040668421E-5</v>
      </c>
      <c r="W475" s="27">
        <f>TabIPW[[#This Row],[iloczyn liczby mieszkańców i relacji przeciętnego miesięcznego wynagrodzenia brutto 
w danym powiecie do średniej krajowej]]</f>
        <v>15525.808000000001</v>
      </c>
    </row>
    <row r="476" spans="1:23" x14ac:dyDescent="0.3">
      <c r="A476" s="2" t="s">
        <v>10</v>
      </c>
      <c r="B476" s="2" t="s">
        <v>23</v>
      </c>
      <c r="C476" s="2" t="s">
        <v>113</v>
      </c>
      <c r="D476" s="2" t="s">
        <v>21</v>
      </c>
      <c r="E476" s="2" t="s">
        <v>15</v>
      </c>
      <c r="F476" s="17" t="str">
        <f>+Tabela1[[#This Row],[WK]]&amp;Tabela1[[#This Row],[PK]]&amp;Tabela1[[#This Row],[GK]]</f>
        <v>061605</v>
      </c>
      <c r="G476" s="2" t="s">
        <v>473</v>
      </c>
      <c r="H476" s="302">
        <f>TabIPW[[#This Row],[liczba mieszkańców ]]/$I$1*$H$2</f>
        <v>1.4730061790747267E-5</v>
      </c>
      <c r="I476" s="27">
        <v>4628</v>
      </c>
      <c r="J476" s="302">
        <f>TabIPW[[#This Row],[liczba mieszkańców w wieku 20-64]]/$K$1*$J$2</f>
        <v>1.0634779088375875E-5</v>
      </c>
      <c r="K476" s="27">
        <v>2637</v>
      </c>
      <c r="L476" s="302">
        <f>TabIPW[[#This Row],[iloczyn liczby mieszkańców i relacji przeciętnego miesięcznego wynagrodzenia brutto 
w danym powiecie do średniej krajowej]]/$M$1*$L$2</f>
        <v>4.1947105404803263E-5</v>
      </c>
      <c r="M476" s="27">
        <v>3813.4720000000002</v>
      </c>
      <c r="N476" s="302">
        <f>TabIPW[[#This Row],[liczba oddziałów w szkołach podstawowych]]/$O$1*$N$2</f>
        <v>3.4212880143112706E-5</v>
      </c>
      <c r="O476" s="27">
        <v>27</v>
      </c>
      <c r="P47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3.3843891426145134E-5</v>
      </c>
      <c r="Q476" s="27">
        <v>172</v>
      </c>
      <c r="R476" s="302">
        <f>TabIPW[[#This Row],[liczba gospodarstw domowych korzystających ze środowiskowej pomocy społecznej ]]/$S$1*$R$2</f>
        <v>1.3124166922998051E-5</v>
      </c>
      <c r="S476" s="27">
        <v>48</v>
      </c>
      <c r="T476" s="302">
        <f>TabIPW[[#This Row],[ilość wody dostarczonej i ścieków bytowych odprowadzonych siecią kanalizacyjną '[dam3']]]/$U$1*$T$2</f>
        <v>1.1965148560751311E-5</v>
      </c>
      <c r="U476" s="27">
        <v>293.2</v>
      </c>
      <c r="V476" s="302">
        <f>TabIPW[[#This Row],[iloczyn liczby mieszkańców i relacji przeciętnego miesięcznego wynagrodzenia brutto 
w danym powiecie do średniej krajowej2]]/$W$1*$V$2</f>
        <v>1.2234572409734287E-5</v>
      </c>
      <c r="W476" s="27">
        <f>TabIPW[[#This Row],[iloczyn liczby mieszkańców i relacji przeciętnego miesięcznego wynagrodzenia brutto 
w danym powiecie do średniej krajowej]]</f>
        <v>3813.4720000000002</v>
      </c>
    </row>
    <row r="477" spans="1:23" x14ac:dyDescent="0.3">
      <c r="A477" s="2" t="s">
        <v>10</v>
      </c>
      <c r="B477" s="2" t="s">
        <v>23</v>
      </c>
      <c r="C477" s="2" t="s">
        <v>113</v>
      </c>
      <c r="D477" s="2" t="s">
        <v>23</v>
      </c>
      <c r="E477" s="2" t="s">
        <v>15</v>
      </c>
      <c r="F477" s="17" t="str">
        <f>+Tabela1[[#This Row],[WK]]&amp;Tabela1[[#This Row],[PK]]&amp;Tabela1[[#This Row],[GK]]</f>
        <v>061606</v>
      </c>
      <c r="G477" s="2" t="s">
        <v>474</v>
      </c>
      <c r="H477" s="302">
        <f>TabIPW[[#This Row],[liczba mieszkańców ]]/$I$1*$H$2</f>
        <v>8.6540704427488805E-6</v>
      </c>
      <c r="I477" s="27">
        <v>2719</v>
      </c>
      <c r="J477" s="302">
        <f>TabIPW[[#This Row],[liczba mieszkańców w wieku 20-64]]/$K$1*$J$2</f>
        <v>5.9445067790163212E-6</v>
      </c>
      <c r="K477" s="27">
        <v>1474</v>
      </c>
      <c r="L477" s="302">
        <f>TabIPW[[#This Row],[iloczyn liczby mieszkańców i relacji przeciętnego miesięcznego wynagrodzenia brutto 
w danym powiecie do średniej krajowej]]/$M$1*$L$2</f>
        <v>2.4644377613582557E-5</v>
      </c>
      <c r="M477" s="27">
        <v>2240.4560000000001</v>
      </c>
      <c r="N477" s="302">
        <f>TabIPW[[#This Row],[liczba oddziałów w szkołach podstawowych]]/$O$1*$N$2</f>
        <v>2.0274299344066786E-5</v>
      </c>
      <c r="O477" s="27">
        <v>16</v>
      </c>
      <c r="P47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1.4757510796284213E-5</v>
      </c>
      <c r="Q477" s="27">
        <v>75</v>
      </c>
      <c r="R477" s="302">
        <f>TabIPW[[#This Row],[liczba gospodarstw domowych korzystających ze środowiskowej pomocy społecznej ]]/$S$1*$R$2</f>
        <v>2.2967292115246589E-5</v>
      </c>
      <c r="S477" s="27">
        <v>84</v>
      </c>
      <c r="T477" s="302">
        <f>TabIPW[[#This Row],[ilość wody dostarczonej i ścieków bytowych odprowadzonych siecią kanalizacyjną '[dam3']]]/$U$1*$T$2</f>
        <v>4.2686034769938174E-6</v>
      </c>
      <c r="U477" s="27">
        <v>104.6</v>
      </c>
      <c r="V477" s="302">
        <f>TabIPW[[#This Row],[iloczyn liczby mieszkańców i relacji przeciętnego miesięcznego wynagrodzenia brutto 
w danym powiecie do średniej krajowej2]]/$W$1*$V$2</f>
        <v>7.1879434706282475E-6</v>
      </c>
      <c r="W477" s="27">
        <f>TabIPW[[#This Row],[iloczyn liczby mieszkańców i relacji przeciętnego miesięcznego wynagrodzenia brutto 
w danym powiecie do średniej krajowej]]</f>
        <v>2240.4560000000001</v>
      </c>
    </row>
    <row r="478" spans="1:23" x14ac:dyDescent="0.3">
      <c r="A478" s="2" t="s">
        <v>10</v>
      </c>
      <c r="B478" s="2" t="s">
        <v>23</v>
      </c>
      <c r="C478" s="2" t="s">
        <v>120</v>
      </c>
      <c r="D478" s="2" t="s">
        <v>12</v>
      </c>
      <c r="E478" s="2" t="s">
        <v>13</v>
      </c>
      <c r="F478" s="17" t="str">
        <f>+Tabela1[[#This Row],[WK]]&amp;Tabela1[[#This Row],[PK]]&amp;Tabela1[[#This Row],[GK]]</f>
        <v>061701</v>
      </c>
      <c r="G478" s="2" t="s">
        <v>475</v>
      </c>
      <c r="H478" s="302">
        <f>TabIPW[[#This Row],[liczba mieszkańców ]]/$I$1*$H$2</f>
        <v>1.1526559804492485E-4</v>
      </c>
      <c r="I478" s="27">
        <v>36215</v>
      </c>
      <c r="J478" s="302">
        <f>TabIPW[[#This Row],[liczba mieszkańców w wieku 20-64]]/$K$1*$J$2</f>
        <v>8.2553632134643208E-5</v>
      </c>
      <c r="K478" s="27">
        <v>20470</v>
      </c>
      <c r="L478" s="302">
        <f>TabIPW[[#This Row],[iloczyn liczby mieszkańców i relacji przeciętnego miesięcznego wynagrodzenia brutto 
w danym powiecie do średniej krajowej]]/$M$1*$L$2</f>
        <v>3.6728301592371052E-4</v>
      </c>
      <c r="M478" s="27">
        <v>33390.230000000003</v>
      </c>
      <c r="N478" s="302">
        <f>TabIPW[[#This Row],[liczba oddziałów w szkołach podstawowych]]/$O$1*$N$2</f>
        <v>1.9640727489564702E-4</v>
      </c>
      <c r="O478" s="27">
        <v>155</v>
      </c>
      <c r="P47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2.9396961506198153E-4</v>
      </c>
      <c r="Q478" s="27">
        <v>1494</v>
      </c>
      <c r="R478" s="302">
        <f>TabIPW[[#This Row],[liczba gospodarstw domowych korzystających ze środowiskowej pomocy społecznej ]]/$S$1*$R$2</f>
        <v>1.3807717283570868E-4</v>
      </c>
      <c r="S478" s="27">
        <v>505</v>
      </c>
      <c r="T478" s="302">
        <f>TabIPW[[#This Row],[ilość wody dostarczonej i ścieków bytowych odprowadzonych siecią kanalizacyjną '[dam3']]]/$U$1*$T$2</f>
        <v>1.1259972001645639E-4</v>
      </c>
      <c r="U478" s="27">
        <v>2759.2</v>
      </c>
      <c r="V478" s="302">
        <f>TabIPW[[#This Row],[iloczyn liczby mieszkańców i relacji przeciętnego miesięcznego wynagrodzenia brutto 
w danym powiecie do średniej krajowej2]]/$W$1*$V$2</f>
        <v>1.0712421297774892E-4</v>
      </c>
      <c r="W478" s="27">
        <f>TabIPW[[#This Row],[iloczyn liczby mieszkańców i relacji przeciętnego miesięcznego wynagrodzenia brutto 
w danym powiecie do średniej krajowej]]</f>
        <v>33390.230000000003</v>
      </c>
    </row>
    <row r="479" spans="1:23" x14ac:dyDescent="0.3">
      <c r="A479" s="2" t="s">
        <v>10</v>
      </c>
      <c r="B479" s="2" t="s">
        <v>23</v>
      </c>
      <c r="C479" s="2" t="s">
        <v>120</v>
      </c>
      <c r="D479" s="2" t="s">
        <v>11</v>
      </c>
      <c r="E479" s="2" t="s">
        <v>15</v>
      </c>
      <c r="F479" s="17" t="str">
        <f>+Tabela1[[#This Row],[WK]]&amp;Tabela1[[#This Row],[PK]]&amp;Tabela1[[#This Row],[GK]]</f>
        <v>061702</v>
      </c>
      <c r="G479" s="2" t="s">
        <v>476</v>
      </c>
      <c r="H479" s="302">
        <f>TabIPW[[#This Row],[liczba mieszkańców ]]/$I$1*$H$2</f>
        <v>3.4765874014764991E-5</v>
      </c>
      <c r="I479" s="27">
        <v>10923</v>
      </c>
      <c r="J479" s="302">
        <f>TabIPW[[#This Row],[liczba mieszkańców w wieku 20-64]]/$K$1*$J$2</f>
        <v>2.6718017239472949E-5</v>
      </c>
      <c r="K479" s="27">
        <v>6625</v>
      </c>
      <c r="L479" s="302">
        <f>TabIPW[[#This Row],[iloczyn liczby mieszkańców i relacji przeciętnego miesięcznego wynagrodzenia brutto 
w danym powiecie do średniej krajowej]]/$M$1*$L$2</f>
        <v>1.1077819640852379E-4</v>
      </c>
      <c r="M479" s="27">
        <v>10071.005999999999</v>
      </c>
      <c r="N479" s="302">
        <f>TabIPW[[#This Row],[liczba oddziałów w szkołach podstawowych]]/$O$1*$N$2</f>
        <v>5.4487179487179488E-5</v>
      </c>
      <c r="O479" s="27">
        <v>43</v>
      </c>
      <c r="P47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4.8601402222429345E-5</v>
      </c>
      <c r="Q479" s="27">
        <v>247</v>
      </c>
      <c r="R479" s="302">
        <f>TabIPW[[#This Row],[liczba gospodarstw domowych korzystających ze środowiskowej pomocy społecznej ]]/$S$1*$R$2</f>
        <v>3.1990156874807751E-5</v>
      </c>
      <c r="S479" s="27">
        <v>117</v>
      </c>
      <c r="T479" s="302">
        <f>TabIPW[[#This Row],[ilość wody dostarczonej i ścieków bytowych odprowadzonych siecią kanalizacyjną '[dam3']]]/$U$1*$T$2</f>
        <v>1.5768531391112915E-5</v>
      </c>
      <c r="U479" s="27">
        <v>386.4</v>
      </c>
      <c r="V479" s="302">
        <f>TabIPW[[#This Row],[iloczyn liczby mieszkańców i relacji przeciętnego miesięcznego wynagrodzenia brutto 
w danym powiecie do średniej krajowej2]]/$W$1*$V$2</f>
        <v>3.2310307285819444E-5</v>
      </c>
      <c r="W479" s="27">
        <f>TabIPW[[#This Row],[iloczyn liczby mieszkańców i relacji przeciętnego miesięcznego wynagrodzenia brutto 
w danym powiecie do średniej krajowej]]</f>
        <v>10071.005999999999</v>
      </c>
    </row>
    <row r="480" spans="1:23" x14ac:dyDescent="0.3">
      <c r="A480" s="2" t="s">
        <v>10</v>
      </c>
      <c r="B480" s="2" t="s">
        <v>23</v>
      </c>
      <c r="C480" s="2" t="s">
        <v>120</v>
      </c>
      <c r="D480" s="2" t="s">
        <v>16</v>
      </c>
      <c r="E480" s="2" t="s">
        <v>19</v>
      </c>
      <c r="F480" s="17" t="str">
        <f>+Tabela1[[#This Row],[WK]]&amp;Tabela1[[#This Row],[PK]]&amp;Tabela1[[#This Row],[GK]]</f>
        <v>061703</v>
      </c>
      <c r="G480" s="2" t="s">
        <v>477</v>
      </c>
      <c r="H480" s="302">
        <f>TabIPW[[#This Row],[liczba mieszkańców ]]/$I$1*$H$2</f>
        <v>3.1850416668108878E-5</v>
      </c>
      <c r="I480" s="27">
        <v>10007</v>
      </c>
      <c r="J480" s="302">
        <f>TabIPW[[#This Row],[liczba mieszkańców w wieku 20-64]]/$K$1*$J$2</f>
        <v>2.3773994207802722E-5</v>
      </c>
      <c r="K480" s="27">
        <v>5895</v>
      </c>
      <c r="L480" s="302">
        <f>TabIPW[[#This Row],[iloczyn liczby mieszkańców i relacji przeciętnego miesięcznego wynagrodzenia brutto 
w danym powiecie do średniej krajowej]]/$M$1*$L$2</f>
        <v>1.0148836505173466E-4</v>
      </c>
      <c r="M480" s="27">
        <v>9226.4539999999997</v>
      </c>
      <c r="N480" s="302">
        <f>TabIPW[[#This Row],[liczba oddziałów w szkołach podstawowych]]/$O$1*$N$2</f>
        <v>5.7021466905187834E-5</v>
      </c>
      <c r="O480" s="27">
        <v>45</v>
      </c>
      <c r="P48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7.0442518200929975E-5</v>
      </c>
      <c r="Q480" s="27">
        <v>358</v>
      </c>
      <c r="R480" s="302">
        <f>TabIPW[[#This Row],[liczba gospodarstw domowych korzystających ze środowiskowej pomocy społecznej ]]/$S$1*$R$2</f>
        <v>2.570149355753785E-5</v>
      </c>
      <c r="S480" s="27">
        <v>94</v>
      </c>
      <c r="T480" s="302">
        <f>TabIPW[[#This Row],[ilość wody dostarczonej i ścieków bytowych odprowadzonych siecią kanalizacyjną '[dam3']]]/$U$1*$T$2</f>
        <v>1.8474156730737105E-5</v>
      </c>
      <c r="U480" s="27">
        <v>452.70000000000005</v>
      </c>
      <c r="V480" s="302">
        <f>TabIPW[[#This Row],[iloczyn liczby mieszkańców i relacji przeciętnego miesięcznego wynagrodzenia brutto 
w danym powiecie do średniej krajowej2]]/$W$1*$V$2</f>
        <v>2.9600773140089281E-5</v>
      </c>
      <c r="W480" s="27">
        <f>TabIPW[[#This Row],[iloczyn liczby mieszkańców i relacji przeciętnego miesięcznego wynagrodzenia brutto 
w danym powiecie do średniej krajowej]]</f>
        <v>9226.4539999999997</v>
      </c>
    </row>
    <row r="481" spans="1:23" x14ac:dyDescent="0.3">
      <c r="A481" s="2" t="s">
        <v>10</v>
      </c>
      <c r="B481" s="2" t="s">
        <v>23</v>
      </c>
      <c r="C481" s="2" t="s">
        <v>120</v>
      </c>
      <c r="D481" s="2" t="s">
        <v>18</v>
      </c>
      <c r="E481" s="2" t="s">
        <v>15</v>
      </c>
      <c r="F481" s="17" t="str">
        <f>+Tabela1[[#This Row],[WK]]&amp;Tabela1[[#This Row],[PK]]&amp;Tabela1[[#This Row],[GK]]</f>
        <v>061704</v>
      </c>
      <c r="G481" s="2" t="s">
        <v>478</v>
      </c>
      <c r="H481" s="302">
        <f>TabIPW[[#This Row],[liczba mieszkańców ]]/$I$1*$H$2</f>
        <v>1.0019497518857475E-5</v>
      </c>
      <c r="I481" s="27">
        <v>3148</v>
      </c>
      <c r="J481" s="302">
        <f>TabIPW[[#This Row],[liczba mieszkańców w wieku 20-64]]/$K$1*$J$2</f>
        <v>7.1059843586341647E-6</v>
      </c>
      <c r="K481" s="27">
        <v>1762</v>
      </c>
      <c r="L481" s="302">
        <f>TabIPW[[#This Row],[iloczyn liczby mieszkańców i relacji przeciętnego miesięcznego wynagrodzenia brutto 
w danym powiecie do średniej krajowej]]/$M$1*$L$2</f>
        <v>3.1926188985995871E-5</v>
      </c>
      <c r="M481" s="27">
        <v>2902.4560000000001</v>
      </c>
      <c r="N481" s="302">
        <f>TabIPW[[#This Row],[liczba oddziałów w szkołach podstawowych]]/$O$1*$N$2</f>
        <v>1.1404293381037567E-5</v>
      </c>
      <c r="O481" s="27">
        <v>9</v>
      </c>
      <c r="P48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1.5347811228135584E-5</v>
      </c>
      <c r="Q481" s="27">
        <v>78</v>
      </c>
      <c r="R481" s="302">
        <f>TabIPW[[#This Row],[liczba gospodarstw domowych korzystających ze środowiskowej pomocy społecznej ]]/$S$1*$R$2</f>
        <v>9.2962849037902862E-6</v>
      </c>
      <c r="S481" s="27">
        <v>34</v>
      </c>
      <c r="T481" s="302">
        <f>TabIPW[[#This Row],[ilość wody dostarczonej i ścieków bytowych odprowadzonych siecią kanalizacyjną '[dam3']]]/$U$1*$T$2</f>
        <v>4.8644123753122664E-6</v>
      </c>
      <c r="U481" s="27">
        <v>119.2</v>
      </c>
      <c r="V481" s="302">
        <f>TabIPW[[#This Row],[iloczyn liczby mieszkańców i relacji przeciętnego miesięcznego wynagrodzenia brutto 
w danym powiecie do średniej krajowej2]]/$W$1*$V$2</f>
        <v>9.3118051209154642E-6</v>
      </c>
      <c r="W481" s="27">
        <f>TabIPW[[#This Row],[iloczyn liczby mieszkańców i relacji przeciętnego miesięcznego wynagrodzenia brutto 
w danym powiecie do średniej krajowej]]</f>
        <v>2902.4560000000001</v>
      </c>
    </row>
    <row r="482" spans="1:23" x14ac:dyDescent="0.3">
      <c r="A482" s="2" t="s">
        <v>10</v>
      </c>
      <c r="B482" s="2" t="s">
        <v>23</v>
      </c>
      <c r="C482" s="2" t="s">
        <v>120</v>
      </c>
      <c r="D482" s="2" t="s">
        <v>21</v>
      </c>
      <c r="E482" s="2" t="s">
        <v>15</v>
      </c>
      <c r="F482" s="17" t="str">
        <f>+Tabela1[[#This Row],[WK]]&amp;Tabela1[[#This Row],[PK]]&amp;Tabela1[[#This Row],[GK]]</f>
        <v>061705</v>
      </c>
      <c r="G482" s="2" t="s">
        <v>479</v>
      </c>
      <c r="H482" s="302">
        <f>TabIPW[[#This Row],[liczba mieszkańców ]]/$I$1*$H$2</f>
        <v>2.6458730265013401E-5</v>
      </c>
      <c r="I482" s="27">
        <v>8313</v>
      </c>
      <c r="J482" s="302">
        <f>TabIPW[[#This Row],[liczba mieszkańców w wieku 20-64]]/$K$1*$J$2</f>
        <v>2.0285528560686633E-5</v>
      </c>
      <c r="K482" s="27">
        <v>5030</v>
      </c>
      <c r="L482" s="302">
        <f>TabIPW[[#This Row],[iloczyn liczby mieszkańców i relacji przeciętnego miesięcznego wynagrodzenia brutto 
w danym powiecie do średniej krajowej]]/$M$1*$L$2</f>
        <v>8.4308262084048182E-5</v>
      </c>
      <c r="M482" s="27">
        <v>7664.5859999999993</v>
      </c>
      <c r="N482" s="302">
        <f>TabIPW[[#This Row],[liczba oddziałów w szkołach podstawowych]]/$O$1*$N$2</f>
        <v>5.7021466905187834E-5</v>
      </c>
      <c r="O482" s="27">
        <v>45</v>
      </c>
      <c r="P48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4.7420801358726606E-5</v>
      </c>
      <c r="Q482" s="27">
        <v>241</v>
      </c>
      <c r="R482" s="302">
        <f>TabIPW[[#This Row],[liczba gospodarstw domowych korzystających ze środowiskowej pomocy społecznej ]]/$S$1*$R$2</f>
        <v>2.4607812980621347E-5</v>
      </c>
      <c r="S482" s="27">
        <v>90</v>
      </c>
      <c r="T482" s="302">
        <f>TabIPW[[#This Row],[ilość wody dostarczonej i ścieków bytowych odprowadzonych siecią kanalizacyjną '[dam3']]]/$U$1*$T$2</f>
        <v>1.4625884188858355E-5</v>
      </c>
      <c r="U482" s="27">
        <v>358.4</v>
      </c>
      <c r="V482" s="302">
        <f>TabIPW[[#This Row],[iloczyn liczby mieszkańców i relacji przeciętnego miesięcznego wynagrodzenia brutto 
w danym powiecie do średniej krajowej2]]/$W$1*$V$2</f>
        <v>2.458990977451406E-5</v>
      </c>
      <c r="W482" s="27">
        <f>TabIPW[[#This Row],[iloczyn liczby mieszkańców i relacji przeciętnego miesięcznego wynagrodzenia brutto 
w danym powiecie do średniej krajowej]]</f>
        <v>7664.5859999999993</v>
      </c>
    </row>
    <row r="483" spans="1:23" x14ac:dyDescent="0.3">
      <c r="A483" s="2" t="s">
        <v>10</v>
      </c>
      <c r="B483" s="2" t="s">
        <v>23</v>
      </c>
      <c r="C483" s="2" t="s">
        <v>126</v>
      </c>
      <c r="D483" s="2" t="s">
        <v>12</v>
      </c>
      <c r="E483" s="2" t="s">
        <v>13</v>
      </c>
      <c r="F483" s="17" t="str">
        <f>+Tabela1[[#This Row],[WK]]&amp;Tabela1[[#This Row],[PK]]&amp;Tabela1[[#This Row],[GK]]</f>
        <v>061801</v>
      </c>
      <c r="G483" s="2" t="s">
        <v>480</v>
      </c>
      <c r="H483" s="302">
        <f>TabIPW[[#This Row],[liczba mieszkańców ]]/$I$1*$H$2</f>
        <v>5.5037214452377211E-5</v>
      </c>
      <c r="I483" s="27">
        <v>17292</v>
      </c>
      <c r="J483" s="302">
        <f>TabIPW[[#This Row],[liczba mieszkańców w wieku 20-64]]/$K$1*$J$2</f>
        <v>3.9357151734342114E-5</v>
      </c>
      <c r="K483" s="27">
        <v>9759</v>
      </c>
      <c r="L483" s="302">
        <f>TabIPW[[#This Row],[iloczyn liczby mieszkańców i relacji przeciętnego miesięcznego wynagrodzenia brutto 
w danym powiecie do średniej krajowej]]/$M$1*$L$2</f>
        <v>1.5026358758141867E-4</v>
      </c>
      <c r="M483" s="27">
        <v>13660.68</v>
      </c>
      <c r="N483" s="302">
        <f>TabIPW[[#This Row],[liczba oddziałów w szkołach podstawowych]]/$O$1*$N$2</f>
        <v>1.3558437686344665E-4</v>
      </c>
      <c r="O483" s="27">
        <v>107</v>
      </c>
      <c r="P48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1.6921945713072565E-4</v>
      </c>
      <c r="Q483" s="27">
        <v>860</v>
      </c>
      <c r="R483" s="302">
        <f>TabIPW[[#This Row],[liczba gospodarstw domowych korzystających ze środowiskowej pomocy społecznej ]]/$S$1*$R$2</f>
        <v>7.1362657643801909E-5</v>
      </c>
      <c r="S483" s="27">
        <v>261</v>
      </c>
      <c r="T483" s="302">
        <f>TabIPW[[#This Row],[ilość wody dostarczonej i ścieków bytowych odprowadzonych siecią kanalizacyjną '[dam3']]]/$U$1*$T$2</f>
        <v>6.6110302416156626E-5</v>
      </c>
      <c r="U483" s="27">
        <v>1620</v>
      </c>
      <c r="V483" s="302">
        <f>TabIPW[[#This Row],[iloczyn liczby mieszkańców i relacji przeciętnego miesięcznego wynagrodzenia brutto 
w danym powiecie do średniej krajowej2]]/$W$1*$V$2</f>
        <v>4.3826879711247116E-5</v>
      </c>
      <c r="W483" s="27">
        <f>TabIPW[[#This Row],[iloczyn liczby mieszkańców i relacji przeciętnego miesięcznego wynagrodzenia brutto 
w danym powiecie do średniej krajowej]]</f>
        <v>13660.68</v>
      </c>
    </row>
    <row r="484" spans="1:23" x14ac:dyDescent="0.3">
      <c r="A484" s="2" t="s">
        <v>10</v>
      </c>
      <c r="B484" s="2" t="s">
        <v>23</v>
      </c>
      <c r="C484" s="2" t="s">
        <v>126</v>
      </c>
      <c r="D484" s="2" t="s">
        <v>11</v>
      </c>
      <c r="E484" s="2" t="s">
        <v>15</v>
      </c>
      <c r="F484" s="17" t="str">
        <f>+Tabela1[[#This Row],[WK]]&amp;Tabela1[[#This Row],[PK]]&amp;Tabela1[[#This Row],[GK]]</f>
        <v>061802</v>
      </c>
      <c r="G484" s="2" t="s">
        <v>481</v>
      </c>
      <c r="H484" s="302">
        <f>TabIPW[[#This Row],[liczba mieszkańców ]]/$I$1*$H$2</f>
        <v>9.7234958450157508E-6</v>
      </c>
      <c r="I484" s="27">
        <v>3055</v>
      </c>
      <c r="J484" s="302">
        <f>TabIPW[[#This Row],[liczba mieszkańców w wieku 20-64]]/$K$1*$J$2</f>
        <v>7.3479588543878808E-6</v>
      </c>
      <c r="K484" s="27">
        <v>1822</v>
      </c>
      <c r="L484" s="302">
        <f>TabIPW[[#This Row],[iloczyn liczby mieszkańców i relacji przeciętnego miesięcznego wynagrodzenia brutto 
w danym powiecie do średniej krajowej]]/$M$1*$L$2</f>
        <v>2.6547262321376011E-5</v>
      </c>
      <c r="M484" s="27">
        <v>2413.4499999999998</v>
      </c>
      <c r="N484" s="302">
        <f>TabIPW[[#This Row],[liczba oddziałów w szkołach podstawowych]]/$O$1*$N$2</f>
        <v>1.7740011926058437E-5</v>
      </c>
      <c r="O484" s="27">
        <v>14</v>
      </c>
      <c r="P48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1.593811165998695E-5</v>
      </c>
      <c r="Q484" s="27">
        <v>81</v>
      </c>
      <c r="R484" s="302">
        <f>TabIPW[[#This Row],[liczba gospodarstw domowych korzystających ze środowiskowej pomocy społecznej ]]/$S$1*$R$2</f>
        <v>1.175706620185242E-5</v>
      </c>
      <c r="S484" s="27">
        <v>43</v>
      </c>
      <c r="T484" s="302">
        <f>TabIPW[[#This Row],[ilość wody dostarczonej i ścieków bytowych odprowadzonych siecią kanalizacyjną '[dam3']]]/$U$1*$T$2</f>
        <v>2.8076474112540592E-6</v>
      </c>
      <c r="U484" s="27">
        <v>68.8</v>
      </c>
      <c r="V484" s="302">
        <f>TabIPW[[#This Row],[iloczyn liczby mieszkańców i relacji przeciętnego miesięcznego wynagrodzenia brutto 
w danym powiecie do średniej krajowej2]]/$W$1*$V$2</f>
        <v>7.7429515104013385E-6</v>
      </c>
      <c r="W484" s="27">
        <f>TabIPW[[#This Row],[iloczyn liczby mieszkańców i relacji przeciętnego miesięcznego wynagrodzenia brutto 
w danym powiecie do średniej krajowej]]</f>
        <v>2413.4499999999998</v>
      </c>
    </row>
    <row r="485" spans="1:23" x14ac:dyDescent="0.3">
      <c r="A485" s="2" t="s">
        <v>10</v>
      </c>
      <c r="B485" s="2" t="s">
        <v>23</v>
      </c>
      <c r="C485" s="2" t="s">
        <v>126</v>
      </c>
      <c r="D485" s="2" t="s">
        <v>16</v>
      </c>
      <c r="E485" s="2" t="s">
        <v>15</v>
      </c>
      <c r="F485" s="17" t="str">
        <f>+Tabela1[[#This Row],[WK]]&amp;Tabela1[[#This Row],[PK]]&amp;Tabela1[[#This Row],[GK]]</f>
        <v>061803</v>
      </c>
      <c r="G485" s="2" t="s">
        <v>482</v>
      </c>
      <c r="H485" s="302">
        <f>TabIPW[[#This Row],[liczba mieszkańców ]]/$I$1*$H$2</f>
        <v>9.7903349326574324E-6</v>
      </c>
      <c r="I485" s="27">
        <v>3076</v>
      </c>
      <c r="J485" s="302">
        <f>TabIPW[[#This Row],[liczba mieszkańców w wieku 20-64]]/$K$1*$J$2</f>
        <v>7.2350374230361464E-6</v>
      </c>
      <c r="K485" s="27">
        <v>1794</v>
      </c>
      <c r="L485" s="302">
        <f>TabIPW[[#This Row],[iloczyn liczby mieszkańców i relacji przeciętnego miesięcznego wynagrodzenia brutto 
w danym powiecie do średniej krajowej]]/$M$1*$L$2</f>
        <v>2.6729747594288912E-5</v>
      </c>
      <c r="M485" s="27">
        <v>2430.04</v>
      </c>
      <c r="N485" s="302">
        <f>TabIPW[[#This Row],[liczba oddziałów w szkołach podstawowych]]/$O$1*$N$2</f>
        <v>1.3938580799045916E-5</v>
      </c>
      <c r="O485" s="27">
        <v>11</v>
      </c>
      <c r="P48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1.2593075879495862E-5</v>
      </c>
      <c r="Q485" s="27">
        <v>64</v>
      </c>
      <c r="R485" s="302">
        <f>TabIPW[[#This Row],[liczba gospodarstw domowych korzystających ze środowiskowej pomocy społecznej ]]/$S$1*$R$2</f>
        <v>1.2850746778768925E-5</v>
      </c>
      <c r="S485" s="27">
        <v>47</v>
      </c>
      <c r="T485" s="302">
        <f>TabIPW[[#This Row],[ilość wody dostarczonej i ścieków bytowych odprowadzonych siecią kanalizacyjną '[dam3']]]/$U$1*$T$2</f>
        <v>3.5503680927195229E-6</v>
      </c>
      <c r="U485" s="27">
        <v>87</v>
      </c>
      <c r="V485" s="302">
        <f>TabIPW[[#This Row],[iloczyn liczby mieszkańców i relacji przeciętnego miesięcznego wynagrodzenia brutto 
w danym powiecie do średniej krajowej2]]/$W$1*$V$2</f>
        <v>7.7961763816676006E-6</v>
      </c>
      <c r="W485" s="27">
        <f>TabIPW[[#This Row],[iloczyn liczby mieszkańców i relacji przeciętnego miesięcznego wynagrodzenia brutto 
w danym powiecie do średniej krajowej]]</f>
        <v>2430.04</v>
      </c>
    </row>
    <row r="486" spans="1:23" x14ac:dyDescent="0.3">
      <c r="A486" s="2" t="s">
        <v>10</v>
      </c>
      <c r="B486" s="2" t="s">
        <v>23</v>
      </c>
      <c r="C486" s="2" t="s">
        <v>126</v>
      </c>
      <c r="D486" s="2" t="s">
        <v>18</v>
      </c>
      <c r="E486" s="2" t="s">
        <v>15</v>
      </c>
      <c r="F486" s="17" t="str">
        <f>+Tabela1[[#This Row],[WK]]&amp;Tabela1[[#This Row],[PK]]&amp;Tabela1[[#This Row],[GK]]</f>
        <v>061804</v>
      </c>
      <c r="G486" s="2" t="s">
        <v>483</v>
      </c>
      <c r="H486" s="302">
        <f>TabIPW[[#This Row],[liczba mieszkańców ]]/$I$1*$H$2</f>
        <v>9.2206112808545441E-6</v>
      </c>
      <c r="I486" s="27">
        <v>2897</v>
      </c>
      <c r="J486" s="302">
        <f>TabIPW[[#This Row],[liczba mieszkańców w wieku 20-64]]/$K$1*$J$2</f>
        <v>6.6825289910651586E-6</v>
      </c>
      <c r="K486" s="27">
        <v>1657</v>
      </c>
      <c r="L486" s="302">
        <f>TabIPW[[#This Row],[iloczyn liczby mieszkańców i relacji przeciętnego miesięcznego wynagrodzenia brutto 
w danym powiecie do średniej krajowej]]/$M$1*$L$2</f>
        <v>2.5174277887078992E-5</v>
      </c>
      <c r="M486" s="27">
        <v>2288.63</v>
      </c>
      <c r="N486" s="302">
        <f>TabIPW[[#This Row],[liczba oddziałów w szkołach podstawowych]]/$O$1*$N$2</f>
        <v>1.9007155635062614E-5</v>
      </c>
      <c r="O486" s="27">
        <v>15</v>
      </c>
      <c r="P48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1.6134878470604075E-5</v>
      </c>
      <c r="Q486" s="27">
        <v>82</v>
      </c>
      <c r="R486" s="302">
        <f>TabIPW[[#This Row],[liczba gospodarstw domowych korzystających ze środowiskowej pomocy społecznej ]]/$S$1*$R$2</f>
        <v>1.394442735568543E-5</v>
      </c>
      <c r="S486" s="27">
        <v>51</v>
      </c>
      <c r="T486" s="302">
        <f>TabIPW[[#This Row],[ilość wody dostarczonej i ścieków bytowych odprowadzonych siecią kanalizacyjną '[dam3']]]/$U$1*$T$2</f>
        <v>4.1747431710943358E-6</v>
      </c>
      <c r="U486" s="27">
        <v>102.3</v>
      </c>
      <c r="V486" s="302">
        <f>TabIPW[[#This Row],[iloczyn liczby mieszkańców i relacji przeciętnego miesięcznego wynagrodzenia brutto 
w danym powiecie do średniej krajowej2]]/$W$1*$V$2</f>
        <v>7.3424977170647062E-6</v>
      </c>
      <c r="W486" s="27">
        <f>TabIPW[[#This Row],[iloczyn liczby mieszkańców i relacji przeciętnego miesięcznego wynagrodzenia brutto 
w danym powiecie do średniej krajowej]]</f>
        <v>2288.63</v>
      </c>
    </row>
    <row r="487" spans="1:23" x14ac:dyDescent="0.3">
      <c r="A487" s="2" t="s">
        <v>10</v>
      </c>
      <c r="B487" s="2" t="s">
        <v>23</v>
      </c>
      <c r="C487" s="2" t="s">
        <v>126</v>
      </c>
      <c r="D487" s="2" t="s">
        <v>21</v>
      </c>
      <c r="E487" s="2" t="s">
        <v>19</v>
      </c>
      <c r="F487" s="17" t="str">
        <f>+Tabela1[[#This Row],[WK]]&amp;Tabela1[[#This Row],[PK]]&amp;Tabela1[[#This Row],[GK]]</f>
        <v>061805</v>
      </c>
      <c r="G487" s="2" t="s">
        <v>484</v>
      </c>
      <c r="H487" s="302">
        <f>TabIPW[[#This Row],[liczba mieszkańców ]]/$I$1*$H$2</f>
        <v>1.6900740732253239E-5</v>
      </c>
      <c r="I487" s="27">
        <v>5310</v>
      </c>
      <c r="J487" s="302">
        <f>TabIPW[[#This Row],[liczba mieszkańców w wieku 20-64]]/$K$1*$J$2</f>
        <v>1.3292465633404202E-5</v>
      </c>
      <c r="K487" s="27">
        <v>3296</v>
      </c>
      <c r="L487" s="302">
        <f>TabIPW[[#This Row],[iloczyn liczby mieszkańców i relacji przeciętnego miesięcznego wynagrodzenia brutto 
w danym powiecie do średniej krajowej]]/$M$1*$L$2</f>
        <v>4.6142704722260765E-5</v>
      </c>
      <c r="M487" s="27">
        <v>4194.8999999999996</v>
      </c>
      <c r="N487" s="302">
        <f>TabIPW[[#This Row],[liczba oddziałów w szkołach podstawowych]]/$O$1*$N$2</f>
        <v>3.1678592725104354E-5</v>
      </c>
      <c r="O487" s="27">
        <v>25</v>
      </c>
      <c r="P48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2.4399084516523233E-5</v>
      </c>
      <c r="Q487" s="27">
        <v>124</v>
      </c>
      <c r="R487" s="302">
        <f>TabIPW[[#This Row],[liczba gospodarstw domowych korzystających ze środowiskowej pomocy społecznej ]]/$S$1*$R$2</f>
        <v>3.554461874978639E-5</v>
      </c>
      <c r="S487" s="27">
        <v>130</v>
      </c>
      <c r="T487" s="302">
        <f>TabIPW[[#This Row],[ilość wody dostarczonej i ścieków bytowych odprowadzonych siecią kanalizacyjną '[dam3']]]/$U$1*$T$2</f>
        <v>6.692647898919561E-6</v>
      </c>
      <c r="U487" s="27">
        <v>164</v>
      </c>
      <c r="V487" s="302">
        <f>TabIPW[[#This Row],[iloczyn liczby mieszkańców i relacji przeciętnego miesięcznego wynagrodzenia brutto 
w danym powiecie do średniej krajowej2]]/$W$1*$V$2</f>
        <v>1.3458288877326057E-5</v>
      </c>
      <c r="W487" s="27">
        <f>TabIPW[[#This Row],[iloczyn liczby mieszkańców i relacji przeciętnego miesięcznego wynagrodzenia brutto 
w danym powiecie do średniej krajowej]]</f>
        <v>4194.8999999999996</v>
      </c>
    </row>
    <row r="488" spans="1:23" x14ac:dyDescent="0.3">
      <c r="A488" s="2" t="s">
        <v>10</v>
      </c>
      <c r="B488" s="2" t="s">
        <v>23</v>
      </c>
      <c r="C488" s="2" t="s">
        <v>126</v>
      </c>
      <c r="D488" s="2" t="s">
        <v>23</v>
      </c>
      <c r="E488" s="2" t="s">
        <v>19</v>
      </c>
      <c r="F488" s="17" t="str">
        <f>+Tabela1[[#This Row],[WK]]&amp;Tabela1[[#This Row],[PK]]&amp;Tabela1[[#This Row],[GK]]</f>
        <v>061806</v>
      </c>
      <c r="G488" s="2" t="s">
        <v>485</v>
      </c>
      <c r="H488" s="302">
        <f>TabIPW[[#This Row],[liczba mieszkańców ]]/$I$1*$H$2</f>
        <v>1.6916654800739352E-5</v>
      </c>
      <c r="I488" s="27">
        <v>5315</v>
      </c>
      <c r="J488" s="302">
        <f>TabIPW[[#This Row],[liczba mieszkańców w wieku 20-64]]/$K$1*$J$2</f>
        <v>1.2393127090852887E-5</v>
      </c>
      <c r="K488" s="27">
        <v>3073</v>
      </c>
      <c r="L488" s="302">
        <f>TabIPW[[#This Row],[iloczyn liczby mieszkańców i relacji przeciętnego miesięcznego wynagrodzenia brutto 
w danym powiecie do średniej krajowej]]/$M$1*$L$2</f>
        <v>4.6186153596763836E-5</v>
      </c>
      <c r="M488" s="27">
        <v>4198.8500000000004</v>
      </c>
      <c r="N488" s="302">
        <f>TabIPW[[#This Row],[liczba oddziałów w szkołach podstawowych]]/$O$1*$N$2</f>
        <v>4.8151460942158622E-5</v>
      </c>
      <c r="O488" s="27">
        <v>38</v>
      </c>
      <c r="P48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3.0105322024419799E-5</v>
      </c>
      <c r="Q488" s="27">
        <v>153</v>
      </c>
      <c r="R488" s="302">
        <f>TabIPW[[#This Row],[liczba gospodarstw domowych korzystających ze środowiskowej pomocy społecznej ]]/$S$1*$R$2</f>
        <v>2.9255955432516489E-5</v>
      </c>
      <c r="S488" s="27">
        <v>107</v>
      </c>
      <c r="T488" s="302">
        <f>TabIPW[[#This Row],[ilość wody dostarczonej i ścieków bytowych odprowadzonych siecią kanalizacyjną '[dam3']]]/$U$1*$T$2</f>
        <v>8.8187878716860805E-6</v>
      </c>
      <c r="U488" s="27">
        <v>216.10000000000002</v>
      </c>
      <c r="V488" s="302">
        <f>TabIPW[[#This Row],[iloczyn liczby mieszkańców i relacji przeciętnego miesięcznego wynagrodzenia brutto 
w danym powiecie do średniej krajowej2]]/$W$1*$V$2</f>
        <v>1.3470961465722787E-5</v>
      </c>
      <c r="W488" s="27">
        <f>TabIPW[[#This Row],[iloczyn liczby mieszkańców i relacji przeciętnego miesięcznego wynagrodzenia brutto 
w danym powiecie do średniej krajowej]]</f>
        <v>4198.8500000000004</v>
      </c>
    </row>
    <row r="489" spans="1:23" x14ac:dyDescent="0.3">
      <c r="A489" s="2" t="s">
        <v>10</v>
      </c>
      <c r="B489" s="2" t="s">
        <v>23</v>
      </c>
      <c r="C489" s="2" t="s">
        <v>126</v>
      </c>
      <c r="D489" s="2" t="s">
        <v>30</v>
      </c>
      <c r="E489" s="2" t="s">
        <v>15</v>
      </c>
      <c r="F489" s="17" t="str">
        <f>+Tabela1[[#This Row],[WK]]&amp;Tabela1[[#This Row],[PK]]&amp;Tabela1[[#This Row],[GK]]</f>
        <v>061807</v>
      </c>
      <c r="G489" s="2" t="s">
        <v>486</v>
      </c>
      <c r="H489" s="302">
        <f>TabIPW[[#This Row],[liczba mieszkańców ]]/$I$1*$H$2</f>
        <v>1.4243091295072173E-5</v>
      </c>
      <c r="I489" s="27">
        <v>4475</v>
      </c>
      <c r="J489" s="302">
        <f>TabIPW[[#This Row],[liczba mieszkańców w wieku 20-64]]/$K$1*$J$2</f>
        <v>1.0449265308298025E-5</v>
      </c>
      <c r="K489" s="27">
        <v>2591</v>
      </c>
      <c r="L489" s="302">
        <f>TabIPW[[#This Row],[iloczyn liczby mieszkańców i relacji przeciętnego miesięcznego wynagrodzenia brutto 
w danym powiecie do średniej krajowej]]/$M$1*$L$2</f>
        <v>3.8886742680248009E-5</v>
      </c>
      <c r="M489" s="27">
        <v>3535.25</v>
      </c>
      <c r="N489" s="302">
        <f>TabIPW[[#This Row],[liczba oddziałów w szkołach podstawowych]]/$O$1*$N$2</f>
        <v>3.0411449016100181E-5</v>
      </c>
      <c r="O489" s="27">
        <v>24</v>
      </c>
      <c r="P48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1.8102546576775302E-5</v>
      </c>
      <c r="Q489" s="27">
        <v>92</v>
      </c>
      <c r="R489" s="302">
        <f>TabIPW[[#This Row],[liczba gospodarstw domowych korzystających ze środowiskowej pomocy społecznej ]]/$S$1*$R$2</f>
        <v>3.0896476297891248E-5</v>
      </c>
      <c r="S489" s="27">
        <v>113</v>
      </c>
      <c r="T489" s="302">
        <f>TabIPW[[#This Row],[ilość wody dostarczonej i ścieków bytowych odprowadzonych siecią kanalizacyjną '[dam3']]]/$U$1*$T$2</f>
        <v>8.120956901737759E-6</v>
      </c>
      <c r="U489" s="27">
        <v>199</v>
      </c>
      <c r="V489" s="302">
        <f>TabIPW[[#This Row],[iloczyn liczby mieszkańców i relacji przeciętnego miesięcznego wynagrodzenia brutto 
w danym powiecie do średniej krajowej2]]/$W$1*$V$2</f>
        <v>1.1341966615072337E-5</v>
      </c>
      <c r="W489" s="27">
        <f>TabIPW[[#This Row],[iloczyn liczby mieszkańców i relacji przeciętnego miesięcznego wynagrodzenia brutto 
w danym powiecie do średniej krajowej]]</f>
        <v>3535.25</v>
      </c>
    </row>
    <row r="490" spans="1:23" x14ac:dyDescent="0.3">
      <c r="A490" s="2" t="s">
        <v>10</v>
      </c>
      <c r="B490" s="2" t="s">
        <v>23</v>
      </c>
      <c r="C490" s="2" t="s">
        <v>126</v>
      </c>
      <c r="D490" s="2" t="s">
        <v>54</v>
      </c>
      <c r="E490" s="2" t="s">
        <v>15</v>
      </c>
      <c r="F490" s="17" t="str">
        <f>+Tabela1[[#This Row],[WK]]&amp;Tabela1[[#This Row],[PK]]&amp;Tabela1[[#This Row],[GK]]</f>
        <v>061808</v>
      </c>
      <c r="G490" s="2" t="s">
        <v>487</v>
      </c>
      <c r="H490" s="302">
        <f>TabIPW[[#This Row],[liczba mieszkańców ]]/$I$1*$H$2</f>
        <v>2.1417153368612435E-5</v>
      </c>
      <c r="I490" s="27">
        <v>6729</v>
      </c>
      <c r="J490" s="302">
        <f>TabIPW[[#This Row],[liczba mieszkańców w wieku 20-64]]/$K$1*$J$2</f>
        <v>1.6470397344303022E-5</v>
      </c>
      <c r="K490" s="27">
        <v>4084</v>
      </c>
      <c r="L490" s="302">
        <f>TabIPW[[#This Row],[iloczyn liczby mieszkańców i relacji przeciętnego miesięcznego wynagrodzenia brutto 
w danym powiecie do średniej krajowej]]/$M$1*$L$2</f>
        <v>5.8473495306232139E-5</v>
      </c>
      <c r="M490" s="27">
        <v>5315.91</v>
      </c>
      <c r="N490" s="302">
        <f>TabIPW[[#This Row],[liczba oddziałów w szkołach podstawowych]]/$O$1*$N$2</f>
        <v>3.9281454979129396E-5</v>
      </c>
      <c r="O490" s="27">
        <v>31</v>
      </c>
      <c r="P49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2.8137653918248568E-5</v>
      </c>
      <c r="Q490" s="27">
        <v>143</v>
      </c>
      <c r="R490" s="302">
        <f>TabIPW[[#This Row],[liczba gospodarstw domowych korzystających ze środowiskowej pomocy społecznej ]]/$S$1*$R$2</f>
        <v>4.5387743942034926E-5</v>
      </c>
      <c r="S490" s="27">
        <v>166</v>
      </c>
      <c r="T490" s="302">
        <f>TabIPW[[#This Row],[ilość wody dostarczonej i ścieków bytowych odprowadzonych siecią kanalizacyjną '[dam3']]]/$U$1*$T$2</f>
        <v>9.3860305899481631E-6</v>
      </c>
      <c r="U490" s="27">
        <v>230</v>
      </c>
      <c r="V490" s="302">
        <f>TabIPW[[#This Row],[iloczyn liczby mieszkańców i relacji przeciętnego miesięcznego wynagrodzenia brutto 
w danym powiecie do średniej krajowej2]]/$W$1*$V$2</f>
        <v>1.7054769464317712E-5</v>
      </c>
      <c r="W490" s="27">
        <f>TabIPW[[#This Row],[iloczyn liczby mieszkańców i relacji przeciętnego miesięcznego wynagrodzenia brutto 
w danym powiecie do średniej krajowej]]</f>
        <v>5315.91</v>
      </c>
    </row>
    <row r="491" spans="1:23" x14ac:dyDescent="0.3">
      <c r="A491" s="2" t="s">
        <v>10</v>
      </c>
      <c r="B491" s="2" t="s">
        <v>23</v>
      </c>
      <c r="C491" s="2" t="s">
        <v>126</v>
      </c>
      <c r="D491" s="2" t="s">
        <v>56</v>
      </c>
      <c r="E491" s="2" t="s">
        <v>15</v>
      </c>
      <c r="F491" s="17" t="str">
        <f>+Tabela1[[#This Row],[WK]]&amp;Tabela1[[#This Row],[PK]]&amp;Tabela1[[#This Row],[GK]]</f>
        <v>061809</v>
      </c>
      <c r="G491" s="2" t="s">
        <v>488</v>
      </c>
      <c r="H491" s="302">
        <f>TabIPW[[#This Row],[liczba mieszkańców ]]/$I$1*$H$2</f>
        <v>1.175413098384392E-5</v>
      </c>
      <c r="I491" s="27">
        <v>3693</v>
      </c>
      <c r="J491" s="302">
        <f>TabIPW[[#This Row],[liczba mieszkańców w wieku 20-64]]/$K$1*$J$2</f>
        <v>9.0377474164013394E-6</v>
      </c>
      <c r="K491" s="27">
        <v>2241</v>
      </c>
      <c r="L491" s="302">
        <f>TabIPW[[#This Row],[iloczyn liczby mieszkańców i relacji przeciętnego miesięcznego wynagrodzenia brutto 
w danym powiecie do średniej krajowej]]/$M$1*$L$2</f>
        <v>3.2091338707967803E-5</v>
      </c>
      <c r="M491" s="27">
        <v>2917.47</v>
      </c>
      <c r="N491" s="302">
        <f>TabIPW[[#This Row],[liczba oddziałów w szkołach podstawowych]]/$O$1*$N$2</f>
        <v>1.6472868217054265E-5</v>
      </c>
      <c r="O491" s="27">
        <v>13</v>
      </c>
      <c r="P49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2.1054048736032146E-5</v>
      </c>
      <c r="Q491" s="27">
        <v>107</v>
      </c>
      <c r="R491" s="302">
        <f>TabIPW[[#This Row],[liczba gospodarstw domowych korzystających ze środowiskowej pomocy społecznej ]]/$S$1*$R$2</f>
        <v>2.1326771249871834E-5</v>
      </c>
      <c r="S491" s="27">
        <v>78</v>
      </c>
      <c r="T491" s="302">
        <f>TabIPW[[#This Row],[ilość wody dostarczonej i ścieków bytowych odprowadzonych siecią kanalizacyjną '[dam3']]]/$U$1*$T$2</f>
        <v>6.6232728902112486E-6</v>
      </c>
      <c r="U491" s="27">
        <v>162.30000000000001</v>
      </c>
      <c r="V491" s="302">
        <f>TabIPW[[#This Row],[iloczyn liczby mieszkańców i relacji przeciętnego miesięcznego wynagrodzenia brutto 
w danym powiecie do średniej krajowej2]]/$W$1*$V$2</f>
        <v>9.3599737898239418E-6</v>
      </c>
      <c r="W491" s="27">
        <f>TabIPW[[#This Row],[iloczyn liczby mieszkańców i relacji przeciętnego miesięcznego wynagrodzenia brutto 
w danym powiecie do średniej krajowej]]</f>
        <v>2917.47</v>
      </c>
    </row>
    <row r="492" spans="1:23" x14ac:dyDescent="0.3">
      <c r="A492" s="2" t="s">
        <v>10</v>
      </c>
      <c r="B492" s="2" t="s">
        <v>23</v>
      </c>
      <c r="C492" s="2" t="s">
        <v>126</v>
      </c>
      <c r="D492" s="2" t="s">
        <v>69</v>
      </c>
      <c r="E492" s="2" t="s">
        <v>15</v>
      </c>
      <c r="F492" s="17" t="str">
        <f>+Tabela1[[#This Row],[WK]]&amp;Tabela1[[#This Row],[PK]]&amp;Tabela1[[#This Row],[GK]]</f>
        <v>061810</v>
      </c>
      <c r="G492" s="2" t="s">
        <v>489</v>
      </c>
      <c r="H492" s="302">
        <f>TabIPW[[#This Row],[liczba mieszkańców ]]/$I$1*$H$2</f>
        <v>1.0789738433585402E-5</v>
      </c>
      <c r="I492" s="27">
        <v>3390</v>
      </c>
      <c r="J492" s="302">
        <f>TabIPW[[#This Row],[liczba mieszkańców w wieku 20-64]]/$K$1*$J$2</f>
        <v>8.1666392316879572E-6</v>
      </c>
      <c r="K492" s="27">
        <v>2025</v>
      </c>
      <c r="L492" s="302">
        <f>TabIPW[[#This Row],[iloczyn liczby mieszkańców i relacji przeciętnego miesięcznego wynagrodzenia brutto 
w danym powiecie do średniej krajowej]]/$M$1*$L$2</f>
        <v>2.9458336913081728E-5</v>
      </c>
      <c r="M492" s="27">
        <v>2678.1</v>
      </c>
      <c r="N492" s="302">
        <f>TabIPW[[#This Row],[liczba oddziałów w szkołach podstawowych]]/$O$1*$N$2</f>
        <v>1.3938580799045916E-5</v>
      </c>
      <c r="O492" s="27">
        <v>11</v>
      </c>
      <c r="P49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1.5347811228135584E-5</v>
      </c>
      <c r="Q492" s="27">
        <v>78</v>
      </c>
      <c r="R492" s="302">
        <f>TabIPW[[#This Row],[liczba gospodarstw domowych korzystających ze środowiskowej pomocy społecznej ]]/$S$1*$R$2</f>
        <v>1.2303906490310674E-5</v>
      </c>
      <c r="S492" s="27">
        <v>45</v>
      </c>
      <c r="T492" s="302">
        <f>TabIPW[[#This Row],[ilość wody dostarczonej i ścieków bytowych odprowadzonych siecią kanalizacyjną '[dam3']]]/$U$1*$T$2</f>
        <v>1.0267501288830251E-5</v>
      </c>
      <c r="U492" s="27">
        <v>251.6</v>
      </c>
      <c r="V492" s="302">
        <f>TabIPW[[#This Row],[iloczyn liczby mieszkańców i relacji przeciętnego miesięcznego wynagrodzenia brutto 
w danym powiecie do średniej krajowej2]]/$W$1*$V$2</f>
        <v>8.5920149329821716E-6</v>
      </c>
      <c r="W492" s="27">
        <f>TabIPW[[#This Row],[iloczyn liczby mieszkańców i relacji przeciętnego miesięcznego wynagrodzenia brutto 
w danym powiecie do średniej krajowej]]</f>
        <v>2678.1</v>
      </c>
    </row>
    <row r="493" spans="1:23" x14ac:dyDescent="0.3">
      <c r="A493" s="2" t="s">
        <v>10</v>
      </c>
      <c r="B493" s="2" t="s">
        <v>23</v>
      </c>
      <c r="C493" s="2" t="s">
        <v>126</v>
      </c>
      <c r="D493" s="2" t="s">
        <v>71</v>
      </c>
      <c r="E493" s="2" t="s">
        <v>15</v>
      </c>
      <c r="F493" s="17" t="str">
        <f>+Tabela1[[#This Row],[WK]]&amp;Tabela1[[#This Row],[PK]]&amp;Tabela1[[#This Row],[GK]]</f>
        <v>061811</v>
      </c>
      <c r="G493" s="2" t="s">
        <v>480</v>
      </c>
      <c r="H493" s="302">
        <f>TabIPW[[#This Row],[liczba mieszkańców ]]/$I$1*$H$2</f>
        <v>3.5026864737937269E-5</v>
      </c>
      <c r="I493" s="27">
        <v>11005</v>
      </c>
      <c r="J493" s="302">
        <f>TabIPW[[#This Row],[liczba mieszkańców w wieku 20-64]]/$K$1*$J$2</f>
        <v>2.7302788937544431E-5</v>
      </c>
      <c r="K493" s="27">
        <v>6770</v>
      </c>
      <c r="L493" s="302">
        <f>TabIPW[[#This Row],[iloczyn liczby mieszkańców i relacji przeciętnego miesięcznego wynagrodzenia brutto 
w danym powiecie do średniej krajowej]]/$M$1*$L$2</f>
        <v>9.5630972781257949E-5</v>
      </c>
      <c r="M493" s="27">
        <v>8693.9500000000007</v>
      </c>
      <c r="N493" s="302">
        <f>TabIPW[[#This Row],[liczba oddziałów w szkołach podstawowych]]/$O$1*$N$2</f>
        <v>7.9830053667262975E-5</v>
      </c>
      <c r="O493" s="27">
        <v>63</v>
      </c>
      <c r="P49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6.0013877238222469E-5</v>
      </c>
      <c r="Q493" s="27">
        <v>305</v>
      </c>
      <c r="R493" s="302">
        <f>TabIPW[[#This Row],[liczba gospodarstw domowych korzystających ze środowiskowej pomocy społecznej ]]/$S$1*$R$2</f>
        <v>4.292696264397279E-5</v>
      </c>
      <c r="S493" s="27">
        <v>157</v>
      </c>
      <c r="T493" s="302">
        <f>TabIPW[[#This Row],[ilość wody dostarczonej i ścieków bytowych odprowadzonych siecią kanalizacyjną '[dam3']]]/$U$1*$T$2</f>
        <v>1.4230038550934456E-5</v>
      </c>
      <c r="U493" s="27">
        <v>348.7</v>
      </c>
      <c r="V493" s="302">
        <f>TabIPW[[#This Row],[iloczyn liczby mieszkańców i relacji przeciętnego miesięcznego wynagrodzenia brutto 
w danym powiecie do średniej krajowej2]]/$W$1*$V$2</f>
        <v>2.7892367061200242E-5</v>
      </c>
      <c r="W493" s="27">
        <f>TabIPW[[#This Row],[iloczyn liczby mieszkańców i relacji przeciętnego miesięcznego wynagrodzenia brutto 
w danym powiecie do średniej krajowej]]</f>
        <v>8693.9500000000007</v>
      </c>
    </row>
    <row r="494" spans="1:23" x14ac:dyDescent="0.3">
      <c r="A494" s="2" t="s">
        <v>10</v>
      </c>
      <c r="B494" s="2" t="s">
        <v>23</v>
      </c>
      <c r="C494" s="2" t="s">
        <v>126</v>
      </c>
      <c r="D494" s="2" t="s">
        <v>72</v>
      </c>
      <c r="E494" s="2" t="s">
        <v>19</v>
      </c>
      <c r="F494" s="17" t="str">
        <f>+Tabela1[[#This Row],[WK]]&amp;Tabela1[[#This Row],[PK]]&amp;Tabela1[[#This Row],[GK]]</f>
        <v>061812</v>
      </c>
      <c r="G494" s="2" t="s">
        <v>490</v>
      </c>
      <c r="H494" s="302">
        <f>TabIPW[[#This Row],[liczba mieszkańców ]]/$I$1*$H$2</f>
        <v>1.5761293428647466E-5</v>
      </c>
      <c r="I494" s="27">
        <v>4952</v>
      </c>
      <c r="J494" s="302">
        <f>TabIPW[[#This Row],[liczba mieszkańców w wieku 20-64]]/$K$1*$J$2</f>
        <v>1.1776092126680908E-5</v>
      </c>
      <c r="K494" s="27">
        <v>2920</v>
      </c>
      <c r="L494" s="302">
        <f>TabIPW[[#This Row],[iloczyn liczby mieszkańców i relacji przeciętnego miesięcznego wynagrodzenia brutto 
w danym powiecie do średniej krajowej]]/$M$1*$L$2</f>
        <v>4.3031765307840926E-5</v>
      </c>
      <c r="M494" s="27">
        <v>3912.08</v>
      </c>
      <c r="N494" s="302">
        <f>TabIPW[[#This Row],[liczba oddziałów w szkołach podstawowych]]/$O$1*$N$2</f>
        <v>3.8014311270125227E-5</v>
      </c>
      <c r="O494" s="27">
        <v>30</v>
      </c>
      <c r="P49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2.5579685380225969E-5</v>
      </c>
      <c r="Q494" s="27">
        <v>130</v>
      </c>
      <c r="R494" s="302">
        <f>TabIPW[[#This Row],[liczba gospodarstw domowych korzystających ze środowiskowej pomocy społecznej ]]/$S$1*$R$2</f>
        <v>1.394442735568543E-5</v>
      </c>
      <c r="S494" s="27">
        <v>51</v>
      </c>
      <c r="T494" s="302">
        <f>TabIPW[[#This Row],[ilość wody dostarczonej i ścieków bytowych odprowadzonych siecią kanalizacyjną '[dam3']]]/$U$1*$T$2</f>
        <v>6.5620596472333255E-6</v>
      </c>
      <c r="U494" s="27">
        <v>160.80000000000001</v>
      </c>
      <c r="V494" s="302">
        <f>TabIPW[[#This Row],[iloczyn liczby mieszkańców i relacji przeciętnego miesięcznego wynagrodzenia brutto 
w danym powiecie do średniej krajowej2]]/$W$1*$V$2</f>
        <v>1.2550931548120272E-5</v>
      </c>
      <c r="W494" s="27">
        <f>TabIPW[[#This Row],[iloczyn liczby mieszkańców i relacji przeciętnego miesięcznego wynagrodzenia brutto 
w danym powiecie do średniej krajowej]]</f>
        <v>3912.08</v>
      </c>
    </row>
    <row r="495" spans="1:23" x14ac:dyDescent="0.3">
      <c r="A495" s="2" t="s">
        <v>10</v>
      </c>
      <c r="B495" s="2" t="s">
        <v>23</v>
      </c>
      <c r="C495" s="2" t="s">
        <v>126</v>
      </c>
      <c r="D495" s="2" t="s">
        <v>74</v>
      </c>
      <c r="E495" s="2" t="s">
        <v>15</v>
      </c>
      <c r="F495" s="17" t="str">
        <f>+Tabela1[[#This Row],[WK]]&amp;Tabela1[[#This Row],[PK]]&amp;Tabela1[[#This Row],[GK]]</f>
        <v>061813</v>
      </c>
      <c r="G495" s="2" t="s">
        <v>491</v>
      </c>
      <c r="H495" s="302">
        <f>TabIPW[[#This Row],[liczba mieszkańców ]]/$I$1*$H$2</f>
        <v>1.2257015548005127E-5</v>
      </c>
      <c r="I495" s="27">
        <v>3851</v>
      </c>
      <c r="J495" s="302">
        <f>TabIPW[[#This Row],[liczba mieszkańców w wieku 20-64]]/$K$1*$J$2</f>
        <v>9.6265520227353865E-6</v>
      </c>
      <c r="K495" s="27">
        <v>2387</v>
      </c>
      <c r="L495" s="302">
        <f>TabIPW[[#This Row],[iloczyn liczby mieszkańców i relacji przeciętnego miesięcznego wynagrodzenia brutto 
w danym powiecie do średniej krajowej]]/$M$1*$L$2</f>
        <v>3.3464323142264822E-5</v>
      </c>
      <c r="M495" s="27">
        <v>3042.29</v>
      </c>
      <c r="N495" s="302">
        <f>TabIPW[[#This Row],[liczba oddziałów w szkołach podstawowych]]/$O$1*$N$2</f>
        <v>2.0274299344066786E-5</v>
      </c>
      <c r="O495" s="27">
        <v>16</v>
      </c>
      <c r="P49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1.515104441751846E-5</v>
      </c>
      <c r="Q495" s="27">
        <v>77</v>
      </c>
      <c r="R495" s="302">
        <f>TabIPW[[#This Row],[liczba gospodarstw domowych korzystających ze środowiskowej pomocy społecznej ]]/$S$1*$R$2</f>
        <v>3.6091459038244642E-5</v>
      </c>
      <c r="S495" s="27">
        <v>132</v>
      </c>
      <c r="T495" s="302">
        <f>TabIPW[[#This Row],[ilość wody dostarczonej i ścieków bytowych odprowadzonych siecią kanalizacyjną '[dam3']]]/$U$1*$T$2</f>
        <v>5.3949271477875968E-6</v>
      </c>
      <c r="U495" s="27">
        <v>132.19999999999999</v>
      </c>
      <c r="V495" s="302">
        <f>TabIPW[[#This Row],[iloczyn liczby mieszkańców i relacji przeciętnego miesięcznego wynagrodzenia brutto 
w danym powiecie do średniej krajowej2]]/$W$1*$V$2</f>
        <v>9.7604275831605758E-6</v>
      </c>
      <c r="W495" s="27">
        <f>TabIPW[[#This Row],[iloczyn liczby mieszkańców i relacji przeciętnego miesięcznego wynagrodzenia brutto 
w danym powiecie do średniej krajowej]]</f>
        <v>3042.29</v>
      </c>
    </row>
    <row r="496" spans="1:23" x14ac:dyDescent="0.3">
      <c r="A496" s="2" t="s">
        <v>10</v>
      </c>
      <c r="B496" s="2" t="s">
        <v>23</v>
      </c>
      <c r="C496" s="2" t="s">
        <v>132</v>
      </c>
      <c r="D496" s="2" t="s">
        <v>12</v>
      </c>
      <c r="E496" s="2" t="s">
        <v>13</v>
      </c>
      <c r="F496" s="17" t="str">
        <f>+Tabela1[[#This Row],[WK]]&amp;Tabela1[[#This Row],[PK]]&amp;Tabela1[[#This Row],[GK]]</f>
        <v>061901</v>
      </c>
      <c r="G496" s="2" t="s">
        <v>492</v>
      </c>
      <c r="H496" s="302">
        <f>TabIPW[[#This Row],[liczba mieszkańców ]]/$I$1*$H$2</f>
        <v>3.7433071893037726E-5</v>
      </c>
      <c r="I496" s="27">
        <v>11761</v>
      </c>
      <c r="J496" s="302">
        <f>TabIPW[[#This Row],[liczba mieszkańców w wieku 20-64]]/$K$1*$J$2</f>
        <v>2.622600243144039E-5</v>
      </c>
      <c r="K496" s="27">
        <v>6503</v>
      </c>
      <c r="L496" s="302">
        <f>TabIPW[[#This Row],[iloczyn liczby mieszkańców i relacji przeciętnego miesięcznego wynagrodzenia brutto 
w danym powiecie do średniej krajowej]]/$M$1*$L$2</f>
        <v>1.0776325150746808E-4</v>
      </c>
      <c r="M496" s="27">
        <v>9796.9129999999986</v>
      </c>
      <c r="N496" s="302">
        <f>TabIPW[[#This Row],[liczba oddziałów w szkołach podstawowych]]/$O$1*$N$2</f>
        <v>1.0517292784734646E-4</v>
      </c>
      <c r="O496" s="27">
        <v>83</v>
      </c>
      <c r="P49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9.1299800126345003E-5</v>
      </c>
      <c r="Q496" s="27">
        <v>464</v>
      </c>
      <c r="R496" s="302">
        <f>TabIPW[[#This Row],[liczba gospodarstw domowych korzystających ze środowiskowej pomocy społecznej ]]/$S$1*$R$2</f>
        <v>8.5853925287945581E-5</v>
      </c>
      <c r="S496" s="27">
        <v>314</v>
      </c>
      <c r="T496" s="302">
        <f>TabIPW[[#This Row],[ilość wody dostarczonej i ścieków bytowych odprowadzonych siecią kanalizacyjną '[dam3']]]/$U$1*$T$2</f>
        <v>3.9502946135086187E-5</v>
      </c>
      <c r="U496" s="27">
        <v>968</v>
      </c>
      <c r="V496" s="302">
        <f>TabIPW[[#This Row],[iloczyn liczby mieszkańców i relacji przeciętnego miesięcznego wynagrodzenia brutto 
w danym powiecie do średniej krajowej2]]/$W$1*$V$2</f>
        <v>3.1430948356344859E-5</v>
      </c>
      <c r="W496" s="27">
        <f>TabIPW[[#This Row],[iloczyn liczby mieszkańców i relacji przeciętnego miesięcznego wynagrodzenia brutto 
w danym powiecie do średniej krajowej]]</f>
        <v>9796.9129999999986</v>
      </c>
    </row>
    <row r="497" spans="1:23" x14ac:dyDescent="0.3">
      <c r="A497" s="2" t="s">
        <v>10</v>
      </c>
      <c r="B497" s="2" t="s">
        <v>23</v>
      </c>
      <c r="C497" s="2" t="s">
        <v>132</v>
      </c>
      <c r="D497" s="2" t="s">
        <v>11</v>
      </c>
      <c r="E497" s="2" t="s">
        <v>15</v>
      </c>
      <c r="F497" s="17" t="str">
        <f>+Tabela1[[#This Row],[WK]]&amp;Tabela1[[#This Row],[PK]]&amp;Tabela1[[#This Row],[GK]]</f>
        <v>061902</v>
      </c>
      <c r="G497" s="2" t="s">
        <v>493</v>
      </c>
      <c r="H497" s="302">
        <f>TabIPW[[#This Row],[liczba mieszkańców ]]/$I$1*$H$2</f>
        <v>7.6069247363625681E-6</v>
      </c>
      <c r="I497" s="27">
        <v>2390</v>
      </c>
      <c r="J497" s="302">
        <f>TabIPW[[#This Row],[liczba mieszkańców w wieku 20-64]]/$K$1*$J$2</f>
        <v>5.8033549898266528E-6</v>
      </c>
      <c r="K497" s="27">
        <v>1439</v>
      </c>
      <c r="L497" s="302">
        <f>TabIPW[[#This Row],[iloczyn liczby mieszkańców i relacji przeciętnego miesięcznego wynagrodzenia brutto 
w danym powiecie do średniej krajowej]]/$M$1*$L$2</f>
        <v>2.1899002729601967E-5</v>
      </c>
      <c r="M497" s="27">
        <v>1990.87</v>
      </c>
      <c r="N497" s="302">
        <f>TabIPW[[#This Row],[liczba oddziałów w szkołach podstawowych]]/$O$1*$N$2</f>
        <v>2.2808586762075135E-5</v>
      </c>
      <c r="O497" s="27">
        <v>18</v>
      </c>
      <c r="P49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1.2002775447644495E-5</v>
      </c>
      <c r="Q497" s="27">
        <v>61</v>
      </c>
      <c r="R497" s="302">
        <f>TabIPW[[#This Row],[liczba gospodarstw domowych korzystających ze środowiskowej pomocy społecznej ]]/$S$1*$R$2</f>
        <v>3.2263577019036873E-5</v>
      </c>
      <c r="S497" s="27">
        <v>118</v>
      </c>
      <c r="T497" s="302">
        <f>TabIPW[[#This Row],[ilość wody dostarczonej i ścieków bytowych odprowadzonych siecią kanalizacyjną '[dam3']]]/$U$1*$T$2</f>
        <v>6.1213242977922813E-6</v>
      </c>
      <c r="U497" s="27">
        <v>150</v>
      </c>
      <c r="V497" s="302">
        <f>TabIPW[[#This Row],[iloczyn liczby mieszkańców i relacji przeciętnego miesięcznego wynagrodzenia brutto 
w danym powiecie do średniej krajowej2]]/$W$1*$V$2</f>
        <v>6.3872091294672403E-6</v>
      </c>
      <c r="W497" s="27">
        <f>TabIPW[[#This Row],[iloczyn liczby mieszkańców i relacji przeciętnego miesięcznego wynagrodzenia brutto 
w danym powiecie do średniej krajowej]]</f>
        <v>1990.87</v>
      </c>
    </row>
    <row r="498" spans="1:23" x14ac:dyDescent="0.3">
      <c r="A498" s="2" t="s">
        <v>10</v>
      </c>
      <c r="B498" s="2" t="s">
        <v>23</v>
      </c>
      <c r="C498" s="2" t="s">
        <v>132</v>
      </c>
      <c r="D498" s="2" t="s">
        <v>16</v>
      </c>
      <c r="E498" s="2" t="s">
        <v>15</v>
      </c>
      <c r="F498" s="17" t="str">
        <f>+Tabela1[[#This Row],[WK]]&amp;Tabela1[[#This Row],[PK]]&amp;Tabela1[[#This Row],[GK]]</f>
        <v>061903</v>
      </c>
      <c r="G498" s="2" t="s">
        <v>494</v>
      </c>
      <c r="H498" s="302">
        <f>TabIPW[[#This Row],[liczba mieszkańców ]]/$I$1*$H$2</f>
        <v>1.0630597748724258E-5</v>
      </c>
      <c r="I498" s="27">
        <v>3340</v>
      </c>
      <c r="J498" s="302">
        <f>TabIPW[[#This Row],[liczba mieszkańców w wieku 20-64]]/$K$1*$J$2</f>
        <v>8.2876264795648161E-6</v>
      </c>
      <c r="K498" s="27">
        <v>2055</v>
      </c>
      <c r="L498" s="302">
        <f>TabIPW[[#This Row],[iloczyn liczby mieszkańców i relacji przeciętnego miesięcznego wynagrodzenia brutto 
w danym powiecie do średniej krajowej]]/$M$1*$L$2</f>
        <v>3.0603627245552541E-5</v>
      </c>
      <c r="M498" s="27">
        <v>2782.22</v>
      </c>
      <c r="N498" s="302">
        <f>TabIPW[[#This Row],[liczba oddziałów w szkołach podstawowych]]/$O$1*$N$2</f>
        <v>1.6472868217054265E-5</v>
      </c>
      <c r="O498" s="27">
        <v>13</v>
      </c>
      <c r="P49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1.7512246144923936E-5</v>
      </c>
      <c r="Q498" s="27">
        <v>89</v>
      </c>
      <c r="R498" s="302">
        <f>TabIPW[[#This Row],[liczba gospodarstw domowych korzystających ze środowiskowej pomocy społecznej ]]/$S$1*$R$2</f>
        <v>2.9529375576745615E-5</v>
      </c>
      <c r="S498" s="27">
        <v>108</v>
      </c>
      <c r="T498" s="302">
        <f>TabIPW[[#This Row],[ilość wody dostarczonej i ścieków bytowych odprowadzonych siecią kanalizacyjną '[dam3']]]/$U$1*$T$2</f>
        <v>5.8887139744761749E-6</v>
      </c>
      <c r="U498" s="27">
        <v>144.30000000000001</v>
      </c>
      <c r="V498" s="302">
        <f>TabIPW[[#This Row],[iloczyn liczby mieszkańców i relacji przeciętnego miesięcznego wynagrodzenia brutto 
w danym powiecie do średniej krajowej2]]/$W$1*$V$2</f>
        <v>8.9260579466194916E-6</v>
      </c>
      <c r="W498" s="27">
        <f>TabIPW[[#This Row],[iloczyn liczby mieszkańców i relacji przeciętnego miesięcznego wynagrodzenia brutto 
w danym powiecie do średniej krajowej]]</f>
        <v>2782.22</v>
      </c>
    </row>
    <row r="499" spans="1:23" x14ac:dyDescent="0.3">
      <c r="A499" s="2" t="s">
        <v>10</v>
      </c>
      <c r="B499" s="2" t="s">
        <v>23</v>
      </c>
      <c r="C499" s="2" t="s">
        <v>132</v>
      </c>
      <c r="D499" s="2" t="s">
        <v>18</v>
      </c>
      <c r="E499" s="2" t="s">
        <v>15</v>
      </c>
      <c r="F499" s="17" t="str">
        <f>+Tabela1[[#This Row],[WK]]&amp;Tabela1[[#This Row],[PK]]&amp;Tabela1[[#This Row],[GK]]</f>
        <v>061904</v>
      </c>
      <c r="G499" s="2" t="s">
        <v>495</v>
      </c>
      <c r="H499" s="302">
        <f>TabIPW[[#This Row],[liczba mieszkańców ]]/$I$1*$H$2</f>
        <v>5.5762895975344013E-6</v>
      </c>
      <c r="I499" s="27">
        <v>1752</v>
      </c>
      <c r="J499" s="302">
        <f>TabIPW[[#This Row],[liczba mieszkańców w wieku 20-64]]/$K$1*$J$2</f>
        <v>4.0813031617126979E-6</v>
      </c>
      <c r="K499" s="27">
        <v>1012</v>
      </c>
      <c r="L499" s="302">
        <f>TabIPW[[#This Row],[iloczyn liczby mieszkańców i relacji przeciętnego miesięcznego wynagrodzenia brutto 
w danym powiecie do średniej krajowej]]/$M$1*$L$2</f>
        <v>1.6053160159942532E-5</v>
      </c>
      <c r="M499" s="27">
        <v>1459.4160000000002</v>
      </c>
      <c r="N499" s="302">
        <f>TabIPW[[#This Row],[liczba oddziałów w szkołach podstawowych]]/$O$1*$N$2</f>
        <v>1.0137149672033393E-5</v>
      </c>
      <c r="O499" s="27">
        <v>8</v>
      </c>
      <c r="P49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1.2986609500730108E-5</v>
      </c>
      <c r="Q499" s="27">
        <v>66</v>
      </c>
      <c r="R499" s="302">
        <f>TabIPW[[#This Row],[liczba gospodarstw domowych korzystających ze środowiskowej pomocy społecznej ]]/$S$1*$R$2</f>
        <v>1.6131788509518437E-5</v>
      </c>
      <c r="S499" s="27">
        <v>59</v>
      </c>
      <c r="T499" s="302">
        <f>TabIPW[[#This Row],[ilość wody dostarczonej i ścieków bytowych odprowadzonych siecią kanalizacyjną '[dam3']]]/$U$1*$T$2</f>
        <v>3.4565077868200413E-6</v>
      </c>
      <c r="U499" s="27">
        <v>84.7</v>
      </c>
      <c r="V499" s="302">
        <f>TabIPW[[#This Row],[iloczyn liczby mieszkańców i relacji przeciętnego miesięcznego wynagrodzenia brutto 
w danym powiecie do średniej krajowej2]]/$W$1*$V$2</f>
        <v>4.6821717133165727E-6</v>
      </c>
      <c r="W499" s="27">
        <f>TabIPW[[#This Row],[iloczyn liczby mieszkańców i relacji przeciętnego miesięcznego wynagrodzenia brutto 
w danym powiecie do średniej krajowej]]</f>
        <v>1459.4160000000002</v>
      </c>
    </row>
    <row r="500" spans="1:23" x14ac:dyDescent="0.3">
      <c r="A500" s="2" t="s">
        <v>10</v>
      </c>
      <c r="B500" s="2" t="s">
        <v>23</v>
      </c>
      <c r="C500" s="2" t="s">
        <v>132</v>
      </c>
      <c r="D500" s="2" t="s">
        <v>21</v>
      </c>
      <c r="E500" s="2" t="s">
        <v>15</v>
      </c>
      <c r="F500" s="17" t="str">
        <f>+Tabela1[[#This Row],[WK]]&amp;Tabela1[[#This Row],[PK]]&amp;Tabela1[[#This Row],[GK]]</f>
        <v>061905</v>
      </c>
      <c r="G500" s="2" t="s">
        <v>496</v>
      </c>
      <c r="H500" s="302">
        <f>TabIPW[[#This Row],[liczba mieszkańców ]]/$I$1*$H$2</f>
        <v>1.2763082925863556E-5</v>
      </c>
      <c r="I500" s="27">
        <v>4010</v>
      </c>
      <c r="J500" s="302">
        <f>TabIPW[[#This Row],[liczba mieszkańców w wieku 20-64]]/$K$1*$J$2</f>
        <v>9.8564277937014167E-6</v>
      </c>
      <c r="K500" s="27">
        <v>2444</v>
      </c>
      <c r="L500" s="302">
        <f>TabIPW[[#This Row],[iloczyn liczby mieszkańców i relacji przeciętnego miesięcznego wynagrodzenia brutto 
w danym powiecie do średniej krajowej]]/$M$1*$L$2</f>
        <v>3.6742678219959782E-5</v>
      </c>
      <c r="M500" s="27">
        <v>3340.33</v>
      </c>
      <c r="N500" s="302">
        <f>TabIPW[[#This Row],[liczba oddziałów w szkołach podstawowych]]/$O$1*$N$2</f>
        <v>3.0411449016100181E-5</v>
      </c>
      <c r="O500" s="27">
        <v>24</v>
      </c>
      <c r="P50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3.3056824183676639E-5</v>
      </c>
      <c r="Q500" s="27">
        <v>168</v>
      </c>
      <c r="R500" s="302">
        <f>TabIPW[[#This Row],[liczba gospodarstw domowych korzystających ze środowiskowej pomocy społecznej ]]/$S$1*$R$2</f>
        <v>8.4760244711029071E-6</v>
      </c>
      <c r="S500" s="27">
        <v>31</v>
      </c>
      <c r="T500" s="302">
        <f>TabIPW[[#This Row],[ilość wody dostarczonej i ścieków bytowych odprowadzonych siecią kanalizacyjną '[dam3']]]/$U$1*$T$2</f>
        <v>9.6063982646686865E-6</v>
      </c>
      <c r="U500" s="27">
        <v>235.39999999999998</v>
      </c>
      <c r="V500" s="302">
        <f>TabIPW[[#This Row],[iloczyn liczby mieszkańców i relacji przeciętnego miesięcznego wynagrodzenia brutto 
w danym powiecie do średniej krajowej2]]/$W$1*$V$2</f>
        <v>1.0716614480821605E-5</v>
      </c>
      <c r="W500" s="27">
        <f>TabIPW[[#This Row],[iloczyn liczby mieszkańców i relacji przeciętnego miesięcznego wynagrodzenia brutto 
w danym powiecie do średniej krajowej]]</f>
        <v>3340.33</v>
      </c>
    </row>
    <row r="501" spans="1:23" x14ac:dyDescent="0.3">
      <c r="A501" s="2" t="s">
        <v>10</v>
      </c>
      <c r="B501" s="2" t="s">
        <v>23</v>
      </c>
      <c r="C501" s="2" t="s">
        <v>132</v>
      </c>
      <c r="D501" s="2" t="s">
        <v>23</v>
      </c>
      <c r="E501" s="2" t="s">
        <v>15</v>
      </c>
      <c r="F501" s="17" t="str">
        <f>+Tabela1[[#This Row],[WK]]&amp;Tabela1[[#This Row],[PK]]&amp;Tabela1[[#This Row],[GK]]</f>
        <v>061906</v>
      </c>
      <c r="G501" s="2" t="s">
        <v>492</v>
      </c>
      <c r="H501" s="302">
        <f>TabIPW[[#This Row],[liczba mieszkańców ]]/$I$1*$H$2</f>
        <v>1.7855584841420085E-5</v>
      </c>
      <c r="I501" s="27">
        <v>5610</v>
      </c>
      <c r="J501" s="302">
        <f>TabIPW[[#This Row],[liczba mieszkańców w wieku 20-64]]/$K$1*$J$2</f>
        <v>1.314324802768941E-5</v>
      </c>
      <c r="K501" s="27">
        <v>3259</v>
      </c>
      <c r="L501" s="302">
        <f>TabIPW[[#This Row],[iloczyn liczby mieszkańców i relacji przeciętnego miesięcznego wynagrodzenia brutto 
w danym powiecie do średniej krajowej]]/$M$1*$L$2</f>
        <v>5.1403098457350226E-5</v>
      </c>
      <c r="M501" s="27">
        <v>4673.13</v>
      </c>
      <c r="N501" s="302">
        <f>TabIPW[[#This Row],[liczba oddziałów w szkołach podstawowych]]/$O$1*$N$2</f>
        <v>3.0411449016100181E-5</v>
      </c>
      <c r="O501" s="27">
        <v>24</v>
      </c>
      <c r="P50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2.1054048736032146E-5</v>
      </c>
      <c r="Q501" s="27">
        <v>107</v>
      </c>
      <c r="R501" s="302">
        <f>TabIPW[[#This Row],[liczba gospodarstw domowych korzystających ze środowiskowej pomocy społecznej ]]/$S$1*$R$2</f>
        <v>3.3904097884411628E-5</v>
      </c>
      <c r="S501" s="27">
        <v>124</v>
      </c>
      <c r="T501" s="302">
        <f>TabIPW[[#This Row],[ilość wody dostarczonej i ścieków bytowych odprowadzonych siecią kanalizacyjną '[dam3']]]/$U$1*$T$2</f>
        <v>1.9726987770351922E-5</v>
      </c>
      <c r="U501" s="27">
        <v>483.4</v>
      </c>
      <c r="V501" s="302">
        <f>TabIPW[[#This Row],[iloczyn liczby mieszkańców i relacji przeciętnego miesięcznego wynagrodzenia brutto 
w danym powiecie do średniej krajowej2]]/$W$1*$V$2</f>
        <v>1.4992570383393818E-5</v>
      </c>
      <c r="W501" s="27">
        <f>TabIPW[[#This Row],[iloczyn liczby mieszkańców i relacji przeciętnego miesięcznego wynagrodzenia brutto 
w danym powiecie do średniej krajowej]]</f>
        <v>4673.13</v>
      </c>
    </row>
    <row r="502" spans="1:23" x14ac:dyDescent="0.3">
      <c r="A502" s="2" t="s">
        <v>10</v>
      </c>
      <c r="B502" s="2" t="s">
        <v>23</v>
      </c>
      <c r="C502" s="2" t="s">
        <v>132</v>
      </c>
      <c r="D502" s="2" t="s">
        <v>30</v>
      </c>
      <c r="E502" s="2" t="s">
        <v>15</v>
      </c>
      <c r="F502" s="17" t="str">
        <f>+Tabela1[[#This Row],[WK]]&amp;Tabela1[[#This Row],[PK]]&amp;Tabela1[[#This Row],[GK]]</f>
        <v>061907</v>
      </c>
      <c r="G502" s="2" t="s">
        <v>497</v>
      </c>
      <c r="H502" s="302">
        <f>TabIPW[[#This Row],[liczba mieszkańców ]]/$I$1*$H$2</f>
        <v>1.1181224518343809E-5</v>
      </c>
      <c r="I502" s="27">
        <v>3513</v>
      </c>
      <c r="J502" s="302">
        <f>TabIPW[[#This Row],[liczba mieszkańców w wieku 20-64]]/$K$1*$J$2</f>
        <v>8.448942810067294E-6</v>
      </c>
      <c r="K502" s="27">
        <v>2095</v>
      </c>
      <c r="L502" s="302">
        <f>TabIPW[[#This Row],[iloczyn liczby mieszkańców i relacji przeciętnego miesięcznego wynagrodzenia brutto 
w danym powiecie do średniej krajowej]]/$M$1*$L$2</f>
        <v>3.2188785183720374E-5</v>
      </c>
      <c r="M502" s="27">
        <v>2926.3289999999997</v>
      </c>
      <c r="N502" s="302">
        <f>TabIPW[[#This Row],[liczba oddziałów w szkołach podstawowych]]/$O$1*$N$2</f>
        <v>3.1678592725104354E-5</v>
      </c>
      <c r="O502" s="27">
        <v>25</v>
      </c>
      <c r="P50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2.3218483652820495E-5</v>
      </c>
      <c r="Q502" s="27">
        <v>118</v>
      </c>
      <c r="R502" s="302">
        <f>TabIPW[[#This Row],[liczba gospodarstw domowych korzystających ze środowiskowej pomocy społecznej ]]/$S$1*$R$2</f>
        <v>2.0779930961413582E-5</v>
      </c>
      <c r="S502" s="27">
        <v>76</v>
      </c>
      <c r="T502" s="302">
        <f>TabIPW[[#This Row],[ilość wody dostarczonej i ścieków bytowych odprowadzonych siecią kanalizacyjną '[dam3']]]/$U$1*$T$2</f>
        <v>5.835662497228641E-6</v>
      </c>
      <c r="U502" s="27">
        <v>143</v>
      </c>
      <c r="V502" s="302">
        <f>TabIPW[[#This Row],[iloczyn liczby mieszkańców i relacji przeciętnego miesięcznego wynagrodzenia brutto 
w danym powiecie do średniej krajowej2]]/$W$1*$V$2</f>
        <v>9.3883956785851104E-6</v>
      </c>
      <c r="W502" s="27">
        <f>TabIPW[[#This Row],[iloczyn liczby mieszkańców i relacji przeciętnego miesięcznego wynagrodzenia brutto 
w danym powiecie do średniej krajowej]]</f>
        <v>2926.3289999999997</v>
      </c>
    </row>
    <row r="503" spans="1:23" x14ac:dyDescent="0.3">
      <c r="A503" s="2" t="s">
        <v>10</v>
      </c>
      <c r="B503" s="2" t="s">
        <v>23</v>
      </c>
      <c r="C503" s="2" t="s">
        <v>132</v>
      </c>
      <c r="D503" s="2" t="s">
        <v>54</v>
      </c>
      <c r="E503" s="2" t="s">
        <v>15</v>
      </c>
      <c r="F503" s="17" t="str">
        <f>+Tabela1[[#This Row],[WK]]&amp;Tabela1[[#This Row],[PK]]&amp;Tabela1[[#This Row],[GK]]</f>
        <v>061908</v>
      </c>
      <c r="G503" s="2" t="s">
        <v>498</v>
      </c>
      <c r="H503" s="302">
        <f>TabIPW[[#This Row],[liczba mieszkańców ]]/$I$1*$H$2</f>
        <v>6.7793931750846323E-6</v>
      </c>
      <c r="I503" s="27">
        <v>2130</v>
      </c>
      <c r="J503" s="302">
        <f>TabIPW[[#This Row],[liczba mieszkańców w wieku 20-64]]/$K$1*$J$2</f>
        <v>5.2145503834926074E-6</v>
      </c>
      <c r="K503" s="27">
        <v>1293</v>
      </c>
      <c r="L503" s="302">
        <f>TabIPW[[#This Row],[iloczyn liczby mieszkańców i relacji przeciętnego miesięcznego wynagrodzenia brutto 
w danym powiecie do średniej krajowej]]/$M$1*$L$2</f>
        <v>1.9516684441026022E-5</v>
      </c>
      <c r="M503" s="27">
        <v>1774.29</v>
      </c>
      <c r="N503" s="302">
        <f>TabIPW[[#This Row],[liczba oddziałów w szkołach podstawowych]]/$O$1*$N$2</f>
        <v>2.0274299344066786E-5</v>
      </c>
      <c r="O503" s="27">
        <v>16</v>
      </c>
      <c r="P50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8.0674392353020377E-6</v>
      </c>
      <c r="Q503" s="27">
        <v>41</v>
      </c>
      <c r="R503" s="302">
        <f>TabIPW[[#This Row],[liczba gospodarstw domowych korzystających ze środowiskowej pomocy społecznej ]]/$S$1*$R$2</f>
        <v>2.4334392836392221E-5</v>
      </c>
      <c r="S503" s="27">
        <v>89</v>
      </c>
      <c r="T503" s="302">
        <f>TabIPW[[#This Row],[ilość wody dostarczonej i ścieków bytowych odprowadzonych siecią kanalizacyjną '[dam3']]]/$U$1*$T$2</f>
        <v>2.9545591944010744E-6</v>
      </c>
      <c r="U503" s="27">
        <v>72.400000000000006</v>
      </c>
      <c r="V503" s="302">
        <f>TabIPW[[#This Row],[iloczyn liczby mieszkańców i relacji przeciętnego miesięcznego wynagrodzenia brutto 
w danym powiecie do średniej krajowej2]]/$W$1*$V$2</f>
        <v>5.6923662952992569E-6</v>
      </c>
      <c r="W503" s="27">
        <f>TabIPW[[#This Row],[iloczyn liczby mieszkańców i relacji przeciętnego miesięcznego wynagrodzenia brutto 
w danym powiecie do średniej krajowej]]</f>
        <v>1774.29</v>
      </c>
    </row>
    <row r="504" spans="1:23" x14ac:dyDescent="0.3">
      <c r="A504" s="2" t="s">
        <v>10</v>
      </c>
      <c r="B504" s="2" t="s">
        <v>23</v>
      </c>
      <c r="C504" s="2" t="s">
        <v>140</v>
      </c>
      <c r="D504" s="2" t="s">
        <v>12</v>
      </c>
      <c r="E504" s="2" t="s">
        <v>15</v>
      </c>
      <c r="F504" s="17" t="str">
        <f>+Tabela1[[#This Row],[WK]]&amp;Tabela1[[#This Row],[PK]]&amp;Tabela1[[#This Row],[GK]]</f>
        <v>062001</v>
      </c>
      <c r="G504" s="2" t="s">
        <v>431</v>
      </c>
      <c r="H504" s="302">
        <f>TabIPW[[#This Row],[liczba mieszkańców ]]/$I$1*$H$2</f>
        <v>1.3654270761085949E-5</v>
      </c>
      <c r="I504" s="27">
        <v>4290</v>
      </c>
      <c r="J504" s="302">
        <f>TabIPW[[#This Row],[liczba mieszkańców w wieku 20-64]]/$K$1*$J$2</f>
        <v>1.0336343876946289E-5</v>
      </c>
      <c r="K504" s="27">
        <v>2563</v>
      </c>
      <c r="L504" s="302">
        <f>TabIPW[[#This Row],[iloczyn liczby mieszkańców i relacji przeciętnego miesięcznego wynagrodzenia brutto 
w danym powiecie do średniej krajowej]]/$M$1*$L$2</f>
        <v>3.6146603660637918E-5</v>
      </c>
      <c r="M504" s="27">
        <v>3286.14</v>
      </c>
      <c r="N504" s="302">
        <f>TabIPW[[#This Row],[liczba oddziałów w szkołach podstawowych]]/$O$1*$N$2</f>
        <v>2.0274299344066786E-5</v>
      </c>
      <c r="O504" s="27">
        <v>16</v>
      </c>
      <c r="P50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1.790577976615818E-5</v>
      </c>
      <c r="Q504" s="27">
        <v>91</v>
      </c>
      <c r="R504" s="302">
        <f>TabIPW[[#This Row],[liczba gospodarstw domowych korzystających ze środowiskowej pomocy społecznej ]]/$S$1*$R$2</f>
        <v>1.2303906490310674E-5</v>
      </c>
      <c r="S504" s="27">
        <v>45</v>
      </c>
      <c r="T504" s="302">
        <f>TabIPW[[#This Row],[ilość wody dostarczonej i ścieków bytowych odprowadzonych siecią kanalizacyjną '[dam3']]]/$U$1*$T$2</f>
        <v>2.6444120966462653E-6</v>
      </c>
      <c r="U504" s="27">
        <v>64.8</v>
      </c>
      <c r="V504" s="302">
        <f>TabIPW[[#This Row],[iloczyn liczby mieszkańców i relacji przeciętnego miesięcznego wynagrodzenia brutto 
w danym powiecie do średniej krajowej2]]/$W$1*$V$2</f>
        <v>1.0542759401019393E-5</v>
      </c>
      <c r="W504" s="27">
        <f>TabIPW[[#This Row],[iloczyn liczby mieszkańców i relacji przeciętnego miesięcznego wynagrodzenia brutto 
w danym powiecie do średniej krajowej]]</f>
        <v>3286.14</v>
      </c>
    </row>
    <row r="505" spans="1:23" x14ac:dyDescent="0.3">
      <c r="A505" s="2" t="s">
        <v>10</v>
      </c>
      <c r="B505" s="2" t="s">
        <v>23</v>
      </c>
      <c r="C505" s="2" t="s">
        <v>140</v>
      </c>
      <c r="D505" s="2" t="s">
        <v>11</v>
      </c>
      <c r="E505" s="2" t="s">
        <v>15</v>
      </c>
      <c r="F505" s="17" t="str">
        <f>+Tabela1[[#This Row],[WK]]&amp;Tabela1[[#This Row],[PK]]&amp;Tabela1[[#This Row],[GK]]</f>
        <v>062002</v>
      </c>
      <c r="G505" s="2" t="s">
        <v>499</v>
      </c>
      <c r="H505" s="302">
        <f>TabIPW[[#This Row],[liczba mieszkańców ]]/$I$1*$H$2</f>
        <v>1.1018901019785444E-5</v>
      </c>
      <c r="I505" s="27">
        <v>3462</v>
      </c>
      <c r="J505" s="302">
        <f>TabIPW[[#This Row],[liczba mieszkańców w wieku 20-64]]/$K$1*$J$2</f>
        <v>8.0456519838111E-6</v>
      </c>
      <c r="K505" s="27">
        <v>1995</v>
      </c>
      <c r="L505" s="302">
        <f>TabIPW[[#This Row],[iloczyn liczby mieszkańców i relacji przeciętnego miesięcznego wynagrodzenia brutto 
w danym powiecie do średniej krajowej]]/$M$1*$L$2</f>
        <v>2.9170056380682621E-5</v>
      </c>
      <c r="M505" s="27">
        <v>2651.8919999999994</v>
      </c>
      <c r="N505" s="302">
        <f>TabIPW[[#This Row],[liczba oddziałów w szkołach podstawowych]]/$O$1*$N$2</f>
        <v>1.6472868217054265E-5</v>
      </c>
      <c r="O505" s="27">
        <v>13</v>
      </c>
      <c r="P50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1.4757510796284213E-5</v>
      </c>
      <c r="Q505" s="27">
        <v>75</v>
      </c>
      <c r="R505" s="302">
        <f>TabIPW[[#This Row],[liczba gospodarstw domowych korzystających ze środowiskowej pomocy społecznej ]]/$S$1*$R$2</f>
        <v>1.5311528076831059E-5</v>
      </c>
      <c r="S505" s="27">
        <v>56</v>
      </c>
      <c r="T505" s="302">
        <f>TabIPW[[#This Row],[ilość wody dostarczonej i ścieków bytowych odprowadzonych siecią kanalizacyjną '[dam3']]]/$U$1*$T$2</f>
        <v>1.9629046581587247E-6</v>
      </c>
      <c r="U505" s="27">
        <v>48.1</v>
      </c>
      <c r="V505" s="302">
        <f>TabIPW[[#This Row],[iloczyn liczby mieszkańców i relacji przeciętnego miesięcznego wynagrodzenia brutto 
w danym powiecie do średniej krajowej2]]/$W$1*$V$2</f>
        <v>8.5079331110324319E-6</v>
      </c>
      <c r="W505" s="27">
        <f>TabIPW[[#This Row],[iloczyn liczby mieszkańców i relacji przeciętnego miesięcznego wynagrodzenia brutto 
w danym powiecie do średniej krajowej]]</f>
        <v>2651.8919999999994</v>
      </c>
    </row>
    <row r="506" spans="1:23" x14ac:dyDescent="0.3">
      <c r="A506" s="2" t="s">
        <v>10</v>
      </c>
      <c r="B506" s="2" t="s">
        <v>23</v>
      </c>
      <c r="C506" s="2" t="s">
        <v>140</v>
      </c>
      <c r="D506" s="2" t="s">
        <v>16</v>
      </c>
      <c r="E506" s="2" t="s">
        <v>15</v>
      </c>
      <c r="F506" s="17" t="str">
        <f>+Tabela1[[#This Row],[WK]]&amp;Tabela1[[#This Row],[PK]]&amp;Tabela1[[#This Row],[GK]]</f>
        <v>062003</v>
      </c>
      <c r="G506" s="2" t="s">
        <v>500</v>
      </c>
      <c r="H506" s="302">
        <f>TabIPW[[#This Row],[liczba mieszkańców ]]/$I$1*$H$2</f>
        <v>1.3845239582919319E-5</v>
      </c>
      <c r="I506" s="27">
        <v>4350</v>
      </c>
      <c r="J506" s="302">
        <f>TabIPW[[#This Row],[liczba mieszkańców w wieku 20-64]]/$K$1*$J$2</f>
        <v>1.0187126271231497E-5</v>
      </c>
      <c r="K506" s="27">
        <v>2526</v>
      </c>
      <c r="L506" s="302">
        <f>TabIPW[[#This Row],[iloczyn liczby mieszkańców i relacji przeciętnego miesięcznego wynagrodzenia brutto 
w danym powiecie do średniej krajowej]]/$M$1*$L$2</f>
        <v>3.66521505649825E-5</v>
      </c>
      <c r="M506" s="27">
        <v>3332.1</v>
      </c>
      <c r="N506" s="302">
        <f>TabIPW[[#This Row],[liczba oddziałów w szkołach podstawowych]]/$O$1*$N$2</f>
        <v>2.4075730471079311E-5</v>
      </c>
      <c r="O506" s="27">
        <v>19</v>
      </c>
      <c r="P50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1.6921945713072567E-5</v>
      </c>
      <c r="Q506" s="27">
        <v>86</v>
      </c>
      <c r="R506" s="302">
        <f>TabIPW[[#This Row],[liczba gospodarstw domowych korzystających ze środowiskowej pomocy społecznej ]]/$S$1*$R$2</f>
        <v>1.9686250384497079E-5</v>
      </c>
      <c r="S506" s="27">
        <v>72</v>
      </c>
      <c r="T506" s="302">
        <f>TabIPW[[#This Row],[ilość wody dostarczonej i ścieków bytowych odprowadzonych siecią kanalizacyjną '[dam3']]]/$U$1*$T$2</f>
        <v>3.4973166154719902E-6</v>
      </c>
      <c r="U506" s="27">
        <v>85.7</v>
      </c>
      <c r="V506" s="302">
        <f>TabIPW[[#This Row],[iloczyn liczby mieszkańców i relacji przeciętnego miesięcznego wynagrodzenia brutto 
w danym powiecie do średniej krajowej2]]/$W$1*$V$2</f>
        <v>1.0690210581453231E-5</v>
      </c>
      <c r="W506" s="27">
        <f>TabIPW[[#This Row],[iloczyn liczby mieszkańców i relacji przeciętnego miesięcznego wynagrodzenia brutto 
w danym powiecie do średniej krajowej]]</f>
        <v>3332.1</v>
      </c>
    </row>
    <row r="507" spans="1:23" x14ac:dyDescent="0.3">
      <c r="A507" s="2" t="s">
        <v>10</v>
      </c>
      <c r="B507" s="2" t="s">
        <v>23</v>
      </c>
      <c r="C507" s="2" t="s">
        <v>140</v>
      </c>
      <c r="D507" s="2" t="s">
        <v>18</v>
      </c>
      <c r="E507" s="2" t="s">
        <v>19</v>
      </c>
      <c r="F507" s="17" t="str">
        <f>+Tabela1[[#This Row],[WK]]&amp;Tabela1[[#This Row],[PK]]&amp;Tabela1[[#This Row],[GK]]</f>
        <v>062004</v>
      </c>
      <c r="G507" s="2" t="s">
        <v>501</v>
      </c>
      <c r="H507" s="302">
        <f>TabIPW[[#This Row],[liczba mieszkańców ]]/$I$1*$H$2</f>
        <v>2.0876075040084557E-5</v>
      </c>
      <c r="I507" s="27">
        <v>6559</v>
      </c>
      <c r="J507" s="302">
        <f>TabIPW[[#This Row],[liczba mieszkańców w wieku 20-64]]/$K$1*$J$2</f>
        <v>1.5893691462756663E-5</v>
      </c>
      <c r="K507" s="27">
        <v>3941</v>
      </c>
      <c r="L507" s="302">
        <f>TabIPW[[#This Row],[iloczyn liczby mieszkańców i relacji przeciętnego miesięcznego wynagrodzenia brutto 
w danym powiecie do średniej krajowej]]/$M$1*$L$2</f>
        <v>5.5264702426602349E-5</v>
      </c>
      <c r="M507" s="27">
        <v>5024.1939999999995</v>
      </c>
      <c r="N507" s="302">
        <f>TabIPW[[#This Row],[liczba oddziałów w szkołach podstawowych]]/$O$1*$N$2</f>
        <v>3.294573643410853E-5</v>
      </c>
      <c r="O507" s="27">
        <v>26</v>
      </c>
      <c r="P50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4.2698397903915665E-5</v>
      </c>
      <c r="Q507" s="27">
        <v>217</v>
      </c>
      <c r="R507" s="302">
        <f>TabIPW[[#This Row],[liczba gospodarstw domowych korzystających ze środowiskowej pomocy społecznej ]]/$S$1*$R$2</f>
        <v>3.7731979903619396E-5</v>
      </c>
      <c r="S507" s="27">
        <v>138</v>
      </c>
      <c r="T507" s="302">
        <f>TabIPW[[#This Row],[ilość wody dostarczonej i ścieków bytowych odprowadzonych siecią kanalizacyjną '[dam3']]]/$U$1*$T$2</f>
        <v>1.2205920649797809E-5</v>
      </c>
      <c r="U507" s="27">
        <v>299.10000000000002</v>
      </c>
      <c r="V507" s="302">
        <f>TabIPW[[#This Row],[iloczyn liczby mieszkańców i relacji przeciętnego miesięcznego wynagrodzenia brutto 
w danym powiecie do średniej krajowej2]]/$W$1*$V$2</f>
        <v>1.6118871541092354E-5</v>
      </c>
      <c r="W507" s="27">
        <f>TabIPW[[#This Row],[iloczyn liczby mieszkańców i relacji przeciętnego miesięcznego wynagrodzenia brutto 
w danym powiecie do średniej krajowej]]</f>
        <v>5024.1939999999995</v>
      </c>
    </row>
    <row r="508" spans="1:23" x14ac:dyDescent="0.3">
      <c r="A508" s="2" t="s">
        <v>10</v>
      </c>
      <c r="B508" s="2" t="s">
        <v>23</v>
      </c>
      <c r="C508" s="2" t="s">
        <v>140</v>
      </c>
      <c r="D508" s="2" t="s">
        <v>21</v>
      </c>
      <c r="E508" s="2" t="s">
        <v>15</v>
      </c>
      <c r="F508" s="17" t="str">
        <f>+Tabela1[[#This Row],[WK]]&amp;Tabela1[[#This Row],[PK]]&amp;Tabela1[[#This Row],[GK]]</f>
        <v>062005</v>
      </c>
      <c r="G508" s="2" t="s">
        <v>502</v>
      </c>
      <c r="H508" s="302">
        <f>TabIPW[[#This Row],[liczba mieszkańców ]]/$I$1*$H$2</f>
        <v>1.8358469405581295E-5</v>
      </c>
      <c r="I508" s="27">
        <v>5768</v>
      </c>
      <c r="J508" s="302">
        <f>TabIPW[[#This Row],[liczba mieszkańców w wieku 20-64]]/$K$1*$J$2</f>
        <v>1.4445877396496921E-5</v>
      </c>
      <c r="K508" s="27">
        <v>3582</v>
      </c>
      <c r="L508" s="302">
        <f>TabIPW[[#This Row],[iloczyn liczby mieszkańców i relacji przeciętnego miesięcznego wynagrodzenia brutto 
w danym powiecie do średniej krajowej]]/$M$1*$L$2</f>
        <v>4.8599909070992887E-5</v>
      </c>
      <c r="M508" s="27">
        <v>4418.2879999999996</v>
      </c>
      <c r="N508" s="302">
        <f>TabIPW[[#This Row],[liczba oddziałów w szkołach podstawowych]]/$O$1*$N$2</f>
        <v>2.9144305307096008E-5</v>
      </c>
      <c r="O508" s="27">
        <v>23</v>
      </c>
      <c r="P50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2.8924721160717063E-5</v>
      </c>
      <c r="Q508" s="27">
        <v>147</v>
      </c>
      <c r="R508" s="302">
        <f>TabIPW[[#This Row],[liczba gospodarstw domowych korzystających ze środowiskowej pomocy społecznej ]]/$S$1*$R$2</f>
        <v>2.160019139410096E-5</v>
      </c>
      <c r="S508" s="27">
        <v>79</v>
      </c>
      <c r="T508" s="302">
        <f>TabIPW[[#This Row],[ilość wody dostarczonej i ścieków bytowych odprowadzonych siecią kanalizacyjną '[dam3']]]/$U$1*$T$2</f>
        <v>3.6972798758665377E-6</v>
      </c>
      <c r="U508" s="27">
        <v>90.6</v>
      </c>
      <c r="V508" s="302">
        <f>TabIPW[[#This Row],[iloczyn liczby mieszkańców i relacji przeciętnego miesięcznego wynagrodzenia brutto 
w danym powiecie do średniej krajowej2]]/$W$1*$V$2</f>
        <v>1.4174973479039594E-5</v>
      </c>
      <c r="W508" s="27">
        <f>TabIPW[[#This Row],[iloczyn liczby mieszkańców i relacji przeciętnego miesięcznego wynagrodzenia brutto 
w danym powiecie do średniej krajowej]]</f>
        <v>4418.2879999999996</v>
      </c>
    </row>
    <row r="509" spans="1:23" x14ac:dyDescent="0.3">
      <c r="A509" s="2" t="s">
        <v>10</v>
      </c>
      <c r="B509" s="2" t="s">
        <v>23</v>
      </c>
      <c r="C509" s="2" t="s">
        <v>140</v>
      </c>
      <c r="D509" s="2" t="s">
        <v>23</v>
      </c>
      <c r="E509" s="2" t="s">
        <v>15</v>
      </c>
      <c r="F509" s="17" t="str">
        <f>+Tabela1[[#This Row],[WK]]&amp;Tabela1[[#This Row],[PK]]&amp;Tabela1[[#This Row],[GK]]</f>
        <v>062006</v>
      </c>
      <c r="G509" s="2" t="s">
        <v>503</v>
      </c>
      <c r="H509" s="302">
        <f>TabIPW[[#This Row],[liczba mieszkańców ]]/$I$1*$H$2</f>
        <v>1.5306151069944598E-5</v>
      </c>
      <c r="I509" s="27">
        <v>4809</v>
      </c>
      <c r="J509" s="302">
        <f>TabIPW[[#This Row],[liczba mieszkańców w wieku 20-64]]/$K$1*$J$2</f>
        <v>1.20100008059095E-5</v>
      </c>
      <c r="K509" s="27">
        <v>2978</v>
      </c>
      <c r="L509" s="302">
        <f>TabIPW[[#This Row],[iloczyn liczby mieszkańców i relacji przeciętnego miesięcznego wynagrodzenia brutto 
w danym powiecie do średniej krajowej]]/$M$1*$L$2</f>
        <v>4.0519584383218577E-5</v>
      </c>
      <c r="M509" s="27">
        <v>3683.6939999999995</v>
      </c>
      <c r="N509" s="302">
        <f>TabIPW[[#This Row],[liczba oddziałów w szkołach podstawowych]]/$O$1*$N$2</f>
        <v>3.9281454979129396E-5</v>
      </c>
      <c r="O509" s="27">
        <v>31</v>
      </c>
      <c r="P50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2.2234649599734885E-5</v>
      </c>
      <c r="Q509" s="27">
        <v>113</v>
      </c>
      <c r="R509" s="302">
        <f>TabIPW[[#This Row],[liczba gospodarstw domowych korzystających ze środowiskowej pomocy społecznej ]]/$S$1*$R$2</f>
        <v>3.1716736730578622E-5</v>
      </c>
      <c r="S509" s="27">
        <v>116</v>
      </c>
      <c r="T509" s="302">
        <f>TabIPW[[#This Row],[ilość wody dostarczonej i ścieków bytowych odprowadzonych siecią kanalizacyjną '[dam3']]]/$U$1*$T$2</f>
        <v>3.3463239494597802E-7</v>
      </c>
      <c r="U509" s="27">
        <v>8.1999999999999993</v>
      </c>
      <c r="V509" s="302">
        <f>TabIPW[[#This Row],[iloczyn liczby mieszkańców i relacji przeciętnego miesięcznego wynagrodzenia brutto 
w danym powiecie do średniej krajowej2]]/$W$1*$V$2</f>
        <v>1.1818212111772087E-5</v>
      </c>
      <c r="W509" s="27">
        <f>TabIPW[[#This Row],[iloczyn liczby mieszkańców i relacji przeciętnego miesięcznego wynagrodzenia brutto 
w danym powiecie do średniej krajowej]]</f>
        <v>3683.6939999999995</v>
      </c>
    </row>
    <row r="510" spans="1:23" x14ac:dyDescent="0.3">
      <c r="A510" s="2" t="s">
        <v>10</v>
      </c>
      <c r="B510" s="2" t="s">
        <v>23</v>
      </c>
      <c r="C510" s="2" t="s">
        <v>140</v>
      </c>
      <c r="D510" s="2" t="s">
        <v>30</v>
      </c>
      <c r="E510" s="2" t="s">
        <v>15</v>
      </c>
      <c r="F510" s="17" t="str">
        <f>+Tabela1[[#This Row],[WK]]&amp;Tabela1[[#This Row],[PK]]&amp;Tabela1[[#This Row],[GK]]</f>
        <v>062007</v>
      </c>
      <c r="G510" s="2" t="s">
        <v>504</v>
      </c>
      <c r="H510" s="302">
        <f>TabIPW[[#This Row],[liczba mieszkańców ]]/$I$1*$H$2</f>
        <v>1.5818584075197475E-5</v>
      </c>
      <c r="I510" s="27">
        <v>4970</v>
      </c>
      <c r="J510" s="302">
        <f>TabIPW[[#This Row],[liczba mieszkańców w wieku 20-64]]/$K$1*$J$2</f>
        <v>1.1909178099345451E-5</v>
      </c>
      <c r="K510" s="27">
        <v>2953</v>
      </c>
      <c r="L510" s="302">
        <f>TabIPW[[#This Row],[iloczyn liczby mieszkańców i relacji przeciętnego miesięcznego wynagrodzenia brutto 
w danym powiecie do średniej krajowej]]/$M$1*$L$2</f>
        <v>4.1876135243209891E-5</v>
      </c>
      <c r="M510" s="27">
        <v>3807.02</v>
      </c>
      <c r="N510" s="302">
        <f>TabIPW[[#This Row],[liczba oddziałów w szkołach podstawowych]]/$O$1*$N$2</f>
        <v>2.5342874180083484E-5</v>
      </c>
      <c r="O510" s="27">
        <v>20</v>
      </c>
      <c r="P5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2.3612017274054742E-5</v>
      </c>
      <c r="Q510" s="27">
        <v>120</v>
      </c>
      <c r="R510" s="302">
        <f>TabIPW[[#This Row],[liczba gospodarstw domowych korzystających ze środowiskowej pomocy społecznej ]]/$S$1*$R$2</f>
        <v>4.2380122355514539E-5</v>
      </c>
      <c r="S510" s="27">
        <v>155</v>
      </c>
      <c r="T510" s="302">
        <f>TabIPW[[#This Row],[ilość wody dostarczonej i ścieków bytowych odprowadzonych siecią kanalizacyjną '[dam3']]]/$U$1*$T$2</f>
        <v>5.9621698660496819E-6</v>
      </c>
      <c r="U510" s="27">
        <v>146.1</v>
      </c>
      <c r="V510" s="302">
        <f>TabIPW[[#This Row],[iloczyn liczby mieszkańców i relacji przeciętnego miesięcznego wynagrodzenia brutto 
w danym powiecie do średniej krajowej2]]/$W$1*$V$2</f>
        <v>1.2213872779269553E-5</v>
      </c>
      <c r="W510" s="27">
        <f>TabIPW[[#This Row],[iloczyn liczby mieszkańców i relacji przeciętnego miesięcznego wynagrodzenia brutto 
w danym powiecie do średniej krajowej]]</f>
        <v>3807.02</v>
      </c>
    </row>
    <row r="511" spans="1:23" x14ac:dyDescent="0.3">
      <c r="A511" s="2" t="s">
        <v>10</v>
      </c>
      <c r="B511" s="2" t="s">
        <v>23</v>
      </c>
      <c r="C511" s="2" t="s">
        <v>140</v>
      </c>
      <c r="D511" s="2" t="s">
        <v>54</v>
      </c>
      <c r="E511" s="2" t="s">
        <v>15</v>
      </c>
      <c r="F511" s="17" t="str">
        <f>+Tabela1[[#This Row],[WK]]&amp;Tabela1[[#This Row],[PK]]&amp;Tabela1[[#This Row],[GK]]</f>
        <v>062008</v>
      </c>
      <c r="G511" s="2" t="s">
        <v>505</v>
      </c>
      <c r="H511" s="302">
        <f>TabIPW[[#This Row],[liczba mieszkańców ]]/$I$1*$H$2</f>
        <v>1.5570324606814093E-5</v>
      </c>
      <c r="I511" s="27">
        <v>4892</v>
      </c>
      <c r="J511" s="302">
        <f>TabIPW[[#This Row],[liczba mieszkańców w wieku 20-64]]/$K$1*$J$2</f>
        <v>1.1417163291312893E-5</v>
      </c>
      <c r="K511" s="27">
        <v>2831</v>
      </c>
      <c r="L511" s="302">
        <f>TabIPW[[#This Row],[iloczyn liczby mieszkańców i relacji przeciętnego miesięcznego wynagrodzenia brutto 
w danym powiecie do średniej krajowej]]/$M$1*$L$2</f>
        <v>4.1218924267561924E-5</v>
      </c>
      <c r="M511" s="27">
        <v>3747.2719999999995</v>
      </c>
      <c r="N511" s="302">
        <f>TabIPW[[#This Row],[liczba oddziałów w szkołach podstawowych]]/$O$1*$N$2</f>
        <v>4.0548598688133572E-5</v>
      </c>
      <c r="O511" s="27">
        <v>32</v>
      </c>
      <c r="P5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2.0463748304180776E-5</v>
      </c>
      <c r="Q511" s="27">
        <v>104</v>
      </c>
      <c r="R511" s="302">
        <f>TabIPW[[#This Row],[liczba gospodarstw domowych korzystających ze środowiskowej pomocy społecznej ]]/$S$1*$R$2</f>
        <v>1.4491267644143682E-5</v>
      </c>
      <c r="S511" s="27">
        <v>53</v>
      </c>
      <c r="T511" s="302">
        <f>TabIPW[[#This Row],[ilość wody dostarczonej i ścieków bytowych odprowadzonych siecią kanalizacyjną '[dam3']]]/$U$1*$T$2</f>
        <v>8.3331628107278932E-6</v>
      </c>
      <c r="U511" s="27">
        <v>204.20000000000002</v>
      </c>
      <c r="V511" s="302">
        <f>TabIPW[[#This Row],[iloczyn liczby mieszkańców i relacji przeciętnego miesięcznego wynagrodzenia brutto 
w danym powiecie do średniej krajowej2]]/$W$1*$V$2</f>
        <v>1.2022186244705562E-5</v>
      </c>
      <c r="W511" s="27">
        <f>TabIPW[[#This Row],[iloczyn liczby mieszkańców i relacji przeciętnego miesięcznego wynagrodzenia brutto 
w danym powiecie do średniej krajowej]]</f>
        <v>3747.2719999999995</v>
      </c>
    </row>
    <row r="512" spans="1:23" x14ac:dyDescent="0.3">
      <c r="A512" s="2" t="s">
        <v>10</v>
      </c>
      <c r="B512" s="2" t="s">
        <v>23</v>
      </c>
      <c r="C512" s="2" t="s">
        <v>140</v>
      </c>
      <c r="D512" s="2" t="s">
        <v>56</v>
      </c>
      <c r="E512" s="2" t="s">
        <v>15</v>
      </c>
      <c r="F512" s="17" t="str">
        <f>+Tabela1[[#This Row],[WK]]&amp;Tabela1[[#This Row],[PK]]&amp;Tabela1[[#This Row],[GK]]</f>
        <v>062009</v>
      </c>
      <c r="G512" s="2" t="s">
        <v>506</v>
      </c>
      <c r="H512" s="302">
        <f>TabIPW[[#This Row],[liczba mieszkańców ]]/$I$1*$H$2</f>
        <v>2.079332188395676E-5</v>
      </c>
      <c r="I512" s="27">
        <v>6533</v>
      </c>
      <c r="J512" s="302">
        <f>TabIPW[[#This Row],[liczba mieszkańców w wieku 20-64]]/$K$1*$J$2</f>
        <v>1.5772704214879804E-5</v>
      </c>
      <c r="K512" s="27">
        <v>3911</v>
      </c>
      <c r="L512" s="302">
        <f>TabIPW[[#This Row],[iloczyn liczby mieszkańców i relacji przeciętnego miesięcznego wynagrodzenia brutto 
w danym powiecie do średniej krajowej]]/$M$1*$L$2</f>
        <v>5.5045632101386369E-5</v>
      </c>
      <c r="M512" s="27">
        <v>5004.2780000000002</v>
      </c>
      <c r="N512" s="302">
        <f>TabIPW[[#This Row],[liczba oddziałów w szkołach podstawowych]]/$O$1*$N$2</f>
        <v>6.5891472868217059E-5</v>
      </c>
      <c r="O512" s="27">
        <v>52</v>
      </c>
      <c r="P5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4.7420801358726606E-5</v>
      </c>
      <c r="Q512" s="27">
        <v>241</v>
      </c>
      <c r="R512" s="302">
        <f>TabIPW[[#This Row],[liczba gospodarstw domowych korzystających ze środowiskowej pomocy społecznej ]]/$S$1*$R$2</f>
        <v>2.8982535288287364E-5</v>
      </c>
      <c r="S512" s="27">
        <v>106</v>
      </c>
      <c r="T512" s="302">
        <f>TabIPW[[#This Row],[ilość wody dostarczonej i ścieków bytowych odprowadzonych siecią kanalizacyjną '[dam3']]]/$U$1*$T$2</f>
        <v>3.3993754267073136E-6</v>
      </c>
      <c r="U512" s="27">
        <v>83.300000000000011</v>
      </c>
      <c r="V512" s="302">
        <f>TabIPW[[#This Row],[iloczyn liczby mieszkańców i relacji przeciętnego miesięcznego wynagrodzenia brutto 
w danym powiecie do średniej krajowej2]]/$W$1*$V$2</f>
        <v>1.6054976029571027E-5</v>
      </c>
      <c r="W512" s="27">
        <f>TabIPW[[#This Row],[iloczyn liczby mieszkańców i relacji przeciętnego miesięcznego wynagrodzenia brutto 
w danym powiecie do średniej krajowej]]</f>
        <v>5004.2780000000002</v>
      </c>
    </row>
    <row r="513" spans="1:23" x14ac:dyDescent="0.3">
      <c r="A513" s="2" t="s">
        <v>10</v>
      </c>
      <c r="B513" s="2" t="s">
        <v>23</v>
      </c>
      <c r="C513" s="2" t="s">
        <v>140</v>
      </c>
      <c r="D513" s="2" t="s">
        <v>69</v>
      </c>
      <c r="E513" s="2" t="s">
        <v>15</v>
      </c>
      <c r="F513" s="17" t="str">
        <f>+Tabela1[[#This Row],[WK]]&amp;Tabela1[[#This Row],[PK]]&amp;Tabela1[[#This Row],[GK]]</f>
        <v>062010</v>
      </c>
      <c r="G513" s="2" t="s">
        <v>507</v>
      </c>
      <c r="H513" s="302">
        <f>TabIPW[[#This Row],[liczba mieszkańców ]]/$I$1*$H$2</f>
        <v>1.4535910155216673E-5</v>
      </c>
      <c r="I513" s="27">
        <v>4567</v>
      </c>
      <c r="J513" s="302">
        <f>TabIPW[[#This Row],[liczba mieszkańców w wieku 20-64]]/$K$1*$J$2</f>
        <v>1.0715437253627113E-5</v>
      </c>
      <c r="K513" s="27">
        <v>2657</v>
      </c>
      <c r="L513" s="302">
        <f>TabIPW[[#This Row],[iloczyn liczby mieszkańców i relacji przeciętnego miesięcznego wynagrodzenia brutto 
w danym powiecie do średniej krajowej]]/$M$1*$L$2</f>
        <v>3.8480545202362089E-5</v>
      </c>
      <c r="M513" s="27">
        <v>3498.3219999999997</v>
      </c>
      <c r="N513" s="302">
        <f>TabIPW[[#This Row],[liczba oddziałów w szkołach podstawowych]]/$O$1*$N$2</f>
        <v>2.5342874180083484E-5</v>
      </c>
      <c r="O513" s="27">
        <v>20</v>
      </c>
      <c r="P5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2.7153819865162952E-5</v>
      </c>
      <c r="Q513" s="27">
        <v>138</v>
      </c>
      <c r="R513" s="302">
        <f>TabIPW[[#This Row],[liczba gospodarstw domowych korzystających ze środowiskowej pomocy społecznej ]]/$S$1*$R$2</f>
        <v>2.4060972692163095E-5</v>
      </c>
      <c r="S513" s="27">
        <v>88</v>
      </c>
      <c r="T513" s="302">
        <f>TabIPW[[#This Row],[ilość wody dostarczonej i ścieków bytowych odprowadzonych siecią kanalizacyjną '[dam3']]]/$U$1*$T$2</f>
        <v>9.8186041736588172E-6</v>
      </c>
      <c r="U513" s="27">
        <v>240.6</v>
      </c>
      <c r="V513" s="302">
        <f>TabIPW[[#This Row],[iloczyn liczby mieszkańców i relacji przeciętnego miesięcznego wynagrodzenia brutto 
w danym powiecie do średniej krajowej2]]/$W$1*$V$2</f>
        <v>1.1223492350688943E-5</v>
      </c>
      <c r="W513" s="27">
        <f>TabIPW[[#This Row],[iloczyn liczby mieszkańców i relacji przeciętnego miesięcznego wynagrodzenia brutto 
w danym powiecie do średniej krajowej]]</f>
        <v>3498.3219999999997</v>
      </c>
    </row>
    <row r="514" spans="1:23" x14ac:dyDescent="0.3">
      <c r="A514" s="2" t="s">
        <v>10</v>
      </c>
      <c r="B514" s="2" t="s">
        <v>23</v>
      </c>
      <c r="C514" s="2" t="s">
        <v>140</v>
      </c>
      <c r="D514" s="2" t="s">
        <v>71</v>
      </c>
      <c r="E514" s="2" t="s">
        <v>15</v>
      </c>
      <c r="F514" s="17" t="str">
        <f>+Tabela1[[#This Row],[WK]]&amp;Tabela1[[#This Row],[PK]]&amp;Tabela1[[#This Row],[GK]]</f>
        <v>062011</v>
      </c>
      <c r="G514" s="2" t="s">
        <v>508</v>
      </c>
      <c r="H514" s="302">
        <f>TabIPW[[#This Row],[liczba mieszkańców ]]/$I$1*$H$2</f>
        <v>1.5029246278286213E-5</v>
      </c>
      <c r="I514" s="27">
        <v>4722</v>
      </c>
      <c r="J514" s="302">
        <f>TabIPW[[#This Row],[liczba mieszkańców w wieku 20-64]]/$K$1*$J$2</f>
        <v>1.1259879869072976E-5</v>
      </c>
      <c r="K514" s="27">
        <v>2792</v>
      </c>
      <c r="L514" s="302">
        <f>TabIPW[[#This Row],[iloczyn liczby mieszkańców i relacji przeciętnego miesięcznego wynagrodzenia brutto 
w danym powiecie do średniej krajowej]]/$M$1*$L$2</f>
        <v>3.9786541371918935E-5</v>
      </c>
      <c r="M514" s="27">
        <v>3617.0519999999997</v>
      </c>
      <c r="N514" s="302">
        <f>TabIPW[[#This Row],[liczba oddziałów w szkołach podstawowych]]/$O$1*$N$2</f>
        <v>2.4075730471079311E-5</v>
      </c>
      <c r="O514" s="27">
        <v>19</v>
      </c>
      <c r="P5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2.1054048736032146E-5</v>
      </c>
      <c r="Q514" s="27">
        <v>107</v>
      </c>
      <c r="R514" s="302">
        <f>TabIPW[[#This Row],[liczba gospodarstw domowych korzystających ze środowiskowej pomocy społecznej ]]/$S$1*$R$2</f>
        <v>2.3787552547933966E-5</v>
      </c>
      <c r="S514" s="27">
        <v>87</v>
      </c>
      <c r="T514" s="302">
        <f>TabIPW[[#This Row],[ilość wody dostarczonej i ścieków bytowych odprowadzonych siecią kanalizacyjną '[dam3']]]/$U$1*$T$2</f>
        <v>8.1413613160637337E-6</v>
      </c>
      <c r="U514" s="27">
        <v>199.5</v>
      </c>
      <c r="V514" s="302">
        <f>TabIPW[[#This Row],[iloczyn liczby mieszkańców i relacji przeciętnego miesięcznego wynagrodzenia brutto 
w danym powiecie do średniej krajowej2]]/$W$1*$V$2</f>
        <v>1.1604407900143024E-5</v>
      </c>
      <c r="W514" s="27">
        <f>TabIPW[[#This Row],[iloczyn liczby mieszkańców i relacji przeciętnego miesięcznego wynagrodzenia brutto 
w danym powiecie do średniej krajowej]]</f>
        <v>3617.0519999999997</v>
      </c>
    </row>
    <row r="515" spans="1:23" x14ac:dyDescent="0.3">
      <c r="A515" s="2" t="s">
        <v>10</v>
      </c>
      <c r="B515" s="2" t="s">
        <v>23</v>
      </c>
      <c r="C515" s="2" t="s">
        <v>140</v>
      </c>
      <c r="D515" s="2" t="s">
        <v>72</v>
      </c>
      <c r="E515" s="2" t="s">
        <v>15</v>
      </c>
      <c r="F515" s="17" t="str">
        <f>+Tabela1[[#This Row],[WK]]&amp;Tabela1[[#This Row],[PK]]&amp;Tabela1[[#This Row],[GK]]</f>
        <v>062012</v>
      </c>
      <c r="G515" s="2" t="s">
        <v>509</v>
      </c>
      <c r="H515" s="302">
        <f>TabIPW[[#This Row],[liczba mieszkańców ]]/$I$1*$H$2</f>
        <v>1.2457532810930163E-5</v>
      </c>
      <c r="I515" s="27">
        <v>3914</v>
      </c>
      <c r="J515" s="302">
        <f>TabIPW[[#This Row],[liczba mieszkańców w wieku 20-64]]/$K$1*$J$2</f>
        <v>9.2393928295294381E-6</v>
      </c>
      <c r="K515" s="27">
        <v>2291</v>
      </c>
      <c r="L515" s="302">
        <f>TabIPW[[#This Row],[iloczyn liczby mieszkańców i relacji przeciętnego miesięcznego wynagrodzenia brutto 
w danym powiecie do średniej krajowej]]/$M$1*$L$2</f>
        <v>3.2978509726745176E-5</v>
      </c>
      <c r="M515" s="27">
        <v>2998.1239999999998</v>
      </c>
      <c r="N515" s="302">
        <f>TabIPW[[#This Row],[liczba oddziałów w szkołach podstawowych]]/$O$1*$N$2</f>
        <v>2.9144305307096008E-5</v>
      </c>
      <c r="O515" s="27">
        <v>23</v>
      </c>
      <c r="P5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1.8299313387392428E-5</v>
      </c>
      <c r="Q515" s="27">
        <v>93</v>
      </c>
      <c r="R515" s="302">
        <f>TabIPW[[#This Row],[liczba gospodarstw domowych korzystających ze środowiskowej pomocy społecznej ]]/$S$1*$R$2</f>
        <v>2.8435694999829112E-5</v>
      </c>
      <c r="S515" s="27">
        <v>104</v>
      </c>
      <c r="T515" s="302">
        <f>TabIPW[[#This Row],[ilość wody dostarczonej i ścieków bytowych odprowadzonych siecią kanalizacyjną '[dam3']]]/$U$1*$T$2</f>
        <v>5.3051477247533106E-6</v>
      </c>
      <c r="U515" s="27">
        <v>130</v>
      </c>
      <c r="V515" s="302">
        <f>TabIPW[[#This Row],[iloczyn liczby mieszkańców i relacji przeciętnego miesięcznego wynagrodzenia brutto 
w danym powiecie do średniej krajowej2]]/$W$1*$V$2</f>
        <v>9.618732003634011E-6</v>
      </c>
      <c r="W515" s="27">
        <f>TabIPW[[#This Row],[iloczyn liczby mieszkańców i relacji przeciętnego miesięcznego wynagrodzenia brutto 
w danym powiecie do średniej krajowej]]</f>
        <v>2998.1239999999998</v>
      </c>
    </row>
    <row r="516" spans="1:23" x14ac:dyDescent="0.3">
      <c r="A516" s="2" t="s">
        <v>10</v>
      </c>
      <c r="B516" s="2" t="s">
        <v>23</v>
      </c>
      <c r="C516" s="2" t="s">
        <v>140</v>
      </c>
      <c r="D516" s="2" t="s">
        <v>74</v>
      </c>
      <c r="E516" s="2" t="s">
        <v>19</v>
      </c>
      <c r="F516" s="17" t="str">
        <f>+Tabela1[[#This Row],[WK]]&amp;Tabela1[[#This Row],[PK]]&amp;Tabela1[[#This Row],[GK]]</f>
        <v>062013</v>
      </c>
      <c r="G516" s="2" t="s">
        <v>510</v>
      </c>
      <c r="H516" s="302">
        <f>TabIPW[[#This Row],[liczba mieszkańców ]]/$I$1*$H$2</f>
        <v>3.2846637355339625E-5</v>
      </c>
      <c r="I516" s="27">
        <v>10320</v>
      </c>
      <c r="J516" s="302">
        <f>TabIPW[[#This Row],[liczba mieszkańców w wieku 20-64]]/$K$1*$J$2</f>
        <v>2.4999998319621556E-5</v>
      </c>
      <c r="K516" s="27">
        <v>6199</v>
      </c>
      <c r="L516" s="302">
        <f>TabIPW[[#This Row],[iloczyn liczby mieszkańców i relacji przeciętnego miesięcznego wynagrodzenia brutto 
w danym powiecie do średniej krajowej]]/$M$1*$L$2</f>
        <v>8.6954067547268825E-5</v>
      </c>
      <c r="M516" s="27">
        <v>7905.119999999999</v>
      </c>
      <c r="N516" s="302">
        <f>TabIPW[[#This Row],[liczba oddziałów w szkołach podstawowych]]/$O$1*$N$2</f>
        <v>6.3357185450208707E-5</v>
      </c>
      <c r="O516" s="27">
        <v>50</v>
      </c>
      <c r="P5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5.8636509563902608E-5</v>
      </c>
      <c r="Q516" s="27">
        <v>298</v>
      </c>
      <c r="R516" s="302">
        <f>TabIPW[[#This Row],[liczba gospodarstw domowych korzystających ze środowiskowej pomocy społecznej ]]/$S$1*$R$2</f>
        <v>6.3980313749615502E-5</v>
      </c>
      <c r="S516" s="27">
        <v>234</v>
      </c>
      <c r="T516" s="302">
        <f>TabIPW[[#This Row],[ilość wody dostarczonej i ścieków bytowych odprowadzonych siecią kanalizacyjną '[dam3']]]/$U$1*$T$2</f>
        <v>1.5437979879032134E-5</v>
      </c>
      <c r="U516" s="27">
        <v>378.3</v>
      </c>
      <c r="V516" s="302">
        <f>TabIPW[[#This Row],[iloczyn liczby mieszkańców i relacji przeciętnego miesięcznego wynagrodzenia brutto 
w danym powiecie do średniej krajowej2]]/$W$1*$V$2</f>
        <v>2.5361603034620076E-5</v>
      </c>
      <c r="W516" s="27">
        <f>TabIPW[[#This Row],[iloczyn liczby mieszkańców i relacji przeciętnego miesięcznego wynagrodzenia brutto 
w danym powiecie do średniej krajowej]]</f>
        <v>7905.119999999999</v>
      </c>
    </row>
    <row r="517" spans="1:23" x14ac:dyDescent="0.3">
      <c r="A517" s="2" t="s">
        <v>10</v>
      </c>
      <c r="B517" s="2" t="s">
        <v>23</v>
      </c>
      <c r="C517" s="2" t="s">
        <v>140</v>
      </c>
      <c r="D517" s="2" t="s">
        <v>76</v>
      </c>
      <c r="E517" s="2" t="s">
        <v>15</v>
      </c>
      <c r="F517" s="17" t="str">
        <f>+Tabela1[[#This Row],[WK]]&amp;Tabela1[[#This Row],[PK]]&amp;Tabela1[[#This Row],[GK]]</f>
        <v>062014</v>
      </c>
      <c r="G517" s="2" t="s">
        <v>511</v>
      </c>
      <c r="H517" s="302">
        <f>TabIPW[[#This Row],[liczba mieszkańców ]]/$I$1*$H$2</f>
        <v>7.6330238086797967E-5</v>
      </c>
      <c r="I517" s="27">
        <v>23982</v>
      </c>
      <c r="J517" s="302">
        <f>TabIPW[[#This Row],[liczba mieszkańców w wieku 20-64]]/$K$1*$J$2</f>
        <v>5.8884493541667096E-5</v>
      </c>
      <c r="K517" s="27">
        <v>14601</v>
      </c>
      <c r="L517" s="302">
        <f>TabIPW[[#This Row],[iloczyn liczby mieszkańców i relacji przeciętnego miesięcznego wynagrodzenia brutto 
w danym powiecie do średniej krajowej]]/$M$1*$L$2</f>
        <v>2.0206709766653111E-4</v>
      </c>
      <c r="M517" s="27">
        <v>18370.212</v>
      </c>
      <c r="N517" s="302">
        <f>TabIPW[[#This Row],[liczba oddziałów w szkołach podstawowych]]/$O$1*$N$2</f>
        <v>1.3938580799045916E-4</v>
      </c>
      <c r="O517" s="27">
        <v>110</v>
      </c>
      <c r="P5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1.4049150278062572E-4</v>
      </c>
      <c r="Q517" s="27">
        <v>714</v>
      </c>
      <c r="R517" s="302">
        <f>TabIPW[[#This Row],[liczba gospodarstw domowych korzystających ze środowiskowej pomocy społecznej ]]/$S$1*$R$2</f>
        <v>7.5463959807238793E-5</v>
      </c>
      <c r="S517" s="27">
        <v>276</v>
      </c>
      <c r="T517" s="302">
        <f>TabIPW[[#This Row],[ilość wody dostarczonej i ścieków bytowych odprowadzonych siecią kanalizacyjną '[dam3']]]/$U$1*$T$2</f>
        <v>1.6613274144208252E-5</v>
      </c>
      <c r="U517" s="27">
        <v>407.1</v>
      </c>
      <c r="V517" s="302">
        <f>TabIPW[[#This Row],[iloczyn liczby mieszkańców i relacji przeciętnego miesięcznego wynagrodzenia brutto 
w danym powiecie do średniej krajowej2]]/$W$1*$V$2</f>
        <v>5.893623681940492E-5</v>
      </c>
      <c r="W517" s="27">
        <f>TabIPW[[#This Row],[iloczyn liczby mieszkańców i relacji przeciętnego miesięcznego wynagrodzenia brutto 
w danym powiecie do średniej krajowej]]</f>
        <v>18370.212</v>
      </c>
    </row>
    <row r="518" spans="1:23" x14ac:dyDescent="0.3">
      <c r="A518" s="2" t="s">
        <v>10</v>
      </c>
      <c r="B518" s="2" t="s">
        <v>23</v>
      </c>
      <c r="C518" s="2" t="s">
        <v>140</v>
      </c>
      <c r="D518" s="2" t="s">
        <v>109</v>
      </c>
      <c r="E518" s="2" t="s">
        <v>19</v>
      </c>
      <c r="F518" s="17" t="str">
        <f>+Tabela1[[#This Row],[WK]]&amp;Tabela1[[#This Row],[PK]]&amp;Tabela1[[#This Row],[GK]]</f>
        <v>062015</v>
      </c>
      <c r="G518" s="2" t="s">
        <v>512</v>
      </c>
      <c r="H518" s="302">
        <f>TabIPW[[#This Row],[liczba mieszkańców ]]/$I$1*$H$2</f>
        <v>1.8791332068403601E-5</v>
      </c>
      <c r="I518" s="27">
        <v>5904</v>
      </c>
      <c r="J518" s="302">
        <f>TabIPW[[#This Row],[liczba mieszkańców w wieku 20-64]]/$K$1*$J$2</f>
        <v>1.3586867936571225E-5</v>
      </c>
      <c r="K518" s="27">
        <v>3369</v>
      </c>
      <c r="L518" s="302">
        <f>TabIPW[[#This Row],[iloczyn liczby mieszkańców i relacji przeciętnego miesięcznego wynagrodzenia brutto 
w danym powiecie do średniej krajowej]]/$M$1*$L$2</f>
        <v>4.9745815387507289E-5</v>
      </c>
      <c r="M518" s="27">
        <v>4522.4639999999999</v>
      </c>
      <c r="N518" s="302">
        <f>TabIPW[[#This Row],[liczba oddziałów w szkołach podstawowych]]/$O$1*$N$2</f>
        <v>2.7877161598091832E-5</v>
      </c>
      <c r="O518" s="27">
        <v>22</v>
      </c>
      <c r="P51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3.2269756941208151E-5</v>
      </c>
      <c r="Q518" s="27">
        <v>164</v>
      </c>
      <c r="R518" s="302">
        <f>TabIPW[[#This Row],[liczba gospodarstw domowych korzystających ze środowiskowej pomocy społecznej ]]/$S$1*$R$2</f>
        <v>3.6911719470932022E-5</v>
      </c>
      <c r="S518" s="27">
        <v>135</v>
      </c>
      <c r="T518" s="302">
        <f>TabIPW[[#This Row],[ilość wody dostarczonej i ścieków bytowych odprowadzonych siecią kanalizacyjną '[dam3']]]/$U$1*$T$2</f>
        <v>1.2936398682667686E-5</v>
      </c>
      <c r="U518" s="27">
        <v>317</v>
      </c>
      <c r="V518" s="302">
        <f>TabIPW[[#This Row],[iloczyn liczby mieszkańców i relacji przeciętnego miesięcznego wynagrodzenia brutto 
w danym powiecie do średniej krajowej2]]/$W$1*$V$2</f>
        <v>1.4509196154689626E-5</v>
      </c>
      <c r="W518" s="27">
        <f>TabIPW[[#This Row],[iloczyn liczby mieszkańców i relacji przeciętnego miesięcznego wynagrodzenia brutto 
w danym powiecie do średniej krajowej]]</f>
        <v>4522.4639999999999</v>
      </c>
    </row>
    <row r="519" spans="1:23" x14ac:dyDescent="0.3">
      <c r="A519" s="2" t="s">
        <v>10</v>
      </c>
      <c r="B519" s="2" t="s">
        <v>54</v>
      </c>
      <c r="C519" s="2" t="s">
        <v>12</v>
      </c>
      <c r="D519" s="2" t="s">
        <v>12</v>
      </c>
      <c r="E519" s="2" t="s">
        <v>13</v>
      </c>
      <c r="F519" s="17" t="str">
        <f>+Tabela1[[#This Row],[WK]]&amp;Tabela1[[#This Row],[PK]]&amp;Tabela1[[#This Row],[GK]]</f>
        <v>080101</v>
      </c>
      <c r="G519" s="2" t="s">
        <v>513</v>
      </c>
      <c r="H519" s="302">
        <f>TabIPW[[#This Row],[liczba mieszkańców ]]/$I$1*$H$2</f>
        <v>5.4938547227763302E-5</v>
      </c>
      <c r="I519" s="27">
        <v>17261</v>
      </c>
      <c r="J519" s="302">
        <f>TabIPW[[#This Row],[liczba mieszkańców w wieku 20-64]]/$K$1*$J$2</f>
        <v>4.2212450784235977E-5</v>
      </c>
      <c r="K519" s="27">
        <v>10467</v>
      </c>
      <c r="L519" s="302">
        <f>TabIPW[[#This Row],[iloczyn liczby mieszkańców i relacji przeciętnego miesięcznego wynagrodzenia brutto 
w danym powiecie do średniej krajowej]]/$M$1*$L$2</f>
        <v>1.8094237588000401E-4</v>
      </c>
      <c r="M519" s="27">
        <v>16449.733</v>
      </c>
      <c r="N519" s="302">
        <f>TabIPW[[#This Row],[liczba oddziałów w szkołach podstawowych]]/$O$1*$N$2</f>
        <v>1.178443649373882E-4</v>
      </c>
      <c r="O519" s="27">
        <v>93</v>
      </c>
      <c r="P51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1.4954277606901337E-4</v>
      </c>
      <c r="Q519" s="27">
        <v>760</v>
      </c>
      <c r="R519" s="302">
        <f>TabIPW[[#This Row],[liczba gospodarstw domowych korzystających ze środowiskowej pomocy społecznej ]]/$S$1*$R$2</f>
        <v>9.3236269182131988E-5</v>
      </c>
      <c r="S519" s="27">
        <v>341</v>
      </c>
      <c r="T519" s="302">
        <f>TabIPW[[#This Row],[ilość wody dostarczonej i ścieków bytowych odprowadzonych siecią kanalizacyjną '[dam3']]]/$U$1*$T$2</f>
        <v>6.4384088964179203E-5</v>
      </c>
      <c r="U519" s="27">
        <v>1577.6999999999998</v>
      </c>
      <c r="V519" s="302">
        <f>TabIPW[[#This Row],[iloczyn liczby mieszkańców i relacji przeciętnego miesięcznego wynagrodzenia brutto 
w danym powiecie do średniej krajowej2]]/$W$1*$V$2</f>
        <v>5.2774859631667837E-5</v>
      </c>
      <c r="W519" s="27">
        <f>TabIPW[[#This Row],[iloczyn liczby mieszkańców i relacji przeciętnego miesięcznego wynagrodzenia brutto 
w danym powiecie do średniej krajowej]]</f>
        <v>16449.733</v>
      </c>
    </row>
    <row r="520" spans="1:23" x14ac:dyDescent="0.3">
      <c r="A520" s="2" t="s">
        <v>10</v>
      </c>
      <c r="B520" s="2" t="s">
        <v>54</v>
      </c>
      <c r="C520" s="2" t="s">
        <v>12</v>
      </c>
      <c r="D520" s="2" t="s">
        <v>11</v>
      </c>
      <c r="E520" s="2" t="s">
        <v>15</v>
      </c>
      <c r="F520" s="17" t="str">
        <f>+Tabela1[[#This Row],[WK]]&amp;Tabela1[[#This Row],[PK]]&amp;Tabela1[[#This Row],[GK]]</f>
        <v>080102</v>
      </c>
      <c r="G520" s="2" t="s">
        <v>514</v>
      </c>
      <c r="H520" s="302">
        <f>TabIPW[[#This Row],[liczba mieszkańców ]]/$I$1*$H$2</f>
        <v>2.2722106984473798E-5</v>
      </c>
      <c r="I520" s="27">
        <v>7139</v>
      </c>
      <c r="J520" s="302">
        <f>TabIPW[[#This Row],[liczba mieszkańców w wieku 20-64]]/$K$1*$J$2</f>
        <v>1.7208419556351858E-5</v>
      </c>
      <c r="K520" s="27">
        <v>4267</v>
      </c>
      <c r="L520" s="302">
        <f>TabIPW[[#This Row],[iloczyn liczby mieszkańców i relacji przeciętnego miesięcznego wynagrodzenia brutto 
w danym powiecie do średniej krajowej]]/$M$1*$L$2</f>
        <v>7.4836198447792622E-5</v>
      </c>
      <c r="M520" s="27">
        <v>6803.4669999999996</v>
      </c>
      <c r="N520" s="302">
        <f>TabIPW[[#This Row],[liczba oddziałów w szkołach podstawowych]]/$O$1*$N$2</f>
        <v>4.3082886106141924E-5</v>
      </c>
      <c r="O520" s="27">
        <v>34</v>
      </c>
      <c r="P52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4.4862832820704013E-5</v>
      </c>
      <c r="Q520" s="27">
        <v>228</v>
      </c>
      <c r="R520" s="302">
        <f>TabIPW[[#This Row],[liczba gospodarstw domowych korzystających ze środowiskowej pomocy społecznej ]]/$S$1*$R$2</f>
        <v>3.6911719470932022E-5</v>
      </c>
      <c r="S520" s="27">
        <v>135</v>
      </c>
      <c r="T520" s="302">
        <f>TabIPW[[#This Row],[ilość wody dostarczonej i ścieków bytowych odprowadzonych siecią kanalizacyjną '[dam3']]]/$U$1*$T$2</f>
        <v>1.6009303480159411E-5</v>
      </c>
      <c r="U520" s="27">
        <v>392.3</v>
      </c>
      <c r="V520" s="302">
        <f>TabIPW[[#This Row],[iloczyn liczby mieszkańców i relacji przeciętnego miesięcznego wynagrodzenia brutto 
w danym powiecie do średniej krajowej2]]/$W$1*$V$2</f>
        <v>2.1827224547272852E-5</v>
      </c>
      <c r="W520" s="27">
        <f>TabIPW[[#This Row],[iloczyn liczby mieszkańców i relacji przeciętnego miesięcznego wynagrodzenia brutto 
w danym powiecie do średniej krajowej]]</f>
        <v>6803.4669999999996</v>
      </c>
    </row>
    <row r="521" spans="1:23" x14ac:dyDescent="0.3">
      <c r="A521" s="2" t="s">
        <v>10</v>
      </c>
      <c r="B521" s="2" t="s">
        <v>54</v>
      </c>
      <c r="C521" s="2" t="s">
        <v>12</v>
      </c>
      <c r="D521" s="2" t="s">
        <v>16</v>
      </c>
      <c r="E521" s="2" t="s">
        <v>15</v>
      </c>
      <c r="F521" s="17" t="str">
        <f>+Tabela1[[#This Row],[WK]]&amp;Tabela1[[#This Row],[PK]]&amp;Tabela1[[#This Row],[GK]]</f>
        <v>080103</v>
      </c>
      <c r="G521" s="2" t="s">
        <v>515</v>
      </c>
      <c r="H521" s="302">
        <f>TabIPW[[#This Row],[liczba mieszkańców ]]/$I$1*$H$2</f>
        <v>3.5860761926609647E-5</v>
      </c>
      <c r="I521" s="27">
        <v>11267</v>
      </c>
      <c r="J521" s="302">
        <f>TabIPW[[#This Row],[liczba mieszkańców w wieku 20-64]]/$K$1*$J$2</f>
        <v>2.8081140232218891E-5</v>
      </c>
      <c r="K521" s="27">
        <v>6963</v>
      </c>
      <c r="L521" s="302">
        <f>TabIPW[[#This Row],[iloczyn liczby mieszkańców i relacji przeciętnego miesięcznego wynagrodzenia brutto 
w danym powiecie do średniej krajowej]]/$M$1*$L$2</f>
        <v>1.1810890151439691E-4</v>
      </c>
      <c r="M521" s="27">
        <v>10737.450999999999</v>
      </c>
      <c r="N521" s="302">
        <f>TabIPW[[#This Row],[liczba oddziałów w szkołach podstawowych]]/$O$1*$N$2</f>
        <v>7.2227191413237933E-5</v>
      </c>
      <c r="O521" s="27">
        <v>57</v>
      </c>
      <c r="P52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7.0442518200929975E-5</v>
      </c>
      <c r="Q521" s="27">
        <v>358</v>
      </c>
      <c r="R521" s="302">
        <f>TabIPW[[#This Row],[liczba gospodarstw domowych korzystających ze środowiskowej pomocy społecznej ]]/$S$1*$R$2</f>
        <v>2.8435694999829112E-5</v>
      </c>
      <c r="S521" s="27">
        <v>104</v>
      </c>
      <c r="T521" s="302">
        <f>TabIPW[[#This Row],[ilość wody dostarczonej i ścieków bytowych odprowadzonych siecią kanalizacyjną '[dam3']]]/$U$1*$T$2</f>
        <v>2.148176740238571E-5</v>
      </c>
      <c r="U521" s="27">
        <v>526.4</v>
      </c>
      <c r="V521" s="302">
        <f>TabIPW[[#This Row],[iloczyn liczby mieszkańców i relacji przeciętnego miesięcznego wynagrodzenia brutto 
w danym powiecie do średniej krajowej2]]/$W$1*$V$2</f>
        <v>3.4448429608365768E-5</v>
      </c>
      <c r="W521" s="27">
        <f>TabIPW[[#This Row],[iloczyn liczby mieszkańców i relacji przeciętnego miesięcznego wynagrodzenia brutto 
w danym powiecie do średniej krajowej]]</f>
        <v>10737.450999999999</v>
      </c>
    </row>
    <row r="522" spans="1:23" x14ac:dyDescent="0.3">
      <c r="A522" s="2" t="s">
        <v>10</v>
      </c>
      <c r="B522" s="2" t="s">
        <v>54</v>
      </c>
      <c r="C522" s="2" t="s">
        <v>12</v>
      </c>
      <c r="D522" s="2" t="s">
        <v>18</v>
      </c>
      <c r="E522" s="2" t="s">
        <v>15</v>
      </c>
      <c r="F522" s="17" t="str">
        <f>+Tabela1[[#This Row],[WK]]&amp;Tabela1[[#This Row],[PK]]&amp;Tabela1[[#This Row],[GK]]</f>
        <v>080104</v>
      </c>
      <c r="G522" s="2" t="s">
        <v>516</v>
      </c>
      <c r="H522" s="302">
        <f>TabIPW[[#This Row],[liczba mieszkańców ]]/$I$1*$H$2</f>
        <v>3.0093503507241876E-5</v>
      </c>
      <c r="I522" s="27">
        <v>9455</v>
      </c>
      <c r="J522" s="302">
        <f>TabIPW[[#This Row],[liczba mieszkańców w wieku 20-64]]/$K$1*$J$2</f>
        <v>2.3261814858457355E-5</v>
      </c>
      <c r="K522" s="27">
        <v>5768</v>
      </c>
      <c r="L522" s="302">
        <f>TabIPW[[#This Row],[iloczyn liczby mieszkańców i relacji przeciętnego miesięcznego wynagrodzenia brutto 
w danym powiecie do średniej krajowej]]/$M$1*$L$2</f>
        <v>9.9114197552021183E-5</v>
      </c>
      <c r="M522" s="27">
        <v>9010.6149999999998</v>
      </c>
      <c r="N522" s="302">
        <f>TabIPW[[#This Row],[liczba oddziałów w szkołach podstawowych]]/$O$1*$N$2</f>
        <v>5.0685748360166967E-5</v>
      </c>
      <c r="O522" s="27">
        <v>40</v>
      </c>
      <c r="P52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5.6275307836497137E-5</v>
      </c>
      <c r="Q522" s="27">
        <v>286</v>
      </c>
      <c r="R522" s="302">
        <f>TabIPW[[#This Row],[liczba gospodarstw domowych korzystających ze środowiskowej pomocy społecznej ]]/$S$1*$R$2</f>
        <v>5.4137188557366966E-5</v>
      </c>
      <c r="S522" s="27">
        <v>198</v>
      </c>
      <c r="T522" s="302">
        <f>TabIPW[[#This Row],[ilość wody dostarczonej i ścieków bytowych odprowadzonych siecią kanalizacyjną '[dam3']]]/$U$1*$T$2</f>
        <v>2.5950334139774074E-5</v>
      </c>
      <c r="U522" s="27">
        <v>635.9</v>
      </c>
      <c r="V522" s="302">
        <f>TabIPW[[#This Row],[iloczyn liczby mieszkańców i relacji przeciętnego miesięcznego wynagrodzenia brutto 
w danym powiecie do średniej krajowej2]]/$W$1*$V$2</f>
        <v>2.8908307619339515E-5</v>
      </c>
      <c r="W522" s="27">
        <f>TabIPW[[#This Row],[iloczyn liczby mieszkańców i relacji przeciętnego miesięcznego wynagrodzenia brutto 
w danym powiecie do średniej krajowej]]</f>
        <v>9010.6149999999998</v>
      </c>
    </row>
    <row r="523" spans="1:23" x14ac:dyDescent="0.3">
      <c r="A523" s="2" t="s">
        <v>10</v>
      </c>
      <c r="B523" s="2" t="s">
        <v>54</v>
      </c>
      <c r="C523" s="2" t="s">
        <v>12</v>
      </c>
      <c r="D523" s="2" t="s">
        <v>21</v>
      </c>
      <c r="E523" s="2" t="s">
        <v>15</v>
      </c>
      <c r="F523" s="17" t="str">
        <f>+Tabela1[[#This Row],[WK]]&amp;Tabela1[[#This Row],[PK]]&amp;Tabela1[[#This Row],[GK]]</f>
        <v>080105</v>
      </c>
      <c r="G523" s="2" t="s">
        <v>517</v>
      </c>
      <c r="H523" s="302">
        <f>TabIPW[[#This Row],[liczba mieszkańców ]]/$I$1*$H$2</f>
        <v>2.2916258620004392E-5</v>
      </c>
      <c r="I523" s="27">
        <v>7200</v>
      </c>
      <c r="J523" s="302">
        <f>TabIPW[[#This Row],[liczba mieszkańców w wieku 20-64]]/$K$1*$J$2</f>
        <v>1.770043436438442E-5</v>
      </c>
      <c r="K523" s="27">
        <v>4389</v>
      </c>
      <c r="L523" s="302">
        <f>TabIPW[[#This Row],[iloczyn liczby mieszkańców i relacji przeciętnego miesięcznego wynagrodzenia brutto 
w danym powiecie do średniej krajowej]]/$M$1*$L$2</f>
        <v>7.5475644883612119E-5</v>
      </c>
      <c r="M523" s="27">
        <v>6861.6</v>
      </c>
      <c r="N523" s="302">
        <f>TabIPW[[#This Row],[liczba oddziałów w szkołach podstawowych]]/$O$1*$N$2</f>
        <v>5.4487179487179488E-5</v>
      </c>
      <c r="O523" s="27">
        <v>43</v>
      </c>
      <c r="P52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4.8994935843663596E-5</v>
      </c>
      <c r="Q523" s="27">
        <v>249</v>
      </c>
      <c r="R523" s="302">
        <f>TabIPW[[#This Row],[liczba gospodarstw domowych korzystających ze środowiskowej pomocy społecznej ]]/$S$1*$R$2</f>
        <v>4.7028264807409681E-5</v>
      </c>
      <c r="S523" s="27">
        <v>172</v>
      </c>
      <c r="T523" s="302">
        <f>TabIPW[[#This Row],[ilość wody dostarczonej i ścieków bytowych odprowadzonych siecią kanalizacyjną '[dam3']]]/$U$1*$T$2</f>
        <v>1.5135994547007712E-5</v>
      </c>
      <c r="U523" s="27">
        <v>370.9</v>
      </c>
      <c r="V523" s="302">
        <f>TabIPW[[#This Row],[iloczyn liczby mieszkańców i relacji przeciętnego miesięcznego wynagrodzenia brutto 
w danym powiecie do średniej krajowej2]]/$W$1*$V$2</f>
        <v>2.2013729757720206E-5</v>
      </c>
      <c r="W523" s="27">
        <f>TabIPW[[#This Row],[iloczyn liczby mieszkańców i relacji przeciętnego miesięcznego wynagrodzenia brutto 
w danym powiecie do średniej krajowej]]</f>
        <v>6861.6</v>
      </c>
    </row>
    <row r="524" spans="1:23" x14ac:dyDescent="0.3">
      <c r="A524" s="2" t="s">
        <v>10</v>
      </c>
      <c r="B524" s="2" t="s">
        <v>54</v>
      </c>
      <c r="C524" s="2" t="s">
        <v>12</v>
      </c>
      <c r="D524" s="2" t="s">
        <v>23</v>
      </c>
      <c r="E524" s="2" t="s">
        <v>15</v>
      </c>
      <c r="F524" s="17" t="str">
        <f>+Tabela1[[#This Row],[WK]]&amp;Tabela1[[#This Row],[PK]]&amp;Tabela1[[#This Row],[GK]]</f>
        <v>080106</v>
      </c>
      <c r="G524" s="2" t="s">
        <v>518</v>
      </c>
      <c r="H524" s="302">
        <f>TabIPW[[#This Row],[liczba mieszkańców ]]/$I$1*$H$2</f>
        <v>3.1267961761517103E-5</v>
      </c>
      <c r="I524" s="27">
        <v>9824</v>
      </c>
      <c r="J524" s="302">
        <f>TabIPW[[#This Row],[liczba mieszkańców w wieku 20-64]]/$K$1*$J$2</f>
        <v>2.411679141012049E-5</v>
      </c>
      <c r="K524" s="27">
        <v>5980</v>
      </c>
      <c r="L524" s="302">
        <f>TabIPW[[#This Row],[iloczyn liczby mieszkańców i relacji przeciętnego miesięcznego wynagrodzenia brutto 
w danym powiecie do średniej krajowej]]/$M$1*$L$2</f>
        <v>1.0298232435230631E-4</v>
      </c>
      <c r="M524" s="27">
        <v>9362.271999999999</v>
      </c>
      <c r="N524" s="302">
        <f>TabIPW[[#This Row],[liczba oddziałów w szkołach podstawowych]]/$O$1*$N$2</f>
        <v>6.9692903995229581E-5</v>
      </c>
      <c r="O524" s="27">
        <v>55</v>
      </c>
      <c r="P52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5.1749671192303311E-5</v>
      </c>
      <c r="Q524" s="27">
        <v>263</v>
      </c>
      <c r="R524" s="302">
        <f>TabIPW[[#This Row],[liczba gospodarstw domowych korzystających ze środowiskowej pomocy społecznej ]]/$S$1*$R$2</f>
        <v>3.5818038894015519E-5</v>
      </c>
      <c r="S524" s="27">
        <v>131</v>
      </c>
      <c r="T524" s="302">
        <f>TabIPW[[#This Row],[ilość wody dostarczonej i ścieków bytowych odprowadzonych siecią kanalizacyjną '[dam3']]]/$U$1*$T$2</f>
        <v>2.3432429411948852E-5</v>
      </c>
      <c r="U524" s="27">
        <v>574.20000000000005</v>
      </c>
      <c r="V524" s="302">
        <f>TabIPW[[#This Row],[iloczyn liczby mieszkańców i relacji przeciętnego miesięcznego wynagrodzenia brutto 
w danym powiecie do średniej krajowej2]]/$W$1*$V$2</f>
        <v>3.0036511269422674E-5</v>
      </c>
      <c r="W524" s="27">
        <f>TabIPW[[#This Row],[iloczyn liczby mieszkańców i relacji przeciętnego miesięcznego wynagrodzenia brutto 
w danym powiecie do średniej krajowej]]</f>
        <v>9362.271999999999</v>
      </c>
    </row>
    <row r="525" spans="1:23" x14ac:dyDescent="0.3">
      <c r="A525" s="2" t="s">
        <v>10</v>
      </c>
      <c r="B525" s="2" t="s">
        <v>54</v>
      </c>
      <c r="C525" s="2" t="s">
        <v>12</v>
      </c>
      <c r="D525" s="2" t="s">
        <v>30</v>
      </c>
      <c r="E525" s="2" t="s">
        <v>19</v>
      </c>
      <c r="F525" s="17" t="str">
        <f>+Tabela1[[#This Row],[WK]]&amp;Tabela1[[#This Row],[PK]]&amp;Tabela1[[#This Row],[GK]]</f>
        <v>080107</v>
      </c>
      <c r="G525" s="2" t="s">
        <v>519</v>
      </c>
      <c r="H525" s="302">
        <f>TabIPW[[#This Row],[liczba mieszkańców ]]/$I$1*$H$2</f>
        <v>3.8333808169351787E-5</v>
      </c>
      <c r="I525" s="27">
        <v>12044</v>
      </c>
      <c r="J525" s="302">
        <f>TabIPW[[#This Row],[liczba mieszkańców w wieku 20-64]]/$K$1*$J$2</f>
        <v>2.9436197408439704E-5</v>
      </c>
      <c r="K525" s="27">
        <v>7299</v>
      </c>
      <c r="L525" s="302">
        <f>TabIPW[[#This Row],[iloczyn liczby mieszkańców i relacji przeciętnego miesięcznego wynagrodzenia brutto 
w danym powiecie do średniej krajowej]]/$M$1*$L$2</f>
        <v>1.2625398152475337E-4</v>
      </c>
      <c r="M525" s="27">
        <v>11477.931999999999</v>
      </c>
      <c r="N525" s="302">
        <f>TabIPW[[#This Row],[liczba oddziałów w szkołach podstawowych]]/$O$1*$N$2</f>
        <v>8.8700059630292187E-5</v>
      </c>
      <c r="O525" s="27">
        <v>70</v>
      </c>
      <c r="P52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7.5361688466358046E-5</v>
      </c>
      <c r="Q525" s="27">
        <v>383</v>
      </c>
      <c r="R525" s="302">
        <f>TabIPW[[#This Row],[liczba gospodarstw domowych korzystających ze środowiskowej pomocy społecznej ]]/$S$1*$R$2</f>
        <v>7.4643699374551419E-5</v>
      </c>
      <c r="S525" s="27">
        <v>273</v>
      </c>
      <c r="T525" s="302">
        <f>TabIPW[[#This Row],[ilość wody dostarczonej i ścieków bytowych odprowadzonych siecią kanalizacyjną '[dam3']]]/$U$1*$T$2</f>
        <v>2.4317980993696131E-5</v>
      </c>
      <c r="U525" s="27">
        <v>595.9</v>
      </c>
      <c r="V525" s="302">
        <f>TabIPW[[#This Row],[iloczyn liczby mieszkańców i relacji przeciętnego miesięcznego wynagrodzenia brutto 
w danym powiecie do średniej krajowej2]]/$W$1*$V$2</f>
        <v>3.6824077944719735E-5</v>
      </c>
      <c r="W525" s="27">
        <f>TabIPW[[#This Row],[iloczyn liczby mieszkańców i relacji przeciętnego miesięcznego wynagrodzenia brutto 
w danym powiecie do średniej krajowej]]</f>
        <v>11477.931999999999</v>
      </c>
    </row>
    <row r="526" spans="1:23" x14ac:dyDescent="0.3">
      <c r="A526" s="2" t="s">
        <v>10</v>
      </c>
      <c r="B526" s="2" t="s">
        <v>54</v>
      </c>
      <c r="C526" s="2" t="s">
        <v>11</v>
      </c>
      <c r="D526" s="2" t="s">
        <v>12</v>
      </c>
      <c r="E526" s="2" t="s">
        <v>13</v>
      </c>
      <c r="F526" s="17" t="str">
        <f>+Tabela1[[#This Row],[WK]]&amp;Tabela1[[#This Row],[PK]]&amp;Tabela1[[#This Row],[GK]]</f>
        <v>080201</v>
      </c>
      <c r="G526" s="2" t="s">
        <v>520</v>
      </c>
      <c r="H526" s="302">
        <f>TabIPW[[#This Row],[liczba mieszkańców ]]/$I$1*$H$2</f>
        <v>4.8416961962153718E-5</v>
      </c>
      <c r="I526" s="27">
        <v>15212</v>
      </c>
      <c r="J526" s="302">
        <f>TabIPW[[#This Row],[liczba mieszkańców w wieku 20-64]]/$K$1*$J$2</f>
        <v>3.6651070290163045E-5</v>
      </c>
      <c r="K526" s="27">
        <v>9088</v>
      </c>
      <c r="L526" s="302">
        <f>TabIPW[[#This Row],[iloczyn liczby mieszkańców i relacji przeciętnego miesięcznego wynagrodzenia brutto 
w danym powiecie do średniej krajowej]]/$M$1*$L$2</f>
        <v>1.4708101802250162E-4</v>
      </c>
      <c r="M526" s="27">
        <v>13371.348</v>
      </c>
      <c r="N526" s="302">
        <f>TabIPW[[#This Row],[liczba oddziałów w szkołach podstawowych]]/$O$1*$N$2</f>
        <v>1.039057841383423E-4</v>
      </c>
      <c r="O526" s="27">
        <v>82</v>
      </c>
      <c r="P52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1.0487671005892647E-4</v>
      </c>
      <c r="Q526" s="27">
        <v>533</v>
      </c>
      <c r="R526" s="302">
        <f>TabIPW[[#This Row],[liczba gospodarstw domowych korzystających ze środowiskowej pomocy społecznej ]]/$S$1*$R$2</f>
        <v>8.28463037014252E-5</v>
      </c>
      <c r="S526" s="27">
        <v>303</v>
      </c>
      <c r="T526" s="302">
        <f>TabIPW[[#This Row],[ilość wody dostarczonej i ścieków bytowych odprowadzonych siecią kanalizacyjną '[dam3']]]/$U$1*$T$2</f>
        <v>5.0145888647514361E-5</v>
      </c>
      <c r="U526" s="27">
        <v>1228.8</v>
      </c>
      <c r="V526" s="302">
        <f>TabIPW[[#This Row],[iloczyn liczby mieszkańców i relacji przeciętnego miesięcznego wynagrodzenia brutto 
w danym powiecie do średniej krajowej2]]/$W$1*$V$2</f>
        <v>4.2898630256562978E-5</v>
      </c>
      <c r="W526" s="27">
        <f>TabIPW[[#This Row],[iloczyn liczby mieszkańców i relacji przeciętnego miesięcznego wynagrodzenia brutto 
w danym powiecie do średniej krajowej]]</f>
        <v>13371.348</v>
      </c>
    </row>
    <row r="527" spans="1:23" x14ac:dyDescent="0.3">
      <c r="A527" s="2" t="s">
        <v>10</v>
      </c>
      <c r="B527" s="2" t="s">
        <v>54</v>
      </c>
      <c r="C527" s="2" t="s">
        <v>11</v>
      </c>
      <c r="D527" s="2" t="s">
        <v>11</v>
      </c>
      <c r="E527" s="2" t="s">
        <v>15</v>
      </c>
      <c r="F527" s="17" t="str">
        <f>+Tabela1[[#This Row],[WK]]&amp;Tabela1[[#This Row],[PK]]&amp;Tabela1[[#This Row],[GK]]</f>
        <v>080202</v>
      </c>
      <c r="G527" s="2" t="s">
        <v>521</v>
      </c>
      <c r="H527" s="302">
        <f>TabIPW[[#This Row],[liczba mieszkańców ]]/$I$1*$H$2</f>
        <v>9.5197957683934898E-6</v>
      </c>
      <c r="I527" s="27">
        <v>2991</v>
      </c>
      <c r="J527" s="302">
        <f>TabIPW[[#This Row],[liczba mieszkańców w wieku 20-64]]/$K$1*$J$2</f>
        <v>7.1906754321479651E-6</v>
      </c>
      <c r="K527" s="27">
        <v>1783</v>
      </c>
      <c r="L527" s="302">
        <f>TabIPW[[#This Row],[iloczyn liczby mieszkańców i relacji przeciętnego miesięcznego wynagrodzenia brutto 
w danym powiecie do średniej krajowej]]/$M$1*$L$2</f>
        <v>2.8919229878076676E-5</v>
      </c>
      <c r="M527" s="27">
        <v>2629.0890000000004</v>
      </c>
      <c r="N527" s="302">
        <f>TabIPW[[#This Row],[liczba oddziałów w szkołach podstawowych]]/$O$1*$N$2</f>
        <v>2.0274299344066786E-5</v>
      </c>
      <c r="O527" s="27">
        <v>16</v>
      </c>
      <c r="P52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1.849608019800955E-5</v>
      </c>
      <c r="Q527" s="27">
        <v>94</v>
      </c>
      <c r="R527" s="302">
        <f>TabIPW[[#This Row],[liczba gospodarstw domowych korzystających ze środowiskowej pomocy społecznej ]]/$S$1*$R$2</f>
        <v>1.4764687788372808E-5</v>
      </c>
      <c r="S527" s="27">
        <v>54</v>
      </c>
      <c r="T527" s="302">
        <f>TabIPW[[#This Row],[ilość wody dostarczonej i ścieków bytowych odprowadzonych siecią kanalizacyjną '[dam3']]]/$U$1*$T$2</f>
        <v>8.5698540169091933E-6</v>
      </c>
      <c r="U527" s="27">
        <v>210</v>
      </c>
      <c r="V527" s="302">
        <f>TabIPW[[#This Row],[iloczyn liczby mieszkańców i relacji przeciętnego miesięcznego wynagrodzenia brutto 
w danym powiecie do średniej krajowej2]]/$W$1*$V$2</f>
        <v>8.4347753811056992E-6</v>
      </c>
      <c r="W527" s="27">
        <f>TabIPW[[#This Row],[iloczyn liczby mieszkańców i relacji przeciętnego miesięcznego wynagrodzenia brutto 
w danym powiecie do średniej krajowej]]</f>
        <v>2629.0890000000004</v>
      </c>
    </row>
    <row r="528" spans="1:23" x14ac:dyDescent="0.3">
      <c r="A528" s="2" t="s">
        <v>10</v>
      </c>
      <c r="B528" s="2" t="s">
        <v>54</v>
      </c>
      <c r="C528" s="2" t="s">
        <v>11</v>
      </c>
      <c r="D528" s="2" t="s">
        <v>16</v>
      </c>
      <c r="E528" s="2" t="s">
        <v>15</v>
      </c>
      <c r="F528" s="17" t="str">
        <f>+Tabela1[[#This Row],[WK]]&amp;Tabela1[[#This Row],[PK]]&amp;Tabela1[[#This Row],[GK]]</f>
        <v>080203</v>
      </c>
      <c r="G528" s="2" t="s">
        <v>522</v>
      </c>
      <c r="H528" s="302">
        <f>TabIPW[[#This Row],[liczba mieszkańców ]]/$I$1*$H$2</f>
        <v>7.1135886132930294E-6</v>
      </c>
      <c r="I528" s="27">
        <v>2235</v>
      </c>
      <c r="J528" s="302">
        <f>TabIPW[[#This Row],[liczba mieszkańców w wieku 20-64]]/$K$1*$J$2</f>
        <v>5.4081299800955816E-6</v>
      </c>
      <c r="K528" s="27">
        <v>1341</v>
      </c>
      <c r="L528" s="302">
        <f>TabIPW[[#This Row],[iloczyn liczby mieszkańców i relacji przeciętnego miesięcznego wynagrodzenia brutto 
w danym powiecie do średniej krajowej]]/$M$1*$L$2</f>
        <v>2.1609655224841648E-5</v>
      </c>
      <c r="M528" s="27">
        <v>1964.5650000000001</v>
      </c>
      <c r="N528" s="302">
        <f>TabIPW[[#This Row],[liczba oddziałów w szkołach podstawowych]]/$O$1*$N$2</f>
        <v>1.1404293381037567E-5</v>
      </c>
      <c r="O528" s="27">
        <v>9</v>
      </c>
      <c r="P52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1.239630906887874E-5</v>
      </c>
      <c r="Q528" s="27">
        <v>63</v>
      </c>
      <c r="R528" s="302">
        <f>TabIPW[[#This Row],[liczba gospodarstw domowych korzystających ze środowiskowej pomocy społecznej ]]/$S$1*$R$2</f>
        <v>1.8592569807580572E-5</v>
      </c>
      <c r="S528" s="27">
        <v>68</v>
      </c>
      <c r="T528" s="302">
        <f>TabIPW[[#This Row],[ilość wody dostarczonej i ścieków bytowych odprowadzonych siecią kanalizacyjną '[dam3']]]/$U$1*$T$2</f>
        <v>6.6191920073460523E-6</v>
      </c>
      <c r="U528" s="27">
        <v>162.19999999999999</v>
      </c>
      <c r="V528" s="302">
        <f>TabIPW[[#This Row],[iloczyn liczby mieszkańców i relacji przeciętnego miesięcznego wynagrodzenia brutto 
w danym powiecie do średniej krajowej2]]/$W$1*$V$2</f>
        <v>6.3028161072454813E-6</v>
      </c>
      <c r="W528" s="27">
        <f>TabIPW[[#This Row],[iloczyn liczby mieszkańców i relacji przeciętnego miesięcznego wynagrodzenia brutto 
w danym powiecie do średniej krajowej]]</f>
        <v>1964.5650000000001</v>
      </c>
    </row>
    <row r="529" spans="1:23" x14ac:dyDescent="0.3">
      <c r="A529" s="2" t="s">
        <v>10</v>
      </c>
      <c r="B529" s="2" t="s">
        <v>54</v>
      </c>
      <c r="C529" s="2" t="s">
        <v>11</v>
      </c>
      <c r="D529" s="2" t="s">
        <v>18</v>
      </c>
      <c r="E529" s="2" t="s">
        <v>15</v>
      </c>
      <c r="F529" s="17" t="str">
        <f>+Tabela1[[#This Row],[WK]]&amp;Tabela1[[#This Row],[PK]]&amp;Tabela1[[#This Row],[GK]]</f>
        <v>080204</v>
      </c>
      <c r="G529" s="2" t="s">
        <v>523</v>
      </c>
      <c r="H529" s="302">
        <f>TabIPW[[#This Row],[liczba mieszkańców ]]/$I$1*$H$2</f>
        <v>1.5653077762941889E-5</v>
      </c>
      <c r="I529" s="27">
        <v>4918</v>
      </c>
      <c r="J529" s="302">
        <f>TabIPW[[#This Row],[liczba mieszkańców w wieku 20-64]]/$K$1*$J$2</f>
        <v>1.2058395705060245E-5</v>
      </c>
      <c r="K529" s="27">
        <v>2990</v>
      </c>
      <c r="L529" s="302">
        <f>TabIPW[[#This Row],[iloczyn liczby mieszkańców i relacji przeciętnego miesięcznego wynagrodzenia brutto 
w danym powiecie do średniej krajowej]]/$M$1*$L$2</f>
        <v>4.7550910244192944E-5</v>
      </c>
      <c r="M529" s="27">
        <v>4322.9220000000005</v>
      </c>
      <c r="N529" s="302">
        <f>TabIPW[[#This Row],[liczba oddziałów w szkołach podstawowych]]/$O$1*$N$2</f>
        <v>2.5342874180083484E-5</v>
      </c>
      <c r="O529" s="27">
        <v>20</v>
      </c>
      <c r="P52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3.0105322024419799E-5</v>
      </c>
      <c r="Q529" s="27">
        <v>153</v>
      </c>
      <c r="R529" s="302">
        <f>TabIPW[[#This Row],[liczba gospodarstw domowych korzystających ze środowiskowej pomocy społecznej ]]/$S$1*$R$2</f>
        <v>3.1443316586349499E-5</v>
      </c>
      <c r="S529" s="27">
        <v>115</v>
      </c>
      <c r="T529" s="302">
        <f>TabIPW[[#This Row],[ilość wody dostarczonej i ścieków bytowych odprowadzonych siecią kanalizacyjną '[dam3']]]/$U$1*$T$2</f>
        <v>7.7944862725221711E-6</v>
      </c>
      <c r="U529" s="27">
        <v>191</v>
      </c>
      <c r="V529" s="302">
        <f>TabIPW[[#This Row],[iloczyn liczby mieszkańców i relacji przeciętnego miesięcznego wynagrodzenia brutto 
w danym powiecie do średniej krajowej2]]/$W$1*$V$2</f>
        <v>1.386901548788961E-5</v>
      </c>
      <c r="W529" s="27">
        <f>TabIPW[[#This Row],[iloczyn liczby mieszkańców i relacji przeciętnego miesięcznego wynagrodzenia brutto 
w danym powiecie do średniej krajowej]]</f>
        <v>4322.9220000000005</v>
      </c>
    </row>
    <row r="530" spans="1:23" x14ac:dyDescent="0.3">
      <c r="A530" s="2" t="s">
        <v>10</v>
      </c>
      <c r="B530" s="2" t="s">
        <v>54</v>
      </c>
      <c r="C530" s="2" t="s">
        <v>11</v>
      </c>
      <c r="D530" s="2" t="s">
        <v>21</v>
      </c>
      <c r="E530" s="2" t="s">
        <v>15</v>
      </c>
      <c r="F530" s="17" t="str">
        <f>+Tabela1[[#This Row],[WK]]&amp;Tabela1[[#This Row],[PK]]&amp;Tabela1[[#This Row],[GK]]</f>
        <v>080205</v>
      </c>
      <c r="G530" s="2" t="s">
        <v>520</v>
      </c>
      <c r="H530" s="302">
        <f>TabIPW[[#This Row],[liczba mieszkańców ]]/$I$1*$H$2</f>
        <v>2.2680730406409901E-5</v>
      </c>
      <c r="I530" s="27">
        <v>7126</v>
      </c>
      <c r="J530" s="302">
        <f>TabIPW[[#This Row],[liczba mieszkańców w wieku 20-64]]/$K$1*$J$2</f>
        <v>1.8039198658439625E-5</v>
      </c>
      <c r="K530" s="27">
        <v>4473</v>
      </c>
      <c r="L530" s="302">
        <f>TabIPW[[#This Row],[iloczyn liczby mieszkańców i relacji przeciętnego miesięcznego wynagrodzenia brutto 
w danym powiecie do średniej krajowej]]/$M$1*$L$2</f>
        <v>6.8899509231419042E-5</v>
      </c>
      <c r="M530" s="27">
        <v>6263.7539999999999</v>
      </c>
      <c r="N530" s="302">
        <f>TabIPW[[#This Row],[liczba oddziałów w szkołach podstawowych]]/$O$1*$N$2</f>
        <v>3.5480023852116875E-5</v>
      </c>
      <c r="O530" s="27">
        <v>28</v>
      </c>
      <c r="P53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3.6008326342933483E-5</v>
      </c>
      <c r="Q530" s="27">
        <v>183</v>
      </c>
      <c r="R530" s="302">
        <f>TabIPW[[#This Row],[liczba gospodarstw domowych korzystających ze środowiskowej pomocy społecznej ]]/$S$1*$R$2</f>
        <v>4.8668785672784443E-5</v>
      </c>
      <c r="S530" s="27">
        <v>178</v>
      </c>
      <c r="T530" s="302">
        <f>TabIPW[[#This Row],[ilość wody dostarczonej i ścieków bytowych odprowadzonych siecią kanalizacyjną '[dam3']]]/$U$1*$T$2</f>
        <v>9.9859203711318075E-6</v>
      </c>
      <c r="U530" s="27">
        <v>244.7</v>
      </c>
      <c r="V530" s="302">
        <f>TabIPW[[#This Row],[iloczyn liczby mieszkańców i relacji przeciętnego miesięcznego wynagrodzenia brutto 
w danym powiecie do średniej krajowej2]]/$W$1*$V$2</f>
        <v>2.0095690192497227E-5</v>
      </c>
      <c r="W530" s="27">
        <f>TabIPW[[#This Row],[iloczyn liczby mieszkańców i relacji przeciętnego miesięcznego wynagrodzenia brutto 
w danym powiecie do średniej krajowej]]</f>
        <v>6263.7539999999999</v>
      </c>
    </row>
    <row r="531" spans="1:23" x14ac:dyDescent="0.3">
      <c r="A531" s="2" t="s">
        <v>10</v>
      </c>
      <c r="B531" s="2" t="s">
        <v>54</v>
      </c>
      <c r="C531" s="2" t="s">
        <v>11</v>
      </c>
      <c r="D531" s="2" t="s">
        <v>23</v>
      </c>
      <c r="E531" s="2" t="s">
        <v>19</v>
      </c>
      <c r="F531" s="17" t="str">
        <f>+Tabela1[[#This Row],[WK]]&amp;Tabela1[[#This Row],[PK]]&amp;Tabela1[[#This Row],[GK]]</f>
        <v>080206</v>
      </c>
      <c r="G531" s="2" t="s">
        <v>524</v>
      </c>
      <c r="H531" s="302">
        <f>TabIPW[[#This Row],[liczba mieszkańców ]]/$I$1*$H$2</f>
        <v>5.2742405776679548E-5</v>
      </c>
      <c r="I531" s="27">
        <v>16571</v>
      </c>
      <c r="J531" s="302">
        <f>TabIPW[[#This Row],[liczba mieszkańców w wieku 20-64]]/$K$1*$J$2</f>
        <v>3.896192672461104E-5</v>
      </c>
      <c r="K531" s="27">
        <v>9661</v>
      </c>
      <c r="L531" s="302">
        <f>TabIPW[[#This Row],[iloczyn liczby mieszkańców i relacji przeciętnego miesięcznego wynagrodzenia brutto 
w danym powiecie do średniej krajowej]]/$M$1*$L$2</f>
        <v>1.6022084864915031E-4</v>
      </c>
      <c r="M531" s="27">
        <v>14565.909000000001</v>
      </c>
      <c r="N531" s="302">
        <f>TabIPW[[#This Row],[liczba oddziałów w szkołach podstawowych]]/$O$1*$N$2</f>
        <v>1.1024150268336316E-4</v>
      </c>
      <c r="O531" s="27">
        <v>87</v>
      </c>
      <c r="P53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1.1628918507471961E-4</v>
      </c>
      <c r="Q531" s="27">
        <v>591</v>
      </c>
      <c r="R531" s="302">
        <f>TabIPW[[#This Row],[liczba gospodarstw domowych korzystających ze środowiskowej pomocy społecznej ]]/$S$1*$R$2</f>
        <v>7.7377900816842684E-5</v>
      </c>
      <c r="S531" s="27">
        <v>283</v>
      </c>
      <c r="T531" s="302">
        <f>TabIPW[[#This Row],[ilość wody dostarczonej i ścieków bytowych odprowadzonych siecią kanalizacyjną '[dam3']]]/$U$1*$T$2</f>
        <v>4.6717947040750685E-5</v>
      </c>
      <c r="U531" s="27">
        <v>1144.8</v>
      </c>
      <c r="V531" s="302">
        <f>TabIPW[[#This Row],[iloczyn liczby mieszkańców i relacji przeciętnego miesięcznego wynagrodzenia brutto 
w danym powiecie do średniej krajowej2]]/$W$1*$V$2</f>
        <v>4.6731080856002182E-5</v>
      </c>
      <c r="W531" s="27">
        <f>TabIPW[[#This Row],[iloczyn liczby mieszkańców i relacji przeciętnego miesięcznego wynagrodzenia brutto 
w danym powiecie do średniej krajowej]]</f>
        <v>14565.909000000001</v>
      </c>
    </row>
    <row r="532" spans="1:23" x14ac:dyDescent="0.3">
      <c r="A532" s="2" t="s">
        <v>10</v>
      </c>
      <c r="B532" s="2" t="s">
        <v>54</v>
      </c>
      <c r="C532" s="2" t="s">
        <v>11</v>
      </c>
      <c r="D532" s="2" t="s">
        <v>30</v>
      </c>
      <c r="E532" s="2" t="s">
        <v>15</v>
      </c>
      <c r="F532" s="17" t="str">
        <f>+Tabela1[[#This Row],[WK]]&amp;Tabela1[[#This Row],[PK]]&amp;Tabela1[[#This Row],[GK]]</f>
        <v>080207</v>
      </c>
      <c r="G532" s="2" t="s">
        <v>525</v>
      </c>
      <c r="H532" s="302">
        <f>TabIPW[[#This Row],[liczba mieszkańców ]]/$I$1*$H$2</f>
        <v>8.6381563742627658E-6</v>
      </c>
      <c r="I532" s="27">
        <v>2714</v>
      </c>
      <c r="J532" s="302">
        <f>TabIPW[[#This Row],[liczba mieszkańców w wieku 20-64]]/$K$1*$J$2</f>
        <v>6.7873846058917694E-6</v>
      </c>
      <c r="K532" s="27">
        <v>1683</v>
      </c>
      <c r="L532" s="302">
        <f>TabIPW[[#This Row],[iloczyn liczby mieszkańców i relacji przeciętnego miesięcznego wynagrodzenia brutto 
w danym powiecie do średniej krajowej]]/$M$1*$L$2</f>
        <v>2.6240986255132094E-5</v>
      </c>
      <c r="M532" s="27">
        <v>2385.6060000000002</v>
      </c>
      <c r="N532" s="302">
        <f>TabIPW[[#This Row],[liczba oddziałów w szkołach podstawowych]]/$O$1*$N$2</f>
        <v>2.0274299344066786E-5</v>
      </c>
      <c r="O532" s="27">
        <v>16</v>
      </c>
      <c r="P53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1.8102546576775302E-5</v>
      </c>
      <c r="Q532" s="27">
        <v>92</v>
      </c>
      <c r="R532" s="302">
        <f>TabIPW[[#This Row],[liczba gospodarstw domowych korzystających ze środowiskowej pomocy społecznej ]]/$S$1*$R$2</f>
        <v>1.2850746778768925E-5</v>
      </c>
      <c r="S532" s="27">
        <v>47</v>
      </c>
      <c r="T532" s="302">
        <f>TabIPW[[#This Row],[ilość wody dostarczonej i ścieków bytowych odprowadzonych siecią kanalizacyjną '[dam3']]]/$U$1*$T$2</f>
        <v>3.8197063618223832E-6</v>
      </c>
      <c r="U532" s="27">
        <v>93.6</v>
      </c>
      <c r="V532" s="302">
        <f>TabIPW[[#This Row],[iloczyn liczby mieszkańców i relacji przeciętnego miesięcznego wynagrodzenia brutto 
w danym powiecie do średniej krajowej2]]/$W$1*$V$2</f>
        <v>7.6536209910801957E-6</v>
      </c>
      <c r="W532" s="27">
        <f>TabIPW[[#This Row],[iloczyn liczby mieszkańców i relacji przeciętnego miesięcznego wynagrodzenia brutto 
w danym powiecie do średniej krajowej]]</f>
        <v>2385.6060000000002</v>
      </c>
    </row>
    <row r="533" spans="1:23" x14ac:dyDescent="0.3">
      <c r="A533" s="2" t="s">
        <v>10</v>
      </c>
      <c r="B533" s="2" t="s">
        <v>54</v>
      </c>
      <c r="C533" s="2" t="s">
        <v>16</v>
      </c>
      <c r="D533" s="2" t="s">
        <v>12</v>
      </c>
      <c r="E533" s="2" t="s">
        <v>15</v>
      </c>
      <c r="F533" s="17" t="str">
        <f>+Tabela1[[#This Row],[WK]]&amp;Tabela1[[#This Row],[PK]]&amp;Tabela1[[#This Row],[GK]]</f>
        <v>080301</v>
      </c>
      <c r="G533" s="2" t="s">
        <v>526</v>
      </c>
      <c r="H533" s="302">
        <f>TabIPW[[#This Row],[liczba mieszkańców ]]/$I$1*$H$2</f>
        <v>1.2110606117932877E-5</v>
      </c>
      <c r="I533" s="27">
        <v>3805</v>
      </c>
      <c r="J533" s="302">
        <f>TabIPW[[#This Row],[liczba mieszkańców w wieku 20-64]]/$K$1*$J$2</f>
        <v>9.1466359394905124E-6</v>
      </c>
      <c r="K533" s="27">
        <v>2268</v>
      </c>
      <c r="L533" s="302">
        <f>TabIPW[[#This Row],[iloczyn liczby mieszkańców i relacji przeciętnego miesięcznego wynagrodzenia brutto 
w danym powiecie do średniej krajowej]]/$M$1*$L$2</f>
        <v>3.737554682617096E-5</v>
      </c>
      <c r="M533" s="27">
        <v>3397.8649999999998</v>
      </c>
      <c r="N533" s="302">
        <f>TabIPW[[#This Row],[liczba oddziałów w szkołach podstawowych]]/$O$1*$N$2</f>
        <v>2.0274299344066786E-5</v>
      </c>
      <c r="O533" s="27">
        <v>16</v>
      </c>
      <c r="P53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1.790577976615818E-5</v>
      </c>
      <c r="Q533" s="27">
        <v>91</v>
      </c>
      <c r="R533" s="302">
        <f>TabIPW[[#This Row],[liczba gospodarstw domowych korzystających ze środowiskowej pomocy społecznej ]]/$S$1*$R$2</f>
        <v>2.7068594278683483E-5</v>
      </c>
      <c r="S533" s="27">
        <v>99</v>
      </c>
      <c r="T533" s="302">
        <f>TabIPW[[#This Row],[ilość wody dostarczonej i ścieków bytowych odprowadzonych siecią kanalizacyjną '[dam3']]]/$U$1*$T$2</f>
        <v>5.6234565882385076E-6</v>
      </c>
      <c r="U533" s="27">
        <v>137.79999999999998</v>
      </c>
      <c r="V533" s="302">
        <f>TabIPW[[#This Row],[iloczyn liczby mieszkańców i relacji przeciętnego miesięcznego wynagrodzenia brutto 
w danym powiecie do średniej krajowej2]]/$W$1*$V$2</f>
        <v>1.0901201157633198E-5</v>
      </c>
      <c r="W533" s="27">
        <f>TabIPW[[#This Row],[iloczyn liczby mieszkańców i relacji przeciętnego miesięcznego wynagrodzenia brutto 
w danym powiecie do średniej krajowej]]</f>
        <v>3397.8649999999998</v>
      </c>
    </row>
    <row r="534" spans="1:23" x14ac:dyDescent="0.3">
      <c r="A534" s="2" t="s">
        <v>10</v>
      </c>
      <c r="B534" s="2" t="s">
        <v>54</v>
      </c>
      <c r="C534" s="2" t="s">
        <v>16</v>
      </c>
      <c r="D534" s="2" t="s">
        <v>11</v>
      </c>
      <c r="E534" s="2" t="s">
        <v>19</v>
      </c>
      <c r="F534" s="17" t="str">
        <f>+Tabela1[[#This Row],[WK]]&amp;Tabela1[[#This Row],[PK]]&amp;Tabela1[[#This Row],[GK]]</f>
        <v>080302</v>
      </c>
      <c r="G534" s="2" t="s">
        <v>527</v>
      </c>
      <c r="H534" s="302">
        <f>TabIPW[[#This Row],[liczba mieszkańców ]]/$I$1*$H$2</f>
        <v>7.4140462263108642E-5</v>
      </c>
      <c r="I534" s="27">
        <v>23294</v>
      </c>
      <c r="J534" s="302">
        <f>TabIPW[[#This Row],[liczba mieszkańców w wieku 20-64]]/$K$1*$J$2</f>
        <v>5.5311336821037207E-5</v>
      </c>
      <c r="K534" s="27">
        <v>13715</v>
      </c>
      <c r="L534" s="302">
        <f>TabIPW[[#This Row],[iloczyn liczby mieszkańców i relacji przeciętnego miesięcznego wynagrodzenia brutto 
w danym powiecie do średniej krajowej]]/$M$1*$L$2</f>
        <v>2.2881103489325269E-4</v>
      </c>
      <c r="M534" s="27">
        <v>20801.542000000001</v>
      </c>
      <c r="N534" s="302">
        <f>TabIPW[[#This Row],[liczba oddziałów w szkołach podstawowych]]/$O$1*$N$2</f>
        <v>1.6092725104353012E-4</v>
      </c>
      <c r="O534" s="27">
        <v>127</v>
      </c>
      <c r="P53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1.6626795497146882E-4</v>
      </c>
      <c r="Q534" s="27">
        <v>845</v>
      </c>
      <c r="R534" s="302">
        <f>TabIPW[[#This Row],[liczba gospodarstw domowych korzystających ze środowiskowej pomocy społecznej ]]/$S$1*$R$2</f>
        <v>1.006186130763184E-4</v>
      </c>
      <c r="S534" s="27">
        <v>368</v>
      </c>
      <c r="T534" s="302">
        <f>TabIPW[[#This Row],[ilość wody dostarczonej i ścieków bytowych odprowadzonych siecią kanalizacyjną '[dam3']]]/$U$1*$T$2</f>
        <v>7.4488354938401677E-5</v>
      </c>
      <c r="U534" s="27">
        <v>1825.3000000000002</v>
      </c>
      <c r="V534" s="302">
        <f>TabIPW[[#This Row],[iloczyn liczby mieszkańców i relacji przeciętnego miesięcznego wynagrodzenia brutto 
w danym powiecie do średniej krajowej2]]/$W$1*$V$2</f>
        <v>6.6736551843865383E-5</v>
      </c>
      <c r="W534" s="27">
        <f>TabIPW[[#This Row],[iloczyn liczby mieszkańców i relacji przeciętnego miesięcznego wynagrodzenia brutto 
w danym powiecie do średniej krajowej]]</f>
        <v>20801.542000000001</v>
      </c>
    </row>
    <row r="535" spans="1:23" x14ac:dyDescent="0.3">
      <c r="A535" s="2" t="s">
        <v>10</v>
      </c>
      <c r="B535" s="2" t="s">
        <v>54</v>
      </c>
      <c r="C535" s="2" t="s">
        <v>16</v>
      </c>
      <c r="D535" s="2" t="s">
        <v>16</v>
      </c>
      <c r="E535" s="2" t="s">
        <v>15</v>
      </c>
      <c r="F535" s="17" t="str">
        <f>+Tabela1[[#This Row],[WK]]&amp;Tabela1[[#This Row],[PK]]&amp;Tabela1[[#This Row],[GK]]</f>
        <v>080303</v>
      </c>
      <c r="G535" s="2" t="s">
        <v>528</v>
      </c>
      <c r="H535" s="302">
        <f>TabIPW[[#This Row],[liczba mieszkańców ]]/$I$1*$H$2</f>
        <v>1.6410587422880924E-5</v>
      </c>
      <c r="I535" s="27">
        <v>5156</v>
      </c>
      <c r="J535" s="302">
        <f>TabIPW[[#This Row],[liczba mieszkańców w wieku 20-64]]/$K$1*$J$2</f>
        <v>1.2147119686836607E-5</v>
      </c>
      <c r="K535" s="27">
        <v>3012</v>
      </c>
      <c r="L535" s="302">
        <f>TabIPW[[#This Row],[iloczyn liczby mieszkańców i relacji przeciętnego miesięcznego wynagrodzenia brutto 
w danym powiecie do średniej krajowej]]/$M$1*$L$2</f>
        <v>5.0646076067210903E-5</v>
      </c>
      <c r="M535" s="27">
        <v>4604.308</v>
      </c>
      <c r="N535" s="302">
        <f>TabIPW[[#This Row],[liczba oddziałów w szkołach podstawowych]]/$O$1*$N$2</f>
        <v>3.1678592725104354E-5</v>
      </c>
      <c r="O535" s="27">
        <v>25</v>
      </c>
      <c r="P53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3.6008326342933483E-5</v>
      </c>
      <c r="Q535" s="27">
        <v>183</v>
      </c>
      <c r="R535" s="302">
        <f>TabIPW[[#This Row],[liczba gospodarstw domowych korzystających ze środowiskowej pomocy społecznej ]]/$S$1*$R$2</f>
        <v>7.1636077788031038E-5</v>
      </c>
      <c r="S535" s="27">
        <v>262</v>
      </c>
      <c r="T535" s="302">
        <f>TabIPW[[#This Row],[ilość wody dostarczonej i ścieków bytowych odprowadzonych siecią kanalizacyjną '[dam3']]]/$U$1*$T$2</f>
        <v>1.9820848076251407E-5</v>
      </c>
      <c r="U535" s="27">
        <v>485.7</v>
      </c>
      <c r="V535" s="302">
        <f>TabIPW[[#This Row],[iloczyn liczby mieszkańców i relacji przeciętnego miesięcznego wynagrodzenia brutto 
w danym powiecie do średniej krajowej2]]/$W$1*$V$2</f>
        <v>1.477177218626985E-5</v>
      </c>
      <c r="W535" s="27">
        <f>TabIPW[[#This Row],[iloczyn liczby mieszkańców i relacji przeciętnego miesięcznego wynagrodzenia brutto 
w danym powiecie do średniej krajowej]]</f>
        <v>4604.308</v>
      </c>
    </row>
    <row r="536" spans="1:23" x14ac:dyDescent="0.3">
      <c r="A536" s="2" t="s">
        <v>10</v>
      </c>
      <c r="B536" s="2" t="s">
        <v>54</v>
      </c>
      <c r="C536" s="2" t="s">
        <v>16</v>
      </c>
      <c r="D536" s="2" t="s">
        <v>18</v>
      </c>
      <c r="E536" s="2" t="s">
        <v>15</v>
      </c>
      <c r="F536" s="17" t="str">
        <f>+Tabela1[[#This Row],[WK]]&amp;Tabela1[[#This Row],[PK]]&amp;Tabela1[[#This Row],[GK]]</f>
        <v>080304</v>
      </c>
      <c r="G536" s="2" t="s">
        <v>529</v>
      </c>
      <c r="H536" s="302">
        <f>TabIPW[[#This Row],[liczba mieszkańców ]]/$I$1*$H$2</f>
        <v>1.3068633040796948E-5</v>
      </c>
      <c r="I536" s="27">
        <v>4106</v>
      </c>
      <c r="J536" s="302">
        <f>TabIPW[[#This Row],[liczba mieszkańców w wieku 20-64]]/$K$1*$J$2</f>
        <v>9.7515721788748051E-6</v>
      </c>
      <c r="K536" s="27">
        <v>2418</v>
      </c>
      <c r="L536" s="302">
        <f>TabIPW[[#This Row],[iloczyn liczby mieszkańców i relacji przeciętnego miesięcznego wynagrodzenia brutto 
w danym powiecie do średniej krajowej]]/$M$1*$L$2</f>
        <v>4.0332193237387117E-5</v>
      </c>
      <c r="M536" s="27">
        <v>3666.6579999999999</v>
      </c>
      <c r="N536" s="302">
        <f>TabIPW[[#This Row],[liczba oddziałów w szkołach podstawowych]]/$O$1*$N$2</f>
        <v>2.1541443053070962E-5</v>
      </c>
      <c r="O536" s="27">
        <v>17</v>
      </c>
      <c r="P53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2.5186151758991725E-5</v>
      </c>
      <c r="Q536" s="27">
        <v>128</v>
      </c>
      <c r="R536" s="302">
        <f>TabIPW[[#This Row],[liczba gospodarstw domowych korzystających ze środowiskowej pomocy społecznej ]]/$S$1*$R$2</f>
        <v>3.2810417307495125E-5</v>
      </c>
      <c r="S536" s="27">
        <v>120</v>
      </c>
      <c r="T536" s="302">
        <f>TabIPW[[#This Row],[ilość wody dostarczonej i ścieków bytowych odprowadzonych siecią kanalizacyjną '[dam3']]]/$U$1*$T$2</f>
        <v>8.2352216219632144E-6</v>
      </c>
      <c r="U536" s="27">
        <v>201.79999999999998</v>
      </c>
      <c r="V536" s="302">
        <f>TabIPW[[#This Row],[iloczyn liczby mieszkańców i relacji przeciętnego miesięcznego wynagrodzenia brutto 
w danym powiecie do średniej krajowej2]]/$W$1*$V$2</f>
        <v>1.1763556360904577E-5</v>
      </c>
      <c r="W536" s="27">
        <f>TabIPW[[#This Row],[iloczyn liczby mieszkańców i relacji przeciętnego miesięcznego wynagrodzenia brutto 
w danym powiecie do średniej krajowej]]</f>
        <v>3666.6579999999999</v>
      </c>
    </row>
    <row r="537" spans="1:23" x14ac:dyDescent="0.3">
      <c r="A537" s="2" t="s">
        <v>10</v>
      </c>
      <c r="B537" s="2" t="s">
        <v>54</v>
      </c>
      <c r="C537" s="2" t="s">
        <v>16</v>
      </c>
      <c r="D537" s="2" t="s">
        <v>21</v>
      </c>
      <c r="E537" s="2" t="s">
        <v>19</v>
      </c>
      <c r="F537" s="17" t="str">
        <f>+Tabela1[[#This Row],[WK]]&amp;Tabela1[[#This Row],[PK]]&amp;Tabela1[[#This Row],[GK]]</f>
        <v>080305</v>
      </c>
      <c r="G537" s="2" t="s">
        <v>530</v>
      </c>
      <c r="H537" s="302">
        <f>TabIPW[[#This Row],[liczba mieszkańców ]]/$I$1*$H$2</f>
        <v>3.5988074474498564E-5</v>
      </c>
      <c r="I537" s="27">
        <v>11307</v>
      </c>
      <c r="J537" s="302">
        <f>TabIPW[[#This Row],[liczba mieszkańców w wieku 20-64]]/$K$1*$J$2</f>
        <v>2.6201804981865019E-5</v>
      </c>
      <c r="K537" s="27">
        <v>6497</v>
      </c>
      <c r="L537" s="302">
        <f>TabIPW[[#This Row],[iloczyn liczby mieszkańców i relacji przeciętnego miesięcznego wynagrodzenia brutto 
w danym powiecie do średniej krajowej]]/$M$1*$L$2</f>
        <v>1.1106578395887387E-4</v>
      </c>
      <c r="M537" s="27">
        <v>10097.151</v>
      </c>
      <c r="N537" s="302">
        <f>TabIPW[[#This Row],[liczba oddziałów w szkołach podstawowych]]/$O$1*$N$2</f>
        <v>6.0822898032200362E-5</v>
      </c>
      <c r="O537" s="27">
        <v>48</v>
      </c>
      <c r="P53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7.4968154845123802E-5</v>
      </c>
      <c r="Q537" s="27">
        <v>381</v>
      </c>
      <c r="R537" s="302">
        <f>TabIPW[[#This Row],[liczba gospodarstw domowych korzystających ze środowiskowej pomocy społecznej ]]/$S$1*$R$2</f>
        <v>8.6674185720632968E-5</v>
      </c>
      <c r="S537" s="27">
        <v>317</v>
      </c>
      <c r="T537" s="302">
        <f>TabIPW[[#This Row],[ilość wody dostarczonej i ścieków bytowych odprowadzonych siecią kanalizacyjną '[dam3']]]/$U$1*$T$2</f>
        <v>2.9084452180243727E-5</v>
      </c>
      <c r="U537" s="27">
        <v>712.7</v>
      </c>
      <c r="V537" s="302">
        <f>TabIPW[[#This Row],[iloczyn liczby mieszkańców i relacji przeciętnego miesięcznego wynagrodzenia brutto 
w danym powiecie do średniej krajowej2]]/$W$1*$V$2</f>
        <v>3.2394186988004882E-5</v>
      </c>
      <c r="W537" s="27">
        <f>TabIPW[[#This Row],[iloczyn liczby mieszkańców i relacji przeciętnego miesięcznego wynagrodzenia brutto 
w danym powiecie do średniej krajowej]]</f>
        <v>10097.151</v>
      </c>
    </row>
    <row r="538" spans="1:23" x14ac:dyDescent="0.3">
      <c r="A538" s="2" t="s">
        <v>10</v>
      </c>
      <c r="B538" s="2" t="s">
        <v>54</v>
      </c>
      <c r="C538" s="2" t="s">
        <v>16</v>
      </c>
      <c r="D538" s="2" t="s">
        <v>23</v>
      </c>
      <c r="E538" s="2" t="s">
        <v>19</v>
      </c>
      <c r="F538" s="17" t="str">
        <f>+Tabela1[[#This Row],[WK]]&amp;Tabela1[[#This Row],[PK]]&amp;Tabela1[[#This Row],[GK]]</f>
        <v>080306</v>
      </c>
      <c r="G538" s="2" t="s">
        <v>531</v>
      </c>
      <c r="H538" s="302">
        <f>TabIPW[[#This Row],[liczba mieszkańców ]]/$I$1*$H$2</f>
        <v>1.9583852679012086E-5</v>
      </c>
      <c r="I538" s="27">
        <v>6153</v>
      </c>
      <c r="J538" s="302">
        <f>TabIPW[[#This Row],[liczba mieszkańców w wieku 20-64]]/$K$1*$J$2</f>
        <v>1.4708016433563449E-5</v>
      </c>
      <c r="K538" s="27">
        <v>3647</v>
      </c>
      <c r="L538" s="302">
        <f>TabIPW[[#This Row],[iloczyn liczby mieszkańców i relacji przeciętnego miesięcznego wynagrodzenia brutto 
w danym powiecie do średniej krajowej]]/$M$1*$L$2</f>
        <v>6.0439353382767393E-5</v>
      </c>
      <c r="M538" s="27">
        <v>5494.6289999999999</v>
      </c>
      <c r="N538" s="302">
        <f>TabIPW[[#This Row],[liczba oddziałów w szkołach podstawowych]]/$O$1*$N$2</f>
        <v>3.0411449016100181E-5</v>
      </c>
      <c r="O538" s="27">
        <v>24</v>
      </c>
      <c r="P53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3.9943662555275936E-5</v>
      </c>
      <c r="Q538" s="27">
        <v>203</v>
      </c>
      <c r="R538" s="302">
        <f>TabIPW[[#This Row],[liczba gospodarstw domowych korzystających ze środowiskowej pomocy społecznej ]]/$S$1*$R$2</f>
        <v>2.8162274855599986E-5</v>
      </c>
      <c r="S538" s="27">
        <v>103</v>
      </c>
      <c r="T538" s="302">
        <f>TabIPW[[#This Row],[ilość wody dostarczonej i ścieków bytowych odprowadzonych siecią kanalizacyjną '[dam3']]]/$U$1*$T$2</f>
        <v>1.0532758675067919E-5</v>
      </c>
      <c r="U538" s="27">
        <v>258.10000000000002</v>
      </c>
      <c r="V538" s="302">
        <f>TabIPW[[#This Row],[iloczyn liczby mieszkańców i relacji przeciętnego miesięcznego wynagrodzenia brutto 
w danym powiecie do średniej krajowej2]]/$W$1*$V$2</f>
        <v>1.762814473664049E-5</v>
      </c>
      <c r="W538" s="27">
        <f>TabIPW[[#This Row],[iloczyn liczby mieszkańców i relacji przeciętnego miesięcznego wynagrodzenia brutto 
w danym powiecie do średniej krajowej]]</f>
        <v>5494.6289999999999</v>
      </c>
    </row>
    <row r="539" spans="1:23" x14ac:dyDescent="0.3">
      <c r="A539" s="2" t="s">
        <v>10</v>
      </c>
      <c r="B539" s="2" t="s">
        <v>54</v>
      </c>
      <c r="C539" s="2" t="s">
        <v>18</v>
      </c>
      <c r="D539" s="2" t="s">
        <v>12</v>
      </c>
      <c r="E539" s="2" t="s">
        <v>13</v>
      </c>
      <c r="F539" s="17" t="str">
        <f>+Tabela1[[#This Row],[WK]]&amp;Tabela1[[#This Row],[PK]]&amp;Tabela1[[#This Row],[GK]]</f>
        <v>080401</v>
      </c>
      <c r="G539" s="2" t="s">
        <v>532</v>
      </c>
      <c r="H539" s="302">
        <f>TabIPW[[#This Row],[liczba mieszkańców ]]/$I$1*$H$2</f>
        <v>1.1213052655316037E-4</v>
      </c>
      <c r="I539" s="27">
        <v>35230</v>
      </c>
      <c r="J539" s="302">
        <f>TabIPW[[#This Row],[liczba mieszkańców w wieku 20-64]]/$K$1*$J$2</f>
        <v>8.0690428517339588E-5</v>
      </c>
      <c r="K539" s="27">
        <v>20008</v>
      </c>
      <c r="L539" s="302">
        <f>TabIPW[[#This Row],[iloczyn liczby mieszkańców i relacji przeciętnego miesięcznego wynagrodzenia brutto 
w danym powiecie do średniej krajowej]]/$M$1*$L$2</f>
        <v>3.437302060342258E-4</v>
      </c>
      <c r="M539" s="27">
        <v>31249.01</v>
      </c>
      <c r="N539" s="302">
        <f>TabIPW[[#This Row],[liczba oddziałów w szkołach podstawowych]]/$O$1*$N$2</f>
        <v>2.0274299344066787E-4</v>
      </c>
      <c r="O539" s="27">
        <v>160</v>
      </c>
      <c r="P53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2.6484812709064734E-4</v>
      </c>
      <c r="Q539" s="27">
        <v>1346</v>
      </c>
      <c r="R539" s="302">
        <f>TabIPW[[#This Row],[liczba gospodarstw domowych korzystających ze środowiskowej pomocy społecznej ]]/$S$1*$R$2</f>
        <v>1.8701937865272223E-4</v>
      </c>
      <c r="S539" s="27">
        <v>684</v>
      </c>
      <c r="T539" s="302">
        <f>TabIPW[[#This Row],[ilość wody dostarczonej i ścieków bytowych odprowadzonych siecią kanalizacyjną '[dam3']]]/$U$1*$T$2</f>
        <v>1.3366523736659224E-4</v>
      </c>
      <c r="U539" s="27">
        <v>3275.3999999999996</v>
      </c>
      <c r="V539" s="302">
        <f>TabIPW[[#This Row],[iloczyn liczby mieszkańców i relacji przeciętnego miesięcznego wynagrodzenia brutto 
w danym powiecie do średniej krajowej2]]/$W$1*$V$2</f>
        <v>1.0025464342664921E-4</v>
      </c>
      <c r="W539" s="27">
        <f>TabIPW[[#This Row],[iloczyn liczby mieszkańców i relacji przeciętnego miesięcznego wynagrodzenia brutto 
w danym powiecie do średniej krajowej]]</f>
        <v>31249.01</v>
      </c>
    </row>
    <row r="540" spans="1:23" x14ac:dyDescent="0.3">
      <c r="A540" s="2" t="s">
        <v>10</v>
      </c>
      <c r="B540" s="2" t="s">
        <v>54</v>
      </c>
      <c r="C540" s="2" t="s">
        <v>18</v>
      </c>
      <c r="D540" s="2" t="s">
        <v>11</v>
      </c>
      <c r="E540" s="2" t="s">
        <v>19</v>
      </c>
      <c r="F540" s="17" t="str">
        <f>+Tabela1[[#This Row],[WK]]&amp;Tabela1[[#This Row],[PK]]&amp;Tabela1[[#This Row],[GK]]</f>
        <v>080402</v>
      </c>
      <c r="G540" s="2" t="s">
        <v>533</v>
      </c>
      <c r="H540" s="302">
        <f>TabIPW[[#This Row],[liczba mieszkańców ]]/$I$1*$H$2</f>
        <v>1.6098671680553083E-5</v>
      </c>
      <c r="I540" s="27">
        <v>5058</v>
      </c>
      <c r="J540" s="302">
        <f>TabIPW[[#This Row],[liczba mieszkańców w wieku 20-64]]/$K$1*$J$2</f>
        <v>1.2014033714172063E-5</v>
      </c>
      <c r="K540" s="27">
        <v>2979</v>
      </c>
      <c r="L540" s="302">
        <f>TabIPW[[#This Row],[iloczyn liczby mieszkańców i relacji przeciętnego miesięcznego wynagrodzenia brutto 
w danym powiecie do średniej krajowej]]/$M$1*$L$2</f>
        <v>4.9349627650329671E-5</v>
      </c>
      <c r="M540" s="27">
        <v>4486.4459999999999</v>
      </c>
      <c r="N540" s="302">
        <f>TabIPW[[#This Row],[liczba oddziałów w szkołach podstawowych]]/$O$1*$N$2</f>
        <v>2.7877161598091832E-5</v>
      </c>
      <c r="O540" s="27">
        <v>22</v>
      </c>
      <c r="P54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3.2269756941208151E-5</v>
      </c>
      <c r="Q540" s="27">
        <v>164</v>
      </c>
      <c r="R540" s="302">
        <f>TabIPW[[#This Row],[liczba gospodarstw domowych korzystających ze środowiskowej pomocy społecznej ]]/$S$1*$R$2</f>
        <v>2.4881233124850473E-5</v>
      </c>
      <c r="S540" s="27">
        <v>91</v>
      </c>
      <c r="T540" s="302">
        <f>TabIPW[[#This Row],[ilość wody dostarczonej i ścieków bytowych odprowadzonych siecią kanalizacyjną '[dam3']]]/$U$1*$T$2</f>
        <v>1.3858678210201725E-5</v>
      </c>
      <c r="U540" s="27">
        <v>339.6</v>
      </c>
      <c r="V540" s="302">
        <f>TabIPW[[#This Row],[iloczyn liczby mieszkańców i relacji przeciętnego miesięcznego wynagrodzenia brutto 
w danym powiecie do średniej krajowej2]]/$W$1*$V$2</f>
        <v>1.4393641398012823E-5</v>
      </c>
      <c r="W540" s="27">
        <f>TabIPW[[#This Row],[iloczyn liczby mieszkańców i relacji przeciętnego miesięcznego wynagrodzenia brutto 
w danym powiecie do średniej krajowej]]</f>
        <v>4486.4459999999999</v>
      </c>
    </row>
    <row r="541" spans="1:23" x14ac:dyDescent="0.3">
      <c r="A541" s="2" t="s">
        <v>10</v>
      </c>
      <c r="B541" s="2" t="s">
        <v>54</v>
      </c>
      <c r="C541" s="2" t="s">
        <v>18</v>
      </c>
      <c r="D541" s="2" t="s">
        <v>16</v>
      </c>
      <c r="E541" s="2" t="s">
        <v>15</v>
      </c>
      <c r="F541" s="17" t="str">
        <f>+Tabela1[[#This Row],[WK]]&amp;Tabela1[[#This Row],[PK]]&amp;Tabela1[[#This Row],[GK]]</f>
        <v>080403</v>
      </c>
      <c r="G541" s="2" t="s">
        <v>534</v>
      </c>
      <c r="H541" s="302">
        <f>TabIPW[[#This Row],[liczba mieszkańców ]]/$I$1*$H$2</f>
        <v>1.0111799116076937E-5</v>
      </c>
      <c r="I541" s="27">
        <v>3177</v>
      </c>
      <c r="J541" s="302">
        <f>TabIPW[[#This Row],[liczba mieszkańców w wieku 20-64]]/$K$1*$J$2</f>
        <v>7.460880285739616E-6</v>
      </c>
      <c r="K541" s="27">
        <v>1850</v>
      </c>
      <c r="L541" s="302">
        <f>TabIPW[[#This Row],[iloczyn liczby mieszkańców i relacji przeciętnego miesięcznego wynagrodzenia brutto 
w danym powiecie do średniej krajowej]]/$M$1*$L$2</f>
        <v>3.0997186050829848E-5</v>
      </c>
      <c r="M541" s="27">
        <v>2817.9990000000003</v>
      </c>
      <c r="N541" s="302">
        <f>TabIPW[[#This Row],[liczba oddziałów w szkołach podstawowych]]/$O$1*$N$2</f>
        <v>2.0274299344066786E-5</v>
      </c>
      <c r="O541" s="27">
        <v>16</v>
      </c>
      <c r="P54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1.9479914251095163E-5</v>
      </c>
      <c r="Q541" s="27">
        <v>99</v>
      </c>
      <c r="R541" s="302">
        <f>TabIPW[[#This Row],[liczba gospodarstw domowych korzystających ze środowiskowej pomocy społecznej ]]/$S$1*$R$2</f>
        <v>3.0076215865203867E-5</v>
      </c>
      <c r="S541" s="27">
        <v>110</v>
      </c>
      <c r="T541" s="302">
        <f>TabIPW[[#This Row],[ilość wody dostarczonej i ścieków bytowych odprowadzonych siecią kanalizacyjną '[dam3']]]/$U$1*$T$2</f>
        <v>5.6397801196992877E-6</v>
      </c>
      <c r="U541" s="27">
        <v>138.19999999999999</v>
      </c>
      <c r="V541" s="302">
        <f>TabIPW[[#This Row],[iloczyn liczby mieszkańców i relacji przeciętnego miesięcznego wynagrodzenia brutto 
w danym powiecie do średniej krajowej2]]/$W$1*$V$2</f>
        <v>9.0408459314920387E-6</v>
      </c>
      <c r="W541" s="27">
        <f>TabIPW[[#This Row],[iloczyn liczby mieszkańców i relacji przeciętnego miesięcznego wynagrodzenia brutto 
w danym powiecie do średniej krajowej]]</f>
        <v>2817.9990000000003</v>
      </c>
    </row>
    <row r="542" spans="1:23" x14ac:dyDescent="0.3">
      <c r="A542" s="2" t="s">
        <v>10</v>
      </c>
      <c r="B542" s="2" t="s">
        <v>54</v>
      </c>
      <c r="C542" s="2" t="s">
        <v>18</v>
      </c>
      <c r="D542" s="2" t="s">
        <v>18</v>
      </c>
      <c r="E542" s="2" t="s">
        <v>19</v>
      </c>
      <c r="F542" s="17" t="str">
        <f>+Tabela1[[#This Row],[WK]]&amp;Tabela1[[#This Row],[PK]]&amp;Tabela1[[#This Row],[GK]]</f>
        <v>080404</v>
      </c>
      <c r="G542" s="2" t="s">
        <v>535</v>
      </c>
      <c r="H542" s="302">
        <f>TabIPW[[#This Row],[liczba mieszkańców ]]/$I$1*$H$2</f>
        <v>4.7907711770598068E-5</v>
      </c>
      <c r="I542" s="27">
        <v>15052</v>
      </c>
      <c r="J542" s="302">
        <f>TabIPW[[#This Row],[liczba mieszkańców w wieku 20-64]]/$K$1*$J$2</f>
        <v>3.5997739151628001E-5</v>
      </c>
      <c r="K542" s="27">
        <v>8926</v>
      </c>
      <c r="L542" s="302">
        <f>TabIPW[[#This Row],[iloczyn liczby mieszkańców i relacji przeciętnego miesięcznego wynagrodzenia brutto 
w danym powiecie do średniej krajowej]]/$M$1*$L$2</f>
        <v>1.4685855978504591E-4</v>
      </c>
      <c r="M542" s="27">
        <v>13351.124000000002</v>
      </c>
      <c r="N542" s="302">
        <f>TabIPW[[#This Row],[liczba oddziałów w szkołach podstawowych]]/$O$1*$N$2</f>
        <v>6.9692903995229581E-5</v>
      </c>
      <c r="O542" s="27">
        <v>55</v>
      </c>
      <c r="P54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1.0428640962707511E-4</v>
      </c>
      <c r="Q542" s="27">
        <v>530</v>
      </c>
      <c r="R542" s="302">
        <f>TabIPW[[#This Row],[liczba gospodarstw domowych korzystających ze środowiskowej pomocy społecznej ]]/$S$1*$R$2</f>
        <v>9.679073105711064E-5</v>
      </c>
      <c r="S542" s="27">
        <v>354</v>
      </c>
      <c r="T542" s="302">
        <f>TabIPW[[#This Row],[ilość wody dostarczonej i ścieków bytowych odprowadzonych siecią kanalizacyjną '[dam3']]]/$U$1*$T$2</f>
        <v>3.2985776199370007E-5</v>
      </c>
      <c r="U542" s="27">
        <v>808.30000000000007</v>
      </c>
      <c r="V542" s="302">
        <f>TabIPW[[#This Row],[iloczyn liczby mieszkańców i relacji przeciętnego miesięcznego wynagrodzenia brutto 
w danym powiecie do średniej krajowej2]]/$W$1*$V$2</f>
        <v>4.2833746603971736E-5</v>
      </c>
      <c r="W542" s="27">
        <f>TabIPW[[#This Row],[iloczyn liczby mieszkańców i relacji przeciętnego miesięcznego wynagrodzenia brutto 
w danym powiecie do średniej krajowej]]</f>
        <v>13351.124000000002</v>
      </c>
    </row>
    <row r="543" spans="1:23" x14ac:dyDescent="0.3">
      <c r="A543" s="2" t="s">
        <v>10</v>
      </c>
      <c r="B543" s="2" t="s">
        <v>54</v>
      </c>
      <c r="C543" s="2" t="s">
        <v>18</v>
      </c>
      <c r="D543" s="2" t="s">
        <v>21</v>
      </c>
      <c r="E543" s="2" t="s">
        <v>15</v>
      </c>
      <c r="F543" s="17" t="str">
        <f>+Tabela1[[#This Row],[WK]]&amp;Tabela1[[#This Row],[PK]]&amp;Tabela1[[#This Row],[GK]]</f>
        <v>080405</v>
      </c>
      <c r="G543" s="2" t="s">
        <v>532</v>
      </c>
      <c r="H543" s="302">
        <f>TabIPW[[#This Row],[liczba mieszkańców ]]/$I$1*$H$2</f>
        <v>2.3883833983960133E-5</v>
      </c>
      <c r="I543" s="27">
        <v>7504</v>
      </c>
      <c r="J543" s="302">
        <f>TabIPW[[#This Row],[liczba mieszkańców w wieku 20-64]]/$K$1*$J$2</f>
        <v>1.8031132841914498E-5</v>
      </c>
      <c r="K543" s="27">
        <v>4471</v>
      </c>
      <c r="L543" s="302">
        <f>TabIPW[[#This Row],[iloczyn liczby mieszkańców i relacji przeciętnego miesięcznego wynagrodzenia brutto 
w danym powiecie do średniej krajowej]]/$M$1*$L$2</f>
        <v>7.3214631452762726E-5</v>
      </c>
      <c r="M543" s="27">
        <v>6656.0480000000007</v>
      </c>
      <c r="N543" s="302">
        <f>TabIPW[[#This Row],[liczba oddziałów w szkołach podstawowych]]/$O$1*$N$2</f>
        <v>3.8014311270125227E-5</v>
      </c>
      <c r="O543" s="27">
        <v>30</v>
      </c>
      <c r="P54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3.8763061691573204E-5</v>
      </c>
      <c r="Q543" s="27">
        <v>197</v>
      </c>
      <c r="R543" s="302">
        <f>TabIPW[[#This Row],[liczba gospodarstw domowych korzystających ze środowiskowej pomocy społecznej ]]/$S$1*$R$2</f>
        <v>2.9255955432516489E-5</v>
      </c>
      <c r="S543" s="27">
        <v>107</v>
      </c>
      <c r="T543" s="302">
        <f>TabIPW[[#This Row],[ilość wody dostarczonej i ścieków bytowych odprowadzonych siecią kanalizacyjną '[dam3']]]/$U$1*$T$2</f>
        <v>1.2989450159915219E-5</v>
      </c>
      <c r="U543" s="27">
        <v>318.3</v>
      </c>
      <c r="V543" s="302">
        <f>TabIPW[[#This Row],[iloczyn liczby mieszkańców i relacji przeciętnego miesięcznego wynagrodzenia brutto 
w danym powiecie do średniej krajowej2]]/$W$1*$V$2</f>
        <v>2.1354267507055796E-5</v>
      </c>
      <c r="W543" s="27">
        <f>TabIPW[[#This Row],[iloczyn liczby mieszkańców i relacji przeciętnego miesięcznego wynagrodzenia brutto 
w danym powiecie do średniej krajowej]]</f>
        <v>6656.0480000000007</v>
      </c>
    </row>
    <row r="544" spans="1:23" x14ac:dyDescent="0.3">
      <c r="A544" s="2" t="s">
        <v>10</v>
      </c>
      <c r="B544" s="2" t="s">
        <v>54</v>
      </c>
      <c r="C544" s="2" t="s">
        <v>18</v>
      </c>
      <c r="D544" s="2" t="s">
        <v>23</v>
      </c>
      <c r="E544" s="2" t="s">
        <v>19</v>
      </c>
      <c r="F544" s="17" t="str">
        <f>+Tabela1[[#This Row],[WK]]&amp;Tabela1[[#This Row],[PK]]&amp;Tabela1[[#This Row],[GK]]</f>
        <v>080406</v>
      </c>
      <c r="G544" s="2" t="s">
        <v>536</v>
      </c>
      <c r="H544" s="302">
        <f>TabIPW[[#This Row],[liczba mieszkańców ]]/$I$1*$H$2</f>
        <v>1.5678540272519669E-5</v>
      </c>
      <c r="I544" s="27">
        <v>4926</v>
      </c>
      <c r="J544" s="302">
        <f>TabIPW[[#This Row],[liczba mieszkańców w wieku 20-64]]/$K$1*$J$2</f>
        <v>1.1630907429228677E-5</v>
      </c>
      <c r="K544" s="27">
        <v>2884</v>
      </c>
      <c r="L544" s="302">
        <f>TabIPW[[#This Row],[iloczyn liczby mieszkańców i relacji przeciętnego miesięcznego wynagrodzenia brutto 
w danym powiecie do średniej krajowej]]/$M$1*$L$2</f>
        <v>4.8061737011768278E-5</v>
      </c>
      <c r="M544" s="27">
        <v>4369.3620000000001</v>
      </c>
      <c r="N544" s="302">
        <f>TabIPW[[#This Row],[liczba oddziałów w szkołach podstawowych]]/$O$1*$N$2</f>
        <v>3.294573643410853E-5</v>
      </c>
      <c r="O544" s="27">
        <v>26</v>
      </c>
      <c r="P54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3.3253590994293761E-5</v>
      </c>
      <c r="Q544" s="27">
        <v>169</v>
      </c>
      <c r="R544" s="302">
        <f>TabIPW[[#This Row],[liczba gospodarstw domowych korzystających ze środowiskowej pomocy społecznej ]]/$S$1*$R$2</f>
        <v>1.9139410096038824E-5</v>
      </c>
      <c r="S544" s="27">
        <v>70</v>
      </c>
      <c r="T544" s="302">
        <f>TabIPW[[#This Row],[ilość wody dostarczonej i ścieków bytowych odprowadzonych siecią kanalizacyjną '[dam3']]]/$U$1*$T$2</f>
        <v>9.4268394186001124E-6</v>
      </c>
      <c r="U544" s="27">
        <v>231</v>
      </c>
      <c r="V544" s="302">
        <f>TabIPW[[#This Row],[iloczyn liczby mieszkańców i relacji przeciętnego miesięcznego wynagrodzenia brutto 
w danym powiecie do średniej krajowej2]]/$W$1*$V$2</f>
        <v>1.4018006628432416E-5</v>
      </c>
      <c r="W544" s="27">
        <f>TabIPW[[#This Row],[iloczyn liczby mieszkańców i relacji przeciętnego miesięcznego wynagrodzenia brutto 
w danym powiecie do średniej krajowej]]</f>
        <v>4369.3620000000001</v>
      </c>
    </row>
    <row r="545" spans="1:23" x14ac:dyDescent="0.3">
      <c r="A545" s="2" t="s">
        <v>10</v>
      </c>
      <c r="B545" s="2" t="s">
        <v>54</v>
      </c>
      <c r="C545" s="2" t="s">
        <v>18</v>
      </c>
      <c r="D545" s="2" t="s">
        <v>30</v>
      </c>
      <c r="E545" s="2" t="s">
        <v>19</v>
      </c>
      <c r="F545" s="17" t="str">
        <f>+Tabela1[[#This Row],[WK]]&amp;Tabela1[[#This Row],[PK]]&amp;Tabela1[[#This Row],[GK]]</f>
        <v>080407</v>
      </c>
      <c r="G545" s="2" t="s">
        <v>537</v>
      </c>
      <c r="H545" s="302">
        <f>TabIPW[[#This Row],[liczba mieszkańców ]]/$I$1*$H$2</f>
        <v>2.2782580444721032E-5</v>
      </c>
      <c r="I545" s="27">
        <v>7158</v>
      </c>
      <c r="J545" s="302">
        <f>TabIPW[[#This Row],[liczba mieszkańców w wieku 20-64]]/$K$1*$J$2</f>
        <v>1.7777059621373098E-5</v>
      </c>
      <c r="K545" s="27">
        <v>4408</v>
      </c>
      <c r="L545" s="302">
        <f>TabIPW[[#This Row],[iloczyn liczby mieszkańców i relacji przeciętnego miesięcznego wynagrodzenia brutto 
w danym powiecie do średniej krajowej]]/$M$1*$L$2</f>
        <v>6.9838796900169989E-5</v>
      </c>
      <c r="M545" s="27">
        <v>6349.1459999999997</v>
      </c>
      <c r="N545" s="302">
        <f>TabIPW[[#This Row],[liczba oddziałów w szkołach podstawowych]]/$O$1*$N$2</f>
        <v>4.0548598688133572E-5</v>
      </c>
      <c r="O545" s="27">
        <v>32</v>
      </c>
      <c r="P54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4.4666066010086891E-5</v>
      </c>
      <c r="Q545" s="27">
        <v>227</v>
      </c>
      <c r="R545" s="302">
        <f>TabIPW[[#This Row],[liczba gospodarstw domowych korzystających ze środowiskowej pomocy społecznej ]]/$S$1*$R$2</f>
        <v>2.8709115144058238E-5</v>
      </c>
      <c r="S545" s="27">
        <v>105</v>
      </c>
      <c r="T545" s="302">
        <f>TabIPW[[#This Row],[ilość wody dostarczonej i ścieków bytowych odprowadzonych siecią kanalizacyjną '[dam3']]]/$U$1*$T$2</f>
        <v>1.5523678419201222E-5</v>
      </c>
      <c r="U545" s="27">
        <v>380.4</v>
      </c>
      <c r="V545" s="302">
        <f>TabIPW[[#This Row],[iloczyn liczby mieszkańców i relacji przeciętnego miesięcznego wynagrodzenia brutto 
w danym powiecie do średniej krajowej2]]/$W$1*$V$2</f>
        <v>2.0369649095882913E-5</v>
      </c>
      <c r="W545" s="27">
        <f>TabIPW[[#This Row],[iloczyn liczby mieszkańców i relacji przeciętnego miesięcznego wynagrodzenia brutto 
w danym powiecie do średniej krajowej]]</f>
        <v>6349.1459999999997</v>
      </c>
    </row>
    <row r="546" spans="1:23" x14ac:dyDescent="0.3">
      <c r="A546" s="2" t="s">
        <v>10</v>
      </c>
      <c r="B546" s="2" t="s">
        <v>54</v>
      </c>
      <c r="C546" s="2" t="s">
        <v>18</v>
      </c>
      <c r="D546" s="2" t="s">
        <v>54</v>
      </c>
      <c r="E546" s="2" t="s">
        <v>15</v>
      </c>
      <c r="F546" s="17" t="str">
        <f>+Tabela1[[#This Row],[WK]]&amp;Tabela1[[#This Row],[PK]]&amp;Tabela1[[#This Row],[GK]]</f>
        <v>080408</v>
      </c>
      <c r="G546" s="2" t="s">
        <v>538</v>
      </c>
      <c r="H546" s="302">
        <f>TabIPW[[#This Row],[liczba mieszkańców ]]/$I$1*$H$2</f>
        <v>1.043008048579922E-5</v>
      </c>
      <c r="I546" s="27">
        <v>3277</v>
      </c>
      <c r="J546" s="302">
        <f>TabIPW[[#This Row],[liczba mieszkańców w wieku 20-64]]/$K$1*$J$2</f>
        <v>8.0053229011854809E-6</v>
      </c>
      <c r="K546" s="27">
        <v>1985</v>
      </c>
      <c r="L546" s="302">
        <f>TabIPW[[#This Row],[iloczyn liczby mieszkańców i relacji przeciętnego miesięcznego wynagrodzenia brutto 
w danym powiecie do średniej krajowej]]/$M$1*$L$2</f>
        <v>3.1972860777012722E-5</v>
      </c>
      <c r="M546" s="27">
        <v>2906.6990000000001</v>
      </c>
      <c r="N546" s="302">
        <f>TabIPW[[#This Row],[liczba oddziałów w szkołach podstawowych]]/$O$1*$N$2</f>
        <v>2.4075730471079311E-5</v>
      </c>
      <c r="O546" s="27">
        <v>19</v>
      </c>
      <c r="P54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1.8299313387392428E-5</v>
      </c>
      <c r="Q546" s="27">
        <v>93</v>
      </c>
      <c r="R546" s="302">
        <f>TabIPW[[#This Row],[liczba gospodarstw domowych korzystających ze środowiskowej pomocy społecznej ]]/$S$1*$R$2</f>
        <v>2.4334392836392221E-5</v>
      </c>
      <c r="S546" s="27">
        <v>89</v>
      </c>
      <c r="T546" s="302">
        <f>TabIPW[[#This Row],[ilość wody dostarczonej i ścieków bytowych odprowadzonych siecią kanalizacyjną '[dam3']]]/$U$1*$T$2</f>
        <v>4.7542285379520055E-6</v>
      </c>
      <c r="U546" s="27">
        <v>116.5</v>
      </c>
      <c r="V546" s="302">
        <f>TabIPW[[#This Row],[iloczyn liczby mieszkańców i relacji przeciętnego miesięcznego wynagrodzenia brutto 
w danym powiecie do średniej krajowej2]]/$W$1*$V$2</f>
        <v>9.32541772662871E-6</v>
      </c>
      <c r="W546" s="27">
        <f>TabIPW[[#This Row],[iloczyn liczby mieszkańców i relacji przeciętnego miesięcznego wynagrodzenia brutto 
w danym powiecie do średniej krajowej]]</f>
        <v>2906.6990000000001</v>
      </c>
    </row>
    <row r="547" spans="1:23" x14ac:dyDescent="0.3">
      <c r="A547" s="2" t="s">
        <v>10</v>
      </c>
      <c r="B547" s="2" t="s">
        <v>54</v>
      </c>
      <c r="C547" s="2" t="s">
        <v>21</v>
      </c>
      <c r="D547" s="2" t="s">
        <v>12</v>
      </c>
      <c r="E547" s="2" t="s">
        <v>19</v>
      </c>
      <c r="F547" s="17" t="str">
        <f>+Tabela1[[#This Row],[WK]]&amp;Tabela1[[#This Row],[PK]]&amp;Tabela1[[#This Row],[GK]]</f>
        <v>080501</v>
      </c>
      <c r="G547" s="2" t="s">
        <v>539</v>
      </c>
      <c r="H547" s="302">
        <f>TabIPW[[#This Row],[liczba mieszkańców ]]/$I$1*$H$2</f>
        <v>1.9319679142142591E-5</v>
      </c>
      <c r="I547" s="27">
        <v>6070</v>
      </c>
      <c r="J547" s="302">
        <f>TabIPW[[#This Row],[liczba mieszkańców w wieku 20-64]]/$K$1*$J$2</f>
        <v>1.5260524865534437E-5</v>
      </c>
      <c r="K547" s="27">
        <v>3784</v>
      </c>
      <c r="L547" s="302">
        <f>TabIPW[[#This Row],[iloczyn liczby mieszkańców i relacji przeciętnego miesięcznego wynagrodzenia brutto 
w danym powiecie do średniej krajowej]]/$M$1*$L$2</f>
        <v>5.7888090470522423E-5</v>
      </c>
      <c r="M547" s="27">
        <v>5262.69</v>
      </c>
      <c r="N547" s="302">
        <f>TabIPW[[#This Row],[liczba oddziałów w szkołach podstawowych]]/$O$1*$N$2</f>
        <v>3.0411449016100181E-5</v>
      </c>
      <c r="O547" s="27">
        <v>24</v>
      </c>
      <c r="P54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3.44341918579965E-5</v>
      </c>
      <c r="Q547" s="27">
        <v>175</v>
      </c>
      <c r="R547" s="302">
        <f>TabIPW[[#This Row],[liczba gospodarstw domowych korzystających ze środowiskowej pomocy społecznej ]]/$S$1*$R$2</f>
        <v>6.0972692163095108E-5</v>
      </c>
      <c r="S547" s="27">
        <v>223</v>
      </c>
      <c r="T547" s="302">
        <f>TabIPW[[#This Row],[ilość wody dostarczonej i ścieków bytowych odprowadzonych siecią kanalizacyjną '[dam3']]]/$U$1*$T$2</f>
        <v>1.4952354818073943E-5</v>
      </c>
      <c r="U547" s="27">
        <v>366.4</v>
      </c>
      <c r="V547" s="302">
        <f>TabIPW[[#This Row],[iloczyn liczby mieszkańców i relacji przeciętnego miesięcznego wynagrodzenia brutto 
w danym powiecie do średniej krajowej2]]/$W$1*$V$2</f>
        <v>1.6884026387235709E-5</v>
      </c>
      <c r="W547" s="27">
        <f>TabIPW[[#This Row],[iloczyn liczby mieszkańców i relacji przeciętnego miesięcznego wynagrodzenia brutto 
w danym powiecie do średniej krajowej]]</f>
        <v>5262.69</v>
      </c>
    </row>
    <row r="548" spans="1:23" x14ac:dyDescent="0.3">
      <c r="A548" s="2" t="s">
        <v>10</v>
      </c>
      <c r="B548" s="2" t="s">
        <v>54</v>
      </c>
      <c r="C548" s="2" t="s">
        <v>21</v>
      </c>
      <c r="D548" s="2" t="s">
        <v>11</v>
      </c>
      <c r="E548" s="2" t="s">
        <v>15</v>
      </c>
      <c r="F548" s="17" t="str">
        <f>+Tabela1[[#This Row],[WK]]&amp;Tabela1[[#This Row],[PK]]&amp;Tabela1[[#This Row],[GK]]</f>
        <v>080502</v>
      </c>
      <c r="G548" s="2" t="s">
        <v>540</v>
      </c>
      <c r="H548" s="302">
        <f>TabIPW[[#This Row],[liczba mieszkańców ]]/$I$1*$H$2</f>
        <v>1.2912675169633029E-5</v>
      </c>
      <c r="I548" s="27">
        <v>4057</v>
      </c>
      <c r="J548" s="302">
        <f>TabIPW[[#This Row],[liczba mieszkańców w wieku 20-64]]/$K$1*$J$2</f>
        <v>1.0227455353857116E-5</v>
      </c>
      <c r="K548" s="27">
        <v>2536</v>
      </c>
      <c r="L548" s="302">
        <f>TabIPW[[#This Row],[iloczyn liczby mieszkańców i relacji przeciętnego miesięcznego wynagrodzenia brutto 
w danym powiecie do średniej krajowej]]/$M$1*$L$2</f>
        <v>3.8690606760940608E-5</v>
      </c>
      <c r="M548" s="27">
        <v>3517.4190000000003</v>
      </c>
      <c r="N548" s="302">
        <f>TabIPW[[#This Row],[liczba oddziałów w szkołach podstawowych]]/$O$1*$N$2</f>
        <v>2.5342874180083484E-5</v>
      </c>
      <c r="O548" s="27">
        <v>20</v>
      </c>
      <c r="P54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2.2824950031586251E-5</v>
      </c>
      <c r="Q548" s="27">
        <v>116</v>
      </c>
      <c r="R548" s="302">
        <f>TabIPW[[#This Row],[liczba gospodarstw domowych korzystających ze środowiskowej pomocy społecznej ]]/$S$1*$R$2</f>
        <v>2.4060972692163095E-5</v>
      </c>
      <c r="S548" s="27">
        <v>88</v>
      </c>
      <c r="T548" s="302">
        <f>TabIPW[[#This Row],[ilość wody dostarczonej i ścieków bytowych odprowadzonych siecią kanalizacyjną '[dam3']]]/$U$1*$T$2</f>
        <v>9.6676115076466071E-6</v>
      </c>
      <c r="U548" s="27">
        <v>236.89999999999998</v>
      </c>
      <c r="V548" s="302">
        <f>TabIPW[[#This Row],[iloczyn liczby mieszkańców i relacji przeciętnego miesięcznego wynagrodzenia brutto 
w danym powiecie do średniej krajowej2]]/$W$1*$V$2</f>
        <v>1.1284760305274347E-5</v>
      </c>
      <c r="W548" s="27">
        <f>TabIPW[[#This Row],[iloczyn liczby mieszkańców i relacji przeciętnego miesięcznego wynagrodzenia brutto 
w danym powiecie do średniej krajowej]]</f>
        <v>3517.4190000000003</v>
      </c>
    </row>
    <row r="549" spans="1:23" x14ac:dyDescent="0.3">
      <c r="A549" s="2" t="s">
        <v>10</v>
      </c>
      <c r="B549" s="2" t="s">
        <v>54</v>
      </c>
      <c r="C549" s="2" t="s">
        <v>21</v>
      </c>
      <c r="D549" s="2" t="s">
        <v>16</v>
      </c>
      <c r="E549" s="2" t="s">
        <v>19</v>
      </c>
      <c r="F549" s="17" t="str">
        <f>+Tabela1[[#This Row],[WK]]&amp;Tabela1[[#This Row],[PK]]&amp;Tabela1[[#This Row],[GK]]</f>
        <v>080503</v>
      </c>
      <c r="G549" s="2" t="s">
        <v>541</v>
      </c>
      <c r="H549" s="302">
        <f>TabIPW[[#This Row],[liczba mieszkańców ]]/$I$1*$H$2</f>
        <v>1.9370604161298155E-5</v>
      </c>
      <c r="I549" s="27">
        <v>6086</v>
      </c>
      <c r="J549" s="302">
        <f>TabIPW[[#This Row],[liczba mieszkańców w wieku 20-64]]/$K$1*$J$2</f>
        <v>1.5183899608545758E-5</v>
      </c>
      <c r="K549" s="27">
        <v>3765</v>
      </c>
      <c r="L549" s="302">
        <f>TabIPW[[#This Row],[iloczyn liczby mieszkańców i relacji przeciętnego miesięcznego wynagrodzenia brutto 
w danym powiecie do średniej krajowej]]/$M$1*$L$2</f>
        <v>5.8040678517891192E-5</v>
      </c>
      <c r="M549" s="27">
        <v>5276.5620000000008</v>
      </c>
      <c r="N549" s="302">
        <f>TabIPW[[#This Row],[liczba oddziałów w szkołach podstawowych]]/$O$1*$N$2</f>
        <v>3.5480023852116875E-5</v>
      </c>
      <c r="O549" s="27">
        <v>28</v>
      </c>
      <c r="P54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4.4075765578235519E-5</v>
      </c>
      <c r="Q549" s="27">
        <v>224</v>
      </c>
      <c r="R549" s="302">
        <f>TabIPW[[#This Row],[liczba gospodarstw domowych korzystających ze środowiskowej pomocy społecznej ]]/$S$1*$R$2</f>
        <v>5.3863768413137837E-5</v>
      </c>
      <c r="S549" s="27">
        <v>197</v>
      </c>
      <c r="T549" s="302">
        <f>TabIPW[[#This Row],[ilość wody dostarczonej i ścieków bytowych odprowadzonych siecią kanalizacyjną '[dam3']]]/$U$1*$T$2</f>
        <v>1.632761234364461E-5</v>
      </c>
      <c r="U549" s="27">
        <v>400.1</v>
      </c>
      <c r="V549" s="302">
        <f>TabIPW[[#This Row],[iloczyn liczby mieszkańców i relacji przeciętnego miesięcznego wynagrodzenia brutto 
w danym powiecie do średniej krajowej2]]/$W$1*$V$2</f>
        <v>1.6928531234384933E-5</v>
      </c>
      <c r="W549" s="27">
        <f>TabIPW[[#This Row],[iloczyn liczby mieszkańców i relacji przeciętnego miesięcznego wynagrodzenia brutto 
w danym powiecie do średniej krajowej]]</f>
        <v>5276.5620000000008</v>
      </c>
    </row>
    <row r="550" spans="1:23" x14ac:dyDescent="0.3">
      <c r="A550" s="2" t="s">
        <v>10</v>
      </c>
      <c r="B550" s="2" t="s">
        <v>54</v>
      </c>
      <c r="C550" s="2" t="s">
        <v>21</v>
      </c>
      <c r="D550" s="2" t="s">
        <v>18</v>
      </c>
      <c r="E550" s="2" t="s">
        <v>19</v>
      </c>
      <c r="F550" s="17" t="str">
        <f>+Tabela1[[#This Row],[WK]]&amp;Tabela1[[#This Row],[PK]]&amp;Tabela1[[#This Row],[GK]]</f>
        <v>080504</v>
      </c>
      <c r="G550" s="2" t="s">
        <v>542</v>
      </c>
      <c r="H550" s="302">
        <f>TabIPW[[#This Row],[liczba mieszkańców ]]/$I$1*$H$2</f>
        <v>2.9660640844419571E-5</v>
      </c>
      <c r="I550" s="27">
        <v>9319</v>
      </c>
      <c r="J550" s="302">
        <f>TabIPW[[#This Row],[liczba mieszkańców w wieku 20-64]]/$K$1*$J$2</f>
        <v>2.1999514572275463E-5</v>
      </c>
      <c r="K550" s="27">
        <v>5455</v>
      </c>
      <c r="L550" s="302">
        <f>TabIPW[[#This Row],[iloczyn liczby mieszkańców i relacji przeciętnego miesięcznego wynagrodzenia brutto 
w danym powiecie do średniej krajowej]]/$M$1*$L$2</f>
        <v>8.8873000839340778E-5</v>
      </c>
      <c r="M550" s="27">
        <v>8079.5730000000003</v>
      </c>
      <c r="N550" s="302">
        <f>TabIPW[[#This Row],[liczba oddziałów w szkołach podstawowych]]/$O$1*$N$2</f>
        <v>5.195289206917115E-5</v>
      </c>
      <c r="O550" s="27">
        <v>41</v>
      </c>
      <c r="P55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6.7687782852290267E-5</v>
      </c>
      <c r="Q550" s="27">
        <v>344</v>
      </c>
      <c r="R550" s="302">
        <f>TabIPW[[#This Row],[liczba gospodarstw domowych korzystających ze środowiskowej pomocy społecznej ]]/$S$1*$R$2</f>
        <v>4.9489046105471823E-5</v>
      </c>
      <c r="S550" s="27">
        <v>181</v>
      </c>
      <c r="T550" s="302">
        <f>TabIPW[[#This Row],[ilość wody dostarczonej i ścieków bytowych odprowadzonych siecią kanalizacyjną '[dam3']]]/$U$1*$T$2</f>
        <v>2.7431694619839812E-5</v>
      </c>
      <c r="U550" s="27">
        <v>672.2</v>
      </c>
      <c r="V550" s="302">
        <f>TabIPW[[#This Row],[iloczyn liczby mieszkańców i relacji przeciętnego miesięcznego wynagrodzenia brutto 
w danym powiecie do średniej krajowej2]]/$W$1*$V$2</f>
        <v>2.5921291911474395E-5</v>
      </c>
      <c r="W550" s="27">
        <f>TabIPW[[#This Row],[iloczyn liczby mieszkańców i relacji przeciętnego miesięcznego wynagrodzenia brutto 
w danym powiecie do średniej krajowej]]</f>
        <v>8079.5730000000003</v>
      </c>
    </row>
    <row r="551" spans="1:23" x14ac:dyDescent="0.3">
      <c r="A551" s="2" t="s">
        <v>10</v>
      </c>
      <c r="B551" s="2" t="s">
        <v>54</v>
      </c>
      <c r="C551" s="2" t="s">
        <v>21</v>
      </c>
      <c r="D551" s="2" t="s">
        <v>21</v>
      </c>
      <c r="E551" s="2" t="s">
        <v>19</v>
      </c>
      <c r="F551" s="17" t="str">
        <f>+Tabela1[[#This Row],[WK]]&amp;Tabela1[[#This Row],[PK]]&amp;Tabela1[[#This Row],[GK]]</f>
        <v>080505</v>
      </c>
      <c r="G551" s="2" t="s">
        <v>543</v>
      </c>
      <c r="H551" s="302">
        <f>TabIPW[[#This Row],[liczba mieszkańców ]]/$I$1*$H$2</f>
        <v>6.3379369152798259E-5</v>
      </c>
      <c r="I551" s="27">
        <v>19913</v>
      </c>
      <c r="J551" s="302">
        <f>TabIPW[[#This Row],[liczba mieszkańców w wieku 20-64]]/$K$1*$J$2</f>
        <v>4.9298270601557337E-5</v>
      </c>
      <c r="K551" s="27">
        <v>12224</v>
      </c>
      <c r="L551" s="302">
        <f>TabIPW[[#This Row],[iloczyn liczby mieszkańców i relacji przeciętnego miesięcznego wynagrodzenia brutto 
w danym powiecie do średniej krajowej]]/$M$1*$L$2</f>
        <v>1.8990536170337941E-4</v>
      </c>
      <c r="M551" s="27">
        <v>17264.571</v>
      </c>
      <c r="N551" s="302">
        <f>TabIPW[[#This Row],[liczba oddziałów w szkołach podstawowych]]/$O$1*$N$2</f>
        <v>1.5459153249850925E-4</v>
      </c>
      <c r="O551" s="27">
        <v>122</v>
      </c>
      <c r="P55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1.7217095928998249E-4</v>
      </c>
      <c r="Q551" s="27">
        <v>875</v>
      </c>
      <c r="R551" s="302">
        <f>TabIPW[[#This Row],[liczba gospodarstw domowych korzystających ze środowiskowej pomocy społecznej ]]/$S$1*$R$2</f>
        <v>7.7104480672613555E-5</v>
      </c>
      <c r="S551" s="27">
        <v>282</v>
      </c>
      <c r="T551" s="302">
        <f>TabIPW[[#This Row],[ilość wody dostarczonej i ścieków bytowych odprowadzonych siecią kanalizacyjną '[dam3']]]/$U$1*$T$2</f>
        <v>8.7347216846630661E-5</v>
      </c>
      <c r="U551" s="27">
        <v>2140.4</v>
      </c>
      <c r="V551" s="302">
        <f>TabIPW[[#This Row],[iloczyn liczby mieszkańców i relacji przeciętnego miesięcznego wynagrodzenia brutto 
w danym powiecie do średniej krajowej2]]/$W$1*$V$2</f>
        <v>5.538906383015234E-5</v>
      </c>
      <c r="W551" s="27">
        <f>TabIPW[[#This Row],[iloczyn liczby mieszkańców i relacji przeciętnego miesięcznego wynagrodzenia brutto 
w danym powiecie do średniej krajowej]]</f>
        <v>17264.571</v>
      </c>
    </row>
    <row r="552" spans="1:23" x14ac:dyDescent="0.3">
      <c r="A552" s="2" t="s">
        <v>10</v>
      </c>
      <c r="B552" s="2" t="s">
        <v>54</v>
      </c>
      <c r="C552" s="2" t="s">
        <v>23</v>
      </c>
      <c r="D552" s="2" t="s">
        <v>12</v>
      </c>
      <c r="E552" s="2" t="s">
        <v>19</v>
      </c>
      <c r="F552" s="17" t="str">
        <f>+Tabela1[[#This Row],[WK]]&amp;Tabela1[[#This Row],[PK]]&amp;Tabela1[[#This Row],[GK]]</f>
        <v>080601</v>
      </c>
      <c r="G552" s="2" t="s">
        <v>544</v>
      </c>
      <c r="H552" s="302">
        <f>TabIPW[[#This Row],[liczba mieszkańców ]]/$I$1*$H$2</f>
        <v>1.9240108799712019E-5</v>
      </c>
      <c r="I552" s="27">
        <v>6045</v>
      </c>
      <c r="J552" s="302">
        <f>TabIPW[[#This Row],[liczba mieszkańców w wieku 20-64]]/$K$1*$J$2</f>
        <v>1.4324890148620062E-5</v>
      </c>
      <c r="K552" s="27">
        <v>3552</v>
      </c>
      <c r="L552" s="302">
        <f>TabIPW[[#This Row],[iloczyn liczby mieszkańców i relacji przeciętnego miesięcznego wynagrodzenia brutto 
w danym powiecie do średniej krajowej]]/$M$1*$L$2</f>
        <v>5.7450191813821866E-5</v>
      </c>
      <c r="M552" s="27">
        <v>5222.880000000001</v>
      </c>
      <c r="N552" s="302">
        <f>TabIPW[[#This Row],[liczba oddziałów w szkołach podstawowych]]/$O$1*$N$2</f>
        <v>2.7877161598091832E-5</v>
      </c>
      <c r="O552" s="27">
        <v>22</v>
      </c>
      <c r="P55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2.9318254781951304E-5</v>
      </c>
      <c r="Q552" s="27">
        <v>149</v>
      </c>
      <c r="R552" s="302">
        <f>TabIPW[[#This Row],[liczba gospodarstw domowych korzystających ze środowiskowej pomocy społecznej ]]/$S$1*$R$2</f>
        <v>8.6674185720632968E-5</v>
      </c>
      <c r="S552" s="27">
        <v>317</v>
      </c>
      <c r="T552" s="302">
        <f>TabIPW[[#This Row],[ilość wody dostarczonej i ścieków bytowych odprowadzonych siecią kanalizacyjną '[dam3']]]/$U$1*$T$2</f>
        <v>1.8237465524555802E-5</v>
      </c>
      <c r="U552" s="27">
        <v>446.9</v>
      </c>
      <c r="V552" s="302">
        <f>TabIPW[[#This Row],[iloczyn liczby mieszkańców i relacji przeciętnego miesięcznego wynagrodzenia brutto 
w danym powiecie do średniej krajowej2]]/$W$1*$V$2</f>
        <v>1.6756305945698046E-5</v>
      </c>
      <c r="W552" s="27">
        <f>TabIPW[[#This Row],[iloczyn liczby mieszkańców i relacji przeciętnego miesięcznego wynagrodzenia brutto 
w danym powiecie do średniej krajowej]]</f>
        <v>5222.880000000001</v>
      </c>
    </row>
    <row r="553" spans="1:23" x14ac:dyDescent="0.3">
      <c r="A553" s="2" t="s">
        <v>10</v>
      </c>
      <c r="B553" s="2" t="s">
        <v>54</v>
      </c>
      <c r="C553" s="2" t="s">
        <v>23</v>
      </c>
      <c r="D553" s="2" t="s">
        <v>11</v>
      </c>
      <c r="E553" s="2" t="s">
        <v>19</v>
      </c>
      <c r="F553" s="17" t="str">
        <f>+Tabela1[[#This Row],[WK]]&amp;Tabela1[[#This Row],[PK]]&amp;Tabela1[[#This Row],[GK]]</f>
        <v>080602</v>
      </c>
      <c r="G553" s="2" t="s">
        <v>545</v>
      </c>
      <c r="H553" s="302">
        <f>TabIPW[[#This Row],[liczba mieszkańców ]]/$I$1*$H$2</f>
        <v>5.0864545695318081E-5</v>
      </c>
      <c r="I553" s="27">
        <v>15981</v>
      </c>
      <c r="J553" s="302">
        <f>TabIPW[[#This Row],[liczba mieszkańców w wieku 20-64]]/$K$1*$J$2</f>
        <v>3.7574606282289736E-5</v>
      </c>
      <c r="K553" s="27">
        <v>9317</v>
      </c>
      <c r="L553" s="302">
        <f>TabIPW[[#This Row],[iloczyn liczby mieszkańców i relacji przeciętnego miesięcznego wynagrodzenia brutto 
w danym powiecie do średniej krajowej]]/$M$1*$L$2</f>
        <v>1.518794897231906E-4</v>
      </c>
      <c r="M553" s="27">
        <v>13807.584000000001</v>
      </c>
      <c r="N553" s="302">
        <f>TabIPW[[#This Row],[liczba oddziałów w szkołach podstawowych]]/$O$1*$N$2</f>
        <v>1.0517292784734646E-4</v>
      </c>
      <c r="O553" s="27">
        <v>83</v>
      </c>
      <c r="P55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1.076314454075662E-4</v>
      </c>
      <c r="Q553" s="27">
        <v>547</v>
      </c>
      <c r="R553" s="302">
        <f>TabIPW[[#This Row],[liczba gospodarstw domowych korzystających ze środowiskowej pomocy społecznej ]]/$S$1*$R$2</f>
        <v>1.6077104480672613E-4</v>
      </c>
      <c r="S553" s="27">
        <v>588</v>
      </c>
      <c r="T553" s="302">
        <f>TabIPW[[#This Row],[ilość wody dostarczonej i ścieków bytowych odprowadzonych siecią kanalizacyjną '[dam3']]]/$U$1*$T$2</f>
        <v>3.7433938522432397E-5</v>
      </c>
      <c r="U553" s="27">
        <v>917.3</v>
      </c>
      <c r="V553" s="302">
        <f>TabIPW[[#This Row],[iloczyn liczby mieszkańców i relacji przeciętnego miesięcznego wynagrodzenia brutto 
w danym powiecie do średniej krajowej2]]/$W$1*$V$2</f>
        <v>4.4298184502597264E-5</v>
      </c>
      <c r="W553" s="27">
        <f>TabIPW[[#This Row],[iloczyn liczby mieszkańców i relacji przeciętnego miesięcznego wynagrodzenia brutto 
w danym powiecie do średniej krajowej]]</f>
        <v>13807.584000000001</v>
      </c>
    </row>
    <row r="554" spans="1:23" x14ac:dyDescent="0.3">
      <c r="A554" s="2" t="s">
        <v>10</v>
      </c>
      <c r="B554" s="2" t="s">
        <v>54</v>
      </c>
      <c r="C554" s="2" t="s">
        <v>23</v>
      </c>
      <c r="D554" s="2" t="s">
        <v>16</v>
      </c>
      <c r="E554" s="2" t="s">
        <v>15</v>
      </c>
      <c r="F554" s="17" t="str">
        <f>+Tabela1[[#This Row],[WK]]&amp;Tabela1[[#This Row],[PK]]&amp;Tabela1[[#This Row],[GK]]</f>
        <v>080603</v>
      </c>
      <c r="G554" s="2" t="s">
        <v>546</v>
      </c>
      <c r="H554" s="302">
        <f>TabIPW[[#This Row],[liczba mieszkańców ]]/$I$1*$H$2</f>
        <v>1.2266563989096794E-5</v>
      </c>
      <c r="I554" s="27">
        <v>3854</v>
      </c>
      <c r="J554" s="302">
        <f>TabIPW[[#This Row],[liczba mieszkańców w wieku 20-64]]/$K$1*$J$2</f>
        <v>9.1143726733900178E-6</v>
      </c>
      <c r="K554" s="27">
        <v>2260</v>
      </c>
      <c r="L554" s="302">
        <f>TabIPW[[#This Row],[iloczyn liczby mieszkańców i relacji przeciętnego miesięcznego wynagrodzenia brutto 
w danym powiecie do średniej krajowej]]/$M$1*$L$2</f>
        <v>3.6627467204378734E-5</v>
      </c>
      <c r="M554" s="27">
        <v>3329.8560000000002</v>
      </c>
      <c r="N554" s="302">
        <f>TabIPW[[#This Row],[liczba oddziałów w szkołach podstawowych]]/$O$1*$N$2</f>
        <v>3.0411449016100181E-5</v>
      </c>
      <c r="O554" s="27">
        <v>24</v>
      </c>
      <c r="P55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2.7153819865162952E-5</v>
      </c>
      <c r="Q554" s="27">
        <v>138</v>
      </c>
      <c r="R554" s="302">
        <f>TabIPW[[#This Row],[liczba gospodarstw domowych korzystających ze środowiskowej pomocy społecznej ]]/$S$1*$R$2</f>
        <v>2.7615434567141734E-5</v>
      </c>
      <c r="S554" s="27">
        <v>101</v>
      </c>
      <c r="T554" s="302">
        <f>TabIPW[[#This Row],[ilość wody dostarczonej i ścieków bytowych odprowadzonych siecią kanalizacyjną '[dam3']]]/$U$1*$T$2</f>
        <v>7.0272802938655381E-6</v>
      </c>
      <c r="U554" s="27">
        <v>172.2</v>
      </c>
      <c r="V554" s="302">
        <f>TabIPW[[#This Row],[iloczyn liczby mieszkańców i relacji przeciętnego miesięcznego wynagrodzenia brutto 
w danym powiecie do średniej krajowej2]]/$W$1*$V$2</f>
        <v>1.0683011267943798E-5</v>
      </c>
      <c r="W554" s="27">
        <f>TabIPW[[#This Row],[iloczyn liczby mieszkańców i relacji przeciętnego miesięcznego wynagrodzenia brutto 
w danym powiecie do średniej krajowej]]</f>
        <v>3329.8560000000002</v>
      </c>
    </row>
    <row r="555" spans="1:23" x14ac:dyDescent="0.3">
      <c r="A555" s="2" t="s">
        <v>10</v>
      </c>
      <c r="B555" s="2" t="s">
        <v>54</v>
      </c>
      <c r="C555" s="2" t="s">
        <v>23</v>
      </c>
      <c r="D555" s="2" t="s">
        <v>18</v>
      </c>
      <c r="E555" s="2" t="s">
        <v>19</v>
      </c>
      <c r="F555" s="17" t="str">
        <f>+Tabela1[[#This Row],[WK]]&amp;Tabela1[[#This Row],[PK]]&amp;Tabela1[[#This Row],[GK]]</f>
        <v>080604</v>
      </c>
      <c r="G555" s="2" t="s">
        <v>547</v>
      </c>
      <c r="H555" s="302">
        <f>TabIPW[[#This Row],[liczba mieszkańców ]]/$I$1*$H$2</f>
        <v>5.0218434514781848E-5</v>
      </c>
      <c r="I555" s="27">
        <v>15778</v>
      </c>
      <c r="J555" s="302">
        <f>TabIPW[[#This Row],[liczba mieszkańców w wieku 20-64]]/$K$1*$J$2</f>
        <v>3.7130986373407918E-5</v>
      </c>
      <c r="K555" s="27">
        <v>9207</v>
      </c>
      <c r="L555" s="302">
        <f>TabIPW[[#This Row],[iloczyn liczby mieszkańców i relacji przeciętnego miesięcznego wynagrodzenia brutto 
w danym powiecie do średniej krajowej]]/$M$1*$L$2</f>
        <v>1.4995022769867351E-4</v>
      </c>
      <c r="M555" s="27">
        <v>13632.192000000003</v>
      </c>
      <c r="N555" s="302">
        <f>TabIPW[[#This Row],[liczba oddziałów w szkołach podstawowych]]/$O$1*$N$2</f>
        <v>1.3051580202742992E-4</v>
      </c>
      <c r="O555" s="27">
        <v>103</v>
      </c>
      <c r="P55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1.066476113544806E-4</v>
      </c>
      <c r="Q555" s="27">
        <v>542</v>
      </c>
      <c r="R555" s="302">
        <f>TabIPW[[#This Row],[liczba gospodarstw domowych korzystających ze środowiskowej pomocy społecznej ]]/$S$1*$R$2</f>
        <v>1.5065449947024846E-4</v>
      </c>
      <c r="S555" s="27">
        <v>551</v>
      </c>
      <c r="T555" s="302">
        <f>TabIPW[[#This Row],[ilość wody dostarczonej i ścieków bytowych odprowadzonych siecią kanalizacyjną '[dam3']]]/$U$1*$T$2</f>
        <v>3.8041990069346423E-5</v>
      </c>
      <c r="U555" s="27">
        <v>932.19999999999993</v>
      </c>
      <c r="V555" s="302">
        <f>TabIPW[[#This Row],[iloczyn liczby mieszkańców i relacji przeciętnego miesięcznego wynagrodzenia brutto 
w danym powiecie do średniej krajowej2]]/$W$1*$V$2</f>
        <v>4.3735483078779785E-5</v>
      </c>
      <c r="W555" s="27">
        <f>TabIPW[[#This Row],[iloczyn liczby mieszkańców i relacji przeciętnego miesięcznego wynagrodzenia brutto 
w danym powiecie do średniej krajowej]]</f>
        <v>13632.192000000003</v>
      </c>
    </row>
    <row r="556" spans="1:23" x14ac:dyDescent="0.3">
      <c r="A556" s="2" t="s">
        <v>10</v>
      </c>
      <c r="B556" s="2" t="s">
        <v>54</v>
      </c>
      <c r="C556" s="2" t="s">
        <v>23</v>
      </c>
      <c r="D556" s="2" t="s">
        <v>21</v>
      </c>
      <c r="E556" s="2" t="s">
        <v>15</v>
      </c>
      <c r="F556" s="17" t="str">
        <f>+Tabela1[[#This Row],[WK]]&amp;Tabela1[[#This Row],[PK]]&amp;Tabela1[[#This Row],[GK]]</f>
        <v>080605</v>
      </c>
      <c r="G556" s="2" t="s">
        <v>548</v>
      </c>
      <c r="H556" s="302">
        <f>TabIPW[[#This Row],[liczba mieszkańców ]]/$I$1*$H$2</f>
        <v>1.2992245512063599E-5</v>
      </c>
      <c r="I556" s="27">
        <v>4082</v>
      </c>
      <c r="J556" s="302">
        <f>TabIPW[[#This Row],[liczba mieszkańców w wieku 20-64]]/$K$1*$J$2</f>
        <v>9.9733821333157141E-6</v>
      </c>
      <c r="K556" s="27">
        <v>2473</v>
      </c>
      <c r="L556" s="302">
        <f>TabIPW[[#This Row],[iloczyn liczby mieszkańców i relacji przeciętnego miesięcznego wynagrodzenia brutto 
w danym powiecie do średniej krajowej]]/$M$1*$L$2</f>
        <v>3.8794323074279706E-5</v>
      </c>
      <c r="M556" s="27">
        <v>3526.8480000000004</v>
      </c>
      <c r="N556" s="302">
        <f>TabIPW[[#This Row],[liczba oddziałów w szkołach podstawowych]]/$O$1*$N$2</f>
        <v>3.294573643410853E-5</v>
      </c>
      <c r="O556" s="27">
        <v>26</v>
      </c>
      <c r="P55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2.8137653918248568E-5</v>
      </c>
      <c r="Q556" s="27">
        <v>143</v>
      </c>
      <c r="R556" s="302">
        <f>TabIPW[[#This Row],[liczba gospodarstw domowych korzystających ze środowiskowej pomocy społecznej ]]/$S$1*$R$2</f>
        <v>3.5818038894015519E-5</v>
      </c>
      <c r="S556" s="27">
        <v>131</v>
      </c>
      <c r="T556" s="302">
        <f>TabIPW[[#This Row],[ilość wody dostarczonej i ścieków bytowych odprowadzonych siecią kanalizacyjną '[dam3']]]/$U$1*$T$2</f>
        <v>6.2682360809392952E-6</v>
      </c>
      <c r="U556" s="27">
        <v>153.6</v>
      </c>
      <c r="V556" s="302">
        <f>TabIPW[[#This Row],[iloczyn liczby mieszkańców i relacji przeciętnego miesięcznego wynagrodzenia brutto 
w danym powiecie do średniej krajowej2]]/$W$1*$V$2</f>
        <v>1.1315010896664917E-5</v>
      </c>
      <c r="W556" s="27">
        <f>TabIPW[[#This Row],[iloczyn liczby mieszkańców i relacji przeciętnego miesięcznego wynagrodzenia brutto 
w danym powiecie do średniej krajowej]]</f>
        <v>3526.8480000000004</v>
      </c>
    </row>
    <row r="557" spans="1:23" x14ac:dyDescent="0.3">
      <c r="A557" s="2" t="s">
        <v>10</v>
      </c>
      <c r="B557" s="2" t="s">
        <v>54</v>
      </c>
      <c r="C557" s="2" t="s">
        <v>30</v>
      </c>
      <c r="D557" s="2" t="s">
        <v>12</v>
      </c>
      <c r="E557" s="2" t="s">
        <v>15</v>
      </c>
      <c r="F557" s="17" t="str">
        <f>+Tabela1[[#This Row],[WK]]&amp;Tabela1[[#This Row],[PK]]&amp;Tabela1[[#This Row],[GK]]</f>
        <v>080701</v>
      </c>
      <c r="G557" s="2" t="s">
        <v>549</v>
      </c>
      <c r="H557" s="302">
        <f>TabIPW[[#This Row],[liczba mieszkańców ]]/$I$1*$H$2</f>
        <v>1.448498513606111E-5</v>
      </c>
      <c r="I557" s="27">
        <v>4551</v>
      </c>
      <c r="J557" s="302">
        <f>TabIPW[[#This Row],[liczba mieszkańców w wieku 20-64]]/$K$1*$J$2</f>
        <v>1.0989675015481327E-5</v>
      </c>
      <c r="K557" s="27">
        <v>2725</v>
      </c>
      <c r="L557" s="302">
        <f>TabIPW[[#This Row],[iloczyn liczby mieszkańców i relacji przeciętnego miesięcznego wynagrodzenia brutto 
w danym powiecie do średniej krajowej]]/$M$1*$L$2</f>
        <v>3.9897583495490702E-5</v>
      </c>
      <c r="M557" s="27">
        <v>3627.1469999999999</v>
      </c>
      <c r="N557" s="302">
        <f>TabIPW[[#This Row],[liczba oddziałów w szkołach podstawowych]]/$O$1*$N$2</f>
        <v>2.7877161598091832E-5</v>
      </c>
      <c r="O557" s="27">
        <v>22</v>
      </c>
      <c r="P55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3.5614792721699238E-5</v>
      </c>
      <c r="Q557" s="27">
        <v>181</v>
      </c>
      <c r="R557" s="302">
        <f>TabIPW[[#This Row],[liczba gospodarstw domowych korzystających ze środowiskowej pomocy społecznej ]]/$S$1*$R$2</f>
        <v>3.4997778461328138E-5</v>
      </c>
      <c r="S557" s="27">
        <v>128</v>
      </c>
      <c r="T557" s="302">
        <f>TabIPW[[#This Row],[ilość wody dostarczonej i ścieków bytowych odprowadzonych siecią kanalizacyjną '[dam3']]]/$U$1*$T$2</f>
        <v>7.6761406694315194E-6</v>
      </c>
      <c r="U557" s="27">
        <v>188.1</v>
      </c>
      <c r="V557" s="302">
        <f>TabIPW[[#This Row],[iloczyn liczby mieszkańców i relacji przeciętnego miesięcznego wynagrodzenia brutto 
w danym powiecie do średniej krajowej2]]/$W$1*$V$2</f>
        <v>1.1636795186184791E-5</v>
      </c>
      <c r="W557" s="27">
        <f>TabIPW[[#This Row],[iloczyn liczby mieszkańców i relacji przeciętnego miesięcznego wynagrodzenia brutto 
w danym powiecie do średniej krajowej]]</f>
        <v>3627.1469999999999</v>
      </c>
    </row>
    <row r="558" spans="1:23" x14ac:dyDescent="0.3">
      <c r="A558" s="2" t="s">
        <v>10</v>
      </c>
      <c r="B558" s="2" t="s">
        <v>54</v>
      </c>
      <c r="C558" s="2" t="s">
        <v>30</v>
      </c>
      <c r="D558" s="2" t="s">
        <v>11</v>
      </c>
      <c r="E558" s="2" t="s">
        <v>19</v>
      </c>
      <c r="F558" s="17" t="str">
        <f>+Tabela1[[#This Row],[WK]]&amp;Tabela1[[#This Row],[PK]]&amp;Tabela1[[#This Row],[GK]]</f>
        <v>080702</v>
      </c>
      <c r="G558" s="2" t="s">
        <v>550</v>
      </c>
      <c r="H558" s="302">
        <f>TabIPW[[#This Row],[liczba mieszkańców ]]/$I$1*$H$2</f>
        <v>9.5166129546962686E-6</v>
      </c>
      <c r="I558" s="27">
        <v>2990</v>
      </c>
      <c r="J558" s="302">
        <f>TabIPW[[#This Row],[liczba mieszkańców w wieku 20-64]]/$K$1*$J$2</f>
        <v>7.2108399734607746E-6</v>
      </c>
      <c r="K558" s="27">
        <v>1788</v>
      </c>
      <c r="L558" s="302">
        <f>TabIPW[[#This Row],[iloczyn liczby mieszkańców i relacji przeciętnego miesięcznego wynagrodzenia brutto 
w danym powiecie do średniej krajowej]]/$M$1*$L$2</f>
        <v>2.6212650989127055E-5</v>
      </c>
      <c r="M558" s="27">
        <v>2383.0300000000002</v>
      </c>
      <c r="N558" s="302">
        <f>TabIPW[[#This Row],[liczba oddziałów w szkołach podstawowych]]/$O$1*$N$2</f>
        <v>2.0274299344066786E-5</v>
      </c>
      <c r="O558" s="27">
        <v>16</v>
      </c>
      <c r="P55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2.1250815546649268E-5</v>
      </c>
      <c r="Q558" s="27">
        <v>108</v>
      </c>
      <c r="R558" s="302">
        <f>TabIPW[[#This Row],[liczba gospodarstw domowych korzystających ze środowiskowej pomocy społecznej ]]/$S$1*$R$2</f>
        <v>2.4334392836392221E-5</v>
      </c>
      <c r="S558" s="27">
        <v>89</v>
      </c>
      <c r="T558" s="302">
        <f>TabIPW[[#This Row],[ilość wody dostarczonej i ścieków bytowych odprowadzonych siecią kanalizacyjną '[dam3']]]/$U$1*$T$2</f>
        <v>8.1046333702769789E-6</v>
      </c>
      <c r="U558" s="27">
        <v>198.6</v>
      </c>
      <c r="V558" s="302">
        <f>TabIPW[[#This Row],[iloczyn liczby mieszkańców i relacji przeciętnego miesięcznego wynagrodzenia brutto 
w danym powiecie do średniej krajowej2]]/$W$1*$V$2</f>
        <v>7.6453565384953917E-6</v>
      </c>
      <c r="W558" s="27">
        <f>TabIPW[[#This Row],[iloczyn liczby mieszkańców i relacji przeciętnego miesięcznego wynagrodzenia brutto 
w danym powiecie do średniej krajowej]]</f>
        <v>2383.0300000000002</v>
      </c>
    </row>
    <row r="559" spans="1:23" x14ac:dyDescent="0.3">
      <c r="A559" s="2" t="s">
        <v>10</v>
      </c>
      <c r="B559" s="2" t="s">
        <v>54</v>
      </c>
      <c r="C559" s="2" t="s">
        <v>30</v>
      </c>
      <c r="D559" s="2" t="s">
        <v>16</v>
      </c>
      <c r="E559" s="2" t="s">
        <v>15</v>
      </c>
      <c r="F559" s="17" t="str">
        <f>+Tabela1[[#This Row],[WK]]&amp;Tabela1[[#This Row],[PK]]&amp;Tabela1[[#This Row],[GK]]</f>
        <v>080703</v>
      </c>
      <c r="G559" s="2" t="s">
        <v>551</v>
      </c>
      <c r="H559" s="302">
        <f>TabIPW[[#This Row],[liczba mieszkańców ]]/$I$1*$H$2</f>
        <v>1.4504082018244446E-5</v>
      </c>
      <c r="I559" s="27">
        <v>4557</v>
      </c>
      <c r="J559" s="302">
        <f>TabIPW[[#This Row],[liczba mieszkańców w wieku 20-64]]/$K$1*$J$2</f>
        <v>1.1546216355714876E-5</v>
      </c>
      <c r="K559" s="27">
        <v>2863</v>
      </c>
      <c r="L559" s="302">
        <f>TabIPW[[#This Row],[iloczyn liczby mieszkańców i relacji przeciętnego miesięcznego wynagrodzenia brutto 
w danym powiecie do średniej krajowej]]/$M$1*$L$2</f>
        <v>3.9950184132927081E-5</v>
      </c>
      <c r="M559" s="27">
        <v>3631.9290000000001</v>
      </c>
      <c r="N559" s="302">
        <f>TabIPW[[#This Row],[liczba oddziałów w szkołach podstawowych]]/$O$1*$N$2</f>
        <v>2.661001788908766E-5</v>
      </c>
      <c r="O559" s="27">
        <v>21</v>
      </c>
      <c r="P55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3.5811559532316361E-5</v>
      </c>
      <c r="Q559" s="27">
        <v>182</v>
      </c>
      <c r="R559" s="302">
        <f>TabIPW[[#This Row],[liczba gospodarstw domowych korzystających ze środowiskowej pomocy społecznej ]]/$S$1*$R$2</f>
        <v>2.8982535288287364E-5</v>
      </c>
      <c r="S559" s="27">
        <v>106</v>
      </c>
      <c r="T559" s="302">
        <f>TabIPW[[#This Row],[ilość wody dostarczonej i ścieków bytowych odprowadzonych siecią kanalizacyjną '[dam3']]]/$U$1*$T$2</f>
        <v>1.1895773552043E-5</v>
      </c>
      <c r="U559" s="27">
        <v>291.5</v>
      </c>
      <c r="V559" s="302">
        <f>TabIPW[[#This Row],[iloczyn liczby mieszkańców i relacji przeciętnego miesięcznego wynagrodzenia brutto 
w danym powiecie do średniej krajowej2]]/$W$1*$V$2</f>
        <v>1.1652137038770402E-5</v>
      </c>
      <c r="W559" s="27">
        <f>TabIPW[[#This Row],[iloczyn liczby mieszkańców i relacji przeciętnego miesięcznego wynagrodzenia brutto 
w danym powiecie do średniej krajowej]]</f>
        <v>3631.9290000000001</v>
      </c>
    </row>
    <row r="560" spans="1:23" x14ac:dyDescent="0.3">
      <c r="A560" s="2" t="s">
        <v>10</v>
      </c>
      <c r="B560" s="2" t="s">
        <v>54</v>
      </c>
      <c r="C560" s="2" t="s">
        <v>30</v>
      </c>
      <c r="D560" s="2" t="s">
        <v>18</v>
      </c>
      <c r="E560" s="2" t="s">
        <v>19</v>
      </c>
      <c r="F560" s="17" t="str">
        <f>+Tabela1[[#This Row],[WK]]&amp;Tabela1[[#This Row],[PK]]&amp;Tabela1[[#This Row],[GK]]</f>
        <v>080704</v>
      </c>
      <c r="G560" s="2" t="s">
        <v>552</v>
      </c>
      <c r="H560" s="302">
        <f>TabIPW[[#This Row],[liczba mieszkańców ]]/$I$1*$H$2</f>
        <v>4.6768264466992289E-5</v>
      </c>
      <c r="I560" s="27">
        <v>14694</v>
      </c>
      <c r="J560" s="302">
        <f>TabIPW[[#This Row],[liczba mieszkańców w wieku 20-64]]/$K$1*$J$2</f>
        <v>3.5082268976026443E-5</v>
      </c>
      <c r="K560" s="27">
        <v>8699</v>
      </c>
      <c r="L560" s="302">
        <f>TabIPW[[#This Row],[iloczyn liczby mieszkańców i relacji przeciętnego miesięcznego wynagrodzenia brutto 
w danym powiecie do średniej krajowej]]/$M$1*$L$2</f>
        <v>1.2881896108168326E-4</v>
      </c>
      <c r="M560" s="27">
        <v>11711.118</v>
      </c>
      <c r="N560" s="302">
        <f>TabIPW[[#This Row],[liczba oddziałów w szkołach podstawowych]]/$O$1*$N$2</f>
        <v>1.1531007751937985E-4</v>
      </c>
      <c r="O560" s="27">
        <v>91</v>
      </c>
      <c r="P56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1.0448317643769225E-4</v>
      </c>
      <c r="Q560" s="27">
        <v>531</v>
      </c>
      <c r="R560" s="302">
        <f>TabIPW[[#This Row],[liczba gospodarstw domowych korzystających ze środowiskowej pomocy społecznej ]]/$S$1*$R$2</f>
        <v>1.8373833692197271E-4</v>
      </c>
      <c r="S560" s="27">
        <v>672</v>
      </c>
      <c r="T560" s="302">
        <f>TabIPW[[#This Row],[ilość wody dostarczonej i ścieków bytowych odprowadzonych siecią kanalizacyjną '[dam3']]]/$U$1*$T$2</f>
        <v>5.0745778428698009E-5</v>
      </c>
      <c r="U560" s="27">
        <v>1243.5</v>
      </c>
      <c r="V560" s="302">
        <f>TabIPW[[#This Row],[iloczyn liczby mieszkańców i relacji przeciętnego miesięcznego wynagrodzenia brutto 
w danym powiecie do średniej krajowej2]]/$W$1*$V$2</f>
        <v>3.7572196982157621E-5</v>
      </c>
      <c r="W560" s="27">
        <f>TabIPW[[#This Row],[iloczyn liczby mieszkańców i relacji przeciętnego miesięcznego wynagrodzenia brutto 
w danym powiecie do średniej krajowej]]</f>
        <v>11711.118</v>
      </c>
    </row>
    <row r="561" spans="1:23" x14ac:dyDescent="0.3">
      <c r="A561" s="2" t="s">
        <v>10</v>
      </c>
      <c r="B561" s="2" t="s">
        <v>54</v>
      </c>
      <c r="C561" s="2" t="s">
        <v>30</v>
      </c>
      <c r="D561" s="2" t="s">
        <v>21</v>
      </c>
      <c r="E561" s="2" t="s">
        <v>19</v>
      </c>
      <c r="F561" s="17" t="str">
        <f>+Tabela1[[#This Row],[WK]]&amp;Tabela1[[#This Row],[PK]]&amp;Tabela1[[#This Row],[GK]]</f>
        <v>080705</v>
      </c>
      <c r="G561" s="2" t="s">
        <v>553</v>
      </c>
      <c r="H561" s="302">
        <f>TabIPW[[#This Row],[liczba mieszkańców ]]/$I$1*$H$2</f>
        <v>1.9513830777673185E-5</v>
      </c>
      <c r="I561" s="27">
        <v>6131</v>
      </c>
      <c r="J561" s="302">
        <f>TabIPW[[#This Row],[liczba mieszkańców w wieku 20-64]]/$K$1*$J$2</f>
        <v>1.5079043993719149E-5</v>
      </c>
      <c r="K561" s="27">
        <v>3739</v>
      </c>
      <c r="L561" s="302">
        <f>TabIPW[[#This Row],[iloczyn liczby mieszkańców i relacji przeciętnego miesięcznego wynagrodzenia brutto 
w danym powiecie do średniej krajowej]]/$M$1*$L$2</f>
        <v>5.3749084687069555E-5</v>
      </c>
      <c r="M561" s="27">
        <v>4886.4070000000002</v>
      </c>
      <c r="N561" s="302">
        <f>TabIPW[[#This Row],[liczba oddziałów w szkołach podstawowych]]/$O$1*$N$2</f>
        <v>4.3082886106141924E-5</v>
      </c>
      <c r="O561" s="27">
        <v>34</v>
      </c>
      <c r="P56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4.1714563850830048E-5</v>
      </c>
      <c r="Q561" s="27">
        <v>212</v>
      </c>
      <c r="R561" s="302">
        <f>TabIPW[[#This Row],[liczba gospodarstw domowych korzystających ze środowiskowej pomocy społecznej ]]/$S$1*$R$2</f>
        <v>5.1402987115075701E-5</v>
      </c>
      <c r="S561" s="27">
        <v>188</v>
      </c>
      <c r="T561" s="302">
        <f>TabIPW[[#This Row],[ilość wody dostarczonej i ścieków bytowych odprowadzonych siecią kanalizacyjną '[dam3']]]/$U$1*$T$2</f>
        <v>1.6372502055161755E-5</v>
      </c>
      <c r="U561" s="27">
        <v>401.20000000000005</v>
      </c>
      <c r="V561" s="302">
        <f>TabIPW[[#This Row],[iloczyn liczby mieszkańców i relacji przeciętnego miesięcznego wynagrodzenia brutto 
w danym powiecie do średniej krajowej2]]/$W$1*$V$2</f>
        <v>1.5676816367061957E-5</v>
      </c>
      <c r="W561" s="27">
        <f>TabIPW[[#This Row],[iloczyn liczby mieszkańców i relacji przeciętnego miesięcznego wynagrodzenia brutto 
w danym powiecie do średniej krajowej]]</f>
        <v>4886.4070000000002</v>
      </c>
    </row>
    <row r="562" spans="1:23" x14ac:dyDescent="0.3">
      <c r="A562" s="2" t="s">
        <v>10</v>
      </c>
      <c r="B562" s="2" t="s">
        <v>54</v>
      </c>
      <c r="C562" s="2" t="s">
        <v>54</v>
      </c>
      <c r="D562" s="2" t="s">
        <v>12</v>
      </c>
      <c r="E562" s="2" t="s">
        <v>15</v>
      </c>
      <c r="F562" s="17" t="str">
        <f>+Tabela1[[#This Row],[WK]]&amp;Tabela1[[#This Row],[PK]]&amp;Tabela1[[#This Row],[GK]]</f>
        <v>080801</v>
      </c>
      <c r="G562" s="2" t="s">
        <v>554</v>
      </c>
      <c r="H562" s="302">
        <f>TabIPW[[#This Row],[liczba mieszkańców ]]/$I$1*$H$2</f>
        <v>1.1327633948416061E-5</v>
      </c>
      <c r="I562" s="27">
        <v>3559</v>
      </c>
      <c r="J562" s="302">
        <f>TabIPW[[#This Row],[liczba mieszkańców w wieku 20-64]]/$K$1*$J$2</f>
        <v>8.8723981776363001E-6</v>
      </c>
      <c r="K562" s="27">
        <v>2200</v>
      </c>
      <c r="L562" s="302">
        <f>TabIPW[[#This Row],[iloczyn liczby mieszkańców i relacji przeciętnego miesięcznego wynagrodzenia brutto 
w danym powiecie do średniej krajowej]]/$M$1*$L$2</f>
        <v>3.5468075237195787E-5</v>
      </c>
      <c r="M562" s="27">
        <v>3224.4539999999997</v>
      </c>
      <c r="N562" s="302">
        <f>TabIPW[[#This Row],[liczba oddziałów w szkołach podstawowych]]/$O$1*$N$2</f>
        <v>2.2808586762075135E-5</v>
      </c>
      <c r="O562" s="27">
        <v>18</v>
      </c>
      <c r="P56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2.8727954350099938E-5</v>
      </c>
      <c r="Q562" s="27">
        <v>146</v>
      </c>
      <c r="R562" s="302">
        <f>TabIPW[[#This Row],[liczba gospodarstw domowych korzystających ze środowiskowej pomocy społecznej ]]/$S$1*$R$2</f>
        <v>1.6131788509518437E-5</v>
      </c>
      <c r="S562" s="27">
        <v>59</v>
      </c>
      <c r="T562" s="302">
        <f>TabIPW[[#This Row],[ilość wody dostarczonej i ścieków bytowych odprowadzonych siecią kanalizacyjną '[dam3']]]/$U$1*$T$2</f>
        <v>1.0524596909337528E-5</v>
      </c>
      <c r="U562" s="27">
        <v>257.89999999999998</v>
      </c>
      <c r="V562" s="302">
        <f>TabIPW[[#This Row],[iloczyn liczby mieszkańców i relacji przeciętnego miesięcznego wynagrodzenia brutto 
w danym powiecie do średniej krajowej2]]/$W$1*$V$2</f>
        <v>1.0344855277515437E-5</v>
      </c>
      <c r="W562" s="27">
        <f>TabIPW[[#This Row],[iloczyn liczby mieszkańców i relacji przeciętnego miesięcznego wynagrodzenia brutto 
w danym powiecie do średniej krajowej]]</f>
        <v>3224.4539999999997</v>
      </c>
    </row>
    <row r="563" spans="1:23" x14ac:dyDescent="0.3">
      <c r="A563" s="2" t="s">
        <v>10</v>
      </c>
      <c r="B563" s="2" t="s">
        <v>54</v>
      </c>
      <c r="C563" s="2" t="s">
        <v>54</v>
      </c>
      <c r="D563" s="2" t="s">
        <v>11</v>
      </c>
      <c r="E563" s="2" t="s">
        <v>15</v>
      </c>
      <c r="F563" s="17" t="str">
        <f>+Tabela1[[#This Row],[WK]]&amp;Tabela1[[#This Row],[PK]]&amp;Tabela1[[#This Row],[GK]]</f>
        <v>080802</v>
      </c>
      <c r="G563" s="2" t="s">
        <v>555</v>
      </c>
      <c r="H563" s="302">
        <f>TabIPW[[#This Row],[liczba mieszkańców ]]/$I$1*$H$2</f>
        <v>1.487965403451674E-5</v>
      </c>
      <c r="I563" s="27">
        <v>4675</v>
      </c>
      <c r="J563" s="302">
        <f>TabIPW[[#This Row],[liczba mieszkańców w wieku 20-64]]/$K$1*$J$2</f>
        <v>1.1276011502123225E-5</v>
      </c>
      <c r="K563" s="27">
        <v>2796</v>
      </c>
      <c r="L563" s="302">
        <f>TabIPW[[#This Row],[iloczyn liczby mieszkańców i relacji przeciętnego miesięcznego wynagrodzenia brutto 
w danym powiecie do średniej krajowej]]/$M$1*$L$2</f>
        <v>4.658984313961515E-5</v>
      </c>
      <c r="M563" s="27">
        <v>4235.55</v>
      </c>
      <c r="N563" s="302">
        <f>TabIPW[[#This Row],[liczba oddziałów w szkołach podstawowych]]/$O$1*$N$2</f>
        <v>2.9144305307096008E-5</v>
      </c>
      <c r="O563" s="27">
        <v>23</v>
      </c>
      <c r="P56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2.6563519433311586E-5</v>
      </c>
      <c r="Q563" s="27">
        <v>135</v>
      </c>
      <c r="R563" s="302">
        <f>TabIPW[[#This Row],[liczba gospodarstw domowych korzystających ze środowiskowej pomocy społecznej ]]/$S$1*$R$2</f>
        <v>3.1716736730578622E-5</v>
      </c>
      <c r="S563" s="27">
        <v>116</v>
      </c>
      <c r="T563" s="302">
        <f>TabIPW[[#This Row],[ilość wody dostarczonej i ścieków bytowych odprowadzonych siecią kanalizacyjną '[dam3']]]/$U$1*$T$2</f>
        <v>1.5425737230436548E-5</v>
      </c>
      <c r="U563" s="27">
        <v>378</v>
      </c>
      <c r="V563" s="302">
        <f>TabIPW[[#This Row],[iloczyn liczby mieszkańców i relacji przeciętnego miesięcznego wynagrodzenia brutto 
w danym powiecie do średniej krajowej2]]/$W$1*$V$2</f>
        <v>1.3588704249054421E-5</v>
      </c>
      <c r="W563" s="27">
        <f>TabIPW[[#This Row],[iloczyn liczby mieszkańców i relacji przeciętnego miesięcznego wynagrodzenia brutto 
w danym powiecie do średniej krajowej]]</f>
        <v>4235.55</v>
      </c>
    </row>
    <row r="564" spans="1:23" x14ac:dyDescent="0.3">
      <c r="A564" s="2" t="s">
        <v>10</v>
      </c>
      <c r="B564" s="2" t="s">
        <v>54</v>
      </c>
      <c r="C564" s="2" t="s">
        <v>54</v>
      </c>
      <c r="D564" s="2" t="s">
        <v>16</v>
      </c>
      <c r="E564" s="2" t="s">
        <v>15</v>
      </c>
      <c r="F564" s="17" t="str">
        <f>+Tabela1[[#This Row],[WK]]&amp;Tabela1[[#This Row],[PK]]&amp;Tabela1[[#This Row],[GK]]</f>
        <v>080803</v>
      </c>
      <c r="G564" s="2" t="s">
        <v>556</v>
      </c>
      <c r="H564" s="302">
        <f>TabIPW[[#This Row],[liczba mieszkańców ]]/$I$1*$H$2</f>
        <v>1.5280688560366818E-5</v>
      </c>
      <c r="I564" s="27">
        <v>4801</v>
      </c>
      <c r="J564" s="302">
        <f>TabIPW[[#This Row],[liczba mieszkańców w wieku 20-64]]/$K$1*$J$2</f>
        <v>1.1727697227530164E-5</v>
      </c>
      <c r="K564" s="27">
        <v>2908</v>
      </c>
      <c r="L564" s="302">
        <f>TabIPW[[#This Row],[iloczyn liczby mieszkańców i relacji przeciętnego miesięcznego wynagrodzenia brutto 
w danym powiecie do średniej krajowej]]/$M$1*$L$2</f>
        <v>4.784552661246895E-5</v>
      </c>
      <c r="M564" s="27">
        <v>4349.7060000000001</v>
      </c>
      <c r="N564" s="302">
        <f>TabIPW[[#This Row],[liczba oddziałów w szkołach podstawowych]]/$O$1*$N$2</f>
        <v>3.1678592725104354E-5</v>
      </c>
      <c r="O564" s="27">
        <v>25</v>
      </c>
      <c r="P56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2.9318254781951304E-5</v>
      </c>
      <c r="Q564" s="27">
        <v>149</v>
      </c>
      <c r="R564" s="302">
        <f>TabIPW[[#This Row],[liczba gospodarstw domowych korzystających ze środowiskowej pomocy społecznej ]]/$S$1*$R$2</f>
        <v>2.4881233124850473E-5</v>
      </c>
      <c r="S564" s="27">
        <v>91</v>
      </c>
      <c r="T564" s="302">
        <f>TabIPW[[#This Row],[ilość wody dostarczonej i ścieków bytowych odprowadzonych siecią kanalizacyjną '[dam3']]]/$U$1*$T$2</f>
        <v>1.5960332885777076E-5</v>
      </c>
      <c r="U564" s="27">
        <v>391.1</v>
      </c>
      <c r="V564" s="302">
        <f>TabIPW[[#This Row],[iloczyn liczby mieszkańców i relacji przeciętnego miesięcznego wynagrodzenia brutto 
w danym powiecie do średniej krajowej2]]/$W$1*$V$2</f>
        <v>1.3954945261970112E-5</v>
      </c>
      <c r="W564" s="27">
        <f>TabIPW[[#This Row],[iloczyn liczby mieszkańców i relacji przeciętnego miesięcznego wynagrodzenia brutto 
w danym powiecie do średniej krajowej]]</f>
        <v>4349.7060000000001</v>
      </c>
    </row>
    <row r="565" spans="1:23" x14ac:dyDescent="0.3">
      <c r="A565" s="2" t="s">
        <v>10</v>
      </c>
      <c r="B565" s="2" t="s">
        <v>54</v>
      </c>
      <c r="C565" s="2" t="s">
        <v>54</v>
      </c>
      <c r="D565" s="2" t="s">
        <v>18</v>
      </c>
      <c r="E565" s="2" t="s">
        <v>15</v>
      </c>
      <c r="F565" s="17" t="str">
        <f>+Tabela1[[#This Row],[WK]]&amp;Tabela1[[#This Row],[PK]]&amp;Tabela1[[#This Row],[GK]]</f>
        <v>080804</v>
      </c>
      <c r="G565" s="2" t="s">
        <v>557</v>
      </c>
      <c r="H565" s="302">
        <f>TabIPW[[#This Row],[liczba mieszkańców ]]/$I$1*$H$2</f>
        <v>1.1604538740074444E-5</v>
      </c>
      <c r="I565" s="27">
        <v>3646</v>
      </c>
      <c r="J565" s="302">
        <f>TabIPW[[#This Row],[liczba mieszkańców w wieku 20-64]]/$K$1*$J$2</f>
        <v>8.7433451132343184E-6</v>
      </c>
      <c r="K565" s="27">
        <v>2168</v>
      </c>
      <c r="L565" s="302">
        <f>TabIPW[[#This Row],[iloczyn liczby mieszkańców i relacji przeciętnego miesięcznego wynagrodzenia brutto 
w danym powiecie do średniej krajowej]]/$M$1*$L$2</f>
        <v>3.6335094777975788E-5</v>
      </c>
      <c r="M565" s="27">
        <v>3303.2759999999998</v>
      </c>
      <c r="N565" s="302">
        <f>TabIPW[[#This Row],[liczba oddziałów w szkołach podstawowych]]/$O$1*$N$2</f>
        <v>2.0274299344066786E-5</v>
      </c>
      <c r="O565" s="27">
        <v>16</v>
      </c>
      <c r="P56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2.1841115978500637E-5</v>
      </c>
      <c r="Q565" s="27">
        <v>111</v>
      </c>
      <c r="R565" s="302">
        <f>TabIPW[[#This Row],[liczba gospodarstw domowych korzystających ze środowiskowej pomocy społecznej ]]/$S$1*$R$2</f>
        <v>1.5311528076831059E-5</v>
      </c>
      <c r="S565" s="27">
        <v>56</v>
      </c>
      <c r="T565" s="302">
        <f>TabIPW[[#This Row],[ilość wody dostarczonej i ścieków bytowych odprowadzonych siecią kanalizacyjną '[dam3']]]/$U$1*$T$2</f>
        <v>7.3986406345982708E-6</v>
      </c>
      <c r="U565" s="27">
        <v>181.3</v>
      </c>
      <c r="V565" s="302">
        <f>TabIPW[[#This Row],[iloczyn liczby mieszkańców i relacji przeciętnego miesięcznego wynagrodzenia brutto 
w danym powiecie do średniej krajowej2]]/$W$1*$V$2</f>
        <v>1.0597735976909606E-5</v>
      </c>
      <c r="W565" s="27">
        <f>TabIPW[[#This Row],[iloczyn liczby mieszkańców i relacji przeciętnego miesięcznego wynagrodzenia brutto 
w danym powiecie do średniej krajowej]]</f>
        <v>3303.2759999999998</v>
      </c>
    </row>
    <row r="566" spans="1:23" x14ac:dyDescent="0.3">
      <c r="A566" s="2" t="s">
        <v>10</v>
      </c>
      <c r="B566" s="2" t="s">
        <v>54</v>
      </c>
      <c r="C566" s="2" t="s">
        <v>54</v>
      </c>
      <c r="D566" s="2" t="s">
        <v>21</v>
      </c>
      <c r="E566" s="2" t="s">
        <v>19</v>
      </c>
      <c r="F566" s="17" t="str">
        <f>+Tabela1[[#This Row],[WK]]&amp;Tabela1[[#This Row],[PK]]&amp;Tabela1[[#This Row],[GK]]</f>
        <v>080805</v>
      </c>
      <c r="G566" s="2" t="s">
        <v>558</v>
      </c>
      <c r="H566" s="302">
        <f>TabIPW[[#This Row],[liczba mieszkańców ]]/$I$1*$H$2</f>
        <v>9.140722657054252E-5</v>
      </c>
      <c r="I566" s="27">
        <v>28719</v>
      </c>
      <c r="J566" s="302">
        <f>TabIPW[[#This Row],[liczba mieszkańców w wieku 20-64]]/$K$1*$J$2</f>
        <v>6.7426193241773319E-5</v>
      </c>
      <c r="K566" s="27">
        <v>16719</v>
      </c>
      <c r="L566" s="302">
        <f>TabIPW[[#This Row],[iloczyn liczby mieszkańców i relacji przeciętnego miesięcznego wynagrodzenia brutto 
w danym powiecie do średniej krajowej]]/$M$1*$L$2</f>
        <v>2.8620614013403372E-4</v>
      </c>
      <c r="M566" s="27">
        <v>26019.414000000001</v>
      </c>
      <c r="N566" s="302">
        <f>TabIPW[[#This Row],[liczba oddziałów w szkołach podstawowych]]/$O$1*$N$2</f>
        <v>1.9387298747763866E-4</v>
      </c>
      <c r="O566" s="27">
        <v>153</v>
      </c>
      <c r="P56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2.2510123134598855E-4</v>
      </c>
      <c r="Q566" s="27">
        <v>1144</v>
      </c>
      <c r="R566" s="302">
        <f>TabIPW[[#This Row],[liczba gospodarstw domowych korzystających ze środowiskowej pomocy społecznej ]]/$S$1*$R$2</f>
        <v>9.3783109470590233E-5</v>
      </c>
      <c r="S566" s="27">
        <v>343</v>
      </c>
      <c r="T566" s="302">
        <f>TabIPW[[#This Row],[ilość wody dostarczonej i ścieków bytowych odprowadzonych siecią kanalizacyjną '[dam3']]]/$U$1*$T$2</f>
        <v>1.0840865331390129E-4</v>
      </c>
      <c r="U566" s="27">
        <v>2656.5</v>
      </c>
      <c r="V566" s="302">
        <f>TabIPW[[#This Row],[iloczyn liczby mieszkańców i relacji przeciętnego miesięcznego wynagrodzenia brutto 
w danym powiecie do średniej krajowej2]]/$W$1*$V$2</f>
        <v>8.3476790872426507E-5</v>
      </c>
      <c r="W566" s="27">
        <f>TabIPW[[#This Row],[iloczyn liczby mieszkańców i relacji przeciętnego miesięcznego wynagrodzenia brutto 
w danym powiecie do średniej krajowej]]</f>
        <v>26019.414000000001</v>
      </c>
    </row>
    <row r="567" spans="1:23" x14ac:dyDescent="0.3">
      <c r="A567" s="2" t="s">
        <v>10</v>
      </c>
      <c r="B567" s="2" t="s">
        <v>54</v>
      </c>
      <c r="C567" s="2" t="s">
        <v>54</v>
      </c>
      <c r="D567" s="2" t="s">
        <v>23</v>
      </c>
      <c r="E567" s="2" t="s">
        <v>19</v>
      </c>
      <c r="F567" s="17" t="str">
        <f>+Tabela1[[#This Row],[WK]]&amp;Tabela1[[#This Row],[PK]]&amp;Tabela1[[#This Row],[GK]]</f>
        <v>080806</v>
      </c>
      <c r="G567" s="2" t="s">
        <v>559</v>
      </c>
      <c r="H567" s="302">
        <f>TabIPW[[#This Row],[liczba mieszkańców ]]/$I$1*$H$2</f>
        <v>2.5386122049049307E-5</v>
      </c>
      <c r="I567" s="27">
        <v>7976</v>
      </c>
      <c r="J567" s="302">
        <f>TabIPW[[#This Row],[liczba mieszkańców w wieku 20-64]]/$K$1*$J$2</f>
        <v>1.8208580805467224E-5</v>
      </c>
      <c r="K567" s="27">
        <v>4515</v>
      </c>
      <c r="L567" s="302">
        <f>TabIPW[[#This Row],[iloczyn liczby mieszkańców i relacji przeciętnego miesięcznego wynagrodzenia brutto 
w danym powiecie do średniej krajowej]]/$M$1*$L$2</f>
        <v>7.9486756980015052E-5</v>
      </c>
      <c r="M567" s="27">
        <v>7226.2559999999994</v>
      </c>
      <c r="N567" s="302">
        <f>TabIPW[[#This Row],[liczba oddziałów w szkołach podstawowych]]/$O$1*$N$2</f>
        <v>4.6884317233154453E-5</v>
      </c>
      <c r="O567" s="27">
        <v>37</v>
      </c>
      <c r="P56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6.2768612586862183E-5</v>
      </c>
      <c r="Q567" s="27">
        <v>319</v>
      </c>
      <c r="R567" s="302">
        <f>TabIPW[[#This Row],[liczba gospodarstw domowych korzystających ze środowiskowej pomocy społecznej ]]/$S$1*$R$2</f>
        <v>4.5114323797805797E-5</v>
      </c>
      <c r="S567" s="27">
        <v>165</v>
      </c>
      <c r="T567" s="302">
        <f>TabIPW[[#This Row],[ilość wody dostarczonej i ścieków bytowych odprowadzonych siecią kanalizacyjną '[dam3']]]/$U$1*$T$2</f>
        <v>3.682588697551837E-5</v>
      </c>
      <c r="U567" s="27">
        <v>902.40000000000009</v>
      </c>
      <c r="V567" s="302">
        <f>TabIPW[[#This Row],[iloczyn liczby mieszkańców i relacji przeciętnego miesięcznego wynagrodzenia brutto 
w danym powiecie do średniej krajowej2]]/$W$1*$V$2</f>
        <v>2.3183637452504395E-5</v>
      </c>
      <c r="W567" s="27">
        <f>TabIPW[[#This Row],[iloczyn liczby mieszkańców i relacji przeciętnego miesięcznego wynagrodzenia brutto 
w danym powiecie do średniej krajowej]]</f>
        <v>7226.2559999999994</v>
      </c>
    </row>
    <row r="568" spans="1:23" x14ac:dyDescent="0.3">
      <c r="A568" s="2" t="s">
        <v>10</v>
      </c>
      <c r="B568" s="2" t="s">
        <v>54</v>
      </c>
      <c r="C568" s="2" t="s">
        <v>56</v>
      </c>
      <c r="D568" s="2" t="s">
        <v>12</v>
      </c>
      <c r="E568" s="2" t="s">
        <v>19</v>
      </c>
      <c r="F568" s="17" t="str">
        <f>+Tabela1[[#This Row],[WK]]&amp;Tabela1[[#This Row],[PK]]&amp;Tabela1[[#This Row],[GK]]</f>
        <v>080901</v>
      </c>
      <c r="G568" s="2" t="s">
        <v>560</v>
      </c>
      <c r="H568" s="302">
        <f>TabIPW[[#This Row],[liczba mieszkańców ]]/$I$1*$H$2</f>
        <v>1.9058688418970317E-5</v>
      </c>
      <c r="I568" s="27">
        <v>5988</v>
      </c>
      <c r="J568" s="302">
        <f>TabIPW[[#This Row],[liczba mieszkańców w wieku 20-64]]/$K$1*$J$2</f>
        <v>1.4393449589083616E-5</v>
      </c>
      <c r="K568" s="27">
        <v>3569</v>
      </c>
      <c r="L568" s="302">
        <f>TabIPW[[#This Row],[iloczyn liczby mieszkańców i relacji przeciętnego miesięcznego wynagrodzenia brutto 
w danym powiecie do średniej krajowej]]/$M$1*$L$2</f>
        <v>6.0267658830332362E-5</v>
      </c>
      <c r="M568" s="27">
        <v>5479.02</v>
      </c>
      <c r="N568" s="302">
        <f>TabIPW[[#This Row],[liczba oddziałów w szkołach podstawowych]]/$O$1*$N$2</f>
        <v>4.8151460942158622E-5</v>
      </c>
      <c r="O568" s="27">
        <v>38</v>
      </c>
      <c r="P56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4.938846946489784E-5</v>
      </c>
      <c r="Q568" s="27">
        <v>251</v>
      </c>
      <c r="R568" s="302">
        <f>TabIPW[[#This Row],[liczba gospodarstw domowych korzystających ze środowiskowej pomocy społecznej ]]/$S$1*$R$2</f>
        <v>1.5584948221060185E-5</v>
      </c>
      <c r="S568" s="27">
        <v>57</v>
      </c>
      <c r="T568" s="302">
        <f>TabIPW[[#This Row],[ilość wody dostarczonej i ścieków bytowych odprowadzonych siecią kanalizacyjną '[dam3']]]/$U$1*$T$2</f>
        <v>2.2461179290032474E-5</v>
      </c>
      <c r="U568" s="27">
        <v>550.4</v>
      </c>
      <c r="V568" s="302">
        <f>TabIPW[[#This Row],[iloczyn liczby mieszkańców i relacji przeciętnego miesięcznego wynagrodzenia brutto 
w danym powiecie do średniej krajowej2]]/$W$1*$V$2</f>
        <v>1.7578067158846941E-5</v>
      </c>
      <c r="W568" s="27">
        <f>TabIPW[[#This Row],[iloczyn liczby mieszkańców i relacji przeciętnego miesięcznego wynagrodzenia brutto 
w danym powiecie do średniej krajowej]]</f>
        <v>5479.02</v>
      </c>
    </row>
    <row r="569" spans="1:23" x14ac:dyDescent="0.3">
      <c r="A569" s="2" t="s">
        <v>10</v>
      </c>
      <c r="B569" s="2" t="s">
        <v>54</v>
      </c>
      <c r="C569" s="2" t="s">
        <v>56</v>
      </c>
      <c r="D569" s="2" t="s">
        <v>11</v>
      </c>
      <c r="E569" s="2" t="s">
        <v>15</v>
      </c>
      <c r="F569" s="17" t="str">
        <f>+Tabela1[[#This Row],[WK]]&amp;Tabela1[[#This Row],[PK]]&amp;Tabela1[[#This Row],[GK]]</f>
        <v>080902</v>
      </c>
      <c r="G569" s="2" t="s">
        <v>561</v>
      </c>
      <c r="H569" s="302">
        <f>TabIPW[[#This Row],[liczba mieszkańców ]]/$I$1*$H$2</f>
        <v>9.841259951812996E-6</v>
      </c>
      <c r="I569" s="27">
        <v>3092</v>
      </c>
      <c r="J569" s="302">
        <f>TabIPW[[#This Row],[liczba mieszkańców w wieku 20-64]]/$K$1*$J$2</f>
        <v>7.2793994139243277E-6</v>
      </c>
      <c r="K569" s="27">
        <v>1805</v>
      </c>
      <c r="L569" s="302">
        <f>TabIPW[[#This Row],[iloczyn liczby mieszkańców i relacji przeciętnego miesięcznego wynagrodzenia brutto 
w danym powiecie do średniej krajowej]]/$M$1*$L$2</f>
        <v>3.1120173864961193E-5</v>
      </c>
      <c r="M569" s="27">
        <v>2829.18</v>
      </c>
      <c r="N569" s="302">
        <f>TabIPW[[#This Row],[liczba oddziałów w szkołach podstawowych]]/$O$1*$N$2</f>
        <v>2.0274299344066786E-5</v>
      </c>
      <c r="O569" s="27">
        <v>16</v>
      </c>
      <c r="P56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2.1841115978500637E-5</v>
      </c>
      <c r="Q569" s="27">
        <v>111</v>
      </c>
      <c r="R569" s="302">
        <f>TabIPW[[#This Row],[liczba gospodarstw domowych korzystających ze środowiskowej pomocy społecznej ]]/$S$1*$R$2</f>
        <v>3.116989644212037E-5</v>
      </c>
      <c r="S569" s="27">
        <v>114</v>
      </c>
      <c r="T569" s="302">
        <f>TabIPW[[#This Row],[ilość wody dostarczonej i ścieków bytowych odprowadzonych siecią kanalizacyjną '[dam3']]]/$U$1*$T$2</f>
        <v>6.2151846036917637E-6</v>
      </c>
      <c r="U569" s="27">
        <v>152.30000000000001</v>
      </c>
      <c r="V569" s="302">
        <f>TabIPW[[#This Row],[iloczyn liczby mieszkańców i relacji przeciętnego miesięcznego wynagrodzenia brutto 
w danym powiecie do średniej krajowej2]]/$W$1*$V$2</f>
        <v>9.0767173772803489E-6</v>
      </c>
      <c r="W569" s="27">
        <f>TabIPW[[#This Row],[iloczyn liczby mieszkańców i relacji przeciętnego miesięcznego wynagrodzenia brutto 
w danym powiecie do średniej krajowej]]</f>
        <v>2829.18</v>
      </c>
    </row>
    <row r="570" spans="1:23" x14ac:dyDescent="0.3">
      <c r="A570" s="2" t="s">
        <v>10</v>
      </c>
      <c r="B570" s="2" t="s">
        <v>54</v>
      </c>
      <c r="C570" s="2" t="s">
        <v>56</v>
      </c>
      <c r="D570" s="2" t="s">
        <v>16</v>
      </c>
      <c r="E570" s="2" t="s">
        <v>19</v>
      </c>
      <c r="F570" s="17" t="str">
        <f>+Tabela1[[#This Row],[WK]]&amp;Tabela1[[#This Row],[PK]]&amp;Tabela1[[#This Row],[GK]]</f>
        <v>080903</v>
      </c>
      <c r="G570" s="2" t="s">
        <v>562</v>
      </c>
      <c r="H570" s="302">
        <f>TabIPW[[#This Row],[liczba mieszkańców ]]/$I$1*$H$2</f>
        <v>3.2273730889839517E-5</v>
      </c>
      <c r="I570" s="27">
        <v>10140</v>
      </c>
      <c r="J570" s="302">
        <f>TabIPW[[#This Row],[liczba mieszkańców w wieku 20-64]]/$K$1*$J$2</f>
        <v>2.4435391162862882E-5</v>
      </c>
      <c r="K570" s="27">
        <v>6059</v>
      </c>
      <c r="L570" s="302">
        <f>TabIPW[[#This Row],[iloczyn liczby mieszkańców i relacji przeciętnego miesięcznego wynagrodzenia brutto 
w danym powiecie do średniej krajowej]]/$M$1*$L$2</f>
        <v>1.0205645633593355E-4</v>
      </c>
      <c r="M570" s="27">
        <v>9278.1</v>
      </c>
      <c r="N570" s="302">
        <f>TabIPW[[#This Row],[liczba oddziałów w szkołach podstawowych]]/$O$1*$N$2</f>
        <v>6.2090041741204538E-5</v>
      </c>
      <c r="O570" s="27">
        <v>49</v>
      </c>
      <c r="P57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6.5720114746119034E-5</v>
      </c>
      <c r="Q570" s="27">
        <v>334</v>
      </c>
      <c r="R570" s="302">
        <f>TabIPW[[#This Row],[liczba gospodarstw domowych korzystających ze środowiskowej pomocy społecznej ]]/$S$1*$R$2</f>
        <v>4.2106702211285416E-5</v>
      </c>
      <c r="S570" s="27">
        <v>154</v>
      </c>
      <c r="T570" s="302">
        <f>TabIPW[[#This Row],[ilość wody dostarczonej i ścieków bytowych odprowadzonych siecią kanalizacyjną '[dam3']]]/$U$1*$T$2</f>
        <v>2.4093532436110417E-5</v>
      </c>
      <c r="U570" s="27">
        <v>590.4</v>
      </c>
      <c r="V570" s="302">
        <f>TabIPW[[#This Row],[iloczyn liczby mieszkańców i relacji przeciętnego miesięcznego wynagrodzenia brutto 
w danym powiecie do średniej krajowej2]]/$W$1*$V$2</f>
        <v>2.9766466431313955E-5</v>
      </c>
      <c r="W570" s="27">
        <f>TabIPW[[#This Row],[iloczyn liczby mieszkańców i relacji przeciętnego miesięcznego wynagrodzenia brutto 
w danym powiecie do średniej krajowej]]</f>
        <v>9278.1</v>
      </c>
    </row>
    <row r="571" spans="1:23" x14ac:dyDescent="0.3">
      <c r="A571" s="2" t="s">
        <v>10</v>
      </c>
      <c r="B571" s="2" t="s">
        <v>54</v>
      </c>
      <c r="C571" s="2" t="s">
        <v>56</v>
      </c>
      <c r="D571" s="2" t="s">
        <v>18</v>
      </c>
      <c r="E571" s="2" t="s">
        <v>19</v>
      </c>
      <c r="F571" s="17" t="str">
        <f>+Tabela1[[#This Row],[WK]]&amp;Tabela1[[#This Row],[PK]]&amp;Tabela1[[#This Row],[GK]]</f>
        <v>080904</v>
      </c>
      <c r="G571" s="2" t="s">
        <v>563</v>
      </c>
      <c r="H571" s="302">
        <f>TabIPW[[#This Row],[liczba mieszkańców ]]/$I$1*$H$2</f>
        <v>1.8654471079423016E-5</v>
      </c>
      <c r="I571" s="27">
        <v>5861</v>
      </c>
      <c r="J571" s="302">
        <f>TabIPW[[#This Row],[liczba mieszkańców w wieku 20-64]]/$K$1*$J$2</f>
        <v>1.4046619478503288E-5</v>
      </c>
      <c r="K571" s="27">
        <v>3483</v>
      </c>
      <c r="L571" s="302">
        <f>TabIPW[[#This Row],[iloczyn liczby mieszkańców i relacji przeciętnego miesięcznego wynagrodzenia brutto 
w danym powiecie do średniej krajowej]]/$M$1*$L$2</f>
        <v>5.8989436941312275E-5</v>
      </c>
      <c r="M571" s="27">
        <v>5362.8149999999996</v>
      </c>
      <c r="N571" s="302">
        <f>TabIPW[[#This Row],[liczba oddziałów w szkołach podstawowych]]/$O$1*$N$2</f>
        <v>4.0548598688133572E-5</v>
      </c>
      <c r="O571" s="27">
        <v>32</v>
      </c>
      <c r="P57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4.3682231957001275E-5</v>
      </c>
      <c r="Q571" s="27">
        <v>222</v>
      </c>
      <c r="R571" s="302">
        <f>TabIPW[[#This Row],[liczba gospodarstw domowych korzystających ze środowiskowej pomocy społecznej ]]/$S$1*$R$2</f>
        <v>1.9959670528726205E-5</v>
      </c>
      <c r="S571" s="27">
        <v>73</v>
      </c>
      <c r="T571" s="302">
        <f>TabIPW[[#This Row],[ilość wody dostarczonej i ścieków bytowych odprowadzonych siecią kanalizacyjną '[dam3']]]/$U$1*$T$2</f>
        <v>1.8266031704612169E-5</v>
      </c>
      <c r="U571" s="27">
        <v>447.6</v>
      </c>
      <c r="V571" s="302">
        <f>TabIPW[[#This Row],[iloczyn liczby mieszkańców i relacji przeciętnego miesięcznego wynagrodzenia brutto 
w danym powiecie do średniej krajowej2]]/$W$1*$V$2</f>
        <v>1.7205252441216082E-5</v>
      </c>
      <c r="W571" s="27">
        <f>TabIPW[[#This Row],[iloczyn liczby mieszkańców i relacji przeciętnego miesięcznego wynagrodzenia brutto 
w danym powiecie do średniej krajowej]]</f>
        <v>5362.8149999999996</v>
      </c>
    </row>
    <row r="572" spans="1:23" x14ac:dyDescent="0.3">
      <c r="A572" s="2" t="s">
        <v>10</v>
      </c>
      <c r="B572" s="2" t="s">
        <v>54</v>
      </c>
      <c r="C572" s="2" t="s">
        <v>56</v>
      </c>
      <c r="D572" s="2" t="s">
        <v>21</v>
      </c>
      <c r="E572" s="2" t="s">
        <v>19</v>
      </c>
      <c r="F572" s="17" t="str">
        <f>+Tabela1[[#This Row],[WK]]&amp;Tabela1[[#This Row],[PK]]&amp;Tabela1[[#This Row],[GK]]</f>
        <v>080905</v>
      </c>
      <c r="G572" s="2" t="s">
        <v>564</v>
      </c>
      <c r="H572" s="302">
        <f>TabIPW[[#This Row],[liczba mieszkańców ]]/$I$1*$H$2</f>
        <v>2.7945104261616465E-5</v>
      </c>
      <c r="I572" s="27">
        <v>8780</v>
      </c>
      <c r="J572" s="302">
        <f>TabIPW[[#This Row],[liczba mieszkańców w wieku 20-64]]/$K$1*$J$2</f>
        <v>2.1442973232041912E-5</v>
      </c>
      <c r="K572" s="27">
        <v>5317</v>
      </c>
      <c r="L572" s="302">
        <f>TabIPW[[#This Row],[iloczyn liczby mieszkańców i relacji przeciętnego miesięcznego wynagrodzenia brutto 
w danym powiecie do średniej krajowej]]/$M$1*$L$2</f>
        <v>8.8368410910206758E-5</v>
      </c>
      <c r="M572" s="27">
        <v>8033.7</v>
      </c>
      <c r="N572" s="302">
        <f>TabIPW[[#This Row],[liczba oddziałów w szkołach podstawowych]]/$O$1*$N$2</f>
        <v>5.5754323196183665E-5</v>
      </c>
      <c r="O572" s="27">
        <v>44</v>
      </c>
      <c r="P57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5.9423576806371103E-5</v>
      </c>
      <c r="Q572" s="27">
        <v>302</v>
      </c>
      <c r="R572" s="302">
        <f>TabIPW[[#This Row],[liczba gospodarstw domowych korzystających ze środowiskowej pomocy społecznej ]]/$S$1*$R$2</f>
        <v>5.2496667691992204E-5</v>
      </c>
      <c r="S572" s="27">
        <v>192</v>
      </c>
      <c r="T572" s="302">
        <f>TabIPW[[#This Row],[ilość wody dostarczonej i ścieków bytowych odprowadzonych siecią kanalizacyjną '[dam3']]]/$U$1*$T$2</f>
        <v>2.534636347572524E-5</v>
      </c>
      <c r="U572" s="27">
        <v>621.1</v>
      </c>
      <c r="V572" s="302">
        <f>TabIPW[[#This Row],[iloczyn liczby mieszkańców i relacji przeciętnego miesięcznego wynagrodzenia brutto 
w danym powiecie do średniej krajowej2]]/$W$1*$V$2</f>
        <v>2.5774119848810307E-5</v>
      </c>
      <c r="W572" s="27">
        <f>TabIPW[[#This Row],[iloczyn liczby mieszkańców i relacji przeciętnego miesięcznego wynagrodzenia brutto 
w danym powiecie do średniej krajowej]]</f>
        <v>8033.7</v>
      </c>
    </row>
    <row r="573" spans="1:23" x14ac:dyDescent="0.3">
      <c r="A573" s="2" t="s">
        <v>10</v>
      </c>
      <c r="B573" s="2" t="s">
        <v>54</v>
      </c>
      <c r="C573" s="2" t="s">
        <v>56</v>
      </c>
      <c r="D573" s="2" t="s">
        <v>23</v>
      </c>
      <c r="E573" s="2" t="s">
        <v>19</v>
      </c>
      <c r="F573" s="17" t="str">
        <f>+Tabela1[[#This Row],[WK]]&amp;Tabela1[[#This Row],[PK]]&amp;Tabela1[[#This Row],[GK]]</f>
        <v>080906</v>
      </c>
      <c r="G573" s="2" t="s">
        <v>565</v>
      </c>
      <c r="H573" s="302">
        <f>TabIPW[[#This Row],[liczba mieszkańców ]]/$I$1*$H$2</f>
        <v>8.2170701221201853E-5</v>
      </c>
      <c r="I573" s="27">
        <v>25817</v>
      </c>
      <c r="J573" s="302">
        <f>TabIPW[[#This Row],[liczba mieszkańców w wieku 20-64]]/$K$1*$J$2</f>
        <v>6.1005803287774686E-5</v>
      </c>
      <c r="K573" s="27">
        <v>15127</v>
      </c>
      <c r="L573" s="302">
        <f>TabIPW[[#This Row],[iloczyn liczby mieszkańców i relacji przeciętnego miesięcznego wynagrodzenia brutto 
w danym powiecie do średniej krajowej]]/$M$1*$L$2</f>
        <v>2.5984137408528566E-4</v>
      </c>
      <c r="M573" s="27">
        <v>23622.555</v>
      </c>
      <c r="N573" s="302">
        <f>TabIPW[[#This Row],[liczba oddziałów w szkołach podstawowych]]/$O$1*$N$2</f>
        <v>1.8500298151460944E-4</v>
      </c>
      <c r="O573" s="27">
        <v>146</v>
      </c>
      <c r="P57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2.1624672486821801E-4</v>
      </c>
      <c r="Q573" s="27">
        <v>1099</v>
      </c>
      <c r="R573" s="302">
        <f>TabIPW[[#This Row],[liczba gospodarstw domowych korzystających ze środowiskowej pomocy społecznej ]]/$S$1*$R$2</f>
        <v>1.2495300591271061E-4</v>
      </c>
      <c r="S573" s="27">
        <v>457</v>
      </c>
      <c r="T573" s="302">
        <f>TabIPW[[#This Row],[ilość wody dostarczonej i ścieków bytowych odprowadzonych siecią kanalizacyjną '[dam3']]]/$U$1*$T$2</f>
        <v>8.3927437005597356E-5</v>
      </c>
      <c r="U573" s="27">
        <v>2056.6</v>
      </c>
      <c r="V573" s="302">
        <f>TabIPW[[#This Row],[iloczyn liczby mieszkańców i relacji przeciętnego miesięcznego wynagrodzenia brutto 
w danym powiecie do średniej krajowej2]]/$W$1*$V$2</f>
        <v>7.5787067441541661E-5</v>
      </c>
      <c r="W573" s="27">
        <f>TabIPW[[#This Row],[iloczyn liczby mieszkańców i relacji przeciętnego miesięcznego wynagrodzenia brutto 
w danym powiecie do średniej krajowej]]</f>
        <v>23622.555</v>
      </c>
    </row>
    <row r="574" spans="1:23" x14ac:dyDescent="0.3">
      <c r="A574" s="2" t="s">
        <v>10</v>
      </c>
      <c r="B574" s="2" t="s">
        <v>54</v>
      </c>
      <c r="C574" s="2" t="s">
        <v>56</v>
      </c>
      <c r="D574" s="2" t="s">
        <v>30</v>
      </c>
      <c r="E574" s="2" t="s">
        <v>15</v>
      </c>
      <c r="F574" s="17" t="str">
        <f>+Tabela1[[#This Row],[WK]]&amp;Tabela1[[#This Row],[PK]]&amp;Tabela1[[#This Row],[GK]]</f>
        <v>080907</v>
      </c>
      <c r="G574" s="2" t="s">
        <v>133</v>
      </c>
      <c r="H574" s="302">
        <f>TabIPW[[#This Row],[liczba mieszkańców ]]/$I$1*$H$2</f>
        <v>2.2031436412176443E-5</v>
      </c>
      <c r="I574" s="27">
        <v>6922</v>
      </c>
      <c r="J574" s="302">
        <f>TabIPW[[#This Row],[liczba mieszkańców w wieku 20-64]]/$K$1*$J$2</f>
        <v>1.6978543785385829E-5</v>
      </c>
      <c r="K574" s="27">
        <v>4210</v>
      </c>
      <c r="L574" s="302">
        <f>TabIPW[[#This Row],[iloczyn liczby mieszkańców i relacji przeciętnego miesięcznego wynagrodzenia brutto 
w danym powiecie do średniej krajowej]]/$M$1*$L$2</f>
        <v>6.9668125321235903E-5</v>
      </c>
      <c r="M574" s="27">
        <v>6333.63</v>
      </c>
      <c r="N574" s="302">
        <f>TabIPW[[#This Row],[liczba oddziałów w szkołach podstawowych]]/$O$1*$N$2</f>
        <v>2.9144305307096008E-5</v>
      </c>
      <c r="O574" s="27">
        <v>23</v>
      </c>
      <c r="P57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3.8763061691573204E-5</v>
      </c>
      <c r="Q574" s="27">
        <v>197</v>
      </c>
      <c r="R574" s="302">
        <f>TabIPW[[#This Row],[liczba gospodarstw domowych korzystających ze środowiskowej pomocy społecznej ]]/$S$1*$R$2</f>
        <v>3.1716736730578622E-5</v>
      </c>
      <c r="S574" s="27">
        <v>116</v>
      </c>
      <c r="T574" s="302">
        <f>TabIPW[[#This Row],[ilość wody dostarczonej i ścieków bytowych odprowadzonych siecią kanalizacyjną '[dam3']]]/$U$1*$T$2</f>
        <v>1.9596399518665689E-5</v>
      </c>
      <c r="U574" s="27">
        <v>480.20000000000005</v>
      </c>
      <c r="V574" s="302">
        <f>TabIPW[[#This Row],[iloczyn liczby mieszkańców i relacji przeciętnego miesięcznego wynagrodzenia brutto 
w danym powiecie do średniej krajowej2]]/$W$1*$V$2</f>
        <v>2.0319869885360473E-5</v>
      </c>
      <c r="W574" s="27">
        <f>TabIPW[[#This Row],[iloczyn liczby mieszkańców i relacji przeciętnego miesięcznego wynagrodzenia brutto 
w danym powiecie do średniej krajowej]]</f>
        <v>6333.63</v>
      </c>
    </row>
    <row r="575" spans="1:23" x14ac:dyDescent="0.3">
      <c r="A575" s="2" t="s">
        <v>10</v>
      </c>
      <c r="B575" s="2" t="s">
        <v>54</v>
      </c>
      <c r="C575" s="2" t="s">
        <v>56</v>
      </c>
      <c r="D575" s="2" t="s">
        <v>54</v>
      </c>
      <c r="E575" s="2" t="s">
        <v>15</v>
      </c>
      <c r="F575" s="17" t="str">
        <f>+Tabela1[[#This Row],[WK]]&amp;Tabela1[[#This Row],[PK]]&amp;Tabela1[[#This Row],[GK]]</f>
        <v>080908</v>
      </c>
      <c r="G575" s="2" t="s">
        <v>566</v>
      </c>
      <c r="H575" s="302">
        <f>TabIPW[[#This Row],[liczba mieszkańców ]]/$I$1*$H$2</f>
        <v>9.7585067956852031E-6</v>
      </c>
      <c r="I575" s="27">
        <v>3066</v>
      </c>
      <c r="J575" s="302">
        <f>TabIPW[[#This Row],[liczba mieszkańców w wieku 20-64]]/$K$1*$J$2</f>
        <v>7.3681233957006903E-6</v>
      </c>
      <c r="K575" s="27">
        <v>1827</v>
      </c>
      <c r="L575" s="302">
        <f>TabIPW[[#This Row],[iloczyn liczby mieszkańców i relacji przeciętnego miesięcznego wynagrodzenia brutto 
w danym powiecie do średniej krajowej]]/$M$1*$L$2</f>
        <v>3.0858490643587006E-5</v>
      </c>
      <c r="M575" s="27">
        <v>2805.39</v>
      </c>
      <c r="N575" s="302">
        <f>TabIPW[[#This Row],[liczba oddziałów w szkołach podstawowych]]/$O$1*$N$2</f>
        <v>1.7740011926058437E-5</v>
      </c>
      <c r="O575" s="27">
        <v>14</v>
      </c>
      <c r="P57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2.2824950031586251E-5</v>
      </c>
      <c r="Q575" s="27">
        <v>116</v>
      </c>
      <c r="R575" s="302">
        <f>TabIPW[[#This Row],[liczba gospodarstw domowych korzystających ze środowiskowej pomocy społecznej ]]/$S$1*$R$2</f>
        <v>2.5154653269079599E-5</v>
      </c>
      <c r="S575" s="27">
        <v>92</v>
      </c>
      <c r="T575" s="302">
        <f>TabIPW[[#This Row],[ilość wody dostarczonej i ścieków bytowych odprowadzonych siecią kanalizacyjną '[dam3']]]/$U$1*$T$2</f>
        <v>5.8234198486330563E-6</v>
      </c>
      <c r="U575" s="27">
        <v>142.69999999999999</v>
      </c>
      <c r="V575" s="302">
        <f>TabIPW[[#This Row],[iloczyn liczby mieszkańców i relacji przeciętnego miesięcznego wynagrodzenia brutto 
w danym powiecie do średniej krajowej2]]/$W$1*$V$2</f>
        <v>9.0003931043795451E-6</v>
      </c>
      <c r="W575" s="27">
        <f>TabIPW[[#This Row],[iloczyn liczby mieszkańców i relacji przeciętnego miesięcznego wynagrodzenia brutto 
w danym powiecie do średniej krajowej]]</f>
        <v>2805.39</v>
      </c>
    </row>
    <row r="576" spans="1:23" x14ac:dyDescent="0.3">
      <c r="A576" s="2" t="s">
        <v>10</v>
      </c>
      <c r="B576" s="2" t="s">
        <v>54</v>
      </c>
      <c r="C576" s="2" t="s">
        <v>56</v>
      </c>
      <c r="D576" s="2" t="s">
        <v>56</v>
      </c>
      <c r="E576" s="2" t="s">
        <v>15</v>
      </c>
      <c r="F576" s="17" t="str">
        <f>+Tabela1[[#This Row],[WK]]&amp;Tabela1[[#This Row],[PK]]&amp;Tabela1[[#This Row],[GK]]</f>
        <v>080909</v>
      </c>
      <c r="G576" s="2" t="s">
        <v>567</v>
      </c>
      <c r="H576" s="302">
        <f>TabIPW[[#This Row],[liczba mieszkańców ]]/$I$1*$H$2</f>
        <v>1.5509851146566859E-5</v>
      </c>
      <c r="I576" s="27">
        <v>4873</v>
      </c>
      <c r="J576" s="302">
        <f>TabIPW[[#This Row],[liczba mieszkańców w wieku 20-64]]/$K$1*$J$2</f>
        <v>1.2171317136411979E-5</v>
      </c>
      <c r="K576" s="27">
        <v>3018</v>
      </c>
      <c r="L576" s="302">
        <f>TabIPW[[#This Row],[iloczyn liczby mieszkańców i relacji przeciętnego miesięcznego wynagrodzenia brutto 
w danym powiecie do średniej krajowej]]/$M$1*$L$2</f>
        <v>4.9045474529093112E-5</v>
      </c>
      <c r="M576" s="27">
        <v>4458.7950000000001</v>
      </c>
      <c r="N576" s="302">
        <f>TabIPW[[#This Row],[liczba oddziałów w szkołach podstawowych]]/$O$1*$N$2</f>
        <v>3.6747167561121051E-5</v>
      </c>
      <c r="O576" s="27">
        <v>29</v>
      </c>
      <c r="P57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2.6366752622694464E-5</v>
      </c>
      <c r="Q576" s="27">
        <v>134</v>
      </c>
      <c r="R576" s="302">
        <f>TabIPW[[#This Row],[liczba gospodarstw domowych korzystających ze środowiskowej pomocy społecznej ]]/$S$1*$R$2</f>
        <v>1.8865989951809698E-5</v>
      </c>
      <c r="S576" s="27">
        <v>69</v>
      </c>
      <c r="T576" s="302">
        <f>TabIPW[[#This Row],[ilość wody dostarczonej i ścieków bytowych odprowadzonych siecią kanalizacyjną '[dam3']]]/$U$1*$T$2</f>
        <v>8.8963246461247812E-6</v>
      </c>
      <c r="U576" s="27">
        <v>218</v>
      </c>
      <c r="V576" s="302">
        <f>TabIPW[[#This Row],[iloczyn liczby mieszkańców i relacji przeciętnego miesięcznego wynagrodzenia brutto 
w danym powiecie do średniej krajowej2]]/$W$1*$V$2</f>
        <v>1.4304930070985492E-5</v>
      </c>
      <c r="W576" s="27">
        <f>TabIPW[[#This Row],[iloczyn liczby mieszkańców i relacji przeciętnego miesięcznego wynagrodzenia brutto 
w danym powiecie do średniej krajowej]]</f>
        <v>4458.7950000000001</v>
      </c>
    </row>
    <row r="577" spans="1:23" x14ac:dyDescent="0.3">
      <c r="A577" s="2" t="s">
        <v>10</v>
      </c>
      <c r="B577" s="2" t="s">
        <v>54</v>
      </c>
      <c r="C577" s="2" t="s">
        <v>69</v>
      </c>
      <c r="D577" s="2" t="s">
        <v>12</v>
      </c>
      <c r="E577" s="2" t="s">
        <v>13</v>
      </c>
      <c r="F577" s="17" t="str">
        <f>+Tabela1[[#This Row],[WK]]&amp;Tabela1[[#This Row],[PK]]&amp;Tabela1[[#This Row],[GK]]</f>
        <v>081001</v>
      </c>
      <c r="G577" s="2" t="s">
        <v>568</v>
      </c>
      <c r="H577" s="302">
        <f>TabIPW[[#This Row],[liczba mieszkańców ]]/$I$1*$H$2</f>
        <v>8.3898969058793854E-6</v>
      </c>
      <c r="I577" s="27">
        <v>2636</v>
      </c>
      <c r="J577" s="302">
        <f>TabIPW[[#This Row],[liczba mieszkańców w wieku 20-64]]/$K$1*$J$2</f>
        <v>6.2873039813340874E-6</v>
      </c>
      <c r="K577" s="27">
        <v>1559</v>
      </c>
      <c r="L577" s="302">
        <f>TabIPW[[#This Row],[iloczyn liczby mieszkańców i relacji przeciętnego miesięcznego wynagrodzenia brutto 
w danym powiecie do średniej krajowej]]/$M$1*$L$2</f>
        <v>2.4066056594374094E-5</v>
      </c>
      <c r="M577" s="27">
        <v>2187.88</v>
      </c>
      <c r="N577" s="302">
        <f>TabIPW[[#This Row],[liczba oddziałów w szkołach podstawowych]]/$O$1*$N$2</f>
        <v>1.1404293381037567E-5</v>
      </c>
      <c r="O577" s="27">
        <v>9</v>
      </c>
      <c r="P57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1.5741344849369828E-5</v>
      </c>
      <c r="Q577" s="27">
        <v>80</v>
      </c>
      <c r="R577" s="302">
        <f>TabIPW[[#This Row],[liczba gospodarstw domowych korzystających ze środowiskowej pomocy społecznej ]]/$S$1*$R$2</f>
        <v>4.730168495163881E-5</v>
      </c>
      <c r="S577" s="27">
        <v>173</v>
      </c>
      <c r="T577" s="302">
        <f>TabIPW[[#This Row],[ilość wody dostarczonej i ścieków bytowych odprowadzonych siecią kanalizacyjną '[dam3']]]/$U$1*$T$2</f>
        <v>6.1498904778486443E-6</v>
      </c>
      <c r="U577" s="27">
        <v>150.69999999999999</v>
      </c>
      <c r="V577" s="302">
        <f>TabIPW[[#This Row],[iloczyn liczby mieszkańców i relacji przeciętnego miesięcznego wynagrodzenia brutto 
w danym powiecie do średniej krajowej2]]/$W$1*$V$2</f>
        <v>7.0192665066924453E-6</v>
      </c>
      <c r="W577" s="27">
        <f>TabIPW[[#This Row],[iloczyn liczby mieszkańców i relacji przeciętnego miesięcznego wynagrodzenia brutto 
w danym powiecie do średniej krajowej]]</f>
        <v>2187.88</v>
      </c>
    </row>
    <row r="578" spans="1:23" x14ac:dyDescent="0.3">
      <c r="A578" s="2" t="s">
        <v>10</v>
      </c>
      <c r="B578" s="2" t="s">
        <v>54</v>
      </c>
      <c r="C578" s="2" t="s">
        <v>69</v>
      </c>
      <c r="D578" s="2" t="s">
        <v>11</v>
      </c>
      <c r="E578" s="2" t="s">
        <v>13</v>
      </c>
      <c r="F578" s="17" t="str">
        <f>+Tabela1[[#This Row],[WK]]&amp;Tabela1[[#This Row],[PK]]&amp;Tabela1[[#This Row],[GK]]</f>
        <v>081002</v>
      </c>
      <c r="G578" s="2" t="s">
        <v>569</v>
      </c>
      <c r="H578" s="302">
        <f>TabIPW[[#This Row],[liczba mieszkańców ]]/$I$1*$H$2</f>
        <v>7.256815229668057E-5</v>
      </c>
      <c r="I578" s="27">
        <v>22800</v>
      </c>
      <c r="J578" s="302">
        <f>TabIPW[[#This Row],[liczba mieszkańców w wieku 20-64]]/$K$1*$J$2</f>
        <v>5.2968217120488714E-5</v>
      </c>
      <c r="K578" s="27">
        <v>13134</v>
      </c>
      <c r="L578" s="302">
        <f>TabIPW[[#This Row],[iloczyn liczby mieszkańców i relacji przeciętnego miesięcznego wynagrodzenia brutto 
w danym powiecie do średniej krajowej]]/$M$1*$L$2</f>
        <v>2.0815860787243146E-4</v>
      </c>
      <c r="M578" s="27">
        <v>18924</v>
      </c>
      <c r="N578" s="302">
        <f>TabIPW[[#This Row],[liczba oddziałów w szkołach podstawowych]]/$O$1*$N$2</f>
        <v>1.6346153846153849E-4</v>
      </c>
      <c r="O578" s="27">
        <v>129</v>
      </c>
      <c r="P57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1.6803885626702291E-4</v>
      </c>
      <c r="Q578" s="27">
        <v>854</v>
      </c>
      <c r="R578" s="302">
        <f>TabIPW[[#This Row],[liczba gospodarstw domowych korzystających ze środowiskowej pomocy społecznej ]]/$S$1*$R$2</f>
        <v>9.5697050480194124E-5</v>
      </c>
      <c r="S578" s="27">
        <v>350</v>
      </c>
      <c r="T578" s="302">
        <f>TabIPW[[#This Row],[ilość wody dostarczonej i ścieków bytowych odprowadzonych siecią kanalizacyjną '[dam3']]]/$U$1*$T$2</f>
        <v>7.6757325811450014E-5</v>
      </c>
      <c r="U578" s="27">
        <v>1880.9</v>
      </c>
      <c r="V578" s="302">
        <f>TabIPW[[#This Row],[iloczyn liczby mieszkańców i relacji przeciętnego miesięcznego wynagrodzenia brutto 
w danym powiecie do średniej krajowej2]]/$W$1*$V$2</f>
        <v>6.0712927296125849E-5</v>
      </c>
      <c r="W578" s="27">
        <f>TabIPW[[#This Row],[iloczyn liczby mieszkańców i relacji przeciętnego miesięcznego wynagrodzenia brutto 
w danym powiecie do średniej krajowej]]</f>
        <v>18924</v>
      </c>
    </row>
    <row r="579" spans="1:23" x14ac:dyDescent="0.3">
      <c r="A579" s="2" t="s">
        <v>10</v>
      </c>
      <c r="B579" s="2" t="s">
        <v>54</v>
      </c>
      <c r="C579" s="2" t="s">
        <v>69</v>
      </c>
      <c r="D579" s="2" t="s">
        <v>16</v>
      </c>
      <c r="E579" s="2" t="s">
        <v>15</v>
      </c>
      <c r="F579" s="17" t="str">
        <f>+Tabela1[[#This Row],[WK]]&amp;Tabela1[[#This Row],[PK]]&amp;Tabela1[[#This Row],[GK]]</f>
        <v>081003</v>
      </c>
      <c r="G579" s="2" t="s">
        <v>570</v>
      </c>
      <c r="H579" s="302">
        <f>TabIPW[[#This Row],[liczba mieszkańców ]]/$I$1*$H$2</f>
        <v>1.0818383756860406E-5</v>
      </c>
      <c r="I579" s="27">
        <v>3399</v>
      </c>
      <c r="J579" s="302">
        <f>TabIPW[[#This Row],[liczba mieszkańców w wieku 20-64]]/$K$1*$J$2</f>
        <v>8.2351986721515111E-6</v>
      </c>
      <c r="K579" s="27">
        <v>2042</v>
      </c>
      <c r="L579" s="302">
        <f>TabIPW[[#This Row],[iloczyn liczby mieszkańców i relacji przeciętnego miesięcznego wynagrodzenia brutto 
w danym powiecie do średniej krajowej]]/$M$1*$L$2</f>
        <v>3.1032066147298011E-5</v>
      </c>
      <c r="M579" s="27">
        <v>2821.17</v>
      </c>
      <c r="N579" s="302">
        <f>TabIPW[[#This Row],[liczba oddziałów w szkołach podstawowych]]/$O$1*$N$2</f>
        <v>2.4075730471079311E-5</v>
      </c>
      <c r="O579" s="27">
        <v>19</v>
      </c>
      <c r="P57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1.6528412091838319E-5</v>
      </c>
      <c r="Q579" s="27">
        <v>84</v>
      </c>
      <c r="R579" s="302">
        <f>TabIPW[[#This Row],[liczba gospodarstw domowych korzystających ze środowiskowej pomocy społecznej ]]/$S$1*$R$2</f>
        <v>2.2147031682559211E-5</v>
      </c>
      <c r="S579" s="27">
        <v>81</v>
      </c>
      <c r="T579" s="302">
        <f>TabIPW[[#This Row],[ilość wody dostarczonej i ścieków bytowych odprowadzonych siecią kanalizacyjną '[dam3']]]/$U$1*$T$2</f>
        <v>4.8725741410426556E-6</v>
      </c>
      <c r="U579" s="27">
        <v>119.4</v>
      </c>
      <c r="V579" s="302">
        <f>TabIPW[[#This Row],[iloczyn liczby mieszkańców i relacji przeciętnego miesięcznego wynagrodzenia brutto 
w danym powiecie do średniej krajowej2]]/$W$1*$V$2</f>
        <v>9.0510192929619206E-6</v>
      </c>
      <c r="W579" s="27">
        <f>TabIPW[[#This Row],[iloczyn liczby mieszkańców i relacji przeciętnego miesięcznego wynagrodzenia brutto 
w danym powiecie do średniej krajowej]]</f>
        <v>2821.17</v>
      </c>
    </row>
    <row r="580" spans="1:23" x14ac:dyDescent="0.3">
      <c r="A580" s="2" t="s">
        <v>10</v>
      </c>
      <c r="B580" s="2" t="s">
        <v>54</v>
      </c>
      <c r="C580" s="2" t="s">
        <v>69</v>
      </c>
      <c r="D580" s="2" t="s">
        <v>18</v>
      </c>
      <c r="E580" s="2" t="s">
        <v>19</v>
      </c>
      <c r="F580" s="17" t="str">
        <f>+Tabela1[[#This Row],[WK]]&amp;Tabela1[[#This Row],[PK]]&amp;Tabela1[[#This Row],[GK]]</f>
        <v>081004</v>
      </c>
      <c r="G580" s="2" t="s">
        <v>571</v>
      </c>
      <c r="H580" s="302">
        <f>TabIPW[[#This Row],[liczba mieszkańców ]]/$I$1*$H$2</f>
        <v>1.9787552755634344E-5</v>
      </c>
      <c r="I580" s="27">
        <v>6217</v>
      </c>
      <c r="J580" s="302">
        <f>TabIPW[[#This Row],[liczba mieszkańców w wieku 20-64]]/$K$1*$J$2</f>
        <v>1.4925793479741795E-5</v>
      </c>
      <c r="K580" s="27">
        <v>3701</v>
      </c>
      <c r="L580" s="302">
        <f>TabIPW[[#This Row],[iloczyn liczby mieszkańców i relacji przeciętnego miesięcznego wynagrodzenia brutto 
w danym powiecie do średniej krajowej]]/$M$1*$L$2</f>
        <v>5.6759739699250273E-5</v>
      </c>
      <c r="M580" s="27">
        <v>5160.1099999999997</v>
      </c>
      <c r="N580" s="302">
        <f>TabIPW[[#This Row],[liczba oddziałów w szkołach podstawowych]]/$O$1*$N$2</f>
        <v>2.9144305307096008E-5</v>
      </c>
      <c r="O580" s="27">
        <v>23</v>
      </c>
      <c r="P58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3.6401859964167727E-5</v>
      </c>
      <c r="Q580" s="27">
        <v>185</v>
      </c>
      <c r="R580" s="302">
        <f>TabIPW[[#This Row],[liczba gospodarstw domowych korzystających ze środowiskowej pomocy społecznej ]]/$S$1*$R$2</f>
        <v>4.0466181345910661E-5</v>
      </c>
      <c r="S580" s="27">
        <v>148</v>
      </c>
      <c r="T580" s="302">
        <f>TabIPW[[#This Row],[ilość wody dostarczonej i ścieków bytowych odprowadzonych siecią kanalizacyjną '[dam3']]]/$U$1*$T$2</f>
        <v>1.5817501985495256E-5</v>
      </c>
      <c r="U580" s="27">
        <v>387.6</v>
      </c>
      <c r="V580" s="302">
        <f>TabIPW[[#This Row],[iloczyn liczby mieszkańców i relacji przeciętnego miesięcznego wynagrodzenia brutto 
w danym powiecie do średniej krajowej2]]/$W$1*$V$2</f>
        <v>1.6554924078947999E-5</v>
      </c>
      <c r="W580" s="27">
        <f>TabIPW[[#This Row],[iloczyn liczby mieszkańców i relacji przeciętnego miesięcznego wynagrodzenia brutto 
w danym powiecie do średniej krajowej]]</f>
        <v>5160.1099999999997</v>
      </c>
    </row>
    <row r="581" spans="1:23" x14ac:dyDescent="0.3">
      <c r="A581" s="2" t="s">
        <v>10</v>
      </c>
      <c r="B581" s="2" t="s">
        <v>54</v>
      </c>
      <c r="C581" s="2" t="s">
        <v>69</v>
      </c>
      <c r="D581" s="2" t="s">
        <v>21</v>
      </c>
      <c r="E581" s="2" t="s">
        <v>19</v>
      </c>
      <c r="F581" s="17" t="str">
        <f>+Tabela1[[#This Row],[WK]]&amp;Tabela1[[#This Row],[PK]]&amp;Tabela1[[#This Row],[GK]]</f>
        <v>081005</v>
      </c>
      <c r="G581" s="2" t="s">
        <v>572</v>
      </c>
      <c r="H581" s="302">
        <f>TabIPW[[#This Row],[liczba mieszkańców ]]/$I$1*$H$2</f>
        <v>1.6378759285908695E-5</v>
      </c>
      <c r="I581" s="27">
        <v>5146</v>
      </c>
      <c r="J581" s="302">
        <f>TabIPW[[#This Row],[liczba mieszkańców w wieku 20-64]]/$K$1*$J$2</f>
        <v>1.2102757695948425E-5</v>
      </c>
      <c r="K581" s="27">
        <v>3001</v>
      </c>
      <c r="L581" s="302">
        <f>TabIPW[[#This Row],[iloczyn liczby mieszkańców i relacji przeciętnego miesięcznego wynagrodzenia brutto 
w danym powiecie do średniej krajowej]]/$M$1*$L$2</f>
        <v>4.6981762987347913E-5</v>
      </c>
      <c r="M581" s="27">
        <v>4271.18</v>
      </c>
      <c r="N581" s="302">
        <f>TabIPW[[#This Row],[liczba oddziałów w szkołach podstawowych]]/$O$1*$N$2</f>
        <v>3.1678592725104354E-5</v>
      </c>
      <c r="O581" s="27">
        <v>25</v>
      </c>
      <c r="P58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2.5382918569608847E-5</v>
      </c>
      <c r="Q581" s="27">
        <v>129</v>
      </c>
      <c r="R581" s="302">
        <f>TabIPW[[#This Row],[liczba gospodarstw domowych korzystających ze środowiskowej pomocy społecznej ]]/$S$1*$R$2</f>
        <v>6.2886633172698999E-5</v>
      </c>
      <c r="S581" s="27">
        <v>230</v>
      </c>
      <c r="T581" s="302">
        <f>TabIPW[[#This Row],[ilość wody dostarczonej i ścieków bytowych odprowadzonych siecią kanalizacyjną '[dam3']]]/$U$1*$T$2</f>
        <v>1.0038971848379342E-5</v>
      </c>
      <c r="U581" s="27">
        <v>246</v>
      </c>
      <c r="V581" s="302">
        <f>TabIPW[[#This Row],[iloczyn liczby mieszkańców i relacji przeciętnego miesięcznego wynagrodzenia brutto 
w danym powiecie do średniej krajowej2]]/$W$1*$V$2</f>
        <v>1.3703014204643144E-5</v>
      </c>
      <c r="W581" s="27">
        <f>TabIPW[[#This Row],[iloczyn liczby mieszkańców i relacji przeciętnego miesięcznego wynagrodzenia brutto 
w danym powiecie do średniej krajowej]]</f>
        <v>4271.18</v>
      </c>
    </row>
    <row r="582" spans="1:23" x14ac:dyDescent="0.3">
      <c r="A582" s="2" t="s">
        <v>10</v>
      </c>
      <c r="B582" s="2" t="s">
        <v>54</v>
      </c>
      <c r="C582" s="2" t="s">
        <v>69</v>
      </c>
      <c r="D582" s="2" t="s">
        <v>23</v>
      </c>
      <c r="E582" s="2" t="s">
        <v>15</v>
      </c>
      <c r="F582" s="17" t="str">
        <f>+Tabela1[[#This Row],[WK]]&amp;Tabela1[[#This Row],[PK]]&amp;Tabela1[[#This Row],[GK]]</f>
        <v>081006</v>
      </c>
      <c r="G582" s="2" t="s">
        <v>573</v>
      </c>
      <c r="H582" s="302">
        <f>TabIPW[[#This Row],[liczba mieszkańców ]]/$I$1*$H$2</f>
        <v>1.3386914410519233E-5</v>
      </c>
      <c r="I582" s="27">
        <v>4206</v>
      </c>
      <c r="J582" s="302">
        <f>TabIPW[[#This Row],[liczba mieszkańców w wieku 20-64]]/$K$1*$J$2</f>
        <v>1.0158895913393564E-5</v>
      </c>
      <c r="K582" s="27">
        <v>2519</v>
      </c>
      <c r="L582" s="302">
        <f>TabIPW[[#This Row],[iloczyn liczby mieszkańców i relacji przeciętnego miesięcznego wynagrodzenia brutto 
w danym powiecie do średniej krajowej]]/$M$1*$L$2</f>
        <v>3.83997852943617E-5</v>
      </c>
      <c r="M582" s="27">
        <v>3490.98</v>
      </c>
      <c r="N582" s="302">
        <f>TabIPW[[#This Row],[liczba oddziałów w szkołach podstawowych]]/$O$1*$N$2</f>
        <v>2.0274299344066786E-5</v>
      </c>
      <c r="O582" s="27">
        <v>16</v>
      </c>
      <c r="P58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2.2037882789117759E-5</v>
      </c>
      <c r="Q582" s="27">
        <v>112</v>
      </c>
      <c r="R582" s="302">
        <f>TabIPW[[#This Row],[liczba gospodarstw domowych korzystających ze środowiskowej pomocy społecznej ]]/$S$1*$R$2</f>
        <v>2.4607812980621347E-5</v>
      </c>
      <c r="S582" s="27">
        <v>90</v>
      </c>
      <c r="T582" s="302">
        <f>TabIPW[[#This Row],[ilość wody dostarczonej i ścieków bytowych odprowadzonych siecią kanalizacyjną '[dam3']]]/$U$1*$T$2</f>
        <v>8.949376123372316E-6</v>
      </c>
      <c r="U582" s="27">
        <v>219.3</v>
      </c>
      <c r="V582" s="302">
        <f>TabIPW[[#This Row],[iloczyn liczby mieszkańców i relacji przeciętnego miesięcznego wynagrodzenia brutto 
w danym powiecie do średniej krajowej2]]/$W$1*$V$2</f>
        <v>1.1199937377522165E-5</v>
      </c>
      <c r="W582" s="27">
        <f>TabIPW[[#This Row],[iloczyn liczby mieszkańców i relacji przeciętnego miesięcznego wynagrodzenia brutto 
w danym powiecie do średniej krajowej]]</f>
        <v>3490.98</v>
      </c>
    </row>
    <row r="583" spans="1:23" x14ac:dyDescent="0.3">
      <c r="A583" s="2" t="s">
        <v>10</v>
      </c>
      <c r="B583" s="2" t="s">
        <v>54</v>
      </c>
      <c r="C583" s="2" t="s">
        <v>69</v>
      </c>
      <c r="D583" s="2" t="s">
        <v>30</v>
      </c>
      <c r="E583" s="2" t="s">
        <v>19</v>
      </c>
      <c r="F583" s="17" t="str">
        <f>+Tabela1[[#This Row],[WK]]&amp;Tabela1[[#This Row],[PK]]&amp;Tabela1[[#This Row],[GK]]</f>
        <v>081007</v>
      </c>
      <c r="G583" s="2" t="s">
        <v>574</v>
      </c>
      <c r="H583" s="302">
        <f>TabIPW[[#This Row],[liczba mieszkańców ]]/$I$1*$H$2</f>
        <v>5.9213066023133565E-5</v>
      </c>
      <c r="I583" s="27">
        <v>18604</v>
      </c>
      <c r="J583" s="302">
        <f>TabIPW[[#This Row],[liczba mieszkańców w wieku 20-64]]/$K$1*$J$2</f>
        <v>4.4196641649416456E-5</v>
      </c>
      <c r="K583" s="27">
        <v>10959</v>
      </c>
      <c r="L583" s="302">
        <f>TabIPW[[#This Row],[iloczyn liczby mieszkańców i relacji przeciętnego miesięcznego wynagrodzenia brutto 
w danym powiecie do średniej krajowej]]/$M$1*$L$2</f>
        <v>1.6985012021310153E-4</v>
      </c>
      <c r="M583" s="27">
        <v>15441.32</v>
      </c>
      <c r="N583" s="302">
        <f>TabIPW[[#This Row],[liczba oddziałów w szkołach podstawowych]]/$O$1*$N$2</f>
        <v>1.2418008348240908E-4</v>
      </c>
      <c r="O583" s="27">
        <v>98</v>
      </c>
      <c r="P58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1.1058294756682304E-4</v>
      </c>
      <c r="Q583" s="27">
        <v>562</v>
      </c>
      <c r="R583" s="302">
        <f>TabIPW[[#This Row],[liczba gospodarstw domowych korzystających ze środowiskowej pomocy społecznej ]]/$S$1*$R$2</f>
        <v>1.5639632249906012E-4</v>
      </c>
      <c r="S583" s="27">
        <v>572</v>
      </c>
      <c r="T583" s="302">
        <f>TabIPW[[#This Row],[ilość wody dostarczonej i ścieków bytowych odprowadzonych siecią kanalizacyjną '[dam3']]]/$U$1*$T$2</f>
        <v>4.252688033819557E-5</v>
      </c>
      <c r="U583" s="27">
        <v>1042.0999999999999</v>
      </c>
      <c r="V583" s="302">
        <f>TabIPW[[#This Row],[iloczyn liczby mieszkańców i relacji przeciętnego miesięcznego wynagrodzenia brutto 
w danym powiecie do średniej krajowej2]]/$W$1*$V$2</f>
        <v>4.9539618395487948E-5</v>
      </c>
      <c r="W583" s="27">
        <f>TabIPW[[#This Row],[iloczyn liczby mieszkańców i relacji przeciętnego miesięcznego wynagrodzenia brutto 
w danym powiecie do średniej krajowej]]</f>
        <v>15441.32</v>
      </c>
    </row>
    <row r="584" spans="1:23" x14ac:dyDescent="0.3">
      <c r="A584" s="2" t="s">
        <v>10</v>
      </c>
      <c r="B584" s="2" t="s">
        <v>54</v>
      </c>
      <c r="C584" s="2" t="s">
        <v>69</v>
      </c>
      <c r="D584" s="2" t="s">
        <v>54</v>
      </c>
      <c r="E584" s="2" t="s">
        <v>15</v>
      </c>
      <c r="F584" s="17" t="str">
        <f>+Tabela1[[#This Row],[WK]]&amp;Tabela1[[#This Row],[PK]]&amp;Tabela1[[#This Row],[GK]]</f>
        <v>081008</v>
      </c>
      <c r="G584" s="2" t="s">
        <v>575</v>
      </c>
      <c r="H584" s="302">
        <f>TabIPW[[#This Row],[liczba mieszkańców ]]/$I$1*$H$2</f>
        <v>6.4897571286373546E-6</v>
      </c>
      <c r="I584" s="27">
        <v>2039</v>
      </c>
      <c r="J584" s="302">
        <f>TabIPW[[#This Row],[liczba mieszkańców w wieku 20-64]]/$K$1*$J$2</f>
        <v>4.9927404290517E-6</v>
      </c>
      <c r="K584" s="27">
        <v>1238</v>
      </c>
      <c r="L584" s="302">
        <f>TabIPW[[#This Row],[iloczyn liczby mieszkańców i relacji przeciętnego miesięcznego wynagrodzenia brutto 
w danym powiecie do średniej krajowej]]/$M$1*$L$2</f>
        <v>1.8615587782977534E-5</v>
      </c>
      <c r="M584" s="27">
        <v>1692.37</v>
      </c>
      <c r="N584" s="302">
        <f>TabIPW[[#This Row],[liczba oddziałów w szkołach podstawowych]]/$O$1*$N$2</f>
        <v>1.0137149672033393E-5</v>
      </c>
      <c r="O584" s="27">
        <v>8</v>
      </c>
      <c r="P58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6.2965379397479312E-6</v>
      </c>
      <c r="Q584" s="27">
        <v>32</v>
      </c>
      <c r="R584" s="302">
        <f>TabIPW[[#This Row],[liczba gospodarstw domowych korzystających ze środowiskowej pomocy społecznej ]]/$S$1*$R$2</f>
        <v>1.8865989951809698E-5</v>
      </c>
      <c r="S584" s="27">
        <v>69</v>
      </c>
      <c r="T584" s="302">
        <f>TabIPW[[#This Row],[ilość wody dostarczonej i ścieków bytowych odprowadzonych siecią kanalizacyjną '[dam3']]]/$U$1*$T$2</f>
        <v>3.2238974635039346E-6</v>
      </c>
      <c r="U584" s="27">
        <v>79</v>
      </c>
      <c r="V584" s="302">
        <f>TabIPW[[#This Row],[iloczyn liczby mieszkańców i relacji przeciętnego miesięcznego wynagrodzenia brutto 
w danym powiecie do średniej krajowej2]]/$W$1*$V$2</f>
        <v>5.4295464367017809E-6</v>
      </c>
      <c r="W584" s="27">
        <f>TabIPW[[#This Row],[iloczyn liczby mieszkańców i relacji przeciętnego miesięcznego wynagrodzenia brutto 
w danym powiecie do średniej krajowej]]</f>
        <v>1692.37</v>
      </c>
    </row>
    <row r="585" spans="1:23" x14ac:dyDescent="0.3">
      <c r="A585" s="2" t="s">
        <v>10</v>
      </c>
      <c r="B585" s="2" t="s">
        <v>54</v>
      </c>
      <c r="C585" s="2" t="s">
        <v>69</v>
      </c>
      <c r="D585" s="2" t="s">
        <v>56</v>
      </c>
      <c r="E585" s="2" t="s">
        <v>15</v>
      </c>
      <c r="F585" s="17" t="str">
        <f>+Tabela1[[#This Row],[WK]]&amp;Tabela1[[#This Row],[PK]]&amp;Tabela1[[#This Row],[GK]]</f>
        <v>081009</v>
      </c>
      <c r="G585" s="2" t="s">
        <v>569</v>
      </c>
      <c r="H585" s="302">
        <f>TabIPW[[#This Row],[liczba mieszkańców ]]/$I$1*$H$2</f>
        <v>2.2808042954298815E-5</v>
      </c>
      <c r="I585" s="27">
        <v>7166</v>
      </c>
      <c r="J585" s="302">
        <f>TabIPW[[#This Row],[liczba mieszkańców w wieku 20-64]]/$K$1*$J$2</f>
        <v>1.7656072373496236E-5</v>
      </c>
      <c r="K585" s="27">
        <v>4378</v>
      </c>
      <c r="L585" s="302">
        <f>TabIPW[[#This Row],[iloczyn liczby mieszkańców i relacji przeciętnego miesięcznego wynagrodzenia brutto 
w danym powiecie do średniej krajowej]]/$M$1*$L$2</f>
        <v>6.5423885263765072E-5</v>
      </c>
      <c r="M585" s="27">
        <v>5947.78</v>
      </c>
      <c r="N585" s="302">
        <f>TabIPW[[#This Row],[liczba oddziałów w szkołach podstawowych]]/$O$1*$N$2</f>
        <v>3.8014311270125227E-5</v>
      </c>
      <c r="O585" s="27">
        <v>30</v>
      </c>
      <c r="P58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3.6795393585401977E-5</v>
      </c>
      <c r="Q585" s="27">
        <v>187</v>
      </c>
      <c r="R585" s="302">
        <f>TabIPW[[#This Row],[liczba gospodarstw domowych korzystających ze środowiskowej pomocy społecznej ]]/$S$1*$R$2</f>
        <v>3.4724358317099016E-5</v>
      </c>
      <c r="S585" s="27">
        <v>127</v>
      </c>
      <c r="T585" s="302">
        <f>TabIPW[[#This Row],[ilość wody dostarczonej i ścieków bytowych odprowadzonych siecią kanalizacyjną '[dam3']]]/$U$1*$T$2</f>
        <v>1.326695019474847E-5</v>
      </c>
      <c r="U585" s="27">
        <v>325.10000000000002</v>
      </c>
      <c r="V585" s="302">
        <f>TabIPW[[#This Row],[iloczyn liczby mieszkańców i relacji przeciętnego miesięcznego wynagrodzenia brutto 
w danym powiecie do średniej krajowej2]]/$W$1*$V$2</f>
        <v>1.9081966535264817E-5</v>
      </c>
      <c r="W585" s="27">
        <f>TabIPW[[#This Row],[iloczyn liczby mieszkańców i relacji przeciętnego miesięcznego wynagrodzenia brutto 
w danym powiecie do średniej krajowej]]</f>
        <v>5947.78</v>
      </c>
    </row>
    <row r="586" spans="1:23" x14ac:dyDescent="0.3">
      <c r="A586" s="2" t="s">
        <v>10</v>
      </c>
      <c r="B586" s="2" t="s">
        <v>54</v>
      </c>
      <c r="C586" s="2" t="s">
        <v>71</v>
      </c>
      <c r="D586" s="2" t="s">
        <v>12</v>
      </c>
      <c r="E586" s="2" t="s">
        <v>13</v>
      </c>
      <c r="F586" s="17" t="str">
        <f>+Tabela1[[#This Row],[WK]]&amp;Tabela1[[#This Row],[PK]]&amp;Tabela1[[#This Row],[GK]]</f>
        <v>081101</v>
      </c>
      <c r="G586" s="2" t="s">
        <v>576</v>
      </c>
      <c r="H586" s="302">
        <f>TabIPW[[#This Row],[liczba mieszkańców ]]/$I$1*$H$2</f>
        <v>6.9130713503679905E-6</v>
      </c>
      <c r="I586" s="27">
        <v>2172</v>
      </c>
      <c r="J586" s="302">
        <f>TabIPW[[#This Row],[liczba mieszkańców w wieku 20-64]]/$K$1*$J$2</f>
        <v>5.6299399345364881E-6</v>
      </c>
      <c r="K586" s="27">
        <v>1396</v>
      </c>
      <c r="L586" s="302">
        <f>TabIPW[[#This Row],[iloczyn liczby mieszkańców i relacji przeciętnego miesięcznego wynagrodzenia brutto 
w danym powiecie do średniej krajowej]]/$M$1*$L$2</f>
        <v>2.2242875821934871E-5</v>
      </c>
      <c r="M586" s="27">
        <v>2022.1319999999998</v>
      </c>
      <c r="N586" s="302">
        <f>TabIPW[[#This Row],[liczba oddziałów w szkołach podstawowych]]/$O$1*$N$2</f>
        <v>1.2671437090041742E-5</v>
      </c>
      <c r="O586" s="27">
        <v>10</v>
      </c>
      <c r="P58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1.37736767431986E-5</v>
      </c>
      <c r="Q586" s="27">
        <v>70</v>
      </c>
      <c r="R586" s="302">
        <f>TabIPW[[#This Row],[liczba gospodarstw domowych korzystających ze środowiskowej pomocy społecznej ]]/$S$1*$R$2</f>
        <v>1.9139410096038824E-5</v>
      </c>
      <c r="S586" s="27">
        <v>70</v>
      </c>
      <c r="T586" s="302">
        <f>TabIPW[[#This Row],[ilość wody dostarczonej i ścieków bytowych odprowadzonych siecią kanalizacyjną '[dam3']]]/$U$1*$T$2</f>
        <v>7.941398055669185E-6</v>
      </c>
      <c r="U586" s="27">
        <v>194.6</v>
      </c>
      <c r="V586" s="302">
        <f>TabIPW[[#This Row],[iloczyn liczby mieszkańców i relacji przeciętnego miesięcznego wynagrodzenia brutto 
w danym powiecie do średniej krajowej2]]/$W$1*$V$2</f>
        <v>6.4875054480643385E-6</v>
      </c>
      <c r="W586" s="27">
        <f>TabIPW[[#This Row],[iloczyn liczby mieszkańców i relacji przeciętnego miesięcznego wynagrodzenia brutto 
w danym powiecie do średniej krajowej]]</f>
        <v>2022.1319999999998</v>
      </c>
    </row>
    <row r="587" spans="1:23" x14ac:dyDescent="0.3">
      <c r="A587" s="2" t="s">
        <v>10</v>
      </c>
      <c r="B587" s="2" t="s">
        <v>54</v>
      </c>
      <c r="C587" s="2" t="s">
        <v>71</v>
      </c>
      <c r="D587" s="2" t="s">
        <v>11</v>
      </c>
      <c r="E587" s="2" t="s">
        <v>13</v>
      </c>
      <c r="F587" s="17" t="str">
        <f>+Tabela1[[#This Row],[WK]]&amp;Tabela1[[#This Row],[PK]]&amp;Tabela1[[#This Row],[GK]]</f>
        <v>081102</v>
      </c>
      <c r="G587" s="2" t="s">
        <v>577</v>
      </c>
      <c r="H587" s="302">
        <f>TabIPW[[#This Row],[liczba mieszkańców ]]/$I$1*$H$2</f>
        <v>1.0805334220701792E-4</v>
      </c>
      <c r="I587" s="27">
        <v>33949</v>
      </c>
      <c r="J587" s="302">
        <f>TabIPW[[#This Row],[liczba mieszkańców w wieku 20-64]]/$K$1*$J$2</f>
        <v>7.8738500918259607E-5</v>
      </c>
      <c r="K587" s="27">
        <v>19524</v>
      </c>
      <c r="L587" s="302">
        <f>TabIPW[[#This Row],[iloczyn liczby mieszkańców i relacji przeciętnego miesięcznego wynagrodzenia brutto 
w danym powiecie do średniej krajowej]]/$M$1*$L$2</f>
        <v>3.4766270316706585E-4</v>
      </c>
      <c r="M587" s="27">
        <v>31606.519</v>
      </c>
      <c r="N587" s="302">
        <f>TabIPW[[#This Row],[liczba oddziałów w szkołach podstawowych]]/$O$1*$N$2</f>
        <v>2.3822301729278474E-4</v>
      </c>
      <c r="O587" s="27">
        <v>188</v>
      </c>
      <c r="P58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2.5599362061287683E-4</v>
      </c>
      <c r="Q587" s="27">
        <v>1301</v>
      </c>
      <c r="R587" s="302">
        <f>TabIPW[[#This Row],[liczba gospodarstw domowych korzystających ze środowiskowej pomocy społecznej ]]/$S$1*$R$2</f>
        <v>2.1682217437369696E-4</v>
      </c>
      <c r="S587" s="27">
        <v>793</v>
      </c>
      <c r="T587" s="302">
        <f>TabIPW[[#This Row],[ilość wody dostarczonej i ścieków bytowych odprowadzonych siecią kanalizacyjną '[dam3']]]/$U$1*$T$2</f>
        <v>1.1490541883529151E-4</v>
      </c>
      <c r="U587" s="27">
        <v>2815.7</v>
      </c>
      <c r="V587" s="302">
        <f>TabIPW[[#This Row],[iloczyn liczby mieszkańców i relacji przeciętnego miesięcznego wynagrodzenia brutto 
w danym powiecie do średniej krajowej2]]/$W$1*$V$2</f>
        <v>1.0140162175706089E-4</v>
      </c>
      <c r="W587" s="27">
        <f>TabIPW[[#This Row],[iloczyn liczby mieszkańców i relacji przeciętnego miesięcznego wynagrodzenia brutto 
w danym powiecie do średniej krajowej]]</f>
        <v>31606.519</v>
      </c>
    </row>
    <row r="588" spans="1:23" x14ac:dyDescent="0.3">
      <c r="A588" s="2" t="s">
        <v>10</v>
      </c>
      <c r="B588" s="2" t="s">
        <v>54</v>
      </c>
      <c r="C588" s="2" t="s">
        <v>71</v>
      </c>
      <c r="D588" s="2" t="s">
        <v>16</v>
      </c>
      <c r="E588" s="2" t="s">
        <v>15</v>
      </c>
      <c r="F588" s="17" t="str">
        <f>+Tabela1[[#This Row],[WK]]&amp;Tabela1[[#This Row],[PK]]&amp;Tabela1[[#This Row],[GK]]</f>
        <v>081103</v>
      </c>
      <c r="G588" s="2" t="s">
        <v>578</v>
      </c>
      <c r="H588" s="302">
        <f>TabIPW[[#This Row],[liczba mieszkańców ]]/$I$1*$H$2</f>
        <v>9.7043989628324149E-6</v>
      </c>
      <c r="I588" s="27">
        <v>3049</v>
      </c>
      <c r="J588" s="302">
        <f>TabIPW[[#This Row],[liczba mieszkańców w wieku 20-64]]/$K$1*$J$2</f>
        <v>7.5415384509908558E-6</v>
      </c>
      <c r="K588" s="27">
        <v>1870</v>
      </c>
      <c r="L588" s="302">
        <f>TabIPW[[#This Row],[iloczyn liczby mieszkańców i relacji przeciętnego miesięcznego wynagrodzenia brutto 
w danym powiecie do średniej krajowej]]/$M$1*$L$2</f>
        <v>3.1224000175450933E-5</v>
      </c>
      <c r="M588" s="27">
        <v>2838.6189999999997</v>
      </c>
      <c r="N588" s="302">
        <f>TabIPW[[#This Row],[liczba oddziałów w szkołach podstawowych]]/$O$1*$N$2</f>
        <v>1.9007155635062614E-5</v>
      </c>
      <c r="O588" s="27">
        <v>15</v>
      </c>
      <c r="P58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2.1054048736032146E-5</v>
      </c>
      <c r="Q588" s="27">
        <v>107</v>
      </c>
      <c r="R588" s="302">
        <f>TabIPW[[#This Row],[liczba gospodarstw domowych korzystających ze środowiskowej pomocy społecznej ]]/$S$1*$R$2</f>
        <v>2.351413240370484E-5</v>
      </c>
      <c r="S588" s="27">
        <v>86</v>
      </c>
      <c r="T588" s="302">
        <f>TabIPW[[#This Row],[ilość wody dostarczonej i ścieków bytowych odprowadzonych siecią kanalizacyjną '[dam3']]]/$U$1*$T$2</f>
        <v>5.7336404255987702E-6</v>
      </c>
      <c r="U588" s="27">
        <v>140.5</v>
      </c>
      <c r="V588" s="302">
        <f>TabIPW[[#This Row],[iloczyn liczby mieszkańców i relacji przeciętnego miesięcznego wynagrodzenia brutto 
w danym powiecie do średniej krajowej2]]/$W$1*$V$2</f>
        <v>9.1070000511731899E-6</v>
      </c>
      <c r="W588" s="27">
        <f>TabIPW[[#This Row],[iloczyn liczby mieszkańców i relacji przeciętnego miesięcznego wynagrodzenia brutto 
w danym powiecie do średniej krajowej]]</f>
        <v>2838.6189999999997</v>
      </c>
    </row>
    <row r="589" spans="1:23" x14ac:dyDescent="0.3">
      <c r="A589" s="2" t="s">
        <v>10</v>
      </c>
      <c r="B589" s="2" t="s">
        <v>54</v>
      </c>
      <c r="C589" s="2" t="s">
        <v>71</v>
      </c>
      <c r="D589" s="2" t="s">
        <v>18</v>
      </c>
      <c r="E589" s="2" t="s">
        <v>19</v>
      </c>
      <c r="F589" s="17" t="str">
        <f>+Tabela1[[#This Row],[WK]]&amp;Tabela1[[#This Row],[PK]]&amp;Tabela1[[#This Row],[GK]]</f>
        <v>081104</v>
      </c>
      <c r="G589" s="2" t="s">
        <v>579</v>
      </c>
      <c r="H589" s="302">
        <f>TabIPW[[#This Row],[liczba mieszkańców ]]/$I$1*$H$2</f>
        <v>2.0847429716809549E-5</v>
      </c>
      <c r="I589" s="27">
        <v>6550</v>
      </c>
      <c r="J589" s="302">
        <f>TabIPW[[#This Row],[liczba mieszkańców w wieku 20-64]]/$K$1*$J$2</f>
        <v>1.5780770031404927E-5</v>
      </c>
      <c r="K589" s="27">
        <v>3913</v>
      </c>
      <c r="L589" s="302">
        <f>TabIPW[[#This Row],[iloczyn liczby mieszkańców i relacji przeciętnego miesięcznego wynagrodzenia brutto 
w danym powiecie do średniej krajowej]]/$M$1*$L$2</f>
        <v>6.7076812446442648E-5</v>
      </c>
      <c r="M589" s="27">
        <v>6098.05</v>
      </c>
      <c r="N589" s="302">
        <f>TabIPW[[#This Row],[liczba oddziałów w szkołach podstawowych]]/$O$1*$N$2</f>
        <v>3.1678592725104354E-5</v>
      </c>
      <c r="O589" s="27">
        <v>25</v>
      </c>
      <c r="P58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3.6992160396019099E-5</v>
      </c>
      <c r="Q589" s="27">
        <v>188</v>
      </c>
      <c r="R589" s="302">
        <f>TabIPW[[#This Row],[liczba gospodarstw domowych korzystających ze środowiskowej pomocy społecznej ]]/$S$1*$R$2</f>
        <v>5.0856146826617449E-5</v>
      </c>
      <c r="S589" s="27">
        <v>186</v>
      </c>
      <c r="T589" s="302">
        <f>TabIPW[[#This Row],[ilość wody dostarczonej i ścieków bytowych odprowadzonych siecią kanalizacyjną '[dam3']]]/$U$1*$T$2</f>
        <v>1.4397354748407446E-5</v>
      </c>
      <c r="U589" s="27">
        <v>352.8</v>
      </c>
      <c r="V589" s="302">
        <f>TabIPW[[#This Row],[iloczyn liczby mieszkańców i relacji przeciętnego miesięcznego wynagrodzenia brutto 
w danym powiecie do średniej krajowej2]]/$W$1*$V$2</f>
        <v>1.9564070296879108E-5</v>
      </c>
      <c r="W589" s="27">
        <f>TabIPW[[#This Row],[iloczyn liczby mieszkańców i relacji przeciętnego miesięcznego wynagrodzenia brutto 
w danym powiecie do średniej krajowej]]</f>
        <v>6098.05</v>
      </c>
    </row>
    <row r="590" spans="1:23" x14ac:dyDescent="0.3">
      <c r="A590" s="2" t="s">
        <v>10</v>
      </c>
      <c r="B590" s="2" t="s">
        <v>54</v>
      </c>
      <c r="C590" s="2" t="s">
        <v>71</v>
      </c>
      <c r="D590" s="2" t="s">
        <v>21</v>
      </c>
      <c r="E590" s="2" t="s">
        <v>15</v>
      </c>
      <c r="F590" s="17" t="str">
        <f>+Tabela1[[#This Row],[WK]]&amp;Tabela1[[#This Row],[PK]]&amp;Tabela1[[#This Row],[GK]]</f>
        <v>081105</v>
      </c>
      <c r="G590" s="2" t="s">
        <v>580</v>
      </c>
      <c r="H590" s="302">
        <f>TabIPW[[#This Row],[liczba mieszkańców ]]/$I$1*$H$2</f>
        <v>1.028367105572697E-5</v>
      </c>
      <c r="I590" s="27">
        <v>3231</v>
      </c>
      <c r="J590" s="302">
        <f>TabIPW[[#This Row],[liczba mieszkańców w wieku 20-64]]/$K$1*$J$2</f>
        <v>7.9770925433475461E-6</v>
      </c>
      <c r="K590" s="27">
        <v>1978</v>
      </c>
      <c r="L590" s="302">
        <f>TabIPW[[#This Row],[iloczyn liczby mieszkańców i relacji przeciętnego miesięcznego wynagrodzenia brutto 
w danym powiecie do średniej krajowej]]/$M$1*$L$2</f>
        <v>3.3087813895336818E-5</v>
      </c>
      <c r="M590" s="27">
        <v>3008.0609999999997</v>
      </c>
      <c r="N590" s="302">
        <f>TabIPW[[#This Row],[liczba oddziałów w szkołach podstawowych]]/$O$1*$N$2</f>
        <v>1.9007155635062614E-5</v>
      </c>
      <c r="O590" s="27">
        <v>15</v>
      </c>
      <c r="P59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1.8889613819243794E-5</v>
      </c>
      <c r="Q590" s="27">
        <v>96</v>
      </c>
      <c r="R590" s="302">
        <f>TabIPW[[#This Row],[liczba gospodarstw domowych korzystających ze środowiskowej pomocy społecznej ]]/$S$1*$R$2</f>
        <v>2.2147031682559211E-5</v>
      </c>
      <c r="S590" s="27">
        <v>81</v>
      </c>
      <c r="T590" s="302">
        <f>TabIPW[[#This Row],[ilość wody dostarczonej i ścieków bytowych odprowadzonych siecią kanalizacyjną '[dam3']]]/$U$1*$T$2</f>
        <v>4.4644858545231707E-6</v>
      </c>
      <c r="U590" s="27">
        <v>109.39999999999999</v>
      </c>
      <c r="V590" s="302">
        <f>TabIPW[[#This Row],[iloczyn liczby mieszkańców i relacji przeciętnego miesięcznego wynagrodzenia brutto 
w danym powiecie do średniej krajowej2]]/$W$1*$V$2</f>
        <v>9.650612386139908E-6</v>
      </c>
      <c r="W590" s="27">
        <f>TabIPW[[#This Row],[iloczyn liczby mieszkańców i relacji przeciętnego miesięcznego wynagrodzenia brutto 
w danym powiecie do średniej krajowej]]</f>
        <v>3008.0609999999997</v>
      </c>
    </row>
    <row r="591" spans="1:23" x14ac:dyDescent="0.3">
      <c r="A591" s="2" t="s">
        <v>10</v>
      </c>
      <c r="B591" s="2" t="s">
        <v>54</v>
      </c>
      <c r="C591" s="2" t="s">
        <v>71</v>
      </c>
      <c r="D591" s="2" t="s">
        <v>23</v>
      </c>
      <c r="E591" s="2" t="s">
        <v>19</v>
      </c>
      <c r="F591" s="17" t="str">
        <f>+Tabela1[[#This Row],[WK]]&amp;Tabela1[[#This Row],[PK]]&amp;Tabela1[[#This Row],[GK]]</f>
        <v>081106</v>
      </c>
      <c r="G591" s="2" t="s">
        <v>581</v>
      </c>
      <c r="H591" s="302">
        <f>TabIPW[[#This Row],[liczba mieszkańców ]]/$I$1*$H$2</f>
        <v>5.3706798326938068E-5</v>
      </c>
      <c r="I591" s="27">
        <v>16874</v>
      </c>
      <c r="J591" s="302">
        <f>TabIPW[[#This Row],[liczba mieszkańców w wieku 20-64]]/$K$1*$J$2</f>
        <v>4.0595254570948631E-5</v>
      </c>
      <c r="K591" s="27">
        <v>10066</v>
      </c>
      <c r="L591" s="302">
        <f>TabIPW[[#This Row],[iloczyn liczby mieszkańców i relacji przeciętnego miesięcznego wynagrodzenia brutto 
w danym powiecie do średniej krajowej]]/$M$1*$L$2</f>
        <v>1.7280215774370582E-4</v>
      </c>
      <c r="M591" s="27">
        <v>15709.694</v>
      </c>
      <c r="N591" s="302">
        <f>TabIPW[[#This Row],[liczba oddziałów w szkołach podstawowych]]/$O$1*$N$2</f>
        <v>1.3305008944543829E-4</v>
      </c>
      <c r="O591" s="27">
        <v>105</v>
      </c>
      <c r="P59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1.0645084454386346E-4</v>
      </c>
      <c r="Q591" s="27">
        <v>541</v>
      </c>
      <c r="R591" s="302">
        <f>TabIPW[[#This Row],[liczba gospodarstw domowych korzystających ze środowiskowej pomocy społecznej ]]/$S$1*$R$2</f>
        <v>1.2714036706654362E-4</v>
      </c>
      <c r="S591" s="27">
        <v>465</v>
      </c>
      <c r="T591" s="302">
        <f>TabIPW[[#This Row],[ilość wody dostarczonej i ścieków bytowych odprowadzonych siecią kanalizacyjną '[dam3']]]/$U$1*$T$2</f>
        <v>4.2718681832859731E-5</v>
      </c>
      <c r="U591" s="27">
        <v>1046.8</v>
      </c>
      <c r="V591" s="302">
        <f>TabIPW[[#This Row],[iloczyn liczby mieszkańców i relacji przeciętnego miesięcznego wynagrodzenia brutto 
w danym powiecie do średniej krajowej2]]/$W$1*$V$2</f>
        <v>5.0400629341914206E-5</v>
      </c>
      <c r="W591" s="27">
        <f>TabIPW[[#This Row],[iloczyn liczby mieszkańców i relacji przeciętnego miesięcznego wynagrodzenia brutto 
w danym powiecie do średniej krajowej]]</f>
        <v>15709.694</v>
      </c>
    </row>
    <row r="592" spans="1:23" x14ac:dyDescent="0.3">
      <c r="A592" s="2" t="s">
        <v>10</v>
      </c>
      <c r="B592" s="2" t="s">
        <v>54</v>
      </c>
      <c r="C592" s="2" t="s">
        <v>71</v>
      </c>
      <c r="D592" s="2" t="s">
        <v>30</v>
      </c>
      <c r="E592" s="2" t="s">
        <v>15</v>
      </c>
      <c r="F592" s="17" t="str">
        <f>+Tabela1[[#This Row],[WK]]&amp;Tabela1[[#This Row],[PK]]&amp;Tabela1[[#This Row],[GK]]</f>
        <v>081107</v>
      </c>
      <c r="G592" s="2" t="s">
        <v>582</v>
      </c>
      <c r="H592" s="302">
        <f>TabIPW[[#This Row],[liczba mieszkańców ]]/$I$1*$H$2</f>
        <v>9.4020316615962463E-6</v>
      </c>
      <c r="I592" s="27">
        <v>2954</v>
      </c>
      <c r="J592" s="302">
        <f>TabIPW[[#This Row],[liczba mieszkańców w wieku 20-64]]/$K$1*$J$2</f>
        <v>7.4447486526893687E-6</v>
      </c>
      <c r="K592" s="27">
        <v>1846</v>
      </c>
      <c r="L592" s="302">
        <f>TabIPW[[#This Row],[iloczyn liczby mieszkańców i relacji przeciętnego miesięcznego wynagrodzenia brutto 
w danym powiecie do średniej krajowej]]/$M$1*$L$2</f>
        <v>3.0251130376609396E-5</v>
      </c>
      <c r="M592" s="27">
        <v>2750.1739999999995</v>
      </c>
      <c r="N592" s="302">
        <f>TabIPW[[#This Row],[liczba oddziałów w szkołach podstawowych]]/$O$1*$N$2</f>
        <v>1.520572450805009E-5</v>
      </c>
      <c r="O592" s="27">
        <v>12</v>
      </c>
      <c r="P59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1.6528412091838319E-5</v>
      </c>
      <c r="Q592" s="27">
        <v>84</v>
      </c>
      <c r="R592" s="302">
        <f>TabIPW[[#This Row],[liczba gospodarstw domowych korzystających ze środowiskowej pomocy społecznej ]]/$S$1*$R$2</f>
        <v>1.4491267644143682E-5</v>
      </c>
      <c r="S592" s="27">
        <v>53</v>
      </c>
      <c r="T592" s="302">
        <f>TabIPW[[#This Row],[ilość wody dostarczonej i ścieków bytowych odprowadzonych siecią kanalizacyjną '[dam3']]]/$U$1*$T$2</f>
        <v>4.2890078913197921E-6</v>
      </c>
      <c r="U592" s="27">
        <v>105.10000000000001</v>
      </c>
      <c r="V592" s="302">
        <f>TabIPW[[#This Row],[iloczyn liczby mieszkańców i relacji przeciętnego miesięcznego wynagrodzenia brutto 
w danym powiecie do średniej krajowej2]]/$W$1*$V$2</f>
        <v>8.8232463598444086E-6</v>
      </c>
      <c r="W592" s="27">
        <f>TabIPW[[#This Row],[iloczyn liczby mieszkańców i relacji przeciętnego miesięcznego wynagrodzenia brutto 
w danym powiecie do średniej krajowej]]</f>
        <v>2750.1739999999995</v>
      </c>
    </row>
    <row r="593" spans="1:23" x14ac:dyDescent="0.3">
      <c r="A593" s="2" t="s">
        <v>10</v>
      </c>
      <c r="B593" s="2" t="s">
        <v>54</v>
      </c>
      <c r="C593" s="2" t="s">
        <v>71</v>
      </c>
      <c r="D593" s="2" t="s">
        <v>54</v>
      </c>
      <c r="E593" s="2" t="s">
        <v>15</v>
      </c>
      <c r="F593" s="17" t="str">
        <f>+Tabela1[[#This Row],[WK]]&amp;Tabela1[[#This Row],[PK]]&amp;Tabela1[[#This Row],[GK]]</f>
        <v>081108</v>
      </c>
      <c r="G593" s="2" t="s">
        <v>583</v>
      </c>
      <c r="H593" s="302">
        <f>TabIPW[[#This Row],[liczba mieszkańców ]]/$I$1*$H$2</f>
        <v>1.6926203241831019E-5</v>
      </c>
      <c r="I593" s="27">
        <v>5318</v>
      </c>
      <c r="J593" s="302">
        <f>TabIPW[[#This Row],[liczba mieszkańców w wieku 20-64]]/$K$1*$J$2</f>
        <v>1.277222046753371E-5</v>
      </c>
      <c r="K593" s="27">
        <v>3167</v>
      </c>
      <c r="L593" s="302">
        <f>TabIPW[[#This Row],[iloczyn liczby mieszkańców i relacji przeciętnego miesięcznego wynagrodzenia brutto 
w danym powiecie do średniej krajowej]]/$M$1*$L$2</f>
        <v>5.4460227265676639E-5</v>
      </c>
      <c r="M593" s="27">
        <v>4951.058</v>
      </c>
      <c r="N593" s="302">
        <f>TabIPW[[#This Row],[liczba oddziałów w szkołach podstawowych]]/$O$1*$N$2</f>
        <v>3.9281454979129396E-5</v>
      </c>
      <c r="O593" s="27">
        <v>31</v>
      </c>
      <c r="P59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3.0105322024419799E-5</v>
      </c>
      <c r="Q593" s="27">
        <v>153</v>
      </c>
      <c r="R593" s="302">
        <f>TabIPW[[#This Row],[liczba gospodarstw domowych korzystających ze środowiskowej pomocy społecznej ]]/$S$1*$R$2</f>
        <v>4.8121945384326191E-5</v>
      </c>
      <c r="S593" s="27">
        <v>176</v>
      </c>
      <c r="T593" s="302">
        <f>TabIPW[[#This Row],[ilość wody dostarczonej i ścieków bytowych odprowadzonych siecią kanalizacyjną '[dam3']]]/$U$1*$T$2</f>
        <v>8.3168392792671131E-6</v>
      </c>
      <c r="U593" s="27">
        <v>203.8</v>
      </c>
      <c r="V593" s="302">
        <f>TabIPW[[#This Row],[iloczyn liczby mieszkańców i relacji przeciętnego miesięcznego wynagrodzenia brutto 
w danym powiecie do średniej krajowej2]]/$W$1*$V$2</f>
        <v>1.588423295248902E-5</v>
      </c>
      <c r="W593" s="27">
        <f>TabIPW[[#This Row],[iloczyn liczby mieszkańców i relacji przeciętnego miesięcznego wynagrodzenia brutto 
w danym powiecie do średniej krajowej]]</f>
        <v>4951.058</v>
      </c>
    </row>
    <row r="594" spans="1:23" x14ac:dyDescent="0.3">
      <c r="A594" s="2" t="s">
        <v>10</v>
      </c>
      <c r="B594" s="2" t="s">
        <v>54</v>
      </c>
      <c r="C594" s="2" t="s">
        <v>71</v>
      </c>
      <c r="D594" s="2" t="s">
        <v>56</v>
      </c>
      <c r="E594" s="2" t="s">
        <v>15</v>
      </c>
      <c r="F594" s="17" t="str">
        <f>+Tabela1[[#This Row],[WK]]&amp;Tabela1[[#This Row],[PK]]&amp;Tabela1[[#This Row],[GK]]</f>
        <v>081109</v>
      </c>
      <c r="G594" s="2" t="s">
        <v>584</v>
      </c>
      <c r="H594" s="302">
        <f>TabIPW[[#This Row],[liczba mieszkańców ]]/$I$1*$H$2</f>
        <v>9.0105455768378372E-6</v>
      </c>
      <c r="I594" s="27">
        <v>2831</v>
      </c>
      <c r="J594" s="302">
        <f>TabIPW[[#This Row],[liczba mieszkańców w wieku 20-64]]/$K$1*$J$2</f>
        <v>6.8357795050425138E-6</v>
      </c>
      <c r="K594" s="27">
        <v>1695</v>
      </c>
      <c r="L594" s="302">
        <f>TabIPW[[#This Row],[iloczyn liczby mieszkańców i relacji przeciętnego miesięcznego wynagrodzenia brutto 
w danym powiecie do średniej krajowej]]/$M$1*$L$2</f>
        <v>2.8991520005477728E-5</v>
      </c>
      <c r="M594" s="27">
        <v>2635.6609999999996</v>
      </c>
      <c r="N594" s="302">
        <f>TabIPW[[#This Row],[liczba oddziałów w szkołach podstawowych]]/$O$1*$N$2</f>
        <v>1.520572450805009E-5</v>
      </c>
      <c r="O594" s="27">
        <v>12</v>
      </c>
      <c r="P59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1.6134878470604075E-5</v>
      </c>
      <c r="Q594" s="27">
        <v>82</v>
      </c>
      <c r="R594" s="302">
        <f>TabIPW[[#This Row],[liczba gospodarstw domowych korzystających ze środowiskowej pomocy społecznej ]]/$S$1*$R$2</f>
        <v>1.7498889230664069E-5</v>
      </c>
      <c r="S594" s="27">
        <v>64</v>
      </c>
      <c r="T594" s="302">
        <f>TabIPW[[#This Row],[ilość wody dostarczonej i ścieków bytowych odprowadzonych siecią kanalizacyjną '[dam3']]]/$U$1*$T$2</f>
        <v>8.3902951708406192E-6</v>
      </c>
      <c r="U594" s="27">
        <v>205.6</v>
      </c>
      <c r="V594" s="302">
        <f>TabIPW[[#This Row],[iloczyn liczby mieszkańców i relacji przeciętnego miesięcznego wynagrodzenia brutto 
w danym powiecie do średniej krajowej2]]/$W$1*$V$2</f>
        <v>8.4558600015976722E-6</v>
      </c>
      <c r="W594" s="27">
        <f>TabIPW[[#This Row],[iloczyn liczby mieszkańców i relacji przeciętnego miesięcznego wynagrodzenia brutto 
w danym powiecie do średniej krajowej]]</f>
        <v>2635.6609999999996</v>
      </c>
    </row>
    <row r="595" spans="1:23" x14ac:dyDescent="0.3">
      <c r="A595" s="2" t="s">
        <v>10</v>
      </c>
      <c r="B595" s="2" t="s">
        <v>54</v>
      </c>
      <c r="C595" s="2" t="s">
        <v>71</v>
      </c>
      <c r="D595" s="2" t="s">
        <v>69</v>
      </c>
      <c r="E595" s="2" t="s">
        <v>15</v>
      </c>
      <c r="F595" s="17" t="str">
        <f>+Tabela1[[#This Row],[WK]]&amp;Tabela1[[#This Row],[PK]]&amp;Tabela1[[#This Row],[GK]]</f>
        <v>081110</v>
      </c>
      <c r="G595" s="2" t="s">
        <v>577</v>
      </c>
      <c r="H595" s="302">
        <f>TabIPW[[#This Row],[liczba mieszkańców ]]/$I$1*$H$2</f>
        <v>3.9686503990671488E-5</v>
      </c>
      <c r="I595" s="27">
        <v>12469</v>
      </c>
      <c r="J595" s="302">
        <f>TabIPW[[#This Row],[liczba mieszkańców w wieku 20-64]]/$K$1*$J$2</f>
        <v>3.135989464968176E-5</v>
      </c>
      <c r="K595" s="27">
        <v>7776</v>
      </c>
      <c r="L595" s="302">
        <f>TabIPW[[#This Row],[iloczyn liczby mieszkańców i relacji przeciętnego miesięcznego wynagrodzenia brutto 
w danym powiecie do średniej krajowej]]/$M$1*$L$2</f>
        <v>1.2769172128163257E-4</v>
      </c>
      <c r="M595" s="27">
        <v>11608.638999999999</v>
      </c>
      <c r="N595" s="302">
        <f>TabIPW[[#This Row],[liczba oddziałów w szkołach podstawowych]]/$O$1*$N$2</f>
        <v>7.3494335122242102E-5</v>
      </c>
      <c r="O595" s="27">
        <v>58</v>
      </c>
      <c r="P59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6.2375078965627939E-5</v>
      </c>
      <c r="Q595" s="27">
        <v>317</v>
      </c>
      <c r="R595" s="302">
        <f>TabIPW[[#This Row],[liczba gospodarstw domowych korzystających ze środowiskowej pomocy społecznej ]]/$S$1*$R$2</f>
        <v>6.233979288424074E-5</v>
      </c>
      <c r="S595" s="27">
        <v>228</v>
      </c>
      <c r="T595" s="302">
        <f>TabIPW[[#This Row],[ilość wody dostarczonej i ścieków bytowych odprowadzonych siecią kanalizacyjną '[dam3']]]/$U$1*$T$2</f>
        <v>1.8131362570060736E-5</v>
      </c>
      <c r="U595" s="27">
        <v>444.3</v>
      </c>
      <c r="V595" s="302">
        <f>TabIPW[[#This Row],[iloczyn liczby mieszkańców i relacji przeciętnego miesięcznego wynagrodzenia brutto 
w danym powiecie do średniej krajowej2]]/$W$1*$V$2</f>
        <v>3.7243418707142833E-5</v>
      </c>
      <c r="W595" s="27">
        <f>TabIPW[[#This Row],[iloczyn liczby mieszkańców i relacji przeciętnego miesięcznego wynagrodzenia brutto 
w danym powiecie do średniej krajowej]]</f>
        <v>11608.638999999999</v>
      </c>
    </row>
    <row r="596" spans="1:23" x14ac:dyDescent="0.3">
      <c r="A596" s="2" t="s">
        <v>10</v>
      </c>
      <c r="B596" s="2" t="s">
        <v>54</v>
      </c>
      <c r="C596" s="2" t="s">
        <v>72</v>
      </c>
      <c r="D596" s="2" t="s">
        <v>12</v>
      </c>
      <c r="E596" s="2" t="s">
        <v>19</v>
      </c>
      <c r="F596" s="17" t="str">
        <f>+Tabela1[[#This Row],[WK]]&amp;Tabela1[[#This Row],[PK]]&amp;Tabela1[[#This Row],[GK]]</f>
        <v>081201</v>
      </c>
      <c r="G596" s="2" t="s">
        <v>585</v>
      </c>
      <c r="H596" s="302">
        <f>TabIPW[[#This Row],[liczba mieszkańców ]]/$I$1*$H$2</f>
        <v>3.9193167867601949E-5</v>
      </c>
      <c r="I596" s="27">
        <v>12314</v>
      </c>
      <c r="J596" s="302">
        <f>TabIPW[[#This Row],[liczba mieszkańców w wieku 20-64]]/$K$1*$J$2</f>
        <v>2.8706241012915994E-5</v>
      </c>
      <c r="K596" s="27">
        <v>7118</v>
      </c>
      <c r="L596" s="302">
        <f>TabIPW[[#This Row],[iloczyn liczby mieszkańców i relacji przeciętnego miesięcznego wynagrodzenia brutto 
w danym powiecie do średniej krajowej]]/$M$1*$L$2</f>
        <v>1.1215300679552147E-4</v>
      </c>
      <c r="M596" s="27">
        <v>10195.992</v>
      </c>
      <c r="N596" s="302">
        <f>TabIPW[[#This Row],[liczba oddziałów w szkołach podstawowych]]/$O$1*$N$2</f>
        <v>8.7432915921288032E-5</v>
      </c>
      <c r="O596" s="27">
        <v>69</v>
      </c>
      <c r="P59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8.6577396671534047E-5</v>
      </c>
      <c r="Q596" s="27">
        <v>440</v>
      </c>
      <c r="R596" s="302">
        <f>TabIPW[[#This Row],[liczba gospodarstw domowych korzystających ze środowiskowej pomocy społecznej ]]/$S$1*$R$2</f>
        <v>8.0112102259133935E-5</v>
      </c>
      <c r="S596" s="27">
        <v>293</v>
      </c>
      <c r="T596" s="302">
        <f>TabIPW[[#This Row],[ilość wody dostarczonej i ścieków bytowych odprowadzonych siecią kanalizacyjną '[dam3']]]/$U$1*$T$2</f>
        <v>3.3014342379426371E-5</v>
      </c>
      <c r="U596" s="27">
        <v>809</v>
      </c>
      <c r="V596" s="302">
        <f>TabIPW[[#This Row],[iloczyn liczby mieszkańców i relacji przeciętnego miesięcznego wynagrodzenia brutto 
w danym powiecie do średniej krajowej2]]/$W$1*$V$2</f>
        <v>3.2711293648693766E-5</v>
      </c>
      <c r="W596" s="27">
        <f>TabIPW[[#This Row],[iloczyn liczby mieszkańców i relacji przeciętnego miesięcznego wynagrodzenia brutto 
w danym powiecie do średniej krajowej]]</f>
        <v>10195.992</v>
      </c>
    </row>
    <row r="597" spans="1:23" x14ac:dyDescent="0.3">
      <c r="A597" s="2" t="s">
        <v>10</v>
      </c>
      <c r="B597" s="2" t="s">
        <v>54</v>
      </c>
      <c r="C597" s="2" t="s">
        <v>72</v>
      </c>
      <c r="D597" s="2" t="s">
        <v>11</v>
      </c>
      <c r="E597" s="2" t="s">
        <v>19</v>
      </c>
      <c r="F597" s="17" t="str">
        <f>+Tabela1[[#This Row],[WK]]&amp;Tabela1[[#This Row],[PK]]&amp;Tabela1[[#This Row],[GK]]</f>
        <v>081202</v>
      </c>
      <c r="G597" s="2" t="s">
        <v>586</v>
      </c>
      <c r="H597" s="302">
        <f>TabIPW[[#This Row],[liczba mieszkańców ]]/$I$1*$H$2</f>
        <v>1.5140644757689012E-5</v>
      </c>
      <c r="I597" s="27">
        <v>4757</v>
      </c>
      <c r="J597" s="302">
        <f>TabIPW[[#This Row],[liczba mieszkańców w wieku 20-64]]/$K$1*$J$2</f>
        <v>1.1626874520966114E-5</v>
      </c>
      <c r="K597" s="27">
        <v>2883</v>
      </c>
      <c r="L597" s="302">
        <f>TabIPW[[#This Row],[iloczyn liczby mieszkańców i relacji przeciętnego miesięcznego wynagrodzenia brutto 
w danym powiecie do średniej krajowej]]/$M$1*$L$2</f>
        <v>4.3325633695492581E-5</v>
      </c>
      <c r="M597" s="27">
        <v>3938.7959999999998</v>
      </c>
      <c r="N597" s="302">
        <f>TabIPW[[#This Row],[liczba oddziałów w szkołach podstawowych]]/$O$1*$N$2</f>
        <v>3.8014311270125227E-5</v>
      </c>
      <c r="O597" s="27">
        <v>30</v>
      </c>
      <c r="P59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2.9711788403185551E-5</v>
      </c>
      <c r="Q597" s="27">
        <v>151</v>
      </c>
      <c r="R597" s="302">
        <f>TabIPW[[#This Row],[liczba gospodarstw domowych korzystających ze środowiskowej pomocy społecznej ]]/$S$1*$R$2</f>
        <v>3.2263577019036873E-5</v>
      </c>
      <c r="S597" s="27">
        <v>118</v>
      </c>
      <c r="T597" s="302">
        <f>TabIPW[[#This Row],[ilość wody dostarczonej i ścieków bytowych odprowadzonych siecią kanalizacyjną '[dam3']]]/$U$1*$T$2</f>
        <v>2.0653348180751155E-5</v>
      </c>
      <c r="U597" s="27">
        <v>506.1</v>
      </c>
      <c r="V597" s="302">
        <f>TabIPW[[#This Row],[iloczyn liczby mieszkańców i relacji przeciętnego miesięcznego wynagrodzenia brutto 
w danym powiecie do średniej krajowej2]]/$W$1*$V$2</f>
        <v>1.2636643161185336E-5</v>
      </c>
      <c r="W597" s="27">
        <f>TabIPW[[#This Row],[iloczyn liczby mieszkańców i relacji przeciętnego miesięcznego wynagrodzenia brutto 
w danym powiecie do średniej krajowej]]</f>
        <v>3938.7959999999998</v>
      </c>
    </row>
    <row r="598" spans="1:23" x14ac:dyDescent="0.3">
      <c r="A598" s="2" t="s">
        <v>10</v>
      </c>
      <c r="B598" s="2" t="s">
        <v>54</v>
      </c>
      <c r="C598" s="2" t="s">
        <v>72</v>
      </c>
      <c r="D598" s="2" t="s">
        <v>16</v>
      </c>
      <c r="E598" s="2" t="s">
        <v>19</v>
      </c>
      <c r="F598" s="17" t="str">
        <f>+Tabela1[[#This Row],[WK]]&amp;Tabela1[[#This Row],[PK]]&amp;Tabela1[[#This Row],[GK]]</f>
        <v>081203</v>
      </c>
      <c r="G598" s="2" t="s">
        <v>587</v>
      </c>
      <c r="H598" s="302">
        <f>TabIPW[[#This Row],[liczba mieszkańców ]]/$I$1*$H$2</f>
        <v>6.2675967325712009E-5</v>
      </c>
      <c r="I598" s="27">
        <v>19692</v>
      </c>
      <c r="J598" s="302">
        <f>TabIPW[[#This Row],[liczba mieszkańców w wieku 20-64]]/$K$1*$J$2</f>
        <v>4.6572024616065453E-5</v>
      </c>
      <c r="K598" s="27">
        <v>11548</v>
      </c>
      <c r="L598" s="302">
        <f>TabIPW[[#This Row],[iloczyn liczby mieszkańców i relacji przeciętnego miesięcznego wynagrodzenia brutto 
w danym powiecie do średniej krajowej]]/$M$1*$L$2</f>
        <v>1.7935009012647461E-4</v>
      </c>
      <c r="M598" s="27">
        <v>16304.975999999999</v>
      </c>
      <c r="N598" s="302">
        <f>TabIPW[[#This Row],[liczba oddziałów w szkołach podstawowych]]/$O$1*$N$2</f>
        <v>1.6979725700655933E-4</v>
      </c>
      <c r="O598" s="27">
        <v>134</v>
      </c>
      <c r="P59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1.6548088772900033E-4</v>
      </c>
      <c r="Q598" s="27">
        <v>841</v>
      </c>
      <c r="R598" s="302">
        <f>TabIPW[[#This Row],[liczba gospodarstw domowych korzystających ze środowiskowej pomocy społecznej ]]/$S$1*$R$2</f>
        <v>7.9018421682217432E-5</v>
      </c>
      <c r="S598" s="27">
        <v>289</v>
      </c>
      <c r="T598" s="302">
        <f>TabIPW[[#This Row],[ilość wody dostarczonej i ścieków bytowych odprowadzonych siecią kanalizacyjną '[dam3']]]/$U$1*$T$2</f>
        <v>5.7548610164977827E-5</v>
      </c>
      <c r="U598" s="27">
        <v>1410.1999999999998</v>
      </c>
      <c r="V598" s="302">
        <f>TabIPW[[#This Row],[iloczyn liczby mieszkańców i relacji przeciętnego miesięcznego wynagrodzenia brutto 
w danym powiecie do średniej krajowej2]]/$W$1*$V$2</f>
        <v>5.2310442953555107E-5</v>
      </c>
      <c r="W598" s="27">
        <f>TabIPW[[#This Row],[iloczyn liczby mieszkańców i relacji przeciętnego miesięcznego wynagrodzenia brutto 
w danym powiecie do średniej krajowej]]</f>
        <v>16304.975999999999</v>
      </c>
    </row>
    <row r="599" spans="1:23" x14ac:dyDescent="0.3">
      <c r="A599" s="2" t="s">
        <v>10</v>
      </c>
      <c r="B599" s="2" t="s">
        <v>69</v>
      </c>
      <c r="C599" s="2" t="s">
        <v>12</v>
      </c>
      <c r="D599" s="2" t="s">
        <v>12</v>
      </c>
      <c r="E599" s="2" t="s">
        <v>13</v>
      </c>
      <c r="F599" s="17" t="str">
        <f>+Tabela1[[#This Row],[WK]]&amp;Tabela1[[#This Row],[PK]]&amp;Tabela1[[#This Row],[GK]]</f>
        <v>100101</v>
      </c>
      <c r="G599" s="2" t="s">
        <v>588</v>
      </c>
      <c r="H599" s="302">
        <f>TabIPW[[#This Row],[liczba mieszkańców ]]/$I$1*$H$2</f>
        <v>1.6219936882417275E-4</v>
      </c>
      <c r="I599" s="27">
        <v>50961</v>
      </c>
      <c r="J599" s="302">
        <f>TabIPW[[#This Row],[liczba mieszkańców w wieku 20-64]]/$K$1*$J$2</f>
        <v>1.1652281843020255E-4</v>
      </c>
      <c r="K599" s="27">
        <v>28893</v>
      </c>
      <c r="L599" s="302">
        <f>TabIPW[[#This Row],[iloczyn liczby mieszkańców i relacji przeciętnego miesięcznego wynagrodzenia brutto 
w danym powiecie do średniej krajowej]]/$M$1*$L$2</f>
        <v>6.6986499285909111E-4</v>
      </c>
      <c r="M599" s="27">
        <v>60898.394999999997</v>
      </c>
      <c r="N599" s="302">
        <f>TabIPW[[#This Row],[liczba oddziałów w szkołach podstawowych]]/$O$1*$N$2</f>
        <v>3.1805307096004773E-4</v>
      </c>
      <c r="O599" s="27">
        <v>251</v>
      </c>
      <c r="P59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4.6614057435196403E-4</v>
      </c>
      <c r="Q599" s="27">
        <v>2369</v>
      </c>
      <c r="R599" s="302">
        <f>TabIPW[[#This Row],[liczba gospodarstw domowych korzystających ze środowiskowej pomocy społecznej ]]/$S$1*$R$2</f>
        <v>2.6002255716189892E-4</v>
      </c>
      <c r="S599" s="27">
        <v>951</v>
      </c>
      <c r="T599" s="302">
        <f>TabIPW[[#This Row],[ilość wody dostarczonej i ścieków bytowych odprowadzonych siecią kanalizacyjną '[dam3']]]/$U$1*$T$2</f>
        <v>1.6011752009878529E-4</v>
      </c>
      <c r="U599" s="27">
        <v>3923.6000000000004</v>
      </c>
      <c r="V599" s="302">
        <f>TabIPW[[#This Row],[iloczyn liczby mieszkańców i relacji przeciętnego miesięcznego wynagrodzenia brutto 
w danym powiecie do średniej krajowej2]]/$W$1*$V$2</f>
        <v>1.9537728958390161E-4</v>
      </c>
      <c r="W599" s="27">
        <f>TabIPW[[#This Row],[iloczyn liczby mieszkańców i relacji przeciętnego miesięcznego wynagrodzenia brutto 
w danym powiecie do średniej krajowej]]</f>
        <v>60898.394999999997</v>
      </c>
    </row>
    <row r="600" spans="1:23" x14ac:dyDescent="0.3">
      <c r="A600" s="2" t="s">
        <v>10</v>
      </c>
      <c r="B600" s="2" t="s">
        <v>69</v>
      </c>
      <c r="C600" s="2" t="s">
        <v>12</v>
      </c>
      <c r="D600" s="2" t="s">
        <v>11</v>
      </c>
      <c r="E600" s="2" t="s">
        <v>15</v>
      </c>
      <c r="F600" s="17" t="str">
        <f>+Tabela1[[#This Row],[WK]]&amp;Tabela1[[#This Row],[PK]]&amp;Tabela1[[#This Row],[GK]]</f>
        <v>100102</v>
      </c>
      <c r="G600" s="2" t="s">
        <v>588</v>
      </c>
      <c r="H600" s="302">
        <f>TabIPW[[#This Row],[liczba mieszkańców ]]/$I$1*$H$2</f>
        <v>4.2458734720952574E-5</v>
      </c>
      <c r="I600" s="27">
        <v>13340</v>
      </c>
      <c r="J600" s="302">
        <f>TabIPW[[#This Row],[liczba mieszkańców w wieku 20-64]]/$K$1*$J$2</f>
        <v>3.2319726816171504E-5</v>
      </c>
      <c r="K600" s="27">
        <v>8014</v>
      </c>
      <c r="L600" s="302">
        <f>TabIPW[[#This Row],[iloczyn liczby mieszkańców i relacji przeciętnego miesięcznego wynagrodzenia brutto 
w danym powiecie do średniej krajowej]]/$M$1*$L$2</f>
        <v>1.7534975775083446E-4</v>
      </c>
      <c r="M600" s="27">
        <v>15941.3</v>
      </c>
      <c r="N600" s="302">
        <f>TabIPW[[#This Row],[liczba oddziałów w szkołach podstawowych]]/$O$1*$N$2</f>
        <v>8.2364341085271328E-5</v>
      </c>
      <c r="O600" s="27">
        <v>65</v>
      </c>
      <c r="P60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6.1391244912542336E-5</v>
      </c>
      <c r="Q600" s="27">
        <v>312</v>
      </c>
      <c r="R600" s="302">
        <f>TabIPW[[#This Row],[liczba gospodarstw domowych korzystających ze środowiskowej pomocy społecznej ]]/$S$1*$R$2</f>
        <v>4.7575105095867933E-5</v>
      </c>
      <c r="S600" s="27">
        <v>174</v>
      </c>
      <c r="T600" s="302">
        <f>TabIPW[[#This Row],[ilość wody dostarczonej i ścieków bytowych odprowadzonych siecią kanalizacyjną '[dam3']]]/$U$1*$T$2</f>
        <v>3.5336364729722243E-5</v>
      </c>
      <c r="U600" s="27">
        <v>865.9</v>
      </c>
      <c r="V600" s="302">
        <f>TabIPW[[#This Row],[iloczyn liczby mieszkańców i relacji przeciętnego miesięcznego wynagrodzenia brutto 
w danym powiecie do średniej krajowej2]]/$W$1*$V$2</f>
        <v>5.1143679343993394E-5</v>
      </c>
      <c r="W600" s="27">
        <f>TabIPW[[#This Row],[iloczyn liczby mieszkańców i relacji przeciętnego miesięcznego wynagrodzenia brutto 
w danym powiecie do średniej krajowej]]</f>
        <v>15941.3</v>
      </c>
    </row>
    <row r="601" spans="1:23" ht="15" thickBot="1" x14ac:dyDescent="0.35">
      <c r="A601" s="6" t="s">
        <v>10</v>
      </c>
      <c r="B601" s="6" t="s">
        <v>69</v>
      </c>
      <c r="C601" s="6" t="s">
        <v>12</v>
      </c>
      <c r="D601" s="6" t="s">
        <v>16</v>
      </c>
      <c r="E601" s="6" t="s">
        <v>15</v>
      </c>
      <c r="F601" s="17" t="str">
        <f>+Tabela1[[#This Row],[WK]]&amp;Tabela1[[#This Row],[PK]]&amp;Tabela1[[#This Row],[GK]]</f>
        <v>100103</v>
      </c>
      <c r="G601" s="6" t="s">
        <v>589</v>
      </c>
      <c r="H601" s="302">
        <f>TabIPW[[#This Row],[liczba mieszkańców ]]/$I$1*$H$2</f>
        <v>1.6779793811758771E-5</v>
      </c>
      <c r="I601" s="27">
        <v>5272</v>
      </c>
      <c r="J601" s="302">
        <f>TabIPW[[#This Row],[liczba mieszkańców w wieku 20-64]]/$K$1*$J$2</f>
        <v>1.2304403109076524E-5</v>
      </c>
      <c r="K601" s="27">
        <v>3051</v>
      </c>
      <c r="L601" s="302">
        <f>TabIPW[[#This Row],[iloczyn liczby mieszkańców i relacji przeciętnego miesięcznego wynagrodzenia brutto 
w danym powiecie do średniej krajowej]]/$M$1*$L$2</f>
        <v>6.9298644892233825E-5</v>
      </c>
      <c r="M601" s="27">
        <v>6300.04</v>
      </c>
      <c r="N601" s="302">
        <f>TabIPW[[#This Row],[liczba oddziałów w szkołach podstawowych]]/$O$1*$N$2</f>
        <v>3.0411449016100181E-5</v>
      </c>
      <c r="O601" s="27">
        <v>24</v>
      </c>
      <c r="P60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3.2072990130591022E-5</v>
      </c>
      <c r="Q601" s="27">
        <v>163</v>
      </c>
      <c r="R601" s="302">
        <f>TabIPW[[#This Row],[liczba gospodarstw domowych korzystających ze środowiskowej pomocy społecznej ]]/$S$1*$R$2</f>
        <v>2.4060972692163095E-5</v>
      </c>
      <c r="S601" s="27">
        <v>88</v>
      </c>
      <c r="T601" s="302">
        <f>TabIPW[[#This Row],[ilość wody dostarczonej i ścieków bytowych odprowadzonych siecią kanalizacyjną '[dam3']]]/$U$1*$T$2</f>
        <v>9.1330158523060846E-6</v>
      </c>
      <c r="U601" s="27">
        <v>223.8</v>
      </c>
      <c r="V601" s="302">
        <f>TabIPW[[#This Row],[iloczyn liczby mieszkańców i relacji przeciętnego miesięcznego wynagrodzenia brutto 
w danym powiecie do średniej krajowej2]]/$W$1*$V$2</f>
        <v>2.0212104760234869E-5</v>
      </c>
      <c r="W601" s="27">
        <f>TabIPW[[#This Row],[iloczyn liczby mieszkańców i relacji przeciętnego miesięcznego wynagrodzenia brutto 
w danym powiecie do średniej krajowej]]</f>
        <v>6300.04</v>
      </c>
    </row>
    <row r="602" spans="1:23" ht="15" thickBot="1" x14ac:dyDescent="0.35">
      <c r="A602" s="8" t="s">
        <v>10</v>
      </c>
      <c r="B602" s="9" t="s">
        <v>69</v>
      </c>
      <c r="C602" s="9" t="s">
        <v>12</v>
      </c>
      <c r="D602" s="9" t="s">
        <v>18</v>
      </c>
      <c r="E602" s="9" t="s">
        <v>15</v>
      </c>
      <c r="F602" s="17" t="str">
        <f>+Tabela1[[#This Row],[WK]]&amp;Tabela1[[#This Row],[PK]]&amp;Tabela1[[#This Row],[GK]]</f>
        <v>100104</v>
      </c>
      <c r="G602" s="9" t="s">
        <v>590</v>
      </c>
      <c r="H602" s="302">
        <f>TabIPW[[#This Row],[liczba mieszkańców ]]/$I$1*$H$2</f>
        <v>2.0685106218251184E-5</v>
      </c>
      <c r="I602" s="27">
        <v>6499</v>
      </c>
      <c r="J602" s="302">
        <f>TabIPW[[#This Row],[liczba mieszkańców w wieku 20-64]]/$K$1*$J$2</f>
        <v>1.5534762627388649E-5</v>
      </c>
      <c r="K602" s="27">
        <v>3852</v>
      </c>
      <c r="L602" s="302">
        <f>TabIPW[[#This Row],[iloczyn liczby mieszkańców i relacji przeciętnego miesięcznego wynagrodzenia brutto 
w danym powiecie do średniej krajowej]]/$M$1*$L$2</f>
        <v>8.5427142100650169E-5</v>
      </c>
      <c r="M602" s="27">
        <v>7766.3050000000003</v>
      </c>
      <c r="N602" s="302">
        <f>TabIPW[[#This Row],[liczba oddziałów w szkołach podstawowych]]/$O$1*$N$2</f>
        <v>5.0685748360166967E-5</v>
      </c>
      <c r="O602" s="27">
        <v>40</v>
      </c>
      <c r="P60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6.9065150526610128E-5</v>
      </c>
      <c r="Q602" s="27">
        <v>351</v>
      </c>
      <c r="R602" s="302">
        <f>TabIPW[[#This Row],[liczba gospodarstw domowych korzystających ze środowiskowej pomocy społecznej ]]/$S$1*$R$2</f>
        <v>4.4840903653576674E-5</v>
      </c>
      <c r="S602" s="27">
        <v>164</v>
      </c>
      <c r="T602" s="302">
        <f>TabIPW[[#This Row],[ilość wody dostarczonej i ścieków bytowych odprowadzonych siecią kanalizacyjną '[dam3']]]/$U$1*$T$2</f>
        <v>5.9540081003192919E-5</v>
      </c>
      <c r="U602" s="27">
        <v>1459</v>
      </c>
      <c r="V602" s="302">
        <f>TabIPW[[#This Row],[iloczyn liczby mieszkańców i relacji przeciętnego miesięcznego wynagrodzenia brutto 
w danym powiecie do średniej krajowej2]]/$W$1*$V$2</f>
        <v>2.4916249779356303E-5</v>
      </c>
      <c r="W602" s="27">
        <f>TabIPW[[#This Row],[iloczyn liczby mieszkańców i relacji przeciętnego miesięcznego wynagrodzenia brutto 
w danym powiecie do średniej krajowej]]</f>
        <v>7766.3050000000003</v>
      </c>
    </row>
    <row r="603" spans="1:23" x14ac:dyDescent="0.3">
      <c r="A603" s="10" t="s">
        <v>10</v>
      </c>
      <c r="B603" s="10" t="s">
        <v>69</v>
      </c>
      <c r="C603" s="10" t="s">
        <v>12</v>
      </c>
      <c r="D603" s="10" t="s">
        <v>21</v>
      </c>
      <c r="E603" s="10" t="s">
        <v>15</v>
      </c>
      <c r="F603" s="17" t="str">
        <f>+Tabela1[[#This Row],[WK]]&amp;Tabela1[[#This Row],[PK]]&amp;Tabela1[[#This Row],[GK]]</f>
        <v>100105</v>
      </c>
      <c r="G603" s="10" t="s">
        <v>591</v>
      </c>
      <c r="H603" s="302">
        <f>TabIPW[[#This Row],[liczba mieszkańców ]]/$I$1*$H$2</f>
        <v>1.3679733270663731E-5</v>
      </c>
      <c r="I603" s="27">
        <v>4298</v>
      </c>
      <c r="J603" s="302">
        <f>TabIPW[[#This Row],[liczba mieszkańców w wieku 20-64]]/$K$1*$J$2</f>
        <v>1.0412969133934966E-5</v>
      </c>
      <c r="K603" s="27">
        <v>2582</v>
      </c>
      <c r="L603" s="302">
        <f>TabIPW[[#This Row],[iloczyn liczby mieszkańców i relacji przeciętnego miesięcznego wynagrodzenia brutto 
w danym powiecie do średniej krajowej]]/$M$1*$L$2</f>
        <v>5.6495746537712637E-5</v>
      </c>
      <c r="M603" s="27">
        <v>5136.1099999999997</v>
      </c>
      <c r="N603" s="302">
        <f>TabIPW[[#This Row],[liczba oddziałów w szkołach podstawowych]]/$O$1*$N$2</f>
        <v>3.1678592725104354E-5</v>
      </c>
      <c r="O603" s="27">
        <v>25</v>
      </c>
      <c r="P60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2.5776452190843094E-5</v>
      </c>
      <c r="Q603" s="27">
        <v>131</v>
      </c>
      <c r="R603" s="302">
        <f>TabIPW[[#This Row],[liczba gospodarstw domowych korzystających ze środowiskowej pomocy społecznej ]]/$S$1*$R$2</f>
        <v>2.4334392836392221E-5</v>
      </c>
      <c r="S603" s="27">
        <v>89</v>
      </c>
      <c r="T603" s="302">
        <f>TabIPW[[#This Row],[ilość wody dostarczonej i ścieków bytowych odprowadzonych siecią kanalizacyjną '[dam3']]]/$U$1*$T$2</f>
        <v>9.0922070236541336E-6</v>
      </c>
      <c r="U603" s="27">
        <v>222.79999999999998</v>
      </c>
      <c r="V603" s="302">
        <f>TabIPW[[#This Row],[iloczyn liczby mieszkańców i relacji przeciętnego miesięcznego wynagrodzenia brutto 
w danym powiecie do średniej krajowej2]]/$W$1*$V$2</f>
        <v>1.647792607349952E-5</v>
      </c>
      <c r="W603" s="27">
        <f>TabIPW[[#This Row],[iloczyn liczby mieszkańców i relacji przeciętnego miesięcznego wynagrodzenia brutto 
w danym powiecie do średniej krajowej]]</f>
        <v>5136.1099999999997</v>
      </c>
    </row>
    <row r="604" spans="1:23" x14ac:dyDescent="0.3">
      <c r="A604" s="2" t="s">
        <v>10</v>
      </c>
      <c r="B604" s="2" t="s">
        <v>69</v>
      </c>
      <c r="C604" s="2" t="s">
        <v>12</v>
      </c>
      <c r="D604" s="2" t="s">
        <v>23</v>
      </c>
      <c r="E604" s="2" t="s">
        <v>15</v>
      </c>
      <c r="F604" s="17" t="str">
        <f>+Tabela1[[#This Row],[WK]]&amp;Tabela1[[#This Row],[PK]]&amp;Tabela1[[#This Row],[GK]]</f>
        <v>100106</v>
      </c>
      <c r="G604" s="2" t="s">
        <v>592</v>
      </c>
      <c r="H604" s="302">
        <f>TabIPW[[#This Row],[liczba mieszkańców ]]/$I$1*$H$2</f>
        <v>1.4981504072827869E-5</v>
      </c>
      <c r="I604" s="27">
        <v>4707</v>
      </c>
      <c r="J604" s="302">
        <f>TabIPW[[#This Row],[liczba mieszkańców w wieku 20-64]]/$K$1*$J$2</f>
        <v>1.0977576290693641E-5</v>
      </c>
      <c r="K604" s="27">
        <v>2722</v>
      </c>
      <c r="L604" s="302">
        <f>TabIPW[[#This Row],[iloczyn liczby mieszkańców i relacji przeciętnego miesięcznego wynagrodzenia brutto 
w danym powiecie do średniej krajowej]]/$M$1*$L$2</f>
        <v>6.1871912273851409E-5</v>
      </c>
      <c r="M604" s="27">
        <v>5624.8649999999998</v>
      </c>
      <c r="N604" s="302">
        <f>TabIPW[[#This Row],[liczba oddziałów w szkołach podstawowych]]/$O$1*$N$2</f>
        <v>2.7877161598091832E-5</v>
      </c>
      <c r="O604" s="27">
        <v>22</v>
      </c>
      <c r="P60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3.3843891426145134E-5</v>
      </c>
      <c r="Q604" s="27">
        <v>172</v>
      </c>
      <c r="R604" s="302">
        <f>TabIPW[[#This Row],[liczba gospodarstw domowych korzystających ze środowiskowej pomocy społecznej ]]/$S$1*$R$2</f>
        <v>2.8162274855599986E-5</v>
      </c>
      <c r="S604" s="27">
        <v>103</v>
      </c>
      <c r="T604" s="302">
        <f>TabIPW[[#This Row],[ilość wody dostarczonej i ścieków bytowych odprowadzonych siecią kanalizacyjną '[dam3']]]/$U$1*$T$2</f>
        <v>9.0636408435977697E-6</v>
      </c>
      <c r="U604" s="27">
        <v>222.1</v>
      </c>
      <c r="V604" s="302">
        <f>TabIPW[[#This Row],[iloczyn liczby mieszkańców i relacji przeciętnego miesięcznego wynagrodzenia brutto 
w danym powiecie do średniej krajowej2]]/$W$1*$V$2</f>
        <v>1.8045974413206662E-5</v>
      </c>
      <c r="W604" s="27">
        <f>TabIPW[[#This Row],[iloczyn liczby mieszkańców i relacji przeciętnego miesięcznego wynagrodzenia brutto 
w danym powiecie do średniej krajowej]]</f>
        <v>5624.8649999999998</v>
      </c>
    </row>
    <row r="605" spans="1:23" x14ac:dyDescent="0.3">
      <c r="A605" s="2" t="s">
        <v>10</v>
      </c>
      <c r="B605" s="2" t="s">
        <v>69</v>
      </c>
      <c r="C605" s="2" t="s">
        <v>12</v>
      </c>
      <c r="D605" s="2" t="s">
        <v>30</v>
      </c>
      <c r="E605" s="2" t="s">
        <v>15</v>
      </c>
      <c r="F605" s="17" t="str">
        <f>+Tabela1[[#This Row],[WK]]&amp;Tabela1[[#This Row],[PK]]&amp;Tabela1[[#This Row],[GK]]</f>
        <v>100107</v>
      </c>
      <c r="G605" s="2" t="s">
        <v>593</v>
      </c>
      <c r="H605" s="302">
        <f>TabIPW[[#This Row],[liczba mieszkańców ]]/$I$1*$H$2</f>
        <v>2.5720317487257703E-5</v>
      </c>
      <c r="I605" s="27">
        <v>8081</v>
      </c>
      <c r="J605" s="302">
        <f>TabIPW[[#This Row],[liczba mieszkańców w wieku 20-64]]/$K$1*$J$2</f>
        <v>1.9616065789101346E-5</v>
      </c>
      <c r="K605" s="27">
        <v>4864</v>
      </c>
      <c r="L605" s="302">
        <f>TabIPW[[#This Row],[iloczyn liczby mieszkańców i relacji przeciętnego miesięcznego wynagrodzenia brutto 
w danym powiecie do średniej krajowej]]/$M$1*$L$2</f>
        <v>1.0622199343212095E-4</v>
      </c>
      <c r="M605" s="27">
        <v>9656.7950000000001</v>
      </c>
      <c r="N605" s="302">
        <f>TabIPW[[#This Row],[liczba oddziałów w szkołach podstawowych]]/$O$1*$N$2</f>
        <v>6.462432915921289E-5</v>
      </c>
      <c r="O605" s="27">
        <v>51</v>
      </c>
      <c r="P60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6.4539513882416302E-5</v>
      </c>
      <c r="Q605" s="27">
        <v>328</v>
      </c>
      <c r="R605" s="302">
        <f>TabIPW[[#This Row],[liczba gospodarstw domowych korzystających ze środowiskowej pomocy społecznej ]]/$S$1*$R$2</f>
        <v>4.2106702211285416E-5</v>
      </c>
      <c r="S605" s="27">
        <v>154</v>
      </c>
      <c r="T605" s="302">
        <f>TabIPW[[#This Row],[ilość wody dostarczonej i ścieków bytowych odprowadzonych siecią kanalizacyjną '[dam3']]]/$U$1*$T$2</f>
        <v>2.7709194654673058E-5</v>
      </c>
      <c r="U605" s="27">
        <v>679</v>
      </c>
      <c r="V605" s="302">
        <f>TabIPW[[#This Row],[iloczyn liczby mieszkańców i relacji przeciętnego miesięcznego wynagrodzenia brutto 
w danym powiecie do średniej krajowej2]]/$W$1*$V$2</f>
        <v>3.0981414751035281E-5</v>
      </c>
      <c r="W605" s="27">
        <f>TabIPW[[#This Row],[iloczyn liczby mieszkańców i relacji przeciętnego miesięcznego wynagrodzenia brutto 
w danym powiecie do średniej krajowej]]</f>
        <v>9656.7950000000001</v>
      </c>
    </row>
    <row r="606" spans="1:23" x14ac:dyDescent="0.3">
      <c r="A606" s="2" t="s">
        <v>10</v>
      </c>
      <c r="B606" s="2" t="s">
        <v>69</v>
      </c>
      <c r="C606" s="2" t="s">
        <v>12</v>
      </c>
      <c r="D606" s="2" t="s">
        <v>54</v>
      </c>
      <c r="E606" s="2" t="s">
        <v>19</v>
      </c>
      <c r="F606" s="17" t="str">
        <f>+Tabela1[[#This Row],[WK]]&amp;Tabela1[[#This Row],[PK]]&amp;Tabela1[[#This Row],[GK]]</f>
        <v>100108</v>
      </c>
      <c r="G606" s="2" t="s">
        <v>594</v>
      </c>
      <c r="H606" s="302">
        <f>TabIPW[[#This Row],[liczba mieszkańców ]]/$I$1*$H$2</f>
        <v>4.4839479366475255E-5</v>
      </c>
      <c r="I606" s="27">
        <v>14088</v>
      </c>
      <c r="J606" s="302">
        <f>TabIPW[[#This Row],[liczba mieszkańców w wieku 20-64]]/$K$1*$J$2</f>
        <v>3.2783511266366125E-5</v>
      </c>
      <c r="K606" s="27">
        <v>8129</v>
      </c>
      <c r="L606" s="302">
        <f>TabIPW[[#This Row],[iloczyn liczby mieszkańców i relacji przeciętnego miesięcznego wynagrodzenia brutto 
w danym powiecie do średniej krajowej]]/$M$1*$L$2</f>
        <v>1.851819630580027E-4</v>
      </c>
      <c r="M606" s="27">
        <v>16835.16</v>
      </c>
      <c r="N606" s="302">
        <f>TabIPW[[#This Row],[liczba oddziałów w szkołach podstawowych]]/$O$1*$N$2</f>
        <v>7.9830053667262975E-5</v>
      </c>
      <c r="O606" s="27">
        <v>63</v>
      </c>
      <c r="P60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9.7596338066092934E-5</v>
      </c>
      <c r="Q606" s="27">
        <v>496</v>
      </c>
      <c r="R606" s="302">
        <f>TabIPW[[#This Row],[liczba gospodarstw domowych korzystających ze środowiskowej pomocy społecznej ]]/$S$1*$R$2</f>
        <v>1.2221880447041937E-4</v>
      </c>
      <c r="S606" s="27">
        <v>447</v>
      </c>
      <c r="T606" s="302">
        <f>TabIPW[[#This Row],[ilość wody dostarczonej i ścieków bytowych odprowadzonych siecią kanalizacyjną '[dam3']]]/$U$1*$T$2</f>
        <v>2.3318164691723393E-5</v>
      </c>
      <c r="U606" s="27">
        <v>571.4</v>
      </c>
      <c r="V606" s="302">
        <f>TabIPW[[#This Row],[iloczyn liczby mieszkańców i relacji przeciętnego miesięcznego wynagrodzenia brutto 
w danym powiecie do średniej krajowej2]]/$W$1*$V$2</f>
        <v>5.4011405891917463E-5</v>
      </c>
      <c r="W606" s="27">
        <f>TabIPW[[#This Row],[iloczyn liczby mieszkańców i relacji przeciętnego miesięcznego wynagrodzenia brutto 
w danym powiecie do średniej krajowej]]</f>
        <v>16835.16</v>
      </c>
    </row>
    <row r="607" spans="1:23" x14ac:dyDescent="0.3">
      <c r="A607" s="2" t="s">
        <v>10</v>
      </c>
      <c r="B607" s="2" t="s">
        <v>69</v>
      </c>
      <c r="C607" s="2" t="s">
        <v>11</v>
      </c>
      <c r="D607" s="2" t="s">
        <v>12</v>
      </c>
      <c r="E607" s="2" t="s">
        <v>13</v>
      </c>
      <c r="F607" s="17" t="str">
        <f>+Tabela1[[#This Row],[WK]]&amp;Tabela1[[#This Row],[PK]]&amp;Tabela1[[#This Row],[GK]]</f>
        <v>100201</v>
      </c>
      <c r="G607" s="2" t="s">
        <v>595</v>
      </c>
      <c r="H607" s="302">
        <f>TabIPW[[#This Row],[liczba mieszkańców ]]/$I$1*$H$2</f>
        <v>1.2722661191908827E-4</v>
      </c>
      <c r="I607" s="27">
        <v>39973</v>
      </c>
      <c r="J607" s="302">
        <f>TabIPW[[#This Row],[liczba mieszkańców w wieku 20-64]]/$K$1*$J$2</f>
        <v>8.987336063119316E-5</v>
      </c>
      <c r="K607" s="27">
        <v>22285</v>
      </c>
      <c r="L607" s="302">
        <f>TabIPW[[#This Row],[iloczyn liczby mieszkańców i relacji przeciętnego miesięcznego wynagrodzenia brutto 
w danym powiecie do średniej krajowej]]/$M$1*$L$2</f>
        <v>3.8516985058426333E-4</v>
      </c>
      <c r="M607" s="27">
        <v>35016.347999999998</v>
      </c>
      <c r="N607" s="302">
        <f>TabIPW[[#This Row],[liczba oddziałów w szkołach podstawowych]]/$O$1*$N$2</f>
        <v>2.4075730471079311E-4</v>
      </c>
      <c r="O607" s="27">
        <v>190</v>
      </c>
      <c r="P60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2.97904951274324E-4</v>
      </c>
      <c r="Q607" s="27">
        <v>1514</v>
      </c>
      <c r="R607" s="302">
        <f>TabIPW[[#This Row],[liczba gospodarstw domowych korzystających ze środowiskowej pomocy społecznej ]]/$S$1*$R$2</f>
        <v>2.351413240370484E-4</v>
      </c>
      <c r="S607" s="27">
        <v>860</v>
      </c>
      <c r="T607" s="302">
        <f>TabIPW[[#This Row],[ilość wody dostarczonej i ścieków bytowych odprowadzonych siecią kanalizacyjną '[dam3']]]/$U$1*$T$2</f>
        <v>2.0237914305074319E-4</v>
      </c>
      <c r="U607" s="27">
        <v>4959.2</v>
      </c>
      <c r="V607" s="302">
        <f>TabIPW[[#This Row],[iloczyn liczby mieszkańców i relacji przeciętnego miesięcznego wynagrodzenia brutto 
w danym powiecie do średniej krajowej2]]/$W$1*$V$2</f>
        <v>1.1234120642041014E-4</v>
      </c>
      <c r="W607" s="27">
        <f>TabIPW[[#This Row],[iloczyn liczby mieszkańców i relacji przeciętnego miesięcznego wynagrodzenia brutto 
w danym powiecie do średniej krajowej]]</f>
        <v>35016.347999999998</v>
      </c>
    </row>
    <row r="608" spans="1:23" x14ac:dyDescent="0.3">
      <c r="A608" s="2" t="s">
        <v>10</v>
      </c>
      <c r="B608" s="2" t="s">
        <v>69</v>
      </c>
      <c r="C608" s="2" t="s">
        <v>11</v>
      </c>
      <c r="D608" s="2" t="s">
        <v>11</v>
      </c>
      <c r="E608" s="2" t="s">
        <v>15</v>
      </c>
      <c r="F608" s="17" t="str">
        <f>+Tabela1[[#This Row],[WK]]&amp;Tabela1[[#This Row],[PK]]&amp;Tabela1[[#This Row],[GK]]</f>
        <v>100202</v>
      </c>
      <c r="G608" s="2" t="s">
        <v>596</v>
      </c>
      <c r="H608" s="302">
        <f>TabIPW[[#This Row],[liczba mieszkańców ]]/$I$1*$H$2</f>
        <v>1.5624432439666881E-5</v>
      </c>
      <c r="I608" s="27">
        <v>4909</v>
      </c>
      <c r="J608" s="302">
        <f>TabIPW[[#This Row],[liczba mieszkańców w wieku 20-64]]/$K$1*$J$2</f>
        <v>1.1772059218418345E-5</v>
      </c>
      <c r="K608" s="27">
        <v>2919</v>
      </c>
      <c r="L608" s="302">
        <f>TabIPW[[#This Row],[iloczyn liczby mieszkańców i relacji przeciętnego miesięcznego wynagrodzenia brutto 
w danym powiecie do średniej krajowej]]/$M$1*$L$2</f>
        <v>4.7301898694572549E-5</v>
      </c>
      <c r="M608" s="27">
        <v>4300.2839999999997</v>
      </c>
      <c r="N608" s="302">
        <f>TabIPW[[#This Row],[liczba oddziałów w szkołach podstawowych]]/$O$1*$N$2</f>
        <v>4.561717352415027E-5</v>
      </c>
      <c r="O608" s="27">
        <v>36</v>
      </c>
      <c r="P60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3.1482689698739656E-5</v>
      </c>
      <c r="Q608" s="27">
        <v>160</v>
      </c>
      <c r="R608" s="302">
        <f>TabIPW[[#This Row],[liczba gospodarstw domowych korzystających ze środowiskowej pomocy społecznej ]]/$S$1*$R$2</f>
        <v>1.9686250384497079E-5</v>
      </c>
      <c r="S608" s="27">
        <v>72</v>
      </c>
      <c r="T608" s="302">
        <f>TabIPW[[#This Row],[ilość wody dostarczonej i ścieków bytowych odprowadzonych siecią kanalizacyjną '[dam3']]]/$U$1*$T$2</f>
        <v>1.1536655859905852E-5</v>
      </c>
      <c r="U608" s="27">
        <v>282.7</v>
      </c>
      <c r="V608" s="302">
        <f>TabIPW[[#This Row],[iloczyn liczby mieszkańców i relacji przeciętnego miesięcznego wynagrodzenia brutto 
w danym powiecie do średniej krajowej2]]/$W$1*$V$2</f>
        <v>1.379638711925033E-5</v>
      </c>
      <c r="W608" s="27">
        <f>TabIPW[[#This Row],[iloczyn liczby mieszkańców i relacji przeciętnego miesięcznego wynagrodzenia brutto 
w danym powiecie do średniej krajowej]]</f>
        <v>4300.2839999999997</v>
      </c>
    </row>
    <row r="609" spans="1:23" x14ac:dyDescent="0.3">
      <c r="A609" s="2" t="s">
        <v>10</v>
      </c>
      <c r="B609" s="2" t="s">
        <v>69</v>
      </c>
      <c r="C609" s="2" t="s">
        <v>11</v>
      </c>
      <c r="D609" s="2" t="s">
        <v>16</v>
      </c>
      <c r="E609" s="2" t="s">
        <v>15</v>
      </c>
      <c r="F609" s="17" t="str">
        <f>+Tabela1[[#This Row],[WK]]&amp;Tabela1[[#This Row],[PK]]&amp;Tabela1[[#This Row],[GK]]</f>
        <v>100203</v>
      </c>
      <c r="G609" s="2" t="s">
        <v>597</v>
      </c>
      <c r="H609" s="302">
        <f>TabIPW[[#This Row],[liczba mieszkańców ]]/$I$1*$H$2</f>
        <v>5.4776223729204937E-6</v>
      </c>
      <c r="I609" s="27">
        <v>1721</v>
      </c>
      <c r="J609" s="302">
        <f>TabIPW[[#This Row],[liczba mieszkańców w wieku 20-64]]/$K$1*$J$2</f>
        <v>4.1055006112880697E-6</v>
      </c>
      <c r="K609" s="27">
        <v>1018</v>
      </c>
      <c r="L609" s="302">
        <f>TabIPW[[#This Row],[iloczyn liczby mieszkańców i relacji przeciętnego miesięcznego wynagrodzenia brutto 
w danym powiecie do średniej krajowej]]/$M$1*$L$2</f>
        <v>1.6583126431729344E-5</v>
      </c>
      <c r="M609" s="27">
        <v>1507.5959999999998</v>
      </c>
      <c r="N609" s="302">
        <f>TabIPW[[#This Row],[liczba oddziałów w szkołach podstawowych]]/$O$1*$N$2</f>
        <v>1.0137149672033393E-5</v>
      </c>
      <c r="O609" s="27">
        <v>8</v>
      </c>
      <c r="P60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9.8383405308561425E-6</v>
      </c>
      <c r="Q609" s="27">
        <v>50</v>
      </c>
      <c r="R609" s="302">
        <f>TabIPW[[#This Row],[liczba gospodarstw domowych korzystających ze środowiskowej pomocy społecznej ]]/$S$1*$R$2</f>
        <v>1.5038107932601933E-5</v>
      </c>
      <c r="S609" s="27">
        <v>55</v>
      </c>
      <c r="T609" s="302">
        <f>TabIPW[[#This Row],[ilość wody dostarczonej i ścieków bytowych odprowadzonych siecią kanalizacyjną '[dam3']]]/$U$1*$T$2</f>
        <v>5.2153683017190236E-6</v>
      </c>
      <c r="U609" s="27">
        <v>127.8</v>
      </c>
      <c r="V609" s="302">
        <f>TabIPW[[#This Row],[iloczyn liczby mieszkańców i relacji przeciętnego miesięcznego wynagrodzenia brutto 
w danym powiecie do średniej krajowej2]]/$W$1*$V$2</f>
        <v>4.8367452092543934E-6</v>
      </c>
      <c r="W609" s="27">
        <f>TabIPW[[#This Row],[iloczyn liczby mieszkańców i relacji przeciętnego miesięcznego wynagrodzenia brutto 
w danym powiecie do średniej krajowej]]</f>
        <v>1507.5959999999998</v>
      </c>
    </row>
    <row r="610" spans="1:23" x14ac:dyDescent="0.3">
      <c r="A610" s="2" t="s">
        <v>10</v>
      </c>
      <c r="B610" s="2" t="s">
        <v>69</v>
      </c>
      <c r="C610" s="2" t="s">
        <v>11</v>
      </c>
      <c r="D610" s="2" t="s">
        <v>18</v>
      </c>
      <c r="E610" s="2" t="s">
        <v>19</v>
      </c>
      <c r="F610" s="17" t="str">
        <f>+Tabela1[[#This Row],[WK]]&amp;Tabela1[[#This Row],[PK]]&amp;Tabela1[[#This Row],[GK]]</f>
        <v>100204</v>
      </c>
      <c r="G610" s="2" t="s">
        <v>598</v>
      </c>
      <c r="H610" s="302">
        <f>TabIPW[[#This Row],[liczba mieszkańców ]]/$I$1*$H$2</f>
        <v>2.392521056202403E-5</v>
      </c>
      <c r="I610" s="27">
        <v>7517</v>
      </c>
      <c r="J610" s="302">
        <f>TabIPW[[#This Row],[liczba mieszkańców w wieku 20-64]]/$K$1*$J$2</f>
        <v>1.7797224162685907E-5</v>
      </c>
      <c r="K610" s="27">
        <v>4413</v>
      </c>
      <c r="L610" s="302">
        <f>TabIPW[[#This Row],[iloczyn liczby mieszkańców i relacji przeciętnego miesięcznego wynagrodzenia brutto 
w danym powiecie do średniej krajowej]]/$M$1*$L$2</f>
        <v>7.2431935727663863E-5</v>
      </c>
      <c r="M610" s="27">
        <v>6584.8919999999998</v>
      </c>
      <c r="N610" s="302">
        <f>TabIPW[[#This Row],[liczba oddziałów w szkołach podstawowych]]/$O$1*$N$2</f>
        <v>5.195289206917115E-5</v>
      </c>
      <c r="O610" s="27">
        <v>41</v>
      </c>
      <c r="P6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3.935336212342457E-5</v>
      </c>
      <c r="Q610" s="27">
        <v>200</v>
      </c>
      <c r="R610" s="302">
        <f>TabIPW[[#This Row],[liczba gospodarstw domowych korzystających ze środowiskowej pomocy społecznej ]]/$S$1*$R$2</f>
        <v>8.5853925287945581E-5</v>
      </c>
      <c r="S610" s="27">
        <v>314</v>
      </c>
      <c r="T610" s="302">
        <f>TabIPW[[#This Row],[ilość wody dostarczonej i ścieków bytowych odprowadzonych siecią kanalizacyjną '[dam3']]]/$U$1*$T$2</f>
        <v>2.1281804141991163E-5</v>
      </c>
      <c r="U610" s="27">
        <v>521.5</v>
      </c>
      <c r="V610" s="302">
        <f>TabIPW[[#This Row],[iloczyn liczby mieszkańców i relacji przeciętnego miesięcznego wynagrodzenia brutto 
w danym powiecie do średniej krajowej2]]/$W$1*$V$2</f>
        <v>2.1125981253901963E-5</v>
      </c>
      <c r="W610" s="27">
        <f>TabIPW[[#This Row],[iloczyn liczby mieszkańców i relacji przeciętnego miesięcznego wynagrodzenia brutto 
w danym powiecie do średniej krajowej]]</f>
        <v>6584.8919999999998</v>
      </c>
    </row>
    <row r="611" spans="1:23" x14ac:dyDescent="0.3">
      <c r="A611" s="2" t="s">
        <v>10</v>
      </c>
      <c r="B611" s="2" t="s">
        <v>69</v>
      </c>
      <c r="C611" s="2" t="s">
        <v>11</v>
      </c>
      <c r="D611" s="2" t="s">
        <v>21</v>
      </c>
      <c r="E611" s="2" t="s">
        <v>15</v>
      </c>
      <c r="F611" s="17" t="str">
        <f>+Tabela1[[#This Row],[WK]]&amp;Tabela1[[#This Row],[PK]]&amp;Tabela1[[#This Row],[GK]]</f>
        <v>100205</v>
      </c>
      <c r="G611" s="2" t="s">
        <v>599</v>
      </c>
      <c r="H611" s="302">
        <f>TabIPW[[#This Row],[liczba mieszkańców ]]/$I$1*$H$2</f>
        <v>1.2680329769735762E-5</v>
      </c>
      <c r="I611" s="27">
        <v>3984</v>
      </c>
      <c r="J611" s="302">
        <f>TabIPW[[#This Row],[liczba mieszkańców w wieku 20-64]]/$K$1*$J$2</f>
        <v>9.5055647748585276E-6</v>
      </c>
      <c r="K611" s="27">
        <v>2357</v>
      </c>
      <c r="L611" s="302">
        <f>TabIPW[[#This Row],[iloczyn liczby mieszkańców i relacji przeciętnego miesięcznego wynagrodzenia brutto 
w danym powiecie do średniej krajowej]]/$M$1*$L$2</f>
        <v>3.8388829578157883E-5</v>
      </c>
      <c r="M611" s="27">
        <v>3489.9839999999995</v>
      </c>
      <c r="N611" s="302">
        <f>TabIPW[[#This Row],[liczba oddziałów w szkołach podstawowych]]/$O$1*$N$2</f>
        <v>1.7740011926058437E-5</v>
      </c>
      <c r="O611" s="27">
        <v>14</v>
      </c>
      <c r="P6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1.9086380629860916E-5</v>
      </c>
      <c r="Q611" s="27">
        <v>97</v>
      </c>
      <c r="R611" s="302">
        <f>TabIPW[[#This Row],[liczba gospodarstw domowych korzystających ze środowiskowej pomocy społecznej ]]/$S$1*$R$2</f>
        <v>3.3357257595953377E-5</v>
      </c>
      <c r="S611" s="27">
        <v>122</v>
      </c>
      <c r="T611" s="302">
        <f>TabIPW[[#This Row],[ilość wody dostarczonej i ścieków bytowych odprowadzonych siecią kanalizacyjną '[dam3']]]/$U$1*$T$2</f>
        <v>1.7976289021183331E-5</v>
      </c>
      <c r="U611" s="27">
        <v>440.5</v>
      </c>
      <c r="V611" s="302">
        <f>TabIPW[[#This Row],[iloczyn liczby mieszkańców i relacji przeciętnego miesięcznego wynagrodzenia brutto 
w danym powiecie do średniej krajowej2]]/$W$1*$V$2</f>
        <v>1.1196741960296051E-5</v>
      </c>
      <c r="W611" s="27">
        <f>TabIPW[[#This Row],[iloczyn liczby mieszkańców i relacji przeciętnego miesięcznego wynagrodzenia brutto 
w danym powiecie do średniej krajowej]]</f>
        <v>3489.9839999999995</v>
      </c>
    </row>
    <row r="612" spans="1:23" x14ac:dyDescent="0.3">
      <c r="A612" s="2" t="s">
        <v>10</v>
      </c>
      <c r="B612" s="2" t="s">
        <v>69</v>
      </c>
      <c r="C612" s="2" t="s">
        <v>11</v>
      </c>
      <c r="D612" s="2" t="s">
        <v>23</v>
      </c>
      <c r="E612" s="2" t="s">
        <v>15</v>
      </c>
      <c r="F612" s="17" t="str">
        <f>+Tabela1[[#This Row],[WK]]&amp;Tabela1[[#This Row],[PK]]&amp;Tabela1[[#This Row],[GK]]</f>
        <v>100206</v>
      </c>
      <c r="G612" s="2" t="s">
        <v>595</v>
      </c>
      <c r="H612" s="302">
        <f>TabIPW[[#This Row],[liczba mieszkańców ]]/$I$1*$H$2</f>
        <v>2.8180632475210952E-5</v>
      </c>
      <c r="I612" s="27">
        <v>8854</v>
      </c>
      <c r="J612" s="302">
        <f>TabIPW[[#This Row],[liczba mieszkańców w wieku 20-64]]/$K$1*$J$2</f>
        <v>2.189062604918629E-5</v>
      </c>
      <c r="K612" s="27">
        <v>5428</v>
      </c>
      <c r="L612" s="302">
        <f>TabIPW[[#This Row],[iloczyn liczby mieszkańców i relacji przeciętnego miesięcznego wynagrodzenia brutto 
w danym powiecie do średniej krajowej]]/$M$1*$L$2</f>
        <v>8.5314934007281609E-5</v>
      </c>
      <c r="M612" s="27">
        <v>7756.1039999999994</v>
      </c>
      <c r="N612" s="302">
        <f>TabIPW[[#This Row],[liczba oddziałów w szkołach podstawowych]]/$O$1*$N$2</f>
        <v>5.195289206917115E-5</v>
      </c>
      <c r="O612" s="27">
        <v>41</v>
      </c>
      <c r="P6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5.5488240594028642E-5</v>
      </c>
      <c r="Q612" s="27">
        <v>282</v>
      </c>
      <c r="R612" s="302">
        <f>TabIPW[[#This Row],[liczba gospodarstw domowych korzystających ze środowiskowej pomocy społecznej ]]/$S$1*$R$2</f>
        <v>4.1833282067056287E-5</v>
      </c>
      <c r="S612" s="27">
        <v>153</v>
      </c>
      <c r="T612" s="302">
        <f>TabIPW[[#This Row],[ilość wody dostarczonej i ścieków bytowych odprowadzonych siecią kanalizacyjną '[dam3']]]/$U$1*$T$2</f>
        <v>1.8882245017256589E-5</v>
      </c>
      <c r="U612" s="27">
        <v>462.7</v>
      </c>
      <c r="V612" s="302">
        <f>TabIPW[[#This Row],[iloczyn liczby mieszkańców i relacji przeciętnego miesięcznego wynagrodzenia brutto 
w danym powiecie do średniej krajowej2]]/$W$1*$V$2</f>
        <v>2.488352241879047E-5</v>
      </c>
      <c r="W612" s="27">
        <f>TabIPW[[#This Row],[iloczyn liczby mieszkańców i relacji przeciętnego miesięcznego wynagrodzenia brutto 
w danym powiecie do średniej krajowej]]</f>
        <v>7756.1039999999994</v>
      </c>
    </row>
    <row r="613" spans="1:23" x14ac:dyDescent="0.3">
      <c r="A613" s="2" t="s">
        <v>10</v>
      </c>
      <c r="B613" s="2" t="s">
        <v>69</v>
      </c>
      <c r="C613" s="2" t="s">
        <v>11</v>
      </c>
      <c r="D613" s="2" t="s">
        <v>30</v>
      </c>
      <c r="E613" s="2" t="s">
        <v>15</v>
      </c>
      <c r="F613" s="17" t="str">
        <f>+Tabela1[[#This Row],[WK]]&amp;Tabela1[[#This Row],[PK]]&amp;Tabela1[[#This Row],[GK]]</f>
        <v>100207</v>
      </c>
      <c r="G613" s="2" t="s">
        <v>600</v>
      </c>
      <c r="H613" s="302">
        <f>TabIPW[[#This Row],[liczba mieszkańców ]]/$I$1*$H$2</f>
        <v>6.6902743915623927E-6</v>
      </c>
      <c r="I613" s="27">
        <v>2102</v>
      </c>
      <c r="J613" s="302">
        <f>TabIPW[[#This Row],[liczba mieszkańców w wieku 20-64]]/$K$1*$J$2</f>
        <v>5.3436034478945899E-6</v>
      </c>
      <c r="K613" s="27">
        <v>1325</v>
      </c>
      <c r="L613" s="302">
        <f>TabIPW[[#This Row],[iloczyn liczby mieszkańców i relacji przeciętnego miesięcznego wynagrodzenia brutto 
w danym powiecie do średniej krajowej]]/$M$1*$L$2</f>
        <v>2.0254347332652578E-5</v>
      </c>
      <c r="M613" s="27">
        <v>1841.3519999999999</v>
      </c>
      <c r="N613" s="302">
        <f>TabIPW[[#This Row],[liczba oddziałów w szkołach podstawowych]]/$O$1*$N$2</f>
        <v>1.0137149672033393E-5</v>
      </c>
      <c r="O613" s="27">
        <v>8</v>
      </c>
      <c r="P6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1.4757510796284213E-5</v>
      </c>
      <c r="Q613" s="27">
        <v>75</v>
      </c>
      <c r="R613" s="302">
        <f>TabIPW[[#This Row],[liczba gospodarstw domowych korzystających ze środowiskowej pomocy społecznej ]]/$S$1*$R$2</f>
        <v>2.0506510817184457E-5</v>
      </c>
      <c r="S613" s="27">
        <v>75</v>
      </c>
      <c r="T613" s="302">
        <f>TabIPW[[#This Row],[ilość wody dostarczonej i ścieków bytowych odprowadzonych siecią kanalizacyjną '[dam3']]]/$U$1*$T$2</f>
        <v>3.9870225592953726E-6</v>
      </c>
      <c r="U613" s="27">
        <v>97.7</v>
      </c>
      <c r="V613" s="302">
        <f>TabIPW[[#This Row],[iloczyn liczby mieszkańców i relacji przeciętnego miesięcznego wynagrodzenia brutto 
w danym powiecie do średniej krajowej2]]/$W$1*$V$2</f>
        <v>5.9075179720236688E-6</v>
      </c>
      <c r="W613" s="27">
        <f>TabIPW[[#This Row],[iloczyn liczby mieszkańców i relacji przeciętnego miesięcznego wynagrodzenia brutto 
w danym powiecie do średniej krajowej]]</f>
        <v>1841.3519999999999</v>
      </c>
    </row>
    <row r="614" spans="1:23" x14ac:dyDescent="0.3">
      <c r="A614" s="2" t="s">
        <v>10</v>
      </c>
      <c r="B614" s="2" t="s">
        <v>69</v>
      </c>
      <c r="C614" s="2" t="s">
        <v>11</v>
      </c>
      <c r="D614" s="2" t="s">
        <v>54</v>
      </c>
      <c r="E614" s="2" t="s">
        <v>15</v>
      </c>
      <c r="F614" s="17" t="str">
        <f>+Tabela1[[#This Row],[WK]]&amp;Tabela1[[#This Row],[PK]]&amp;Tabela1[[#This Row],[GK]]</f>
        <v>100208</v>
      </c>
      <c r="G614" s="2" t="s">
        <v>601</v>
      </c>
      <c r="H614" s="302">
        <f>TabIPW[[#This Row],[liczba mieszkańców ]]/$I$1*$H$2</f>
        <v>1.0003583450371361E-5</v>
      </c>
      <c r="I614" s="27">
        <v>3143</v>
      </c>
      <c r="J614" s="302">
        <f>TabIPW[[#This Row],[liczba mieszkańców w wieku 20-64]]/$K$1*$J$2</f>
        <v>7.6584927906051516E-6</v>
      </c>
      <c r="K614" s="27">
        <v>1899</v>
      </c>
      <c r="L614" s="302">
        <f>TabIPW[[#This Row],[iloczyn liczby mieszkańców i relacji przeciętnego miesięcznego wynagrodzenia brutto 
w danym powiecie do średniej krajowej]]/$M$1*$L$2</f>
        <v>3.0285163495017626E-5</v>
      </c>
      <c r="M614" s="27">
        <v>2753.268</v>
      </c>
      <c r="N614" s="302">
        <f>TabIPW[[#This Row],[liczba oddziałów w szkołach podstawowych]]/$O$1*$N$2</f>
        <v>2.1541443053070962E-5</v>
      </c>
      <c r="O614" s="27">
        <v>17</v>
      </c>
      <c r="P6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1.7315479334306811E-5</v>
      </c>
      <c r="Q614" s="27">
        <v>88</v>
      </c>
      <c r="R614" s="302">
        <f>TabIPW[[#This Row],[liczba gospodarstw domowych korzystających ze środowiskowej pomocy społecznej ]]/$S$1*$R$2</f>
        <v>4.1833282067056287E-5</v>
      </c>
      <c r="S614" s="27">
        <v>153</v>
      </c>
      <c r="T614" s="302">
        <f>TabIPW[[#This Row],[ilość wody dostarczonej i ścieków bytowych odprowadzonych siecią kanalizacyjną '[dam3']]]/$U$1*$T$2</f>
        <v>9.2595232211271255E-6</v>
      </c>
      <c r="U614" s="27">
        <v>226.9</v>
      </c>
      <c r="V614" s="302">
        <f>TabIPW[[#This Row],[iloczyn liczby mieszkańców i relacji przeciętnego miesięcznego wynagrodzenia brutto 
w danym powiecie do średniej krajowej2]]/$W$1*$V$2</f>
        <v>8.8331726860468094E-6</v>
      </c>
      <c r="W614" s="27">
        <f>TabIPW[[#This Row],[iloczyn liczby mieszkańców i relacji przeciętnego miesięcznego wynagrodzenia brutto 
w danym powiecie do średniej krajowej]]</f>
        <v>2753.268</v>
      </c>
    </row>
    <row r="615" spans="1:23" x14ac:dyDescent="0.3">
      <c r="A615" s="2" t="s">
        <v>10</v>
      </c>
      <c r="B615" s="2" t="s">
        <v>69</v>
      </c>
      <c r="C615" s="2" t="s">
        <v>11</v>
      </c>
      <c r="D615" s="2" t="s">
        <v>56</v>
      </c>
      <c r="E615" s="2" t="s">
        <v>15</v>
      </c>
      <c r="F615" s="17" t="str">
        <f>+Tabela1[[#This Row],[WK]]&amp;Tabela1[[#This Row],[PK]]&amp;Tabela1[[#This Row],[GK]]</f>
        <v>100209</v>
      </c>
      <c r="G615" s="2" t="s">
        <v>602</v>
      </c>
      <c r="H615" s="302">
        <f>TabIPW[[#This Row],[liczba mieszkańców ]]/$I$1*$H$2</f>
        <v>7.47324656107921E-6</v>
      </c>
      <c r="I615" s="27">
        <v>2348</v>
      </c>
      <c r="J615" s="302">
        <f>TabIPW[[#This Row],[liczba mieszkańców w wieku 20-64]]/$K$1*$J$2</f>
        <v>5.5855779436483068E-6</v>
      </c>
      <c r="K615" s="27">
        <v>1385</v>
      </c>
      <c r="L615" s="302">
        <f>TabIPW[[#This Row],[iloczyn liczby mieszkańców i relacji przeciętnego miesięcznego wynagrodzenia brutto 
w danym powiecie do średniej krajowej]]/$M$1*$L$2</f>
        <v>2.2624741930099076E-5</v>
      </c>
      <c r="M615" s="27">
        <v>2056.848</v>
      </c>
      <c r="N615" s="302">
        <f>TabIPW[[#This Row],[liczba oddziałów w szkołach podstawowych]]/$O$1*$N$2</f>
        <v>2.0274299344066786E-5</v>
      </c>
      <c r="O615" s="27">
        <v>16</v>
      </c>
      <c r="P6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9.2480400990047748E-6</v>
      </c>
      <c r="Q615" s="27">
        <v>47</v>
      </c>
      <c r="R615" s="302">
        <f>TabIPW[[#This Row],[liczba gospodarstw domowych korzystających ze środowiskowej pomocy społecznej ]]/$S$1*$R$2</f>
        <v>1.3397587067227177E-5</v>
      </c>
      <c r="S615" s="27">
        <v>49</v>
      </c>
      <c r="T615" s="302">
        <f>TabIPW[[#This Row],[ilość wody dostarczonej i ścieków bytowych odprowadzonych siecią kanalizacyjną '[dam3']]]/$U$1*$T$2</f>
        <v>3.3544857151901701E-6</v>
      </c>
      <c r="U615" s="27">
        <v>82.2</v>
      </c>
      <c r="V615" s="302">
        <f>TabIPW[[#This Row],[iloczyn liczby mieszkańców i relacji przeciętnego miesięcznego wynagrodzenia brutto 
w danym powiecie do średniej krajowej2]]/$W$1*$V$2</f>
        <v>6.5988830629455643E-6</v>
      </c>
      <c r="W615" s="27">
        <f>TabIPW[[#This Row],[iloczyn liczby mieszkańców i relacji przeciętnego miesięcznego wynagrodzenia brutto 
w danym powiecie do średniej krajowej]]</f>
        <v>2056.848</v>
      </c>
    </row>
    <row r="616" spans="1:23" x14ac:dyDescent="0.3">
      <c r="A616" s="2" t="s">
        <v>10</v>
      </c>
      <c r="B616" s="2" t="s">
        <v>69</v>
      </c>
      <c r="C616" s="2" t="s">
        <v>11</v>
      </c>
      <c r="D616" s="2" t="s">
        <v>69</v>
      </c>
      <c r="E616" s="2" t="s">
        <v>15</v>
      </c>
      <c r="F616" s="17" t="str">
        <f>+Tabela1[[#This Row],[WK]]&amp;Tabela1[[#This Row],[PK]]&amp;Tabela1[[#This Row],[GK]]</f>
        <v>100210</v>
      </c>
      <c r="G616" s="2" t="s">
        <v>603</v>
      </c>
      <c r="H616" s="302">
        <f>TabIPW[[#This Row],[liczba mieszkańców ]]/$I$1*$H$2</f>
        <v>1.1569527789404995E-5</v>
      </c>
      <c r="I616" s="27">
        <v>3635</v>
      </c>
      <c r="J616" s="302">
        <f>TabIPW[[#This Row],[liczba mieszkańców w wieku 20-64]]/$K$1*$J$2</f>
        <v>8.775608379334813E-6</v>
      </c>
      <c r="K616" s="27">
        <v>2176</v>
      </c>
      <c r="L616" s="302">
        <f>TabIPW[[#This Row],[iloczyn liczby mieszkańców i relacji przeciętnego miesięcznego wynagrodzenia brutto 
w danym powiecie do średniej krajowej]]/$M$1*$L$2</f>
        <v>3.5025952689910621E-5</v>
      </c>
      <c r="M616" s="27">
        <v>3184.26</v>
      </c>
      <c r="N616" s="302">
        <f>TabIPW[[#This Row],[liczba oddziałów w szkołach podstawowych]]/$O$1*$N$2</f>
        <v>2.0274299344066786E-5</v>
      </c>
      <c r="O616" s="27">
        <v>16</v>
      </c>
      <c r="P6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2.4989384948374606E-5</v>
      </c>
      <c r="Q616" s="27">
        <v>127</v>
      </c>
      <c r="R616" s="302">
        <f>TabIPW[[#This Row],[liczba gospodarstw domowych korzystających ze środowiskowej pomocy społecznej ]]/$S$1*$R$2</f>
        <v>1.2850746778768925E-5</v>
      </c>
      <c r="S616" s="27">
        <v>47</v>
      </c>
      <c r="T616" s="302">
        <f>TabIPW[[#This Row],[ilość wody dostarczonej i ścieków bytowych odprowadzonych siecią kanalizacyjną '[dam3']]]/$U$1*$T$2</f>
        <v>9.0677217264629643E-6</v>
      </c>
      <c r="U616" s="27">
        <v>222.2</v>
      </c>
      <c r="V616" s="302">
        <f>TabIPW[[#This Row],[iloczyn liczby mieszkańców i relacji przeciętnego miesięcznego wynagrodzenia brutto 
w danym powiecie do średniej krajowej2]]/$W$1*$V$2</f>
        <v>1.0215902867890599E-5</v>
      </c>
      <c r="W616" s="27">
        <f>TabIPW[[#This Row],[iloczyn liczby mieszkańców i relacji przeciętnego miesięcznego wynagrodzenia brutto 
w danym powiecie do średniej krajowej]]</f>
        <v>3184.26</v>
      </c>
    </row>
    <row r="617" spans="1:23" x14ac:dyDescent="0.3">
      <c r="A617" s="2" t="s">
        <v>10</v>
      </c>
      <c r="B617" s="2" t="s">
        <v>69</v>
      </c>
      <c r="C617" s="2" t="s">
        <v>11</v>
      </c>
      <c r="D617" s="2" t="s">
        <v>71</v>
      </c>
      <c r="E617" s="2" t="s">
        <v>19</v>
      </c>
      <c r="F617" s="17" t="str">
        <f>+Tabela1[[#This Row],[WK]]&amp;Tabela1[[#This Row],[PK]]&amp;Tabela1[[#This Row],[GK]]</f>
        <v>100211</v>
      </c>
      <c r="G617" s="2" t="s">
        <v>604</v>
      </c>
      <c r="H617" s="302">
        <f>TabIPW[[#This Row],[liczba mieszkańców ]]/$I$1*$H$2</f>
        <v>3.3620061083764776E-5</v>
      </c>
      <c r="I617" s="27">
        <v>10563</v>
      </c>
      <c r="J617" s="302">
        <f>TabIPW[[#This Row],[liczba mieszkańców w wieku 20-64]]/$K$1*$J$2</f>
        <v>2.4314403914986024E-5</v>
      </c>
      <c r="K617" s="27">
        <v>6029</v>
      </c>
      <c r="L617" s="302">
        <f>TabIPW[[#This Row],[iloczyn liczby mieszkańców i relacji przeciętnego miesięcznego wynagrodzenia brutto 
w danym powiecie do średniej krajowej]]/$M$1*$L$2</f>
        <v>1.0178243143425747E-4</v>
      </c>
      <c r="M617" s="27">
        <v>9253.1880000000001</v>
      </c>
      <c r="N617" s="302">
        <f>TabIPW[[#This Row],[liczba oddziałów w szkołach podstawowych]]/$O$1*$N$2</f>
        <v>6.5891472868217059E-5</v>
      </c>
      <c r="O617" s="27">
        <v>52</v>
      </c>
      <c r="P6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6.4539513882416302E-5</v>
      </c>
      <c r="Q617" s="27">
        <v>328</v>
      </c>
      <c r="R617" s="302">
        <f>TabIPW[[#This Row],[liczba gospodarstw domowych korzystających ze środowiskowej pomocy społecznej ]]/$S$1*$R$2</f>
        <v>1.0554017567244267E-4</v>
      </c>
      <c r="S617" s="27">
        <v>386</v>
      </c>
      <c r="T617" s="302">
        <f>TabIPW[[#This Row],[ilość wody dostarczonej i ścieków bytowych odprowadzonych siecią kanalizacyjną '[dam3']]]/$U$1*$T$2</f>
        <v>2.514231933246549E-5</v>
      </c>
      <c r="U617" s="27">
        <v>616.09999999999991</v>
      </c>
      <c r="V617" s="302">
        <f>TabIPW[[#This Row],[iloczyn liczby mieszkańców i relacji przeciętnego miesięcznego wynagrodzenia brutto 
w danym powiecie do średniej krajowej2]]/$W$1*$V$2</f>
        <v>2.9686542501658434E-5</v>
      </c>
      <c r="W617" s="27">
        <f>TabIPW[[#This Row],[iloczyn liczby mieszkańców i relacji przeciętnego miesięcznego wynagrodzenia brutto 
w danym powiecie do średniej krajowej]]</f>
        <v>9253.1880000000001</v>
      </c>
    </row>
    <row r="618" spans="1:23" x14ac:dyDescent="0.3">
      <c r="A618" s="2" t="s">
        <v>10</v>
      </c>
      <c r="B618" s="2" t="s">
        <v>69</v>
      </c>
      <c r="C618" s="2" t="s">
        <v>16</v>
      </c>
      <c r="D618" s="2" t="s">
        <v>12</v>
      </c>
      <c r="E618" s="2" t="s">
        <v>15</v>
      </c>
      <c r="F618" s="17" t="str">
        <f>+Tabela1[[#This Row],[WK]]&amp;Tabela1[[#This Row],[PK]]&amp;Tabela1[[#This Row],[GK]]</f>
        <v>100301</v>
      </c>
      <c r="G618" s="2" t="s">
        <v>605</v>
      </c>
      <c r="H618" s="302">
        <f>TabIPW[[#This Row],[liczba mieszkańców ]]/$I$1*$H$2</f>
        <v>1.5853595025866926E-5</v>
      </c>
      <c r="I618" s="27">
        <v>4981</v>
      </c>
      <c r="J618" s="302">
        <f>TabIPW[[#This Row],[liczba mieszkańców w wieku 20-64]]/$K$1*$J$2</f>
        <v>1.2118889328998673E-5</v>
      </c>
      <c r="K618" s="27">
        <v>3005</v>
      </c>
      <c r="L618" s="302">
        <f>TabIPW[[#This Row],[iloczyn liczby mieszkańców i relacji przeciętnego miesięcznego wynagrodzenia brutto 
w danym powiecie do średniej krajowej]]/$M$1*$L$2</f>
        <v>4.3996033329502356E-5</v>
      </c>
      <c r="M618" s="27">
        <v>3999.7429999999999</v>
      </c>
      <c r="N618" s="302">
        <f>TabIPW[[#This Row],[liczba oddziałów w szkołach podstawowych]]/$O$1*$N$2</f>
        <v>2.9144305307096008E-5</v>
      </c>
      <c r="O618" s="27">
        <v>23</v>
      </c>
      <c r="P61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3.3843891426145134E-5</v>
      </c>
      <c r="Q618" s="27">
        <v>172</v>
      </c>
      <c r="R618" s="302">
        <f>TabIPW[[#This Row],[liczba gospodarstw domowych korzystających ze środowiskowej pomocy społecznej ]]/$S$1*$R$2</f>
        <v>1.6952048942205814E-5</v>
      </c>
      <c r="S618" s="27">
        <v>62</v>
      </c>
      <c r="T618" s="302">
        <f>TabIPW[[#This Row],[ilość wody dostarczonej i ścieków bytowych odprowadzonych siecią kanalizacyjną '[dam3']]]/$U$1*$T$2</f>
        <v>1.079393517844039E-5</v>
      </c>
      <c r="U618" s="27">
        <v>264.5</v>
      </c>
      <c r="V618" s="302">
        <f>TabIPW[[#This Row],[iloczyn liczby mieszkańców i relacji przeciętnego miesięcznego wynagrodzenia brutto 
w danym powiecie do średniej krajowej2]]/$W$1*$V$2</f>
        <v>1.2832176387771522E-5</v>
      </c>
      <c r="W618" s="27">
        <f>TabIPW[[#This Row],[iloczyn liczby mieszkańców i relacji przeciętnego miesięcznego wynagrodzenia brutto 
w danym powiecie do średniej krajowej]]</f>
        <v>3999.7429999999999</v>
      </c>
    </row>
    <row r="619" spans="1:23" x14ac:dyDescent="0.3">
      <c r="A619" s="2" t="s">
        <v>10</v>
      </c>
      <c r="B619" s="2" t="s">
        <v>69</v>
      </c>
      <c r="C619" s="2" t="s">
        <v>16</v>
      </c>
      <c r="D619" s="2" t="s">
        <v>11</v>
      </c>
      <c r="E619" s="2" t="s">
        <v>19</v>
      </c>
      <c r="F619" s="17" t="str">
        <f>+Tabela1[[#This Row],[WK]]&amp;Tabela1[[#This Row],[PK]]&amp;Tabela1[[#This Row],[GK]]</f>
        <v>100302</v>
      </c>
      <c r="G619" s="2" t="s">
        <v>606</v>
      </c>
      <c r="H619" s="302">
        <f>TabIPW[[#This Row],[liczba mieszkańców ]]/$I$1*$H$2</f>
        <v>8.4672392787219002E-5</v>
      </c>
      <c r="I619" s="27">
        <v>26603</v>
      </c>
      <c r="J619" s="302">
        <f>TabIPW[[#This Row],[liczba mieszkańców w wieku 20-64]]/$K$1*$J$2</f>
        <v>6.2046293619515673E-5</v>
      </c>
      <c r="K619" s="27">
        <v>15385</v>
      </c>
      <c r="L619" s="302">
        <f>TabIPW[[#This Row],[iloczyn liczby mieszkańców i relacji przeciętnego miesięcznego wynagrodzenia brutto 
w danym powiecie do średniej krajowej]]/$M$1*$L$2</f>
        <v>2.3497821213907876E-4</v>
      </c>
      <c r="M619" s="27">
        <v>21362.208999999999</v>
      </c>
      <c r="N619" s="302">
        <f>TabIPW[[#This Row],[liczba oddziałów w szkołach podstawowych]]/$O$1*$N$2</f>
        <v>1.7359868813357187E-4</v>
      </c>
      <c r="O619" s="27">
        <v>137</v>
      </c>
      <c r="P61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1.8948643862428931E-4</v>
      </c>
      <c r="Q619" s="27">
        <v>963</v>
      </c>
      <c r="R619" s="302">
        <f>TabIPW[[#This Row],[liczba gospodarstw domowych korzystających ze środowiskowej pomocy społecznej ]]/$S$1*$R$2</f>
        <v>1.0225913394169316E-4</v>
      </c>
      <c r="S619" s="27">
        <v>374</v>
      </c>
      <c r="T619" s="302">
        <f>TabIPW[[#This Row],[ilość wody dostarczonej i ścieków bytowych odprowadzonych siecią kanalizacyjną '[dam3']]]/$U$1*$T$2</f>
        <v>6.3535265328218686E-5</v>
      </c>
      <c r="U619" s="27">
        <v>1556.9</v>
      </c>
      <c r="V619" s="302">
        <f>TabIPW[[#This Row],[iloczyn liczby mieszkańców i relacji przeciętnego miesięcznego wynagrodzenia brutto 
w danym powiecie do średniej krajowej2]]/$W$1*$V$2</f>
        <v>6.8535311873897984E-5</v>
      </c>
      <c r="W619" s="27">
        <f>TabIPW[[#This Row],[iloczyn liczby mieszkańców i relacji przeciętnego miesięcznego wynagrodzenia brutto 
w danym powiecie do średniej krajowej]]</f>
        <v>21362.208999999999</v>
      </c>
    </row>
    <row r="620" spans="1:23" x14ac:dyDescent="0.3">
      <c r="A620" s="2" t="s">
        <v>10</v>
      </c>
      <c r="B620" s="2" t="s">
        <v>69</v>
      </c>
      <c r="C620" s="2" t="s">
        <v>16</v>
      </c>
      <c r="D620" s="2" t="s">
        <v>16</v>
      </c>
      <c r="E620" s="2" t="s">
        <v>15</v>
      </c>
      <c r="F620" s="17" t="str">
        <f>+Tabela1[[#This Row],[WK]]&amp;Tabela1[[#This Row],[PK]]&amp;Tabela1[[#This Row],[GK]]</f>
        <v>100303</v>
      </c>
      <c r="G620" s="2" t="s">
        <v>607</v>
      </c>
      <c r="H620" s="302">
        <f>TabIPW[[#This Row],[liczba mieszkańców ]]/$I$1*$H$2</f>
        <v>1.954247610094819E-5</v>
      </c>
      <c r="I620" s="27">
        <v>6140</v>
      </c>
      <c r="J620" s="302">
        <f>TabIPW[[#This Row],[liczba mieszkańców w wieku 20-64]]/$K$1*$J$2</f>
        <v>1.4530568470010722E-5</v>
      </c>
      <c r="K620" s="27">
        <v>3603</v>
      </c>
      <c r="L620" s="302">
        <f>TabIPW[[#This Row],[iloczyn liczby mieszkańców i relacji przeciętnego miesięcznego wynagrodzenia brutto 
w danym powiecie do średniej krajowej]]/$M$1*$L$2</f>
        <v>5.4233215146184397E-5</v>
      </c>
      <c r="M620" s="27">
        <v>4930.42</v>
      </c>
      <c r="N620" s="302">
        <f>TabIPW[[#This Row],[liczba oddziałów w szkołach podstawowych]]/$O$1*$N$2</f>
        <v>3.0411449016100181E-5</v>
      </c>
      <c r="O620" s="27">
        <v>24</v>
      </c>
      <c r="P62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4.0927496608361553E-5</v>
      </c>
      <c r="Q620" s="27">
        <v>208</v>
      </c>
      <c r="R620" s="302">
        <f>TabIPW[[#This Row],[liczba gospodarstw domowych korzystających ze środowiskowej pomocy społecznej ]]/$S$1*$R$2</f>
        <v>4.4020643220889294E-5</v>
      </c>
      <c r="S620" s="27">
        <v>161</v>
      </c>
      <c r="T620" s="302">
        <f>TabIPW[[#This Row],[ilość wody dostarczonej i ścieków bytowych odprowadzonych siecią kanalizacyjną '[dam3']]]/$U$1*$T$2</f>
        <v>1.1291802887994161E-5</v>
      </c>
      <c r="U620" s="27">
        <v>276.7</v>
      </c>
      <c r="V620" s="302">
        <f>TabIPW[[#This Row],[iloczyn liczby mieszkańców i relacji przeciętnego miesięcznego wynagrodzenia brutto 
w danym powiecie do średniej krajowej2]]/$W$1*$V$2</f>
        <v>1.5818021084303784E-5</v>
      </c>
      <c r="W620" s="27">
        <f>TabIPW[[#This Row],[iloczyn liczby mieszkańców i relacji przeciętnego miesięcznego wynagrodzenia brutto 
w danym powiecie do średniej krajowej]]</f>
        <v>4930.42</v>
      </c>
    </row>
    <row r="621" spans="1:23" x14ac:dyDescent="0.3">
      <c r="A621" s="2" t="s">
        <v>10</v>
      </c>
      <c r="B621" s="2" t="s">
        <v>69</v>
      </c>
      <c r="C621" s="2" t="s">
        <v>16</v>
      </c>
      <c r="D621" s="2" t="s">
        <v>18</v>
      </c>
      <c r="E621" s="2" t="s">
        <v>15</v>
      </c>
      <c r="F621" s="17" t="str">
        <f>+Tabela1[[#This Row],[WK]]&amp;Tabela1[[#This Row],[PK]]&amp;Tabela1[[#This Row],[GK]]</f>
        <v>100304</v>
      </c>
      <c r="G621" s="2" t="s">
        <v>608</v>
      </c>
      <c r="H621" s="302">
        <f>TabIPW[[#This Row],[liczba mieszkańców ]]/$I$1*$H$2</f>
        <v>2.1343948653576309E-5</v>
      </c>
      <c r="I621" s="27">
        <v>6706</v>
      </c>
      <c r="J621" s="302">
        <f>TabIPW[[#This Row],[liczba mieszkańców w wieku 20-64]]/$K$1*$J$2</f>
        <v>1.5938053453644843E-5</v>
      </c>
      <c r="K621" s="27">
        <v>3952</v>
      </c>
      <c r="L621" s="302">
        <f>TabIPW[[#This Row],[iloczyn liczby mieszkańców i relacji przeciętnego miesięcznego wynagrodzenia brutto 
w danym powiecie do średniej krajowej]]/$M$1*$L$2</f>
        <v>5.9232563643373374E-5</v>
      </c>
      <c r="M621" s="27">
        <v>5384.9179999999997</v>
      </c>
      <c r="N621" s="302">
        <f>TabIPW[[#This Row],[liczba oddziałów w szkołach podstawowych]]/$O$1*$N$2</f>
        <v>4.3082886106141924E-5</v>
      </c>
      <c r="O621" s="27">
        <v>34</v>
      </c>
      <c r="P62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4.2304864282681414E-5</v>
      </c>
      <c r="Q621" s="27">
        <v>215</v>
      </c>
      <c r="R621" s="302">
        <f>TabIPW[[#This Row],[liczba gospodarstw domowych korzystających ze środowiskowej pomocy społecznej ]]/$S$1*$R$2</f>
        <v>4.5114323797805797E-5</v>
      </c>
      <c r="S621" s="27">
        <v>165</v>
      </c>
      <c r="T621" s="302">
        <f>TabIPW[[#This Row],[ilość wody dostarczonej i ścieków bytowych odprowadzonych siecią kanalizacyjną '[dam3']]]/$U$1*$T$2</f>
        <v>1.2716031007947166E-5</v>
      </c>
      <c r="U621" s="27">
        <v>311.60000000000002</v>
      </c>
      <c r="V621" s="302">
        <f>TabIPW[[#This Row],[iloczyn liczby mieszkańców i relacji przeciętnego miesięcznego wynagrodzenia brutto 
w danym powiecie do średniej krajowej2]]/$W$1*$V$2</f>
        <v>1.7276164395983902E-5</v>
      </c>
      <c r="W621" s="27">
        <f>TabIPW[[#This Row],[iloczyn liczby mieszkańców i relacji przeciętnego miesięcznego wynagrodzenia brutto 
w danym powiecie do średniej krajowej]]</f>
        <v>5384.9179999999997</v>
      </c>
    </row>
    <row r="622" spans="1:23" x14ac:dyDescent="0.3">
      <c r="A622" s="2" t="s">
        <v>10</v>
      </c>
      <c r="B622" s="2" t="s">
        <v>69</v>
      </c>
      <c r="C622" s="2" t="s">
        <v>16</v>
      </c>
      <c r="D622" s="2" t="s">
        <v>21</v>
      </c>
      <c r="E622" s="2" t="s">
        <v>15</v>
      </c>
      <c r="F622" s="17" t="str">
        <f>+Tabela1[[#This Row],[WK]]&amp;Tabela1[[#This Row],[PK]]&amp;Tabela1[[#This Row],[GK]]</f>
        <v>100305</v>
      </c>
      <c r="G622" s="2" t="s">
        <v>609</v>
      </c>
      <c r="H622" s="302">
        <f>TabIPW[[#This Row],[liczba mieszkańców ]]/$I$1*$H$2</f>
        <v>1.2085143608355092E-5</v>
      </c>
      <c r="I622" s="27">
        <v>3797</v>
      </c>
      <c r="J622" s="302">
        <f>TabIPW[[#This Row],[liczba mieszkańców w wieku 20-64]]/$K$1*$J$2</f>
        <v>9.0659777742392726E-6</v>
      </c>
      <c r="K622" s="27">
        <v>2248</v>
      </c>
      <c r="L622" s="302">
        <f>TabIPW[[#This Row],[iloczyn liczby mieszkańców i relacji przeciętnego miesięcznego wynagrodzenia brutto 
w danym powiecie do średniej krajowej]]/$M$1*$L$2</f>
        <v>3.3538032232909148E-5</v>
      </c>
      <c r="M622" s="27">
        <v>3048.991</v>
      </c>
      <c r="N622" s="302">
        <f>TabIPW[[#This Row],[liczba oddziałów w szkołach podstawowych]]/$O$1*$N$2</f>
        <v>2.0274299344066786E-5</v>
      </c>
      <c r="O622" s="27">
        <v>16</v>
      </c>
      <c r="P62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3.0695622456271168E-5</v>
      </c>
      <c r="Q622" s="27">
        <v>156</v>
      </c>
      <c r="R622" s="302">
        <f>TabIPW[[#This Row],[liczba gospodarstw domowych korzystających ze środowiskowej pomocy społecznej ]]/$S$1*$R$2</f>
        <v>1.0663385624935917E-5</v>
      </c>
      <c r="S622" s="27">
        <v>39</v>
      </c>
      <c r="T622" s="302">
        <f>TabIPW[[#This Row],[ilość wody dostarczonej i ścieków bytowych odprowadzonych siecią kanalizacyjną '[dam3']]]/$U$1*$T$2</f>
        <v>6.7334567275715086E-6</v>
      </c>
      <c r="U622" s="27">
        <v>165</v>
      </c>
      <c r="V622" s="302">
        <f>TabIPW[[#This Row],[iloczyn liczby mieszkańców i relacji przeciętnego miesięcznego wynagrodzenia brutto 
w danym powiecie do średniej krajowej2]]/$W$1*$V$2</f>
        <v>9.7819260679318355E-6</v>
      </c>
      <c r="W622" s="27">
        <f>TabIPW[[#This Row],[iloczyn liczby mieszkańców i relacji przeciętnego miesięcznego wynagrodzenia brutto 
w danym powiecie do średniej krajowej]]</f>
        <v>3048.991</v>
      </c>
    </row>
    <row r="623" spans="1:23" x14ac:dyDescent="0.3">
      <c r="A623" s="2" t="s">
        <v>10</v>
      </c>
      <c r="B623" s="2" t="s">
        <v>69</v>
      </c>
      <c r="C623" s="2" t="s">
        <v>18</v>
      </c>
      <c r="D623" s="2" t="s">
        <v>12</v>
      </c>
      <c r="E623" s="2" t="s">
        <v>13</v>
      </c>
      <c r="F623" s="17" t="str">
        <f>+Tabela1[[#This Row],[WK]]&amp;Tabela1[[#This Row],[PK]]&amp;Tabela1[[#This Row],[GK]]</f>
        <v>100401</v>
      </c>
      <c r="G623" s="2" t="s">
        <v>610</v>
      </c>
      <c r="H623" s="302">
        <f>TabIPW[[#This Row],[liczba mieszkańców ]]/$I$1*$H$2</f>
        <v>4.0246679201382711E-5</v>
      </c>
      <c r="I623" s="27">
        <v>12645</v>
      </c>
      <c r="J623" s="302">
        <f>TabIPW[[#This Row],[liczba mieszkańców w wieku 20-64]]/$K$1*$J$2</f>
        <v>2.8440069067586904E-5</v>
      </c>
      <c r="K623" s="27">
        <v>7052</v>
      </c>
      <c r="L623" s="302">
        <f>TabIPW[[#This Row],[iloczyn liczby mieszkańców i relacji przeciętnego miesięcznego wynagrodzenia brutto 
w danym powiecie do średniej krajowej]]/$M$1*$L$2</f>
        <v>1.2754681103537853E-4</v>
      </c>
      <c r="M623" s="27">
        <v>11595.465</v>
      </c>
      <c r="N623" s="302">
        <f>TabIPW[[#This Row],[liczba oddziałów w szkołach podstawowych]]/$O$1*$N$2</f>
        <v>7.9830053667262975E-5</v>
      </c>
      <c r="O623" s="27">
        <v>63</v>
      </c>
      <c r="P62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1.0369610919522375E-4</v>
      </c>
      <c r="Q623" s="27">
        <v>527</v>
      </c>
      <c r="R623" s="302">
        <f>TabIPW[[#This Row],[liczba gospodarstw domowych korzystających ze środowiskowej pomocy społecznej ]]/$S$1*$R$2</f>
        <v>1.1893776273966985E-4</v>
      </c>
      <c r="S623" s="27">
        <v>435</v>
      </c>
      <c r="T623" s="302">
        <f>TabIPW[[#This Row],[ilość wody dostarczonej i ścieków bytowych odprowadzonych siecią kanalizacyjną '[dam3']]]/$U$1*$T$2</f>
        <v>4.0841475714870102E-5</v>
      </c>
      <c r="U623" s="27">
        <v>1000.8</v>
      </c>
      <c r="V623" s="302">
        <f>TabIPW[[#This Row],[iloczyn liczby mieszkańców i relacji przeciętnego miesięcznego wynagrodzenia brutto 
w danym powiecie do średniej krajowej2]]/$W$1*$V$2</f>
        <v>3.7201153218652079E-5</v>
      </c>
      <c r="W623" s="27">
        <f>TabIPW[[#This Row],[iloczyn liczby mieszkańców i relacji przeciętnego miesięcznego wynagrodzenia brutto 
w danym powiecie do średniej krajowej]]</f>
        <v>11595.465</v>
      </c>
    </row>
    <row r="624" spans="1:23" x14ac:dyDescent="0.3">
      <c r="A624" s="2" t="s">
        <v>10</v>
      </c>
      <c r="B624" s="2" t="s">
        <v>69</v>
      </c>
      <c r="C624" s="2" t="s">
        <v>18</v>
      </c>
      <c r="D624" s="2" t="s">
        <v>11</v>
      </c>
      <c r="E624" s="2" t="s">
        <v>15</v>
      </c>
      <c r="F624" s="17" t="str">
        <f>+Tabela1[[#This Row],[WK]]&amp;Tabela1[[#This Row],[PK]]&amp;Tabela1[[#This Row],[GK]]</f>
        <v>100402</v>
      </c>
      <c r="G624" s="2" t="s">
        <v>611</v>
      </c>
      <c r="H624" s="302">
        <f>TabIPW[[#This Row],[liczba mieszkańców ]]/$I$1*$H$2</f>
        <v>1.123851516489382E-5</v>
      </c>
      <c r="I624" s="27">
        <v>3531</v>
      </c>
      <c r="J624" s="302">
        <f>TabIPW[[#This Row],[liczba mieszkańców w wieku 20-64]]/$K$1*$J$2</f>
        <v>8.2150341308387024E-6</v>
      </c>
      <c r="K624" s="27">
        <v>2037</v>
      </c>
      <c r="L624" s="302">
        <f>TabIPW[[#This Row],[iloczyn liczby mieszkańców i relacji przeciętnego miesięcznego wynagrodzenia brutto 
w danym powiecie do średniej krajowej]]/$M$1*$L$2</f>
        <v>3.5616274398253989E-5</v>
      </c>
      <c r="M624" s="27">
        <v>3237.9270000000001</v>
      </c>
      <c r="N624" s="302">
        <f>TabIPW[[#This Row],[liczba oddziałów w szkołach podstawowych]]/$O$1*$N$2</f>
        <v>2.0274299344066786E-5</v>
      </c>
      <c r="O624" s="27">
        <v>16</v>
      </c>
      <c r="P62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1.2593075879495862E-5</v>
      </c>
      <c r="Q624" s="27">
        <v>64</v>
      </c>
      <c r="R624" s="302">
        <f>TabIPW[[#This Row],[liczba gospodarstw domowych korzystających ze środowiskowej pomocy społecznej ]]/$S$1*$R$2</f>
        <v>2.7068594278683483E-5</v>
      </c>
      <c r="S624" s="27">
        <v>99</v>
      </c>
      <c r="T624" s="302">
        <f>TabIPW[[#This Row],[ilość wody dostarczonej i ścieków bytowych odprowadzonych siecią kanalizacyjną '[dam3']]]/$U$1*$T$2</f>
        <v>4.9088939985428898E-5</v>
      </c>
      <c r="U624" s="27">
        <v>1202.9000000000001</v>
      </c>
      <c r="V624" s="302">
        <f>TabIPW[[#This Row],[iloczyn liczby mieszkańców i relacji przeciętnego miesięcznego wynagrodzenia brutto 
w danym powiecie do średniej krajowej2]]/$W$1*$V$2</f>
        <v>1.0388080032824082E-5</v>
      </c>
      <c r="W624" s="27">
        <f>TabIPW[[#This Row],[iloczyn liczby mieszkańców i relacji przeciętnego miesięcznego wynagrodzenia brutto 
w danym powiecie do średniej krajowej]]</f>
        <v>3237.9270000000001</v>
      </c>
    </row>
    <row r="625" spans="1:23" x14ac:dyDescent="0.3">
      <c r="A625" s="2" t="s">
        <v>10</v>
      </c>
      <c r="B625" s="2" t="s">
        <v>69</v>
      </c>
      <c r="C625" s="2" t="s">
        <v>18</v>
      </c>
      <c r="D625" s="2" t="s">
        <v>16</v>
      </c>
      <c r="E625" s="2" t="s">
        <v>15</v>
      </c>
      <c r="F625" s="17" t="str">
        <f>+Tabela1[[#This Row],[WK]]&amp;Tabela1[[#This Row],[PK]]&amp;Tabela1[[#This Row],[GK]]</f>
        <v>100403</v>
      </c>
      <c r="G625" s="2" t="s">
        <v>612</v>
      </c>
      <c r="H625" s="302">
        <f>TabIPW[[#This Row],[liczba mieszkańców ]]/$I$1*$H$2</f>
        <v>1.3323258136574774E-5</v>
      </c>
      <c r="I625" s="27">
        <v>4186</v>
      </c>
      <c r="J625" s="302">
        <f>TabIPW[[#This Row],[liczba mieszkańców w wieku 20-64]]/$K$1*$J$2</f>
        <v>9.9007897845895988E-6</v>
      </c>
      <c r="K625" s="27">
        <v>2455</v>
      </c>
      <c r="L625" s="302">
        <f>TabIPW[[#This Row],[iloczyn liczby mieszkańców i relacji przeciętnego miesięcznego wynagrodzenia brutto 
w danym powiecie do średniej krajowej]]/$M$1*$L$2</f>
        <v>4.2223088255760737E-5</v>
      </c>
      <c r="M625" s="27">
        <v>3838.5619999999999</v>
      </c>
      <c r="N625" s="302">
        <f>TabIPW[[#This Row],[liczba oddziałów w szkołach podstawowych]]/$O$1*$N$2</f>
        <v>3.0411449016100181E-5</v>
      </c>
      <c r="O625" s="27">
        <v>24</v>
      </c>
      <c r="P62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2.5973219001460216E-5</v>
      </c>
      <c r="Q625" s="27">
        <v>132</v>
      </c>
      <c r="R625" s="302">
        <f>TabIPW[[#This Row],[liczba gospodarstw domowych korzystających ze środowiskowej pomocy społecznej ]]/$S$1*$R$2</f>
        <v>1.5858368365289311E-5</v>
      </c>
      <c r="S625" s="27">
        <v>58</v>
      </c>
      <c r="T625" s="302">
        <f>TabIPW[[#This Row],[ilość wody dostarczonej i ścieków bytowych odprowadzonych siecią kanalizacyjną '[dam3']]]/$U$1*$T$2</f>
        <v>1.1667244111592087E-5</v>
      </c>
      <c r="U625" s="27">
        <v>285.89999999999998</v>
      </c>
      <c r="V625" s="302">
        <f>TabIPW[[#This Row],[iloczyn liczby mieszkańców i relacji przeciętnego miesięcznego wynagrodzenia brutto 
w danym powiecie do średniej krajowej2]]/$W$1*$V$2</f>
        <v>1.2315067407930218E-5</v>
      </c>
      <c r="W625" s="27">
        <f>TabIPW[[#This Row],[iloczyn liczby mieszkańców i relacji przeciętnego miesięcznego wynagrodzenia brutto 
w danym powiecie do średniej krajowej]]</f>
        <v>3838.5619999999999</v>
      </c>
    </row>
    <row r="626" spans="1:23" x14ac:dyDescent="0.3">
      <c r="A626" s="2" t="s">
        <v>10</v>
      </c>
      <c r="B626" s="2" t="s">
        <v>69</v>
      </c>
      <c r="C626" s="2" t="s">
        <v>18</v>
      </c>
      <c r="D626" s="2" t="s">
        <v>18</v>
      </c>
      <c r="E626" s="2" t="s">
        <v>15</v>
      </c>
      <c r="F626" s="17" t="str">
        <f>+Tabela1[[#This Row],[WK]]&amp;Tabela1[[#This Row],[PK]]&amp;Tabela1[[#This Row],[GK]]</f>
        <v>100404</v>
      </c>
      <c r="G626" s="2" t="s">
        <v>613</v>
      </c>
      <c r="H626" s="302">
        <f>TabIPW[[#This Row],[liczba mieszkańców ]]/$I$1*$H$2</f>
        <v>1.6585642176228177E-5</v>
      </c>
      <c r="I626" s="27">
        <v>5211</v>
      </c>
      <c r="J626" s="302">
        <f>TabIPW[[#This Row],[liczba mieszkańców w wieku 20-64]]/$K$1*$J$2</f>
        <v>1.2102757695948425E-5</v>
      </c>
      <c r="K626" s="27">
        <v>3001</v>
      </c>
      <c r="L626" s="302">
        <f>TabIPW[[#This Row],[iloczyn liczby mieszkańców i relacji przeciętnego miesięcznego wynagrodzenia brutto 
w danym powiecie do średniej krajowej]]/$M$1*$L$2</f>
        <v>5.2561995437355287E-5</v>
      </c>
      <c r="M626" s="27">
        <v>4778.4870000000001</v>
      </c>
      <c r="N626" s="302">
        <f>TabIPW[[#This Row],[liczba oddziałów w szkołach podstawowych]]/$O$1*$N$2</f>
        <v>4.0548598688133572E-5</v>
      </c>
      <c r="O626" s="27">
        <v>32</v>
      </c>
      <c r="P62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3.18762233199739E-5</v>
      </c>
      <c r="Q626" s="27">
        <v>162</v>
      </c>
      <c r="R626" s="302">
        <f>TabIPW[[#This Row],[liczba gospodarstw domowych korzystających ze środowiskowej pomocy społecznej ]]/$S$1*$R$2</f>
        <v>3.9372500768994158E-5</v>
      </c>
      <c r="S626" s="27">
        <v>144</v>
      </c>
      <c r="T626" s="302">
        <f>TabIPW[[#This Row],[ilość wody dostarczonej i ścieków bytowych odprowadzonych siecią kanalizacyjną '[dam3']]]/$U$1*$T$2</f>
        <v>1.2389560378731576E-5</v>
      </c>
      <c r="U626" s="27">
        <v>303.60000000000002</v>
      </c>
      <c r="V626" s="302">
        <f>TabIPW[[#This Row],[iloczyn liczby mieszkańców i relacji przeciętnego miesięcznego wynagrodzenia brutto 
w danym powiecie do średniej krajowej2]]/$W$1*$V$2</f>
        <v>1.5330582002561962E-5</v>
      </c>
      <c r="W626" s="27">
        <f>TabIPW[[#This Row],[iloczyn liczby mieszkańców i relacji przeciętnego miesięcznego wynagrodzenia brutto 
w danym powiecie do średniej krajowej]]</f>
        <v>4778.4870000000001</v>
      </c>
    </row>
    <row r="627" spans="1:23" x14ac:dyDescent="0.3">
      <c r="A627" s="2" t="s">
        <v>10</v>
      </c>
      <c r="B627" s="2" t="s">
        <v>69</v>
      </c>
      <c r="C627" s="2" t="s">
        <v>18</v>
      </c>
      <c r="D627" s="2" t="s">
        <v>21</v>
      </c>
      <c r="E627" s="2" t="s">
        <v>15</v>
      </c>
      <c r="F627" s="17" t="str">
        <f>+Tabela1[[#This Row],[WK]]&amp;Tabela1[[#This Row],[PK]]&amp;Tabela1[[#This Row],[GK]]</f>
        <v>100405</v>
      </c>
      <c r="G627" s="2" t="s">
        <v>610</v>
      </c>
      <c r="H627" s="302">
        <f>TabIPW[[#This Row],[liczba mieszkańców ]]/$I$1*$H$2</f>
        <v>2.57616940653216E-5</v>
      </c>
      <c r="I627" s="27">
        <v>8094</v>
      </c>
      <c r="J627" s="302">
        <f>TabIPW[[#This Row],[liczba mieszkańców w wieku 20-64]]/$K$1*$J$2</f>
        <v>1.9680592321302339E-5</v>
      </c>
      <c r="K627" s="27">
        <v>4880</v>
      </c>
      <c r="L627" s="302">
        <f>TabIPW[[#This Row],[iloczyn liczby mieszkańców i relacji przeciętnego miesięcznego wynagrodzenia brutto 
w danym powiecie do średniej krajowej]]/$M$1*$L$2</f>
        <v>8.1642063149098759E-5</v>
      </c>
      <c r="M627" s="27">
        <v>7422.1980000000003</v>
      </c>
      <c r="N627" s="302">
        <f>TabIPW[[#This Row],[liczba oddziałów w szkołach podstawowych]]/$O$1*$N$2</f>
        <v>5.5754323196183665E-5</v>
      </c>
      <c r="O627" s="27">
        <v>44</v>
      </c>
      <c r="P62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4.781433497996085E-5</v>
      </c>
      <c r="Q627" s="27">
        <v>243</v>
      </c>
      <c r="R627" s="302">
        <f>TabIPW[[#This Row],[liczba gospodarstw domowych korzystających ze środowiskowej pomocy społecznej ]]/$S$1*$R$2</f>
        <v>2.5974913701766976E-5</v>
      </c>
      <c r="S627" s="27">
        <v>95</v>
      </c>
      <c r="T627" s="302">
        <f>TabIPW[[#This Row],[ilość wody dostarczonej i ścieków bytowych odprowadzonych siecią kanalizacyjną '[dam3']]]/$U$1*$T$2</f>
        <v>1.8510884676523859E-5</v>
      </c>
      <c r="U627" s="27">
        <v>453.6</v>
      </c>
      <c r="V627" s="302">
        <f>TabIPW[[#This Row],[iloczyn liczby mieszkańców i relacji przeciętnego miesięcznego wynagrodzenia brutto 
w danym powiecie do średniej krajowej2]]/$W$1*$V$2</f>
        <v>2.3812268418487142E-5</v>
      </c>
      <c r="W627" s="27">
        <f>TabIPW[[#This Row],[iloczyn liczby mieszkańców i relacji przeciętnego miesięcznego wynagrodzenia brutto 
w danym powiecie do średniej krajowej]]</f>
        <v>7422.1980000000003</v>
      </c>
    </row>
    <row r="628" spans="1:23" x14ac:dyDescent="0.3">
      <c r="A628" s="2" t="s">
        <v>10</v>
      </c>
      <c r="B628" s="2" t="s">
        <v>69</v>
      </c>
      <c r="C628" s="2" t="s">
        <v>18</v>
      </c>
      <c r="D628" s="2" t="s">
        <v>23</v>
      </c>
      <c r="E628" s="2" t="s">
        <v>19</v>
      </c>
      <c r="F628" s="17" t="str">
        <f>+Tabela1[[#This Row],[WK]]&amp;Tabela1[[#This Row],[PK]]&amp;Tabela1[[#This Row],[GK]]</f>
        <v>100406</v>
      </c>
      <c r="G628" s="2" t="s">
        <v>614</v>
      </c>
      <c r="H628" s="302">
        <f>TabIPW[[#This Row],[liczba mieszkańców ]]/$I$1*$H$2</f>
        <v>1.7269947121131086E-5</v>
      </c>
      <c r="I628" s="27">
        <v>5426</v>
      </c>
      <c r="J628" s="302">
        <f>TabIPW[[#This Row],[liczba mieszkańców w wieku 20-64]]/$K$1*$J$2</f>
        <v>1.2800450825371644E-5</v>
      </c>
      <c r="K628" s="27">
        <v>3174</v>
      </c>
      <c r="L628" s="302">
        <f>TabIPW[[#This Row],[iloczyn liczby mieszkańców i relacji przeciętnego miesięcznego wynagrodzenia brutto 
w danym powiecie do średniej krajowej]]/$M$1*$L$2</f>
        <v>5.4730644260811698E-5</v>
      </c>
      <c r="M628" s="27">
        <v>4975.6419999999998</v>
      </c>
      <c r="N628" s="302">
        <f>TabIPW[[#This Row],[liczba oddziałów w szkołach podstawowych]]/$O$1*$N$2</f>
        <v>3.0411449016100181E-5</v>
      </c>
      <c r="O628" s="27">
        <v>24</v>
      </c>
      <c r="P62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3.7385694017253343E-5</v>
      </c>
      <c r="Q628" s="27">
        <v>190</v>
      </c>
      <c r="R628" s="302">
        <f>TabIPW[[#This Row],[liczba gospodarstw domowych korzystających ze środowiskowej pomocy społecznej ]]/$S$1*$R$2</f>
        <v>2.160019139410096E-5</v>
      </c>
      <c r="S628" s="27">
        <v>79</v>
      </c>
      <c r="T628" s="302">
        <f>TabIPW[[#This Row],[ilość wody dostarczonej i ścieków bytowych odprowadzonych siecią kanalizacyjną '[dam3']]]/$U$1*$T$2</f>
        <v>1.9775958364734264E-5</v>
      </c>
      <c r="U628" s="27">
        <v>484.59999999999997</v>
      </c>
      <c r="V628" s="302">
        <f>TabIPW[[#This Row],[iloczyn liczby mieszkańców i relacji przeciętnego miesięcznego wynagrodzenia brutto 
w danym powiecie do średniej krajowej2]]/$W$1*$V$2</f>
        <v>1.5963104576070079E-5</v>
      </c>
      <c r="W628" s="27">
        <f>TabIPW[[#This Row],[iloczyn liczby mieszkańców i relacji przeciętnego miesięcznego wynagrodzenia brutto 
w danym powiecie do średniej krajowej]]</f>
        <v>4975.6419999999998</v>
      </c>
    </row>
    <row r="629" spans="1:23" x14ac:dyDescent="0.3">
      <c r="A629" s="2" t="s">
        <v>10</v>
      </c>
      <c r="B629" s="2" t="s">
        <v>69</v>
      </c>
      <c r="C629" s="2" t="s">
        <v>18</v>
      </c>
      <c r="D629" s="2" t="s">
        <v>30</v>
      </c>
      <c r="E629" s="2" t="s">
        <v>15</v>
      </c>
      <c r="F629" s="17" t="str">
        <f>+Tabela1[[#This Row],[WK]]&amp;Tabela1[[#This Row],[PK]]&amp;Tabela1[[#This Row],[GK]]</f>
        <v>100407</v>
      </c>
      <c r="G629" s="2" t="s">
        <v>615</v>
      </c>
      <c r="H629" s="302">
        <f>TabIPW[[#This Row],[liczba mieszkańców ]]/$I$1*$H$2</f>
        <v>1.1337182389507728E-5</v>
      </c>
      <c r="I629" s="27">
        <v>3562</v>
      </c>
      <c r="J629" s="302">
        <f>TabIPW[[#This Row],[liczba mieszkańców w wieku 20-64]]/$K$1*$J$2</f>
        <v>8.3279555621904351E-6</v>
      </c>
      <c r="K629" s="27">
        <v>2065</v>
      </c>
      <c r="L629" s="302">
        <f>TabIPW[[#This Row],[iloczyn liczby mieszkańców i relacji przeciętnego miesięcznego wynagrodzenia brutto 
w danym powiecie do średniej krajowej]]/$M$1*$L$2</f>
        <v>3.5928963298380264E-5</v>
      </c>
      <c r="M629" s="27">
        <v>3266.3540000000003</v>
      </c>
      <c r="N629" s="302">
        <f>TabIPW[[#This Row],[liczba oddziałów w szkołach podstawowych]]/$O$1*$N$2</f>
        <v>5.0685748360166967E-5</v>
      </c>
      <c r="O629" s="27">
        <v>40</v>
      </c>
      <c r="P62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2.1250815546649268E-5</v>
      </c>
      <c r="Q629" s="27">
        <v>108</v>
      </c>
      <c r="R629" s="302">
        <f>TabIPW[[#This Row],[liczba gospodarstw domowych korzystających ze środowiskowej pomocy społecznej ]]/$S$1*$R$2</f>
        <v>1.0936805769165043E-5</v>
      </c>
      <c r="S629" s="27">
        <v>40</v>
      </c>
      <c r="T629" s="302">
        <f>TabIPW[[#This Row],[ilość wody dostarczonej i ścieków bytowych odprowadzonych siecią kanalizacyjną '[dam3']]]/$U$1*$T$2</f>
        <v>1.0206288045852329E-5</v>
      </c>
      <c r="U629" s="27">
        <v>250.1</v>
      </c>
      <c r="V629" s="302">
        <f>TabIPW[[#This Row],[iloczyn liczby mieszkańców i relacji przeciętnego miesięcznego wynagrodzenia brutto 
w danym powiecie do średniej krajowej2]]/$W$1*$V$2</f>
        <v>1.0479280962027579E-5</v>
      </c>
      <c r="W629" s="27">
        <f>TabIPW[[#This Row],[iloczyn liczby mieszkańców i relacji przeciętnego miesięcznego wynagrodzenia brutto 
w danym powiecie do średniej krajowej]]</f>
        <v>3266.3540000000003</v>
      </c>
    </row>
    <row r="630" spans="1:23" x14ac:dyDescent="0.3">
      <c r="A630" s="2" t="s">
        <v>10</v>
      </c>
      <c r="B630" s="2" t="s">
        <v>69</v>
      </c>
      <c r="C630" s="2" t="s">
        <v>18</v>
      </c>
      <c r="D630" s="2" t="s">
        <v>54</v>
      </c>
      <c r="E630" s="2" t="s">
        <v>15</v>
      </c>
      <c r="F630" s="17" t="str">
        <f>+Tabela1[[#This Row],[WK]]&amp;Tabela1[[#This Row],[PK]]&amp;Tabela1[[#This Row],[GK]]</f>
        <v>100408</v>
      </c>
      <c r="G630" s="2" t="s">
        <v>616</v>
      </c>
      <c r="H630" s="302">
        <f>TabIPW[[#This Row],[liczba mieszkańców ]]/$I$1*$H$2</f>
        <v>9.3129128780740058E-6</v>
      </c>
      <c r="I630" s="27">
        <v>2926</v>
      </c>
      <c r="J630" s="302">
        <f>TabIPW[[#This Row],[liczba mieszkańców w wieku 20-64]]/$K$1*$J$2</f>
        <v>6.8640098628804461E-6</v>
      </c>
      <c r="K630" s="27">
        <v>1702</v>
      </c>
      <c r="L630" s="302">
        <f>TabIPW[[#This Row],[iloczyn liczby mieszkańców i relacji przeciętnego miesięcznego wynagrodzenia brutto 
w danym powiecie do średniej krajowej]]/$M$1*$L$2</f>
        <v>2.9513797476434769E-5</v>
      </c>
      <c r="M630" s="27">
        <v>2683.1420000000003</v>
      </c>
      <c r="N630" s="302">
        <f>TabIPW[[#This Row],[liczba oddziałów w szkołach podstawowych]]/$O$1*$N$2</f>
        <v>1.2671437090041742E-5</v>
      </c>
      <c r="O630" s="27">
        <v>10</v>
      </c>
      <c r="P63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2.0266981493563654E-5</v>
      </c>
      <c r="Q630" s="27">
        <v>103</v>
      </c>
      <c r="R630" s="302">
        <f>TabIPW[[#This Row],[liczba gospodarstw domowych korzystających ze środowiskowej pomocy społecznej ]]/$S$1*$R$2</f>
        <v>2.2693871971017463E-5</v>
      </c>
      <c r="S630" s="27">
        <v>83</v>
      </c>
      <c r="T630" s="302">
        <f>TabIPW[[#This Row],[ilość wody dostarczonej i ścieków bytowych odprowadzonych siecią kanalizacyjną '[dam3']]]/$U$1*$T$2</f>
        <v>6.6151111244808586E-6</v>
      </c>
      <c r="U630" s="27">
        <v>162.1</v>
      </c>
      <c r="V630" s="302">
        <f>TabIPW[[#This Row],[iloczyn liczby mieszkańców i relacji przeciętnego miesięcznego wynagrodzenia brutto 
w danym powiecie do średniej krajowej2]]/$W$1*$V$2</f>
        <v>8.6081909306268077E-6</v>
      </c>
      <c r="W630" s="27">
        <f>TabIPW[[#This Row],[iloczyn liczby mieszkańców i relacji przeciętnego miesięcznego wynagrodzenia brutto 
w danym powiecie do średniej krajowej]]</f>
        <v>2683.1420000000003</v>
      </c>
    </row>
    <row r="631" spans="1:23" x14ac:dyDescent="0.3">
      <c r="A631" s="2" t="s">
        <v>10</v>
      </c>
      <c r="B631" s="2" t="s">
        <v>69</v>
      </c>
      <c r="C631" s="2" t="s">
        <v>21</v>
      </c>
      <c r="D631" s="2" t="s">
        <v>12</v>
      </c>
      <c r="E631" s="2" t="s">
        <v>13</v>
      </c>
      <c r="F631" s="17" t="str">
        <f>+Tabela1[[#This Row],[WK]]&amp;Tabela1[[#This Row],[PK]]&amp;Tabela1[[#This Row],[GK]]</f>
        <v>100501</v>
      </c>
      <c r="G631" s="2" t="s">
        <v>617</v>
      </c>
      <c r="H631" s="302">
        <f>TabIPW[[#This Row],[liczba mieszkańców ]]/$I$1*$H$2</f>
        <v>8.0566563117801548E-5</v>
      </c>
      <c r="I631" s="27">
        <v>25313</v>
      </c>
      <c r="J631" s="302">
        <f>TabIPW[[#This Row],[liczba mieszkańców w wieku 20-64]]/$K$1*$J$2</f>
        <v>5.7323758044055627E-5</v>
      </c>
      <c r="K631" s="27">
        <v>14214</v>
      </c>
      <c r="L631" s="302">
        <f>TabIPW[[#This Row],[iloczyn liczby mieszkańców i relacji przeciętnego miesięcznego wynagrodzenia brutto 
w danym powiecie do średniej krajowej]]/$M$1*$L$2</f>
        <v>2.3249388249299864E-4</v>
      </c>
      <c r="M631" s="27">
        <v>21136.355</v>
      </c>
      <c r="N631" s="302">
        <f>TabIPW[[#This Row],[liczba oddziałów w szkołach podstawowych]]/$O$1*$N$2</f>
        <v>1.7866726296958854E-4</v>
      </c>
      <c r="O631" s="27">
        <v>141</v>
      </c>
      <c r="P63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2.3002040161141662E-4</v>
      </c>
      <c r="Q631" s="27">
        <v>1169</v>
      </c>
      <c r="R631" s="302">
        <f>TabIPW[[#This Row],[liczba gospodarstw domowych korzystających ze środowiskowej pomocy społecznej ]]/$S$1*$R$2</f>
        <v>1.0991489798010868E-4</v>
      </c>
      <c r="S631" s="27">
        <v>402</v>
      </c>
      <c r="T631" s="302">
        <f>TabIPW[[#This Row],[ilość wody dostarczonej i ścieków bytowych odprowadzonych siecią kanalizacyjną '[dam3']]]/$U$1*$T$2</f>
        <v>8.7812437493262882E-5</v>
      </c>
      <c r="U631" s="27">
        <v>2151.8000000000002</v>
      </c>
      <c r="V631" s="302">
        <f>TabIPW[[#This Row],[iloczyn liczby mieszkańców i relacji przeciętnego miesięcznego wynagrodzenia brutto 
w danym powiecie do średniej krajowej2]]/$W$1*$V$2</f>
        <v>6.7810715727124611E-5</v>
      </c>
      <c r="W631" s="27">
        <f>TabIPW[[#This Row],[iloczyn liczby mieszkańców i relacji przeciętnego miesięcznego wynagrodzenia brutto 
w danym powiecie do średniej krajowej]]</f>
        <v>21136.355</v>
      </c>
    </row>
    <row r="632" spans="1:23" x14ac:dyDescent="0.3">
      <c r="A632" s="2" t="s">
        <v>10</v>
      </c>
      <c r="B632" s="2" t="s">
        <v>69</v>
      </c>
      <c r="C632" s="2" t="s">
        <v>21</v>
      </c>
      <c r="D632" s="2" t="s">
        <v>11</v>
      </c>
      <c r="E632" s="2" t="s">
        <v>15</v>
      </c>
      <c r="F632" s="17" t="str">
        <f>+Tabela1[[#This Row],[WK]]&amp;Tabela1[[#This Row],[PK]]&amp;Tabela1[[#This Row],[GK]]</f>
        <v>100502</v>
      </c>
      <c r="G632" s="2" t="s">
        <v>618</v>
      </c>
      <c r="H632" s="302">
        <f>TabIPW[[#This Row],[liczba mieszkańców ]]/$I$1*$H$2</f>
        <v>1.5481205823291854E-5</v>
      </c>
      <c r="I632" s="27">
        <v>4864</v>
      </c>
      <c r="J632" s="302">
        <f>TabIPW[[#This Row],[liczba mieszkańców w wieku 20-64]]/$K$1*$J$2</f>
        <v>1.1453459465675952E-5</v>
      </c>
      <c r="K632" s="27">
        <v>2840</v>
      </c>
      <c r="L632" s="302">
        <f>TabIPW[[#This Row],[iloczyn liczby mieszkańców i relacji przeciętnego miesięcznego wynagrodzenia brutto 
w danym powiecie do średniej krajowej]]/$M$1*$L$2</f>
        <v>4.4674682749810186E-5</v>
      </c>
      <c r="M632" s="27">
        <v>4061.44</v>
      </c>
      <c r="N632" s="302">
        <f>TabIPW[[#This Row],[liczba oddziałów w szkołach podstawowych]]/$O$1*$N$2</f>
        <v>4.0548598688133572E-5</v>
      </c>
      <c r="O632" s="27">
        <v>32</v>
      </c>
      <c r="P63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3.3253590994293761E-5</v>
      </c>
      <c r="Q632" s="27">
        <v>169</v>
      </c>
      <c r="R632" s="302">
        <f>TabIPW[[#This Row],[liczba gospodarstw domowych korzystających ze środowiskowej pomocy społecznej ]]/$S$1*$R$2</f>
        <v>2.1053351105642708E-5</v>
      </c>
      <c r="S632" s="27">
        <v>77</v>
      </c>
      <c r="T632" s="302">
        <f>TabIPW[[#This Row],[ilość wody dostarczonej i ścieków bytowych odprowadzonych siecią kanalizacyjną '[dam3']]]/$U$1*$T$2</f>
        <v>1.5654266670887459E-5</v>
      </c>
      <c r="U632" s="27">
        <v>383.6</v>
      </c>
      <c r="V632" s="302">
        <f>TabIPW[[#This Row],[iloczyn liczby mieszkańców i relacji przeciętnego miesięcznego wynagrodzenia brutto 
w danym powiecie do średniej krajowej2]]/$W$1*$V$2</f>
        <v>1.3030115802027973E-5</v>
      </c>
      <c r="W632" s="27">
        <f>TabIPW[[#This Row],[iloczyn liczby mieszkańców i relacji przeciętnego miesięcznego wynagrodzenia brutto 
w danym powiecie do średniej krajowej]]</f>
        <v>4061.44</v>
      </c>
    </row>
    <row r="633" spans="1:23" x14ac:dyDescent="0.3">
      <c r="A633" s="2" t="s">
        <v>10</v>
      </c>
      <c r="B633" s="2" t="s">
        <v>69</v>
      </c>
      <c r="C633" s="2" t="s">
        <v>21</v>
      </c>
      <c r="D633" s="2" t="s">
        <v>16</v>
      </c>
      <c r="E633" s="2" t="s">
        <v>15</v>
      </c>
      <c r="F633" s="17" t="str">
        <f>+Tabela1[[#This Row],[WK]]&amp;Tabela1[[#This Row],[PK]]&amp;Tabela1[[#This Row],[GK]]</f>
        <v>100503</v>
      </c>
      <c r="G633" s="2" t="s">
        <v>619</v>
      </c>
      <c r="H633" s="302">
        <f>TabIPW[[#This Row],[liczba mieszkańców ]]/$I$1*$H$2</f>
        <v>9.1251268699378595E-6</v>
      </c>
      <c r="I633" s="27">
        <v>2867</v>
      </c>
      <c r="J633" s="302">
        <f>TabIPW[[#This Row],[liczba mieszkańców w wieku 20-64]]/$K$1*$J$2</f>
        <v>6.904338945506066E-6</v>
      </c>
      <c r="K633" s="27">
        <v>1712</v>
      </c>
      <c r="L633" s="302">
        <f>TabIPW[[#This Row],[iloczyn liczby mieszkańców i relacji przeciętnego miesięcznego wynagrodzenia brutto 
w danym powiecie do średniej krajowej]]/$M$1*$L$2</f>
        <v>2.6332712879051361E-5</v>
      </c>
      <c r="M633" s="27">
        <v>2393.9450000000002</v>
      </c>
      <c r="N633" s="302">
        <f>TabIPW[[#This Row],[liczba oddziałów w szkołach podstawowych]]/$O$1*$N$2</f>
        <v>1.7740011926058437E-5</v>
      </c>
      <c r="O633" s="27">
        <v>14</v>
      </c>
      <c r="P63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1.1412475015793125E-5</v>
      </c>
      <c r="Q633" s="27">
        <v>58</v>
      </c>
      <c r="R633" s="302">
        <f>TabIPW[[#This Row],[liczba gospodarstw domowych korzystających ze środowiskowej pomocy społecznej ]]/$S$1*$R$2</f>
        <v>7.108923749957278E-6</v>
      </c>
      <c r="S633" s="27">
        <v>26</v>
      </c>
      <c r="T633" s="302">
        <f>TabIPW[[#This Row],[ilość wody dostarczonej i ścieków bytowych odprowadzonych siecią kanalizacyjną '[dam3']]]/$U$1*$T$2</f>
        <v>1.4650369486049524E-5</v>
      </c>
      <c r="U633" s="27">
        <v>359</v>
      </c>
      <c r="V633" s="302">
        <f>TabIPW[[#This Row],[iloczyn liczby mieszkańców i relacji przeciętnego miesięcznego wynagrodzenia brutto 
w danym powiecie do średniej krajowej2]]/$W$1*$V$2</f>
        <v>7.6803745897233139E-6</v>
      </c>
      <c r="W633" s="27">
        <f>TabIPW[[#This Row],[iloczyn liczby mieszkańców i relacji przeciętnego miesięcznego wynagrodzenia brutto 
w danym powiecie do średniej krajowej]]</f>
        <v>2393.9450000000002</v>
      </c>
    </row>
    <row r="634" spans="1:23" x14ac:dyDescent="0.3">
      <c r="A634" s="2" t="s">
        <v>10</v>
      </c>
      <c r="B634" s="2" t="s">
        <v>69</v>
      </c>
      <c r="C634" s="2" t="s">
        <v>21</v>
      </c>
      <c r="D634" s="2" t="s">
        <v>18</v>
      </c>
      <c r="E634" s="2" t="s">
        <v>15</v>
      </c>
      <c r="F634" s="17" t="str">
        <f>+Tabela1[[#This Row],[WK]]&amp;Tabela1[[#This Row],[PK]]&amp;Tabela1[[#This Row],[GK]]</f>
        <v>100504</v>
      </c>
      <c r="G634" s="2" t="s">
        <v>620</v>
      </c>
      <c r="H634" s="302">
        <f>TabIPW[[#This Row],[liczba mieszkańców ]]/$I$1*$H$2</f>
        <v>1.4348124147080525E-5</v>
      </c>
      <c r="I634" s="27">
        <v>4508</v>
      </c>
      <c r="J634" s="302">
        <f>TabIPW[[#This Row],[liczba mieszkańców w wieku 20-64]]/$K$1*$J$2</f>
        <v>1.0497660207448769E-5</v>
      </c>
      <c r="K634" s="27">
        <v>2603</v>
      </c>
      <c r="L634" s="302">
        <f>TabIPW[[#This Row],[iloczyn liczby mieszkańców i relacji przeciętnego miesięcznego wynagrodzenia brutto 
w danym powiecie do średniej krajowej]]/$M$1*$L$2</f>
        <v>4.1404907449865195E-5</v>
      </c>
      <c r="M634" s="27">
        <v>3764.18</v>
      </c>
      <c r="N634" s="302">
        <f>TabIPW[[#This Row],[liczba oddziałów w szkołach podstawowych]]/$O$1*$N$2</f>
        <v>3.0411449016100181E-5</v>
      </c>
      <c r="O634" s="27">
        <v>24</v>
      </c>
      <c r="P63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3.7188927206636221E-5</v>
      </c>
      <c r="Q634" s="27">
        <v>189</v>
      </c>
      <c r="R634" s="302">
        <f>TabIPW[[#This Row],[liczba gospodarstw domowych korzystających ze środowiskowej pomocy społecznej ]]/$S$1*$R$2</f>
        <v>1.2303906490310674E-5</v>
      </c>
      <c r="S634" s="27">
        <v>45</v>
      </c>
      <c r="T634" s="302">
        <f>TabIPW[[#This Row],[ilość wody dostarczonej i ścieków bytowych odprowadzonych siecią kanalizacyjną '[dam3']]]/$U$1*$T$2</f>
        <v>1.795588460685736E-5</v>
      </c>
      <c r="U634" s="27">
        <v>440</v>
      </c>
      <c r="V634" s="302">
        <f>TabIPW[[#This Row],[iloczyn liczby mieszkańców i relacji przeciętnego miesięcznego wynagrodzenia brutto 
w danym powiecie do średniej krajowej2]]/$W$1*$V$2</f>
        <v>1.2076431339544017E-5</v>
      </c>
      <c r="W634" s="27">
        <f>TabIPW[[#This Row],[iloczyn liczby mieszkańców i relacji przeciętnego miesięcznego wynagrodzenia brutto 
w danym powiecie do średniej krajowej]]</f>
        <v>3764.18</v>
      </c>
    </row>
    <row r="635" spans="1:23" x14ac:dyDescent="0.3">
      <c r="A635" s="2" t="s">
        <v>10</v>
      </c>
      <c r="B635" s="2" t="s">
        <v>69</v>
      </c>
      <c r="C635" s="2" t="s">
        <v>21</v>
      </c>
      <c r="D635" s="2" t="s">
        <v>21</v>
      </c>
      <c r="E635" s="2" t="s">
        <v>15</v>
      </c>
      <c r="F635" s="17" t="str">
        <f>+Tabela1[[#This Row],[WK]]&amp;Tabela1[[#This Row],[PK]]&amp;Tabela1[[#This Row],[GK]]</f>
        <v>100505</v>
      </c>
      <c r="G635" s="2" t="s">
        <v>621</v>
      </c>
      <c r="H635" s="302">
        <f>TabIPW[[#This Row],[liczba mieszkańców ]]/$I$1*$H$2</f>
        <v>9.5707207875490567E-6</v>
      </c>
      <c r="I635" s="27">
        <v>3007</v>
      </c>
      <c r="J635" s="302">
        <f>TabIPW[[#This Row],[liczba mieszkańców w wieku 20-64]]/$K$1*$J$2</f>
        <v>7.0696881842711062E-6</v>
      </c>
      <c r="K635" s="27">
        <v>1753</v>
      </c>
      <c r="L635" s="302">
        <f>TabIPW[[#This Row],[iloczyn liczby mieszkańców i relacji przeciętnego miesięcznego wynagrodzenia brutto 
w danym powiecie do średniej krajowej]]/$M$1*$L$2</f>
        <v>2.7618579570040959E-5</v>
      </c>
      <c r="M635" s="27">
        <v>2510.8449999999998</v>
      </c>
      <c r="N635" s="302">
        <f>TabIPW[[#This Row],[liczba oddziałów w szkołach podstawowych]]/$O$1*$N$2</f>
        <v>2.7877161598091832E-5</v>
      </c>
      <c r="O635" s="27">
        <v>22</v>
      </c>
      <c r="P63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1.7512246144923936E-5</v>
      </c>
      <c r="Q635" s="27">
        <v>89</v>
      </c>
      <c r="R635" s="302">
        <f>TabIPW[[#This Row],[liczba gospodarstw domowych korzystających ze środowiskowej pomocy społecznej ]]/$S$1*$R$2</f>
        <v>7.6557640384155296E-6</v>
      </c>
      <c r="S635" s="27">
        <v>28</v>
      </c>
      <c r="T635" s="302">
        <f>TabIPW[[#This Row],[ilość wody dostarczonej i ścieków bytowych odprowadzonych siecią kanalizacyjną '[dam3']]]/$U$1*$T$2</f>
        <v>1.3222060483231326E-5</v>
      </c>
      <c r="U635" s="27">
        <v>324</v>
      </c>
      <c r="V635" s="302">
        <f>TabIPW[[#This Row],[iloczyn liczby mieszkańców i relacji przeciętnego miesięcznego wynagrodzenia brutto 
w danym powiecie do średniej krajowej2]]/$W$1*$V$2</f>
        <v>8.0554190412619474E-6</v>
      </c>
      <c r="W635" s="27">
        <f>TabIPW[[#This Row],[iloczyn liczby mieszkańców i relacji przeciętnego miesięcznego wynagrodzenia brutto 
w danym powiecie do średniej krajowej]]</f>
        <v>2510.8449999999998</v>
      </c>
    </row>
    <row r="636" spans="1:23" x14ac:dyDescent="0.3">
      <c r="A636" s="2" t="s">
        <v>10</v>
      </c>
      <c r="B636" s="2" t="s">
        <v>69</v>
      </c>
      <c r="C636" s="2" t="s">
        <v>21</v>
      </c>
      <c r="D636" s="2" t="s">
        <v>23</v>
      </c>
      <c r="E636" s="2" t="s">
        <v>15</v>
      </c>
      <c r="F636" s="17" t="str">
        <f>+Tabela1[[#This Row],[WK]]&amp;Tabela1[[#This Row],[PK]]&amp;Tabela1[[#This Row],[GK]]</f>
        <v>100506</v>
      </c>
      <c r="G636" s="2" t="s">
        <v>622</v>
      </c>
      <c r="H636" s="302">
        <f>TabIPW[[#This Row],[liczba mieszkańców ]]/$I$1*$H$2</f>
        <v>1.2467081252021834E-5</v>
      </c>
      <c r="I636" s="27">
        <v>3917</v>
      </c>
      <c r="J636" s="302">
        <f>TabIPW[[#This Row],[liczba mieszkańców w wieku 20-64]]/$K$1*$J$2</f>
        <v>9.3724788021939828E-6</v>
      </c>
      <c r="K636" s="27">
        <v>2324</v>
      </c>
      <c r="L636" s="302">
        <f>TabIPW[[#This Row],[iloczyn liczby mieszkańców i relacji przeciętnego miesięcznego wynagrodzenia brutto 
w danym powiecie do średniej krajowej]]/$M$1*$L$2</f>
        <v>3.5976713061473375E-5</v>
      </c>
      <c r="M636" s="27">
        <v>3270.6950000000002</v>
      </c>
      <c r="N636" s="302">
        <f>TabIPW[[#This Row],[liczba oddziałów w szkołach podstawowych]]/$O$1*$N$2</f>
        <v>3.4212880143112706E-5</v>
      </c>
      <c r="O636" s="27">
        <v>27</v>
      </c>
      <c r="P63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2.9121487971334185E-5</v>
      </c>
      <c r="Q636" s="27">
        <v>148</v>
      </c>
      <c r="R636" s="302">
        <f>TabIPW[[#This Row],[liczba gospodarstw domowych korzystających ze środowiskowej pomocy społecznej ]]/$S$1*$R$2</f>
        <v>4.6481424518951431E-6</v>
      </c>
      <c r="S636" s="27">
        <v>17</v>
      </c>
      <c r="T636" s="302">
        <f>TabIPW[[#This Row],[ilość wody dostarczonej i ścieków bytowych odprowadzonych siecią kanalizacyjną '[dam3']]]/$U$1*$T$2</f>
        <v>2.8158091769844491E-5</v>
      </c>
      <c r="U636" s="27">
        <v>690</v>
      </c>
      <c r="V636" s="302">
        <f>TabIPW[[#This Row],[iloczyn liczby mieszkańców i relacji przeciętnego miesięcznego wynagrodzenia brutto 
w danym powiecie do średniej krajowej2]]/$W$1*$V$2</f>
        <v>1.0493207976263071E-5</v>
      </c>
      <c r="W636" s="27">
        <f>TabIPW[[#This Row],[iloczyn liczby mieszkańców i relacji przeciętnego miesięcznego wynagrodzenia brutto 
w danym powiecie do średniej krajowej]]</f>
        <v>3270.6950000000002</v>
      </c>
    </row>
    <row r="637" spans="1:23" x14ac:dyDescent="0.3">
      <c r="A637" s="2" t="s">
        <v>10</v>
      </c>
      <c r="B637" s="2" t="s">
        <v>69</v>
      </c>
      <c r="C637" s="2" t="s">
        <v>21</v>
      </c>
      <c r="D637" s="2" t="s">
        <v>30</v>
      </c>
      <c r="E637" s="2" t="s">
        <v>15</v>
      </c>
      <c r="F637" s="17" t="str">
        <f>+Tabela1[[#This Row],[WK]]&amp;Tabela1[[#This Row],[PK]]&amp;Tabela1[[#This Row],[GK]]</f>
        <v>100507</v>
      </c>
      <c r="G637" s="2" t="s">
        <v>617</v>
      </c>
      <c r="H637" s="302">
        <f>TabIPW[[#This Row],[liczba mieszkańców ]]/$I$1*$H$2</f>
        <v>2.458723581104638E-5</v>
      </c>
      <c r="I637" s="27">
        <v>7725</v>
      </c>
      <c r="J637" s="302">
        <f>TabIPW[[#This Row],[liczba mieszkańców w wieku 20-64]]/$K$1*$J$2</f>
        <v>1.8865944852264825E-5</v>
      </c>
      <c r="K637" s="27">
        <v>4678</v>
      </c>
      <c r="L637" s="302">
        <f>TabIPW[[#This Row],[iloczyn liczby mieszkańców i relacji przeciętnego miesięcznego wynagrodzenia brutto 
w danym powiecie do średniej krajowej]]/$M$1*$L$2</f>
        <v>7.0952287056390574E-5</v>
      </c>
      <c r="M637" s="27">
        <v>6450.375</v>
      </c>
      <c r="N637" s="302">
        <f>TabIPW[[#This Row],[liczba oddziałów w szkołach podstawowych]]/$O$1*$N$2</f>
        <v>4.9418604651162791E-5</v>
      </c>
      <c r="O637" s="27">
        <v>39</v>
      </c>
      <c r="P63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4.2501631093298536E-5</v>
      </c>
      <c r="Q637" s="27">
        <v>216</v>
      </c>
      <c r="R637" s="302">
        <f>TabIPW[[#This Row],[liczba gospodarstw domowych korzystających ze środowiskowej pomocy społecznej ]]/$S$1*$R$2</f>
        <v>9.569705048019412E-6</v>
      </c>
      <c r="S637" s="27">
        <v>35</v>
      </c>
      <c r="T637" s="302">
        <f>TabIPW[[#This Row],[ilość wody dostarczonej i ścieków bytowych odprowadzonych siecią kanalizacyjną '[dam3']]]/$U$1*$T$2</f>
        <v>2.6052356211403948E-5</v>
      </c>
      <c r="U637" s="27">
        <v>638.4</v>
      </c>
      <c r="V637" s="302">
        <f>TabIPW[[#This Row],[iloczyn liczby mieszkańców i relacji przeciętnego miesięcznego wynagrodzenia brutto 
w danym powiecie do średniej krajowej2]]/$W$1*$V$2</f>
        <v>2.0694417058113917E-5</v>
      </c>
      <c r="W637" s="27">
        <f>TabIPW[[#This Row],[iloczyn liczby mieszkańców i relacji przeciętnego miesięcznego wynagrodzenia brutto 
w danym powiecie do średniej krajowej]]</f>
        <v>6450.375</v>
      </c>
    </row>
    <row r="638" spans="1:23" x14ac:dyDescent="0.3">
      <c r="A638" s="2" t="s">
        <v>10</v>
      </c>
      <c r="B638" s="2" t="s">
        <v>69</v>
      </c>
      <c r="C638" s="2" t="s">
        <v>21</v>
      </c>
      <c r="D638" s="2" t="s">
        <v>54</v>
      </c>
      <c r="E638" s="2" t="s">
        <v>15</v>
      </c>
      <c r="F638" s="17" t="str">
        <f>+Tabela1[[#This Row],[WK]]&amp;Tabela1[[#This Row],[PK]]&amp;Tabela1[[#This Row],[GK]]</f>
        <v>100508</v>
      </c>
      <c r="G638" s="2" t="s">
        <v>623</v>
      </c>
      <c r="H638" s="302">
        <f>TabIPW[[#This Row],[liczba mieszkańców ]]/$I$1*$H$2</f>
        <v>2.0061274733595513E-5</v>
      </c>
      <c r="I638" s="27">
        <v>6303</v>
      </c>
      <c r="J638" s="302">
        <f>TabIPW[[#This Row],[liczba mieszkańców w wieku 20-64]]/$K$1*$J$2</f>
        <v>1.5175833792020637E-5</v>
      </c>
      <c r="K638" s="27">
        <v>3763</v>
      </c>
      <c r="L638" s="302">
        <f>TabIPW[[#This Row],[iloczyn liczby mieszkańców i relacji przeciętnego miesięcznego wynagrodzenia brutto 
w danym powiecie do średniej krajowej]]/$M$1*$L$2</f>
        <v>5.7891555380767605E-5</v>
      </c>
      <c r="M638" s="27">
        <v>5263.0050000000001</v>
      </c>
      <c r="N638" s="302">
        <f>TabIPW[[#This Row],[liczba oddziałów w szkołach podstawowych]]/$O$1*$N$2</f>
        <v>4.3082886106141924E-5</v>
      </c>
      <c r="O638" s="27">
        <v>34</v>
      </c>
      <c r="P63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4.1124263418978682E-5</v>
      </c>
      <c r="Q638" s="27">
        <v>209</v>
      </c>
      <c r="R638" s="302">
        <f>TabIPW[[#This Row],[liczba gospodarstw domowych korzystających ze środowiskowej pomocy społecznej ]]/$S$1*$R$2</f>
        <v>2.2420451826788337E-5</v>
      </c>
      <c r="S638" s="27">
        <v>82</v>
      </c>
      <c r="T638" s="302">
        <f>TabIPW[[#This Row],[ilość wody dostarczonej i ścieków bytowych odprowadzonych siecią kanalizacyjną '[dam3']]]/$U$1*$T$2</f>
        <v>1.5670590202348237E-5</v>
      </c>
      <c r="U638" s="27">
        <v>384</v>
      </c>
      <c r="V638" s="302">
        <f>TabIPW[[#This Row],[iloczyn liczby mieszkańców i relacji przeciętnego miesięcznego wynagrodzenia brutto 
w danym powiecie do średniej krajowej2]]/$W$1*$V$2</f>
        <v>1.6885036986057221E-5</v>
      </c>
      <c r="W638" s="27">
        <f>TabIPW[[#This Row],[iloczyn liczby mieszkańców i relacji przeciętnego miesięcznego wynagrodzenia brutto 
w danym powiecie do średniej krajowej]]</f>
        <v>5263.0050000000001</v>
      </c>
    </row>
    <row r="639" spans="1:23" x14ac:dyDescent="0.3">
      <c r="A639" s="2" t="s">
        <v>10</v>
      </c>
      <c r="B639" s="2" t="s">
        <v>69</v>
      </c>
      <c r="C639" s="2" t="s">
        <v>21</v>
      </c>
      <c r="D639" s="2" t="s">
        <v>56</v>
      </c>
      <c r="E639" s="2" t="s">
        <v>15</v>
      </c>
      <c r="F639" s="17" t="str">
        <f>+Tabela1[[#This Row],[WK]]&amp;Tabela1[[#This Row],[PK]]&amp;Tabela1[[#This Row],[GK]]</f>
        <v>100509</v>
      </c>
      <c r="G639" s="2" t="s">
        <v>624</v>
      </c>
      <c r="H639" s="302">
        <f>TabIPW[[#This Row],[liczba mieszkańców ]]/$I$1*$H$2</f>
        <v>2.9001798409094445E-5</v>
      </c>
      <c r="I639" s="27">
        <v>9112</v>
      </c>
      <c r="J639" s="302">
        <f>TabIPW[[#This Row],[liczba mieszkańców w wieku 20-64]]/$K$1*$J$2</f>
        <v>2.1467170681617284E-5</v>
      </c>
      <c r="K639" s="27">
        <v>5323</v>
      </c>
      <c r="L639" s="302">
        <f>TabIPW[[#This Row],[iloczyn liczby mieszkańców i relacji przeciętnego miesięcznego wynagrodzenia brutto 
w danym powiecie do średniej krajowej]]/$M$1*$L$2</f>
        <v>8.3691552059266135E-5</v>
      </c>
      <c r="M639" s="27">
        <v>7608.52</v>
      </c>
      <c r="N639" s="302">
        <f>TabIPW[[#This Row],[liczba oddziałów w szkołach podstawowych]]/$O$1*$N$2</f>
        <v>6.3357185450208707E-5</v>
      </c>
      <c r="O639" s="27">
        <v>50</v>
      </c>
      <c r="P63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6.5720114746119034E-5</v>
      </c>
      <c r="Q639" s="27">
        <v>334</v>
      </c>
      <c r="R639" s="302">
        <f>TabIPW[[#This Row],[liczba gospodarstw domowych korzystających ze środowiskowej pomocy społecznej ]]/$S$1*$R$2</f>
        <v>9.2962849037902862E-6</v>
      </c>
      <c r="S639" s="27">
        <v>34</v>
      </c>
      <c r="T639" s="302">
        <f>TabIPW[[#This Row],[ilość wody dostarczonej i ścieków bytowych odprowadzonych siecią kanalizacyjną '[dam3']]]/$U$1*$T$2</f>
        <v>2.470158398302445E-5</v>
      </c>
      <c r="U639" s="27">
        <v>605.29999999999995</v>
      </c>
      <c r="V639" s="302">
        <f>TabIPW[[#This Row],[iloczyn liczby mieszkańców i relacji przeciętnego miesięcznego wynagrodzenia brutto 
w danym powiecie do średniej krajowej2]]/$W$1*$V$2</f>
        <v>2.4410036017285961E-5</v>
      </c>
      <c r="W639" s="27">
        <f>TabIPW[[#This Row],[iloczyn liczby mieszkańców i relacji przeciętnego miesięcznego wynagrodzenia brutto 
w danym powiecie do średniej krajowej]]</f>
        <v>7608.52</v>
      </c>
    </row>
    <row r="640" spans="1:23" x14ac:dyDescent="0.3">
      <c r="A640" s="2" t="s">
        <v>10</v>
      </c>
      <c r="B640" s="2" t="s">
        <v>69</v>
      </c>
      <c r="C640" s="2" t="s">
        <v>21</v>
      </c>
      <c r="D640" s="2" t="s">
        <v>69</v>
      </c>
      <c r="E640" s="2" t="s">
        <v>15</v>
      </c>
      <c r="F640" s="17" t="str">
        <f>+Tabela1[[#This Row],[WK]]&amp;Tabela1[[#This Row],[PK]]&amp;Tabela1[[#This Row],[GK]]</f>
        <v>100510</v>
      </c>
      <c r="G640" s="2" t="s">
        <v>625</v>
      </c>
      <c r="H640" s="302">
        <f>TabIPW[[#This Row],[liczba mieszkańców ]]/$I$1*$H$2</f>
        <v>1.6101854494250308E-5</v>
      </c>
      <c r="I640" s="27">
        <v>5059</v>
      </c>
      <c r="J640" s="302">
        <f>TabIPW[[#This Row],[liczba mieszkańców w wieku 20-64]]/$K$1*$J$2</f>
        <v>1.0977576290693641E-5</v>
      </c>
      <c r="K640" s="27">
        <v>2722</v>
      </c>
      <c r="L640" s="302">
        <f>TabIPW[[#This Row],[iloczyn liczby mieszkańców i relacji przeciętnego miesięcznego wynagrodzenia brutto 
w danym powiecie do średniej krajowej]]/$M$1*$L$2</f>
        <v>4.6465711355117142E-5</v>
      </c>
      <c r="M640" s="27">
        <v>4224.2650000000003</v>
      </c>
      <c r="N640" s="302">
        <f>TabIPW[[#This Row],[liczba oddziałów w szkołach podstawowych]]/$O$1*$N$2</f>
        <v>3.0411449016100181E-5</v>
      </c>
      <c r="O640" s="27">
        <v>24</v>
      </c>
      <c r="P64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3.44341918579965E-5</v>
      </c>
      <c r="Q640" s="27">
        <v>175</v>
      </c>
      <c r="R640" s="302">
        <f>TabIPW[[#This Row],[liczba gospodarstw domowych korzystających ze środowiskowej pomocy społecznej ]]/$S$1*$R$2</f>
        <v>8.7494446153320346E-6</v>
      </c>
      <c r="S640" s="27">
        <v>32</v>
      </c>
      <c r="T640" s="302">
        <f>TabIPW[[#This Row],[ilość wody dostarczonej i ścieków bytowych odprowadzonych siecią kanalizacyjną '[dam3']]]/$U$1*$T$2</f>
        <v>1.8886325900121785E-5</v>
      </c>
      <c r="U640" s="27">
        <v>462.8</v>
      </c>
      <c r="V640" s="302">
        <f>TabIPW[[#This Row],[iloczyn liczby mieszkańców i relacji przeciętnego miesięcznego wynagrodzenia brutto 
w danym powiecie do średniej krajowej2]]/$W$1*$V$2</f>
        <v>1.35524991452425E-5</v>
      </c>
      <c r="W640" s="27">
        <f>TabIPW[[#This Row],[iloczyn liczby mieszkańców i relacji przeciętnego miesięcznego wynagrodzenia brutto 
w danym powiecie do średniej krajowej]]</f>
        <v>4224.2650000000003</v>
      </c>
    </row>
    <row r="641" spans="1:23" x14ac:dyDescent="0.3">
      <c r="A641" s="2" t="s">
        <v>10</v>
      </c>
      <c r="B641" s="2" t="s">
        <v>69</v>
      </c>
      <c r="C641" s="2" t="s">
        <v>23</v>
      </c>
      <c r="D641" s="2" t="s">
        <v>11</v>
      </c>
      <c r="E641" s="2" t="s">
        <v>15</v>
      </c>
      <c r="F641" s="17" t="str">
        <f>+Tabela1[[#This Row],[WK]]&amp;Tabela1[[#This Row],[PK]]&amp;Tabela1[[#This Row],[GK]]</f>
        <v>100602</v>
      </c>
      <c r="G641" s="2" t="s">
        <v>626</v>
      </c>
      <c r="H641" s="302">
        <f>TabIPW[[#This Row],[liczba mieszkańców ]]/$I$1*$H$2</f>
        <v>4.7337988118795179E-5</v>
      </c>
      <c r="I641" s="27">
        <v>14873</v>
      </c>
      <c r="J641" s="302">
        <f>TabIPW[[#This Row],[liczba mieszkańców w wieku 20-64]]/$K$1*$J$2</f>
        <v>3.4884656471160906E-5</v>
      </c>
      <c r="K641" s="27">
        <v>8650</v>
      </c>
      <c r="L641" s="302">
        <f>TabIPW[[#This Row],[iloczyn liczby mieszkańców i relacji przeciętnego miesięcznego wynagrodzenia brutto 
w danym powiecie do średniej krajowej]]/$M$1*$L$2</f>
        <v>1.4053133668503762E-4</v>
      </c>
      <c r="M641" s="27">
        <v>12775.907000000001</v>
      </c>
      <c r="N641" s="302">
        <f>TabIPW[[#This Row],[liczba oddziałów w szkołach podstawowych]]/$O$1*$N$2</f>
        <v>7.8562909958258793E-5</v>
      </c>
      <c r="O641" s="27">
        <v>62</v>
      </c>
      <c r="P64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1.1924068723397645E-4</v>
      </c>
      <c r="Q641" s="27">
        <v>606</v>
      </c>
      <c r="R641" s="302">
        <f>TabIPW[[#This Row],[liczba gospodarstw domowych korzystających ze środowiskowej pomocy społecznej ]]/$S$1*$R$2</f>
        <v>5.0582726682388327E-5</v>
      </c>
      <c r="S641" s="27">
        <v>185</v>
      </c>
      <c r="T641" s="302">
        <f>TabIPW[[#This Row],[ilość wody dostarczonej i ścieków bytowych odprowadzonych siecią kanalizacyjną '[dam3']]]/$U$1*$T$2</f>
        <v>5.3190227264949729E-5</v>
      </c>
      <c r="U641" s="27">
        <v>1303.4000000000001</v>
      </c>
      <c r="V641" s="302">
        <f>TabIPW[[#This Row],[iloczyn liczby mieszkańców i relacji przeciętnego miesięcznego wynagrodzenia brutto 
w danym powiecie do średniej krajowej2]]/$W$1*$V$2</f>
        <v>4.0988306533135986E-5</v>
      </c>
      <c r="W641" s="27">
        <f>TabIPW[[#This Row],[iloczyn liczby mieszkańców i relacji przeciętnego miesięcznego wynagrodzenia brutto 
w danym powiecie do średniej krajowej]]</f>
        <v>12775.907000000001</v>
      </c>
    </row>
    <row r="642" spans="1:23" x14ac:dyDescent="0.3">
      <c r="A642" s="2" t="s">
        <v>10</v>
      </c>
      <c r="B642" s="2" t="s">
        <v>69</v>
      </c>
      <c r="C642" s="2" t="s">
        <v>23</v>
      </c>
      <c r="D642" s="2" t="s">
        <v>16</v>
      </c>
      <c r="E642" s="2" t="s">
        <v>15</v>
      </c>
      <c r="F642" s="17" t="str">
        <f>+Tabela1[[#This Row],[WK]]&amp;Tabela1[[#This Row],[PK]]&amp;Tabela1[[#This Row],[GK]]</f>
        <v>100603</v>
      </c>
      <c r="G642" s="2" t="s">
        <v>627</v>
      </c>
      <c r="H642" s="302">
        <f>TabIPW[[#This Row],[liczba mieszkańców ]]/$I$1*$H$2</f>
        <v>2.350826196768784E-5</v>
      </c>
      <c r="I642" s="27">
        <v>7386</v>
      </c>
      <c r="J642" s="302">
        <f>TabIPW[[#This Row],[liczba mieszkańców w wieku 20-64]]/$K$1*$J$2</f>
        <v>1.801096830060169E-5</v>
      </c>
      <c r="K642" s="27">
        <v>4466</v>
      </c>
      <c r="L642" s="302">
        <f>TabIPW[[#This Row],[iloczyn liczby mieszkańców i relacji przeciętnego miesięcznego wynagrodzenia brutto 
w danym powiecie do średniej krajowej]]/$M$1*$L$2</f>
        <v>6.9788506202897067E-5</v>
      </c>
      <c r="M642" s="27">
        <v>6344.5740000000005</v>
      </c>
      <c r="N642" s="302">
        <f>TabIPW[[#This Row],[liczba oddziałów w szkołach podstawowych]]/$O$1*$N$2</f>
        <v>4.3082886106141924E-5</v>
      </c>
      <c r="O642" s="27">
        <v>34</v>
      </c>
      <c r="P64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6.2571845776245068E-5</v>
      </c>
      <c r="Q642" s="27">
        <v>318</v>
      </c>
      <c r="R642" s="302">
        <f>TabIPW[[#This Row],[liczba gospodarstw domowych korzystających ze środowiskowej pomocy społecznej ]]/$S$1*$R$2</f>
        <v>2.2147031682559211E-5</v>
      </c>
      <c r="S642" s="27">
        <v>81</v>
      </c>
      <c r="T642" s="302">
        <f>TabIPW[[#This Row],[ilość wody dostarczonej i ścieków bytowych odprowadzonych siecią kanalizacyjną '[dam3']]]/$U$1*$T$2</f>
        <v>1.4462648874250561E-5</v>
      </c>
      <c r="U642" s="27">
        <v>354.4</v>
      </c>
      <c r="V642" s="302">
        <f>TabIPW[[#This Row],[iloczyn liczby mieszkańców i relacji przeciętnego miesięcznego wynagrodzenia brutto 
w danym powiecie do średniej krajowej2]]/$W$1*$V$2</f>
        <v>2.0354980975844977E-5</v>
      </c>
      <c r="W642" s="27">
        <f>TabIPW[[#This Row],[iloczyn liczby mieszkańców i relacji przeciętnego miesięcznego wynagrodzenia brutto 
w danym powiecie do średniej krajowej]]</f>
        <v>6344.5740000000005</v>
      </c>
    </row>
    <row r="643" spans="1:23" x14ac:dyDescent="0.3">
      <c r="A643" s="2" t="s">
        <v>10</v>
      </c>
      <c r="B643" s="2" t="s">
        <v>69</v>
      </c>
      <c r="C643" s="2" t="s">
        <v>23</v>
      </c>
      <c r="D643" s="2" t="s">
        <v>30</v>
      </c>
      <c r="E643" s="2" t="s">
        <v>19</v>
      </c>
      <c r="F643" s="17" t="str">
        <f>+Tabela1[[#This Row],[WK]]&amp;Tabela1[[#This Row],[PK]]&amp;Tabela1[[#This Row],[GK]]</f>
        <v>100607</v>
      </c>
      <c r="G643" s="2" t="s">
        <v>628</v>
      </c>
      <c r="H643" s="302">
        <f>TabIPW[[#This Row],[liczba mieszkańców ]]/$I$1*$H$2</f>
        <v>7.2237139672169385E-5</v>
      </c>
      <c r="I643" s="27">
        <v>22696</v>
      </c>
      <c r="J643" s="302">
        <f>TabIPW[[#This Row],[liczba mieszkańców w wieku 20-64]]/$K$1*$J$2</f>
        <v>5.3157763808829119E-5</v>
      </c>
      <c r="K643" s="27">
        <v>13181</v>
      </c>
      <c r="L643" s="302">
        <f>TabIPW[[#This Row],[iloczyn liczby mieszkańców i relacji przeciętnego miesięcznego wynagrodzenia brutto 
w danym powiecie do średniej krajowej]]/$M$1*$L$2</f>
        <v>2.1444894892782993E-4</v>
      </c>
      <c r="M643" s="27">
        <v>19495.864000000001</v>
      </c>
      <c r="N643" s="302">
        <f>TabIPW[[#This Row],[liczba oddziałów w szkołach podstawowych]]/$O$1*$N$2</f>
        <v>1.5712581991651759E-4</v>
      </c>
      <c r="O643" s="27">
        <v>124</v>
      </c>
      <c r="P64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1.5938111659986951E-4</v>
      </c>
      <c r="Q643" s="27">
        <v>810</v>
      </c>
      <c r="R643" s="302">
        <f>TabIPW[[#This Row],[liczba gospodarstw domowych korzystających ze środowiskowej pomocy społecznej ]]/$S$1*$R$2</f>
        <v>8.4486824566799948E-5</v>
      </c>
      <c r="S643" s="27">
        <v>309</v>
      </c>
      <c r="T643" s="302">
        <f>TabIPW[[#This Row],[ilość wody dostarczonej i ścieków bytowych odprowadzonych siecią kanalizacyjną '[dam3']]]/$U$1*$T$2</f>
        <v>6.0466441413592148E-5</v>
      </c>
      <c r="U643" s="27">
        <v>1481.7</v>
      </c>
      <c r="V643" s="302">
        <f>TabIPW[[#This Row],[iloczyn liczby mieszkańców i relacji przeciętnego miesięcznego wynagrodzenia brutto 
w danym powiecie do średniej krajowej2]]/$W$1*$V$2</f>
        <v>6.2547610103950402E-5</v>
      </c>
      <c r="W643" s="27">
        <f>TabIPW[[#This Row],[iloczyn liczby mieszkańców i relacji przeciętnego miesięcznego wynagrodzenia brutto 
w danym powiecie do średniej krajowej]]</f>
        <v>19495.864000000001</v>
      </c>
    </row>
    <row r="644" spans="1:23" x14ac:dyDescent="0.3">
      <c r="A644" s="2" t="s">
        <v>10</v>
      </c>
      <c r="B644" s="2" t="s">
        <v>69</v>
      </c>
      <c r="C644" s="2" t="s">
        <v>23</v>
      </c>
      <c r="D644" s="2" t="s">
        <v>54</v>
      </c>
      <c r="E644" s="2" t="s">
        <v>15</v>
      </c>
      <c r="F644" s="17" t="str">
        <f>+Tabela1[[#This Row],[WK]]&amp;Tabela1[[#This Row],[PK]]&amp;Tabela1[[#This Row],[GK]]</f>
        <v>100608</v>
      </c>
      <c r="G644" s="2" t="s">
        <v>629</v>
      </c>
      <c r="H644" s="302">
        <f>TabIPW[[#This Row],[liczba mieszkańców ]]/$I$1*$H$2</f>
        <v>1.8765869558825817E-5</v>
      </c>
      <c r="I644" s="27">
        <v>5896</v>
      </c>
      <c r="J644" s="302">
        <f>TabIPW[[#This Row],[liczba mieszkańców w wieku 20-64]]/$K$1*$J$2</f>
        <v>1.4336988873407748E-5</v>
      </c>
      <c r="K644" s="27">
        <v>3555</v>
      </c>
      <c r="L644" s="302">
        <f>TabIPW[[#This Row],[iloczyn liczby mieszkańców i relacji przeciętnego miesięcznego wynagrodzenia brutto 
w danym powiecie do średniej krajowej]]/$M$1*$L$2</f>
        <v>5.5709860895245213E-5</v>
      </c>
      <c r="M644" s="27">
        <v>5064.6640000000007</v>
      </c>
      <c r="N644" s="302">
        <f>TabIPW[[#This Row],[liczba oddziałów w szkołach podstawowych]]/$O$1*$N$2</f>
        <v>4.3082886106141924E-5</v>
      </c>
      <c r="O644" s="27">
        <v>34</v>
      </c>
      <c r="P64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5.8242975942668371E-5</v>
      </c>
      <c r="Q644" s="27">
        <v>296</v>
      </c>
      <c r="R644" s="302">
        <f>TabIPW[[#This Row],[liczba gospodarstw domowych korzystających ze środowiskowej pomocy społecznej ]]/$S$1*$R$2</f>
        <v>1.0389965480706791E-5</v>
      </c>
      <c r="S644" s="27">
        <v>38</v>
      </c>
      <c r="T644" s="302">
        <f>TabIPW[[#This Row],[ilość wody dostarczonej i ścieków bytowych odprowadzonych siecią kanalizacyjną '[dam3']]]/$U$1*$T$2</f>
        <v>1.7796730175114759E-5</v>
      </c>
      <c r="U644" s="27">
        <v>436.1</v>
      </c>
      <c r="V644" s="302">
        <f>TabIPW[[#This Row],[iloczyn liczby mieszkańców i relacji przeciętnego miesięcznego wynagrodzenia brutto 
w danym powiecie do średniej krajowej2]]/$W$1*$V$2</f>
        <v>1.6248709427779855E-5</v>
      </c>
      <c r="W644" s="27">
        <f>TabIPW[[#This Row],[iloczyn liczby mieszkańców i relacji przeciętnego miesięcznego wynagrodzenia brutto 
w danym powiecie do średniej krajowej]]</f>
        <v>5064.6640000000007</v>
      </c>
    </row>
    <row r="645" spans="1:23" x14ac:dyDescent="0.3">
      <c r="A645" s="2" t="s">
        <v>10</v>
      </c>
      <c r="B645" s="2" t="s">
        <v>69</v>
      </c>
      <c r="C645" s="2" t="s">
        <v>23</v>
      </c>
      <c r="D645" s="2" t="s">
        <v>69</v>
      </c>
      <c r="E645" s="2" t="s">
        <v>19</v>
      </c>
      <c r="F645" s="17" t="str">
        <f>+Tabela1[[#This Row],[WK]]&amp;Tabela1[[#This Row],[PK]]&amp;Tabela1[[#This Row],[GK]]</f>
        <v>100610</v>
      </c>
      <c r="G645" s="2" t="s">
        <v>630</v>
      </c>
      <c r="H645" s="302">
        <f>TabIPW[[#This Row],[liczba mieszkańców ]]/$I$1*$H$2</f>
        <v>3.7178446797259898E-5</v>
      </c>
      <c r="I645" s="27">
        <v>11681</v>
      </c>
      <c r="J645" s="302">
        <f>TabIPW[[#This Row],[liczba mieszkańców w wieku 20-64]]/$K$1*$J$2</f>
        <v>2.7766573387739054E-5</v>
      </c>
      <c r="K645" s="27">
        <v>6885</v>
      </c>
      <c r="L645" s="302">
        <f>TabIPW[[#This Row],[iloczyn liczby mieszkańców i relacji przeciętnego miesięcznego wynagrodzenia brutto 
w danym powiecie do średniej krajowej]]/$M$1*$L$2</f>
        <v>1.1037090995884654E-4</v>
      </c>
      <c r="M645" s="27">
        <v>10033.978999999999</v>
      </c>
      <c r="N645" s="302">
        <f>TabIPW[[#This Row],[liczba oddziałów w szkołach podstawowych]]/$O$1*$N$2</f>
        <v>5.3220035778175319E-5</v>
      </c>
      <c r="O645" s="27">
        <v>42</v>
      </c>
      <c r="P64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1.160924182641025E-4</v>
      </c>
      <c r="Q645" s="27">
        <v>590</v>
      </c>
      <c r="R645" s="302">
        <f>TabIPW[[#This Row],[liczba gospodarstw domowych korzystających ze środowiskowej pomocy społecznej ]]/$S$1*$R$2</f>
        <v>1.4491267644143682E-5</v>
      </c>
      <c r="S645" s="27">
        <v>53</v>
      </c>
      <c r="T645" s="302">
        <f>TabIPW[[#This Row],[ilość wody dostarczonej i ścieków bytowych odprowadzonych siecią kanalizacyjną '[dam3']]]/$U$1*$T$2</f>
        <v>3.5385335324104571E-5</v>
      </c>
      <c r="U645" s="27">
        <v>867.09999999999991</v>
      </c>
      <c r="V645" s="302">
        <f>TabIPW[[#This Row],[iloczyn liczby mieszkańców i relacji przeciętnego miesięcznego wynagrodzenia brutto 
w danym powiecie do średniej krajowej2]]/$W$1*$V$2</f>
        <v>3.219151540466358E-5</v>
      </c>
      <c r="W645" s="27">
        <f>TabIPW[[#This Row],[iloczyn liczby mieszkańców i relacji przeciętnego miesięcznego wynagrodzenia brutto 
w danym powiecie do średniej krajowej]]</f>
        <v>10033.978999999999</v>
      </c>
    </row>
    <row r="646" spans="1:23" x14ac:dyDescent="0.3">
      <c r="A646" s="2" t="s">
        <v>10</v>
      </c>
      <c r="B646" s="2" t="s">
        <v>69</v>
      </c>
      <c r="C646" s="2" t="s">
        <v>23</v>
      </c>
      <c r="D646" s="2" t="s">
        <v>71</v>
      </c>
      <c r="E646" s="2" t="s">
        <v>19</v>
      </c>
      <c r="F646" s="17" t="str">
        <f>+Tabela1[[#This Row],[WK]]&amp;Tabela1[[#This Row],[PK]]&amp;Tabela1[[#This Row],[GK]]</f>
        <v>100611</v>
      </c>
      <c r="G646" s="2" t="s">
        <v>631</v>
      </c>
      <c r="H646" s="302">
        <f>TabIPW[[#This Row],[liczba mieszkańców ]]/$I$1*$H$2</f>
        <v>4.1188792055760673E-5</v>
      </c>
      <c r="I646" s="27">
        <v>12941</v>
      </c>
      <c r="J646" s="302">
        <f>TabIPW[[#This Row],[liczba mieszkańców w wieku 20-64]]/$K$1*$J$2</f>
        <v>3.1073558163039861E-5</v>
      </c>
      <c r="K646" s="27">
        <v>7705</v>
      </c>
      <c r="L646" s="302">
        <f>TabIPW[[#This Row],[iloczyn liczby mieszkańców i relacji przeciętnego miesięcznego wynagrodzenia brutto 
w danym powiecie do średniej krajowej]]/$M$1*$L$2</f>
        <v>1.2227634156129042E-4</v>
      </c>
      <c r="M646" s="27">
        <v>11116.319000000001</v>
      </c>
      <c r="N646" s="302">
        <f>TabIPW[[#This Row],[liczba oddziałów w szkołach podstawowych]]/$O$1*$N$2</f>
        <v>7.6028622540250454E-5</v>
      </c>
      <c r="O646" s="27">
        <v>60</v>
      </c>
      <c r="P64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9.1103033315727874E-5</v>
      </c>
      <c r="Q646" s="27">
        <v>463</v>
      </c>
      <c r="R646" s="302">
        <f>TabIPW[[#This Row],[liczba gospodarstw domowych korzystających ze środowiskowej pomocy społecznej ]]/$S$1*$R$2</f>
        <v>8.1479202980279568E-5</v>
      </c>
      <c r="S646" s="27">
        <v>298</v>
      </c>
      <c r="T646" s="302">
        <f>TabIPW[[#This Row],[ilość wody dostarczonej i ścieków bytowych odprowadzonych siecią kanalizacyjną '[dam3']]]/$U$1*$T$2</f>
        <v>3.3295923297124816E-5</v>
      </c>
      <c r="U646" s="27">
        <v>815.9</v>
      </c>
      <c r="V646" s="302">
        <f>TabIPW[[#This Row],[iloczyn liczby mieszkańców i relacji przeciętnego miesięcznego wynagrodzenia brutto 
w danym powiecie do średniej krajowej2]]/$W$1*$V$2</f>
        <v>3.5663932955376373E-5</v>
      </c>
      <c r="W646" s="27">
        <f>TabIPW[[#This Row],[iloczyn liczby mieszkańców i relacji przeciętnego miesięcznego wynagrodzenia brutto 
w danym powiecie do średniej krajowej]]</f>
        <v>11116.319000000001</v>
      </c>
    </row>
    <row r="647" spans="1:23" x14ac:dyDescent="0.3">
      <c r="A647" s="2" t="s">
        <v>10</v>
      </c>
      <c r="B647" s="2" t="s">
        <v>69</v>
      </c>
      <c r="C647" s="2" t="s">
        <v>30</v>
      </c>
      <c r="D647" s="2" t="s">
        <v>12</v>
      </c>
      <c r="E647" s="2" t="s">
        <v>15</v>
      </c>
      <c r="F647" s="17" t="str">
        <f>+Tabela1[[#This Row],[WK]]&amp;Tabela1[[#This Row],[PK]]&amp;Tabela1[[#This Row],[GK]]</f>
        <v>100701</v>
      </c>
      <c r="G647" s="2" t="s">
        <v>632</v>
      </c>
      <c r="H647" s="302">
        <f>TabIPW[[#This Row],[liczba mieszkańców ]]/$I$1*$H$2</f>
        <v>1.7234936170461635E-5</v>
      </c>
      <c r="I647" s="27">
        <v>5415</v>
      </c>
      <c r="J647" s="302">
        <f>TabIPW[[#This Row],[liczba mieszkańców w wieku 20-64]]/$K$1*$J$2</f>
        <v>1.3119050578114038E-5</v>
      </c>
      <c r="K647" s="27">
        <v>3253</v>
      </c>
      <c r="L647" s="302">
        <f>TabIPW[[#This Row],[iloczyn liczby mieszkańców i relacji przeciętnego miesięcznego wynagrodzenia brutto 
w danym powiecie do średniej krajowej]]/$M$1*$L$2</f>
        <v>4.9973740483349853E-5</v>
      </c>
      <c r="M647" s="27">
        <v>4543.1850000000004</v>
      </c>
      <c r="N647" s="302">
        <f>TabIPW[[#This Row],[liczba oddziałów w szkołach podstawowych]]/$O$1*$N$2</f>
        <v>3.9281454979129396E-5</v>
      </c>
      <c r="O647" s="27">
        <v>31</v>
      </c>
      <c r="P64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3.3253590994293761E-5</v>
      </c>
      <c r="Q647" s="27">
        <v>169</v>
      </c>
      <c r="R647" s="302">
        <f>TabIPW[[#This Row],[liczba gospodarstw domowych korzystających ze środowiskowej pomocy społecznej ]]/$S$1*$R$2</f>
        <v>3.4724358317099016E-5</v>
      </c>
      <c r="S647" s="27">
        <v>127</v>
      </c>
      <c r="T647" s="302">
        <f>TabIPW[[#This Row],[ilość wody dostarczonej i ścieków bytowych odprowadzonych siecią kanalizacyjną '[dam3']]]/$U$1*$T$2</f>
        <v>1.8519046442254251E-5</v>
      </c>
      <c r="U647" s="27">
        <v>453.8</v>
      </c>
      <c r="V647" s="302">
        <f>TabIPW[[#This Row],[iloczyn liczby mieszkańców i relacji przeciętnego miesięcznego wynagrodzenia brutto 
w danym powiecie do średniej krajowej2]]/$W$1*$V$2</f>
        <v>1.4575674307643709E-5</v>
      </c>
      <c r="W647" s="27">
        <f>TabIPW[[#This Row],[iloczyn liczby mieszkańców i relacji przeciętnego miesięcznego wynagrodzenia brutto 
w danym powiecie do średniej krajowej]]</f>
        <v>4543.1850000000004</v>
      </c>
    </row>
    <row r="648" spans="1:23" x14ac:dyDescent="0.3">
      <c r="A648" s="2" t="s">
        <v>10</v>
      </c>
      <c r="B648" s="2" t="s">
        <v>69</v>
      </c>
      <c r="C648" s="2" t="s">
        <v>30</v>
      </c>
      <c r="D648" s="2" t="s">
        <v>11</v>
      </c>
      <c r="E648" s="2" t="s">
        <v>19</v>
      </c>
      <c r="F648" s="17" t="str">
        <f>+Tabela1[[#This Row],[WK]]&amp;Tabela1[[#This Row],[PK]]&amp;Tabela1[[#This Row],[GK]]</f>
        <v>100702</v>
      </c>
      <c r="G648" s="2" t="s">
        <v>633</v>
      </c>
      <c r="H648" s="302">
        <f>TabIPW[[#This Row],[liczba mieszkańców ]]/$I$1*$H$2</f>
        <v>3.0478623964605836E-5</v>
      </c>
      <c r="I648" s="27">
        <v>9576</v>
      </c>
      <c r="J648" s="302">
        <f>TabIPW[[#This Row],[liczba mieszkańców w wieku 20-64]]/$K$1*$J$2</f>
        <v>2.1930955131811907E-5</v>
      </c>
      <c r="K648" s="27">
        <v>5438</v>
      </c>
      <c r="L648" s="302">
        <f>TabIPW[[#This Row],[iloczyn liczby mieszkańców i relacji przeciętnego miesięcznego wynagrodzenia brutto 
w danym powiecie do średniej krajowej]]/$M$1*$L$2</f>
        <v>8.8374614749502895E-5</v>
      </c>
      <c r="M648" s="27">
        <v>8034.2640000000001</v>
      </c>
      <c r="N648" s="302">
        <f>TabIPW[[#This Row],[liczba oddziałów w szkołach podstawowych]]/$O$1*$N$2</f>
        <v>5.9555754323196186E-5</v>
      </c>
      <c r="O648" s="27">
        <v>47</v>
      </c>
      <c r="P64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6.3358913018713556E-5</v>
      </c>
      <c r="Q648" s="27">
        <v>322</v>
      </c>
      <c r="R648" s="302">
        <f>TabIPW[[#This Row],[liczba gospodarstw domowych korzystających ze środowiskowej pomocy społecznej ]]/$S$1*$R$2</f>
        <v>8.0385522403363064E-5</v>
      </c>
      <c r="S648" s="27">
        <v>294</v>
      </c>
      <c r="T648" s="302">
        <f>TabIPW[[#This Row],[ilość wody dostarczonej i ścieków bytowych odprowadzonych siecią kanalizacyjną '[dam3']]]/$U$1*$T$2</f>
        <v>2.1951068931883117E-5</v>
      </c>
      <c r="U648" s="27">
        <v>537.9</v>
      </c>
      <c r="V648" s="302">
        <f>TabIPW[[#This Row],[iloczyn liczby mieszkańców i relacji przeciętnego miesięcznego wynagrodzenia brutto 
w danym powiecie do średniej krajowej2]]/$W$1*$V$2</f>
        <v>2.5775929301938346E-5</v>
      </c>
      <c r="W648" s="27">
        <f>TabIPW[[#This Row],[iloczyn liczby mieszkańców i relacji przeciętnego miesięcznego wynagrodzenia brutto 
w danym powiecie do średniej krajowej]]</f>
        <v>8034.2640000000001</v>
      </c>
    </row>
    <row r="649" spans="1:23" x14ac:dyDescent="0.3">
      <c r="A649" s="2" t="s">
        <v>10</v>
      </c>
      <c r="B649" s="2" t="s">
        <v>69</v>
      </c>
      <c r="C649" s="2" t="s">
        <v>30</v>
      </c>
      <c r="D649" s="2" t="s">
        <v>16</v>
      </c>
      <c r="E649" s="2" t="s">
        <v>15</v>
      </c>
      <c r="F649" s="17" t="str">
        <f>+Tabela1[[#This Row],[WK]]&amp;Tabela1[[#This Row],[PK]]&amp;Tabela1[[#This Row],[GK]]</f>
        <v>100703</v>
      </c>
      <c r="G649" s="2" t="s">
        <v>634</v>
      </c>
      <c r="H649" s="302">
        <f>TabIPW[[#This Row],[liczba mieszkańców ]]/$I$1*$H$2</f>
        <v>1.4854191524938958E-5</v>
      </c>
      <c r="I649" s="27">
        <v>4667</v>
      </c>
      <c r="J649" s="302">
        <f>TabIPW[[#This Row],[liczba mieszkańców w wieku 20-64]]/$K$1*$J$2</f>
        <v>1.0921115575017773E-5</v>
      </c>
      <c r="K649" s="27">
        <v>2708</v>
      </c>
      <c r="L649" s="302">
        <f>TabIPW[[#This Row],[iloczyn liczby mieszkańców i relacji przeciętnego miesięcznego wynagrodzenia brutto 
w danym powiecie do średniej krajowej]]/$M$1*$L$2</f>
        <v>4.3070627301162281E-5</v>
      </c>
      <c r="M649" s="27">
        <v>3915.6130000000003</v>
      </c>
      <c r="N649" s="302">
        <f>TabIPW[[#This Row],[liczba oddziałów w szkołach podstawowych]]/$O$1*$N$2</f>
        <v>3.0411449016100181E-5</v>
      </c>
      <c r="O649" s="27">
        <v>24</v>
      </c>
      <c r="P64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2.7744120297014321E-5</v>
      </c>
      <c r="Q649" s="27">
        <v>141</v>
      </c>
      <c r="R649" s="302">
        <f>TabIPW[[#This Row],[liczba gospodarstw domowych korzystających ze środowiskowej pomocy społecznej ]]/$S$1*$R$2</f>
        <v>2.1326771249871834E-5</v>
      </c>
      <c r="S649" s="27">
        <v>78</v>
      </c>
      <c r="T649" s="302">
        <f>TabIPW[[#This Row],[ilość wody dostarczonej i ścieków bytowych odprowadzonych siecią kanalizacyjną '[dam3']]]/$U$1*$T$2</f>
        <v>9.2799276354530985E-6</v>
      </c>
      <c r="U649" s="27">
        <v>227.39999999999998</v>
      </c>
      <c r="V649" s="302">
        <f>TabIPW[[#This Row],[iloczyn liczby mieszkańców i relacji przeciętnego miesięcznego wynagrodzenia brutto 
w danym powiecie do średniej krajowej2]]/$W$1*$V$2</f>
        <v>1.2562266296172334E-5</v>
      </c>
      <c r="W649" s="27">
        <f>TabIPW[[#This Row],[iloczyn liczby mieszkańców i relacji przeciętnego miesięcznego wynagrodzenia brutto 
w danym powiecie do średniej krajowej]]</f>
        <v>3915.6130000000003</v>
      </c>
    </row>
    <row r="650" spans="1:23" x14ac:dyDescent="0.3">
      <c r="A650" s="2" t="s">
        <v>10</v>
      </c>
      <c r="B650" s="2" t="s">
        <v>69</v>
      </c>
      <c r="C650" s="2" t="s">
        <v>30</v>
      </c>
      <c r="D650" s="2" t="s">
        <v>18</v>
      </c>
      <c r="E650" s="2" t="s">
        <v>19</v>
      </c>
      <c r="F650" s="17" t="str">
        <f>+Tabela1[[#This Row],[WK]]&amp;Tabela1[[#This Row],[PK]]&amp;Tabela1[[#This Row],[GK]]</f>
        <v>100704</v>
      </c>
      <c r="G650" s="2" t="s">
        <v>635</v>
      </c>
      <c r="H650" s="302">
        <f>TabIPW[[#This Row],[liczba mieszkańców ]]/$I$1*$H$2</f>
        <v>9.8861376249438385E-5</v>
      </c>
      <c r="I650" s="27">
        <v>31061</v>
      </c>
      <c r="J650" s="302">
        <f>TabIPW[[#This Row],[liczba mieszkańców w wieku 20-64]]/$K$1*$J$2</f>
        <v>7.2467328569975761E-5</v>
      </c>
      <c r="K650" s="27">
        <v>17969</v>
      </c>
      <c r="L650" s="302">
        <f>TabIPW[[#This Row],[iloczyn liczby mieszkańców i relacji przeciętnego miesięcznego wynagrodzenia brutto 
w danym powiecie do średniej krajowej]]/$M$1*$L$2</f>
        <v>2.8665454351862047E-4</v>
      </c>
      <c r="M650" s="27">
        <v>26060.179000000004</v>
      </c>
      <c r="N650" s="302">
        <f>TabIPW[[#This Row],[liczba oddziałów w szkołach podstawowych]]/$O$1*$N$2</f>
        <v>2.6483303518187241E-4</v>
      </c>
      <c r="O650" s="27">
        <v>209</v>
      </c>
      <c r="P65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2.7134143184101242E-4</v>
      </c>
      <c r="Q650" s="27">
        <v>1379</v>
      </c>
      <c r="R650" s="302">
        <f>TabIPW[[#This Row],[liczba gospodarstw domowych korzystających ze środowiskowej pomocy społecznej ]]/$S$1*$R$2</f>
        <v>1.5995078437403874E-4</v>
      </c>
      <c r="S650" s="27">
        <v>585</v>
      </c>
      <c r="T650" s="302">
        <f>TabIPW[[#This Row],[ilość wody dostarczonej i ścieków bytowych odprowadzonych siecią kanalizacyjną '[dam3']]]/$U$1*$T$2</f>
        <v>7.2435670857208659E-5</v>
      </c>
      <c r="U650" s="27">
        <v>1775</v>
      </c>
      <c r="V650" s="302">
        <f>TabIPW[[#This Row],[iloczyn liczby mieszkańców i relacji przeciętnego miesięcznego wynagrodzenia brutto 
w danym powiecie do średniej krajowej2]]/$W$1*$V$2</f>
        <v>8.3607575192930979E-5</v>
      </c>
      <c r="W650" s="27">
        <f>TabIPW[[#This Row],[iloczyn liczby mieszkańców i relacji przeciętnego miesięcznego wynagrodzenia brutto 
w danym powiecie do średniej krajowej]]</f>
        <v>26060.179000000004</v>
      </c>
    </row>
    <row r="651" spans="1:23" x14ac:dyDescent="0.3">
      <c r="A651" s="2" t="s">
        <v>10</v>
      </c>
      <c r="B651" s="2" t="s">
        <v>69</v>
      </c>
      <c r="C651" s="2" t="s">
        <v>30</v>
      </c>
      <c r="D651" s="2" t="s">
        <v>21</v>
      </c>
      <c r="E651" s="2" t="s">
        <v>15</v>
      </c>
      <c r="F651" s="17" t="str">
        <f>+Tabela1[[#This Row],[WK]]&amp;Tabela1[[#This Row],[PK]]&amp;Tabela1[[#This Row],[GK]]</f>
        <v>100705</v>
      </c>
      <c r="G651" s="2" t="s">
        <v>636</v>
      </c>
      <c r="H651" s="302">
        <f>TabIPW[[#This Row],[liczba mieszkańców ]]/$I$1*$H$2</f>
        <v>1.3141837755833072E-5</v>
      </c>
      <c r="I651" s="27">
        <v>4129</v>
      </c>
      <c r="J651" s="302">
        <f>TabIPW[[#This Row],[liczba mieszkańców w wieku 20-64]]/$K$1*$J$2</f>
        <v>9.7838354449753013E-6</v>
      </c>
      <c r="K651" s="27">
        <v>2426</v>
      </c>
      <c r="L651" s="302">
        <f>TabIPW[[#This Row],[iloczyn liczby mieszkańców i relacji przeciętnego miesięcznego wynagrodzenia brutto 
w danym powiecie do średniej krajowej]]/$M$1*$L$2</f>
        <v>3.8105553916112937E-5</v>
      </c>
      <c r="M651" s="27">
        <v>3464.2310000000002</v>
      </c>
      <c r="N651" s="302">
        <f>TabIPW[[#This Row],[liczba oddziałów w szkołach podstawowych]]/$O$1*$N$2</f>
        <v>3.294573643410853E-5</v>
      </c>
      <c r="O651" s="27">
        <v>26</v>
      </c>
      <c r="P65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2.8531187539482816E-5</v>
      </c>
      <c r="Q651" s="27">
        <v>145</v>
      </c>
      <c r="R651" s="302">
        <f>TabIPW[[#This Row],[liczba gospodarstw domowych korzystających ze środowiskowej pomocy społecznej ]]/$S$1*$R$2</f>
        <v>1.8865989951809698E-5</v>
      </c>
      <c r="S651" s="27">
        <v>69</v>
      </c>
      <c r="T651" s="302">
        <f>TabIPW[[#This Row],[ilość wody dostarczonej i ścieków bytowych odprowadzonych siecią kanalizacyjną '[dam3']]]/$U$1*$T$2</f>
        <v>1.1250994059342212E-5</v>
      </c>
      <c r="U651" s="27">
        <v>275.7</v>
      </c>
      <c r="V651" s="302">
        <f>TabIPW[[#This Row],[iloczyn liczby mieszkańców i relacji przeciętnego miesięcznego wynagrodzenia brutto 
w danym powiecie do średniej krajowej2]]/$W$1*$V$2</f>
        <v>1.1114119892199608E-5</v>
      </c>
      <c r="W651" s="27">
        <f>TabIPW[[#This Row],[iloczyn liczby mieszkańców i relacji przeciętnego miesięcznego wynagrodzenia brutto 
w danym powiecie do średniej krajowej]]</f>
        <v>3464.2310000000002</v>
      </c>
    </row>
    <row r="652" spans="1:23" x14ac:dyDescent="0.3">
      <c r="A652" s="2" t="s">
        <v>10</v>
      </c>
      <c r="B652" s="2" t="s">
        <v>69</v>
      </c>
      <c r="C652" s="2" t="s">
        <v>30</v>
      </c>
      <c r="D652" s="2" t="s">
        <v>23</v>
      </c>
      <c r="E652" s="2" t="s">
        <v>15</v>
      </c>
      <c r="F652" s="17" t="str">
        <f>+Tabela1[[#This Row],[WK]]&amp;Tabela1[[#This Row],[PK]]&amp;Tabela1[[#This Row],[GK]]</f>
        <v>100706</v>
      </c>
      <c r="G652" s="2" t="s">
        <v>637</v>
      </c>
      <c r="H652" s="302">
        <f>TabIPW[[#This Row],[liczba mieszkańców ]]/$I$1*$H$2</f>
        <v>9.0678362233878484E-6</v>
      </c>
      <c r="I652" s="27">
        <v>2849</v>
      </c>
      <c r="J652" s="302">
        <f>TabIPW[[#This Row],[liczba mieszkańców w wieku 20-64]]/$K$1*$J$2</f>
        <v>6.4526532200991276E-6</v>
      </c>
      <c r="K652" s="27">
        <v>1600</v>
      </c>
      <c r="L652" s="302">
        <f>TabIPW[[#This Row],[iloczyn liczby mieszkańców i relacji przeciętnego miesięcznego wynagrodzenia brutto 
w danym powiecie do średniej krajowej]]/$M$1*$L$2</f>
        <v>2.6292739914508537E-5</v>
      </c>
      <c r="M652" s="27">
        <v>2390.3110000000001</v>
      </c>
      <c r="N652" s="302">
        <f>TabIPW[[#This Row],[liczba oddziałów w szkołach podstawowych]]/$O$1*$N$2</f>
        <v>2.1541443053070962E-5</v>
      </c>
      <c r="O652" s="27">
        <v>17</v>
      </c>
      <c r="P65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2.0463748304180776E-5</v>
      </c>
      <c r="Q652" s="27">
        <v>104</v>
      </c>
      <c r="R652" s="302">
        <f>TabIPW[[#This Row],[liczba gospodarstw domowych korzystających ze środowiskowej pomocy społecznej ]]/$S$1*$R$2</f>
        <v>1.4217847499914556E-5</v>
      </c>
      <c r="S652" s="27">
        <v>52</v>
      </c>
      <c r="T652" s="302">
        <f>TabIPW[[#This Row],[ilość wody dostarczonej i ścieków bytowych odprowadzonych siecią kanalizacyjną '[dam3']]]/$U$1*$T$2</f>
        <v>6.1947801893657874E-6</v>
      </c>
      <c r="U652" s="27">
        <v>151.79999999999998</v>
      </c>
      <c r="V652" s="302">
        <f>TabIPW[[#This Row],[iloczyn liczby mieszkańców i relacji przeciętnego miesięcznego wynagrodzenia brutto 
w danym powiecie do średniej krajowej2]]/$W$1*$V$2</f>
        <v>7.6687158083983237E-6</v>
      </c>
      <c r="W652" s="27">
        <f>TabIPW[[#This Row],[iloczyn liczby mieszkańców i relacji przeciętnego miesięcznego wynagrodzenia brutto 
w danym powiecie do średniej krajowej]]</f>
        <v>2390.3110000000001</v>
      </c>
    </row>
    <row r="653" spans="1:23" x14ac:dyDescent="0.3">
      <c r="A653" s="2" t="s">
        <v>10</v>
      </c>
      <c r="B653" s="2" t="s">
        <v>69</v>
      </c>
      <c r="C653" s="2" t="s">
        <v>30</v>
      </c>
      <c r="D653" s="2" t="s">
        <v>30</v>
      </c>
      <c r="E653" s="2" t="s">
        <v>15</v>
      </c>
      <c r="F653" s="17" t="str">
        <f>+Tabela1[[#This Row],[WK]]&amp;Tabela1[[#This Row],[PK]]&amp;Tabela1[[#This Row],[GK]]</f>
        <v>100707</v>
      </c>
      <c r="G653" s="2" t="s">
        <v>638</v>
      </c>
      <c r="H653" s="302">
        <f>TabIPW[[#This Row],[liczba mieszkańców ]]/$I$1*$H$2</f>
        <v>2.369923078952121E-5</v>
      </c>
      <c r="I653" s="27">
        <v>7446</v>
      </c>
      <c r="J653" s="302">
        <f>TabIPW[[#This Row],[liczba mieszkańców w wieku 20-64]]/$K$1*$J$2</f>
        <v>1.7357637162066655E-5</v>
      </c>
      <c r="K653" s="27">
        <v>4304</v>
      </c>
      <c r="L653" s="302">
        <f>TabIPW[[#This Row],[iloczyn liczby mieszkańców i relacji przeciętnego miesięcznego wynagrodzenia brutto 
w danym powiecie do średniej krajowej]]/$M$1*$L$2</f>
        <v>6.8717353949958074E-5</v>
      </c>
      <c r="M653" s="27">
        <v>6247.1940000000004</v>
      </c>
      <c r="N653" s="302">
        <f>TabIPW[[#This Row],[liczba oddziałów w szkołach podstawowych]]/$O$1*$N$2</f>
        <v>5.9555754323196186E-5</v>
      </c>
      <c r="O653" s="27">
        <v>47</v>
      </c>
      <c r="P65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5.5685007404645764E-5</v>
      </c>
      <c r="Q653" s="27">
        <v>283</v>
      </c>
      <c r="R653" s="302">
        <f>TabIPW[[#This Row],[liczba gospodarstw domowych korzystających ze środowiskowej pomocy społecznej ]]/$S$1*$R$2</f>
        <v>3.8825660480535906E-5</v>
      </c>
      <c r="S653" s="27">
        <v>142</v>
      </c>
      <c r="T653" s="302">
        <f>TabIPW[[#This Row],[ilość wody dostarczonej i ścieków bytowych odprowadzonych siecią kanalizacyjną '[dam3']]]/$U$1*$T$2</f>
        <v>1.478095773773576E-5</v>
      </c>
      <c r="U653" s="27">
        <v>362.2</v>
      </c>
      <c r="V653" s="302">
        <f>TabIPW[[#This Row],[iloczyn liczby mieszkańców i relacji przeciętnego miesięcznego wynagrodzenia brutto 
w danym powiecie do średniej krajowej2]]/$W$1*$V$2</f>
        <v>2.0042561568737776E-5</v>
      </c>
      <c r="W653" s="27">
        <f>TabIPW[[#This Row],[iloczyn liczby mieszkańców i relacji przeciętnego miesięcznego wynagrodzenia brutto 
w danym powiecie do średniej krajowej]]</f>
        <v>6247.1940000000004</v>
      </c>
    </row>
    <row r="654" spans="1:23" x14ac:dyDescent="0.3">
      <c r="A654" s="2" t="s">
        <v>10</v>
      </c>
      <c r="B654" s="2" t="s">
        <v>69</v>
      </c>
      <c r="C654" s="2" t="s">
        <v>30</v>
      </c>
      <c r="D654" s="2" t="s">
        <v>54</v>
      </c>
      <c r="E654" s="2" t="s">
        <v>15</v>
      </c>
      <c r="F654" s="17" t="str">
        <f>+Tabela1[[#This Row],[WK]]&amp;Tabela1[[#This Row],[PK]]&amp;Tabela1[[#This Row],[GK]]</f>
        <v>100708</v>
      </c>
      <c r="G654" s="2" t="s">
        <v>639</v>
      </c>
      <c r="H654" s="302">
        <f>TabIPW[[#This Row],[liczba mieszkańców ]]/$I$1*$H$2</f>
        <v>1.7381345600533887E-5</v>
      </c>
      <c r="I654" s="27">
        <v>5461</v>
      </c>
      <c r="J654" s="302">
        <f>TabIPW[[#This Row],[liczba mieszkańców w wieku 20-64]]/$K$1*$J$2</f>
        <v>1.2473785256104125E-5</v>
      </c>
      <c r="K654" s="27">
        <v>3093</v>
      </c>
      <c r="L654" s="302">
        <f>TabIPW[[#This Row],[iloczyn liczby mieszkańców i relacji przeciętnego miesięcznego wynagrodzenia brutto 
w danym powiecie do średniej krajowej]]/$M$1*$L$2</f>
        <v>5.0398263486532513E-5</v>
      </c>
      <c r="M654" s="27">
        <v>4581.7790000000005</v>
      </c>
      <c r="N654" s="302">
        <f>TabIPW[[#This Row],[liczba oddziałów w szkołach podstawowych]]/$O$1*$N$2</f>
        <v>3.1678592725104354E-5</v>
      </c>
      <c r="O654" s="27">
        <v>25</v>
      </c>
      <c r="P65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3.2269756941208151E-5</v>
      </c>
      <c r="Q654" s="27">
        <v>164</v>
      </c>
      <c r="R654" s="302">
        <f>TabIPW[[#This Row],[liczba gospodarstw domowych korzystających ze środowiskowej pomocy społecznej ]]/$S$1*$R$2</f>
        <v>3.9645920913223281E-5</v>
      </c>
      <c r="S654" s="27">
        <v>145</v>
      </c>
      <c r="T654" s="302">
        <f>TabIPW[[#This Row],[ilość wody dostarczonej i ścieków bytowych odprowadzonych siecią kanalizacyjną '[dam3']]]/$U$1*$T$2</f>
        <v>8.7616555115733511E-6</v>
      </c>
      <c r="U654" s="27">
        <v>214.7</v>
      </c>
      <c r="V654" s="302">
        <f>TabIPW[[#This Row],[iloczyn liczby mieszkańców i relacji przeciętnego miesięcznego wynagrodzenia brutto 
w danym powiecie do średniej krajowej2]]/$W$1*$V$2</f>
        <v>1.4699493516905318E-5</v>
      </c>
      <c r="W654" s="27">
        <f>TabIPW[[#This Row],[iloczyn liczby mieszkańców i relacji przeciętnego miesięcznego wynagrodzenia brutto 
w danym powiecie do średniej krajowej]]</f>
        <v>4581.7790000000005</v>
      </c>
    </row>
    <row r="655" spans="1:23" x14ac:dyDescent="0.3">
      <c r="A655" s="2" t="s">
        <v>10</v>
      </c>
      <c r="B655" s="2" t="s">
        <v>69</v>
      </c>
      <c r="C655" s="2" t="s">
        <v>54</v>
      </c>
      <c r="D655" s="2" t="s">
        <v>12</v>
      </c>
      <c r="E655" s="2" t="s">
        <v>13</v>
      </c>
      <c r="F655" s="17" t="str">
        <f>+Tabela1[[#This Row],[WK]]&amp;Tabela1[[#This Row],[PK]]&amp;Tabela1[[#This Row],[GK]]</f>
        <v>100801</v>
      </c>
      <c r="G655" s="2" t="s">
        <v>640</v>
      </c>
      <c r="H655" s="302">
        <f>TabIPW[[#This Row],[liczba mieszkańców ]]/$I$1*$H$2</f>
        <v>6.1358282455061758E-5</v>
      </c>
      <c r="I655" s="27">
        <v>19278</v>
      </c>
      <c r="J655" s="302">
        <f>TabIPW[[#This Row],[liczba mieszkańców w wieku 20-64]]/$K$1*$J$2</f>
        <v>4.4954828402778107E-5</v>
      </c>
      <c r="K655" s="27">
        <v>11147</v>
      </c>
      <c r="L655" s="302">
        <f>TabIPW[[#This Row],[iloczyn liczby mieszkańców i relacji przeciętnego miesięcznego wynagrodzenia brutto 
w danym powiecie do średniej krajowej]]/$M$1*$L$2</f>
        <v>1.8172899850338073E-4</v>
      </c>
      <c r="M655" s="27">
        <v>16521.245999999999</v>
      </c>
      <c r="N655" s="302">
        <f>TabIPW[[#This Row],[liczba oddziałów w szkołach podstawowych]]/$O$1*$N$2</f>
        <v>1.1657722122838403E-4</v>
      </c>
      <c r="O655" s="27">
        <v>92</v>
      </c>
      <c r="P65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1.4836217520531065E-4</v>
      </c>
      <c r="Q655" s="27">
        <v>754</v>
      </c>
      <c r="R655" s="302">
        <f>TabIPW[[#This Row],[liczba gospodarstw domowych korzystających ze środowiskowej pomocy społecznej ]]/$S$1*$R$2</f>
        <v>6.3160053316928114E-5</v>
      </c>
      <c r="S655" s="27">
        <v>231</v>
      </c>
      <c r="T655" s="302">
        <f>TabIPW[[#This Row],[ilość wody dostarczonej i ścieków bytowych odprowadzonych siecią kanalizacyjną '[dam3']]]/$U$1*$T$2</f>
        <v>6.9130155736400823E-5</v>
      </c>
      <c r="U655" s="27">
        <v>1694</v>
      </c>
      <c r="V655" s="302">
        <f>TabIPW[[#This Row],[iloczyn liczby mieszkańców i relacji przeciętnego miesięcznego wynagrodzenia brutto 
w danym powiecie do średniej krajowej2]]/$W$1*$V$2</f>
        <v>5.3004291230152715E-5</v>
      </c>
      <c r="W655" s="27">
        <f>TabIPW[[#This Row],[iloczyn liczby mieszkańców i relacji przeciętnego miesięcznego wynagrodzenia brutto 
w danym powiecie do średniej krajowej]]</f>
        <v>16521.245999999999</v>
      </c>
    </row>
    <row r="656" spans="1:23" x14ac:dyDescent="0.3">
      <c r="A656" s="2" t="s">
        <v>10</v>
      </c>
      <c r="B656" s="2" t="s">
        <v>69</v>
      </c>
      <c r="C656" s="2" t="s">
        <v>54</v>
      </c>
      <c r="D656" s="2" t="s">
        <v>11</v>
      </c>
      <c r="E656" s="2" t="s">
        <v>13</v>
      </c>
      <c r="F656" s="17" t="str">
        <f>+Tabela1[[#This Row],[WK]]&amp;Tabela1[[#This Row],[PK]]&amp;Tabela1[[#This Row],[GK]]</f>
        <v>100802</v>
      </c>
      <c r="G656" s="2" t="s">
        <v>641</v>
      </c>
      <c r="H656" s="302">
        <f>TabIPW[[#This Row],[liczba mieszkańców ]]/$I$1*$H$2</f>
        <v>1.8874721787270839E-4</v>
      </c>
      <c r="I656" s="27">
        <v>59302</v>
      </c>
      <c r="J656" s="302">
        <f>TabIPW[[#This Row],[liczba mieszkańców w wieku 20-64]]/$K$1*$J$2</f>
        <v>1.3754233629467548E-4</v>
      </c>
      <c r="K656" s="27">
        <v>34105</v>
      </c>
      <c r="L656" s="302">
        <f>TabIPW[[#This Row],[iloczyn liczby mieszkańców i relacji przeciętnego miesięcznego wynagrodzenia brutto 
w danym powiecie do średniej krajowej]]/$M$1*$L$2</f>
        <v>5.5902547303908522E-4</v>
      </c>
      <c r="M656" s="27">
        <v>50821.814000000006</v>
      </c>
      <c r="N656" s="302">
        <f>TabIPW[[#This Row],[liczba oddziałów w szkołach podstawowych]]/$O$1*$N$2</f>
        <v>2.8510733452593917E-4</v>
      </c>
      <c r="O656" s="27">
        <v>225</v>
      </c>
      <c r="P65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4.4941539544950863E-4</v>
      </c>
      <c r="Q656" s="27">
        <v>2284</v>
      </c>
      <c r="R656" s="302">
        <f>TabIPW[[#This Row],[liczba gospodarstw domowych korzystających ze środowiskowej pomocy społecznej ]]/$S$1*$R$2</f>
        <v>3.0623056153662118E-4</v>
      </c>
      <c r="S656" s="27">
        <v>1120</v>
      </c>
      <c r="T656" s="302">
        <f>TabIPW[[#This Row],[ilość wody dostarczonej i ścieków bytowych odprowadzonych siecią kanalizacyjną '[dam3']]]/$U$1*$T$2</f>
        <v>1.7490663960225146E-4</v>
      </c>
      <c r="U656" s="27">
        <v>4286</v>
      </c>
      <c r="V656" s="302">
        <f>TabIPW[[#This Row],[iloczyn liczby mieszkańców i relacji przeciętnego miesięcznego wynagrodzenia brutto 
w danym powiecie do średniej krajowej2]]/$W$1*$V$2</f>
        <v>1.6304909630306653E-4</v>
      </c>
      <c r="W656" s="27">
        <f>TabIPW[[#This Row],[iloczyn liczby mieszkańców i relacji przeciętnego miesięcznego wynagrodzenia brutto 
w danym powiecie do średniej krajowej]]</f>
        <v>50821.814000000006</v>
      </c>
    </row>
    <row r="657" spans="1:23" x14ac:dyDescent="0.3">
      <c r="A657" s="2" t="s">
        <v>10</v>
      </c>
      <c r="B657" s="2" t="s">
        <v>69</v>
      </c>
      <c r="C657" s="2" t="s">
        <v>54</v>
      </c>
      <c r="D657" s="2" t="s">
        <v>16</v>
      </c>
      <c r="E657" s="2" t="s">
        <v>15</v>
      </c>
      <c r="F657" s="17" t="str">
        <f>+Tabela1[[#This Row],[WK]]&amp;Tabela1[[#This Row],[PK]]&amp;Tabela1[[#This Row],[GK]]</f>
        <v>100803</v>
      </c>
      <c r="G657" s="2" t="s">
        <v>642</v>
      </c>
      <c r="H657" s="302">
        <f>TabIPW[[#This Row],[liczba mieszkańców ]]/$I$1*$H$2</f>
        <v>1.5952262250480835E-5</v>
      </c>
      <c r="I657" s="27">
        <v>5012</v>
      </c>
      <c r="J657" s="302">
        <f>TabIPW[[#This Row],[liczba mieszkańców w wieku 20-64]]/$K$1*$J$2</f>
        <v>1.1679302328379419E-5</v>
      </c>
      <c r="K657" s="27">
        <v>2896</v>
      </c>
      <c r="L657" s="302">
        <f>TabIPW[[#This Row],[iloczyn liczby mieszkańców i relacji przeciętnego miesięcznego wynagrodzenia brutto 
w danym powiecie do średniej krajowej]]/$M$1*$L$2</f>
        <v>4.724690011925222E-5</v>
      </c>
      <c r="M657" s="27">
        <v>4295.2840000000006</v>
      </c>
      <c r="N657" s="302">
        <f>TabIPW[[#This Row],[liczba oddziałów w szkołach podstawowych]]/$O$1*$N$2</f>
        <v>2.4075730471079311E-5</v>
      </c>
      <c r="O657" s="27">
        <v>19</v>
      </c>
      <c r="P65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3.3253590994293761E-5</v>
      </c>
      <c r="Q657" s="27">
        <v>169</v>
      </c>
      <c r="R657" s="302">
        <f>TabIPW[[#This Row],[liczba gospodarstw domowych korzystających ze środowiskowej pomocy społecznej ]]/$S$1*$R$2</f>
        <v>2.351413240370484E-5</v>
      </c>
      <c r="S657" s="27">
        <v>86</v>
      </c>
      <c r="T657" s="302">
        <f>TabIPW[[#This Row],[ilość wody dostarczonej i ścieków bytowych odprowadzonych siecią kanalizacyjną '[dam3']]]/$U$1*$T$2</f>
        <v>9.692096804837778E-6</v>
      </c>
      <c r="U657" s="27">
        <v>237.5</v>
      </c>
      <c r="V657" s="302">
        <f>TabIPW[[#This Row],[iloczyn liczby mieszkańców i relacji przeciętnego miesięcznego wynagrodzenia brutto 
w danym powiecie do średniej krajowej2]]/$W$1*$V$2</f>
        <v>1.3780345868115234E-5</v>
      </c>
      <c r="W657" s="27">
        <f>TabIPW[[#This Row],[iloczyn liczby mieszkańców i relacji przeciętnego miesięcznego wynagrodzenia brutto 
w danym powiecie do średniej krajowej]]</f>
        <v>4295.2840000000006</v>
      </c>
    </row>
    <row r="658" spans="1:23" x14ac:dyDescent="0.3">
      <c r="A658" s="2" t="s">
        <v>10</v>
      </c>
      <c r="B658" s="2" t="s">
        <v>69</v>
      </c>
      <c r="C658" s="2" t="s">
        <v>54</v>
      </c>
      <c r="D658" s="2" t="s">
        <v>18</v>
      </c>
      <c r="E658" s="2" t="s">
        <v>15</v>
      </c>
      <c r="F658" s="17" t="str">
        <f>+Tabela1[[#This Row],[WK]]&amp;Tabela1[[#This Row],[PK]]&amp;Tabela1[[#This Row],[GK]]</f>
        <v>100804</v>
      </c>
      <c r="G658" s="2" t="s">
        <v>643</v>
      </c>
      <c r="H658" s="302">
        <f>TabIPW[[#This Row],[liczba mieszkańców ]]/$I$1*$H$2</f>
        <v>2.5990856651521644E-5</v>
      </c>
      <c r="I658" s="27">
        <v>8166</v>
      </c>
      <c r="J658" s="302">
        <f>TabIPW[[#This Row],[liczba mieszkańców w wieku 20-64]]/$K$1*$J$2</f>
        <v>1.9886270642692999E-5</v>
      </c>
      <c r="K658" s="27">
        <v>4931</v>
      </c>
      <c r="L658" s="302">
        <f>TabIPW[[#This Row],[iloczyn liczby mieszkańców i relacji przeciętnego miesięcznego wynagrodzenia brutto 
w danym powiecie do średniej krajowej]]/$M$1*$L$2</f>
        <v>7.6978887943697852E-5</v>
      </c>
      <c r="M658" s="27">
        <v>6998.2620000000006</v>
      </c>
      <c r="N658" s="302">
        <f>TabIPW[[#This Row],[liczba oddziałów w szkołach podstawowych]]/$O$1*$N$2</f>
        <v>3.9281454979129396E-5</v>
      </c>
      <c r="O658" s="27">
        <v>31</v>
      </c>
      <c r="P65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4.8994935843663596E-5</v>
      </c>
      <c r="Q658" s="27">
        <v>249</v>
      </c>
      <c r="R658" s="302">
        <f>TabIPW[[#This Row],[liczba gospodarstw domowych korzystających ze środowiskowej pomocy społecznej ]]/$S$1*$R$2</f>
        <v>1.9686250384497079E-5</v>
      </c>
      <c r="S658" s="27">
        <v>72</v>
      </c>
      <c r="T658" s="302">
        <f>TabIPW[[#This Row],[ilość wody dostarczonej i ścieków bytowych odprowadzonych siecią kanalizacyjną '[dam3']]]/$U$1*$T$2</f>
        <v>2.3424267646218463E-5</v>
      </c>
      <c r="U658" s="27">
        <v>574</v>
      </c>
      <c r="V658" s="302">
        <f>TabIPW[[#This Row],[iloczyn liczby mieszkańców i relacji przeciętnego miesięcznego wynagrodzenia brutto 
w danym powiecie do średniej krajowej2]]/$W$1*$V$2</f>
        <v>2.2452175650245211E-5</v>
      </c>
      <c r="W658" s="27">
        <f>TabIPW[[#This Row],[iloczyn liczby mieszkańców i relacji przeciętnego miesięcznego wynagrodzenia brutto 
w danym powiecie do średniej krajowej]]</f>
        <v>6998.2620000000006</v>
      </c>
    </row>
    <row r="659" spans="1:23" x14ac:dyDescent="0.3">
      <c r="A659" s="2" t="s">
        <v>10</v>
      </c>
      <c r="B659" s="2" t="s">
        <v>69</v>
      </c>
      <c r="C659" s="2" t="s">
        <v>54</v>
      </c>
      <c r="D659" s="2" t="s">
        <v>21</v>
      </c>
      <c r="E659" s="2" t="s">
        <v>15</v>
      </c>
      <c r="F659" s="17" t="str">
        <f>+Tabela1[[#This Row],[WK]]&amp;Tabela1[[#This Row],[PK]]&amp;Tabela1[[#This Row],[GK]]</f>
        <v>100805</v>
      </c>
      <c r="G659" s="2" t="s">
        <v>644</v>
      </c>
      <c r="H659" s="302">
        <f>TabIPW[[#This Row],[liczba mieszkańców ]]/$I$1*$H$2</f>
        <v>2.4297599764599101E-5</v>
      </c>
      <c r="I659" s="27">
        <v>7634</v>
      </c>
      <c r="J659" s="302">
        <f>TabIPW[[#This Row],[liczba mieszkańców w wieku 20-64]]/$K$1*$J$2</f>
        <v>1.8176317539366729E-5</v>
      </c>
      <c r="K659" s="27">
        <v>4507</v>
      </c>
      <c r="L659" s="302">
        <f>TabIPW[[#This Row],[iloczyn liczby mieszkańców i relacji przeciętnego miesięcznego wynagrodzenia brutto 
w danym powiecie do średniej krajowej]]/$M$1*$L$2</f>
        <v>7.1963853852827502E-5</v>
      </c>
      <c r="M659" s="27">
        <v>6542.3380000000006</v>
      </c>
      <c r="N659" s="302">
        <f>TabIPW[[#This Row],[liczba oddziałów w szkołach podstawowych]]/$O$1*$N$2</f>
        <v>3.8014311270125227E-5</v>
      </c>
      <c r="O659" s="27">
        <v>30</v>
      </c>
      <c r="P65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5.7849442321434127E-5</v>
      </c>
      <c r="Q659" s="27">
        <v>294</v>
      </c>
      <c r="R659" s="302">
        <f>TabIPW[[#This Row],[liczba gospodarstw domowych korzystających ze środowiskowej pomocy społecznej ]]/$S$1*$R$2</f>
        <v>1.5038107932601933E-5</v>
      </c>
      <c r="S659" s="27">
        <v>55</v>
      </c>
      <c r="T659" s="302">
        <f>TabIPW[[#This Row],[ilość wody dostarczonej i ścieków bytowych odprowadzonych siecią kanalizacyjną '[dam3']]]/$U$1*$T$2</f>
        <v>2.5179047278252247E-5</v>
      </c>
      <c r="U659" s="27">
        <v>617</v>
      </c>
      <c r="V659" s="302">
        <f>TabIPW[[#This Row],[iloczyn liczby mieszkańców i relacji przeciętnego miesięcznego wynagrodzenia brutto 
w danym powiecie do średniej krajowej2]]/$W$1*$V$2</f>
        <v>2.098945737374136E-5</v>
      </c>
      <c r="W659" s="27">
        <f>TabIPW[[#This Row],[iloczyn liczby mieszkańców i relacji przeciętnego miesięcznego wynagrodzenia brutto 
w danym powiecie do średniej krajowej]]</f>
        <v>6542.3380000000006</v>
      </c>
    </row>
    <row r="660" spans="1:23" x14ac:dyDescent="0.3">
      <c r="A660" s="2" t="s">
        <v>10</v>
      </c>
      <c r="B660" s="2" t="s">
        <v>69</v>
      </c>
      <c r="C660" s="2" t="s">
        <v>54</v>
      </c>
      <c r="D660" s="2" t="s">
        <v>23</v>
      </c>
      <c r="E660" s="2" t="s">
        <v>15</v>
      </c>
      <c r="F660" s="17" t="str">
        <f>+Tabela1[[#This Row],[WK]]&amp;Tabela1[[#This Row],[PK]]&amp;Tabela1[[#This Row],[GK]]</f>
        <v>100806</v>
      </c>
      <c r="G660" s="2" t="s">
        <v>645</v>
      </c>
      <c r="H660" s="302">
        <f>TabIPW[[#This Row],[liczba mieszkańców ]]/$I$1*$H$2</f>
        <v>3.1013336665739275E-5</v>
      </c>
      <c r="I660" s="27">
        <v>9744</v>
      </c>
      <c r="J660" s="302">
        <f>TabIPW[[#This Row],[liczba mieszkańców w wieku 20-64]]/$K$1*$J$2</f>
        <v>2.3527986803786444E-5</v>
      </c>
      <c r="K660" s="27">
        <v>5834</v>
      </c>
      <c r="L660" s="302">
        <f>TabIPW[[#This Row],[iloczyn liczby mieszkańców i relacji przeciętnego miesięcznego wynagrodzenia brutto 
w danym powiecie do średniej krajowej]]/$M$1*$L$2</f>
        <v>9.1854308611730563E-5</v>
      </c>
      <c r="M660" s="27">
        <v>8350.6080000000002</v>
      </c>
      <c r="N660" s="302">
        <f>TabIPW[[#This Row],[liczba oddziałów w szkołach podstawowych]]/$O$1*$N$2</f>
        <v>5.0685748360166967E-5</v>
      </c>
      <c r="O660" s="27">
        <v>40</v>
      </c>
      <c r="P66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6.9852217769078616E-5</v>
      </c>
      <c r="Q660" s="27">
        <v>355</v>
      </c>
      <c r="R660" s="302">
        <f>TabIPW[[#This Row],[liczba gospodarstw domowych korzystających ze środowiskowej pomocy społecznej ]]/$S$1*$R$2</f>
        <v>2.0506510817184457E-5</v>
      </c>
      <c r="S660" s="27">
        <v>75</v>
      </c>
      <c r="T660" s="302">
        <f>TabIPW[[#This Row],[ilość wody dostarczonej i ścieków bytowych odprowadzonych siecią kanalizacyjną '[dam3']]]/$U$1*$T$2</f>
        <v>2.1702135077106232E-5</v>
      </c>
      <c r="U660" s="27">
        <v>531.79999999999995</v>
      </c>
      <c r="V660" s="302">
        <f>TabIPW[[#This Row],[iloczyn liczby mieszkańców i relacji przeciętnego miesięcznego wynagrodzenia brutto 
w danym powiecie do średniej krajowej2]]/$W$1*$V$2</f>
        <v>2.6790840011754751E-5</v>
      </c>
      <c r="W660" s="27">
        <f>TabIPW[[#This Row],[iloczyn liczby mieszkańców i relacji przeciętnego miesięcznego wynagrodzenia brutto 
w danym powiecie do średniej krajowej]]</f>
        <v>8350.6080000000002</v>
      </c>
    </row>
    <row r="661" spans="1:23" x14ac:dyDescent="0.3">
      <c r="A661" s="2" t="s">
        <v>10</v>
      </c>
      <c r="B661" s="2" t="s">
        <v>69</v>
      </c>
      <c r="C661" s="2" t="s">
        <v>54</v>
      </c>
      <c r="D661" s="2" t="s">
        <v>30</v>
      </c>
      <c r="E661" s="2" t="s">
        <v>15</v>
      </c>
      <c r="F661" s="17" t="str">
        <f>+Tabela1[[#This Row],[WK]]&amp;Tabela1[[#This Row],[PK]]&amp;Tabela1[[#This Row],[GK]]</f>
        <v>100807</v>
      </c>
      <c r="G661" s="2" t="s">
        <v>641</v>
      </c>
      <c r="H661" s="302">
        <f>TabIPW[[#This Row],[liczba mieszkańców ]]/$I$1*$H$2</f>
        <v>2.9542876737622327E-5</v>
      </c>
      <c r="I661" s="27">
        <v>9282</v>
      </c>
      <c r="J661" s="302">
        <f>TabIPW[[#This Row],[liczba mieszkańców w wieku 20-64]]/$K$1*$J$2</f>
        <v>2.2410871215056779E-5</v>
      </c>
      <c r="K661" s="27">
        <v>5557</v>
      </c>
      <c r="L661" s="302">
        <f>TabIPW[[#This Row],[iloczyn liczby mieszkańców i relacji przeciętnego miesięcznego wynagrodzenia brutto 
w danym powiecie do średniej krajowej]]/$M$1*$L$2</f>
        <v>8.7499147427553682E-5</v>
      </c>
      <c r="M661" s="27">
        <v>7954.674</v>
      </c>
      <c r="N661" s="302">
        <f>TabIPW[[#This Row],[liczba oddziałów w szkołach podstawowych]]/$O$1*$N$2</f>
        <v>6.462432915921289E-5</v>
      </c>
      <c r="O661" s="27">
        <v>51</v>
      </c>
      <c r="P66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4.6633734116258111E-5</v>
      </c>
      <c r="Q661" s="27">
        <v>237</v>
      </c>
      <c r="R661" s="302">
        <f>TabIPW[[#This Row],[liczba gospodarstw domowych korzystających ze środowiskowej pomocy społecznej ]]/$S$1*$R$2</f>
        <v>1.3671007211456304E-5</v>
      </c>
      <c r="S661" s="27">
        <v>50</v>
      </c>
      <c r="T661" s="302">
        <f>TabIPW[[#This Row],[ilość wody dostarczonej i ścieków bytowych odprowadzonych siecią kanalizacyjną '[dam3']]]/$U$1*$T$2</f>
        <v>2.5795260590896673E-5</v>
      </c>
      <c r="U661" s="27">
        <v>632.1</v>
      </c>
      <c r="V661" s="302">
        <f>TabIPW[[#This Row],[iloczyn liczby mieszkańców i relacji przeciętnego miesięcznego wynagrodzenia brutto 
w danym powiecie do średniej krajowej2]]/$W$1*$V$2</f>
        <v>2.5520584666369829E-5</v>
      </c>
      <c r="W661" s="27">
        <f>TabIPW[[#This Row],[iloczyn liczby mieszkańców i relacji przeciętnego miesięcznego wynagrodzenia brutto 
w danym powiecie do średniej krajowej]]</f>
        <v>7954.674</v>
      </c>
    </row>
    <row r="662" spans="1:23" x14ac:dyDescent="0.3">
      <c r="A662" s="2" t="s">
        <v>10</v>
      </c>
      <c r="B662" s="2" t="s">
        <v>69</v>
      </c>
      <c r="C662" s="2" t="s">
        <v>56</v>
      </c>
      <c r="D662" s="2" t="s">
        <v>12</v>
      </c>
      <c r="E662" s="2" t="s">
        <v>19</v>
      </c>
      <c r="F662" s="17" t="str">
        <f>+Tabela1[[#This Row],[WK]]&amp;Tabela1[[#This Row],[PK]]&amp;Tabela1[[#This Row],[GK]]</f>
        <v>100901</v>
      </c>
      <c r="G662" s="2" t="s">
        <v>646</v>
      </c>
      <c r="H662" s="302">
        <f>TabIPW[[#This Row],[liczba mieszkańców ]]/$I$1*$H$2</f>
        <v>3.5832116603334645E-5</v>
      </c>
      <c r="I662" s="27">
        <v>11258</v>
      </c>
      <c r="J662" s="302">
        <f>TabIPW[[#This Row],[liczba mieszkańców w wieku 20-64]]/$K$1*$J$2</f>
        <v>2.6758346322098569E-5</v>
      </c>
      <c r="K662" s="27">
        <v>6635</v>
      </c>
      <c r="L662" s="302">
        <f>TabIPW[[#This Row],[iloczyn liczby mieszkańców i relacji przeciętnego miesięcznego wynagrodzenia brutto 
w danym powiecie do średniej krajowej]]/$M$1*$L$2</f>
        <v>1.0290671231095589E-4</v>
      </c>
      <c r="M662" s="27">
        <v>9355.3979999999992</v>
      </c>
      <c r="N662" s="302">
        <f>TabIPW[[#This Row],[liczba oddziałów w szkołach podstawowych]]/$O$1*$N$2</f>
        <v>9.8837209302325582E-5</v>
      </c>
      <c r="O662" s="27">
        <v>78</v>
      </c>
      <c r="P66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7.1623119064632721E-5</v>
      </c>
      <c r="Q662" s="27">
        <v>364</v>
      </c>
      <c r="R662" s="302">
        <f>TabIPW[[#This Row],[liczba gospodarstw domowych korzystających ze środowiskowej pomocy społecznej ]]/$S$1*$R$2</f>
        <v>5.5504289278512591E-5</v>
      </c>
      <c r="S662" s="27">
        <v>203</v>
      </c>
      <c r="T662" s="302">
        <f>TabIPW[[#This Row],[ilość wody dostarczonej i ścieków bytowych odprowadzonych siecią kanalizacyjną '[dam3']]]/$U$1*$T$2</f>
        <v>5.8785117673131873E-5</v>
      </c>
      <c r="U662" s="27">
        <v>1440.5</v>
      </c>
      <c r="V662" s="302">
        <f>TabIPW[[#This Row],[iloczyn liczby mieszkańców i relacji przeciętnego miesięcznego wynagrodzenia brutto 
w danym powiecie do średniej krajowej2]]/$W$1*$V$2</f>
        <v>3.0014457757362141E-5</v>
      </c>
      <c r="W662" s="27">
        <f>TabIPW[[#This Row],[iloczyn liczby mieszkańców i relacji przeciętnego miesięcznego wynagrodzenia brutto 
w danym powiecie do średniej krajowej]]</f>
        <v>9355.3979999999992</v>
      </c>
    </row>
    <row r="663" spans="1:23" x14ac:dyDescent="0.3">
      <c r="A663" s="2" t="s">
        <v>10</v>
      </c>
      <c r="B663" s="2" t="s">
        <v>69</v>
      </c>
      <c r="C663" s="2" t="s">
        <v>56</v>
      </c>
      <c r="D663" s="2" t="s">
        <v>11</v>
      </c>
      <c r="E663" s="2" t="s">
        <v>15</v>
      </c>
      <c r="F663" s="17" t="str">
        <f>+Tabela1[[#This Row],[WK]]&amp;Tabela1[[#This Row],[PK]]&amp;Tabela1[[#This Row],[GK]]</f>
        <v>100902</v>
      </c>
      <c r="G663" s="2" t="s">
        <v>647</v>
      </c>
      <c r="H663" s="302">
        <f>TabIPW[[#This Row],[liczba mieszkańców ]]/$I$1*$H$2</f>
        <v>1.1757313797541141E-5</v>
      </c>
      <c r="I663" s="27">
        <v>3694</v>
      </c>
      <c r="J663" s="302">
        <f>TabIPW[[#This Row],[liczba mieszkańców w wieku 20-64]]/$K$1*$J$2</f>
        <v>8.7675425628096885E-6</v>
      </c>
      <c r="K663" s="27">
        <v>2174</v>
      </c>
      <c r="L663" s="302">
        <f>TabIPW[[#This Row],[iloczyn liczby mieszkańców i relacji przeciętnego miesięcznego wynagrodzenia brutto 
w danym powiecie do średniej krajowej]]/$M$1*$L$2</f>
        <v>3.3765979328181829E-5</v>
      </c>
      <c r="M663" s="27">
        <v>3069.7139999999995</v>
      </c>
      <c r="N663" s="302">
        <f>TabIPW[[#This Row],[liczba oddziałów w szkołach podstawowych]]/$O$1*$N$2</f>
        <v>2.7877161598091832E-5</v>
      </c>
      <c r="O663" s="27">
        <v>22</v>
      </c>
      <c r="P66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2.4399084516523233E-5</v>
      </c>
      <c r="Q663" s="27">
        <v>124</v>
      </c>
      <c r="R663" s="302">
        <f>TabIPW[[#This Row],[liczba gospodarstw domowych korzystających ze środowiskowej pomocy społecznej ]]/$S$1*$R$2</f>
        <v>1.6131788509518437E-5</v>
      </c>
      <c r="S663" s="27">
        <v>59</v>
      </c>
      <c r="T663" s="302">
        <f>TabIPW[[#This Row],[ilość wody dostarczonej i ścieków bytowych odprowadzonych siecią kanalizacyjną '[dam3']]]/$U$1*$T$2</f>
        <v>6.7987508534146264E-6</v>
      </c>
      <c r="U663" s="27">
        <v>166.6</v>
      </c>
      <c r="V663" s="302">
        <f>TabIPW[[#This Row],[iloczyn liczby mieszkańców i relacji przeciętnego miesięcznego wynagrodzenia brutto 
w danym powiecie do średniej krajowej2]]/$W$1*$V$2</f>
        <v>9.8484106373863681E-6</v>
      </c>
      <c r="W663" s="27">
        <f>TabIPW[[#This Row],[iloczyn liczby mieszkańców i relacji przeciętnego miesięcznego wynagrodzenia brutto 
w danym powiecie do średniej krajowej]]</f>
        <v>3069.7139999999995</v>
      </c>
    </row>
    <row r="664" spans="1:23" x14ac:dyDescent="0.3">
      <c r="A664" s="2" t="s">
        <v>10</v>
      </c>
      <c r="B664" s="2" t="s">
        <v>69</v>
      </c>
      <c r="C664" s="2" t="s">
        <v>56</v>
      </c>
      <c r="D664" s="2" t="s">
        <v>16</v>
      </c>
      <c r="E664" s="2" t="s">
        <v>15</v>
      </c>
      <c r="F664" s="17" t="str">
        <f>+Tabela1[[#This Row],[WK]]&amp;Tabela1[[#This Row],[PK]]&amp;Tabela1[[#This Row],[GK]]</f>
        <v>100903</v>
      </c>
      <c r="G664" s="2" t="s">
        <v>648</v>
      </c>
      <c r="H664" s="302">
        <f>TabIPW[[#This Row],[liczba mieszkańców ]]/$I$1*$H$2</f>
        <v>1.3409194106399792E-5</v>
      </c>
      <c r="I664" s="27">
        <v>4213</v>
      </c>
      <c r="J664" s="302">
        <f>TabIPW[[#This Row],[liczba mieszkańców w wieku 20-64]]/$K$1*$J$2</f>
        <v>1.0223422445594555E-5</v>
      </c>
      <c r="K664" s="27">
        <v>2535</v>
      </c>
      <c r="L664" s="302">
        <f>TabIPW[[#This Row],[iloczyn liczby mieszkańców i relacji przeciętnego miesięcznego wynagrodzenia brutto 
w danym powiecie do średniej krajowej]]/$M$1*$L$2</f>
        <v>3.8510035438448856E-5</v>
      </c>
      <c r="M664" s="27">
        <v>3501.0029999999997</v>
      </c>
      <c r="N664" s="302">
        <f>TabIPW[[#This Row],[liczba oddziałów w szkołach podstawowych]]/$O$1*$N$2</f>
        <v>2.2808586762075135E-5</v>
      </c>
      <c r="O664" s="27">
        <v>18</v>
      </c>
      <c r="P66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2.3218483652820495E-5</v>
      </c>
      <c r="Q664" s="27">
        <v>118</v>
      </c>
      <c r="R664" s="302">
        <f>TabIPW[[#This Row],[liczba gospodarstw domowych korzystających ze środowiskowej pomocy społecznej ]]/$S$1*$R$2</f>
        <v>1.8045729519122321E-5</v>
      </c>
      <c r="S664" s="27">
        <v>66</v>
      </c>
      <c r="T664" s="302">
        <f>TabIPW[[#This Row],[ilość wody dostarczonej i ścieków bytowych odprowadzonych siecią kanalizacyjną '[dam3']]]/$U$1*$T$2</f>
        <v>6.6722434845935863E-6</v>
      </c>
      <c r="U664" s="27">
        <v>163.5</v>
      </c>
      <c r="V664" s="302">
        <f>TabIPW[[#This Row],[iloczyn liczby mieszkańców i relacji przeciętnego miesięcznego wynagrodzenia brutto 
w danym powiecie do średniej krajowej2]]/$W$1*$V$2</f>
        <v>1.1232093669547584E-5</v>
      </c>
      <c r="W664" s="27">
        <f>TabIPW[[#This Row],[iloczyn liczby mieszkańców i relacji przeciętnego miesięcznego wynagrodzenia brutto 
w danym powiecie do średniej krajowej]]</f>
        <v>3501.0029999999997</v>
      </c>
    </row>
    <row r="665" spans="1:23" x14ac:dyDescent="0.3">
      <c r="A665" s="2" t="s">
        <v>10</v>
      </c>
      <c r="B665" s="2" t="s">
        <v>69</v>
      </c>
      <c r="C665" s="2" t="s">
        <v>56</v>
      </c>
      <c r="D665" s="2" t="s">
        <v>18</v>
      </c>
      <c r="E665" s="2" t="s">
        <v>19</v>
      </c>
      <c r="F665" s="17" t="str">
        <f>+Tabela1[[#This Row],[WK]]&amp;Tabela1[[#This Row],[PK]]&amp;Tabela1[[#This Row],[GK]]</f>
        <v>100904</v>
      </c>
      <c r="G665" s="2" t="s">
        <v>649</v>
      </c>
      <c r="H665" s="302">
        <f>TabIPW[[#This Row],[liczba mieszkańców ]]/$I$1*$H$2</f>
        <v>3.4288451960181568E-5</v>
      </c>
      <c r="I665" s="27">
        <v>10773</v>
      </c>
      <c r="J665" s="302">
        <f>TabIPW[[#This Row],[liczba mieszkańców w wieku 20-64]]/$K$1*$J$2</f>
        <v>2.5302466439313703E-5</v>
      </c>
      <c r="K665" s="27">
        <v>6274</v>
      </c>
      <c r="L665" s="302">
        <f>TabIPW[[#This Row],[iloczyn liczby mieszkańców i relacji przeciętnego miesięcznego wynagrodzenia brutto 
w danym powiecie do średniej krajowej]]/$M$1*$L$2</f>
        <v>9.8473442150109064E-5</v>
      </c>
      <c r="M665" s="27">
        <v>8952.3629999999994</v>
      </c>
      <c r="N665" s="302">
        <f>TabIPW[[#This Row],[liczba oddziałów w szkołach podstawowych]]/$O$1*$N$2</f>
        <v>5.5754323196183665E-5</v>
      </c>
      <c r="O665" s="27">
        <v>44</v>
      </c>
      <c r="P66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7.5755222087592303E-5</v>
      </c>
      <c r="Q665" s="27">
        <v>385</v>
      </c>
      <c r="R665" s="302">
        <f>TabIPW[[#This Row],[liczba gospodarstw domowych korzystających ze środowiskowej pomocy społecznej ]]/$S$1*$R$2</f>
        <v>5.2223247547763082E-5</v>
      </c>
      <c r="S665" s="27">
        <v>191</v>
      </c>
      <c r="T665" s="302">
        <f>TabIPW[[#This Row],[ilość wody dostarczonej i ścieków bytowych odprowadzonych siecią kanalizacyjną '[dam3']]]/$U$1*$T$2</f>
        <v>2.5268826701286538E-5</v>
      </c>
      <c r="U665" s="27">
        <v>619.20000000000005</v>
      </c>
      <c r="V665" s="302">
        <f>TabIPW[[#This Row],[iloczyn liczby mieszkańców i relacji przeciętnego miesięcznego wynagrodzenia brutto 
w danym powiecie do średniej krajowej2]]/$W$1*$V$2</f>
        <v>2.8721420627115148E-5</v>
      </c>
      <c r="W665" s="27">
        <f>TabIPW[[#This Row],[iloczyn liczby mieszkańców i relacji przeciętnego miesięcznego wynagrodzenia brutto 
w danym powiecie do średniej krajowej]]</f>
        <v>8952.3629999999994</v>
      </c>
    </row>
    <row r="666" spans="1:23" x14ac:dyDescent="0.3">
      <c r="A666" s="2" t="s">
        <v>10</v>
      </c>
      <c r="B666" s="2" t="s">
        <v>69</v>
      </c>
      <c r="C666" s="2" t="s">
        <v>56</v>
      </c>
      <c r="D666" s="2" t="s">
        <v>21</v>
      </c>
      <c r="E666" s="2" t="s">
        <v>15</v>
      </c>
      <c r="F666" s="17" t="str">
        <f>+Tabela1[[#This Row],[WK]]&amp;Tabela1[[#This Row],[PK]]&amp;Tabela1[[#This Row],[GK]]</f>
        <v>100905</v>
      </c>
      <c r="G666" s="2" t="s">
        <v>650</v>
      </c>
      <c r="H666" s="302">
        <f>TabIPW[[#This Row],[liczba mieszkańców ]]/$I$1*$H$2</f>
        <v>1.5481205823291854E-5</v>
      </c>
      <c r="I666" s="27">
        <v>4864</v>
      </c>
      <c r="J666" s="302">
        <f>TabIPW[[#This Row],[liczba mieszkańców w wieku 20-64]]/$K$1*$J$2</f>
        <v>1.1634940337491239E-5</v>
      </c>
      <c r="K666" s="27">
        <v>2885</v>
      </c>
      <c r="L666" s="302">
        <f>TabIPW[[#This Row],[iloczyn liczby mieszkańców i relacji przeciętnego miesięcznego wynagrodzenia brutto 
w danym powiecie do średniej krajowej]]/$M$1*$L$2</f>
        <v>4.4460672293523672E-5</v>
      </c>
      <c r="M666" s="27">
        <v>4041.9839999999995</v>
      </c>
      <c r="N666" s="302">
        <f>TabIPW[[#This Row],[liczba oddziałów w szkołach podstawowych]]/$O$1*$N$2</f>
        <v>3.6747167561121051E-5</v>
      </c>
      <c r="O666" s="27">
        <v>29</v>
      </c>
      <c r="P66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4.0533962987127309E-5</v>
      </c>
      <c r="Q666" s="27">
        <v>206</v>
      </c>
      <c r="R666" s="302">
        <f>TabIPW[[#This Row],[liczba gospodarstw domowych korzystających ze środowiskowej pomocy społecznej ]]/$S$1*$R$2</f>
        <v>2.0506510817184457E-5</v>
      </c>
      <c r="S666" s="27">
        <v>75</v>
      </c>
      <c r="T666" s="302">
        <f>TabIPW[[#This Row],[ilość wody dostarczonej i ścieków bytowych odprowadzonych siecią kanalizacyjną '[dam3']]]/$U$1*$T$2</f>
        <v>1.7253972754043845E-5</v>
      </c>
      <c r="U666" s="27">
        <v>422.8</v>
      </c>
      <c r="V666" s="302">
        <f>TabIPW[[#This Row],[iloczyn liczby mieszkańców i relacji przeciętnego miesięcznego wynagrodzenia brutto 
w danym powiecie do średniej krajowej2]]/$W$1*$V$2</f>
        <v>1.2967696085611072E-5</v>
      </c>
      <c r="W666" s="27">
        <f>TabIPW[[#This Row],[iloczyn liczby mieszkańców i relacji przeciętnego miesięcznego wynagrodzenia brutto 
w danym powiecie do średniej krajowej]]</f>
        <v>4041.9839999999995</v>
      </c>
    </row>
    <row r="667" spans="1:23" x14ac:dyDescent="0.3">
      <c r="A667" s="2" t="s">
        <v>10</v>
      </c>
      <c r="B667" s="2" t="s">
        <v>69</v>
      </c>
      <c r="C667" s="2" t="s">
        <v>56</v>
      </c>
      <c r="D667" s="2" t="s">
        <v>23</v>
      </c>
      <c r="E667" s="2" t="s">
        <v>15</v>
      </c>
      <c r="F667" s="17" t="str">
        <f>+Tabela1[[#This Row],[WK]]&amp;Tabela1[[#This Row],[PK]]&amp;Tabela1[[#This Row],[GK]]</f>
        <v>100906</v>
      </c>
      <c r="G667" s="2" t="s">
        <v>651</v>
      </c>
      <c r="H667" s="302">
        <f>TabIPW[[#This Row],[liczba mieszkańców ]]/$I$1*$H$2</f>
        <v>1.3819777073341537E-5</v>
      </c>
      <c r="I667" s="27">
        <v>4342</v>
      </c>
      <c r="J667" s="302">
        <f>TabIPW[[#This Row],[liczba mieszkańców w wieku 20-64]]/$K$1*$J$2</f>
        <v>1.0271817344745298E-5</v>
      </c>
      <c r="K667" s="27">
        <v>2547</v>
      </c>
      <c r="L667" s="302">
        <f>TabIPW[[#This Row],[iloczyn liczby mieszkańców i relacji przeciętnego miesięcznego wynagrodzenia brutto 
w danym powiecie do średniej krajowej]]/$M$1*$L$2</f>
        <v>3.9689193893601924E-5</v>
      </c>
      <c r="M667" s="27">
        <v>3608.2019999999993</v>
      </c>
      <c r="N667" s="302">
        <f>TabIPW[[#This Row],[liczba oddziałów w szkołach podstawowych]]/$O$1*$N$2</f>
        <v>2.9144305307096008E-5</v>
      </c>
      <c r="O667" s="27">
        <v>23</v>
      </c>
      <c r="P66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2.9908555213802673E-5</v>
      </c>
      <c r="Q667" s="27">
        <v>152</v>
      </c>
      <c r="R667" s="302">
        <f>TabIPW[[#This Row],[liczba gospodarstw domowych korzystających ze środowiskowej pomocy społecznej ]]/$S$1*$R$2</f>
        <v>3.8005400047848526E-5</v>
      </c>
      <c r="S667" s="27">
        <v>139</v>
      </c>
      <c r="T667" s="302">
        <f>TabIPW[[#This Row],[ilość wody dostarczonej i ścieków bytowych odprowadzonych siecią kanalizacyjną '[dam3']]]/$U$1*$T$2</f>
        <v>1.272827365654275E-5</v>
      </c>
      <c r="U667" s="27">
        <v>311.89999999999998</v>
      </c>
      <c r="V667" s="302">
        <f>TabIPW[[#This Row],[iloczyn liczby mieszkańców i relacji przeciętnego miesięcznego wynagrodzenia brutto 
w danym powiecie do średniej krajowej2]]/$W$1*$V$2</f>
        <v>1.1576014885633896E-5</v>
      </c>
      <c r="W667" s="27">
        <f>TabIPW[[#This Row],[iloczyn liczby mieszkańców i relacji przeciętnego miesięcznego wynagrodzenia brutto 
w danym powiecie do średniej krajowej]]</f>
        <v>3608.2019999999993</v>
      </c>
    </row>
    <row r="668" spans="1:23" x14ac:dyDescent="0.3">
      <c r="A668" s="2" t="s">
        <v>10</v>
      </c>
      <c r="B668" s="2" t="s">
        <v>69</v>
      </c>
      <c r="C668" s="2" t="s">
        <v>56</v>
      </c>
      <c r="D668" s="2" t="s">
        <v>30</v>
      </c>
      <c r="E668" s="2" t="s">
        <v>15</v>
      </c>
      <c r="F668" s="17" t="str">
        <f>+Tabela1[[#This Row],[WK]]&amp;Tabela1[[#This Row],[PK]]&amp;Tabela1[[#This Row],[GK]]</f>
        <v>100907</v>
      </c>
      <c r="G668" s="2" t="s">
        <v>652</v>
      </c>
      <c r="H668" s="302">
        <f>TabIPW[[#This Row],[liczba mieszkańców ]]/$I$1*$H$2</f>
        <v>1.2938137679210811E-5</v>
      </c>
      <c r="I668" s="27">
        <v>4065</v>
      </c>
      <c r="J668" s="302">
        <f>TabIPW[[#This Row],[liczba mieszkańców w wieku 20-64]]/$K$1*$J$2</f>
        <v>9.929020142427532E-6</v>
      </c>
      <c r="K668" s="27">
        <v>2462</v>
      </c>
      <c r="L668" s="302">
        <f>TabIPW[[#This Row],[iloczyn liczby mieszkańców i relacji przeciętnego miesięcznego wynagrodzenia brutto 
w danym powiecie do średniej krajowej]]/$M$1*$L$2</f>
        <v>3.7157202482149208E-5</v>
      </c>
      <c r="M668" s="27">
        <v>3378.0149999999999</v>
      </c>
      <c r="N668" s="302">
        <f>TabIPW[[#This Row],[liczba oddziałów w szkołach podstawowych]]/$O$1*$N$2</f>
        <v>3.294573643410853E-5</v>
      </c>
      <c r="O668" s="27">
        <v>26</v>
      </c>
      <c r="P66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2.8727954350099938E-5</v>
      </c>
      <c r="Q668" s="27">
        <v>146</v>
      </c>
      <c r="R668" s="302">
        <f>TabIPW[[#This Row],[liczba gospodarstw domowych korzystających ze środowiskowej pomocy społecznej ]]/$S$1*$R$2</f>
        <v>2.3240712259475715E-5</v>
      </c>
      <c r="S668" s="27">
        <v>85</v>
      </c>
      <c r="T668" s="302">
        <f>TabIPW[[#This Row],[ilość wody dostarczonej i ścieków bytowych odprowadzonych siecią kanalizacyjną '[dam3']]]/$U$1*$T$2</f>
        <v>7.2517288514512561E-6</v>
      </c>
      <c r="U668" s="27">
        <v>177.70000000000002</v>
      </c>
      <c r="V668" s="302">
        <f>TabIPW[[#This Row],[iloczyn liczby mieszkańców i relacji przeciętnego miesięcznego wynagrodzenia brutto 
w danym powiecie do średniej krajowej2]]/$W$1*$V$2</f>
        <v>1.0837517390626852E-5</v>
      </c>
      <c r="W668" s="27">
        <f>TabIPW[[#This Row],[iloczyn liczby mieszkańców i relacji przeciętnego miesięcznego wynagrodzenia brutto 
w danym powiecie do średniej krajowej]]</f>
        <v>3378.0149999999999</v>
      </c>
    </row>
    <row r="669" spans="1:23" x14ac:dyDescent="0.3">
      <c r="A669" s="2" t="s">
        <v>10</v>
      </c>
      <c r="B669" s="2" t="s">
        <v>69</v>
      </c>
      <c r="C669" s="2" t="s">
        <v>56</v>
      </c>
      <c r="D669" s="2" t="s">
        <v>54</v>
      </c>
      <c r="E669" s="2" t="s">
        <v>15</v>
      </c>
      <c r="F669" s="17" t="str">
        <f>+Tabela1[[#This Row],[WK]]&amp;Tabela1[[#This Row],[PK]]&amp;Tabela1[[#This Row],[GK]]</f>
        <v>100908</v>
      </c>
      <c r="G669" s="2" t="s">
        <v>653</v>
      </c>
      <c r="H669" s="302">
        <f>TabIPW[[#This Row],[liczba mieszkańców ]]/$I$1*$H$2</f>
        <v>1.3832508328130429E-5</v>
      </c>
      <c r="I669" s="27">
        <v>4346</v>
      </c>
      <c r="J669" s="302">
        <f>TabIPW[[#This Row],[liczba mieszkańców w wieku 20-64]]/$K$1*$J$2</f>
        <v>1.0001612491153647E-5</v>
      </c>
      <c r="K669" s="27">
        <v>2480</v>
      </c>
      <c r="L669" s="302">
        <f>TabIPW[[#This Row],[iloczyn liczby mieszkańców i relacji przeciętnego miesięcznego wynagrodzenia brutto 
w danym powiecie do średniej krajowej]]/$M$1*$L$2</f>
        <v>3.9725756946474891E-5</v>
      </c>
      <c r="M669" s="27">
        <v>3611.5259999999998</v>
      </c>
      <c r="N669" s="302">
        <f>TabIPW[[#This Row],[liczba oddziałów w szkołach podstawowych]]/$O$1*$N$2</f>
        <v>3.1678592725104354E-5</v>
      </c>
      <c r="O669" s="27">
        <v>25</v>
      </c>
      <c r="P66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3.1482689698739656E-5</v>
      </c>
      <c r="Q669" s="27">
        <v>160</v>
      </c>
      <c r="R669" s="302">
        <f>TabIPW[[#This Row],[liczba gospodarstw domowych korzystających ze środowiskowej pomocy społecznej ]]/$S$1*$R$2</f>
        <v>4.2106702211285416E-5</v>
      </c>
      <c r="S669" s="27">
        <v>154</v>
      </c>
      <c r="T669" s="302">
        <f>TabIPW[[#This Row],[ilość wody dostarczonej i ścieków bytowych odprowadzonych siecią kanalizacyjną '[dam3']]]/$U$1*$T$2</f>
        <v>1.3209817834635743E-5</v>
      </c>
      <c r="U669" s="27">
        <v>323.7</v>
      </c>
      <c r="V669" s="302">
        <f>TabIPW[[#This Row],[iloczyn liczby mieszkańców i relacji przeciętnego miesięcznego wynagrodzenia brutto 
w danym powiecie do średniej krajowej2]]/$W$1*$V$2</f>
        <v>1.1586679109388511E-5</v>
      </c>
      <c r="W669" s="27">
        <f>TabIPW[[#This Row],[iloczyn liczby mieszkańców i relacji przeciętnego miesięcznego wynagrodzenia brutto 
w danym powiecie do średniej krajowej]]</f>
        <v>3611.5259999999998</v>
      </c>
    </row>
    <row r="670" spans="1:23" x14ac:dyDescent="0.3">
      <c r="A670" s="2" t="s">
        <v>10</v>
      </c>
      <c r="B670" s="2" t="s">
        <v>69</v>
      </c>
      <c r="C670" s="2" t="s">
        <v>69</v>
      </c>
      <c r="D670" s="2" t="s">
        <v>12</v>
      </c>
      <c r="E670" s="2" t="s">
        <v>15</v>
      </c>
      <c r="F670" s="17" t="str">
        <f>+Tabela1[[#This Row],[WK]]&amp;Tabela1[[#This Row],[PK]]&amp;Tabela1[[#This Row],[GK]]</f>
        <v>101001</v>
      </c>
      <c r="G670" s="2" t="s">
        <v>337</v>
      </c>
      <c r="H670" s="302">
        <f>TabIPW[[#This Row],[liczba mieszkańców ]]/$I$1*$H$2</f>
        <v>1.3281881558510878E-5</v>
      </c>
      <c r="I670" s="27">
        <v>4173</v>
      </c>
      <c r="J670" s="302">
        <f>TabIPW[[#This Row],[liczba mieszkańców w wieku 20-64]]/$K$1*$J$2</f>
        <v>9.5176634996462118E-6</v>
      </c>
      <c r="K670" s="27">
        <v>2360</v>
      </c>
      <c r="L670" s="302">
        <f>TabIPW[[#This Row],[iloczyn liczby mieszkańców i relacji przeciętnego miesięcznego wynagrodzenia brutto 
w danym powiecie do średniej krajowej]]/$M$1*$L$2</f>
        <v>3.6996859635660279E-5</v>
      </c>
      <c r="M670" s="27">
        <v>3363.4380000000001</v>
      </c>
      <c r="N670" s="302">
        <f>TabIPW[[#This Row],[liczba oddziałów w szkołach podstawowych]]/$O$1*$N$2</f>
        <v>3.0411449016100181E-5</v>
      </c>
      <c r="O670" s="27">
        <v>24</v>
      </c>
      <c r="P67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2.8924721160717063E-5</v>
      </c>
      <c r="Q670" s="27">
        <v>147</v>
      </c>
      <c r="R670" s="302">
        <f>TabIPW[[#This Row],[liczba gospodarstw domowych korzystających ze środowiskowej pomocy społecznej ]]/$S$1*$R$2</f>
        <v>2.7068594278683483E-5</v>
      </c>
      <c r="S670" s="27">
        <v>99</v>
      </c>
      <c r="T670" s="302">
        <f>TabIPW[[#This Row],[ilość wody dostarczonej i ścieków bytowych odprowadzonych siecią kanalizacyjną '[dam3']]]/$U$1*$T$2</f>
        <v>8.5045598910660763E-6</v>
      </c>
      <c r="U670" s="27">
        <v>208.4</v>
      </c>
      <c r="V670" s="302">
        <f>TabIPW[[#This Row],[iloczyn liczby mieszkańców i relacji przeciętnego miesięcznego wynagrodzenia brutto 
w danym powiecie do średniej krajowej2]]/$W$1*$V$2</f>
        <v>1.0790750727067583E-5</v>
      </c>
      <c r="W670" s="27">
        <f>TabIPW[[#This Row],[iloczyn liczby mieszkańców i relacji przeciętnego miesięcznego wynagrodzenia brutto 
w danym powiecie do średniej krajowej]]</f>
        <v>3363.4380000000001</v>
      </c>
    </row>
    <row r="671" spans="1:23" x14ac:dyDescent="0.3">
      <c r="A671" s="2" t="s">
        <v>10</v>
      </c>
      <c r="B671" s="2" t="s">
        <v>69</v>
      </c>
      <c r="C671" s="2" t="s">
        <v>69</v>
      </c>
      <c r="D671" s="2" t="s">
        <v>11</v>
      </c>
      <c r="E671" s="2" t="s">
        <v>15</v>
      </c>
      <c r="F671" s="17" t="str">
        <f>+Tabela1[[#This Row],[WK]]&amp;Tabela1[[#This Row],[PK]]&amp;Tabela1[[#This Row],[GK]]</f>
        <v>101002</v>
      </c>
      <c r="G671" s="2" t="s">
        <v>654</v>
      </c>
      <c r="H671" s="302">
        <f>TabIPW[[#This Row],[liczba mieszkańców ]]/$I$1*$H$2</f>
        <v>1.2699426651919098E-5</v>
      </c>
      <c r="I671" s="27">
        <v>3990</v>
      </c>
      <c r="J671" s="302">
        <f>TabIPW[[#This Row],[liczba mieszkańców w wieku 20-64]]/$K$1*$J$2</f>
        <v>9.1264713981777037E-6</v>
      </c>
      <c r="K671" s="27">
        <v>2263</v>
      </c>
      <c r="L671" s="302">
        <f>TabIPW[[#This Row],[iloczyn liczby mieszkańców i relacji przeciętnego miesięcznego wynagrodzenia brutto 
w danym powiecie do średniej krajowej]]/$M$1*$L$2</f>
        <v>3.5374423663140313E-5</v>
      </c>
      <c r="M671" s="27">
        <v>3215.94</v>
      </c>
      <c r="N671" s="302">
        <f>TabIPW[[#This Row],[liczba oddziałów w szkołach podstawowych]]/$O$1*$N$2</f>
        <v>2.661001788908766E-5</v>
      </c>
      <c r="O671" s="27">
        <v>21</v>
      </c>
      <c r="P67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3.1089156077505412E-5</v>
      </c>
      <c r="Q671" s="27">
        <v>158</v>
      </c>
      <c r="R671" s="302">
        <f>TabIPW[[#This Row],[liczba gospodarstw domowych korzystających ze środowiskowej pomocy społecznej ]]/$S$1*$R$2</f>
        <v>1.9959670528726205E-5</v>
      </c>
      <c r="S671" s="27">
        <v>73</v>
      </c>
      <c r="T671" s="302">
        <f>TabIPW[[#This Row],[ilość wody dostarczonej i ścieków bytowych odprowadzonych siecią kanalizacyjną '[dam3']]]/$U$1*$T$2</f>
        <v>1.294864133126327E-5</v>
      </c>
      <c r="U671" s="27">
        <v>317.29999999999995</v>
      </c>
      <c r="V671" s="302">
        <f>TabIPW[[#This Row],[iloczyn liczby mieszkańców i relacji przeciętnego miesięcznego wynagrodzenia brutto 
w danym powiecie do średniej krajowej2]]/$W$1*$V$2</f>
        <v>1.0317540235082592E-5</v>
      </c>
      <c r="W671" s="27">
        <f>TabIPW[[#This Row],[iloczyn liczby mieszkańców i relacji przeciętnego miesięcznego wynagrodzenia brutto 
w danym powiecie do średniej krajowej]]</f>
        <v>3215.94</v>
      </c>
    </row>
    <row r="672" spans="1:23" x14ac:dyDescent="0.3">
      <c r="A672" s="2" t="s">
        <v>10</v>
      </c>
      <c r="B672" s="2" t="s">
        <v>69</v>
      </c>
      <c r="C672" s="2" t="s">
        <v>69</v>
      </c>
      <c r="D672" s="2" t="s">
        <v>16</v>
      </c>
      <c r="E672" s="2" t="s">
        <v>15</v>
      </c>
      <c r="F672" s="17" t="str">
        <f>+Tabela1[[#This Row],[WK]]&amp;Tabela1[[#This Row],[PK]]&amp;Tabela1[[#This Row],[GK]]</f>
        <v>101003</v>
      </c>
      <c r="G672" s="2" t="s">
        <v>655</v>
      </c>
      <c r="H672" s="302">
        <f>TabIPW[[#This Row],[liczba mieszkańców ]]/$I$1*$H$2</f>
        <v>2.5691672163982699E-5</v>
      </c>
      <c r="I672" s="27">
        <v>8072</v>
      </c>
      <c r="J672" s="302">
        <f>TabIPW[[#This Row],[liczba mieszkańców w wieku 20-64]]/$K$1*$J$2</f>
        <v>1.9232939504157961E-5</v>
      </c>
      <c r="K672" s="27">
        <v>4769</v>
      </c>
      <c r="L672" s="302">
        <f>TabIPW[[#This Row],[iloczyn liczby mieszkańców i relacji przeciętnego miesięcznego wynagrodzenia brutto 
w danym powiecie do średniej krajowej]]/$M$1*$L$2</f>
        <v>7.1564498197711419E-5</v>
      </c>
      <c r="M672" s="27">
        <v>6506.0319999999992</v>
      </c>
      <c r="N672" s="302">
        <f>TabIPW[[#This Row],[liczba oddziałów w szkołach podstawowych]]/$O$1*$N$2</f>
        <v>3.8014311270125227E-5</v>
      </c>
      <c r="O672" s="27">
        <v>30</v>
      </c>
      <c r="P67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6.0013877238222469E-5</v>
      </c>
      <c r="Q672" s="27">
        <v>305</v>
      </c>
      <c r="R672" s="302">
        <f>TabIPW[[#This Row],[liczba gospodarstw domowych korzystających ze środowiskowej pomocy społecznej ]]/$S$1*$R$2</f>
        <v>2.5154653269079599E-5</v>
      </c>
      <c r="S672" s="27">
        <v>92</v>
      </c>
      <c r="T672" s="302">
        <f>TabIPW[[#This Row],[ilość wody dostarczonej i ścieków bytowych odprowadzonych siecią kanalizacyjną '[dam3']]]/$U$1*$T$2</f>
        <v>1.8196656695903853E-5</v>
      </c>
      <c r="U672" s="27">
        <v>445.9</v>
      </c>
      <c r="V672" s="302">
        <f>TabIPW[[#This Row],[iloczyn liczby mieszkańców i relacji przeciętnego miesięcznego wynagrodzenia brutto 
w danym powiecie do średniej krajowej2]]/$W$1*$V$2</f>
        <v>2.0872978640999167E-5</v>
      </c>
      <c r="W672" s="27">
        <f>TabIPW[[#This Row],[iloczyn liczby mieszkańców i relacji przeciętnego miesięcznego wynagrodzenia brutto 
w danym powiecie do średniej krajowej]]</f>
        <v>6506.0319999999992</v>
      </c>
    </row>
    <row r="673" spans="1:23" x14ac:dyDescent="0.3">
      <c r="A673" s="2" t="s">
        <v>10</v>
      </c>
      <c r="B673" s="2" t="s">
        <v>69</v>
      </c>
      <c r="C673" s="2" t="s">
        <v>69</v>
      </c>
      <c r="D673" s="2" t="s">
        <v>18</v>
      </c>
      <c r="E673" s="2" t="s">
        <v>15</v>
      </c>
      <c r="F673" s="17" t="str">
        <f>+Tabela1[[#This Row],[WK]]&amp;Tabela1[[#This Row],[PK]]&amp;Tabela1[[#This Row],[GK]]</f>
        <v>101004</v>
      </c>
      <c r="G673" s="2" t="s">
        <v>656</v>
      </c>
      <c r="H673" s="302">
        <f>TabIPW[[#This Row],[liczba mieszkańców ]]/$I$1*$H$2</f>
        <v>1.9294216632564808E-5</v>
      </c>
      <c r="I673" s="27">
        <v>6062</v>
      </c>
      <c r="J673" s="302">
        <f>TabIPW[[#This Row],[liczba mieszkańców w wieku 20-64]]/$K$1*$J$2</f>
        <v>1.4373285047770806E-5</v>
      </c>
      <c r="K673" s="27">
        <v>3564</v>
      </c>
      <c r="L673" s="302">
        <f>TabIPW[[#This Row],[iloczyn liczby mieszkańców i relacji przeciętnego miesięcznego wynagrodzenia brutto 
w danym powiecie do średniej krajowej]]/$M$1*$L$2</f>
        <v>5.3744299811016676E-5</v>
      </c>
      <c r="M673" s="27">
        <v>4885.9719999999998</v>
      </c>
      <c r="N673" s="302">
        <f>TabIPW[[#This Row],[liczba oddziałów w szkołach podstawowych]]/$O$1*$N$2</f>
        <v>4.1815742397137755E-5</v>
      </c>
      <c r="O673" s="27">
        <v>33</v>
      </c>
      <c r="P67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4.5453133252555379E-5</v>
      </c>
      <c r="Q673" s="27">
        <v>231</v>
      </c>
      <c r="R673" s="302">
        <f>TabIPW[[#This Row],[liczba gospodarstw domowych korzystających ze środowiskowej pomocy społecznej ]]/$S$1*$R$2</f>
        <v>2.2420451826788337E-5</v>
      </c>
      <c r="S673" s="27">
        <v>82</v>
      </c>
      <c r="T673" s="302">
        <f>TabIPW[[#This Row],[ilość wody dostarczonej i ścieków bytowych odprowadzonych siecią kanalizacyjną '[dam3']]]/$U$1*$T$2</f>
        <v>1.9318899483832439E-5</v>
      </c>
      <c r="U673" s="27">
        <v>473.4</v>
      </c>
      <c r="V673" s="302">
        <f>TabIPW[[#This Row],[iloczyn liczby mieszkańców i relacji przeciętnego miesięcznego wynagrodzenia brutto 
w danym powiecie do średniej krajowej2]]/$W$1*$V$2</f>
        <v>1.5675420778213201E-5</v>
      </c>
      <c r="W673" s="27">
        <f>TabIPW[[#This Row],[iloczyn liczby mieszkańców i relacji przeciętnego miesięcznego wynagrodzenia brutto 
w danym powiecie do średniej krajowej]]</f>
        <v>4885.9719999999998</v>
      </c>
    </row>
    <row r="674" spans="1:23" x14ac:dyDescent="0.3">
      <c r="A674" s="2" t="s">
        <v>10</v>
      </c>
      <c r="B674" s="2" t="s">
        <v>69</v>
      </c>
      <c r="C674" s="2" t="s">
        <v>69</v>
      </c>
      <c r="D674" s="2" t="s">
        <v>21</v>
      </c>
      <c r="E674" s="2" t="s">
        <v>15</v>
      </c>
      <c r="F674" s="17" t="str">
        <f>+Tabela1[[#This Row],[WK]]&amp;Tabela1[[#This Row],[PK]]&amp;Tabela1[[#This Row],[GK]]</f>
        <v>101005</v>
      </c>
      <c r="G674" s="2" t="s">
        <v>657</v>
      </c>
      <c r="H674" s="302">
        <f>TabIPW[[#This Row],[liczba mieszkańców ]]/$I$1*$H$2</f>
        <v>9.9271959216380135E-6</v>
      </c>
      <c r="I674" s="27">
        <v>3119</v>
      </c>
      <c r="J674" s="302">
        <f>TabIPW[[#This Row],[liczba mieszkańców w wieku 20-64]]/$K$1*$J$2</f>
        <v>7.4245841113765575E-6</v>
      </c>
      <c r="K674" s="27">
        <v>1841</v>
      </c>
      <c r="L674" s="302">
        <f>TabIPW[[#This Row],[iloczyn liczby mieszkańców i relacji przeciętnego miesięcznego wynagrodzenia brutto 
w danym powiecie do średniej krajowej]]/$M$1*$L$2</f>
        <v>2.7652337695572585E-5</v>
      </c>
      <c r="M674" s="27">
        <v>2513.9139999999998</v>
      </c>
      <c r="N674" s="302">
        <f>TabIPW[[#This Row],[liczba oddziałów w szkołach podstawowych]]/$O$1*$N$2</f>
        <v>2.0274299344066786E-5</v>
      </c>
      <c r="O674" s="27">
        <v>16</v>
      </c>
      <c r="P67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1.8102546576775302E-5</v>
      </c>
      <c r="Q674" s="27">
        <v>92</v>
      </c>
      <c r="R674" s="302">
        <f>TabIPW[[#This Row],[liczba gospodarstw domowych korzystających ze środowiskowej pomocy społecznej ]]/$S$1*$R$2</f>
        <v>1.2030486346081548E-5</v>
      </c>
      <c r="S674" s="27">
        <v>44</v>
      </c>
      <c r="T674" s="302">
        <f>TabIPW[[#This Row],[ilość wody dostarczonej i ścieków bytowych odprowadzonych siecią kanalizacyjną '[dam3']]]/$U$1*$T$2</f>
        <v>4.8970594382338248E-6</v>
      </c>
      <c r="U674" s="27">
        <v>120</v>
      </c>
      <c r="V674" s="302">
        <f>TabIPW[[#This Row],[iloczyn liczby mieszkańców i relacji przeciętnego miesięcznego wynagrodzenia brutto 
w danym powiecie do średniej krajowej2]]/$W$1*$V$2</f>
        <v>8.0652651612086723E-6</v>
      </c>
      <c r="W674" s="27">
        <f>TabIPW[[#This Row],[iloczyn liczby mieszkańców i relacji przeciętnego miesięcznego wynagrodzenia brutto 
w danym powiecie do średniej krajowej]]</f>
        <v>2513.9139999999998</v>
      </c>
    </row>
    <row r="675" spans="1:23" x14ac:dyDescent="0.3">
      <c r="A675" s="2" t="s">
        <v>10</v>
      </c>
      <c r="B675" s="2" t="s">
        <v>69</v>
      </c>
      <c r="C675" s="2" t="s">
        <v>69</v>
      </c>
      <c r="D675" s="2" t="s">
        <v>23</v>
      </c>
      <c r="E675" s="2" t="s">
        <v>15</v>
      </c>
      <c r="F675" s="17" t="str">
        <f>+Tabela1[[#This Row],[WK]]&amp;Tabela1[[#This Row],[PK]]&amp;Tabela1[[#This Row],[GK]]</f>
        <v>101006</v>
      </c>
      <c r="G675" s="2" t="s">
        <v>658</v>
      </c>
      <c r="H675" s="302">
        <f>TabIPW[[#This Row],[liczba mieszkańców ]]/$I$1*$H$2</f>
        <v>3.9403233571618659E-5</v>
      </c>
      <c r="I675" s="27">
        <v>12380</v>
      </c>
      <c r="J675" s="302">
        <f>TabIPW[[#This Row],[liczba mieszkańców w wieku 20-64]]/$K$1*$J$2</f>
        <v>3.0033067831298878E-5</v>
      </c>
      <c r="K675" s="27">
        <v>7447</v>
      </c>
      <c r="L675" s="302">
        <f>TabIPW[[#This Row],[iloczyn liczby mieszkańców i relacji przeciętnego miesięcznego wynagrodzenia brutto 
w danym powiecie do średniej krajowej]]/$M$1*$L$2</f>
        <v>1.0975823682949299E-4</v>
      </c>
      <c r="M675" s="27">
        <v>9978.2799999999988</v>
      </c>
      <c r="N675" s="302">
        <f>TabIPW[[#This Row],[liczba oddziałów w szkołach podstawowych]]/$O$1*$N$2</f>
        <v>7.8562909958258793E-5</v>
      </c>
      <c r="O675" s="27">
        <v>62</v>
      </c>
      <c r="P67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7.6935822951295035E-5</v>
      </c>
      <c r="Q675" s="27">
        <v>391</v>
      </c>
      <c r="R675" s="302">
        <f>TabIPW[[#This Row],[liczba gospodarstw domowych korzystających ze środowiskowej pomocy społecznej ]]/$S$1*$R$2</f>
        <v>4.4567483509347545E-5</v>
      </c>
      <c r="S675" s="27">
        <v>163</v>
      </c>
      <c r="T675" s="302">
        <f>TabIPW[[#This Row],[ilość wody dostarczonej i ścieków bytowych odprowadzonych siecią kanalizacyjną '[dam3']]]/$U$1*$T$2</f>
        <v>2.7664304943155913E-5</v>
      </c>
      <c r="U675" s="27">
        <v>677.9</v>
      </c>
      <c r="V675" s="302">
        <f>TabIPW[[#This Row],[iloczyn liczby mieszkańców i relacji przeciętnego miesięcznego wynagrodzenia brutto 
w danym powiecie do średniej krajowej2]]/$W$1*$V$2</f>
        <v>3.2012819075268789E-5</v>
      </c>
      <c r="W675" s="27">
        <f>TabIPW[[#This Row],[iloczyn liczby mieszkańców i relacji przeciętnego miesięcznego wynagrodzenia brutto 
w danym powiecie do średniej krajowej]]</f>
        <v>9978.2799999999988</v>
      </c>
    </row>
    <row r="676" spans="1:23" x14ac:dyDescent="0.3">
      <c r="A676" s="2" t="s">
        <v>10</v>
      </c>
      <c r="B676" s="2" t="s">
        <v>69</v>
      </c>
      <c r="C676" s="2" t="s">
        <v>69</v>
      </c>
      <c r="D676" s="2" t="s">
        <v>30</v>
      </c>
      <c r="E676" s="2" t="s">
        <v>15</v>
      </c>
      <c r="F676" s="17" t="str">
        <f>+Tabela1[[#This Row],[WK]]&amp;Tabela1[[#This Row],[PK]]&amp;Tabela1[[#This Row],[GK]]</f>
        <v>101007</v>
      </c>
      <c r="G676" s="2" t="s">
        <v>659</v>
      </c>
      <c r="H676" s="302">
        <f>TabIPW[[#This Row],[liczba mieszkańców ]]/$I$1*$H$2</f>
        <v>1.0331413261185313E-5</v>
      </c>
      <c r="I676" s="27">
        <v>3246</v>
      </c>
      <c r="J676" s="302">
        <f>TabIPW[[#This Row],[liczba mieszkańców w wieku 20-64]]/$K$1*$J$2</f>
        <v>7.2834323221868899E-6</v>
      </c>
      <c r="K676" s="27">
        <v>1806</v>
      </c>
      <c r="L676" s="302">
        <f>TabIPW[[#This Row],[iloczyn liczby mieszkańców i relacji przeciętnego miesięcznego wynagrodzenia brutto 
w danym powiecie do średniej krajowej]]/$M$1*$L$2</f>
        <v>2.8778290528960764E-5</v>
      </c>
      <c r="M676" s="27">
        <v>2616.2759999999998</v>
      </c>
      <c r="N676" s="302">
        <f>TabIPW[[#This Row],[liczba oddziałów w szkołach podstawowych]]/$O$1*$N$2</f>
        <v>2.0274299344066786E-5</v>
      </c>
      <c r="O676" s="27">
        <v>16</v>
      </c>
      <c r="P67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1.9086380629860916E-5</v>
      </c>
      <c r="Q676" s="27">
        <v>97</v>
      </c>
      <c r="R676" s="302">
        <f>TabIPW[[#This Row],[liczba gospodarstw domowych korzystających ze środowiskowej pomocy społecznej ]]/$S$1*$R$2</f>
        <v>1.8045729519122321E-5</v>
      </c>
      <c r="S676" s="27">
        <v>66</v>
      </c>
      <c r="T676" s="302">
        <f>TabIPW[[#This Row],[ilość wody dostarczonej i ścieków bytowych odprowadzonych siecią kanalizacyjną '[dam3']]]/$U$1*$T$2</f>
        <v>6.5702214129637147E-6</v>
      </c>
      <c r="U676" s="27">
        <v>161</v>
      </c>
      <c r="V676" s="302">
        <f>TabIPW[[#This Row],[iloczyn liczby mieszkańców i relacji przeciętnego miesięcznego wynagrodzenia brutto 
w danym powiecie do średniej krajowej2]]/$W$1*$V$2</f>
        <v>8.3936680709468899E-6</v>
      </c>
      <c r="W676" s="27">
        <f>TabIPW[[#This Row],[iloczyn liczby mieszkańców i relacji przeciętnego miesięcznego wynagrodzenia brutto 
w danym powiecie do średniej krajowej]]</f>
        <v>2616.2759999999998</v>
      </c>
    </row>
    <row r="677" spans="1:23" x14ac:dyDescent="0.3">
      <c r="A677" s="2" t="s">
        <v>10</v>
      </c>
      <c r="B677" s="2" t="s">
        <v>69</v>
      </c>
      <c r="C677" s="2" t="s">
        <v>69</v>
      </c>
      <c r="D677" s="2" t="s">
        <v>54</v>
      </c>
      <c r="E677" s="2" t="s">
        <v>15</v>
      </c>
      <c r="F677" s="17" t="str">
        <f>+Tabela1[[#This Row],[WK]]&amp;Tabela1[[#This Row],[PK]]&amp;Tabela1[[#This Row],[GK]]</f>
        <v>101008</v>
      </c>
      <c r="G677" s="2" t="s">
        <v>660</v>
      </c>
      <c r="H677" s="302">
        <f>TabIPW[[#This Row],[liczba mieszkańców ]]/$I$1*$H$2</f>
        <v>3.858525045143239E-5</v>
      </c>
      <c r="I677" s="27">
        <v>12123</v>
      </c>
      <c r="J677" s="302">
        <f>TabIPW[[#This Row],[liczba mieszkańców w wieku 20-64]]/$K$1*$J$2</f>
        <v>2.9089367297859376E-5</v>
      </c>
      <c r="K677" s="27">
        <v>7213</v>
      </c>
      <c r="L677" s="302">
        <f>TabIPW[[#This Row],[iloczyn liczby mieszkańców i relacji przeciętnego miesięcznego wynagrodzenia brutto 
w danym powiecie do średniej krajowej]]/$M$1*$L$2</f>
        <v>1.0747973385169171E-4</v>
      </c>
      <c r="M677" s="27">
        <v>9771.137999999999</v>
      </c>
      <c r="N677" s="302">
        <f>TabIPW[[#This Row],[liczba oddziałów w szkołach podstawowych]]/$O$1*$N$2</f>
        <v>8.6165772212283849E-5</v>
      </c>
      <c r="O677" s="27">
        <v>68</v>
      </c>
      <c r="P67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8.7364463914002549E-5</v>
      </c>
      <c r="Q677" s="27">
        <v>444</v>
      </c>
      <c r="R677" s="302">
        <f>TabIPW[[#This Row],[liczba gospodarstw domowych korzystających ze środowiskowej pomocy społecznej ]]/$S$1*$R$2</f>
        <v>4.1286441778598035E-5</v>
      </c>
      <c r="S677" s="27">
        <v>151</v>
      </c>
      <c r="T677" s="302">
        <f>TabIPW[[#This Row],[ilość wody dostarczonej i ścieków bytowych odprowadzonych siecią kanalizacyjną '[dam3']]]/$U$1*$T$2</f>
        <v>2.1090002647327002E-5</v>
      </c>
      <c r="U677" s="27">
        <v>516.79999999999995</v>
      </c>
      <c r="V677" s="302">
        <f>TabIPW[[#This Row],[iloczyn liczby mieszkańców i relacji przeciętnego miesięcznego wynagrodzenia brutto 
w danym powiecie do średniej krajowej2]]/$W$1*$V$2</f>
        <v>3.1348255706743417E-5</v>
      </c>
      <c r="W677" s="27">
        <f>TabIPW[[#This Row],[iloczyn liczby mieszkańców i relacji przeciętnego miesięcznego wynagrodzenia brutto 
w danym powiecie do średniej krajowej]]</f>
        <v>9771.137999999999</v>
      </c>
    </row>
    <row r="678" spans="1:23" x14ac:dyDescent="0.3">
      <c r="A678" s="2" t="s">
        <v>10</v>
      </c>
      <c r="B678" s="2" t="s">
        <v>69</v>
      </c>
      <c r="C678" s="2" t="s">
        <v>69</v>
      </c>
      <c r="D678" s="2" t="s">
        <v>56</v>
      </c>
      <c r="E678" s="2" t="s">
        <v>19</v>
      </c>
      <c r="F678" s="17" t="str">
        <f>+Tabela1[[#This Row],[WK]]&amp;Tabela1[[#This Row],[PK]]&amp;Tabela1[[#This Row],[GK]]</f>
        <v>101009</v>
      </c>
      <c r="G678" s="2" t="s">
        <v>661</v>
      </c>
      <c r="H678" s="302">
        <f>TabIPW[[#This Row],[liczba mieszkańców ]]/$I$1*$H$2</f>
        <v>5.2214058702940558E-5</v>
      </c>
      <c r="I678" s="27">
        <v>16405</v>
      </c>
      <c r="J678" s="302">
        <f>TabIPW[[#This Row],[liczba mieszkańców w wieku 20-64]]/$K$1*$J$2</f>
        <v>3.9603159138358395E-5</v>
      </c>
      <c r="K678" s="27">
        <v>9820</v>
      </c>
      <c r="L678" s="302">
        <f>TabIPW[[#This Row],[iloczyn liczby mieszkańców i relacji przeciętnego miesięcznego wynagrodzenia brutto 
w danym powiecie do średniej krajowej]]/$M$1*$L$2</f>
        <v>1.4544296245459066E-4</v>
      </c>
      <c r="M678" s="27">
        <v>13222.43</v>
      </c>
      <c r="N678" s="302">
        <f>TabIPW[[#This Row],[liczba oddziałów w szkołach podstawowych]]/$O$1*$N$2</f>
        <v>9.2501490757304722E-5</v>
      </c>
      <c r="O678" s="27">
        <v>73</v>
      </c>
      <c r="P67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1.0389287600584087E-4</v>
      </c>
      <c r="Q678" s="27">
        <v>528</v>
      </c>
      <c r="R678" s="302">
        <f>TabIPW[[#This Row],[liczba gospodarstw domowych korzystających ze środowiskowej pomocy społecznej ]]/$S$1*$R$2</f>
        <v>7.4643699374551419E-5</v>
      </c>
      <c r="S678" s="27">
        <v>273</v>
      </c>
      <c r="T678" s="302">
        <f>TabIPW[[#This Row],[ilość wody dostarczonej i ścieków bytowych odprowadzonych siecią kanalizacyjną '[dam3']]]/$U$1*$T$2</f>
        <v>3.010467289654244E-5</v>
      </c>
      <c r="U678" s="27">
        <v>737.7</v>
      </c>
      <c r="V678" s="302">
        <f>TabIPW[[#This Row],[iloczyn liczby mieszkańców i relacji przeciętnego miesięcznego wynagrodzenia brutto 
w danym powiecie do średniej krajowej2]]/$W$1*$V$2</f>
        <v>4.2420864049255617E-5</v>
      </c>
      <c r="W678" s="27">
        <f>TabIPW[[#This Row],[iloczyn liczby mieszkańców i relacji przeciętnego miesięcznego wynagrodzenia brutto 
w danym powiecie do średniej krajowej]]</f>
        <v>13222.43</v>
      </c>
    </row>
    <row r="679" spans="1:23" x14ac:dyDescent="0.3">
      <c r="A679" s="2" t="s">
        <v>10</v>
      </c>
      <c r="B679" s="2" t="s">
        <v>69</v>
      </c>
      <c r="C679" s="2" t="s">
        <v>69</v>
      </c>
      <c r="D679" s="2" t="s">
        <v>69</v>
      </c>
      <c r="E679" s="2" t="s">
        <v>15</v>
      </c>
      <c r="F679" s="17" t="str">
        <f>+Tabela1[[#This Row],[WK]]&amp;Tabela1[[#This Row],[PK]]&amp;Tabela1[[#This Row],[GK]]</f>
        <v>101010</v>
      </c>
      <c r="G679" s="2" t="s">
        <v>662</v>
      </c>
      <c r="H679" s="302">
        <f>TabIPW[[#This Row],[liczba mieszkańców ]]/$I$1*$H$2</f>
        <v>3.756993288201831E-5</v>
      </c>
      <c r="I679" s="27">
        <v>11804</v>
      </c>
      <c r="J679" s="302">
        <f>TabIPW[[#This Row],[liczba mieszkańców w wieku 20-64]]/$K$1*$J$2</f>
        <v>2.8331180544497731E-5</v>
      </c>
      <c r="K679" s="27">
        <v>7025</v>
      </c>
      <c r="L679" s="302">
        <f>TabIPW[[#This Row],[iloczyn liczby mieszkańców i relacji przeciętnego miesięcznego wynagrodzenia brutto 
w danym powiecie do średniej krajowej]]/$M$1*$L$2</f>
        <v>1.0465155311270883E-4</v>
      </c>
      <c r="M679" s="27">
        <v>9514.0239999999994</v>
      </c>
      <c r="N679" s="302">
        <f>TabIPW[[#This Row],[liczba oddziałów w szkołach podstawowych]]/$O$1*$N$2</f>
        <v>8.1097197376267145E-5</v>
      </c>
      <c r="O679" s="27">
        <v>64</v>
      </c>
      <c r="P67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7.0048984579695745E-5</v>
      </c>
      <c r="Q679" s="27">
        <v>356</v>
      </c>
      <c r="R679" s="302">
        <f>TabIPW[[#This Row],[liczba gospodarstw domowych korzystających ze środowiskowej pomocy społecznej ]]/$S$1*$R$2</f>
        <v>4.730168495163881E-5</v>
      </c>
      <c r="S679" s="27">
        <v>173</v>
      </c>
      <c r="T679" s="302">
        <f>TabIPW[[#This Row],[ilość wody dostarczonej i ścieków bytowych odprowadzonych siecią kanalizacyjną '[dam3']]]/$U$1*$T$2</f>
        <v>3.1761511339811547E-5</v>
      </c>
      <c r="U679" s="27">
        <v>778.3</v>
      </c>
      <c r="V679" s="302">
        <f>TabIPW[[#This Row],[iloczyn liczby mieszkańców i relacji przeciętnego miesięcznego wynagrodzenia brutto 
w danym powiecie do średniej krajowej2]]/$W$1*$V$2</f>
        <v>3.0523369657873409E-5</v>
      </c>
      <c r="W679" s="27">
        <f>TabIPW[[#This Row],[iloczyn liczby mieszkańców i relacji przeciętnego miesięcznego wynagrodzenia brutto 
w danym powiecie do średniej krajowej]]</f>
        <v>9514.0239999999994</v>
      </c>
    </row>
    <row r="680" spans="1:23" x14ac:dyDescent="0.3">
      <c r="A680" s="2" t="s">
        <v>10</v>
      </c>
      <c r="B680" s="2" t="s">
        <v>69</v>
      </c>
      <c r="C680" s="2" t="s">
        <v>69</v>
      </c>
      <c r="D680" s="2" t="s">
        <v>71</v>
      </c>
      <c r="E680" s="2" t="s">
        <v>19</v>
      </c>
      <c r="F680" s="17" t="str">
        <f>+Tabela1[[#This Row],[WK]]&amp;Tabela1[[#This Row],[PK]]&amp;Tabela1[[#This Row],[GK]]</f>
        <v>101011</v>
      </c>
      <c r="G680" s="2" t="s">
        <v>663</v>
      </c>
      <c r="H680" s="302">
        <f>TabIPW[[#This Row],[liczba mieszkańców ]]/$I$1*$H$2</f>
        <v>2.4692268663054728E-5</v>
      </c>
      <c r="I680" s="27">
        <v>7758</v>
      </c>
      <c r="J680" s="302">
        <f>TabIPW[[#This Row],[liczba mieszkańców w wieku 20-64]]/$K$1*$J$2</f>
        <v>1.7518953492569131E-5</v>
      </c>
      <c r="K680" s="27">
        <v>4344</v>
      </c>
      <c r="L680" s="302">
        <f>TabIPW[[#This Row],[iloczyn liczby mieszkańców i relacji przeciętnego miesięcznego wynagrodzenia brutto 
w danym powiecie do średniej krajowej]]/$M$1*$L$2</f>
        <v>6.8780646310436717E-5</v>
      </c>
      <c r="M680" s="27">
        <v>6252.9479999999994</v>
      </c>
      <c r="N680" s="302">
        <f>TabIPW[[#This Row],[liczba oddziałów w szkołach podstawowych]]/$O$1*$N$2</f>
        <v>5.7021466905187834E-5</v>
      </c>
      <c r="O680" s="27">
        <v>45</v>
      </c>
      <c r="P68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7.0639285011547104E-5</v>
      </c>
      <c r="Q680" s="27">
        <v>359</v>
      </c>
      <c r="R680" s="302">
        <f>TabIPW[[#This Row],[liczba gospodarstw domowych korzystających ze środowiskowej pomocy społecznej ]]/$S$1*$R$2</f>
        <v>5.1949827403533952E-5</v>
      </c>
      <c r="S680" s="27">
        <v>190</v>
      </c>
      <c r="T680" s="302">
        <f>TabIPW[[#This Row],[ilość wody dostarczonej i ścieków bytowych odprowadzonych siecią kanalizacyjną '[dam3']]]/$U$1*$T$2</f>
        <v>2.6599194515340057E-5</v>
      </c>
      <c r="U680" s="27">
        <v>651.79999999999995</v>
      </c>
      <c r="V680" s="302">
        <f>TabIPW[[#This Row],[iloczyn liczby mieszkańców i relacji przeciętnego miesięcznego wynagrodzenia brutto 
w danym powiecie do średniej krajowej2]]/$W$1*$V$2</f>
        <v>2.0061021840544045E-5</v>
      </c>
      <c r="W680" s="27">
        <f>TabIPW[[#This Row],[iloczyn liczby mieszkańców i relacji przeciętnego miesięcznego wynagrodzenia brutto 
w danym powiecie do średniej krajowej]]</f>
        <v>6252.9479999999994</v>
      </c>
    </row>
    <row r="681" spans="1:23" x14ac:dyDescent="0.3">
      <c r="A681" s="2" t="s">
        <v>10</v>
      </c>
      <c r="B681" s="2" t="s">
        <v>69</v>
      </c>
      <c r="C681" s="2" t="s">
        <v>71</v>
      </c>
      <c r="D681" s="2" t="s">
        <v>12</v>
      </c>
      <c r="E681" s="2" t="s">
        <v>15</v>
      </c>
      <c r="F681" s="17" t="str">
        <f>+Tabela1[[#This Row],[WK]]&amp;Tabela1[[#This Row],[PK]]&amp;Tabela1[[#This Row],[GK]]</f>
        <v>101101</v>
      </c>
      <c r="G681" s="2" t="s">
        <v>664</v>
      </c>
      <c r="H681" s="302">
        <f>TabIPW[[#This Row],[liczba mieszkańców ]]/$I$1*$H$2</f>
        <v>1.2950868933999703E-5</v>
      </c>
      <c r="I681" s="27">
        <v>4069</v>
      </c>
      <c r="J681" s="302">
        <f>TabIPW[[#This Row],[liczba mieszkańców w wieku 20-64]]/$K$1*$J$2</f>
        <v>9.7031772797240632E-6</v>
      </c>
      <c r="K681" s="27">
        <v>2406</v>
      </c>
      <c r="L681" s="302">
        <f>TabIPW[[#This Row],[iloczyn liczby mieszkańców i relacji przeciętnego miesięcznego wynagrodzenia brutto 
w danym powiecie do średniej krajowej]]/$M$1*$L$2</f>
        <v>4.9367898177051089E-5</v>
      </c>
      <c r="M681" s="27">
        <v>4488.107</v>
      </c>
      <c r="N681" s="302">
        <f>TabIPW[[#This Row],[liczba oddziałów w szkołach podstawowych]]/$O$1*$N$2</f>
        <v>2.5342874180083484E-5</v>
      </c>
      <c r="O681" s="27">
        <v>20</v>
      </c>
      <c r="P68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2.8137653918248568E-5</v>
      </c>
      <c r="Q681" s="27">
        <v>143</v>
      </c>
      <c r="R681" s="302">
        <f>TabIPW[[#This Row],[liczba gospodarstw domowych korzystających ze środowiskowej pomocy społecznej ]]/$S$1*$R$2</f>
        <v>2.0506510817184457E-5</v>
      </c>
      <c r="S681" s="27">
        <v>75</v>
      </c>
      <c r="T681" s="302">
        <f>TabIPW[[#This Row],[ilość wody dostarczonej i ścieków bytowych odprowadzonych siecią kanalizacyjną '[dam3']]]/$U$1*$T$2</f>
        <v>8.6229054941567264E-6</v>
      </c>
      <c r="U681" s="27">
        <v>211.29999999999998</v>
      </c>
      <c r="V681" s="302">
        <f>TabIPW[[#This Row],[iloczyn liczby mieszkańców i relacji przeciętnego miesięcznego wynagrodzenia brutto 
w danym powiecie do średniej krajowej2]]/$W$1*$V$2</f>
        <v>1.4398970301639903E-5</v>
      </c>
      <c r="W681" s="27">
        <f>TabIPW[[#This Row],[iloczyn liczby mieszkańców i relacji przeciętnego miesięcznego wynagrodzenia brutto 
w danym powiecie do średniej krajowej]]</f>
        <v>4488.107</v>
      </c>
    </row>
    <row r="682" spans="1:23" x14ac:dyDescent="0.3">
      <c r="A682" s="2" t="s">
        <v>10</v>
      </c>
      <c r="B682" s="2" t="s">
        <v>69</v>
      </c>
      <c r="C682" s="2" t="s">
        <v>71</v>
      </c>
      <c r="D682" s="2" t="s">
        <v>11</v>
      </c>
      <c r="E682" s="2" t="s">
        <v>15</v>
      </c>
      <c r="F682" s="17" t="str">
        <f>+Tabela1[[#This Row],[WK]]&amp;Tabela1[[#This Row],[PK]]&amp;Tabela1[[#This Row],[GK]]</f>
        <v>101102</v>
      </c>
      <c r="G682" s="2" t="s">
        <v>665</v>
      </c>
      <c r="H682" s="302">
        <f>TabIPW[[#This Row],[liczba mieszkańców ]]/$I$1*$H$2</f>
        <v>1.0465091436468671E-5</v>
      </c>
      <c r="I682" s="27">
        <v>3288</v>
      </c>
      <c r="J682" s="302">
        <f>TabIPW[[#This Row],[liczba mieszkańców w wieku 20-64]]/$K$1*$J$2</f>
        <v>7.7593154971692001E-6</v>
      </c>
      <c r="K682" s="27">
        <v>1924</v>
      </c>
      <c r="L682" s="302">
        <f>TabIPW[[#This Row],[iloczyn liczby mieszkańców i relacji przeciętnego miesięcznego wynagrodzenia brutto 
w danym powiecie do średniej krajowej]]/$M$1*$L$2</f>
        <v>3.9892270633114758E-5</v>
      </c>
      <c r="M682" s="27">
        <v>3626.6639999999998</v>
      </c>
      <c r="N682" s="302">
        <f>TabIPW[[#This Row],[liczba oddziałów w szkołach podstawowych]]/$O$1*$N$2</f>
        <v>1.7740011926058437E-5</v>
      </c>
      <c r="O682" s="27">
        <v>14</v>
      </c>
      <c r="P68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2.0463748304180776E-5</v>
      </c>
      <c r="Q682" s="27">
        <v>104</v>
      </c>
      <c r="R682" s="302">
        <f>TabIPW[[#This Row],[liczba gospodarstw domowych korzystających ze środowiskowej pomocy społecznej ]]/$S$1*$R$2</f>
        <v>2.7615434567141734E-5</v>
      </c>
      <c r="S682" s="27">
        <v>101</v>
      </c>
      <c r="T682" s="302">
        <f>TabIPW[[#This Row],[ilość wody dostarczonej i ścieków bytowych odprowadzonych siecią kanalizacyjną '[dam3']]]/$U$1*$T$2</f>
        <v>8.6514716742130919E-6</v>
      </c>
      <c r="U682" s="27">
        <v>212</v>
      </c>
      <c r="V682" s="302">
        <f>TabIPW[[#This Row],[iloczyn liczby mieszkańców i relacji przeciętnego miesięcznego wynagrodzenia brutto 
w danym powiecie do średniej krajowej2]]/$W$1*$V$2</f>
        <v>1.163524560132514E-5</v>
      </c>
      <c r="W682" s="27">
        <f>TabIPW[[#This Row],[iloczyn liczby mieszkańców i relacji przeciętnego miesięcznego wynagrodzenia brutto 
w danym powiecie do średniej krajowej]]</f>
        <v>3626.6639999999998</v>
      </c>
    </row>
    <row r="683" spans="1:23" x14ac:dyDescent="0.3">
      <c r="A683" s="2" t="s">
        <v>10</v>
      </c>
      <c r="B683" s="2" t="s">
        <v>69</v>
      </c>
      <c r="C683" s="2" t="s">
        <v>71</v>
      </c>
      <c r="D683" s="2" t="s">
        <v>16</v>
      </c>
      <c r="E683" s="2" t="s">
        <v>19</v>
      </c>
      <c r="F683" s="17" t="str">
        <f>+Tabela1[[#This Row],[WK]]&amp;Tabela1[[#This Row],[PK]]&amp;Tabela1[[#This Row],[GK]]</f>
        <v>101103</v>
      </c>
      <c r="G683" s="2" t="s">
        <v>666</v>
      </c>
      <c r="H683" s="302">
        <f>TabIPW[[#This Row],[liczba mieszkańców ]]/$I$1*$H$2</f>
        <v>4.5441031155250371E-5</v>
      </c>
      <c r="I683" s="27">
        <v>14277</v>
      </c>
      <c r="J683" s="302">
        <f>TabIPW[[#This Row],[liczba mieszkańców w wieku 20-64]]/$K$1*$J$2</f>
        <v>3.3582027102353393E-5</v>
      </c>
      <c r="K683" s="27">
        <v>8327</v>
      </c>
      <c r="L683" s="302">
        <f>TabIPW[[#This Row],[iloczyn liczby mieszkańców i relacji przeciętnego miesięcznego wynagrodzenia brutto 
w danym powiecie do średniej krajowej]]/$M$1*$L$2</f>
        <v>1.7321835396258499E-4</v>
      </c>
      <c r="M683" s="27">
        <v>15747.530999999999</v>
      </c>
      <c r="N683" s="302">
        <f>TabIPW[[#This Row],[liczba oddziałów w szkołach podstawowych]]/$O$1*$N$2</f>
        <v>8.1097197376267145E-5</v>
      </c>
      <c r="O683" s="27">
        <v>64</v>
      </c>
      <c r="P68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1.0743467859694909E-4</v>
      </c>
      <c r="Q683" s="27">
        <v>546</v>
      </c>
      <c r="R683" s="302">
        <f>TabIPW[[#This Row],[liczba gospodarstw domowych korzystających ze środowiskowej pomocy społecznej ]]/$S$1*$R$2</f>
        <v>6.4800574182302876E-5</v>
      </c>
      <c r="S683" s="27">
        <v>237</v>
      </c>
      <c r="T683" s="302">
        <f>TabIPW[[#This Row],[ilość wody dostarczonej i ścieków bytowych odprowadzonych siecią kanalizacyjną '[dam3']]]/$U$1*$T$2</f>
        <v>3.7988938592098889E-5</v>
      </c>
      <c r="U683" s="27">
        <v>930.9</v>
      </c>
      <c r="V683" s="302">
        <f>TabIPW[[#This Row],[iloczyn liczby mieszkańców i relacji przeciętnego miesięcznego wynagrodzenia brutto 
w danym powiecie do średniej krajowej2]]/$W$1*$V$2</f>
        <v>5.0522019905753961E-5</v>
      </c>
      <c r="W683" s="27">
        <f>TabIPW[[#This Row],[iloczyn liczby mieszkańców i relacji przeciętnego miesięcznego wynagrodzenia brutto 
w danym powiecie do średniej krajowej]]</f>
        <v>15747.530999999999</v>
      </c>
    </row>
    <row r="684" spans="1:23" x14ac:dyDescent="0.3">
      <c r="A684" s="2" t="s">
        <v>10</v>
      </c>
      <c r="B684" s="2" t="s">
        <v>69</v>
      </c>
      <c r="C684" s="2" t="s">
        <v>71</v>
      </c>
      <c r="D684" s="2" t="s">
        <v>18</v>
      </c>
      <c r="E684" s="2" t="s">
        <v>19</v>
      </c>
      <c r="F684" s="17" t="str">
        <f>+Tabela1[[#This Row],[WK]]&amp;Tabela1[[#This Row],[PK]]&amp;Tabela1[[#This Row],[GK]]</f>
        <v>101104</v>
      </c>
      <c r="G684" s="2" t="s">
        <v>667</v>
      </c>
      <c r="H684" s="302">
        <f>TabIPW[[#This Row],[liczba mieszkańców ]]/$I$1*$H$2</f>
        <v>2.1172076713926281E-5</v>
      </c>
      <c r="I684" s="27">
        <v>6652</v>
      </c>
      <c r="J684" s="302">
        <f>TabIPW[[#This Row],[liczba mieszkańców w wieku 20-64]]/$K$1*$J$2</f>
        <v>1.5502499361288155E-5</v>
      </c>
      <c r="K684" s="27">
        <v>3844</v>
      </c>
      <c r="L684" s="302">
        <f>TabIPW[[#This Row],[iloczyn liczby mieszkańców i relacji przeciętnego miesięcznego wynagrodzenia brutto 
w danym powiecie do średniej krajowej]]/$M$1*$L$2</f>
        <v>8.0706625380620265E-5</v>
      </c>
      <c r="M684" s="27">
        <v>7337.1559999999999</v>
      </c>
      <c r="N684" s="302">
        <f>TabIPW[[#This Row],[liczba oddziałów w szkołach podstawowych]]/$O$1*$N$2</f>
        <v>4.6884317233154453E-5</v>
      </c>
      <c r="O684" s="27">
        <v>37</v>
      </c>
      <c r="P68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6.0013877238222469E-5</v>
      </c>
      <c r="Q684" s="27">
        <v>305</v>
      </c>
      <c r="R684" s="302">
        <f>TabIPW[[#This Row],[liczba gospodarstw domowych korzystających ze środowiskowej pomocy społecznej ]]/$S$1*$R$2</f>
        <v>4.2106702211285416E-5</v>
      </c>
      <c r="S684" s="27">
        <v>154</v>
      </c>
      <c r="T684" s="302">
        <f>TabIPW[[#This Row],[ilość wody dostarczonej i ścieków bytowych odprowadzonych siecią kanalizacyjną '[dam3']]]/$U$1*$T$2</f>
        <v>2.9651694898505811E-5</v>
      </c>
      <c r="U684" s="27">
        <v>726.6</v>
      </c>
      <c r="V684" s="302">
        <f>TabIPW[[#This Row],[iloczyn liczby mieszkańców i relacji przeciętnego miesięcznego wynagrodzenia brutto 
w danym powiecie do średniej krajowej2]]/$W$1*$V$2</f>
        <v>2.3539432402680914E-5</v>
      </c>
      <c r="W684" s="27">
        <f>TabIPW[[#This Row],[iloczyn liczby mieszkańców i relacji przeciętnego miesięcznego wynagrodzenia brutto 
w danym powiecie do średniej krajowej]]</f>
        <v>7337.1559999999999</v>
      </c>
    </row>
    <row r="685" spans="1:23" x14ac:dyDescent="0.3">
      <c r="A685" s="2" t="s">
        <v>10</v>
      </c>
      <c r="B685" s="2" t="s">
        <v>69</v>
      </c>
      <c r="C685" s="2" t="s">
        <v>71</v>
      </c>
      <c r="D685" s="2" t="s">
        <v>21</v>
      </c>
      <c r="E685" s="2" t="s">
        <v>15</v>
      </c>
      <c r="F685" s="17" t="str">
        <f>+Tabela1[[#This Row],[WK]]&amp;Tabela1[[#This Row],[PK]]&amp;Tabela1[[#This Row],[GK]]</f>
        <v>101105</v>
      </c>
      <c r="G685" s="2" t="s">
        <v>668</v>
      </c>
      <c r="H685" s="302">
        <f>TabIPW[[#This Row],[liczba mieszkańców ]]/$I$1*$H$2</f>
        <v>1.9195549407950902E-5</v>
      </c>
      <c r="I685" s="27">
        <v>6031</v>
      </c>
      <c r="J685" s="302">
        <f>TabIPW[[#This Row],[liczba mieszkańców w wieku 20-64]]/$K$1*$J$2</f>
        <v>1.4228100350318575E-5</v>
      </c>
      <c r="K685" s="27">
        <v>3528</v>
      </c>
      <c r="L685" s="302">
        <f>TabIPW[[#This Row],[iloczyn liczby mieszkańców i relacji przeciętnego miesięcznego wynagrodzenia brutto 
w danym powiecie do średniej krajowej]]/$M$1*$L$2</f>
        <v>7.3172227551190737E-5</v>
      </c>
      <c r="M685" s="27">
        <v>6652.1929999999993</v>
      </c>
      <c r="N685" s="302">
        <f>TabIPW[[#This Row],[liczba oddziałów w szkołach podstawowych]]/$O$1*$N$2</f>
        <v>3.0411449016100181E-5</v>
      </c>
      <c r="O685" s="27">
        <v>24</v>
      </c>
      <c r="P68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3.2072990130591022E-5</v>
      </c>
      <c r="Q685" s="27">
        <v>163</v>
      </c>
      <c r="R685" s="302">
        <f>TabIPW[[#This Row],[liczba gospodarstw domowych korzystających ze środowiskowej pomocy społecznej ]]/$S$1*$R$2</f>
        <v>2.9255955432516489E-5</v>
      </c>
      <c r="S685" s="27">
        <v>107</v>
      </c>
      <c r="T685" s="302">
        <f>TabIPW[[#This Row],[ilość wody dostarczonej i ścieków bytowych odprowadzonych siecią kanalizacyjną '[dam3']]]/$U$1*$T$2</f>
        <v>1.5899119642799152E-5</v>
      </c>
      <c r="U685" s="27">
        <v>389.6</v>
      </c>
      <c r="V685" s="302">
        <f>TabIPW[[#This Row],[iloczyn liczby mieszkańców i relacji przeciętnego miesięcznego wynagrodzenia brutto 
w danym powiecie do średniej krajowej2]]/$W$1*$V$2</f>
        <v>2.1341899702430634E-5</v>
      </c>
      <c r="W685" s="27">
        <f>TabIPW[[#This Row],[iloczyn liczby mieszkańców i relacji przeciętnego miesięcznego wynagrodzenia brutto 
w danym powiecie do średniej krajowej]]</f>
        <v>6652.1929999999993</v>
      </c>
    </row>
    <row r="686" spans="1:23" x14ac:dyDescent="0.3">
      <c r="A686" s="2" t="s">
        <v>10</v>
      </c>
      <c r="B686" s="2" t="s">
        <v>69</v>
      </c>
      <c r="C686" s="2" t="s">
        <v>71</v>
      </c>
      <c r="D686" s="2" t="s">
        <v>23</v>
      </c>
      <c r="E686" s="2" t="s">
        <v>15</v>
      </c>
      <c r="F686" s="17" t="str">
        <f>+Tabela1[[#This Row],[WK]]&amp;Tabela1[[#This Row],[PK]]&amp;Tabela1[[#This Row],[GK]]</f>
        <v>101106</v>
      </c>
      <c r="G686" s="2" t="s">
        <v>669</v>
      </c>
      <c r="H686" s="302">
        <f>TabIPW[[#This Row],[liczba mieszkańców ]]/$I$1*$H$2</f>
        <v>1.4497716390849998E-5</v>
      </c>
      <c r="I686" s="27">
        <v>4555</v>
      </c>
      <c r="J686" s="302">
        <f>TabIPW[[#This Row],[liczba mieszkańców w wieku 20-64]]/$K$1*$J$2</f>
        <v>1.0425067858722652E-5</v>
      </c>
      <c r="K686" s="27">
        <v>2585</v>
      </c>
      <c r="L686" s="302">
        <f>TabIPW[[#This Row],[iloczyn liczby mieszkańców i relacji przeciętnego miesięcznego wynagrodzenia brutto 
w danym powiecie do średniej krajowej]]/$M$1*$L$2</f>
        <v>5.5264383434865495E-5</v>
      </c>
      <c r="M686" s="27">
        <v>5024.165</v>
      </c>
      <c r="N686" s="302">
        <f>TabIPW[[#This Row],[liczba oddziałów w szkołach podstawowych]]/$O$1*$N$2</f>
        <v>2.7877161598091832E-5</v>
      </c>
      <c r="O686" s="27">
        <v>22</v>
      </c>
      <c r="P68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2.6366752622694464E-5</v>
      </c>
      <c r="Q686" s="27">
        <v>134</v>
      </c>
      <c r="R686" s="302">
        <f>TabIPW[[#This Row],[liczba gospodarstw domowych korzystających ze środowiskowej pomocy społecznej ]]/$S$1*$R$2</f>
        <v>1.9959670528726205E-5</v>
      </c>
      <c r="S686" s="27">
        <v>73</v>
      </c>
      <c r="T686" s="302">
        <f>TabIPW[[#This Row],[ilość wody dostarczonej i ścieków bytowych odprowadzonych siecią kanalizacyjną '[dam3']]]/$U$1*$T$2</f>
        <v>9.0350746635414059E-6</v>
      </c>
      <c r="U686" s="27">
        <v>221.4</v>
      </c>
      <c r="V686" s="302">
        <f>TabIPW[[#This Row],[iloczyn liczby mieszkańców i relacji przeciętnego miesięcznego wynagrodzenia brutto 
w danym powiecie do średniej krajowej2]]/$W$1*$V$2</f>
        <v>1.6118778501835771E-5</v>
      </c>
      <c r="W686" s="27">
        <f>TabIPW[[#This Row],[iloczyn liczby mieszkańców i relacji przeciętnego miesięcznego wynagrodzenia brutto 
w danym powiecie do średniej krajowej]]</f>
        <v>5024.165</v>
      </c>
    </row>
    <row r="687" spans="1:23" x14ac:dyDescent="0.3">
      <c r="A687" s="2" t="s">
        <v>10</v>
      </c>
      <c r="B687" s="2" t="s">
        <v>69</v>
      </c>
      <c r="C687" s="2" t="s">
        <v>72</v>
      </c>
      <c r="D687" s="2" t="s">
        <v>12</v>
      </c>
      <c r="E687" s="2" t="s">
        <v>13</v>
      </c>
      <c r="F687" s="17" t="str">
        <f>+Tabela1[[#This Row],[WK]]&amp;Tabela1[[#This Row],[PK]]&amp;Tabela1[[#This Row],[GK]]</f>
        <v>101201</v>
      </c>
      <c r="G687" s="2" t="s">
        <v>670</v>
      </c>
      <c r="H687" s="302">
        <f>TabIPW[[#This Row],[liczba mieszkańców ]]/$I$1*$H$2</f>
        <v>1.3338853923691168E-4</v>
      </c>
      <c r="I687" s="27">
        <v>41909</v>
      </c>
      <c r="J687" s="302">
        <f>TabIPW[[#This Row],[liczba mieszkańców w wieku 20-64]]/$K$1*$J$2</f>
        <v>9.7556050871373682E-5</v>
      </c>
      <c r="K687" s="27">
        <v>24190</v>
      </c>
      <c r="L687" s="302">
        <f>TabIPW[[#This Row],[iloczyn liczby mieszkańców i relacji przeciętnego miesięcznego wynagrodzenia brutto 
w danym powiecie do średniej krajowej]]/$M$1*$L$2</f>
        <v>3.7616543983395666E-4</v>
      </c>
      <c r="M687" s="27">
        <v>34197.743999999999</v>
      </c>
      <c r="N687" s="302">
        <f>TabIPW[[#This Row],[liczba oddziałów w szkołach podstawowych]]/$O$1*$N$2</f>
        <v>2.3188729874776387E-4</v>
      </c>
      <c r="O687" s="27">
        <v>183</v>
      </c>
      <c r="P68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3.2978117459429791E-4</v>
      </c>
      <c r="Q687" s="27">
        <v>1676</v>
      </c>
      <c r="R687" s="302">
        <f>TabIPW[[#This Row],[liczba gospodarstw domowych korzystających ze środowiskowej pomocy społecznej ]]/$S$1*$R$2</f>
        <v>2.9119245360401927E-4</v>
      </c>
      <c r="S687" s="27">
        <v>1065</v>
      </c>
      <c r="T687" s="302">
        <f>TabIPW[[#This Row],[ilość wody dostarczonej i ścieków bytowych odprowadzonych siecią kanalizacyjną '[dam3']]]/$U$1*$T$2</f>
        <v>1.4651593750909084E-4</v>
      </c>
      <c r="U687" s="27">
        <v>3590.3</v>
      </c>
      <c r="V687" s="302">
        <f>TabIPW[[#This Row],[iloczyn liczby mieszkańców i relacji przeciętnego miesięcznego wynagrodzenia brutto 
w danym powiecie do średniej krajowej2]]/$W$1*$V$2</f>
        <v>1.0971491995157071E-4</v>
      </c>
      <c r="W687" s="27">
        <f>TabIPW[[#This Row],[iloczyn liczby mieszkańców i relacji przeciętnego miesięcznego wynagrodzenia brutto 
w danym powiecie do średniej krajowej]]</f>
        <v>34197.743999999999</v>
      </c>
    </row>
    <row r="688" spans="1:23" x14ac:dyDescent="0.3">
      <c r="A688" s="2" t="s">
        <v>10</v>
      </c>
      <c r="B688" s="2" t="s">
        <v>69</v>
      </c>
      <c r="C688" s="2" t="s">
        <v>72</v>
      </c>
      <c r="D688" s="2" t="s">
        <v>11</v>
      </c>
      <c r="E688" s="2" t="s">
        <v>15</v>
      </c>
      <c r="F688" s="17" t="str">
        <f>+Tabela1[[#This Row],[WK]]&amp;Tabela1[[#This Row],[PK]]&amp;Tabela1[[#This Row],[GK]]</f>
        <v>101202</v>
      </c>
      <c r="G688" s="2" t="s">
        <v>671</v>
      </c>
      <c r="H688" s="302">
        <f>TabIPW[[#This Row],[liczba mieszkańców ]]/$I$1*$H$2</f>
        <v>1.4949675935855643E-5</v>
      </c>
      <c r="I688" s="27">
        <v>4697</v>
      </c>
      <c r="J688" s="302">
        <f>TabIPW[[#This Row],[liczba mieszkańców w wieku 20-64]]/$K$1*$J$2</f>
        <v>1.1364735483899588E-5</v>
      </c>
      <c r="K688" s="27">
        <v>2818</v>
      </c>
      <c r="L688" s="302">
        <f>TabIPW[[#This Row],[iloczyn liczby mieszkańców i relacji przeciętnego miesięcznego wynagrodzenia brutto 
w danym powiecie do średniej krajowej]]/$M$1*$L$2</f>
        <v>4.2159179911238496E-5</v>
      </c>
      <c r="M688" s="27">
        <v>3832.7519999999995</v>
      </c>
      <c r="N688" s="302">
        <f>TabIPW[[#This Row],[liczba oddziałów w szkołach podstawowych]]/$O$1*$N$2</f>
        <v>2.661001788908766E-5</v>
      </c>
      <c r="O688" s="27">
        <v>21</v>
      </c>
      <c r="P68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2.4989384948374606E-5</v>
      </c>
      <c r="Q688" s="27">
        <v>127</v>
      </c>
      <c r="R688" s="302">
        <f>TabIPW[[#This Row],[liczba gospodarstw domowych korzystających ze środowiskowej pomocy społecznej ]]/$S$1*$R$2</f>
        <v>2.8709115144058238E-5</v>
      </c>
      <c r="S688" s="27">
        <v>105</v>
      </c>
      <c r="T688" s="302">
        <f>TabIPW[[#This Row],[ilość wody dostarczonej i ścieków bytowych odprowadzonych siecią kanalizacyjną '[dam3']]]/$U$1*$T$2</f>
        <v>1.4691178314701474E-5</v>
      </c>
      <c r="U688" s="27">
        <v>360</v>
      </c>
      <c r="V688" s="302">
        <f>TabIPW[[#This Row],[iloczyn liczby mieszkańców i relacji przeciętnego miesięcznego wynagrodzenia brutto 
w danym powiecie do średniej krajowej2]]/$W$1*$V$2</f>
        <v>1.2296427474111229E-5</v>
      </c>
      <c r="W688" s="27">
        <f>TabIPW[[#This Row],[iloczyn liczby mieszkańców i relacji przeciętnego miesięcznego wynagrodzenia brutto 
w danym powiecie do średniej krajowej]]</f>
        <v>3832.7519999999995</v>
      </c>
    </row>
    <row r="689" spans="1:23" x14ac:dyDescent="0.3">
      <c r="A689" s="2" t="s">
        <v>10</v>
      </c>
      <c r="B689" s="2" t="s">
        <v>69</v>
      </c>
      <c r="C689" s="2" t="s">
        <v>72</v>
      </c>
      <c r="D689" s="2" t="s">
        <v>16</v>
      </c>
      <c r="E689" s="2" t="s">
        <v>15</v>
      </c>
      <c r="F689" s="17" t="str">
        <f>+Tabela1[[#This Row],[WK]]&amp;Tabela1[[#This Row],[PK]]&amp;Tabela1[[#This Row],[GK]]</f>
        <v>101203</v>
      </c>
      <c r="G689" s="2" t="s">
        <v>672</v>
      </c>
      <c r="H689" s="302">
        <f>TabIPW[[#This Row],[liczba mieszkańców ]]/$I$1*$H$2</f>
        <v>1.7903327046878431E-5</v>
      </c>
      <c r="I689" s="27">
        <v>5625</v>
      </c>
      <c r="J689" s="302">
        <f>TabIPW[[#This Row],[liczba mieszkańców w wieku 20-64]]/$K$1*$J$2</f>
        <v>1.3280366908616516E-5</v>
      </c>
      <c r="K689" s="27">
        <v>3293</v>
      </c>
      <c r="L689" s="302">
        <f>TabIPW[[#This Row],[iloczyn liczby mieszkańców i relacji przeciętnego miesięcznego wynagrodzenia brutto 
w danym powiecie do średniej krajowej]]/$M$1*$L$2</f>
        <v>5.04886921440742E-5</v>
      </c>
      <c r="M689" s="27">
        <v>4589.9999999999991</v>
      </c>
      <c r="N689" s="302">
        <f>TabIPW[[#This Row],[liczba oddziałów w szkołach podstawowych]]/$O$1*$N$2</f>
        <v>3.6747167561121051E-5</v>
      </c>
      <c r="O689" s="27">
        <v>29</v>
      </c>
      <c r="P68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3.0498855645654043E-5</v>
      </c>
      <c r="Q689" s="27">
        <v>155</v>
      </c>
      <c r="R689" s="302">
        <f>TabIPW[[#This Row],[liczba gospodarstw domowych korzystających ze środowiskowej pomocy społecznej ]]/$S$1*$R$2</f>
        <v>4.1559861922827165E-5</v>
      </c>
      <c r="S689" s="27">
        <v>152</v>
      </c>
      <c r="T689" s="302">
        <f>TabIPW[[#This Row],[ilość wody dostarczonej i ścieków bytowych odprowadzonych siecią kanalizacyjną '[dam3']]]/$U$1*$T$2</f>
        <v>9.6390453275902432E-6</v>
      </c>
      <c r="U689" s="27">
        <v>236.2</v>
      </c>
      <c r="V689" s="302">
        <f>TabIPW[[#This Row],[iloczyn liczby mieszkańców i relacji przeciętnego miesięcznego wynagrodzenia brutto 
w danym powiecie do średniej krajowej2]]/$W$1*$V$2</f>
        <v>1.4725868542021645E-5</v>
      </c>
      <c r="W689" s="27">
        <f>TabIPW[[#This Row],[iloczyn liczby mieszkańców i relacji przeciętnego miesięcznego wynagrodzenia brutto 
w danym powiecie do średniej krajowej]]</f>
        <v>4589.9999999999991</v>
      </c>
    </row>
    <row r="690" spans="1:23" x14ac:dyDescent="0.3">
      <c r="A690" s="2" t="s">
        <v>10</v>
      </c>
      <c r="B690" s="2" t="s">
        <v>69</v>
      </c>
      <c r="C690" s="2" t="s">
        <v>72</v>
      </c>
      <c r="D690" s="2" t="s">
        <v>18</v>
      </c>
      <c r="E690" s="2" t="s">
        <v>15</v>
      </c>
      <c r="F690" s="17" t="str">
        <f>+Tabela1[[#This Row],[WK]]&amp;Tabela1[[#This Row],[PK]]&amp;Tabela1[[#This Row],[GK]]</f>
        <v>101204</v>
      </c>
      <c r="G690" s="2" t="s">
        <v>673</v>
      </c>
      <c r="H690" s="302">
        <f>TabIPW[[#This Row],[liczba mieszkańców ]]/$I$1*$H$2</f>
        <v>1.7760100430503401E-5</v>
      </c>
      <c r="I690" s="27">
        <v>5580</v>
      </c>
      <c r="J690" s="302">
        <f>TabIPW[[#This Row],[liczba mieszkańców w wieku 20-64]]/$K$1*$J$2</f>
        <v>1.3381189615180566E-5</v>
      </c>
      <c r="K690" s="27">
        <v>3318</v>
      </c>
      <c r="L690" s="302">
        <f>TabIPW[[#This Row],[iloczyn liczby mieszkańców i relacji przeciętnego miesięcznego wynagrodzenia brutto 
w danym powiecie do średniej krajowej]]/$M$1*$L$2</f>
        <v>5.0084782606921613E-5</v>
      </c>
      <c r="M690" s="27">
        <v>4553.28</v>
      </c>
      <c r="N690" s="302">
        <f>TabIPW[[#This Row],[liczba oddziałów w szkołach podstawowych]]/$O$1*$N$2</f>
        <v>2.9144305307096008E-5</v>
      </c>
      <c r="O690" s="27">
        <v>23</v>
      </c>
      <c r="P69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3.1089156077505412E-5</v>
      </c>
      <c r="Q690" s="27">
        <v>158</v>
      </c>
      <c r="R690" s="302">
        <f>TabIPW[[#This Row],[liczba gospodarstw domowych korzystających ze środowiskowej pomocy społecznej ]]/$S$1*$R$2</f>
        <v>1.8319149663351447E-5</v>
      </c>
      <c r="S690" s="27">
        <v>67</v>
      </c>
      <c r="T690" s="302">
        <f>TabIPW[[#This Row],[ilość wody dostarczonej i ścieków bytowych odprowadzonych siecią kanalizacyjną '[dam3']]]/$U$1*$T$2</f>
        <v>1.3144523708792626E-5</v>
      </c>
      <c r="U690" s="27">
        <v>322.10000000000002</v>
      </c>
      <c r="V690" s="302">
        <f>TabIPW[[#This Row],[iloczyn liczby mieszkańców i relacji przeciętnego miesięcznego wynagrodzenia brutto 
w danym powiecie do średniej krajowej2]]/$W$1*$V$2</f>
        <v>1.4608061593685472E-5</v>
      </c>
      <c r="W690" s="27">
        <f>TabIPW[[#This Row],[iloczyn liczby mieszkańców i relacji przeciętnego miesięcznego wynagrodzenia brutto 
w danym powiecie do średniej krajowej]]</f>
        <v>4553.28</v>
      </c>
    </row>
    <row r="691" spans="1:23" x14ac:dyDescent="0.3">
      <c r="A691" s="2" t="s">
        <v>10</v>
      </c>
      <c r="B691" s="2" t="s">
        <v>69</v>
      </c>
      <c r="C691" s="2" t="s">
        <v>72</v>
      </c>
      <c r="D691" s="2" t="s">
        <v>21</v>
      </c>
      <c r="E691" s="2" t="s">
        <v>19</v>
      </c>
      <c r="F691" s="17" t="str">
        <f>+Tabela1[[#This Row],[WK]]&amp;Tabela1[[#This Row],[PK]]&amp;Tabela1[[#This Row],[GK]]</f>
        <v>101205</v>
      </c>
      <c r="G691" s="2" t="s">
        <v>674</v>
      </c>
      <c r="H691" s="302">
        <f>TabIPW[[#This Row],[liczba mieszkańców ]]/$I$1*$H$2</f>
        <v>1.746409875666168E-5</v>
      </c>
      <c r="I691" s="27">
        <v>5487</v>
      </c>
      <c r="J691" s="302">
        <f>TabIPW[[#This Row],[liczba mieszkańców w wieku 20-64]]/$K$1*$J$2</f>
        <v>1.3203741651627839E-5</v>
      </c>
      <c r="K691" s="27">
        <v>3274</v>
      </c>
      <c r="L691" s="302">
        <f>TabIPW[[#This Row],[iloczyn liczby mieszkańców i relacji przeciętnego miesięcznego wynagrodzenia brutto 
w danym powiecie do średniej krajowej]]/$M$1*$L$2</f>
        <v>4.9250036230139593E-5</v>
      </c>
      <c r="M691" s="27">
        <v>4477.3919999999998</v>
      </c>
      <c r="N691" s="302">
        <f>TabIPW[[#This Row],[liczba oddziałów w szkołach podstawowych]]/$O$1*$N$2</f>
        <v>3.294573643410853E-5</v>
      </c>
      <c r="O691" s="27">
        <v>26</v>
      </c>
      <c r="P69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3.2663290562442395E-5</v>
      </c>
      <c r="Q691" s="27">
        <v>166</v>
      </c>
      <c r="R691" s="302">
        <f>TabIPW[[#This Row],[liczba gospodarstw domowych korzystających ze środowiskowej pomocy społecznej ]]/$S$1*$R$2</f>
        <v>2.8709115144058238E-5</v>
      </c>
      <c r="S691" s="27">
        <v>105</v>
      </c>
      <c r="T691" s="302">
        <f>TabIPW[[#This Row],[ilość wody dostarczonej i ścieków bytowych odprowadzonych siecią kanalizacyjną '[dam3']]]/$U$1*$T$2</f>
        <v>1.409945029924822E-5</v>
      </c>
      <c r="U691" s="27">
        <v>345.5</v>
      </c>
      <c r="V691" s="302">
        <f>TabIPW[[#This Row],[iloczyn liczby mieszkańców i relacji przeciętnego miesięcznego wynagrodzenia brutto 
w danym powiecie do średniej krajowej2]]/$W$1*$V$2</f>
        <v>1.4364593900457383E-5</v>
      </c>
      <c r="W691" s="27">
        <f>TabIPW[[#This Row],[iloczyn liczby mieszkańców i relacji przeciętnego miesięcznego wynagrodzenia brutto 
w danym powiecie do średniej krajowej]]</f>
        <v>4477.3919999999998</v>
      </c>
    </row>
    <row r="692" spans="1:23" x14ac:dyDescent="0.3">
      <c r="A692" s="2" t="s">
        <v>10</v>
      </c>
      <c r="B692" s="2" t="s">
        <v>69</v>
      </c>
      <c r="C692" s="2" t="s">
        <v>72</v>
      </c>
      <c r="D692" s="2" t="s">
        <v>23</v>
      </c>
      <c r="E692" s="2" t="s">
        <v>15</v>
      </c>
      <c r="F692" s="17" t="str">
        <f>+Tabela1[[#This Row],[WK]]&amp;Tabela1[[#This Row],[PK]]&amp;Tabela1[[#This Row],[GK]]</f>
        <v>101206</v>
      </c>
      <c r="G692" s="2" t="s">
        <v>675</v>
      </c>
      <c r="H692" s="302">
        <f>TabIPW[[#This Row],[liczba mieszkańców ]]/$I$1*$H$2</f>
        <v>1.3234139353052536E-5</v>
      </c>
      <c r="I692" s="27">
        <v>4158</v>
      </c>
      <c r="J692" s="302">
        <f>TabIPW[[#This Row],[liczba mieszkańców w wieku 20-64]]/$K$1*$J$2</f>
        <v>1.0025809940729019E-5</v>
      </c>
      <c r="K692" s="27">
        <v>2486</v>
      </c>
      <c r="L692" s="302">
        <f>TabIPW[[#This Row],[iloczyn liczby mieszkańców i relacji przeciętnego miesięcznego wynagrodzenia brutto 
w danym powiecie do średniej krajowej]]/$M$1*$L$2</f>
        <v>3.7321241232899654E-5</v>
      </c>
      <c r="M692" s="27">
        <v>3392.9279999999999</v>
      </c>
      <c r="N692" s="302">
        <f>TabIPW[[#This Row],[liczba oddziałów w szkołach podstawowych]]/$O$1*$N$2</f>
        <v>2.9144305307096008E-5</v>
      </c>
      <c r="O692" s="27">
        <v>23</v>
      </c>
      <c r="P69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2.4005550895288989E-5</v>
      </c>
      <c r="Q692" s="27">
        <v>122</v>
      </c>
      <c r="R692" s="302">
        <f>TabIPW[[#This Row],[liczba gospodarstw domowych korzystających ze środowiskowej pomocy społecznej ]]/$S$1*$R$2</f>
        <v>3.0076215865203867E-5</v>
      </c>
      <c r="S692" s="27">
        <v>110</v>
      </c>
      <c r="T692" s="302">
        <f>TabIPW[[#This Row],[ilość wody dostarczonej i ścieków bytowych odprowadzonych siecią kanalizacyjną '[dam3']]]/$U$1*$T$2</f>
        <v>9.1411776180364721E-6</v>
      </c>
      <c r="U692" s="27">
        <v>224</v>
      </c>
      <c r="V692" s="302">
        <f>TabIPW[[#This Row],[iloczyn liczby mieszkańców i relacji przeciętnego miesięcznego wynagrodzenia brutto 
w danym powiecie do średniej krajowej2]]/$W$1*$V$2</f>
        <v>1.0885362026262401E-5</v>
      </c>
      <c r="W692" s="27">
        <f>TabIPW[[#This Row],[iloczyn liczby mieszkańców i relacji przeciętnego miesięcznego wynagrodzenia brutto 
w danym powiecie do średniej krajowej]]</f>
        <v>3392.9279999999999</v>
      </c>
    </row>
    <row r="693" spans="1:23" x14ac:dyDescent="0.3">
      <c r="A693" s="2" t="s">
        <v>10</v>
      </c>
      <c r="B693" s="2" t="s">
        <v>69</v>
      </c>
      <c r="C693" s="2" t="s">
        <v>72</v>
      </c>
      <c r="D693" s="2" t="s">
        <v>30</v>
      </c>
      <c r="E693" s="2" t="s">
        <v>15</v>
      </c>
      <c r="F693" s="17" t="str">
        <f>+Tabela1[[#This Row],[WK]]&amp;Tabela1[[#This Row],[PK]]&amp;Tabela1[[#This Row],[GK]]</f>
        <v>101207</v>
      </c>
      <c r="G693" s="2" t="s">
        <v>676</v>
      </c>
      <c r="H693" s="302">
        <f>TabIPW[[#This Row],[liczba mieszkańców ]]/$I$1*$H$2</f>
        <v>1.3326440950271997E-5</v>
      </c>
      <c r="I693" s="27">
        <v>4187</v>
      </c>
      <c r="J693" s="302">
        <f>TabIPW[[#This Row],[liczba mieszkańców w wieku 20-64]]/$K$1*$J$2</f>
        <v>9.9975795828910859E-6</v>
      </c>
      <c r="K693" s="27">
        <v>2479</v>
      </c>
      <c r="L693" s="302">
        <f>TabIPW[[#This Row],[iloczyn liczby mieszkańców i relacji przeciętnego miesięcznego wynagrodzenia brutto 
w danym powiecie do średniej krajowej]]/$M$1*$L$2</f>
        <v>3.7581538490175768E-5</v>
      </c>
      <c r="M693" s="27">
        <v>3416.5919999999996</v>
      </c>
      <c r="N693" s="302">
        <f>TabIPW[[#This Row],[liczba oddziałów w szkołach podstawowych]]/$O$1*$N$2</f>
        <v>2.5342874180083484E-5</v>
      </c>
      <c r="O693" s="27">
        <v>20</v>
      </c>
      <c r="P69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1.593811165998695E-5</v>
      </c>
      <c r="Q693" s="27">
        <v>81</v>
      </c>
      <c r="R693" s="302">
        <f>TabIPW[[#This Row],[liczba gospodarstw domowych korzystających ze środowiskowej pomocy społecznej ]]/$S$1*$R$2</f>
        <v>1.6405208653747562E-5</v>
      </c>
      <c r="S693" s="27">
        <v>60</v>
      </c>
      <c r="T693" s="302">
        <f>TabIPW[[#This Row],[ilość wody dostarczonej i ścieków bytowych odprowadzonych siecią kanalizacyjną '[dam3']]]/$U$1*$T$2</f>
        <v>1.1018383736026106E-5</v>
      </c>
      <c r="U693" s="27">
        <v>270</v>
      </c>
      <c r="V693" s="302">
        <f>TabIPW[[#This Row],[iloczyn liczby mieszkańców i relacji przeciętnego miesięcznego wynagrodzenia brutto 
w danym powiecie do średniej krajowej2]]/$W$1*$V$2</f>
        <v>1.0961282059634601E-5</v>
      </c>
      <c r="W693" s="27">
        <f>TabIPW[[#This Row],[iloczyn liczby mieszkańców i relacji przeciętnego miesięcznego wynagrodzenia brutto 
w danym powiecie do średniej krajowej]]</f>
        <v>3416.5919999999996</v>
      </c>
    </row>
    <row r="694" spans="1:23" x14ac:dyDescent="0.3">
      <c r="A694" s="2" t="s">
        <v>10</v>
      </c>
      <c r="B694" s="2" t="s">
        <v>69</v>
      </c>
      <c r="C694" s="2" t="s">
        <v>72</v>
      </c>
      <c r="D694" s="2" t="s">
        <v>54</v>
      </c>
      <c r="E694" s="2" t="s">
        <v>15</v>
      </c>
      <c r="F694" s="17" t="str">
        <f>+Tabela1[[#This Row],[WK]]&amp;Tabela1[[#This Row],[PK]]&amp;Tabela1[[#This Row],[GK]]</f>
        <v>101208</v>
      </c>
      <c r="G694" s="2" t="s">
        <v>677</v>
      </c>
      <c r="H694" s="302">
        <f>TabIPW[[#This Row],[liczba mieszkańców ]]/$I$1*$H$2</f>
        <v>1.2836287640899682E-5</v>
      </c>
      <c r="I694" s="27">
        <v>4033</v>
      </c>
      <c r="J694" s="302">
        <f>TabIPW[[#This Row],[liczba mieszkańców w wieku 20-64]]/$K$1*$J$2</f>
        <v>9.8241645276009221E-6</v>
      </c>
      <c r="K694" s="27">
        <v>2436</v>
      </c>
      <c r="L694" s="302">
        <f>TabIPW[[#This Row],[iloczyn liczby mieszkańców i relacji przeciętnego miesięcznego wynagrodzenia brutto 
w danym powiecie do średniej krajowej]]/$M$1*$L$2</f>
        <v>3.6199270296364674E-5</v>
      </c>
      <c r="M694" s="27">
        <v>3290.9279999999999</v>
      </c>
      <c r="N694" s="302">
        <f>TabIPW[[#This Row],[liczba oddziałów w szkołach podstawowych]]/$O$1*$N$2</f>
        <v>2.9144305307096008E-5</v>
      </c>
      <c r="O694" s="27">
        <v>23</v>
      </c>
      <c r="P69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2.4595851327140359E-5</v>
      </c>
      <c r="Q694" s="27">
        <v>125</v>
      </c>
      <c r="R694" s="302">
        <f>TabIPW[[#This Row],[liczba gospodarstw domowych korzystających ze środowiskowej pomocy społecznej ]]/$S$1*$R$2</f>
        <v>1.8045729519122321E-5</v>
      </c>
      <c r="S694" s="27">
        <v>66</v>
      </c>
      <c r="T694" s="302">
        <f>TabIPW[[#This Row],[ilość wody dostarczonej i ścieków bytowych odprowadzonych siecią kanalizacyjną '[dam3']]]/$U$1*$T$2</f>
        <v>9.5288614902299841E-6</v>
      </c>
      <c r="U694" s="27">
        <v>233.5</v>
      </c>
      <c r="V694" s="302">
        <f>TabIPW[[#This Row],[iloczyn liczby mieszkańców i relacji przeciętnego miesięcznego wynagrodzenia brutto 
w danym powiecie do średniej krajowej2]]/$W$1*$V$2</f>
        <v>1.0558120503106365E-5</v>
      </c>
      <c r="W694" s="27">
        <f>TabIPW[[#This Row],[iloczyn liczby mieszkańców i relacji przeciętnego miesięcznego wynagrodzenia brutto 
w danym powiecie do średniej krajowej]]</f>
        <v>3290.9279999999999</v>
      </c>
    </row>
    <row r="695" spans="1:23" x14ac:dyDescent="0.3">
      <c r="A695" s="2" t="s">
        <v>10</v>
      </c>
      <c r="B695" s="2" t="s">
        <v>69</v>
      </c>
      <c r="C695" s="2" t="s">
        <v>72</v>
      </c>
      <c r="D695" s="2" t="s">
        <v>56</v>
      </c>
      <c r="E695" s="2" t="s">
        <v>15</v>
      </c>
      <c r="F695" s="17" t="str">
        <f>+Tabela1[[#This Row],[WK]]&amp;Tabela1[[#This Row],[PK]]&amp;Tabela1[[#This Row],[GK]]</f>
        <v>101209</v>
      </c>
      <c r="G695" s="2" t="s">
        <v>678</v>
      </c>
      <c r="H695" s="302">
        <f>TabIPW[[#This Row],[liczba mieszkańców ]]/$I$1*$H$2</f>
        <v>1.456455547849168E-5</v>
      </c>
      <c r="I695" s="27">
        <v>4576</v>
      </c>
      <c r="J695" s="302">
        <f>TabIPW[[#This Row],[liczba mieszkańców w wieku 20-64]]/$K$1*$J$2</f>
        <v>1.1150991345983803E-5</v>
      </c>
      <c r="K695" s="27">
        <v>2765</v>
      </c>
      <c r="L695" s="302">
        <f>TabIPW[[#This Row],[iloczyn liczby mieszkańców i relacji przeciętnego miesięcznego wynagrodzenia brutto 
w danym powiecie do średniej krajowej]]/$M$1*$L$2</f>
        <v>4.1073112044672637E-5</v>
      </c>
      <c r="M695" s="27">
        <v>3734.0159999999996</v>
      </c>
      <c r="N695" s="302">
        <f>TabIPW[[#This Row],[liczba oddziałów w szkołach podstawowych]]/$O$1*$N$2</f>
        <v>3.0411449016100181E-5</v>
      </c>
      <c r="O695" s="27">
        <v>24</v>
      </c>
      <c r="P69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3.3253590994293761E-5</v>
      </c>
      <c r="Q695" s="27">
        <v>169</v>
      </c>
      <c r="R695" s="302">
        <f>TabIPW[[#This Row],[liczba gospodarstw domowych korzystających ze środowiskowej pomocy społecznej ]]/$S$1*$R$2</f>
        <v>3.8825660480535906E-5</v>
      </c>
      <c r="S695" s="27">
        <v>142</v>
      </c>
      <c r="T695" s="302">
        <f>TabIPW[[#This Row],[ilość wody dostarczonej i ścieków bytowych odprowadzonych siecią kanalizacyjną '[dam3']]]/$U$1*$T$2</f>
        <v>1.1810075011873907E-5</v>
      </c>
      <c r="U695" s="27">
        <v>289.39999999999998</v>
      </c>
      <c r="V695" s="302">
        <f>TabIPW[[#This Row],[iloczyn liczby mieszkańców i relacji przeciętnego miesięcznego wynagrodzenia brutto 
w danym powiecie do średniej krajowej2]]/$W$1*$V$2</f>
        <v>1.1979657679696187E-5</v>
      </c>
      <c r="W695" s="27">
        <f>TabIPW[[#This Row],[iloczyn liczby mieszkańców i relacji przeciętnego miesięcznego wynagrodzenia brutto 
w danym powiecie do średniej krajowej]]</f>
        <v>3734.0159999999996</v>
      </c>
    </row>
    <row r="696" spans="1:23" x14ac:dyDescent="0.3">
      <c r="A696" s="2" t="s">
        <v>10</v>
      </c>
      <c r="B696" s="2" t="s">
        <v>69</v>
      </c>
      <c r="C696" s="2" t="s">
        <v>72</v>
      </c>
      <c r="D696" s="2" t="s">
        <v>69</v>
      </c>
      <c r="E696" s="2" t="s">
        <v>15</v>
      </c>
      <c r="F696" s="17" t="str">
        <f>+Tabela1[[#This Row],[WK]]&amp;Tabela1[[#This Row],[PK]]&amp;Tabela1[[#This Row],[GK]]</f>
        <v>101210</v>
      </c>
      <c r="G696" s="2" t="s">
        <v>679</v>
      </c>
      <c r="H696" s="302">
        <f>TabIPW[[#This Row],[liczba mieszkańców ]]/$I$1*$H$2</f>
        <v>1.2075595167263425E-5</v>
      </c>
      <c r="I696" s="27">
        <v>3794</v>
      </c>
      <c r="J696" s="302">
        <f>TabIPW[[#This Row],[liczba mieszkańców w wieku 20-64]]/$K$1*$J$2</f>
        <v>8.5900945992569632E-6</v>
      </c>
      <c r="K696" s="27">
        <v>2130</v>
      </c>
      <c r="L696" s="302">
        <f>TabIPW[[#This Row],[iloczyn liczby mieszkańców i relacji przeciętnego miesięcznego wynagrodzenia brutto 
w danym powiecie do średniej krajowej]]/$M$1*$L$2</f>
        <v>3.405406186570979E-5</v>
      </c>
      <c r="M696" s="27">
        <v>3095.9039999999995</v>
      </c>
      <c r="N696" s="302">
        <f>TabIPW[[#This Row],[liczba oddziałów w szkołach podstawowych]]/$O$1*$N$2</f>
        <v>2.0274299344066786E-5</v>
      </c>
      <c r="O696" s="27">
        <v>16</v>
      </c>
      <c r="P69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2.9318254781951304E-5</v>
      </c>
      <c r="Q696" s="27">
        <v>149</v>
      </c>
      <c r="R696" s="302">
        <f>TabIPW[[#This Row],[liczba gospodarstw domowych korzystających ze środowiskowej pomocy społecznej ]]/$S$1*$R$2</f>
        <v>3.4724358317099016E-5</v>
      </c>
      <c r="S696" s="27">
        <v>127</v>
      </c>
      <c r="T696" s="302">
        <f>TabIPW[[#This Row],[ilość wody dostarczonej i ścieków bytowych odprowadzonych siecią kanalizacyjną '[dam3']]]/$U$1*$T$2</f>
        <v>8.202574559041656E-6</v>
      </c>
      <c r="U696" s="27">
        <v>201</v>
      </c>
      <c r="V696" s="302">
        <f>TabIPW[[#This Row],[iloczyn liczby mieszkańców i relacji przeciętnego miesięcznego wynagrodzenia brutto 
w danym powiecie do średniej krajowej2]]/$W$1*$V$2</f>
        <v>9.9324347108320226E-6</v>
      </c>
      <c r="W696" s="27">
        <f>TabIPW[[#This Row],[iloczyn liczby mieszkańców i relacji przeciętnego miesięcznego wynagrodzenia brutto 
w danym powiecie do średniej krajowej]]</f>
        <v>3095.9039999999995</v>
      </c>
    </row>
    <row r="697" spans="1:23" x14ac:dyDescent="0.3">
      <c r="A697" s="2" t="s">
        <v>10</v>
      </c>
      <c r="B697" s="2" t="s">
        <v>69</v>
      </c>
      <c r="C697" s="2" t="s">
        <v>72</v>
      </c>
      <c r="D697" s="2" t="s">
        <v>71</v>
      </c>
      <c r="E697" s="2" t="s">
        <v>19</v>
      </c>
      <c r="F697" s="17" t="str">
        <f>+Tabela1[[#This Row],[WK]]&amp;Tabela1[[#This Row],[PK]]&amp;Tabela1[[#This Row],[GK]]</f>
        <v>101211</v>
      </c>
      <c r="G697" s="2" t="s">
        <v>680</v>
      </c>
      <c r="H697" s="302">
        <f>TabIPW[[#This Row],[liczba mieszkańców ]]/$I$1*$H$2</f>
        <v>2.0112199752751076E-5</v>
      </c>
      <c r="I697" s="27">
        <v>6319</v>
      </c>
      <c r="J697" s="302">
        <f>TabIPW[[#This Row],[liczba mieszkańców w wieku 20-64]]/$K$1*$J$2</f>
        <v>1.4978221287155098E-5</v>
      </c>
      <c r="K697" s="27">
        <v>3714</v>
      </c>
      <c r="L697" s="302">
        <f>TabIPW[[#This Row],[iloczyn liczby mieszkańców i relacji przeciętnego miesięcznego wynagrodzenia brutto 
w danym powiecie do średniej krajowej]]/$M$1*$L$2</f>
        <v>5.6717874783716432E-5</v>
      </c>
      <c r="M697" s="27">
        <v>5156.3040000000001</v>
      </c>
      <c r="N697" s="302">
        <f>TabIPW[[#This Row],[liczba oddziałów w szkołach podstawowych]]/$O$1*$N$2</f>
        <v>3.1678592725104354E-5</v>
      </c>
      <c r="O697" s="27">
        <v>25</v>
      </c>
      <c r="P69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4.5649900063172501E-5</v>
      </c>
      <c r="Q697" s="27">
        <v>232</v>
      </c>
      <c r="R697" s="302">
        <f>TabIPW[[#This Row],[liczba gospodarstw domowych korzystających ze środowiskowej pomocy społecznej ]]/$S$1*$R$2</f>
        <v>7.2182918076489283E-5</v>
      </c>
      <c r="S697" s="27">
        <v>264</v>
      </c>
      <c r="T697" s="302">
        <f>TabIPW[[#This Row],[ilość wody dostarczonej i ścieków bytowych odprowadzonych siecią kanalizacyjną '[dam3']]]/$U$1*$T$2</f>
        <v>1.4062722353461467E-5</v>
      </c>
      <c r="U697" s="27">
        <v>344.6</v>
      </c>
      <c r="V697" s="302">
        <f>TabIPW[[#This Row],[iloczyn liczby mieszkańców i relacji przeciętnego miesięcznego wynagrodzenia brutto 
w danym powiecie do średniej krajowej2]]/$W$1*$V$2</f>
        <v>1.6542713478583961E-5</v>
      </c>
      <c r="W697" s="27">
        <f>TabIPW[[#This Row],[iloczyn liczby mieszkańców i relacji przeciętnego miesięcznego wynagrodzenia brutto 
w danym powiecie do średniej krajowej]]</f>
        <v>5156.3040000000001</v>
      </c>
    </row>
    <row r="698" spans="1:23" x14ac:dyDescent="0.3">
      <c r="A698" s="2" t="s">
        <v>10</v>
      </c>
      <c r="B698" s="2" t="s">
        <v>69</v>
      </c>
      <c r="C698" s="2" t="s">
        <v>72</v>
      </c>
      <c r="D698" s="2" t="s">
        <v>72</v>
      </c>
      <c r="E698" s="2" t="s">
        <v>15</v>
      </c>
      <c r="F698" s="17" t="str">
        <f>+Tabela1[[#This Row],[WK]]&amp;Tabela1[[#This Row],[PK]]&amp;Tabela1[[#This Row],[GK]]</f>
        <v>101212</v>
      </c>
      <c r="G698" s="2" t="s">
        <v>670</v>
      </c>
      <c r="H698" s="302">
        <f>TabIPW[[#This Row],[liczba mieszkańców ]]/$I$1*$H$2</f>
        <v>1.7155365828031067E-5</v>
      </c>
      <c r="I698" s="27">
        <v>5390</v>
      </c>
      <c r="J698" s="302">
        <f>TabIPW[[#This Row],[liczba mieszkańców w wieku 20-64]]/$K$1*$J$2</f>
        <v>1.3223906192940648E-5</v>
      </c>
      <c r="K698" s="27">
        <v>3279</v>
      </c>
      <c r="L698" s="302">
        <f>TabIPW[[#This Row],[iloczyn liczby mieszkańców i relacji przeciętnego miesięcznego wynagrodzenia brutto 
w danym powiecie do średniej krajowej]]/$M$1*$L$2</f>
        <v>4.8379386783388445E-5</v>
      </c>
      <c r="M698" s="27">
        <v>4398.24</v>
      </c>
      <c r="N698" s="302">
        <f>TabIPW[[#This Row],[liczba oddziałów w szkołach podstawowych]]/$O$1*$N$2</f>
        <v>4.4350029815146094E-5</v>
      </c>
      <c r="O698" s="27">
        <v>35</v>
      </c>
      <c r="P69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2.4202317705906111E-5</v>
      </c>
      <c r="Q698" s="27">
        <v>123</v>
      </c>
      <c r="R698" s="302">
        <f>TabIPW[[#This Row],[liczba gospodarstw domowych korzystających ze środowiskowej pomocy społecznej ]]/$S$1*$R$2</f>
        <v>2.570149355753785E-5</v>
      </c>
      <c r="S698" s="27">
        <v>94</v>
      </c>
      <c r="T698" s="302">
        <f>TabIPW[[#This Row],[ilość wody dostarczonej i ścieków bytowych odprowadzonych siecią kanalizacyjną '[dam3']]]/$U$1*$T$2</f>
        <v>1.1793751480413128E-5</v>
      </c>
      <c r="U698" s="27">
        <v>289</v>
      </c>
      <c r="V698" s="302">
        <f>TabIPW[[#This Row],[iloczyn liczby mieszkańców i relacji przeciętnego miesięcznego wynagrodzenia brutto 
w danym powiecie do średniej krajowej2]]/$W$1*$V$2</f>
        <v>1.4110654478488298E-5</v>
      </c>
      <c r="W698" s="27">
        <f>TabIPW[[#This Row],[iloczyn liczby mieszkańców i relacji przeciętnego miesięcznego wynagrodzenia brutto 
w danym powiecie do średniej krajowej]]</f>
        <v>4398.24</v>
      </c>
    </row>
    <row r="699" spans="1:23" x14ac:dyDescent="0.3">
      <c r="A699" s="2" t="s">
        <v>10</v>
      </c>
      <c r="B699" s="2" t="s">
        <v>69</v>
      </c>
      <c r="C699" s="2" t="s">
        <v>72</v>
      </c>
      <c r="D699" s="2" t="s">
        <v>74</v>
      </c>
      <c r="E699" s="2" t="s">
        <v>15</v>
      </c>
      <c r="F699" s="17" t="str">
        <f>+Tabela1[[#This Row],[WK]]&amp;Tabela1[[#This Row],[PK]]&amp;Tabela1[[#This Row],[GK]]</f>
        <v>101213</v>
      </c>
      <c r="G699" s="2" t="s">
        <v>681</v>
      </c>
      <c r="H699" s="302">
        <f>TabIPW[[#This Row],[liczba mieszkańców ]]/$I$1*$H$2</f>
        <v>1.3345537832455333E-5</v>
      </c>
      <c r="I699" s="27">
        <v>4193</v>
      </c>
      <c r="J699" s="302">
        <f>TabIPW[[#This Row],[liczba mieszkańców w wieku 20-64]]/$K$1*$J$2</f>
        <v>1.0146797188605876E-5</v>
      </c>
      <c r="K699" s="27">
        <v>2516</v>
      </c>
      <c r="L699" s="302">
        <f>TabIPW[[#This Row],[iloczyn liczby mieszkańców i relacji przeciętnego miesięcznego wynagrodzenia brutto 
w danym powiecie do średniej krajowej]]/$M$1*$L$2</f>
        <v>3.7635393095129453E-5</v>
      </c>
      <c r="M699" s="27">
        <v>3421.4879999999998</v>
      </c>
      <c r="N699" s="302">
        <f>TabIPW[[#This Row],[liczba oddziałów w szkołach podstawowych]]/$O$1*$N$2</f>
        <v>3.294573643410853E-5</v>
      </c>
      <c r="O699" s="27">
        <v>26</v>
      </c>
      <c r="P69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2.7153819865162952E-5</v>
      </c>
      <c r="Q699" s="27">
        <v>138</v>
      </c>
      <c r="R699" s="302">
        <f>TabIPW[[#This Row],[liczba gospodarstw domowych korzystających ze środowiskowej pomocy społecznej ]]/$S$1*$R$2</f>
        <v>3.0623056153662118E-5</v>
      </c>
      <c r="S699" s="27">
        <v>112</v>
      </c>
      <c r="T699" s="302">
        <f>TabIPW[[#This Row],[ilość wody dostarczonej i ścieków bytowych odprowadzonych siecią kanalizacyjną '[dam3']]]/$U$1*$T$2</f>
        <v>7.7985671553873657E-6</v>
      </c>
      <c r="U699" s="27">
        <v>191.1</v>
      </c>
      <c r="V699" s="302">
        <f>TabIPW[[#This Row],[iloczyn liczby mieszkańców i relacji przeciętnego miesięcznego wynagrodzenia brutto 
w danym powiecie do średniej krajowej2]]/$W$1*$V$2</f>
        <v>1.0976989652746091E-5</v>
      </c>
      <c r="W699" s="27">
        <f>TabIPW[[#This Row],[iloczyn liczby mieszkańców i relacji przeciętnego miesięcznego wynagrodzenia brutto 
w danym powiecie do średniej krajowej]]</f>
        <v>3421.4879999999998</v>
      </c>
    </row>
    <row r="700" spans="1:23" x14ac:dyDescent="0.3">
      <c r="A700" s="2" t="s">
        <v>10</v>
      </c>
      <c r="B700" s="2" t="s">
        <v>69</v>
      </c>
      <c r="C700" s="2" t="s">
        <v>72</v>
      </c>
      <c r="D700" s="2" t="s">
        <v>76</v>
      </c>
      <c r="E700" s="2" t="s">
        <v>15</v>
      </c>
      <c r="F700" s="17" t="str">
        <f>+Tabela1[[#This Row],[WK]]&amp;Tabela1[[#This Row],[PK]]&amp;Tabela1[[#This Row],[GK]]</f>
        <v>101214</v>
      </c>
      <c r="G700" s="2" t="s">
        <v>682</v>
      </c>
      <c r="H700" s="302">
        <f>TabIPW[[#This Row],[liczba mieszkańców ]]/$I$1*$H$2</f>
        <v>1.4831911829058396E-5</v>
      </c>
      <c r="I700" s="27">
        <v>4660</v>
      </c>
      <c r="J700" s="302">
        <f>TabIPW[[#This Row],[liczba mieszkańców w wieku 20-64]]/$K$1*$J$2</f>
        <v>1.0542022198336949E-5</v>
      </c>
      <c r="K700" s="27">
        <v>2614</v>
      </c>
      <c r="L700" s="302">
        <f>TabIPW[[#This Row],[iloczyn liczby mieszkańców i relacji przeciętnego miesięcznego wynagrodzenia brutto 
w danym powiecie do średniej krajowej]]/$M$1*$L$2</f>
        <v>4.1827076514024152E-5</v>
      </c>
      <c r="M700" s="27">
        <v>3802.56</v>
      </c>
      <c r="N700" s="302">
        <f>TabIPW[[#This Row],[liczba oddziałów w szkołach podstawowych]]/$O$1*$N$2</f>
        <v>3.1678592725104354E-5</v>
      </c>
      <c r="O700" s="27">
        <v>25</v>
      </c>
      <c r="P70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2.0266981493563654E-5</v>
      </c>
      <c r="Q700" s="27">
        <v>103</v>
      </c>
      <c r="R700" s="302">
        <f>TabIPW[[#This Row],[liczba gospodarstw domowych korzystających ze środowiskowej pomocy społecznej ]]/$S$1*$R$2</f>
        <v>4.1559861922827165E-5</v>
      </c>
      <c r="S700" s="27">
        <v>152</v>
      </c>
      <c r="T700" s="302">
        <f>TabIPW[[#This Row],[ilość wody dostarczonej i ścieków bytowych odprowadzonych siecią kanalizacyjną '[dam3']]]/$U$1*$T$2</f>
        <v>5.754044839924744E-6</v>
      </c>
      <c r="U700" s="27">
        <v>141</v>
      </c>
      <c r="V700" s="302">
        <f>TabIPW[[#This Row],[iloczyn liczby mieszkańców i relacji przeciętnego miesięcznego wynagrodzenia brutto 
w danym powiecie do średniej krajowej2]]/$W$1*$V$2</f>
        <v>1.2199563983257046E-5</v>
      </c>
      <c r="W700" s="27">
        <f>TabIPW[[#This Row],[iloczyn liczby mieszkańców i relacji przeciętnego miesięcznego wynagrodzenia brutto 
w danym powiecie do średniej krajowej]]</f>
        <v>3802.56</v>
      </c>
    </row>
    <row r="701" spans="1:23" x14ac:dyDescent="0.3">
      <c r="A701" s="2" t="s">
        <v>10</v>
      </c>
      <c r="B701" s="2" t="s">
        <v>69</v>
      </c>
      <c r="C701" s="2" t="s">
        <v>74</v>
      </c>
      <c r="D701" s="2" t="s">
        <v>12</v>
      </c>
      <c r="E701" s="2" t="s">
        <v>13</v>
      </c>
      <c r="F701" s="17" t="str">
        <f>+Tabela1[[#This Row],[WK]]&amp;Tabela1[[#This Row],[PK]]&amp;Tabela1[[#This Row],[GK]]</f>
        <v>101301</v>
      </c>
      <c r="G701" s="2" t="s">
        <v>683</v>
      </c>
      <c r="H701" s="302">
        <f>TabIPW[[#This Row],[liczba mieszkańców ]]/$I$1*$H$2</f>
        <v>4.9502301432906713E-5</v>
      </c>
      <c r="I701" s="27">
        <v>15553</v>
      </c>
      <c r="J701" s="302">
        <f>TabIPW[[#This Row],[liczba mieszkańców w wieku 20-64]]/$K$1*$J$2</f>
        <v>3.4065976093860829E-5</v>
      </c>
      <c r="K701" s="27">
        <v>8447</v>
      </c>
      <c r="L701" s="302">
        <f>TabIPW[[#This Row],[iloczyn liczby mieszkańców i relacji przeciętnego miesięcznego wynagrodzenia brutto 
w danym powiecie do średniej krajowej]]/$M$1*$L$2</f>
        <v>1.4233736890169197E-4</v>
      </c>
      <c r="M701" s="27">
        <v>12940.096000000001</v>
      </c>
      <c r="N701" s="302">
        <f>TabIPW[[#This Row],[liczba oddziałów w szkołach podstawowych]]/$O$1*$N$2</f>
        <v>1.2544722719141325E-4</v>
      </c>
      <c r="O701" s="27">
        <v>99</v>
      </c>
      <c r="P70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1.7354832696430235E-4</v>
      </c>
      <c r="Q701" s="27">
        <v>882</v>
      </c>
      <c r="R701" s="302">
        <f>TabIPW[[#This Row],[liczba gospodarstw domowych korzystających ze środowiskowej pomocy społecznej ]]/$S$1*$R$2</f>
        <v>8.0112102259133935E-5</v>
      </c>
      <c r="S701" s="27">
        <v>293</v>
      </c>
      <c r="T701" s="302">
        <f>TabIPW[[#This Row],[ilość wody dostarczonej i ścieków bytowych odprowadzonych siecią kanalizacyjną '[dam3']]]/$U$1*$T$2</f>
        <v>5.8360705855151601E-5</v>
      </c>
      <c r="U701" s="27">
        <v>1430.1</v>
      </c>
      <c r="V701" s="302">
        <f>TabIPW[[#This Row],[iloczyn liczby mieszkańców i relacji przeciętnego miesięcznego wynagrodzenia brutto 
w danym powiecie do średniej krajowej2]]/$W$1*$V$2</f>
        <v>4.1515065929660167E-5</v>
      </c>
      <c r="W701" s="27">
        <f>TabIPW[[#This Row],[iloczyn liczby mieszkańców i relacji przeciętnego miesięcznego wynagrodzenia brutto 
w danym powiecie do średniej krajowej]]</f>
        <v>12940.096000000001</v>
      </c>
    </row>
    <row r="702" spans="1:23" x14ac:dyDescent="0.3">
      <c r="A702" s="2" t="s">
        <v>10</v>
      </c>
      <c r="B702" s="2" t="s">
        <v>69</v>
      </c>
      <c r="C702" s="2" t="s">
        <v>74</v>
      </c>
      <c r="D702" s="2" t="s">
        <v>11</v>
      </c>
      <c r="E702" s="2" t="s">
        <v>19</v>
      </c>
      <c r="F702" s="17" t="str">
        <f>+Tabela1[[#This Row],[WK]]&amp;Tabela1[[#This Row],[PK]]&amp;Tabela1[[#This Row],[GK]]</f>
        <v>101302</v>
      </c>
      <c r="G702" s="2" t="s">
        <v>684</v>
      </c>
      <c r="H702" s="302">
        <f>TabIPW[[#This Row],[liczba mieszkańców ]]/$I$1*$H$2</f>
        <v>3.3610512642673109E-5</v>
      </c>
      <c r="I702" s="27">
        <v>10560</v>
      </c>
      <c r="J702" s="302">
        <f>TabIPW[[#This Row],[liczba mieszkańców w wieku 20-64]]/$K$1*$J$2</f>
        <v>2.508872230139792E-5</v>
      </c>
      <c r="K702" s="27">
        <v>6221</v>
      </c>
      <c r="L702" s="302">
        <f>TabIPW[[#This Row],[iloczyn liczby mieszkańców i relacji przeciętnego miesięcznego wynagrodzenia brutto 
w danym powiecie do średniej krajowej]]/$M$1*$L$2</f>
        <v>9.6642616575700328E-5</v>
      </c>
      <c r="M702" s="27">
        <v>8785.92</v>
      </c>
      <c r="N702" s="302">
        <f>TabIPW[[#This Row],[liczba oddziałów w szkołach podstawowych]]/$O$1*$N$2</f>
        <v>8.4898628503279666E-5</v>
      </c>
      <c r="O702" s="27">
        <v>67</v>
      </c>
      <c r="P70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7.9297024678700513E-5</v>
      </c>
      <c r="Q702" s="27">
        <v>403</v>
      </c>
      <c r="R702" s="302">
        <f>TabIPW[[#This Row],[liczba gospodarstw domowych korzystających ze środowiskowej pomocy społecznej ]]/$S$1*$R$2</f>
        <v>7.437027923032229E-5</v>
      </c>
      <c r="S702" s="27">
        <v>272</v>
      </c>
      <c r="T702" s="302">
        <f>TabIPW[[#This Row],[ilość wody dostarczonej i ścieków bytowych odprowadzonych siecią kanalizacyjną '[dam3']]]/$U$1*$T$2</f>
        <v>2.3783385338355607E-5</v>
      </c>
      <c r="U702" s="27">
        <v>582.79999999999995</v>
      </c>
      <c r="V702" s="302">
        <f>TabIPW[[#This Row],[iloczyn liczby mieszkańców i relacji przeciętnego miesięcznego wynagrodzenia brutto 
w danym powiecie do średniej krajowej2]]/$W$1*$V$2</f>
        <v>2.8187429834579266E-5</v>
      </c>
      <c r="W702" s="27">
        <f>TabIPW[[#This Row],[iloczyn liczby mieszkańców i relacji przeciętnego miesięcznego wynagrodzenia brutto 
w danym powiecie do średniej krajowej]]</f>
        <v>8785.92</v>
      </c>
    </row>
    <row r="703" spans="1:23" x14ac:dyDescent="0.3">
      <c r="A703" s="2" t="s">
        <v>10</v>
      </c>
      <c r="B703" s="2" t="s">
        <v>69</v>
      </c>
      <c r="C703" s="2" t="s">
        <v>74</v>
      </c>
      <c r="D703" s="2" t="s">
        <v>16</v>
      </c>
      <c r="E703" s="2" t="s">
        <v>15</v>
      </c>
      <c r="F703" s="17" t="str">
        <f>+Tabela1[[#This Row],[WK]]&amp;Tabela1[[#This Row],[PK]]&amp;Tabela1[[#This Row],[GK]]</f>
        <v>101303</v>
      </c>
      <c r="G703" s="2" t="s">
        <v>685</v>
      </c>
      <c r="H703" s="302">
        <f>TabIPW[[#This Row],[liczba mieszkańców ]]/$I$1*$H$2</f>
        <v>1.2218821783638453E-5</v>
      </c>
      <c r="I703" s="27">
        <v>3839</v>
      </c>
      <c r="J703" s="302">
        <f>TabIPW[[#This Row],[liczba mieszkańców w wieku 20-64]]/$K$1*$J$2</f>
        <v>9.0619448659767129E-6</v>
      </c>
      <c r="K703" s="27">
        <v>2247</v>
      </c>
      <c r="L703" s="302">
        <f>TabIPW[[#This Row],[iloczyn liczby mieszkańców i relacji przeciętnego miesięcznego wynagrodzenia brutto 
w danym powiecie do średniej krajowej]]/$M$1*$L$2</f>
        <v>3.5133617900957726E-5</v>
      </c>
      <c r="M703" s="27">
        <v>3194.0479999999998</v>
      </c>
      <c r="N703" s="302">
        <f>TabIPW[[#This Row],[liczba oddziałów w szkołach podstawowych]]/$O$1*$N$2</f>
        <v>2.7877161598091832E-5</v>
      </c>
      <c r="O703" s="27">
        <v>22</v>
      </c>
      <c r="P70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3.2466523751825273E-5</v>
      </c>
      <c r="Q703" s="27">
        <v>165</v>
      </c>
      <c r="R703" s="302">
        <f>TabIPW[[#This Row],[liczba gospodarstw domowych korzystających ze środowiskowej pomocy społecznej ]]/$S$1*$R$2</f>
        <v>2.5428073413308725E-5</v>
      </c>
      <c r="S703" s="27">
        <v>93</v>
      </c>
      <c r="T703" s="302">
        <f>TabIPW[[#This Row],[ilość wody dostarczonej i ścieków bytowych odprowadzonych siecią kanalizacyjną '[dam3']]]/$U$1*$T$2</f>
        <v>8.9412143576419251E-6</v>
      </c>
      <c r="U703" s="27">
        <v>219.1</v>
      </c>
      <c r="V703" s="302">
        <f>TabIPW[[#This Row],[iloczyn liczby mieszkańców i relacji przeciętnego miesięcznego wynagrodzenia brutto 
w danym powiecie do średniej krajowej2]]/$W$1*$V$2</f>
        <v>1.024730522111267E-5</v>
      </c>
      <c r="W703" s="27">
        <f>TabIPW[[#This Row],[iloczyn liczby mieszkańców i relacji przeciętnego miesięcznego wynagrodzenia brutto 
w danym powiecie do średniej krajowej]]</f>
        <v>3194.0479999999998</v>
      </c>
    </row>
    <row r="704" spans="1:23" x14ac:dyDescent="0.3">
      <c r="A704" s="2" t="s">
        <v>10</v>
      </c>
      <c r="B704" s="2" t="s">
        <v>69</v>
      </c>
      <c r="C704" s="2" t="s">
        <v>74</v>
      </c>
      <c r="D704" s="2" t="s">
        <v>18</v>
      </c>
      <c r="E704" s="2" t="s">
        <v>15</v>
      </c>
      <c r="F704" s="17" t="str">
        <f>+Tabela1[[#This Row],[WK]]&amp;Tabela1[[#This Row],[PK]]&amp;Tabela1[[#This Row],[GK]]</f>
        <v>101304</v>
      </c>
      <c r="G704" s="2" t="s">
        <v>683</v>
      </c>
      <c r="H704" s="302">
        <f>TabIPW[[#This Row],[liczba mieszkańców ]]/$I$1*$H$2</f>
        <v>2.7260799316713556E-5</v>
      </c>
      <c r="I704" s="27">
        <v>8565</v>
      </c>
      <c r="J704" s="302">
        <f>TabIPW[[#This Row],[liczba mieszkańców w wieku 20-64]]/$K$1*$J$2</f>
        <v>2.080174081829456E-5</v>
      </c>
      <c r="K704" s="27">
        <v>5158</v>
      </c>
      <c r="L704" s="302">
        <f>TabIPW[[#This Row],[iloczyn liczby mieszkańców i relacji przeciętnego miesięcznego wynagrodzenia brutto 
w danym powiecie do średniej krajowej]]/$M$1*$L$2</f>
        <v>7.8384849523756937E-5</v>
      </c>
      <c r="M704" s="27">
        <v>7126.08</v>
      </c>
      <c r="N704" s="302">
        <f>TabIPW[[#This Row],[liczba oddziałów w szkołach podstawowych]]/$O$1*$N$2</f>
        <v>5.3220035778175319E-5</v>
      </c>
      <c r="O704" s="27">
        <v>42</v>
      </c>
      <c r="P70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5.2339971624154683E-5</v>
      </c>
      <c r="Q704" s="27">
        <v>266</v>
      </c>
      <c r="R704" s="302">
        <f>TabIPW[[#This Row],[liczba gospodarstw domowych korzystających ze środowiskowej pomocy społecznej ]]/$S$1*$R$2</f>
        <v>3.4997778461328138E-5</v>
      </c>
      <c r="S704" s="27">
        <v>128</v>
      </c>
      <c r="T704" s="302">
        <f>TabIPW[[#This Row],[ilość wody dostarczonej i ścieków bytowych odprowadzonych siecią kanalizacyjną '[dam3']]]/$U$1*$T$2</f>
        <v>1.7906914012475021E-5</v>
      </c>
      <c r="U704" s="27">
        <v>438.8</v>
      </c>
      <c r="V704" s="302">
        <f>TabIPW[[#This Row],[iloczyn liczby mieszkańców i relacji przeciętnego miesięcznego wynagrodzenia brutto 
w danym powiecie do średniej krajowej2]]/$W$1*$V$2</f>
        <v>2.2862247777762445E-5</v>
      </c>
      <c r="W704" s="27">
        <f>TabIPW[[#This Row],[iloczyn liczby mieszkańców i relacji przeciętnego miesięcznego wynagrodzenia brutto 
w danym powiecie do średniej krajowej]]</f>
        <v>7126.08</v>
      </c>
    </row>
    <row r="705" spans="1:23" x14ac:dyDescent="0.3">
      <c r="A705" s="2" t="s">
        <v>10</v>
      </c>
      <c r="B705" s="2" t="s">
        <v>69</v>
      </c>
      <c r="C705" s="2" t="s">
        <v>74</v>
      </c>
      <c r="D705" s="2" t="s">
        <v>21</v>
      </c>
      <c r="E705" s="2" t="s">
        <v>15</v>
      </c>
      <c r="F705" s="17" t="str">
        <f>+Tabela1[[#This Row],[WK]]&amp;Tabela1[[#This Row],[PK]]&amp;Tabela1[[#This Row],[GK]]</f>
        <v>101305</v>
      </c>
      <c r="G705" s="2" t="s">
        <v>686</v>
      </c>
      <c r="H705" s="302">
        <f>TabIPW[[#This Row],[liczba mieszkańców ]]/$I$1*$H$2</f>
        <v>5.375772334609364E-6</v>
      </c>
      <c r="I705" s="27">
        <v>1689</v>
      </c>
      <c r="J705" s="302">
        <f>TabIPW[[#This Row],[liczba mieszkańców w wieku 20-64]]/$K$1*$J$2</f>
        <v>4.1337309691260037E-6</v>
      </c>
      <c r="K705" s="27">
        <v>1025</v>
      </c>
      <c r="L705" s="302">
        <f>TabIPW[[#This Row],[iloczyn liczby mieszkańców i relacji przeciętnego miesięcznego wynagrodzenia brutto 
w danym powiecie do średniej krajowej]]/$M$1*$L$2</f>
        <v>1.5457327594352074E-5</v>
      </c>
      <c r="M705" s="27">
        <v>1405.2480000000003</v>
      </c>
      <c r="N705" s="302">
        <f>TabIPW[[#This Row],[liczba oddziałów w szkołach podstawowych]]/$O$1*$N$2</f>
        <v>1.0137149672033393E-5</v>
      </c>
      <c r="O705" s="27">
        <v>8</v>
      </c>
      <c r="P70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1.4560743985667093E-5</v>
      </c>
      <c r="Q705" s="27">
        <v>74</v>
      </c>
      <c r="R705" s="302">
        <f>TabIPW[[#This Row],[liczba gospodarstw domowych korzystających ze środowiskowej pomocy społecznej ]]/$S$1*$R$2</f>
        <v>1.394442735568543E-5</v>
      </c>
      <c r="S705" s="27">
        <v>51</v>
      </c>
      <c r="T705" s="302">
        <f>TabIPW[[#This Row],[ilość wody dostarczonej i ścieków bytowych odprowadzonych siecią kanalizacyjną '[dam3']]]/$U$1*$T$2</f>
        <v>4.0278313879473211E-6</v>
      </c>
      <c r="U705" s="27">
        <v>98.7</v>
      </c>
      <c r="V705" s="302">
        <f>TabIPW[[#This Row],[iloczyn liczby mieszkańców i relacji przeciętnego miesięcznego wynagrodzenia brutto 
w danym powiecie do średniej krajowej2]]/$W$1*$V$2</f>
        <v>4.5083872150193553E-6</v>
      </c>
      <c r="W705" s="27">
        <f>TabIPW[[#This Row],[iloczyn liczby mieszkańców i relacji przeciętnego miesięcznego wynagrodzenia brutto 
w danym powiecie do średniej krajowej]]</f>
        <v>1405.2480000000003</v>
      </c>
    </row>
    <row r="706" spans="1:23" x14ac:dyDescent="0.3">
      <c r="A706" s="2" t="s">
        <v>10</v>
      </c>
      <c r="B706" s="2" t="s">
        <v>69</v>
      </c>
      <c r="C706" s="2" t="s">
        <v>74</v>
      </c>
      <c r="D706" s="2" t="s">
        <v>23</v>
      </c>
      <c r="E706" s="2" t="s">
        <v>15</v>
      </c>
      <c r="F706" s="17" t="str">
        <f>+Tabela1[[#This Row],[WK]]&amp;Tabela1[[#This Row],[PK]]&amp;Tabela1[[#This Row],[GK]]</f>
        <v>101306</v>
      </c>
      <c r="G706" s="2" t="s">
        <v>687</v>
      </c>
      <c r="H706" s="302">
        <f>TabIPW[[#This Row],[liczba mieszkańców ]]/$I$1*$H$2</f>
        <v>1.6019101338122512E-5</v>
      </c>
      <c r="I706" s="27">
        <v>5033</v>
      </c>
      <c r="J706" s="302">
        <f>TabIPW[[#This Row],[liczba mieszkańców w wieku 20-64]]/$K$1*$J$2</f>
        <v>1.1751894677105536E-5</v>
      </c>
      <c r="K706" s="27">
        <v>2914</v>
      </c>
      <c r="L706" s="302">
        <f>TabIPW[[#This Row],[iloczyn liczby mieszkańców i relacji przeciętnego miesięcznego wynagrodzenia brutto 
w danym powiecie do średniej krajowej]]/$M$1*$L$2</f>
        <v>4.6060822843323842E-5</v>
      </c>
      <c r="M706" s="27">
        <v>4187.4560000000001</v>
      </c>
      <c r="N706" s="302">
        <f>TabIPW[[#This Row],[liczba oddziałów w szkołach podstawowych]]/$O$1*$N$2</f>
        <v>4.561717352415027E-5</v>
      </c>
      <c r="O706" s="27">
        <v>36</v>
      </c>
      <c r="P70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3.5811559532316361E-5</v>
      </c>
      <c r="Q706" s="27">
        <v>182</v>
      </c>
      <c r="R706" s="302">
        <f>TabIPW[[#This Row],[liczba gospodarstw domowych korzystających ze środowiskowej pomocy społecznej ]]/$S$1*$R$2</f>
        <v>2.2967292115246589E-5</v>
      </c>
      <c r="S706" s="27">
        <v>84</v>
      </c>
      <c r="T706" s="302">
        <f>TabIPW[[#This Row],[ilość wody dostarczonej i ścieków bytowych odprowadzonych siecią kanalizacyjną '[dam3']]]/$U$1*$T$2</f>
        <v>8.4351848823577632E-6</v>
      </c>
      <c r="U706" s="27">
        <v>206.7</v>
      </c>
      <c r="V706" s="302">
        <f>TabIPW[[#This Row],[iloczyn liczby mieszkańców i relacji przeciętnego miesięcznego wynagrodzenia brutto 
w danym powiecie do średniej krajowej2]]/$W$1*$V$2</f>
        <v>1.3434406662636122E-5</v>
      </c>
      <c r="W706" s="27">
        <f>TabIPW[[#This Row],[iloczyn liczby mieszkańców i relacji przeciętnego miesięcznego wynagrodzenia brutto 
w danym powiecie do średniej krajowej]]</f>
        <v>4187.4560000000001</v>
      </c>
    </row>
    <row r="707" spans="1:23" x14ac:dyDescent="0.3">
      <c r="A707" s="2" t="s">
        <v>10</v>
      </c>
      <c r="B707" s="2" t="s">
        <v>69</v>
      </c>
      <c r="C707" s="2" t="s">
        <v>76</v>
      </c>
      <c r="D707" s="2" t="s">
        <v>12</v>
      </c>
      <c r="E707" s="2" t="s">
        <v>13</v>
      </c>
      <c r="F707" s="17" t="str">
        <f>+Tabela1[[#This Row],[WK]]&amp;Tabela1[[#This Row],[PK]]&amp;Tabela1[[#This Row],[GK]]</f>
        <v>101401</v>
      </c>
      <c r="G707" s="2" t="s">
        <v>688</v>
      </c>
      <c r="H707" s="302">
        <f>TabIPW[[#This Row],[liczba mieszkańców ]]/$I$1*$H$2</f>
        <v>1.2019577646192303E-4</v>
      </c>
      <c r="I707" s="27">
        <v>37764</v>
      </c>
      <c r="J707" s="302">
        <f>TabIPW[[#This Row],[liczba mieszkańców w wieku 20-64]]/$K$1*$J$2</f>
        <v>8.7530240930644654E-5</v>
      </c>
      <c r="K707" s="27">
        <v>21704</v>
      </c>
      <c r="L707" s="302">
        <f>TabIPW[[#This Row],[iloczyn liczby mieszkańców i relacji przeciętnego miesięcznego wynagrodzenia brutto 
w danym powiecie do średniej krajowej]]/$M$1*$L$2</f>
        <v>3.5723818612435379E-4</v>
      </c>
      <c r="M707" s="27">
        <v>32477.040000000001</v>
      </c>
      <c r="N707" s="302">
        <f>TabIPW[[#This Row],[liczba oddziałów w szkołach podstawowych]]/$O$1*$N$2</f>
        <v>2.2555158020274302E-4</v>
      </c>
      <c r="O707" s="27">
        <v>178</v>
      </c>
      <c r="P70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3.1463013017677945E-4</v>
      </c>
      <c r="Q707" s="27">
        <v>1599</v>
      </c>
      <c r="R707" s="302">
        <f>TabIPW[[#This Row],[liczba gospodarstw domowych korzystających ze środowiskowej pomocy społecznej ]]/$S$1*$R$2</f>
        <v>1.25773266345398E-4</v>
      </c>
      <c r="S707" s="27">
        <v>460</v>
      </c>
      <c r="T707" s="302">
        <f>TabIPW[[#This Row],[ilość wody dostarczonej i ścieków bytowych odprowadzonych siecią kanalizacyjną '[dam3']]]/$U$1*$T$2</f>
        <v>1.2822133962442231E-4</v>
      </c>
      <c r="U707" s="27">
        <v>3142</v>
      </c>
      <c r="V707" s="302">
        <f>TabIPW[[#This Row],[iloczyn liczby mieszkańców i relacji przeciętnego miesięcznego wynagrodzenia brutto 
w danym powiecie do średniej krajowej2]]/$W$1*$V$2</f>
        <v>1.0419447095293653E-4</v>
      </c>
      <c r="W707" s="27">
        <f>TabIPW[[#This Row],[iloczyn liczby mieszkańców i relacji przeciętnego miesięcznego wynagrodzenia brutto 
w danym powiecie do średniej krajowej]]</f>
        <v>32477.040000000001</v>
      </c>
    </row>
    <row r="708" spans="1:23" x14ac:dyDescent="0.3">
      <c r="A708" s="2" t="s">
        <v>10</v>
      </c>
      <c r="B708" s="2" t="s">
        <v>69</v>
      </c>
      <c r="C708" s="2" t="s">
        <v>76</v>
      </c>
      <c r="D708" s="2" t="s">
        <v>11</v>
      </c>
      <c r="E708" s="2" t="s">
        <v>19</v>
      </c>
      <c r="F708" s="17" t="str">
        <f>+Tabela1[[#This Row],[WK]]&amp;Tabela1[[#This Row],[PK]]&amp;Tabela1[[#This Row],[GK]]</f>
        <v>101402</v>
      </c>
      <c r="G708" s="2" t="s">
        <v>689</v>
      </c>
      <c r="H708" s="302">
        <f>TabIPW[[#This Row],[liczba mieszkańców ]]/$I$1*$H$2</f>
        <v>4.3515428868430555E-5</v>
      </c>
      <c r="I708" s="27">
        <v>13672</v>
      </c>
      <c r="J708" s="302">
        <f>TabIPW[[#This Row],[liczba mieszkańców w wieku 20-64]]/$K$1*$J$2</f>
        <v>3.259396457802572E-5</v>
      </c>
      <c r="K708" s="27">
        <v>8082</v>
      </c>
      <c r="L708" s="302">
        <f>TabIPW[[#This Row],[iloczyn liczby mieszkańców i relacji przeciętnego miesięcznego wynagrodzenia brutto 
w danym powiecie do średniej krajowej]]/$M$1*$L$2</f>
        <v>1.293337697461118E-4</v>
      </c>
      <c r="M708" s="27">
        <v>11757.92</v>
      </c>
      <c r="N708" s="302">
        <f>TabIPW[[#This Row],[liczba oddziałów w szkołach podstawowych]]/$O$1*$N$2</f>
        <v>8.2364341085271328E-5</v>
      </c>
      <c r="O708" s="27">
        <v>65</v>
      </c>
      <c r="P70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9.7596338066092934E-5</v>
      </c>
      <c r="Q708" s="27">
        <v>496</v>
      </c>
      <c r="R708" s="302">
        <f>TabIPW[[#This Row],[liczba gospodarstw domowych korzystających ze środowiskowej pomocy społecznej ]]/$S$1*$R$2</f>
        <v>7.6010800095697051E-5</v>
      </c>
      <c r="S708" s="27">
        <v>278</v>
      </c>
      <c r="T708" s="302">
        <f>TabIPW[[#This Row],[ilość wody dostarczonej i ścieków bytowych odprowadzonych siecią kanalizacyjną '[dam3']]]/$U$1*$T$2</f>
        <v>2.4987245783588089E-5</v>
      </c>
      <c r="U708" s="27">
        <v>612.29999999999995</v>
      </c>
      <c r="V708" s="302">
        <f>TabIPW[[#This Row],[iloczyn liczby mieszkańców i relacji przeciętnego miesięcznego wynagrodzenia brutto 
w danym powiecie do średniej krajowej2]]/$W$1*$V$2</f>
        <v>3.7722349509282609E-5</v>
      </c>
      <c r="W708" s="27">
        <f>TabIPW[[#This Row],[iloczyn liczby mieszkańców i relacji przeciętnego miesięcznego wynagrodzenia brutto 
w danym powiecie do średniej krajowej]]</f>
        <v>11757.92</v>
      </c>
    </row>
    <row r="709" spans="1:23" x14ac:dyDescent="0.3">
      <c r="A709" s="2" t="s">
        <v>10</v>
      </c>
      <c r="B709" s="2" t="s">
        <v>69</v>
      </c>
      <c r="C709" s="2" t="s">
        <v>76</v>
      </c>
      <c r="D709" s="2" t="s">
        <v>16</v>
      </c>
      <c r="E709" s="2" t="s">
        <v>15</v>
      </c>
      <c r="F709" s="17" t="str">
        <f>+Tabela1[[#This Row],[WK]]&amp;Tabela1[[#This Row],[PK]]&amp;Tabela1[[#This Row],[GK]]</f>
        <v>101403</v>
      </c>
      <c r="G709" s="2" t="s">
        <v>690</v>
      </c>
      <c r="H709" s="302">
        <f>TabIPW[[#This Row],[liczba mieszkańców ]]/$I$1*$H$2</f>
        <v>1.3606528555627605E-5</v>
      </c>
      <c r="I709" s="27">
        <v>4275</v>
      </c>
      <c r="J709" s="302">
        <f>TabIPW[[#This Row],[liczba mieszkańców w wieku 20-64]]/$K$1*$J$2</f>
        <v>1.0364574234784224E-5</v>
      </c>
      <c r="K709" s="27">
        <v>2570</v>
      </c>
      <c r="L709" s="302">
        <f>TabIPW[[#This Row],[iloczyn liczby mieszkańców i relacji przeciętnego miesięcznego wynagrodzenia brutto 
w danym powiecie do średniej krajowej]]/$M$1*$L$2</f>
        <v>4.0440452433047677E-5</v>
      </c>
      <c r="M709" s="27">
        <v>3676.5</v>
      </c>
      <c r="N709" s="302">
        <f>TabIPW[[#This Row],[liczba oddziałów w szkołach podstawowych]]/$O$1*$N$2</f>
        <v>4.9418604651162791E-5</v>
      </c>
      <c r="O709" s="27">
        <v>39</v>
      </c>
      <c r="P70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3.5811559532316361E-5</v>
      </c>
      <c r="Q709" s="27">
        <v>182</v>
      </c>
      <c r="R709" s="302">
        <f>TabIPW[[#This Row],[liczba gospodarstw domowych korzystających ze środowiskowej pomocy społecznej ]]/$S$1*$R$2</f>
        <v>1.2850746778768925E-5</v>
      </c>
      <c r="S709" s="27">
        <v>47</v>
      </c>
      <c r="T709" s="302">
        <f>TabIPW[[#This Row],[ilość wody dostarczonej i ścieków bytowych odprowadzonych siecią kanalizacyjną '[dam3']]]/$U$1*$T$2</f>
        <v>1.0908199898665845E-5</v>
      </c>
      <c r="U709" s="27">
        <v>267.3</v>
      </c>
      <c r="V709" s="302">
        <f>TabIPW[[#This Row],[iloczyn liczby mieszkańców i relacji przeciętnego miesięcznego wynagrodzenia brutto 
w danym powiecie do średniej krajowej2]]/$W$1*$V$2</f>
        <v>1.1795131959638908E-5</v>
      </c>
      <c r="W709" s="27">
        <f>TabIPW[[#This Row],[iloczyn liczby mieszkańców i relacji przeciętnego miesięcznego wynagrodzenia brutto 
w danym powiecie do średniej krajowej]]</f>
        <v>3676.5</v>
      </c>
    </row>
    <row r="710" spans="1:23" x14ac:dyDescent="0.3">
      <c r="A710" s="2" t="s">
        <v>10</v>
      </c>
      <c r="B710" s="2" t="s">
        <v>69</v>
      </c>
      <c r="C710" s="2" t="s">
        <v>76</v>
      </c>
      <c r="D710" s="2" t="s">
        <v>18</v>
      </c>
      <c r="E710" s="2" t="s">
        <v>15</v>
      </c>
      <c r="F710" s="17" t="str">
        <f>+Tabela1[[#This Row],[WK]]&amp;Tabela1[[#This Row],[PK]]&amp;Tabela1[[#This Row],[GK]]</f>
        <v>101404</v>
      </c>
      <c r="G710" s="2" t="s">
        <v>691</v>
      </c>
      <c r="H710" s="302">
        <f>TabIPW[[#This Row],[liczba mieszkańców ]]/$I$1*$H$2</f>
        <v>1.9482002640700956E-5</v>
      </c>
      <c r="I710" s="27">
        <v>6121</v>
      </c>
      <c r="J710" s="302">
        <f>TabIPW[[#This Row],[liczba mieszkańców w wieku 20-64]]/$K$1*$J$2</f>
        <v>1.4752378424451631E-5</v>
      </c>
      <c r="K710" s="27">
        <v>3658</v>
      </c>
      <c r="L710" s="302">
        <f>TabIPW[[#This Row],[iloczyn liczby mieszkańców i relacji przeciętnego miesięcznego wynagrodzenia brutto 
w danym powiecie do średniej krajowej]]/$M$1*$L$2</f>
        <v>5.7903160080160205E-5</v>
      </c>
      <c r="M710" s="27">
        <v>5264.06</v>
      </c>
      <c r="N710" s="302">
        <f>TabIPW[[#This Row],[liczba oddziałów w szkołach podstawowych]]/$O$1*$N$2</f>
        <v>4.6884317233154453E-5</v>
      </c>
      <c r="O710" s="27">
        <v>37</v>
      </c>
      <c r="P7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4.6436967305640989E-5</v>
      </c>
      <c r="Q710" s="27">
        <v>236</v>
      </c>
      <c r="R710" s="302">
        <f>TabIPW[[#This Row],[liczba gospodarstw domowych korzystających ze środowiskowej pomocy społecznej ]]/$S$1*$R$2</f>
        <v>3.1443316586349499E-5</v>
      </c>
      <c r="S710" s="27">
        <v>115</v>
      </c>
      <c r="T710" s="302">
        <f>TabIPW[[#This Row],[ilość wody dostarczonej i ścieków bytowych odprowadzonych siecią kanalizacyjną '[dam3']]]/$U$1*$T$2</f>
        <v>1.632761234364461E-5</v>
      </c>
      <c r="U710" s="27">
        <v>400.1</v>
      </c>
      <c r="V710" s="302">
        <f>TabIPW[[#This Row],[iloczyn liczby mieszkańców i relacji przeciętnego miesięcznego wynagrodzenia brutto 
w danym powiecie do średniej krajowej2]]/$W$1*$V$2</f>
        <v>1.6888421690046727E-5</v>
      </c>
      <c r="W710" s="27">
        <f>TabIPW[[#This Row],[iloczyn liczby mieszkańców i relacji przeciętnego miesięcznego wynagrodzenia brutto 
w danym powiecie do średniej krajowej]]</f>
        <v>5264.06</v>
      </c>
    </row>
    <row r="711" spans="1:23" x14ac:dyDescent="0.3">
      <c r="A711" s="2" t="s">
        <v>10</v>
      </c>
      <c r="B711" s="2" t="s">
        <v>69</v>
      </c>
      <c r="C711" s="2" t="s">
        <v>76</v>
      </c>
      <c r="D711" s="2" t="s">
        <v>21</v>
      </c>
      <c r="E711" s="2" t="s">
        <v>15</v>
      </c>
      <c r="F711" s="17" t="str">
        <f>+Tabela1[[#This Row],[WK]]&amp;Tabela1[[#This Row],[PK]]&amp;Tabela1[[#This Row],[GK]]</f>
        <v>101405</v>
      </c>
      <c r="G711" s="2" t="s">
        <v>692</v>
      </c>
      <c r="H711" s="302">
        <f>TabIPW[[#This Row],[liczba mieszkańców ]]/$I$1*$H$2</f>
        <v>1.650925464749483E-5</v>
      </c>
      <c r="I711" s="27">
        <v>5187</v>
      </c>
      <c r="J711" s="302">
        <f>TabIPW[[#This Row],[liczba mieszkańców w wieku 20-64]]/$K$1*$J$2</f>
        <v>1.223584366861297E-5</v>
      </c>
      <c r="K711" s="27">
        <v>3034</v>
      </c>
      <c r="L711" s="302">
        <f>TabIPW[[#This Row],[iloczyn liczby mieszkańców i relacji przeciętnego miesięcznego wynagrodzenia brutto 
w danym powiecie do średniej krajowej]]/$M$1*$L$2</f>
        <v>4.9067748952097846E-5</v>
      </c>
      <c r="M711" s="27">
        <v>4460.82</v>
      </c>
      <c r="N711" s="302">
        <f>TabIPW[[#This Row],[liczba oddziałów w szkołach podstawowych]]/$O$1*$N$2</f>
        <v>3.0411449016100181E-5</v>
      </c>
      <c r="O711" s="27">
        <v>24</v>
      </c>
      <c r="P7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3.6008326342933483E-5</v>
      </c>
      <c r="Q711" s="27">
        <v>183</v>
      </c>
      <c r="R711" s="302">
        <f>TabIPW[[#This Row],[liczba gospodarstw domowych korzystających ze środowiskowej pomocy społecznej ]]/$S$1*$R$2</f>
        <v>2.5154653269079599E-5</v>
      </c>
      <c r="S711" s="27">
        <v>92</v>
      </c>
      <c r="T711" s="302">
        <f>TabIPW[[#This Row],[ilość wody dostarczonej i ścieków bytowych odprowadzonych siecią kanalizacyjną '[dam3']]]/$U$1*$T$2</f>
        <v>9.5166188416343986E-6</v>
      </c>
      <c r="U711" s="27">
        <v>233.2</v>
      </c>
      <c r="V711" s="302">
        <f>TabIPW[[#This Row],[iloczyn liczby mieszkańców i relacji przeciętnego miesięcznego wynagrodzenia brutto 
w danym powiecie do średniej krajowej2]]/$W$1*$V$2</f>
        <v>1.4311426777695207E-5</v>
      </c>
      <c r="W711" s="27">
        <f>TabIPW[[#This Row],[iloczyn liczby mieszkańców i relacji przeciętnego miesięcznego wynagrodzenia brutto 
w danym powiecie do średniej krajowej]]</f>
        <v>4460.82</v>
      </c>
    </row>
    <row r="712" spans="1:23" x14ac:dyDescent="0.3">
      <c r="A712" s="2" t="s">
        <v>10</v>
      </c>
      <c r="B712" s="2" t="s">
        <v>69</v>
      </c>
      <c r="C712" s="2" t="s">
        <v>76</v>
      </c>
      <c r="D712" s="2" t="s">
        <v>23</v>
      </c>
      <c r="E712" s="2" t="s">
        <v>15</v>
      </c>
      <c r="F712" s="17" t="str">
        <f>+Tabela1[[#This Row],[WK]]&amp;Tabela1[[#This Row],[PK]]&amp;Tabela1[[#This Row],[GK]]</f>
        <v>101406</v>
      </c>
      <c r="G712" s="2" t="s">
        <v>693</v>
      </c>
      <c r="H712" s="302">
        <f>TabIPW[[#This Row],[liczba mieszkańców ]]/$I$1*$H$2</f>
        <v>1.5684905899914115E-5</v>
      </c>
      <c r="I712" s="27">
        <v>4928</v>
      </c>
      <c r="J712" s="302">
        <f>TabIPW[[#This Row],[liczba mieszkańców w wieku 20-64]]/$K$1*$J$2</f>
        <v>1.1723664319267601E-5</v>
      </c>
      <c r="K712" s="27">
        <v>2907</v>
      </c>
      <c r="L712" s="302">
        <f>TabIPW[[#This Row],[iloczyn liczby mieszkańców i relacji przeciętnego miesięcznego wynagrodzenia brutto 
w danym powiecie do średniej krajowej]]/$M$1*$L$2</f>
        <v>4.6617672418727237E-5</v>
      </c>
      <c r="M712" s="27">
        <v>4238.08</v>
      </c>
      <c r="N712" s="302">
        <f>TabIPW[[#This Row],[liczba oddziałów w szkołach podstawowych]]/$O$1*$N$2</f>
        <v>4.3082886106141924E-5</v>
      </c>
      <c r="O712" s="27">
        <v>34</v>
      </c>
      <c r="P7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3.5024492289847872E-5</v>
      </c>
      <c r="Q712" s="27">
        <v>178</v>
      </c>
      <c r="R712" s="302">
        <f>TabIPW[[#This Row],[liczba gospodarstw domowych korzystających ze środowiskowej pomocy społecznej ]]/$S$1*$R$2</f>
        <v>1.9412830240267953E-5</v>
      </c>
      <c r="S712" s="27">
        <v>71</v>
      </c>
      <c r="T712" s="302">
        <f>TabIPW[[#This Row],[ilość wody dostarczonej i ścieków bytowych odprowadzonych siecią kanalizacyjną '[dam3']]]/$U$1*$T$2</f>
        <v>1.9943274562207251E-5</v>
      </c>
      <c r="U712" s="27">
        <v>488.70000000000005</v>
      </c>
      <c r="V712" s="302">
        <f>TabIPW[[#This Row],[iloczyn liczby mieszkańców i relacji przeciętnego miesięcznego wynagrodzenia brutto 
w danym powiecie do średniej krajowej2]]/$W$1*$V$2</f>
        <v>1.3596821122128781E-5</v>
      </c>
      <c r="W712" s="27">
        <f>TabIPW[[#This Row],[iloczyn liczby mieszkańców i relacji przeciętnego miesięcznego wynagrodzenia brutto 
w danym powiecie do średniej krajowej]]</f>
        <v>4238.08</v>
      </c>
    </row>
    <row r="713" spans="1:23" x14ac:dyDescent="0.3">
      <c r="A713" s="2" t="s">
        <v>10</v>
      </c>
      <c r="B713" s="2" t="s">
        <v>69</v>
      </c>
      <c r="C713" s="2" t="s">
        <v>76</v>
      </c>
      <c r="D713" s="2" t="s">
        <v>30</v>
      </c>
      <c r="E713" s="2" t="s">
        <v>15</v>
      </c>
      <c r="F713" s="17" t="str">
        <f>+Tabela1[[#This Row],[WK]]&amp;Tabela1[[#This Row],[PK]]&amp;Tabela1[[#This Row],[GK]]</f>
        <v>101407</v>
      </c>
      <c r="G713" s="2" t="s">
        <v>694</v>
      </c>
      <c r="H713" s="302">
        <f>TabIPW[[#This Row],[liczba mieszkańców ]]/$I$1*$H$2</f>
        <v>8.5999626098960923E-6</v>
      </c>
      <c r="I713" s="27">
        <v>2702</v>
      </c>
      <c r="J713" s="302">
        <f>TabIPW[[#This Row],[liczba mieszkańców w wieku 20-64]]/$K$1*$J$2</f>
        <v>6.3679621465853256E-6</v>
      </c>
      <c r="K713" s="27">
        <v>1579</v>
      </c>
      <c r="L713" s="302">
        <f>TabIPW[[#This Row],[iloczyn liczby mieszkańców i relacji przeciętnego miesięcznego wynagrodzenia brutto 
w danym powiecie do średniej krajowej]]/$M$1*$L$2</f>
        <v>2.5560257888677152E-5</v>
      </c>
      <c r="M713" s="27">
        <v>2323.7199999999998</v>
      </c>
      <c r="N713" s="302">
        <f>TabIPW[[#This Row],[liczba oddziałów w szkołach podstawowych]]/$O$1*$N$2</f>
        <v>1.6472868217054265E-5</v>
      </c>
      <c r="O713" s="27">
        <v>13</v>
      </c>
      <c r="P7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2.1841115978500637E-5</v>
      </c>
      <c r="Q713" s="27">
        <v>111</v>
      </c>
      <c r="R713" s="302">
        <f>TabIPW[[#This Row],[liczba gospodarstw domowych korzystających ze środowiskowej pomocy społecznej ]]/$S$1*$R$2</f>
        <v>9.569705048019412E-6</v>
      </c>
      <c r="S713" s="27">
        <v>35</v>
      </c>
      <c r="T713" s="302">
        <f>TabIPW[[#This Row],[ilość wody dostarczonej i ścieków bytowych odprowadzonych siecią kanalizacyjną '[dam3']]]/$U$1*$T$2</f>
        <v>6.9211773393704727E-6</v>
      </c>
      <c r="U713" s="27">
        <v>169.6</v>
      </c>
      <c r="V713" s="302">
        <f>TabIPW[[#This Row],[iloczyn liczby mieszkańców i relacji przeciętnego miesięcznego wynagrodzenia brutto 
w danym powiecie do średniej krajowej2]]/$W$1*$V$2</f>
        <v>7.4550752175308366E-6</v>
      </c>
      <c r="W713" s="27">
        <f>TabIPW[[#This Row],[iloczyn liczby mieszkańców i relacji przeciętnego miesięcznego wynagrodzenia brutto 
w danym powiecie do średniej krajowej]]</f>
        <v>2323.7199999999998</v>
      </c>
    </row>
    <row r="714" spans="1:23" x14ac:dyDescent="0.3">
      <c r="A714" s="2" t="s">
        <v>10</v>
      </c>
      <c r="B714" s="2" t="s">
        <v>69</v>
      </c>
      <c r="C714" s="2" t="s">
        <v>76</v>
      </c>
      <c r="D714" s="2" t="s">
        <v>54</v>
      </c>
      <c r="E714" s="2" t="s">
        <v>15</v>
      </c>
      <c r="F714" s="17" t="str">
        <f>+Tabela1[[#This Row],[WK]]&amp;Tabela1[[#This Row],[PK]]&amp;Tabela1[[#This Row],[GK]]</f>
        <v>101408</v>
      </c>
      <c r="G714" s="2" t="s">
        <v>688</v>
      </c>
      <c r="H714" s="302">
        <f>TabIPW[[#This Row],[liczba mieszkańców ]]/$I$1*$H$2</f>
        <v>3.4574905192931622E-5</v>
      </c>
      <c r="I714" s="27">
        <v>10863</v>
      </c>
      <c r="J714" s="302">
        <f>TabIPW[[#This Row],[liczba mieszkańców w wieku 20-64]]/$K$1*$J$2</f>
        <v>2.6375220037155181E-5</v>
      </c>
      <c r="K714" s="27">
        <v>6540</v>
      </c>
      <c r="L714" s="302">
        <f>TabIPW[[#This Row],[iloczyn liczby mieszkańców i relacji przeciętnego miesięcznego wynagrodzenia brutto 
w danym powiecie do średniej krajowej]]/$M$1*$L$2</f>
        <v>1.0276131807723905E-4</v>
      </c>
      <c r="M714" s="27">
        <v>9342.18</v>
      </c>
      <c r="N714" s="302">
        <f>TabIPW[[#This Row],[liczba oddziałów w szkołach podstawowych]]/$O$1*$N$2</f>
        <v>5.3220035778175319E-5</v>
      </c>
      <c r="O714" s="27">
        <v>42</v>
      </c>
      <c r="P7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5.4897940162177276E-5</v>
      </c>
      <c r="Q714" s="27">
        <v>279</v>
      </c>
      <c r="R714" s="302">
        <f>TabIPW[[#This Row],[liczba gospodarstw domowych korzystających ze środowiskowej pomocy społecznej ]]/$S$1*$R$2</f>
        <v>3.4997778461328138E-5</v>
      </c>
      <c r="S714" s="27">
        <v>128</v>
      </c>
      <c r="T714" s="302">
        <f>TabIPW[[#This Row],[ilość wody dostarczonej i ścieków bytowych odprowadzonych siecią kanalizacyjną '[dam3']]]/$U$1*$T$2</f>
        <v>2.16490835998587E-5</v>
      </c>
      <c r="U714" s="27">
        <v>530.5</v>
      </c>
      <c r="V714" s="302">
        <f>TabIPW[[#This Row],[iloczyn liczby mieszkańców i relacji przeciętnego miesięcznego wynagrodzenia brutto 
w danym powiecie do średniej krajowej2]]/$W$1*$V$2</f>
        <v>2.9972051105861395E-5</v>
      </c>
      <c r="W714" s="27">
        <f>TabIPW[[#This Row],[iloczyn liczby mieszkańców i relacji przeciętnego miesięcznego wynagrodzenia brutto 
w danym powiecie do średniej krajowej]]</f>
        <v>9342.18</v>
      </c>
    </row>
    <row r="715" spans="1:23" x14ac:dyDescent="0.3">
      <c r="A715" s="2" t="s">
        <v>10</v>
      </c>
      <c r="B715" s="2" t="s">
        <v>69</v>
      </c>
      <c r="C715" s="2" t="s">
        <v>76</v>
      </c>
      <c r="D715" s="2" t="s">
        <v>56</v>
      </c>
      <c r="E715" s="2" t="s">
        <v>19</v>
      </c>
      <c r="F715" s="17" t="str">
        <f>+Tabela1[[#This Row],[WK]]&amp;Tabela1[[#This Row],[PK]]&amp;Tabela1[[#This Row],[GK]]</f>
        <v>101409</v>
      </c>
      <c r="G715" s="2" t="s">
        <v>695</v>
      </c>
      <c r="H715" s="302">
        <f>TabIPW[[#This Row],[liczba mieszkańców ]]/$I$1*$H$2</f>
        <v>3.704158580827932E-5</v>
      </c>
      <c r="I715" s="27">
        <v>11638</v>
      </c>
      <c r="J715" s="302">
        <f>TabIPW[[#This Row],[liczba mieszkańców w wieku 20-64]]/$K$1*$J$2</f>
        <v>2.7331019295382366E-5</v>
      </c>
      <c r="K715" s="27">
        <v>6777</v>
      </c>
      <c r="L715" s="302">
        <f>TabIPW[[#This Row],[iloczyn liczby mieszkańców i relacji przeciętnego miesięcznego wynagrodzenia brutto 
w danym powiecie do średniej krajowej]]/$M$1*$L$2</f>
        <v>1.1009262816744067E-4</v>
      </c>
      <c r="M715" s="27">
        <v>10008.68</v>
      </c>
      <c r="N715" s="302">
        <f>TabIPW[[#This Row],[liczba oddziałów w szkołach podstawowych]]/$O$1*$N$2</f>
        <v>1.2291293977340491E-4</v>
      </c>
      <c r="O715" s="27">
        <v>97</v>
      </c>
      <c r="P7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7.1229585443398477E-5</v>
      </c>
      <c r="Q715" s="27">
        <v>362</v>
      </c>
      <c r="R715" s="302">
        <f>TabIPW[[#This Row],[liczba gospodarstw domowych korzystających ze środowiskowej pomocy społecznej ]]/$S$1*$R$2</f>
        <v>6.2886633172698999E-5</v>
      </c>
      <c r="S715" s="27">
        <v>230</v>
      </c>
      <c r="T715" s="302">
        <f>TabIPW[[#This Row],[ilość wody dostarczonej i ścieków bytowych odprowadzonych siecią kanalizacyjną '[dam3']]]/$U$1*$T$2</f>
        <v>2.5272907584151728E-5</v>
      </c>
      <c r="U715" s="27">
        <v>619.29999999999995</v>
      </c>
      <c r="V715" s="302">
        <f>TabIPW[[#This Row],[iloczyn liczby mieszkańców i relacji przeciętnego miesięcznego wynagrodzenia brutto 
w danym powiecie do średniej krajowej2]]/$W$1*$V$2</f>
        <v>3.2110349882170202E-5</v>
      </c>
      <c r="W715" s="27">
        <f>TabIPW[[#This Row],[iloczyn liczby mieszkańców i relacji przeciętnego miesięcznego wynagrodzenia brutto 
w danym powiecie do średniej krajowej]]</f>
        <v>10008.68</v>
      </c>
    </row>
    <row r="716" spans="1:23" x14ac:dyDescent="0.3">
      <c r="A716" s="2" t="s">
        <v>10</v>
      </c>
      <c r="B716" s="2" t="s">
        <v>69</v>
      </c>
      <c r="C716" s="2" t="s">
        <v>76</v>
      </c>
      <c r="D716" s="2" t="s">
        <v>69</v>
      </c>
      <c r="E716" s="2" t="s">
        <v>15</v>
      </c>
      <c r="F716" s="17" t="str">
        <f>+Tabela1[[#This Row],[WK]]&amp;Tabela1[[#This Row],[PK]]&amp;Tabela1[[#This Row],[GK]]</f>
        <v>101410</v>
      </c>
      <c r="G716" s="2" t="s">
        <v>696</v>
      </c>
      <c r="H716" s="302">
        <f>TabIPW[[#This Row],[liczba mieszkańców ]]/$I$1*$H$2</f>
        <v>1.8399845983645192E-5</v>
      </c>
      <c r="I716" s="27">
        <v>5781</v>
      </c>
      <c r="J716" s="302">
        <f>TabIPW[[#This Row],[liczba mieszkańców w wieku 20-64]]/$K$1*$J$2</f>
        <v>1.3711888092710645E-5</v>
      </c>
      <c r="K716" s="27">
        <v>3400</v>
      </c>
      <c r="L716" s="302">
        <f>TabIPW[[#This Row],[iloczyn liczby mieszkańców i relacji przeciętnego miesięcznego wynagrodzenia brutto 
w danym powiecie do średniej krajowej]]/$M$1*$L$2</f>
        <v>5.4686843395426581E-5</v>
      </c>
      <c r="M716" s="27">
        <v>4971.66</v>
      </c>
      <c r="N716" s="302">
        <f>TabIPW[[#This Row],[liczba oddziałów w szkołach podstawowych]]/$O$1*$N$2</f>
        <v>3.9281454979129396E-5</v>
      </c>
      <c r="O716" s="27">
        <v>31</v>
      </c>
      <c r="P7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3.7582460827870465E-5</v>
      </c>
      <c r="Q716" s="27">
        <v>191</v>
      </c>
      <c r="R716" s="302">
        <f>TabIPW[[#This Row],[liczba gospodarstw domowych korzystających ze środowiskowej pomocy społecznej ]]/$S$1*$R$2</f>
        <v>1.6405208653747562E-5</v>
      </c>
      <c r="S716" s="27">
        <v>60</v>
      </c>
      <c r="T716" s="302">
        <f>TabIPW[[#This Row],[ilość wody dostarczonej i ścieków bytowych odprowadzonych siecią kanalizacyjną '[dam3']]]/$U$1*$T$2</f>
        <v>1.1589707337153385E-5</v>
      </c>
      <c r="U716" s="27">
        <v>284</v>
      </c>
      <c r="V716" s="302">
        <f>TabIPW[[#This Row],[iloczyn liczby mieszkańców i relacji przeciętnego miesięcznego wynagrodzenia brutto 
w danym powiecie do średniej krajowej2]]/$W$1*$V$2</f>
        <v>1.5950329323666087E-5</v>
      </c>
      <c r="W716" s="27">
        <f>TabIPW[[#This Row],[iloczyn liczby mieszkańców i relacji przeciętnego miesięcznego wynagrodzenia brutto 
w danym powiecie do średniej krajowej]]</f>
        <v>4971.66</v>
      </c>
    </row>
    <row r="717" spans="1:23" x14ac:dyDescent="0.3">
      <c r="A717" s="2" t="s">
        <v>10</v>
      </c>
      <c r="B717" s="2" t="s">
        <v>69</v>
      </c>
      <c r="C717" s="2" t="s">
        <v>76</v>
      </c>
      <c r="D717" s="2" t="s">
        <v>71</v>
      </c>
      <c r="E717" s="2" t="s">
        <v>19</v>
      </c>
      <c r="F717" s="17" t="str">
        <f>+Tabela1[[#This Row],[WK]]&amp;Tabela1[[#This Row],[PK]]&amp;Tabela1[[#This Row],[GK]]</f>
        <v>101411</v>
      </c>
      <c r="G717" s="2" t="s">
        <v>697</v>
      </c>
      <c r="H717" s="302">
        <f>TabIPW[[#This Row],[liczba mieszkańców ]]/$I$1*$H$2</f>
        <v>2.131212051660408E-5</v>
      </c>
      <c r="I717" s="27">
        <v>6696</v>
      </c>
      <c r="J717" s="302">
        <f>TabIPW[[#This Row],[liczba mieszkańców w wieku 20-64]]/$K$1*$J$2</f>
        <v>1.6180027949398561E-5</v>
      </c>
      <c r="K717" s="27">
        <v>4012</v>
      </c>
      <c r="L717" s="302">
        <f>TabIPW[[#This Row],[iloczyn liczby mieszkańców i relacji przeciętnego miesięcznego wynagrodzenia brutto 
w danym powiecie do średniej krajowej]]/$M$1*$L$2</f>
        <v>6.3342519179342046E-5</v>
      </c>
      <c r="M717" s="27">
        <v>5758.56</v>
      </c>
      <c r="N717" s="302">
        <f>TabIPW[[#This Row],[liczba oddziałów w szkołach podstawowych]]/$O$1*$N$2</f>
        <v>5.8288610614192017E-5</v>
      </c>
      <c r="O717" s="27">
        <v>46</v>
      </c>
      <c r="P7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5.6668841457731381E-5</v>
      </c>
      <c r="Q717" s="27">
        <v>288</v>
      </c>
      <c r="R717" s="302">
        <f>TabIPW[[#This Row],[liczba gospodarstw domowych korzystających ze środowiskowej pomocy społecznej ]]/$S$1*$R$2</f>
        <v>2.3787552547933966E-5</v>
      </c>
      <c r="S717" s="27">
        <v>87</v>
      </c>
      <c r="T717" s="302">
        <f>TabIPW[[#This Row],[ilość wody dostarczonej i ścieków bytowych odprowadzonych siecią kanalizacyjną '[dam3']]]/$U$1*$T$2</f>
        <v>1.3793384084358605E-5</v>
      </c>
      <c r="U717" s="27">
        <v>338</v>
      </c>
      <c r="V717" s="302">
        <f>TabIPW[[#This Row],[iloczyn liczby mieszkańców i relacji przeciętnego miesięcznego wynagrodzenia brutto 
w danym powiecie do średniej krajowej2]]/$W$1*$V$2</f>
        <v>1.8474901427308099E-5</v>
      </c>
      <c r="W717" s="27">
        <f>TabIPW[[#This Row],[iloczyn liczby mieszkańców i relacji przeciętnego miesięcznego wynagrodzenia brutto 
w danym powiecie do średniej krajowej]]</f>
        <v>5758.56</v>
      </c>
    </row>
    <row r="718" spans="1:23" x14ac:dyDescent="0.3">
      <c r="A718" s="2" t="s">
        <v>10</v>
      </c>
      <c r="B718" s="2" t="s">
        <v>69</v>
      </c>
      <c r="C718" s="2" t="s">
        <v>109</v>
      </c>
      <c r="D718" s="2" t="s">
        <v>12</v>
      </c>
      <c r="E718" s="2" t="s">
        <v>15</v>
      </c>
      <c r="F718" s="17" t="str">
        <f>+Tabela1[[#This Row],[WK]]&amp;Tabela1[[#This Row],[PK]]&amp;Tabela1[[#This Row],[GK]]</f>
        <v>101501</v>
      </c>
      <c r="G718" s="2" t="s">
        <v>698</v>
      </c>
      <c r="H718" s="302">
        <f>TabIPW[[#This Row],[liczba mieszkańców ]]/$I$1*$H$2</f>
        <v>1.2161531137088441E-5</v>
      </c>
      <c r="I718" s="27">
        <v>3821</v>
      </c>
      <c r="J718" s="302">
        <f>TabIPW[[#This Row],[liczba mieszkańców w wieku 20-64]]/$K$1*$J$2</f>
        <v>8.9046614437367963E-6</v>
      </c>
      <c r="K718" s="27">
        <v>2208</v>
      </c>
      <c r="L718" s="302">
        <f>TabIPW[[#This Row],[iloczyn liczby mieszkańców i relacji przeciętnego miesięcznego wynagrodzenia brutto 
w danym powiecie do średniej krajowej]]/$M$1*$L$2</f>
        <v>3.3792048652883681E-5</v>
      </c>
      <c r="M718" s="27">
        <v>3072.0840000000003</v>
      </c>
      <c r="N718" s="302">
        <f>TabIPW[[#This Row],[liczba oddziałów w szkołach podstawowych]]/$O$1*$N$2</f>
        <v>3.0411449016100181E-5</v>
      </c>
      <c r="O718" s="27">
        <v>24</v>
      </c>
      <c r="P71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3.1089156077505412E-5</v>
      </c>
      <c r="Q718" s="27">
        <v>158</v>
      </c>
      <c r="R718" s="302">
        <f>TabIPW[[#This Row],[liczba gospodarstw domowych korzystających ze środowiskowej pomocy społecznej ]]/$S$1*$R$2</f>
        <v>2.2147031682559211E-5</v>
      </c>
      <c r="S718" s="27">
        <v>81</v>
      </c>
      <c r="T718" s="302">
        <f>TabIPW[[#This Row],[ilość wody dostarczonej i ścieków bytowych odprowadzonych siecią kanalizacyjną '[dam3']]]/$U$1*$T$2</f>
        <v>1.0149155685739601E-5</v>
      </c>
      <c r="U718" s="27">
        <v>248.7</v>
      </c>
      <c r="V718" s="302">
        <f>TabIPW[[#This Row],[iloczyn liczby mieszkańców i relacji przeciętnego miesięcznego wynagrodzenia brutto 
w danym powiecie do średniej krajowej2]]/$W$1*$V$2</f>
        <v>9.8560141904244077E-6</v>
      </c>
      <c r="W718" s="27">
        <f>TabIPW[[#This Row],[iloczyn liczby mieszkańców i relacji przeciętnego miesięcznego wynagrodzenia brutto 
w danym powiecie do średniej krajowej]]</f>
        <v>3072.0840000000003</v>
      </c>
    </row>
    <row r="719" spans="1:23" x14ac:dyDescent="0.3">
      <c r="A719" s="2" t="s">
        <v>10</v>
      </c>
      <c r="B719" s="2" t="s">
        <v>69</v>
      </c>
      <c r="C719" s="2" t="s">
        <v>109</v>
      </c>
      <c r="D719" s="2" t="s">
        <v>11</v>
      </c>
      <c r="E719" s="2" t="s">
        <v>15</v>
      </c>
      <c r="F719" s="17" t="str">
        <f>+Tabela1[[#This Row],[WK]]&amp;Tabela1[[#This Row],[PK]]&amp;Tabela1[[#This Row],[GK]]</f>
        <v>101502</v>
      </c>
      <c r="G719" s="2" t="s">
        <v>699</v>
      </c>
      <c r="H719" s="302">
        <f>TabIPW[[#This Row],[liczba mieszkańców ]]/$I$1*$H$2</f>
        <v>1.7050332976022712E-5</v>
      </c>
      <c r="I719" s="27">
        <v>5357</v>
      </c>
      <c r="J719" s="302">
        <f>TabIPW[[#This Row],[liczba mieszkańców w wieku 20-64]]/$K$1*$J$2</f>
        <v>1.2570575054405612E-5</v>
      </c>
      <c r="K719" s="27">
        <v>3117</v>
      </c>
      <c r="L719" s="302">
        <f>TabIPW[[#This Row],[iloczyn liczby mieszkańców i relacji przeciętnego miesięcznego wynagrodzenia brutto 
w danym powiecie do średniej krajowej]]/$M$1*$L$2</f>
        <v>4.737608077296464E-5</v>
      </c>
      <c r="M719" s="27">
        <v>4307.0280000000002</v>
      </c>
      <c r="N719" s="302">
        <f>TabIPW[[#This Row],[liczba oddziałów w szkołach podstawowych]]/$O$1*$N$2</f>
        <v>5.8288610614192017E-5</v>
      </c>
      <c r="O719" s="27">
        <v>46</v>
      </c>
      <c r="P71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3.6008326342933483E-5</v>
      </c>
      <c r="Q719" s="27">
        <v>183</v>
      </c>
      <c r="R719" s="302">
        <f>TabIPW[[#This Row],[liczba gospodarstw domowych korzystających ze środowiskowej pomocy społecznej ]]/$S$1*$R$2</f>
        <v>1.5311528076831059E-5</v>
      </c>
      <c r="S719" s="27">
        <v>56</v>
      </c>
      <c r="T719" s="302">
        <f>TabIPW[[#This Row],[ilość wody dostarczonej i ścieków bytowych odprowadzonych siecią kanalizacyjną '[dam3']]]/$U$1*$T$2</f>
        <v>2.3901730941446262E-5</v>
      </c>
      <c r="U719" s="27">
        <v>585.70000000000005</v>
      </c>
      <c r="V719" s="302">
        <f>TabIPW[[#This Row],[iloczyn liczby mieszkańców i relacji przeciętnego miesięcznego wynagrodzenia brutto 
w danym powiecie do średniej krajowej2]]/$W$1*$V$2</f>
        <v>1.3818023558781354E-5</v>
      </c>
      <c r="W719" s="27">
        <f>TabIPW[[#This Row],[iloczyn liczby mieszkańców i relacji przeciętnego miesięcznego wynagrodzenia brutto 
w danym powiecie do średniej krajowej]]</f>
        <v>4307.0280000000002</v>
      </c>
    </row>
    <row r="720" spans="1:23" x14ac:dyDescent="0.3">
      <c r="A720" s="2" t="s">
        <v>10</v>
      </c>
      <c r="B720" s="2" t="s">
        <v>69</v>
      </c>
      <c r="C720" s="2" t="s">
        <v>109</v>
      </c>
      <c r="D720" s="2" t="s">
        <v>16</v>
      </c>
      <c r="E720" s="2" t="s">
        <v>15</v>
      </c>
      <c r="F720" s="17" t="str">
        <f>+Tabela1[[#This Row],[WK]]&amp;Tabela1[[#This Row],[PK]]&amp;Tabela1[[#This Row],[GK]]</f>
        <v>101503</v>
      </c>
      <c r="G720" s="2" t="s">
        <v>700</v>
      </c>
      <c r="H720" s="302">
        <f>TabIPW[[#This Row],[liczba mieszkańców ]]/$I$1*$H$2</f>
        <v>8.154368692284895E-6</v>
      </c>
      <c r="I720" s="27">
        <v>2562</v>
      </c>
      <c r="J720" s="302">
        <f>TabIPW[[#This Row],[liczba mieszkańców w wieku 20-64]]/$K$1*$J$2</f>
        <v>5.8719144302902059E-6</v>
      </c>
      <c r="K720" s="27">
        <v>1456</v>
      </c>
      <c r="L720" s="302">
        <f>TabIPW[[#This Row],[iloczyn liczby mieszkańców i relacji przeciętnego miesięcznego wynagrodzenia brutto 
w danym powiecie do średniej krajowej]]/$M$1*$L$2</f>
        <v>2.2657741075291278E-5</v>
      </c>
      <c r="M720" s="27">
        <v>2059.848</v>
      </c>
      <c r="N720" s="302">
        <f>TabIPW[[#This Row],[liczba oddziałów w szkołach podstawowych]]/$O$1*$N$2</f>
        <v>2.4075730471079311E-5</v>
      </c>
      <c r="O720" s="27">
        <v>19</v>
      </c>
      <c r="P72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2.4202317705906111E-5</v>
      </c>
      <c r="Q720" s="27">
        <v>123</v>
      </c>
      <c r="R720" s="302">
        <f>TabIPW[[#This Row],[liczba gospodarstw domowych korzystających ze środowiskowej pomocy społecznej ]]/$S$1*$R$2</f>
        <v>5.4684028845825214E-6</v>
      </c>
      <c r="S720" s="27">
        <v>20</v>
      </c>
      <c r="T720" s="302">
        <f>TabIPW[[#This Row],[ilość wody dostarczonej i ścieków bytowych odprowadzonych siecią kanalizacyjną '[dam3']]]/$U$1*$T$2</f>
        <v>8.9901849520242636E-6</v>
      </c>
      <c r="U720" s="27">
        <v>220.3</v>
      </c>
      <c r="V720" s="302">
        <f>TabIPW[[#This Row],[iloczyn liczby mieszkańców i relacji przeciętnego miesięcznego wynagrodzenia brutto 
w danym powiecie do średniej krajowej2]]/$W$1*$V$2</f>
        <v>6.6085078136266246E-6</v>
      </c>
      <c r="W720" s="27">
        <f>TabIPW[[#This Row],[iloczyn liczby mieszkańców i relacji przeciętnego miesięcznego wynagrodzenia brutto 
w danym powiecie do średniej krajowej]]</f>
        <v>2059.848</v>
      </c>
    </row>
    <row r="721" spans="1:23" x14ac:dyDescent="0.3">
      <c r="A721" s="2" t="s">
        <v>10</v>
      </c>
      <c r="B721" s="2" t="s">
        <v>69</v>
      </c>
      <c r="C721" s="2" t="s">
        <v>109</v>
      </c>
      <c r="D721" s="2" t="s">
        <v>18</v>
      </c>
      <c r="E721" s="2" t="s">
        <v>15</v>
      </c>
      <c r="F721" s="17" t="str">
        <f>+Tabela1[[#This Row],[WK]]&amp;Tabela1[[#This Row],[PK]]&amp;Tabela1[[#This Row],[GK]]</f>
        <v>101504</v>
      </c>
      <c r="G721" s="2" t="s">
        <v>701</v>
      </c>
      <c r="H721" s="302">
        <f>TabIPW[[#This Row],[liczba mieszkańców ]]/$I$1*$H$2</f>
        <v>8.752737667362788E-6</v>
      </c>
      <c r="I721" s="27">
        <v>2750</v>
      </c>
      <c r="J721" s="302">
        <f>TabIPW[[#This Row],[liczba mieszkańców w wieku 20-64]]/$K$1*$J$2</f>
        <v>6.3518305135350783E-6</v>
      </c>
      <c r="K721" s="27">
        <v>1575</v>
      </c>
      <c r="L721" s="302">
        <f>TabIPW[[#This Row],[iloczyn liczby mieszkańców i relacji przeciętnego miesięcznego wynagrodzenia brutto 
w danym powiecie do średniej krajowej]]/$M$1*$L$2</f>
        <v>2.4320370006655361E-5</v>
      </c>
      <c r="M721" s="27">
        <v>2211.0000000000005</v>
      </c>
      <c r="N721" s="302">
        <f>TabIPW[[#This Row],[liczba oddziałów w szkołach podstawowych]]/$O$1*$N$2</f>
        <v>1.3938580799045916E-5</v>
      </c>
      <c r="O721" s="27">
        <v>11</v>
      </c>
      <c r="P72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1.4560743985667093E-5</v>
      </c>
      <c r="Q721" s="27">
        <v>74</v>
      </c>
      <c r="R721" s="302">
        <f>TabIPW[[#This Row],[liczba gospodarstw domowych korzystających ze środowiskowej pomocy społecznej ]]/$S$1*$R$2</f>
        <v>1.1483646057623294E-5</v>
      </c>
      <c r="S721" s="27">
        <v>42</v>
      </c>
      <c r="T721" s="302">
        <f>TabIPW[[#This Row],[ilość wody dostarczonej i ścieków bytowych odprowadzonych siecią kanalizacyjną '[dam3']]]/$U$1*$T$2</f>
        <v>5.0521329871112288E-6</v>
      </c>
      <c r="U721" s="27">
        <v>123.8</v>
      </c>
      <c r="V721" s="302">
        <f>TabIPW[[#This Row],[iloczyn liczby mieszkańców i relacji przeciętnego miesięcznego wynagrodzenia brutto 
w danym powiecie do średniej krajowej2]]/$W$1*$V$2</f>
        <v>7.0934412519411472E-6</v>
      </c>
      <c r="W721" s="27">
        <f>TabIPW[[#This Row],[iloczyn liczby mieszkańców i relacji przeciętnego miesięcznego wynagrodzenia brutto 
w danym powiecie do średniej krajowej]]</f>
        <v>2211.0000000000005</v>
      </c>
    </row>
    <row r="722" spans="1:23" x14ac:dyDescent="0.3">
      <c r="A722" s="2" t="s">
        <v>10</v>
      </c>
      <c r="B722" s="2" t="s">
        <v>69</v>
      </c>
      <c r="C722" s="2" t="s">
        <v>109</v>
      </c>
      <c r="D722" s="2" t="s">
        <v>21</v>
      </c>
      <c r="E722" s="2" t="s">
        <v>15</v>
      </c>
      <c r="F722" s="17" t="str">
        <f>+Tabela1[[#This Row],[WK]]&amp;Tabela1[[#This Row],[PK]]&amp;Tabela1[[#This Row],[GK]]</f>
        <v>101505</v>
      </c>
      <c r="G722" s="2" t="s">
        <v>702</v>
      </c>
      <c r="H722" s="302">
        <f>TabIPW[[#This Row],[liczba mieszkańców ]]/$I$1*$H$2</f>
        <v>9.6184629930073991E-6</v>
      </c>
      <c r="I722" s="27">
        <v>3022</v>
      </c>
      <c r="J722" s="302">
        <f>TabIPW[[#This Row],[liczba mieszkańców w wieku 20-64]]/$K$1*$J$2</f>
        <v>6.9769312942321813E-6</v>
      </c>
      <c r="K722" s="27">
        <v>1730</v>
      </c>
      <c r="L722" s="302">
        <f>TabIPW[[#This Row],[iloczyn liczby mieszkańców i relacji przeciętnego miesięcznego wynagrodzenia brutto 
w danym powiecie do średniej krajowej]]/$M$1*$L$2</f>
        <v>2.6725875694586362E-5</v>
      </c>
      <c r="M722" s="27">
        <v>2429.6880000000001</v>
      </c>
      <c r="N722" s="302">
        <f>TabIPW[[#This Row],[liczba oddziałów w szkołach podstawowych]]/$O$1*$N$2</f>
        <v>3.4212880143112706E-5</v>
      </c>
      <c r="O722" s="27">
        <v>27</v>
      </c>
      <c r="P72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3.1089156077505412E-5</v>
      </c>
      <c r="Q722" s="27">
        <v>158</v>
      </c>
      <c r="R722" s="302">
        <f>TabIPW[[#This Row],[liczba gospodarstw domowych korzystających ze środowiskowej pomocy społecznej ]]/$S$1*$R$2</f>
        <v>1.3397587067227177E-5</v>
      </c>
      <c r="S722" s="27">
        <v>49</v>
      </c>
      <c r="T722" s="302">
        <f>TabIPW[[#This Row],[ilość wody dostarczonej i ścieków bytowych odprowadzonych siecią kanalizacyjną '[dam3']]]/$U$1*$T$2</f>
        <v>7.3088612115639838E-6</v>
      </c>
      <c r="U722" s="27">
        <v>179.1</v>
      </c>
      <c r="V722" s="302">
        <f>TabIPW[[#This Row],[iloczyn liczby mieszkańców i relacji przeciętnego miesięcznego wynagrodzenia brutto 
w danym powiecie do średniej krajowej2]]/$W$1*$V$2</f>
        <v>7.7950470775876904E-6</v>
      </c>
      <c r="W722" s="27">
        <f>TabIPW[[#This Row],[iloczyn liczby mieszkańców i relacji przeciętnego miesięcznego wynagrodzenia brutto 
w danym powiecie do średniej krajowej]]</f>
        <v>2429.6880000000001</v>
      </c>
    </row>
    <row r="723" spans="1:23" x14ac:dyDescent="0.3">
      <c r="A723" s="2" t="s">
        <v>10</v>
      </c>
      <c r="B723" s="2" t="s">
        <v>69</v>
      </c>
      <c r="C723" s="2" t="s">
        <v>109</v>
      </c>
      <c r="D723" s="2" t="s">
        <v>23</v>
      </c>
      <c r="E723" s="2" t="s">
        <v>15</v>
      </c>
      <c r="F723" s="17" t="str">
        <f>+Tabela1[[#This Row],[WK]]&amp;Tabela1[[#This Row],[PK]]&amp;Tabela1[[#This Row],[GK]]</f>
        <v>101506</v>
      </c>
      <c r="G723" s="2" t="s">
        <v>703</v>
      </c>
      <c r="H723" s="302">
        <f>TabIPW[[#This Row],[liczba mieszkańców ]]/$I$1*$H$2</f>
        <v>1.8819977391678606E-5</v>
      </c>
      <c r="I723" s="27">
        <v>5913</v>
      </c>
      <c r="J723" s="302">
        <f>TabIPW[[#This Row],[liczba mieszkańców w wieku 20-64]]/$K$1*$J$2</f>
        <v>1.4111146010704279E-5</v>
      </c>
      <c r="K723" s="27">
        <v>3499</v>
      </c>
      <c r="L723" s="302">
        <f>TabIPW[[#This Row],[iloczyn liczby mieszkańców i relacji przeciętnego miesięcznego wynagrodzenia brutto 
w danym powiecie do średniej krajowej]]/$M$1*$L$2</f>
        <v>5.2293217399764764E-5</v>
      </c>
      <c r="M723" s="27">
        <v>4754.0519999999997</v>
      </c>
      <c r="N723" s="302">
        <f>TabIPW[[#This Row],[liczba oddziałów w szkołach podstawowych]]/$O$1*$N$2</f>
        <v>5.0685748360166967E-5</v>
      </c>
      <c r="O723" s="27">
        <v>40</v>
      </c>
      <c r="P72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4.4862832820704013E-5</v>
      </c>
      <c r="Q723" s="27">
        <v>228</v>
      </c>
      <c r="R723" s="302">
        <f>TabIPW[[#This Row],[liczba gospodarstw domowych korzystających ze środowiskowej pomocy społecznej ]]/$S$1*$R$2</f>
        <v>1.3124166922998051E-5</v>
      </c>
      <c r="S723" s="27">
        <v>48</v>
      </c>
      <c r="T723" s="302">
        <f>TabIPW[[#This Row],[ilość wody dostarczonej i ścieków bytowych odprowadzonych siecią kanalizacyjną '[dam3']]]/$U$1*$T$2</f>
        <v>1.1965148560751311E-5</v>
      </c>
      <c r="U723" s="27">
        <v>293.2</v>
      </c>
      <c r="V723" s="302">
        <f>TabIPW[[#This Row],[iloczyn liczby mieszkańców i relacji przeciętnego miesięcznego wynagrodzenia brutto 
w danym powiecie do średniej krajowej2]]/$W$1*$V$2</f>
        <v>1.5252188408264725E-5</v>
      </c>
      <c r="W723" s="27">
        <f>TabIPW[[#This Row],[iloczyn liczby mieszkańców i relacji przeciętnego miesięcznego wynagrodzenia brutto 
w danym powiecie do średniej krajowej]]</f>
        <v>4754.0519999999997</v>
      </c>
    </row>
    <row r="724" spans="1:23" x14ac:dyDescent="0.3">
      <c r="A724" s="2" t="s">
        <v>10</v>
      </c>
      <c r="B724" s="2" t="s">
        <v>69</v>
      </c>
      <c r="C724" s="2" t="s">
        <v>109</v>
      </c>
      <c r="D724" s="2" t="s">
        <v>30</v>
      </c>
      <c r="E724" s="2" t="s">
        <v>15</v>
      </c>
      <c r="F724" s="17" t="str">
        <f>+Tabela1[[#This Row],[WK]]&amp;Tabela1[[#This Row],[PK]]&amp;Tabela1[[#This Row],[GK]]</f>
        <v>101507</v>
      </c>
      <c r="G724" s="2" t="s">
        <v>704</v>
      </c>
      <c r="H724" s="302">
        <f>TabIPW[[#This Row],[liczba mieszkańców ]]/$I$1*$H$2</f>
        <v>1.085657752122708E-5</v>
      </c>
      <c r="I724" s="27">
        <v>3411</v>
      </c>
      <c r="J724" s="302">
        <f>TabIPW[[#This Row],[liczba mieszkańców w wieku 20-64]]/$K$1*$J$2</f>
        <v>8.1142114242746522E-6</v>
      </c>
      <c r="K724" s="27">
        <v>2012</v>
      </c>
      <c r="L724" s="302">
        <f>TabIPW[[#This Row],[iloczyn liczby mieszkańców i relacji przeciętnego miesięcznego wynagrodzenia brutto 
w danym powiecie do średniej krajowej]]/$M$1*$L$2</f>
        <v>3.0166102579164156E-5</v>
      </c>
      <c r="M724" s="27">
        <v>2742.4440000000004</v>
      </c>
      <c r="N724" s="302">
        <f>TabIPW[[#This Row],[liczba oddziałów w szkołach podstawowych]]/$O$1*$N$2</f>
        <v>3.0411449016100181E-5</v>
      </c>
      <c r="O724" s="27">
        <v>24</v>
      </c>
      <c r="P72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2.9908555213802673E-5</v>
      </c>
      <c r="Q724" s="27">
        <v>152</v>
      </c>
      <c r="R724" s="302">
        <f>TabIPW[[#This Row],[liczba gospodarstw domowych korzystających ze środowiskowej pomocy społecznej ]]/$S$1*$R$2</f>
        <v>7.9291841826446554E-6</v>
      </c>
      <c r="S724" s="27">
        <v>29</v>
      </c>
      <c r="T724" s="302">
        <f>TabIPW[[#This Row],[ilość wody dostarczonej i ścieków bytowych odprowadzonych siecią kanalizacyjną '[dam3']]]/$U$1*$T$2</f>
        <v>9.8838982995019358E-6</v>
      </c>
      <c r="U724" s="27">
        <v>242.2</v>
      </c>
      <c r="V724" s="302">
        <f>TabIPW[[#This Row],[iloczyn liczby mieszkańców i relacji przeciętnego miesięcznego wynagrodzenia brutto 
w danym powiecie do średniej krajowej2]]/$W$1*$V$2</f>
        <v>8.7984465855895462E-6</v>
      </c>
      <c r="W724" s="27">
        <f>TabIPW[[#This Row],[iloczyn liczby mieszkańców i relacji przeciętnego miesięcznego wynagrodzenia brutto 
w danym powiecie do średniej krajowej]]</f>
        <v>2742.4440000000004</v>
      </c>
    </row>
    <row r="725" spans="1:23" x14ac:dyDescent="0.3">
      <c r="A725" s="2" t="s">
        <v>10</v>
      </c>
      <c r="B725" s="2" t="s">
        <v>69</v>
      </c>
      <c r="C725" s="2" t="s">
        <v>109</v>
      </c>
      <c r="D725" s="2" t="s">
        <v>54</v>
      </c>
      <c r="E725" s="2" t="s">
        <v>15</v>
      </c>
      <c r="F725" s="17" t="str">
        <f>+Tabela1[[#This Row],[WK]]&amp;Tabela1[[#This Row],[PK]]&amp;Tabela1[[#This Row],[GK]]</f>
        <v>101508</v>
      </c>
      <c r="G725" s="2" t="s">
        <v>705</v>
      </c>
      <c r="H725" s="302">
        <f>TabIPW[[#This Row],[liczba mieszkańców ]]/$I$1*$H$2</f>
        <v>2.6242298933602248E-5</v>
      </c>
      <c r="I725" s="27">
        <v>8245</v>
      </c>
      <c r="J725" s="302">
        <f>TabIPW[[#This Row],[liczba mieszkańców w wieku 20-64]]/$K$1*$J$2</f>
        <v>1.9543473440375231E-5</v>
      </c>
      <c r="K725" s="27">
        <v>4846</v>
      </c>
      <c r="L725" s="302">
        <f>TabIPW[[#This Row],[iloczyn liczby mieszkańców i relacji przeciętnego miesięcznego wynagrodzenia brutto 
w danym powiecie do średniej krajowej]]/$M$1*$L$2</f>
        <v>7.2916891165408508E-5</v>
      </c>
      <c r="M725" s="27">
        <v>6628.98</v>
      </c>
      <c r="N725" s="302">
        <f>TabIPW[[#This Row],[liczba oddziałów w szkołach podstawowych]]/$O$1*$N$2</f>
        <v>5.9555754323196186E-5</v>
      </c>
      <c r="O725" s="27">
        <v>47</v>
      </c>
      <c r="P72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4.0337196176510187E-5</v>
      </c>
      <c r="Q725" s="27">
        <v>205</v>
      </c>
      <c r="R725" s="302">
        <f>TabIPW[[#This Row],[liczba gospodarstw domowych korzystających ze środowiskowej pomocy społecznej ]]/$S$1*$R$2</f>
        <v>3.4724358317099016E-5</v>
      </c>
      <c r="S725" s="27">
        <v>127</v>
      </c>
      <c r="T725" s="302">
        <f>TabIPW[[#This Row],[ilość wody dostarczonej i ścieków bytowych odprowadzonych siecią kanalizacyjną '[dam3']]]/$U$1*$T$2</f>
        <v>1.3870920858797308E-5</v>
      </c>
      <c r="U725" s="27">
        <v>339.9</v>
      </c>
      <c r="V725" s="302">
        <f>TabIPW[[#This Row],[iloczyn liczby mieszkańców i relacji przeciętnego miesięcznego wynagrodzenia brutto 
w danym powiecie do średniej krajowej2]]/$W$1*$V$2</f>
        <v>2.1267426589910821E-5</v>
      </c>
      <c r="W725" s="27">
        <f>TabIPW[[#This Row],[iloczyn liczby mieszkańców i relacji przeciętnego miesięcznego wynagrodzenia brutto 
w danym powiecie do średniej krajowej]]</f>
        <v>6628.98</v>
      </c>
    </row>
    <row r="726" spans="1:23" x14ac:dyDescent="0.3">
      <c r="A726" s="2" t="s">
        <v>10</v>
      </c>
      <c r="B726" s="2" t="s">
        <v>69</v>
      </c>
      <c r="C726" s="2" t="s">
        <v>109</v>
      </c>
      <c r="D726" s="2" t="s">
        <v>56</v>
      </c>
      <c r="E726" s="2" t="s">
        <v>15</v>
      </c>
      <c r="F726" s="17" t="str">
        <f>+Tabela1[[#This Row],[WK]]&amp;Tabela1[[#This Row],[PK]]&amp;Tabela1[[#This Row],[GK]]</f>
        <v>101509</v>
      </c>
      <c r="G726" s="2" t="s">
        <v>706</v>
      </c>
      <c r="H726" s="302">
        <f>TabIPW[[#This Row],[liczba mieszkańców ]]/$I$1*$H$2</f>
        <v>7.9188404786904064E-6</v>
      </c>
      <c r="I726" s="27">
        <v>2488</v>
      </c>
      <c r="J726" s="302">
        <f>TabIPW[[#This Row],[liczba mieszkańców w wieku 20-64]]/$K$1*$J$2</f>
        <v>5.6823677419497939E-6</v>
      </c>
      <c r="K726" s="27">
        <v>1409</v>
      </c>
      <c r="L726" s="302">
        <f>TabIPW[[#This Row],[iloczyn liczby mieszkańców i relacji przeciętnego miesięcznego wynagrodzenia brutto 
w danym powiecie do średniej krajowej]]/$M$1*$L$2</f>
        <v>2.2003302027839464E-5</v>
      </c>
      <c r="M726" s="27">
        <v>2000.3520000000001</v>
      </c>
      <c r="N726" s="302">
        <f>TabIPW[[#This Row],[liczba oddziałów w szkołach podstawowych]]/$O$1*$N$2</f>
        <v>2.0274299344066786E-5</v>
      </c>
      <c r="O726" s="27">
        <v>16</v>
      </c>
      <c r="P72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1.515104441751846E-5</v>
      </c>
      <c r="Q726" s="27">
        <v>77</v>
      </c>
      <c r="R726" s="302">
        <f>TabIPW[[#This Row],[liczba gospodarstw domowych korzystających ze środowiskowej pomocy społecznej ]]/$S$1*$R$2</f>
        <v>8.2026043268737812E-6</v>
      </c>
      <c r="S726" s="27">
        <v>30</v>
      </c>
      <c r="T726" s="302">
        <f>TabIPW[[#This Row],[ilość wody dostarczonej i ścieków bytowych odprowadzonych siecią kanalizacyjną '[dam3']]]/$U$1*$T$2</f>
        <v>8.1127951360073698E-6</v>
      </c>
      <c r="U726" s="27">
        <v>198.8</v>
      </c>
      <c r="V726" s="302">
        <f>TabIPW[[#This Row],[iloczyn liczby mieszkańców i relacji przeciętnego miesięcznego wynagrodzenia brutto 
w danym powiecie do średniej krajowej2]]/$W$1*$V$2</f>
        <v>6.4176297581198449E-6</v>
      </c>
      <c r="W726" s="27">
        <f>TabIPW[[#This Row],[iloczyn liczby mieszkańców i relacji przeciętnego miesięcznego wynagrodzenia brutto 
w danym powiecie do średniej krajowej]]</f>
        <v>2000.3520000000001</v>
      </c>
    </row>
    <row r="727" spans="1:23" x14ac:dyDescent="0.3">
      <c r="A727" s="2" t="s">
        <v>10</v>
      </c>
      <c r="B727" s="2" t="s">
        <v>69</v>
      </c>
      <c r="C727" s="2" t="s">
        <v>113</v>
      </c>
      <c r="D727" s="2" t="s">
        <v>12</v>
      </c>
      <c r="E727" s="2" t="s">
        <v>13</v>
      </c>
      <c r="F727" s="17" t="str">
        <f>+Tabela1[[#This Row],[WK]]&amp;Tabela1[[#This Row],[PK]]&amp;Tabela1[[#This Row],[GK]]</f>
        <v>101601</v>
      </c>
      <c r="G727" s="2" t="s">
        <v>707</v>
      </c>
      <c r="H727" s="302">
        <f>TabIPW[[#This Row],[liczba mieszkańców ]]/$I$1*$H$2</f>
        <v>1.7841262179782585E-4</v>
      </c>
      <c r="I727" s="27">
        <v>56055</v>
      </c>
      <c r="J727" s="302">
        <f>TabIPW[[#This Row],[liczba mieszkańców w wieku 20-64]]/$K$1*$J$2</f>
        <v>1.2730681512429322E-4</v>
      </c>
      <c r="K727" s="27">
        <v>31567</v>
      </c>
      <c r="L727" s="302">
        <f>TabIPW[[#This Row],[iloczyn liczby mieszkańców i relacji przeciętnego miesięcznego wynagrodzenia brutto 
w danym powiecie do średniej krajowej]]/$M$1*$L$2</f>
        <v>5.302665640080673E-4</v>
      </c>
      <c r="M727" s="27">
        <v>48207.3</v>
      </c>
      <c r="N727" s="302">
        <f>TabIPW[[#This Row],[liczba oddziałów w szkołach podstawowych]]/$O$1*$N$2</f>
        <v>3.3072450805008948E-4</v>
      </c>
      <c r="O727" s="27">
        <v>261</v>
      </c>
      <c r="P72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4.4292209069914356E-4</v>
      </c>
      <c r="Q727" s="27">
        <v>2251</v>
      </c>
      <c r="R727" s="302">
        <f>TabIPW[[#This Row],[liczba gospodarstw domowych korzystających ze środowiskowej pomocy społecznej ]]/$S$1*$R$2</f>
        <v>4.5606480057418225E-4</v>
      </c>
      <c r="S727" s="27">
        <v>1668</v>
      </c>
      <c r="T727" s="302">
        <f>TabIPW[[#This Row],[ilość wody dostarczonej i ścieków bytowych odprowadzonych siecią kanalizacyjną '[dam3']]]/$U$1*$T$2</f>
        <v>2.4305330256814029E-4</v>
      </c>
      <c r="U727" s="27">
        <v>5955.9</v>
      </c>
      <c r="V727" s="302">
        <f>TabIPW[[#This Row],[iloczyn liczby mieszkańców i relacji przeciętnego miesięcznego wynagrodzenia brutto 
w danym powiecie do średniej krajowej2]]/$W$1*$V$2</f>
        <v>1.5466108116901964E-4</v>
      </c>
      <c r="W727" s="27">
        <f>TabIPW[[#This Row],[iloczyn liczby mieszkańców i relacji przeciętnego miesięcznego wynagrodzenia brutto 
w danym powiecie do średniej krajowej]]</f>
        <v>48207.3</v>
      </c>
    </row>
    <row r="728" spans="1:23" x14ac:dyDescent="0.3">
      <c r="A728" s="2" t="s">
        <v>10</v>
      </c>
      <c r="B728" s="2" t="s">
        <v>69</v>
      </c>
      <c r="C728" s="2" t="s">
        <v>113</v>
      </c>
      <c r="D728" s="2" t="s">
        <v>11</v>
      </c>
      <c r="E728" s="2" t="s">
        <v>15</v>
      </c>
      <c r="F728" s="17" t="str">
        <f>+Tabela1[[#This Row],[WK]]&amp;Tabela1[[#This Row],[PK]]&amp;Tabela1[[#This Row],[GK]]</f>
        <v>101602</v>
      </c>
      <c r="G728" s="2" t="s">
        <v>708</v>
      </c>
      <c r="H728" s="302">
        <f>TabIPW[[#This Row],[liczba mieszkańców ]]/$I$1*$H$2</f>
        <v>9.9080990394546759E-6</v>
      </c>
      <c r="I728" s="27">
        <v>3113</v>
      </c>
      <c r="J728" s="302">
        <f>TabIPW[[#This Row],[liczba mieszkańców w wieku 20-64]]/$K$1*$J$2</f>
        <v>7.3479588543878808E-6</v>
      </c>
      <c r="K728" s="27">
        <v>1822</v>
      </c>
      <c r="L728" s="302">
        <f>TabIPW[[#This Row],[iloczyn liczby mieszkańców i relacji przeciętnego miesięcznego wynagrodzenia brutto 
w danym powiecie do średniej krajowej]]/$M$1*$L$2</f>
        <v>2.9448217175222785E-5</v>
      </c>
      <c r="M728" s="27">
        <v>2677.18</v>
      </c>
      <c r="N728" s="302">
        <f>TabIPW[[#This Row],[liczba oddziałów w szkołach podstawowych]]/$O$1*$N$2</f>
        <v>1.7740011926058437E-5</v>
      </c>
      <c r="O728" s="27">
        <v>14</v>
      </c>
      <c r="P72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1.5741344849369828E-5</v>
      </c>
      <c r="Q728" s="27">
        <v>80</v>
      </c>
      <c r="R728" s="302">
        <f>TabIPW[[#This Row],[liczba gospodarstw domowych korzystających ze środowiskowej pomocy społecznej ]]/$S$1*$R$2</f>
        <v>1.8592569807580572E-5</v>
      </c>
      <c r="S728" s="27">
        <v>68</v>
      </c>
      <c r="T728" s="302">
        <f>TabIPW[[#This Row],[ilość wody dostarczonej i ścieków bytowych odprowadzonych siecią kanalizacyjną '[dam3']]]/$U$1*$T$2</f>
        <v>9.7084203362985581E-6</v>
      </c>
      <c r="U728" s="27">
        <v>237.89999999999998</v>
      </c>
      <c r="V728" s="302">
        <f>TabIPW[[#This Row],[iloczyn liczby mieszkańców i relacji przeciętnego miesięcznego wynagrodzenia brutto 
w danym powiecie do średniej krajowej2]]/$W$1*$V$2</f>
        <v>8.589063342773313E-6</v>
      </c>
      <c r="W728" s="27">
        <f>TabIPW[[#This Row],[iloczyn liczby mieszkańców i relacji przeciętnego miesięcznego wynagrodzenia brutto 
w danym powiecie do średniej krajowej]]</f>
        <v>2677.18</v>
      </c>
    </row>
    <row r="729" spans="1:23" x14ac:dyDescent="0.3">
      <c r="A729" s="2" t="s">
        <v>10</v>
      </c>
      <c r="B729" s="2" t="s">
        <v>69</v>
      </c>
      <c r="C729" s="2" t="s">
        <v>113</v>
      </c>
      <c r="D729" s="2" t="s">
        <v>16</v>
      </c>
      <c r="E729" s="2" t="s">
        <v>15</v>
      </c>
      <c r="F729" s="17" t="str">
        <f>+Tabela1[[#This Row],[WK]]&amp;Tabela1[[#This Row],[PK]]&amp;Tabela1[[#This Row],[GK]]</f>
        <v>101603</v>
      </c>
      <c r="G729" s="2" t="s">
        <v>709</v>
      </c>
      <c r="H729" s="302">
        <f>TabIPW[[#This Row],[liczba mieszkańców ]]/$I$1*$H$2</f>
        <v>6.5979727943429301E-6</v>
      </c>
      <c r="I729" s="27">
        <v>2073</v>
      </c>
      <c r="J729" s="302">
        <f>TabIPW[[#This Row],[liczba mieszkańców w wieku 20-64]]/$K$1*$J$2</f>
        <v>4.8394899150743457E-6</v>
      </c>
      <c r="K729" s="27">
        <v>1200</v>
      </c>
      <c r="L729" s="302">
        <f>TabIPW[[#This Row],[iloczyn liczby mieszkańców i relacji przeciętnego miesięcznego wynagrodzenia brutto 
w danym powiecie do średniej krajowej]]/$M$1*$L$2</f>
        <v>1.9610072021919963E-5</v>
      </c>
      <c r="M729" s="27">
        <v>1782.78</v>
      </c>
      <c r="N729" s="302">
        <f>TabIPW[[#This Row],[liczba oddziałów w szkołach podstawowych]]/$O$1*$N$2</f>
        <v>1.1404293381037567E-5</v>
      </c>
      <c r="O729" s="27">
        <v>9</v>
      </c>
      <c r="P72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1.4757510796284213E-5</v>
      </c>
      <c r="Q729" s="27">
        <v>75</v>
      </c>
      <c r="R729" s="302">
        <f>TabIPW[[#This Row],[liczba gospodarstw domowych korzystających ze środowiskowej pomocy społecznej ]]/$S$1*$R$2</f>
        <v>9.569705048019412E-6</v>
      </c>
      <c r="S729" s="27">
        <v>35</v>
      </c>
      <c r="T729" s="302">
        <f>TabIPW[[#This Row],[ilość wody dostarczonej i ścieków bytowych odprowadzonych siecią kanalizacyjną '[dam3']]]/$U$1*$T$2</f>
        <v>4.8154417809299279E-6</v>
      </c>
      <c r="U729" s="27">
        <v>118</v>
      </c>
      <c r="V729" s="302">
        <f>TabIPW[[#This Row],[iloczyn liczby mieszkańców i relacji przeciętnego miesięcznego wynagrodzenia brutto 
w danym powiecie do średniej krajowej2]]/$W$1*$V$2</f>
        <v>5.7196043397266569E-6</v>
      </c>
      <c r="W729" s="27">
        <f>TabIPW[[#This Row],[iloczyn liczby mieszkańców i relacji przeciętnego miesięcznego wynagrodzenia brutto 
w danym powiecie do średniej krajowej]]</f>
        <v>1782.78</v>
      </c>
    </row>
    <row r="730" spans="1:23" x14ac:dyDescent="0.3">
      <c r="A730" s="2" t="s">
        <v>10</v>
      </c>
      <c r="B730" s="2" t="s">
        <v>69</v>
      </c>
      <c r="C730" s="2" t="s">
        <v>113</v>
      </c>
      <c r="D730" s="2" t="s">
        <v>18</v>
      </c>
      <c r="E730" s="2" t="s">
        <v>15</v>
      </c>
      <c r="F730" s="17" t="str">
        <f>+Tabela1[[#This Row],[WK]]&amp;Tabela1[[#This Row],[PK]]&amp;Tabela1[[#This Row],[GK]]</f>
        <v>101604</v>
      </c>
      <c r="G730" s="2" t="s">
        <v>710</v>
      </c>
      <c r="H730" s="302">
        <f>TabIPW[[#This Row],[liczba mieszkańców ]]/$I$1*$H$2</f>
        <v>1.5220215100119582E-5</v>
      </c>
      <c r="I730" s="27">
        <v>4782</v>
      </c>
      <c r="J730" s="302">
        <f>TabIPW[[#This Row],[liczba mieszkańców w wieku 20-64]]/$K$1*$J$2</f>
        <v>1.1296176043436034E-5</v>
      </c>
      <c r="K730" s="27">
        <v>2801</v>
      </c>
      <c r="L730" s="302">
        <f>TabIPW[[#This Row],[iloczyn liczby mieszkańców i relacji przeciętnego miesięcznego wynagrodzenia brutto 
w danym powiecie do średniej krajowej]]/$M$1*$L$2</f>
        <v>4.5236548195282813E-5</v>
      </c>
      <c r="M730" s="27">
        <v>4112.5200000000004</v>
      </c>
      <c r="N730" s="302">
        <f>TabIPW[[#This Row],[liczba oddziałów w szkołach podstawowych]]/$O$1*$N$2</f>
        <v>2.7877161598091832E-5</v>
      </c>
      <c r="O730" s="27">
        <v>22</v>
      </c>
      <c r="P73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2.8137653918248568E-5</v>
      </c>
      <c r="Q730" s="27">
        <v>143</v>
      </c>
      <c r="R730" s="302">
        <f>TabIPW[[#This Row],[liczba gospodarstw domowych korzystających ze środowiskowej pomocy społecznej ]]/$S$1*$R$2</f>
        <v>3.2536997163266003E-5</v>
      </c>
      <c r="S730" s="27">
        <v>119</v>
      </c>
      <c r="T730" s="302">
        <f>TabIPW[[#This Row],[ilość wody dostarczonej i ścieków bytowych odprowadzonych siecią kanalizacyjną '[dam3']]]/$U$1*$T$2</f>
        <v>1.4442244459924588E-5</v>
      </c>
      <c r="U730" s="27">
        <v>353.9</v>
      </c>
      <c r="V730" s="302">
        <f>TabIPW[[#This Row],[iloczyn liczby mieszkańców i relacji przeciętnego miesięcznego wynagrodzenia brutto 
w danym powiecie do średniej krajowej2]]/$W$1*$V$2</f>
        <v>1.3193993223624154E-5</v>
      </c>
      <c r="W730" s="27">
        <f>TabIPW[[#This Row],[iloczyn liczby mieszkańców i relacji przeciętnego miesięcznego wynagrodzenia brutto 
w danym powiecie do średniej krajowej]]</f>
        <v>4112.5200000000004</v>
      </c>
    </row>
    <row r="731" spans="1:23" x14ac:dyDescent="0.3">
      <c r="A731" s="2" t="s">
        <v>10</v>
      </c>
      <c r="B731" s="2" t="s">
        <v>69</v>
      </c>
      <c r="C731" s="2" t="s">
        <v>113</v>
      </c>
      <c r="D731" s="2" t="s">
        <v>21</v>
      </c>
      <c r="E731" s="2" t="s">
        <v>15</v>
      </c>
      <c r="F731" s="17" t="str">
        <f>+Tabela1[[#This Row],[WK]]&amp;Tabela1[[#This Row],[PK]]&amp;Tabela1[[#This Row],[GK]]</f>
        <v>101605</v>
      </c>
      <c r="G731" s="2" t="s">
        <v>711</v>
      </c>
      <c r="H731" s="302">
        <f>TabIPW[[#This Row],[liczba mieszkańców ]]/$I$1*$H$2</f>
        <v>1.1480409005882756E-5</v>
      </c>
      <c r="I731" s="27">
        <v>3607</v>
      </c>
      <c r="J731" s="302">
        <f>TabIPW[[#This Row],[liczba mieszkańców w wieku 20-64]]/$K$1*$J$2</f>
        <v>8.247297396939197E-6</v>
      </c>
      <c r="K731" s="27">
        <v>2045</v>
      </c>
      <c r="L731" s="302">
        <f>TabIPW[[#This Row],[iloczyn liczby mieszkańców i relacji przeciętnego miesięcznego wynagrodzenia brutto 
w danym powiecie do średniej krajowej]]/$M$1*$L$2</f>
        <v>3.4121336123041632E-5</v>
      </c>
      <c r="M731" s="27">
        <v>3102.02</v>
      </c>
      <c r="N731" s="302">
        <f>TabIPW[[#This Row],[liczba oddziałów w szkołach podstawowych]]/$O$1*$N$2</f>
        <v>2.9144305307096008E-5</v>
      </c>
      <c r="O731" s="27">
        <v>23</v>
      </c>
      <c r="P73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1.515104441751846E-5</v>
      </c>
      <c r="Q731" s="27">
        <v>77</v>
      </c>
      <c r="R731" s="302">
        <f>TabIPW[[#This Row],[liczba gospodarstw domowych korzystających ze środowiskowej pomocy społecznej ]]/$S$1*$R$2</f>
        <v>1.8319149663351447E-5</v>
      </c>
      <c r="S731" s="27">
        <v>67</v>
      </c>
      <c r="T731" s="302">
        <f>TabIPW[[#This Row],[ilość wody dostarczonej i ścieków bytowych odprowadzonych siecią kanalizacyjną '[dam3']]]/$U$1*$T$2</f>
        <v>8.9820231862938728E-6</v>
      </c>
      <c r="U731" s="27">
        <v>220.10000000000002</v>
      </c>
      <c r="V731" s="302">
        <f>TabIPW[[#This Row],[iloczyn liczby mieszkańców i relacji przeciętnego miesięcznego wynagrodzenia brutto 
w danym powiecie do średniej krajowej2]]/$W$1*$V$2</f>
        <v>9.9520563692204763E-6</v>
      </c>
      <c r="W731" s="27">
        <f>TabIPW[[#This Row],[iloczyn liczby mieszkańców i relacji przeciętnego miesięcznego wynagrodzenia brutto 
w danym powiecie do średniej krajowej]]</f>
        <v>3102.02</v>
      </c>
    </row>
    <row r="732" spans="1:23" x14ac:dyDescent="0.3">
      <c r="A732" s="2" t="s">
        <v>10</v>
      </c>
      <c r="B732" s="2" t="s">
        <v>69</v>
      </c>
      <c r="C732" s="2" t="s">
        <v>113</v>
      </c>
      <c r="D732" s="2" t="s">
        <v>23</v>
      </c>
      <c r="E732" s="2" t="s">
        <v>15</v>
      </c>
      <c r="F732" s="17" t="str">
        <f>+Tabela1[[#This Row],[WK]]&amp;Tabela1[[#This Row],[PK]]&amp;Tabela1[[#This Row],[GK]]</f>
        <v>101606</v>
      </c>
      <c r="G732" s="2" t="s">
        <v>712</v>
      </c>
      <c r="H732" s="302">
        <f>TabIPW[[#This Row],[liczba mieszkańców ]]/$I$1*$H$2</f>
        <v>2.2496127211970974E-5</v>
      </c>
      <c r="I732" s="27">
        <v>7068</v>
      </c>
      <c r="J732" s="302">
        <f>TabIPW[[#This Row],[liczba mieszkańców w wieku 20-64]]/$K$1*$J$2</f>
        <v>1.6813194546620787E-5</v>
      </c>
      <c r="K732" s="27">
        <v>4169</v>
      </c>
      <c r="L732" s="302">
        <f>TabIPW[[#This Row],[iloczyn liczby mieszkańców i relacji przeciętnego miesięcznego wynagrodzenia brutto 
w danym powiecie do średniej krajowej]]/$M$1*$L$2</f>
        <v>6.686154802263882E-5</v>
      </c>
      <c r="M732" s="27">
        <v>6078.48</v>
      </c>
      <c r="N732" s="302">
        <f>TabIPW[[#This Row],[liczba oddziałów w szkołach podstawowych]]/$O$1*$N$2</f>
        <v>4.3082886106141924E-5</v>
      </c>
      <c r="O732" s="27">
        <v>34</v>
      </c>
      <c r="P73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3.9943662555275936E-5</v>
      </c>
      <c r="Q732" s="27">
        <v>203</v>
      </c>
      <c r="R732" s="302">
        <f>TabIPW[[#This Row],[liczba gospodarstw domowych korzystających ze środowiskowej pomocy społecznej ]]/$S$1*$R$2</f>
        <v>3.9099080624765029E-5</v>
      </c>
      <c r="S732" s="27">
        <v>143</v>
      </c>
      <c r="T732" s="302">
        <f>TabIPW[[#This Row],[ilość wody dostarczonej i ścieków bytowych odprowadzonych siecią kanalizacyjną '[dam3']]]/$U$1*$T$2</f>
        <v>1.9486215681305426E-5</v>
      </c>
      <c r="U732" s="27">
        <v>477.5</v>
      </c>
      <c r="V732" s="302">
        <f>TabIPW[[#This Row],[iloczyn liczby mieszkańców i relacji przeciętnego miesięcznego wynagrodzenia brutto 
w danym powiecie do średniej krajowej2]]/$W$1*$V$2</f>
        <v>1.9501284839936324E-5</v>
      </c>
      <c r="W732" s="27">
        <f>TabIPW[[#This Row],[iloczyn liczby mieszkańców i relacji przeciętnego miesięcznego wynagrodzenia brutto 
w danym powiecie do średniej krajowej]]</f>
        <v>6078.48</v>
      </c>
    </row>
    <row r="733" spans="1:23" x14ac:dyDescent="0.3">
      <c r="A733" s="2" t="s">
        <v>10</v>
      </c>
      <c r="B733" s="2" t="s">
        <v>69</v>
      </c>
      <c r="C733" s="2" t="s">
        <v>113</v>
      </c>
      <c r="D733" s="2" t="s">
        <v>30</v>
      </c>
      <c r="E733" s="2" t="s">
        <v>15</v>
      </c>
      <c r="F733" s="17" t="str">
        <f>+Tabela1[[#This Row],[WK]]&amp;Tabela1[[#This Row],[PK]]&amp;Tabela1[[#This Row],[GK]]</f>
        <v>101607</v>
      </c>
      <c r="G733" s="2" t="s">
        <v>713</v>
      </c>
      <c r="H733" s="302">
        <f>TabIPW[[#This Row],[liczba mieszkańców ]]/$I$1*$H$2</f>
        <v>1.875632111773415E-5</v>
      </c>
      <c r="I733" s="27">
        <v>5893</v>
      </c>
      <c r="J733" s="302">
        <f>TabIPW[[#This Row],[liczba mieszkańców w wieku 20-64]]/$K$1*$J$2</f>
        <v>1.3998224579352545E-5</v>
      </c>
      <c r="K733" s="27">
        <v>3471</v>
      </c>
      <c r="L733" s="302">
        <f>TabIPW[[#This Row],[iloczyn liczby mieszkańców i relacji przeciętnego miesięcznego wynagrodzenia brutto 
w danym powiecie do średniej krajowej]]/$M$1*$L$2</f>
        <v>5.5746335950397646E-5</v>
      </c>
      <c r="M733" s="27">
        <v>5067.9799999999996</v>
      </c>
      <c r="N733" s="302">
        <f>TabIPW[[#This Row],[liczba oddziałów w szkołach podstawowych]]/$O$1*$N$2</f>
        <v>3.0411449016100181E-5</v>
      </c>
      <c r="O733" s="27">
        <v>24</v>
      </c>
      <c r="P73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4.2108097472064292E-5</v>
      </c>
      <c r="Q733" s="27">
        <v>214</v>
      </c>
      <c r="R733" s="302">
        <f>TabIPW[[#This Row],[liczba gospodarstw domowych korzystających ze środowiskowej pomocy społecznej ]]/$S$1*$R$2</f>
        <v>2.3240712259475715E-5</v>
      </c>
      <c r="S733" s="27">
        <v>85</v>
      </c>
      <c r="T733" s="302">
        <f>TabIPW[[#This Row],[ilość wody dostarczonej i ścieków bytowych odprowadzonych siecią kanalizacyjną '[dam3']]]/$U$1*$T$2</f>
        <v>1.8743494999839966E-5</v>
      </c>
      <c r="U733" s="27">
        <v>459.3</v>
      </c>
      <c r="V733" s="302">
        <f>TabIPW[[#This Row],[iloczyn liczby mieszkańców i relacji przeciętnego miesięcznego wynagrodzenia brutto 
w danym powiecie do średniej krajowej2]]/$W$1*$V$2</f>
        <v>1.625934798553265E-5</v>
      </c>
      <c r="W733" s="27">
        <f>TabIPW[[#This Row],[iloczyn liczby mieszkańców i relacji przeciętnego miesięcznego wynagrodzenia brutto 
w danym powiecie do średniej krajowej]]</f>
        <v>5067.9799999999996</v>
      </c>
    </row>
    <row r="734" spans="1:23" x14ac:dyDescent="0.3">
      <c r="A734" s="2" t="s">
        <v>10</v>
      </c>
      <c r="B734" s="2" t="s">
        <v>69</v>
      </c>
      <c r="C734" s="2" t="s">
        <v>113</v>
      </c>
      <c r="D734" s="2" t="s">
        <v>54</v>
      </c>
      <c r="E734" s="2" t="s">
        <v>15</v>
      </c>
      <c r="F734" s="17" t="str">
        <f>+Tabela1[[#This Row],[WK]]&amp;Tabela1[[#This Row],[PK]]&amp;Tabela1[[#This Row],[GK]]</f>
        <v>101608</v>
      </c>
      <c r="G734" s="2" t="s">
        <v>714</v>
      </c>
      <c r="H734" s="302">
        <f>TabIPW[[#This Row],[liczba mieszkańców ]]/$I$1*$H$2</f>
        <v>1.3848422396616541E-5</v>
      </c>
      <c r="I734" s="27">
        <v>4351</v>
      </c>
      <c r="J734" s="302">
        <f>TabIPW[[#This Row],[liczba mieszkańców w wieku 20-64]]/$K$1*$J$2</f>
        <v>1.0259718619957612E-5</v>
      </c>
      <c r="K734" s="27">
        <v>2544</v>
      </c>
      <c r="L734" s="302">
        <f>TabIPW[[#This Row],[iloczyn liczby mieszkańców i relacji przeciętnego miesięcznego wynagrodzenia brutto 
w danym powiecie do średniej krajowej]]/$M$1*$L$2</f>
        <v>4.1159393809635194E-5</v>
      </c>
      <c r="M734" s="27">
        <v>3741.86</v>
      </c>
      <c r="N734" s="302">
        <f>TabIPW[[#This Row],[liczba oddziałów w szkołach podstawowych]]/$O$1*$N$2</f>
        <v>2.2808586762075135E-5</v>
      </c>
      <c r="O734" s="27">
        <v>18</v>
      </c>
      <c r="P73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3.1482689698739656E-5</v>
      </c>
      <c r="Q734" s="27">
        <v>160</v>
      </c>
      <c r="R734" s="302">
        <f>TabIPW[[#This Row],[liczba gospodarstw domowych korzystających ze środowiskowej pomocy społecznej ]]/$S$1*$R$2</f>
        <v>3.1990156874807751E-5</v>
      </c>
      <c r="S734" s="27">
        <v>117</v>
      </c>
      <c r="T734" s="302">
        <f>TabIPW[[#This Row],[ilość wody dostarczonej i ścieków bytowych odprowadzonych siecią kanalizacyjną '[dam3']]]/$U$1*$T$2</f>
        <v>1.0202207162987135E-5</v>
      </c>
      <c r="U734" s="27">
        <v>250</v>
      </c>
      <c r="V734" s="302">
        <f>TabIPW[[#This Row],[iloczyn liczby mieszkańców i relacji przeciętnego miesięcznego wynagrodzenia brutto 
w danym powiecie do średniej krajowej2]]/$W$1*$V$2</f>
        <v>1.2004823194476932E-5</v>
      </c>
      <c r="W734" s="27">
        <f>TabIPW[[#This Row],[iloczyn liczby mieszkańców i relacji przeciętnego miesięcznego wynagrodzenia brutto 
w danym powiecie do średniej krajowej]]</f>
        <v>3741.86</v>
      </c>
    </row>
    <row r="735" spans="1:23" x14ac:dyDescent="0.3">
      <c r="A735" s="2" t="s">
        <v>10</v>
      </c>
      <c r="B735" s="2" t="s">
        <v>69</v>
      </c>
      <c r="C735" s="2" t="s">
        <v>113</v>
      </c>
      <c r="D735" s="2" t="s">
        <v>56</v>
      </c>
      <c r="E735" s="2" t="s">
        <v>15</v>
      </c>
      <c r="F735" s="17" t="str">
        <f>+Tabela1[[#This Row],[WK]]&amp;Tabela1[[#This Row],[PK]]&amp;Tabela1[[#This Row],[GK]]</f>
        <v>101609</v>
      </c>
      <c r="G735" s="2" t="s">
        <v>707</v>
      </c>
      <c r="H735" s="302">
        <f>TabIPW[[#This Row],[liczba mieszkańców ]]/$I$1*$H$2</f>
        <v>3.6608723145457014E-5</v>
      </c>
      <c r="I735" s="27">
        <v>11502</v>
      </c>
      <c r="J735" s="302">
        <f>TabIPW[[#This Row],[liczba mieszkańców w wieku 20-64]]/$K$1*$J$2</f>
        <v>2.7750441754688809E-5</v>
      </c>
      <c r="K735" s="27">
        <v>6881</v>
      </c>
      <c r="L735" s="302">
        <f>TabIPW[[#This Row],[iloczyn liczby mieszkańców i relacji przeciętnego miesięcznego wynagrodzenia brutto 
w danym powiecie do średniej krajowej]]/$M$1*$L$2</f>
        <v>1.0880610149354722E-4</v>
      </c>
      <c r="M735" s="27">
        <v>9891.7199999999993</v>
      </c>
      <c r="N735" s="302">
        <f>TabIPW[[#This Row],[liczba oddziałów w szkołach podstawowych]]/$O$1*$N$2</f>
        <v>5.0685748360166967E-5</v>
      </c>
      <c r="O735" s="27">
        <v>40</v>
      </c>
      <c r="P73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6.9852217769078616E-5</v>
      </c>
      <c r="Q735" s="27">
        <v>355</v>
      </c>
      <c r="R735" s="302">
        <f>TabIPW[[#This Row],[liczba gospodarstw domowych korzystających ze środowiskowej pomocy społecznej ]]/$S$1*$R$2</f>
        <v>5.0309306538159198E-5</v>
      </c>
      <c r="S735" s="27">
        <v>184</v>
      </c>
      <c r="T735" s="302">
        <f>TabIPW[[#This Row],[ilość wody dostarczonej i ścieków bytowych odprowadzonych siecią kanalizacyjną '[dam3']]]/$U$1*$T$2</f>
        <v>4.414699083567793E-5</v>
      </c>
      <c r="U735" s="27">
        <v>1081.8</v>
      </c>
      <c r="V735" s="302">
        <f>TabIPW[[#This Row],[iloczyn liczby mieszkańców i relacji przeciętnego miesięcznego wynagrodzenia brutto 
w danym powiecie do średniej krajowej2]]/$W$1*$V$2</f>
        <v>3.1735112935617943E-5</v>
      </c>
      <c r="W735" s="27">
        <f>TabIPW[[#This Row],[iloczyn liczby mieszkańców i relacji przeciętnego miesięcznego wynagrodzenia brutto 
w danym powiecie do średniej krajowej]]</f>
        <v>9891.7199999999993</v>
      </c>
    </row>
    <row r="736" spans="1:23" x14ac:dyDescent="0.3">
      <c r="A736" s="2" t="s">
        <v>10</v>
      </c>
      <c r="B736" s="2" t="s">
        <v>69</v>
      </c>
      <c r="C736" s="2" t="s">
        <v>113</v>
      </c>
      <c r="D736" s="2" t="s">
        <v>69</v>
      </c>
      <c r="E736" s="2" t="s">
        <v>15</v>
      </c>
      <c r="F736" s="17" t="str">
        <f>+Tabela1[[#This Row],[WK]]&amp;Tabela1[[#This Row],[PK]]&amp;Tabela1[[#This Row],[GK]]</f>
        <v>101610</v>
      </c>
      <c r="G736" s="2" t="s">
        <v>715</v>
      </c>
      <c r="H736" s="302">
        <f>TabIPW[[#This Row],[liczba mieszkańców ]]/$I$1*$H$2</f>
        <v>2.2782580444721032E-5</v>
      </c>
      <c r="I736" s="27">
        <v>7158</v>
      </c>
      <c r="J736" s="302">
        <f>TabIPW[[#This Row],[liczba mieszkańców w wieku 20-64]]/$K$1*$J$2</f>
        <v>1.681722745488335E-5</v>
      </c>
      <c r="K736" s="27">
        <v>4170</v>
      </c>
      <c r="L736" s="302">
        <f>TabIPW[[#This Row],[iloczyn liczby mieszkańców i relacji przeciętnego miesięcznego wynagrodzenia brutto 
w danym powiecie do średniej krajowej]]/$M$1*$L$2</f>
        <v>6.7712925968597729E-5</v>
      </c>
      <c r="M736" s="27">
        <v>6155.88</v>
      </c>
      <c r="N736" s="302">
        <f>TabIPW[[#This Row],[liczba oddziałów w szkołach podstawowych]]/$O$1*$N$2</f>
        <v>3.9281454979129396E-5</v>
      </c>
      <c r="O736" s="27">
        <v>31</v>
      </c>
      <c r="P73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5.3520572487857422E-5</v>
      </c>
      <c r="Q736" s="27">
        <v>272</v>
      </c>
      <c r="R736" s="302">
        <f>TabIPW[[#This Row],[liczba gospodarstw domowych korzystających ze środowiskowej pomocy społecznej ]]/$S$1*$R$2</f>
        <v>2.9255955432516489E-5</v>
      </c>
      <c r="S736" s="27">
        <v>107</v>
      </c>
      <c r="T736" s="302">
        <f>TabIPW[[#This Row],[ilość wody dostarczonej i ścieków bytowych odprowadzonych siecią kanalizacyjną '[dam3']]]/$U$1*$T$2</f>
        <v>1.7992612552644109E-5</v>
      </c>
      <c r="U736" s="27">
        <v>440.9</v>
      </c>
      <c r="V736" s="302">
        <f>TabIPW[[#This Row],[iloczyn liczby mieszkańców i relacji przeciętnego miesięcznego wynagrodzenia brutto 
w danym powiecie do średniej krajowej2]]/$W$1*$V$2</f>
        <v>1.9749603407507673E-5</v>
      </c>
      <c r="W736" s="27">
        <f>TabIPW[[#This Row],[iloczyn liczby mieszkańców i relacji przeciętnego miesięcznego wynagrodzenia brutto 
w danym powiecie do średniej krajowej]]</f>
        <v>6155.88</v>
      </c>
    </row>
    <row r="737" spans="1:23" x14ac:dyDescent="0.3">
      <c r="A737" s="2" t="s">
        <v>10</v>
      </c>
      <c r="B737" s="2" t="s">
        <v>69</v>
      </c>
      <c r="C737" s="2" t="s">
        <v>113</v>
      </c>
      <c r="D737" s="2" t="s">
        <v>71</v>
      </c>
      <c r="E737" s="2" t="s">
        <v>15</v>
      </c>
      <c r="F737" s="17" t="str">
        <f>+Tabela1[[#This Row],[WK]]&amp;Tabela1[[#This Row],[PK]]&amp;Tabela1[[#This Row],[GK]]</f>
        <v>101611</v>
      </c>
      <c r="G737" s="2" t="s">
        <v>716</v>
      </c>
      <c r="H737" s="302">
        <f>TabIPW[[#This Row],[liczba mieszkańców ]]/$I$1*$H$2</f>
        <v>9.6630223847685184E-6</v>
      </c>
      <c r="I737" s="27">
        <v>3036</v>
      </c>
      <c r="J737" s="302">
        <f>TabIPW[[#This Row],[liczba mieszkańców w wieku 20-64]]/$K$1*$J$2</f>
        <v>7.1301818082095356E-6</v>
      </c>
      <c r="K737" s="27">
        <v>1768</v>
      </c>
      <c r="L737" s="302">
        <f>TabIPW[[#This Row],[iloczyn liczby mieszkańców i relacji przeciętnego miesięcznego wynagrodzenia brutto 
w danym powiecie do średniej krajowej]]/$M$1*$L$2</f>
        <v>2.8719816043680177E-5</v>
      </c>
      <c r="M737" s="27">
        <v>2610.96</v>
      </c>
      <c r="N737" s="302">
        <f>TabIPW[[#This Row],[liczba oddziałów w szkołach podstawowych]]/$O$1*$N$2</f>
        <v>2.0274299344066786E-5</v>
      </c>
      <c r="O737" s="27">
        <v>16</v>
      </c>
      <c r="P73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2.1250815546649268E-5</v>
      </c>
      <c r="Q737" s="27">
        <v>108</v>
      </c>
      <c r="R737" s="302">
        <f>TabIPW[[#This Row],[liczba gospodarstw domowych korzystających ze środowiskowej pomocy społecznej ]]/$S$1*$R$2</f>
        <v>1.2577326634539799E-5</v>
      </c>
      <c r="S737" s="27">
        <v>46</v>
      </c>
      <c r="T737" s="302">
        <f>TabIPW[[#This Row],[ilość wody dostarczonej i ścieków bytowych odprowadzonych siecią kanalizacyjną '[dam3']]]/$U$1*$T$2</f>
        <v>8.3984569365710101E-6</v>
      </c>
      <c r="U737" s="27">
        <v>205.8</v>
      </c>
      <c r="V737" s="302">
        <f>TabIPW[[#This Row],[iloczyn liczby mieszkańców i relacji przeciętnego miesięcznego wynagrodzenia brutto 
w danym powiecie do średniej krajowej2]]/$W$1*$V$2</f>
        <v>8.3766130127400524E-6</v>
      </c>
      <c r="W737" s="27">
        <f>TabIPW[[#This Row],[iloczyn liczby mieszkańców i relacji przeciętnego miesięcznego wynagrodzenia brutto 
w danym powiecie do średniej krajowej]]</f>
        <v>2610.96</v>
      </c>
    </row>
    <row r="738" spans="1:23" x14ac:dyDescent="0.3">
      <c r="A738" s="2" t="s">
        <v>10</v>
      </c>
      <c r="B738" s="2" t="s">
        <v>69</v>
      </c>
      <c r="C738" s="2" t="s">
        <v>120</v>
      </c>
      <c r="D738" s="2" t="s">
        <v>12</v>
      </c>
      <c r="E738" s="2" t="s">
        <v>15</v>
      </c>
      <c r="F738" s="17" t="str">
        <f>+Tabela1[[#This Row],[WK]]&amp;Tabela1[[#This Row],[PK]]&amp;Tabela1[[#This Row],[GK]]</f>
        <v>101701</v>
      </c>
      <c r="G738" s="2" t="s">
        <v>717</v>
      </c>
      <c r="H738" s="302">
        <f>TabIPW[[#This Row],[liczba mieszkańców ]]/$I$1*$H$2</f>
        <v>1.6693857841933753E-5</v>
      </c>
      <c r="I738" s="27">
        <v>5245</v>
      </c>
      <c r="J738" s="302">
        <f>TabIPW[[#This Row],[liczba mieszkańców w wieku 20-64]]/$K$1*$J$2</f>
        <v>1.2558476329617928E-5</v>
      </c>
      <c r="K738" s="27">
        <v>3114</v>
      </c>
      <c r="L738" s="302">
        <f>TabIPW[[#This Row],[iloczyn liczby mieszkańców i relacji przeciętnego miesięcznego wynagrodzenia brutto 
w danym powiecie do średniej krajowej]]/$M$1*$L$2</f>
        <v>4.7424061530074105E-5</v>
      </c>
      <c r="M738" s="27">
        <v>4311.3900000000003</v>
      </c>
      <c r="N738" s="302">
        <f>TabIPW[[#This Row],[liczba oddziałów w szkołach podstawowych]]/$O$1*$N$2</f>
        <v>3.9281454979129396E-5</v>
      </c>
      <c r="O738" s="27">
        <v>31</v>
      </c>
      <c r="P73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3.9550128934041692E-5</v>
      </c>
      <c r="Q738" s="27">
        <v>201</v>
      </c>
      <c r="R738" s="302">
        <f>TabIPW[[#This Row],[liczba gospodarstw domowych korzystających ze środowiskowej pomocy społecznej ]]/$S$1*$R$2</f>
        <v>2.4607812980621347E-5</v>
      </c>
      <c r="S738" s="27">
        <v>90</v>
      </c>
      <c r="T738" s="302">
        <f>TabIPW[[#This Row],[ilość wody dostarczonej i ścieków bytowych odprowadzonych siecią kanalizacyjną '[dam3']]]/$U$1*$T$2</f>
        <v>1.0320552766077785E-5</v>
      </c>
      <c r="U738" s="27">
        <v>252.9</v>
      </c>
      <c r="V738" s="302">
        <f>TabIPW[[#This Row],[iloczyn liczby mieszkańców i relacji przeciętnego miesięcznego wynagrodzenia brutto 
w danym powiecie do średniej krajowej2]]/$W$1*$V$2</f>
        <v>1.3832017946271614E-5</v>
      </c>
      <c r="W738" s="27">
        <f>TabIPW[[#This Row],[iloczyn liczby mieszkańców i relacji przeciętnego miesięcznego wynagrodzenia brutto 
w danym powiecie do średniej krajowej]]</f>
        <v>4311.3900000000003</v>
      </c>
    </row>
    <row r="739" spans="1:23" x14ac:dyDescent="0.3">
      <c r="A739" s="2" t="s">
        <v>10</v>
      </c>
      <c r="B739" s="2" t="s">
        <v>69</v>
      </c>
      <c r="C739" s="2" t="s">
        <v>120</v>
      </c>
      <c r="D739" s="2" t="s">
        <v>11</v>
      </c>
      <c r="E739" s="2" t="s">
        <v>15</v>
      </c>
      <c r="F739" s="17" t="str">
        <f>+Tabela1[[#This Row],[WK]]&amp;Tabela1[[#This Row],[PK]]&amp;Tabela1[[#This Row],[GK]]</f>
        <v>101702</v>
      </c>
      <c r="G739" s="2" t="s">
        <v>718</v>
      </c>
      <c r="H739" s="302">
        <f>TabIPW[[#This Row],[liczba mieszkańców ]]/$I$1*$H$2</f>
        <v>1.3896164602074884E-5</v>
      </c>
      <c r="I739" s="27">
        <v>4366</v>
      </c>
      <c r="J739" s="302">
        <f>TabIPW[[#This Row],[liczba mieszkańców w wieku 20-64]]/$K$1*$J$2</f>
        <v>1.0582351280962568E-5</v>
      </c>
      <c r="K739" s="27">
        <v>2624</v>
      </c>
      <c r="L739" s="302">
        <f>TabIPW[[#This Row],[iloczyn liczby mieszkańców i relacji przeciętnego miesięcznego wynagrodzenia brutto 
w danym powiecie do średniej krajowej]]/$M$1*$L$2</f>
        <v>3.9476349407112211E-5</v>
      </c>
      <c r="M739" s="27">
        <v>3588.8520000000003</v>
      </c>
      <c r="N739" s="302">
        <f>TabIPW[[#This Row],[liczba oddziałów w szkołach podstawowych]]/$O$1*$N$2</f>
        <v>4.6884317233154453E-5</v>
      </c>
      <c r="O739" s="27">
        <v>37</v>
      </c>
      <c r="P73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3.44341918579965E-5</v>
      </c>
      <c r="Q739" s="27">
        <v>175</v>
      </c>
      <c r="R739" s="302">
        <f>TabIPW[[#This Row],[liczba gospodarstw domowych korzystających ze środowiskowej pomocy społecznej ]]/$S$1*$R$2</f>
        <v>9.569705048019412E-6</v>
      </c>
      <c r="S739" s="27">
        <v>35</v>
      </c>
      <c r="T739" s="302">
        <f>TabIPW[[#This Row],[ilość wody dostarczonej i ścieków bytowych odprowadzonych siecią kanalizacyjną '[dam3']]]/$U$1*$T$2</f>
        <v>1.3389376680704318E-5</v>
      </c>
      <c r="U739" s="27">
        <v>328.1</v>
      </c>
      <c r="V739" s="302">
        <f>TabIPW[[#This Row],[iloczyn liczby mieszkańców i relacji przeciętnego miesięcznego wynagrodzenia brutto 
w danym powiecie do średniej krajowej2]]/$W$1*$V$2</f>
        <v>1.1513935243741062E-5</v>
      </c>
      <c r="W739" s="27">
        <f>TabIPW[[#This Row],[iloczyn liczby mieszkańców i relacji przeciętnego miesięcznego wynagrodzenia brutto 
w danym powiecie do średniej krajowej]]</f>
        <v>3588.8520000000003</v>
      </c>
    </row>
    <row r="740" spans="1:23" x14ac:dyDescent="0.3">
      <c r="A740" s="2" t="s">
        <v>10</v>
      </c>
      <c r="B740" s="2" t="s">
        <v>69</v>
      </c>
      <c r="C740" s="2" t="s">
        <v>120</v>
      </c>
      <c r="D740" s="2" t="s">
        <v>16</v>
      </c>
      <c r="E740" s="2" t="s">
        <v>15</v>
      </c>
      <c r="F740" s="17" t="str">
        <f>+Tabela1[[#This Row],[WK]]&amp;Tabela1[[#This Row],[PK]]&amp;Tabela1[[#This Row],[GK]]</f>
        <v>101703</v>
      </c>
      <c r="G740" s="2" t="s">
        <v>414</v>
      </c>
      <c r="H740" s="302">
        <f>TabIPW[[#This Row],[liczba mieszkańców ]]/$I$1*$H$2</f>
        <v>1.1053911970454897E-5</v>
      </c>
      <c r="I740" s="27">
        <v>3473</v>
      </c>
      <c r="J740" s="302">
        <f>TabIPW[[#This Row],[liczba mieszkańców w wieku 20-64]]/$K$1*$J$2</f>
        <v>8.0053229011854809E-6</v>
      </c>
      <c r="K740" s="27">
        <v>1985</v>
      </c>
      <c r="L740" s="302">
        <f>TabIPW[[#This Row],[iloczyn liczby mieszkańców i relacji przeciętnego miesięcznego wynagrodzenia brutto 
w danym powiecie do średniej krajowej]]/$M$1*$L$2</f>
        <v>3.1402052563193017E-5</v>
      </c>
      <c r="M740" s="27">
        <v>2854.8060000000005</v>
      </c>
      <c r="N740" s="302">
        <f>TabIPW[[#This Row],[liczba oddziałów w szkołach podstawowych]]/$O$1*$N$2</f>
        <v>3.1678592725104354E-5</v>
      </c>
      <c r="O740" s="27">
        <v>25</v>
      </c>
      <c r="P74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2.1054048736032146E-5</v>
      </c>
      <c r="Q740" s="27">
        <v>107</v>
      </c>
      <c r="R740" s="302">
        <f>TabIPW[[#This Row],[liczba gospodarstw domowych korzystających ze środowiskowej pomocy społecznej ]]/$S$1*$R$2</f>
        <v>1.6952048942205814E-5</v>
      </c>
      <c r="S740" s="27">
        <v>62</v>
      </c>
      <c r="T740" s="302">
        <f>TabIPW[[#This Row],[ilość wody dostarczonej i ścieków bytowych odprowadzonych siecią kanalizacyjną '[dam3']]]/$U$1*$T$2</f>
        <v>7.227243554260086E-6</v>
      </c>
      <c r="U740" s="27">
        <v>177.1</v>
      </c>
      <c r="V740" s="302">
        <f>TabIPW[[#This Row],[iloczyn liczby mieszkańców i relacji przeciętnego miesięcznego wynagrodzenia brutto 
w danym powiecie do średniej krajowej2]]/$W$1*$V$2</f>
        <v>9.1589319975979642E-6</v>
      </c>
      <c r="W740" s="27">
        <f>TabIPW[[#This Row],[iloczyn liczby mieszkańców i relacji przeciętnego miesięcznego wynagrodzenia brutto 
w danym powiecie do średniej krajowej]]</f>
        <v>2854.8060000000005</v>
      </c>
    </row>
    <row r="741" spans="1:23" x14ac:dyDescent="0.3">
      <c r="A741" s="2" t="s">
        <v>10</v>
      </c>
      <c r="B741" s="2" t="s">
        <v>69</v>
      </c>
      <c r="C741" s="2" t="s">
        <v>120</v>
      </c>
      <c r="D741" s="2" t="s">
        <v>18</v>
      </c>
      <c r="E741" s="2" t="s">
        <v>15</v>
      </c>
      <c r="F741" s="17" t="str">
        <f>+Tabela1[[#This Row],[WK]]&amp;Tabela1[[#This Row],[PK]]&amp;Tabela1[[#This Row],[GK]]</f>
        <v>101704</v>
      </c>
      <c r="G741" s="2" t="s">
        <v>719</v>
      </c>
      <c r="H741" s="302">
        <f>TabIPW[[#This Row],[liczba mieszkańców ]]/$I$1*$H$2</f>
        <v>1.5894971603930822E-5</v>
      </c>
      <c r="I741" s="27">
        <v>4994</v>
      </c>
      <c r="J741" s="302">
        <f>TabIPW[[#This Row],[liczba mieszkańców w wieku 20-64]]/$K$1*$J$2</f>
        <v>1.1921276824133137E-5</v>
      </c>
      <c r="K741" s="27">
        <v>2956</v>
      </c>
      <c r="L741" s="302">
        <f>TabIPW[[#This Row],[iloczyn liczby mieszkańców i relacji przeciętnego miesięcznego wynagrodzenia brutto 
w danym powiecie do średniej krajowej]]/$M$1*$L$2</f>
        <v>4.5154578318625371E-5</v>
      </c>
      <c r="M741" s="27">
        <v>4105.0680000000002</v>
      </c>
      <c r="N741" s="302">
        <f>TabIPW[[#This Row],[liczba oddziałów w szkołach podstawowych]]/$O$1*$N$2</f>
        <v>4.1815742397137755E-5</v>
      </c>
      <c r="O741" s="27">
        <v>33</v>
      </c>
      <c r="P74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3.5024492289847872E-5</v>
      </c>
      <c r="Q741" s="27">
        <v>178</v>
      </c>
      <c r="R741" s="302">
        <f>TabIPW[[#This Row],[liczba gospodarstw domowych korzystających ze środowiskowej pomocy społecznej ]]/$S$1*$R$2</f>
        <v>1.394442735568543E-5</v>
      </c>
      <c r="S741" s="27">
        <v>51</v>
      </c>
      <c r="T741" s="302">
        <f>TabIPW[[#This Row],[ilość wody dostarczonej i ścieków bytowych odprowadzonych siecią kanalizacyjną '[dam3']]]/$U$1*$T$2</f>
        <v>1.4658531251779917E-5</v>
      </c>
      <c r="U741" s="27">
        <v>359.20000000000005</v>
      </c>
      <c r="V741" s="302">
        <f>TabIPW[[#This Row],[iloczyn liczby mieszkańców i relacji przeciętnego miesięcznego wynagrodzenia brutto 
w danym powiecie do średniej krajowej2]]/$W$1*$V$2</f>
        <v>1.3170085342932402E-5</v>
      </c>
      <c r="W741" s="27">
        <f>TabIPW[[#This Row],[iloczyn liczby mieszkańców i relacji przeciętnego miesięcznego wynagrodzenia brutto 
w danym powiecie do średniej krajowej]]</f>
        <v>4105.0680000000002</v>
      </c>
    </row>
    <row r="742" spans="1:23" x14ac:dyDescent="0.3">
      <c r="A742" s="2" t="s">
        <v>10</v>
      </c>
      <c r="B742" s="2" t="s">
        <v>69</v>
      </c>
      <c r="C742" s="2" t="s">
        <v>120</v>
      </c>
      <c r="D742" s="2" t="s">
        <v>21</v>
      </c>
      <c r="E742" s="2" t="s">
        <v>15</v>
      </c>
      <c r="F742" s="17" t="str">
        <f>+Tabela1[[#This Row],[WK]]&amp;Tabela1[[#This Row],[PK]]&amp;Tabela1[[#This Row],[GK]]</f>
        <v>101705</v>
      </c>
      <c r="G742" s="2" t="s">
        <v>720</v>
      </c>
      <c r="H742" s="302">
        <f>TabIPW[[#This Row],[liczba mieszkańców ]]/$I$1*$H$2</f>
        <v>1.4723696163352821E-5</v>
      </c>
      <c r="I742" s="27">
        <v>4626</v>
      </c>
      <c r="J742" s="302">
        <f>TabIPW[[#This Row],[liczba mieszkańców w wieku 20-64]]/$K$1*$J$2</f>
        <v>1.0759799244515295E-5</v>
      </c>
      <c r="K742" s="27">
        <v>2668</v>
      </c>
      <c r="L742" s="302">
        <f>TabIPW[[#This Row],[iloczyn liczby mieszkańców i relacji przeciętnego miesięcznego wynagrodzenia brutto 
w danym powiecie do średniej krajowej]]/$M$1*$L$2</f>
        <v>4.1827208510604918E-5</v>
      </c>
      <c r="M742" s="27">
        <v>3802.5720000000001</v>
      </c>
      <c r="N742" s="302">
        <f>TabIPW[[#This Row],[liczba oddziałów w szkołach podstawowych]]/$O$1*$N$2</f>
        <v>4.1815742397137755E-5</v>
      </c>
      <c r="O742" s="27">
        <v>33</v>
      </c>
      <c r="P74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3.4630958668613622E-5</v>
      </c>
      <c r="Q742" s="27">
        <v>176</v>
      </c>
      <c r="R742" s="302">
        <f>TabIPW[[#This Row],[liczba gospodarstw domowych korzystających ze środowiskowej pomocy społecznej ]]/$S$1*$R$2</f>
        <v>1.6405208653747562E-5</v>
      </c>
      <c r="S742" s="27">
        <v>60</v>
      </c>
      <c r="T742" s="302">
        <f>TabIPW[[#This Row],[ilość wody dostarczonej i ścieków bytowych odprowadzonych siecią kanalizacyjną '[dam3']]]/$U$1*$T$2</f>
        <v>1.1071435213273639E-5</v>
      </c>
      <c r="U742" s="27">
        <v>271.3</v>
      </c>
      <c r="V742" s="302">
        <f>TabIPW[[#This Row],[iloczyn liczby mieszkańców i relacji przeciętnego miesięcznego wynagrodzenia brutto 
w danym powiecie do średniej krajowej2]]/$W$1*$V$2</f>
        <v>1.219960248225977E-5</v>
      </c>
      <c r="W742" s="27">
        <f>TabIPW[[#This Row],[iloczyn liczby mieszkańców i relacji przeciętnego miesięcznego wynagrodzenia brutto 
w danym powiecie do średniej krajowej]]</f>
        <v>3802.5720000000001</v>
      </c>
    </row>
    <row r="743" spans="1:23" x14ac:dyDescent="0.3">
      <c r="A743" s="2" t="s">
        <v>10</v>
      </c>
      <c r="B743" s="2" t="s">
        <v>69</v>
      </c>
      <c r="C743" s="2" t="s">
        <v>120</v>
      </c>
      <c r="D743" s="2" t="s">
        <v>23</v>
      </c>
      <c r="E743" s="2" t="s">
        <v>15</v>
      </c>
      <c r="F743" s="17" t="str">
        <f>+Tabela1[[#This Row],[WK]]&amp;Tabela1[[#This Row],[PK]]&amp;Tabela1[[#This Row],[GK]]</f>
        <v>101706</v>
      </c>
      <c r="G743" s="2" t="s">
        <v>404</v>
      </c>
      <c r="H743" s="302">
        <f>TabIPW[[#This Row],[liczba mieszkańców ]]/$I$1*$H$2</f>
        <v>1.3635173878902612E-5</v>
      </c>
      <c r="I743" s="27">
        <v>4284</v>
      </c>
      <c r="J743" s="302">
        <f>TabIPW[[#This Row],[liczba mieszkańców w wieku 20-64]]/$K$1*$J$2</f>
        <v>1.0417002042197529E-5</v>
      </c>
      <c r="K743" s="27">
        <v>2583</v>
      </c>
      <c r="L743" s="302">
        <f>TabIPW[[#This Row],[iloczyn liczby mieszkańców i relacji przeciętnego miesięcznego wynagrodzenia brutto 
w danym powiecie do średniej krajowej]]/$M$1*$L$2</f>
        <v>3.8734924612933735E-5</v>
      </c>
      <c r="M743" s="27">
        <v>3521.4479999999999</v>
      </c>
      <c r="N743" s="302">
        <f>TabIPW[[#This Row],[liczba oddziałów w szkołach podstawowych]]/$O$1*$N$2</f>
        <v>4.0548598688133572E-5</v>
      </c>
      <c r="O743" s="27">
        <v>32</v>
      </c>
      <c r="P74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2.4202317705906111E-5</v>
      </c>
      <c r="Q743" s="27">
        <v>123</v>
      </c>
      <c r="R743" s="302">
        <f>TabIPW[[#This Row],[liczba gospodarstw domowych korzystających ze środowiskowej pomocy społecznej ]]/$S$1*$R$2</f>
        <v>2.788885471137086E-5</v>
      </c>
      <c r="S743" s="27">
        <v>102</v>
      </c>
      <c r="T743" s="302">
        <f>TabIPW[[#This Row],[ilość wody dostarczonej i ścieków bytowych odprowadzonych siecią kanalizacyjną '[dam3']]]/$U$1*$T$2</f>
        <v>9.5370232559603733E-6</v>
      </c>
      <c r="U743" s="27">
        <v>233.7</v>
      </c>
      <c r="V743" s="302">
        <f>TabIPW[[#This Row],[iloczyn liczby mieszkańców i relacji przeciętnego miesięcznego wynagrodzenia brutto 
w danym powiecie do średniej krajowej2]]/$W$1*$V$2</f>
        <v>1.1297686345439006E-5</v>
      </c>
      <c r="W743" s="27">
        <f>TabIPW[[#This Row],[iloczyn liczby mieszkańców i relacji przeciętnego miesięcznego wynagrodzenia brutto 
w danym powiecie do średniej krajowej]]</f>
        <v>3521.4479999999999</v>
      </c>
    </row>
    <row r="744" spans="1:23" x14ac:dyDescent="0.3">
      <c r="A744" s="2" t="s">
        <v>10</v>
      </c>
      <c r="B744" s="2" t="s">
        <v>69</v>
      </c>
      <c r="C744" s="2" t="s">
        <v>120</v>
      </c>
      <c r="D744" s="2" t="s">
        <v>30</v>
      </c>
      <c r="E744" s="2" t="s">
        <v>15</v>
      </c>
      <c r="F744" s="17" t="str">
        <f>+Tabela1[[#This Row],[WK]]&amp;Tabela1[[#This Row],[PK]]&amp;Tabela1[[#This Row],[GK]]</f>
        <v>101707</v>
      </c>
      <c r="G744" s="2" t="s">
        <v>721</v>
      </c>
      <c r="H744" s="302">
        <f>TabIPW[[#This Row],[liczba mieszkańców ]]/$I$1*$H$2</f>
        <v>1.9291033818867586E-5</v>
      </c>
      <c r="I744" s="27">
        <v>6061</v>
      </c>
      <c r="J744" s="302">
        <f>TabIPW[[#This Row],[liczba mieszkańców w wieku 20-64]]/$K$1*$J$2</f>
        <v>1.4595095002211715E-5</v>
      </c>
      <c r="K744" s="27">
        <v>3619</v>
      </c>
      <c r="L744" s="302">
        <f>TabIPW[[#This Row],[iloczyn liczby mieszkańców i relacji przeciętnego miesięcznego wynagrodzenia brutto 
w danym powiecie do średniej krajowej]]/$M$1*$L$2</f>
        <v>5.4802142408728142E-5</v>
      </c>
      <c r="M744" s="27">
        <v>4982.1419999999998</v>
      </c>
      <c r="N744" s="302">
        <f>TabIPW[[#This Row],[liczba oddziałów w szkołach podstawowych]]/$O$1*$N$2</f>
        <v>3.4212880143112706E-5</v>
      </c>
      <c r="O744" s="27">
        <v>27</v>
      </c>
      <c r="P74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4.1517797040212919E-5</v>
      </c>
      <c r="Q744" s="27">
        <v>211</v>
      </c>
      <c r="R744" s="302">
        <f>TabIPW[[#This Row],[liczba gospodarstw domowych korzystających ze środowiskowej pomocy społecznej ]]/$S$1*$R$2</f>
        <v>2.9529375576745615E-5</v>
      </c>
      <c r="S744" s="27">
        <v>108</v>
      </c>
      <c r="T744" s="302">
        <f>TabIPW[[#This Row],[ilość wody dostarczonej i ścieków bytowych odprowadzonych siecią kanalizacyjną '[dam3']]]/$U$1*$T$2</f>
        <v>1.033279541467337E-5</v>
      </c>
      <c r="U744" s="27">
        <v>253.2</v>
      </c>
      <c r="V744" s="302">
        <f>TabIPW[[#This Row],[iloczyn liczby mieszkańców i relacji przeciętnego miesięcznego wynagrodzenia brutto 
w danym powiecie do średniej krajowej2]]/$W$1*$V$2</f>
        <v>1.598395820254571E-5</v>
      </c>
      <c r="W744" s="27">
        <f>TabIPW[[#This Row],[iloczyn liczby mieszkańców i relacji przeciętnego miesięcznego wynagrodzenia brutto 
w danym powiecie do średniej krajowej]]</f>
        <v>4982.1419999999998</v>
      </c>
    </row>
    <row r="745" spans="1:23" x14ac:dyDescent="0.3">
      <c r="A745" s="2" t="s">
        <v>10</v>
      </c>
      <c r="B745" s="2" t="s">
        <v>69</v>
      </c>
      <c r="C745" s="2" t="s">
        <v>120</v>
      </c>
      <c r="D745" s="2" t="s">
        <v>54</v>
      </c>
      <c r="E745" s="2" t="s">
        <v>15</v>
      </c>
      <c r="F745" s="17" t="str">
        <f>+Tabela1[[#This Row],[WK]]&amp;Tabela1[[#This Row],[PK]]&amp;Tabela1[[#This Row],[GK]]</f>
        <v>101708</v>
      </c>
      <c r="G745" s="2" t="s">
        <v>722</v>
      </c>
      <c r="H745" s="302">
        <f>TabIPW[[#This Row],[liczba mieszkańców ]]/$I$1*$H$2</f>
        <v>1.0022680332554698E-5</v>
      </c>
      <c r="I745" s="27">
        <v>3149</v>
      </c>
      <c r="J745" s="302">
        <f>TabIPW[[#This Row],[liczba mieszkańców w wieku 20-64]]/$K$1*$J$2</f>
        <v>7.4084524783263111E-6</v>
      </c>
      <c r="K745" s="27">
        <v>1837</v>
      </c>
      <c r="L745" s="302">
        <f>TabIPW[[#This Row],[iloczyn liczby mieszkańców i relacji przeciętnego miesięcznego wynagrodzenia brutto 
w danym powiecie do średniej krajowej]]/$M$1*$L$2</f>
        <v>2.8472520449609788E-5</v>
      </c>
      <c r="M745" s="27">
        <v>2588.4780000000001</v>
      </c>
      <c r="N745" s="302">
        <f>TabIPW[[#This Row],[liczba oddziałów w szkołach podstawowych]]/$O$1*$N$2</f>
        <v>2.0274299344066786E-5</v>
      </c>
      <c r="O745" s="27">
        <v>16</v>
      </c>
      <c r="P74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2.1644349167883512E-5</v>
      </c>
      <c r="Q745" s="27">
        <v>110</v>
      </c>
      <c r="R745" s="302">
        <f>TabIPW[[#This Row],[liczba gospodarstw domowych korzystających ze środowiskowej pomocy społecznej ]]/$S$1*$R$2</f>
        <v>1.6952048942205814E-5</v>
      </c>
      <c r="S745" s="27">
        <v>62</v>
      </c>
      <c r="T745" s="302">
        <f>TabIPW[[#This Row],[ilość wody dostarczonej i ścieków bytowych odprowadzonych siecią kanalizacyjną '[dam3']]]/$U$1*$T$2</f>
        <v>9.6308835618598557E-6</v>
      </c>
      <c r="U745" s="27">
        <v>236</v>
      </c>
      <c r="V745" s="302">
        <f>TabIPW[[#This Row],[iloczyn liczby mieszkańców i relacji przeciętnego miesięcznego wynagrodzenia brutto 
w danym powiecie do średniej krajowej2]]/$W$1*$V$2</f>
        <v>8.3044851311361896E-6</v>
      </c>
      <c r="W745" s="27">
        <f>TabIPW[[#This Row],[iloczyn liczby mieszkańców i relacji przeciętnego miesięcznego wynagrodzenia brutto 
w danym powiecie do średniej krajowej]]</f>
        <v>2588.4780000000001</v>
      </c>
    </row>
    <row r="746" spans="1:23" x14ac:dyDescent="0.3">
      <c r="A746" s="2" t="s">
        <v>10</v>
      </c>
      <c r="B746" s="2" t="s">
        <v>69</v>
      </c>
      <c r="C746" s="2" t="s">
        <v>120</v>
      </c>
      <c r="D746" s="2" t="s">
        <v>56</v>
      </c>
      <c r="E746" s="2" t="s">
        <v>19</v>
      </c>
      <c r="F746" s="17" t="str">
        <f>+Tabela1[[#This Row],[WK]]&amp;Tabela1[[#This Row],[PK]]&amp;Tabela1[[#This Row],[GK]]</f>
        <v>101709</v>
      </c>
      <c r="G746" s="2" t="s">
        <v>723</v>
      </c>
      <c r="H746" s="302">
        <f>TabIPW[[#This Row],[liczba mieszkańców ]]/$I$1*$H$2</f>
        <v>9.1865551742942609E-5</v>
      </c>
      <c r="I746" s="27">
        <v>28863</v>
      </c>
      <c r="J746" s="302">
        <f>TabIPW[[#This Row],[liczba mieszkańców w wieku 20-64]]/$K$1*$J$2</f>
        <v>6.6752697561925473E-5</v>
      </c>
      <c r="K746" s="27">
        <v>16552</v>
      </c>
      <c r="L746" s="302">
        <f>TabIPW[[#This Row],[iloczyn liczby mieszkańców i relacji przeciętnego miesięcznego wynagrodzenia brutto 
w danym powiecie do średniej krajowej]]/$M$1*$L$2</f>
        <v>2.6097248578503887E-4</v>
      </c>
      <c r="M746" s="27">
        <v>23725.386000000002</v>
      </c>
      <c r="N746" s="302">
        <f>TabIPW[[#This Row],[liczba oddziałów w szkołach podstawowych]]/$O$1*$N$2</f>
        <v>2.078115682766846E-4</v>
      </c>
      <c r="O746" s="27">
        <v>164</v>
      </c>
      <c r="P74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2.0640838433736187E-4</v>
      </c>
      <c r="Q746" s="27">
        <v>1049</v>
      </c>
      <c r="R746" s="302">
        <f>TabIPW[[#This Row],[liczba gospodarstw domowych korzystających ze środowiskowej pomocy społecznej ]]/$S$1*$R$2</f>
        <v>1.069072763935883E-4</v>
      </c>
      <c r="S746" s="27">
        <v>391</v>
      </c>
      <c r="T746" s="302">
        <f>TabIPW[[#This Row],[ilość wody dostarczonej i ścieków bytowych odprowadzonych siecią kanalizacyjną '[dam3']]]/$U$1*$T$2</f>
        <v>9.4741776598363721E-5</v>
      </c>
      <c r="U746" s="27">
        <v>2321.6</v>
      </c>
      <c r="V746" s="302">
        <f>TabIPW[[#This Row],[iloczyn liczby mieszkańców i relacji przeciętnego miesięcznego wynagrodzenia brutto 
w danym powiecie do średniej krajowej2]]/$W$1*$V$2</f>
        <v>7.611697502063636E-5</v>
      </c>
      <c r="W746" s="27">
        <f>TabIPW[[#This Row],[iloczyn liczby mieszkańców i relacji przeciętnego miesięcznego wynagrodzenia brutto 
w danym powiecie do średniej krajowej]]</f>
        <v>23725.386000000002</v>
      </c>
    </row>
    <row r="747" spans="1:23" x14ac:dyDescent="0.3">
      <c r="A747" s="2" t="s">
        <v>10</v>
      </c>
      <c r="B747" s="2" t="s">
        <v>69</v>
      </c>
      <c r="C747" s="2" t="s">
        <v>120</v>
      </c>
      <c r="D747" s="2" t="s">
        <v>69</v>
      </c>
      <c r="E747" s="2" t="s">
        <v>15</v>
      </c>
      <c r="F747" s="17" t="str">
        <f>+Tabela1[[#This Row],[WK]]&amp;Tabela1[[#This Row],[PK]]&amp;Tabela1[[#This Row],[GK]]</f>
        <v>101710</v>
      </c>
      <c r="G747" s="2" t="s">
        <v>724</v>
      </c>
      <c r="H747" s="302">
        <f>TabIPW[[#This Row],[liczba mieszkańców ]]/$I$1*$H$2</f>
        <v>2.0179038840392756E-5</v>
      </c>
      <c r="I747" s="27">
        <v>6340</v>
      </c>
      <c r="J747" s="302">
        <f>TabIPW[[#This Row],[liczba mieszkańców w wieku 20-64]]/$K$1*$J$2</f>
        <v>1.510324144329452E-5</v>
      </c>
      <c r="K747" s="27">
        <v>3745</v>
      </c>
      <c r="L747" s="302">
        <f>TabIPW[[#This Row],[iloczyn liczby mieszkańców i relacji przeciętnego miesięcznego wynagrodzenia brutto 
w danym powiecie do średniej krajowej]]/$M$1*$L$2</f>
        <v>5.7324795062091476E-5</v>
      </c>
      <c r="M747" s="27">
        <v>5211.4799999999996</v>
      </c>
      <c r="N747" s="302">
        <f>TabIPW[[#This Row],[liczba oddziałów w szkołach podstawowych]]/$O$1*$N$2</f>
        <v>5.5754323196183665E-5</v>
      </c>
      <c r="O747" s="27">
        <v>44</v>
      </c>
      <c r="P74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4.9191702654280718E-5</v>
      </c>
      <c r="Q747" s="27">
        <v>250</v>
      </c>
      <c r="R747" s="302">
        <f>TabIPW[[#This Row],[liczba gospodarstw domowych korzystających ze środowiskowej pomocy społecznej ]]/$S$1*$R$2</f>
        <v>2.2693871971017463E-5</v>
      </c>
      <c r="S747" s="27">
        <v>83</v>
      </c>
      <c r="T747" s="302">
        <f>TabIPW[[#This Row],[ilość wody dostarczonej i ścieków bytowych odprowadzonych siecią kanalizacyjną '[dam3']]]/$U$1*$T$2</f>
        <v>1.2818053079577036E-5</v>
      </c>
      <c r="U747" s="27">
        <v>314.10000000000002</v>
      </c>
      <c r="V747" s="302">
        <f>TabIPW[[#This Row],[iloczyn liczby mieszkańców i relacji przeciętnego miesięcznego wynagrodzenia brutto 
w danym powiecie do średniej krajowej2]]/$W$1*$V$2</f>
        <v>1.6719731893110015E-5</v>
      </c>
      <c r="W747" s="27">
        <f>TabIPW[[#This Row],[iloczyn liczby mieszkańców i relacji przeciętnego miesięcznego wynagrodzenia brutto 
w danym powiecie do średniej krajowej]]</f>
        <v>5211.4799999999996</v>
      </c>
    </row>
    <row r="748" spans="1:23" x14ac:dyDescent="0.3">
      <c r="A748" s="2" t="s">
        <v>10</v>
      </c>
      <c r="B748" s="2" t="s">
        <v>69</v>
      </c>
      <c r="C748" s="2" t="s">
        <v>126</v>
      </c>
      <c r="D748" s="2" t="s">
        <v>12</v>
      </c>
      <c r="E748" s="2" t="s">
        <v>15</v>
      </c>
      <c r="F748" s="17" t="str">
        <f>+Tabela1[[#This Row],[WK]]&amp;Tabela1[[#This Row],[PK]]&amp;Tabela1[[#This Row],[GK]]</f>
        <v>101801</v>
      </c>
      <c r="G748" s="2" t="s">
        <v>14</v>
      </c>
      <c r="H748" s="302">
        <f>TabIPW[[#This Row],[liczba mieszkańców ]]/$I$1*$H$2</f>
        <v>1.2046949843988418E-5</v>
      </c>
      <c r="I748" s="27">
        <v>3785</v>
      </c>
      <c r="J748" s="302">
        <f>TabIPW[[#This Row],[liczba mieszkańców w wieku 20-64]]/$K$1*$J$2</f>
        <v>9.2192282882166294E-6</v>
      </c>
      <c r="K748" s="27">
        <v>2286</v>
      </c>
      <c r="L748" s="302">
        <f>TabIPW[[#This Row],[iloczyn liczby mieszkańców i relacji przeciętnego miesięcznego wynagrodzenia brutto 
w danym powiecie do średniej krajowej]]/$M$1*$L$2</f>
        <v>3.193321780392181E-5</v>
      </c>
      <c r="M748" s="27">
        <v>2903.0949999999998</v>
      </c>
      <c r="N748" s="302">
        <f>TabIPW[[#This Row],[liczba oddziałów w szkołach podstawowych]]/$O$1*$N$2</f>
        <v>3.8014311270125227E-5</v>
      </c>
      <c r="O748" s="27">
        <v>30</v>
      </c>
      <c r="P74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2.6563519433311586E-5</v>
      </c>
      <c r="Q748" s="27">
        <v>135</v>
      </c>
      <c r="R748" s="302">
        <f>TabIPW[[#This Row],[liczba gospodarstw domowych korzystających ze środowiskowej pomocy społecznej ]]/$S$1*$R$2</f>
        <v>1.7225469086434943E-5</v>
      </c>
      <c r="S748" s="27">
        <v>63</v>
      </c>
      <c r="T748" s="302">
        <f>TabIPW[[#This Row],[ilość wody dostarczonej i ścieków bytowych odprowadzonych siecią kanalizacyjną '[dam3']]]/$U$1*$T$2</f>
        <v>1.11816190506339E-5</v>
      </c>
      <c r="U748" s="27">
        <v>274</v>
      </c>
      <c r="V748" s="302">
        <f>TabIPW[[#This Row],[iloczyn liczby mieszkańców i relacji przeciętnego miesięcznego wynagrodzenia brutto 
w danym powiecie do średniej krajowej2]]/$W$1*$V$2</f>
        <v>9.3138551928105309E-6</v>
      </c>
      <c r="W748" s="27">
        <f>TabIPW[[#This Row],[iloczyn liczby mieszkańców i relacji przeciętnego miesięcznego wynagrodzenia brutto 
w danym powiecie do średniej krajowej]]</f>
        <v>2903.0949999999998</v>
      </c>
    </row>
    <row r="749" spans="1:23" x14ac:dyDescent="0.3">
      <c r="A749" s="2" t="s">
        <v>10</v>
      </c>
      <c r="B749" s="2" t="s">
        <v>69</v>
      </c>
      <c r="C749" s="2" t="s">
        <v>126</v>
      </c>
      <c r="D749" s="2" t="s">
        <v>11</v>
      </c>
      <c r="E749" s="2" t="s">
        <v>15</v>
      </c>
      <c r="F749" s="17" t="str">
        <f>+Tabela1[[#This Row],[WK]]&amp;Tabela1[[#This Row],[PK]]&amp;Tabela1[[#This Row],[GK]]</f>
        <v>101802</v>
      </c>
      <c r="G749" s="2" t="s">
        <v>725</v>
      </c>
      <c r="H749" s="302">
        <f>TabIPW[[#This Row],[liczba mieszkańców ]]/$I$1*$H$2</f>
        <v>1.2412973419169044E-5</v>
      </c>
      <c r="I749" s="27">
        <v>3900</v>
      </c>
      <c r="J749" s="302">
        <f>TabIPW[[#This Row],[liczba mieszkańców w wieku 20-64]]/$K$1*$J$2</f>
        <v>9.4370053343949737E-6</v>
      </c>
      <c r="K749" s="27">
        <v>2340</v>
      </c>
      <c r="L749" s="302">
        <f>TabIPW[[#This Row],[iloczyn liczby mieszkańców i relacji przeciętnego miesięcznego wynagrodzenia brutto 
w danym powiecie do średniej krajowej]]/$M$1*$L$2</f>
        <v>3.2903447671147975E-5</v>
      </c>
      <c r="M749" s="27">
        <v>2991.3</v>
      </c>
      <c r="N749" s="302">
        <f>TabIPW[[#This Row],[liczba oddziałów w szkołach podstawowych]]/$O$1*$N$2</f>
        <v>3.9281454979129396E-5</v>
      </c>
      <c r="O749" s="27">
        <v>31</v>
      </c>
      <c r="P74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3.1482689698739656E-5</v>
      </c>
      <c r="Q749" s="27">
        <v>160</v>
      </c>
      <c r="R749" s="302">
        <f>TabIPW[[#This Row],[liczba gospodarstw domowych korzystających ze środowiskowej pomocy społecznej ]]/$S$1*$R$2</f>
        <v>2.4060972692163095E-5</v>
      </c>
      <c r="S749" s="27">
        <v>88</v>
      </c>
      <c r="T749" s="302">
        <f>TabIPW[[#This Row],[ilość wody dostarczonej i ścieków bytowych odprowadzonych siecią kanalizacyjną '[dam3']]]/$U$1*$T$2</f>
        <v>7.5781994806668431E-6</v>
      </c>
      <c r="U749" s="27">
        <v>185.7</v>
      </c>
      <c r="V749" s="302">
        <f>TabIPW[[#This Row],[iloczyn liczby mieszkańców i relacji przeciętnego miesięcznego wynagrodzenia brutto 
w danym powiecie do średniej krajowej2]]/$W$1*$V$2</f>
        <v>9.5968389040848277E-6</v>
      </c>
      <c r="W749" s="27">
        <f>TabIPW[[#This Row],[iloczyn liczby mieszkańców i relacji przeciętnego miesięcznego wynagrodzenia brutto 
w danym powiecie do średniej krajowej]]</f>
        <v>2991.3</v>
      </c>
    </row>
    <row r="750" spans="1:23" x14ac:dyDescent="0.3">
      <c r="A750" s="2" t="s">
        <v>10</v>
      </c>
      <c r="B750" s="2" t="s">
        <v>69</v>
      </c>
      <c r="C750" s="2" t="s">
        <v>126</v>
      </c>
      <c r="D750" s="2" t="s">
        <v>16</v>
      </c>
      <c r="E750" s="2" t="s">
        <v>15</v>
      </c>
      <c r="F750" s="17" t="str">
        <f>+Tabela1[[#This Row],[WK]]&amp;Tabela1[[#This Row],[PK]]&amp;Tabela1[[#This Row],[GK]]</f>
        <v>101803</v>
      </c>
      <c r="G750" s="2" t="s">
        <v>726</v>
      </c>
      <c r="H750" s="302">
        <f>TabIPW[[#This Row],[liczba mieszkańców ]]/$I$1*$H$2</f>
        <v>1.9507465150278736E-5</v>
      </c>
      <c r="I750" s="27">
        <v>6129</v>
      </c>
      <c r="J750" s="302">
        <f>TabIPW[[#This Row],[liczba mieszkańców w wieku 20-64]]/$K$1*$J$2</f>
        <v>1.4913694754954106E-5</v>
      </c>
      <c r="K750" s="27">
        <v>3698</v>
      </c>
      <c r="L750" s="302">
        <f>TabIPW[[#This Row],[iloczyn liczby mieszkańców i relacji przeciętnego miesięcznego wynagrodzenia brutto 
w danym powiecie do średniej krajowej]]/$M$1*$L$2</f>
        <v>5.1709033532427163E-5</v>
      </c>
      <c r="M750" s="27">
        <v>4700.9430000000002</v>
      </c>
      <c r="N750" s="302">
        <f>TabIPW[[#This Row],[liczba oddziałów w szkołach podstawowych]]/$O$1*$N$2</f>
        <v>4.561717352415027E-5</v>
      </c>
      <c r="O750" s="27">
        <v>36</v>
      </c>
      <c r="P75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4.0927496608361553E-5</v>
      </c>
      <c r="Q750" s="27">
        <v>208</v>
      </c>
      <c r="R750" s="302">
        <f>TabIPW[[#This Row],[liczba gospodarstw domowych korzystających ze środowiskowej pomocy społecznej ]]/$S$1*$R$2</f>
        <v>2.7068594278683483E-5</v>
      </c>
      <c r="S750" s="27">
        <v>99</v>
      </c>
      <c r="T750" s="302">
        <f>TabIPW[[#This Row],[ilość wody dostarczonej i ścieków bytowych odprowadzonych siecią kanalizacyjną '[dam3']]]/$U$1*$T$2</f>
        <v>1.4976840115265116E-5</v>
      </c>
      <c r="U750" s="27">
        <v>367</v>
      </c>
      <c r="V750" s="302">
        <f>TabIPW[[#This Row],[iloczyn liczby mieszkańców i relacji przeciętnego miesięcznego wynagrodzenia brutto 
w danym powiecie do średniej krajowej2]]/$W$1*$V$2</f>
        <v>1.5081801446957924E-5</v>
      </c>
      <c r="W750" s="27">
        <f>TabIPW[[#This Row],[iloczyn liczby mieszkańców i relacji przeciętnego miesięcznego wynagrodzenia brutto 
w danym powiecie do średniej krajowej]]</f>
        <v>4700.9430000000002</v>
      </c>
    </row>
    <row r="751" spans="1:23" x14ac:dyDescent="0.3">
      <c r="A751" s="2" t="s">
        <v>10</v>
      </c>
      <c r="B751" s="2" t="s">
        <v>69</v>
      </c>
      <c r="C751" s="2" t="s">
        <v>126</v>
      </c>
      <c r="D751" s="2" t="s">
        <v>18</v>
      </c>
      <c r="E751" s="2" t="s">
        <v>19</v>
      </c>
      <c r="F751" s="17" t="str">
        <f>+Tabela1[[#This Row],[WK]]&amp;Tabela1[[#This Row],[PK]]&amp;Tabela1[[#This Row],[GK]]</f>
        <v>101804</v>
      </c>
      <c r="G751" s="2" t="s">
        <v>727</v>
      </c>
      <c r="H751" s="302">
        <f>TabIPW[[#This Row],[liczba mieszkańców ]]/$I$1*$H$2</f>
        <v>1.4278102245741626E-5</v>
      </c>
      <c r="I751" s="27">
        <v>4486</v>
      </c>
      <c r="J751" s="302">
        <f>TabIPW[[#This Row],[liczba mieszkańców w wieku 20-64]]/$K$1*$J$2</f>
        <v>1.0368607143046785E-5</v>
      </c>
      <c r="K751" s="27">
        <v>2571</v>
      </c>
      <c r="L751" s="302">
        <f>TabIPW[[#This Row],[iloczyn liczby mieszkańców i relacji przeciętnego miesięcznego wynagrodzenia brutto 
w danym powiecie do średniej krajowej]]/$M$1*$L$2</f>
        <v>3.7847401603274309E-5</v>
      </c>
      <c r="M751" s="27">
        <v>3440.7620000000002</v>
      </c>
      <c r="N751" s="302">
        <f>TabIPW[[#This Row],[liczba oddziałów w szkołach podstawowych]]/$O$1*$N$2</f>
        <v>3.5480023852116875E-5</v>
      </c>
      <c r="O751" s="27">
        <v>28</v>
      </c>
      <c r="P75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3.3450357804910883E-5</v>
      </c>
      <c r="Q751" s="27">
        <v>170</v>
      </c>
      <c r="R751" s="302">
        <f>TabIPW[[#This Row],[liczba gospodarstw domowych korzystających ze środowiskowej pomocy społecznej ]]/$S$1*$R$2</f>
        <v>1.8865989951809698E-5</v>
      </c>
      <c r="S751" s="27">
        <v>69</v>
      </c>
      <c r="T751" s="302">
        <f>TabIPW[[#This Row],[ilość wody dostarczonej i ścieków bytowych odprowadzonych siecią kanalizacyjną '[dam3']]]/$U$1*$T$2</f>
        <v>1.3058825168623534E-5</v>
      </c>
      <c r="U751" s="27">
        <v>320</v>
      </c>
      <c r="V751" s="302">
        <f>TabIPW[[#This Row],[iloczyn liczby mieszkańców i relacji przeciętnego miesięcznego wynagrodzenia brutto 
w danym powiecie do średniej krajowej2]]/$W$1*$V$2</f>
        <v>1.1038825467621674E-5</v>
      </c>
      <c r="W751" s="27">
        <f>TabIPW[[#This Row],[iloczyn liczby mieszkańców i relacji przeciętnego miesięcznego wynagrodzenia brutto 
w danym powiecie do średniej krajowej]]</f>
        <v>3440.7620000000002</v>
      </c>
    </row>
    <row r="752" spans="1:23" x14ac:dyDescent="0.3">
      <c r="A752" s="2" t="s">
        <v>10</v>
      </c>
      <c r="B752" s="2" t="s">
        <v>69</v>
      </c>
      <c r="C752" s="2" t="s">
        <v>126</v>
      </c>
      <c r="D752" s="2" t="s">
        <v>21</v>
      </c>
      <c r="E752" s="2" t="s">
        <v>15</v>
      </c>
      <c r="F752" s="17" t="str">
        <f>+Tabela1[[#This Row],[WK]]&amp;Tabela1[[#This Row],[PK]]&amp;Tabela1[[#This Row],[GK]]</f>
        <v>101805</v>
      </c>
      <c r="G752" s="2" t="s">
        <v>728</v>
      </c>
      <c r="H752" s="302">
        <f>TabIPW[[#This Row],[liczba mieszkańców ]]/$I$1*$H$2</f>
        <v>1.2110606117932877E-5</v>
      </c>
      <c r="I752" s="27">
        <v>3805</v>
      </c>
      <c r="J752" s="302">
        <f>TabIPW[[#This Row],[liczba mieszkańców w wieku 20-64]]/$K$1*$J$2</f>
        <v>9.4370053343949737E-6</v>
      </c>
      <c r="K752" s="27">
        <v>2340</v>
      </c>
      <c r="L752" s="302">
        <f>TabIPW[[#This Row],[iloczyn liczby mieszkańców i relacji przeciętnego miesięcznego wynagrodzenia brutto 
w danym powiecie do średniej krajowej]]/$M$1*$L$2</f>
        <v>3.2101953433004622E-5</v>
      </c>
      <c r="M752" s="27">
        <v>2918.4349999999999</v>
      </c>
      <c r="N752" s="302">
        <f>TabIPW[[#This Row],[liczba oddziałów w szkołach podstawowych]]/$O$1*$N$2</f>
        <v>3.0411449016100181E-5</v>
      </c>
      <c r="O752" s="27">
        <v>24</v>
      </c>
      <c r="P75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2.3808784084671864E-5</v>
      </c>
      <c r="Q752" s="27">
        <v>121</v>
      </c>
      <c r="R752" s="302">
        <f>TabIPW[[#This Row],[liczba gospodarstw domowych korzystających ze środowiskowej pomocy społecznej ]]/$S$1*$R$2</f>
        <v>1.394442735568543E-5</v>
      </c>
      <c r="S752" s="27">
        <v>51</v>
      </c>
      <c r="T752" s="302">
        <f>TabIPW[[#This Row],[ilość wody dostarczonej i ścieków bytowych odprowadzonych siecią kanalizacyjną '[dam3']]]/$U$1*$T$2</f>
        <v>1.1528494094175461E-5</v>
      </c>
      <c r="U752" s="27">
        <v>282.5</v>
      </c>
      <c r="V752" s="302">
        <f>TabIPW[[#This Row],[iloczyn liczby mieszkańców i relacji przeciętnego miesięcznego wynagrodzenia brutto 
w danym powiecie do średniej krajowej2]]/$W$1*$V$2</f>
        <v>9.3630697512930169E-6</v>
      </c>
      <c r="W752" s="27">
        <f>TabIPW[[#This Row],[iloczyn liczby mieszkańców i relacji przeciętnego miesięcznego wynagrodzenia brutto 
w danym powiecie do średniej krajowej]]</f>
        <v>2918.4349999999999</v>
      </c>
    </row>
    <row r="753" spans="1:23" x14ac:dyDescent="0.3">
      <c r="A753" s="2" t="s">
        <v>10</v>
      </c>
      <c r="B753" s="2" t="s">
        <v>69</v>
      </c>
      <c r="C753" s="2" t="s">
        <v>126</v>
      </c>
      <c r="D753" s="2" t="s">
        <v>23</v>
      </c>
      <c r="E753" s="2" t="s">
        <v>15</v>
      </c>
      <c r="F753" s="17" t="str">
        <f>+Tabela1[[#This Row],[WK]]&amp;Tabela1[[#This Row],[PK]]&amp;Tabela1[[#This Row],[GK]]</f>
        <v>101806</v>
      </c>
      <c r="G753" s="2" t="s">
        <v>729</v>
      </c>
      <c r="H753" s="302">
        <f>TabIPW[[#This Row],[liczba mieszkańców ]]/$I$1*$H$2</f>
        <v>1.6706589096722645E-5</v>
      </c>
      <c r="I753" s="27">
        <v>5249</v>
      </c>
      <c r="J753" s="302">
        <f>TabIPW[[#This Row],[liczba mieszkańców w wieku 20-64]]/$K$1*$J$2</f>
        <v>1.2667364852707101E-5</v>
      </c>
      <c r="K753" s="27">
        <v>3141</v>
      </c>
      <c r="L753" s="302">
        <f>TabIPW[[#This Row],[iloczyn liczby mieszkańców i relacji przeciętnego miesięcznego wynagrodzenia brutto 
w danym powiecie do średniej krajowej]]/$M$1*$L$2</f>
        <v>4.4284665852783512E-5</v>
      </c>
      <c r="M753" s="27">
        <v>4025.9829999999997</v>
      </c>
      <c r="N753" s="302">
        <f>TabIPW[[#This Row],[liczba oddziałów w szkołach podstawowych]]/$O$1*$N$2</f>
        <v>5.0685748360166967E-5</v>
      </c>
      <c r="O753" s="27">
        <v>40</v>
      </c>
      <c r="P75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3.7582460827870465E-5</v>
      </c>
      <c r="Q753" s="27">
        <v>191</v>
      </c>
      <c r="R753" s="302">
        <f>TabIPW[[#This Row],[liczba gospodarstw domowych korzystających ze środowiskowej pomocy społecznej ]]/$S$1*$R$2</f>
        <v>2.1873611538330086E-5</v>
      </c>
      <c r="S753" s="27">
        <v>80</v>
      </c>
      <c r="T753" s="302">
        <f>TabIPW[[#This Row],[ilość wody dostarczonej i ścieków bytowych odprowadzonych siecią kanalizacyjną '[dam3']]]/$U$1*$T$2</f>
        <v>1.5519597536336032E-5</v>
      </c>
      <c r="U753" s="27">
        <v>380.3</v>
      </c>
      <c r="V753" s="302">
        <f>TabIPW[[#This Row],[iloczyn liczby mieszkańców i relacji przeciętnego miesięcznego wynagrodzenia brutto 
w danym powiecie do średniej krajowej2]]/$W$1*$V$2</f>
        <v>1.2916360873728527E-5</v>
      </c>
      <c r="W753" s="27">
        <f>TabIPW[[#This Row],[iloczyn liczby mieszkańców i relacji przeciętnego miesięcznego wynagrodzenia brutto 
w danym powiecie do średniej krajowej]]</f>
        <v>4025.9829999999997</v>
      </c>
    </row>
    <row r="754" spans="1:23" x14ac:dyDescent="0.3">
      <c r="A754" s="2" t="s">
        <v>10</v>
      </c>
      <c r="B754" s="2" t="s">
        <v>69</v>
      </c>
      <c r="C754" s="2" t="s">
        <v>126</v>
      </c>
      <c r="D754" s="2" t="s">
        <v>30</v>
      </c>
      <c r="E754" s="2" t="s">
        <v>19</v>
      </c>
      <c r="F754" s="17" t="str">
        <f>+Tabela1[[#This Row],[WK]]&amp;Tabela1[[#This Row],[PK]]&amp;Tabela1[[#This Row],[GK]]</f>
        <v>101807</v>
      </c>
      <c r="G754" s="2" t="s">
        <v>730</v>
      </c>
      <c r="H754" s="302">
        <f>TabIPW[[#This Row],[liczba mieszkańców ]]/$I$1*$H$2</f>
        <v>4.4295218224250148E-5</v>
      </c>
      <c r="I754" s="27">
        <v>13917</v>
      </c>
      <c r="J754" s="302">
        <f>TabIPW[[#This Row],[liczba mieszkańców w wieku 20-64]]/$K$1*$J$2</f>
        <v>3.311420974389621E-5</v>
      </c>
      <c r="K754" s="27">
        <v>8211</v>
      </c>
      <c r="L754" s="302">
        <f>TabIPW[[#This Row],[iloczyn liczby mieszkańców i relacji przeciętnego miesięcznego wynagrodzenia brutto 
w danym powiecie do średniej krajowej]]/$M$1*$L$2</f>
        <v>1.1741468749727344E-4</v>
      </c>
      <c r="M754" s="27">
        <v>10674.339000000002</v>
      </c>
      <c r="N754" s="302">
        <f>TabIPW[[#This Row],[liczba oddziałów w szkołach podstawowych]]/$O$1*$N$2</f>
        <v>9.7570065593321399E-5</v>
      </c>
      <c r="O754" s="27">
        <v>77</v>
      </c>
      <c r="P75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1.275048932798956E-4</v>
      </c>
      <c r="Q754" s="27">
        <v>648</v>
      </c>
      <c r="R754" s="302">
        <f>TabIPW[[#This Row],[liczba gospodarstw domowych korzystających ze środowiskowej pomocy społecznej ]]/$S$1*$R$2</f>
        <v>6.0972692163095108E-5</v>
      </c>
      <c r="S754" s="27">
        <v>223</v>
      </c>
      <c r="T754" s="302">
        <f>TabIPW[[#This Row],[ilość wody dostarczonej i ścieków bytowych odprowadzonych siecią kanalizacyjną '[dam3']]]/$U$1*$T$2</f>
        <v>4.5175373317707036E-5</v>
      </c>
      <c r="U754" s="27">
        <v>1107</v>
      </c>
      <c r="V754" s="302">
        <f>TabIPW[[#This Row],[iloczyn liczby mieszkańców i relacji przeciętnego miesięcznego wynagrodzenia brutto 
w danym powiecie do średniej krajowej2]]/$W$1*$V$2</f>
        <v>3.4245950520038087E-5</v>
      </c>
      <c r="W754" s="27">
        <f>TabIPW[[#This Row],[iloczyn liczby mieszkańców i relacji przeciętnego miesięcznego wynagrodzenia brutto 
w danym powiecie do średniej krajowej]]</f>
        <v>10674.339000000002</v>
      </c>
    </row>
    <row r="755" spans="1:23" x14ac:dyDescent="0.3">
      <c r="A755" s="2" t="s">
        <v>10</v>
      </c>
      <c r="B755" s="2" t="s">
        <v>69</v>
      </c>
      <c r="C755" s="2" t="s">
        <v>132</v>
      </c>
      <c r="D755" s="2" t="s">
        <v>12</v>
      </c>
      <c r="E755" s="2" t="s">
        <v>13</v>
      </c>
      <c r="F755" s="17" t="str">
        <f>+Tabela1[[#This Row],[WK]]&amp;Tabela1[[#This Row],[PK]]&amp;Tabela1[[#This Row],[GK]]</f>
        <v>101901</v>
      </c>
      <c r="G755" s="2" t="s">
        <v>731</v>
      </c>
      <c r="H755" s="302">
        <f>TabIPW[[#This Row],[liczba mieszkańców ]]/$I$1*$H$2</f>
        <v>1.1945736368416733E-4</v>
      </c>
      <c r="I755" s="27">
        <v>37532</v>
      </c>
      <c r="J755" s="302">
        <f>TabIPW[[#This Row],[liczba mieszkańców w wieku 20-64]]/$K$1*$J$2</f>
        <v>8.6469586057590859E-5</v>
      </c>
      <c r="K755" s="27">
        <v>21441</v>
      </c>
      <c r="L755" s="302">
        <f>TabIPW[[#This Row],[iloczyn liczby mieszkańców i relacji przeciętnego miesięcznego wynagrodzenia brutto 
w danym powiecie do średniej krajowej]]/$M$1*$L$2</f>
        <v>3.4059407727230932E-4</v>
      </c>
      <c r="M755" s="27">
        <v>30963.9</v>
      </c>
      <c r="N755" s="302">
        <f>TabIPW[[#This Row],[liczba oddziałów w szkołach podstawowych]]/$O$1*$N$2</f>
        <v>2.4709302325581398E-4</v>
      </c>
      <c r="O755" s="27">
        <v>195</v>
      </c>
      <c r="P75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2.8295067366742265E-4</v>
      </c>
      <c r="Q755" s="27">
        <v>1438</v>
      </c>
      <c r="R755" s="302">
        <f>TabIPW[[#This Row],[liczba gospodarstw domowych korzystających ze środowiskowej pomocy społecznej ]]/$S$1*$R$2</f>
        <v>1.8701937865272223E-4</v>
      </c>
      <c r="S755" s="27">
        <v>684</v>
      </c>
      <c r="T755" s="302">
        <f>TabIPW[[#This Row],[ilość wody dostarczonej i ścieków bytowych odprowadzonych siecią kanalizacyjną '[dam3']]]/$U$1*$T$2</f>
        <v>1.0682935164507091E-4</v>
      </c>
      <c r="U755" s="27">
        <v>2617.8000000000002</v>
      </c>
      <c r="V755" s="302">
        <f>TabIPW[[#This Row],[iloczyn liczby mieszkańców i relacji przeciętnego miesięcznego wynagrodzenia brutto 
w danym powiecie do średniej krajowej2]]/$W$1*$V$2</f>
        <v>9.9339939204423562E-5</v>
      </c>
      <c r="W755" s="27">
        <f>TabIPW[[#This Row],[iloczyn liczby mieszkańców i relacji przeciętnego miesięcznego wynagrodzenia brutto 
w danym powiecie do średniej krajowej]]</f>
        <v>30963.9</v>
      </c>
    </row>
    <row r="756" spans="1:23" x14ac:dyDescent="0.3">
      <c r="A756" s="2" t="s">
        <v>10</v>
      </c>
      <c r="B756" s="2" t="s">
        <v>69</v>
      </c>
      <c r="C756" s="2" t="s">
        <v>132</v>
      </c>
      <c r="D756" s="2" t="s">
        <v>11</v>
      </c>
      <c r="E756" s="2" t="s">
        <v>19</v>
      </c>
      <c r="F756" s="17" t="str">
        <f>+Tabela1[[#This Row],[WK]]&amp;Tabela1[[#This Row],[PK]]&amp;Tabela1[[#This Row],[GK]]</f>
        <v>101902</v>
      </c>
      <c r="G756" s="2" t="s">
        <v>732</v>
      </c>
      <c r="H756" s="302">
        <f>TabIPW[[#This Row],[liczba mieszkańców ]]/$I$1*$H$2</f>
        <v>2.2225588047707037E-5</v>
      </c>
      <c r="I756" s="27">
        <v>6983</v>
      </c>
      <c r="J756" s="302">
        <f>TabIPW[[#This Row],[liczba mieszkańców w wieku 20-64]]/$K$1*$J$2</f>
        <v>1.6397804995576907E-5</v>
      </c>
      <c r="K756" s="27">
        <v>4066</v>
      </c>
      <c r="L756" s="302">
        <f>TabIPW[[#This Row],[iloczyn liczby mieszkańców i relacji przeciętnego miesięcznego wynagrodzenia brutto 
w danym powiecie do średniej krajowej]]/$M$1*$L$2</f>
        <v>6.3369083491221772E-5</v>
      </c>
      <c r="M756" s="27">
        <v>5760.9750000000004</v>
      </c>
      <c r="N756" s="302">
        <f>TabIPW[[#This Row],[liczba oddziałów w szkołach podstawowych]]/$O$1*$N$2</f>
        <v>4.3082886106141924E-5</v>
      </c>
      <c r="O756" s="27">
        <v>34</v>
      </c>
      <c r="P75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5.5881774215262893E-5</v>
      </c>
      <c r="Q756" s="27">
        <v>284</v>
      </c>
      <c r="R756" s="302">
        <f>TabIPW[[#This Row],[liczba gospodarstw domowych korzystających ze środowiskowej pomocy społecznej ]]/$S$1*$R$2</f>
        <v>3.554461874978639E-5</v>
      </c>
      <c r="S756" s="27">
        <v>130</v>
      </c>
      <c r="T756" s="302">
        <f>TabIPW[[#This Row],[ilość wody dostarczonej i ścieków bytowych odprowadzonych siecią kanalizacyjną '[dam3']]]/$U$1*$T$2</f>
        <v>1.4687097431836279E-5</v>
      </c>
      <c r="U756" s="27">
        <v>359.9</v>
      </c>
      <c r="V756" s="302">
        <f>TabIPW[[#This Row],[iloczyn liczby mieszkańców i relacji przeciętnego miesięcznego wynagrodzenia brutto 
w danym powiecie do średniej krajowej2]]/$W$1*$V$2</f>
        <v>1.8482649351606353E-5</v>
      </c>
      <c r="W756" s="27">
        <f>TabIPW[[#This Row],[iloczyn liczby mieszkańców i relacji przeciętnego miesięcznego wynagrodzenia brutto 
w danym powiecie do średniej krajowej]]</f>
        <v>5760.9750000000004</v>
      </c>
    </row>
    <row r="757" spans="1:23" x14ac:dyDescent="0.3">
      <c r="A757" s="2" t="s">
        <v>10</v>
      </c>
      <c r="B757" s="2" t="s">
        <v>69</v>
      </c>
      <c r="C757" s="2" t="s">
        <v>132</v>
      </c>
      <c r="D757" s="2" t="s">
        <v>16</v>
      </c>
      <c r="E757" s="2" t="s">
        <v>15</v>
      </c>
      <c r="F757" s="17" t="str">
        <f>+Tabela1[[#This Row],[WK]]&amp;Tabela1[[#This Row],[PK]]&amp;Tabela1[[#This Row],[GK]]</f>
        <v>101903</v>
      </c>
      <c r="G757" s="2" t="s">
        <v>733</v>
      </c>
      <c r="H757" s="302">
        <f>TabIPW[[#This Row],[liczba mieszkańców ]]/$I$1*$H$2</f>
        <v>1.7686895715467278E-5</v>
      </c>
      <c r="I757" s="27">
        <v>5557</v>
      </c>
      <c r="J757" s="302">
        <f>TabIPW[[#This Row],[liczba mieszkańców w wieku 20-64]]/$K$1*$J$2</f>
        <v>1.3477979413482052E-5</v>
      </c>
      <c r="K757" s="27">
        <v>3342</v>
      </c>
      <c r="L757" s="302">
        <f>TabIPW[[#This Row],[iloczyn liczby mieszkańców i relacji przeciętnego miesięcznego wynagrodzenia brutto 
w danym powiecie do średniej krajowej]]/$M$1*$L$2</f>
        <v>5.0428468704098434E-5</v>
      </c>
      <c r="M757" s="27">
        <v>4584.5249999999996</v>
      </c>
      <c r="N757" s="302">
        <f>TabIPW[[#This Row],[liczba oddziałów w szkołach podstawowych]]/$O$1*$N$2</f>
        <v>3.0411449016100181E-5</v>
      </c>
      <c r="O757" s="27">
        <v>24</v>
      </c>
      <c r="P75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3.0302088835036921E-5</v>
      </c>
      <c r="Q757" s="27">
        <v>154</v>
      </c>
      <c r="R757" s="302">
        <f>TabIPW[[#This Row],[liczba gospodarstw domowych korzystających ze środowiskowej pomocy społecznej ]]/$S$1*$R$2</f>
        <v>1.9139410096038824E-5</v>
      </c>
      <c r="S757" s="27">
        <v>70</v>
      </c>
      <c r="T757" s="302">
        <f>TabIPW[[#This Row],[ilość wody dostarczonej i ścieków bytowych odprowadzonych siecią kanalizacyjną '[dam3']]]/$U$1*$T$2</f>
        <v>1.0598052800911034E-5</v>
      </c>
      <c r="U757" s="27">
        <v>259.7</v>
      </c>
      <c r="V757" s="302">
        <f>TabIPW[[#This Row],[iloczyn liczby mieszkańców i relacji przeciętnego miesięcznego wynagrodzenia brutto 
w danym powiecie do średniej krajowej2]]/$W$1*$V$2</f>
        <v>1.4708303372028711E-5</v>
      </c>
      <c r="W757" s="27">
        <f>TabIPW[[#This Row],[iloczyn liczby mieszkańców i relacji przeciętnego miesięcznego wynagrodzenia brutto 
w danym powiecie do średniej krajowej]]</f>
        <v>4584.5249999999996</v>
      </c>
    </row>
    <row r="758" spans="1:23" x14ac:dyDescent="0.3">
      <c r="A758" s="2" t="s">
        <v>10</v>
      </c>
      <c r="B758" s="2" t="s">
        <v>69</v>
      </c>
      <c r="C758" s="2" t="s">
        <v>132</v>
      </c>
      <c r="D758" s="2" t="s">
        <v>18</v>
      </c>
      <c r="E758" s="2" t="s">
        <v>15</v>
      </c>
      <c r="F758" s="17" t="str">
        <f>+Tabela1[[#This Row],[WK]]&amp;Tabela1[[#This Row],[PK]]&amp;Tabela1[[#This Row],[GK]]</f>
        <v>101904</v>
      </c>
      <c r="G758" s="2" t="s">
        <v>731</v>
      </c>
      <c r="H758" s="302">
        <f>TabIPW[[#This Row],[liczba mieszkańców ]]/$I$1*$H$2</f>
        <v>3.9485986727746452E-5</v>
      </c>
      <c r="I758" s="27">
        <v>12406</v>
      </c>
      <c r="J758" s="302">
        <f>TabIPW[[#This Row],[liczba mieszkańców w wieku 20-64]]/$K$1*$J$2</f>
        <v>3.0476687740180693E-5</v>
      </c>
      <c r="K758" s="27">
        <v>7557</v>
      </c>
      <c r="L758" s="302">
        <f>TabIPW[[#This Row],[iloczyn liczby mieszkańców i relacji przeciętnego miesięcznego wynagrodzenia brutto 
w danym powiecie do średniej krajowej]]/$M$1*$L$2</f>
        <v>1.1258153369498745E-4</v>
      </c>
      <c r="M758" s="27">
        <v>10234.950000000001</v>
      </c>
      <c r="N758" s="302">
        <f>TabIPW[[#This Row],[liczba oddziałów w szkołach podstawowych]]/$O$1*$N$2</f>
        <v>8.1097197376267145E-5</v>
      </c>
      <c r="O758" s="27">
        <v>64</v>
      </c>
      <c r="P75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9.1496566936962131E-5</v>
      </c>
      <c r="Q758" s="27">
        <v>465</v>
      </c>
      <c r="R758" s="302">
        <f>TabIPW[[#This Row],[liczba gospodarstw domowych korzystających ze środowiskowej pomocy społecznej ]]/$S$1*$R$2</f>
        <v>5.2770087836221333E-5</v>
      </c>
      <c r="S758" s="27">
        <v>193</v>
      </c>
      <c r="T758" s="302">
        <f>TabIPW[[#This Row],[ilość wody dostarczonej i ścieków bytowych odprowadzonych siecią kanalizacyjną '[dam3']]]/$U$1*$T$2</f>
        <v>2.8900812451309955E-5</v>
      </c>
      <c r="U758" s="27">
        <v>708.2</v>
      </c>
      <c r="V758" s="302">
        <f>TabIPW[[#This Row],[iloczyn liczby mieszkańców i relacji przeciętnego miesięcznego wynagrodzenia brutto 
w danym powiecie do średniej krajowej2]]/$W$1*$V$2</f>
        <v>3.2836280661038012E-5</v>
      </c>
      <c r="W758" s="27">
        <f>TabIPW[[#This Row],[iloczyn liczby mieszkańców i relacji przeciętnego miesięcznego wynagrodzenia brutto 
w danym powiecie do średniej krajowej]]</f>
        <v>10234.950000000001</v>
      </c>
    </row>
    <row r="759" spans="1:23" x14ac:dyDescent="0.3">
      <c r="A759" s="2" t="s">
        <v>10</v>
      </c>
      <c r="B759" s="2" t="s">
        <v>69</v>
      </c>
      <c r="C759" s="2" t="s">
        <v>140</v>
      </c>
      <c r="D759" s="2" t="s">
        <v>12</v>
      </c>
      <c r="E759" s="2" t="s">
        <v>13</v>
      </c>
      <c r="F759" s="17" t="str">
        <f>+Tabela1[[#This Row],[WK]]&amp;Tabela1[[#This Row],[PK]]&amp;Tabela1[[#This Row],[GK]]</f>
        <v>102001</v>
      </c>
      <c r="G759" s="2" t="s">
        <v>734</v>
      </c>
      <c r="H759" s="302">
        <f>TabIPW[[#This Row],[liczba mieszkańców ]]/$I$1*$H$2</f>
        <v>4.0835499735368936E-5</v>
      </c>
      <c r="I759" s="27">
        <v>12830</v>
      </c>
      <c r="J759" s="302">
        <f>TabIPW[[#This Row],[liczba mieszkańców w wieku 20-64]]/$K$1*$J$2</f>
        <v>2.9351506334925902E-5</v>
      </c>
      <c r="K759" s="27">
        <v>7278</v>
      </c>
      <c r="L759" s="302">
        <f>TabIPW[[#This Row],[iloczyn liczby mieszkańców i relacji przeciętnego miesięcznego wynagrodzenia brutto 
w danym powiecie do średniej krajowej]]/$M$1*$L$2</f>
        <v>1.2701370984479846E-4</v>
      </c>
      <c r="M759" s="27">
        <v>11547</v>
      </c>
      <c r="N759" s="302">
        <f>TabIPW[[#This Row],[liczba oddziałów w szkołach podstawowych]]/$O$1*$N$2</f>
        <v>9.2501490757304722E-5</v>
      </c>
      <c r="O759" s="27">
        <v>73</v>
      </c>
      <c r="P75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9.7793104876710049E-5</v>
      </c>
      <c r="Q759" s="27">
        <v>497</v>
      </c>
      <c r="R759" s="302">
        <f>TabIPW[[#This Row],[liczba gospodarstw domowych korzystających ze środowiskowej pomocy społecznej ]]/$S$1*$R$2</f>
        <v>6.0699272018865985E-5</v>
      </c>
      <c r="S759" s="27">
        <v>222</v>
      </c>
      <c r="T759" s="302">
        <f>TabIPW[[#This Row],[ilość wody dostarczonej i ścieków bytowych odprowadzonych siecią kanalizacyjną '[dam3']]]/$U$1*$T$2</f>
        <v>4.0490519788463343E-5</v>
      </c>
      <c r="U759" s="27">
        <v>992.2</v>
      </c>
      <c r="V759" s="302">
        <f>TabIPW[[#This Row],[iloczyn liczby mieszkańców i relacji przeciętnego miesięcznego wynagrodzenia brutto 
w danym powiecie do średniej krajowej2]]/$W$1*$V$2</f>
        <v>3.7045665371399561E-5</v>
      </c>
      <c r="W759" s="27">
        <f>TabIPW[[#This Row],[iloczyn liczby mieszkańców i relacji przeciętnego miesięcznego wynagrodzenia brutto 
w danym powiecie do średniej krajowej]]</f>
        <v>11547</v>
      </c>
    </row>
    <row r="760" spans="1:23" x14ac:dyDescent="0.3">
      <c r="A760" s="2" t="s">
        <v>10</v>
      </c>
      <c r="B760" s="2" t="s">
        <v>69</v>
      </c>
      <c r="C760" s="2" t="s">
        <v>140</v>
      </c>
      <c r="D760" s="2" t="s">
        <v>11</v>
      </c>
      <c r="E760" s="2" t="s">
        <v>13</v>
      </c>
      <c r="F760" s="17" t="str">
        <f>+Tabela1[[#This Row],[WK]]&amp;Tabela1[[#This Row],[PK]]&amp;Tabela1[[#This Row],[GK]]</f>
        <v>102002</v>
      </c>
      <c r="G760" s="2" t="s">
        <v>735</v>
      </c>
      <c r="H760" s="302">
        <f>TabIPW[[#This Row],[liczba mieszkańców ]]/$I$1*$H$2</f>
        <v>5.6154382060102425E-5</v>
      </c>
      <c r="I760" s="27">
        <v>17643</v>
      </c>
      <c r="J760" s="302">
        <f>TabIPW[[#This Row],[liczba mieszkańców w wieku 20-64]]/$K$1*$J$2</f>
        <v>4.1462329847399459E-5</v>
      </c>
      <c r="K760" s="27">
        <v>10281</v>
      </c>
      <c r="L760" s="302">
        <f>TabIPW[[#This Row],[iloczyn liczby mieszkańców i relacji przeciętnego miesięcznego wynagrodzenia brutto 
w danym powiecie do średniej krajowej]]/$M$1*$L$2</f>
        <v>1.7466117558782379E-4</v>
      </c>
      <c r="M760" s="27">
        <v>15878.7</v>
      </c>
      <c r="N760" s="302">
        <f>TabIPW[[#This Row],[liczba oddziałów w szkołach podstawowych]]/$O$1*$N$2</f>
        <v>1.1657722122838403E-4</v>
      </c>
      <c r="O760" s="27">
        <v>92</v>
      </c>
      <c r="P76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1.4678804072037365E-4</v>
      </c>
      <c r="Q760" s="27">
        <v>746</v>
      </c>
      <c r="R760" s="302">
        <f>TabIPW[[#This Row],[liczba gospodarstw domowych korzystających ze środowiskowej pomocy społecznej ]]/$S$1*$R$2</f>
        <v>4.8668785672784443E-5</v>
      </c>
      <c r="S760" s="27">
        <v>178</v>
      </c>
      <c r="T760" s="302">
        <f>TabIPW[[#This Row],[ilość wody dostarczonej i ścieków bytowych odprowadzonych siecią kanalizacyjną '[dam3']]]/$U$1*$T$2</f>
        <v>4.778713835143174E-5</v>
      </c>
      <c r="U760" s="27">
        <v>1171</v>
      </c>
      <c r="V760" s="302">
        <f>TabIPW[[#This Row],[iloczyn liczby mieszkańców i relacji przeciętnego miesięcznego wynagrodzenia brutto 
w danym powiecie do średniej krajowej2]]/$W$1*$V$2</f>
        <v>5.0942842879781949E-5</v>
      </c>
      <c r="W760" s="27">
        <f>TabIPW[[#This Row],[iloczyn liczby mieszkańców i relacji przeciętnego miesięcznego wynagrodzenia brutto 
w danym powiecie do średniej krajowej]]</f>
        <v>15878.7</v>
      </c>
    </row>
    <row r="761" spans="1:23" x14ac:dyDescent="0.3">
      <c r="A761" s="2" t="s">
        <v>10</v>
      </c>
      <c r="B761" s="2" t="s">
        <v>69</v>
      </c>
      <c r="C761" s="2" t="s">
        <v>140</v>
      </c>
      <c r="D761" s="2" t="s">
        <v>16</v>
      </c>
      <c r="E761" s="2" t="s">
        <v>13</v>
      </c>
      <c r="F761" s="17" t="str">
        <f>+Tabela1[[#This Row],[WK]]&amp;Tabela1[[#This Row],[PK]]&amp;Tabela1[[#This Row],[GK]]</f>
        <v>102003</v>
      </c>
      <c r="G761" s="2" t="s">
        <v>736</v>
      </c>
      <c r="H761" s="302">
        <f>TabIPW[[#This Row],[liczba mieszkańców ]]/$I$1*$H$2</f>
        <v>1.6683672838102641E-4</v>
      </c>
      <c r="I761" s="27">
        <v>52418</v>
      </c>
      <c r="J761" s="302">
        <f>TabIPW[[#This Row],[liczba mieszkańców w wieku 20-64]]/$K$1*$J$2</f>
        <v>1.2174140172195771E-4</v>
      </c>
      <c r="K761" s="27">
        <v>30187</v>
      </c>
      <c r="L761" s="302">
        <f>TabIPW[[#This Row],[iloczyn liczby mieszkańców i relacji przeciętnego miesięcznego wynagrodzenia brutto 
w danym powiecie do średniej krajowej]]/$M$1*$L$2</f>
        <v>5.1892475780550631E-4</v>
      </c>
      <c r="M761" s="27">
        <v>47176.2</v>
      </c>
      <c r="N761" s="302">
        <f>TabIPW[[#This Row],[liczba oddziałów w szkołach podstawowych]]/$O$1*$N$2</f>
        <v>3.1425163983303517E-4</v>
      </c>
      <c r="O761" s="27">
        <v>248</v>
      </c>
      <c r="P76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3.7149573844512791E-4</v>
      </c>
      <c r="Q761" s="27">
        <v>1888</v>
      </c>
      <c r="R761" s="302">
        <f>TabIPW[[#This Row],[liczba gospodarstw domowych korzystających ze środowiskowej pomocy społecznej ]]/$S$1*$R$2</f>
        <v>2.8791141187326972E-4</v>
      </c>
      <c r="S761" s="27">
        <v>1053</v>
      </c>
      <c r="T761" s="302">
        <f>TabIPW[[#This Row],[ilość wody dostarczonej i ścieków bytowych odprowadzonych siecią kanalizacyjną '[dam3']]]/$U$1*$T$2</f>
        <v>1.4910729812848958E-4</v>
      </c>
      <c r="U761" s="27">
        <v>3653.7999999999997</v>
      </c>
      <c r="V761" s="302">
        <f>TabIPW[[#This Row],[iloczyn liczby mieszkańców i relacji przeciętnego miesięcznego wynagrodzenia brutto 
w danym powiecie do średniej krajowej2]]/$W$1*$V$2</f>
        <v>1.5135305435993933E-4</v>
      </c>
      <c r="W761" s="27">
        <f>TabIPW[[#This Row],[iloczyn liczby mieszkańców i relacji przeciętnego miesięcznego wynagrodzenia brutto 
w danym powiecie do średniej krajowej]]</f>
        <v>47176.2</v>
      </c>
    </row>
    <row r="762" spans="1:23" x14ac:dyDescent="0.3">
      <c r="A762" s="2" t="s">
        <v>10</v>
      </c>
      <c r="B762" s="2" t="s">
        <v>69</v>
      </c>
      <c r="C762" s="2" t="s">
        <v>140</v>
      </c>
      <c r="D762" s="2" t="s">
        <v>18</v>
      </c>
      <c r="E762" s="2" t="s">
        <v>19</v>
      </c>
      <c r="F762" s="17" t="str">
        <f>+Tabela1[[#This Row],[WK]]&amp;Tabela1[[#This Row],[PK]]&amp;Tabela1[[#This Row],[GK]]</f>
        <v>102004</v>
      </c>
      <c r="G762" s="2" t="s">
        <v>737</v>
      </c>
      <c r="H762" s="302">
        <f>TabIPW[[#This Row],[liczba mieszkańców ]]/$I$1*$H$2</f>
        <v>1.1342593172793006E-4</v>
      </c>
      <c r="I762" s="27">
        <v>35637</v>
      </c>
      <c r="J762" s="302">
        <f>TabIPW[[#This Row],[liczba mieszkańców w wieku 20-64]]/$K$1*$J$2</f>
        <v>8.4888686018666574E-5</v>
      </c>
      <c r="K762" s="27">
        <v>21049</v>
      </c>
      <c r="L762" s="302">
        <f>TabIPW[[#This Row],[iloczyn liczby mieszkańców i relacji przeciętnego miesięcznego wynagrodzenia brutto 
w danym powiecie do średniej krajowej]]/$M$1*$L$2</f>
        <v>3.5279716116438676E-4</v>
      </c>
      <c r="M762" s="27">
        <v>32073.3</v>
      </c>
      <c r="N762" s="302">
        <f>TabIPW[[#This Row],[liczba oddziałów w szkołach podstawowych]]/$O$1*$N$2</f>
        <v>2.2428443649373885E-4</v>
      </c>
      <c r="O762" s="27">
        <v>177</v>
      </c>
      <c r="P76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2.7842503702322883E-4</v>
      </c>
      <c r="Q762" s="27">
        <v>1415</v>
      </c>
      <c r="R762" s="302">
        <f>TabIPW[[#This Row],[liczba gospodarstw domowych korzystających ze środowiskowej pomocy społecznej ]]/$S$1*$R$2</f>
        <v>1.1702382173006596E-4</v>
      </c>
      <c r="S762" s="27">
        <v>428</v>
      </c>
      <c r="T762" s="302">
        <f>TabIPW[[#This Row],[ilość wody dostarczonej i ścieków bytowych odprowadzonych siecią kanalizacyjną '[dam3']]]/$U$1*$T$2</f>
        <v>9.5023357516062167E-5</v>
      </c>
      <c r="U762" s="27">
        <v>2328.5</v>
      </c>
      <c r="V762" s="302">
        <f>TabIPW[[#This Row],[iloczyn liczby mieszkańców i relacji przeciętnego miesięcznego wynagrodzenia brutto 
w danym powiecie do średniej krajowej2]]/$W$1*$V$2</f>
        <v>1.0289917200627949E-4</v>
      </c>
      <c r="W762" s="27">
        <f>TabIPW[[#This Row],[iloczyn liczby mieszkańców i relacji przeciętnego miesięcznego wynagrodzenia brutto 
w danym powiecie do średniej krajowej]]</f>
        <v>32073.3</v>
      </c>
    </row>
    <row r="763" spans="1:23" x14ac:dyDescent="0.3">
      <c r="A763" s="2" t="s">
        <v>10</v>
      </c>
      <c r="B763" s="2" t="s">
        <v>69</v>
      </c>
      <c r="C763" s="2" t="s">
        <v>140</v>
      </c>
      <c r="D763" s="2" t="s">
        <v>21</v>
      </c>
      <c r="E763" s="2" t="s">
        <v>15</v>
      </c>
      <c r="F763" s="17" t="str">
        <f>+Tabela1[[#This Row],[WK]]&amp;Tabela1[[#This Row],[PK]]&amp;Tabela1[[#This Row],[GK]]</f>
        <v>102005</v>
      </c>
      <c r="G763" s="2" t="s">
        <v>734</v>
      </c>
      <c r="H763" s="302">
        <f>TabIPW[[#This Row],[liczba mieszkańców ]]/$I$1*$H$2</f>
        <v>1.4609114870252797E-5</v>
      </c>
      <c r="I763" s="27">
        <v>4590</v>
      </c>
      <c r="J763" s="302">
        <f>TabIPW[[#This Row],[liczba mieszkańców w wieku 20-64]]/$K$1*$J$2</f>
        <v>1.114292552945868E-5</v>
      </c>
      <c r="K763" s="27">
        <v>2763</v>
      </c>
      <c r="L763" s="302">
        <f>TabIPW[[#This Row],[iloczyn liczby mieszkańców i relacji przeciętnego miesięcznego wynagrodzenia brutto 
w danym powiecie do średniej krajowej]]/$M$1*$L$2</f>
        <v>4.5439822929666797E-5</v>
      </c>
      <c r="M763" s="27">
        <v>4131</v>
      </c>
      <c r="N763" s="302">
        <f>TabIPW[[#This Row],[liczba oddziałów w szkołach podstawowych]]/$O$1*$N$2</f>
        <v>3.0411449016100181E-5</v>
      </c>
      <c r="O763" s="27">
        <v>24</v>
      </c>
      <c r="P76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1.6331645281221197E-5</v>
      </c>
      <c r="Q763" s="27">
        <v>83</v>
      </c>
      <c r="R763" s="302">
        <f>TabIPW[[#This Row],[liczba gospodarstw domowych korzystających ze środowiskowej pomocy społecznej ]]/$S$1*$R$2</f>
        <v>1.394442735568543E-5</v>
      </c>
      <c r="S763" s="27">
        <v>51</v>
      </c>
      <c r="T763" s="302">
        <f>TabIPW[[#This Row],[ilość wody dostarczonej i ścieków bytowych odprowadzonych siecią kanalizacyjną '[dam3']]]/$U$1*$T$2</f>
        <v>1.3483236986603797E-5</v>
      </c>
      <c r="U763" s="27">
        <v>330.4</v>
      </c>
      <c r="V763" s="302">
        <f>TabIPW[[#This Row],[iloczyn liczby mieszkańców i relacji przeciętnego miesięcznego wynagrodzenia brutto 
w danym powiecie do średniej krajowej2]]/$W$1*$V$2</f>
        <v>1.3253281687819483E-5</v>
      </c>
      <c r="W763" s="27">
        <f>TabIPW[[#This Row],[iloczyn liczby mieszkańców i relacji przeciętnego miesięcznego wynagrodzenia brutto 
w danym powiecie do średniej krajowej]]</f>
        <v>4131</v>
      </c>
    </row>
    <row r="764" spans="1:23" x14ac:dyDescent="0.3">
      <c r="A764" s="2" t="s">
        <v>10</v>
      </c>
      <c r="B764" s="2" t="s">
        <v>69</v>
      </c>
      <c r="C764" s="2" t="s">
        <v>140</v>
      </c>
      <c r="D764" s="2" t="s">
        <v>23</v>
      </c>
      <c r="E764" s="2" t="s">
        <v>15</v>
      </c>
      <c r="F764" s="17" t="str">
        <f>+Tabela1[[#This Row],[WK]]&amp;Tabela1[[#This Row],[PK]]&amp;Tabela1[[#This Row],[GK]]</f>
        <v>102006</v>
      </c>
      <c r="G764" s="2" t="s">
        <v>735</v>
      </c>
      <c r="H764" s="302">
        <f>TabIPW[[#This Row],[liczba mieszkańców ]]/$I$1*$H$2</f>
        <v>2.3199529039057221E-5</v>
      </c>
      <c r="I764" s="27">
        <v>7289</v>
      </c>
      <c r="J764" s="302">
        <f>TabIPW[[#This Row],[liczba mieszkańców w wieku 20-64]]/$K$1*$J$2</f>
        <v>1.7256814455502602E-5</v>
      </c>
      <c r="K764" s="27">
        <v>4279</v>
      </c>
      <c r="L764" s="302">
        <f>TabIPW[[#This Row],[iloczyn liczby mieszkańców i relacji przeciętnego miesięcznego wynagrodzenia brutto 
w danym powiecie do średniej krajowej]]/$M$1*$L$2</f>
        <v>7.2159230791795476E-5</v>
      </c>
      <c r="M764" s="27">
        <v>6560.1</v>
      </c>
      <c r="N764" s="302">
        <f>TabIPW[[#This Row],[liczba oddziałów w szkołach podstawowych]]/$O$1*$N$2</f>
        <v>3.294573643410853E-5</v>
      </c>
      <c r="O764" s="27">
        <v>26</v>
      </c>
      <c r="P76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2.5579685380225969E-5</v>
      </c>
      <c r="Q764" s="27">
        <v>130</v>
      </c>
      <c r="R764" s="302">
        <f>TabIPW[[#This Row],[liczba gospodarstw domowych korzystających ze środowiskowej pomocy społecznej ]]/$S$1*$R$2</f>
        <v>4.320038278820192E-5</v>
      </c>
      <c r="S764" s="27">
        <v>158</v>
      </c>
      <c r="T764" s="302">
        <f>TabIPW[[#This Row],[ilość wody dostarczonej i ścieków bytowych odprowadzonych siecią kanalizacyjną '[dam3']]]/$U$1*$T$2</f>
        <v>2.2236730732446759E-5</v>
      </c>
      <c r="U764" s="27">
        <v>544.9</v>
      </c>
      <c r="V764" s="302">
        <f>TabIPW[[#This Row],[iloczyn liczby mieszkańców i relacji przeciętnego miesięcznego wynagrodzenia brutto 
w danym powiecie do średniej krajowej2]]/$W$1*$V$2</f>
        <v>2.1046442314273683E-5</v>
      </c>
      <c r="W764" s="27">
        <f>TabIPW[[#This Row],[iloczyn liczby mieszkańców i relacji przeciętnego miesięcznego wynagrodzenia brutto 
w danym powiecie do średniej krajowej]]</f>
        <v>6560.1</v>
      </c>
    </row>
    <row r="765" spans="1:23" x14ac:dyDescent="0.3">
      <c r="A765" s="2" t="s">
        <v>10</v>
      </c>
      <c r="B765" s="2" t="s">
        <v>69</v>
      </c>
      <c r="C765" s="2" t="s">
        <v>140</v>
      </c>
      <c r="D765" s="2" t="s">
        <v>30</v>
      </c>
      <c r="E765" s="2" t="s">
        <v>15</v>
      </c>
      <c r="F765" s="17" t="str">
        <f>+Tabela1[[#This Row],[WK]]&amp;Tabela1[[#This Row],[PK]]&amp;Tabela1[[#This Row],[GK]]</f>
        <v>102007</v>
      </c>
      <c r="G765" s="2" t="s">
        <v>738</v>
      </c>
      <c r="H765" s="302">
        <f>TabIPW[[#This Row],[liczba mieszkańców ]]/$I$1*$H$2</f>
        <v>1.7040784534931041E-5</v>
      </c>
      <c r="I765" s="27">
        <v>5354</v>
      </c>
      <c r="J765" s="302">
        <f>TabIPW[[#This Row],[liczba mieszkańców w wieku 20-64]]/$K$1*$J$2</f>
        <v>1.2764154651008586E-5</v>
      </c>
      <c r="K765" s="27">
        <v>3165</v>
      </c>
      <c r="L765" s="302">
        <f>TabIPW[[#This Row],[iloczyn liczby mieszkańców i relacji przeciętnego miesięcznego wynagrodzenia brutto 
w danym powiecie do średniej krajowej]]/$M$1*$L$2</f>
        <v>5.3003227007720266E-5</v>
      </c>
      <c r="M765" s="27">
        <v>4818.6000000000004</v>
      </c>
      <c r="N765" s="302">
        <f>TabIPW[[#This Row],[liczba oddziałów w szkołach podstawowych]]/$O$1*$N$2</f>
        <v>3.294573643410853E-5</v>
      </c>
      <c r="O765" s="27">
        <v>26</v>
      </c>
      <c r="P76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3.6401859964167727E-5</v>
      </c>
      <c r="Q765" s="27">
        <v>185</v>
      </c>
      <c r="R765" s="302">
        <f>TabIPW[[#This Row],[liczba gospodarstw domowych korzystających ze środowiskowej pomocy społecznej ]]/$S$1*$R$2</f>
        <v>1.7225469086434943E-5</v>
      </c>
      <c r="S765" s="27">
        <v>63</v>
      </c>
      <c r="T765" s="302">
        <f>TabIPW[[#This Row],[ilość wody dostarczonej i ścieków bytowych odprowadzonych siecią kanalizacyjną '[dam3']]]/$U$1*$T$2</f>
        <v>1.2907832502611322E-5</v>
      </c>
      <c r="U765" s="27">
        <v>316.29999999999995</v>
      </c>
      <c r="V765" s="302">
        <f>TabIPW[[#This Row],[iloczyn liczby mieszkańców i relacji przeciętnego miesięcznego wynagrodzenia brutto 
w danym powiecie do średniej krajowej2]]/$W$1*$V$2</f>
        <v>1.5459274543918414E-5</v>
      </c>
      <c r="W765" s="27">
        <f>TabIPW[[#This Row],[iloczyn liczby mieszkańców i relacji przeciętnego miesięcznego wynagrodzenia brutto 
w danym powiecie do średniej krajowej]]</f>
        <v>4818.6000000000004</v>
      </c>
    </row>
    <row r="766" spans="1:23" x14ac:dyDescent="0.3">
      <c r="A766" s="2" t="s">
        <v>10</v>
      </c>
      <c r="B766" s="2" t="s">
        <v>69</v>
      </c>
      <c r="C766" s="2" t="s">
        <v>140</v>
      </c>
      <c r="D766" s="2" t="s">
        <v>54</v>
      </c>
      <c r="E766" s="2" t="s">
        <v>19</v>
      </c>
      <c r="F766" s="17" t="str">
        <f>+Tabela1[[#This Row],[WK]]&amp;Tabela1[[#This Row],[PK]]&amp;Tabela1[[#This Row],[GK]]</f>
        <v>102008</v>
      </c>
      <c r="G766" s="2" t="s">
        <v>739</v>
      </c>
      <c r="H766" s="302">
        <f>TabIPW[[#This Row],[liczba mieszkańców ]]/$I$1*$H$2</f>
        <v>4.132565304474125E-5</v>
      </c>
      <c r="I766" s="27">
        <v>12984</v>
      </c>
      <c r="J766" s="302">
        <f>TabIPW[[#This Row],[liczba mieszkańców w wieku 20-64]]/$K$1*$J$2</f>
        <v>3.0404095391454575E-5</v>
      </c>
      <c r="K766" s="27">
        <v>7539</v>
      </c>
      <c r="L766" s="302">
        <f>TabIPW[[#This Row],[iloczyn liczby mieszkańców i relacji przeciętnego miesięcznego wynagrodzenia brutto 
w danym powiecie do średniej krajowej]]/$M$1*$L$2</f>
        <v>1.2853827035267835E-4</v>
      </c>
      <c r="M766" s="27">
        <v>11685.6</v>
      </c>
      <c r="N766" s="302">
        <f>TabIPW[[#This Row],[liczba oddziałów w szkołach podstawowych]]/$O$1*$N$2</f>
        <v>8.363148479427551E-5</v>
      </c>
      <c r="O766" s="27">
        <v>66</v>
      </c>
      <c r="P76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1.0054784022534978E-4</v>
      </c>
      <c r="Q766" s="27">
        <v>511</v>
      </c>
      <c r="R766" s="302">
        <f>TabIPW[[#This Row],[liczba gospodarstw domowych korzystających ze środowiskowej pomocy społecznej ]]/$S$1*$R$2</f>
        <v>5.8785331009262101E-5</v>
      </c>
      <c r="S766" s="27">
        <v>215</v>
      </c>
      <c r="T766" s="302">
        <f>TabIPW[[#This Row],[ilość wody dostarczonej i ścieków bytowych odprowadzonych siecią kanalizacyjną '[dam3']]]/$U$1*$T$2</f>
        <v>5.0537653402573076E-5</v>
      </c>
      <c r="U766" s="27">
        <v>1238.4000000000001</v>
      </c>
      <c r="V766" s="302">
        <f>TabIPW[[#This Row],[iloczyn liczby mieszkańców i relacji przeciętnego miesięcznego wynagrodzenia brutto 
w danym powiecie do średniej krajowej2]]/$W$1*$V$2</f>
        <v>3.7490328852864524E-5</v>
      </c>
      <c r="W766" s="27">
        <f>TabIPW[[#This Row],[iloczyn liczby mieszkańców i relacji przeciętnego miesięcznego wynagrodzenia brutto 
w danym powiecie do średniej krajowej]]</f>
        <v>11685.6</v>
      </c>
    </row>
    <row r="767" spans="1:23" x14ac:dyDescent="0.3">
      <c r="A767" s="2" t="s">
        <v>10</v>
      </c>
      <c r="B767" s="2" t="s">
        <v>69</v>
      </c>
      <c r="C767" s="2" t="s">
        <v>140</v>
      </c>
      <c r="D767" s="2" t="s">
        <v>56</v>
      </c>
      <c r="E767" s="2" t="s">
        <v>15</v>
      </c>
      <c r="F767" s="17" t="str">
        <f>+Tabela1[[#This Row],[WK]]&amp;Tabela1[[#This Row],[PK]]&amp;Tabela1[[#This Row],[GK]]</f>
        <v>102009</v>
      </c>
      <c r="G767" s="2" t="s">
        <v>736</v>
      </c>
      <c r="H767" s="302">
        <f>TabIPW[[#This Row],[liczba mieszkańców ]]/$I$1*$H$2</f>
        <v>5.2863352697174016E-5</v>
      </c>
      <c r="I767" s="27">
        <v>16609</v>
      </c>
      <c r="J767" s="302">
        <f>TabIPW[[#This Row],[liczba mieszkańców w wieku 20-64]]/$K$1*$J$2</f>
        <v>3.9498303523531782E-5</v>
      </c>
      <c r="K767" s="27">
        <v>9794</v>
      </c>
      <c r="L767" s="302">
        <f>TabIPW[[#This Row],[iloczyn liczby mieszkańców i relacji przeciętnego miesięcznego wynagrodzenia brutto 
w danym powiecie do średniej krajowej]]/$M$1*$L$2</f>
        <v>1.6442484074920169E-4</v>
      </c>
      <c r="M767" s="27">
        <v>14948.1</v>
      </c>
      <c r="N767" s="302">
        <f>TabIPW[[#This Row],[liczba oddziałów w szkołach podstawowych]]/$O$1*$N$2</f>
        <v>9.1234347048300539E-5</v>
      </c>
      <c r="O767" s="27">
        <v>72</v>
      </c>
      <c r="P76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7.673905614067792E-5</v>
      </c>
      <c r="Q767" s="27">
        <v>390</v>
      </c>
      <c r="R767" s="302">
        <f>TabIPW[[#This Row],[liczba gospodarstw domowych korzystających ze środowiskowej pomocy społecznej ]]/$S$1*$R$2</f>
        <v>7.108923749957278E-5</v>
      </c>
      <c r="S767" s="27">
        <v>260</v>
      </c>
      <c r="T767" s="302">
        <f>TabIPW[[#This Row],[ilość wody dostarczonej i ścieków bytowych odprowadzonych siecią kanalizacyjną '[dam3']]]/$U$1*$T$2</f>
        <v>3.6572872237876281E-5</v>
      </c>
      <c r="U767" s="27">
        <v>896.2</v>
      </c>
      <c r="V767" s="302">
        <f>TabIPW[[#This Row],[iloczyn liczby mieszkańców i relacji przeciętnego miesięcznego wynagrodzenia brutto 
w danym powiecie do średniej krajowej2]]/$W$1*$V$2</f>
        <v>4.7957245218517165E-5</v>
      </c>
      <c r="W767" s="27">
        <f>TabIPW[[#This Row],[iloczyn liczby mieszkańców i relacji przeciętnego miesięcznego wynagrodzenia brutto 
w danym powiecie do średniej krajowej]]</f>
        <v>14948.1</v>
      </c>
    </row>
    <row r="768" spans="1:23" x14ac:dyDescent="0.3">
      <c r="A768" s="2" t="s">
        <v>10</v>
      </c>
      <c r="B768" s="2" t="s">
        <v>69</v>
      </c>
      <c r="C768" s="2" t="s">
        <v>147</v>
      </c>
      <c r="D768" s="2" t="s">
        <v>12</v>
      </c>
      <c r="E768" s="2" t="s">
        <v>13</v>
      </c>
      <c r="F768" s="17" t="str">
        <f>+Tabela1[[#This Row],[WK]]&amp;Tabela1[[#This Row],[PK]]&amp;Tabela1[[#This Row],[GK]]</f>
        <v>102101</v>
      </c>
      <c r="G768" s="2" t="s">
        <v>740</v>
      </c>
      <c r="H768" s="302">
        <f>TabIPW[[#This Row],[liczba mieszkańców ]]/$I$1*$H$2</f>
        <v>3.7398060942368275E-5</v>
      </c>
      <c r="I768" s="27">
        <v>11750</v>
      </c>
      <c r="J768" s="302">
        <f>TabIPW[[#This Row],[liczba mieszkańców w wieku 20-64]]/$K$1*$J$2</f>
        <v>2.7480236901097156E-5</v>
      </c>
      <c r="K768" s="27">
        <v>6814</v>
      </c>
      <c r="L768" s="302">
        <f>TabIPW[[#This Row],[iloczyn liczby mieszkańców i relacji przeciętnego miesięcznego wynagrodzenia brutto 
w danym powiecie do średniej krajowej]]/$M$1*$L$2</f>
        <v>1.0611150129430235E-4</v>
      </c>
      <c r="M768" s="27">
        <v>9646.7499999999982</v>
      </c>
      <c r="N768" s="302">
        <f>TabIPW[[#This Row],[liczba oddziałów w szkołach podstawowych]]/$O$1*$N$2</f>
        <v>8.4898628503279666E-5</v>
      </c>
      <c r="O768" s="27">
        <v>67</v>
      </c>
      <c r="P76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9.1103033315727874E-5</v>
      </c>
      <c r="Q768" s="27">
        <v>463</v>
      </c>
      <c r="R768" s="302">
        <f>TabIPW[[#This Row],[liczba gospodarstw domowych korzystających ze środowiskowej pomocy społecznej ]]/$S$1*$R$2</f>
        <v>1.0143887350900578E-4</v>
      </c>
      <c r="S768" s="27">
        <v>371</v>
      </c>
      <c r="T768" s="302">
        <f>TabIPW[[#This Row],[ilość wody dostarczonej i ścieków bytowych odprowadzonych siecią kanalizacyjną '[dam3']]]/$U$1*$T$2</f>
        <v>3.4589563165391583E-5</v>
      </c>
      <c r="U768" s="27">
        <v>847.59999999999991</v>
      </c>
      <c r="V768" s="302">
        <f>TabIPW[[#This Row],[iloczyn liczby mieszkańców i relacji przeciętnego miesięcznego wynagrodzenia brutto 
w danym powiecie do średniej krajowej2]]/$W$1*$V$2</f>
        <v>3.0949187877504859E-5</v>
      </c>
      <c r="W768" s="27">
        <f>TabIPW[[#This Row],[iloczyn liczby mieszkańców i relacji przeciętnego miesięcznego wynagrodzenia brutto 
w danym powiecie do średniej krajowej]]</f>
        <v>9646.7499999999982</v>
      </c>
    </row>
    <row r="769" spans="1:23" x14ac:dyDescent="0.3">
      <c r="A769" s="2" t="s">
        <v>10</v>
      </c>
      <c r="B769" s="2" t="s">
        <v>69</v>
      </c>
      <c r="C769" s="2" t="s">
        <v>147</v>
      </c>
      <c r="D769" s="2" t="s">
        <v>11</v>
      </c>
      <c r="E769" s="2" t="s">
        <v>15</v>
      </c>
      <c r="F769" s="17" t="str">
        <f>+Tabela1[[#This Row],[WK]]&amp;Tabela1[[#This Row],[PK]]&amp;Tabela1[[#This Row],[GK]]</f>
        <v>102102</v>
      </c>
      <c r="G769" s="2" t="s">
        <v>740</v>
      </c>
      <c r="H769" s="302">
        <f>TabIPW[[#This Row],[liczba mieszkańców ]]/$I$1*$H$2</f>
        <v>1.9835294961092689E-5</v>
      </c>
      <c r="I769" s="27">
        <v>6232</v>
      </c>
      <c r="J769" s="302">
        <f>TabIPW[[#This Row],[liczba mieszkańców w wieku 20-64]]/$K$1*$J$2</f>
        <v>1.5183899608545758E-5</v>
      </c>
      <c r="K769" s="27">
        <v>3765</v>
      </c>
      <c r="L769" s="302">
        <f>TabIPW[[#This Row],[iloczyn liczby mieszkańców i relacji przeciętnego miesięcznego wynagrodzenia brutto 
w danym powiecie do średniej krajowej]]/$M$1*$L$2</f>
        <v>5.6279734133284458E-5</v>
      </c>
      <c r="M769" s="27">
        <v>5116.4719999999998</v>
      </c>
      <c r="N769" s="302">
        <f>TabIPW[[#This Row],[liczba oddziałów w szkołach podstawowych]]/$O$1*$N$2</f>
        <v>3.0411449016100181E-5</v>
      </c>
      <c r="O769" s="27">
        <v>24</v>
      </c>
      <c r="P76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1.6528412091838319E-5</v>
      </c>
      <c r="Q769" s="27">
        <v>84</v>
      </c>
      <c r="R769" s="302">
        <f>TabIPW[[#This Row],[liczba gospodarstw domowych korzystających ze środowiskowej pomocy społecznej ]]/$S$1*$R$2</f>
        <v>1.3671007211456304E-5</v>
      </c>
      <c r="S769" s="27">
        <v>50</v>
      </c>
      <c r="T769" s="302">
        <f>TabIPW[[#This Row],[ilość wody dostarczonej i ścieków bytowych odprowadzonych siecią kanalizacyjną '[dam3']]]/$U$1*$T$2</f>
        <v>1.5633862256561488E-5</v>
      </c>
      <c r="U769" s="27">
        <v>383.1</v>
      </c>
      <c r="V769" s="302">
        <f>TabIPW[[#This Row],[iloczyn liczby mieszkańców i relacji przeciętnego miesięcznego wynagrodzenia brutto 
w danym powiecie do średniej krajowej2]]/$W$1*$V$2</f>
        <v>1.6414922455541303E-5</v>
      </c>
      <c r="W769" s="27">
        <f>TabIPW[[#This Row],[iloczyn liczby mieszkańców i relacji przeciętnego miesięcznego wynagrodzenia brutto 
w danym powiecie do średniej krajowej]]</f>
        <v>5116.4719999999998</v>
      </c>
    </row>
    <row r="770" spans="1:23" x14ac:dyDescent="0.3">
      <c r="A770" s="2" t="s">
        <v>10</v>
      </c>
      <c r="B770" s="2" t="s">
        <v>69</v>
      </c>
      <c r="C770" s="2" t="s">
        <v>147</v>
      </c>
      <c r="D770" s="2" t="s">
        <v>16</v>
      </c>
      <c r="E770" s="2" t="s">
        <v>15</v>
      </c>
      <c r="F770" s="17" t="str">
        <f>+Tabela1[[#This Row],[WK]]&amp;Tabela1[[#This Row],[PK]]&amp;Tabela1[[#This Row],[GK]]</f>
        <v>102103</v>
      </c>
      <c r="G770" s="2" t="s">
        <v>741</v>
      </c>
      <c r="H770" s="302">
        <f>TabIPW[[#This Row],[liczba mieszkańców ]]/$I$1*$H$2</f>
        <v>1.3702012966544293E-5</v>
      </c>
      <c r="I770" s="27">
        <v>4305</v>
      </c>
      <c r="J770" s="302">
        <f>TabIPW[[#This Row],[liczba mieszkańców w wieku 20-64]]/$K$1*$J$2</f>
        <v>1.0146797188605876E-5</v>
      </c>
      <c r="K770" s="27">
        <v>2516</v>
      </c>
      <c r="L770" s="302">
        <f>TabIPW[[#This Row],[iloczyn liczby mieszkańców i relacji przeciętnego miesięcznego wynagrodzenia brutto 
w danym powiecie do średniej krajowej]]/$M$1*$L$2</f>
        <v>3.8877447921018873E-5</v>
      </c>
      <c r="M770" s="27">
        <v>3534.4050000000002</v>
      </c>
      <c r="N770" s="302">
        <f>TabIPW[[#This Row],[liczba oddziałów w szkołach podstawowych]]/$O$1*$N$2</f>
        <v>2.661001788908766E-5</v>
      </c>
      <c r="O770" s="27">
        <v>21</v>
      </c>
      <c r="P77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2.7350586675780074E-5</v>
      </c>
      <c r="Q770" s="27">
        <v>139</v>
      </c>
      <c r="R770" s="302">
        <f>TabIPW[[#This Row],[liczba gospodarstw domowych korzystających ze środowiskowej pomocy społecznej ]]/$S$1*$R$2</f>
        <v>2.2693871971017463E-5</v>
      </c>
      <c r="S770" s="27">
        <v>83</v>
      </c>
      <c r="T770" s="302">
        <f>TabIPW[[#This Row],[ilość wody dostarczonej i ścieków bytowych odprowadzonych siecią kanalizacyjną '[dam3']]]/$U$1*$T$2</f>
        <v>8.5861775483699733E-6</v>
      </c>
      <c r="U770" s="27">
        <v>210.4</v>
      </c>
      <c r="V770" s="302">
        <f>TabIPW[[#This Row],[iloczyn liczby mieszkańców i relacji przeciętnego miesięcznego wynagrodzenia brutto 
w danym powiecie do średniej krajowej2]]/$W$1*$V$2</f>
        <v>1.1339255643630506E-5</v>
      </c>
      <c r="W770" s="27">
        <f>TabIPW[[#This Row],[iloczyn liczby mieszkańców i relacji przeciętnego miesięcznego wynagrodzenia brutto 
w danym powiecie do średniej krajowej]]</f>
        <v>3534.4050000000002</v>
      </c>
    </row>
    <row r="771" spans="1:23" x14ac:dyDescent="0.3">
      <c r="A771" s="2" t="s">
        <v>10</v>
      </c>
      <c r="B771" s="2" t="s">
        <v>69</v>
      </c>
      <c r="C771" s="2" t="s">
        <v>147</v>
      </c>
      <c r="D771" s="2" t="s">
        <v>18</v>
      </c>
      <c r="E771" s="2" t="s">
        <v>15</v>
      </c>
      <c r="F771" s="17" t="str">
        <f>+Tabela1[[#This Row],[WK]]&amp;Tabela1[[#This Row],[PK]]&amp;Tabela1[[#This Row],[GK]]</f>
        <v>102104</v>
      </c>
      <c r="G771" s="2" t="s">
        <v>742</v>
      </c>
      <c r="H771" s="302">
        <f>TabIPW[[#This Row],[liczba mieszkańców ]]/$I$1*$H$2</f>
        <v>9.9462928038213494E-6</v>
      </c>
      <c r="I771" s="27">
        <v>3125</v>
      </c>
      <c r="J771" s="302">
        <f>TabIPW[[#This Row],[liczba mieszkańców w wieku 20-64]]/$K$1*$J$2</f>
        <v>7.4891106435775492E-6</v>
      </c>
      <c r="K771" s="27">
        <v>1857</v>
      </c>
      <c r="L771" s="302">
        <f>TabIPW[[#This Row],[iloczyn liczby mieszkańców i relacji przeciętnego miesięcznego wynagrodzenia brutto 
w danym powiecie do średniej krajowej]]/$M$1*$L$2</f>
        <v>2.8221143961250628E-5</v>
      </c>
      <c r="M771" s="27">
        <v>2565.6249999999995</v>
      </c>
      <c r="N771" s="302">
        <f>TabIPW[[#This Row],[liczba oddziałów w szkołach podstawowych]]/$O$1*$N$2</f>
        <v>1.520572450805009E-5</v>
      </c>
      <c r="O771" s="27">
        <v>12</v>
      </c>
      <c r="P77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2.0070214682946532E-5</v>
      </c>
      <c r="Q771" s="27">
        <v>102</v>
      </c>
      <c r="R771" s="302">
        <f>TabIPW[[#This Row],[liczba gospodarstw domowych korzystających ze środowiskowej pomocy społecznej ]]/$S$1*$R$2</f>
        <v>1.0663385624935917E-5</v>
      </c>
      <c r="S771" s="27">
        <v>39</v>
      </c>
      <c r="T771" s="302">
        <f>TabIPW[[#This Row],[ilość wody dostarczonej i ścieków bytowych odprowadzonych siecią kanalizacyjną '[dam3']]]/$U$1*$T$2</f>
        <v>1.2405883910192356E-5</v>
      </c>
      <c r="U771" s="27">
        <v>304</v>
      </c>
      <c r="V771" s="302">
        <f>TabIPW[[#This Row],[iloczyn liczby mieszkańców i relacji przeciętnego miesięcznego wynagrodzenia brutto 
w danym powiecie do średniej krajowej2]]/$W$1*$V$2</f>
        <v>8.2311669886981019E-6</v>
      </c>
      <c r="W771" s="27">
        <f>TabIPW[[#This Row],[iloczyn liczby mieszkańców i relacji przeciętnego miesięcznego wynagrodzenia brutto 
w danym powiecie do średniej krajowej]]</f>
        <v>2565.6249999999995</v>
      </c>
    </row>
    <row r="772" spans="1:23" x14ac:dyDescent="0.3">
      <c r="A772" s="2" t="s">
        <v>10</v>
      </c>
      <c r="B772" s="2" t="s">
        <v>69</v>
      </c>
      <c r="C772" s="2" t="s">
        <v>147</v>
      </c>
      <c r="D772" s="2" t="s">
        <v>21</v>
      </c>
      <c r="E772" s="2" t="s">
        <v>15</v>
      </c>
      <c r="F772" s="17" t="str">
        <f>+Tabela1[[#This Row],[WK]]&amp;Tabela1[[#This Row],[PK]]&amp;Tabela1[[#This Row],[GK]]</f>
        <v>102105</v>
      </c>
      <c r="G772" s="2" t="s">
        <v>743</v>
      </c>
      <c r="H772" s="302">
        <f>TabIPW[[#This Row],[liczba mieszkańców ]]/$I$1*$H$2</f>
        <v>1.4504082018244446E-5</v>
      </c>
      <c r="I772" s="27">
        <v>4557</v>
      </c>
      <c r="J772" s="302">
        <f>TabIPW[[#This Row],[liczba mieszkańców w wieku 20-64]]/$K$1*$J$2</f>
        <v>1.0820292868453723E-5</v>
      </c>
      <c r="K772" s="27">
        <v>2683</v>
      </c>
      <c r="L772" s="302">
        <f>TabIPW[[#This Row],[iloczyn liczby mieszkańców i relacji przeciętnego miesięcznego wynagrodzenia brutto 
w danym powiecie do średniej krajowej]]/$M$1*$L$2</f>
        <v>4.115320097005412E-5</v>
      </c>
      <c r="M772" s="27">
        <v>3741.2969999999996</v>
      </c>
      <c r="N772" s="302">
        <f>TabIPW[[#This Row],[liczba oddziałów w szkołach podstawowych]]/$O$1*$N$2</f>
        <v>2.7877161598091832E-5</v>
      </c>
      <c r="O772" s="27">
        <v>22</v>
      </c>
      <c r="P77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4.1517797040212919E-5</v>
      </c>
      <c r="Q772" s="27">
        <v>211</v>
      </c>
      <c r="R772" s="302">
        <f>TabIPW[[#This Row],[liczba gospodarstw domowych korzystających ze środowiskowej pomocy społecznej ]]/$S$1*$R$2</f>
        <v>2.0506510817184457E-5</v>
      </c>
      <c r="S772" s="27">
        <v>75</v>
      </c>
      <c r="T772" s="302">
        <f>TabIPW[[#This Row],[ilość wody dostarczonej i ścieków bytowych odprowadzonych siecią kanalizacyjną '[dam3']]]/$U$1*$T$2</f>
        <v>8.2760304506151621E-6</v>
      </c>
      <c r="U772" s="27">
        <v>202.79999999999998</v>
      </c>
      <c r="V772" s="302">
        <f>TabIPW[[#This Row],[iloczyn liczby mieszkańców i relacji przeciętnego miesięcznego wynagrodzenia brutto 
w danym powiecie do średniej krajowej2]]/$W$1*$V$2</f>
        <v>1.200301694959912E-5</v>
      </c>
      <c r="W772" s="27">
        <f>TabIPW[[#This Row],[iloczyn liczby mieszkańców i relacji przeciętnego miesięcznego wynagrodzenia brutto 
w danym powiecie do średniej krajowej]]</f>
        <v>3741.2969999999996</v>
      </c>
    </row>
    <row r="773" spans="1:23" x14ac:dyDescent="0.3">
      <c r="A773" s="2" t="s">
        <v>10</v>
      </c>
      <c r="B773" s="2" t="s">
        <v>72</v>
      </c>
      <c r="C773" s="2" t="s">
        <v>12</v>
      </c>
      <c r="D773" s="2" t="s">
        <v>12</v>
      </c>
      <c r="E773" s="2" t="s">
        <v>13</v>
      </c>
      <c r="F773" s="17" t="str">
        <f>+Tabela1[[#This Row],[WK]]&amp;Tabela1[[#This Row],[PK]]&amp;Tabela1[[#This Row],[GK]]</f>
        <v>120101</v>
      </c>
      <c r="G773" s="2" t="s">
        <v>744</v>
      </c>
      <c r="H773" s="302">
        <f>TabIPW[[#This Row],[liczba mieszkańców ]]/$I$1*$H$2</f>
        <v>8.9713969683619967E-5</v>
      </c>
      <c r="I773" s="27">
        <v>28187</v>
      </c>
      <c r="J773" s="302">
        <f>TabIPW[[#This Row],[liczba mieszkańców w wieku 20-64]]/$K$1*$J$2</f>
        <v>6.4978217926398214E-5</v>
      </c>
      <c r="K773" s="27">
        <v>16112</v>
      </c>
      <c r="L773" s="302">
        <f>TabIPW[[#This Row],[iloczyn liczby mieszkańców i relacji przeciętnego miesięcznego wynagrodzenia brutto 
w danym powiecie do średniej krajowej]]/$M$1*$L$2</f>
        <v>2.551703010844687E-4</v>
      </c>
      <c r="M773" s="27">
        <v>23197.901000000002</v>
      </c>
      <c r="N773" s="302">
        <f>TabIPW[[#This Row],[liczba oddziałów w szkołach podstawowych]]/$O$1*$N$2</f>
        <v>2.0401013714967206E-4</v>
      </c>
      <c r="O773" s="27">
        <v>161</v>
      </c>
      <c r="P77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2.6012572363583641E-4</v>
      </c>
      <c r="Q773" s="27">
        <v>1322</v>
      </c>
      <c r="R773" s="302">
        <f>TabIPW[[#This Row],[liczba gospodarstw domowych korzystających ze środowiskowej pomocy społecznej ]]/$S$1*$R$2</f>
        <v>7.8198161249530058E-5</v>
      </c>
      <c r="S773" s="27">
        <v>286</v>
      </c>
      <c r="T773" s="302">
        <f>TabIPW[[#This Row],[ilość wody dostarczonej i ścieków bytowych odprowadzonych siecią kanalizacyjną '[dam3']]]/$U$1*$T$2</f>
        <v>1.0922074900407506E-4</v>
      </c>
      <c r="U773" s="27">
        <v>2676.3999999999996</v>
      </c>
      <c r="V773" s="302">
        <f>TabIPW[[#This Row],[iloczyn liczby mieszkańców i relacji przeciętnego miesięcznego wynagrodzenia brutto 
w danym powiecie do średniej krajowej2]]/$W$1*$V$2</f>
        <v>7.4424671149636712E-5</v>
      </c>
      <c r="W773" s="27">
        <f>TabIPW[[#This Row],[iloczyn liczby mieszkańców i relacji przeciętnego miesięcznego wynagrodzenia brutto 
w danym powiecie do średniej krajowej]]</f>
        <v>23197.901000000002</v>
      </c>
    </row>
    <row r="774" spans="1:23" x14ac:dyDescent="0.3">
      <c r="A774" s="2" t="s">
        <v>10</v>
      </c>
      <c r="B774" s="2" t="s">
        <v>72</v>
      </c>
      <c r="C774" s="2" t="s">
        <v>12</v>
      </c>
      <c r="D774" s="2" t="s">
        <v>11</v>
      </c>
      <c r="E774" s="2" t="s">
        <v>15</v>
      </c>
      <c r="F774" s="17" t="str">
        <f>+Tabela1[[#This Row],[WK]]&amp;Tabela1[[#This Row],[PK]]&amp;Tabela1[[#This Row],[GK]]</f>
        <v>120102</v>
      </c>
      <c r="G774" s="2" t="s">
        <v>744</v>
      </c>
      <c r="H774" s="302">
        <f>TabIPW[[#This Row],[liczba mieszkańców ]]/$I$1*$H$2</f>
        <v>6.6664032888332219E-5</v>
      </c>
      <c r="I774" s="27">
        <v>20945</v>
      </c>
      <c r="J774" s="302">
        <f>TabIPW[[#This Row],[liczba mieszkańców w wieku 20-64]]/$K$1*$J$2</f>
        <v>5.018954332758353E-5</v>
      </c>
      <c r="K774" s="27">
        <v>12445</v>
      </c>
      <c r="L774" s="302">
        <f>TabIPW[[#This Row],[iloczyn liczby mieszkańców i relacji przeciętnego miesięcznego wynagrodzenia brutto 
w danym powiecie do średniej krajowej]]/$M$1*$L$2</f>
        <v>1.8961017334992008E-4</v>
      </c>
      <c r="M774" s="27">
        <v>17237.735000000001</v>
      </c>
      <c r="N774" s="302">
        <f>TabIPW[[#This Row],[liczba oddziałów w szkołach podstawowych]]/$O$1*$N$2</f>
        <v>1.5712581991651759E-4</v>
      </c>
      <c r="O774" s="27">
        <v>124</v>
      </c>
      <c r="P77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1.9066703948799203E-4</v>
      </c>
      <c r="Q774" s="27">
        <v>969</v>
      </c>
      <c r="R774" s="302">
        <f>TabIPW[[#This Row],[liczba gospodarstw domowych korzystających ze środowiskowej pomocy społecznej ]]/$S$1*$R$2</f>
        <v>4.1013021634368913E-5</v>
      </c>
      <c r="S774" s="27">
        <v>150</v>
      </c>
      <c r="T774" s="302">
        <f>TabIPW[[#This Row],[ilość wody dostarczonej i ścieków bytowych odprowadzonych siecią kanalizacyjną '[dam3']]]/$U$1*$T$2</f>
        <v>4.9774528306781624E-5</v>
      </c>
      <c r="U774" s="27">
        <v>1219.6999999999998</v>
      </c>
      <c r="V774" s="302">
        <f>TabIPW[[#This Row],[iloczyn liczby mieszkańców i relacji przeciętnego miesięcznego wynagrodzenia brutto 
w danym powiecie do średniej krajowej2]]/$W$1*$V$2</f>
        <v>5.5302967227060035E-5</v>
      </c>
      <c r="W774" s="27">
        <f>TabIPW[[#This Row],[iloczyn liczby mieszkańców i relacji przeciętnego miesięcznego wynagrodzenia brutto 
w danym powiecie do średniej krajowej]]</f>
        <v>17237.735000000001</v>
      </c>
    </row>
    <row r="775" spans="1:23" x14ac:dyDescent="0.3">
      <c r="A775" s="2" t="s">
        <v>10</v>
      </c>
      <c r="B775" s="2" t="s">
        <v>72</v>
      </c>
      <c r="C775" s="2" t="s">
        <v>12</v>
      </c>
      <c r="D775" s="2" t="s">
        <v>16</v>
      </c>
      <c r="E775" s="2" t="s">
        <v>15</v>
      </c>
      <c r="F775" s="17" t="str">
        <f>+Tabela1[[#This Row],[WK]]&amp;Tabela1[[#This Row],[PK]]&amp;Tabela1[[#This Row],[GK]]</f>
        <v>120103</v>
      </c>
      <c r="G775" s="2" t="s">
        <v>745</v>
      </c>
      <c r="H775" s="302">
        <f>TabIPW[[#This Row],[liczba mieszkańców ]]/$I$1*$H$2</f>
        <v>1.986075747067047E-5</v>
      </c>
      <c r="I775" s="27">
        <v>6240</v>
      </c>
      <c r="J775" s="302">
        <f>TabIPW[[#This Row],[liczba mieszkańców w wieku 20-64]]/$K$1*$J$2</f>
        <v>1.4974188378892539E-5</v>
      </c>
      <c r="K775" s="27">
        <v>3713</v>
      </c>
      <c r="L775" s="302">
        <f>TabIPW[[#This Row],[iloczyn liczby mieszkańców i relacji przeciętnego miesięcznego wynagrodzenia brutto 
w danym powiecie do średniej krajowej]]/$M$1*$L$2</f>
        <v>5.6489256705824838E-5</v>
      </c>
      <c r="M775" s="27">
        <v>5135.5200000000004</v>
      </c>
      <c r="N775" s="302">
        <f>TabIPW[[#This Row],[liczba oddziałów w szkołach podstawowych]]/$O$1*$N$2</f>
        <v>4.0548598688133572E-5</v>
      </c>
      <c r="O775" s="27">
        <v>32</v>
      </c>
      <c r="P77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4.191133066144717E-5</v>
      </c>
      <c r="Q775" s="27">
        <v>213</v>
      </c>
      <c r="R775" s="302">
        <f>TabIPW[[#This Row],[liczba gospodarstw domowych korzystających ze środowiskowej pomocy społecznej ]]/$S$1*$R$2</f>
        <v>2.0779930961413582E-5</v>
      </c>
      <c r="S775" s="27">
        <v>76</v>
      </c>
      <c r="T775" s="302">
        <f>TabIPW[[#This Row],[ilość wody dostarczonej i ścieków bytowych odprowadzonych siecią kanalizacyjną '[dam3']]]/$U$1*$T$2</f>
        <v>8.2964348649411368E-6</v>
      </c>
      <c r="U775" s="27">
        <v>203.29999999999998</v>
      </c>
      <c r="V775" s="302">
        <f>TabIPW[[#This Row],[iloczyn liczby mieszkańców i relacji przeciętnego miesięcznego wynagrodzenia brutto 
w danym powiecie do średniej krajowej2]]/$W$1*$V$2</f>
        <v>1.6476033205865581E-5</v>
      </c>
      <c r="W775" s="27">
        <f>TabIPW[[#This Row],[iloczyn liczby mieszkańców i relacji przeciętnego miesięcznego wynagrodzenia brutto 
w danym powiecie do średniej krajowej]]</f>
        <v>5135.5200000000004</v>
      </c>
    </row>
    <row r="776" spans="1:23" x14ac:dyDescent="0.3">
      <c r="A776" s="2" t="s">
        <v>10</v>
      </c>
      <c r="B776" s="2" t="s">
        <v>72</v>
      </c>
      <c r="C776" s="2" t="s">
        <v>12</v>
      </c>
      <c r="D776" s="2" t="s">
        <v>18</v>
      </c>
      <c r="E776" s="2" t="s">
        <v>15</v>
      </c>
      <c r="F776" s="17" t="str">
        <f>+Tabela1[[#This Row],[WK]]&amp;Tabela1[[#This Row],[PK]]&amp;Tabela1[[#This Row],[GK]]</f>
        <v>120104</v>
      </c>
      <c r="G776" s="2" t="s">
        <v>746</v>
      </c>
      <c r="H776" s="302">
        <f>TabIPW[[#This Row],[liczba mieszkańców ]]/$I$1*$H$2</f>
        <v>1.7470464384056125E-5</v>
      </c>
      <c r="I776" s="27">
        <v>5489</v>
      </c>
      <c r="J776" s="302">
        <f>TabIPW[[#This Row],[liczba mieszkańców w wieku 20-64]]/$K$1*$J$2</f>
        <v>1.3252136550778583E-5</v>
      </c>
      <c r="K776" s="27">
        <v>3286</v>
      </c>
      <c r="L776" s="302">
        <f>TabIPW[[#This Row],[iloczyn liczby mieszkańców i relacji przeciętnego miesięcznego wynagrodzenia brutto 
w danym powiecie do średniej krajowej]]/$M$1*$L$2</f>
        <v>4.9690629817030851E-5</v>
      </c>
      <c r="M776" s="27">
        <v>4517.4470000000001</v>
      </c>
      <c r="N776" s="302">
        <f>TabIPW[[#This Row],[liczba oddziałów w szkołach podstawowych]]/$O$1*$N$2</f>
        <v>3.9281454979129396E-5</v>
      </c>
      <c r="O776" s="27">
        <v>31</v>
      </c>
      <c r="P77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4.8994935843663596E-5</v>
      </c>
      <c r="Q776" s="27">
        <v>249</v>
      </c>
      <c r="R776" s="302">
        <f>TabIPW[[#This Row],[liczba gospodarstw domowych korzystających ze środowiskowej pomocy społecznej ]]/$S$1*$R$2</f>
        <v>1.8865989951809698E-5</v>
      </c>
      <c r="S776" s="27">
        <v>69</v>
      </c>
      <c r="T776" s="302">
        <f>TabIPW[[#This Row],[ilość wody dostarczonej i ścieków bytowych odprowadzonych siecią kanalizacyjną '[dam3']]]/$U$1*$T$2</f>
        <v>4.4930520345795337E-6</v>
      </c>
      <c r="U776" s="27">
        <v>110.1</v>
      </c>
      <c r="V776" s="302">
        <f>TabIPW[[#This Row],[iloczyn liczby mieszkańców i relacji przeciętnego miesięcznego wynagrodzenia brutto 
w danym powiecie do średniej krajowej2]]/$W$1*$V$2</f>
        <v>1.4493100363300668E-5</v>
      </c>
      <c r="W776" s="27">
        <f>TabIPW[[#This Row],[iloczyn liczby mieszkańców i relacji przeciętnego miesięcznego wynagrodzenia brutto 
w danym powiecie do średniej krajowej]]</f>
        <v>4517.4470000000001</v>
      </c>
    </row>
    <row r="777" spans="1:23" x14ac:dyDescent="0.3">
      <c r="A777" s="2" t="s">
        <v>10</v>
      </c>
      <c r="B777" s="2" t="s">
        <v>72</v>
      </c>
      <c r="C777" s="2" t="s">
        <v>12</v>
      </c>
      <c r="D777" s="2" t="s">
        <v>21</v>
      </c>
      <c r="E777" s="2" t="s">
        <v>15</v>
      </c>
      <c r="F777" s="17" t="str">
        <f>+Tabela1[[#This Row],[WK]]&amp;Tabela1[[#This Row],[PK]]&amp;Tabela1[[#This Row],[GK]]</f>
        <v>120105</v>
      </c>
      <c r="G777" s="2" t="s">
        <v>747</v>
      </c>
      <c r="H777" s="302">
        <f>TabIPW[[#This Row],[liczba mieszkańców ]]/$I$1*$H$2</f>
        <v>2.7668199469958082E-5</v>
      </c>
      <c r="I777" s="27">
        <v>8693</v>
      </c>
      <c r="J777" s="302">
        <f>TabIPW[[#This Row],[liczba mieszkańców w wieku 20-64]]/$K$1*$J$2</f>
        <v>2.1160669653662577E-5</v>
      </c>
      <c r="K777" s="27">
        <v>5247</v>
      </c>
      <c r="L777" s="302">
        <f>TabIPW[[#This Row],[iloczyn liczby mieszkańców i relacji przeciętnego miesięcznego wynagrodzenia brutto 
w danym powiecie do średniej krajowej]]/$M$1*$L$2</f>
        <v>7.8695690471752451E-5</v>
      </c>
      <c r="M777" s="27">
        <v>7154.3389999999999</v>
      </c>
      <c r="N777" s="302">
        <f>TabIPW[[#This Row],[liczba oddziałów w szkołach podstawowych]]/$O$1*$N$2</f>
        <v>7.6028622540250454E-5</v>
      </c>
      <c r="O777" s="27">
        <v>60</v>
      </c>
      <c r="P77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8.8545064777705281E-5</v>
      </c>
      <c r="Q777" s="27">
        <v>450</v>
      </c>
      <c r="R777" s="302">
        <f>TabIPW[[#This Row],[liczba gospodarstw domowych korzystających ze środowiskowej pomocy społecznej ]]/$S$1*$R$2</f>
        <v>1.6678628797976688E-5</v>
      </c>
      <c r="S777" s="27">
        <v>61</v>
      </c>
      <c r="T777" s="302">
        <f>TabIPW[[#This Row],[ilość wody dostarczonej i ścieków bytowych odprowadzonych siecią kanalizacyjną '[dam3']]]/$U$1*$T$2</f>
        <v>1.6760185927355264E-5</v>
      </c>
      <c r="U777" s="27">
        <v>410.7</v>
      </c>
      <c r="V777" s="302">
        <f>TabIPW[[#This Row],[iloczyn liczby mieszkańców i relacji przeciętnego miesięcznego wynagrodzenia brutto 
w danym powiecie do średniej krajowej2]]/$W$1*$V$2</f>
        <v>2.29529097209278E-5</v>
      </c>
      <c r="W777" s="27">
        <f>TabIPW[[#This Row],[iloczyn liczby mieszkańców i relacji przeciętnego miesięcznego wynagrodzenia brutto 
w danym powiecie do średniej krajowej]]</f>
        <v>7154.3389999999999</v>
      </c>
    </row>
    <row r="778" spans="1:23" x14ac:dyDescent="0.3">
      <c r="A778" s="2" t="s">
        <v>10</v>
      </c>
      <c r="B778" s="2" t="s">
        <v>72</v>
      </c>
      <c r="C778" s="2" t="s">
        <v>12</v>
      </c>
      <c r="D778" s="2" t="s">
        <v>23</v>
      </c>
      <c r="E778" s="2" t="s">
        <v>19</v>
      </c>
      <c r="F778" s="17" t="str">
        <f>+Tabela1[[#This Row],[WK]]&amp;Tabela1[[#This Row],[PK]]&amp;Tabela1[[#This Row],[GK]]</f>
        <v>120106</v>
      </c>
      <c r="G778" s="2" t="s">
        <v>748</v>
      </c>
      <c r="H778" s="302">
        <f>TabIPW[[#This Row],[liczba mieszkańców ]]/$I$1*$H$2</f>
        <v>4.6220820511069971E-5</v>
      </c>
      <c r="I778" s="27">
        <v>14522</v>
      </c>
      <c r="J778" s="302">
        <f>TabIPW[[#This Row],[liczba mieszkańców w wieku 20-64]]/$K$1*$J$2</f>
        <v>3.4626550342356943E-5</v>
      </c>
      <c r="K778" s="27">
        <v>8586</v>
      </c>
      <c r="L778" s="302">
        <f>TabIPW[[#This Row],[iloczyn liczby mieszkańców i relacji przeciętnego miesięcznego wynagrodzenia brutto 
w danym powiecie do średniej krajowej]]/$M$1*$L$2</f>
        <v>1.314642605580109E-4</v>
      </c>
      <c r="M778" s="27">
        <v>11951.605999999998</v>
      </c>
      <c r="N778" s="302">
        <f>TabIPW[[#This Row],[liczba oddziałów w szkołach podstawowych]]/$O$1*$N$2</f>
        <v>1.0010435301132977E-4</v>
      </c>
      <c r="O778" s="27">
        <v>79</v>
      </c>
      <c r="P77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1.5111691055395035E-4</v>
      </c>
      <c r="Q778" s="27">
        <v>768</v>
      </c>
      <c r="R778" s="302">
        <f>TabIPW[[#This Row],[liczba gospodarstw domowych korzystających ze środowiskowej pomocy społecznej ]]/$S$1*$R$2</f>
        <v>2.2693871971017463E-5</v>
      </c>
      <c r="S778" s="27">
        <v>83</v>
      </c>
      <c r="T778" s="302">
        <f>TabIPW[[#This Row],[ilość wody dostarczonej i ścieków bytowych odprowadzonych siecią kanalizacyjną '[dam3']]]/$U$1*$T$2</f>
        <v>2.0041215750971928E-5</v>
      </c>
      <c r="U778" s="27">
        <v>491.1</v>
      </c>
      <c r="V778" s="302">
        <f>TabIPW[[#This Row],[iloczyn liczby mieszkańców i relacji przeciętnego miesięcznego wynagrodzenia brutto 
w danym powiecie do średniej krajowej2]]/$W$1*$V$2</f>
        <v>3.8343742662753189E-5</v>
      </c>
      <c r="W778" s="27">
        <f>TabIPW[[#This Row],[iloczyn liczby mieszkańców i relacji przeciętnego miesięcznego wynagrodzenia brutto 
w danym powiecie do średniej krajowej]]</f>
        <v>11951.605999999998</v>
      </c>
    </row>
    <row r="779" spans="1:23" x14ac:dyDescent="0.3">
      <c r="A779" s="2" t="s">
        <v>10</v>
      </c>
      <c r="B779" s="2" t="s">
        <v>72</v>
      </c>
      <c r="C779" s="2" t="s">
        <v>12</v>
      </c>
      <c r="D779" s="2" t="s">
        <v>30</v>
      </c>
      <c r="E779" s="2" t="s">
        <v>15</v>
      </c>
      <c r="F779" s="17" t="str">
        <f>+Tabela1[[#This Row],[WK]]&amp;Tabela1[[#This Row],[PK]]&amp;Tabela1[[#This Row],[GK]]</f>
        <v>120107</v>
      </c>
      <c r="G779" s="2" t="s">
        <v>749</v>
      </c>
      <c r="H779" s="302">
        <f>TabIPW[[#This Row],[liczba mieszkańców ]]/$I$1*$H$2</f>
        <v>3.6920638887784852E-5</v>
      </c>
      <c r="I779" s="27">
        <v>11600</v>
      </c>
      <c r="J779" s="302">
        <f>TabIPW[[#This Row],[liczba mieszkańców w wieku 20-64]]/$K$1*$J$2</f>
        <v>2.835134508581054E-5</v>
      </c>
      <c r="K779" s="27">
        <v>7030</v>
      </c>
      <c r="L779" s="302">
        <f>TabIPW[[#This Row],[iloczyn liczby mieszkańców i relacji przeciętnego miesięcznego wynagrodzenia brutto 
w danym powiecie do średniej krajowej]]/$M$1*$L$2</f>
        <v>1.0501207977364874E-4</v>
      </c>
      <c r="M779" s="27">
        <v>9546.7999999999993</v>
      </c>
      <c r="N779" s="302">
        <f>TabIPW[[#This Row],[liczba oddziałów w szkołach podstawowych]]/$O$1*$N$2</f>
        <v>7.9830053667262975E-5</v>
      </c>
      <c r="O779" s="27">
        <v>63</v>
      </c>
      <c r="P77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9.6022203581155958E-5</v>
      </c>
      <c r="Q779" s="27">
        <v>488</v>
      </c>
      <c r="R779" s="302">
        <f>TabIPW[[#This Row],[liczba gospodarstw domowych korzystających ze środowiskowej pomocy społecznej ]]/$S$1*$R$2</f>
        <v>4.320038278820192E-5</v>
      </c>
      <c r="S779" s="27">
        <v>158</v>
      </c>
      <c r="T779" s="302">
        <f>TabIPW[[#This Row],[ilość wody dostarczonej i ścieków bytowych odprowadzonych siecią kanalizacyjną '[dam3']]]/$U$1*$T$2</f>
        <v>3.43406293106147E-5</v>
      </c>
      <c r="U779" s="27">
        <v>841.5</v>
      </c>
      <c r="V779" s="302">
        <f>TabIPW[[#This Row],[iloczyn liczby mieszkańców i relacji przeciętnego miesięcznego wynagrodzenia brutto 
w danym powiecie do średniej krajowej2]]/$W$1*$V$2</f>
        <v>3.0628523267314216E-5</v>
      </c>
      <c r="W779" s="27">
        <f>TabIPW[[#This Row],[iloczyn liczby mieszkańców i relacji przeciętnego miesięcznego wynagrodzenia brutto 
w danym powiecie do średniej krajowej]]</f>
        <v>9546.7999999999993</v>
      </c>
    </row>
    <row r="780" spans="1:23" x14ac:dyDescent="0.3">
      <c r="A780" s="2" t="s">
        <v>10</v>
      </c>
      <c r="B780" s="2" t="s">
        <v>72</v>
      </c>
      <c r="C780" s="2" t="s">
        <v>12</v>
      </c>
      <c r="D780" s="2" t="s">
        <v>54</v>
      </c>
      <c r="E780" s="2" t="s">
        <v>15</v>
      </c>
      <c r="F780" s="17" t="str">
        <f>+Tabela1[[#This Row],[WK]]&amp;Tabela1[[#This Row],[PK]]&amp;Tabela1[[#This Row],[GK]]</f>
        <v>120108</v>
      </c>
      <c r="G780" s="2" t="s">
        <v>750</v>
      </c>
      <c r="H780" s="302">
        <f>TabIPW[[#This Row],[liczba mieszkańców ]]/$I$1*$H$2</f>
        <v>1.8177049024839593E-5</v>
      </c>
      <c r="I780" s="27">
        <v>5711</v>
      </c>
      <c r="J780" s="302">
        <f>TabIPW[[#This Row],[liczba mieszkańców w wieku 20-64]]/$K$1*$J$2</f>
        <v>1.3393288339968252E-5</v>
      </c>
      <c r="K780" s="27">
        <v>3321</v>
      </c>
      <c r="L780" s="302">
        <f>TabIPW[[#This Row],[iloczyn liczby mieszkańców i relacji przeciętnego miesięcznego wynagrodzenia brutto 
w danym powiecie do średniej krajowej]]/$M$1*$L$2</f>
        <v>5.170034375752655E-5</v>
      </c>
      <c r="M780" s="27">
        <v>4700.1530000000002</v>
      </c>
      <c r="N780" s="302">
        <f>TabIPW[[#This Row],[liczba oddziałów w szkołach podstawowych]]/$O$1*$N$2</f>
        <v>5.4487179487179488E-5</v>
      </c>
      <c r="O780" s="27">
        <v>43</v>
      </c>
      <c r="P78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5.4504406540943025E-5</v>
      </c>
      <c r="Q780" s="27">
        <v>277</v>
      </c>
      <c r="R780" s="302">
        <f>TabIPW[[#This Row],[liczba gospodarstw domowych korzystających ze środowiskowej pomocy społecznej ]]/$S$1*$R$2</f>
        <v>1.5311528076831059E-5</v>
      </c>
      <c r="S780" s="27">
        <v>56</v>
      </c>
      <c r="T780" s="302">
        <f>TabIPW[[#This Row],[ilość wody dostarczonej i ścieków bytowych odprowadzonych siecią kanalizacyjną '[dam3']]]/$U$1*$T$2</f>
        <v>6.043787523353578E-6</v>
      </c>
      <c r="U780" s="27">
        <v>148.1</v>
      </c>
      <c r="V780" s="302">
        <f>TabIPW[[#This Row],[iloczyn liczby mieszkańców i relacji przeciętnego miesięcznego wynagrodzenia brutto 
w danym powiecie do średniej krajowej2]]/$W$1*$V$2</f>
        <v>1.5079266929278578E-5</v>
      </c>
      <c r="W780" s="27">
        <f>TabIPW[[#This Row],[iloczyn liczby mieszkańców i relacji przeciętnego miesięcznego wynagrodzenia brutto 
w danym powiecie do średniej krajowej]]</f>
        <v>4700.1530000000002</v>
      </c>
    </row>
    <row r="781" spans="1:23" x14ac:dyDescent="0.3">
      <c r="A781" s="2" t="s">
        <v>10</v>
      </c>
      <c r="B781" s="2" t="s">
        <v>72</v>
      </c>
      <c r="C781" s="2" t="s">
        <v>12</v>
      </c>
      <c r="D781" s="2" t="s">
        <v>56</v>
      </c>
      <c r="E781" s="2" t="s">
        <v>15</v>
      </c>
      <c r="F781" s="17" t="str">
        <f>+Tabela1[[#This Row],[WK]]&amp;Tabela1[[#This Row],[PK]]&amp;Tabela1[[#This Row],[GK]]</f>
        <v>120109</v>
      </c>
      <c r="G781" s="2" t="s">
        <v>751</v>
      </c>
      <c r="H781" s="302">
        <f>TabIPW[[#This Row],[liczba mieszkańców ]]/$I$1*$H$2</f>
        <v>1.7629605068917265E-5</v>
      </c>
      <c r="I781" s="27">
        <v>5539</v>
      </c>
      <c r="J781" s="302">
        <f>TabIPW[[#This Row],[liczba mieszkańców w wieku 20-64]]/$K$1*$J$2</f>
        <v>1.2788352100583958E-5</v>
      </c>
      <c r="K781" s="27">
        <v>3171</v>
      </c>
      <c r="L781" s="302">
        <f>TabIPW[[#This Row],[iloczyn liczby mieszkańców i relacji przeciętnego miesięcznego wynagrodzenia brutto 
w danym powiecie do średniej krajowej]]/$M$1*$L$2</f>
        <v>5.0143268091917268E-5</v>
      </c>
      <c r="M781" s="27">
        <v>4558.5969999999998</v>
      </c>
      <c r="N781" s="302">
        <f>TabIPW[[#This Row],[liczba oddziałów w szkołach podstawowych]]/$O$1*$N$2</f>
        <v>5.195289206917115E-5</v>
      </c>
      <c r="O781" s="27">
        <v>41</v>
      </c>
      <c r="P78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5.4307639730325903E-5</v>
      </c>
      <c r="Q781" s="27">
        <v>276</v>
      </c>
      <c r="R781" s="302">
        <f>TabIPW[[#This Row],[liczba gospodarstw domowych korzystających ze środowiskowej pomocy społecznej ]]/$S$1*$R$2</f>
        <v>2.1873611538330086E-5</v>
      </c>
      <c r="S781" s="27">
        <v>80</v>
      </c>
      <c r="T781" s="302">
        <f>TabIPW[[#This Row],[ilość wody dostarczonej i ścieków bytowych odprowadzonych siecią kanalizacyjną '[dam3']]]/$U$1*$T$2</f>
        <v>8.1984936761764614E-6</v>
      </c>
      <c r="U781" s="27">
        <v>200.9</v>
      </c>
      <c r="V781" s="302">
        <f>TabIPW[[#This Row],[iloczyn liczby mieszkańców i relacji przeciętnego miesięcznego wynagrodzenia brutto 
w danym powiecie do średniej krajowej2]]/$W$1*$V$2</f>
        <v>1.4625119860142539E-5</v>
      </c>
      <c r="W781" s="27">
        <f>TabIPW[[#This Row],[iloczyn liczby mieszkańców i relacji przeciętnego miesięcznego wynagrodzenia brutto 
w danym powiecie do średniej krajowej]]</f>
        <v>4558.5969999999998</v>
      </c>
    </row>
    <row r="782" spans="1:23" x14ac:dyDescent="0.3">
      <c r="A782" s="2" t="s">
        <v>10</v>
      </c>
      <c r="B782" s="2" t="s">
        <v>72</v>
      </c>
      <c r="C782" s="2" t="s">
        <v>11</v>
      </c>
      <c r="D782" s="2" t="s">
        <v>12</v>
      </c>
      <c r="E782" s="2" t="s">
        <v>15</v>
      </c>
      <c r="F782" s="17" t="str">
        <f>+Tabela1[[#This Row],[WK]]&amp;Tabela1[[#This Row],[PK]]&amp;Tabela1[[#This Row],[GK]]</f>
        <v>120201</v>
      </c>
      <c r="G782" s="2" t="s">
        <v>752</v>
      </c>
      <c r="H782" s="302">
        <f>TabIPW[[#This Row],[liczba mieszkańców ]]/$I$1*$H$2</f>
        <v>2.5643929958524356E-5</v>
      </c>
      <c r="I782" s="27">
        <v>8057</v>
      </c>
      <c r="J782" s="302">
        <f>TabIPW[[#This Row],[liczba mieszkańców w wieku 20-64]]/$K$1*$J$2</f>
        <v>2.0083883147558533E-5</v>
      </c>
      <c r="K782" s="27">
        <v>4980</v>
      </c>
      <c r="L782" s="302">
        <f>TabIPW[[#This Row],[iloczyn liczby mieszkańców i relacji przeciętnego miesięcznego wynagrodzenia brutto 
w danym powiecie do średniej krajowej]]/$M$1*$L$2</f>
        <v>7.1431511642586833E-5</v>
      </c>
      <c r="M782" s="27">
        <v>6493.9419999999991</v>
      </c>
      <c r="N782" s="302">
        <f>TabIPW[[#This Row],[liczba oddziałów w szkołach podstawowych]]/$O$1*$N$2</f>
        <v>5.195289206917115E-5</v>
      </c>
      <c r="O782" s="27">
        <v>41</v>
      </c>
      <c r="P78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5.4307639730325903E-5</v>
      </c>
      <c r="Q782" s="27">
        <v>276</v>
      </c>
      <c r="R782" s="302">
        <f>TabIPW[[#This Row],[liczba gospodarstw domowych korzystających ze środowiskowej pomocy społecznej ]]/$S$1*$R$2</f>
        <v>4.0192761201681532E-5</v>
      </c>
      <c r="S782" s="27">
        <v>147</v>
      </c>
      <c r="T782" s="302">
        <f>TabIPW[[#This Row],[ilość wody dostarczonej i ścieków bytowych odprowadzonych siecią kanalizacyjną '[dam3']]]/$U$1*$T$2</f>
        <v>7.1782729598777483E-6</v>
      </c>
      <c r="U782" s="27">
        <v>175.9</v>
      </c>
      <c r="V782" s="302">
        <f>TabIPW[[#This Row],[iloczyn liczby mieszkańców i relacji przeciętnego miesięcznego wynagrodzenia brutto 
w danym powiecie do średniej krajowej2]]/$W$1*$V$2</f>
        <v>2.0834190895754493E-5</v>
      </c>
      <c r="W782" s="27">
        <f>TabIPW[[#This Row],[iloczyn liczby mieszkańców i relacji przeciętnego miesięcznego wynagrodzenia brutto 
w danym powiecie do średniej krajowej]]</f>
        <v>6493.9419999999991</v>
      </c>
    </row>
    <row r="783" spans="1:23" x14ac:dyDescent="0.3">
      <c r="A783" s="2" t="s">
        <v>10</v>
      </c>
      <c r="B783" s="2" t="s">
        <v>72</v>
      </c>
      <c r="C783" s="2" t="s">
        <v>11</v>
      </c>
      <c r="D783" s="2" t="s">
        <v>11</v>
      </c>
      <c r="E783" s="2" t="s">
        <v>19</v>
      </c>
      <c r="F783" s="17" t="str">
        <f>+Tabela1[[#This Row],[WK]]&amp;Tabela1[[#This Row],[PK]]&amp;Tabela1[[#This Row],[GK]]</f>
        <v>120202</v>
      </c>
      <c r="G783" s="2" t="s">
        <v>753</v>
      </c>
      <c r="H783" s="302">
        <f>TabIPW[[#This Row],[liczba mieszkańców ]]/$I$1*$H$2</f>
        <v>1.1178041704646586E-4</v>
      </c>
      <c r="I783" s="27">
        <v>35120</v>
      </c>
      <c r="J783" s="302">
        <f>TabIPW[[#This Row],[liczba mieszkańców w wieku 20-64]]/$K$1*$J$2</f>
        <v>8.4900784743454264E-5</v>
      </c>
      <c r="K783" s="27">
        <v>21052</v>
      </c>
      <c r="L783" s="302">
        <f>TabIPW[[#This Row],[iloczyn liczby mieszkańców i relacji przeciętnego miesięcznego wynagrodzenia brutto 
w danym powiecie do średniej krajowej]]/$M$1*$L$2</f>
        <v>3.1136585439836784E-4</v>
      </c>
      <c r="M783" s="27">
        <v>28306.720000000001</v>
      </c>
      <c r="N783" s="302">
        <f>TabIPW[[#This Row],[liczba oddziałów w szkołach podstawowych]]/$O$1*$N$2</f>
        <v>2.1161299940369708E-4</v>
      </c>
      <c r="O783" s="27">
        <v>167</v>
      </c>
      <c r="P78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2.9278901419827884E-4</v>
      </c>
      <c r="Q783" s="27">
        <v>1488</v>
      </c>
      <c r="R783" s="302">
        <f>TabIPW[[#This Row],[liczba gospodarstw domowych korzystających ze środowiskowej pomocy społecznej ]]/$S$1*$R$2</f>
        <v>1.3479613110495915E-4</v>
      </c>
      <c r="S783" s="27">
        <v>493</v>
      </c>
      <c r="T783" s="302">
        <f>TabIPW[[#This Row],[ilość wody dostarczonej i ścieków bytowych odprowadzonych siecią kanalizacyjną '[dam3']]]/$U$1*$T$2</f>
        <v>9.5921151746405038E-5</v>
      </c>
      <c r="U783" s="27">
        <v>2350.5</v>
      </c>
      <c r="V783" s="302">
        <f>TabIPW[[#This Row],[iloczyn liczby mieszkańców i relacji przeciętnego miesięcznego wynagrodzenia brutto 
w danym powiecie do średniej krajowej2]]/$W$1*$V$2</f>
        <v>9.081504086619063E-5</v>
      </c>
      <c r="W783" s="27">
        <f>TabIPW[[#This Row],[iloczyn liczby mieszkańców i relacji przeciętnego miesięcznego wynagrodzenia brutto 
w danym powiecie do średniej krajowej]]</f>
        <v>28306.720000000001</v>
      </c>
    </row>
    <row r="784" spans="1:23" x14ac:dyDescent="0.3">
      <c r="A784" s="2" t="s">
        <v>10</v>
      </c>
      <c r="B784" s="2" t="s">
        <v>72</v>
      </c>
      <c r="C784" s="2" t="s">
        <v>11</v>
      </c>
      <c r="D784" s="2" t="s">
        <v>16</v>
      </c>
      <c r="E784" s="2" t="s">
        <v>19</v>
      </c>
      <c r="F784" s="17" t="str">
        <f>+Tabela1[[#This Row],[WK]]&amp;Tabela1[[#This Row],[PK]]&amp;Tabela1[[#This Row],[GK]]</f>
        <v>120203</v>
      </c>
      <c r="G784" s="2" t="s">
        <v>754</v>
      </c>
      <c r="H784" s="302">
        <f>TabIPW[[#This Row],[liczba mieszkańców ]]/$I$1*$H$2</f>
        <v>3.0516817728972511E-5</v>
      </c>
      <c r="I784" s="27">
        <v>9588</v>
      </c>
      <c r="J784" s="302">
        <f>TabIPW[[#This Row],[liczba mieszkańców w wieku 20-64]]/$K$1*$J$2</f>
        <v>2.2927083472664713E-5</v>
      </c>
      <c r="K784" s="27">
        <v>5685</v>
      </c>
      <c r="L784" s="302">
        <f>TabIPW[[#This Row],[iloczyn liczby mieszkańców i relacji przeciętnego miesięcznego wynagrodzenia brutto 
w danym powiecie do średniej krajowej]]/$M$1*$L$2</f>
        <v>8.5005006035636404E-5</v>
      </c>
      <c r="M784" s="27">
        <v>7727.927999999999</v>
      </c>
      <c r="N784" s="302">
        <f>TabIPW[[#This Row],[liczba oddziałów w szkołach podstawowych]]/$O$1*$N$2</f>
        <v>1.0263864042933812E-4</v>
      </c>
      <c r="O784" s="27">
        <v>81</v>
      </c>
      <c r="P78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8.0871159163637489E-5</v>
      </c>
      <c r="Q784" s="27">
        <v>411</v>
      </c>
      <c r="R784" s="302">
        <f>TabIPW[[#This Row],[liczba gospodarstw domowych korzystających ze środowiskowej pomocy społecznej ]]/$S$1*$R$2</f>
        <v>4.0192761201681532E-5</v>
      </c>
      <c r="S784" s="27">
        <v>147</v>
      </c>
      <c r="T784" s="302">
        <f>TabIPW[[#This Row],[ilość wody dostarczonej i ścieków bytowych odprowadzonych siecią kanalizacyjną '[dam3']]]/$U$1*$T$2</f>
        <v>1.3462832572277823E-5</v>
      </c>
      <c r="U784" s="27">
        <v>329.9</v>
      </c>
      <c r="V784" s="302">
        <f>TabIPW[[#This Row],[iloczyn liczby mieszkańców i relacji przeciętnego miesięcznego wynagrodzenia brutto 
w danym powiecie do średniej krajowej2]]/$W$1*$V$2</f>
        <v>2.4793126760393955E-5</v>
      </c>
      <c r="W784" s="27">
        <f>TabIPW[[#This Row],[iloczyn liczby mieszkańców i relacji przeciętnego miesięcznego wynagrodzenia brutto 
w danym powiecie do średniej krajowej]]</f>
        <v>7727.927999999999</v>
      </c>
    </row>
    <row r="785" spans="1:23" x14ac:dyDescent="0.3">
      <c r="A785" s="2" t="s">
        <v>10</v>
      </c>
      <c r="B785" s="2" t="s">
        <v>72</v>
      </c>
      <c r="C785" s="2" t="s">
        <v>11</v>
      </c>
      <c r="D785" s="2" t="s">
        <v>18</v>
      </c>
      <c r="E785" s="2" t="s">
        <v>15</v>
      </c>
      <c r="F785" s="17" t="str">
        <f>+Tabela1[[#This Row],[WK]]&amp;Tabela1[[#This Row],[PK]]&amp;Tabela1[[#This Row],[GK]]</f>
        <v>120204</v>
      </c>
      <c r="G785" s="2" t="s">
        <v>755</v>
      </c>
      <c r="H785" s="302">
        <f>TabIPW[[#This Row],[liczba mieszkańców ]]/$I$1*$H$2</f>
        <v>4.6017120434447703E-5</v>
      </c>
      <c r="I785" s="27">
        <v>14458</v>
      </c>
      <c r="J785" s="302">
        <f>TabIPW[[#This Row],[liczba mieszkańców w wieku 20-64]]/$K$1*$J$2</f>
        <v>3.5384737095718587E-5</v>
      </c>
      <c r="K785" s="27">
        <v>8774</v>
      </c>
      <c r="L785" s="302">
        <f>TabIPW[[#This Row],[iloczyn liczby mieszkańców i relacji przeciętnego miesięcznego wynagrodzenia brutto 
w danym powiecie do średniej krajowej]]/$M$1*$L$2</f>
        <v>1.2818130759941916E-4</v>
      </c>
      <c r="M785" s="27">
        <v>11653.147999999997</v>
      </c>
      <c r="N785" s="302">
        <f>TabIPW[[#This Row],[liczba oddziałów w szkołach podstawowych]]/$O$1*$N$2</f>
        <v>1.1404293381037567E-4</v>
      </c>
      <c r="O785" s="27">
        <v>90</v>
      </c>
      <c r="P78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1.1117324799867443E-4</v>
      </c>
      <c r="Q785" s="27">
        <v>565</v>
      </c>
      <c r="R785" s="302">
        <f>TabIPW[[#This Row],[liczba gospodarstw domowych korzystających ze środowiskowej pomocy społecznej ]]/$S$1*$R$2</f>
        <v>4.3747223076660171E-5</v>
      </c>
      <c r="S785" s="27">
        <v>160</v>
      </c>
      <c r="T785" s="302">
        <f>TabIPW[[#This Row],[ilość wody dostarczonej i ścieków bytowych odprowadzonych siecią kanalizacyjną '[dam3']]]/$U$1*$T$2</f>
        <v>3.1320775990370504E-5</v>
      </c>
      <c r="U785" s="27">
        <v>767.5</v>
      </c>
      <c r="V785" s="302">
        <f>TabIPW[[#This Row],[iloczyn liczby mieszkańców i relacji przeciętnego miesięcznego wynagrodzenia brutto 
w danym powiecie do średniej krajowej2]]/$W$1*$V$2</f>
        <v>3.7386214716497258E-5</v>
      </c>
      <c r="W785" s="27">
        <f>TabIPW[[#This Row],[iloczyn liczby mieszkańców i relacji przeciętnego miesięcznego wynagrodzenia brutto 
w danym powiecie do średniej krajowej]]</f>
        <v>11653.147999999997</v>
      </c>
    </row>
    <row r="786" spans="1:23" x14ac:dyDescent="0.3">
      <c r="A786" s="2" t="s">
        <v>10</v>
      </c>
      <c r="B786" s="2" t="s">
        <v>72</v>
      </c>
      <c r="C786" s="2" t="s">
        <v>11</v>
      </c>
      <c r="D786" s="2" t="s">
        <v>21</v>
      </c>
      <c r="E786" s="2" t="s">
        <v>15</v>
      </c>
      <c r="F786" s="17" t="str">
        <f>+Tabela1[[#This Row],[WK]]&amp;Tabela1[[#This Row],[PK]]&amp;Tabela1[[#This Row],[GK]]</f>
        <v>120205</v>
      </c>
      <c r="G786" s="2" t="s">
        <v>756</v>
      </c>
      <c r="H786" s="302">
        <f>TabIPW[[#This Row],[liczba mieszkańców ]]/$I$1*$H$2</f>
        <v>2.5701220605074369E-5</v>
      </c>
      <c r="I786" s="27">
        <v>8075</v>
      </c>
      <c r="J786" s="302">
        <f>TabIPW[[#This Row],[liczba mieszkańców w wieku 20-64]]/$K$1*$J$2</f>
        <v>1.9636230330414155E-5</v>
      </c>
      <c r="K786" s="27">
        <v>4869</v>
      </c>
      <c r="L786" s="302">
        <f>TabIPW[[#This Row],[iloczyn liczby mieszkańców i relacji przeciętnego miesięcznego wynagrodzenia brutto 
w danym powiecie do średniej krajowej]]/$M$1*$L$2</f>
        <v>7.1591095508736336E-5</v>
      </c>
      <c r="M786" s="27">
        <v>6508.45</v>
      </c>
      <c r="N786" s="302">
        <f>TabIPW[[#This Row],[liczba oddziałów w szkołach podstawowych]]/$O$1*$N$2</f>
        <v>6.462432915921289E-5</v>
      </c>
      <c r="O786" s="27">
        <v>51</v>
      </c>
      <c r="P78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8.3035594080425838E-5</v>
      </c>
      <c r="Q786" s="27">
        <v>422</v>
      </c>
      <c r="R786" s="302">
        <f>TabIPW[[#This Row],[liczba gospodarstw domowych korzystających ze środowiskowej pomocy społecznej ]]/$S$1*$R$2</f>
        <v>2.5154653269079599E-5</v>
      </c>
      <c r="S786" s="27">
        <v>92</v>
      </c>
      <c r="T786" s="302">
        <f>TabIPW[[#This Row],[ilość wody dostarczonej i ścieków bytowych odprowadzonych siecią kanalizacyjną '[dam3']]]/$U$1*$T$2</f>
        <v>6.6477581874024162E-6</v>
      </c>
      <c r="U786" s="27">
        <v>162.89999999999998</v>
      </c>
      <c r="V786" s="302">
        <f>TabIPW[[#This Row],[iloczyn liczby mieszkańców i relacji przeciętnego miesięcznego wynagrodzenia brutto 
w danym powiecie do średniej krajowej2]]/$W$1*$V$2</f>
        <v>2.0880736190048101E-5</v>
      </c>
      <c r="W786" s="27">
        <f>TabIPW[[#This Row],[iloczyn liczby mieszkańców i relacji przeciętnego miesięcznego wynagrodzenia brutto 
w danym powiecie do średniej krajowej]]</f>
        <v>6508.45</v>
      </c>
    </row>
    <row r="787" spans="1:23" x14ac:dyDescent="0.3">
      <c r="A787" s="2" t="s">
        <v>10</v>
      </c>
      <c r="B787" s="2" t="s">
        <v>72</v>
      </c>
      <c r="C787" s="2" t="s">
        <v>11</v>
      </c>
      <c r="D787" s="2" t="s">
        <v>23</v>
      </c>
      <c r="E787" s="2" t="s">
        <v>15</v>
      </c>
      <c r="F787" s="17" t="str">
        <f>+Tabela1[[#This Row],[WK]]&amp;Tabela1[[#This Row],[PK]]&amp;Tabela1[[#This Row],[GK]]</f>
        <v>120206</v>
      </c>
      <c r="G787" s="2" t="s">
        <v>757</v>
      </c>
      <c r="H787" s="302">
        <f>TabIPW[[#This Row],[liczba mieszkańców ]]/$I$1*$H$2</f>
        <v>2.1200722037201282E-5</v>
      </c>
      <c r="I787" s="27">
        <v>6661</v>
      </c>
      <c r="J787" s="302">
        <f>TabIPW[[#This Row],[liczba mieszkańców w wieku 20-64]]/$K$1*$J$2</f>
        <v>1.5716243499203937E-5</v>
      </c>
      <c r="K787" s="27">
        <v>3897</v>
      </c>
      <c r="L787" s="302">
        <f>TabIPW[[#This Row],[iloczyn liczby mieszkańców i relacji przeciętnego miesięcznego wynagrodzenia brutto 
w danym powiecie do średniej krajowej]]/$M$1*$L$2</f>
        <v>5.9054896245658547E-5</v>
      </c>
      <c r="M787" s="27">
        <v>5368.7659999999996</v>
      </c>
      <c r="N787" s="302">
        <f>TabIPW[[#This Row],[liczba oddziałów w szkołach podstawowych]]/$O$1*$N$2</f>
        <v>6.0822898032200362E-5</v>
      </c>
      <c r="O787" s="27">
        <v>48</v>
      </c>
      <c r="P78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5.8046209132051249E-5</v>
      </c>
      <c r="Q787" s="27">
        <v>295</v>
      </c>
      <c r="R787" s="302">
        <f>TabIPW[[#This Row],[liczba gospodarstw domowych korzystających ze środowiskowej pomocy społecznej ]]/$S$1*$R$2</f>
        <v>2.2967292115246589E-5</v>
      </c>
      <c r="S787" s="27">
        <v>84</v>
      </c>
      <c r="T787" s="302">
        <f>TabIPW[[#This Row],[ilość wody dostarczonej i ścieków bytowych odprowadzonych siecią kanalizacyjną '[dam3']]]/$U$1*$T$2</f>
        <v>7.9169127584780174E-6</v>
      </c>
      <c r="U787" s="27">
        <v>194</v>
      </c>
      <c r="V787" s="302">
        <f>TabIPW[[#This Row],[iloczyn liczby mieszkańców i relacji przeciętnego miesięcznego wynagrodzenia brutto 
w danym powiecie do średniej krajowej2]]/$W$1*$V$2</f>
        <v>1.7224344738317079E-5</v>
      </c>
      <c r="W787" s="27">
        <f>TabIPW[[#This Row],[iloczyn liczby mieszkańców i relacji przeciętnego miesięcznego wynagrodzenia brutto 
w danym powiecie do średniej krajowej]]</f>
        <v>5368.7659999999996</v>
      </c>
    </row>
    <row r="788" spans="1:23" x14ac:dyDescent="0.3">
      <c r="A788" s="2" t="s">
        <v>10</v>
      </c>
      <c r="B788" s="2" t="s">
        <v>72</v>
      </c>
      <c r="C788" s="2" t="s">
        <v>11</v>
      </c>
      <c r="D788" s="2" t="s">
        <v>30</v>
      </c>
      <c r="E788" s="2" t="s">
        <v>15</v>
      </c>
      <c r="F788" s="17" t="str">
        <f>+Tabela1[[#This Row],[WK]]&amp;Tabela1[[#This Row],[PK]]&amp;Tabela1[[#This Row],[GK]]</f>
        <v>120207</v>
      </c>
      <c r="G788" s="2" t="s">
        <v>758</v>
      </c>
      <c r="H788" s="302">
        <f>TabIPW[[#This Row],[liczba mieszkańców ]]/$I$1*$H$2</f>
        <v>2.8591215442152702E-5</v>
      </c>
      <c r="I788" s="27">
        <v>8983</v>
      </c>
      <c r="J788" s="302">
        <f>TabIPW[[#This Row],[liczba mieszkańców w wieku 20-64]]/$K$1*$J$2</f>
        <v>2.2128567636677444E-5</v>
      </c>
      <c r="K788" s="27">
        <v>5487</v>
      </c>
      <c r="L788" s="302">
        <f>TabIPW[[#This Row],[iloczyn liczby mieszkańców i relacji przeciętnego miesięcznego wynagrodzenia brutto 
w danym powiecie do średniej krajowej]]/$M$1*$L$2</f>
        <v>7.9641214978944699E-5</v>
      </c>
      <c r="M788" s="27">
        <v>7240.2979999999989</v>
      </c>
      <c r="N788" s="302">
        <f>TabIPW[[#This Row],[liczba oddziałów w szkołach podstawowych]]/$O$1*$N$2</f>
        <v>7.096004770423375E-5</v>
      </c>
      <c r="O788" s="27">
        <v>56</v>
      </c>
      <c r="P78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5.7455908700199876E-5</v>
      </c>
      <c r="Q788" s="27">
        <v>292</v>
      </c>
      <c r="R788" s="302">
        <f>TabIPW[[#This Row],[liczba gospodarstw domowych korzystających ze środowiskowej pomocy społecznej ]]/$S$1*$R$2</f>
        <v>2.5154653269079599E-5</v>
      </c>
      <c r="S788" s="27">
        <v>92</v>
      </c>
      <c r="T788" s="302">
        <f>TabIPW[[#This Row],[ilość wody dostarczonej i ścieków bytowych odprowadzonych siecią kanalizacyjną '[dam3']]]/$U$1*$T$2</f>
        <v>1.8094634624273983E-5</v>
      </c>
      <c r="U788" s="27">
        <v>443.40000000000003</v>
      </c>
      <c r="V788" s="302">
        <f>TabIPW[[#This Row],[iloczyn liczby mieszkańców i relacji przeciętnego miesięcznego wynagrodzenia brutto 
w danym powiecie do średniej krajowej2]]/$W$1*$V$2</f>
        <v>2.3228687702192208E-5</v>
      </c>
      <c r="W788" s="27">
        <f>TabIPW[[#This Row],[iloczyn liczby mieszkańców i relacji przeciętnego miesięcznego wynagrodzenia brutto 
w danym powiecie do średniej krajowej]]</f>
        <v>7240.2979999999989</v>
      </c>
    </row>
    <row r="789" spans="1:23" x14ac:dyDescent="0.3">
      <c r="A789" s="2" t="s">
        <v>10</v>
      </c>
      <c r="B789" s="2" t="s">
        <v>72</v>
      </c>
      <c r="C789" s="2" t="s">
        <v>16</v>
      </c>
      <c r="D789" s="2" t="s">
        <v>12</v>
      </c>
      <c r="E789" s="2" t="s">
        <v>19</v>
      </c>
      <c r="F789" s="17" t="str">
        <f>+Tabela1[[#This Row],[WK]]&amp;Tabela1[[#This Row],[PK]]&amp;Tabela1[[#This Row],[GK]]</f>
        <v>120301</v>
      </c>
      <c r="G789" s="2" t="s">
        <v>759</v>
      </c>
      <c r="H789" s="302">
        <f>TabIPW[[#This Row],[liczba mieszkańców ]]/$I$1*$H$2</f>
        <v>3.8703014558229634E-5</v>
      </c>
      <c r="I789" s="27">
        <v>12160</v>
      </c>
      <c r="J789" s="302">
        <f>TabIPW[[#This Row],[liczba mieszkańców w wieku 20-64]]/$K$1*$J$2</f>
        <v>2.9299078527512596E-5</v>
      </c>
      <c r="K789" s="27">
        <v>7265</v>
      </c>
      <c r="L789" s="302">
        <f>TabIPW[[#This Row],[iloczyn liczby mieszkańców i relacji przeciętnego miesięcznego wynagrodzenia brutto 
w danym powiecie do średniej krajowej]]/$M$1*$L$2</f>
        <v>1.2318976889992572E-4</v>
      </c>
      <c r="M789" s="27">
        <v>11199.36</v>
      </c>
      <c r="N789" s="302">
        <f>TabIPW[[#This Row],[liczba oddziałów w szkołach podstawowych]]/$O$1*$N$2</f>
        <v>8.363148479427551E-5</v>
      </c>
      <c r="O789" s="27">
        <v>66</v>
      </c>
      <c r="P78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7.8116423814997781E-5</v>
      </c>
      <c r="Q789" s="27">
        <v>397</v>
      </c>
      <c r="R789" s="302">
        <f>TabIPW[[#This Row],[liczba gospodarstw domowych korzystających ze środowiskowej pomocy społecznej ]]/$S$1*$R$2</f>
        <v>4.5934584230493178E-5</v>
      </c>
      <c r="S789" s="27">
        <v>168</v>
      </c>
      <c r="T789" s="302">
        <f>TabIPW[[#This Row],[ilość wody dostarczonej i ścieków bytowych odprowadzonych siecią kanalizacyjną '[dam3']]]/$U$1*$T$2</f>
        <v>2.3701767681051712E-5</v>
      </c>
      <c r="U789" s="27">
        <v>580.79999999999995</v>
      </c>
      <c r="V789" s="302">
        <f>TabIPW[[#This Row],[iloczyn liczby mieszkańców i relacji przeciętnego miesięcznego wynagrodzenia brutto 
w danym powiecie do średniej krajowej2]]/$W$1*$V$2</f>
        <v>3.5930349262478337E-5</v>
      </c>
      <c r="W789" s="27">
        <f>TabIPW[[#This Row],[iloczyn liczby mieszkańców i relacji przeciętnego miesięcznego wynagrodzenia brutto 
w danym powiecie do średniej krajowej]]</f>
        <v>11199.36</v>
      </c>
    </row>
    <row r="790" spans="1:23" x14ac:dyDescent="0.3">
      <c r="A790" s="2" t="s">
        <v>10</v>
      </c>
      <c r="B790" s="2" t="s">
        <v>72</v>
      </c>
      <c r="C790" s="2" t="s">
        <v>16</v>
      </c>
      <c r="D790" s="2" t="s">
        <v>11</v>
      </c>
      <c r="E790" s="2" t="s">
        <v>15</v>
      </c>
      <c r="F790" s="17" t="str">
        <f>+Tabela1[[#This Row],[WK]]&amp;Tabela1[[#This Row],[PK]]&amp;Tabela1[[#This Row],[GK]]</f>
        <v>120302</v>
      </c>
      <c r="G790" s="2" t="s">
        <v>760</v>
      </c>
      <c r="H790" s="302">
        <f>TabIPW[[#This Row],[liczba mieszkańców ]]/$I$1*$H$2</f>
        <v>2.8521193540813798E-5</v>
      </c>
      <c r="I790" s="27">
        <v>8961</v>
      </c>
      <c r="J790" s="302">
        <f>TabIPW[[#This Row],[liczba mieszkańców w wieku 20-64]]/$K$1*$J$2</f>
        <v>2.1846264058298109E-5</v>
      </c>
      <c r="K790" s="27">
        <v>5417</v>
      </c>
      <c r="L790" s="302">
        <f>TabIPW[[#This Row],[iloczyn liczby mieszkańców i relacji przeciętnego miesięcznego wynagrodzenia brutto 
w danym powiecie do średniej krajowej]]/$M$1*$L$2</f>
        <v>9.0781539400677157E-5</v>
      </c>
      <c r="M790" s="27">
        <v>8253.0810000000001</v>
      </c>
      <c r="N790" s="302">
        <f>TabIPW[[#This Row],[liczba oddziałów w szkołach podstawowych]]/$O$1*$N$2</f>
        <v>6.0822898032200362E-5</v>
      </c>
      <c r="O790" s="27">
        <v>48</v>
      </c>
      <c r="P79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6.0604177670073841E-5</v>
      </c>
      <c r="Q790" s="27">
        <v>308</v>
      </c>
      <c r="R790" s="302">
        <f>TabIPW[[#This Row],[liczba gospodarstw domowych korzystających ze środowiskowej pomocy społecznej ]]/$S$1*$R$2</f>
        <v>2.4881233124850473E-5</v>
      </c>
      <c r="S790" s="27">
        <v>91</v>
      </c>
      <c r="T790" s="302">
        <f>TabIPW[[#This Row],[ilość wody dostarczonej i ścieków bytowych odprowadzonych siecią kanalizacyjną '[dam3']]]/$U$1*$T$2</f>
        <v>1.3646472301211593E-5</v>
      </c>
      <c r="U790" s="27">
        <v>334.40000000000003</v>
      </c>
      <c r="V790" s="302">
        <f>TabIPW[[#This Row],[iloczyn liczby mieszkańców i relacji przeciętnego miesięcznego wynagrodzenia brutto 
w danym powiecie do średniej krajowej2]]/$W$1*$V$2</f>
        <v>2.6477948991864177E-5</v>
      </c>
      <c r="W790" s="27">
        <f>TabIPW[[#This Row],[iloczyn liczby mieszkańców i relacji przeciętnego miesięcznego wynagrodzenia brutto 
w danym powiecie do średniej krajowej]]</f>
        <v>8253.0810000000001</v>
      </c>
    </row>
    <row r="791" spans="1:23" x14ac:dyDescent="0.3">
      <c r="A791" s="2" t="s">
        <v>10</v>
      </c>
      <c r="B791" s="2" t="s">
        <v>72</v>
      </c>
      <c r="C791" s="2" t="s">
        <v>16</v>
      </c>
      <c r="D791" s="2" t="s">
        <v>16</v>
      </c>
      <c r="E791" s="2" t="s">
        <v>19</v>
      </c>
      <c r="F791" s="17" t="str">
        <f>+Tabela1[[#This Row],[WK]]&amp;Tabela1[[#This Row],[PK]]&amp;Tabela1[[#This Row],[GK]]</f>
        <v>120303</v>
      </c>
      <c r="G791" s="2" t="s">
        <v>371</v>
      </c>
      <c r="H791" s="302">
        <f>TabIPW[[#This Row],[liczba mieszkańców ]]/$I$1*$H$2</f>
        <v>1.3724929225164296E-4</v>
      </c>
      <c r="I791" s="27">
        <v>43122</v>
      </c>
      <c r="J791" s="302">
        <f>TabIPW[[#This Row],[liczba mieszkańców w wieku 20-64]]/$K$1*$J$2</f>
        <v>1.0009275016852515E-4</v>
      </c>
      <c r="K791" s="27">
        <v>24819</v>
      </c>
      <c r="L791" s="302">
        <f>TabIPW[[#This Row],[iloczyn liczby mieszkańców i relacji przeciętnego miesięcznego wynagrodzenia brutto 
w danym powiecie do średniej krajowej]]/$M$1*$L$2</f>
        <v>4.3685766566633187E-4</v>
      </c>
      <c r="M791" s="27">
        <v>39715.361999999994</v>
      </c>
      <c r="N791" s="302">
        <f>TabIPW[[#This Row],[liczba oddziałów w szkołach podstawowych]]/$O$1*$N$2</f>
        <v>2.4202444841979728E-4</v>
      </c>
      <c r="O791" s="27">
        <v>191</v>
      </c>
      <c r="P79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2.9534698273630139E-4</v>
      </c>
      <c r="Q791" s="27">
        <v>1501</v>
      </c>
      <c r="R791" s="302">
        <f>TabIPW[[#This Row],[liczba gospodarstw domowych korzystających ze środowiskowej pomocy społecznej ]]/$S$1*$R$2</f>
        <v>2.4252366793123481E-4</v>
      </c>
      <c r="S791" s="27">
        <v>887</v>
      </c>
      <c r="T791" s="302">
        <f>TabIPW[[#This Row],[ilość wody dostarczonej i ścieków bytowych odprowadzonych siecią kanalizacyjną '[dam3']]]/$U$1*$T$2</f>
        <v>1.2546674369041578E-4</v>
      </c>
      <c r="U791" s="27">
        <v>3074.5</v>
      </c>
      <c r="V791" s="302">
        <f>TabIPW[[#This Row],[iloczyn liczby mieszkańców i relacji przeciętnego miesięcznego wynagrodzenia brutto 
w danym powiecie do średniej krajowej2]]/$W$1*$V$2</f>
        <v>1.2741681915268014E-4</v>
      </c>
      <c r="W791" s="27">
        <f>TabIPW[[#This Row],[iloczyn liczby mieszkańców i relacji przeciętnego miesięcznego wynagrodzenia brutto 
w danym powiecie do średniej krajowej]]</f>
        <v>39715.361999999994</v>
      </c>
    </row>
    <row r="792" spans="1:23" x14ac:dyDescent="0.3">
      <c r="A792" s="2" t="s">
        <v>10</v>
      </c>
      <c r="B792" s="2" t="s">
        <v>72</v>
      </c>
      <c r="C792" s="2" t="s">
        <v>16</v>
      </c>
      <c r="D792" s="2" t="s">
        <v>18</v>
      </c>
      <c r="E792" s="2" t="s">
        <v>19</v>
      </c>
      <c r="F792" s="17" t="str">
        <f>+Tabela1[[#This Row],[WK]]&amp;Tabela1[[#This Row],[PK]]&amp;Tabela1[[#This Row],[GK]]</f>
        <v>120304</v>
      </c>
      <c r="G792" s="2" t="s">
        <v>761</v>
      </c>
      <c r="H792" s="302">
        <f>TabIPW[[#This Row],[liczba mieszkańców ]]/$I$1*$H$2</f>
        <v>6.5931985737970961E-5</v>
      </c>
      <c r="I792" s="27">
        <v>20715</v>
      </c>
      <c r="J792" s="302">
        <f>TabIPW[[#This Row],[liczba mieszkańców w wieku 20-64]]/$K$1*$J$2</f>
        <v>4.946361984032237E-5</v>
      </c>
      <c r="K792" s="27">
        <v>12265</v>
      </c>
      <c r="L792" s="302">
        <f>TabIPW[[#This Row],[iloczyn liczby mieszkańców i relacji przeciętnego miesięcznego wynagrodzenia brutto 
w danym powiecie do średniej krajowej]]/$M$1*$L$2</f>
        <v>2.09858228845556E-4</v>
      </c>
      <c r="M792" s="27">
        <v>19078.514999999999</v>
      </c>
      <c r="N792" s="302">
        <f>TabIPW[[#This Row],[liczba oddziałów w szkołach podstawowych]]/$O$1*$N$2</f>
        <v>1.178443649373882E-4</v>
      </c>
      <c r="O792" s="27">
        <v>93</v>
      </c>
      <c r="P79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1.3183376311347233E-4</v>
      </c>
      <c r="Q792" s="27">
        <v>670</v>
      </c>
      <c r="R792" s="302">
        <f>TabIPW[[#This Row],[liczba gospodarstw domowych korzystających ze środowiskowej pomocy społecznej ]]/$S$1*$R$2</f>
        <v>8.7221026009091213E-5</v>
      </c>
      <c r="S792" s="27">
        <v>319</v>
      </c>
      <c r="T792" s="302">
        <f>TabIPW[[#This Row],[ilość wody dostarczonej i ścieków bytowych odprowadzonych siecią kanalizacyjną '[dam3']]]/$U$1*$T$2</f>
        <v>7.2011259039228394E-5</v>
      </c>
      <c r="U792" s="27">
        <v>1764.6</v>
      </c>
      <c r="V792" s="302">
        <f>TabIPW[[#This Row],[iloczyn liczby mieszkańców i relacji przeciętnego miesięcznego wynagrodzenia brutto 
w danym powiecie do średniej krajowej2]]/$W$1*$V$2</f>
        <v>6.1208650079953844E-5</v>
      </c>
      <c r="W792" s="27">
        <f>TabIPW[[#This Row],[iloczyn liczby mieszkańców i relacji przeciętnego miesięcznego wynagrodzenia brutto 
w danym powiecie do średniej krajowej]]</f>
        <v>19078.514999999999</v>
      </c>
    </row>
    <row r="793" spans="1:23" x14ac:dyDescent="0.3">
      <c r="A793" s="2" t="s">
        <v>10</v>
      </c>
      <c r="B793" s="2" t="s">
        <v>72</v>
      </c>
      <c r="C793" s="2" t="s">
        <v>16</v>
      </c>
      <c r="D793" s="2" t="s">
        <v>21</v>
      </c>
      <c r="E793" s="2" t="s">
        <v>19</v>
      </c>
      <c r="F793" s="17" t="str">
        <f>+Tabela1[[#This Row],[WK]]&amp;Tabela1[[#This Row],[PK]]&amp;Tabela1[[#This Row],[GK]]</f>
        <v>120305</v>
      </c>
      <c r="G793" s="2" t="s">
        <v>762</v>
      </c>
      <c r="H793" s="302">
        <f>TabIPW[[#This Row],[liczba mieszkańców ]]/$I$1*$H$2</f>
        <v>1.0128668028672218E-4</v>
      </c>
      <c r="I793" s="27">
        <v>31823</v>
      </c>
      <c r="J793" s="302">
        <f>TabIPW[[#This Row],[liczba mieszkańców w wieku 20-64]]/$K$1*$J$2</f>
        <v>7.4895139344038065E-5</v>
      </c>
      <c r="K793" s="27">
        <v>18571</v>
      </c>
      <c r="L793" s="302">
        <f>TabIPW[[#This Row],[iloczyn liczby mieszkańców i relacji przeciętnego miesięcznego wynagrodzenia brutto 
w danym powiecie do średniej krajowej]]/$M$1*$L$2</f>
        <v>3.2239046181762628E-4</v>
      </c>
      <c r="M793" s="27">
        <v>29308.982999999997</v>
      </c>
      <c r="N793" s="302">
        <f>TabIPW[[#This Row],[liczba oddziałów w szkołach podstawowych]]/$O$1*$N$2</f>
        <v>1.951401311866428E-4</v>
      </c>
      <c r="O793" s="27">
        <v>154</v>
      </c>
      <c r="P79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2.1978852745932625E-4</v>
      </c>
      <c r="Q793" s="27">
        <v>1117</v>
      </c>
      <c r="R793" s="302">
        <f>TabIPW[[#This Row],[liczba gospodarstw domowych korzystających ze środowiskowej pomocy społecznej ]]/$S$1*$R$2</f>
        <v>2.0096380600840766E-4</v>
      </c>
      <c r="S793" s="27">
        <v>735</v>
      </c>
      <c r="T793" s="302">
        <f>TabIPW[[#This Row],[ilość wody dostarczonej i ścieków bytowych odprowadzonych siecią kanalizacyjną '[dam3']]]/$U$1*$T$2</f>
        <v>1.1282824945690733E-4</v>
      </c>
      <c r="U793" s="27">
        <v>2764.8</v>
      </c>
      <c r="V793" s="302">
        <f>TabIPW[[#This Row],[iloczyn liczby mieszkańców i relacji przeciętnego miesięcznego wynagrodzenia brutto 
w danym powiecie do średniej krajowej2]]/$W$1*$V$2</f>
        <v>9.4030551363474347E-5</v>
      </c>
      <c r="W793" s="27">
        <f>TabIPW[[#This Row],[iloczyn liczby mieszkańców i relacji przeciętnego miesięcznego wynagrodzenia brutto 
w danym powiecie do średniej krajowej]]</f>
        <v>29308.982999999997</v>
      </c>
    </row>
    <row r="794" spans="1:23" x14ac:dyDescent="0.3">
      <c r="A794" s="2" t="s">
        <v>10</v>
      </c>
      <c r="B794" s="2" t="s">
        <v>72</v>
      </c>
      <c r="C794" s="2" t="s">
        <v>18</v>
      </c>
      <c r="D794" s="2" t="s">
        <v>12</v>
      </c>
      <c r="E794" s="2" t="s">
        <v>15</v>
      </c>
      <c r="F794" s="17" t="str">
        <f>+Tabela1[[#This Row],[WK]]&amp;Tabela1[[#This Row],[PK]]&amp;Tabela1[[#This Row],[GK]]</f>
        <v>120401</v>
      </c>
      <c r="G794" s="2" t="s">
        <v>763</v>
      </c>
      <c r="H794" s="302">
        <f>TabIPW[[#This Row],[liczba mieszkańców ]]/$I$1*$H$2</f>
        <v>8.3198750045404825E-6</v>
      </c>
      <c r="I794" s="27">
        <v>2614</v>
      </c>
      <c r="J794" s="302">
        <f>TabIPW[[#This Row],[liczba mieszkańców w wieku 20-64]]/$K$1*$J$2</f>
        <v>6.7591542480538354E-6</v>
      </c>
      <c r="K794" s="27">
        <v>1676</v>
      </c>
      <c r="L794" s="302">
        <f>TabIPW[[#This Row],[iloczyn liczby mieszkańców i relacji przeciętnego miesięcznego wynagrodzenia brutto 
w danym powiecie do średniej krajowej]]/$M$1*$L$2</f>
        <v>2.3865201797304201E-5</v>
      </c>
      <c r="M794" s="27">
        <v>2169.62</v>
      </c>
      <c r="N794" s="302">
        <f>TabIPW[[#This Row],[liczba oddziałów w szkołach podstawowych]]/$O$1*$N$2</f>
        <v>1.0137149672033393E-5</v>
      </c>
      <c r="O794" s="27">
        <v>8</v>
      </c>
      <c r="P79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1.0035107341473266E-5</v>
      </c>
      <c r="Q794" s="27">
        <v>51</v>
      </c>
      <c r="R794" s="302">
        <f>TabIPW[[#This Row],[liczba gospodarstw domowych korzystających ze środowiskowej pomocy społecznej ]]/$S$1*$R$2</f>
        <v>1.5584948221060185E-5</v>
      </c>
      <c r="S794" s="27">
        <v>57</v>
      </c>
      <c r="T794" s="302">
        <f>TabIPW[[#This Row],[ilość wody dostarczonej i ścieków bytowych odprowadzonych siecią kanalizacyjną '[dam3']]]/$U$1*$T$2</f>
        <v>3.3463239494597805E-6</v>
      </c>
      <c r="U794" s="27">
        <v>82</v>
      </c>
      <c r="V794" s="302">
        <f>TabIPW[[#This Row],[iloczyn liczby mieszkańców i relacji przeciętnego miesięcznego wynagrodzenia brutto 
w danym powiecie do średniej krajowej2]]/$W$1*$V$2</f>
        <v>6.9606838575470591E-6</v>
      </c>
      <c r="W794" s="27">
        <f>TabIPW[[#This Row],[iloczyn liczby mieszkańców i relacji przeciętnego miesięcznego wynagrodzenia brutto 
w danym powiecie do średniej krajowej]]</f>
        <v>2169.62</v>
      </c>
    </row>
    <row r="795" spans="1:23" x14ac:dyDescent="0.3">
      <c r="A795" s="2" t="s">
        <v>10</v>
      </c>
      <c r="B795" s="2" t="s">
        <v>72</v>
      </c>
      <c r="C795" s="2" t="s">
        <v>18</v>
      </c>
      <c r="D795" s="2" t="s">
        <v>11</v>
      </c>
      <c r="E795" s="2" t="s">
        <v>19</v>
      </c>
      <c r="F795" s="17" t="str">
        <f>+Tabela1[[#This Row],[WK]]&amp;Tabela1[[#This Row],[PK]]&amp;Tabela1[[#This Row],[GK]]</f>
        <v>120402</v>
      </c>
      <c r="G795" s="2" t="s">
        <v>764</v>
      </c>
      <c r="H795" s="302">
        <f>TabIPW[[#This Row],[liczba mieszkańców ]]/$I$1*$H$2</f>
        <v>6.6256632735087697E-5</v>
      </c>
      <c r="I795" s="27">
        <v>20817</v>
      </c>
      <c r="J795" s="302">
        <f>TabIPW[[#This Row],[liczba mieszkańców w wieku 20-64]]/$K$1*$J$2</f>
        <v>5.0899335181794424E-5</v>
      </c>
      <c r="K795" s="27">
        <v>12621</v>
      </c>
      <c r="L795" s="302">
        <f>TabIPW[[#This Row],[iloczyn liczby mieszkańców i relacji przeciętnego miesięcznego wynagrodzenia brutto 
w danym powiecie do średniej krajowej]]/$M$1*$L$2</f>
        <v>1.9005428684563185E-4</v>
      </c>
      <c r="M795" s="27">
        <v>17278.11</v>
      </c>
      <c r="N795" s="302">
        <f>TabIPW[[#This Row],[liczba oddziałów w szkołach podstawowych]]/$O$1*$N$2</f>
        <v>1.4445438282647587E-4</v>
      </c>
      <c r="O795" s="27">
        <v>114</v>
      </c>
      <c r="P79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1.6843238988825717E-4</v>
      </c>
      <c r="Q795" s="27">
        <v>856</v>
      </c>
      <c r="R795" s="302">
        <f>TabIPW[[#This Row],[liczba gospodarstw domowych korzystających ze środowiskowej pomocy społecznej ]]/$S$1*$R$2</f>
        <v>1.0253255408592229E-4</v>
      </c>
      <c r="S795" s="27">
        <v>375</v>
      </c>
      <c r="T795" s="302">
        <f>TabIPW[[#This Row],[ilość wody dostarczonej i ścieków bytowych odprowadzonych siecią kanalizacyjną '[dam3']]]/$U$1*$T$2</f>
        <v>5.1745594730670744E-5</v>
      </c>
      <c r="U795" s="27">
        <v>1268</v>
      </c>
      <c r="V795" s="302">
        <f>TabIPW[[#This Row],[iloczyn liczby mieszkańców i relacji przeciętnego miesięcznego wynagrodzenia brutto 
w danym powiecie do średniej krajowej2]]/$W$1*$V$2</f>
        <v>5.5432500329975957E-5</v>
      </c>
      <c r="W795" s="27">
        <f>TabIPW[[#This Row],[iloczyn liczby mieszkańców i relacji przeciętnego miesięcznego wynagrodzenia brutto 
w danym powiecie do średniej krajowej]]</f>
        <v>17278.11</v>
      </c>
    </row>
    <row r="796" spans="1:23" x14ac:dyDescent="0.3">
      <c r="A796" s="2" t="s">
        <v>10</v>
      </c>
      <c r="B796" s="2" t="s">
        <v>72</v>
      </c>
      <c r="C796" s="2" t="s">
        <v>18</v>
      </c>
      <c r="D796" s="2" t="s">
        <v>16</v>
      </c>
      <c r="E796" s="2" t="s">
        <v>15</v>
      </c>
      <c r="F796" s="17" t="str">
        <f>+Tabela1[[#This Row],[WK]]&amp;Tabela1[[#This Row],[PK]]&amp;Tabela1[[#This Row],[GK]]</f>
        <v>120403</v>
      </c>
      <c r="G796" s="2" t="s">
        <v>765</v>
      </c>
      <c r="H796" s="302">
        <f>TabIPW[[#This Row],[liczba mieszkańców ]]/$I$1*$H$2</f>
        <v>9.904916225757453E-6</v>
      </c>
      <c r="I796" s="27">
        <v>3112</v>
      </c>
      <c r="J796" s="302">
        <f>TabIPW[[#This Row],[liczba mieszkańców w wieku 20-64]]/$K$1*$J$2</f>
        <v>7.7754471302194491E-6</v>
      </c>
      <c r="K796" s="27">
        <v>1928</v>
      </c>
      <c r="L796" s="302">
        <f>TabIPW[[#This Row],[iloczyn liczby mieszkańców i relacji przeciętnego miesięcznego wynagrodzenia brutto 
w danym powiecie do średniej krajowej]]/$M$1*$L$2</f>
        <v>2.8411824021886261E-5</v>
      </c>
      <c r="M796" s="27">
        <v>2582.96</v>
      </c>
      <c r="N796" s="302">
        <f>TabIPW[[#This Row],[liczba oddziałów w szkołach podstawowych]]/$O$1*$N$2</f>
        <v>1.1404293381037567E-5</v>
      </c>
      <c r="O796" s="27">
        <v>9</v>
      </c>
      <c r="P79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1.4560743985667093E-5</v>
      </c>
      <c r="Q796" s="27">
        <v>74</v>
      </c>
      <c r="R796" s="302">
        <f>TabIPW[[#This Row],[liczba gospodarstw domowych korzystających ze środowiskowej pomocy społecznej ]]/$S$1*$R$2</f>
        <v>1.5584948221060185E-5</v>
      </c>
      <c r="S796" s="27">
        <v>57</v>
      </c>
      <c r="T796" s="302">
        <f>TabIPW[[#This Row],[ilość wody dostarczonej i ścieków bytowych odprowadzonych siecią kanalizacyjną '[dam3']]]/$U$1*$T$2</f>
        <v>2.7015444567589934E-6</v>
      </c>
      <c r="U796" s="27">
        <v>66.2</v>
      </c>
      <c r="V796" s="302">
        <f>TabIPW[[#This Row],[iloczyn liczby mieszkańców i relacji przeciętnego miesięcznego wynagrodzenia brutto 
w danym powiecie do średniej krajowej2]]/$W$1*$V$2</f>
        <v>8.2867820063834935E-6</v>
      </c>
      <c r="W796" s="27">
        <f>TabIPW[[#This Row],[iloczyn liczby mieszkańców i relacji przeciętnego miesięcznego wynagrodzenia brutto 
w danym powiecie do średniej krajowej]]</f>
        <v>2582.96</v>
      </c>
    </row>
    <row r="797" spans="1:23" x14ac:dyDescent="0.3">
      <c r="A797" s="2" t="s">
        <v>10</v>
      </c>
      <c r="B797" s="2" t="s">
        <v>72</v>
      </c>
      <c r="C797" s="2" t="s">
        <v>18</v>
      </c>
      <c r="D797" s="2" t="s">
        <v>18</v>
      </c>
      <c r="E797" s="2" t="s">
        <v>15</v>
      </c>
      <c r="F797" s="17" t="str">
        <f>+Tabela1[[#This Row],[WK]]&amp;Tabela1[[#This Row],[PK]]&amp;Tabela1[[#This Row],[GK]]</f>
        <v>120404</v>
      </c>
      <c r="G797" s="2" t="s">
        <v>766</v>
      </c>
      <c r="H797" s="302">
        <f>TabIPW[[#This Row],[liczba mieszkańców ]]/$I$1*$H$2</f>
        <v>1.018182101741584E-5</v>
      </c>
      <c r="I797" s="27">
        <v>3199</v>
      </c>
      <c r="J797" s="302">
        <f>TabIPW[[#This Row],[liczba mieszkańców w wieku 20-64]]/$K$1*$J$2</f>
        <v>8.0698494333864718E-6</v>
      </c>
      <c r="K797" s="27">
        <v>2001</v>
      </c>
      <c r="L797" s="302">
        <f>TabIPW[[#This Row],[iloczyn liczby mieszkańców i relacji przeciętnego miesięcznego wynagrodzenia brutto 
w danym powiecie do średniej krajowej]]/$M$1*$L$2</f>
        <v>2.9206113446662642E-5</v>
      </c>
      <c r="M797" s="27">
        <v>2655.17</v>
      </c>
      <c r="N797" s="302">
        <f>TabIPW[[#This Row],[liczba oddziałów w szkołach podstawowych]]/$O$1*$N$2</f>
        <v>1.9007155635062614E-5</v>
      </c>
      <c r="O797" s="27">
        <v>15</v>
      </c>
      <c r="P79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2.4989384948374606E-5</v>
      </c>
      <c r="Q797" s="27">
        <v>127</v>
      </c>
      <c r="R797" s="302">
        <f>TabIPW[[#This Row],[liczba gospodarstw domowych korzystających ze środowiskowej pomocy społecznej ]]/$S$1*$R$2</f>
        <v>1.8865989951809698E-5</v>
      </c>
      <c r="S797" s="27">
        <v>69</v>
      </c>
      <c r="T797" s="302">
        <f>TabIPW[[#This Row],[ilość wody dostarczonej i ścieków bytowych odprowadzonych siecią kanalizacyjną '[dam3']]]/$U$1*$T$2</f>
        <v>4.0441549194081003E-6</v>
      </c>
      <c r="U797" s="27">
        <v>99.1</v>
      </c>
      <c r="V797" s="302">
        <f>TabIPW[[#This Row],[iloczyn liczby mieszkańców i relacji przeciętnego miesięcznego wynagrodzenia brutto 
w danym powiecie do średniej krajowej2]]/$W$1*$V$2</f>
        <v>8.5184497552766043E-6</v>
      </c>
      <c r="W797" s="27">
        <f>TabIPW[[#This Row],[iloczyn liczby mieszkańców i relacji przeciętnego miesięcznego wynagrodzenia brutto 
w danym powiecie do średniej krajowej]]</f>
        <v>2655.17</v>
      </c>
    </row>
    <row r="798" spans="1:23" x14ac:dyDescent="0.3">
      <c r="A798" s="2" t="s">
        <v>10</v>
      </c>
      <c r="B798" s="2" t="s">
        <v>72</v>
      </c>
      <c r="C798" s="2" t="s">
        <v>18</v>
      </c>
      <c r="D798" s="2" t="s">
        <v>21</v>
      </c>
      <c r="E798" s="2" t="s">
        <v>15</v>
      </c>
      <c r="F798" s="17" t="str">
        <f>+Tabela1[[#This Row],[WK]]&amp;Tabela1[[#This Row],[PK]]&amp;Tabela1[[#This Row],[GK]]</f>
        <v>120405</v>
      </c>
      <c r="G798" s="2" t="s">
        <v>767</v>
      </c>
      <c r="H798" s="302">
        <f>TabIPW[[#This Row],[liczba mieszkańców ]]/$I$1*$H$2</f>
        <v>2.4173470030407408E-5</v>
      </c>
      <c r="I798" s="27">
        <v>7595</v>
      </c>
      <c r="J798" s="302">
        <f>TabIPW[[#This Row],[liczba mieszkańców w wieku 20-64]]/$K$1*$J$2</f>
        <v>1.8785286687013586E-5</v>
      </c>
      <c r="K798" s="27">
        <v>4658</v>
      </c>
      <c r="L798" s="302">
        <f>TabIPW[[#This Row],[iloczyn liczby mieszkańców i relacji przeciętnego miesięcznego wynagrodzenia brutto 
w danym powiecie do średniej krajowej]]/$M$1*$L$2</f>
        <v>6.934055380662794E-5</v>
      </c>
      <c r="M798" s="27">
        <v>6303.85</v>
      </c>
      <c r="N798" s="302">
        <f>TabIPW[[#This Row],[liczba oddziałów w szkołach podstawowych]]/$O$1*$N$2</f>
        <v>5.4487179487179488E-5</v>
      </c>
      <c r="O798" s="27">
        <v>43</v>
      </c>
      <c r="P79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5.3717339298474544E-5</v>
      </c>
      <c r="Q798" s="27">
        <v>273</v>
      </c>
      <c r="R798" s="302">
        <f>TabIPW[[#This Row],[liczba gospodarstw domowych korzystających ze środowiskowej pomocy społecznej ]]/$S$1*$R$2</f>
        <v>2.3787552547933966E-5</v>
      </c>
      <c r="S798" s="27">
        <v>87</v>
      </c>
      <c r="T798" s="302">
        <f>TabIPW[[#This Row],[ilość wody dostarczonej i ścieków bytowych odprowadzonych siecią kanalizacyjną '[dam3']]]/$U$1*$T$2</f>
        <v>1.3079229582949507E-5</v>
      </c>
      <c r="U798" s="27">
        <v>320.5</v>
      </c>
      <c r="V798" s="302">
        <f>TabIPW[[#This Row],[iloczyn liczby mieszkańców i relacji przeciętnego miesięcznego wynagrodzenia brutto 
w danym powiecie do średniej krajowej2]]/$W$1*$V$2</f>
        <v>2.0224328193599821E-5</v>
      </c>
      <c r="W798" s="27">
        <f>TabIPW[[#This Row],[iloczyn liczby mieszkańców i relacji przeciętnego miesięcznego wynagrodzenia brutto 
w danym powiecie do średniej krajowej]]</f>
        <v>6303.85</v>
      </c>
    </row>
    <row r="799" spans="1:23" x14ac:dyDescent="0.3">
      <c r="A799" s="2" t="s">
        <v>10</v>
      </c>
      <c r="B799" s="2" t="s">
        <v>72</v>
      </c>
      <c r="C799" s="2" t="s">
        <v>18</v>
      </c>
      <c r="D799" s="2" t="s">
        <v>23</v>
      </c>
      <c r="E799" s="2" t="s">
        <v>15</v>
      </c>
      <c r="F799" s="17" t="str">
        <f>+Tabela1[[#This Row],[WK]]&amp;Tabela1[[#This Row],[PK]]&amp;Tabela1[[#This Row],[GK]]</f>
        <v>120406</v>
      </c>
      <c r="G799" s="2" t="s">
        <v>768</v>
      </c>
      <c r="H799" s="302">
        <f>TabIPW[[#This Row],[liczba mieszkańców ]]/$I$1*$H$2</f>
        <v>2.3444605693743382E-5</v>
      </c>
      <c r="I799" s="27">
        <v>7366</v>
      </c>
      <c r="J799" s="302">
        <f>TabIPW[[#This Row],[liczba mieszkańców w wieku 20-64]]/$K$1*$J$2</f>
        <v>1.8309403512031274E-5</v>
      </c>
      <c r="K799" s="27">
        <v>4540</v>
      </c>
      <c r="L799" s="302">
        <f>TabIPW[[#This Row],[iloczyn liczby mieszkańców i relacji przeciętnego miesięcznego wynagrodzenia brutto 
w danym powiecie do średniej krajowej]]/$M$1*$L$2</f>
        <v>6.7249837964400444E-5</v>
      </c>
      <c r="M799" s="27">
        <v>6113.78</v>
      </c>
      <c r="N799" s="302">
        <f>TabIPW[[#This Row],[liczba oddziałów w szkołach podstawowych]]/$O$1*$N$2</f>
        <v>4.6884317233154453E-5</v>
      </c>
      <c r="O799" s="27">
        <v>37</v>
      </c>
      <c r="P79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5.2143204813537555E-5</v>
      </c>
      <c r="Q799" s="27">
        <v>265</v>
      </c>
      <c r="R799" s="302">
        <f>TabIPW[[#This Row],[liczba gospodarstw domowych korzystających ze środowiskowej pomocy społecznej ]]/$S$1*$R$2</f>
        <v>4.5661164086264048E-5</v>
      </c>
      <c r="S799" s="27">
        <v>167</v>
      </c>
      <c r="T799" s="302">
        <f>TabIPW[[#This Row],[ilość wody dostarczonej i ścieków bytowych odprowadzonych siecią kanalizacyjną '[dam3']]]/$U$1*$T$2</f>
        <v>1.3124119294466651E-5</v>
      </c>
      <c r="U799" s="27">
        <v>321.60000000000002</v>
      </c>
      <c r="V799" s="302">
        <f>TabIPW[[#This Row],[iloczyn liczby mieszkańców i relacji przeciętnego miesięcznego wynagrodzenia brutto 
w danym powiecie do średniej krajowej2]]/$W$1*$V$2</f>
        <v>1.9614536072950132E-5</v>
      </c>
      <c r="W799" s="27">
        <f>TabIPW[[#This Row],[iloczyn liczby mieszkańców i relacji przeciętnego miesięcznego wynagrodzenia brutto 
w danym powiecie do średniej krajowej]]</f>
        <v>6113.78</v>
      </c>
    </row>
    <row r="800" spans="1:23" x14ac:dyDescent="0.3">
      <c r="A800" s="2" t="s">
        <v>10</v>
      </c>
      <c r="B800" s="2" t="s">
        <v>72</v>
      </c>
      <c r="C800" s="2" t="s">
        <v>18</v>
      </c>
      <c r="D800" s="2" t="s">
        <v>30</v>
      </c>
      <c r="E800" s="2" t="s">
        <v>19</v>
      </c>
      <c r="F800" s="17" t="str">
        <f>+Tabela1[[#This Row],[WK]]&amp;Tabela1[[#This Row],[PK]]&amp;Tabela1[[#This Row],[GK]]</f>
        <v>120407</v>
      </c>
      <c r="G800" s="2" t="s">
        <v>769</v>
      </c>
      <c r="H800" s="302">
        <f>TabIPW[[#This Row],[liczba mieszkańców ]]/$I$1*$H$2</f>
        <v>3.9059489692318596E-5</v>
      </c>
      <c r="I800" s="27">
        <v>12272</v>
      </c>
      <c r="J800" s="302">
        <f>TabIPW[[#This Row],[liczba mieszkańców w wieku 20-64]]/$K$1*$J$2</f>
        <v>3.0763024226822591E-5</v>
      </c>
      <c r="K800" s="27">
        <v>7628</v>
      </c>
      <c r="L800" s="302">
        <f>TabIPW[[#This Row],[iloczyn liczby mieszkańców i relacji przeciętnego miesięcznego wynagrodzenia brutto 
w danym powiecie do średniej krajowej]]/$M$1*$L$2</f>
        <v>1.1204045771098591E-4</v>
      </c>
      <c r="M800" s="27">
        <v>10185.76</v>
      </c>
      <c r="N800" s="302">
        <f>TabIPW[[#This Row],[liczba oddziałów w szkołach podstawowych]]/$O$1*$N$2</f>
        <v>8.2364341085271328E-5</v>
      </c>
      <c r="O800" s="27">
        <v>65</v>
      </c>
      <c r="P80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9.1693333747579247E-5</v>
      </c>
      <c r="Q800" s="27">
        <v>466</v>
      </c>
      <c r="R800" s="302">
        <f>TabIPW[[#This Row],[liczba gospodarstw domowych korzystających ze środowiskowej pomocy społecznej ]]/$S$1*$R$2</f>
        <v>9.5970470624423239E-5</v>
      </c>
      <c r="S800" s="27">
        <v>351</v>
      </c>
      <c r="T800" s="302">
        <f>TabIPW[[#This Row],[ilość wody dostarczonej i ścieków bytowych odprowadzonych siecią kanalizacyjną '[dam3']]]/$U$1*$T$2</f>
        <v>2.1710296842836624E-5</v>
      </c>
      <c r="U800" s="27">
        <v>532</v>
      </c>
      <c r="V800" s="302">
        <f>TabIPW[[#This Row],[iloczyn liczby mieszkańców i relacji przeciętnego miesięcznego wynagrodzenia brutto 
w danym powiecie do średniej krajowej2]]/$W$1*$V$2</f>
        <v>3.2678466832370898E-5</v>
      </c>
      <c r="W800" s="27">
        <f>TabIPW[[#This Row],[iloczyn liczby mieszkańców i relacji przeciętnego miesięcznego wynagrodzenia brutto 
w danym powiecie do średniej krajowej]]</f>
        <v>10185.76</v>
      </c>
    </row>
    <row r="801" spans="1:23" x14ac:dyDescent="0.3">
      <c r="A801" s="2" t="s">
        <v>10</v>
      </c>
      <c r="B801" s="2" t="s">
        <v>72</v>
      </c>
      <c r="C801" s="2" t="s">
        <v>21</v>
      </c>
      <c r="D801" s="2" t="s">
        <v>12</v>
      </c>
      <c r="E801" s="2" t="s">
        <v>13</v>
      </c>
      <c r="F801" s="17" t="str">
        <f>+Tabela1[[#This Row],[WK]]&amp;Tabela1[[#This Row],[PK]]&amp;Tabela1[[#This Row],[GK]]</f>
        <v>120501</v>
      </c>
      <c r="G801" s="2" t="s">
        <v>770</v>
      </c>
      <c r="H801" s="302">
        <f>TabIPW[[#This Row],[liczba mieszkańców ]]/$I$1*$H$2</f>
        <v>7.9013350033556811E-5</v>
      </c>
      <c r="I801" s="27">
        <v>24825</v>
      </c>
      <c r="J801" s="302">
        <f>TabIPW[[#This Row],[liczba mieszkańców w wieku 20-64]]/$K$1*$J$2</f>
        <v>5.5557344225053487E-5</v>
      </c>
      <c r="K801" s="27">
        <v>13776</v>
      </c>
      <c r="L801" s="302">
        <f>TabIPW[[#This Row],[iloczyn liczby mieszkańców i relacji przeciętnego miesięcznego wynagrodzenia brutto 
w danym powiecie do średniej krajowej]]/$M$1*$L$2</f>
        <v>2.1217377886369307E-4</v>
      </c>
      <c r="M801" s="27">
        <v>19289.025000000001</v>
      </c>
      <c r="N801" s="302">
        <f>TabIPW[[#This Row],[liczba oddziałów w szkołach podstawowych]]/$O$1*$N$2</f>
        <v>1.2164579606440072E-4</v>
      </c>
      <c r="O801" s="27">
        <v>96</v>
      </c>
      <c r="P80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1.7433539420677084E-4</v>
      </c>
      <c r="Q801" s="27">
        <v>886</v>
      </c>
      <c r="R801" s="302">
        <f>TabIPW[[#This Row],[liczba gospodarstw domowych korzystających ze środowiskowej pomocy społecznej ]]/$S$1*$R$2</f>
        <v>9.5970470624423239E-5</v>
      </c>
      <c r="S801" s="27">
        <v>351</v>
      </c>
      <c r="T801" s="302">
        <f>TabIPW[[#This Row],[ilość wody dostarczonej i ścieków bytowych odprowadzonych siecią kanalizacyjną '[dam3']]]/$U$1*$T$2</f>
        <v>9.0065084834850434E-5</v>
      </c>
      <c r="U801" s="27">
        <v>2207</v>
      </c>
      <c r="V801" s="302">
        <f>TabIPW[[#This Row],[iloczyn liczby mieszkańców i relacji przeciętnego miesięcznego wynagrodzenia brutto 
w danym powiecie do średniej krajowej2]]/$W$1*$V$2</f>
        <v>6.1884018835243822E-5</v>
      </c>
      <c r="W801" s="27">
        <f>TabIPW[[#This Row],[iloczyn liczby mieszkańców i relacji przeciętnego miesięcznego wynagrodzenia brutto 
w danym powiecie do średniej krajowej]]</f>
        <v>19289.025000000001</v>
      </c>
    </row>
    <row r="802" spans="1:23" x14ac:dyDescent="0.3">
      <c r="A802" s="2" t="s">
        <v>10</v>
      </c>
      <c r="B802" s="2" t="s">
        <v>72</v>
      </c>
      <c r="C802" s="2" t="s">
        <v>21</v>
      </c>
      <c r="D802" s="2" t="s">
        <v>11</v>
      </c>
      <c r="E802" s="2" t="s">
        <v>19</v>
      </c>
      <c r="F802" s="17" t="str">
        <f>+Tabela1[[#This Row],[WK]]&amp;Tabela1[[#This Row],[PK]]&amp;Tabela1[[#This Row],[GK]]</f>
        <v>120502</v>
      </c>
      <c r="G802" s="2" t="s">
        <v>771</v>
      </c>
      <c r="H802" s="302">
        <f>TabIPW[[#This Row],[liczba mieszkańców ]]/$I$1*$H$2</f>
        <v>5.037439238594576E-5</v>
      </c>
      <c r="I802" s="27">
        <v>15827</v>
      </c>
      <c r="J802" s="302">
        <f>TabIPW[[#This Row],[liczba mieszkańców w wieku 20-64]]/$K$1*$J$2</f>
        <v>3.8115015989473028E-5</v>
      </c>
      <c r="K802" s="27">
        <v>9451</v>
      </c>
      <c r="L802" s="302">
        <f>TabIPW[[#This Row],[iloczyn liczby mieszkańców i relacji przeciętnego miesięcznego wynagrodzenia brutto 
w danym powiecie do średniej krajowej]]/$M$1*$L$2</f>
        <v>1.3526986497787192E-4</v>
      </c>
      <c r="M802" s="27">
        <v>12297.579000000002</v>
      </c>
      <c r="N802" s="302">
        <f>TabIPW[[#This Row],[liczba oddziałów w szkołach podstawowych]]/$O$1*$N$2</f>
        <v>1.1150864639236733E-4</v>
      </c>
      <c r="O802" s="27">
        <v>88</v>
      </c>
      <c r="P80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1.0349934238460662E-4</v>
      </c>
      <c r="Q802" s="27">
        <v>526</v>
      </c>
      <c r="R802" s="302">
        <f>TabIPW[[#This Row],[liczba gospodarstw domowych korzystających ze środowiskowej pomocy społecznej ]]/$S$1*$R$2</f>
        <v>1.0964147783587955E-4</v>
      </c>
      <c r="S802" s="27">
        <v>401</v>
      </c>
      <c r="T802" s="302">
        <f>TabIPW[[#This Row],[ilość wody dostarczonej i ścieków bytowych odprowadzonych siecią kanalizacyjną '[dam3']]]/$U$1*$T$2</f>
        <v>1.0532758675067919E-5</v>
      </c>
      <c r="U802" s="27">
        <v>258.10000000000002</v>
      </c>
      <c r="V802" s="302">
        <f>TabIPW[[#This Row],[iloczyn liczby mieszkańców i relacji przeciętnego miesięcznego wynagrodzenia brutto 
w danym powiecie do średniej krajowej2]]/$W$1*$V$2</f>
        <v>3.9453710618545978E-5</v>
      </c>
      <c r="W802" s="27">
        <f>TabIPW[[#This Row],[iloczyn liczby mieszkańców i relacji przeciętnego miesięcznego wynagrodzenia brutto 
w danym powiecie do średniej krajowej]]</f>
        <v>12297.579000000002</v>
      </c>
    </row>
    <row r="803" spans="1:23" x14ac:dyDescent="0.3">
      <c r="A803" s="2" t="s">
        <v>10</v>
      </c>
      <c r="B803" s="2" t="s">
        <v>72</v>
      </c>
      <c r="C803" s="2" t="s">
        <v>21</v>
      </c>
      <c r="D803" s="2" t="s">
        <v>16</v>
      </c>
      <c r="E803" s="2" t="s">
        <v>19</v>
      </c>
      <c r="F803" s="17" t="str">
        <f>+Tabela1[[#This Row],[WK]]&amp;Tabela1[[#This Row],[PK]]&amp;Tabela1[[#This Row],[GK]]</f>
        <v>120503</v>
      </c>
      <c r="G803" s="2" t="s">
        <v>772</v>
      </c>
      <c r="H803" s="302">
        <f>TabIPW[[#This Row],[liczba mieszkańców ]]/$I$1*$H$2</f>
        <v>3.0233547309919682E-5</v>
      </c>
      <c r="I803" s="27">
        <v>9499</v>
      </c>
      <c r="J803" s="302">
        <f>TabIPW[[#This Row],[liczba mieszkańców w wieku 20-64]]/$K$1*$J$2</f>
        <v>2.2689141885173558E-5</v>
      </c>
      <c r="K803" s="27">
        <v>5626</v>
      </c>
      <c r="L803" s="302">
        <f>TabIPW[[#This Row],[iloczyn liczby mieszkańców i relacji przeciętnego miesięcznego wynagrodzenia brutto 
w danym powiecie do średniej krajowej]]/$M$1*$L$2</f>
        <v>8.1185849966816537E-5</v>
      </c>
      <c r="M803" s="27">
        <v>7380.7230000000009</v>
      </c>
      <c r="N803" s="302">
        <f>TabIPW[[#This Row],[liczba oddziałów w szkołach podstawowych]]/$O$1*$N$2</f>
        <v>7.7295766249254623E-5</v>
      </c>
      <c r="O803" s="27">
        <v>61</v>
      </c>
      <c r="P80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7.0048984579695745E-5</v>
      </c>
      <c r="Q803" s="27">
        <v>356</v>
      </c>
      <c r="R803" s="302">
        <f>TabIPW[[#This Row],[liczba gospodarstw domowych korzystających ze środowiskowej pomocy społecznej ]]/$S$1*$R$2</f>
        <v>7.983868211490482E-5</v>
      </c>
      <c r="S803" s="27">
        <v>292</v>
      </c>
      <c r="T803" s="302">
        <f>TabIPW[[#This Row],[ilość wody dostarczonej i ścieków bytowych odprowadzonych siecią kanalizacyjną '[dam3']]]/$U$1*$T$2</f>
        <v>1.0553163089393893E-5</v>
      </c>
      <c r="U803" s="27">
        <v>258.60000000000002</v>
      </c>
      <c r="V803" s="302">
        <f>TabIPW[[#This Row],[iloczyn liczby mieszkańców i relacji przeciętnego miesięcznego wynagrodzenia brutto 
w danym powiecie do średniej krajowej2]]/$W$1*$V$2</f>
        <v>2.3679206240321494E-5</v>
      </c>
      <c r="W803" s="27">
        <f>TabIPW[[#This Row],[iloczyn liczby mieszkańców i relacji przeciętnego miesięcznego wynagrodzenia brutto 
w danym powiecie do średniej krajowej]]</f>
        <v>7380.7230000000009</v>
      </c>
    </row>
    <row r="804" spans="1:23" x14ac:dyDescent="0.3">
      <c r="A804" s="2" t="s">
        <v>10</v>
      </c>
      <c r="B804" s="2" t="s">
        <v>72</v>
      </c>
      <c r="C804" s="2" t="s">
        <v>21</v>
      </c>
      <c r="D804" s="2" t="s">
        <v>18</v>
      </c>
      <c r="E804" s="2" t="s">
        <v>15</v>
      </c>
      <c r="F804" s="17" t="str">
        <f>+Tabela1[[#This Row],[WK]]&amp;Tabela1[[#This Row],[PK]]&amp;Tabela1[[#This Row],[GK]]</f>
        <v>120504</v>
      </c>
      <c r="G804" s="2" t="s">
        <v>770</v>
      </c>
      <c r="H804" s="302">
        <f>TabIPW[[#This Row],[liczba mieszkańców ]]/$I$1*$H$2</f>
        <v>5.3563571710563035E-5</v>
      </c>
      <c r="I804" s="27">
        <v>16829</v>
      </c>
      <c r="J804" s="302">
        <f>TabIPW[[#This Row],[liczba mieszkańców w wieku 20-64]]/$K$1*$J$2</f>
        <v>4.0857393608015158E-5</v>
      </c>
      <c r="K804" s="27">
        <v>10131</v>
      </c>
      <c r="L804" s="302">
        <f>TabIPW[[#This Row],[iloczyn liczby mieszkańców i relacji przeciętnego miesięcznego wynagrodzenia brutto 
w danym powiecie do średniej krajowej]]/$M$1*$L$2</f>
        <v>1.4383373713986266E-4</v>
      </c>
      <c r="M804" s="27">
        <v>13076.133</v>
      </c>
      <c r="N804" s="302">
        <f>TabIPW[[#This Row],[liczba oddziałów w szkołach podstawowych]]/$O$1*$N$2</f>
        <v>1.3811866428145499E-4</v>
      </c>
      <c r="O804" s="27">
        <v>109</v>
      </c>
      <c r="P80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1.37736767431986E-4</v>
      </c>
      <c r="Q804" s="27">
        <v>700</v>
      </c>
      <c r="R804" s="302">
        <f>TabIPW[[#This Row],[liczba gospodarstw domowych korzystających ze środowiskowej pomocy społecznej ]]/$S$1*$R$2</f>
        <v>1.3889743326839606E-4</v>
      </c>
      <c r="S804" s="27">
        <v>508</v>
      </c>
      <c r="T804" s="302">
        <f>TabIPW[[#This Row],[ilość wody dostarczonej i ścieków bytowych odprowadzonych siecią kanalizacyjną '[dam3']]]/$U$1*$T$2</f>
        <v>2.7488826979952537E-5</v>
      </c>
      <c r="U804" s="27">
        <v>673.6</v>
      </c>
      <c r="V804" s="302">
        <f>TabIPW[[#This Row],[iloczyn liczby mieszkańców i relacji przeciętnego miesięcznego wynagrodzenia brutto 
w danym powiecie do średniej krajowej2]]/$W$1*$V$2</f>
        <v>4.1951506665793277E-5</v>
      </c>
      <c r="W804" s="27">
        <f>TabIPW[[#This Row],[iloczyn liczby mieszkańców i relacji przeciętnego miesięcznego wynagrodzenia brutto 
w danym powiecie do średniej krajowej]]</f>
        <v>13076.133</v>
      </c>
    </row>
    <row r="805" spans="1:23" x14ac:dyDescent="0.3">
      <c r="A805" s="2" t="s">
        <v>10</v>
      </c>
      <c r="B805" s="2" t="s">
        <v>72</v>
      </c>
      <c r="C805" s="2" t="s">
        <v>21</v>
      </c>
      <c r="D805" s="2" t="s">
        <v>21</v>
      </c>
      <c r="E805" s="2" t="s">
        <v>15</v>
      </c>
      <c r="F805" s="17" t="str">
        <f>+Tabela1[[#This Row],[WK]]&amp;Tabela1[[#This Row],[PK]]&amp;Tabela1[[#This Row],[GK]]</f>
        <v>120505</v>
      </c>
      <c r="G805" s="2" t="s">
        <v>773</v>
      </c>
      <c r="H805" s="302">
        <f>TabIPW[[#This Row],[liczba mieszkańców ]]/$I$1*$H$2</f>
        <v>2.106067823452348E-5</v>
      </c>
      <c r="I805" s="27">
        <v>6617</v>
      </c>
      <c r="J805" s="302">
        <f>TabIPW[[#This Row],[liczba mieszkańców w wieku 20-64]]/$K$1*$J$2</f>
        <v>1.6022744527158644E-5</v>
      </c>
      <c r="K805" s="27">
        <v>3973</v>
      </c>
      <c r="L805" s="302">
        <f>TabIPW[[#This Row],[iloczyn liczby mieszkańców i relacji przeciętnego miesięcznego wynagrodzenia brutto 
w danym powiecie do średniej krajowej]]/$M$1*$L$2</f>
        <v>5.6554034027837142E-5</v>
      </c>
      <c r="M805" s="27">
        <v>5141.4090000000006</v>
      </c>
      <c r="N805" s="302">
        <f>TabIPW[[#This Row],[liczba oddziałów w szkołach podstawowych]]/$O$1*$N$2</f>
        <v>4.8151460942158622E-5</v>
      </c>
      <c r="O805" s="27">
        <v>38</v>
      </c>
      <c r="P80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4.5059599631321135E-5</v>
      </c>
      <c r="Q805" s="27">
        <v>229</v>
      </c>
      <c r="R805" s="302">
        <f>TabIPW[[#This Row],[liczba gospodarstw domowych korzystających ze środowiskowej pomocy społecznej ]]/$S$1*$R$2</f>
        <v>5.6051129566970843E-5</v>
      </c>
      <c r="S805" s="27">
        <v>205</v>
      </c>
      <c r="T805" s="302">
        <f>TabIPW[[#This Row],[ilość wody dostarczonej i ścieków bytowych odprowadzonych siecią kanalizacyjną '[dam3']]]/$U$1*$T$2</f>
        <v>8.0801480730858114E-6</v>
      </c>
      <c r="U805" s="27">
        <v>198</v>
      </c>
      <c r="V805" s="302">
        <f>TabIPW[[#This Row],[iloczyn liczby mieszkańców i relacji przeciętnego miesięcznego wynagrodzenia brutto 
w danym powiecie do średniej krajowej2]]/$W$1*$V$2</f>
        <v>1.6494926591452503E-5</v>
      </c>
      <c r="W805" s="27">
        <f>TabIPW[[#This Row],[iloczyn liczby mieszkańców i relacji przeciętnego miesięcznego wynagrodzenia brutto 
w danym powiecie do średniej krajowej]]</f>
        <v>5141.4090000000006</v>
      </c>
    </row>
    <row r="806" spans="1:23" x14ac:dyDescent="0.3">
      <c r="A806" s="2" t="s">
        <v>10</v>
      </c>
      <c r="B806" s="2" t="s">
        <v>72</v>
      </c>
      <c r="C806" s="2" t="s">
        <v>21</v>
      </c>
      <c r="D806" s="2" t="s">
        <v>23</v>
      </c>
      <c r="E806" s="2" t="s">
        <v>15</v>
      </c>
      <c r="F806" s="17" t="str">
        <f>+Tabela1[[#This Row],[WK]]&amp;Tabela1[[#This Row],[PK]]&amp;Tabela1[[#This Row],[GK]]</f>
        <v>120506</v>
      </c>
      <c r="G806" s="2" t="s">
        <v>774</v>
      </c>
      <c r="H806" s="302">
        <f>TabIPW[[#This Row],[liczba mieszkańców ]]/$I$1*$H$2</f>
        <v>2.6204105169235576E-5</v>
      </c>
      <c r="I806" s="27">
        <v>8233</v>
      </c>
      <c r="J806" s="302">
        <f>TabIPW[[#This Row],[liczba mieszkańców w wieku 20-64]]/$K$1*$J$2</f>
        <v>2.0204870395435392E-5</v>
      </c>
      <c r="K806" s="27">
        <v>5010</v>
      </c>
      <c r="L806" s="302">
        <f>TabIPW[[#This Row],[iloczyn liczby mieszkańców i relacji przeciętnego miesięcznego wynagrodzenia brutto 
w danym powiecie do średniej krajowej]]/$M$1*$L$2</f>
        <v>7.0365628253163531E-5</v>
      </c>
      <c r="M806" s="27">
        <v>6397.0410000000002</v>
      </c>
      <c r="N806" s="302">
        <f>TabIPW[[#This Row],[liczba oddziałów w szkołach podstawowych]]/$O$1*$N$2</f>
        <v>8.1097197376267145E-5</v>
      </c>
      <c r="O806" s="27">
        <v>64</v>
      </c>
      <c r="P80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6.6900715609821766E-5</v>
      </c>
      <c r="Q806" s="27">
        <v>340</v>
      </c>
      <c r="R806" s="302">
        <f>TabIPW[[#This Row],[liczba gospodarstw domowych korzystających ze środowiskowej pomocy społecznej ]]/$S$1*$R$2</f>
        <v>5.495744899005434E-5</v>
      </c>
      <c r="S806" s="27">
        <v>201</v>
      </c>
      <c r="T806" s="302">
        <f>TabIPW[[#This Row],[ilość wody dostarczonej i ścieków bytowych odprowadzonych siecią kanalizacyjną '[dam3']]]/$U$1*$T$2</f>
        <v>2.5668753222075637E-6</v>
      </c>
      <c r="U806" s="27">
        <v>62.900000000000006</v>
      </c>
      <c r="V806" s="302">
        <f>TabIPW[[#This Row],[iloczyn liczby mieszkańców i relacji przeciętnego miesięcznego wynagrodzenia brutto 
w danym powiecie do średniej krajowej2]]/$W$1*$V$2</f>
        <v>2.0523308240506036E-5</v>
      </c>
      <c r="W806" s="27">
        <f>TabIPW[[#This Row],[iloczyn liczby mieszkańców i relacji przeciętnego miesięcznego wynagrodzenia brutto 
w danym powiecie do średniej krajowej]]</f>
        <v>6397.0410000000002</v>
      </c>
    </row>
    <row r="807" spans="1:23" x14ac:dyDescent="0.3">
      <c r="A807" s="2" t="s">
        <v>10</v>
      </c>
      <c r="B807" s="2" t="s">
        <v>72</v>
      </c>
      <c r="C807" s="2" t="s">
        <v>21</v>
      </c>
      <c r="D807" s="2" t="s">
        <v>30</v>
      </c>
      <c r="E807" s="2" t="s">
        <v>15</v>
      </c>
      <c r="F807" s="17" t="str">
        <f>+Tabela1[[#This Row],[WK]]&amp;Tabela1[[#This Row],[PK]]&amp;Tabela1[[#This Row],[GK]]</f>
        <v>120507</v>
      </c>
      <c r="G807" s="2" t="s">
        <v>658</v>
      </c>
      <c r="H807" s="302">
        <f>TabIPW[[#This Row],[liczba mieszkańców ]]/$I$1*$H$2</f>
        <v>1.5573507420511318E-5</v>
      </c>
      <c r="I807" s="27">
        <v>4893</v>
      </c>
      <c r="J807" s="302">
        <f>TabIPW[[#This Row],[liczba mieszkańców w wieku 20-64]]/$K$1*$J$2</f>
        <v>1.190514519108289E-5</v>
      </c>
      <c r="K807" s="27">
        <v>2952</v>
      </c>
      <c r="L807" s="302">
        <f>TabIPW[[#This Row],[iloczyn liczby mieszkańców i relacji przeciętnego miesięcznego wynagrodzenia brutto 
w danym powiecie do średniej krajowej]]/$M$1*$L$2</f>
        <v>4.1819387713194368E-5</v>
      </c>
      <c r="M807" s="27">
        <v>3801.8610000000003</v>
      </c>
      <c r="N807" s="302">
        <f>TabIPW[[#This Row],[liczba oddziałów w szkołach podstawowych]]/$O$1*$N$2</f>
        <v>3.0411449016100181E-5</v>
      </c>
      <c r="O807" s="27">
        <v>24</v>
      </c>
      <c r="P80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4.2304864282681414E-5</v>
      </c>
      <c r="Q807" s="27">
        <v>215</v>
      </c>
      <c r="R807" s="302">
        <f>TabIPW[[#This Row],[liczba gospodarstw domowych korzystających ze środowiskowej pomocy społecznej ]]/$S$1*$R$2</f>
        <v>3.1443316586349499E-5</v>
      </c>
      <c r="S807" s="27">
        <v>115</v>
      </c>
      <c r="T807" s="302">
        <f>TabIPW[[#This Row],[ilość wody dostarczonej i ścieków bytowych odprowadzonych siecią kanalizacyjną '[dam3']]]/$U$1*$T$2</f>
        <v>5.2112874188538281E-6</v>
      </c>
      <c r="U807" s="27">
        <v>127.7</v>
      </c>
      <c r="V807" s="302">
        <f>TabIPW[[#This Row],[iloczyn liczby mieszkańców i relacji przeciętnego miesięcznego wynagrodzenia brutto 
w danym powiecie do średniej krajowej2]]/$W$1*$V$2</f>
        <v>1.2197321416348359E-5</v>
      </c>
      <c r="W807" s="27">
        <f>TabIPW[[#This Row],[iloczyn liczby mieszkańców i relacji przeciętnego miesięcznego wynagrodzenia brutto 
w danym powiecie do średniej krajowej]]</f>
        <v>3801.8610000000003</v>
      </c>
    </row>
    <row r="808" spans="1:23" x14ac:dyDescent="0.3">
      <c r="A808" s="2" t="s">
        <v>10</v>
      </c>
      <c r="B808" s="2" t="s">
        <v>72</v>
      </c>
      <c r="C808" s="2" t="s">
        <v>21</v>
      </c>
      <c r="D808" s="2" t="s">
        <v>54</v>
      </c>
      <c r="E808" s="2" t="s">
        <v>15</v>
      </c>
      <c r="F808" s="17" t="str">
        <f>+Tabela1[[#This Row],[WK]]&amp;Tabela1[[#This Row],[PK]]&amp;Tabela1[[#This Row],[GK]]</f>
        <v>120508</v>
      </c>
      <c r="G808" s="2" t="s">
        <v>775</v>
      </c>
      <c r="H808" s="302">
        <f>TabIPW[[#This Row],[liczba mieszkańców ]]/$I$1*$H$2</f>
        <v>1.7511840962120022E-5</v>
      </c>
      <c r="I808" s="27">
        <v>5502</v>
      </c>
      <c r="J808" s="302">
        <f>TabIPW[[#This Row],[liczba mieszkańców w wieku 20-64]]/$K$1*$J$2</f>
        <v>1.3356992165605193E-5</v>
      </c>
      <c r="K808" s="27">
        <v>3312</v>
      </c>
      <c r="L808" s="302">
        <f>TabIPW[[#This Row],[iloczyn liczby mieszkańców i relacji przeciętnego miesięcznego wynagrodzenia brutto 
w danym powiecie do średniej krajowej]]/$M$1*$L$2</f>
        <v>4.7024375883506113E-5</v>
      </c>
      <c r="M808" s="27">
        <v>4275.0540000000001</v>
      </c>
      <c r="N808" s="302">
        <f>TabIPW[[#This Row],[liczba oddziałów w szkołach podstawowych]]/$O$1*$N$2</f>
        <v>4.0548598688133572E-5</v>
      </c>
      <c r="O808" s="27">
        <v>32</v>
      </c>
      <c r="P80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5.2339971624154683E-5</v>
      </c>
      <c r="Q808" s="27">
        <v>266</v>
      </c>
      <c r="R808" s="302">
        <f>TabIPW[[#This Row],[liczba gospodarstw domowych korzystających ze środowiskowej pomocy społecznej ]]/$S$1*$R$2</f>
        <v>2.8982535288287364E-5</v>
      </c>
      <c r="S808" s="27">
        <v>106</v>
      </c>
      <c r="T808" s="302">
        <f>TabIPW[[#This Row],[ilość wody dostarczonej i ścieków bytowych odprowadzonych siecią kanalizacyjną '[dam3']]]/$U$1*$T$2</f>
        <v>4.4481623230623906E-6</v>
      </c>
      <c r="U808" s="27">
        <v>109</v>
      </c>
      <c r="V808" s="302">
        <f>TabIPW[[#This Row],[iloczyn liczby mieszkańców i relacji przeciętnego miesięcznego wynagrodzenia brutto 
w danym powiecie do średniej krajowej2]]/$W$1*$V$2</f>
        <v>1.3715442966022619E-5</v>
      </c>
      <c r="W808" s="27">
        <f>TabIPW[[#This Row],[iloczyn liczby mieszkańców i relacji przeciętnego miesięcznego wynagrodzenia brutto 
w danym powiecie do średniej krajowej]]</f>
        <v>4275.0540000000001</v>
      </c>
    </row>
    <row r="809" spans="1:23" x14ac:dyDescent="0.3">
      <c r="A809" s="2" t="s">
        <v>10</v>
      </c>
      <c r="B809" s="2" t="s">
        <v>72</v>
      </c>
      <c r="C809" s="2" t="s">
        <v>21</v>
      </c>
      <c r="D809" s="2" t="s">
        <v>56</v>
      </c>
      <c r="E809" s="2" t="s">
        <v>15</v>
      </c>
      <c r="F809" s="17" t="str">
        <f>+Tabela1[[#This Row],[WK]]&amp;Tabela1[[#This Row],[PK]]&amp;Tabela1[[#This Row],[GK]]</f>
        <v>120509</v>
      </c>
      <c r="G809" s="2" t="s">
        <v>776</v>
      </c>
      <c r="H809" s="302">
        <f>TabIPW[[#This Row],[liczba mieszkańców ]]/$I$1*$H$2</f>
        <v>1.5462108941108517E-5</v>
      </c>
      <c r="I809" s="27">
        <v>4858</v>
      </c>
      <c r="J809" s="302">
        <f>TabIPW[[#This Row],[liczba mieszkańców w wieku 20-64]]/$K$1*$J$2</f>
        <v>1.1820454117569088E-5</v>
      </c>
      <c r="K809" s="27">
        <v>2931</v>
      </c>
      <c r="L809" s="302">
        <f>TabIPW[[#This Row],[iloczyn liczby mieszkańców i relacji przeciętnego miesięcznego wynagrodzenia brutto 
w danym powiecie do średniej krajowej]]/$M$1*$L$2</f>
        <v>4.1520250462027023E-5</v>
      </c>
      <c r="M809" s="27">
        <v>3774.6660000000002</v>
      </c>
      <c r="N809" s="302">
        <f>TabIPW[[#This Row],[liczba oddziałów w szkołach podstawowych]]/$O$1*$N$2</f>
        <v>3.0411449016100181E-5</v>
      </c>
      <c r="O809" s="27">
        <v>24</v>
      </c>
      <c r="P80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2.7153819865162952E-5</v>
      </c>
      <c r="Q809" s="27">
        <v>138</v>
      </c>
      <c r="R809" s="302">
        <f>TabIPW[[#This Row],[liczba gospodarstw domowych korzystających ze środowiskowej pomocy społecznej ]]/$S$1*$R$2</f>
        <v>3.4450938172869887E-5</v>
      </c>
      <c r="S809" s="27">
        <v>126</v>
      </c>
      <c r="T809" s="302">
        <f>TabIPW[[#This Row],[ilość wody dostarczonej i ścieków bytowych odprowadzonych siecią kanalizacyjną '[dam3']]]/$U$1*$T$2</f>
        <v>6.4641184584686493E-6</v>
      </c>
      <c r="U809" s="27">
        <v>158.4</v>
      </c>
      <c r="V809" s="302">
        <f>TabIPW[[#This Row],[iloczyn liczby mieszkańców i relacji przeciętnego miesięcznego wynagrodzenia brutto 
w danym powiecie do średniej krajowej2]]/$W$1*$V$2</f>
        <v>1.211007305142455E-5</v>
      </c>
      <c r="W809" s="27">
        <f>TabIPW[[#This Row],[iloczyn liczby mieszkańców i relacji przeciętnego miesięcznego wynagrodzenia brutto 
w danym powiecie do średniej krajowej]]</f>
        <v>3774.6660000000002</v>
      </c>
    </row>
    <row r="810" spans="1:23" x14ac:dyDescent="0.3">
      <c r="A810" s="2" t="s">
        <v>10</v>
      </c>
      <c r="B810" s="2" t="s">
        <v>72</v>
      </c>
      <c r="C810" s="2" t="s">
        <v>21</v>
      </c>
      <c r="D810" s="2" t="s">
        <v>69</v>
      </c>
      <c r="E810" s="2" t="s">
        <v>15</v>
      </c>
      <c r="F810" s="17" t="str">
        <f>+Tabela1[[#This Row],[WK]]&amp;Tabela1[[#This Row],[PK]]&amp;Tabela1[[#This Row],[GK]]</f>
        <v>120510</v>
      </c>
      <c r="G810" s="2" t="s">
        <v>777</v>
      </c>
      <c r="H810" s="302">
        <f>TabIPW[[#This Row],[liczba mieszkańców ]]/$I$1*$H$2</f>
        <v>2.1140248576954052E-5</v>
      </c>
      <c r="I810" s="27">
        <v>6642</v>
      </c>
      <c r="J810" s="302">
        <f>TabIPW[[#This Row],[liczba mieszkańców w wieku 20-64]]/$K$1*$J$2</f>
        <v>1.6006612894108399E-5</v>
      </c>
      <c r="K810" s="27">
        <v>3969</v>
      </c>
      <c r="L810" s="302">
        <f>TabIPW[[#This Row],[iloczyn liczby mieszkańców i relacji przeciętnego miesięcznego wynagrodzenia brutto 
w danym powiecie do średniej krajowej]]/$M$1*$L$2</f>
        <v>5.6767703492956665E-5</v>
      </c>
      <c r="M810" s="27">
        <v>5160.8339999999998</v>
      </c>
      <c r="N810" s="302">
        <f>TabIPW[[#This Row],[liczba oddziałów w szkołach podstawowych]]/$O$1*$N$2</f>
        <v>7.096004770423375E-5</v>
      </c>
      <c r="O810" s="27">
        <v>56</v>
      </c>
      <c r="P8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5.5094706972794398E-5</v>
      </c>
      <c r="Q810" s="27">
        <v>280</v>
      </c>
      <c r="R810" s="302">
        <f>TabIPW[[#This Row],[liczba gospodarstw domowych korzystających ze środowiskowej pomocy społecznej ]]/$S$1*$R$2</f>
        <v>5.1129566970846578E-5</v>
      </c>
      <c r="S810" s="27">
        <v>187</v>
      </c>
      <c r="T810" s="302">
        <f>TabIPW[[#This Row],[ilość wody dostarczonej i ścieków bytowych odprowadzonych siecią kanalizacyjną '[dam3']]]/$U$1*$T$2</f>
        <v>1.0149155685739601E-5</v>
      </c>
      <c r="U810" s="27">
        <v>248.7</v>
      </c>
      <c r="V810" s="302">
        <f>TabIPW[[#This Row],[iloczyn liczby mieszkańców i relacji przeciętnego miesięcznego wynagrodzenia brutto 
w danym powiecie do średniej krajowej2]]/$W$1*$V$2</f>
        <v>1.6557246852112364E-5</v>
      </c>
      <c r="W810" s="27">
        <f>TabIPW[[#This Row],[iloczyn liczby mieszkańców i relacji przeciętnego miesięcznego wynagrodzenia brutto 
w danym powiecie do średniej krajowej]]</f>
        <v>5160.8339999999998</v>
      </c>
    </row>
    <row r="811" spans="1:23" x14ac:dyDescent="0.3">
      <c r="A811" s="2" t="s">
        <v>10</v>
      </c>
      <c r="B811" s="2" t="s">
        <v>72</v>
      </c>
      <c r="C811" s="2" t="s">
        <v>23</v>
      </c>
      <c r="D811" s="2" t="s">
        <v>12</v>
      </c>
      <c r="E811" s="2" t="s">
        <v>15</v>
      </c>
      <c r="F811" s="17" t="str">
        <f>+Tabela1[[#This Row],[WK]]&amp;Tabela1[[#This Row],[PK]]&amp;Tabela1[[#This Row],[GK]]</f>
        <v>120601</v>
      </c>
      <c r="G811" s="2" t="s">
        <v>778</v>
      </c>
      <c r="H811" s="302">
        <f>TabIPW[[#This Row],[liczba mieszkańców ]]/$I$1*$H$2</f>
        <v>4.9355892002834461E-5</v>
      </c>
      <c r="I811" s="27">
        <v>15507</v>
      </c>
      <c r="J811" s="302">
        <f>TabIPW[[#This Row],[liczba mieszkańców w wieku 20-64]]/$K$1*$J$2</f>
        <v>3.7324565970010885E-5</v>
      </c>
      <c r="K811" s="27">
        <v>9255</v>
      </c>
      <c r="L811" s="302">
        <f>TabIPW[[#This Row],[iloczyn liczby mieszkańców i relacji przeciętnego miesięcznego wynagrodzenia brutto 
w danym powiecie do średniej krajowej]]/$M$1*$L$2</f>
        <v>1.6033822660859899E-4</v>
      </c>
      <c r="M811" s="27">
        <v>14576.58</v>
      </c>
      <c r="N811" s="302">
        <f>TabIPW[[#This Row],[liczba oddziałów w szkołach podstawowych]]/$O$1*$N$2</f>
        <v>1.0517292784734646E-4</v>
      </c>
      <c r="O811" s="27">
        <v>83</v>
      </c>
      <c r="P8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1.1491181740039975E-4</v>
      </c>
      <c r="Q811" s="27">
        <v>584</v>
      </c>
      <c r="R811" s="302">
        <f>TabIPW[[#This Row],[liczba gospodarstw domowych korzystających ze środowiskowej pomocy społecznej ]]/$S$1*$R$2</f>
        <v>4.0192761201681532E-5</v>
      </c>
      <c r="S811" s="27">
        <v>147</v>
      </c>
      <c r="T811" s="302">
        <f>TabIPW[[#This Row],[ilość wody dostarczonej i ścieków bytowych odprowadzonych siecią kanalizacyjną '[dam3']]]/$U$1*$T$2</f>
        <v>3.8095041546593958E-5</v>
      </c>
      <c r="U811" s="27">
        <v>933.5</v>
      </c>
      <c r="V811" s="302">
        <f>TabIPW[[#This Row],[iloczyn liczby mieszkańców i relacji przeciętnego miesięcznego wynagrodzenia brutto 
w danym powiecie do średniej krajowej2]]/$W$1*$V$2</f>
        <v>4.676531609417471E-5</v>
      </c>
      <c r="W811" s="27">
        <f>TabIPW[[#This Row],[iloczyn liczby mieszkańców i relacji przeciętnego miesięcznego wynagrodzenia brutto 
w danym powiecie do średniej krajowej]]</f>
        <v>14576.58</v>
      </c>
    </row>
    <row r="812" spans="1:23" x14ac:dyDescent="0.3">
      <c r="A812" s="2" t="s">
        <v>10</v>
      </c>
      <c r="B812" s="2" t="s">
        <v>72</v>
      </c>
      <c r="C812" s="2" t="s">
        <v>23</v>
      </c>
      <c r="D812" s="2" t="s">
        <v>11</v>
      </c>
      <c r="E812" s="2" t="s">
        <v>15</v>
      </c>
      <c r="F812" s="17" t="str">
        <f>+Tabela1[[#This Row],[WK]]&amp;Tabela1[[#This Row],[PK]]&amp;Tabela1[[#This Row],[GK]]</f>
        <v>120602</v>
      </c>
      <c r="G812" s="2" t="s">
        <v>779</v>
      </c>
      <c r="H812" s="302">
        <f>TabIPW[[#This Row],[liczba mieszkańców ]]/$I$1*$H$2</f>
        <v>2.4854592161613096E-5</v>
      </c>
      <c r="I812" s="27">
        <v>7809</v>
      </c>
      <c r="J812" s="302">
        <f>TabIPW[[#This Row],[liczba mieszkańców w wieku 20-64]]/$K$1*$J$2</f>
        <v>1.8450555301220941E-5</v>
      </c>
      <c r="K812" s="27">
        <v>4575</v>
      </c>
      <c r="L812" s="302">
        <f>TabIPW[[#This Row],[iloczyn liczby mieszkańców i relacji przeciętnego miesięcznego wynagrodzenia brutto 
w danym powiecie do średniej krajowej]]/$M$1*$L$2</f>
        <v>8.0742968439191938E-5</v>
      </c>
      <c r="M812" s="27">
        <v>7340.46</v>
      </c>
      <c r="N812" s="302">
        <f>TabIPW[[#This Row],[liczba oddziałów w szkołach podstawowych]]/$O$1*$N$2</f>
        <v>4.6884317233154453E-5</v>
      </c>
      <c r="O812" s="27">
        <v>37</v>
      </c>
      <c r="P8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5.4504406540943025E-5</v>
      </c>
      <c r="Q812" s="27">
        <v>277</v>
      </c>
      <c r="R812" s="302">
        <f>TabIPW[[#This Row],[liczba gospodarstw domowych korzystających ze środowiskowej pomocy społecznej ]]/$S$1*$R$2</f>
        <v>3.116989644212037E-5</v>
      </c>
      <c r="S812" s="27">
        <v>114</v>
      </c>
      <c r="T812" s="302">
        <f>TabIPW[[#This Row],[ilość wody dostarczonej i ścieków bytowych odprowadzonych siecią kanalizacyjną '[dam3']]]/$U$1*$T$2</f>
        <v>9.3248173469702408E-6</v>
      </c>
      <c r="U812" s="27">
        <v>228.5</v>
      </c>
      <c r="V812" s="302">
        <f>TabIPW[[#This Row],[iloczyn liczby mieszkańców i relacji przeciętnego miesięcznego wynagrodzenia brutto 
w danym powiecie do średniej krajowej2]]/$W$1*$V$2</f>
        <v>2.3550032461430984E-5</v>
      </c>
      <c r="W812" s="27">
        <f>TabIPW[[#This Row],[iloczyn liczby mieszkańców i relacji przeciętnego miesięcznego wynagrodzenia brutto 
w danym powiecie do średniej krajowej]]</f>
        <v>7340.46</v>
      </c>
    </row>
    <row r="813" spans="1:23" x14ac:dyDescent="0.3">
      <c r="A813" s="2" t="s">
        <v>10</v>
      </c>
      <c r="B813" s="2" t="s">
        <v>72</v>
      </c>
      <c r="C813" s="2" t="s">
        <v>23</v>
      </c>
      <c r="D813" s="2" t="s">
        <v>16</v>
      </c>
      <c r="E813" s="2" t="s">
        <v>15</v>
      </c>
      <c r="F813" s="17" t="str">
        <f>+Tabela1[[#This Row],[WK]]&amp;Tabela1[[#This Row],[PK]]&amp;Tabela1[[#This Row],[GK]]</f>
        <v>120603</v>
      </c>
      <c r="G813" s="2" t="s">
        <v>780</v>
      </c>
      <c r="H813" s="302">
        <f>TabIPW[[#This Row],[liczba mieszkańców ]]/$I$1*$H$2</f>
        <v>3.1379360240919904E-5</v>
      </c>
      <c r="I813" s="27">
        <v>9859</v>
      </c>
      <c r="J813" s="302">
        <f>TabIPW[[#This Row],[liczba mieszkańców w wieku 20-64]]/$K$1*$J$2</f>
        <v>2.3814323290428342E-5</v>
      </c>
      <c r="K813" s="27">
        <v>5905</v>
      </c>
      <c r="L813" s="302">
        <f>TabIPW[[#This Row],[iloczyn liczby mieszkańców i relacji przeciętnego miesięcznego wynagrodzenia brutto 
w danym powiecie do średniej krajowej]]/$M$1*$L$2</f>
        <v>1.0193941936765184E-4</v>
      </c>
      <c r="M813" s="27">
        <v>9267.4599999999991</v>
      </c>
      <c r="N813" s="302">
        <f>TabIPW[[#This Row],[liczba oddziałów w szkołach podstawowych]]/$O$1*$N$2</f>
        <v>7.9830053667262975E-5</v>
      </c>
      <c r="O813" s="27">
        <v>63</v>
      </c>
      <c r="P8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8.8545064777705281E-5</v>
      </c>
      <c r="Q813" s="27">
        <v>450</v>
      </c>
      <c r="R813" s="302">
        <f>TabIPW[[#This Row],[liczba gospodarstw domowych korzystających ze środowiskowej pomocy społecznej ]]/$S$1*$R$2</f>
        <v>2.160019139410096E-5</v>
      </c>
      <c r="S813" s="27">
        <v>79</v>
      </c>
      <c r="T813" s="302">
        <f>TabIPW[[#This Row],[ilość wody dostarczonej i ścieków bytowych odprowadzonych siecią kanalizacyjną '[dam3']]]/$U$1*$T$2</f>
        <v>1.811911992146515E-5</v>
      </c>
      <c r="U813" s="27">
        <v>444</v>
      </c>
      <c r="V813" s="302">
        <f>TabIPW[[#This Row],[iloczyn liczby mieszkańców i relacji przeciętnego miesięcznego wynagrodzenia brutto 
w danym powiecie do średniej krajowej2]]/$W$1*$V$2</f>
        <v>2.9732330648898458E-5</v>
      </c>
      <c r="W813" s="27">
        <f>TabIPW[[#This Row],[iloczyn liczby mieszkańców i relacji przeciętnego miesięcznego wynagrodzenia brutto 
w danym powiecie do średniej krajowej]]</f>
        <v>9267.4599999999991</v>
      </c>
    </row>
    <row r="814" spans="1:23" x14ac:dyDescent="0.3">
      <c r="A814" s="2" t="s">
        <v>10</v>
      </c>
      <c r="B814" s="2" t="s">
        <v>72</v>
      </c>
      <c r="C814" s="2" t="s">
        <v>23</v>
      </c>
      <c r="D814" s="2" t="s">
        <v>18</v>
      </c>
      <c r="E814" s="2" t="s">
        <v>15</v>
      </c>
      <c r="F814" s="17" t="str">
        <f>+Tabela1[[#This Row],[WK]]&amp;Tabela1[[#This Row],[PK]]&amp;Tabela1[[#This Row],[GK]]</f>
        <v>120604</v>
      </c>
      <c r="G814" s="2" t="s">
        <v>781</v>
      </c>
      <c r="H814" s="302">
        <f>TabIPW[[#This Row],[liczba mieszkańców ]]/$I$1*$H$2</f>
        <v>3.5310135156990098E-5</v>
      </c>
      <c r="I814" s="27">
        <v>11094</v>
      </c>
      <c r="J814" s="302">
        <f>TabIPW[[#This Row],[liczba mieszkańców w wieku 20-64]]/$K$1*$J$2</f>
        <v>2.659702999159609E-5</v>
      </c>
      <c r="K814" s="27">
        <v>6595</v>
      </c>
      <c r="L814" s="302">
        <f>TabIPW[[#This Row],[iloczyn liczby mieszkańców i relacji przeciętnego miesięcznego wynagrodzenia brutto 
w danym powiecie do średniej krajowej]]/$M$1*$L$2</f>
        <v>1.1470898858552892E-4</v>
      </c>
      <c r="M814" s="27">
        <v>10428.36</v>
      </c>
      <c r="N814" s="302">
        <f>TabIPW[[#This Row],[liczba oddziałów w szkołach podstawowych]]/$O$1*$N$2</f>
        <v>7.6028622540250454E-5</v>
      </c>
      <c r="O814" s="27">
        <v>60</v>
      </c>
      <c r="P8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8.6577396671534047E-5</v>
      </c>
      <c r="Q814" s="27">
        <v>440</v>
      </c>
      <c r="R814" s="302">
        <f>TabIPW[[#This Row],[liczba gospodarstw domowych korzystających ze środowiskowej pomocy społecznej ]]/$S$1*$R$2</f>
        <v>2.7342014422912609E-5</v>
      </c>
      <c r="S814" s="27">
        <v>100</v>
      </c>
      <c r="T814" s="302">
        <f>TabIPW[[#This Row],[ilość wody dostarczonej i ścieków bytowych odprowadzonych siecią kanalizacyjną '[dam3']]]/$U$1*$T$2</f>
        <v>2.3934378004367819E-5</v>
      </c>
      <c r="U814" s="27">
        <v>586.5</v>
      </c>
      <c r="V814" s="302">
        <f>TabIPW[[#This Row],[iloczyn liczby mieszkańców i relacji przeciętnego miesięcznego wynagrodzenia brutto 
w danym powiecie do średniej krajowej2]]/$W$1*$V$2</f>
        <v>3.3456788337445941E-5</v>
      </c>
      <c r="W814" s="27">
        <f>TabIPW[[#This Row],[iloczyn liczby mieszkańców i relacji przeciętnego miesięcznego wynagrodzenia brutto 
w danym powiecie do średniej krajowej]]</f>
        <v>10428.36</v>
      </c>
    </row>
    <row r="815" spans="1:23" x14ac:dyDescent="0.3">
      <c r="A815" s="2" t="s">
        <v>10</v>
      </c>
      <c r="B815" s="2" t="s">
        <v>72</v>
      </c>
      <c r="C815" s="2" t="s">
        <v>23</v>
      </c>
      <c r="D815" s="2" t="s">
        <v>21</v>
      </c>
      <c r="E815" s="2" t="s">
        <v>15</v>
      </c>
      <c r="F815" s="17" t="str">
        <f>+Tabela1[[#This Row],[WK]]&amp;Tabela1[[#This Row],[PK]]&amp;Tabela1[[#This Row],[GK]]</f>
        <v>120605</v>
      </c>
      <c r="G815" s="2" t="s">
        <v>782</v>
      </c>
      <c r="H815" s="302">
        <f>TabIPW[[#This Row],[liczba mieszkańców ]]/$I$1*$H$2</f>
        <v>5.9770058420147563E-5</v>
      </c>
      <c r="I815" s="27">
        <v>18779</v>
      </c>
      <c r="J815" s="302">
        <f>TabIPW[[#This Row],[liczba mieszkańców w wieku 20-64]]/$K$1*$J$2</f>
        <v>4.6011450367569339E-5</v>
      </c>
      <c r="K815" s="27">
        <v>11409</v>
      </c>
      <c r="L815" s="302">
        <f>TabIPW[[#This Row],[iloczyn liczby mieszkańców i relacji przeciętnego miesięcznego wynagrodzenia brutto 
w danym powiecie do średniej krajowej]]/$M$1*$L$2</f>
        <v>1.9416983023685301E-4</v>
      </c>
      <c r="M815" s="27">
        <v>17652.259999999998</v>
      </c>
      <c r="N815" s="302">
        <f>TabIPW[[#This Row],[liczba oddziałów w szkołach podstawowych]]/$O$1*$N$2</f>
        <v>1.1024150268336316E-4</v>
      </c>
      <c r="O815" s="27">
        <v>87</v>
      </c>
      <c r="P8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1.5131367736456749E-4</v>
      </c>
      <c r="Q815" s="27">
        <v>769</v>
      </c>
      <c r="R815" s="302">
        <f>TabIPW[[#This Row],[liczba gospodarstw domowych korzystających ze środowiskowej pomocy społecznej ]]/$S$1*$R$2</f>
        <v>4.4020643220889294E-5</v>
      </c>
      <c r="S815" s="27">
        <v>161</v>
      </c>
      <c r="T815" s="302">
        <f>TabIPW[[#This Row],[ilość wody dostarczonej i ścieków bytowych odprowadzonych siecią kanalizacyjną '[dam3']]]/$U$1*$T$2</f>
        <v>3.4752798479999373E-5</v>
      </c>
      <c r="U815" s="27">
        <v>851.59999999999991</v>
      </c>
      <c r="V815" s="302">
        <f>TabIPW[[#This Row],[iloczyn liczby mieszkańców i relacji przeciętnego miesięcznego wynagrodzenia brutto 
w danym powiecie do średniej krajowej2]]/$W$1*$V$2</f>
        <v>5.6632867152415469E-5</v>
      </c>
      <c r="W815" s="27">
        <f>TabIPW[[#This Row],[iloczyn liczby mieszkańców i relacji przeciętnego miesięcznego wynagrodzenia brutto 
w danym powiecie do średniej krajowej]]</f>
        <v>17652.259999999998</v>
      </c>
    </row>
    <row r="816" spans="1:23" x14ac:dyDescent="0.3">
      <c r="A816" s="2" t="s">
        <v>10</v>
      </c>
      <c r="B816" s="2" t="s">
        <v>72</v>
      </c>
      <c r="C816" s="2" t="s">
        <v>23</v>
      </c>
      <c r="D816" s="2" t="s">
        <v>23</v>
      </c>
      <c r="E816" s="2" t="s">
        <v>19</v>
      </c>
      <c r="F816" s="17" t="str">
        <f>+Tabela1[[#This Row],[WK]]&amp;Tabela1[[#This Row],[PK]]&amp;Tabela1[[#This Row],[GK]]</f>
        <v>120606</v>
      </c>
      <c r="G816" s="2" t="s">
        <v>783</v>
      </c>
      <c r="H816" s="302">
        <f>TabIPW[[#This Row],[liczba mieszkańców ]]/$I$1*$H$2</f>
        <v>1.0077106446777208E-4</v>
      </c>
      <c r="I816" s="27">
        <v>31661</v>
      </c>
      <c r="J816" s="302">
        <f>TabIPW[[#This Row],[liczba mieszkańców w wieku 20-64]]/$K$1*$J$2</f>
        <v>7.4326499279016818E-5</v>
      </c>
      <c r="K816" s="27">
        <v>18430</v>
      </c>
      <c r="L816" s="302">
        <f>TabIPW[[#This Row],[iloczyn liczby mieszkańców i relacji przeciętnego miesięcznego wynagrodzenia brutto 
w danym powiecie do średniej krajowej]]/$M$1*$L$2</f>
        <v>3.273662599248631E-4</v>
      </c>
      <c r="M816" s="27">
        <v>29761.34</v>
      </c>
      <c r="N816" s="302">
        <f>TabIPW[[#This Row],[liczba oddziałów w szkołach podstawowych]]/$O$1*$N$2</f>
        <v>1.8373583780560528E-4</v>
      </c>
      <c r="O816" s="27">
        <v>145</v>
      </c>
      <c r="P8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2.4694234732448915E-4</v>
      </c>
      <c r="Q816" s="27">
        <v>1255</v>
      </c>
      <c r="R816" s="302">
        <f>TabIPW[[#This Row],[liczba gospodarstw domowych korzystających ze środowiskowej pomocy społecznej ]]/$S$1*$R$2</f>
        <v>9.460336990327762E-5</v>
      </c>
      <c r="S816" s="27">
        <v>346</v>
      </c>
      <c r="T816" s="302">
        <f>TabIPW[[#This Row],[ilość wody dostarczonej i ścieków bytowych odprowadzonych siecią kanalizacyjną '[dam3']]]/$U$1*$T$2</f>
        <v>8.4388576769364398E-5</v>
      </c>
      <c r="U816" s="27">
        <v>2067.9</v>
      </c>
      <c r="V816" s="302">
        <f>TabIPW[[#This Row],[iloczyn liczby mieszkańców i relacji przeciętnego miesięcznego wynagrodzenia brutto 
w danym powiecie do średniej krajowej2]]/$W$1*$V$2</f>
        <v>9.548182581141841E-5</v>
      </c>
      <c r="W816" s="27">
        <f>TabIPW[[#This Row],[iloczyn liczby mieszkańców i relacji przeciętnego miesięcznego wynagrodzenia brutto 
w danym powiecie do średniej krajowej]]</f>
        <v>29761.34</v>
      </c>
    </row>
    <row r="817" spans="1:23" x14ac:dyDescent="0.3">
      <c r="A817" s="2" t="s">
        <v>10</v>
      </c>
      <c r="B817" s="2" t="s">
        <v>72</v>
      </c>
      <c r="C817" s="2" t="s">
        <v>23</v>
      </c>
      <c r="D817" s="2" t="s">
        <v>30</v>
      </c>
      <c r="E817" s="2" t="s">
        <v>15</v>
      </c>
      <c r="F817" s="17" t="str">
        <f>+Tabela1[[#This Row],[WK]]&amp;Tabela1[[#This Row],[PK]]&amp;Tabela1[[#This Row],[GK]]</f>
        <v>120607</v>
      </c>
      <c r="G817" s="2" t="s">
        <v>784</v>
      </c>
      <c r="H817" s="302">
        <f>TabIPW[[#This Row],[liczba mieszkańców ]]/$I$1*$H$2</f>
        <v>5.9938747546100374E-5</v>
      </c>
      <c r="I817" s="27">
        <v>18832</v>
      </c>
      <c r="J817" s="302">
        <f>TabIPW[[#This Row],[liczba mieszkańców w wieku 20-64]]/$K$1*$J$2</f>
        <v>4.4269233998142578E-5</v>
      </c>
      <c r="K817" s="27">
        <v>10977</v>
      </c>
      <c r="L817" s="302">
        <f>TabIPW[[#This Row],[iloczyn liczby mieszkańców i relacji przeciętnego miesięcznego wynagrodzenia brutto 
w danym powiecie do średniej krajowej]]/$M$1*$L$2</f>
        <v>1.9471783604134494E-4</v>
      </c>
      <c r="M817" s="27">
        <v>17702.080000000002</v>
      </c>
      <c r="N817" s="302">
        <f>TabIPW[[#This Row],[liczba oddziałów w szkołach podstawowych]]/$O$1*$N$2</f>
        <v>1.2924865831842578E-4</v>
      </c>
      <c r="O817" s="27">
        <v>102</v>
      </c>
      <c r="P8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1.946023757003345E-4</v>
      </c>
      <c r="Q817" s="27">
        <v>989</v>
      </c>
      <c r="R817" s="302">
        <f>TabIPW[[#This Row],[liczba gospodarstw domowych korzystających ze środowiskowej pomocy społecznej ]]/$S$1*$R$2</f>
        <v>3.7731979903619396E-5</v>
      </c>
      <c r="S817" s="27">
        <v>138</v>
      </c>
      <c r="T817" s="302">
        <f>TabIPW[[#This Row],[ilość wody dostarczonej i ścieków bytowych odprowadzonych siecią kanalizacyjną '[dam3']]]/$U$1*$T$2</f>
        <v>5.3675852325907915E-5</v>
      </c>
      <c r="U817" s="27">
        <v>1315.3</v>
      </c>
      <c r="V817" s="302">
        <f>TabIPW[[#This Row],[iloczyn liczby mieszkańców i relacji przeciętnego miesięcznego wynagrodzenia brutto 
w danym powiecie do średniej krajowej2]]/$W$1*$V$2</f>
        <v>5.679270217872562E-5</v>
      </c>
      <c r="W817" s="27">
        <f>TabIPW[[#This Row],[iloczyn liczby mieszkańców i relacji przeciętnego miesięcznego wynagrodzenia brutto 
w danym powiecie do średniej krajowej]]</f>
        <v>17702.080000000002</v>
      </c>
    </row>
    <row r="818" spans="1:23" x14ac:dyDescent="0.3">
      <c r="A818" s="2" t="s">
        <v>10</v>
      </c>
      <c r="B818" s="2" t="s">
        <v>72</v>
      </c>
      <c r="C818" s="2" t="s">
        <v>23</v>
      </c>
      <c r="D818" s="2" t="s">
        <v>54</v>
      </c>
      <c r="E818" s="2" t="s">
        <v>15</v>
      </c>
      <c r="F818" s="17" t="str">
        <f>+Tabela1[[#This Row],[WK]]&amp;Tabela1[[#This Row],[PK]]&amp;Tabela1[[#This Row],[GK]]</f>
        <v>120608</v>
      </c>
      <c r="G818" s="2" t="s">
        <v>785</v>
      </c>
      <c r="H818" s="302">
        <f>TabIPW[[#This Row],[liczba mieszkańców ]]/$I$1*$H$2</f>
        <v>4.3579085142375013E-5</v>
      </c>
      <c r="I818" s="27">
        <v>13692</v>
      </c>
      <c r="J818" s="302">
        <f>TabIPW[[#This Row],[liczba mieszkańców w wieku 20-64]]/$K$1*$J$2</f>
        <v>3.3404579138800664E-5</v>
      </c>
      <c r="K818" s="27">
        <v>8283</v>
      </c>
      <c r="L818" s="302">
        <f>TabIPW[[#This Row],[iloczyn liczby mieszkańców i relacji przeciętnego miesięcznego wynagrodzenia brutto 
w danym powiecie do średniej krajowej]]/$M$1*$L$2</f>
        <v>1.4157161273779177E-4</v>
      </c>
      <c r="M818" s="27">
        <v>12870.48</v>
      </c>
      <c r="N818" s="302">
        <f>TabIPW[[#This Row],[liczba oddziałów w szkołach podstawowych]]/$O$1*$N$2</f>
        <v>7.9830053667262975E-5</v>
      </c>
      <c r="O818" s="27">
        <v>63</v>
      </c>
      <c r="P81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1.1569888464286825E-4</v>
      </c>
      <c r="Q818" s="27">
        <v>588</v>
      </c>
      <c r="R818" s="302">
        <f>TabIPW[[#This Row],[liczba gospodarstw domowych korzystających ze środowiskowej pomocy społecznej ]]/$S$1*$R$2</f>
        <v>2.9529375576745615E-5</v>
      </c>
      <c r="S818" s="27">
        <v>108</v>
      </c>
      <c r="T818" s="302">
        <f>TabIPW[[#This Row],[ilość wody dostarczonej i ścieków bytowych odprowadzonych siecią kanalizacyjną '[dam3']]]/$U$1*$T$2</f>
        <v>2.8668202127993847E-5</v>
      </c>
      <c r="U818" s="27">
        <v>702.5</v>
      </c>
      <c r="V818" s="302">
        <f>TabIPW[[#This Row],[iloczyn liczby mieszkańców i relacji przeciętnego miesięcznego wynagrodzenia brutto 
w danym powiecie do średniej krajowej2]]/$W$1*$V$2</f>
        <v>4.1291720381855942E-5</v>
      </c>
      <c r="W818" s="27">
        <f>TabIPW[[#This Row],[iloczyn liczby mieszkańców i relacji przeciętnego miesięcznego wynagrodzenia brutto 
w danym powiecie do średniej krajowej]]</f>
        <v>12870.48</v>
      </c>
    </row>
    <row r="819" spans="1:23" x14ac:dyDescent="0.3">
      <c r="A819" s="2" t="s">
        <v>10</v>
      </c>
      <c r="B819" s="2" t="s">
        <v>72</v>
      </c>
      <c r="C819" s="2" t="s">
        <v>23</v>
      </c>
      <c r="D819" s="2" t="s">
        <v>56</v>
      </c>
      <c r="E819" s="2" t="s">
        <v>15</v>
      </c>
      <c r="F819" s="17" t="str">
        <f>+Tabela1[[#This Row],[WK]]&amp;Tabela1[[#This Row],[PK]]&amp;Tabela1[[#This Row],[GK]]</f>
        <v>120609</v>
      </c>
      <c r="G819" s="2" t="s">
        <v>786</v>
      </c>
      <c r="H819" s="302">
        <f>TabIPW[[#This Row],[liczba mieszkańców ]]/$I$1*$H$2</f>
        <v>5.2815610491715674E-5</v>
      </c>
      <c r="I819" s="27">
        <v>16594</v>
      </c>
      <c r="J819" s="302">
        <f>TabIPW[[#This Row],[liczba mieszkańców w wieku 20-64]]/$K$1*$J$2</f>
        <v>4.0611386203998884E-5</v>
      </c>
      <c r="K819" s="27">
        <v>10070</v>
      </c>
      <c r="L819" s="302">
        <f>TabIPW[[#This Row],[iloczyn liczby mieszkańców i relacji przeciętnego miesięcznego wynagrodzenia brutto 
w danym powiecie do średniej krajowej]]/$M$1*$L$2</f>
        <v>1.7157751546676285E-4</v>
      </c>
      <c r="M819" s="27">
        <v>15598.36</v>
      </c>
      <c r="N819" s="302">
        <f>TabIPW[[#This Row],[liczba oddziałów w szkołach podstawowych]]/$O$1*$N$2</f>
        <v>1.0010435301132977E-4</v>
      </c>
      <c r="O819" s="27">
        <v>79</v>
      </c>
      <c r="P81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1.3557233251519765E-4</v>
      </c>
      <c r="Q819" s="27">
        <v>689</v>
      </c>
      <c r="R819" s="302">
        <f>TabIPW[[#This Row],[liczba gospodarstw domowych korzystających ze środowiskowej pomocy społecznej ]]/$S$1*$R$2</f>
        <v>2.1873611538330086E-5</v>
      </c>
      <c r="S819" s="27">
        <v>80</v>
      </c>
      <c r="T819" s="302">
        <f>TabIPW[[#This Row],[ilość wody dostarczonej i ścieków bytowych odprowadzonych siecią kanalizacyjną '[dam3']]]/$U$1*$T$2</f>
        <v>3.953151231514255E-5</v>
      </c>
      <c r="U819" s="27">
        <v>968.7</v>
      </c>
      <c r="V819" s="302">
        <f>TabIPW[[#This Row],[iloczyn liczby mieszkańców i relacji przeciętnego miesięcznego wynagrodzenia brutto 
w danym powiecie do średniej krajowej2]]/$W$1*$V$2</f>
        <v>5.0043442011139172E-5</v>
      </c>
      <c r="W819" s="27">
        <f>TabIPW[[#This Row],[iloczyn liczby mieszkańców i relacji przeciętnego miesięcznego wynagrodzenia brutto 
w danym powiecie do średniej krajowej]]</f>
        <v>15598.36</v>
      </c>
    </row>
    <row r="820" spans="1:23" x14ac:dyDescent="0.3">
      <c r="A820" s="2" t="s">
        <v>10</v>
      </c>
      <c r="B820" s="2" t="s">
        <v>72</v>
      </c>
      <c r="C820" s="2" t="s">
        <v>23</v>
      </c>
      <c r="D820" s="2" t="s">
        <v>69</v>
      </c>
      <c r="E820" s="2" t="s">
        <v>19</v>
      </c>
      <c r="F820" s="17" t="str">
        <f>+Tabela1[[#This Row],[WK]]&amp;Tabela1[[#This Row],[PK]]&amp;Tabela1[[#This Row],[GK]]</f>
        <v>120610</v>
      </c>
      <c r="G820" s="2" t="s">
        <v>787</v>
      </c>
      <c r="H820" s="302">
        <f>TabIPW[[#This Row],[liczba mieszkańców ]]/$I$1*$H$2</f>
        <v>3.4565356751839955E-5</v>
      </c>
      <c r="I820" s="27">
        <v>10860</v>
      </c>
      <c r="J820" s="302">
        <f>TabIPW[[#This Row],[liczba mieszkańców w wieku 20-64]]/$K$1*$J$2</f>
        <v>2.5951764669586178E-5</v>
      </c>
      <c r="K820" s="27">
        <v>6435</v>
      </c>
      <c r="L820" s="302">
        <f>TabIPW[[#This Row],[iloczyn liczby mieszkańców i relacji przeciętnego miesięcznego wynagrodzenia brutto 
w danym powiecie do średniej krajowej]]/$M$1*$L$2</f>
        <v>1.1228949126003642E-4</v>
      </c>
      <c r="M820" s="27">
        <v>10208.4</v>
      </c>
      <c r="N820" s="302">
        <f>TabIPW[[#This Row],[liczba oddziałów w szkołach podstawowych]]/$O$1*$N$2</f>
        <v>6.9692903995229581E-5</v>
      </c>
      <c r="O820" s="27">
        <v>55</v>
      </c>
      <c r="P82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7.9887325110551872E-5</v>
      </c>
      <c r="Q820" s="27">
        <v>406</v>
      </c>
      <c r="R820" s="302">
        <f>TabIPW[[#This Row],[liczba gospodarstw domowych korzystających ze środowiskowej pomocy społecznej ]]/$S$1*$R$2</f>
        <v>3.9372500768994158E-5</v>
      </c>
      <c r="S820" s="27">
        <v>144</v>
      </c>
      <c r="T820" s="302">
        <f>TabIPW[[#This Row],[ilość wody dostarczonej i ścieków bytowych odprowadzonych siecią kanalizacyjną '[dam3']]]/$U$1*$T$2</f>
        <v>2.9215040431929964E-5</v>
      </c>
      <c r="U820" s="27">
        <v>715.90000000000009</v>
      </c>
      <c r="V820" s="302">
        <f>TabIPW[[#This Row],[iloczyn liczby mieszkańców i relacji przeciętnego miesięcznego wynagrodzenia brutto 
w danym powiecie do średniej krajowej2]]/$W$1*$V$2</f>
        <v>3.2751101617510629E-5</v>
      </c>
      <c r="W820" s="27">
        <f>TabIPW[[#This Row],[iloczyn liczby mieszkańców i relacji przeciętnego miesięcznego wynagrodzenia brutto 
w danym powiecie do średniej krajowej]]</f>
        <v>10208.4</v>
      </c>
    </row>
    <row r="821" spans="1:23" x14ac:dyDescent="0.3">
      <c r="A821" s="2" t="s">
        <v>10</v>
      </c>
      <c r="B821" s="2" t="s">
        <v>72</v>
      </c>
      <c r="C821" s="2" t="s">
        <v>23</v>
      </c>
      <c r="D821" s="2" t="s">
        <v>71</v>
      </c>
      <c r="E821" s="2" t="s">
        <v>19</v>
      </c>
      <c r="F821" s="17" t="str">
        <f>+Tabela1[[#This Row],[WK]]&amp;Tabela1[[#This Row],[PK]]&amp;Tabela1[[#This Row],[GK]]</f>
        <v>120611</v>
      </c>
      <c r="G821" s="2" t="s">
        <v>788</v>
      </c>
      <c r="H821" s="302">
        <f>TabIPW[[#This Row],[liczba mieszkańców ]]/$I$1*$H$2</f>
        <v>1.3986556511076011E-4</v>
      </c>
      <c r="I821" s="27">
        <v>43944</v>
      </c>
      <c r="J821" s="302">
        <f>TabIPW[[#This Row],[liczba mieszkańców w wieku 20-64]]/$K$1*$J$2</f>
        <v>1.0483141737703545E-4</v>
      </c>
      <c r="K821" s="27">
        <v>25994</v>
      </c>
      <c r="L821" s="302">
        <f>TabIPW[[#This Row],[iloczyn liczby mieszkańców i relacji przeciętnego miesięcznego wynagrodzenia brutto 
w danym powiecie do średniej krajowej]]/$M$1*$L$2</f>
        <v>4.543691900488988E-4</v>
      </c>
      <c r="M821" s="27">
        <v>41307.360000000001</v>
      </c>
      <c r="N821" s="302">
        <f>TabIPW[[#This Row],[liczba oddziałów w szkołach podstawowych]]/$O$1*$N$2</f>
        <v>3.5986881335718548E-4</v>
      </c>
      <c r="O821" s="27">
        <v>284</v>
      </c>
      <c r="P82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3.7110220482389368E-4</v>
      </c>
      <c r="Q821" s="27">
        <v>1886</v>
      </c>
      <c r="R821" s="302">
        <f>TabIPW[[#This Row],[liczba gospodarstw domowych korzystających ze środowiskowej pomocy społecznej ]]/$S$1*$R$2</f>
        <v>1.3889743326839606E-4</v>
      </c>
      <c r="S821" s="27">
        <v>508</v>
      </c>
      <c r="T821" s="302">
        <f>TabIPW[[#This Row],[ilość wody dostarczonej i ścieków bytowych odprowadzonych siecią kanalizacyjną '[dam3']]]/$U$1*$T$2</f>
        <v>1.4087207650652638E-4</v>
      </c>
      <c r="U821" s="27">
        <v>3452</v>
      </c>
      <c r="V821" s="302">
        <f>TabIPW[[#This Row],[iloczyn liczby mieszkańców i relacji przeciętnego miesięcznego wynagrodzenia brutto 
w danym powiecie do średniej krajowej2]]/$W$1*$V$2</f>
        <v>1.3252434709759551E-4</v>
      </c>
      <c r="W821" s="27">
        <f>TabIPW[[#This Row],[iloczyn liczby mieszkańców i relacji przeciętnego miesięcznego wynagrodzenia brutto 
w danym powiecie do średniej krajowej]]</f>
        <v>41307.360000000001</v>
      </c>
    </row>
    <row r="822" spans="1:23" x14ac:dyDescent="0.3">
      <c r="A822" s="2" t="s">
        <v>10</v>
      </c>
      <c r="B822" s="2" t="s">
        <v>72</v>
      </c>
      <c r="C822" s="2" t="s">
        <v>23</v>
      </c>
      <c r="D822" s="2" t="s">
        <v>72</v>
      </c>
      <c r="E822" s="2" t="s">
        <v>19</v>
      </c>
      <c r="F822" s="17" t="str">
        <f>+Tabela1[[#This Row],[WK]]&amp;Tabela1[[#This Row],[PK]]&amp;Tabela1[[#This Row],[GK]]</f>
        <v>120612</v>
      </c>
      <c r="G822" s="2" t="s">
        <v>789</v>
      </c>
      <c r="H822" s="302">
        <f>TabIPW[[#This Row],[liczba mieszkańców ]]/$I$1*$H$2</f>
        <v>4.3349922556174969E-5</v>
      </c>
      <c r="I822" s="27">
        <v>13620</v>
      </c>
      <c r="J822" s="302">
        <f>TabIPW[[#This Row],[liczba mieszkańców w wieku 20-64]]/$K$1*$J$2</f>
        <v>3.2690754376327201E-5</v>
      </c>
      <c r="K822" s="27">
        <v>8106</v>
      </c>
      <c r="L822" s="302">
        <f>TabIPW[[#This Row],[iloczyn liczby mieszkańców i relacji przeciętnego miesięcznego wynagrodzenia brutto 
w danym powiecie do średniej krajowej]]/$M$1*$L$2</f>
        <v>1.4082715202225562E-4</v>
      </c>
      <c r="M822" s="27">
        <v>12802.8</v>
      </c>
      <c r="N822" s="302">
        <f>TabIPW[[#This Row],[liczba oddziałów w szkołach podstawowych]]/$O$1*$N$2</f>
        <v>9.7570065593321399E-5</v>
      </c>
      <c r="O822" s="27">
        <v>77</v>
      </c>
      <c r="P82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1.0310580876337238E-4</v>
      </c>
      <c r="Q822" s="27">
        <v>524</v>
      </c>
      <c r="R822" s="302">
        <f>TabIPW[[#This Row],[liczba gospodarstw domowych korzystających ze środowiskowej pomocy społecznej ]]/$S$1*$R$2</f>
        <v>5.0582726682388327E-5</v>
      </c>
      <c r="S822" s="27">
        <v>185</v>
      </c>
      <c r="T822" s="302">
        <f>TabIPW[[#This Row],[ilość wody dostarczonej i ścieków bytowych odprowadzonych siecią kanalizacyjną '[dam3']]]/$U$1*$T$2</f>
        <v>2.5946253256908878E-5</v>
      </c>
      <c r="U822" s="27">
        <v>635.79999999999995</v>
      </c>
      <c r="V822" s="302">
        <f>TabIPW[[#This Row],[iloczyn liczby mieszkańców i relacji przeciętnego miesięcznego wynagrodzenia brutto 
w danym powiecie do średniej krajowej2]]/$W$1*$V$2</f>
        <v>4.107458600649123E-5</v>
      </c>
      <c r="W822" s="27">
        <f>TabIPW[[#This Row],[iloczyn liczby mieszkańców i relacji przeciętnego miesięcznego wynagrodzenia brutto 
w danym powiecie do średniej krajowej]]</f>
        <v>12802.8</v>
      </c>
    </row>
    <row r="823" spans="1:23" x14ac:dyDescent="0.3">
      <c r="A823" s="2" t="s">
        <v>10</v>
      </c>
      <c r="B823" s="2" t="s">
        <v>72</v>
      </c>
      <c r="C823" s="2" t="s">
        <v>23</v>
      </c>
      <c r="D823" s="2" t="s">
        <v>74</v>
      </c>
      <c r="E823" s="2" t="s">
        <v>15</v>
      </c>
      <c r="F823" s="17" t="str">
        <f>+Tabela1[[#This Row],[WK]]&amp;Tabela1[[#This Row],[PK]]&amp;Tabela1[[#This Row],[GK]]</f>
        <v>120613</v>
      </c>
      <c r="G823" s="2" t="s">
        <v>790</v>
      </c>
      <c r="H823" s="302">
        <f>TabIPW[[#This Row],[liczba mieszkańców ]]/$I$1*$H$2</f>
        <v>1.7772831685292292E-5</v>
      </c>
      <c r="I823" s="27">
        <v>5584</v>
      </c>
      <c r="J823" s="302">
        <f>TabIPW[[#This Row],[liczba mieszkańców w wieku 20-64]]/$K$1*$J$2</f>
        <v>1.3199708743365276E-5</v>
      </c>
      <c r="K823" s="27">
        <v>3273</v>
      </c>
      <c r="L823" s="302">
        <f>TabIPW[[#This Row],[iloczyn liczby mieszkańców i relacji przeciętnego miesięcznego wynagrodzenia brutto 
w danym powiecie do średniej krajowej]]/$M$1*$L$2</f>
        <v>5.773706438269276E-5</v>
      </c>
      <c r="M823" s="27">
        <v>5248.96</v>
      </c>
      <c r="N823" s="302">
        <f>TabIPW[[#This Row],[liczba oddziałów w szkołach podstawowych]]/$O$1*$N$2</f>
        <v>4.0548598688133572E-5</v>
      </c>
      <c r="O823" s="27">
        <v>32</v>
      </c>
      <c r="P82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4.7027267737492362E-5</v>
      </c>
      <c r="Q823" s="27">
        <v>239</v>
      </c>
      <c r="R823" s="302">
        <f>TabIPW[[#This Row],[liczba gospodarstw domowych korzystających ze środowiskowej pomocy społecznej ]]/$S$1*$R$2</f>
        <v>1.0663385624935917E-5</v>
      </c>
      <c r="S823" s="27">
        <v>39</v>
      </c>
      <c r="T823" s="302">
        <f>TabIPW[[#This Row],[ilość wody dostarczonej i ścieków bytowych odprowadzonych siecią kanalizacyjną '[dam3']]]/$U$1*$T$2</f>
        <v>1.4144340010765366E-5</v>
      </c>
      <c r="U823" s="27">
        <v>346.6</v>
      </c>
      <c r="V823" s="302">
        <f>TabIPW[[#This Row],[iloczyn liczby mieszkańców i relacji przeciętnego miesięcznego wynagrodzenia brutto 
w danym powiecie do średniej krajowej2]]/$W$1*$V$2</f>
        <v>1.6839977111618724E-5</v>
      </c>
      <c r="W823" s="27">
        <f>TabIPW[[#This Row],[iloczyn liczby mieszkańców i relacji przeciętnego miesięcznego wynagrodzenia brutto 
w danym powiecie do średniej krajowej]]</f>
        <v>5248.96</v>
      </c>
    </row>
    <row r="824" spans="1:23" x14ac:dyDescent="0.3">
      <c r="A824" s="2" t="s">
        <v>10</v>
      </c>
      <c r="B824" s="2" t="s">
        <v>72</v>
      </c>
      <c r="C824" s="2" t="s">
        <v>23</v>
      </c>
      <c r="D824" s="2" t="s">
        <v>76</v>
      </c>
      <c r="E824" s="2" t="s">
        <v>19</v>
      </c>
      <c r="F824" s="17" t="str">
        <f>+Tabela1[[#This Row],[WK]]&amp;Tabela1[[#This Row],[PK]]&amp;Tabela1[[#This Row],[GK]]</f>
        <v>120614</v>
      </c>
      <c r="G824" s="2" t="s">
        <v>791</v>
      </c>
      <c r="H824" s="302">
        <f>TabIPW[[#This Row],[liczba mieszkańców ]]/$I$1*$H$2</f>
        <v>3.5536114929492918E-5</v>
      </c>
      <c r="I824" s="27">
        <v>11165</v>
      </c>
      <c r="J824" s="302">
        <f>TabIPW[[#This Row],[liczba mieszkańców w wieku 20-64]]/$K$1*$J$2</f>
        <v>2.7145505515304518E-5</v>
      </c>
      <c r="K824" s="27">
        <v>6731</v>
      </c>
      <c r="L824" s="302">
        <f>TabIPW[[#This Row],[iloczyn liczby mieszkańców i relacji przeciętnego miesięcznego wynagrodzenia brutto 
w danym powiecie do średniej krajowej]]/$M$1*$L$2</f>
        <v>1.1544310956890487E-4</v>
      </c>
      <c r="M824" s="27">
        <v>10495.1</v>
      </c>
      <c r="N824" s="302">
        <f>TabIPW[[#This Row],[liczba oddziałów w szkołach podstawowych]]/$O$1*$N$2</f>
        <v>8.4898628503279666E-5</v>
      </c>
      <c r="O824" s="27">
        <v>67</v>
      </c>
      <c r="P82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1.1786331955965659E-4</v>
      </c>
      <c r="Q824" s="27">
        <v>599</v>
      </c>
      <c r="R824" s="302">
        <f>TabIPW[[#This Row],[liczba gospodarstw domowych korzystających ze środowiskowej pomocy społecznej ]]/$S$1*$R$2</f>
        <v>2.5974913701766976E-5</v>
      </c>
      <c r="S824" s="27">
        <v>95</v>
      </c>
      <c r="T824" s="302">
        <f>TabIPW[[#This Row],[ilość wody dostarczonej i ścieków bytowych odprowadzonych siecią kanalizacyjną '[dam3']]]/$U$1*$T$2</f>
        <v>2.8741658019567357E-5</v>
      </c>
      <c r="U824" s="27">
        <v>704.3</v>
      </c>
      <c r="V824" s="302">
        <f>TabIPW[[#This Row],[iloczyn liczby mieszkańców i relacji przeciętnego miesięcznego wynagrodzenia brutto 
w danym powiecie do średniej krajowej2]]/$W$1*$V$2</f>
        <v>3.3670906957597255E-5</v>
      </c>
      <c r="W824" s="27">
        <f>TabIPW[[#This Row],[iloczyn liczby mieszkańców i relacji przeciętnego miesięcznego wynagrodzenia brutto 
w danym powiecie do średniej krajowej]]</f>
        <v>10495.1</v>
      </c>
    </row>
    <row r="825" spans="1:23" x14ac:dyDescent="0.3">
      <c r="A825" s="2" t="s">
        <v>10</v>
      </c>
      <c r="B825" s="2" t="s">
        <v>72</v>
      </c>
      <c r="C825" s="2" t="s">
        <v>23</v>
      </c>
      <c r="D825" s="2" t="s">
        <v>109</v>
      </c>
      <c r="E825" s="2" t="s">
        <v>15</v>
      </c>
      <c r="F825" s="17" t="str">
        <f>+Tabela1[[#This Row],[WK]]&amp;Tabela1[[#This Row],[PK]]&amp;Tabela1[[#This Row],[GK]]</f>
        <v>120615</v>
      </c>
      <c r="G825" s="2" t="s">
        <v>792</v>
      </c>
      <c r="H825" s="302">
        <f>TabIPW[[#This Row],[liczba mieszkańców ]]/$I$1*$H$2</f>
        <v>5.598251012045239E-5</v>
      </c>
      <c r="I825" s="27">
        <v>17589</v>
      </c>
      <c r="J825" s="302">
        <f>TabIPW[[#This Row],[liczba mieszkańców w wieku 20-64]]/$K$1*$J$2</f>
        <v>4.2744794674894156E-5</v>
      </c>
      <c r="K825" s="27">
        <v>10599</v>
      </c>
      <c r="L825" s="302">
        <f>TabIPW[[#This Row],[iloczyn liczby mieszkańców i relacji przeciętnego miesięcznego wynagrodzenia brutto 
w danym powiecie do średniej krajowej]]/$M$1*$L$2</f>
        <v>1.8186554896618606E-4</v>
      </c>
      <c r="M825" s="27">
        <v>16533.66</v>
      </c>
      <c r="N825" s="302">
        <f>TabIPW[[#This Row],[liczba oddziałów w szkołach podstawowych]]/$O$1*$N$2</f>
        <v>8.996720333929637E-5</v>
      </c>
      <c r="O825" s="27">
        <v>71</v>
      </c>
      <c r="P82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1.7079359161566266E-4</v>
      </c>
      <c r="Q825" s="27">
        <v>868</v>
      </c>
      <c r="R825" s="302">
        <f>TabIPW[[#This Row],[liczba gospodarstw domowych korzystających ze środowiskowej pomocy społecznej ]]/$S$1*$R$2</f>
        <v>3.6638299326702893E-5</v>
      </c>
      <c r="S825" s="27">
        <v>134</v>
      </c>
      <c r="T825" s="302">
        <f>TabIPW[[#This Row],[ilość wody dostarczonej i ścieków bytowych odprowadzonych siecią kanalizacyjną '[dam3']]]/$U$1*$T$2</f>
        <v>6.6587765711384426E-5</v>
      </c>
      <c r="U825" s="27">
        <v>1631.6999999999998</v>
      </c>
      <c r="V825" s="302">
        <f>TabIPW[[#This Row],[iloczyn liczby mieszkańców i relacji przeciętnego miesięcznego wynagrodzenia brutto 
w danym powiecie do średniej krajowej2]]/$W$1*$V$2</f>
        <v>5.3044118448470944E-5</v>
      </c>
      <c r="W825" s="27">
        <f>TabIPW[[#This Row],[iloczyn liczby mieszkańców i relacji przeciętnego miesięcznego wynagrodzenia brutto 
w danym powiecie do średniej krajowej]]</f>
        <v>16533.66</v>
      </c>
    </row>
    <row r="826" spans="1:23" x14ac:dyDescent="0.3">
      <c r="A826" s="2" t="s">
        <v>10</v>
      </c>
      <c r="B826" s="2" t="s">
        <v>72</v>
      </c>
      <c r="C826" s="2" t="s">
        <v>23</v>
      </c>
      <c r="D826" s="2" t="s">
        <v>113</v>
      </c>
      <c r="E826" s="2" t="s">
        <v>15</v>
      </c>
      <c r="F826" s="17" t="str">
        <f>+Tabela1[[#This Row],[WK]]&amp;Tabela1[[#This Row],[PK]]&amp;Tabela1[[#This Row],[GK]]</f>
        <v>120616</v>
      </c>
      <c r="G826" s="2" t="s">
        <v>793</v>
      </c>
      <c r="H826" s="302">
        <f>TabIPW[[#This Row],[liczba mieszkańców ]]/$I$1*$H$2</f>
        <v>9.5614906278271094E-5</v>
      </c>
      <c r="I826" s="27">
        <v>30041</v>
      </c>
      <c r="J826" s="302">
        <f>TabIPW[[#This Row],[liczba mieszkańców w wieku 20-64]]/$K$1*$J$2</f>
        <v>7.1326015531670732E-5</v>
      </c>
      <c r="K826" s="27">
        <v>17686</v>
      </c>
      <c r="L826" s="302">
        <f>TabIPW[[#This Row],[iloczyn liczby mieszkańców i relacji przeciętnego miesięcznego wynagrodzenia brutto 
w danym powiecie do średniej krajowej]]/$M$1*$L$2</f>
        <v>3.1061589382529967E-4</v>
      </c>
      <c r="M826" s="27">
        <v>28238.54</v>
      </c>
      <c r="N826" s="302">
        <f>TabIPW[[#This Row],[liczba oddziałów w szkołach podstawowych]]/$O$1*$N$2</f>
        <v>2.1034585569469291E-4</v>
      </c>
      <c r="O826" s="27">
        <v>166</v>
      </c>
      <c r="P82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2.7586706848520623E-4</v>
      </c>
      <c r="Q826" s="27">
        <v>1402</v>
      </c>
      <c r="R826" s="302">
        <f>TabIPW[[#This Row],[liczba gospodarstw domowych korzystających ze środowiskowej pomocy społecznej ]]/$S$1*$R$2</f>
        <v>6.7534775624594127E-5</v>
      </c>
      <c r="S826" s="27">
        <v>247</v>
      </c>
      <c r="T826" s="302">
        <f>TabIPW[[#This Row],[ilość wody dostarczonej i ścieków bytowych odprowadzonych siecią kanalizacyjną '[dam3']]]/$U$1*$T$2</f>
        <v>1.1147339634566262E-4</v>
      </c>
      <c r="U826" s="27">
        <v>2731.6</v>
      </c>
      <c r="V826" s="302">
        <f>TabIPW[[#This Row],[iloczyn liczby mieszkańców i relacji przeciętnego miesięcznego wynagrodzenia brutto 
w danym powiecie do średniej krajowej2]]/$W$1*$V$2</f>
        <v>9.0596302365712422E-5</v>
      </c>
      <c r="W826" s="27">
        <f>TabIPW[[#This Row],[iloczyn liczby mieszkańców i relacji przeciętnego miesięcznego wynagrodzenia brutto 
w danym powiecie do średniej krajowej]]</f>
        <v>28238.54</v>
      </c>
    </row>
    <row r="827" spans="1:23" x14ac:dyDescent="0.3">
      <c r="A827" s="2" t="s">
        <v>10</v>
      </c>
      <c r="B827" s="2" t="s">
        <v>72</v>
      </c>
      <c r="C827" s="2" t="s">
        <v>23</v>
      </c>
      <c r="D827" s="2" t="s">
        <v>120</v>
      </c>
      <c r="E827" s="2" t="s">
        <v>15</v>
      </c>
      <c r="F827" s="17" t="str">
        <f>+Tabela1[[#This Row],[WK]]&amp;Tabela1[[#This Row],[PK]]&amp;Tabela1[[#This Row],[GK]]</f>
        <v>120617</v>
      </c>
      <c r="G827" s="2" t="s">
        <v>794</v>
      </c>
      <c r="H827" s="302">
        <f>TabIPW[[#This Row],[liczba mieszkańców ]]/$I$1*$H$2</f>
        <v>8.993040101503112E-5</v>
      </c>
      <c r="I827" s="27">
        <v>28255</v>
      </c>
      <c r="J827" s="302">
        <f>TabIPW[[#This Row],[liczba mieszkańców w wieku 20-64]]/$K$1*$J$2</f>
        <v>6.8144050912509346E-5</v>
      </c>
      <c r="K827" s="27">
        <v>16897</v>
      </c>
      <c r="L827" s="302">
        <f>TabIPW[[#This Row],[iloczyn liczby mieszkańców i relacji przeciętnego miesięcznego wynagrodzenia brutto 
w danym powiecie do średniej krajowej]]/$M$1*$L$2</f>
        <v>2.9214913218713901E-4</v>
      </c>
      <c r="M827" s="27">
        <v>26559.7</v>
      </c>
      <c r="N827" s="302">
        <f>TabIPW[[#This Row],[liczba oddziałów w szkołach podstawowych]]/$O$1*$N$2</f>
        <v>1.6219439475253429E-4</v>
      </c>
      <c r="O827" s="27">
        <v>128</v>
      </c>
      <c r="P82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2.5245181802176865E-4</v>
      </c>
      <c r="Q827" s="27">
        <v>1283</v>
      </c>
      <c r="R827" s="302">
        <f>TabIPW[[#This Row],[liczba gospodarstw domowych korzystających ze środowiskowej pomocy społecznej ]]/$S$1*$R$2</f>
        <v>3.6638299326702893E-5</v>
      </c>
      <c r="S827" s="27">
        <v>134</v>
      </c>
      <c r="T827" s="302">
        <f>TabIPW[[#This Row],[ilość wody dostarczonej i ścieków bytowych odprowadzonych siecią kanalizacyjną '[dam3']]]/$U$1*$T$2</f>
        <v>9.8536997662994962E-5</v>
      </c>
      <c r="U827" s="27">
        <v>2414.6000000000004</v>
      </c>
      <c r="V827" s="302">
        <f>TabIPW[[#This Row],[iloczyn liczby mieszkańców i relacji przeciętnego miesięcznego wynagrodzenia brutto 
w danym powiecie do średniej krajowej2]]/$W$1*$V$2</f>
        <v>8.521016355458221E-5</v>
      </c>
      <c r="W827" s="27">
        <f>TabIPW[[#This Row],[iloczyn liczby mieszkańców i relacji przeciętnego miesięcznego wynagrodzenia brutto 
w danym powiecie do średniej krajowej]]</f>
        <v>26559.7</v>
      </c>
    </row>
    <row r="828" spans="1:23" x14ac:dyDescent="0.3">
      <c r="A828" s="2" t="s">
        <v>10</v>
      </c>
      <c r="B828" s="2" t="s">
        <v>72</v>
      </c>
      <c r="C828" s="2" t="s">
        <v>30</v>
      </c>
      <c r="D828" s="2" t="s">
        <v>12</v>
      </c>
      <c r="E828" s="2" t="s">
        <v>13</v>
      </c>
      <c r="F828" s="17" t="str">
        <f>+Tabela1[[#This Row],[WK]]&amp;Tabela1[[#This Row],[PK]]&amp;Tabela1[[#This Row],[GK]]</f>
        <v>120701</v>
      </c>
      <c r="G828" s="2" t="s">
        <v>795</v>
      </c>
      <c r="H828" s="302">
        <f>TabIPW[[#This Row],[liczba mieszkańców ]]/$I$1*$H$2</f>
        <v>4.527234202929756E-5</v>
      </c>
      <c r="I828" s="27">
        <v>14224</v>
      </c>
      <c r="J828" s="302">
        <f>TabIPW[[#This Row],[liczba mieszkańców w wieku 20-64]]/$K$1*$J$2</f>
        <v>3.187207399902713E-5</v>
      </c>
      <c r="K828" s="27">
        <v>7903</v>
      </c>
      <c r="L828" s="302">
        <f>TabIPW[[#This Row],[iloczyn liczby mieszkańców i relacji przeciętnego miesięcznego wynagrodzenia brutto 
w danym powiecie do średniej krajowej]]/$M$1*$L$2</f>
        <v>1.2548087755119043E-4</v>
      </c>
      <c r="M828" s="27">
        <v>11407.648000000001</v>
      </c>
      <c r="N828" s="302">
        <f>TabIPW[[#This Row],[liczba oddziałów w szkołach podstawowych]]/$O$1*$N$2</f>
        <v>1.178443649373882E-4</v>
      </c>
      <c r="O828" s="27">
        <v>93</v>
      </c>
      <c r="P82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1.8928967181367219E-4</v>
      </c>
      <c r="Q828" s="27">
        <v>962</v>
      </c>
      <c r="R828" s="302">
        <f>TabIPW[[#This Row],[liczba gospodarstw domowych korzystających ze środowiskowej pomocy społecznej ]]/$S$1*$R$2</f>
        <v>8.6674185720632968E-5</v>
      </c>
      <c r="S828" s="27">
        <v>317</v>
      </c>
      <c r="T828" s="302">
        <f>TabIPW[[#This Row],[ilość wody dostarczonej i ścieków bytowych odprowadzonych siecią kanalizacyjną '[dam3']]]/$U$1*$T$2</f>
        <v>5.0982469634879312E-5</v>
      </c>
      <c r="U828" s="27">
        <v>1249.3</v>
      </c>
      <c r="V828" s="302">
        <f>TabIPW[[#This Row],[iloczyn liczby mieszkańców i relacji przeciętnego miesięcznego wynagrodzenia brutto 
w danym powiecie do średniej krajowej2]]/$W$1*$V$2</f>
        <v>3.6598589285763874E-5</v>
      </c>
      <c r="W828" s="27">
        <f>TabIPW[[#This Row],[iloczyn liczby mieszkańców i relacji przeciętnego miesięcznego wynagrodzenia brutto 
w danym powiecie do średniej krajowej]]</f>
        <v>11407.648000000001</v>
      </c>
    </row>
    <row r="829" spans="1:23" x14ac:dyDescent="0.3">
      <c r="A829" s="2" t="s">
        <v>10</v>
      </c>
      <c r="B829" s="2" t="s">
        <v>72</v>
      </c>
      <c r="C829" s="2" t="s">
        <v>30</v>
      </c>
      <c r="D829" s="2" t="s">
        <v>11</v>
      </c>
      <c r="E829" s="2" t="s">
        <v>13</v>
      </c>
      <c r="F829" s="17" t="str">
        <f>+Tabela1[[#This Row],[WK]]&amp;Tabela1[[#This Row],[PK]]&amp;Tabela1[[#This Row],[GK]]</f>
        <v>120702</v>
      </c>
      <c r="G829" s="2" t="s">
        <v>796</v>
      </c>
      <c r="H829" s="302">
        <f>TabIPW[[#This Row],[liczba mieszkańców ]]/$I$1*$H$2</f>
        <v>2.4851409347915875E-5</v>
      </c>
      <c r="I829" s="27">
        <v>7808</v>
      </c>
      <c r="J829" s="302">
        <f>TabIPW[[#This Row],[liczba mieszkańców w wieku 20-64]]/$K$1*$J$2</f>
        <v>1.8607838723460858E-5</v>
      </c>
      <c r="K829" s="27">
        <v>4614</v>
      </c>
      <c r="L829" s="302">
        <f>TabIPW[[#This Row],[iloczyn liczby mieszkańców i relacji przeciętnego miesięcznego wynagrodzenia brutto 
w danym powiecie do średniej krajowej]]/$M$1*$L$2</f>
        <v>6.8880391726637691E-5</v>
      </c>
      <c r="M829" s="27">
        <v>6262.0159999999996</v>
      </c>
      <c r="N829" s="302">
        <f>TabIPW[[#This Row],[liczba oddziałów w szkołach podstawowych]]/$O$1*$N$2</f>
        <v>5.195289206917115E-5</v>
      </c>
      <c r="O829" s="27">
        <v>41</v>
      </c>
      <c r="P82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8.5396795807831329E-5</v>
      </c>
      <c r="Q829" s="27">
        <v>434</v>
      </c>
      <c r="R829" s="302">
        <f>TabIPW[[#This Row],[liczba gospodarstw domowych korzystających ze środowiskowej pomocy społecznej ]]/$S$1*$R$2</f>
        <v>3.7185139615161145E-5</v>
      </c>
      <c r="S829" s="27">
        <v>136</v>
      </c>
      <c r="T829" s="302">
        <f>TabIPW[[#This Row],[ilość wody dostarczonej i ścieków bytowych odprowadzonych siecią kanalizacyjną '[dam3']]]/$U$1*$T$2</f>
        <v>1.3944376750370817E-5</v>
      </c>
      <c r="U829" s="27">
        <v>341.7</v>
      </c>
      <c r="V829" s="302">
        <f>TabIPW[[#This Row],[iloczyn liczby mieszkańców i relacji przeciętnego miesięcznego wynagrodzenia brutto 
w danym powiecie do średniej krajowej2]]/$W$1*$V$2</f>
        <v>2.0090114253602665E-5</v>
      </c>
      <c r="W829" s="27">
        <f>TabIPW[[#This Row],[iloczyn liczby mieszkańców i relacji przeciętnego miesięcznego wynagrodzenia brutto 
w danym powiecie do średniej krajowej]]</f>
        <v>6262.0159999999996</v>
      </c>
    </row>
    <row r="830" spans="1:23" x14ac:dyDescent="0.3">
      <c r="A830" s="2" t="s">
        <v>10</v>
      </c>
      <c r="B830" s="2" t="s">
        <v>72</v>
      </c>
      <c r="C830" s="2" t="s">
        <v>30</v>
      </c>
      <c r="D830" s="2" t="s">
        <v>16</v>
      </c>
      <c r="E830" s="2" t="s">
        <v>15</v>
      </c>
      <c r="F830" s="17" t="str">
        <f>+Tabela1[[#This Row],[WK]]&amp;Tabela1[[#This Row],[PK]]&amp;Tabela1[[#This Row],[GK]]</f>
        <v>120703</v>
      </c>
      <c r="G830" s="2" t="s">
        <v>797</v>
      </c>
      <c r="H830" s="302">
        <f>TabIPW[[#This Row],[liczba mieszkańców ]]/$I$1*$H$2</f>
        <v>3.2219623056986725E-5</v>
      </c>
      <c r="I830" s="27">
        <v>10123</v>
      </c>
      <c r="J830" s="302">
        <f>TabIPW[[#This Row],[liczba mieszkańców w wieku 20-64]]/$K$1*$J$2</f>
        <v>2.406033069444462E-5</v>
      </c>
      <c r="K830" s="27">
        <v>5966</v>
      </c>
      <c r="L830" s="302">
        <f>TabIPW[[#This Row],[iloczyn liczby mieszkańców i relacji przeciętnego miesięcznego wynagrodzenia brutto 
w danym powiecie do średniej krajowej]]/$M$1*$L$2</f>
        <v>8.9302792706039109E-5</v>
      </c>
      <c r="M830" s="27">
        <v>8118.6459999999997</v>
      </c>
      <c r="N830" s="302">
        <f>TabIPW[[#This Row],[liczba oddziałów w szkołach podstawowych]]/$O$1*$N$2</f>
        <v>1.0517292784734646E-4</v>
      </c>
      <c r="O830" s="27">
        <v>83</v>
      </c>
      <c r="P83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9.9170472551029923E-5</v>
      </c>
      <c r="Q830" s="27">
        <v>504</v>
      </c>
      <c r="R830" s="302">
        <f>TabIPW[[#This Row],[liczba gospodarstw domowych korzystających ze środowiskowej pomocy społecznej ]]/$S$1*$R$2</f>
        <v>8.1205782836050438E-5</v>
      </c>
      <c r="S830" s="27">
        <v>297</v>
      </c>
      <c r="T830" s="302">
        <f>TabIPW[[#This Row],[ilość wody dostarczonej i ścieków bytowych odprowadzonych siecią kanalizacyjną '[dam3']]]/$U$1*$T$2</f>
        <v>1.1879450020582222E-5</v>
      </c>
      <c r="U830" s="27">
        <v>291.10000000000002</v>
      </c>
      <c r="V830" s="302">
        <f>TabIPW[[#This Row],[iloczyn liczby mieszkańców i relacji przeciętnego miesięcznego wynagrodzenia brutto 
w danym powiecie do średniej krajowej2]]/$W$1*$V$2</f>
        <v>2.6046647872594746E-5</v>
      </c>
      <c r="W830" s="27">
        <f>TabIPW[[#This Row],[iloczyn liczby mieszkańców i relacji przeciętnego miesięcznego wynagrodzenia brutto 
w danym powiecie do średniej krajowej]]</f>
        <v>8118.6459999999997</v>
      </c>
    </row>
    <row r="831" spans="1:23" x14ac:dyDescent="0.3">
      <c r="A831" s="2" t="s">
        <v>10</v>
      </c>
      <c r="B831" s="2" t="s">
        <v>72</v>
      </c>
      <c r="C831" s="2" t="s">
        <v>30</v>
      </c>
      <c r="D831" s="2" t="s">
        <v>18</v>
      </c>
      <c r="E831" s="2" t="s">
        <v>15</v>
      </c>
      <c r="F831" s="17" t="str">
        <f>+Tabela1[[#This Row],[WK]]&amp;Tabela1[[#This Row],[PK]]&amp;Tabela1[[#This Row],[GK]]</f>
        <v>120704</v>
      </c>
      <c r="G831" s="2" t="s">
        <v>798</v>
      </c>
      <c r="H831" s="302">
        <f>TabIPW[[#This Row],[liczba mieszkańców ]]/$I$1*$H$2</f>
        <v>2.7935555820524798E-5</v>
      </c>
      <c r="I831" s="27">
        <v>8777</v>
      </c>
      <c r="J831" s="302">
        <f>TabIPW[[#This Row],[liczba mieszkańców w wieku 20-64]]/$K$1*$J$2</f>
        <v>2.0426680349876297E-5</v>
      </c>
      <c r="K831" s="27">
        <v>5065</v>
      </c>
      <c r="L831" s="302">
        <f>TabIPW[[#This Row],[iloczyn liczby mieszkańców i relacji przeciętnego miesięcznego wynagrodzenia brutto 
w danym powiecie do średniej krajowej]]/$M$1*$L$2</f>
        <v>7.7428688292097733E-5</v>
      </c>
      <c r="M831" s="27">
        <v>7039.1540000000005</v>
      </c>
      <c r="N831" s="302">
        <f>TabIPW[[#This Row],[liczba oddziałów w szkołach podstawowych]]/$O$1*$N$2</f>
        <v>6.9692903995229581E-5</v>
      </c>
      <c r="O831" s="27">
        <v>55</v>
      </c>
      <c r="P83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8.7954764345853922E-5</v>
      </c>
      <c r="Q831" s="27">
        <v>447</v>
      </c>
      <c r="R831" s="302">
        <f>TabIPW[[#This Row],[liczba gospodarstw domowych korzystających ze środowiskowej pomocy społecznej ]]/$S$1*$R$2</f>
        <v>3.991934105745241E-5</v>
      </c>
      <c r="S831" s="27">
        <v>146</v>
      </c>
      <c r="T831" s="302">
        <f>TabIPW[[#This Row],[ilość wody dostarczonej i ścieków bytowych odprowadzonych siecią kanalizacyjną '[dam3']]]/$U$1*$T$2</f>
        <v>6.1458095949834497E-6</v>
      </c>
      <c r="U831" s="27">
        <v>150.6</v>
      </c>
      <c r="V831" s="302">
        <f>TabIPW[[#This Row],[iloczyn liczby mieszkańców i relacji przeciętnego miesięcznego wynagrodzenia brutto 
w danym powiecie do średniej krajowej2]]/$W$1*$V$2</f>
        <v>2.2583367418528511E-5</v>
      </c>
      <c r="W831" s="27">
        <f>TabIPW[[#This Row],[iloczyn liczby mieszkańców i relacji przeciętnego miesięcznego wynagrodzenia brutto 
w danym powiecie do średniej krajowej]]</f>
        <v>7039.1540000000005</v>
      </c>
    </row>
    <row r="832" spans="1:23" x14ac:dyDescent="0.3">
      <c r="A832" s="2" t="s">
        <v>10</v>
      </c>
      <c r="B832" s="2" t="s">
        <v>72</v>
      </c>
      <c r="C832" s="2" t="s">
        <v>30</v>
      </c>
      <c r="D832" s="2" t="s">
        <v>21</v>
      </c>
      <c r="E832" s="2" t="s">
        <v>15</v>
      </c>
      <c r="F832" s="17" t="str">
        <f>+Tabela1[[#This Row],[WK]]&amp;Tabela1[[#This Row],[PK]]&amp;Tabela1[[#This Row],[GK]]</f>
        <v>120705</v>
      </c>
      <c r="G832" s="2" t="s">
        <v>799</v>
      </c>
      <c r="H832" s="302">
        <f>TabIPW[[#This Row],[liczba mieszkańców ]]/$I$1*$H$2</f>
        <v>2.4657257712385281E-5</v>
      </c>
      <c r="I832" s="27">
        <v>7747</v>
      </c>
      <c r="J832" s="302">
        <f>TabIPW[[#This Row],[liczba mieszkańców w wieku 20-64]]/$K$1*$J$2</f>
        <v>1.8845780310952013E-5</v>
      </c>
      <c r="K832" s="27">
        <v>4673</v>
      </c>
      <c r="L832" s="302">
        <f>TabIPW[[#This Row],[iloczyn liczby mieszkańców i relacji przeciętnego miesięcznego wynagrodzenia brutto 
w danym powiecie do średniej krajowej]]/$M$1*$L$2</f>
        <v>6.8342263666273335E-5</v>
      </c>
      <c r="M832" s="27">
        <v>6213.0940000000001</v>
      </c>
      <c r="N832" s="302">
        <f>TabIPW[[#This Row],[liczba oddziałów w szkołach podstawowych]]/$O$1*$N$2</f>
        <v>6.8425760286225411E-5</v>
      </c>
      <c r="O832" s="27">
        <v>54</v>
      </c>
      <c r="P83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6.2178312155010824E-5</v>
      </c>
      <c r="Q832" s="27">
        <v>316</v>
      </c>
      <c r="R832" s="302">
        <f>TabIPW[[#This Row],[liczba gospodarstw domowych korzystających ze środowiskowej pomocy społecznej ]]/$S$1*$R$2</f>
        <v>5.6597969855429095E-5</v>
      </c>
      <c r="S832" s="27">
        <v>207</v>
      </c>
      <c r="T832" s="302">
        <f>TabIPW[[#This Row],[ilość wody dostarczonej i ścieków bytowych odprowadzonych siecią kanalizacyjną '[dam3']]]/$U$1*$T$2</f>
        <v>7.3659935716767115E-6</v>
      </c>
      <c r="U832" s="27">
        <v>180.5</v>
      </c>
      <c r="V832" s="302">
        <f>TabIPW[[#This Row],[iloczyn liczby mieszkańców i relacji przeciętnego miesięcznego wynagrodzenia brutto 
w danym powiecie do średniej krajowej2]]/$W$1*$V$2</f>
        <v>1.9933160235996391E-5</v>
      </c>
      <c r="W832" s="27">
        <f>TabIPW[[#This Row],[iloczyn liczby mieszkańców i relacji przeciętnego miesięcznego wynagrodzenia brutto 
w danym powiecie do średniej krajowej]]</f>
        <v>6213.0940000000001</v>
      </c>
    </row>
    <row r="833" spans="1:64" x14ac:dyDescent="0.3">
      <c r="A833" s="2" t="s">
        <v>10</v>
      </c>
      <c r="B833" s="2" t="s">
        <v>72</v>
      </c>
      <c r="C833" s="2" t="s">
        <v>30</v>
      </c>
      <c r="D833" s="2" t="s">
        <v>23</v>
      </c>
      <c r="E833" s="2" t="s">
        <v>15</v>
      </c>
      <c r="F833" s="17" t="str">
        <f>+Tabela1[[#This Row],[WK]]&amp;Tabela1[[#This Row],[PK]]&amp;Tabela1[[#This Row],[GK]]</f>
        <v>120706</v>
      </c>
      <c r="G833" s="2" t="s">
        <v>800</v>
      </c>
      <c r="H833" s="302">
        <f>TabIPW[[#This Row],[liczba mieszkańców ]]/$I$1*$H$2</f>
        <v>2.582853315296328E-5</v>
      </c>
      <c r="I833" s="27">
        <v>8115</v>
      </c>
      <c r="J833" s="302">
        <f>TabIPW[[#This Row],[liczba mieszkańców w wieku 20-64]]/$K$1*$J$2</f>
        <v>1.9176478788482095E-5</v>
      </c>
      <c r="K833" s="27">
        <v>4755</v>
      </c>
      <c r="L833" s="302">
        <f>TabIPW[[#This Row],[iloczyn liczby mieszkańców i relacji przeciętnego miesięcznego wynagrodzenia brutto 
w danym powiecie do średniej krajowej]]/$M$1*$L$2</f>
        <v>7.1588675571422242E-5</v>
      </c>
      <c r="M833" s="27">
        <v>6508.23</v>
      </c>
      <c r="N833" s="302">
        <f>TabIPW[[#This Row],[liczba oddziałów w szkołach podstawowych]]/$O$1*$N$2</f>
        <v>8.1097197376267145E-5</v>
      </c>
      <c r="O833" s="27">
        <v>64</v>
      </c>
      <c r="P83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9.8383405308561435E-5</v>
      </c>
      <c r="Q833" s="27">
        <v>500</v>
      </c>
      <c r="R833" s="302">
        <f>TabIPW[[#This Row],[liczba gospodarstw domowych korzystających ze środowiskowej pomocy społecznej ]]/$S$1*$R$2</f>
        <v>3.6911719470932022E-5</v>
      </c>
      <c r="S833" s="27">
        <v>135</v>
      </c>
      <c r="T833" s="302">
        <f>TabIPW[[#This Row],[ilość wody dostarczonej i ścieków bytowych odprowadzonych siecią kanalizacyjną '[dam3']]]/$U$1*$T$2</f>
        <v>1.127139847366819E-5</v>
      </c>
      <c r="U833" s="27">
        <v>276.20000000000005</v>
      </c>
      <c r="V833" s="302">
        <f>TabIPW[[#This Row],[iloczyn liczby mieszkańców i relacji przeciętnego miesięcznego wynagrodzenia brutto 
w danym powiecie do średniej krajowej2]]/$W$1*$V$2</f>
        <v>2.0880030374998157E-5</v>
      </c>
      <c r="W833" s="27">
        <f>TabIPW[[#This Row],[iloczyn liczby mieszkańców i relacji przeciętnego miesięcznego wynagrodzenia brutto 
w danym powiecie do średniej krajowej]]</f>
        <v>6508.23</v>
      </c>
    </row>
    <row r="834" spans="1:64" x14ac:dyDescent="0.3">
      <c r="A834" s="2" t="s">
        <v>10</v>
      </c>
      <c r="B834" s="2" t="s">
        <v>72</v>
      </c>
      <c r="C834" s="2" t="s">
        <v>30</v>
      </c>
      <c r="D834" s="2" t="s">
        <v>30</v>
      </c>
      <c r="E834" s="2" t="s">
        <v>15</v>
      </c>
      <c r="F834" s="17" t="str">
        <f>+Tabela1[[#This Row],[WK]]&amp;Tabela1[[#This Row],[PK]]&amp;Tabela1[[#This Row],[GK]]</f>
        <v>120707</v>
      </c>
      <c r="G834" s="2" t="s">
        <v>795</v>
      </c>
      <c r="H834" s="302">
        <f>TabIPW[[#This Row],[liczba mieszkańców ]]/$I$1*$H$2</f>
        <v>8.3367439171357636E-5</v>
      </c>
      <c r="I834" s="27">
        <v>26193</v>
      </c>
      <c r="J834" s="302">
        <f>TabIPW[[#This Row],[liczba mieszkańców w wieku 20-64]]/$K$1*$J$2</f>
        <v>6.2687526033263028E-5</v>
      </c>
      <c r="K834" s="27">
        <v>15544</v>
      </c>
      <c r="L834" s="302">
        <f>TabIPW[[#This Row],[iloczyn liczby mieszkańców i relacji przeciętnego miesięcznego wynagrodzenia brutto 
w danym powiecie do średniej krajowej]]/$M$1*$L$2</f>
        <v>2.3106866041186234E-4</v>
      </c>
      <c r="M834" s="27">
        <v>21006.786</v>
      </c>
      <c r="N834" s="302">
        <f>TabIPW[[#This Row],[liczba oddziałów w szkołach podstawowych]]/$O$1*$N$2</f>
        <v>1.8120155038759691E-4</v>
      </c>
      <c r="O834" s="27">
        <v>143</v>
      </c>
      <c r="P83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2.2549476496722278E-4</v>
      </c>
      <c r="Q834" s="27">
        <v>1146</v>
      </c>
      <c r="R834" s="302">
        <f>TabIPW[[#This Row],[liczba gospodarstw domowych korzystających ze środowiskowej pomocy społecznej ]]/$S$1*$R$2</f>
        <v>7.5737379951467922E-5</v>
      </c>
      <c r="S834" s="27">
        <v>277</v>
      </c>
      <c r="T834" s="302">
        <f>TabIPW[[#This Row],[ilość wody dostarczonej i ścieków bytowych odprowadzonych siecią kanalizacyjną '[dam3']]]/$U$1*$T$2</f>
        <v>3.5213938243766395E-5</v>
      </c>
      <c r="U834" s="27">
        <v>862.9</v>
      </c>
      <c r="V834" s="302">
        <f>TabIPW[[#This Row],[iloczyn liczby mieszkańców i relacji przeciętnego miesięcznego wynagrodzenia brutto 
w danym powiecie do średniej krajowej2]]/$W$1*$V$2</f>
        <v>6.7395025953459855E-5</v>
      </c>
      <c r="W834" s="27">
        <f>TabIPW[[#This Row],[iloczyn liczby mieszkańców i relacji przeciętnego miesięcznego wynagrodzenia brutto 
w danym powiecie do średniej krajowej]]</f>
        <v>21006.786</v>
      </c>
    </row>
    <row r="835" spans="1:64" x14ac:dyDescent="0.3">
      <c r="A835" s="2" t="s">
        <v>10</v>
      </c>
      <c r="B835" s="2" t="s">
        <v>72</v>
      </c>
      <c r="C835" s="2" t="s">
        <v>30</v>
      </c>
      <c r="D835" s="2" t="s">
        <v>54</v>
      </c>
      <c r="E835" s="2" t="s">
        <v>15</v>
      </c>
      <c r="F835" s="17" t="str">
        <f>+Tabela1[[#This Row],[WK]]&amp;Tabela1[[#This Row],[PK]]&amp;Tabela1[[#This Row],[GK]]</f>
        <v>120708</v>
      </c>
      <c r="G835" s="2" t="s">
        <v>801</v>
      </c>
      <c r="H835" s="302">
        <f>TabIPW[[#This Row],[liczba mieszkańców ]]/$I$1*$H$2</f>
        <v>3.2579281004772905E-5</v>
      </c>
      <c r="I835" s="27">
        <v>10236</v>
      </c>
      <c r="J835" s="302">
        <f>TabIPW[[#This Row],[liczba mieszkańców w wieku 20-64]]/$K$1*$J$2</f>
        <v>2.3939343446567761E-5</v>
      </c>
      <c r="K835" s="27">
        <v>5936</v>
      </c>
      <c r="L835" s="302">
        <f>TabIPW[[#This Row],[iloczyn liczby mieszkańców i relacji przeciętnego miesięcznego wynagrodzenia brutto 
w danym powiecie do średniej krajowej]]/$M$1*$L$2</f>
        <v>9.0299652883435368E-5</v>
      </c>
      <c r="M835" s="27">
        <v>8209.271999999999</v>
      </c>
      <c r="N835" s="302">
        <f>TabIPW[[#This Row],[liczba oddziałów w szkołach podstawowych]]/$O$1*$N$2</f>
        <v>1.0517292784734646E-4</v>
      </c>
      <c r="O835" s="27">
        <v>83</v>
      </c>
      <c r="P83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8.8151531156471037E-5</v>
      </c>
      <c r="Q835" s="27">
        <v>448</v>
      </c>
      <c r="R835" s="302">
        <f>TabIPW[[#This Row],[liczba gospodarstw domowych korzystających ze środowiskowej pomocy społecznej ]]/$S$1*$R$2</f>
        <v>7.9291841826446561E-5</v>
      </c>
      <c r="S835" s="27">
        <v>290</v>
      </c>
      <c r="T835" s="302">
        <f>TabIPW[[#This Row],[ilość wody dostarczonej i ścieków bytowych odprowadzonych siecią kanalizacyjną '[dam3']]]/$U$1*$T$2</f>
        <v>5.725478659868381E-6</v>
      </c>
      <c r="U835" s="27">
        <v>140.30000000000001</v>
      </c>
      <c r="V835" s="302">
        <f>TabIPW[[#This Row],[iloczyn liczby mieszkańców i relacji przeciętnego miesięcznego wynagrodzenia brutto 
w danym powiecie do średniej krajowej2]]/$W$1*$V$2</f>
        <v>2.6337398757668651E-5</v>
      </c>
      <c r="W835" s="27">
        <f>TabIPW[[#This Row],[iloczyn liczby mieszkańców i relacji przeciętnego miesięcznego wynagrodzenia brutto 
w danym powiecie do średniej krajowej]]</f>
        <v>8209.271999999999</v>
      </c>
    </row>
    <row r="836" spans="1:64" x14ac:dyDescent="0.3">
      <c r="A836" s="2" t="s">
        <v>10</v>
      </c>
      <c r="B836" s="2" t="s">
        <v>72</v>
      </c>
      <c r="C836" s="2" t="s">
        <v>30</v>
      </c>
      <c r="D836" s="2" t="s">
        <v>56</v>
      </c>
      <c r="E836" s="2" t="s">
        <v>15</v>
      </c>
      <c r="F836" s="17" t="str">
        <f>+Tabela1[[#This Row],[WK]]&amp;Tabela1[[#This Row],[PK]]&amp;Tabela1[[#This Row],[GK]]</f>
        <v>120709</v>
      </c>
      <c r="G836" s="2" t="s">
        <v>796</v>
      </c>
      <c r="H836" s="302">
        <f>TabIPW[[#This Row],[liczba mieszkańców ]]/$I$1*$H$2</f>
        <v>5.6042983580699624E-5</v>
      </c>
      <c r="I836" s="27">
        <v>17608</v>
      </c>
      <c r="J836" s="302">
        <f>TabIPW[[#This Row],[liczba mieszkańców w wieku 20-64]]/$K$1*$J$2</f>
        <v>4.3164217134200603E-5</v>
      </c>
      <c r="K836" s="27">
        <v>10703</v>
      </c>
      <c r="L836" s="302">
        <f>TabIPW[[#This Row],[iloczyn liczby mieszkańców i relacji przeciętnego miesięcznego wynagrodzenia brutto 
w danym powiecie do średniej krajowej]]/$M$1*$L$2</f>
        <v>1.5533375224419015E-4</v>
      </c>
      <c r="M836" s="27">
        <v>14121.616000000002</v>
      </c>
      <c r="N836" s="302">
        <f>TabIPW[[#This Row],[liczba oddziałów w szkołach podstawowych]]/$O$1*$N$2</f>
        <v>1.4572152653548003E-4</v>
      </c>
      <c r="O836" s="27">
        <v>115</v>
      </c>
      <c r="P83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1.4973954287963049E-4</v>
      </c>
      <c r="Q836" s="27">
        <v>761</v>
      </c>
      <c r="R836" s="302">
        <f>TabIPW[[#This Row],[liczba gospodarstw domowych korzystających ze środowiskowej pomocy społecznej ]]/$S$1*$R$2</f>
        <v>5.7691650432345598E-5</v>
      </c>
      <c r="S836" s="27">
        <v>211</v>
      </c>
      <c r="T836" s="302">
        <f>TabIPW[[#This Row],[ilość wody dostarczonej i ścieków bytowych odprowadzonych siecią kanalizacyjną '[dam3']]]/$U$1*$T$2</f>
        <v>1.4132097362169777E-5</v>
      </c>
      <c r="U836" s="27">
        <v>346.29999999999995</v>
      </c>
      <c r="V836" s="302">
        <f>TabIPW[[#This Row],[iloczyn liczby mieszkańców i relacji przeciętnego miesięcznego wynagrodzenia brutto 
w danym powiecie do średniej krajowej2]]/$W$1*$V$2</f>
        <v>4.5305677737888801E-5</v>
      </c>
      <c r="W836" s="27">
        <f>TabIPW[[#This Row],[iloczyn liczby mieszkańców i relacji przeciętnego miesięcznego wynagrodzenia brutto 
w danym powiecie do średniej krajowej]]</f>
        <v>14121.616000000002</v>
      </c>
    </row>
    <row r="837" spans="1:64" x14ac:dyDescent="0.3">
      <c r="A837" s="2" t="s">
        <v>10</v>
      </c>
      <c r="B837" s="2" t="s">
        <v>72</v>
      </c>
      <c r="C837" s="2" t="s">
        <v>30</v>
      </c>
      <c r="D837" s="2" t="s">
        <v>69</v>
      </c>
      <c r="E837" s="2" t="s">
        <v>15</v>
      </c>
      <c r="F837" s="17" t="str">
        <f>+Tabela1[[#This Row],[WK]]&amp;Tabela1[[#This Row],[PK]]&amp;Tabela1[[#This Row],[GK]]</f>
        <v>120710</v>
      </c>
      <c r="G837" s="2" t="s">
        <v>802</v>
      </c>
      <c r="H837" s="302">
        <f>TabIPW[[#This Row],[liczba mieszkańców ]]/$I$1*$H$2</f>
        <v>2.3228174362332229E-5</v>
      </c>
      <c r="I837" s="27">
        <v>7298</v>
      </c>
      <c r="J837" s="302">
        <f>TabIPW[[#This Row],[liczba mieszkańców w wieku 20-64]]/$K$1*$J$2</f>
        <v>1.7970639217976069E-5</v>
      </c>
      <c r="K837" s="27">
        <v>4456</v>
      </c>
      <c r="L837" s="302">
        <f>TabIPW[[#This Row],[iloczyn liczby mieszkańców i relacji przeciętnego miesięcznego wynagrodzenia brutto 
w danym powiecie do średniej krajowej]]/$M$1*$L$2</f>
        <v>6.4381288271132421E-5</v>
      </c>
      <c r="M837" s="27">
        <v>5852.9960000000001</v>
      </c>
      <c r="N837" s="302">
        <f>TabIPW[[#This Row],[liczba oddziałów w szkołach podstawowych]]/$O$1*$N$2</f>
        <v>5.4487179487179488E-5</v>
      </c>
      <c r="O837" s="27">
        <v>43</v>
      </c>
      <c r="P83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6.4933047503650546E-5</v>
      </c>
      <c r="Q837" s="27">
        <v>330</v>
      </c>
      <c r="R837" s="302">
        <f>TabIPW[[#This Row],[liczba gospodarstw domowych korzystających ze środowiskowej pomocy społecznej ]]/$S$1*$R$2</f>
        <v>5.0582726682388327E-5</v>
      </c>
      <c r="S837" s="27">
        <v>185</v>
      </c>
      <c r="T837" s="302">
        <f>TabIPW[[#This Row],[ilość wody dostarczonej i ścieków bytowych odprowadzonych siecią kanalizacyjną '[dam3']]]/$U$1*$T$2</f>
        <v>6.3539346211083876E-6</v>
      </c>
      <c r="U837" s="27">
        <v>155.69999999999999</v>
      </c>
      <c r="V837" s="302">
        <f>TabIPW[[#This Row],[iloczyn liczby mieszkańców i relacji przeciętnego miesięcznego wynagrodzenia brutto 
w danym powiecie do średniej krajowej2]]/$W$1*$V$2</f>
        <v>1.877787574574696E-5</v>
      </c>
      <c r="W837" s="27">
        <f>TabIPW[[#This Row],[iloczyn liczby mieszkańców i relacji przeciętnego miesięcznego wynagrodzenia brutto 
w danym powiecie do średniej krajowej]]</f>
        <v>5852.9960000000001</v>
      </c>
    </row>
    <row r="838" spans="1:64" x14ac:dyDescent="0.3">
      <c r="A838" s="2" t="s">
        <v>10</v>
      </c>
      <c r="B838" s="2" t="s">
        <v>72</v>
      </c>
      <c r="C838" s="2" t="s">
        <v>30</v>
      </c>
      <c r="D838" s="2" t="s">
        <v>71</v>
      </c>
      <c r="E838" s="2" t="s">
        <v>15</v>
      </c>
      <c r="F838" s="17" t="str">
        <f>+Tabela1[[#This Row],[WK]]&amp;Tabela1[[#This Row],[PK]]&amp;Tabela1[[#This Row],[GK]]</f>
        <v>120711</v>
      </c>
      <c r="G838" s="2" t="s">
        <v>803</v>
      </c>
      <c r="H838" s="302">
        <f>TabIPW[[#This Row],[liczba mieszkańców ]]/$I$1*$H$2</f>
        <v>2.2451567820209857E-5</v>
      </c>
      <c r="I838" s="27">
        <v>7054</v>
      </c>
      <c r="J838" s="302">
        <f>TabIPW[[#This Row],[liczba mieszkańców w wieku 20-64]]/$K$1*$J$2</f>
        <v>1.7119695574575497E-5</v>
      </c>
      <c r="K838" s="27">
        <v>4245</v>
      </c>
      <c r="L838" s="302">
        <f>TabIPW[[#This Row],[iloczyn liczby mieszkańców i relacji przeciętnego miesięcznego wynagrodzenia brutto 
w danym powiecie do średniej krajowej]]/$M$1*$L$2</f>
        <v>6.2228776029674997E-5</v>
      </c>
      <c r="M838" s="27">
        <v>5657.3080000000009</v>
      </c>
      <c r="N838" s="302">
        <f>TabIPW[[#This Row],[liczba oddziałów w szkołach podstawowych]]/$O$1*$N$2</f>
        <v>5.3220035778175319E-5</v>
      </c>
      <c r="O838" s="27">
        <v>42</v>
      </c>
      <c r="P83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7.7526123383146408E-5</v>
      </c>
      <c r="Q838" s="27">
        <v>394</v>
      </c>
      <c r="R838" s="302">
        <f>TabIPW[[#This Row],[liczba gospodarstw domowych korzystających ze środowiskowej pomocy społecznej ]]/$S$1*$R$2</f>
        <v>1.4217847499914556E-5</v>
      </c>
      <c r="S838" s="27">
        <v>52</v>
      </c>
      <c r="T838" s="302">
        <f>TabIPW[[#This Row],[ilość wody dostarczonej i ścieków bytowych odprowadzonych siecią kanalizacyjną '[dam3']]]/$U$1*$T$2</f>
        <v>1.274459718800353E-5</v>
      </c>
      <c r="U838" s="27">
        <v>312.3</v>
      </c>
      <c r="V838" s="302">
        <f>TabIPW[[#This Row],[iloczyn liczby mieszkańców i relacji przeciętnego miesięcznego wynagrodzenia brutto 
w danym powiecie do średniej krajowej2]]/$W$1*$V$2</f>
        <v>1.8150059675321878E-5</v>
      </c>
      <c r="W838" s="27">
        <f>TabIPW[[#This Row],[iloczyn liczby mieszkańców i relacji przeciętnego miesięcznego wynagrodzenia brutto 
w danym powiecie do średniej krajowej]]</f>
        <v>5657.3080000000009</v>
      </c>
    </row>
    <row r="839" spans="1:64" x14ac:dyDescent="0.3">
      <c r="A839" s="2" t="s">
        <v>10</v>
      </c>
      <c r="B839" s="2" t="s">
        <v>72</v>
      </c>
      <c r="C839" s="2" t="s">
        <v>30</v>
      </c>
      <c r="D839" s="2" t="s">
        <v>72</v>
      </c>
      <c r="E839" s="2" t="s">
        <v>15</v>
      </c>
      <c r="F839" s="17" t="str">
        <f>+Tabela1[[#This Row],[WK]]&amp;Tabela1[[#This Row],[PK]]&amp;Tabela1[[#This Row],[GK]]</f>
        <v>120712</v>
      </c>
      <c r="G839" s="2" t="s">
        <v>804</v>
      </c>
      <c r="H839" s="302">
        <f>TabIPW[[#This Row],[liczba mieszkańców ]]/$I$1*$H$2</f>
        <v>2.0042177851412172E-5</v>
      </c>
      <c r="I839" s="27">
        <v>6297</v>
      </c>
      <c r="J839" s="302">
        <f>TabIPW[[#This Row],[liczba mieszkańców w wieku 20-64]]/$K$1*$J$2</f>
        <v>1.4607193726999401E-5</v>
      </c>
      <c r="K839" s="27">
        <v>3622</v>
      </c>
      <c r="L839" s="302">
        <f>TabIPW[[#This Row],[iloczyn liczby mieszkańców i relacji przeciętnego miesięcznego wynagrodzenia brutto 
w danym powiecie do średniej krajowej]]/$M$1*$L$2</f>
        <v>5.5550695018268139E-5</v>
      </c>
      <c r="M839" s="27">
        <v>5050.1940000000004</v>
      </c>
      <c r="N839" s="302">
        <f>TabIPW[[#This Row],[liczba oddziałów w szkołach podstawowych]]/$O$1*$N$2</f>
        <v>5.3220035778175319E-5</v>
      </c>
      <c r="O839" s="27">
        <v>42</v>
      </c>
      <c r="P83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6.178477853377658E-5</v>
      </c>
      <c r="Q839" s="27">
        <v>314</v>
      </c>
      <c r="R839" s="302">
        <f>TabIPW[[#This Row],[liczba gospodarstw domowych korzystających ze środowiskowej pomocy społecznej ]]/$S$1*$R$2</f>
        <v>2.4334392836392221E-5</v>
      </c>
      <c r="S839" s="27">
        <v>89</v>
      </c>
      <c r="T839" s="302">
        <f>TabIPW[[#This Row],[ilość wody dostarczonej i ścieków bytowych odprowadzonych siecią kanalizacyjną '[dam3']]]/$U$1*$T$2</f>
        <v>7.0231994110003452E-6</v>
      </c>
      <c r="U839" s="27">
        <v>172.10000000000002</v>
      </c>
      <c r="V839" s="302">
        <f>TabIPW[[#This Row],[iloczyn liczby mieszkańców i relacji przeciętnego miesięcznego wynagrodzenia brutto 
w danym powiecie do średniej krajowej2]]/$W$1*$V$2</f>
        <v>1.6202286046994876E-5</v>
      </c>
      <c r="W839" s="27">
        <f>TabIPW[[#This Row],[iloczyn liczby mieszkańców i relacji przeciętnego miesięcznego wynagrodzenia brutto 
w danym powiecie do średniej krajowej]]</f>
        <v>5050.1940000000004</v>
      </c>
    </row>
    <row r="840" spans="1:64" x14ac:dyDescent="0.3">
      <c r="A840" s="73" t="s">
        <v>10</v>
      </c>
      <c r="B840" s="2" t="s">
        <v>72</v>
      </c>
      <c r="C840" s="2" t="s">
        <v>30</v>
      </c>
      <c r="D840" s="2" t="s">
        <v>74</v>
      </c>
      <c r="E840" s="2" t="s">
        <v>15</v>
      </c>
      <c r="F840" s="17" t="str">
        <f>+Tabela1[[#This Row],[WK]]&amp;Tabela1[[#This Row],[PK]]&amp;Tabela1[[#This Row],[GK]]</f>
        <v>120713</v>
      </c>
      <c r="G840" s="2" t="s">
        <v>2848</v>
      </c>
      <c r="H840" s="302">
        <f>TabIPW[[#This Row],[liczba mieszkańców ]]/$I$1*$H$2</f>
        <v>0</v>
      </c>
      <c r="I840" s="27">
        <v>0</v>
      </c>
      <c r="J840" s="302">
        <f>TabIPW[[#This Row],[liczba mieszkańców w wieku 20-64]]/$K$1*$J$2</f>
        <v>0</v>
      </c>
      <c r="K840" s="27">
        <v>0</v>
      </c>
      <c r="L840" s="302">
        <f>TabIPW[[#This Row],[iloczyn liczby mieszkańców i relacji przeciętnego miesięcznego wynagrodzenia brutto 
w danym powiecie do średniej krajowej]]/$M$1*$L$2</f>
        <v>0</v>
      </c>
      <c r="M840" s="27">
        <v>0</v>
      </c>
      <c r="N840" s="302">
        <f>TabIPW[[#This Row],[liczba oddziałów w szkołach podstawowych]]/$O$1*$N$2</f>
        <v>0</v>
      </c>
      <c r="O840" s="27">
        <v>0</v>
      </c>
      <c r="P84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0</v>
      </c>
      <c r="Q840" s="27">
        <v>0</v>
      </c>
      <c r="R840" s="302">
        <f>TabIPW[[#This Row],[liczba gospodarstw domowych korzystających ze środowiskowej pomocy społecznej ]]/$S$1*$R$2</f>
        <v>0</v>
      </c>
      <c r="S840" s="27">
        <v>0</v>
      </c>
      <c r="T840" s="302">
        <f>TabIPW[[#This Row],[ilość wody dostarczonej i ścieków bytowych odprowadzonych siecią kanalizacyjną '[dam3']]]/$U$1*$T$2</f>
        <v>0</v>
      </c>
      <c r="U840" s="27">
        <v>0</v>
      </c>
      <c r="V840" s="302">
        <f>TabIPW[[#This Row],[iloczyn liczby mieszkańców i relacji przeciętnego miesięcznego wynagrodzenia brutto 
w danym powiecie do średniej krajowej2]]/$W$1*$V$2</f>
        <v>0</v>
      </c>
      <c r="W840" s="27">
        <f>TabIPW[[#This Row],[iloczyn liczby mieszkańców i relacji przeciętnego miesięcznego wynagrodzenia brutto 
w danym powiecie do średniej krajowej]]</f>
        <v>0</v>
      </c>
      <c r="BB840" s="28"/>
      <c r="BD840" s="28"/>
      <c r="BF840" s="28"/>
      <c r="BH840" s="28"/>
      <c r="BJ840" s="28"/>
      <c r="BL840" s="28"/>
    </row>
    <row r="841" spans="1:64" x14ac:dyDescent="0.3">
      <c r="A841" s="2" t="s">
        <v>10</v>
      </c>
      <c r="B841" s="2" t="s">
        <v>72</v>
      </c>
      <c r="C841" s="2" t="s">
        <v>54</v>
      </c>
      <c r="D841" s="2" t="s">
        <v>12</v>
      </c>
      <c r="E841" s="2" t="s">
        <v>15</v>
      </c>
      <c r="F841" s="17" t="str">
        <f>+Tabela1[[#This Row],[WK]]&amp;Tabela1[[#This Row],[PK]]&amp;Tabela1[[#This Row],[GK]]</f>
        <v>120801</v>
      </c>
      <c r="G841" s="2" t="s">
        <v>805</v>
      </c>
      <c r="H841" s="302">
        <f>TabIPW[[#This Row],[liczba mieszkańców ]]/$I$1*$H$2</f>
        <v>2.213328645048757E-5</v>
      </c>
      <c r="I841" s="27">
        <v>6954</v>
      </c>
      <c r="J841" s="302">
        <f>TabIPW[[#This Row],[liczba mieszkańców w wieku 20-64]]/$K$1*$J$2</f>
        <v>1.6450232802990214E-5</v>
      </c>
      <c r="K841" s="27">
        <v>4079</v>
      </c>
      <c r="L841" s="302">
        <f>TabIPW[[#This Row],[iloczyn liczby mieszkańców i relacji przeciętnego miesięcznego wynagrodzenia brutto 
w danym powiecie do średniej krajowej]]/$M$1*$L$2</f>
        <v>6.455926366086906E-5</v>
      </c>
      <c r="M841" s="27">
        <v>5869.1760000000013</v>
      </c>
      <c r="N841" s="302">
        <f>TabIPW[[#This Row],[liczba oddziałów w szkołach podstawowych]]/$O$1*$N$2</f>
        <v>4.8151460942158622E-5</v>
      </c>
      <c r="O841" s="27">
        <v>38</v>
      </c>
      <c r="P84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4.8994935843663596E-5</v>
      </c>
      <c r="Q841" s="27">
        <v>249</v>
      </c>
      <c r="R841" s="302">
        <f>TabIPW[[#This Row],[liczba gospodarstw domowych korzystających ze środowiskowej pomocy społecznej ]]/$S$1*$R$2</f>
        <v>2.8162274855599986E-5</v>
      </c>
      <c r="S841" s="27">
        <v>103</v>
      </c>
      <c r="T841" s="302">
        <f>TabIPW[[#This Row],[ilość wody dostarczonej i ścieków bytowych odprowadzonych siecią kanalizacyjną '[dam3']]]/$U$1*$T$2</f>
        <v>1.5788935805438889E-5</v>
      </c>
      <c r="U841" s="27">
        <v>386.9</v>
      </c>
      <c r="V841" s="302">
        <f>TabIPW[[#This Row],[iloczyn liczby mieszkańców i relacji przeciętnego miesięcznego wynagrodzenia brutto 
w danym powiecie do średniej krajowej2]]/$W$1*$V$2</f>
        <v>1.8829785234420145E-5</v>
      </c>
      <c r="W841" s="27">
        <f>TabIPW[[#This Row],[iloczyn liczby mieszkańców i relacji przeciętnego miesięcznego wynagrodzenia brutto 
w danym powiecie do średniej krajowej]]</f>
        <v>5869.1760000000013</v>
      </c>
    </row>
    <row r="842" spans="1:64" x14ac:dyDescent="0.3">
      <c r="A842" s="2" t="s">
        <v>10</v>
      </c>
      <c r="B842" s="2" t="s">
        <v>72</v>
      </c>
      <c r="C842" s="2" t="s">
        <v>54</v>
      </c>
      <c r="D842" s="2" t="s">
        <v>11</v>
      </c>
      <c r="E842" s="2" t="s">
        <v>15</v>
      </c>
      <c r="F842" s="17" t="str">
        <f>+Tabela1[[#This Row],[WK]]&amp;Tabela1[[#This Row],[PK]]&amp;Tabela1[[#This Row],[GK]]</f>
        <v>120802</v>
      </c>
      <c r="G842" s="2" t="s">
        <v>806</v>
      </c>
      <c r="H842" s="302">
        <f>TabIPW[[#This Row],[liczba mieszkańców ]]/$I$1*$H$2</f>
        <v>1.8546255413717443E-5</v>
      </c>
      <c r="I842" s="27">
        <v>5827</v>
      </c>
      <c r="J842" s="302">
        <f>TabIPW[[#This Row],[liczba mieszkańców w wieku 20-64]]/$K$1*$J$2</f>
        <v>1.3965961313252049E-5</v>
      </c>
      <c r="K842" s="27">
        <v>3463</v>
      </c>
      <c r="L842" s="302">
        <f>TabIPW[[#This Row],[iloczyn liczby mieszkańców i relacji przeciętnego miesięcznego wynagrodzenia brutto 
w danym powiecie do średniej krajowej]]/$M$1*$L$2</f>
        <v>5.4096466688507905E-5</v>
      </c>
      <c r="M842" s="27">
        <v>4917.9880000000003</v>
      </c>
      <c r="N842" s="302">
        <f>TabIPW[[#This Row],[liczba oddziałów w szkołach podstawowych]]/$O$1*$N$2</f>
        <v>4.0548598688133572E-5</v>
      </c>
      <c r="O842" s="27">
        <v>32</v>
      </c>
      <c r="P84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4.0337196176510187E-5</v>
      </c>
      <c r="Q842" s="27">
        <v>205</v>
      </c>
      <c r="R842" s="302">
        <f>TabIPW[[#This Row],[liczba gospodarstw domowych korzystających ze środowiskowej pomocy społecznej ]]/$S$1*$R$2</f>
        <v>2.351413240370484E-5</v>
      </c>
      <c r="S842" s="27">
        <v>86</v>
      </c>
      <c r="T842" s="302">
        <f>TabIPW[[#This Row],[ilość wody dostarczonej i ścieków bytowych odprowadzonych siecią kanalizacyjną '[dam3']]]/$U$1*$T$2</f>
        <v>1.1332611716646109E-5</v>
      </c>
      <c r="U842" s="27">
        <v>277.7</v>
      </c>
      <c r="V842" s="302">
        <f>TabIPW[[#This Row],[iloczyn liczby mieszkańców i relacji przeciętnego miesięcznego wynagrodzenia brutto 
w danym powiecie do średniej krajowej2]]/$W$1*$V$2</f>
        <v>1.5778136117481473E-5</v>
      </c>
      <c r="W842" s="27">
        <f>TabIPW[[#This Row],[iloczyn liczby mieszkańców i relacji przeciętnego miesięcznego wynagrodzenia brutto 
w danym powiecie do średniej krajowej]]</f>
        <v>4917.9880000000003</v>
      </c>
    </row>
    <row r="843" spans="1:64" x14ac:dyDescent="0.3">
      <c r="A843" s="2" t="s">
        <v>10</v>
      </c>
      <c r="B843" s="2" t="s">
        <v>72</v>
      </c>
      <c r="C843" s="2" t="s">
        <v>54</v>
      </c>
      <c r="D843" s="2" t="s">
        <v>16</v>
      </c>
      <c r="E843" s="2" t="s">
        <v>15</v>
      </c>
      <c r="F843" s="17" t="str">
        <f>+Tabela1[[#This Row],[WK]]&amp;Tabela1[[#This Row],[PK]]&amp;Tabela1[[#This Row],[GK]]</f>
        <v>120803</v>
      </c>
      <c r="G843" s="2" t="s">
        <v>807</v>
      </c>
      <c r="H843" s="302">
        <f>TabIPW[[#This Row],[liczba mieszkańców ]]/$I$1*$H$2</f>
        <v>1.3826142700735981E-5</v>
      </c>
      <c r="I843" s="27">
        <v>4344</v>
      </c>
      <c r="J843" s="302">
        <f>TabIPW[[#This Row],[liczba mieszkańców w wieku 20-64]]/$K$1*$J$2</f>
        <v>1.0183093362968936E-5</v>
      </c>
      <c r="K843" s="27">
        <v>2525</v>
      </c>
      <c r="L843" s="302">
        <f>TabIPW[[#This Row],[iloczyn liczby mieszkańców i relacji przeciętnego miesięcznego wynagrodzenia brutto 
w danym powiecie do średniej krajowej]]/$M$1*$L$2</f>
        <v>4.032865132913649E-5</v>
      </c>
      <c r="M843" s="27">
        <v>3666.3360000000002</v>
      </c>
      <c r="N843" s="302">
        <f>TabIPW[[#This Row],[liczba oddziałów w szkołach podstawowych]]/$O$1*$N$2</f>
        <v>1.9007155635062614E-5</v>
      </c>
      <c r="O843" s="27">
        <v>15</v>
      </c>
      <c r="P84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2.3808784084671864E-5</v>
      </c>
      <c r="Q843" s="27">
        <v>121</v>
      </c>
      <c r="R843" s="302">
        <f>TabIPW[[#This Row],[liczba gospodarstw domowych korzystających ze środowiskowej pomocy społecznej ]]/$S$1*$R$2</f>
        <v>1.8045729519122321E-5</v>
      </c>
      <c r="S843" s="27">
        <v>66</v>
      </c>
      <c r="T843" s="302">
        <f>TabIPW[[#This Row],[ilość wody dostarczonej i ścieków bytowych odprowadzonych siecią kanalizacyjną '[dam3']]]/$U$1*$T$2</f>
        <v>4.8154417809299279E-6</v>
      </c>
      <c r="U843" s="27">
        <v>118</v>
      </c>
      <c r="V843" s="302">
        <f>TabIPW[[#This Row],[iloczyn liczby mieszkańców i relacji przeciętnego miesięcznego wynagrodzenia brutto 
w danym powiecie do średniej krajowej2]]/$W$1*$V$2</f>
        <v>1.1762523304331478E-5</v>
      </c>
      <c r="W843" s="27">
        <f>TabIPW[[#This Row],[iloczyn liczby mieszkańców i relacji przeciętnego miesięcznego wynagrodzenia brutto 
w danym powiecie do średniej krajowej]]</f>
        <v>3666.3360000000002</v>
      </c>
    </row>
    <row r="844" spans="1:64" x14ac:dyDescent="0.3">
      <c r="A844" s="2" t="s">
        <v>10</v>
      </c>
      <c r="B844" s="2" t="s">
        <v>72</v>
      </c>
      <c r="C844" s="2" t="s">
        <v>54</v>
      </c>
      <c r="D844" s="2" t="s">
        <v>18</v>
      </c>
      <c r="E844" s="2" t="s">
        <v>15</v>
      </c>
      <c r="F844" s="17" t="str">
        <f>+Tabela1[[#This Row],[WK]]&amp;Tabela1[[#This Row],[PK]]&amp;Tabela1[[#This Row],[GK]]</f>
        <v>120804</v>
      </c>
      <c r="G844" s="2" t="s">
        <v>808</v>
      </c>
      <c r="H844" s="302">
        <f>TabIPW[[#This Row],[liczba mieszkańców ]]/$I$1*$H$2</f>
        <v>1.5073805670047331E-5</v>
      </c>
      <c r="I844" s="27">
        <v>4736</v>
      </c>
      <c r="J844" s="302">
        <f>TabIPW[[#This Row],[liczba mieszkańców w wieku 20-64]]/$K$1*$J$2</f>
        <v>1.0485561482661083E-5</v>
      </c>
      <c r="K844" s="27">
        <v>2600</v>
      </c>
      <c r="L844" s="302">
        <f>TabIPW[[#This Row],[iloczyn liczby mieszkańców i relacji przeciętnego miesięcznego wynagrodzenia brutto 
w danym powiecie do średniej krajowej]]/$M$1*$L$2</f>
        <v>4.3967885058653408E-5</v>
      </c>
      <c r="M844" s="27">
        <v>3997.1840000000002</v>
      </c>
      <c r="N844" s="302">
        <f>TabIPW[[#This Row],[liczba oddziałów w szkołach podstawowych]]/$O$1*$N$2</f>
        <v>3.4212880143112706E-5</v>
      </c>
      <c r="O844" s="27">
        <v>27</v>
      </c>
      <c r="P84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3.4040658236762256E-5</v>
      </c>
      <c r="Q844" s="27">
        <v>173</v>
      </c>
      <c r="R844" s="302">
        <f>TabIPW[[#This Row],[liczba gospodarstw domowych korzystających ze środowiskowej pomocy społecznej ]]/$S$1*$R$2</f>
        <v>1.8592569807580572E-5</v>
      </c>
      <c r="S844" s="27">
        <v>68</v>
      </c>
      <c r="T844" s="302">
        <f>TabIPW[[#This Row],[ilość wody dostarczonej i ścieków bytowych odprowadzonych siecią kanalizacyjną '[dam3']]]/$U$1*$T$2</f>
        <v>8.9779423034286799E-6</v>
      </c>
      <c r="U844" s="27">
        <v>220</v>
      </c>
      <c r="V844" s="302">
        <f>TabIPW[[#This Row],[iloczyn liczby mieszkańców i relacji przeciętnego miesięcznego wynagrodzenia brutto 
w danym powiecie do średniej krajowej2]]/$W$1*$V$2</f>
        <v>1.2823966475440579E-5</v>
      </c>
      <c r="W844" s="27">
        <f>TabIPW[[#This Row],[iloczyn liczby mieszkańców i relacji przeciętnego miesięcznego wynagrodzenia brutto 
w danym powiecie do średniej krajowej]]</f>
        <v>3997.1840000000002</v>
      </c>
    </row>
    <row r="845" spans="1:64" x14ac:dyDescent="0.3">
      <c r="A845" s="2" t="s">
        <v>10</v>
      </c>
      <c r="B845" s="2" t="s">
        <v>72</v>
      </c>
      <c r="C845" s="2" t="s">
        <v>54</v>
      </c>
      <c r="D845" s="2" t="s">
        <v>21</v>
      </c>
      <c r="E845" s="2" t="s">
        <v>19</v>
      </c>
      <c r="F845" s="17" t="str">
        <f>+Tabela1[[#This Row],[WK]]&amp;Tabela1[[#This Row],[PK]]&amp;Tabela1[[#This Row],[GK]]</f>
        <v>120805</v>
      </c>
      <c r="G845" s="2" t="s">
        <v>809</v>
      </c>
      <c r="H845" s="302">
        <f>TabIPW[[#This Row],[liczba mieszkańców ]]/$I$1*$H$2</f>
        <v>5.8566954842597331E-5</v>
      </c>
      <c r="I845" s="27">
        <v>18401</v>
      </c>
      <c r="J845" s="302">
        <f>TabIPW[[#This Row],[liczba mieszkańców w wieku 20-64]]/$K$1*$J$2</f>
        <v>4.2341503848637962E-5</v>
      </c>
      <c r="K845" s="27">
        <v>10499</v>
      </c>
      <c r="L845" s="302">
        <f>TabIPW[[#This Row],[iloczyn liczby mieszkańców i relacji przeciętnego miesięcznego wynagrodzenia brutto 
w danym powiecie do średniej krajowej]]/$M$1*$L$2</f>
        <v>1.7083045881847157E-4</v>
      </c>
      <c r="M845" s="27">
        <v>15530.444000000001</v>
      </c>
      <c r="N845" s="302">
        <f>TabIPW[[#This Row],[liczba oddziałów w szkołach podstawowych]]/$O$1*$N$2</f>
        <v>1.2164579606440072E-4</v>
      </c>
      <c r="O845" s="27">
        <v>96</v>
      </c>
      <c r="P84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1.4619774028852228E-4</v>
      </c>
      <c r="Q845" s="27">
        <v>743</v>
      </c>
      <c r="R845" s="302">
        <f>TabIPW[[#This Row],[liczba gospodarstw domowych korzystających ze środowiskowej pomocy społecznej ]]/$S$1*$R$2</f>
        <v>9.6243890768652382E-5</v>
      </c>
      <c r="S845" s="27">
        <v>352</v>
      </c>
      <c r="T845" s="302">
        <f>TabIPW[[#This Row],[ilość wody dostarczonej i ścieków bytowych odprowadzonych siecią kanalizacyjną '[dam3']]]/$U$1*$T$2</f>
        <v>4.5958902827824446E-5</v>
      </c>
      <c r="U845" s="27">
        <v>1126.2</v>
      </c>
      <c r="V845" s="302">
        <f>TabIPW[[#This Row],[iloczyn liczby mieszkańców i relacji przeciętnego miesięcznego wynagrodzenia brutto 
w danym powiecie do średniej krajowej2]]/$W$1*$V$2</f>
        <v>4.9825550488720883E-5</v>
      </c>
      <c r="W845" s="27">
        <f>TabIPW[[#This Row],[iloczyn liczby mieszkańców i relacji przeciętnego miesięcznego wynagrodzenia brutto 
w danym powiecie do średniej krajowej]]</f>
        <v>15530.444000000001</v>
      </c>
    </row>
    <row r="846" spans="1:64" x14ac:dyDescent="0.3">
      <c r="A846" s="2" t="s">
        <v>10</v>
      </c>
      <c r="B846" s="2" t="s">
        <v>72</v>
      </c>
      <c r="C846" s="2" t="s">
        <v>54</v>
      </c>
      <c r="D846" s="2" t="s">
        <v>23</v>
      </c>
      <c r="E846" s="2" t="s">
        <v>15</v>
      </c>
      <c r="F846" s="17" t="str">
        <f>+Tabela1[[#This Row],[WK]]&amp;Tabela1[[#This Row],[PK]]&amp;Tabela1[[#This Row],[GK]]</f>
        <v>120806</v>
      </c>
      <c r="G846" s="2" t="s">
        <v>810</v>
      </c>
      <c r="H846" s="302">
        <f>TabIPW[[#This Row],[liczba mieszkańców ]]/$I$1*$H$2</f>
        <v>7.5687309719958946E-6</v>
      </c>
      <c r="I846" s="27">
        <v>2378</v>
      </c>
      <c r="J846" s="302">
        <f>TabIPW[[#This Row],[liczba mieszkańców w wieku 20-64]]/$K$1*$J$2</f>
        <v>5.3476363561571522E-6</v>
      </c>
      <c r="K846" s="27">
        <v>1326</v>
      </c>
      <c r="L846" s="302">
        <f>TabIPW[[#This Row],[iloczyn liczby mieszkańców i relacji przeciętnego miesięcznego wynagrodzenia brutto 
w danym powiecie do średniej krajowej]]/$M$1*$L$2</f>
        <v>2.2076780124467443E-5</v>
      </c>
      <c r="M846" s="27">
        <v>2007.0320000000002</v>
      </c>
      <c r="N846" s="302">
        <f>TabIPW[[#This Row],[liczba oddziałów w szkołach podstawowych]]/$O$1*$N$2</f>
        <v>1.520572450805009E-5</v>
      </c>
      <c r="O846" s="27">
        <v>12</v>
      </c>
      <c r="P84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1.8102546576775302E-5</v>
      </c>
      <c r="Q846" s="27">
        <v>92</v>
      </c>
      <c r="R846" s="302">
        <f>TabIPW[[#This Row],[liczba gospodarstw domowych korzystających ze środowiskowej pomocy społecznej ]]/$S$1*$R$2</f>
        <v>8.2026043268737812E-6</v>
      </c>
      <c r="S846" s="27">
        <v>30</v>
      </c>
      <c r="T846" s="302">
        <f>TabIPW[[#This Row],[ilość wody dostarczonej i ścieków bytowych odprowadzonych siecią kanalizacyjną '[dam3']]]/$U$1*$T$2</f>
        <v>4.0563975680036849E-6</v>
      </c>
      <c r="U846" s="27">
        <v>99.4</v>
      </c>
      <c r="V846" s="302">
        <f>TabIPW[[#This Row],[iloczyn liczby mieszkańców i relacji przeciętnego miesięcznego wynagrodzenia brutto 
w danym powiecie do średniej krajowej2]]/$W$1*$V$2</f>
        <v>6.4390608696363387E-6</v>
      </c>
      <c r="W846" s="27">
        <f>TabIPW[[#This Row],[iloczyn liczby mieszkańców i relacji przeciętnego miesięcznego wynagrodzenia brutto 
w danym powiecie do średniej krajowej]]</f>
        <v>2007.0320000000002</v>
      </c>
    </row>
    <row r="847" spans="1:64" x14ac:dyDescent="0.3">
      <c r="A847" s="2" t="s">
        <v>10</v>
      </c>
      <c r="B847" s="2" t="s">
        <v>72</v>
      </c>
      <c r="C847" s="2" t="s">
        <v>54</v>
      </c>
      <c r="D847" s="2" t="s">
        <v>30</v>
      </c>
      <c r="E847" s="2" t="s">
        <v>15</v>
      </c>
      <c r="F847" s="17" t="str">
        <f>+Tabela1[[#This Row],[WK]]&amp;Tabela1[[#This Row],[PK]]&amp;Tabela1[[#This Row],[GK]]</f>
        <v>120807</v>
      </c>
      <c r="G847" s="2" t="s">
        <v>811</v>
      </c>
      <c r="H847" s="302">
        <f>TabIPW[[#This Row],[liczba mieszkańców ]]/$I$1*$H$2</f>
        <v>1.0369607025551986E-5</v>
      </c>
      <c r="I847" s="27">
        <v>3258</v>
      </c>
      <c r="J847" s="302">
        <f>TabIPW[[#This Row],[liczba mieszkańców w wieku 20-64]]/$K$1*$J$2</f>
        <v>7.460880285739616E-6</v>
      </c>
      <c r="K847" s="27">
        <v>1850</v>
      </c>
      <c r="L847" s="302">
        <f>TabIPW[[#This Row],[iloczyn liczby mieszkańców i relacji przeciętnego miesięcznego wynagrodzenia brutto 
w danym powiecie do średniej krajowej]]/$M$1*$L$2</f>
        <v>3.0246488496852366E-5</v>
      </c>
      <c r="M847" s="27">
        <v>2749.752</v>
      </c>
      <c r="N847" s="302">
        <f>TabIPW[[#This Row],[liczba oddziałów w szkołach podstawowych]]/$O$1*$N$2</f>
        <v>1.7740011926058437E-5</v>
      </c>
      <c r="O847" s="27">
        <v>14</v>
      </c>
      <c r="P84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1.3380143121964356E-5</v>
      </c>
      <c r="Q847" s="27">
        <v>68</v>
      </c>
      <c r="R847" s="302">
        <f>TabIPW[[#This Row],[liczba gospodarstw domowych korzystających ze środowiskowej pomocy społecznej ]]/$S$1*$R$2</f>
        <v>1.4217847499914556E-5</v>
      </c>
      <c r="S847" s="27">
        <v>52</v>
      </c>
      <c r="T847" s="302">
        <f>TabIPW[[#This Row],[ilość wody dostarczonej i ścieków bytowych odprowadzonych siecią kanalizacyjną '[dam3']]]/$U$1*$T$2</f>
        <v>3.7625740017096554E-6</v>
      </c>
      <c r="U847" s="27">
        <v>92.2</v>
      </c>
      <c r="V847" s="302">
        <f>TabIPW[[#This Row],[iloczyn liczby mieszkańców i relacji przeciętnego miesięcznego wynagrodzenia brutto 
w danym powiecie do średniej krajowej2]]/$W$1*$V$2</f>
        <v>8.8218924782486078E-6</v>
      </c>
      <c r="W847" s="27">
        <f>TabIPW[[#This Row],[iloczyn liczby mieszkańców i relacji przeciętnego miesięcznego wynagrodzenia brutto 
w danym powiecie do średniej krajowej]]</f>
        <v>2749.752</v>
      </c>
    </row>
    <row r="848" spans="1:64" x14ac:dyDescent="0.3">
      <c r="A848" s="2" t="s">
        <v>10</v>
      </c>
      <c r="B848" s="2" t="s">
        <v>72</v>
      </c>
      <c r="C848" s="2" t="s">
        <v>56</v>
      </c>
      <c r="D848" s="2" t="s">
        <v>12</v>
      </c>
      <c r="E848" s="2" t="s">
        <v>19</v>
      </c>
      <c r="F848" s="17" t="str">
        <f>+Tabela1[[#This Row],[WK]]&amp;Tabela1[[#This Row],[PK]]&amp;Tabela1[[#This Row],[GK]]</f>
        <v>120901</v>
      </c>
      <c r="G848" s="2" t="s">
        <v>812</v>
      </c>
      <c r="H848" s="302">
        <f>TabIPW[[#This Row],[liczba mieszkańców ]]/$I$1*$H$2</f>
        <v>4.9588237402731724E-5</v>
      </c>
      <c r="I848" s="27">
        <v>15580</v>
      </c>
      <c r="J848" s="302">
        <f>TabIPW[[#This Row],[liczba mieszkańców w wieku 20-64]]/$K$1*$J$2</f>
        <v>3.7647198631015845E-5</v>
      </c>
      <c r="K848" s="27">
        <v>9335</v>
      </c>
      <c r="L848" s="302">
        <f>TabIPW[[#This Row],[iloczyn liczby mieszkańców i relacji przeciętnego miesięcznego wynagrodzenia brutto 
w danym powiecie do średniej krajowej]]/$M$1*$L$2</f>
        <v>1.441268465471749E-4</v>
      </c>
      <c r="M848" s="27">
        <v>13102.78</v>
      </c>
      <c r="N848" s="302">
        <f>TabIPW[[#This Row],[liczba oddziałów w szkołach podstawowych]]/$O$1*$N$2</f>
        <v>1.039057841383423E-4</v>
      </c>
      <c r="O848" s="27">
        <v>82</v>
      </c>
      <c r="P84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1.2632429241619285E-4</v>
      </c>
      <c r="Q848" s="27">
        <v>642</v>
      </c>
      <c r="R848" s="302">
        <f>TabIPW[[#This Row],[liczba gospodarstw domowych korzystających ze środowiskowej pomocy społecznej ]]/$S$1*$R$2</f>
        <v>5.9332171297720353E-5</v>
      </c>
      <c r="S848" s="27">
        <v>217</v>
      </c>
      <c r="T848" s="302">
        <f>TabIPW[[#This Row],[ilość wody dostarczonej i ścieków bytowych odprowadzonych siecią kanalizacyjną '[dam3']]]/$U$1*$T$2</f>
        <v>5.7597580759360169E-5</v>
      </c>
      <c r="U848" s="27">
        <v>1411.4</v>
      </c>
      <c r="V848" s="302">
        <f>TabIPW[[#This Row],[iloczyn liczby mieszkańców i relacji przeciętnego miesięcznego wynagrodzenia brutto 
w danym powiecie do średniej krajowej2]]/$W$1*$V$2</f>
        <v>4.2036996909592686E-5</v>
      </c>
      <c r="W848" s="27">
        <f>TabIPW[[#This Row],[iloczyn liczby mieszkańców i relacji przeciętnego miesięcznego wynagrodzenia brutto 
w danym powiecie do średniej krajowej]]</f>
        <v>13102.78</v>
      </c>
    </row>
    <row r="849" spans="1:23" x14ac:dyDescent="0.3">
      <c r="A849" s="2" t="s">
        <v>10</v>
      </c>
      <c r="B849" s="2" t="s">
        <v>72</v>
      </c>
      <c r="C849" s="2" t="s">
        <v>56</v>
      </c>
      <c r="D849" s="2" t="s">
        <v>11</v>
      </c>
      <c r="E849" s="2" t="s">
        <v>15</v>
      </c>
      <c r="F849" s="17" t="str">
        <f>+Tabela1[[#This Row],[WK]]&amp;Tabela1[[#This Row],[PK]]&amp;Tabela1[[#This Row],[GK]]</f>
        <v>120902</v>
      </c>
      <c r="G849" s="2" t="s">
        <v>813</v>
      </c>
      <c r="H849" s="302">
        <f>TabIPW[[#This Row],[liczba mieszkańców ]]/$I$1*$H$2</f>
        <v>3.2187794920014499E-5</v>
      </c>
      <c r="I849" s="27">
        <v>10113</v>
      </c>
      <c r="J849" s="302">
        <f>TabIPW[[#This Row],[liczba mieszkańców w wieku 20-64]]/$K$1*$J$2</f>
        <v>2.4298272281935778E-5</v>
      </c>
      <c r="K849" s="27">
        <v>6025</v>
      </c>
      <c r="L849" s="302">
        <f>TabIPW[[#This Row],[iloczyn liczby mieszkańców i relacji przeciętnego miesięcznego wynagrodzenia brutto 
w danym powiecie do średniej krajowej]]/$M$1*$L$2</f>
        <v>9.3552939610499325E-5</v>
      </c>
      <c r="M849" s="27">
        <v>8505.0329999999994</v>
      </c>
      <c r="N849" s="302">
        <f>TabIPW[[#This Row],[liczba oddziałów w szkołach podstawowych]]/$O$1*$N$2</f>
        <v>7.096004770423375E-5</v>
      </c>
      <c r="O849" s="27">
        <v>56</v>
      </c>
      <c r="P84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9.6612504013007317E-5</v>
      </c>
      <c r="Q849" s="27">
        <v>491</v>
      </c>
      <c r="R849" s="302">
        <f>TabIPW[[#This Row],[liczba gospodarstw domowych korzystających ze środowiskowej pomocy społecznej ]]/$S$1*$R$2</f>
        <v>2.5428073413308725E-5</v>
      </c>
      <c r="S849" s="27">
        <v>93</v>
      </c>
      <c r="T849" s="302">
        <f>TabIPW[[#This Row],[ilość wody dostarczonej i ścieków bytowych odprowadzonych siecią kanalizacyjną '[dam3']]]/$U$1*$T$2</f>
        <v>6.5008464042554032E-6</v>
      </c>
      <c r="U849" s="27">
        <v>159.30000000000001</v>
      </c>
      <c r="V849" s="302">
        <f>TabIPW[[#This Row],[iloczyn liczby mieszkańców i relacji przeciętnego miesięcznego wynagrodzenia brutto 
w danym powiecie do średniej krajowej2]]/$W$1*$V$2</f>
        <v>2.7286274053062307E-5</v>
      </c>
      <c r="W849" s="27">
        <f>TabIPW[[#This Row],[iloczyn liczby mieszkańców i relacji przeciętnego miesięcznego wynagrodzenia brutto 
w danym powiecie do średniej krajowej]]</f>
        <v>8505.0329999999994</v>
      </c>
    </row>
    <row r="850" spans="1:23" x14ac:dyDescent="0.3">
      <c r="A850" s="2" t="s">
        <v>10</v>
      </c>
      <c r="B850" s="2" t="s">
        <v>72</v>
      </c>
      <c r="C850" s="2" t="s">
        <v>56</v>
      </c>
      <c r="D850" s="2" t="s">
        <v>16</v>
      </c>
      <c r="E850" s="2" t="s">
        <v>19</v>
      </c>
      <c r="F850" s="17" t="str">
        <f>+Tabela1[[#This Row],[WK]]&amp;Tabela1[[#This Row],[PK]]&amp;Tabela1[[#This Row],[GK]]</f>
        <v>120903</v>
      </c>
      <c r="G850" s="2" t="s">
        <v>814</v>
      </c>
      <c r="H850" s="302">
        <f>TabIPW[[#This Row],[liczba mieszkańców ]]/$I$1*$H$2</f>
        <v>1.4459204345113603E-4</v>
      </c>
      <c r="I850" s="27">
        <v>45429</v>
      </c>
      <c r="J850" s="302">
        <f>TabIPW[[#This Row],[liczba mieszkańców w wieku 20-64]]/$K$1*$J$2</f>
        <v>1.0893691798832352E-4</v>
      </c>
      <c r="K850" s="27">
        <v>27012</v>
      </c>
      <c r="L850" s="302">
        <f>TabIPW[[#This Row],[iloczyn liczby mieszkańców i relacji przeciętnego miesięcznego wynagrodzenia brutto 
w danym powiecie do średniej krajowej]]/$M$1*$L$2</f>
        <v>4.2025279279792087E-4</v>
      </c>
      <c r="M850" s="27">
        <v>38205.788999999997</v>
      </c>
      <c r="N850" s="302">
        <f>TabIPW[[#This Row],[liczba oddziałów w szkołach podstawowych]]/$O$1*$N$2</f>
        <v>3.3832737030411449E-4</v>
      </c>
      <c r="O850" s="27">
        <v>267</v>
      </c>
      <c r="P85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4.5984403641221607E-4</v>
      </c>
      <c r="Q850" s="27">
        <v>2337</v>
      </c>
      <c r="R850" s="302">
        <f>TabIPW[[#This Row],[liczba gospodarstw domowych korzystających ze środowiskowej pomocy społecznej ]]/$S$1*$R$2</f>
        <v>1.0663385624935917E-4</v>
      </c>
      <c r="S850" s="27">
        <v>390</v>
      </c>
      <c r="T850" s="302">
        <f>TabIPW[[#This Row],[ilość wody dostarczonej i ścieków bytowych odprowadzonych siecią kanalizacyjną '[dam3']]]/$U$1*$T$2</f>
        <v>1.3053111932612258E-4</v>
      </c>
      <c r="U850" s="27">
        <v>3198.6</v>
      </c>
      <c r="V850" s="302">
        <f>TabIPW[[#This Row],[iloczyn liczby mieszkańców i relacji przeciętnego miesięcznego wynagrodzenia brutto 
w danym powiecie do średniej krajowej2]]/$W$1*$V$2</f>
        <v>1.2257373123272694E-4</v>
      </c>
      <c r="W850" s="27">
        <f>TabIPW[[#This Row],[iloczyn liczby mieszkańców i relacji przeciętnego miesięcznego wynagrodzenia brutto 
w danym powiecie do średniej krajowej]]</f>
        <v>38205.788999999997</v>
      </c>
    </row>
    <row r="851" spans="1:23" x14ac:dyDescent="0.3">
      <c r="A851" s="2" t="s">
        <v>10</v>
      </c>
      <c r="B851" s="2" t="s">
        <v>72</v>
      </c>
      <c r="C851" s="2" t="s">
        <v>56</v>
      </c>
      <c r="D851" s="2" t="s">
        <v>18</v>
      </c>
      <c r="E851" s="2" t="s">
        <v>15</v>
      </c>
      <c r="F851" s="17" t="str">
        <f>+Tabela1[[#This Row],[WK]]&amp;Tabela1[[#This Row],[PK]]&amp;Tabela1[[#This Row],[GK]]</f>
        <v>120904</v>
      </c>
      <c r="G851" s="2" t="s">
        <v>815</v>
      </c>
      <c r="H851" s="302">
        <f>TabIPW[[#This Row],[liczba mieszkańców ]]/$I$1*$H$2</f>
        <v>3.4979122532478926E-5</v>
      </c>
      <c r="I851" s="27">
        <v>10990</v>
      </c>
      <c r="J851" s="302">
        <f>TabIPW[[#This Row],[liczba mieszkańców w wieku 20-64]]/$K$1*$J$2</f>
        <v>2.638731876194287E-5</v>
      </c>
      <c r="K851" s="27">
        <v>6543</v>
      </c>
      <c r="L851" s="302">
        <f>TabIPW[[#This Row],[iloczyn liczby mieszkańców i relacji przeciętnego miesięcznego wynagrodzenia brutto 
w danym powiecie do średniej krajowej]]/$M$1*$L$2</f>
        <v>1.0166585645400846E-4</v>
      </c>
      <c r="M851" s="27">
        <v>9242.5899999999983</v>
      </c>
      <c r="N851" s="302">
        <f>TabIPW[[#This Row],[liczba oddziałów w szkołach podstawowych]]/$O$1*$N$2</f>
        <v>6.5891472868217059E-5</v>
      </c>
      <c r="O851" s="27">
        <v>52</v>
      </c>
      <c r="P85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1.0349934238460662E-4</v>
      </c>
      <c r="Q851" s="27">
        <v>526</v>
      </c>
      <c r="R851" s="302">
        <f>TabIPW[[#This Row],[liczba gospodarstw domowych korzystających ze środowiskowej pomocy społecznej ]]/$S$1*$R$2</f>
        <v>3.0896476297891248E-5</v>
      </c>
      <c r="S851" s="27">
        <v>113</v>
      </c>
      <c r="T851" s="302">
        <f>TabIPW[[#This Row],[ilość wody dostarczonej i ścieków bytowych odprowadzonych siecią kanalizacyjną '[dam3']]]/$U$1*$T$2</f>
        <v>3.3218386522686116E-6</v>
      </c>
      <c r="U851" s="27">
        <v>81.400000000000006</v>
      </c>
      <c r="V851" s="302">
        <f>TabIPW[[#This Row],[iloczyn liczby mieszkańców i relacji przeciętnego miesięcznego wynagrodzenia brutto 
w danym powiecie do średniej krajowej2]]/$W$1*$V$2</f>
        <v>2.965254146575247E-5</v>
      </c>
      <c r="W851" s="27">
        <f>TabIPW[[#This Row],[iloczyn liczby mieszkańców i relacji przeciętnego miesięcznego wynagrodzenia brutto 
w danym powiecie do średniej krajowej]]</f>
        <v>9242.5899999999983</v>
      </c>
    </row>
    <row r="852" spans="1:23" x14ac:dyDescent="0.3">
      <c r="A852" s="2" t="s">
        <v>10</v>
      </c>
      <c r="B852" s="2" t="s">
        <v>72</v>
      </c>
      <c r="C852" s="2" t="s">
        <v>56</v>
      </c>
      <c r="D852" s="2" t="s">
        <v>21</v>
      </c>
      <c r="E852" s="2" t="s">
        <v>15</v>
      </c>
      <c r="F852" s="17" t="str">
        <f>+Tabela1[[#This Row],[WK]]&amp;Tabela1[[#This Row],[PK]]&amp;Tabela1[[#This Row],[GK]]</f>
        <v>120905</v>
      </c>
      <c r="G852" s="2" t="s">
        <v>816</v>
      </c>
      <c r="H852" s="302">
        <f>TabIPW[[#This Row],[liczba mieszkańców ]]/$I$1*$H$2</f>
        <v>2.0548245229270603E-5</v>
      </c>
      <c r="I852" s="27">
        <v>6456</v>
      </c>
      <c r="J852" s="302">
        <f>TabIPW[[#This Row],[liczba mieszkańców w wieku 20-64]]/$K$1*$J$2</f>
        <v>1.5446038645612285E-5</v>
      </c>
      <c r="K852" s="27">
        <v>3830</v>
      </c>
      <c r="L852" s="302">
        <f>TabIPW[[#This Row],[iloczyn liczby mieszkańców i relacji przeciętnego miesięcznego wynagrodzenia brutto 
w danym powiecie do średniej krajowej]]/$M$1*$L$2</f>
        <v>5.972290894149942E-5</v>
      </c>
      <c r="M852" s="27">
        <v>5429.4960000000001</v>
      </c>
      <c r="N852" s="302">
        <f>TabIPW[[#This Row],[liczba oddziałów w szkołach podstawowych]]/$O$1*$N$2</f>
        <v>6.8425760286225411E-5</v>
      </c>
      <c r="O852" s="27">
        <v>54</v>
      </c>
      <c r="P85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7.024575139031286E-5</v>
      </c>
      <c r="Q852" s="27">
        <v>357</v>
      </c>
      <c r="R852" s="302">
        <f>TabIPW[[#This Row],[liczba gospodarstw domowych korzystających ze środowiskowej pomocy społecznej ]]/$S$1*$R$2</f>
        <v>3.1443316586349499E-5</v>
      </c>
      <c r="S852" s="27">
        <v>115</v>
      </c>
      <c r="T852" s="302">
        <f>TabIPW[[#This Row],[ilość wody dostarczonej i ścieków bytowych odprowadzonych siecią kanalizacyjną '[dam3']]]/$U$1*$T$2</f>
        <v>4.5705888090182361E-6</v>
      </c>
      <c r="U852" s="27">
        <v>112</v>
      </c>
      <c r="V852" s="302">
        <f>TabIPW[[#This Row],[iloczyn liczby mieszkańców i relacji przeciętnego miesięcznego wynagrodzenia brutto 
w danym powiecie do średniej krajowej2]]/$W$1*$V$2</f>
        <v>1.7419181774603999E-5</v>
      </c>
      <c r="W852" s="27">
        <f>TabIPW[[#This Row],[iloczyn liczby mieszkańców i relacji przeciętnego miesięcznego wynagrodzenia brutto 
w danym powiecie do średniej krajowej]]</f>
        <v>5429.4960000000001</v>
      </c>
    </row>
    <row r="853" spans="1:23" x14ac:dyDescent="0.3">
      <c r="A853" s="2" t="s">
        <v>10</v>
      </c>
      <c r="B853" s="2" t="s">
        <v>72</v>
      </c>
      <c r="C853" s="2" t="s">
        <v>56</v>
      </c>
      <c r="D853" s="2" t="s">
        <v>23</v>
      </c>
      <c r="E853" s="2" t="s">
        <v>15</v>
      </c>
      <c r="F853" s="17" t="str">
        <f>+Tabela1[[#This Row],[WK]]&amp;Tabela1[[#This Row],[PK]]&amp;Tabela1[[#This Row],[GK]]</f>
        <v>120906</v>
      </c>
      <c r="G853" s="2" t="s">
        <v>817</v>
      </c>
      <c r="H853" s="302">
        <f>TabIPW[[#This Row],[liczba mieszkańców ]]/$I$1*$H$2</f>
        <v>3.1204305487572645E-5</v>
      </c>
      <c r="I853" s="27">
        <v>9804</v>
      </c>
      <c r="J853" s="302">
        <f>TabIPW[[#This Row],[liczba mieszkańców w wieku 20-64]]/$K$1*$J$2</f>
        <v>2.3769961299540162E-5</v>
      </c>
      <c r="K853" s="27">
        <v>5894</v>
      </c>
      <c r="L853" s="302">
        <f>TabIPW[[#This Row],[iloczyn liczby mieszkańców i relacji przeciętnego miesięcznego wynagrodzenia brutto 
w danym powiecie do średniej krajowej]]/$M$1*$L$2</f>
        <v>9.0694454656514907E-5</v>
      </c>
      <c r="M853" s="27">
        <v>8245.1639999999989</v>
      </c>
      <c r="N853" s="302">
        <f>TabIPW[[#This Row],[liczba oddziałów w szkołach podstawowych]]/$O$1*$N$2</f>
        <v>5.8288610614192017E-5</v>
      </c>
      <c r="O853" s="27">
        <v>46</v>
      </c>
      <c r="P85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9.2677167800664863E-5</v>
      </c>
      <c r="Q853" s="27">
        <v>471</v>
      </c>
      <c r="R853" s="302">
        <f>TabIPW[[#This Row],[liczba gospodarstw domowych korzystających ze środowiskowej pomocy społecznej ]]/$S$1*$R$2</f>
        <v>2.2967292115246589E-5</v>
      </c>
      <c r="S853" s="27">
        <v>84</v>
      </c>
      <c r="T853" s="302">
        <f>TabIPW[[#This Row],[ilość wody dostarczonej i ścieków bytowych odprowadzonych siecią kanalizacyjną '[dam3']]]/$U$1*$T$2</f>
        <v>2.0559487874851674E-5</v>
      </c>
      <c r="U853" s="27">
        <v>503.8</v>
      </c>
      <c r="V853" s="302">
        <f>TabIPW[[#This Row],[iloczyn liczby mieszkańców i relacji przeciętnego miesięcznego wynagrodzenia brutto 
w danym powiecie do średniej krajowej2]]/$W$1*$V$2</f>
        <v>2.6452549274816853E-5</v>
      </c>
      <c r="W853" s="27">
        <f>TabIPW[[#This Row],[iloczyn liczby mieszkańców i relacji przeciętnego miesięcznego wynagrodzenia brutto 
w danym powiecie do średniej krajowej]]</f>
        <v>8245.1639999999989</v>
      </c>
    </row>
    <row r="854" spans="1:23" x14ac:dyDescent="0.3">
      <c r="A854" s="2" t="s">
        <v>10</v>
      </c>
      <c r="B854" s="2" t="s">
        <v>72</v>
      </c>
      <c r="C854" s="2" t="s">
        <v>56</v>
      </c>
      <c r="D854" s="2" t="s">
        <v>30</v>
      </c>
      <c r="E854" s="2" t="s">
        <v>19</v>
      </c>
      <c r="F854" s="17" t="str">
        <f>+Tabela1[[#This Row],[WK]]&amp;Tabela1[[#This Row],[PK]]&amp;Tabela1[[#This Row],[GK]]</f>
        <v>120907</v>
      </c>
      <c r="G854" s="2" t="s">
        <v>818</v>
      </c>
      <c r="H854" s="302">
        <f>TabIPW[[#This Row],[liczba mieszkańców ]]/$I$1*$H$2</f>
        <v>4.8614296411381536E-5</v>
      </c>
      <c r="I854" s="27">
        <v>15274</v>
      </c>
      <c r="J854" s="302">
        <f>TabIPW[[#This Row],[liczba mieszkańców w wieku 20-64]]/$K$1*$J$2</f>
        <v>3.7195512905608907E-5</v>
      </c>
      <c r="K854" s="27">
        <v>9223</v>
      </c>
      <c r="L854" s="302">
        <f>TabIPW[[#This Row],[iloczyn liczby mieszkańców i relacji przeciętnego miesięcznego wynagrodzenia brutto 
w danym powiecie do średniej krajowej]]/$M$1*$L$2</f>
        <v>1.412961138742971E-4</v>
      </c>
      <c r="M854" s="27">
        <v>12845.433999999999</v>
      </c>
      <c r="N854" s="302">
        <f>TabIPW[[#This Row],[liczba oddziałów w szkołach podstawowych]]/$O$1*$N$2</f>
        <v>1.039057841383423E-4</v>
      </c>
      <c r="O854" s="27">
        <v>82</v>
      </c>
      <c r="P85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1.3222729673470656E-4</v>
      </c>
      <c r="Q854" s="27">
        <v>672</v>
      </c>
      <c r="R854" s="302">
        <f>TabIPW[[#This Row],[liczba gospodarstw domowych korzystających ze środowiskowej pomocy społecznej ]]/$S$1*$R$2</f>
        <v>5.6324549711199972E-5</v>
      </c>
      <c r="S854" s="27">
        <v>206</v>
      </c>
      <c r="T854" s="302">
        <f>TabIPW[[#This Row],[ilość wody dostarczonej i ścieków bytowych odprowadzonych siecią kanalizacyjną '[dam3']]]/$U$1*$T$2</f>
        <v>2.7966290275180333E-5</v>
      </c>
      <c r="U854" s="27">
        <v>685.3</v>
      </c>
      <c r="V854" s="302">
        <f>TabIPW[[#This Row],[iloczyn liczby mieszkańców i relacji przeciętnego miesięcznego wynagrodzenia brutto 
w danym powiecie do średniej krajowej2]]/$W$1*$V$2</f>
        <v>4.1211366546669999E-5</v>
      </c>
      <c r="W854" s="27">
        <f>TabIPW[[#This Row],[iloczyn liczby mieszkańców i relacji przeciętnego miesięcznego wynagrodzenia brutto 
w danym powiecie do średniej krajowej]]</f>
        <v>12845.433999999999</v>
      </c>
    </row>
    <row r="855" spans="1:23" x14ac:dyDescent="0.3">
      <c r="A855" s="2" t="s">
        <v>10</v>
      </c>
      <c r="B855" s="2" t="s">
        <v>72</v>
      </c>
      <c r="C855" s="2" t="s">
        <v>56</v>
      </c>
      <c r="D855" s="2" t="s">
        <v>54</v>
      </c>
      <c r="E855" s="2" t="s">
        <v>15</v>
      </c>
      <c r="F855" s="17" t="str">
        <f>+Tabela1[[#This Row],[WK]]&amp;Tabela1[[#This Row],[PK]]&amp;Tabela1[[#This Row],[GK]]</f>
        <v>120908</v>
      </c>
      <c r="G855" s="2" t="s">
        <v>819</v>
      </c>
      <c r="H855" s="302">
        <f>TabIPW[[#This Row],[liczba mieszkańców ]]/$I$1*$H$2</f>
        <v>2.7935555820524798E-5</v>
      </c>
      <c r="I855" s="27">
        <v>8777</v>
      </c>
      <c r="J855" s="302">
        <f>TabIPW[[#This Row],[liczba mieszkańców w wieku 20-64]]/$K$1*$J$2</f>
        <v>2.1229229094126129E-5</v>
      </c>
      <c r="K855" s="27">
        <v>5264</v>
      </c>
      <c r="L855" s="302">
        <f>TabIPW[[#This Row],[iloczyn liczby mieszkańców i relacji przeciętnego miesięcznego wynagrodzenia brutto 
w danym powiecie do średniej krajowej]]/$M$1*$L$2</f>
        <v>8.1193923757673538E-5</v>
      </c>
      <c r="M855" s="27">
        <v>7381.4569999999994</v>
      </c>
      <c r="N855" s="302">
        <f>TabIPW[[#This Row],[liczba oddziałów w szkołach podstawowych]]/$O$1*$N$2</f>
        <v>6.462432915921289E-5</v>
      </c>
      <c r="O855" s="27">
        <v>51</v>
      </c>
      <c r="P85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7.6935822951295035E-5</v>
      </c>
      <c r="Q855" s="27">
        <v>391</v>
      </c>
      <c r="R855" s="302">
        <f>TabIPW[[#This Row],[liczba gospodarstw domowych korzystających ze środowiskowej pomocy społecznej ]]/$S$1*$R$2</f>
        <v>1.9959670528726205E-5</v>
      </c>
      <c r="S855" s="27">
        <v>73</v>
      </c>
      <c r="T855" s="302">
        <f>TabIPW[[#This Row],[ilość wody dostarczonej i ścieków bytowych odprowadzonych siecią kanalizacyjną '[dam3']]]/$U$1*$T$2</f>
        <v>2.7423532854109423E-6</v>
      </c>
      <c r="U855" s="27">
        <v>67.2</v>
      </c>
      <c r="V855" s="302">
        <f>TabIPW[[#This Row],[iloczyn liczby mieszkańców i relacji przeciętnego miesięcznego wynagrodzenia brutto 
w danym powiecie do średniej krajowej2]]/$W$1*$V$2</f>
        <v>2.3681561095988122E-5</v>
      </c>
      <c r="W855" s="27">
        <f>TabIPW[[#This Row],[iloczyn liczby mieszkańców i relacji przeciętnego miesięcznego wynagrodzenia brutto 
w danym powiecie do średniej krajowej]]</f>
        <v>7381.4569999999994</v>
      </c>
    </row>
    <row r="856" spans="1:23" x14ac:dyDescent="0.3">
      <c r="A856" s="2" t="s">
        <v>10</v>
      </c>
      <c r="B856" s="2" t="s">
        <v>72</v>
      </c>
      <c r="C856" s="2" t="s">
        <v>56</v>
      </c>
      <c r="D856" s="2" t="s">
        <v>56</v>
      </c>
      <c r="E856" s="2" t="s">
        <v>15</v>
      </c>
      <c r="F856" s="17" t="str">
        <f>+Tabela1[[#This Row],[WK]]&amp;Tabela1[[#This Row],[PK]]&amp;Tabela1[[#This Row],[GK]]</f>
        <v>120909</v>
      </c>
      <c r="G856" s="2" t="s">
        <v>820</v>
      </c>
      <c r="H856" s="302">
        <f>TabIPW[[#This Row],[liczba mieszkańców ]]/$I$1*$H$2</f>
        <v>2.4049340296215719E-5</v>
      </c>
      <c r="I856" s="27">
        <v>7556</v>
      </c>
      <c r="J856" s="302">
        <f>TabIPW[[#This Row],[liczba mieszkańców w wieku 20-64]]/$K$1*$J$2</f>
        <v>1.7914178502300203E-5</v>
      </c>
      <c r="K856" s="27">
        <v>4442</v>
      </c>
      <c r="L856" s="302">
        <f>TabIPW[[#This Row],[iloczyn liczby mieszkańców i relacji przeciętnego miesięcznego wynagrodzenia brutto 
w danym powiecie do średniej krajowej]]/$M$1*$L$2</f>
        <v>6.9898745347269148E-5</v>
      </c>
      <c r="M856" s="27">
        <v>6354.5959999999995</v>
      </c>
      <c r="N856" s="302">
        <f>TabIPW[[#This Row],[liczba oddziałów w szkołach podstawowych]]/$O$1*$N$2</f>
        <v>7.096004770423375E-5</v>
      </c>
      <c r="O856" s="27">
        <v>56</v>
      </c>
      <c r="P85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6.7687782852290267E-5</v>
      </c>
      <c r="Q856" s="27">
        <v>344</v>
      </c>
      <c r="R856" s="302">
        <f>TabIPW[[#This Row],[liczba gospodarstw domowych korzystających ze środowiskowej pomocy społecznej ]]/$S$1*$R$2</f>
        <v>2.3787552547933966E-5</v>
      </c>
      <c r="S856" s="27">
        <v>87</v>
      </c>
      <c r="T856" s="302">
        <f>TabIPW[[#This Row],[ilość wody dostarczonej i ścieków bytowych odprowadzonych siecią kanalizacyjną '[dam3']]]/$U$1*$T$2</f>
        <v>1.1724376471704817E-5</v>
      </c>
      <c r="U856" s="27">
        <v>287.3</v>
      </c>
      <c r="V856" s="302">
        <f>TabIPW[[#This Row],[iloczyn liczby mieszkańców i relacji przeciętnego miesięcznego wynagrodzenia brutto 
w danym powiecie do średniej krajowej2]]/$W$1*$V$2</f>
        <v>2.0387134059620172E-5</v>
      </c>
      <c r="W856" s="27">
        <f>TabIPW[[#This Row],[iloczyn liczby mieszkańców i relacji przeciętnego miesięcznego wynagrodzenia brutto 
w danym powiecie do średniej krajowej]]</f>
        <v>6354.5959999999995</v>
      </c>
    </row>
    <row r="857" spans="1:23" x14ac:dyDescent="0.3">
      <c r="A857" s="2" t="s">
        <v>10</v>
      </c>
      <c r="B857" s="2" t="s">
        <v>72</v>
      </c>
      <c r="C857" s="2" t="s">
        <v>69</v>
      </c>
      <c r="D857" s="2" t="s">
        <v>12</v>
      </c>
      <c r="E857" s="2" t="s">
        <v>13</v>
      </c>
      <c r="F857" s="17" t="str">
        <f>+Tabela1[[#This Row],[WK]]&amp;Tabela1[[#This Row],[PK]]&amp;Tabela1[[#This Row],[GK]]</f>
        <v>121001</v>
      </c>
      <c r="G857" s="2" t="s">
        <v>821</v>
      </c>
      <c r="H857" s="302">
        <f>TabIPW[[#This Row],[liczba mieszkańców ]]/$I$1*$H$2</f>
        <v>1.8641739824634128E-5</v>
      </c>
      <c r="I857" s="27">
        <v>5857</v>
      </c>
      <c r="J857" s="302">
        <f>TabIPW[[#This Row],[liczba mieszkańców w wieku 20-64]]/$K$1*$J$2</f>
        <v>1.3611065386146596E-5</v>
      </c>
      <c r="K857" s="27">
        <v>3375</v>
      </c>
      <c r="L857" s="302">
        <f>TabIPW[[#This Row],[iloczyn liczby mieszkańców i relacji przeciętnego miesięcznego wynagrodzenia brutto 
w danym powiecie do średniej krajowej]]/$M$1*$L$2</f>
        <v>5.0960436924026913E-5</v>
      </c>
      <c r="M857" s="27">
        <v>4632.8869999999997</v>
      </c>
      <c r="N857" s="302">
        <f>TabIPW[[#This Row],[liczba oddziałów w szkołach podstawowych]]/$O$1*$N$2</f>
        <v>4.6884317233154453E-5</v>
      </c>
      <c r="O857" s="27">
        <v>37</v>
      </c>
      <c r="P85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8.3625894512277211E-5</v>
      </c>
      <c r="Q857" s="27">
        <v>425</v>
      </c>
      <c r="R857" s="302">
        <f>TabIPW[[#This Row],[liczba gospodarstw domowych korzystających ze środowiskowej pomocy społecznej ]]/$S$1*$R$2</f>
        <v>2.6521753990225228E-5</v>
      </c>
      <c r="S857" s="27">
        <v>97</v>
      </c>
      <c r="T857" s="302">
        <f>TabIPW[[#This Row],[ilość wody dostarczonej i ścieków bytowych odprowadzonych siecią kanalizacyjną '[dam3']]]/$U$1*$T$2</f>
        <v>7.3863979860026862E-6</v>
      </c>
      <c r="U857" s="27">
        <v>181</v>
      </c>
      <c r="V857" s="302">
        <f>TabIPW[[#This Row],[iloczyn liczby mieszkańców i relacji przeciętnego miesięcznego wynagrodzenia brutto 
w danym powiecie do średniej krajowej2]]/$W$1*$V$2</f>
        <v>1.4863460769507852E-5</v>
      </c>
      <c r="W857" s="27">
        <f>TabIPW[[#This Row],[iloczyn liczby mieszkańców i relacji przeciętnego miesięcznego wynagrodzenia brutto 
w danym powiecie do średniej krajowej]]</f>
        <v>4632.8869999999997</v>
      </c>
    </row>
    <row r="858" spans="1:23" x14ac:dyDescent="0.3">
      <c r="A858" s="2" t="s">
        <v>10</v>
      </c>
      <c r="B858" s="2" t="s">
        <v>72</v>
      </c>
      <c r="C858" s="2" t="s">
        <v>69</v>
      </c>
      <c r="D858" s="2" t="s">
        <v>11</v>
      </c>
      <c r="E858" s="2" t="s">
        <v>15</v>
      </c>
      <c r="F858" s="17" t="str">
        <f>+Tabela1[[#This Row],[WK]]&amp;Tabela1[[#This Row],[PK]]&amp;Tabela1[[#This Row],[GK]]</f>
        <v>121002</v>
      </c>
      <c r="G858" s="2" t="s">
        <v>822</v>
      </c>
      <c r="H858" s="302">
        <f>TabIPW[[#This Row],[liczba mieszkańców ]]/$I$1*$H$2</f>
        <v>9.5089742018229328E-5</v>
      </c>
      <c r="I858" s="27">
        <v>29876</v>
      </c>
      <c r="J858" s="302">
        <f>TabIPW[[#This Row],[liczba mieszkańców w wieku 20-64]]/$K$1*$J$2</f>
        <v>7.3532016351292119E-5</v>
      </c>
      <c r="K858" s="27">
        <v>18233</v>
      </c>
      <c r="L858" s="302">
        <f>TabIPW[[#This Row],[iloczyn liczby mieszkańców i relacji przeciętnego miesięcznego wynagrodzenia brutto 
w danym powiecie do średniej krajowej]]/$M$1*$L$2</f>
        <v>2.5994434241800038E-4</v>
      </c>
      <c r="M858" s="27">
        <v>23631.915999999997</v>
      </c>
      <c r="N858" s="302">
        <f>TabIPW[[#This Row],[liczba oddziałów w szkołach podstawowych]]/$O$1*$N$2</f>
        <v>2.6229874776386407E-4</v>
      </c>
      <c r="O858" s="27">
        <v>207</v>
      </c>
      <c r="P85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2.4733588094572344E-4</v>
      </c>
      <c r="Q858" s="27">
        <v>1257</v>
      </c>
      <c r="R858" s="302">
        <f>TabIPW[[#This Row],[liczba gospodarstw domowych korzystających ze środowiskowej pomocy społecznej ]]/$S$1*$R$2</f>
        <v>1.0225913394169316E-4</v>
      </c>
      <c r="S858" s="27">
        <v>374</v>
      </c>
      <c r="T858" s="302">
        <f>TabIPW[[#This Row],[ilość wody dostarczonej i ścieków bytowych odprowadzonych siecią kanalizacyjną '[dam3']]]/$U$1*$T$2</f>
        <v>6.4502434567269851E-5</v>
      </c>
      <c r="U858" s="27">
        <v>1580.6</v>
      </c>
      <c r="V858" s="302">
        <f>TabIPW[[#This Row],[iloczyn liczby mieszkańców i relacji przeciętnego miesięcznego wynagrodzenia brutto 
w danym powiecie do średniej krajowej2]]/$W$1*$V$2</f>
        <v>7.5817099871916776E-5</v>
      </c>
      <c r="W858" s="27">
        <f>TabIPW[[#This Row],[iloczyn liczby mieszkańców i relacji przeciętnego miesięcznego wynagrodzenia brutto 
w danym powiecie do średniej krajowej]]</f>
        <v>23631.915999999997</v>
      </c>
    </row>
    <row r="859" spans="1:23" x14ac:dyDescent="0.3">
      <c r="A859" s="2" t="s">
        <v>10</v>
      </c>
      <c r="B859" s="2" t="s">
        <v>72</v>
      </c>
      <c r="C859" s="2" t="s">
        <v>69</v>
      </c>
      <c r="D859" s="2" t="s">
        <v>16</v>
      </c>
      <c r="E859" s="2" t="s">
        <v>15</v>
      </c>
      <c r="F859" s="17" t="str">
        <f>+Tabela1[[#This Row],[WK]]&amp;Tabela1[[#This Row],[PK]]&amp;Tabela1[[#This Row],[GK]]</f>
        <v>121003</v>
      </c>
      <c r="G859" s="2" t="s">
        <v>823</v>
      </c>
      <c r="H859" s="302">
        <f>TabIPW[[#This Row],[liczba mieszkańców ]]/$I$1*$H$2</f>
        <v>2.8081965250597046E-5</v>
      </c>
      <c r="I859" s="27">
        <v>8823</v>
      </c>
      <c r="J859" s="302">
        <f>TabIPW[[#This Row],[liczba mieszkańców w wieku 20-64]]/$K$1*$J$2</f>
        <v>2.1366347975053237E-5</v>
      </c>
      <c r="K859" s="27">
        <v>5298</v>
      </c>
      <c r="L859" s="302">
        <f>TabIPW[[#This Row],[iloczyn liczby mieszkańców i relacji przeciętnego miesięcznego wynagrodzenia brutto 
w danym powiecie do średniej krajowej]]/$M$1*$L$2</f>
        <v>7.6766934434128304E-5</v>
      </c>
      <c r="M859" s="27">
        <v>6978.9929999999995</v>
      </c>
      <c r="N859" s="302">
        <f>TabIPW[[#This Row],[liczba oddziałów w szkołach podstawowych]]/$O$1*$N$2</f>
        <v>7.7295766249254623E-5</v>
      </c>
      <c r="O859" s="27">
        <v>61</v>
      </c>
      <c r="P85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5.4897940162177276E-5</v>
      </c>
      <c r="Q859" s="27">
        <v>279</v>
      </c>
      <c r="R859" s="302">
        <f>TabIPW[[#This Row],[liczba gospodarstw domowych korzystających ze środowiskowej pomocy społecznej ]]/$S$1*$R$2</f>
        <v>5.4684028845825217E-5</v>
      </c>
      <c r="S859" s="27">
        <v>200</v>
      </c>
      <c r="T859" s="302">
        <f>TabIPW[[#This Row],[ilość wody dostarczonej i ścieków bytowych odprowadzonych siecią kanalizacyjną '[dam3']]]/$U$1*$T$2</f>
        <v>1.164275881440092E-5</v>
      </c>
      <c r="U859" s="27">
        <v>285.3</v>
      </c>
      <c r="V859" s="302">
        <f>TabIPW[[#This Row],[iloczyn liczby mieszkańców i relacji przeciętnego miesięcznego wynagrodzenia brutto 
w danym powiecie do średniej krajowej2]]/$W$1*$V$2</f>
        <v>2.2390355876620759E-5</v>
      </c>
      <c r="W859" s="27">
        <f>TabIPW[[#This Row],[iloczyn liczby mieszkańców i relacji przeciętnego miesięcznego wynagrodzenia brutto 
w danym powiecie do średniej krajowej]]</f>
        <v>6978.9929999999995</v>
      </c>
    </row>
    <row r="860" spans="1:23" x14ac:dyDescent="0.3">
      <c r="A860" s="2" t="s">
        <v>10</v>
      </c>
      <c r="B860" s="2" t="s">
        <v>72</v>
      </c>
      <c r="C860" s="2" t="s">
        <v>69</v>
      </c>
      <c r="D860" s="2" t="s">
        <v>18</v>
      </c>
      <c r="E860" s="2" t="s">
        <v>15</v>
      </c>
      <c r="F860" s="17" t="str">
        <f>+Tabela1[[#This Row],[WK]]&amp;Tabela1[[#This Row],[PK]]&amp;Tabela1[[#This Row],[GK]]</f>
        <v>121004</v>
      </c>
      <c r="G860" s="2" t="s">
        <v>821</v>
      </c>
      <c r="H860" s="302">
        <f>TabIPW[[#This Row],[liczba mieszkańców ]]/$I$1*$H$2</f>
        <v>8.0907124183404394E-5</v>
      </c>
      <c r="I860" s="27">
        <v>25420</v>
      </c>
      <c r="J860" s="302">
        <f>TabIPW[[#This Row],[liczba mieszkańców w wieku 20-64]]/$K$1*$J$2</f>
        <v>6.0493623938429323E-5</v>
      </c>
      <c r="K860" s="27">
        <v>15000</v>
      </c>
      <c r="L860" s="302">
        <f>TabIPW[[#This Row],[iloczyn liczby mieszkańców i relacji przeciętnego miesięcznego wynagrodzenia brutto 
w danym powiecie do średniej krajowej]]/$M$1*$L$2</f>
        <v>2.2117369073053851E-4</v>
      </c>
      <c r="M860" s="27">
        <v>20107.219999999998</v>
      </c>
      <c r="N860" s="302">
        <f>TabIPW[[#This Row],[liczba oddziałów w szkołach podstawowych]]/$O$1*$N$2</f>
        <v>1.951401311866428E-4</v>
      </c>
      <c r="O860" s="27">
        <v>154</v>
      </c>
      <c r="P86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2.1664025848945227E-4</v>
      </c>
      <c r="Q860" s="27">
        <v>1101</v>
      </c>
      <c r="R860" s="302">
        <f>TabIPW[[#This Row],[liczba gospodarstw domowych korzystających ze środowiskowej pomocy społecznej ]]/$S$1*$R$2</f>
        <v>1.2467958576848148E-4</v>
      </c>
      <c r="S860" s="27">
        <v>456</v>
      </c>
      <c r="T860" s="302">
        <f>TabIPW[[#This Row],[ilość wody dostarczonej i ścieków bytowych odprowadzonych siecią kanalizacyjną '[dam3']]]/$U$1*$T$2</f>
        <v>2.5093348738083162E-5</v>
      </c>
      <c r="U860" s="27">
        <v>614.90000000000009</v>
      </c>
      <c r="V860" s="302">
        <f>TabIPW[[#This Row],[iloczyn liczby mieszkańców i relacji przeciętnego miesięcznego wynagrodzenia brutto 
w danym powiecie do średniej krajowej2]]/$W$1*$V$2</f>
        <v>6.4508993129740405E-5</v>
      </c>
      <c r="W860" s="27">
        <f>TabIPW[[#This Row],[iloczyn liczby mieszkańców i relacji przeciętnego miesięcznego wynagrodzenia brutto 
w danym powiecie do średniej krajowej]]</f>
        <v>20107.219999999998</v>
      </c>
    </row>
    <row r="861" spans="1:23" x14ac:dyDescent="0.3">
      <c r="A861" s="2" t="s">
        <v>10</v>
      </c>
      <c r="B861" s="2" t="s">
        <v>72</v>
      </c>
      <c r="C861" s="2" t="s">
        <v>69</v>
      </c>
      <c r="D861" s="2" t="s">
        <v>21</v>
      </c>
      <c r="E861" s="2" t="s">
        <v>15</v>
      </c>
      <c r="F861" s="17" t="str">
        <f>+Tabela1[[#This Row],[WK]]&amp;Tabela1[[#This Row],[PK]]&amp;Tabela1[[#This Row],[GK]]</f>
        <v>121005</v>
      </c>
      <c r="G861" s="2" t="s">
        <v>824</v>
      </c>
      <c r="H861" s="302">
        <f>TabIPW[[#This Row],[liczba mieszkańców ]]/$I$1*$H$2</f>
        <v>3.3374984429078615E-5</v>
      </c>
      <c r="I861" s="27">
        <v>10486</v>
      </c>
      <c r="J861" s="302">
        <f>TabIPW[[#This Row],[liczba mieszkańców w wieku 20-64]]/$K$1*$J$2</f>
        <v>2.5641230733368908E-5</v>
      </c>
      <c r="K861" s="27">
        <v>6358</v>
      </c>
      <c r="L861" s="302">
        <f>TabIPW[[#This Row],[iloczyn liczby mieszkańców i relacji przeciętnego miesięcznego wynagrodzenia brutto 
w danym powiecie do średniej krajowej]]/$M$1*$L$2</f>
        <v>9.1236322620001059E-5</v>
      </c>
      <c r="M861" s="27">
        <v>8294.4259999999995</v>
      </c>
      <c r="N861" s="302">
        <f>TabIPW[[#This Row],[liczba oddziałów w szkołach podstawowych]]/$O$1*$N$2</f>
        <v>9.2501490757304722E-5</v>
      </c>
      <c r="O861" s="27">
        <v>73</v>
      </c>
      <c r="P86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9.3857768664367609E-5</v>
      </c>
      <c r="Q861" s="27">
        <v>477</v>
      </c>
      <c r="R861" s="302">
        <f>TabIPW[[#This Row],[liczba gospodarstw domowych korzystających ze środowiskowej pomocy społecznej ]]/$S$1*$R$2</f>
        <v>5.1949827403533952E-5</v>
      </c>
      <c r="S861" s="27">
        <v>190</v>
      </c>
      <c r="T861" s="302">
        <f>TabIPW[[#This Row],[ilość wody dostarczonej i ścieków bytowych odprowadzonych siecią kanalizacyjną '[dam3']]]/$U$1*$T$2</f>
        <v>1.4887060692230828E-5</v>
      </c>
      <c r="U861" s="27">
        <v>364.8</v>
      </c>
      <c r="V861" s="302">
        <f>TabIPW[[#This Row],[iloczyn liczby mieszkańców i relacji przeciętnego miesięcznego wynagrodzenia brutto 
w danym powiecie do średniej krajowej2]]/$W$1*$V$2</f>
        <v>2.6610594097500312E-5</v>
      </c>
      <c r="W861" s="27">
        <f>TabIPW[[#This Row],[iloczyn liczby mieszkańców i relacji przeciętnego miesięcznego wynagrodzenia brutto 
w danym powiecie do średniej krajowej]]</f>
        <v>8294.4259999999995</v>
      </c>
    </row>
    <row r="862" spans="1:23" x14ac:dyDescent="0.3">
      <c r="A862" s="2" t="s">
        <v>10</v>
      </c>
      <c r="B862" s="2" t="s">
        <v>72</v>
      </c>
      <c r="C862" s="2" t="s">
        <v>69</v>
      </c>
      <c r="D862" s="2" t="s">
        <v>23</v>
      </c>
      <c r="E862" s="2" t="s">
        <v>15</v>
      </c>
      <c r="F862" s="17" t="str">
        <f>+Tabela1[[#This Row],[WK]]&amp;Tabela1[[#This Row],[PK]]&amp;Tabela1[[#This Row],[GK]]</f>
        <v>121006</v>
      </c>
      <c r="G862" s="2" t="s">
        <v>825</v>
      </c>
      <c r="H862" s="302">
        <f>TabIPW[[#This Row],[liczba mieszkańców ]]/$I$1*$H$2</f>
        <v>4.5969378228989361E-5</v>
      </c>
      <c r="I862" s="27">
        <v>14443</v>
      </c>
      <c r="J862" s="302">
        <f>TabIPW[[#This Row],[liczba mieszkańców w wieku 20-64]]/$K$1*$J$2</f>
        <v>3.4965314636412147E-5</v>
      </c>
      <c r="K862" s="27">
        <v>8670</v>
      </c>
      <c r="L862" s="302">
        <f>TabIPW[[#This Row],[iloczyn liczby mieszkańców i relacji przeciętnego miesięcznego wynagrodzenia brutto 
w danym powiecie do średniej krajowej]]/$M$1*$L$2</f>
        <v>1.2566528777423948E-4</v>
      </c>
      <c r="M862" s="27">
        <v>11424.412999999999</v>
      </c>
      <c r="N862" s="302">
        <f>TabIPW[[#This Row],[liczba oddziałów w szkołach podstawowych]]/$O$1*$N$2</f>
        <v>1.3431723315444246E-4</v>
      </c>
      <c r="O862" s="27">
        <v>106</v>
      </c>
      <c r="P86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1.1432151696854838E-4</v>
      </c>
      <c r="Q862" s="27">
        <v>581</v>
      </c>
      <c r="R862" s="302">
        <f>TabIPW[[#This Row],[liczba gospodarstw domowych korzystających ze środowiskowej pomocy społecznej ]]/$S$1*$R$2</f>
        <v>1.3534297139341741E-4</v>
      </c>
      <c r="S862" s="27">
        <v>495</v>
      </c>
      <c r="T862" s="302">
        <f>TabIPW[[#This Row],[ilość wody dostarczonej i ścieków bytowych odprowadzonych siecią kanalizacyjną '[dam3']]]/$U$1*$T$2</f>
        <v>9.5819129674775189E-6</v>
      </c>
      <c r="U862" s="27">
        <v>234.8</v>
      </c>
      <c r="V862" s="302">
        <f>TabIPW[[#This Row],[iloczyn liczby mieszkańców i relacji przeciętnego miesięcznego wynagrodzenia brutto 
w danym powiecie do średniej krajowej2]]/$W$1*$V$2</f>
        <v>3.6652375600819856E-5</v>
      </c>
      <c r="W862" s="27">
        <f>TabIPW[[#This Row],[iloczyn liczby mieszkańców i relacji przeciętnego miesięcznego wynagrodzenia brutto 
w danym powiecie do średniej krajowej]]</f>
        <v>11424.412999999999</v>
      </c>
    </row>
    <row r="863" spans="1:23" x14ac:dyDescent="0.3">
      <c r="A863" s="2" t="s">
        <v>10</v>
      </c>
      <c r="B863" s="2" t="s">
        <v>72</v>
      </c>
      <c r="C863" s="2" t="s">
        <v>69</v>
      </c>
      <c r="D863" s="2" t="s">
        <v>30</v>
      </c>
      <c r="E863" s="2" t="s">
        <v>19</v>
      </c>
      <c r="F863" s="17" t="str">
        <f>+Tabela1[[#This Row],[WK]]&amp;Tabela1[[#This Row],[PK]]&amp;Tabela1[[#This Row],[GK]]</f>
        <v>121007</v>
      </c>
      <c r="G863" s="2" t="s">
        <v>826</v>
      </c>
      <c r="H863" s="302">
        <f>TabIPW[[#This Row],[liczba mieszkańców ]]/$I$1*$H$2</f>
        <v>4.8620662038775979E-5</v>
      </c>
      <c r="I863" s="27">
        <v>15276</v>
      </c>
      <c r="J863" s="302">
        <f>TabIPW[[#This Row],[liczba mieszkańców w wieku 20-64]]/$K$1*$J$2</f>
        <v>3.5364572554405778E-5</v>
      </c>
      <c r="K863" s="27">
        <v>8769</v>
      </c>
      <c r="L863" s="302">
        <f>TabIPW[[#This Row],[iloczyn liczby mieszkańców i relacji przeciętnego miesięcznego wynagrodzenia brutto 
w danym powiecie do średniej krajowej]]/$M$1*$L$2</f>
        <v>1.3291303302909939E-4</v>
      </c>
      <c r="M863" s="27">
        <v>12083.315999999999</v>
      </c>
      <c r="N863" s="302">
        <f>TabIPW[[#This Row],[liczba oddziałów w szkołach podstawowych]]/$O$1*$N$2</f>
        <v>1.0770721526535479E-4</v>
      </c>
      <c r="O863" s="27">
        <v>85</v>
      </c>
      <c r="P86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1.4383653856111681E-4</v>
      </c>
      <c r="Q863" s="27">
        <v>731</v>
      </c>
      <c r="R863" s="302">
        <f>TabIPW[[#This Row],[liczba gospodarstw domowych korzystających ze środowiskowej pomocy społecznej ]]/$S$1*$R$2</f>
        <v>1.2167196418196111E-4</v>
      </c>
      <c r="S863" s="27">
        <v>445</v>
      </c>
      <c r="T863" s="302">
        <f>TabIPW[[#This Row],[ilość wody dostarczonej i ścieków bytowych odprowadzonych siecią kanalizacyjną '[dam3']]]/$U$1*$T$2</f>
        <v>8.0058760049392643E-5</v>
      </c>
      <c r="U863" s="27">
        <v>1961.8000000000002</v>
      </c>
      <c r="V863" s="302">
        <f>TabIPW[[#This Row],[iloczyn liczby mieszkańców i relacji przeciętnego miesięcznego wynagrodzenia brutto 
w danym powiecie do średniej krajowej2]]/$W$1*$V$2</f>
        <v>3.8766301300153997E-5</v>
      </c>
      <c r="W863" s="27">
        <f>TabIPW[[#This Row],[iloczyn liczby mieszkańców i relacji przeciętnego miesięcznego wynagrodzenia brutto 
w danym powiecie do średniej krajowej]]</f>
        <v>12083.315999999999</v>
      </c>
    </row>
    <row r="864" spans="1:23" x14ac:dyDescent="0.3">
      <c r="A864" s="2" t="s">
        <v>10</v>
      </c>
      <c r="B864" s="2" t="s">
        <v>72</v>
      </c>
      <c r="C864" s="2" t="s">
        <v>69</v>
      </c>
      <c r="D864" s="2" t="s">
        <v>54</v>
      </c>
      <c r="E864" s="2" t="s">
        <v>15</v>
      </c>
      <c r="F864" s="17" t="str">
        <f>+Tabela1[[#This Row],[WK]]&amp;Tabela1[[#This Row],[PK]]&amp;Tabela1[[#This Row],[GK]]</f>
        <v>121008</v>
      </c>
      <c r="G864" s="2" t="s">
        <v>827</v>
      </c>
      <c r="H864" s="302">
        <f>TabIPW[[#This Row],[liczba mieszkańców ]]/$I$1*$H$2</f>
        <v>1.9147807202492556E-5</v>
      </c>
      <c r="I864" s="27">
        <v>6016</v>
      </c>
      <c r="J864" s="302">
        <f>TabIPW[[#This Row],[liczba mieszkańców w wieku 20-64]]/$K$1*$J$2</f>
        <v>1.438135086429593E-5</v>
      </c>
      <c r="K864" s="27">
        <v>3566</v>
      </c>
      <c r="L864" s="302">
        <f>TabIPW[[#This Row],[iloczyn liczby mieszkańców i relacji przeciętnego miesięcznego wynagrodzenia brutto 
w danym powiecie do średniej krajowej]]/$M$1*$L$2</f>
        <v>5.2343860087919739E-5</v>
      </c>
      <c r="M864" s="27">
        <v>4758.6559999999999</v>
      </c>
      <c r="N864" s="302">
        <f>TabIPW[[#This Row],[liczba oddziałów w szkołach podstawowych]]/$O$1*$N$2</f>
        <v>5.4487179487179488E-5</v>
      </c>
      <c r="O864" s="27">
        <v>43</v>
      </c>
      <c r="P86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4.2698397903915665E-5</v>
      </c>
      <c r="Q864" s="27">
        <v>217</v>
      </c>
      <c r="R864" s="302">
        <f>TabIPW[[#This Row],[liczba gospodarstw domowych korzystających ze środowiskowej pomocy społecznej ]]/$S$1*$R$2</f>
        <v>4.3747223076660171E-5</v>
      </c>
      <c r="S864" s="27">
        <v>160</v>
      </c>
      <c r="T864" s="302">
        <f>TabIPW[[#This Row],[ilość wody dostarczonej i ścieków bytowych odprowadzonych siecią kanalizacyjną '[dam3']]]/$U$1*$T$2</f>
        <v>3.8809196048003055E-6</v>
      </c>
      <c r="U864" s="27">
        <v>95.1</v>
      </c>
      <c r="V864" s="302">
        <f>TabIPW[[#This Row],[iloczyn liczby mieszkańców i relacji przeciętnego miesięcznego wynagrodzenia brutto 
w danym powiecie do średniej krajowej2]]/$W$1*$V$2</f>
        <v>1.5266959192309926E-5</v>
      </c>
      <c r="W864" s="27">
        <f>TabIPW[[#This Row],[iloczyn liczby mieszkańców i relacji przeciętnego miesięcznego wynagrodzenia brutto 
w danym powiecie do średniej krajowej]]</f>
        <v>4758.6559999999999</v>
      </c>
    </row>
    <row r="865" spans="1:23" x14ac:dyDescent="0.3">
      <c r="A865" s="2" t="s">
        <v>10</v>
      </c>
      <c r="B865" s="2" t="s">
        <v>72</v>
      </c>
      <c r="C865" s="2" t="s">
        <v>69</v>
      </c>
      <c r="D865" s="2" t="s">
        <v>56</v>
      </c>
      <c r="E865" s="2" t="s">
        <v>15</v>
      </c>
      <c r="F865" s="17" t="str">
        <f>+Tabela1[[#This Row],[WK]]&amp;Tabela1[[#This Row],[PK]]&amp;Tabela1[[#This Row],[GK]]</f>
        <v>121009</v>
      </c>
      <c r="G865" s="2" t="s">
        <v>828</v>
      </c>
      <c r="H865" s="302">
        <f>TabIPW[[#This Row],[liczba mieszkańców ]]/$I$1*$H$2</f>
        <v>5.3197548135382412E-5</v>
      </c>
      <c r="I865" s="27">
        <v>16714</v>
      </c>
      <c r="J865" s="302">
        <f>TabIPW[[#This Row],[liczba mieszkańców w wieku 20-64]]/$K$1*$J$2</f>
        <v>3.984110072584955E-5</v>
      </c>
      <c r="K865" s="27">
        <v>9879</v>
      </c>
      <c r="L865" s="302">
        <f>TabIPW[[#This Row],[iloczyn liczby mieszkańców i relacji przeciętnego miesięcznego wynagrodzenia brutto 
w danym powiecie do średniej krajowej]]/$M$1*$L$2</f>
        <v>1.4542474692644459E-4</v>
      </c>
      <c r="M865" s="27">
        <v>13220.773999999999</v>
      </c>
      <c r="N865" s="302">
        <f>TabIPW[[#This Row],[liczba oddziałów w szkołach podstawowych]]/$O$1*$N$2</f>
        <v>1.5079010137149671E-4</v>
      </c>
      <c r="O865" s="27">
        <v>119</v>
      </c>
      <c r="P86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1.6154555151665786E-4</v>
      </c>
      <c r="Q865" s="27">
        <v>821</v>
      </c>
      <c r="R865" s="302">
        <f>TabIPW[[#This Row],[liczba gospodarstw domowych korzystających ze środowiskowej pomocy społecznej ]]/$S$1*$R$2</f>
        <v>9.0228647595611594E-5</v>
      </c>
      <c r="S865" s="27">
        <v>330</v>
      </c>
      <c r="T865" s="302">
        <f>TabIPW[[#This Row],[ilość wody dostarczonej i ścieków bytowych odprowadzonych siecią kanalizacyjną '[dam3']]]/$U$1*$T$2</f>
        <v>2.3669120618130152E-5</v>
      </c>
      <c r="U865" s="27">
        <v>580</v>
      </c>
      <c r="V865" s="302">
        <f>TabIPW[[#This Row],[iloczyn liczby mieszkańców i relacji przeciętnego miesięcznego wynagrodzenia brutto 
w danym powiecie do średniej krajowej2]]/$W$1*$V$2</f>
        <v>4.2415551186879673E-5</v>
      </c>
      <c r="W865" s="27">
        <f>TabIPW[[#This Row],[iloczyn liczby mieszkańców i relacji przeciętnego miesięcznego wynagrodzenia brutto 
w danym powiecie do średniej krajowej]]</f>
        <v>13220.773999999999</v>
      </c>
    </row>
    <row r="866" spans="1:23" x14ac:dyDescent="0.3">
      <c r="A866" s="2" t="s">
        <v>10</v>
      </c>
      <c r="B866" s="2" t="s">
        <v>72</v>
      </c>
      <c r="C866" s="2" t="s">
        <v>69</v>
      </c>
      <c r="D866" s="2" t="s">
        <v>69</v>
      </c>
      <c r="E866" s="2" t="s">
        <v>15</v>
      </c>
      <c r="F866" s="17" t="str">
        <f>+Tabela1[[#This Row],[WK]]&amp;Tabela1[[#This Row],[PK]]&amp;Tabela1[[#This Row],[GK]]</f>
        <v>121010</v>
      </c>
      <c r="G866" s="2" t="s">
        <v>829</v>
      </c>
      <c r="H866" s="302">
        <f>TabIPW[[#This Row],[liczba mieszkańców ]]/$I$1*$H$2</f>
        <v>3.5606136830831826E-5</v>
      </c>
      <c r="I866" s="27">
        <v>11187</v>
      </c>
      <c r="J866" s="302">
        <f>TabIPW[[#This Row],[liczba mieszkańców w wieku 20-64]]/$K$1*$J$2</f>
        <v>2.6435713661093614E-5</v>
      </c>
      <c r="K866" s="27">
        <v>6555</v>
      </c>
      <c r="L866" s="302">
        <f>TabIPW[[#This Row],[iloczyn liczby mieszkańców i relacji przeciętnego miesięcznego wynagrodzenia brutto 
w danym powiecie do średniej krajowej]]/$M$1*$L$2</f>
        <v>9.7335565625591438E-5</v>
      </c>
      <c r="M866" s="27">
        <v>8848.9169999999995</v>
      </c>
      <c r="N866" s="302">
        <f>TabIPW[[#This Row],[liczba oddziałów w szkołach podstawowych]]/$O$1*$N$2</f>
        <v>9.8837209302325582E-5</v>
      </c>
      <c r="O866" s="27">
        <v>78</v>
      </c>
      <c r="P86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9.7399571255475805E-5</v>
      </c>
      <c r="Q866" s="27">
        <v>495</v>
      </c>
      <c r="R866" s="302">
        <f>TabIPW[[#This Row],[liczba gospodarstw domowych korzystających ze środowiskowej pomocy społecznej ]]/$S$1*$R$2</f>
        <v>4.2653542499743668E-5</v>
      </c>
      <c r="S866" s="27">
        <v>156</v>
      </c>
      <c r="T866" s="302">
        <f>TabIPW[[#This Row],[ilość wody dostarczonej i ścieków bytowych odprowadzonych siecią kanalizacyjną '[dam3']]]/$U$1*$T$2</f>
        <v>1.330775902340042E-5</v>
      </c>
      <c r="U866" s="27">
        <v>326.10000000000002</v>
      </c>
      <c r="V866" s="302">
        <f>TabIPW[[#This Row],[iloczyn liczby mieszkańców i relacji przeciętnego miesięcznego wynagrodzenia brutto 
w danym powiecie do średniej krajowej2]]/$W$1*$V$2</f>
        <v>2.8389539974130841E-5</v>
      </c>
      <c r="W866" s="27">
        <f>TabIPW[[#This Row],[iloczyn liczby mieszkańców i relacji przeciętnego miesięcznego wynagrodzenia brutto 
w danym powiecie do średniej krajowej]]</f>
        <v>8848.9169999999995</v>
      </c>
    </row>
    <row r="867" spans="1:23" x14ac:dyDescent="0.3">
      <c r="A867" s="2" t="s">
        <v>10</v>
      </c>
      <c r="B867" s="2" t="s">
        <v>72</v>
      </c>
      <c r="C867" s="2" t="s">
        <v>69</v>
      </c>
      <c r="D867" s="2" t="s">
        <v>71</v>
      </c>
      <c r="E867" s="2" t="s">
        <v>19</v>
      </c>
      <c r="F867" s="17" t="str">
        <f>+Tabela1[[#This Row],[WK]]&amp;Tabela1[[#This Row],[PK]]&amp;Tabela1[[#This Row],[GK]]</f>
        <v>121011</v>
      </c>
      <c r="G867" s="2" t="s">
        <v>830</v>
      </c>
      <c r="H867" s="302">
        <f>TabIPW[[#This Row],[liczba mieszkańców ]]/$I$1*$H$2</f>
        <v>3.5049144433817827E-5</v>
      </c>
      <c r="I867" s="27">
        <v>11012</v>
      </c>
      <c r="J867" s="302">
        <f>TabIPW[[#This Row],[liczba mieszkańców w wieku 20-64]]/$K$1*$J$2</f>
        <v>2.6524437642869978E-5</v>
      </c>
      <c r="K867" s="27">
        <v>6577</v>
      </c>
      <c r="L867" s="302">
        <f>TabIPW[[#This Row],[iloczyn liczby mieszkańców i relacji przeciętnego miesięcznego wynagrodzenia brutto 
w danym powiecie do średniej krajowej]]/$M$1*$L$2</f>
        <v>9.581293006784778E-5</v>
      </c>
      <c r="M867" s="27">
        <v>8710.4920000000002</v>
      </c>
      <c r="N867" s="302">
        <f>TabIPW[[#This Row],[liczba oddziałów w szkołach podstawowych]]/$O$1*$N$2</f>
        <v>7.7295766249254623E-5</v>
      </c>
      <c r="O867" s="27">
        <v>61</v>
      </c>
      <c r="P86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9.0119199262642271E-5</v>
      </c>
      <c r="Q867" s="27">
        <v>458</v>
      </c>
      <c r="R867" s="302">
        <f>TabIPW[[#This Row],[liczba gospodarstw domowych korzystających ze środowiskowej pomocy społecznej ]]/$S$1*$R$2</f>
        <v>4.730168495163881E-5</v>
      </c>
      <c r="S867" s="27">
        <v>173</v>
      </c>
      <c r="T867" s="302">
        <f>TabIPW[[#This Row],[ilość wody dostarczonej i ścieków bytowych odprowadzonych siecią kanalizacyjną '[dam3']]]/$U$1*$T$2</f>
        <v>2.7570444637256435E-5</v>
      </c>
      <c r="U867" s="27">
        <v>675.6</v>
      </c>
      <c r="V867" s="302">
        <f>TabIPW[[#This Row],[iloczyn liczby mieszkańców i relacji przeciętnego miesięcznego wynagrodzenia brutto 
w danym powiecie do średniej krajowej2]]/$W$1*$V$2</f>
        <v>2.7945437936455604E-5</v>
      </c>
      <c r="W867" s="27">
        <f>TabIPW[[#This Row],[iloczyn liczby mieszkańców i relacji przeciętnego miesięcznego wynagrodzenia brutto 
w danym powiecie do średniej krajowej]]</f>
        <v>8710.4920000000002</v>
      </c>
    </row>
    <row r="868" spans="1:23" x14ac:dyDescent="0.3">
      <c r="A868" s="2" t="s">
        <v>10</v>
      </c>
      <c r="B868" s="2" t="s">
        <v>72</v>
      </c>
      <c r="C868" s="2" t="s">
        <v>69</v>
      </c>
      <c r="D868" s="2" t="s">
        <v>72</v>
      </c>
      <c r="E868" s="2" t="s">
        <v>15</v>
      </c>
      <c r="F868" s="17" t="str">
        <f>+Tabela1[[#This Row],[WK]]&amp;Tabela1[[#This Row],[PK]]&amp;Tabela1[[#This Row],[GK]]</f>
        <v>121012</v>
      </c>
      <c r="G868" s="2" t="s">
        <v>831</v>
      </c>
      <c r="H868" s="302">
        <f>TabIPW[[#This Row],[liczba mieszkańców ]]/$I$1*$H$2</f>
        <v>2.8228374680669298E-5</v>
      </c>
      <c r="I868" s="27">
        <v>8869</v>
      </c>
      <c r="J868" s="302">
        <f>TabIPW[[#This Row],[liczba mieszkańców w wieku 20-64]]/$K$1*$J$2</f>
        <v>2.11687354701877E-5</v>
      </c>
      <c r="K868" s="27">
        <v>5249</v>
      </c>
      <c r="L868" s="302">
        <f>TabIPW[[#This Row],[iloczyn liczby mieszkańców i relacji przeciętnego miesięcznego wynagrodzenia brutto 
w danym powiecie do średniej krajowej]]/$M$1*$L$2</f>
        <v>7.7167170066449491E-5</v>
      </c>
      <c r="M868" s="27">
        <v>7015.378999999999</v>
      </c>
      <c r="N868" s="302">
        <f>TabIPW[[#This Row],[liczba oddziałów w szkołach podstawowych]]/$O$1*$N$2</f>
        <v>6.8425760286225411E-5</v>
      </c>
      <c r="O868" s="27">
        <v>54</v>
      </c>
      <c r="P86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5.6275307836497137E-5</v>
      </c>
      <c r="Q868" s="27">
        <v>286</v>
      </c>
      <c r="R868" s="302">
        <f>TabIPW[[#This Row],[liczba gospodarstw domowych korzystających ze środowiskowej pomocy społecznej ]]/$S$1*$R$2</f>
        <v>2.8709115144058238E-5</v>
      </c>
      <c r="S868" s="27">
        <v>105</v>
      </c>
      <c r="T868" s="302">
        <f>TabIPW[[#This Row],[ilość wody dostarczonej i ścieków bytowych odprowadzonych siecią kanalizacyjną '[dam3']]]/$U$1*$T$2</f>
        <v>9.5492659045559587E-6</v>
      </c>
      <c r="U868" s="27">
        <v>234</v>
      </c>
      <c r="V868" s="302">
        <f>TabIPW[[#This Row],[iloczyn liczby mieszkańców i relacji przeciętnego miesięcznego wynagrodzenia brutto 
w danym powiecie do średniej krajowej2]]/$W$1*$V$2</f>
        <v>2.2507091269381104E-5</v>
      </c>
      <c r="W868" s="27">
        <f>TabIPW[[#This Row],[iloczyn liczby mieszkańców i relacji przeciętnego miesięcznego wynagrodzenia brutto 
w danym powiecie do średniej krajowej]]</f>
        <v>7015.378999999999</v>
      </c>
    </row>
    <row r="869" spans="1:23" x14ac:dyDescent="0.3">
      <c r="A869" s="2" t="s">
        <v>10</v>
      </c>
      <c r="B869" s="2" t="s">
        <v>72</v>
      </c>
      <c r="C869" s="2" t="s">
        <v>69</v>
      </c>
      <c r="D869" s="2" t="s">
        <v>74</v>
      </c>
      <c r="E869" s="2" t="s">
        <v>19</v>
      </c>
      <c r="F869" s="17" t="str">
        <f>+Tabela1[[#This Row],[WK]]&amp;Tabela1[[#This Row],[PK]]&amp;Tabela1[[#This Row],[GK]]</f>
        <v>121013</v>
      </c>
      <c r="G869" s="2" t="s">
        <v>832</v>
      </c>
      <c r="H869" s="302">
        <f>TabIPW[[#This Row],[liczba mieszkańców ]]/$I$1*$H$2</f>
        <v>3.103243354792261E-5</v>
      </c>
      <c r="I869" s="27">
        <v>9750</v>
      </c>
      <c r="J869" s="302">
        <f>TabIPW[[#This Row],[liczba mieszkańców w wieku 20-64]]/$K$1*$J$2</f>
        <v>2.3588480427724874E-5</v>
      </c>
      <c r="K869" s="27">
        <v>5849</v>
      </c>
      <c r="L869" s="302">
        <f>TabIPW[[#This Row],[iloczyn liczby mieszkańców i relacji przeciętnego miesięcznego wynagrodzenia brutto 
w danym powiecie do średniej krajowej]]/$M$1*$L$2</f>
        <v>8.4832552502861946E-5</v>
      </c>
      <c r="M869" s="27">
        <v>7712.25</v>
      </c>
      <c r="N869" s="302">
        <f>TabIPW[[#This Row],[liczba oddziałów w szkołach podstawowych]]/$O$1*$N$2</f>
        <v>7.096004770423375E-5</v>
      </c>
      <c r="O869" s="27">
        <v>56</v>
      </c>
      <c r="P86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6.8081316473524511E-5</v>
      </c>
      <c r="Q869" s="27">
        <v>346</v>
      </c>
      <c r="R869" s="302">
        <f>TabIPW[[#This Row],[liczba gospodarstw domowych korzystających ze środowiskowej pomocy społecznej ]]/$S$1*$R$2</f>
        <v>6.4253733893844618E-5</v>
      </c>
      <c r="S869" s="27">
        <v>235</v>
      </c>
      <c r="T869" s="302">
        <f>TabIPW[[#This Row],[ilość wody dostarczonej i ścieków bytowych odprowadzonych siecią kanalizacyjną '[dam3']]]/$U$1*$T$2</f>
        <v>2.1579708591150387E-5</v>
      </c>
      <c r="U869" s="27">
        <v>528.79999999999995</v>
      </c>
      <c r="V869" s="302">
        <f>TabIPW[[#This Row],[iloczyn liczby mieszkańców i relacji przeciętnego miesięcznego wynagrodzenia brutto 
w danym powiecie do średniej krajowej2]]/$W$1*$V$2</f>
        <v>2.4742827813334738E-5</v>
      </c>
      <c r="W869" s="27">
        <f>TabIPW[[#This Row],[iloczyn liczby mieszkańców i relacji przeciętnego miesięcznego wynagrodzenia brutto 
w danym powiecie do średniej krajowej]]</f>
        <v>7712.25</v>
      </c>
    </row>
    <row r="870" spans="1:23" x14ac:dyDescent="0.3">
      <c r="A870" s="2" t="s">
        <v>10</v>
      </c>
      <c r="B870" s="2" t="s">
        <v>72</v>
      </c>
      <c r="C870" s="2" t="s">
        <v>69</v>
      </c>
      <c r="D870" s="2" t="s">
        <v>76</v>
      </c>
      <c r="E870" s="2" t="s">
        <v>15</v>
      </c>
      <c r="F870" s="17" t="str">
        <f>+Tabela1[[#This Row],[WK]]&amp;Tabela1[[#This Row],[PK]]&amp;Tabela1[[#This Row],[GK]]</f>
        <v>121014</v>
      </c>
      <c r="G870" s="2" t="s">
        <v>833</v>
      </c>
      <c r="H870" s="302">
        <f>TabIPW[[#This Row],[liczba mieszkańców ]]/$I$1*$H$2</f>
        <v>4.3684117994383365E-5</v>
      </c>
      <c r="I870" s="27">
        <v>13725</v>
      </c>
      <c r="J870" s="302">
        <f>TabIPW[[#This Row],[liczba mieszkańców w wieku 20-64]]/$K$1*$J$2</f>
        <v>3.2779478358103561E-5</v>
      </c>
      <c r="K870" s="27">
        <v>8128</v>
      </c>
      <c r="L870" s="302">
        <f>TabIPW[[#This Row],[iloczyn liczby mieszkańców i relacji przeciętnego miesięcznego wynagrodzenia brutto 
w danym powiecie do średniej krajowej]]/$M$1*$L$2</f>
        <v>1.1941813160018259E-4</v>
      </c>
      <c r="M870" s="27">
        <v>10856.475</v>
      </c>
      <c r="N870" s="302">
        <f>TabIPW[[#This Row],[liczba oddziałów w szkołach podstawowych]]/$O$1*$N$2</f>
        <v>1.178443649373882E-4</v>
      </c>
      <c r="O870" s="27">
        <v>93</v>
      </c>
      <c r="P87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1.2553722517372437E-4</v>
      </c>
      <c r="Q870" s="27">
        <v>638</v>
      </c>
      <c r="R870" s="302">
        <f>TabIPW[[#This Row],[liczba gospodarstw domowych korzystających ze środowiskowej pomocy społecznej ]]/$S$1*$R$2</f>
        <v>6.0152431730407734E-5</v>
      </c>
      <c r="S870" s="27">
        <v>220</v>
      </c>
      <c r="T870" s="302">
        <f>TabIPW[[#This Row],[ilość wody dostarczonej i ścieków bytowych odprowadzonych siecią kanalizacyjną '[dam3']]]/$U$1*$T$2</f>
        <v>1.4801362152061735E-5</v>
      </c>
      <c r="U870" s="27">
        <v>362.7</v>
      </c>
      <c r="V870" s="302">
        <f>TabIPW[[#This Row],[iloczyn liczby mieszkańców i relacji przeciętnego miesięcznego wynagrodzenia brutto 
w danym powiecie do średniej krajowej2]]/$W$1*$V$2</f>
        <v>3.4830288383386592E-5</v>
      </c>
      <c r="W870" s="27">
        <f>TabIPW[[#This Row],[iloczyn liczby mieszkańców i relacji przeciętnego miesięcznego wynagrodzenia brutto 
w danym powiecie do średniej krajowej]]</f>
        <v>10856.475</v>
      </c>
    </row>
    <row r="871" spans="1:23" x14ac:dyDescent="0.3">
      <c r="A871" s="2" t="s">
        <v>10</v>
      </c>
      <c r="B871" s="2" t="s">
        <v>72</v>
      </c>
      <c r="C871" s="2" t="s">
        <v>69</v>
      </c>
      <c r="D871" s="2" t="s">
        <v>109</v>
      </c>
      <c r="E871" s="2" t="s">
        <v>15</v>
      </c>
      <c r="F871" s="17" t="str">
        <f>+Tabela1[[#This Row],[WK]]&amp;Tabela1[[#This Row],[PK]]&amp;Tabela1[[#This Row],[GK]]</f>
        <v>121015</v>
      </c>
      <c r="G871" s="2" t="s">
        <v>834</v>
      </c>
      <c r="H871" s="302">
        <f>TabIPW[[#This Row],[liczba mieszkańców ]]/$I$1*$H$2</f>
        <v>1.1404021477149408E-5</v>
      </c>
      <c r="I871" s="27">
        <v>3583</v>
      </c>
      <c r="J871" s="302">
        <f>TabIPW[[#This Row],[liczba mieszkańców w wieku 20-64]]/$K$1*$J$2</f>
        <v>8.6747856727707645E-6</v>
      </c>
      <c r="K871" s="27">
        <v>2151</v>
      </c>
      <c r="L871" s="302">
        <f>TabIPW[[#This Row],[iloczyn liczby mieszkańców i relacji przeciętnego miesięcznego wynagrodzenia brutto 
w danym powiecie do średniej krajowej]]/$M$1*$L$2</f>
        <v>3.1174875447974804E-5</v>
      </c>
      <c r="M871" s="27">
        <v>2834.1529999999998</v>
      </c>
      <c r="N871" s="302">
        <f>TabIPW[[#This Row],[liczba oddziałów w szkołach podstawowych]]/$O$1*$N$2</f>
        <v>2.0274299344066786E-5</v>
      </c>
      <c r="O871" s="27">
        <v>16</v>
      </c>
      <c r="P87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2.3218483652820495E-5</v>
      </c>
      <c r="Q871" s="27">
        <v>118</v>
      </c>
      <c r="R871" s="302">
        <f>TabIPW[[#This Row],[liczba gospodarstw domowych korzystających ze środowiskowej pomocy społecznej ]]/$S$1*$R$2</f>
        <v>1.6952048942205814E-5</v>
      </c>
      <c r="S871" s="27">
        <v>62</v>
      </c>
      <c r="T871" s="302">
        <f>TabIPW[[#This Row],[ilość wody dostarczonej i ścieków bytowych odprowadzonych siecią kanalizacyjną '[dam3']]]/$U$1*$T$2</f>
        <v>6.9783096994832004E-6</v>
      </c>
      <c r="U871" s="27">
        <v>171</v>
      </c>
      <c r="V871" s="302">
        <f>TabIPW[[#This Row],[iloczyn liczby mieszkańców i relacji przeciętnego miesięcznego wynagrodzenia brutto 
w danym powiecie do średniej krajowej2]]/$W$1*$V$2</f>
        <v>9.0926720056593188E-6</v>
      </c>
      <c r="W871" s="27">
        <f>TabIPW[[#This Row],[iloczyn liczby mieszkańców i relacji przeciętnego miesięcznego wynagrodzenia brutto 
w danym powiecie do średniej krajowej]]</f>
        <v>2834.1529999999998</v>
      </c>
    </row>
    <row r="872" spans="1:23" x14ac:dyDescent="0.3">
      <c r="A872" s="2" t="s">
        <v>10</v>
      </c>
      <c r="B872" s="2" t="s">
        <v>72</v>
      </c>
      <c r="C872" s="2" t="s">
        <v>69</v>
      </c>
      <c r="D872" s="2" t="s">
        <v>113</v>
      </c>
      <c r="E872" s="2" t="s">
        <v>19</v>
      </c>
      <c r="F872" s="17" t="str">
        <f>+Tabela1[[#This Row],[WK]]&amp;Tabela1[[#This Row],[PK]]&amp;Tabela1[[#This Row],[GK]]</f>
        <v>121016</v>
      </c>
      <c r="G872" s="2" t="s">
        <v>835</v>
      </c>
      <c r="H872" s="302">
        <f>TabIPW[[#This Row],[liczba mieszkańców ]]/$I$1*$H$2</f>
        <v>7.4541496788958715E-5</v>
      </c>
      <c r="I872" s="27">
        <v>23420</v>
      </c>
      <c r="J872" s="302">
        <f>TabIPW[[#This Row],[liczba mieszkańców w wieku 20-64]]/$K$1*$J$2</f>
        <v>5.6097753932236793E-5</v>
      </c>
      <c r="K872" s="27">
        <v>13910</v>
      </c>
      <c r="L872" s="302">
        <f>TabIPW[[#This Row],[iloczyn liczby mieszkańców i relacji przeciętnego miesięcznego wynagrodzenia brutto 
w danym powiecie do średniej krajowej]]/$M$1*$L$2</f>
        <v>2.0377214149918223E-4</v>
      </c>
      <c r="M872" s="27">
        <v>18525.219999999998</v>
      </c>
      <c r="N872" s="302">
        <f>TabIPW[[#This Row],[liczba oddziałów w szkołach podstawowych]]/$O$1*$N$2</f>
        <v>1.5079010137149671E-4</v>
      </c>
      <c r="O872" s="27">
        <v>119</v>
      </c>
      <c r="P87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1.8240283344207289E-4</v>
      </c>
      <c r="Q872" s="27">
        <v>927</v>
      </c>
      <c r="R872" s="302">
        <f>TabIPW[[#This Row],[liczba gospodarstw domowych korzystających ze środowiskowej pomocy społecznej ]]/$S$1*$R$2</f>
        <v>1.364366519703339E-4</v>
      </c>
      <c r="S872" s="27">
        <v>499</v>
      </c>
      <c r="T872" s="302">
        <f>TabIPW[[#This Row],[ilość wody dostarczonej i ścieków bytowych odprowadzonych siecią kanalizacyjną '[dam3']]]/$U$1*$T$2</f>
        <v>3.3283680648529224E-5</v>
      </c>
      <c r="U872" s="27">
        <v>815.59999999999991</v>
      </c>
      <c r="V872" s="302">
        <f>TabIPW[[#This Row],[iloczyn liczby mieszkańców i relacji przeciętnego miesięcznego wynagrodzenia brutto 
w danym powiecie do średniej krajowej2]]/$W$1*$V$2</f>
        <v>5.9433541270594824E-5</v>
      </c>
      <c r="W872" s="27">
        <f>TabIPW[[#This Row],[iloczyn liczby mieszkańców i relacji przeciętnego miesięcznego wynagrodzenia brutto 
w danym powiecie do średniej krajowej]]</f>
        <v>18525.219999999998</v>
      </c>
    </row>
    <row r="873" spans="1:23" x14ac:dyDescent="0.3">
      <c r="A873" s="2" t="s">
        <v>10</v>
      </c>
      <c r="B873" s="2" t="s">
        <v>72</v>
      </c>
      <c r="C873" s="2" t="s">
        <v>71</v>
      </c>
      <c r="D873" s="2" t="s">
        <v>12</v>
      </c>
      <c r="E873" s="2" t="s">
        <v>13</v>
      </c>
      <c r="F873" s="17" t="str">
        <f>+Tabela1[[#This Row],[WK]]&amp;Tabela1[[#This Row],[PK]]&amp;Tabela1[[#This Row],[GK]]</f>
        <v>121101</v>
      </c>
      <c r="G873" s="2" t="s">
        <v>836</v>
      </c>
      <c r="H873" s="302">
        <f>TabIPW[[#This Row],[liczba mieszkańców ]]/$I$1*$H$2</f>
        <v>1.0489280820567565E-4</v>
      </c>
      <c r="I873" s="27">
        <v>32956</v>
      </c>
      <c r="J873" s="302">
        <f>TabIPW[[#This Row],[liczba mieszkańców w wieku 20-64]]/$K$1*$J$2</f>
        <v>7.9569280020347374E-5</v>
      </c>
      <c r="K873" s="27">
        <v>19730</v>
      </c>
      <c r="L873" s="302">
        <f>TabIPW[[#This Row],[iloczyn liczby mieszkańców i relacji przeciętnego miesięcznego wynagrodzenia brutto 
w danym powiecie do średniej krajowej]]/$M$1*$L$2</f>
        <v>2.8928027450184914E-4</v>
      </c>
      <c r="M873" s="27">
        <v>26298.887999999999</v>
      </c>
      <c r="N873" s="302">
        <f>TabIPW[[#This Row],[liczba oddziałów w szkołach podstawowych]]/$O$1*$N$2</f>
        <v>2.2048300536672632E-4</v>
      </c>
      <c r="O873" s="27">
        <v>174</v>
      </c>
      <c r="P87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2.6130632449953916E-4</v>
      </c>
      <c r="Q873" s="27">
        <v>1328</v>
      </c>
      <c r="R873" s="302">
        <f>TabIPW[[#This Row],[liczba gospodarstw domowych korzystających ze środowiskowej pomocy społecznej ]]/$S$1*$R$2</f>
        <v>1.153833008646912E-4</v>
      </c>
      <c r="S873" s="27">
        <v>422</v>
      </c>
      <c r="T873" s="302">
        <f>TabIPW[[#This Row],[ilość wody dostarczonej i ścieków bytowych odprowadzonych siecią kanalizacyjną '[dam3']]]/$U$1*$T$2</f>
        <v>1.1433409523416422E-4</v>
      </c>
      <c r="U873" s="27">
        <v>2801.7</v>
      </c>
      <c r="V873" s="302">
        <f>TabIPW[[#This Row],[iloczyn liczby mieszkańców i relacji przeciętnego miesięcznego wynagrodzenia brutto 
w danym powiecie do średniej krajowej2]]/$W$1*$V$2</f>
        <v>8.4373413396372676E-5</v>
      </c>
      <c r="W873" s="27">
        <f>TabIPW[[#This Row],[iloczyn liczby mieszkańców i relacji przeciętnego miesięcznego wynagrodzenia brutto 
w danym powiecie do średniej krajowej]]</f>
        <v>26298.887999999999</v>
      </c>
    </row>
    <row r="874" spans="1:23" x14ac:dyDescent="0.3">
      <c r="A874" s="2" t="s">
        <v>10</v>
      </c>
      <c r="B874" s="2" t="s">
        <v>72</v>
      </c>
      <c r="C874" s="2" t="s">
        <v>71</v>
      </c>
      <c r="D874" s="2" t="s">
        <v>11</v>
      </c>
      <c r="E874" s="2" t="s">
        <v>19</v>
      </c>
      <c r="F874" s="17" t="str">
        <f>+Tabela1[[#This Row],[WK]]&amp;Tabela1[[#This Row],[PK]]&amp;Tabela1[[#This Row],[GK]]</f>
        <v>121102</v>
      </c>
      <c r="G874" s="2" t="s">
        <v>837</v>
      </c>
      <c r="H874" s="302">
        <f>TabIPW[[#This Row],[liczba mieszkańców ]]/$I$1*$H$2</f>
        <v>2.0901537549662337E-5</v>
      </c>
      <c r="I874" s="27">
        <v>6567</v>
      </c>
      <c r="J874" s="302">
        <f>TabIPW[[#This Row],[liczba mieszkańców w wieku 20-64]]/$K$1*$J$2</f>
        <v>1.5857395288393605E-5</v>
      </c>
      <c r="K874" s="27">
        <v>3932</v>
      </c>
      <c r="L874" s="302">
        <f>TabIPW[[#This Row],[iloczyn liczby mieszkańców i relacji przeciętnego miesięcznego wynagrodzenia brutto 
w danym powiecie do średniej krajowej]]/$M$1*$L$2</f>
        <v>5.7643632802938559E-5</v>
      </c>
      <c r="M874" s="27">
        <v>5240.4659999999994</v>
      </c>
      <c r="N874" s="302">
        <f>TabIPW[[#This Row],[liczba oddziałów w szkołach podstawowych]]/$O$1*$N$2</f>
        <v>3.9281454979129396E-5</v>
      </c>
      <c r="O874" s="27">
        <v>31</v>
      </c>
      <c r="P87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4.2895164714532787E-5</v>
      </c>
      <c r="Q874" s="27">
        <v>218</v>
      </c>
      <c r="R874" s="302">
        <f>TabIPW[[#This Row],[liczba gospodarstw domowych korzystających ze środowiskowej pomocy społecznej ]]/$S$1*$R$2</f>
        <v>4.4567483509347545E-5</v>
      </c>
      <c r="S874" s="27">
        <v>163</v>
      </c>
      <c r="T874" s="302">
        <f>TabIPW[[#This Row],[ilość wody dostarczonej i ścieków bytowych odprowadzonych siecią kanalizacyjną '[dam3']]]/$U$1*$T$2</f>
        <v>2.5121914918139519E-5</v>
      </c>
      <c r="U874" s="27">
        <v>615.6</v>
      </c>
      <c r="V874" s="302">
        <f>TabIPW[[#This Row],[iloczyn liczby mieszkańców i relacji przeciętnego miesięcznego wynagrodzenia brutto 
w danym powiecie do średniej krajowej2]]/$W$1*$V$2</f>
        <v>1.6812726234190414E-5</v>
      </c>
      <c r="W874" s="27">
        <f>TabIPW[[#This Row],[iloczyn liczby mieszkańców i relacji przeciętnego miesięcznego wynagrodzenia brutto 
w danym powiecie do średniej krajowej]]</f>
        <v>5240.4659999999994</v>
      </c>
    </row>
    <row r="875" spans="1:23" x14ac:dyDescent="0.3">
      <c r="A875" s="2" t="s">
        <v>10</v>
      </c>
      <c r="B875" s="2" t="s">
        <v>72</v>
      </c>
      <c r="C875" s="2" t="s">
        <v>71</v>
      </c>
      <c r="D875" s="2" t="s">
        <v>16</v>
      </c>
      <c r="E875" s="2" t="s">
        <v>15</v>
      </c>
      <c r="F875" s="17" t="str">
        <f>+Tabela1[[#This Row],[WK]]&amp;Tabela1[[#This Row],[PK]]&amp;Tabela1[[#This Row],[GK]]</f>
        <v>121103</v>
      </c>
      <c r="G875" s="2" t="s">
        <v>838</v>
      </c>
      <c r="H875" s="302">
        <f>TabIPW[[#This Row],[liczba mieszkańców ]]/$I$1*$H$2</f>
        <v>7.0387924914082933E-5</v>
      </c>
      <c r="I875" s="27">
        <v>22115</v>
      </c>
      <c r="J875" s="302">
        <f>TabIPW[[#This Row],[liczba mieszkańców w wieku 20-64]]/$K$1*$J$2</f>
        <v>5.4508788076787382E-5</v>
      </c>
      <c r="K875" s="27">
        <v>13516</v>
      </c>
      <c r="L875" s="302">
        <f>TabIPW[[#This Row],[iloczyn liczby mieszkańców i relacji przeciętnego miesięcznego wynagrodzenia brutto 
w danym powiecie do średniej krajowej]]/$M$1*$L$2</f>
        <v>1.941204415162154E-4</v>
      </c>
      <c r="M875" s="27">
        <v>17647.77</v>
      </c>
      <c r="N875" s="302">
        <f>TabIPW[[#This Row],[liczba oddziałów w szkołach podstawowych]]/$O$1*$N$2</f>
        <v>1.8246869409660108E-4</v>
      </c>
      <c r="O875" s="27">
        <v>144</v>
      </c>
      <c r="P87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1.8378020111639275E-4</v>
      </c>
      <c r="Q875" s="27">
        <v>934</v>
      </c>
      <c r="R875" s="302">
        <f>TabIPW[[#This Row],[liczba gospodarstw domowych korzystających ze środowiskowej pomocy społecznej ]]/$S$1*$R$2</f>
        <v>3.3904097884411628E-5</v>
      </c>
      <c r="S875" s="27">
        <v>124</v>
      </c>
      <c r="T875" s="302">
        <f>TabIPW[[#This Row],[ilość wody dostarczonej i ścieków bytowych odprowadzonych siecią kanalizacyjną '[dam3']]]/$U$1*$T$2</f>
        <v>1.3752575255706658E-5</v>
      </c>
      <c r="U875" s="27">
        <v>337</v>
      </c>
      <c r="V875" s="302">
        <f>TabIPW[[#This Row],[iloczyn liczby mieszkańców i relacji przeciętnego miesięcznego wynagrodzenia brutto 
w danym powiecie do średniej krajowej2]]/$W$1*$V$2</f>
        <v>5.6618462108896165E-5</v>
      </c>
      <c r="W875" s="27">
        <f>TabIPW[[#This Row],[iloczyn liczby mieszkańców i relacji przeciętnego miesięcznego wynagrodzenia brutto 
w danym powiecie do średniej krajowej]]</f>
        <v>17647.77</v>
      </c>
    </row>
    <row r="876" spans="1:23" x14ac:dyDescent="0.3">
      <c r="A876" s="2" t="s">
        <v>10</v>
      </c>
      <c r="B876" s="2" t="s">
        <v>72</v>
      </c>
      <c r="C876" s="2" t="s">
        <v>71</v>
      </c>
      <c r="D876" s="2" t="s">
        <v>18</v>
      </c>
      <c r="E876" s="2" t="s">
        <v>15</v>
      </c>
      <c r="F876" s="17" t="str">
        <f>+Tabela1[[#This Row],[WK]]&amp;Tabela1[[#This Row],[PK]]&amp;Tabela1[[#This Row],[GK]]</f>
        <v>121104</v>
      </c>
      <c r="G876" s="2" t="s">
        <v>839</v>
      </c>
      <c r="H876" s="302">
        <f>TabIPW[[#This Row],[liczba mieszkańców ]]/$I$1*$H$2</f>
        <v>2.3982501208574039E-5</v>
      </c>
      <c r="I876" s="27">
        <v>7535</v>
      </c>
      <c r="J876" s="302">
        <f>TabIPW[[#This Row],[liczba mieszkańców w wieku 20-64]]/$K$1*$J$2</f>
        <v>1.8474752750796313E-5</v>
      </c>
      <c r="K876" s="27">
        <v>4581</v>
      </c>
      <c r="L876" s="302">
        <f>TabIPW[[#This Row],[iloczyn liczby mieszkańców i relacji przeciętnego miesięcznego wynagrodzenia brutto 
w danym powiecie do średniej krajowej]]/$M$1*$L$2</f>
        <v>6.6140516700189146E-5</v>
      </c>
      <c r="M876" s="27">
        <v>6012.93</v>
      </c>
      <c r="N876" s="302">
        <f>TabIPW[[#This Row],[liczba oddziałów w szkołach podstawowych]]/$O$1*$N$2</f>
        <v>5.195289206917115E-5</v>
      </c>
      <c r="O876" s="27">
        <v>41</v>
      </c>
      <c r="P87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5.9030043185136852E-5</v>
      </c>
      <c r="Q876" s="27">
        <v>300</v>
      </c>
      <c r="R876" s="302">
        <f>TabIPW[[#This Row],[liczba gospodarstw domowych korzystających ze środowiskowej pomocy społecznej ]]/$S$1*$R$2</f>
        <v>1.394442735568543E-5</v>
      </c>
      <c r="S876" s="27">
        <v>51</v>
      </c>
      <c r="T876" s="302">
        <f>TabIPW[[#This Row],[ilość wody dostarczonej i ścieków bytowych odprowadzonych siecią kanalizacyjną '[dam3']]]/$U$1*$T$2</f>
        <v>1.4430001811329004E-5</v>
      </c>
      <c r="U876" s="27">
        <v>353.6</v>
      </c>
      <c r="V876" s="302">
        <f>TabIPW[[#This Row],[iloczyn liczby mieszkańców i relacji przeciętnego miesięcznego wynagrodzenia brutto 
w danym powiecie do średniej krajowej2]]/$W$1*$V$2</f>
        <v>1.9290984037555169E-5</v>
      </c>
      <c r="W876" s="27">
        <f>TabIPW[[#This Row],[iloczyn liczby mieszkańców i relacji przeciętnego miesięcznego wynagrodzenia brutto 
w danym powiecie do średniej krajowej]]</f>
        <v>6012.93</v>
      </c>
    </row>
    <row r="877" spans="1:23" x14ac:dyDescent="0.3">
      <c r="A877" s="2" t="s">
        <v>10</v>
      </c>
      <c r="B877" s="2" t="s">
        <v>72</v>
      </c>
      <c r="C877" s="2" t="s">
        <v>71</v>
      </c>
      <c r="D877" s="2" t="s">
        <v>21</v>
      </c>
      <c r="E877" s="2" t="s">
        <v>15</v>
      </c>
      <c r="F877" s="17" t="str">
        <f>+Tabela1[[#This Row],[WK]]&amp;Tabela1[[#This Row],[PK]]&amp;Tabela1[[#This Row],[GK]]</f>
        <v>121105</v>
      </c>
      <c r="G877" s="2" t="s">
        <v>840</v>
      </c>
      <c r="H877" s="302">
        <f>TabIPW[[#This Row],[liczba mieszkańców ]]/$I$1*$H$2</f>
        <v>6.1393293405731202E-5</v>
      </c>
      <c r="I877" s="27">
        <v>19289</v>
      </c>
      <c r="J877" s="302">
        <f>TabIPW[[#This Row],[liczba mieszkańców w wieku 20-64]]/$K$1*$J$2</f>
        <v>4.6769637120930983E-5</v>
      </c>
      <c r="K877" s="27">
        <v>11597</v>
      </c>
      <c r="L877" s="302">
        <f>TabIPW[[#This Row],[iloczyn liczby mieszkańców i relacji przeciętnego miesięcznego wynagrodzenia brutto 
w danym powiecie do średniej krajowej]]/$M$1*$L$2</f>
        <v>1.6931445608891154E-4</v>
      </c>
      <c r="M877" s="27">
        <v>15392.621999999999</v>
      </c>
      <c r="N877" s="302">
        <f>TabIPW[[#This Row],[liczba oddziałów w szkołach podstawowych]]/$O$1*$N$2</f>
        <v>1.6726296958855102E-4</v>
      </c>
      <c r="O877" s="27">
        <v>132</v>
      </c>
      <c r="P87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1.8515756879071261E-4</v>
      </c>
      <c r="Q877" s="27">
        <v>941</v>
      </c>
      <c r="R877" s="302">
        <f>TabIPW[[#This Row],[liczba gospodarstw domowych korzystających ze środowiskowej pomocy społecznej ]]/$S$1*$R$2</f>
        <v>2.6248333845996102E-5</v>
      </c>
      <c r="S877" s="27">
        <v>96</v>
      </c>
      <c r="T877" s="302">
        <f>TabIPW[[#This Row],[ilość wody dostarczonej i ścieków bytowych odprowadzonych siecią kanalizacyjną '[dam3']]]/$U$1*$T$2</f>
        <v>6.081331645713372E-5</v>
      </c>
      <c r="U877" s="27">
        <v>1490.2</v>
      </c>
      <c r="V877" s="302">
        <f>TabIPW[[#This Row],[iloczyn liczby mieszkańców i relacji przeciętnego miesięcznego wynagrodzenia brutto 
w danym powiecie do średniej krajowej2]]/$W$1*$V$2</f>
        <v>4.9383383025932536E-5</v>
      </c>
      <c r="W877" s="27">
        <f>TabIPW[[#This Row],[iloczyn liczby mieszkańców i relacji przeciętnego miesięcznego wynagrodzenia brutto 
w danym powiecie do średniej krajowej]]</f>
        <v>15392.621999999999</v>
      </c>
    </row>
    <row r="878" spans="1:23" x14ac:dyDescent="0.3">
      <c r="A878" s="2" t="s">
        <v>10</v>
      </c>
      <c r="B878" s="2" t="s">
        <v>72</v>
      </c>
      <c r="C878" s="2" t="s">
        <v>71</v>
      </c>
      <c r="D878" s="2" t="s">
        <v>23</v>
      </c>
      <c r="E878" s="2" t="s">
        <v>15</v>
      </c>
      <c r="F878" s="17" t="str">
        <f>+Tabela1[[#This Row],[WK]]&amp;Tabela1[[#This Row],[PK]]&amp;Tabela1[[#This Row],[GK]]</f>
        <v>121106</v>
      </c>
      <c r="G878" s="2" t="s">
        <v>841</v>
      </c>
      <c r="H878" s="302">
        <f>TabIPW[[#This Row],[liczba mieszkańców ]]/$I$1*$H$2</f>
        <v>2.0981107892092905E-5</v>
      </c>
      <c r="I878" s="27">
        <v>6592</v>
      </c>
      <c r="J878" s="302">
        <f>TabIPW[[#This Row],[liczba mieszkańców w wieku 20-64]]/$K$1*$J$2</f>
        <v>1.5514598086075837E-5</v>
      </c>
      <c r="K878" s="27">
        <v>3847</v>
      </c>
      <c r="L878" s="302">
        <f>TabIPW[[#This Row],[iloczyn liczby mieszkańców i relacji przeciętnego miesięcznego wynagrodzenia brutto 
w danym powiecie do średniej krajowej]]/$M$1*$L$2</f>
        <v>5.7863077118466735E-5</v>
      </c>
      <c r="M878" s="27">
        <v>5260.4160000000002</v>
      </c>
      <c r="N878" s="302">
        <f>TabIPW[[#This Row],[liczba oddziałów w szkołach podstawowych]]/$O$1*$N$2</f>
        <v>4.8151460942158622E-5</v>
      </c>
      <c r="O878" s="27">
        <v>38</v>
      </c>
      <c r="P87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6.2965379397479312E-5</v>
      </c>
      <c r="Q878" s="27">
        <v>320</v>
      </c>
      <c r="R878" s="302">
        <f>TabIPW[[#This Row],[liczba gospodarstw domowych korzystających ze środowiskowej pomocy społecznej ]]/$S$1*$R$2</f>
        <v>2.3787552547933966E-5</v>
      </c>
      <c r="S878" s="27">
        <v>87</v>
      </c>
      <c r="T878" s="302">
        <f>TabIPW[[#This Row],[ilość wody dostarczonej i ścieków bytowych odprowadzonych siecią kanalizacyjną '[dam3']]]/$U$1*$T$2</f>
        <v>1.2973126628454439E-5</v>
      </c>
      <c r="U878" s="27">
        <v>317.89999999999998</v>
      </c>
      <c r="V878" s="302">
        <f>TabIPW[[#This Row],[iloczyn liczby mieszkańców i relacji przeciętnego miesięcznego wynagrodzenia brutto 
w danym powiecie do średniej krajowej2]]/$W$1*$V$2</f>
        <v>1.6876730826219467E-5</v>
      </c>
      <c r="W878" s="27">
        <f>TabIPW[[#This Row],[iloczyn liczby mieszkańców i relacji przeciętnego miesięcznego wynagrodzenia brutto 
w danym powiecie do średniej krajowej]]</f>
        <v>5260.4160000000002</v>
      </c>
    </row>
    <row r="879" spans="1:23" x14ac:dyDescent="0.3">
      <c r="A879" s="2" t="s">
        <v>10</v>
      </c>
      <c r="B879" s="2" t="s">
        <v>72</v>
      </c>
      <c r="C879" s="2" t="s">
        <v>71</v>
      </c>
      <c r="D879" s="2" t="s">
        <v>30</v>
      </c>
      <c r="E879" s="2" t="s">
        <v>15</v>
      </c>
      <c r="F879" s="17" t="str">
        <f>+Tabela1[[#This Row],[WK]]&amp;Tabela1[[#This Row],[PK]]&amp;Tabela1[[#This Row],[GK]]</f>
        <v>121107</v>
      </c>
      <c r="G879" s="2" t="s">
        <v>842</v>
      </c>
      <c r="H879" s="302">
        <f>TabIPW[[#This Row],[liczba mieszkańców ]]/$I$1*$H$2</f>
        <v>1.9287851005170362E-5</v>
      </c>
      <c r="I879" s="27">
        <v>6060</v>
      </c>
      <c r="J879" s="302">
        <f>TabIPW[[#This Row],[liczba mieszkańców w wieku 20-64]]/$K$1*$J$2</f>
        <v>1.4570897552636341E-5</v>
      </c>
      <c r="K879" s="27">
        <v>3613</v>
      </c>
      <c r="L879" s="302">
        <f>TabIPW[[#This Row],[iloczyn liczby mieszkańców i relacji przeciętnego miesięcznego wynagrodzenia brutto 
w danym powiecie do średniej krajowej]]/$M$1*$L$2</f>
        <v>5.3193302084027366E-5</v>
      </c>
      <c r="M879" s="27">
        <v>4835.88</v>
      </c>
      <c r="N879" s="302">
        <f>TabIPW[[#This Row],[liczba oddziałów w szkołach podstawowych]]/$O$1*$N$2</f>
        <v>5.195289206917115E-5</v>
      </c>
      <c r="O879" s="27">
        <v>41</v>
      </c>
      <c r="P87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5.5685007404645764E-5</v>
      </c>
      <c r="Q879" s="27">
        <v>283</v>
      </c>
      <c r="R879" s="302">
        <f>TabIPW[[#This Row],[liczba gospodarstw domowych korzystających ze środowiskowej pomocy społecznej ]]/$S$1*$R$2</f>
        <v>2.160019139410096E-5</v>
      </c>
      <c r="S879" s="27">
        <v>79</v>
      </c>
      <c r="T879" s="302">
        <f>TabIPW[[#This Row],[ilość wody dostarczonej i ścieków bytowych odprowadzonych siecią kanalizacyjną '[dam3']]]/$U$1*$T$2</f>
        <v>6.9660670508876149E-6</v>
      </c>
      <c r="U879" s="27">
        <v>170.7</v>
      </c>
      <c r="V879" s="302">
        <f>TabIPW[[#This Row],[iloczyn liczby mieszkańców i relacji przeciętnego miesięcznego wynagrodzenia brutto 
w danym powiecie do średniej krajowej2]]/$W$1*$V$2</f>
        <v>1.5514713107841316E-5</v>
      </c>
      <c r="W879" s="27">
        <f>TabIPW[[#This Row],[iloczyn liczby mieszkańców i relacji przeciętnego miesięcznego wynagrodzenia brutto 
w danym powiecie do średniej krajowej]]</f>
        <v>4835.88</v>
      </c>
    </row>
    <row r="880" spans="1:23" x14ac:dyDescent="0.3">
      <c r="A880" s="2" t="s">
        <v>10</v>
      </c>
      <c r="B880" s="2" t="s">
        <v>72</v>
      </c>
      <c r="C880" s="2" t="s">
        <v>71</v>
      </c>
      <c r="D880" s="2" t="s">
        <v>54</v>
      </c>
      <c r="E880" s="2" t="s">
        <v>15</v>
      </c>
      <c r="F880" s="17" t="str">
        <f>+Tabela1[[#This Row],[WK]]&amp;Tabela1[[#This Row],[PK]]&amp;Tabela1[[#This Row],[GK]]</f>
        <v>121108</v>
      </c>
      <c r="G880" s="2" t="s">
        <v>843</v>
      </c>
      <c r="H880" s="302">
        <f>TabIPW[[#This Row],[liczba mieszkańców ]]/$I$1*$H$2</f>
        <v>2.9399650121247297E-5</v>
      </c>
      <c r="I880" s="27">
        <v>9237</v>
      </c>
      <c r="J880" s="302">
        <f>TabIPW[[#This Row],[liczba mieszkańców w wieku 20-64]]/$K$1*$J$2</f>
        <v>2.2531858462933642E-5</v>
      </c>
      <c r="K880" s="27">
        <v>5587</v>
      </c>
      <c r="L880" s="302">
        <f>TabIPW[[#This Row],[iloczyn liczby mieszkańców i relacji przeciętnego miesięcznego wynagrodzenia brutto 
w danym powiecie do średniej krajowej]]/$M$1*$L$2</f>
        <v>8.1080285701346657E-5</v>
      </c>
      <c r="M880" s="27">
        <v>7371.1260000000002</v>
      </c>
      <c r="N880" s="302">
        <f>TabIPW[[#This Row],[liczba oddziałów w szkołach podstawowych]]/$O$1*$N$2</f>
        <v>7.4761478831246285E-5</v>
      </c>
      <c r="O880" s="27">
        <v>59</v>
      </c>
      <c r="P88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6.8868383715992999E-5</v>
      </c>
      <c r="Q880" s="27">
        <v>350</v>
      </c>
      <c r="R880" s="302">
        <f>TabIPW[[#This Row],[liczba gospodarstw domowych korzystających ze środowiskowej pomocy społecznej ]]/$S$1*$R$2</f>
        <v>5.1949827403533956E-6</v>
      </c>
      <c r="S880" s="27">
        <v>19</v>
      </c>
      <c r="T880" s="302">
        <f>TabIPW[[#This Row],[ilość wody dostarczonej i ścieków bytowych odprowadzonych siecią kanalizacyjną '[dam3']]]/$U$1*$T$2</f>
        <v>1.0981655790239353E-5</v>
      </c>
      <c r="U880" s="27">
        <v>269.10000000000002</v>
      </c>
      <c r="V880" s="302">
        <f>TabIPW[[#This Row],[iloczyn liczby mieszkańców i relacji przeciętnego miesięcznego wynagrodzenia brutto 
w danym powiecie do średniej krajowej2]]/$W$1*$V$2</f>
        <v>2.3648416662892781E-5</v>
      </c>
      <c r="W880" s="27">
        <f>TabIPW[[#This Row],[iloczyn liczby mieszkańców i relacji przeciętnego miesięcznego wynagrodzenia brutto 
w danym powiecie do średniej krajowej]]</f>
        <v>7371.1260000000002</v>
      </c>
    </row>
    <row r="881" spans="1:23" x14ac:dyDescent="0.3">
      <c r="A881" s="2" t="s">
        <v>10</v>
      </c>
      <c r="B881" s="2" t="s">
        <v>72</v>
      </c>
      <c r="C881" s="2" t="s">
        <v>71</v>
      </c>
      <c r="D881" s="2" t="s">
        <v>56</v>
      </c>
      <c r="E881" s="2" t="s">
        <v>15</v>
      </c>
      <c r="F881" s="17" t="str">
        <f>+Tabela1[[#This Row],[WK]]&amp;Tabela1[[#This Row],[PK]]&amp;Tabela1[[#This Row],[GK]]</f>
        <v>121109</v>
      </c>
      <c r="G881" s="2" t="s">
        <v>836</v>
      </c>
      <c r="H881" s="302">
        <f>TabIPW[[#This Row],[liczba mieszkańców ]]/$I$1*$H$2</f>
        <v>7.663260538803413E-5</v>
      </c>
      <c r="I881" s="27">
        <v>24077</v>
      </c>
      <c r="J881" s="302">
        <f>TabIPW[[#This Row],[liczba mieszkańców w wieku 20-64]]/$K$1*$J$2</f>
        <v>5.9747535909855354E-5</v>
      </c>
      <c r="K881" s="27">
        <v>14815</v>
      </c>
      <c r="L881" s="302">
        <f>TabIPW[[#This Row],[iloczyn liczby mieszkańców i relacji przeciętnego miesięcznego wynagrodzenia brutto 
w danym powiecie do średniej krajowej]]/$M$1*$L$2</f>
        <v>2.1134243139886582E-4</v>
      </c>
      <c r="M881" s="27">
        <v>19213.446</v>
      </c>
      <c r="N881" s="302">
        <f>TabIPW[[#This Row],[liczba oddziałów w szkołach podstawowych]]/$O$1*$N$2</f>
        <v>2.0527728085867623E-4</v>
      </c>
      <c r="O881" s="27">
        <v>162</v>
      </c>
      <c r="P88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1.7709012955541056E-4</v>
      </c>
      <c r="Q881" s="27">
        <v>900</v>
      </c>
      <c r="R881" s="302">
        <f>TabIPW[[#This Row],[liczba gospodarstw domowych korzystających ze środowiskowej pomocy społecznej ]]/$S$1*$R$2</f>
        <v>5.5777709422741721E-5</v>
      </c>
      <c r="S881" s="27">
        <v>204</v>
      </c>
      <c r="T881" s="302">
        <f>TabIPW[[#This Row],[ilość wody dostarczonej i ścieków bytowych odprowadzonych siecią kanalizacyjną '[dam3']]]/$U$1*$T$2</f>
        <v>1.9865737787768549E-5</v>
      </c>
      <c r="U881" s="27">
        <v>486.79999999999995</v>
      </c>
      <c r="V881" s="302">
        <f>TabIPW[[#This Row],[iloczyn liczby mieszkańców i relacji przeciętnego miesięcznego wynagrodzenia brutto 
w danym powiecie do średniej krajowej2]]/$W$1*$V$2</f>
        <v>6.1641542491335872E-5</v>
      </c>
      <c r="W881" s="27">
        <f>TabIPW[[#This Row],[iloczyn liczby mieszkańców i relacji przeciętnego miesięcznego wynagrodzenia brutto 
w danym powiecie do średniej krajowej]]</f>
        <v>19213.446</v>
      </c>
    </row>
    <row r="882" spans="1:23" x14ac:dyDescent="0.3">
      <c r="A882" s="2" t="s">
        <v>10</v>
      </c>
      <c r="B882" s="2" t="s">
        <v>72</v>
      </c>
      <c r="C882" s="2" t="s">
        <v>71</v>
      </c>
      <c r="D882" s="2" t="s">
        <v>69</v>
      </c>
      <c r="E882" s="2" t="s">
        <v>15</v>
      </c>
      <c r="F882" s="17" t="str">
        <f>+Tabela1[[#This Row],[WK]]&amp;Tabela1[[#This Row],[PK]]&amp;Tabela1[[#This Row],[GK]]</f>
        <v>121110</v>
      </c>
      <c r="G882" s="2" t="s">
        <v>844</v>
      </c>
      <c r="H882" s="302">
        <f>TabIPW[[#This Row],[liczba mieszkańców ]]/$I$1*$H$2</f>
        <v>2.6955249201780161E-5</v>
      </c>
      <c r="I882" s="27">
        <v>8469</v>
      </c>
      <c r="J882" s="302">
        <f>TabIPW[[#This Row],[liczba mieszkańców w wieku 20-64]]/$K$1*$J$2</f>
        <v>2.0846102809182744E-5</v>
      </c>
      <c r="K882" s="27">
        <v>5169</v>
      </c>
      <c r="L882" s="302">
        <f>TabIPW[[#This Row],[iloczyn liczby mieszkańców i relacji przeciętnego miesięcznego wynagrodzenia brutto 
w danym powiecie do średniej krajowej]]/$M$1*$L$2</f>
        <v>7.4338956328321402E-5</v>
      </c>
      <c r="M882" s="27">
        <v>6758.2619999999997</v>
      </c>
      <c r="N882" s="302">
        <f>TabIPW[[#This Row],[liczba oddziałów w szkołach podstawowych]]/$O$1*$N$2</f>
        <v>6.462432915921289E-5</v>
      </c>
      <c r="O882" s="27">
        <v>51</v>
      </c>
      <c r="P88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6.8278083284141627E-5</v>
      </c>
      <c r="Q882" s="27">
        <v>347</v>
      </c>
      <c r="R882" s="302">
        <f>TabIPW[[#This Row],[liczba gospodarstw domowych korzystających ze środowiskowej pomocy społecznej ]]/$S$1*$R$2</f>
        <v>3.554461874978639E-5</v>
      </c>
      <c r="S882" s="27">
        <v>130</v>
      </c>
      <c r="T882" s="302">
        <f>TabIPW[[#This Row],[ilość wody dostarczonej i ścieków bytowych odprowadzonych siecią kanalizacyjną '[dam3']]]/$U$1*$T$2</f>
        <v>1.7147869799548776E-5</v>
      </c>
      <c r="U882" s="27">
        <v>420.2</v>
      </c>
      <c r="V882" s="302">
        <f>TabIPW[[#This Row],[iloczyn liczby mieszkańców i relacji przeciętnego miesięcznego wynagrodzenia brutto 
w danym powiecie do średniej krajowej2]]/$W$1*$V$2</f>
        <v>2.1682195595760414E-5</v>
      </c>
      <c r="W882" s="27">
        <f>TabIPW[[#This Row],[iloczyn liczby mieszkańców i relacji przeciętnego miesięcznego wynagrodzenia brutto 
w danym powiecie do średniej krajowej]]</f>
        <v>6758.2619999999997</v>
      </c>
    </row>
    <row r="883" spans="1:23" x14ac:dyDescent="0.3">
      <c r="A883" s="2" t="s">
        <v>10</v>
      </c>
      <c r="B883" s="2" t="s">
        <v>72</v>
      </c>
      <c r="C883" s="2" t="s">
        <v>71</v>
      </c>
      <c r="D883" s="2" t="s">
        <v>71</v>
      </c>
      <c r="E883" s="2" t="s">
        <v>15</v>
      </c>
      <c r="F883" s="17" t="str">
        <f>+Tabela1[[#This Row],[WK]]&amp;Tabela1[[#This Row],[PK]]&amp;Tabela1[[#This Row],[GK]]</f>
        <v>121111</v>
      </c>
      <c r="G883" s="2" t="s">
        <v>845</v>
      </c>
      <c r="H883" s="302">
        <f>TabIPW[[#This Row],[liczba mieszkańców ]]/$I$1*$H$2</f>
        <v>4.5768860966064324E-5</v>
      </c>
      <c r="I883" s="27">
        <v>14380</v>
      </c>
      <c r="J883" s="302">
        <f>TabIPW[[#This Row],[liczba mieszkańców w wieku 20-64]]/$K$1*$J$2</f>
        <v>3.52355194900038E-5</v>
      </c>
      <c r="K883" s="27">
        <v>8737</v>
      </c>
      <c r="L883" s="302">
        <f>TabIPW[[#This Row],[iloczyn liczby mieszkańców i relacji przeciętnego miesięcznego wynagrodzenia brutto 
w danym powiecie do średniej krajowej]]/$M$1*$L$2</f>
        <v>1.2622437029180091E-4</v>
      </c>
      <c r="M883" s="27">
        <v>11475.24</v>
      </c>
      <c r="N883" s="302">
        <f>TabIPW[[#This Row],[liczba oddziałów w szkołach podstawowych]]/$O$1*$N$2</f>
        <v>1.0010435301132977E-4</v>
      </c>
      <c r="O883" s="27">
        <v>79</v>
      </c>
      <c r="P88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1.0133490746781827E-4</v>
      </c>
      <c r="Q883" s="27">
        <v>515</v>
      </c>
      <c r="R883" s="302">
        <f>TabIPW[[#This Row],[liczba gospodarstw domowych korzystających ze środowiskowej pomocy społecznej ]]/$S$1*$R$2</f>
        <v>5.3316928124679585E-5</v>
      </c>
      <c r="S883" s="27">
        <v>195</v>
      </c>
      <c r="T883" s="302">
        <f>TabIPW[[#This Row],[ilość wody dostarczonej i ścieków bytowych odprowadzonych siecią kanalizacyjną '[dam3']]]/$U$1*$T$2</f>
        <v>6.6885670160543655E-6</v>
      </c>
      <c r="U883" s="27">
        <v>163.9</v>
      </c>
      <c r="V883" s="302">
        <f>TabIPW[[#This Row],[iloczyn liczby mieszkańców i relacji przeciętnego miesięcznego wynagrodzenia brutto 
w danym powiecie do średniej krajowej2]]/$W$1*$V$2</f>
        <v>3.6815441335108601E-5</v>
      </c>
      <c r="W883" s="27">
        <f>TabIPW[[#This Row],[iloczyn liczby mieszkańców i relacji przeciętnego miesięcznego wynagrodzenia brutto 
w danym powiecie do średniej krajowej]]</f>
        <v>11475.24</v>
      </c>
    </row>
    <row r="884" spans="1:23" x14ac:dyDescent="0.3">
      <c r="A884" s="2" t="s">
        <v>10</v>
      </c>
      <c r="B884" s="2" t="s">
        <v>72</v>
      </c>
      <c r="C884" s="2" t="s">
        <v>71</v>
      </c>
      <c r="D884" s="2" t="s">
        <v>72</v>
      </c>
      <c r="E884" s="2" t="s">
        <v>19</v>
      </c>
      <c r="F884" s="17" t="str">
        <f>+Tabela1[[#This Row],[WK]]&amp;Tabela1[[#This Row],[PK]]&amp;Tabela1[[#This Row],[GK]]</f>
        <v>121112</v>
      </c>
      <c r="G884" s="2" t="s">
        <v>846</v>
      </c>
      <c r="H884" s="302">
        <f>TabIPW[[#This Row],[liczba mieszkańców ]]/$I$1*$H$2</f>
        <v>5.2153585242693324E-5</v>
      </c>
      <c r="I884" s="27">
        <v>16386</v>
      </c>
      <c r="J884" s="302">
        <f>TabIPW[[#This Row],[liczba mieszkańców w wieku 20-64]]/$K$1*$J$2</f>
        <v>3.8994189990711538E-5</v>
      </c>
      <c r="K884" s="27">
        <v>9669</v>
      </c>
      <c r="L884" s="302">
        <f>TabIPW[[#This Row],[iloczyn liczby mieszkańców i relacji przeciętnego miesięcznego wynagrodzenia brutto 
w danym powiecie do średniej krajowej]]/$M$1*$L$2</f>
        <v>1.438325821697809E-4</v>
      </c>
      <c r="M884" s="27">
        <v>13076.028</v>
      </c>
      <c r="N884" s="302">
        <f>TabIPW[[#This Row],[liczba oddziałów w szkołach podstawowych]]/$O$1*$N$2</f>
        <v>1.4445438282647587E-4</v>
      </c>
      <c r="O884" s="27">
        <v>114</v>
      </c>
      <c r="P88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1.3144022949223807E-4</v>
      </c>
      <c r="Q884" s="27">
        <v>668</v>
      </c>
      <c r="R884" s="302">
        <f>TabIPW[[#This Row],[liczba gospodarstw domowych korzystających ze środowiskowej pomocy społecznej ]]/$S$1*$R$2</f>
        <v>4.0739601490139784E-5</v>
      </c>
      <c r="S884" s="27">
        <v>149</v>
      </c>
      <c r="T884" s="302">
        <f>TabIPW[[#This Row],[ilość wody dostarczonej i ścieków bytowych odprowadzonych siecią kanalizacyjną '[dam3']]]/$U$1*$T$2</f>
        <v>3.7731842971591621E-5</v>
      </c>
      <c r="U884" s="27">
        <v>924.6</v>
      </c>
      <c r="V884" s="302">
        <f>TabIPW[[#This Row],[iloczyn liczby mieszkańców i relacji przeciętnego miesięcznego wynagrodzenia brutto 
w danym powiecie do średniej krajowej2]]/$W$1*$V$2</f>
        <v>4.1951169799519441E-5</v>
      </c>
      <c r="W884" s="27">
        <f>TabIPW[[#This Row],[iloczyn liczby mieszkańców i relacji przeciętnego miesięcznego wynagrodzenia brutto 
w danym powiecie do średniej krajowej]]</f>
        <v>13076.028</v>
      </c>
    </row>
    <row r="885" spans="1:23" x14ac:dyDescent="0.3">
      <c r="A885" s="2" t="s">
        <v>10</v>
      </c>
      <c r="B885" s="2" t="s">
        <v>72</v>
      </c>
      <c r="C885" s="2" t="s">
        <v>71</v>
      </c>
      <c r="D885" s="2" t="s">
        <v>74</v>
      </c>
      <c r="E885" s="2" t="s">
        <v>15</v>
      </c>
      <c r="F885" s="17" t="str">
        <f>+Tabela1[[#This Row],[WK]]&amp;Tabela1[[#This Row],[PK]]&amp;Tabela1[[#This Row],[GK]]</f>
        <v>121113</v>
      </c>
      <c r="G885" s="2" t="s">
        <v>847</v>
      </c>
      <c r="H885" s="302">
        <f>TabIPW[[#This Row],[liczba mieszkańców ]]/$I$1*$H$2</f>
        <v>1.4968772818038979E-5</v>
      </c>
      <c r="I885" s="27">
        <v>4703</v>
      </c>
      <c r="J885" s="302">
        <f>TabIPW[[#This Row],[liczba mieszkańców w wieku 20-64]]/$K$1*$J$2</f>
        <v>1.140909747478777E-5</v>
      </c>
      <c r="K885" s="27">
        <v>2829</v>
      </c>
      <c r="L885" s="302">
        <f>TabIPW[[#This Row],[iloczyn liczby mieszkańców i relacji przeciętnego miesięcznego wynagrodzenia brutto 
w danym powiecie do średniej krajowej]]/$M$1*$L$2</f>
        <v>4.1281864637158522E-5</v>
      </c>
      <c r="M885" s="27">
        <v>3752.9939999999997</v>
      </c>
      <c r="N885" s="302">
        <f>TabIPW[[#This Row],[liczba oddziałów w szkołach podstawowych]]/$O$1*$N$2</f>
        <v>3.0411449016100181E-5</v>
      </c>
      <c r="O885" s="27">
        <v>24</v>
      </c>
      <c r="P88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3.8763061691573204E-5</v>
      </c>
      <c r="Q885" s="27">
        <v>197</v>
      </c>
      <c r="R885" s="302">
        <f>TabIPW[[#This Row],[liczba gospodarstw domowych korzystających ze środowiskowej pomocy społecznej ]]/$S$1*$R$2</f>
        <v>1.6405208653747562E-5</v>
      </c>
      <c r="S885" s="27">
        <v>60</v>
      </c>
      <c r="T885" s="302">
        <f>TabIPW[[#This Row],[ilość wody dostarczonej i ścieków bytowych odprowadzonych siecią kanalizacyjną '[dam3']]]/$U$1*$T$2</f>
        <v>4.7215814750304462E-6</v>
      </c>
      <c r="U885" s="27">
        <v>115.7</v>
      </c>
      <c r="V885" s="302">
        <f>TabIPW[[#This Row],[iloczyn liczby mieszkańców i relacji przeciętnego miesięcznego wynagrodzenia brutto 
w danym powiecie do średniej krajowej2]]/$W$1*$V$2</f>
        <v>1.2040543852504572E-5</v>
      </c>
      <c r="W885" s="27">
        <f>TabIPW[[#This Row],[iloczyn liczby mieszkańców i relacji przeciętnego miesięcznego wynagrodzenia brutto 
w danym powiecie do średniej krajowej]]</f>
        <v>3752.9939999999997</v>
      </c>
    </row>
    <row r="886" spans="1:23" x14ac:dyDescent="0.3">
      <c r="A886" s="2" t="s">
        <v>10</v>
      </c>
      <c r="B886" s="2" t="s">
        <v>72</v>
      </c>
      <c r="C886" s="2" t="s">
        <v>71</v>
      </c>
      <c r="D886" s="2" t="s">
        <v>76</v>
      </c>
      <c r="E886" s="2" t="s">
        <v>15</v>
      </c>
      <c r="F886" s="17" t="str">
        <f>+Tabela1[[#This Row],[WK]]&amp;Tabela1[[#This Row],[PK]]&amp;Tabela1[[#This Row],[GK]]</f>
        <v>121114</v>
      </c>
      <c r="G886" s="2" t="s">
        <v>848</v>
      </c>
      <c r="H886" s="302">
        <f>TabIPW[[#This Row],[liczba mieszkańców ]]/$I$1*$H$2</f>
        <v>3.6086741699112473E-5</v>
      </c>
      <c r="I886" s="27">
        <v>11338</v>
      </c>
      <c r="J886" s="302">
        <f>TabIPW[[#This Row],[liczba mieszkańców w wieku 20-64]]/$K$1*$J$2</f>
        <v>2.7827067011677487E-5</v>
      </c>
      <c r="K886" s="27">
        <v>6900</v>
      </c>
      <c r="L886" s="302">
        <f>TabIPW[[#This Row],[iloczyn liczby mieszkańców i relacji przeciętnego miesięcznego wynagrodzenia brutto 
w danym powiecie do średniej krajowej]]/$M$1*$L$2</f>
        <v>9.9522385978333713E-5</v>
      </c>
      <c r="M886" s="27">
        <v>9047.7240000000002</v>
      </c>
      <c r="N886" s="302">
        <f>TabIPW[[#This Row],[liczba oddziałów w szkołach podstawowych]]/$O$1*$N$2</f>
        <v>8.7432915921288032E-5</v>
      </c>
      <c r="O886" s="27">
        <v>69</v>
      </c>
      <c r="P88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1.0113814065720114E-4</v>
      </c>
      <c r="Q886" s="27">
        <v>514</v>
      </c>
      <c r="R886" s="302">
        <f>TabIPW[[#This Row],[liczba gospodarstw domowych korzystających ze środowiskowej pomocy społecznej ]]/$S$1*$R$2</f>
        <v>2.7615434567141734E-5</v>
      </c>
      <c r="S886" s="27">
        <v>101</v>
      </c>
      <c r="T886" s="302">
        <f>TabIPW[[#This Row],[ilość wody dostarczonej i ścieków bytowych odprowadzonych siecią kanalizacyjną '[dam3']]]/$U$1*$T$2</f>
        <v>9.6349644447250503E-6</v>
      </c>
      <c r="U886" s="27">
        <v>236.1</v>
      </c>
      <c r="V886" s="302">
        <f>TabIPW[[#This Row],[iloczyn liczby mieszkańców i relacji przeciętnego miesięcznego wynagrodzenia brutto 
w danym powiecie do średniej krajowej2]]/$W$1*$V$2</f>
        <v>2.9027362577014004E-5</v>
      </c>
      <c r="W886" s="27">
        <f>TabIPW[[#This Row],[iloczyn liczby mieszkańców i relacji przeciętnego miesięcznego wynagrodzenia brutto 
w danym powiecie do średniej krajowej]]</f>
        <v>9047.7240000000002</v>
      </c>
    </row>
    <row r="887" spans="1:23" x14ac:dyDescent="0.3">
      <c r="A887" s="2" t="s">
        <v>10</v>
      </c>
      <c r="B887" s="2" t="s">
        <v>72</v>
      </c>
      <c r="C887" s="2" t="s">
        <v>72</v>
      </c>
      <c r="D887" s="2" t="s">
        <v>12</v>
      </c>
      <c r="E887" s="2" t="s">
        <v>13</v>
      </c>
      <c r="F887" s="17" t="str">
        <f>+Tabela1[[#This Row],[WK]]&amp;Tabela1[[#This Row],[PK]]&amp;Tabela1[[#This Row],[GK]]</f>
        <v>121201</v>
      </c>
      <c r="G887" s="2" t="s">
        <v>849</v>
      </c>
      <c r="H887" s="302">
        <f>TabIPW[[#This Row],[liczba mieszkańców ]]/$I$1*$H$2</f>
        <v>2.8976335899516662E-5</v>
      </c>
      <c r="I887" s="27">
        <v>9104</v>
      </c>
      <c r="J887" s="302">
        <f>TabIPW[[#This Row],[liczba mieszkańców w wieku 20-64]]/$K$1*$J$2</f>
        <v>2.0870300258758115E-5</v>
      </c>
      <c r="K887" s="27">
        <v>5175</v>
      </c>
      <c r="L887" s="302">
        <f>TabIPW[[#This Row],[iloczyn liczby mieszkańców i relacji przeciętnego miesięcznego wynagrodzenia brutto 
w danym powiecie do średniej krajowej]]/$M$1*$L$2</f>
        <v>8.6922740358766365E-5</v>
      </c>
      <c r="M887" s="27">
        <v>7902.2719999999999</v>
      </c>
      <c r="N887" s="302">
        <f>TabIPW[[#This Row],[liczba oddziałów w szkołach podstawowych]]/$O$1*$N$2</f>
        <v>4.1815742397137755E-5</v>
      </c>
      <c r="O887" s="27">
        <v>33</v>
      </c>
      <c r="P88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5.7455908700199876E-5</v>
      </c>
      <c r="Q887" s="27">
        <v>292</v>
      </c>
      <c r="R887" s="302">
        <f>TabIPW[[#This Row],[liczba gospodarstw domowych korzystających ze środowiskowej pomocy społecznej ]]/$S$1*$R$2</f>
        <v>3.4450938172869887E-5</v>
      </c>
      <c r="S887" s="27">
        <v>126</v>
      </c>
      <c r="T887" s="302">
        <f>TabIPW[[#This Row],[ilość wody dostarczonej i ścieków bytowych odprowadzonych siecią kanalizacyjną '[dam3']]]/$U$1*$T$2</f>
        <v>3.2418533481107923E-5</v>
      </c>
      <c r="U887" s="27">
        <v>794.40000000000009</v>
      </c>
      <c r="V887" s="302">
        <f>TabIPW[[#This Row],[iloczyn liczby mieszkańców i relacji przeciętnego miesięcznego wynagrodzenia brutto 
w danym powiecie do średniej krajowej2]]/$W$1*$V$2</f>
        <v>2.5352465937973524E-5</v>
      </c>
      <c r="W887" s="27">
        <f>TabIPW[[#This Row],[iloczyn liczby mieszkańców i relacji przeciętnego miesięcznego wynagrodzenia brutto 
w danym powiecie do średniej krajowej]]</f>
        <v>7902.2719999999999</v>
      </c>
    </row>
    <row r="888" spans="1:23" x14ac:dyDescent="0.3">
      <c r="A888" s="2" t="s">
        <v>10</v>
      </c>
      <c r="B888" s="2" t="s">
        <v>72</v>
      </c>
      <c r="C888" s="2" t="s">
        <v>72</v>
      </c>
      <c r="D888" s="2" t="s">
        <v>16</v>
      </c>
      <c r="E888" s="2" t="s">
        <v>15</v>
      </c>
      <c r="F888" s="17" t="str">
        <f>+Tabela1[[#This Row],[WK]]&amp;Tabela1[[#This Row],[PK]]&amp;Tabela1[[#This Row],[GK]]</f>
        <v>121203</v>
      </c>
      <c r="G888" s="2" t="s">
        <v>763</v>
      </c>
      <c r="H888" s="302">
        <f>TabIPW[[#This Row],[liczba mieszkańców ]]/$I$1*$H$2</f>
        <v>2.3403229115679485E-5</v>
      </c>
      <c r="I888" s="27">
        <v>7353</v>
      </c>
      <c r="J888" s="302">
        <f>TabIPW[[#This Row],[liczba mieszkańców w wieku 20-64]]/$K$1*$J$2</f>
        <v>1.7018872868011447E-5</v>
      </c>
      <c r="K888" s="27">
        <v>4220</v>
      </c>
      <c r="L888" s="302">
        <f>TabIPW[[#This Row],[iloczyn liczby mieszkańców i relacji przeciętnego miesięcznego wynagrodzenia brutto 
w danym powiecie do średniej krajowej]]/$M$1*$L$2</f>
        <v>7.0204625423770763E-5</v>
      </c>
      <c r="M888" s="27">
        <v>6382.4040000000005</v>
      </c>
      <c r="N888" s="302">
        <f>TabIPW[[#This Row],[liczba oddziałów w szkołach podstawowych]]/$O$1*$N$2</f>
        <v>4.0548598688133572E-5</v>
      </c>
      <c r="O888" s="27">
        <v>32</v>
      </c>
      <c r="P88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4.8207868601195101E-5</v>
      </c>
      <c r="Q888" s="27">
        <v>245</v>
      </c>
      <c r="R888" s="302">
        <f>TabIPW[[#This Row],[liczba gospodarstw domowych korzystających ze środowiskowej pomocy społecznej ]]/$S$1*$R$2</f>
        <v>2.7342014422912609E-5</v>
      </c>
      <c r="S888" s="27">
        <v>100</v>
      </c>
      <c r="T888" s="302">
        <f>TabIPW[[#This Row],[ilość wody dostarczonej i ścieków bytowych odprowadzonych siecią kanalizacyjną '[dam3']]]/$U$1*$T$2</f>
        <v>1.9698421590295559E-5</v>
      </c>
      <c r="U888" s="27">
        <v>482.7</v>
      </c>
      <c r="V888" s="302">
        <f>TabIPW[[#This Row],[iloczyn liczby mieszkańców i relacji przeciętnego miesięcznego wynagrodzenia brutto 
w danym powiecie do średniej krajowej2]]/$W$1*$V$2</f>
        <v>2.0476349081933144E-5</v>
      </c>
      <c r="W888" s="27">
        <f>TabIPW[[#This Row],[iloczyn liczby mieszkańców i relacji przeciętnego miesięcznego wynagrodzenia brutto 
w danym powiecie do średniej krajowej]]</f>
        <v>6382.4040000000005</v>
      </c>
    </row>
    <row r="889" spans="1:23" x14ac:dyDescent="0.3">
      <c r="A889" s="2" t="s">
        <v>10</v>
      </c>
      <c r="B889" s="2" t="s">
        <v>72</v>
      </c>
      <c r="C889" s="2" t="s">
        <v>72</v>
      </c>
      <c r="D889" s="2" t="s">
        <v>18</v>
      </c>
      <c r="E889" s="2" t="s">
        <v>15</v>
      </c>
      <c r="F889" s="17" t="str">
        <f>+Tabela1[[#This Row],[WK]]&amp;Tabela1[[#This Row],[PK]]&amp;Tabela1[[#This Row],[GK]]</f>
        <v>121204</v>
      </c>
      <c r="G889" s="2" t="s">
        <v>850</v>
      </c>
      <c r="H889" s="302">
        <f>TabIPW[[#This Row],[liczba mieszkańców ]]/$I$1*$H$2</f>
        <v>4.5215051382747551E-5</v>
      </c>
      <c r="I889" s="27">
        <v>14206</v>
      </c>
      <c r="J889" s="302">
        <f>TabIPW[[#This Row],[liczba mieszkańców w wieku 20-64]]/$K$1*$J$2</f>
        <v>3.362235618497901E-5</v>
      </c>
      <c r="K889" s="27">
        <v>8337</v>
      </c>
      <c r="L889" s="302">
        <f>TabIPW[[#This Row],[iloczyn liczby mieszkańców i relacji przeciętnego miesięcznego wynagrodzenia brutto 
w danym powiecie do średniej krajowej]]/$M$1*$L$2</f>
        <v>1.3563537450973583E-4</v>
      </c>
      <c r="M889" s="27">
        <v>12330.808000000001</v>
      </c>
      <c r="N889" s="302">
        <f>TabIPW[[#This Row],[liczba oddziałów w szkołach podstawowych]]/$O$1*$N$2</f>
        <v>8.6165772212283849E-5</v>
      </c>
      <c r="O889" s="27">
        <v>68</v>
      </c>
      <c r="P88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8.5593562618448444E-5</v>
      </c>
      <c r="Q889" s="27">
        <v>435</v>
      </c>
      <c r="R889" s="302">
        <f>TabIPW[[#This Row],[liczba gospodarstw domowych korzystających ze środowiskowej pomocy społecznej ]]/$S$1*$R$2</f>
        <v>7.5190539663009677E-5</v>
      </c>
      <c r="S889" s="27">
        <v>275</v>
      </c>
      <c r="T889" s="302">
        <f>TabIPW[[#This Row],[ilość wody dostarczonej i ścieków bytowych odprowadzonych siecią kanalizacyjną '[dam3']]]/$U$1*$T$2</f>
        <v>2.5387172304377186E-5</v>
      </c>
      <c r="U889" s="27">
        <v>622.1</v>
      </c>
      <c r="V889" s="302">
        <f>TabIPW[[#This Row],[iloczyn liczby mieszkańców i relacji przeciętnego miesięcznego wynagrodzenia brutto 
w danym powiecie do średniej krajowej2]]/$W$1*$V$2</f>
        <v>3.9560317565339626E-5</v>
      </c>
      <c r="W889" s="27">
        <f>TabIPW[[#This Row],[iloczyn liczby mieszkańców i relacji przeciętnego miesięcznego wynagrodzenia brutto 
w danym powiecie do średniej krajowej]]</f>
        <v>12330.808000000001</v>
      </c>
    </row>
    <row r="890" spans="1:23" x14ac:dyDescent="0.3">
      <c r="A890" s="2" t="s">
        <v>10</v>
      </c>
      <c r="B890" s="2" t="s">
        <v>72</v>
      </c>
      <c r="C890" s="2" t="s">
        <v>72</v>
      </c>
      <c r="D890" s="2" t="s">
        <v>21</v>
      </c>
      <c r="E890" s="2" t="s">
        <v>19</v>
      </c>
      <c r="F890" s="17" t="str">
        <f>+Tabela1[[#This Row],[WK]]&amp;Tabela1[[#This Row],[PK]]&amp;Tabela1[[#This Row],[GK]]</f>
        <v>121205</v>
      </c>
      <c r="G890" s="2" t="s">
        <v>851</v>
      </c>
      <c r="H890" s="302">
        <f>TabIPW[[#This Row],[liczba mieszkańców ]]/$I$1*$H$2</f>
        <v>1.4253276298903286E-4</v>
      </c>
      <c r="I890" s="27">
        <v>44782</v>
      </c>
      <c r="J890" s="302">
        <f>TabIPW[[#This Row],[liczba mieszkańców w wieku 20-64]]/$K$1*$J$2</f>
        <v>1.0240763951123571E-4</v>
      </c>
      <c r="K890" s="27">
        <v>25393</v>
      </c>
      <c r="L890" s="302">
        <f>TabIPW[[#This Row],[iloczyn liczby mieszkańców i relacji przeciętnego miesięcznego wynagrodzenia brutto 
w danym powiecie do średniej krajowej]]/$M$1*$L$2</f>
        <v>4.2756746031923055E-4</v>
      </c>
      <c r="M890" s="27">
        <v>38870.775999999998</v>
      </c>
      <c r="N890" s="302">
        <f>TabIPW[[#This Row],[liczba oddziałów w szkołach podstawowych]]/$O$1*$N$2</f>
        <v>3.0538163387000599E-4</v>
      </c>
      <c r="O890" s="27">
        <v>241</v>
      </c>
      <c r="P89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3.3961951512515406E-4</v>
      </c>
      <c r="Q890" s="27">
        <v>1726</v>
      </c>
      <c r="R890" s="302">
        <f>TabIPW[[#This Row],[liczba gospodarstw domowych korzystających ze środowiskowej pomocy społecznej ]]/$S$1*$R$2</f>
        <v>1.2987456850883488E-4</v>
      </c>
      <c r="S890" s="27">
        <v>475</v>
      </c>
      <c r="T890" s="302">
        <f>TabIPW[[#This Row],[ilość wody dostarczonej i ścieków bytowych odprowadzonych siecią kanalizacyjną '[dam3']]]/$U$1*$T$2</f>
        <v>1.1053071240380262E-4</v>
      </c>
      <c r="U890" s="27">
        <v>2708.5</v>
      </c>
      <c r="V890" s="302">
        <f>TabIPW[[#This Row],[iloczyn liczby mieszkańców i relacji przeciętnego miesięcznego wynagrodzenia brutto 
w danym powiecie do średniej krajowej2]]/$W$1*$V$2</f>
        <v>1.2470717592644228E-4</v>
      </c>
      <c r="W890" s="27">
        <f>TabIPW[[#This Row],[iloczyn liczby mieszkańców i relacji przeciętnego miesięcznego wynagrodzenia brutto 
w danym powiecie do średniej krajowej]]</f>
        <v>38870.775999999998</v>
      </c>
    </row>
    <row r="891" spans="1:23" x14ac:dyDescent="0.3">
      <c r="A891" s="2" t="s">
        <v>10</v>
      </c>
      <c r="B891" s="2" t="s">
        <v>72</v>
      </c>
      <c r="C891" s="2" t="s">
        <v>72</v>
      </c>
      <c r="D891" s="2" t="s">
        <v>23</v>
      </c>
      <c r="E891" s="2" t="s">
        <v>15</v>
      </c>
      <c r="F891" s="17" t="str">
        <f>+Tabela1[[#This Row],[WK]]&amp;Tabela1[[#This Row],[PK]]&amp;Tabela1[[#This Row],[GK]]</f>
        <v>121206</v>
      </c>
      <c r="G891" s="2" t="s">
        <v>852</v>
      </c>
      <c r="H891" s="302">
        <f>TabIPW[[#This Row],[liczba mieszkańców ]]/$I$1*$H$2</f>
        <v>2.1885026982104195E-5</v>
      </c>
      <c r="I891" s="27">
        <v>6876</v>
      </c>
      <c r="J891" s="302">
        <f>TabIPW[[#This Row],[liczba mieszkańców w wieku 20-64]]/$K$1*$J$2</f>
        <v>1.655105550955426E-5</v>
      </c>
      <c r="K891" s="27">
        <v>4104</v>
      </c>
      <c r="L891" s="302">
        <f>TabIPW[[#This Row],[iloczyn liczby mieszkańców i relacji przeciętnego miesięcznego wynagrodzenia brutto 
w danym powiecie do średniej krajowej]]/$M$1*$L$2</f>
        <v>6.5650347397504125E-5</v>
      </c>
      <c r="M891" s="27">
        <v>5968.3679999999995</v>
      </c>
      <c r="N891" s="302">
        <f>TabIPW[[#This Row],[liczba oddziałów w szkołach podstawowych]]/$O$1*$N$2</f>
        <v>3.4212880143112706E-5</v>
      </c>
      <c r="O891" s="27">
        <v>27</v>
      </c>
      <c r="P89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4.8404635411812223E-5</v>
      </c>
      <c r="Q891" s="27">
        <v>246</v>
      </c>
      <c r="R891" s="302">
        <f>TabIPW[[#This Row],[liczba gospodarstw domowych korzystających ze środowiskowej pomocy społecznej ]]/$S$1*$R$2</f>
        <v>1.5038107932601933E-5</v>
      </c>
      <c r="S891" s="27">
        <v>55</v>
      </c>
      <c r="T891" s="302">
        <f>TabIPW[[#This Row],[ilość wody dostarczonej i ścieków bytowych odprowadzonych siecią kanalizacyjną '[dam3']]]/$U$1*$T$2</f>
        <v>1.2087575046707156E-5</v>
      </c>
      <c r="U891" s="27">
        <v>296.2</v>
      </c>
      <c r="V891" s="302">
        <f>TabIPW[[#This Row],[iloczyn liczby mieszkańców i relacji przeciętnego miesięcznego wynagrodzenia brutto 
w danym powiecie do średniej krajowej2]]/$W$1*$V$2</f>
        <v>1.9148017990938705E-5</v>
      </c>
      <c r="W891" s="27">
        <f>TabIPW[[#This Row],[iloczyn liczby mieszkańców i relacji przeciętnego miesięcznego wynagrodzenia brutto 
w danym powiecie do średniej krajowej]]</f>
        <v>5968.3679999999995</v>
      </c>
    </row>
    <row r="892" spans="1:23" x14ac:dyDescent="0.3">
      <c r="A892" s="2" t="s">
        <v>10</v>
      </c>
      <c r="B892" s="2" t="s">
        <v>72</v>
      </c>
      <c r="C892" s="2" t="s">
        <v>72</v>
      </c>
      <c r="D892" s="2" t="s">
        <v>30</v>
      </c>
      <c r="E892" s="2" t="s">
        <v>19</v>
      </c>
      <c r="F892" s="17" t="str">
        <f>+Tabela1[[#This Row],[WK]]&amp;Tabela1[[#This Row],[PK]]&amp;Tabela1[[#This Row],[GK]]</f>
        <v>121207</v>
      </c>
      <c r="G892" s="2" t="s">
        <v>853</v>
      </c>
      <c r="H892" s="302">
        <f>TabIPW[[#This Row],[liczba mieszkańców ]]/$I$1*$H$2</f>
        <v>6.8640560194307602E-5</v>
      </c>
      <c r="I892" s="27">
        <v>21566</v>
      </c>
      <c r="J892" s="302">
        <f>TabIPW[[#This Row],[liczba mieszkańców w wieku 20-64]]/$K$1*$J$2</f>
        <v>5.1722048467357071E-5</v>
      </c>
      <c r="K892" s="27">
        <v>12825</v>
      </c>
      <c r="L892" s="302">
        <f>TabIPW[[#This Row],[iloczyn liczby mieszkańców i relacji przeciętnego miesięcznego wynagrodzenia brutto 
w danym powiecie do średniej krajowej]]/$M$1*$L$2</f>
        <v>2.0590683420223588E-4</v>
      </c>
      <c r="M892" s="27">
        <v>18719.288</v>
      </c>
      <c r="N892" s="302">
        <f>TabIPW[[#This Row],[liczba oddziałów w szkołach podstawowych]]/$O$1*$N$2</f>
        <v>1.2291293977340491E-4</v>
      </c>
      <c r="O892" s="27">
        <v>97</v>
      </c>
      <c r="P89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1.4226240407617984E-4</v>
      </c>
      <c r="Q892" s="27">
        <v>723</v>
      </c>
      <c r="R892" s="302">
        <f>TabIPW[[#This Row],[liczba gospodarstw domowych korzystających ze środowiskowej pomocy społecznej ]]/$S$1*$R$2</f>
        <v>7.6284220239926181E-5</v>
      </c>
      <c r="S892" s="27">
        <v>279</v>
      </c>
      <c r="T892" s="302">
        <f>TabIPW[[#This Row],[ilość wody dostarczonej i ścieków bytowych odprowadzonych siecią kanalizacyjną '[dam3']]]/$U$1*$T$2</f>
        <v>4.1302615478637117E-5</v>
      </c>
      <c r="U892" s="27">
        <v>1012.0999999999999</v>
      </c>
      <c r="V892" s="302">
        <f>TabIPW[[#This Row],[iloczyn liczby mieszkańców i relacji przeciętnego miesięcznego wynagrodzenia brutto 
w danym powiecie do średniej krajowej2]]/$W$1*$V$2</f>
        <v>6.005615997565214E-5</v>
      </c>
      <c r="W892" s="27">
        <f>TabIPW[[#This Row],[iloczyn liczby mieszkańców i relacji przeciętnego miesięcznego wynagrodzenia brutto 
w danym powiecie do średniej krajowej]]</f>
        <v>18719.288</v>
      </c>
    </row>
    <row r="893" spans="1:23" x14ac:dyDescent="0.3">
      <c r="A893" s="2" t="s">
        <v>10</v>
      </c>
      <c r="B893" s="2" t="s">
        <v>72</v>
      </c>
      <c r="C893" s="2" t="s">
        <v>74</v>
      </c>
      <c r="D893" s="2" t="s">
        <v>12</v>
      </c>
      <c r="E893" s="2" t="s">
        <v>13</v>
      </c>
      <c r="F893" s="17" t="str">
        <f>+Tabela1[[#This Row],[WK]]&amp;Tabela1[[#This Row],[PK]]&amp;Tabela1[[#This Row],[GK]]</f>
        <v>121301</v>
      </c>
      <c r="G893" s="2" t="s">
        <v>854</v>
      </c>
      <c r="H893" s="302">
        <f>TabIPW[[#This Row],[liczba mieszkańców ]]/$I$1*$H$2</f>
        <v>1.1141439347128523E-4</v>
      </c>
      <c r="I893" s="27">
        <v>35005</v>
      </c>
      <c r="J893" s="302">
        <f>TabIPW[[#This Row],[liczba mieszkańców w wieku 20-64]]/$K$1*$J$2</f>
        <v>8.0279071874558275E-5</v>
      </c>
      <c r="K893" s="27">
        <v>19906</v>
      </c>
      <c r="L893" s="302">
        <f>TabIPW[[#This Row],[iloczyn liczby mieszkańców i relacji przeciętnego miesięcznego wynagrodzenia brutto 
w danym powiecie do średniej krajowej]]/$M$1*$L$2</f>
        <v>3.3421908240977775E-4</v>
      </c>
      <c r="M893" s="27">
        <v>30384.34</v>
      </c>
      <c r="N893" s="302">
        <f>TabIPW[[#This Row],[liczba oddziałów w szkołach podstawowych]]/$O$1*$N$2</f>
        <v>2.2428443649373885E-4</v>
      </c>
      <c r="O893" s="27">
        <v>177</v>
      </c>
      <c r="P89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2.5815805552966521E-4</v>
      </c>
      <c r="Q893" s="27">
        <v>1312</v>
      </c>
      <c r="R893" s="302">
        <f>TabIPW[[#This Row],[liczba gospodarstw domowych korzystających ze środowiskowej pomocy społecznej ]]/$S$1*$R$2</f>
        <v>2.4771865067158824E-4</v>
      </c>
      <c r="S893" s="27">
        <v>906</v>
      </c>
      <c r="T893" s="302">
        <f>TabIPW[[#This Row],[ilość wody dostarczonej i ścieków bytowych odprowadzonych siecią kanalizacyjną '[dam3']]]/$U$1*$T$2</f>
        <v>1.2517292012412175E-4</v>
      </c>
      <c r="U893" s="27">
        <v>3067.3</v>
      </c>
      <c r="V893" s="302">
        <f>TabIPW[[#This Row],[iloczyn liczby mieszkańców i relacji przeciętnego miesięcznego wynagrodzenia brutto 
w danym powiecie do średniej krajowej2]]/$W$1*$V$2</f>
        <v>9.7480565702851853E-5</v>
      </c>
      <c r="W893" s="27">
        <f>TabIPW[[#This Row],[iloczyn liczby mieszkańców i relacji przeciętnego miesięcznego wynagrodzenia brutto 
w danym powiecie do średniej krajowej]]</f>
        <v>30384.34</v>
      </c>
    </row>
    <row r="894" spans="1:23" x14ac:dyDescent="0.3">
      <c r="A894" s="2" t="s">
        <v>10</v>
      </c>
      <c r="B894" s="2" t="s">
        <v>72</v>
      </c>
      <c r="C894" s="2" t="s">
        <v>74</v>
      </c>
      <c r="D894" s="2" t="s">
        <v>11</v>
      </c>
      <c r="E894" s="2" t="s">
        <v>19</v>
      </c>
      <c r="F894" s="17" t="str">
        <f>+Tabela1[[#This Row],[WK]]&amp;Tabela1[[#This Row],[PK]]&amp;Tabela1[[#This Row],[GK]]</f>
        <v>121302</v>
      </c>
      <c r="G894" s="2" t="s">
        <v>855</v>
      </c>
      <c r="H894" s="302">
        <f>TabIPW[[#This Row],[liczba mieszkańców ]]/$I$1*$H$2</f>
        <v>6.3920447481326134E-5</v>
      </c>
      <c r="I894" s="27">
        <v>20083</v>
      </c>
      <c r="J894" s="302">
        <f>TabIPW[[#This Row],[liczba mieszkańców w wieku 20-64]]/$K$1*$J$2</f>
        <v>4.7064039424098008E-5</v>
      </c>
      <c r="K894" s="27">
        <v>11670</v>
      </c>
      <c r="L894" s="302">
        <f>TabIPW[[#This Row],[iloczyn liczby mieszkańców i relacji przeciętnego miesięcznego wynagrodzenia brutto 
w danym powiecie do średniej krajowej]]/$M$1*$L$2</f>
        <v>1.9174751698430411E-4</v>
      </c>
      <c r="M894" s="27">
        <v>17432.043999999998</v>
      </c>
      <c r="N894" s="302">
        <f>TabIPW[[#This Row],[liczba oddziałów w szkołach podstawowych]]/$O$1*$N$2</f>
        <v>1.1531007751937985E-4</v>
      </c>
      <c r="O894" s="27">
        <v>91</v>
      </c>
      <c r="P89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1.3852383467445449E-4</v>
      </c>
      <c r="Q894" s="27">
        <v>704</v>
      </c>
      <c r="R894" s="302">
        <f>TabIPW[[#This Row],[liczba gospodarstw domowych korzystających ze środowiskowej pomocy społecznej ]]/$S$1*$R$2</f>
        <v>3.3083837451724254E-5</v>
      </c>
      <c r="S894" s="27">
        <v>121</v>
      </c>
      <c r="T894" s="302">
        <f>TabIPW[[#This Row],[ilość wody dostarczonej i ścieków bytowych odprowadzonych siecią kanalizacyjną '[dam3']]]/$U$1*$T$2</f>
        <v>5.304739636466791E-5</v>
      </c>
      <c r="U894" s="27">
        <v>1299.9000000000001</v>
      </c>
      <c r="V894" s="302">
        <f>TabIPW[[#This Row],[iloczyn liczby mieszkańców i relacji przeciętnego miesięcznego wynagrodzenia brutto 
w danym powiecie do średniej krajowej2]]/$W$1*$V$2</f>
        <v>5.5926359120422039E-5</v>
      </c>
      <c r="W894" s="27">
        <f>TabIPW[[#This Row],[iloczyn liczby mieszkańców i relacji przeciętnego miesięcznego wynagrodzenia brutto 
w danym powiecie do średniej krajowej]]</f>
        <v>17432.043999999998</v>
      </c>
    </row>
    <row r="895" spans="1:23" x14ac:dyDescent="0.3">
      <c r="A895" s="2" t="s">
        <v>10</v>
      </c>
      <c r="B895" s="2" t="s">
        <v>72</v>
      </c>
      <c r="C895" s="2" t="s">
        <v>74</v>
      </c>
      <c r="D895" s="2" t="s">
        <v>16</v>
      </c>
      <c r="E895" s="2" t="s">
        <v>19</v>
      </c>
      <c r="F895" s="17" t="str">
        <f>+Tabela1[[#This Row],[WK]]&amp;Tabela1[[#This Row],[PK]]&amp;Tabela1[[#This Row],[GK]]</f>
        <v>121303</v>
      </c>
      <c r="G895" s="2" t="s">
        <v>856</v>
      </c>
      <c r="H895" s="302">
        <f>TabIPW[[#This Row],[liczba mieszkańców ]]/$I$1*$H$2</f>
        <v>3.8394281629599021E-5</v>
      </c>
      <c r="I895" s="27">
        <v>12063</v>
      </c>
      <c r="J895" s="302">
        <f>TabIPW[[#This Row],[liczba mieszkańców w wieku 20-64]]/$K$1*$J$2</f>
        <v>2.8686076471603185E-5</v>
      </c>
      <c r="K895" s="27">
        <v>7113</v>
      </c>
      <c r="L895" s="302">
        <f>TabIPW[[#This Row],[iloczyn liczby mieszkańców i relacji przeciętnego miesięcznego wynagrodzenia brutto 
w danym powiecie do średniej krajowej]]/$M$1*$L$2</f>
        <v>1.1517454052590057E-4</v>
      </c>
      <c r="M895" s="27">
        <v>10470.684000000001</v>
      </c>
      <c r="N895" s="302">
        <f>TabIPW[[#This Row],[liczba oddziałów w szkołach podstawowych]]/$O$1*$N$2</f>
        <v>5.5754323196183665E-5</v>
      </c>
      <c r="O895" s="27">
        <v>44</v>
      </c>
      <c r="P89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7.0836051822164219E-5</v>
      </c>
      <c r="Q895" s="27">
        <v>360</v>
      </c>
      <c r="R895" s="302">
        <f>TabIPW[[#This Row],[liczba gospodarstw domowych korzystających ze środowiskowej pomocy społecznej ]]/$S$1*$R$2</f>
        <v>3.4724358317099016E-5</v>
      </c>
      <c r="S895" s="27">
        <v>127</v>
      </c>
      <c r="T895" s="302">
        <f>TabIPW[[#This Row],[ilość wody dostarczonej i ścieków bytowych odprowadzonych siecią kanalizacyjną '[dam3']]]/$U$1*$T$2</f>
        <v>2.6452282732193045E-5</v>
      </c>
      <c r="U895" s="27">
        <v>648.20000000000005</v>
      </c>
      <c r="V895" s="302">
        <f>TabIPW[[#This Row],[iloczyn liczby mieszkańców i relacji przeciętnego miesięcznego wynagrodzenia brutto 
w danym powiecie do średniej krajowej2]]/$W$1*$V$2</f>
        <v>3.3592574320054336E-5</v>
      </c>
      <c r="W895" s="27">
        <f>TabIPW[[#This Row],[iloczyn liczby mieszkańców i relacji przeciętnego miesięcznego wynagrodzenia brutto 
w danym powiecie do średniej krajowej]]</f>
        <v>10470.684000000001</v>
      </c>
    </row>
    <row r="896" spans="1:23" x14ac:dyDescent="0.3">
      <c r="A896" s="2" t="s">
        <v>10</v>
      </c>
      <c r="B896" s="2" t="s">
        <v>72</v>
      </c>
      <c r="C896" s="2" t="s">
        <v>74</v>
      </c>
      <c r="D896" s="2" t="s">
        <v>18</v>
      </c>
      <c r="E896" s="2" t="s">
        <v>19</v>
      </c>
      <c r="F896" s="17" t="str">
        <f>+Tabela1[[#This Row],[WK]]&amp;Tabela1[[#This Row],[PK]]&amp;Tabela1[[#This Row],[GK]]</f>
        <v>121304</v>
      </c>
      <c r="G896" s="2" t="s">
        <v>857</v>
      </c>
      <c r="H896" s="302">
        <f>TabIPW[[#This Row],[liczba mieszkańców ]]/$I$1*$H$2</f>
        <v>1.0507741140011457E-4</v>
      </c>
      <c r="I896" s="27">
        <v>33014</v>
      </c>
      <c r="J896" s="302">
        <f>TabIPW[[#This Row],[liczba mieszkańców w wieku 20-64]]/$K$1*$J$2</f>
        <v>7.7984347073160526E-5</v>
      </c>
      <c r="K896" s="27">
        <v>19337</v>
      </c>
      <c r="L896" s="302">
        <f>TabIPW[[#This Row],[iloczyn liczby mieszkańców i relacji przeciętnego miesięcznego wynagrodzenia brutto 
w danym powiecie do średniej krajowej]]/$M$1*$L$2</f>
        <v>3.1520950683263543E-4</v>
      </c>
      <c r="M896" s="27">
        <v>28656.151999999998</v>
      </c>
      <c r="N896" s="302">
        <f>TabIPW[[#This Row],[liczba oddziałów w szkołach podstawowych]]/$O$1*$N$2</f>
        <v>2.1668157423971381E-4</v>
      </c>
      <c r="O896" s="27">
        <v>171</v>
      </c>
      <c r="P89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2.7153819865162953E-4</v>
      </c>
      <c r="Q896" s="27">
        <v>1380</v>
      </c>
      <c r="R896" s="302">
        <f>TabIPW[[#This Row],[liczba gospodarstw domowych korzystających ze środowiskowej pomocy społecznej ]]/$S$1*$R$2</f>
        <v>9.460336990327762E-5</v>
      </c>
      <c r="S896" s="27">
        <v>346</v>
      </c>
      <c r="T896" s="302">
        <f>TabIPW[[#This Row],[ilość wody dostarczonej i ścieków bytowych odprowadzonych siecią kanalizacyjną '[dam3']]]/$U$1*$T$2</f>
        <v>8.0185267418213691E-5</v>
      </c>
      <c r="U896" s="27">
        <v>1964.9</v>
      </c>
      <c r="V896" s="302">
        <f>TabIPW[[#This Row],[iloczyn liczby mieszkańców i relacji przeciętnego miesięcznego wynagrodzenia brutto 
w danym powiecie do średniej krajowej2]]/$W$1*$V$2</f>
        <v>9.1936106159518671E-5</v>
      </c>
      <c r="W896" s="27">
        <f>TabIPW[[#This Row],[iloczyn liczby mieszkańców i relacji przeciętnego miesięcznego wynagrodzenia brutto 
w danym powiecie do średniej krajowej]]</f>
        <v>28656.151999999998</v>
      </c>
    </row>
    <row r="897" spans="1:23" x14ac:dyDescent="0.3">
      <c r="A897" s="2" t="s">
        <v>10</v>
      </c>
      <c r="B897" s="2" t="s">
        <v>72</v>
      </c>
      <c r="C897" s="2" t="s">
        <v>74</v>
      </c>
      <c r="D897" s="2" t="s">
        <v>21</v>
      </c>
      <c r="E897" s="2" t="s">
        <v>15</v>
      </c>
      <c r="F897" s="17" t="str">
        <f>+Tabela1[[#This Row],[WK]]&amp;Tabela1[[#This Row],[PK]]&amp;Tabela1[[#This Row],[GK]]</f>
        <v>121305</v>
      </c>
      <c r="G897" s="2" t="s">
        <v>205</v>
      </c>
      <c r="H897" s="302">
        <f>TabIPW[[#This Row],[liczba mieszkańców ]]/$I$1*$H$2</f>
        <v>2.5774425320110495E-5</v>
      </c>
      <c r="I897" s="27">
        <v>8098</v>
      </c>
      <c r="J897" s="302">
        <f>TabIPW[[#This Row],[liczba mieszkańców w wieku 20-64]]/$K$1*$J$2</f>
        <v>1.97693163030787E-5</v>
      </c>
      <c r="K897" s="27">
        <v>4902</v>
      </c>
      <c r="L897" s="302">
        <f>TabIPW[[#This Row],[iloczyn liczby mieszkańców i relacji przeciętnego miesięcznego wynagrodzenia brutto 
w danym powiecie do średniej krajowej]]/$M$1*$L$2</f>
        <v>7.7317701167101287E-5</v>
      </c>
      <c r="M897" s="27">
        <v>7029.0640000000003</v>
      </c>
      <c r="N897" s="302">
        <f>TabIPW[[#This Row],[liczba oddziałów w szkołach podstawowych]]/$O$1*$N$2</f>
        <v>5.0685748360166967E-5</v>
      </c>
      <c r="O897" s="27">
        <v>40</v>
      </c>
      <c r="P89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6.3162146208096427E-5</v>
      </c>
      <c r="Q897" s="27">
        <v>321</v>
      </c>
      <c r="R897" s="302">
        <f>TabIPW[[#This Row],[liczba gospodarstw domowych korzystających ze środowiskowej pomocy społecznej ]]/$S$1*$R$2</f>
        <v>1.9959670528726205E-5</v>
      </c>
      <c r="S897" s="27">
        <v>73</v>
      </c>
      <c r="T897" s="302">
        <f>TabIPW[[#This Row],[ilość wody dostarczonej i ścieków bytowych odprowadzonych siecią kanalizacyjną '[dam3']]]/$U$1*$T$2</f>
        <v>1.5776693156843307E-5</v>
      </c>
      <c r="U897" s="27">
        <v>386.6</v>
      </c>
      <c r="V897" s="302">
        <f>TabIPW[[#This Row],[iloczyn liczby mieszkańców i relacji przeciętnego miesięcznego wynagrodzenia brutto 
w danym powiecie do średniej krajowej2]]/$W$1*$V$2</f>
        <v>2.2550996173737879E-5</v>
      </c>
      <c r="W897" s="27">
        <f>TabIPW[[#This Row],[iloczyn liczby mieszkańców i relacji przeciętnego miesięcznego wynagrodzenia brutto 
w danym powiecie do średniej krajowej]]</f>
        <v>7029.0640000000003</v>
      </c>
    </row>
    <row r="898" spans="1:23" x14ac:dyDescent="0.3">
      <c r="A898" s="2" t="s">
        <v>10</v>
      </c>
      <c r="B898" s="2" t="s">
        <v>72</v>
      </c>
      <c r="C898" s="2" t="s">
        <v>74</v>
      </c>
      <c r="D898" s="2" t="s">
        <v>23</v>
      </c>
      <c r="E898" s="2" t="s">
        <v>15</v>
      </c>
      <c r="F898" s="17" t="str">
        <f>+Tabela1[[#This Row],[WK]]&amp;Tabela1[[#This Row],[PK]]&amp;Tabela1[[#This Row],[GK]]</f>
        <v>121306</v>
      </c>
      <c r="G898" s="2" t="s">
        <v>854</v>
      </c>
      <c r="H898" s="302">
        <f>TabIPW[[#This Row],[liczba mieszkańców ]]/$I$1*$H$2</f>
        <v>6.0145630436419859E-5</v>
      </c>
      <c r="I898" s="27">
        <v>18897</v>
      </c>
      <c r="J898" s="302">
        <f>TabIPW[[#This Row],[liczba mieszkańców w wieku 20-64]]/$K$1*$J$2</f>
        <v>4.5346020504246612E-5</v>
      </c>
      <c r="K898" s="27">
        <v>11244</v>
      </c>
      <c r="L898" s="302">
        <f>TabIPW[[#This Row],[iloczyn liczby mieszkańców i relacji przeciętnego miesięcznego wynagrodzenia brutto 
w danym powiecie do średniej krajowej]]/$M$1*$L$2</f>
        <v>1.8042388231102898E-4</v>
      </c>
      <c r="M898" s="27">
        <v>16402.595999999998</v>
      </c>
      <c r="N898" s="302">
        <f>TabIPW[[#This Row],[liczba oddziałów w szkołach podstawowych]]/$O$1*$N$2</f>
        <v>1.2037865235539655E-4</v>
      </c>
      <c r="O898" s="27">
        <v>95</v>
      </c>
      <c r="P89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1.4934600925839626E-4</v>
      </c>
      <c r="Q898" s="27">
        <v>759</v>
      </c>
      <c r="R898" s="302">
        <f>TabIPW[[#This Row],[liczba gospodarstw domowych korzystających ze środowiskowej pomocy społecznej ]]/$S$1*$R$2</f>
        <v>2.9529375576745615E-5</v>
      </c>
      <c r="S898" s="27">
        <v>108</v>
      </c>
      <c r="T898" s="302">
        <f>TabIPW[[#This Row],[ilość wody dostarczonej i ścieków bytowych odprowadzonych siecią kanalizacyjną '[dam3']]]/$U$1*$T$2</f>
        <v>3.6030114816805368E-5</v>
      </c>
      <c r="U898" s="27">
        <v>882.90000000000009</v>
      </c>
      <c r="V898" s="302">
        <f>TabIPW[[#This Row],[iloczyn liczby mieszkańców i relacji przeciętnego miesięcznego wynagrodzenia brutto 
w danym powiecie do średniej krajowej2]]/$W$1*$V$2</f>
        <v>5.2623632340716797E-5</v>
      </c>
      <c r="W898" s="27">
        <f>TabIPW[[#This Row],[iloczyn liczby mieszkańców i relacji przeciętnego miesięcznego wynagrodzenia brutto 
w danym powiecie do średniej krajowej]]</f>
        <v>16402.595999999998</v>
      </c>
    </row>
    <row r="899" spans="1:23" x14ac:dyDescent="0.3">
      <c r="A899" s="2" t="s">
        <v>10</v>
      </c>
      <c r="B899" s="2" t="s">
        <v>72</v>
      </c>
      <c r="C899" s="2" t="s">
        <v>74</v>
      </c>
      <c r="D899" s="2" t="s">
        <v>30</v>
      </c>
      <c r="E899" s="2" t="s">
        <v>15</v>
      </c>
      <c r="F899" s="17" t="str">
        <f>+Tabela1[[#This Row],[WK]]&amp;Tabela1[[#This Row],[PK]]&amp;Tabela1[[#This Row],[GK]]</f>
        <v>121307</v>
      </c>
      <c r="G899" s="2" t="s">
        <v>858</v>
      </c>
      <c r="H899" s="302">
        <f>TabIPW[[#This Row],[liczba mieszkańców ]]/$I$1*$H$2</f>
        <v>1.3673367643269287E-5</v>
      </c>
      <c r="I899" s="27">
        <v>4296</v>
      </c>
      <c r="J899" s="302">
        <f>TabIPW[[#This Row],[liczba mieszkańców w wieku 20-64]]/$K$1*$J$2</f>
        <v>1.0441199491772901E-5</v>
      </c>
      <c r="K899" s="27">
        <v>2589</v>
      </c>
      <c r="L899" s="302">
        <f>TabIPW[[#This Row],[iloczyn liczby mieszkańców i relacji przeciętnego miesięcznego wynagrodzenia brutto 
w danym powiecie do średniej krajowej]]/$M$1*$L$2</f>
        <v>4.1017145494426657E-5</v>
      </c>
      <c r="M899" s="27">
        <v>3728.9279999999999</v>
      </c>
      <c r="N899" s="302">
        <f>TabIPW[[#This Row],[liczba oddziałów w szkołach podstawowych]]/$O$1*$N$2</f>
        <v>2.5342874180083484E-5</v>
      </c>
      <c r="O899" s="27">
        <v>20</v>
      </c>
      <c r="P89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3.4237425047379378E-5</v>
      </c>
      <c r="Q899" s="27">
        <v>174</v>
      </c>
      <c r="R899" s="302">
        <f>TabIPW[[#This Row],[liczba gospodarstw domowych korzystających ze środowiskowej pomocy społecznej ]]/$S$1*$R$2</f>
        <v>1.1210225913394169E-5</v>
      </c>
      <c r="S899" s="27">
        <v>41</v>
      </c>
      <c r="T899" s="302">
        <f>TabIPW[[#This Row],[ilość wody dostarczonej i ścieków bytowych odprowadzonych siecią kanalizacyjną '[dam3']]]/$U$1*$T$2</f>
        <v>9.753310047815702E-6</v>
      </c>
      <c r="U899" s="27">
        <v>239</v>
      </c>
      <c r="V899" s="302">
        <f>TabIPW[[#This Row],[iloczyn liczby mieszkańców i relacji przeciętnego miesięcznego wynagrodzenia brutto 
w danym powiecie do średniej krajowej2]]/$W$1*$V$2</f>
        <v>1.196333410254111E-5</v>
      </c>
      <c r="W899" s="27">
        <f>TabIPW[[#This Row],[iloczyn liczby mieszkańców i relacji przeciętnego miesięcznego wynagrodzenia brutto 
w danym powiecie do średniej krajowej]]</f>
        <v>3728.9279999999999</v>
      </c>
    </row>
    <row r="900" spans="1:23" x14ac:dyDescent="0.3">
      <c r="A900" s="2" t="s">
        <v>10</v>
      </c>
      <c r="B900" s="2" t="s">
        <v>72</v>
      </c>
      <c r="C900" s="2" t="s">
        <v>74</v>
      </c>
      <c r="D900" s="2" t="s">
        <v>54</v>
      </c>
      <c r="E900" s="2" t="s">
        <v>15</v>
      </c>
      <c r="F900" s="17" t="str">
        <f>+Tabela1[[#This Row],[WK]]&amp;Tabela1[[#This Row],[PK]]&amp;Tabela1[[#This Row],[GK]]</f>
        <v>121308</v>
      </c>
      <c r="G900" s="2" t="s">
        <v>859</v>
      </c>
      <c r="H900" s="302">
        <f>TabIPW[[#This Row],[liczba mieszkańców ]]/$I$1*$H$2</f>
        <v>1.9879854352853811E-5</v>
      </c>
      <c r="I900" s="27">
        <v>6246</v>
      </c>
      <c r="J900" s="302">
        <f>TabIPW[[#This Row],[liczba mieszkańców w wieku 20-64]]/$K$1*$J$2</f>
        <v>1.4796740415339812E-5</v>
      </c>
      <c r="K900" s="27">
        <v>3669</v>
      </c>
      <c r="L900" s="302">
        <f>TabIPW[[#This Row],[iloczyn liczby mieszkańców i relacji przeciętnego miesięcznego wynagrodzenia brutto 
w danym powiecie do średniej krajowej]]/$M$1*$L$2</f>
        <v>5.9635263211868921E-5</v>
      </c>
      <c r="M900" s="27">
        <v>5421.5279999999993</v>
      </c>
      <c r="N900" s="302">
        <f>TabIPW[[#This Row],[liczba oddziałów w szkołach podstawowych]]/$O$1*$N$2</f>
        <v>4.0548598688133572E-5</v>
      </c>
      <c r="O900" s="27">
        <v>32</v>
      </c>
      <c r="P90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3.8959828502190326E-5</v>
      </c>
      <c r="Q900" s="27">
        <v>198</v>
      </c>
      <c r="R900" s="302">
        <f>TabIPW[[#This Row],[liczba gospodarstw domowych korzystających ze środowiskowej pomocy społecznej ]]/$S$1*$R$2</f>
        <v>1.1483646057623294E-5</v>
      </c>
      <c r="S900" s="27">
        <v>42</v>
      </c>
      <c r="T900" s="302">
        <f>TabIPW[[#This Row],[ilość wody dostarczonej i ścieków bytowych odprowadzonych siecią kanalizacyjną '[dam3']]]/$U$1*$T$2</f>
        <v>1.6192943209093183E-5</v>
      </c>
      <c r="U900" s="27">
        <v>396.8</v>
      </c>
      <c r="V900" s="302">
        <f>TabIPW[[#This Row],[iloczyn liczby mieszkańców i relacji przeciętnego miesięcznego wynagrodzenia brutto 
w danym powiecie do średniej krajowej2]]/$W$1*$V$2</f>
        <v>1.7393618436795106E-5</v>
      </c>
      <c r="W900" s="27">
        <f>TabIPW[[#This Row],[iloczyn liczby mieszkańców i relacji przeciętnego miesięcznego wynagrodzenia brutto 
w danym powiecie do średniej krajowej]]</f>
        <v>5421.5279999999993</v>
      </c>
    </row>
    <row r="901" spans="1:23" x14ac:dyDescent="0.3">
      <c r="A901" s="2" t="s">
        <v>10</v>
      </c>
      <c r="B901" s="2" t="s">
        <v>72</v>
      </c>
      <c r="C901" s="2" t="s">
        <v>74</v>
      </c>
      <c r="D901" s="2" t="s">
        <v>56</v>
      </c>
      <c r="E901" s="2" t="s">
        <v>19</v>
      </c>
      <c r="F901" s="17" t="str">
        <f>+Tabela1[[#This Row],[WK]]&amp;Tabela1[[#This Row],[PK]]&amp;Tabela1[[#This Row],[GK]]</f>
        <v>121309</v>
      </c>
      <c r="G901" s="2" t="s">
        <v>860</v>
      </c>
      <c r="H901" s="302">
        <f>TabIPW[[#This Row],[liczba mieszkańców ]]/$I$1*$H$2</f>
        <v>2.8626226392822149E-5</v>
      </c>
      <c r="I901" s="27">
        <v>8994</v>
      </c>
      <c r="J901" s="302">
        <f>TabIPW[[#This Row],[liczba mieszkańców w wieku 20-64]]/$K$1*$J$2</f>
        <v>2.1757540076521745E-5</v>
      </c>
      <c r="K901" s="27">
        <v>5395</v>
      </c>
      <c r="L901" s="302">
        <f>TabIPW[[#This Row],[iloczyn liczby mieszkańców i relacji przeciętnego miesięcznego wynagrodzenia brutto 
w danym powiecie do średniej krajowej]]/$M$1*$L$2</f>
        <v>8.5872487564449108E-5</v>
      </c>
      <c r="M901" s="27">
        <v>7806.7919999999995</v>
      </c>
      <c r="N901" s="302">
        <f>TabIPW[[#This Row],[liczba oddziałów w szkołach podstawowych]]/$O$1*$N$2</f>
        <v>6.2090041741204538E-5</v>
      </c>
      <c r="O901" s="27">
        <v>49</v>
      </c>
      <c r="P90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8.8545064777705281E-5</v>
      </c>
      <c r="Q901" s="27">
        <v>450</v>
      </c>
      <c r="R901" s="302">
        <f>TabIPW[[#This Row],[liczba gospodarstw domowych korzystających ze środowiskowej pomocy społecznej ]]/$S$1*$R$2</f>
        <v>3.6638299326702893E-5</v>
      </c>
      <c r="S901" s="27">
        <v>134</v>
      </c>
      <c r="T901" s="302">
        <f>TabIPW[[#This Row],[ilość wody dostarczonej i ścieków bytowych odprowadzonych siecią kanalizacyjną '[dam3']]]/$U$1*$T$2</f>
        <v>2.9745555204405295E-5</v>
      </c>
      <c r="U901" s="27">
        <v>728.90000000000009</v>
      </c>
      <c r="V901" s="302">
        <f>TabIPW[[#This Row],[iloczyn liczby mieszkańców i relacji przeciętnego miesięcznego wynagrodzenia brutto 
w danym powiecie do średniej krajowej2]]/$W$1*$V$2</f>
        <v>2.5046142206297658E-5</v>
      </c>
      <c r="W901" s="27">
        <f>TabIPW[[#This Row],[iloczyn liczby mieszkańców i relacji przeciętnego miesięcznego wynagrodzenia brutto 
w danym powiecie do średniej krajowej]]</f>
        <v>7806.7919999999995</v>
      </c>
    </row>
    <row r="902" spans="1:23" x14ac:dyDescent="0.3">
      <c r="A902" s="2" t="s">
        <v>10</v>
      </c>
      <c r="B902" s="2" t="s">
        <v>72</v>
      </c>
      <c r="C902" s="2" t="s">
        <v>76</v>
      </c>
      <c r="D902" s="2" t="s">
        <v>12</v>
      </c>
      <c r="E902" s="2" t="s">
        <v>15</v>
      </c>
      <c r="F902" s="17" t="str">
        <f>+Tabela1[[#This Row],[WK]]&amp;Tabela1[[#This Row],[PK]]&amp;Tabela1[[#This Row],[GK]]</f>
        <v>121401</v>
      </c>
      <c r="G902" s="2" t="s">
        <v>861</v>
      </c>
      <c r="H902" s="302">
        <f>TabIPW[[#This Row],[liczba mieszkańców ]]/$I$1*$H$2</f>
        <v>2.9011346850186116E-5</v>
      </c>
      <c r="I902" s="27">
        <v>9115</v>
      </c>
      <c r="J902" s="302">
        <f>TabIPW[[#This Row],[liczba mieszkańców w wieku 20-64]]/$K$1*$J$2</f>
        <v>2.1693013544320752E-5</v>
      </c>
      <c r="K902" s="27">
        <v>5379</v>
      </c>
      <c r="L902" s="302">
        <f>TabIPW[[#This Row],[iloczyn liczby mieszkańców i relacji przeciętnego miesięcznego wynagrodzenia brutto 
w danym powiecie do średniej krajowej]]/$M$1*$L$2</f>
        <v>8.6626716026962149E-5</v>
      </c>
      <c r="M902" s="27">
        <v>7875.36</v>
      </c>
      <c r="N902" s="302">
        <f>TabIPW[[#This Row],[liczba oddziałów w szkołach podstawowych]]/$O$1*$N$2</f>
        <v>5.7021466905187834E-5</v>
      </c>
      <c r="O902" s="27">
        <v>45</v>
      </c>
      <c r="P90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7.1426352254015592E-5</v>
      </c>
      <c r="Q902" s="27">
        <v>363</v>
      </c>
      <c r="R902" s="302">
        <f>TabIPW[[#This Row],[liczba gospodarstw domowych korzystających ze środowiskowej pomocy społecznej ]]/$S$1*$R$2</f>
        <v>1.9412830240267953E-5</v>
      </c>
      <c r="S902" s="27">
        <v>71</v>
      </c>
      <c r="T902" s="302">
        <f>TabIPW[[#This Row],[ilość wody dostarczonej i ścieków bytowych odprowadzonych siecią kanalizacyjną '[dam3']]]/$U$1*$T$2</f>
        <v>2.2171436606603639E-5</v>
      </c>
      <c r="U902" s="27">
        <v>543.29999999999995</v>
      </c>
      <c r="V902" s="302">
        <f>TabIPW[[#This Row],[iloczyn liczby mieszkańców i relacji przeciętnego miesięcznego wynagrodzenia brutto 
w danym powiecie do średniej krajowej2]]/$W$1*$V$2</f>
        <v>2.5266125507863964E-5</v>
      </c>
      <c r="W902" s="27">
        <f>TabIPW[[#This Row],[iloczyn liczby mieszkańców i relacji przeciętnego miesięcznego wynagrodzenia brutto 
w danym powiecie do średniej krajowej]]</f>
        <v>7875.36</v>
      </c>
    </row>
    <row r="903" spans="1:23" x14ac:dyDescent="0.3">
      <c r="A903" s="2" t="s">
        <v>10</v>
      </c>
      <c r="B903" s="2" t="s">
        <v>72</v>
      </c>
      <c r="C903" s="2" t="s">
        <v>76</v>
      </c>
      <c r="D903" s="2" t="s">
        <v>11</v>
      </c>
      <c r="E903" s="2" t="s">
        <v>19</v>
      </c>
      <c r="F903" s="17" t="str">
        <f>+Tabela1[[#This Row],[WK]]&amp;Tabela1[[#This Row],[PK]]&amp;Tabela1[[#This Row],[GK]]</f>
        <v>121402</v>
      </c>
      <c r="G903" s="2" t="s">
        <v>862</v>
      </c>
      <c r="H903" s="302">
        <f>TabIPW[[#This Row],[liczba mieszkańców ]]/$I$1*$H$2</f>
        <v>1.645196400094482E-5</v>
      </c>
      <c r="I903" s="27">
        <v>5169</v>
      </c>
      <c r="J903" s="302">
        <f>TabIPW[[#This Row],[liczba mieszkańców w wieku 20-64]]/$K$1*$J$2</f>
        <v>1.2606871228768669E-5</v>
      </c>
      <c r="K903" s="27">
        <v>3126</v>
      </c>
      <c r="L903" s="302">
        <f>TabIPW[[#This Row],[iloczyn liczby mieszkańców i relacji przeciętnego miesięcznego wynagrodzenia brutto 
w danym powiecie do średniej krajowej]]/$M$1*$L$2</f>
        <v>4.9124903471570756E-5</v>
      </c>
      <c r="M903" s="27">
        <v>4466.0160000000005</v>
      </c>
      <c r="N903" s="302">
        <f>TabIPW[[#This Row],[liczba oddziałów w szkołach podstawowych]]/$O$1*$N$2</f>
        <v>2.661001788908766E-5</v>
      </c>
      <c r="O903" s="27">
        <v>21</v>
      </c>
      <c r="P90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3.2466523751825273E-5</v>
      </c>
      <c r="Q903" s="27">
        <v>165</v>
      </c>
      <c r="R903" s="302">
        <f>TabIPW[[#This Row],[liczba gospodarstw domowych korzystających ze środowiskowej pomocy społecznej ]]/$S$1*$R$2</f>
        <v>3.3357257595953377E-5</v>
      </c>
      <c r="S903" s="27">
        <v>122</v>
      </c>
      <c r="T903" s="302">
        <f>TabIPW[[#This Row],[ilość wody dostarczonej i ścieków bytowych odprowadzonych siecią kanalizacyjną '[dam3']]]/$U$1*$T$2</f>
        <v>8.284192216345553E-6</v>
      </c>
      <c r="U903" s="27">
        <v>203</v>
      </c>
      <c r="V903" s="302">
        <f>TabIPW[[#This Row],[iloczyn liczby mieszkańców i relacji przeciętnego miesięcznego wynagrodzenia brutto 
w danym powiecie do średniej krajowej2]]/$W$1*$V$2</f>
        <v>1.4328096845874804E-5</v>
      </c>
      <c r="W903" s="27">
        <f>TabIPW[[#This Row],[iloczyn liczby mieszkańców i relacji przeciętnego miesięcznego wynagrodzenia brutto 
w danym powiecie do średniej krajowej]]</f>
        <v>4466.0160000000005</v>
      </c>
    </row>
    <row r="904" spans="1:23" x14ac:dyDescent="0.3">
      <c r="A904" s="2" t="s">
        <v>10</v>
      </c>
      <c r="B904" s="2" t="s">
        <v>72</v>
      </c>
      <c r="C904" s="2" t="s">
        <v>76</v>
      </c>
      <c r="D904" s="2" t="s">
        <v>16</v>
      </c>
      <c r="E904" s="2" t="s">
        <v>19</v>
      </c>
      <c r="F904" s="17" t="str">
        <f>+Tabela1[[#This Row],[WK]]&amp;Tabela1[[#This Row],[PK]]&amp;Tabela1[[#This Row],[GK]]</f>
        <v>121403</v>
      </c>
      <c r="G904" s="2" t="s">
        <v>863</v>
      </c>
      <c r="H904" s="302">
        <f>TabIPW[[#This Row],[liczba mieszkańców ]]/$I$1*$H$2</f>
        <v>1.779192856747563E-5</v>
      </c>
      <c r="I904" s="27">
        <v>5590</v>
      </c>
      <c r="J904" s="302">
        <f>TabIPW[[#This Row],[liczba mieszkańców w wieku 20-64]]/$K$1*$J$2</f>
        <v>1.3441683239118994E-5</v>
      </c>
      <c r="K904" s="27">
        <v>3333</v>
      </c>
      <c r="L904" s="302">
        <f>TabIPW[[#This Row],[iloczyn liczby mieszkańców i relacji przeciętnego miesięcznego wynagrodzenia brutto 
w danym powiecie do średniej krajowej]]/$M$1*$L$2</f>
        <v>5.312598382783527E-5</v>
      </c>
      <c r="M904" s="27">
        <v>4829.76</v>
      </c>
      <c r="N904" s="302">
        <f>TabIPW[[#This Row],[liczba oddziałów w szkołach podstawowych]]/$O$1*$N$2</f>
        <v>3.9281454979129396E-5</v>
      </c>
      <c r="O904" s="27">
        <v>31</v>
      </c>
      <c r="P90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4.3091931525149909E-5</v>
      </c>
      <c r="Q904" s="27">
        <v>219</v>
      </c>
      <c r="R904" s="302">
        <f>TabIPW[[#This Row],[liczba gospodarstw domowych korzystających ze środowiskowej pomocy społecznej ]]/$S$1*$R$2</f>
        <v>2.9255955432516489E-5</v>
      </c>
      <c r="S904" s="27">
        <v>107</v>
      </c>
      <c r="T904" s="302">
        <f>TabIPW[[#This Row],[ilość wody dostarczonej i ścieków bytowych odprowadzonych siecią kanalizacyjną '[dam3']]]/$U$1*$T$2</f>
        <v>1.0043052731244535E-5</v>
      </c>
      <c r="U904" s="27">
        <v>246.1</v>
      </c>
      <c r="V904" s="302">
        <f>TabIPW[[#This Row],[iloczyn liczby mieszkańców i relacji przeciętnego miesięcznego wynagrodzenia brutto 
w danym powiecie do średniej krajowej2]]/$W$1*$V$2</f>
        <v>1.5495078616451954E-5</v>
      </c>
      <c r="W904" s="27">
        <f>TabIPW[[#This Row],[iloczyn liczby mieszkańców i relacji przeciętnego miesięcznego wynagrodzenia brutto 
w danym powiecie do średniej krajowej]]</f>
        <v>4829.76</v>
      </c>
    </row>
    <row r="905" spans="1:23" x14ac:dyDescent="0.3">
      <c r="A905" s="2" t="s">
        <v>10</v>
      </c>
      <c r="B905" s="2" t="s">
        <v>72</v>
      </c>
      <c r="C905" s="2" t="s">
        <v>76</v>
      </c>
      <c r="D905" s="2" t="s">
        <v>18</v>
      </c>
      <c r="E905" s="2" t="s">
        <v>15</v>
      </c>
      <c r="F905" s="17" t="str">
        <f>+Tabela1[[#This Row],[WK]]&amp;Tabela1[[#This Row],[PK]]&amp;Tabela1[[#This Row],[GK]]</f>
        <v>121404</v>
      </c>
      <c r="G905" s="2" t="s">
        <v>864</v>
      </c>
      <c r="H905" s="302">
        <f>TabIPW[[#This Row],[liczba mieszkańców ]]/$I$1*$H$2</f>
        <v>1.0850211893832634E-5</v>
      </c>
      <c r="I905" s="27">
        <v>3409</v>
      </c>
      <c r="J905" s="302">
        <f>TabIPW[[#This Row],[liczba mieszkańców w wieku 20-64]]/$K$1*$J$2</f>
        <v>8.0658165251239087E-6</v>
      </c>
      <c r="K905" s="27">
        <v>2000</v>
      </c>
      <c r="L905" s="302">
        <f>TabIPW[[#This Row],[iloczyn liczby mieszkańców i relacji przeciętnego miesięcznego wynagrodzenia brutto 
w danym powiecie do średniej krajowej]]/$M$1*$L$2</f>
        <v>3.2398296756545698E-5</v>
      </c>
      <c r="M905" s="27">
        <v>2945.3760000000002</v>
      </c>
      <c r="N905" s="302">
        <f>TabIPW[[#This Row],[liczba oddziałów w szkołach podstawowych]]/$O$1*$N$2</f>
        <v>2.1541443053070962E-5</v>
      </c>
      <c r="O905" s="27">
        <v>17</v>
      </c>
      <c r="P90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2.2628183220969129E-5</v>
      </c>
      <c r="Q905" s="27">
        <v>115</v>
      </c>
      <c r="R905" s="302">
        <f>TabIPW[[#This Row],[liczba gospodarstw domowych korzystających ze środowiskowej pomocy społecznej ]]/$S$1*$R$2</f>
        <v>1.5038107932601933E-5</v>
      </c>
      <c r="S905" s="27">
        <v>55</v>
      </c>
      <c r="T905" s="302">
        <f>TabIPW[[#This Row],[ilość wody dostarczonej i ścieków bytowych odprowadzonych siecią kanalizacyjną '[dam3']]]/$U$1*$T$2</f>
        <v>7.5822803635320394E-6</v>
      </c>
      <c r="U905" s="27">
        <v>185.8</v>
      </c>
      <c r="V905" s="302">
        <f>TabIPW[[#This Row],[iloczyn liczby mieszkańców i relacji przeciętnego miesięcznego wynagrodzenia brutto 
w danym powiecie do średniej krajowej2]]/$W$1*$V$2</f>
        <v>9.449503220659162E-6</v>
      </c>
      <c r="W905" s="27">
        <f>TabIPW[[#This Row],[iloczyn liczby mieszkańców i relacji przeciętnego miesięcznego wynagrodzenia brutto 
w danym powiecie do średniej krajowej]]</f>
        <v>2945.3760000000002</v>
      </c>
    </row>
    <row r="906" spans="1:23" x14ac:dyDescent="0.3">
      <c r="A906" s="2" t="s">
        <v>10</v>
      </c>
      <c r="B906" s="2" t="s">
        <v>72</v>
      </c>
      <c r="C906" s="2" t="s">
        <v>76</v>
      </c>
      <c r="D906" s="2" t="s">
        <v>21</v>
      </c>
      <c r="E906" s="2" t="s">
        <v>19</v>
      </c>
      <c r="F906" s="17" t="str">
        <f>+Tabela1[[#This Row],[WK]]&amp;Tabela1[[#This Row],[PK]]&amp;Tabela1[[#This Row],[GK]]</f>
        <v>121405</v>
      </c>
      <c r="G906" s="2" t="s">
        <v>865</v>
      </c>
      <c r="H906" s="302">
        <f>TabIPW[[#This Row],[liczba mieszkańców ]]/$I$1*$H$2</f>
        <v>4.8455155726520393E-5</v>
      </c>
      <c r="I906" s="27">
        <v>15224</v>
      </c>
      <c r="J906" s="302">
        <f>TabIPW[[#This Row],[liczba mieszkańców w wieku 20-64]]/$K$1*$J$2</f>
        <v>3.6401029977884202E-5</v>
      </c>
      <c r="K906" s="27">
        <v>9026</v>
      </c>
      <c r="L906" s="302">
        <f>TabIPW[[#This Row],[iloczyn liczby mieszkańców i relacji przeciętnego miesięcznego wynagrodzenia brutto 
w danym powiecie do średniej krajowej]]/$M$1*$L$2</f>
        <v>1.4468514808496674E-4</v>
      </c>
      <c r="M906" s="27">
        <v>13153.536</v>
      </c>
      <c r="N906" s="302">
        <f>TabIPW[[#This Row],[liczba oddziałów w szkołach podstawowych]]/$O$1*$N$2</f>
        <v>9.3768634466308905E-5</v>
      </c>
      <c r="O906" s="27">
        <v>74</v>
      </c>
      <c r="P90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1.2061805490829632E-4</v>
      </c>
      <c r="Q906" s="27">
        <v>613</v>
      </c>
      <c r="R906" s="302">
        <f>TabIPW[[#This Row],[liczba gospodarstw domowych korzystających ze środowiskowej pomocy społecznej ]]/$S$1*$R$2</f>
        <v>5.3863768413137837E-5</v>
      </c>
      <c r="S906" s="27">
        <v>197</v>
      </c>
      <c r="T906" s="302">
        <f>TabIPW[[#This Row],[ilość wody dostarczonej i ścieków bytowych odprowadzonych siecią kanalizacyjną '[dam3']]]/$U$1*$T$2</f>
        <v>3.0235261148228677E-5</v>
      </c>
      <c r="U906" s="27">
        <v>740.90000000000009</v>
      </c>
      <c r="V906" s="302">
        <f>TabIPW[[#This Row],[iloczyn liczby mieszkańców i relacji przeciętnego miesięcznego wynagrodzenia brutto 
w danym powiecie do średniej krajowej2]]/$W$1*$V$2</f>
        <v>4.2199834858115304E-5</v>
      </c>
      <c r="W906" s="27">
        <f>TabIPW[[#This Row],[iloczyn liczby mieszkańców i relacji przeciętnego miesięcznego wynagrodzenia brutto 
w danym powiecie do średniej krajowej]]</f>
        <v>13153.536</v>
      </c>
    </row>
    <row r="907" spans="1:23" x14ac:dyDescent="0.3">
      <c r="A907" s="2" t="s">
        <v>10</v>
      </c>
      <c r="B907" s="2" t="s">
        <v>72</v>
      </c>
      <c r="C907" s="2" t="s">
        <v>76</v>
      </c>
      <c r="D907" s="2" t="s">
        <v>23</v>
      </c>
      <c r="E907" s="2" t="s">
        <v>15</v>
      </c>
      <c r="F907" s="17" t="str">
        <f>+Tabela1[[#This Row],[WK]]&amp;Tabela1[[#This Row],[PK]]&amp;Tabela1[[#This Row],[GK]]</f>
        <v>121406</v>
      </c>
      <c r="G907" s="2" t="s">
        <v>866</v>
      </c>
      <c r="H907" s="302">
        <f>TabIPW[[#This Row],[liczba mieszkańców ]]/$I$1*$H$2</f>
        <v>9.9940350092796934E-6</v>
      </c>
      <c r="I907" s="27">
        <v>3140</v>
      </c>
      <c r="J907" s="302">
        <f>TabIPW[[#This Row],[liczba mieszkańców w wieku 20-64]]/$K$1*$J$2</f>
        <v>7.6947889649682093E-6</v>
      </c>
      <c r="K907" s="27">
        <v>1908</v>
      </c>
      <c r="L907" s="302">
        <f>TabIPW[[#This Row],[iloczyn liczby mieszkańców i relacji przeciętnego miesięcznego wynagrodzenia brutto 
w danym powiecie do średniej krajowej]]/$M$1*$L$2</f>
        <v>2.9841786980215154E-5</v>
      </c>
      <c r="M907" s="27">
        <v>2712.96</v>
      </c>
      <c r="N907" s="302">
        <f>TabIPW[[#This Row],[liczba oddziałów w szkołach podstawowych]]/$O$1*$N$2</f>
        <v>2.1541443053070962E-5</v>
      </c>
      <c r="O907" s="27">
        <v>17</v>
      </c>
      <c r="P90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2.4792618137757481E-5</v>
      </c>
      <c r="Q907" s="27">
        <v>126</v>
      </c>
      <c r="R907" s="302">
        <f>TabIPW[[#This Row],[liczba gospodarstw domowych korzystających ze środowiskowej pomocy społecznej ]]/$S$1*$R$2</f>
        <v>1.2030486346081548E-5</v>
      </c>
      <c r="S907" s="27">
        <v>44</v>
      </c>
      <c r="T907" s="302">
        <f>TabIPW[[#This Row],[ilość wody dostarczonej i ścieków bytowych odprowadzonych siecią kanalizacyjną '[dam3']]]/$U$1*$T$2</f>
        <v>6.9456626365616411E-6</v>
      </c>
      <c r="U907" s="27">
        <v>170.2</v>
      </c>
      <c r="V907" s="302">
        <f>TabIPW[[#This Row],[iloczyn liczby mieszkańców i relacji przeciętnego miesięcznego wynagrodzenia brutto 
w danym powiecie do średniej krajowej2]]/$W$1*$V$2</f>
        <v>8.7038545358960877E-6</v>
      </c>
      <c r="W907" s="27">
        <f>TabIPW[[#This Row],[iloczyn liczby mieszkańców i relacji przeciętnego miesięcznego wynagrodzenia brutto 
w danym powiecie do średniej krajowej]]</f>
        <v>2712.96</v>
      </c>
    </row>
    <row r="908" spans="1:23" x14ac:dyDescent="0.3">
      <c r="A908" s="2" t="s">
        <v>10</v>
      </c>
      <c r="B908" s="2" t="s">
        <v>72</v>
      </c>
      <c r="C908" s="2" t="s">
        <v>109</v>
      </c>
      <c r="D908" s="2" t="s">
        <v>12</v>
      </c>
      <c r="E908" s="2" t="s">
        <v>13</v>
      </c>
      <c r="F908" s="17" t="str">
        <f>+Tabela1[[#This Row],[WK]]&amp;Tabela1[[#This Row],[PK]]&amp;Tabela1[[#This Row],[GK]]</f>
        <v>121501</v>
      </c>
      <c r="G908" s="2" t="s">
        <v>867</v>
      </c>
      <c r="H908" s="302">
        <f>TabIPW[[#This Row],[liczba mieszkańców ]]/$I$1*$H$2</f>
        <v>1.7075795485600492E-5</v>
      </c>
      <c r="I908" s="27">
        <v>5365</v>
      </c>
      <c r="J908" s="302">
        <f>TabIPW[[#This Row],[liczba mieszkańców w wieku 20-64]]/$K$1*$J$2</f>
        <v>1.2550410513092801E-5</v>
      </c>
      <c r="K908" s="27">
        <v>3112</v>
      </c>
      <c r="L908" s="302">
        <f>TabIPW[[#This Row],[iloczyn liczby mieszkańców i relacji przeciętnego miesięcznego wynagrodzenia brutto 
w danym powiecie do średniej krajowej]]/$M$1*$L$2</f>
        <v>4.8509073423993806E-5</v>
      </c>
      <c r="M908" s="27">
        <v>4410.03</v>
      </c>
      <c r="N908" s="302">
        <f>TabIPW[[#This Row],[liczba oddziałów w szkołach podstawowych]]/$O$1*$N$2</f>
        <v>2.9144305307096008E-5</v>
      </c>
      <c r="O908" s="27">
        <v>23</v>
      </c>
      <c r="P90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5.4504406540943025E-5</v>
      </c>
      <c r="Q908" s="27">
        <v>277</v>
      </c>
      <c r="R908" s="302">
        <f>TabIPW[[#This Row],[liczba gospodarstw domowych korzystających ze środowiskowej pomocy społecznej ]]/$S$1*$R$2</f>
        <v>2.1326771249871834E-5</v>
      </c>
      <c r="S908" s="27">
        <v>78</v>
      </c>
      <c r="T908" s="302">
        <f>TabIPW[[#This Row],[ilość wody dostarczonej i ścieków bytowych odprowadzonych siecią kanalizacyjną '[dam3']]]/$U$1*$T$2</f>
        <v>7.7944862725221711E-6</v>
      </c>
      <c r="U908" s="27">
        <v>191</v>
      </c>
      <c r="V908" s="302">
        <f>TabIPW[[#This Row],[iloczyn liczby mieszkańców i relacji przeciętnego miesięcznego wynagrodzenia brutto 
w danym powiecie do średniej krajowej2]]/$W$1*$V$2</f>
        <v>1.4148479748664862E-5</v>
      </c>
      <c r="W908" s="27">
        <f>TabIPW[[#This Row],[iloczyn liczby mieszkańców i relacji przeciętnego miesięcznego wynagrodzenia brutto 
w danym powiecie do średniej krajowej]]</f>
        <v>4410.03</v>
      </c>
    </row>
    <row r="909" spans="1:23" x14ac:dyDescent="0.3">
      <c r="A909" s="2" t="s">
        <v>10</v>
      </c>
      <c r="B909" s="2" t="s">
        <v>72</v>
      </c>
      <c r="C909" s="2" t="s">
        <v>109</v>
      </c>
      <c r="D909" s="2" t="s">
        <v>11</v>
      </c>
      <c r="E909" s="2" t="s">
        <v>13</v>
      </c>
      <c r="F909" s="17" t="str">
        <f>+Tabela1[[#This Row],[WK]]&amp;Tabela1[[#This Row],[PK]]&amp;Tabela1[[#This Row],[GK]]</f>
        <v>121502</v>
      </c>
      <c r="G909" s="2" t="s">
        <v>868</v>
      </c>
      <c r="H909" s="302">
        <f>TabIPW[[#This Row],[liczba mieszkańców ]]/$I$1*$H$2</f>
        <v>2.7652285401471962E-5</v>
      </c>
      <c r="I909" s="27">
        <v>8688</v>
      </c>
      <c r="J909" s="302">
        <f>TabIPW[[#This Row],[liczba mieszkańców w wieku 20-64]]/$K$1*$J$2</f>
        <v>2.059202958864134E-5</v>
      </c>
      <c r="K909" s="27">
        <v>5106</v>
      </c>
      <c r="L909" s="302">
        <f>TabIPW[[#This Row],[iloczyn liczby mieszkańców i relacji przeciętnego miesięcznego wynagrodzenia brutto 
w danym powiecie do średniej krajowej]]/$M$1*$L$2</f>
        <v>7.8554861119787192E-5</v>
      </c>
      <c r="M909" s="27">
        <v>7141.5360000000001</v>
      </c>
      <c r="N909" s="302">
        <f>TabIPW[[#This Row],[liczba oddziałów w szkołach podstawowych]]/$O$1*$N$2</f>
        <v>4.561717352415027E-5</v>
      </c>
      <c r="O909" s="27">
        <v>36</v>
      </c>
      <c r="P90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6.9261917337227243E-5</v>
      </c>
      <c r="Q909" s="27">
        <v>352</v>
      </c>
      <c r="R909" s="302">
        <f>TabIPW[[#This Row],[liczba gospodarstw domowych korzystających ze środowiskowej pomocy społecznej ]]/$S$1*$R$2</f>
        <v>3.7458559759390274E-5</v>
      </c>
      <c r="S909" s="27">
        <v>137</v>
      </c>
      <c r="T909" s="302">
        <f>TabIPW[[#This Row],[ilość wody dostarczonej i ścieków bytowych odprowadzonych siecią kanalizacyjną '[dam3']]]/$U$1*$T$2</f>
        <v>2.9708827258618535E-5</v>
      </c>
      <c r="U909" s="27">
        <v>728</v>
      </c>
      <c r="V909" s="302">
        <f>TabIPW[[#This Row],[iloczyn liczby mieszkańców i relacji przeciętnego miesięcznego wynagrodzenia brutto 
w danym powiecie do średniej krajowej2]]/$W$1*$V$2</f>
        <v>2.2911834493271266E-5</v>
      </c>
      <c r="W909" s="27">
        <f>TabIPW[[#This Row],[iloczyn liczby mieszkańców i relacji przeciętnego miesięcznego wynagrodzenia brutto 
w danym powiecie do średniej krajowej]]</f>
        <v>7141.5360000000001</v>
      </c>
    </row>
    <row r="910" spans="1:23" x14ac:dyDescent="0.3">
      <c r="A910" s="2" t="s">
        <v>10</v>
      </c>
      <c r="B910" s="2" t="s">
        <v>72</v>
      </c>
      <c r="C910" s="2" t="s">
        <v>109</v>
      </c>
      <c r="D910" s="2" t="s">
        <v>16</v>
      </c>
      <c r="E910" s="2" t="s">
        <v>15</v>
      </c>
      <c r="F910" s="17" t="str">
        <f>+Tabela1[[#This Row],[WK]]&amp;Tabela1[[#This Row],[PK]]&amp;Tabela1[[#This Row],[GK]]</f>
        <v>121503</v>
      </c>
      <c r="G910" s="2" t="s">
        <v>869</v>
      </c>
      <c r="H910" s="302">
        <f>TabIPW[[#This Row],[liczba mieszkańców ]]/$I$1*$H$2</f>
        <v>2.8031040231441479E-5</v>
      </c>
      <c r="I910" s="27">
        <v>8807</v>
      </c>
      <c r="J910" s="302">
        <f>TabIPW[[#This Row],[liczba mieszkańców w wieku 20-64]]/$K$1*$J$2</f>
        <v>2.1346183433740428E-5</v>
      </c>
      <c r="K910" s="27">
        <v>5293</v>
      </c>
      <c r="L910" s="302">
        <f>TabIPW[[#This Row],[iloczyn liczby mieszkańców i relacji przeciętnego miesięcznego wynagrodzenia brutto 
w danym powiecie do średniej krajowej]]/$M$1*$L$2</f>
        <v>7.9630831247924234E-5</v>
      </c>
      <c r="M910" s="27">
        <v>7239.3540000000003</v>
      </c>
      <c r="N910" s="302">
        <f>TabIPW[[#This Row],[liczba oddziałów w szkołach podstawowych]]/$O$1*$N$2</f>
        <v>7.8562909958258793E-5</v>
      </c>
      <c r="O910" s="27">
        <v>62</v>
      </c>
      <c r="P9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6.9261917337227243E-5</v>
      </c>
      <c r="Q910" s="27">
        <v>352</v>
      </c>
      <c r="R910" s="302">
        <f>TabIPW[[#This Row],[liczba gospodarstw domowych korzystających ze środowiskowej pomocy społecznej ]]/$S$1*$R$2</f>
        <v>1.394442735568543E-5</v>
      </c>
      <c r="S910" s="27">
        <v>51</v>
      </c>
      <c r="T910" s="302">
        <f>TabIPW[[#This Row],[ilość wody dostarczonej i ścieków bytowych odprowadzonych siecią kanalizacyjną '[dam3']]]/$U$1*$T$2</f>
        <v>5.4275742107091561E-6</v>
      </c>
      <c r="U910" s="27">
        <v>133</v>
      </c>
      <c r="V910" s="302">
        <f>TabIPW[[#This Row],[iloczyn liczby mieszkańców i relacji przeciętnego miesięcznego wynagrodzenia brutto 
w danym powiecie do średniej krajowej2]]/$W$1*$V$2</f>
        <v>2.3225659113977907E-5</v>
      </c>
      <c r="W910" s="27">
        <f>TabIPW[[#This Row],[iloczyn liczby mieszkańców i relacji przeciętnego miesięcznego wynagrodzenia brutto 
w danym powiecie do średniej krajowej]]</f>
        <v>7239.3540000000003</v>
      </c>
    </row>
    <row r="911" spans="1:23" x14ac:dyDescent="0.3">
      <c r="A911" s="2" t="s">
        <v>10</v>
      </c>
      <c r="B911" s="2" t="s">
        <v>72</v>
      </c>
      <c r="C911" s="2" t="s">
        <v>109</v>
      </c>
      <c r="D911" s="2" t="s">
        <v>18</v>
      </c>
      <c r="E911" s="2" t="s">
        <v>15</v>
      </c>
      <c r="F911" s="17" t="str">
        <f>+Tabela1[[#This Row],[WK]]&amp;Tabela1[[#This Row],[PK]]&amp;Tabela1[[#This Row],[GK]]</f>
        <v>121504</v>
      </c>
      <c r="G911" s="2" t="s">
        <v>870</v>
      </c>
      <c r="H911" s="302">
        <f>TabIPW[[#This Row],[liczba mieszkańców ]]/$I$1*$H$2</f>
        <v>2.1786359757490285E-5</v>
      </c>
      <c r="I911" s="27">
        <v>6845</v>
      </c>
      <c r="J911" s="302">
        <f>TabIPW[[#This Row],[liczba mieszkańców w wieku 20-64]]/$K$1*$J$2</f>
        <v>1.6889819803609465E-5</v>
      </c>
      <c r="K911" s="27">
        <v>4188</v>
      </c>
      <c r="L911" s="302">
        <f>TabIPW[[#This Row],[iloczyn liczby mieszkańców i relacji przeciętnego miesięcznego wynagrodzenia brutto 
w danym powiecie do średniej krajowej]]/$M$1*$L$2</f>
        <v>6.1890886782336939E-5</v>
      </c>
      <c r="M911" s="27">
        <v>5626.59</v>
      </c>
      <c r="N911" s="302">
        <f>TabIPW[[#This Row],[liczba oddziałów w szkołach podstawowych]]/$O$1*$N$2</f>
        <v>4.0548598688133572E-5</v>
      </c>
      <c r="O911" s="27">
        <v>32</v>
      </c>
      <c r="P9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6.1588011723159451E-5</v>
      </c>
      <c r="Q911" s="27">
        <v>313</v>
      </c>
      <c r="R911" s="302">
        <f>TabIPW[[#This Row],[liczba gospodarstw domowych korzystających ze środowiskowej pomocy społecznej ]]/$S$1*$R$2</f>
        <v>3.6638299326702893E-5</v>
      </c>
      <c r="S911" s="27">
        <v>134</v>
      </c>
      <c r="T911" s="302">
        <f>TabIPW[[#This Row],[ilość wody dostarczonej i ścieków bytowych odprowadzonych siecią kanalizacyjną '[dam3']]]/$U$1*$T$2</f>
        <v>4.452243205927586E-6</v>
      </c>
      <c r="U911" s="27">
        <v>109.1</v>
      </c>
      <c r="V911" s="302">
        <f>TabIPW[[#This Row],[iloczyn liczby mieszkańców i relacji przeciętnego miesięcznego wynagrodzenia brutto 
w danym powiecie do średniej krajowej2]]/$W$1*$V$2</f>
        <v>1.8051508644848277E-5</v>
      </c>
      <c r="W911" s="27">
        <f>TabIPW[[#This Row],[iloczyn liczby mieszkańców i relacji przeciętnego miesięcznego wynagrodzenia brutto 
w danym powiecie do średniej krajowej]]</f>
        <v>5626.59</v>
      </c>
    </row>
    <row r="912" spans="1:23" x14ac:dyDescent="0.3">
      <c r="A912" s="2" t="s">
        <v>10</v>
      </c>
      <c r="B912" s="2" t="s">
        <v>72</v>
      </c>
      <c r="C912" s="2" t="s">
        <v>109</v>
      </c>
      <c r="D912" s="2" t="s">
        <v>21</v>
      </c>
      <c r="E912" s="2" t="s">
        <v>15</v>
      </c>
      <c r="F912" s="17" t="str">
        <f>+Tabela1[[#This Row],[WK]]&amp;Tabela1[[#This Row],[PK]]&amp;Tabela1[[#This Row],[GK]]</f>
        <v>121505</v>
      </c>
      <c r="G912" s="2" t="s">
        <v>867</v>
      </c>
      <c r="H912" s="302">
        <f>TabIPW[[#This Row],[liczba mieszkańców ]]/$I$1*$H$2</f>
        <v>3.5386522685723448E-5</v>
      </c>
      <c r="I912" s="27">
        <v>11118</v>
      </c>
      <c r="J912" s="302">
        <f>TabIPW[[#This Row],[liczba mieszkańców w wieku 20-64]]/$K$1*$J$2</f>
        <v>2.7000320817852287E-5</v>
      </c>
      <c r="K912" s="27">
        <v>6695</v>
      </c>
      <c r="L912" s="302">
        <f>TabIPW[[#This Row],[iloczyn liczby mieszkańców i relacji przeciętnego miesięcznego wynagrodzenia brutto 
w danym powiecie do średniej krajowej]]/$M$1*$L$2</f>
        <v>1.0052635197166135E-4</v>
      </c>
      <c r="M912" s="27">
        <v>9138.9959999999992</v>
      </c>
      <c r="N912" s="302">
        <f>TabIPW[[#This Row],[liczba oddziałów w szkołach podstawowych]]/$O$1*$N$2</f>
        <v>7.2227191413237933E-5</v>
      </c>
      <c r="O912" s="27">
        <v>57</v>
      </c>
      <c r="P9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9.3070701421899107E-5</v>
      </c>
      <c r="Q912" s="27">
        <v>473</v>
      </c>
      <c r="R912" s="302">
        <f>TabIPW[[#This Row],[liczba gospodarstw domowych korzystających ze środowiskowej pomocy społecznej ]]/$S$1*$R$2</f>
        <v>5.7144810143887346E-5</v>
      </c>
      <c r="S912" s="27">
        <v>209</v>
      </c>
      <c r="T912" s="302">
        <f>TabIPW[[#This Row],[ilość wody dostarczonej i ścieków bytowych odprowadzonych siecią kanalizacyjną '[dam3']]]/$U$1*$T$2</f>
        <v>9.8634938851759612E-6</v>
      </c>
      <c r="U912" s="27">
        <v>241.7</v>
      </c>
      <c r="V912" s="302">
        <f>TabIPW[[#This Row],[iloczyn liczby mieszkańców i relacji przeciętnego miesięcznego wynagrodzenia brutto 
w danym powiecie do średniej krajowej2]]/$W$1*$V$2</f>
        <v>2.9320185991734564E-5</v>
      </c>
      <c r="W912" s="27">
        <f>TabIPW[[#This Row],[iloczyn liczby mieszkańców i relacji przeciętnego miesięcznego wynagrodzenia brutto 
w danym powiecie do średniej krajowej]]</f>
        <v>9138.9959999999992</v>
      </c>
    </row>
    <row r="913" spans="1:23" x14ac:dyDescent="0.3">
      <c r="A913" s="2" t="s">
        <v>10</v>
      </c>
      <c r="B913" s="2" t="s">
        <v>72</v>
      </c>
      <c r="C913" s="2" t="s">
        <v>109</v>
      </c>
      <c r="D913" s="2" t="s">
        <v>23</v>
      </c>
      <c r="E913" s="2" t="s">
        <v>19</v>
      </c>
      <c r="F913" s="17" t="str">
        <f>+Tabela1[[#This Row],[WK]]&amp;Tabela1[[#This Row],[PK]]&amp;Tabela1[[#This Row],[GK]]</f>
        <v>121506</v>
      </c>
      <c r="G913" s="2" t="s">
        <v>871</v>
      </c>
      <c r="H913" s="302">
        <f>TabIPW[[#This Row],[liczba mieszkańców ]]/$I$1*$H$2</f>
        <v>4.9543678010970606E-5</v>
      </c>
      <c r="I913" s="27">
        <v>15566</v>
      </c>
      <c r="J913" s="302">
        <f>TabIPW[[#This Row],[liczba mieszkańców w wieku 20-64]]/$K$1*$J$2</f>
        <v>3.782061368630601E-5</v>
      </c>
      <c r="K913" s="27">
        <v>9378</v>
      </c>
      <c r="L913" s="302">
        <f>TabIPW[[#This Row],[iloczyn liczby mieszkańców i relacji przeciętnego miesięcznego wynagrodzenia brutto 
w danym powiecie do średniej krajowej]]/$M$1*$L$2</f>
        <v>1.4074412617295204E-4</v>
      </c>
      <c r="M913" s="27">
        <v>12795.252</v>
      </c>
      <c r="N913" s="302">
        <f>TabIPW[[#This Row],[liczba oddziałów w szkołach podstawowych]]/$O$1*$N$2</f>
        <v>1.2164579606440072E-4</v>
      </c>
      <c r="O913" s="27">
        <v>96</v>
      </c>
      <c r="P9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1.0349934238460662E-4</v>
      </c>
      <c r="Q913" s="27">
        <v>526</v>
      </c>
      <c r="R913" s="302">
        <f>TabIPW[[#This Row],[liczba gospodarstw domowych korzystających ze środowiskowej pomocy społecznej ]]/$S$1*$R$2</f>
        <v>8.7494446153320342E-5</v>
      </c>
      <c r="S913" s="27">
        <v>320</v>
      </c>
      <c r="T913" s="302">
        <f>TabIPW[[#This Row],[ilość wody dostarczonej i ścieków bytowych odprowadzonych siecią kanalizacyjną '[dam3']]]/$U$1*$T$2</f>
        <v>1.431981797396874E-5</v>
      </c>
      <c r="U913" s="27">
        <v>350.9</v>
      </c>
      <c r="V913" s="302">
        <f>TabIPW[[#This Row],[iloczyn liczby mieszkańców i relacji przeciętnego miesięcznego wynagrodzenia brutto 
w danym powiecie do średniej krajowej2]]/$W$1*$V$2</f>
        <v>4.1050370133777687E-5</v>
      </c>
      <c r="W913" s="27">
        <f>TabIPW[[#This Row],[iloczyn liczby mieszkańców i relacji przeciętnego miesięcznego wynagrodzenia brutto 
w danym powiecie do średniej krajowej]]</f>
        <v>12795.252</v>
      </c>
    </row>
    <row r="914" spans="1:23" x14ac:dyDescent="0.3">
      <c r="A914" s="2" t="s">
        <v>10</v>
      </c>
      <c r="B914" s="2" t="s">
        <v>72</v>
      </c>
      <c r="C914" s="2" t="s">
        <v>109</v>
      </c>
      <c r="D914" s="2" t="s">
        <v>30</v>
      </c>
      <c r="E914" s="2" t="s">
        <v>15</v>
      </c>
      <c r="F914" s="17" t="str">
        <f>+Tabela1[[#This Row],[WK]]&amp;Tabela1[[#This Row],[PK]]&amp;Tabela1[[#This Row],[GK]]</f>
        <v>121507</v>
      </c>
      <c r="G914" s="2" t="s">
        <v>872</v>
      </c>
      <c r="H914" s="302">
        <f>TabIPW[[#This Row],[liczba mieszkańców ]]/$I$1*$H$2</f>
        <v>3.770361105730167E-5</v>
      </c>
      <c r="I914" s="27">
        <v>11846</v>
      </c>
      <c r="J914" s="302">
        <f>TabIPW[[#This Row],[liczba mieszkańców w wieku 20-64]]/$K$1*$J$2</f>
        <v>2.8476365241949962E-5</v>
      </c>
      <c r="K914" s="27">
        <v>7061</v>
      </c>
      <c r="L914" s="302">
        <f>TabIPW[[#This Row],[iloczyn liczby mieszkańców i relacji przeciętnego miesięcznego wynagrodzenia brutto 
w danym powiecie do średniej krajowej]]/$M$1*$L$2</f>
        <v>1.0710875746144096E-4</v>
      </c>
      <c r="M914" s="27">
        <v>9737.4120000000003</v>
      </c>
      <c r="N914" s="302">
        <f>TabIPW[[#This Row],[liczba oddziałów w szkołach podstawowych]]/$O$1*$N$2</f>
        <v>8.7432915921288032E-5</v>
      </c>
      <c r="O914" s="27">
        <v>69</v>
      </c>
      <c r="P9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8.9922432452025155E-5</v>
      </c>
      <c r="Q914" s="27">
        <v>457</v>
      </c>
      <c r="R914" s="302">
        <f>TabIPW[[#This Row],[liczba gospodarstw domowych korzystających ze środowiskowej pomocy społecznej ]]/$S$1*$R$2</f>
        <v>4.9762466249700946E-5</v>
      </c>
      <c r="S914" s="27">
        <v>182</v>
      </c>
      <c r="T914" s="302">
        <f>TabIPW[[#This Row],[ilość wody dostarczonej i ścieków bytowych odprowadzonych siecią kanalizacyjną '[dam3']]]/$U$1*$T$2</f>
        <v>1.5686913733809019E-5</v>
      </c>
      <c r="U914" s="27">
        <v>384.4</v>
      </c>
      <c r="V914" s="302">
        <f>TabIPW[[#This Row],[iloczyn liczby mieszkańców i relacji przeciętnego miesięcznego wynagrodzenia brutto 
w danym powiecie do średniej krajowej2]]/$W$1*$V$2</f>
        <v>3.1240054259586948E-5</v>
      </c>
      <c r="W914" s="27">
        <f>TabIPW[[#This Row],[iloczyn liczby mieszkańców i relacji przeciętnego miesięcznego wynagrodzenia brutto 
w danym powiecie do średniej krajowej]]</f>
        <v>9737.4120000000003</v>
      </c>
    </row>
    <row r="915" spans="1:23" x14ac:dyDescent="0.3">
      <c r="A915" s="2" t="s">
        <v>10</v>
      </c>
      <c r="B915" s="2" t="s">
        <v>72</v>
      </c>
      <c r="C915" s="2" t="s">
        <v>109</v>
      </c>
      <c r="D915" s="2" t="s">
        <v>54</v>
      </c>
      <c r="E915" s="2" t="s">
        <v>15</v>
      </c>
      <c r="F915" s="17" t="str">
        <f>+Tabela1[[#This Row],[WK]]&amp;Tabela1[[#This Row],[PK]]&amp;Tabela1[[#This Row],[GK]]</f>
        <v>121508</v>
      </c>
      <c r="G915" s="2" t="s">
        <v>873</v>
      </c>
      <c r="H915" s="302">
        <f>TabIPW[[#This Row],[liczba mieszkańców ]]/$I$1*$H$2</f>
        <v>2.7645919774077519E-5</v>
      </c>
      <c r="I915" s="27">
        <v>8686</v>
      </c>
      <c r="J915" s="302">
        <f>TabIPW[[#This Row],[liczba mieszkańców w wieku 20-64]]/$K$1*$J$2</f>
        <v>2.110420893798671E-5</v>
      </c>
      <c r="K915" s="27">
        <v>5233</v>
      </c>
      <c r="L915" s="302">
        <f>TabIPW[[#This Row],[iloczyn liczby mieszkańców i relacji przeciętnego miesięcznego wynagrodzenia brutto 
w danym powiecie do średniej krajowej]]/$M$1*$L$2</f>
        <v>7.8536777588221875E-5</v>
      </c>
      <c r="M915" s="27">
        <v>7139.8920000000007</v>
      </c>
      <c r="N915" s="302">
        <f>TabIPW[[#This Row],[liczba oddziałów w szkołach podstawowych]]/$O$1*$N$2</f>
        <v>5.5754323196183665E-5</v>
      </c>
      <c r="O915" s="27">
        <v>44</v>
      </c>
      <c r="P9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5.5488240594028642E-5</v>
      </c>
      <c r="Q915" s="27">
        <v>282</v>
      </c>
      <c r="R915" s="302">
        <f>TabIPW[[#This Row],[liczba gospodarstw domowych korzystających ze środowiskowej pomocy społecznej ]]/$S$1*$R$2</f>
        <v>4.0192761201681532E-5</v>
      </c>
      <c r="S915" s="27">
        <v>147</v>
      </c>
      <c r="T915" s="302">
        <f>TabIPW[[#This Row],[ilość wody dostarczonej i ścieków bytowych odprowadzonych siecią kanalizacyjną '[dam3']]]/$U$1*$T$2</f>
        <v>1.0459302783494411E-5</v>
      </c>
      <c r="U915" s="27">
        <v>256.3</v>
      </c>
      <c r="V915" s="302">
        <f>TabIPW[[#This Row],[iloczyn liczby mieszkańców i relacji przeciętnego miesięcznego wynagrodzenia brutto 
w danym powiecie do średniej krajowej2]]/$W$1*$V$2</f>
        <v>2.2906560129898048E-5</v>
      </c>
      <c r="W915" s="27">
        <f>TabIPW[[#This Row],[iloczyn liczby mieszkańców i relacji przeciętnego miesięcznego wynagrodzenia brutto 
w danym powiecie do średniej krajowej]]</f>
        <v>7139.8920000000007</v>
      </c>
    </row>
    <row r="916" spans="1:23" x14ac:dyDescent="0.3">
      <c r="A916" s="2" t="s">
        <v>10</v>
      </c>
      <c r="B916" s="2" t="s">
        <v>72</v>
      </c>
      <c r="C916" s="2" t="s">
        <v>109</v>
      </c>
      <c r="D916" s="2" t="s">
        <v>56</v>
      </c>
      <c r="E916" s="2" t="s">
        <v>15</v>
      </c>
      <c r="F916" s="17" t="str">
        <f>+Tabela1[[#This Row],[WK]]&amp;Tabela1[[#This Row],[PK]]&amp;Tabela1[[#This Row],[GK]]</f>
        <v>121509</v>
      </c>
      <c r="G916" s="2" t="s">
        <v>874</v>
      </c>
      <c r="H916" s="302">
        <f>TabIPW[[#This Row],[liczba mieszkańców ]]/$I$1*$H$2</f>
        <v>1.6967579819894919E-5</v>
      </c>
      <c r="I916" s="27">
        <v>5331</v>
      </c>
      <c r="J916" s="302">
        <f>TabIPW[[#This Row],[liczba mieszkańców w wieku 20-64]]/$K$1*$J$2</f>
        <v>1.2824648274947015E-5</v>
      </c>
      <c r="K916" s="27">
        <v>3180</v>
      </c>
      <c r="L916" s="302">
        <f>TabIPW[[#This Row],[iloczyn liczby mieszkańców i relacji przeciętnego miesięcznego wynagrodzenia brutto 
w danym powiecie do średniej krajowej]]/$M$1*$L$2</f>
        <v>4.8201653387383235E-5</v>
      </c>
      <c r="M916" s="27">
        <v>4382.0820000000003</v>
      </c>
      <c r="N916" s="302">
        <f>TabIPW[[#This Row],[liczba oddziałów w szkołach podstawowych]]/$O$1*$N$2</f>
        <v>4.0548598688133572E-5</v>
      </c>
      <c r="O916" s="27">
        <v>32</v>
      </c>
      <c r="P9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3.9156595312807448E-5</v>
      </c>
      <c r="Q916" s="27">
        <v>199</v>
      </c>
      <c r="R916" s="302">
        <f>TabIPW[[#This Row],[liczba gospodarstw domowych korzystających ze środowiskowej pomocy społecznej ]]/$S$1*$R$2</f>
        <v>1.8592569807580572E-5</v>
      </c>
      <c r="S916" s="27">
        <v>68</v>
      </c>
      <c r="T916" s="302">
        <f>TabIPW[[#This Row],[ilość wody dostarczonej i ścieków bytowych odprowadzonych siecią kanalizacyjną '[dam3']]]/$U$1*$T$2</f>
        <v>7.5863612463972332E-6</v>
      </c>
      <c r="U916" s="27">
        <v>185.89999999999998</v>
      </c>
      <c r="V916" s="302">
        <f>TabIPW[[#This Row],[iloczyn liczby mieszkańców i relacji przeciętnego miesięcznego wynagrodzenia brutto 
w danym powiecie do średniej krajowej2]]/$W$1*$V$2</f>
        <v>1.4058815571320111E-5</v>
      </c>
      <c r="W916" s="27">
        <f>TabIPW[[#This Row],[iloczyn liczby mieszkańców i relacji przeciętnego miesięcznego wynagrodzenia brutto 
w danym powiecie do średniej krajowej]]</f>
        <v>4382.0820000000003</v>
      </c>
    </row>
    <row r="917" spans="1:23" x14ac:dyDescent="0.3">
      <c r="A917" s="2" t="s">
        <v>10</v>
      </c>
      <c r="B917" s="2" t="s">
        <v>72</v>
      </c>
      <c r="C917" s="2" t="s">
        <v>113</v>
      </c>
      <c r="D917" s="2" t="s">
        <v>12</v>
      </c>
      <c r="E917" s="2" t="s">
        <v>19</v>
      </c>
      <c r="F917" s="17" t="str">
        <f>+Tabela1[[#This Row],[WK]]&amp;Tabela1[[#This Row],[PK]]&amp;Tabela1[[#This Row],[GK]]</f>
        <v>121601</v>
      </c>
      <c r="G917" s="2" t="s">
        <v>875</v>
      </c>
      <c r="H917" s="302">
        <f>TabIPW[[#This Row],[liczba mieszkańców ]]/$I$1*$H$2</f>
        <v>3.4784970896948332E-5</v>
      </c>
      <c r="I917" s="27">
        <v>10929</v>
      </c>
      <c r="J917" s="302">
        <f>TabIPW[[#This Row],[liczba mieszkańców w wieku 20-64]]/$K$1*$J$2</f>
        <v>2.5863040687809817E-5</v>
      </c>
      <c r="K917" s="27">
        <v>6413</v>
      </c>
      <c r="L917" s="302">
        <f>TabIPW[[#This Row],[iloczyn liczby mieszkańców i relacji przeciętnego miesięcznego wynagrodzenia brutto 
w danym powiecie do średniej krajowej]]/$M$1*$L$2</f>
        <v>9.3167311599783218E-5</v>
      </c>
      <c r="M917" s="27">
        <v>8469.9750000000004</v>
      </c>
      <c r="N917" s="302">
        <f>TabIPW[[#This Row],[liczba oddziałów w szkołach podstawowych]]/$O$1*$N$2</f>
        <v>9.8837209302325582E-5</v>
      </c>
      <c r="O917" s="27">
        <v>78</v>
      </c>
      <c r="P9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9.4448069096218968E-5</v>
      </c>
      <c r="Q917" s="27">
        <v>480</v>
      </c>
      <c r="R917" s="302">
        <f>TabIPW[[#This Row],[liczba gospodarstw domowych korzystających ze środowiskowej pomocy społecznej ]]/$S$1*$R$2</f>
        <v>6.6714515191906753E-5</v>
      </c>
      <c r="S917" s="27">
        <v>244</v>
      </c>
      <c r="T917" s="302">
        <f>TabIPW[[#This Row],[ilość wody dostarczonej i ścieków bytowych odprowadzonych siecią kanalizacyjną '[dam3']]]/$U$1*$T$2</f>
        <v>6.9497435194268366E-6</v>
      </c>
      <c r="U917" s="27">
        <v>170.3</v>
      </c>
      <c r="V917" s="302">
        <f>TabIPW[[#This Row],[iloczyn liczby mieszkańców i relacji przeciętnego miesięcznego wynagrodzenia brutto 
w danym powiecie do średniej krajowej2]]/$W$1*$V$2</f>
        <v>2.7173799216603443E-5</v>
      </c>
      <c r="W917" s="27">
        <f>TabIPW[[#This Row],[iloczyn liczby mieszkańców i relacji przeciętnego miesięcznego wynagrodzenia brutto 
w danym powiecie do średniej krajowej]]</f>
        <v>8469.9750000000004</v>
      </c>
    </row>
    <row r="918" spans="1:23" x14ac:dyDescent="0.3">
      <c r="A918" s="2" t="s">
        <v>10</v>
      </c>
      <c r="B918" s="2" t="s">
        <v>72</v>
      </c>
      <c r="C918" s="2" t="s">
        <v>113</v>
      </c>
      <c r="D918" s="2" t="s">
        <v>11</v>
      </c>
      <c r="E918" s="2" t="s">
        <v>15</v>
      </c>
      <c r="F918" s="17" t="str">
        <f>+Tabela1[[#This Row],[WK]]&amp;Tabela1[[#This Row],[PK]]&amp;Tabela1[[#This Row],[GK]]</f>
        <v>121602</v>
      </c>
      <c r="G918" s="2" t="s">
        <v>876</v>
      </c>
      <c r="H918" s="302">
        <f>TabIPW[[#This Row],[liczba mieszkańców ]]/$I$1*$H$2</f>
        <v>2.7852802664397005E-5</v>
      </c>
      <c r="I918" s="27">
        <v>8751</v>
      </c>
      <c r="J918" s="302">
        <f>TabIPW[[#This Row],[liczba mieszkańców w wieku 20-64]]/$K$1*$J$2</f>
        <v>2.0765444643931506E-5</v>
      </c>
      <c r="K918" s="27">
        <v>5149</v>
      </c>
      <c r="L918" s="302">
        <f>TabIPW[[#This Row],[iloczyn liczby mieszkańców i relacji przeciętnego miesięcznego wynagrodzenia brutto 
w danym powiecie do średniej krajowej]]/$M$1*$L$2</f>
        <v>7.4600342557388865E-5</v>
      </c>
      <c r="M918" s="27">
        <v>6782.0249999999996</v>
      </c>
      <c r="N918" s="302">
        <f>TabIPW[[#This Row],[liczba oddziałów w szkołach podstawowych]]/$O$1*$N$2</f>
        <v>6.462432915921289E-5</v>
      </c>
      <c r="O918" s="27">
        <v>51</v>
      </c>
      <c r="P91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6.0407410859456719E-5</v>
      </c>
      <c r="Q918" s="27">
        <v>307</v>
      </c>
      <c r="R918" s="302">
        <f>TabIPW[[#This Row],[liczba gospodarstw domowych korzystających ze środowiskowej pomocy społecznej ]]/$S$1*$R$2</f>
        <v>3.6364879182473771E-5</v>
      </c>
      <c r="S918" s="27">
        <v>133</v>
      </c>
      <c r="T918" s="302">
        <f>TabIPW[[#This Row],[ilość wody dostarczonej i ścieków bytowych odprowadzonych siecią kanalizacyjną '[dam3']]]/$U$1*$T$2</f>
        <v>1.1516251445579877E-5</v>
      </c>
      <c r="U918" s="27">
        <v>282.2</v>
      </c>
      <c r="V918" s="302">
        <f>TabIPW[[#This Row],[iloczyn liczby mieszkańców i relacji przeciętnego miesięcznego wynagrodzenia brutto 
w danym powiecie do średniej krajowej2]]/$W$1*$V$2</f>
        <v>2.1758433245905088E-5</v>
      </c>
      <c r="W918" s="27">
        <f>TabIPW[[#This Row],[iloczyn liczby mieszkańców i relacji przeciętnego miesięcznego wynagrodzenia brutto 
w danym powiecie do średniej krajowej]]</f>
        <v>6782.0249999999996</v>
      </c>
    </row>
    <row r="919" spans="1:23" x14ac:dyDescent="0.3">
      <c r="A919" s="2" t="s">
        <v>10</v>
      </c>
      <c r="B919" s="2" t="s">
        <v>72</v>
      </c>
      <c r="C919" s="2" t="s">
        <v>113</v>
      </c>
      <c r="D919" s="2" t="s">
        <v>16</v>
      </c>
      <c r="E919" s="2" t="s">
        <v>15</v>
      </c>
      <c r="F919" s="17" t="str">
        <f>+Tabela1[[#This Row],[WK]]&amp;Tabela1[[#This Row],[PK]]&amp;Tabela1[[#This Row],[GK]]</f>
        <v>121603</v>
      </c>
      <c r="G919" s="2" t="s">
        <v>877</v>
      </c>
      <c r="H919" s="302">
        <f>TabIPW[[#This Row],[liczba mieszkańców ]]/$I$1*$H$2</f>
        <v>4.9951078164215128E-5</v>
      </c>
      <c r="I919" s="27">
        <v>15694</v>
      </c>
      <c r="J919" s="302">
        <f>TabIPW[[#This Row],[liczba mieszkańców w wieku 20-64]]/$K$1*$J$2</f>
        <v>3.8623162430555842E-5</v>
      </c>
      <c r="K919" s="27">
        <v>9577</v>
      </c>
      <c r="L919" s="302">
        <f>TabIPW[[#This Row],[iloczyn liczby mieszkańców i relacji przeciętnego miesięcznego wynagrodzenia brutto 
w danym powiecie do średniej krajowej]]/$M$1*$L$2</f>
        <v>1.3378788436700501E-4</v>
      </c>
      <c r="M919" s="27">
        <v>12162.85</v>
      </c>
      <c r="N919" s="302">
        <f>TabIPW[[#This Row],[liczba oddziałów w szkołach podstawowych]]/$O$1*$N$2</f>
        <v>1.2798151460942158E-4</v>
      </c>
      <c r="O919" s="27">
        <v>101</v>
      </c>
      <c r="P91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1.2986609500730109E-4</v>
      </c>
      <c r="Q919" s="27">
        <v>660</v>
      </c>
      <c r="R919" s="302">
        <f>TabIPW[[#This Row],[liczba gospodarstw domowych korzystających ze środowiskowej pomocy społecznej ]]/$S$1*$R$2</f>
        <v>5.2770087836221333E-5</v>
      </c>
      <c r="S919" s="27">
        <v>193</v>
      </c>
      <c r="T919" s="302">
        <f>TabIPW[[#This Row],[ilość wody dostarczonej i ścieków bytowych odprowadzonych siecią kanalizacyjną '[dam3']]]/$U$1*$T$2</f>
        <v>3.6115813356974459E-5</v>
      </c>
      <c r="U919" s="27">
        <v>885</v>
      </c>
      <c r="V919" s="302">
        <f>TabIPW[[#This Row],[iloczyn liczby mieszkańców i relacji przeciętnego miesięcznego wynagrodzenia brutto 
w danym powiecie do średniej krajowej2]]/$W$1*$V$2</f>
        <v>3.9021466273709806E-5</v>
      </c>
      <c r="W919" s="27">
        <f>TabIPW[[#This Row],[iloczyn liczby mieszkańców i relacji przeciętnego miesięcznego wynagrodzenia brutto 
w danym powiecie do średniej krajowej]]</f>
        <v>12162.85</v>
      </c>
    </row>
    <row r="920" spans="1:23" x14ac:dyDescent="0.3">
      <c r="A920" s="2" t="s">
        <v>10</v>
      </c>
      <c r="B920" s="2" t="s">
        <v>72</v>
      </c>
      <c r="C920" s="2" t="s">
        <v>113</v>
      </c>
      <c r="D920" s="2" t="s">
        <v>18</v>
      </c>
      <c r="E920" s="2" t="s">
        <v>15</v>
      </c>
      <c r="F920" s="17" t="str">
        <f>+Tabela1[[#This Row],[WK]]&amp;Tabela1[[#This Row],[PK]]&amp;Tabela1[[#This Row],[GK]]</f>
        <v>121604</v>
      </c>
      <c r="G920" s="2" t="s">
        <v>878</v>
      </c>
      <c r="H920" s="302">
        <f>TabIPW[[#This Row],[liczba mieszkańców ]]/$I$1*$H$2</f>
        <v>3.7334404668423816E-5</v>
      </c>
      <c r="I920" s="27">
        <v>11730</v>
      </c>
      <c r="J920" s="302">
        <f>TabIPW[[#This Row],[liczba mieszkańców w wieku 20-64]]/$K$1*$J$2</f>
        <v>2.9117597655697311E-5</v>
      </c>
      <c r="K920" s="27">
        <v>7220</v>
      </c>
      <c r="L920" s="302">
        <f>TabIPW[[#This Row],[iloczyn liczby mieszkańców i relacji przeciętnego miesięcznego wynagrodzenia brutto 
w danym powiecie do średniej krajowej]]/$M$1*$L$2</f>
        <v>9.9995659718680313E-5</v>
      </c>
      <c r="M920" s="27">
        <v>9090.75</v>
      </c>
      <c r="N920" s="302">
        <f>TabIPW[[#This Row],[liczba oddziałów w szkołach podstawowych]]/$O$1*$N$2</f>
        <v>8.7432915921288032E-5</v>
      </c>
      <c r="O920" s="27">
        <v>69</v>
      </c>
      <c r="P92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6.8278083284141627E-5</v>
      </c>
      <c r="Q920" s="27">
        <v>347</v>
      </c>
      <c r="R920" s="302">
        <f>TabIPW[[#This Row],[liczba gospodarstw domowych korzystających ze środowiskowej pomocy społecznej ]]/$S$1*$R$2</f>
        <v>3.7185139615161145E-5</v>
      </c>
      <c r="S920" s="27">
        <v>136</v>
      </c>
      <c r="T920" s="302">
        <f>TabIPW[[#This Row],[ilość wody dostarczonej i ścieków bytowych odprowadzonych siecią kanalizacyjną '[dam3']]]/$U$1*$T$2</f>
        <v>1.7421288951516829E-5</v>
      </c>
      <c r="U920" s="27">
        <v>426.9</v>
      </c>
      <c r="V920" s="302">
        <f>TabIPW[[#This Row],[iloczyn liczby mieszkańców i relacji przeciętnego miesięcznego wynagrodzenia brutto 
w danym powiecie do średniej krajowej2]]/$W$1*$V$2</f>
        <v>2.9165400751281761E-5</v>
      </c>
      <c r="W920" s="27">
        <f>TabIPW[[#This Row],[iloczyn liczby mieszkańców i relacji przeciętnego miesięcznego wynagrodzenia brutto 
w danym powiecie do średniej krajowej]]</f>
        <v>9090.75</v>
      </c>
    </row>
    <row r="921" spans="1:23" x14ac:dyDescent="0.3">
      <c r="A921" s="2" t="s">
        <v>10</v>
      </c>
      <c r="B921" s="2" t="s">
        <v>72</v>
      </c>
      <c r="C921" s="2" t="s">
        <v>113</v>
      </c>
      <c r="D921" s="2" t="s">
        <v>21</v>
      </c>
      <c r="E921" s="2" t="s">
        <v>19</v>
      </c>
      <c r="F921" s="17" t="str">
        <f>+Tabela1[[#This Row],[WK]]&amp;Tabela1[[#This Row],[PK]]&amp;Tabela1[[#This Row],[GK]]</f>
        <v>121605</v>
      </c>
      <c r="G921" s="2" t="s">
        <v>879</v>
      </c>
      <c r="H921" s="302">
        <f>TabIPW[[#This Row],[liczba mieszkańców ]]/$I$1*$H$2</f>
        <v>2.9561973619805665E-5</v>
      </c>
      <c r="I921" s="27">
        <v>9288</v>
      </c>
      <c r="J921" s="302">
        <f>TabIPW[[#This Row],[liczba mieszkańców w wieku 20-64]]/$K$1*$J$2</f>
        <v>2.344329573027264E-5</v>
      </c>
      <c r="K921" s="27">
        <v>5813</v>
      </c>
      <c r="L921" s="302">
        <f>TabIPW[[#This Row],[iloczyn liczby mieszkańców i relacji przeciętnego miesięcznego wynagrodzenia brutto 
w danym powiecie do średniej krajowej]]/$M$1*$L$2</f>
        <v>7.9178148974177564E-5</v>
      </c>
      <c r="M921" s="27">
        <v>7198.2</v>
      </c>
      <c r="N921" s="302">
        <f>TabIPW[[#This Row],[liczba oddziałów w szkołach podstawowych]]/$O$1*$N$2</f>
        <v>7.8562909958258793E-5</v>
      </c>
      <c r="O921" s="27">
        <v>62</v>
      </c>
      <c r="P92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6.178477853377658E-5</v>
      </c>
      <c r="Q921" s="27">
        <v>314</v>
      </c>
      <c r="R921" s="302">
        <f>TabIPW[[#This Row],[liczba gospodarstw domowych korzystających ze środowiskowej pomocy społecznej ]]/$S$1*$R$2</f>
        <v>4.7028264807409681E-5</v>
      </c>
      <c r="S921" s="27">
        <v>172</v>
      </c>
      <c r="T921" s="302">
        <f>TabIPW[[#This Row],[ilość wody dostarczonej i ścieków bytowych odprowadzonych siecią kanalizacyjną '[dam3']]]/$U$1*$T$2</f>
        <v>1.6519413838308771E-5</v>
      </c>
      <c r="U921" s="27">
        <v>404.8</v>
      </c>
      <c r="V921" s="302">
        <f>TabIPW[[#This Row],[iloczyn liczby mieszkańców i relacji przeciętnego miesięcznego wynagrodzenia brutto 
w danym powiecie do średniej krajowej2]]/$W$1*$V$2</f>
        <v>2.3093626784135126E-5</v>
      </c>
      <c r="W921" s="27">
        <f>TabIPW[[#This Row],[iloczyn liczby mieszkańców i relacji przeciętnego miesięcznego wynagrodzenia brutto 
w danym powiecie do średniej krajowej]]</f>
        <v>7198.2</v>
      </c>
    </row>
    <row r="922" spans="1:23" x14ac:dyDescent="0.3">
      <c r="A922" s="2" t="s">
        <v>10</v>
      </c>
      <c r="B922" s="2" t="s">
        <v>72</v>
      </c>
      <c r="C922" s="2" t="s">
        <v>113</v>
      </c>
      <c r="D922" s="2" t="s">
        <v>23</v>
      </c>
      <c r="E922" s="2" t="s">
        <v>19</v>
      </c>
      <c r="F922" s="17" t="str">
        <f>+Tabela1[[#This Row],[WK]]&amp;Tabela1[[#This Row],[PK]]&amp;Tabela1[[#This Row],[GK]]</f>
        <v>121606</v>
      </c>
      <c r="G922" s="2" t="s">
        <v>880</v>
      </c>
      <c r="H922" s="302">
        <f>TabIPW[[#This Row],[liczba mieszkańców ]]/$I$1*$H$2</f>
        <v>3.5405619567906782E-5</v>
      </c>
      <c r="I922" s="27">
        <v>11124</v>
      </c>
      <c r="J922" s="302">
        <f>TabIPW[[#This Row],[liczba mieszkańców w wieku 20-64]]/$K$1*$J$2</f>
        <v>2.7593158332448892E-5</v>
      </c>
      <c r="K922" s="27">
        <v>6842</v>
      </c>
      <c r="L922" s="302">
        <f>TabIPW[[#This Row],[iloczyn liczby mieszkańców i relacji przeciętnego miesięcznego wynagrodzenia brutto 
w danym powiecie do średniej krajowej]]/$M$1*$L$2</f>
        <v>9.4829643538840567E-5</v>
      </c>
      <c r="M922" s="27">
        <v>8621.1</v>
      </c>
      <c r="N922" s="302">
        <f>TabIPW[[#This Row],[liczba oddziałów w szkołach podstawowych]]/$O$1*$N$2</f>
        <v>9.2501490757304722E-5</v>
      </c>
      <c r="O922" s="27">
        <v>73</v>
      </c>
      <c r="P92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8.9922432452025155E-5</v>
      </c>
      <c r="Q922" s="27">
        <v>457</v>
      </c>
      <c r="R922" s="302">
        <f>TabIPW[[#This Row],[liczba gospodarstw domowych korzystających ze środowiskowej pomocy społecznej ]]/$S$1*$R$2</f>
        <v>5.1402987115075701E-5</v>
      </c>
      <c r="S922" s="27">
        <v>188</v>
      </c>
      <c r="T922" s="302">
        <f>TabIPW[[#This Row],[ilość wody dostarczonej i ścieków bytowych odprowadzonych siecią kanalizacyjną '[dam3']]]/$U$1*$T$2</f>
        <v>9.0187511320806275E-6</v>
      </c>
      <c r="U922" s="27">
        <v>221</v>
      </c>
      <c r="V922" s="302">
        <f>TabIPW[[#This Row],[iloczyn liczby mieszkańców i relacji przeciętnego miesięcznego wynagrodzenia brutto 
w danym powiecie do średniej krajowej2]]/$W$1*$V$2</f>
        <v>2.7658646032161837E-5</v>
      </c>
      <c r="W922" s="27">
        <f>TabIPW[[#This Row],[iloczyn liczby mieszkańców i relacji przeciętnego miesięcznego wynagrodzenia brutto 
w danym powiecie do średniej krajowej]]</f>
        <v>8621.1</v>
      </c>
    </row>
    <row r="923" spans="1:23" x14ac:dyDescent="0.3">
      <c r="A923" s="2" t="s">
        <v>10</v>
      </c>
      <c r="B923" s="2" t="s">
        <v>72</v>
      </c>
      <c r="C923" s="2" t="s">
        <v>113</v>
      </c>
      <c r="D923" s="2" t="s">
        <v>30</v>
      </c>
      <c r="E923" s="2" t="s">
        <v>15</v>
      </c>
      <c r="F923" s="17" t="str">
        <f>+Tabela1[[#This Row],[WK]]&amp;Tabela1[[#This Row],[PK]]&amp;Tabela1[[#This Row],[GK]]</f>
        <v>121607</v>
      </c>
      <c r="G923" s="2" t="s">
        <v>881</v>
      </c>
      <c r="H923" s="302">
        <f>TabIPW[[#This Row],[liczba mieszkańców ]]/$I$1*$H$2</f>
        <v>2.0650095267581737E-5</v>
      </c>
      <c r="I923" s="27">
        <v>6488</v>
      </c>
      <c r="J923" s="302">
        <f>TabIPW[[#This Row],[liczba mieszkańców w wieku 20-64]]/$K$1*$J$2</f>
        <v>1.5647684058740382E-5</v>
      </c>
      <c r="K923" s="27">
        <v>3880</v>
      </c>
      <c r="L923" s="302">
        <f>TabIPW[[#This Row],[iloczyn liczby mieszkańców i relacji przeciętnego miesięcznego wynagrodzenia brutto 
w danym powiecie do średniej krajowej]]/$M$1*$L$2</f>
        <v>5.5308767285149005E-5</v>
      </c>
      <c r="M923" s="27">
        <v>5028.2</v>
      </c>
      <c r="N923" s="302">
        <f>TabIPW[[#This Row],[liczba oddziałów w szkołach podstawowych]]/$O$1*$N$2</f>
        <v>5.5754323196183665E-5</v>
      </c>
      <c r="O923" s="27">
        <v>44</v>
      </c>
      <c r="P92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4.7617568169343728E-5</v>
      </c>
      <c r="Q923" s="27">
        <v>242</v>
      </c>
      <c r="R923" s="302">
        <f>TabIPW[[#This Row],[liczba gospodarstw domowych korzystających ze środowiskowej pomocy społecznej ]]/$S$1*$R$2</f>
        <v>6.0699272018865985E-5</v>
      </c>
      <c r="S923" s="27">
        <v>222</v>
      </c>
      <c r="T923" s="302">
        <f>TabIPW[[#This Row],[ilość wody dostarczonej i ścieków bytowych odprowadzonych siecią kanalizacyjną '[dam3']]]/$U$1*$T$2</f>
        <v>4.5950741062094053E-6</v>
      </c>
      <c r="U923" s="27">
        <v>112.6</v>
      </c>
      <c r="V923" s="302">
        <f>TabIPW[[#This Row],[iloczyn liczby mieszkańców i relacji przeciętnego miesięcznego wynagrodzenia brutto 
w danym powiecie do średniej krajowej2]]/$W$1*$V$2</f>
        <v>1.6131723791501796E-5</v>
      </c>
      <c r="W923" s="27">
        <f>TabIPW[[#This Row],[iloczyn liczby mieszkańców i relacji przeciętnego miesięcznego wynagrodzenia brutto 
w danym powiecie do średniej krajowej]]</f>
        <v>5028.2</v>
      </c>
    </row>
    <row r="924" spans="1:23" x14ac:dyDescent="0.3">
      <c r="A924" s="2" t="s">
        <v>10</v>
      </c>
      <c r="B924" s="2" t="s">
        <v>72</v>
      </c>
      <c r="C924" s="2" t="s">
        <v>113</v>
      </c>
      <c r="D924" s="2" t="s">
        <v>54</v>
      </c>
      <c r="E924" s="2" t="s">
        <v>15</v>
      </c>
      <c r="F924" s="17" t="str">
        <f>+Tabela1[[#This Row],[WK]]&amp;Tabela1[[#This Row],[PK]]&amp;Tabela1[[#This Row],[GK]]</f>
        <v>121608</v>
      </c>
      <c r="G924" s="2" t="s">
        <v>882</v>
      </c>
      <c r="H924" s="302">
        <f>TabIPW[[#This Row],[liczba mieszkańców ]]/$I$1*$H$2</f>
        <v>4.5199137314261441E-5</v>
      </c>
      <c r="I924" s="27">
        <v>14201</v>
      </c>
      <c r="J924" s="302">
        <f>TabIPW[[#This Row],[liczba mieszkańców w wieku 20-64]]/$K$1*$J$2</f>
        <v>3.4908853920736278E-5</v>
      </c>
      <c r="K924" s="27">
        <v>8656</v>
      </c>
      <c r="L924" s="302">
        <f>TabIPW[[#This Row],[iloczyn liczby mieszkańców i relacji przeciętnego miesięcznego wynagrodzenia brutto 
w danym powiecie do średniej krajowej]]/$M$1*$L$2</f>
        <v>1.2106038905924799E-4</v>
      </c>
      <c r="M924" s="27">
        <v>11005.775</v>
      </c>
      <c r="N924" s="302">
        <f>TabIPW[[#This Row],[liczba oddziałów w szkołach podstawowych]]/$O$1*$N$2</f>
        <v>8.7432915921288032E-5</v>
      </c>
      <c r="O924" s="27">
        <v>69</v>
      </c>
      <c r="P92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1.101894139455888E-4</v>
      </c>
      <c r="Q924" s="27">
        <v>560</v>
      </c>
      <c r="R924" s="302">
        <f>TabIPW[[#This Row],[liczba gospodarstw domowych korzystających ze środowiskowej pomocy społecznej ]]/$S$1*$R$2</f>
        <v>4.2653542499743668E-5</v>
      </c>
      <c r="S924" s="27">
        <v>156</v>
      </c>
      <c r="T924" s="302">
        <f>TabIPW[[#This Row],[ilość wody dostarczonej i ścieków bytowych odprowadzonych siecią kanalizacyjną '[dam3']]]/$U$1*$T$2</f>
        <v>3.000265082491257E-5</v>
      </c>
      <c r="U924" s="27">
        <v>735.2</v>
      </c>
      <c r="V924" s="302">
        <f>TabIPW[[#This Row],[iloczyn liczby mieszkańców i relacji przeciętnego miesięcznego wynagrodzenia brutto 
w danym powiecie do średniej krajowej2]]/$W$1*$V$2</f>
        <v>3.5309280142280667E-5</v>
      </c>
      <c r="W924" s="27">
        <f>TabIPW[[#This Row],[iloczyn liczby mieszkańców i relacji przeciętnego miesięcznego wynagrodzenia brutto 
w danym powiecie do średniej krajowej]]</f>
        <v>11005.775</v>
      </c>
    </row>
    <row r="925" spans="1:23" x14ac:dyDescent="0.3">
      <c r="A925" s="2" t="s">
        <v>10</v>
      </c>
      <c r="B925" s="2" t="s">
        <v>72</v>
      </c>
      <c r="C925" s="2" t="s">
        <v>113</v>
      </c>
      <c r="D925" s="2" t="s">
        <v>56</v>
      </c>
      <c r="E925" s="2" t="s">
        <v>15</v>
      </c>
      <c r="F925" s="17" t="str">
        <f>+Tabela1[[#This Row],[WK]]&amp;Tabela1[[#This Row],[PK]]&amp;Tabela1[[#This Row],[GK]]</f>
        <v>121609</v>
      </c>
      <c r="G925" s="2" t="s">
        <v>883</v>
      </c>
      <c r="H925" s="302">
        <f>TabIPW[[#This Row],[liczba mieszkańców ]]/$I$1*$H$2</f>
        <v>8.4427316132532841E-5</v>
      </c>
      <c r="I925" s="27">
        <v>26526</v>
      </c>
      <c r="J925" s="302">
        <f>TabIPW[[#This Row],[liczba mieszkańców w wieku 20-64]]/$K$1*$J$2</f>
        <v>6.5938050092887959E-5</v>
      </c>
      <c r="K925" s="27">
        <v>16350</v>
      </c>
      <c r="L925" s="302">
        <f>TabIPW[[#This Row],[iloczyn liczby mieszkańców i relacji przeciętnego miesięcznego wynagrodzenia brutto 
w danym powiecie do średniej krajowej]]/$M$1*$L$2</f>
        <v>2.2612829238684691E-4</v>
      </c>
      <c r="M925" s="27">
        <v>20557.650000000001</v>
      </c>
      <c r="N925" s="302">
        <f>TabIPW[[#This Row],[liczba oddziałów w szkołach podstawowych]]/$O$1*$N$2</f>
        <v>1.723315444245677E-4</v>
      </c>
      <c r="O925" s="27">
        <v>136</v>
      </c>
      <c r="P92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1.9165087354107769E-4</v>
      </c>
      <c r="Q925" s="27">
        <v>974</v>
      </c>
      <c r="R925" s="302">
        <f>TabIPW[[#This Row],[liczba gospodarstw domowych korzystających ze środowiskowej pomocy społecznej ]]/$S$1*$R$2</f>
        <v>1.3069482894152224E-4</v>
      </c>
      <c r="S925" s="27">
        <v>478</v>
      </c>
      <c r="T925" s="302">
        <f>TabIPW[[#This Row],[ilość wody dostarczonej i ścieków bytowych odprowadzonych siecią kanalizacyjną '[dam3']]]/$U$1*$T$2</f>
        <v>8.1127951360073685E-5</v>
      </c>
      <c r="U925" s="27">
        <v>1988</v>
      </c>
      <c r="V925" s="302">
        <f>TabIPW[[#This Row],[iloczyn liczby mieszkańców i relacji przeciętnego miesięcznego wynagrodzenia brutto 
w danym powiecie do średniej krajowej2]]/$W$1*$V$2</f>
        <v>6.5954085279497032E-5</v>
      </c>
      <c r="W925" s="27">
        <f>TabIPW[[#This Row],[iloczyn liczby mieszkańców i relacji przeciętnego miesięcznego wynagrodzenia brutto 
w danym powiecie do średniej krajowej]]</f>
        <v>20557.650000000001</v>
      </c>
    </row>
    <row r="926" spans="1:23" x14ac:dyDescent="0.3">
      <c r="A926" s="2" t="s">
        <v>10</v>
      </c>
      <c r="B926" s="2" t="s">
        <v>72</v>
      </c>
      <c r="C926" s="2" t="s">
        <v>113</v>
      </c>
      <c r="D926" s="2" t="s">
        <v>69</v>
      </c>
      <c r="E926" s="2" t="s">
        <v>19</v>
      </c>
      <c r="F926" s="17" t="str">
        <f>+Tabela1[[#This Row],[WK]]&amp;Tabela1[[#This Row],[PK]]&amp;Tabela1[[#This Row],[GK]]</f>
        <v>121610</v>
      </c>
      <c r="G926" s="2" t="s">
        <v>884</v>
      </c>
      <c r="H926" s="302">
        <f>TabIPW[[#This Row],[liczba mieszkańców ]]/$I$1*$H$2</f>
        <v>5.3318495055876881E-5</v>
      </c>
      <c r="I926" s="27">
        <v>16752</v>
      </c>
      <c r="J926" s="302">
        <f>TabIPW[[#This Row],[liczba mieszkańców w wieku 20-64]]/$K$1*$J$2</f>
        <v>4.0845294883227475E-5</v>
      </c>
      <c r="K926" s="27">
        <v>10128</v>
      </c>
      <c r="L926" s="302">
        <f>TabIPW[[#This Row],[iloczyn liczby mieszkańców i relacji przeciętnego miesięcznego wynagrodzenia brutto 
w danym powiecie do średniej krajowej]]/$M$1*$L$2</f>
        <v>1.4280710073378793E-4</v>
      </c>
      <c r="M926" s="27">
        <v>12982.8</v>
      </c>
      <c r="N926" s="302">
        <f>TabIPW[[#This Row],[liczba oddziałów w szkołach podstawowych]]/$O$1*$N$2</f>
        <v>1.3178294573643412E-4</v>
      </c>
      <c r="O926" s="27">
        <v>104</v>
      </c>
      <c r="P92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1.1786331955965659E-4</v>
      </c>
      <c r="Q926" s="27">
        <v>599</v>
      </c>
      <c r="R926" s="302">
        <f>TabIPW[[#This Row],[liczba gospodarstw domowych korzystających ze środowiskowej pomocy społecznej ]]/$S$1*$R$2</f>
        <v>5.823849072080385E-5</v>
      </c>
      <c r="S926" s="27">
        <v>213</v>
      </c>
      <c r="T926" s="302">
        <f>TabIPW[[#This Row],[ilość wody dostarczonej i ścieków bytowych odprowadzonych siecią kanalizacyjną '[dam3']]]/$U$1*$T$2</f>
        <v>2.6162540048764207E-5</v>
      </c>
      <c r="U926" s="27">
        <v>641.09999999999991</v>
      </c>
      <c r="V926" s="302">
        <f>TabIPW[[#This Row],[iloczyn liczby mieszkańców i relacji przeciętnego miesięcznego wynagrodzenia brutto 
w danym powiecie do średniej krajowej2]]/$W$1*$V$2</f>
        <v>4.1652071047354821E-5</v>
      </c>
      <c r="W926" s="27">
        <f>TabIPW[[#This Row],[iloczyn liczby mieszkańców i relacji przeciętnego miesięcznego wynagrodzenia brutto 
w danym powiecie do średniej krajowej]]</f>
        <v>12982.8</v>
      </c>
    </row>
    <row r="927" spans="1:23" x14ac:dyDescent="0.3">
      <c r="A927" s="2" t="s">
        <v>10</v>
      </c>
      <c r="B927" s="2" t="s">
        <v>72</v>
      </c>
      <c r="C927" s="2" t="s">
        <v>113</v>
      </c>
      <c r="D927" s="2" t="s">
        <v>71</v>
      </c>
      <c r="E927" s="2" t="s">
        <v>15</v>
      </c>
      <c r="F927" s="17" t="str">
        <f>+Tabela1[[#This Row],[WK]]&amp;Tabela1[[#This Row],[PK]]&amp;Tabela1[[#This Row],[GK]]</f>
        <v>121611</v>
      </c>
      <c r="G927" s="2" t="s">
        <v>885</v>
      </c>
      <c r="H927" s="302">
        <f>TabIPW[[#This Row],[liczba mieszkańców ]]/$I$1*$H$2</f>
        <v>3.3206295303125804E-5</v>
      </c>
      <c r="I927" s="27">
        <v>10433</v>
      </c>
      <c r="J927" s="302">
        <f>TabIPW[[#This Row],[liczba mieszkańców w wieku 20-64]]/$K$1*$J$2</f>
        <v>2.5419420778927999E-5</v>
      </c>
      <c r="K927" s="27">
        <v>6303</v>
      </c>
      <c r="L927" s="302">
        <f>TabIPW[[#This Row],[iloczyn liczby mieszkańców i relacji przeciętnego miesięcznego wynagrodzenia brutto 
w danym powiecie do średniej krajowej]]/$M$1*$L$2</f>
        <v>8.8939021129155307E-5</v>
      </c>
      <c r="M927" s="27">
        <v>8085.5749999999998</v>
      </c>
      <c r="N927" s="302">
        <f>TabIPW[[#This Row],[liczba oddziałów w szkołach podstawowych]]/$O$1*$N$2</f>
        <v>8.1097197376267145E-5</v>
      </c>
      <c r="O927" s="27">
        <v>64</v>
      </c>
      <c r="P92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7.5558455276975175E-5</v>
      </c>
      <c r="Q927" s="27">
        <v>384</v>
      </c>
      <c r="R927" s="302">
        <f>TabIPW[[#This Row],[liczba gospodarstw domowych korzystających ze środowiskowej pomocy społecznej ]]/$S$1*$R$2</f>
        <v>3.4724358317099016E-5</v>
      </c>
      <c r="S927" s="27">
        <v>127</v>
      </c>
      <c r="T927" s="302">
        <f>TabIPW[[#This Row],[ilość wody dostarczonej i ścieków bytowych odprowadzonych siecią kanalizacyjną '[dam3']]]/$U$1*$T$2</f>
        <v>2.572588558218836E-5</v>
      </c>
      <c r="U927" s="27">
        <v>630.40000000000009</v>
      </c>
      <c r="V927" s="302">
        <f>TabIPW[[#This Row],[iloczyn liczby mieszkańców i relacji przeciętnego miesięcznego wynagrodzenia brutto 
w danym powiecie do średniej krajowej2]]/$W$1*$V$2</f>
        <v>2.5940547829336967E-5</v>
      </c>
      <c r="W927" s="27">
        <f>TabIPW[[#This Row],[iloczyn liczby mieszkańców i relacji przeciętnego miesięcznego wynagrodzenia brutto 
w danym powiecie do średniej krajowej]]</f>
        <v>8085.5749999999998</v>
      </c>
    </row>
    <row r="928" spans="1:23" x14ac:dyDescent="0.3">
      <c r="A928" s="2" t="s">
        <v>10</v>
      </c>
      <c r="B928" s="2" t="s">
        <v>72</v>
      </c>
      <c r="C928" s="2" t="s">
        <v>113</v>
      </c>
      <c r="D928" s="2" t="s">
        <v>72</v>
      </c>
      <c r="E928" s="2" t="s">
        <v>15</v>
      </c>
      <c r="F928" s="17" t="str">
        <f>+Tabela1[[#This Row],[WK]]&amp;Tabela1[[#This Row],[PK]]&amp;Tabela1[[#This Row],[GK]]</f>
        <v>121612</v>
      </c>
      <c r="G928" s="2" t="s">
        <v>886</v>
      </c>
      <c r="H928" s="302">
        <f>TabIPW[[#This Row],[liczba mieszkańców ]]/$I$1*$H$2</f>
        <v>1.166501220032168E-5</v>
      </c>
      <c r="I928" s="27">
        <v>3665</v>
      </c>
      <c r="J928" s="302">
        <f>TabIPW[[#This Row],[liczba mieszkańców w wieku 20-64]]/$K$1*$J$2</f>
        <v>9.3805446187191073E-6</v>
      </c>
      <c r="K928" s="27">
        <v>2326</v>
      </c>
      <c r="L928" s="302">
        <f>TabIPW[[#This Row],[iloczyn liczby mieszkańców i relacji przeciętnego miesięcznego wynagrodzenia brutto 
w danym powiecie do średniej krajowej]]/$M$1*$L$2</f>
        <v>3.124331567510344E-5</v>
      </c>
      <c r="M928" s="27">
        <v>2840.375</v>
      </c>
      <c r="N928" s="302">
        <f>TabIPW[[#This Row],[liczba oddziałów w szkołach podstawowych]]/$O$1*$N$2</f>
        <v>1.7740011926058437E-5</v>
      </c>
      <c r="O928" s="27">
        <v>14</v>
      </c>
      <c r="P92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1.6134878470604075E-5</v>
      </c>
      <c r="Q928" s="27">
        <v>82</v>
      </c>
      <c r="R928" s="302">
        <f>TabIPW[[#This Row],[liczba gospodarstw domowych korzystających ze środowiskowej pomocy społecznej ]]/$S$1*$R$2</f>
        <v>1.7498889230664069E-5</v>
      </c>
      <c r="S928" s="27">
        <v>64</v>
      </c>
      <c r="T928" s="302">
        <f>TabIPW[[#This Row],[ilość wody dostarczonej i ścieków bytowych odprowadzonych siecią kanalizacyjną '[dam3']]]/$U$1*$T$2</f>
        <v>7.7740818581961964E-6</v>
      </c>
      <c r="U928" s="27">
        <v>190.5</v>
      </c>
      <c r="V928" s="302">
        <f>TabIPW[[#This Row],[iloczyn liczby mieszkańców i relacji przeciętnego miesięcznego wynagrodzenia brutto 
w danym powiecie do średniej krajowej2]]/$W$1*$V$2</f>
        <v>9.1126337385718387E-6</v>
      </c>
      <c r="W928" s="27">
        <f>TabIPW[[#This Row],[iloczyn liczby mieszkańców i relacji przeciętnego miesięcznego wynagrodzenia brutto 
w danym powiecie do średniej krajowej]]</f>
        <v>2840.375</v>
      </c>
    </row>
    <row r="929" spans="1:23" x14ac:dyDescent="0.3">
      <c r="A929" s="2" t="s">
        <v>10</v>
      </c>
      <c r="B929" s="2" t="s">
        <v>72</v>
      </c>
      <c r="C929" s="2" t="s">
        <v>113</v>
      </c>
      <c r="D929" s="2" t="s">
        <v>74</v>
      </c>
      <c r="E929" s="2" t="s">
        <v>19</v>
      </c>
      <c r="F929" s="17" t="str">
        <f>+Tabela1[[#This Row],[WK]]&amp;Tabela1[[#This Row],[PK]]&amp;Tabela1[[#This Row],[GK]]</f>
        <v>121613</v>
      </c>
      <c r="G929" s="2" t="s">
        <v>887</v>
      </c>
      <c r="H929" s="302">
        <f>TabIPW[[#This Row],[liczba mieszkańców ]]/$I$1*$H$2</f>
        <v>4.1433868710446827E-5</v>
      </c>
      <c r="I929" s="27">
        <v>13018</v>
      </c>
      <c r="J929" s="302">
        <f>TabIPW[[#This Row],[liczba mieszkańców w wieku 20-64]]/$K$1*$J$2</f>
        <v>3.1662362769373903E-5</v>
      </c>
      <c r="K929" s="27">
        <v>7851</v>
      </c>
      <c r="L929" s="302">
        <f>TabIPW[[#This Row],[iloczyn liczby mieszkańców i relacji przeciętnego miesięcznego wynagrodzenia brutto 
w danym powiecie do średniej krajowej]]/$M$1*$L$2</f>
        <v>1.1097557529563345E-4</v>
      </c>
      <c r="M929" s="27">
        <v>10088.950000000001</v>
      </c>
      <c r="N929" s="302">
        <f>TabIPW[[#This Row],[liczba oddziałów w szkołach podstawowych]]/$O$1*$N$2</f>
        <v>9.1234347048300539E-5</v>
      </c>
      <c r="O929" s="27">
        <v>72</v>
      </c>
      <c r="P92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1.0448317643769225E-4</v>
      </c>
      <c r="Q929" s="27">
        <v>531</v>
      </c>
      <c r="R929" s="302">
        <f>TabIPW[[#This Row],[liczba gospodarstw domowych korzystających ze środowiskowej pomocy społecznej ]]/$S$1*$R$2</f>
        <v>4.0466181345910661E-5</v>
      </c>
      <c r="S929" s="27">
        <v>148</v>
      </c>
      <c r="T929" s="302">
        <f>TabIPW[[#This Row],[ilość wody dostarczonej i ścieków bytowych odprowadzonych siecią kanalizacyjną '[dam3']]]/$U$1*$T$2</f>
        <v>1.8792465594222301E-5</v>
      </c>
      <c r="U929" s="27">
        <v>460.5</v>
      </c>
      <c r="V929" s="302">
        <f>TabIPW[[#This Row],[iloczyn liczby mieszkańców i relacji przeciętnego miesięcznego wynagrodzenia brutto 
w danym powiecie do średniej krajowej2]]/$W$1*$V$2</f>
        <v>3.2367876127893098E-5</v>
      </c>
      <c r="W929" s="27">
        <f>TabIPW[[#This Row],[iloczyn liczby mieszkańców i relacji przeciętnego miesięcznego wynagrodzenia brutto 
w danym powiecie do średniej krajowej]]</f>
        <v>10088.950000000001</v>
      </c>
    </row>
    <row r="930" spans="1:23" x14ac:dyDescent="0.3">
      <c r="A930" s="2" t="s">
        <v>10</v>
      </c>
      <c r="B930" s="2" t="s">
        <v>72</v>
      </c>
      <c r="C930" s="2" t="s">
        <v>113</v>
      </c>
      <c r="D930" s="2" t="s">
        <v>76</v>
      </c>
      <c r="E930" s="2" t="s">
        <v>19</v>
      </c>
      <c r="F930" s="17" t="str">
        <f>+Tabela1[[#This Row],[WK]]&amp;Tabela1[[#This Row],[PK]]&amp;Tabela1[[#This Row],[GK]]</f>
        <v>121614</v>
      </c>
      <c r="G930" s="2" t="s">
        <v>888</v>
      </c>
      <c r="H930" s="302">
        <f>TabIPW[[#This Row],[liczba mieszkańców ]]/$I$1*$H$2</f>
        <v>3.919635068129918E-5</v>
      </c>
      <c r="I930" s="27">
        <v>12315</v>
      </c>
      <c r="J930" s="302">
        <f>TabIPW[[#This Row],[liczba mieszkańców w wieku 20-64]]/$K$1*$J$2</f>
        <v>2.9839488234695901E-5</v>
      </c>
      <c r="K930" s="27">
        <v>7399</v>
      </c>
      <c r="L930" s="302">
        <f>TabIPW[[#This Row],[iloczyn liczby mieszkańców i relacji przeciętnego miesięcznego wynagrodzenia brutto 
w danym powiecie do średniej krajowej]]/$M$1*$L$2</f>
        <v>1.0498265553585235E-4</v>
      </c>
      <c r="M930" s="27">
        <v>9544.125</v>
      </c>
      <c r="N930" s="302">
        <f>TabIPW[[#This Row],[liczba oddziałów w szkołach podstawowych]]/$O$1*$N$2</f>
        <v>9.6302921884317244E-5</v>
      </c>
      <c r="O930" s="27">
        <v>76</v>
      </c>
      <c r="P93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1.1137001480929153E-4</v>
      </c>
      <c r="Q930" s="27">
        <v>566</v>
      </c>
      <c r="R930" s="302">
        <f>TabIPW[[#This Row],[liczba gospodarstw domowych korzystających ze środowiskowej pomocy społecznej ]]/$S$1*$R$2</f>
        <v>6.1246112307324237E-5</v>
      </c>
      <c r="S930" s="27">
        <v>224</v>
      </c>
      <c r="T930" s="302">
        <f>TabIPW[[#This Row],[ilość wody dostarczonej i ścieków bytowych odprowadzonych siecią kanalizacyjną '[dam3']]]/$U$1*$T$2</f>
        <v>9.594155616073101E-6</v>
      </c>
      <c r="U930" s="27">
        <v>235.1</v>
      </c>
      <c r="V930" s="302">
        <f>TabIPW[[#This Row],[iloczyn liczby mieszkańców i relacji przeciętnego miesięcznego wynagrodzenia brutto 
w danym powiecie do średniej krajowej2]]/$W$1*$V$2</f>
        <v>3.061994119795694E-5</v>
      </c>
      <c r="W930" s="27">
        <f>TabIPW[[#This Row],[iloczyn liczby mieszkańców i relacji przeciętnego miesięcznego wynagrodzenia brutto 
w danym powiecie do średniej krajowej]]</f>
        <v>9544.125</v>
      </c>
    </row>
    <row r="931" spans="1:23" x14ac:dyDescent="0.3">
      <c r="A931" s="2" t="s">
        <v>10</v>
      </c>
      <c r="B931" s="2" t="s">
        <v>72</v>
      </c>
      <c r="C931" s="2" t="s">
        <v>113</v>
      </c>
      <c r="D931" s="2" t="s">
        <v>109</v>
      </c>
      <c r="E931" s="2" t="s">
        <v>19</v>
      </c>
      <c r="F931" s="17" t="str">
        <f>+Tabela1[[#This Row],[WK]]&amp;Tabela1[[#This Row],[PK]]&amp;Tabela1[[#This Row],[GK]]</f>
        <v>121615</v>
      </c>
      <c r="G931" s="2" t="s">
        <v>889</v>
      </c>
      <c r="H931" s="302">
        <f>TabIPW[[#This Row],[liczba mieszkańców ]]/$I$1*$H$2</f>
        <v>5.7936757730547207E-5</v>
      </c>
      <c r="I931" s="27">
        <v>18203</v>
      </c>
      <c r="J931" s="302">
        <f>TabIPW[[#This Row],[liczba mieszkańców w wieku 20-64]]/$K$1*$J$2</f>
        <v>4.5366185045559427E-5</v>
      </c>
      <c r="K931" s="27">
        <v>11249</v>
      </c>
      <c r="L931" s="302">
        <f>TabIPW[[#This Row],[iloczyn liczby mieszkańców i relacji przeciętnego miesięcznego wynagrodzenia brutto 
w danym powiecie do średniej krajowej]]/$M$1*$L$2</f>
        <v>1.5517655531620955E-4</v>
      </c>
      <c r="M931" s="27">
        <v>14107.325000000001</v>
      </c>
      <c r="N931" s="302">
        <f>TabIPW[[#This Row],[liczba oddziałów w szkołach podstawowych]]/$O$1*$N$2</f>
        <v>1.0517292784734646E-4</v>
      </c>
      <c r="O931" s="27">
        <v>83</v>
      </c>
      <c r="P93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1.3025962862853532E-4</v>
      </c>
      <c r="Q931" s="27">
        <v>662</v>
      </c>
      <c r="R931" s="302">
        <f>TabIPW[[#This Row],[liczba gospodarstw domowych korzystających ze środowiskowej pomocy społecznej ]]/$S$1*$R$2</f>
        <v>6.3980313749615502E-5</v>
      </c>
      <c r="S931" s="27">
        <v>234</v>
      </c>
      <c r="T931" s="302">
        <f>TabIPW[[#This Row],[ilość wody dostarczonej i ścieków bytowych odprowadzonych siecią kanalizacyjną '[dam3']]]/$U$1*$T$2</f>
        <v>4.4640777662366515E-5</v>
      </c>
      <c r="U931" s="27">
        <v>1093.9000000000001</v>
      </c>
      <c r="V931" s="302">
        <f>TabIPW[[#This Row],[iloczyn liczby mieszkańców i relacji przeciętnego miesięcznego wynagrodzenia brutto 
w danym powiecie do średniej krajowej2]]/$W$1*$V$2</f>
        <v>4.5259828633894453E-5</v>
      </c>
      <c r="W931" s="27">
        <f>TabIPW[[#This Row],[iloczyn liczby mieszkańców i relacji przeciętnego miesięcznego wynagrodzenia brutto 
w danym powiecie do średniej krajowej]]</f>
        <v>14107.325000000001</v>
      </c>
    </row>
    <row r="932" spans="1:23" x14ac:dyDescent="0.3">
      <c r="A932" s="2" t="s">
        <v>10</v>
      </c>
      <c r="B932" s="2" t="s">
        <v>72</v>
      </c>
      <c r="C932" s="2" t="s">
        <v>113</v>
      </c>
      <c r="D932" s="2" t="s">
        <v>113</v>
      </c>
      <c r="E932" s="2" t="s">
        <v>15</v>
      </c>
      <c r="F932" s="17" t="str">
        <f>+Tabela1[[#This Row],[WK]]&amp;Tabela1[[#This Row],[PK]]&amp;Tabela1[[#This Row],[GK]]</f>
        <v>121616</v>
      </c>
      <c r="G932" s="2" t="s">
        <v>890</v>
      </c>
      <c r="H932" s="302">
        <f>TabIPW[[#This Row],[liczba mieszkańców ]]/$I$1*$H$2</f>
        <v>2.3565552614237846E-5</v>
      </c>
      <c r="I932" s="27">
        <v>7404</v>
      </c>
      <c r="J932" s="302">
        <f>TabIPW[[#This Row],[liczba mieszkańców w wieku 20-64]]/$K$1*$J$2</f>
        <v>1.7930310135350452E-5</v>
      </c>
      <c r="K932" s="27">
        <v>4446</v>
      </c>
      <c r="L932" s="302">
        <f>TabIPW[[#This Row],[iloczyn liczby mieszkańców i relacji przeciętnego miesięcznego wynagrodzenia brutto 
w danym powiecie do średniej krajowej]]/$M$1*$L$2</f>
        <v>6.3117465009131216E-5</v>
      </c>
      <c r="M932" s="27">
        <v>5738.1</v>
      </c>
      <c r="N932" s="302">
        <f>TabIPW[[#This Row],[liczba oddziałów w szkołach podstawowych]]/$O$1*$N$2</f>
        <v>5.195289206917115E-5</v>
      </c>
      <c r="O932" s="27">
        <v>41</v>
      </c>
      <c r="P93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5.3717339298474544E-5</v>
      </c>
      <c r="Q932" s="27">
        <v>273</v>
      </c>
      <c r="R932" s="302">
        <f>TabIPW[[#This Row],[liczba gospodarstw domowych korzystających ze środowiskowej pomocy społecznej ]]/$S$1*$R$2</f>
        <v>4.1286441778598035E-5</v>
      </c>
      <c r="S932" s="27">
        <v>151</v>
      </c>
      <c r="T932" s="302">
        <f>TabIPW[[#This Row],[ilość wody dostarczonej i ścieków bytowych odprowadzonych siecią kanalizacyjną '[dam3']]]/$U$1*$T$2</f>
        <v>7.957721587129965E-6</v>
      </c>
      <c r="U932" s="27">
        <v>195</v>
      </c>
      <c r="V932" s="302">
        <f>TabIPW[[#This Row],[iloczyn liczby mieszkańców i relacji przeciętnego miesięcznego wynagrodzenia brutto 
w danym powiecie do średniej krajowej2]]/$W$1*$V$2</f>
        <v>1.8409260627663273E-5</v>
      </c>
      <c r="W932" s="27">
        <f>TabIPW[[#This Row],[iloczyn liczby mieszkańców i relacji przeciętnego miesięcznego wynagrodzenia brutto 
w danym powiecie do średniej krajowej]]</f>
        <v>5738.1</v>
      </c>
    </row>
    <row r="933" spans="1:23" x14ac:dyDescent="0.3">
      <c r="A933" s="2" t="s">
        <v>10</v>
      </c>
      <c r="B933" s="2" t="s">
        <v>72</v>
      </c>
      <c r="C933" s="2" t="s">
        <v>120</v>
      </c>
      <c r="D933" s="2" t="s">
        <v>12</v>
      </c>
      <c r="E933" s="2" t="s">
        <v>13</v>
      </c>
      <c r="F933" s="17" t="str">
        <f>+Tabela1[[#This Row],[WK]]&amp;Tabela1[[#This Row],[PK]]&amp;Tabela1[[#This Row],[GK]]</f>
        <v>121701</v>
      </c>
      <c r="G933" s="2" t="s">
        <v>891</v>
      </c>
      <c r="H933" s="302">
        <f>TabIPW[[#This Row],[liczba mieszkańców ]]/$I$1*$H$2</f>
        <v>7.9318900148490199E-5</v>
      </c>
      <c r="I933" s="27">
        <v>24921</v>
      </c>
      <c r="J933" s="302">
        <f>TabIPW[[#This Row],[liczba mieszkańców w wieku 20-64]]/$K$1*$J$2</f>
        <v>5.8029516990003965E-5</v>
      </c>
      <c r="K933" s="27">
        <v>14389</v>
      </c>
      <c r="L933" s="302">
        <f>TabIPW[[#This Row],[iloczyn liczby mieszkańców i relacji przeciętnego miesięcznego wynagrodzenia brutto 
w danym powiecie do średniej krajowej]]/$M$1*$L$2</f>
        <v>2.3574655323601898E-4</v>
      </c>
      <c r="M933" s="27">
        <v>21432.06</v>
      </c>
      <c r="N933" s="302">
        <f>TabIPW[[#This Row],[liczba oddziałów w szkołach podstawowych]]/$O$1*$N$2</f>
        <v>1.4825581395348837E-4</v>
      </c>
      <c r="O933" s="27">
        <v>117</v>
      </c>
      <c r="P93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1.981441782914427E-4</v>
      </c>
      <c r="Q933" s="27">
        <v>1007</v>
      </c>
      <c r="R933" s="302">
        <f>TabIPW[[#This Row],[liczba gospodarstw domowych korzystających ze środowiskowej pomocy społecznej ]]/$S$1*$R$2</f>
        <v>1.1456304043200382E-4</v>
      </c>
      <c r="S933" s="27">
        <v>419</v>
      </c>
      <c r="T933" s="302">
        <f>TabIPW[[#This Row],[ilość wody dostarczonej i ścieków bytowych odprowadzonych siecią kanalizacyjną '[dam3']]]/$U$1*$T$2</f>
        <v>2.1433204896289894E-4</v>
      </c>
      <c r="U933" s="27">
        <v>5252.1</v>
      </c>
      <c r="V933" s="302">
        <f>TabIPW[[#This Row],[iloczyn liczby mieszkańców i relacji przeciętnego miesięcznego wynagrodzenia brutto 
w danym powiecie do średniej krajowej2]]/$W$1*$V$2</f>
        <v>6.8759411360505552E-5</v>
      </c>
      <c r="W933" s="27">
        <f>TabIPW[[#This Row],[iloczyn liczby mieszkańców i relacji przeciętnego miesięcznego wynagrodzenia brutto 
w danym powiecie do średniej krajowej]]</f>
        <v>21432.06</v>
      </c>
    </row>
    <row r="934" spans="1:23" x14ac:dyDescent="0.3">
      <c r="A934" s="2" t="s">
        <v>10</v>
      </c>
      <c r="B934" s="2" t="s">
        <v>72</v>
      </c>
      <c r="C934" s="2" t="s">
        <v>120</v>
      </c>
      <c r="D934" s="2" t="s">
        <v>11</v>
      </c>
      <c r="E934" s="2" t="s">
        <v>15</v>
      </c>
      <c r="F934" s="17" t="str">
        <f>+Tabela1[[#This Row],[WK]]&amp;Tabela1[[#This Row],[PK]]&amp;Tabela1[[#This Row],[GK]]</f>
        <v>121702</v>
      </c>
      <c r="G934" s="2" t="s">
        <v>892</v>
      </c>
      <c r="H934" s="302">
        <f>TabIPW[[#This Row],[liczba mieszkańców ]]/$I$1*$H$2</f>
        <v>2.1674961278087484E-5</v>
      </c>
      <c r="I934" s="27">
        <v>6810</v>
      </c>
      <c r="J934" s="302">
        <f>TabIPW[[#This Row],[liczba mieszkańców w wieku 20-64]]/$K$1*$J$2</f>
        <v>1.6942247611022768E-5</v>
      </c>
      <c r="K934" s="27">
        <v>4201</v>
      </c>
      <c r="L934" s="302">
        <f>TabIPW[[#This Row],[iloczyn liczby mieszkańców i relacji przeciętnego miesięcznego wynagrodzenia brutto 
w danym powiecie do średniej krajowej]]/$M$1*$L$2</f>
        <v>6.4420931244223332E-5</v>
      </c>
      <c r="M934" s="27">
        <v>5856.6</v>
      </c>
      <c r="N934" s="302">
        <f>TabIPW[[#This Row],[liczba oddziałów w szkołach podstawowych]]/$O$1*$N$2</f>
        <v>4.8151460942158622E-5</v>
      </c>
      <c r="O934" s="27">
        <v>38</v>
      </c>
      <c r="P93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2.6563519433311586E-5</v>
      </c>
      <c r="Q934" s="27">
        <v>135</v>
      </c>
      <c r="R934" s="302">
        <f>TabIPW[[#This Row],[liczba gospodarstw domowych korzystających ze środowiskowej pomocy społecznej ]]/$S$1*$R$2</f>
        <v>1.8319149663351447E-5</v>
      </c>
      <c r="S934" s="27">
        <v>67</v>
      </c>
      <c r="T934" s="302">
        <f>TabIPW[[#This Row],[ilość wody dostarczonej i ścieków bytowych odprowadzonych siecią kanalizacyjną '[dam3']]]/$U$1*$T$2</f>
        <v>1.1667244111592087E-5</v>
      </c>
      <c r="U934" s="27">
        <v>285.89999999999998</v>
      </c>
      <c r="V934" s="302">
        <f>TabIPW[[#This Row],[iloczyn liczby mieszkańców i relacji przeciętnego miesięcznego wynagrodzenia brutto 
w danym powiecie do średniej krajowej2]]/$W$1*$V$2</f>
        <v>1.8789438279565139E-5</v>
      </c>
      <c r="W934" s="27">
        <f>TabIPW[[#This Row],[iloczyn liczby mieszkańców i relacji przeciętnego miesięcznego wynagrodzenia brutto 
w danym powiecie do średniej krajowej]]</f>
        <v>5856.6</v>
      </c>
    </row>
    <row r="935" spans="1:23" x14ac:dyDescent="0.3">
      <c r="A935" s="2" t="s">
        <v>10</v>
      </c>
      <c r="B935" s="2" t="s">
        <v>72</v>
      </c>
      <c r="C935" s="2" t="s">
        <v>120</v>
      </c>
      <c r="D935" s="2" t="s">
        <v>16</v>
      </c>
      <c r="E935" s="2" t="s">
        <v>15</v>
      </c>
      <c r="F935" s="17" t="str">
        <f>+Tabela1[[#This Row],[WK]]&amp;Tabela1[[#This Row],[PK]]&amp;Tabela1[[#This Row],[GK]]</f>
        <v>121703</v>
      </c>
      <c r="G935" s="2" t="s">
        <v>893</v>
      </c>
      <c r="H935" s="302">
        <f>TabIPW[[#This Row],[liczba mieszkańców ]]/$I$1*$H$2</f>
        <v>4.3146222479552708E-5</v>
      </c>
      <c r="I935" s="27">
        <v>13556</v>
      </c>
      <c r="J935" s="302">
        <f>TabIPW[[#This Row],[liczba mieszkańców w wieku 20-64]]/$K$1*$J$2</f>
        <v>3.2489108963199107E-5</v>
      </c>
      <c r="K935" s="27">
        <v>8056</v>
      </c>
      <c r="L935" s="302">
        <f>TabIPW[[#This Row],[iloczyn liczby mieszkańców i relacji przeciętnego miesięcznego wynagrodzenia brutto 
w danym powiecie do średniej krajowej]]/$M$1*$L$2</f>
        <v>1.282364381713203E-4</v>
      </c>
      <c r="M935" s="27">
        <v>11658.16</v>
      </c>
      <c r="N935" s="302">
        <f>TabIPW[[#This Row],[liczba oddziałów w szkołach podstawowych]]/$O$1*$N$2</f>
        <v>1.1024150268336316E-4</v>
      </c>
      <c r="O935" s="27">
        <v>87</v>
      </c>
      <c r="P93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1.2888226095421546E-4</v>
      </c>
      <c r="Q935" s="27">
        <v>655</v>
      </c>
      <c r="R935" s="302">
        <f>TabIPW[[#This Row],[liczba gospodarstw domowych korzystających ze środowiskowej pomocy społecznej ]]/$S$1*$R$2</f>
        <v>4.2653542499743668E-5</v>
      </c>
      <c r="S935" s="27">
        <v>156</v>
      </c>
      <c r="T935" s="302">
        <f>TabIPW[[#This Row],[ilość wody dostarczonej i ścieków bytowych odprowadzonych siecią kanalizacyjną '[dam3']]]/$U$1*$T$2</f>
        <v>2.9835334627439573E-5</v>
      </c>
      <c r="U935" s="27">
        <v>731.09999999999991</v>
      </c>
      <c r="V935" s="302">
        <f>TabIPW[[#This Row],[iloczyn liczby mieszkańców i relacji przeciętnego miesięcznego wynagrodzenia brutto 
w danym powiecie do średniej krajowej2]]/$W$1*$V$2</f>
        <v>3.7402294466635095E-5</v>
      </c>
      <c r="W935" s="27">
        <f>TabIPW[[#This Row],[iloczyn liczby mieszkańców i relacji przeciętnego miesięcznego wynagrodzenia brutto 
w danym powiecie do średniej krajowej]]</f>
        <v>11658.16</v>
      </c>
    </row>
    <row r="936" spans="1:23" x14ac:dyDescent="0.3">
      <c r="A936" s="2" t="s">
        <v>10</v>
      </c>
      <c r="B936" s="2" t="s">
        <v>72</v>
      </c>
      <c r="C936" s="2" t="s">
        <v>120</v>
      </c>
      <c r="D936" s="2" t="s">
        <v>18</v>
      </c>
      <c r="E936" s="2" t="s">
        <v>15</v>
      </c>
      <c r="F936" s="17" t="str">
        <f>+Tabela1[[#This Row],[WK]]&amp;Tabela1[[#This Row],[PK]]&amp;Tabela1[[#This Row],[GK]]</f>
        <v>121704</v>
      </c>
      <c r="G936" s="2" t="s">
        <v>894</v>
      </c>
      <c r="H936" s="302">
        <f>TabIPW[[#This Row],[liczba mieszkańców ]]/$I$1*$H$2</f>
        <v>2.8922228066663874E-5</v>
      </c>
      <c r="I936" s="27">
        <v>9087</v>
      </c>
      <c r="J936" s="302">
        <f>TabIPW[[#This Row],[liczba mieszkańców w wieku 20-64]]/$K$1*$J$2</f>
        <v>2.2112436003627199E-5</v>
      </c>
      <c r="K936" s="27">
        <v>5483</v>
      </c>
      <c r="L936" s="302">
        <f>TabIPW[[#This Row],[iloczyn liczby mieszkańców i relacji przeciętnego miesięcznego wynagrodzenia brutto 
w danym powiecie do średniej krajowej]]/$M$1*$L$2</f>
        <v>8.5960793276983446E-5</v>
      </c>
      <c r="M936" s="27">
        <v>7814.82</v>
      </c>
      <c r="N936" s="302">
        <f>TabIPW[[#This Row],[liczba oddziałów w szkołach podstawowych]]/$O$1*$N$2</f>
        <v>4.1815742397137755E-5</v>
      </c>
      <c r="O936" s="27">
        <v>33</v>
      </c>
      <c r="P93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5.7259141889582754E-5</v>
      </c>
      <c r="Q936" s="27">
        <v>291</v>
      </c>
      <c r="R936" s="302">
        <f>TabIPW[[#This Row],[liczba gospodarstw domowych korzystających ze środowiskowej pomocy społecznej ]]/$S$1*$R$2</f>
        <v>2.351413240370484E-5</v>
      </c>
      <c r="S936" s="27">
        <v>86</v>
      </c>
      <c r="T936" s="302">
        <f>TabIPW[[#This Row],[ilość wody dostarczonej i ścieków bytowych odprowadzonych siecią kanalizacyjną '[dam3']]]/$U$1*$T$2</f>
        <v>3.4442651382244564E-5</v>
      </c>
      <c r="U936" s="27">
        <v>844</v>
      </c>
      <c r="V936" s="302">
        <f>TabIPW[[#This Row],[iloczyn liczby mieszkańców i relacji przeciętnego miesięcznego wynagrodzenia brutto 
w danym powiecie do średniej krajowej2]]/$W$1*$V$2</f>
        <v>2.5071898039120177E-5</v>
      </c>
      <c r="W936" s="27">
        <f>TabIPW[[#This Row],[iloczyn liczby mieszkańców i relacji przeciętnego miesięcznego wynagrodzenia brutto 
w danym powiecie do średniej krajowej]]</f>
        <v>7814.82</v>
      </c>
    </row>
    <row r="937" spans="1:23" x14ac:dyDescent="0.3">
      <c r="A937" s="2" t="s">
        <v>10</v>
      </c>
      <c r="B937" s="2" t="s">
        <v>72</v>
      </c>
      <c r="C937" s="2" t="s">
        <v>120</v>
      </c>
      <c r="D937" s="2" t="s">
        <v>21</v>
      </c>
      <c r="E937" s="2" t="s">
        <v>15</v>
      </c>
      <c r="F937" s="17" t="str">
        <f>+Tabela1[[#This Row],[WK]]&amp;Tabela1[[#This Row],[PK]]&amp;Tabela1[[#This Row],[GK]]</f>
        <v>121705</v>
      </c>
      <c r="G937" s="2" t="s">
        <v>895</v>
      </c>
      <c r="H937" s="302">
        <f>TabIPW[[#This Row],[liczba mieszkańców ]]/$I$1*$H$2</f>
        <v>3.7579481323109977E-5</v>
      </c>
      <c r="I937" s="27">
        <v>11807</v>
      </c>
      <c r="J937" s="302">
        <f>TabIPW[[#This Row],[liczba mieszkańców w wieku 20-64]]/$K$1*$J$2</f>
        <v>2.9016774949133264E-5</v>
      </c>
      <c r="K937" s="27">
        <v>7195</v>
      </c>
      <c r="L937" s="302">
        <f>TabIPW[[#This Row],[iloczyn liczby mieszkańców i relacji przeciętnego miesięcznego wynagrodzenia brutto 
w danym powiecie do średniej krajowej]]/$M$1*$L$2</f>
        <v>1.1169132675485239E-4</v>
      </c>
      <c r="M937" s="27">
        <v>10154.02</v>
      </c>
      <c r="N937" s="302">
        <f>TabIPW[[#This Row],[liczba oddziałów w szkołach podstawowych]]/$O$1*$N$2</f>
        <v>8.1097197376267145E-5</v>
      </c>
      <c r="O937" s="27">
        <v>64</v>
      </c>
      <c r="P93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1.0448317643769225E-4</v>
      </c>
      <c r="Q937" s="27">
        <v>531</v>
      </c>
      <c r="R937" s="302">
        <f>TabIPW[[#This Row],[liczba gospodarstw domowych korzystających ze środowiskowej pomocy społecznej ]]/$S$1*$R$2</f>
        <v>2.2693871971017463E-5</v>
      </c>
      <c r="S937" s="27">
        <v>83</v>
      </c>
      <c r="T937" s="302">
        <f>TabIPW[[#This Row],[ilość wody dostarczonej i ścieków bytowych odprowadzonych siecią kanalizacyjną '[dam3']]]/$U$1*$T$2</f>
        <v>3.4597724931121975E-5</v>
      </c>
      <c r="U937" s="27">
        <v>847.8</v>
      </c>
      <c r="V937" s="302">
        <f>TabIPW[[#This Row],[iloczyn liczby mieszkańców i relacji przeciętnego miesięcznego wynagrodzenia brutto 
w danym powiecie do średniej krajowej2]]/$W$1*$V$2</f>
        <v>3.2576636970165287E-5</v>
      </c>
      <c r="W937" s="27">
        <f>TabIPW[[#This Row],[iloczyn liczby mieszkańców i relacji przeciętnego miesięcznego wynagrodzenia brutto 
w danym powiecie do średniej krajowej]]</f>
        <v>10154.02</v>
      </c>
    </row>
    <row r="938" spans="1:23" x14ac:dyDescent="0.3">
      <c r="A938" s="2" t="s">
        <v>10</v>
      </c>
      <c r="B938" s="2" t="s">
        <v>72</v>
      </c>
      <c r="C938" s="2" t="s">
        <v>126</v>
      </c>
      <c r="D938" s="2" t="s">
        <v>12</v>
      </c>
      <c r="E938" s="2" t="s">
        <v>19</v>
      </c>
      <c r="F938" s="17" t="str">
        <f>+Tabela1[[#This Row],[WK]]&amp;Tabela1[[#This Row],[PK]]&amp;Tabela1[[#This Row],[GK]]</f>
        <v>121801</v>
      </c>
      <c r="G938" s="2" t="s">
        <v>896</v>
      </c>
      <c r="H938" s="302">
        <f>TabIPW[[#This Row],[liczba mieszkańców ]]/$I$1*$H$2</f>
        <v>1.3199764965122527E-4</v>
      </c>
      <c r="I938" s="27">
        <v>41472</v>
      </c>
      <c r="J938" s="302">
        <f>TabIPW[[#This Row],[liczba mieszkańców w wieku 20-64]]/$K$1*$J$2</f>
        <v>9.8761890441879707E-5</v>
      </c>
      <c r="K938" s="27">
        <v>24489</v>
      </c>
      <c r="L938" s="302">
        <f>TabIPW[[#This Row],[iloczyn liczby mieszkańców i relacji przeciętnego miesięcznego wynagrodzenia brutto 
w danym powiecie do średniej krajowej]]/$M$1*$L$2</f>
        <v>3.7133066907355633E-4</v>
      </c>
      <c r="M938" s="27">
        <v>33758.208000000006</v>
      </c>
      <c r="N938" s="302">
        <f>TabIPW[[#This Row],[liczba oddziałów w szkołach podstawowych]]/$O$1*$N$2</f>
        <v>2.6229874776386407E-4</v>
      </c>
      <c r="O938" s="27">
        <v>207</v>
      </c>
      <c r="P93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3.3922598150391982E-4</v>
      </c>
      <c r="Q938" s="27">
        <v>1724</v>
      </c>
      <c r="R938" s="302">
        <f>TabIPW[[#This Row],[liczba gospodarstw domowych korzystających ze środowiskowej pomocy społecznej ]]/$S$1*$R$2</f>
        <v>1.3889743326839606E-4</v>
      </c>
      <c r="S938" s="27">
        <v>508</v>
      </c>
      <c r="T938" s="302">
        <f>TabIPW[[#This Row],[ilość wody dostarczonej i ścieków bytowych odprowadzonych siecią kanalizacyjną '[dam3']]]/$U$1*$T$2</f>
        <v>1.080903444504161E-4</v>
      </c>
      <c r="U938" s="27">
        <v>2648.7</v>
      </c>
      <c r="V938" s="302">
        <f>TabIPW[[#This Row],[iloczyn liczby mieszkańców i relacji przeciętnego miesięcznego wynagrodzenia brutto 
w danym powiecie do średniej krajowej2]]/$W$1*$V$2</f>
        <v>1.0830477847978728E-4</v>
      </c>
      <c r="W938" s="27">
        <f>TabIPW[[#This Row],[iloczyn liczby mieszkańców i relacji przeciętnego miesięcznego wynagrodzenia brutto 
w danym powiecie do średniej krajowej]]</f>
        <v>33758.208000000006</v>
      </c>
    </row>
    <row r="939" spans="1:23" x14ac:dyDescent="0.3">
      <c r="A939" s="2" t="s">
        <v>10</v>
      </c>
      <c r="B939" s="2" t="s">
        <v>72</v>
      </c>
      <c r="C939" s="2" t="s">
        <v>126</v>
      </c>
      <c r="D939" s="2" t="s">
        <v>11</v>
      </c>
      <c r="E939" s="2" t="s">
        <v>15</v>
      </c>
      <c r="F939" s="17" t="str">
        <f>+Tabela1[[#This Row],[WK]]&amp;Tabela1[[#This Row],[PK]]&amp;Tabela1[[#This Row],[GK]]</f>
        <v>121802</v>
      </c>
      <c r="G939" s="2" t="s">
        <v>570</v>
      </c>
      <c r="H939" s="302">
        <f>TabIPW[[#This Row],[liczba mieszkańców ]]/$I$1*$H$2</f>
        <v>3.4606733329903855E-5</v>
      </c>
      <c r="I939" s="27">
        <v>10873</v>
      </c>
      <c r="J939" s="302">
        <f>TabIPW[[#This Row],[liczba mieszkańców w wieku 20-64]]/$K$1*$J$2</f>
        <v>2.643168075283105E-5</v>
      </c>
      <c r="K939" s="27">
        <v>6554</v>
      </c>
      <c r="L939" s="302">
        <f>TabIPW[[#This Row],[iloczyn liczby mieszkańców i relacji przeciętnego miesięcznego wynagrodzenia brutto 
w danym powiecie do średniej krajowej]]/$M$1*$L$2</f>
        <v>9.7354320139775709E-5</v>
      </c>
      <c r="M939" s="27">
        <v>8850.6220000000012</v>
      </c>
      <c r="N939" s="302">
        <f>TabIPW[[#This Row],[liczba oddziałów w szkołach podstawowych]]/$O$1*$N$2</f>
        <v>7.096004770423375E-5</v>
      </c>
      <c r="O939" s="27">
        <v>56</v>
      </c>
      <c r="P93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9.8383405308561435E-5</v>
      </c>
      <c r="Q939" s="27">
        <v>500</v>
      </c>
      <c r="R939" s="302">
        <f>TabIPW[[#This Row],[liczba gospodarstw domowych korzystających ze środowiskowej pomocy społecznej ]]/$S$1*$R$2</f>
        <v>4.7028264807409681E-5</v>
      </c>
      <c r="S939" s="27">
        <v>172</v>
      </c>
      <c r="T939" s="302">
        <f>TabIPW[[#This Row],[ilość wody dostarczonej i ścieków bytowych odprowadzonych siecią kanalizacyjną '[dam3']]]/$U$1*$T$2</f>
        <v>1.9261767123719711E-5</v>
      </c>
      <c r="U939" s="27">
        <v>472</v>
      </c>
      <c r="V939" s="302">
        <f>TabIPW[[#This Row],[iloczyn liczby mieszkańców i relacji przeciętnego miesięcznego wynagrodzenia brutto 
w danym powiecie do średniej krajowej2]]/$W$1*$V$2</f>
        <v>2.8395010040767918E-5</v>
      </c>
      <c r="W939" s="27">
        <f>TabIPW[[#This Row],[iloczyn liczby mieszkańców i relacji przeciętnego miesięcznego wynagrodzenia brutto 
w danym powiecie do średniej krajowej]]</f>
        <v>8850.6220000000012</v>
      </c>
    </row>
    <row r="940" spans="1:23" x14ac:dyDescent="0.3">
      <c r="A940" s="2" t="s">
        <v>10</v>
      </c>
      <c r="B940" s="2" t="s">
        <v>72</v>
      </c>
      <c r="C940" s="2" t="s">
        <v>126</v>
      </c>
      <c r="D940" s="2" t="s">
        <v>16</v>
      </c>
      <c r="E940" s="2" t="s">
        <v>19</v>
      </c>
      <c r="F940" s="17" t="str">
        <f>+Tabela1[[#This Row],[WK]]&amp;Tabela1[[#This Row],[PK]]&amp;Tabela1[[#This Row],[GK]]</f>
        <v>121803</v>
      </c>
      <c r="G940" s="2" t="s">
        <v>897</v>
      </c>
      <c r="H940" s="302">
        <f>TabIPW[[#This Row],[liczba mieszkańców ]]/$I$1*$H$2</f>
        <v>6.2866936147545378E-5</v>
      </c>
      <c r="I940" s="27">
        <v>19752</v>
      </c>
      <c r="J940" s="302">
        <f>TabIPW[[#This Row],[liczba mieszkańców w wieku 20-64]]/$K$1*$J$2</f>
        <v>4.7943213425336511E-5</v>
      </c>
      <c r="K940" s="27">
        <v>11888</v>
      </c>
      <c r="L940" s="302">
        <f>TabIPW[[#This Row],[iloczyn liczby mieszkańców i relacji przeciętnego miesięcznego wynagrodzenia brutto 
w danym powiecie do średniej krajowej]]/$M$1*$L$2</f>
        <v>1.7685482676362083E-4</v>
      </c>
      <c r="M940" s="27">
        <v>16078.128000000001</v>
      </c>
      <c r="N940" s="302">
        <f>TabIPW[[#This Row],[liczba oddziałów w szkołach podstawowych]]/$O$1*$N$2</f>
        <v>1.4825581395348837E-4</v>
      </c>
      <c r="O940" s="27">
        <v>117</v>
      </c>
      <c r="P94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1.8732200370750093E-4</v>
      </c>
      <c r="Q940" s="27">
        <v>952</v>
      </c>
      <c r="R940" s="302">
        <f>TabIPW[[#This Row],[liczba gospodarstw domowych korzystających ze środowiskowej pomocy społecznej ]]/$S$1*$R$2</f>
        <v>7.956526197067569E-5</v>
      </c>
      <c r="S940" s="27">
        <v>291</v>
      </c>
      <c r="T940" s="302">
        <f>TabIPW[[#This Row],[ilość wody dostarczonej i ścieków bytowych odprowadzonych siecią kanalizacyjną '[dam3']]]/$U$1*$T$2</f>
        <v>2.7252135773771237E-5</v>
      </c>
      <c r="U940" s="27">
        <v>667.80000000000007</v>
      </c>
      <c r="V940" s="302">
        <f>TabIPW[[#This Row],[iloczyn liczby mieszkańców i relacji przeciętnego miesięcznego wynagrodzenia brutto 
w danym powiecie do średniej krajowej2]]/$W$1*$V$2</f>
        <v>5.1582657806056088E-5</v>
      </c>
      <c r="W940" s="27">
        <f>TabIPW[[#This Row],[iloczyn liczby mieszkańców i relacji przeciętnego miesięcznego wynagrodzenia brutto 
w danym powiecie do średniej krajowej]]</f>
        <v>16078.128000000001</v>
      </c>
    </row>
    <row r="941" spans="1:23" x14ac:dyDescent="0.3">
      <c r="A941" s="2" t="s">
        <v>10</v>
      </c>
      <c r="B941" s="2" t="s">
        <v>72</v>
      </c>
      <c r="C941" s="2" t="s">
        <v>126</v>
      </c>
      <c r="D941" s="2" t="s">
        <v>18</v>
      </c>
      <c r="E941" s="2" t="s">
        <v>15</v>
      </c>
      <c r="F941" s="17" t="str">
        <f>+Tabela1[[#This Row],[WK]]&amp;Tabela1[[#This Row],[PK]]&amp;Tabela1[[#This Row],[GK]]</f>
        <v>121804</v>
      </c>
      <c r="G941" s="2" t="s">
        <v>898</v>
      </c>
      <c r="H941" s="302">
        <f>TabIPW[[#This Row],[liczba mieszkańców ]]/$I$1*$H$2</f>
        <v>1.9832112147395465E-5</v>
      </c>
      <c r="I941" s="27">
        <v>6231</v>
      </c>
      <c r="J941" s="302">
        <f>TabIPW[[#This Row],[liczba mieszkańców w wieku 20-64]]/$K$1*$J$2</f>
        <v>1.5304886856422617E-5</v>
      </c>
      <c r="K941" s="27">
        <v>3795</v>
      </c>
      <c r="L941" s="302">
        <f>TabIPW[[#This Row],[iloczyn liczby mieszkańców i relacji przeciętnego miesięcznego wynagrodzenia brutto 
w danym powiecie do średniej krajowej]]/$M$1*$L$2</f>
        <v>5.5790928795267394E-5</v>
      </c>
      <c r="M941" s="27">
        <v>5072.0340000000006</v>
      </c>
      <c r="N941" s="302">
        <f>TabIPW[[#This Row],[liczba oddziałów w szkołach podstawowych]]/$O$1*$N$2</f>
        <v>4.9418604651162791E-5</v>
      </c>
      <c r="O941" s="27">
        <v>39</v>
      </c>
      <c r="P94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4.6043433684406745E-5</v>
      </c>
      <c r="Q941" s="27">
        <v>234</v>
      </c>
      <c r="R941" s="302">
        <f>TabIPW[[#This Row],[liczba gospodarstw domowych korzystających ze środowiskowej pomocy społecznej ]]/$S$1*$R$2</f>
        <v>1.0663385624935917E-5</v>
      </c>
      <c r="S941" s="27">
        <v>39</v>
      </c>
      <c r="T941" s="302">
        <f>TabIPW[[#This Row],[ilość wody dostarczonej i ścieków bytowych odprowadzonych siecią kanalizacyjną '[dam3']]]/$U$1*$T$2</f>
        <v>5.1786403559322697E-6</v>
      </c>
      <c r="U941" s="27">
        <v>126.9</v>
      </c>
      <c r="V941" s="302">
        <f>TabIPW[[#This Row],[iloczyn liczby mieszkańców i relacji przeciętnego miesięcznego wynagrodzenia brutto 
w danym powiecie do średniej krajowej2]]/$W$1*$V$2</f>
        <v>1.6272354231952991E-5</v>
      </c>
      <c r="W941" s="27">
        <f>TabIPW[[#This Row],[iloczyn liczby mieszkańców i relacji przeciętnego miesięcznego wynagrodzenia brutto 
w danym powiecie do średniej krajowej]]</f>
        <v>5072.0340000000006</v>
      </c>
    </row>
    <row r="942" spans="1:23" x14ac:dyDescent="0.3">
      <c r="A942" s="2" t="s">
        <v>10</v>
      </c>
      <c r="B942" s="2" t="s">
        <v>72</v>
      </c>
      <c r="C942" s="2" t="s">
        <v>126</v>
      </c>
      <c r="D942" s="2" t="s">
        <v>21</v>
      </c>
      <c r="E942" s="2" t="s">
        <v>15</v>
      </c>
      <c r="F942" s="17" t="str">
        <f>+Tabela1[[#This Row],[WK]]&amp;Tabela1[[#This Row],[PK]]&amp;Tabela1[[#This Row],[GK]]</f>
        <v>121805</v>
      </c>
      <c r="G942" s="2" t="s">
        <v>899</v>
      </c>
      <c r="H942" s="302">
        <f>TabIPW[[#This Row],[liczba mieszkańców ]]/$I$1*$H$2</f>
        <v>1.3246870607841427E-5</v>
      </c>
      <c r="I942" s="27">
        <v>4162</v>
      </c>
      <c r="J942" s="302">
        <f>TabIPW[[#This Row],[liczba mieszkańców w wieku 20-64]]/$K$1*$J$2</f>
        <v>9.9935466746285228E-6</v>
      </c>
      <c r="K942" s="27">
        <v>2478</v>
      </c>
      <c r="L942" s="302">
        <f>TabIPW[[#This Row],[iloczyn liczby mieszkańców i relacji przeciętnego miesięcznego wynagrodzenia brutto 
w danym powiecie do średniej krajowej]]/$M$1*$L$2</f>
        <v>3.726558267467548E-5</v>
      </c>
      <c r="M942" s="27">
        <v>3387.8680000000004</v>
      </c>
      <c r="N942" s="302">
        <f>TabIPW[[#This Row],[liczba oddziałów w szkołach podstawowych]]/$O$1*$N$2</f>
        <v>3.0411449016100181E-5</v>
      </c>
      <c r="O942" s="27">
        <v>24</v>
      </c>
      <c r="P94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3.1679456509356778E-5</v>
      </c>
      <c r="Q942" s="27">
        <v>161</v>
      </c>
      <c r="R942" s="302">
        <f>TabIPW[[#This Row],[liczba gospodarstw domowych korzystających ze środowiskowej pomocy społecznej ]]/$S$1*$R$2</f>
        <v>1.9686250384497079E-5</v>
      </c>
      <c r="S942" s="27">
        <v>72</v>
      </c>
      <c r="T942" s="302">
        <f>TabIPW[[#This Row],[ilość wody dostarczonej i ścieków bytowych odprowadzonych siecią kanalizacyjną '[dam3']]]/$U$1*$T$2</f>
        <v>1.019812628012194E-5</v>
      </c>
      <c r="U942" s="27">
        <v>249.9</v>
      </c>
      <c r="V942" s="302">
        <f>TabIPW[[#This Row],[iloczyn liczby mieszkańców i relacji przeciętnego miesięcznego wynagrodzenia brutto 
w danym powiecie do średniej krajowej2]]/$W$1*$V$2</f>
        <v>1.0869128280113683E-5</v>
      </c>
      <c r="W942" s="27">
        <f>TabIPW[[#This Row],[iloczyn liczby mieszkańców i relacji przeciętnego miesięcznego wynagrodzenia brutto 
w danym powiecie do średniej krajowej]]</f>
        <v>3387.8680000000004</v>
      </c>
    </row>
    <row r="943" spans="1:23" x14ac:dyDescent="0.3">
      <c r="A943" s="2" t="s">
        <v>10</v>
      </c>
      <c r="B943" s="2" t="s">
        <v>72</v>
      </c>
      <c r="C943" s="2" t="s">
        <v>126</v>
      </c>
      <c r="D943" s="2" t="s">
        <v>23</v>
      </c>
      <c r="E943" s="2" t="s">
        <v>15</v>
      </c>
      <c r="F943" s="17" t="str">
        <f>+Tabela1[[#This Row],[WK]]&amp;Tabela1[[#This Row],[PK]]&amp;Tabela1[[#This Row],[GK]]</f>
        <v>121806</v>
      </c>
      <c r="G943" s="2" t="s">
        <v>847</v>
      </c>
      <c r="H943" s="302">
        <f>TabIPW[[#This Row],[liczba mieszkańców ]]/$I$1*$H$2</f>
        <v>3.1882244805081104E-5</v>
      </c>
      <c r="I943" s="27">
        <v>10017</v>
      </c>
      <c r="J943" s="302">
        <f>TabIPW[[#This Row],[liczba mieszkańców w wieku 20-64]]/$K$1*$J$2</f>
        <v>2.4879011071744697E-5</v>
      </c>
      <c r="K943" s="27">
        <v>6169</v>
      </c>
      <c r="L943" s="302">
        <f>TabIPW[[#This Row],[iloczyn liczby mieszkańców i relacji przeciętnego miesięcznego wynagrodzenia brutto 
w danym powiecie do średniej krajowej]]/$M$1*$L$2</f>
        <v>8.9689894678573822E-5</v>
      </c>
      <c r="M943" s="27">
        <v>8153.8380000000006</v>
      </c>
      <c r="N943" s="302">
        <f>TabIPW[[#This Row],[liczba oddziałów w szkołach podstawowych]]/$O$1*$N$2</f>
        <v>5.7021466905187834E-5</v>
      </c>
      <c r="O943" s="27">
        <v>45</v>
      </c>
      <c r="P94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8.2642060459191594E-5</v>
      </c>
      <c r="Q943" s="27">
        <v>420</v>
      </c>
      <c r="R943" s="302">
        <f>TabIPW[[#This Row],[liczba gospodarstw domowych korzystających ze środowiskowej pomocy społecznej ]]/$S$1*$R$2</f>
        <v>4.1013021634368913E-5</v>
      </c>
      <c r="S943" s="27">
        <v>150</v>
      </c>
      <c r="T943" s="302">
        <f>TabIPW[[#This Row],[ilość wody dostarczonej i ścieków bytowych odprowadzonych siecią kanalizacyjną '[dam3']]]/$U$1*$T$2</f>
        <v>1.9465811266979455E-5</v>
      </c>
      <c r="U943" s="27">
        <v>477</v>
      </c>
      <c r="V943" s="302">
        <f>TabIPW[[#This Row],[iloczyn liczby mieszkańców i relacji przeciętnego miesięcznego wynagrodzenia brutto 
w danym powiecie do średniej krajowej2]]/$W$1*$V$2</f>
        <v>2.6159552614584031E-5</v>
      </c>
      <c r="W943" s="27">
        <f>TabIPW[[#This Row],[iloczyn liczby mieszkańców i relacji przeciętnego miesięcznego wynagrodzenia brutto 
w danym powiecie do średniej krajowej]]</f>
        <v>8153.8380000000006</v>
      </c>
    </row>
    <row r="944" spans="1:23" x14ac:dyDescent="0.3">
      <c r="A944" s="2" t="s">
        <v>10</v>
      </c>
      <c r="B944" s="2" t="s">
        <v>72</v>
      </c>
      <c r="C944" s="2" t="s">
        <v>126</v>
      </c>
      <c r="D944" s="2" t="s">
        <v>30</v>
      </c>
      <c r="E944" s="2" t="s">
        <v>15</v>
      </c>
      <c r="F944" s="17" t="str">
        <f>+Tabela1[[#This Row],[WK]]&amp;Tabela1[[#This Row],[PK]]&amp;Tabela1[[#This Row],[GK]]</f>
        <v>121807</v>
      </c>
      <c r="G944" s="2" t="s">
        <v>900</v>
      </c>
      <c r="H944" s="302">
        <f>TabIPW[[#This Row],[liczba mieszkańców ]]/$I$1*$H$2</f>
        <v>2.1458529946676332E-5</v>
      </c>
      <c r="I944" s="27">
        <v>6742</v>
      </c>
      <c r="J944" s="302">
        <f>TabIPW[[#This Row],[liczba mieszkańców w wieku 20-64]]/$K$1*$J$2</f>
        <v>1.6893852711872028E-5</v>
      </c>
      <c r="K944" s="27">
        <v>4189</v>
      </c>
      <c r="L944" s="302">
        <f>TabIPW[[#This Row],[iloczyn liczby mieszkańców i relacji przeciętnego miesięcznego wynagrodzenia brutto 
w danym powiecie do średniej krajowej]]/$M$1*$L$2</f>
        <v>6.0366304275026918E-5</v>
      </c>
      <c r="M944" s="27">
        <v>5487.9880000000003</v>
      </c>
      <c r="N944" s="302">
        <f>TabIPW[[#This Row],[liczba oddziałów w szkołach podstawowych]]/$O$1*$N$2</f>
        <v>5.0685748360166967E-5</v>
      </c>
      <c r="O944" s="27">
        <v>40</v>
      </c>
      <c r="P94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4.6043433684406745E-5</v>
      </c>
      <c r="Q944" s="27">
        <v>234</v>
      </c>
      <c r="R944" s="302">
        <f>TabIPW[[#This Row],[liczba gospodarstw domowych korzystających ze środowiskowej pomocy społecznej ]]/$S$1*$R$2</f>
        <v>1.6405208653747562E-5</v>
      </c>
      <c r="S944" s="27">
        <v>60</v>
      </c>
      <c r="T944" s="302">
        <f>TabIPW[[#This Row],[ilość wody dostarczonej i ścieków bytowych odprowadzonych siecią kanalizacyjną '[dam3']]]/$U$1*$T$2</f>
        <v>1.3083310465814703E-5</v>
      </c>
      <c r="U944" s="27">
        <v>320.60000000000002</v>
      </c>
      <c r="V944" s="302">
        <f>TabIPW[[#This Row],[iloczyn liczby mieszkańców i relacji przeciętnego miesięcznego wynagrodzenia brutto 
w danym powiecie do średniej krajowej2]]/$W$1*$V$2</f>
        <v>1.7606838746882854E-5</v>
      </c>
      <c r="W944" s="27">
        <f>TabIPW[[#This Row],[iloczyn liczby mieszkańców i relacji przeciętnego miesięcznego wynagrodzenia brutto 
w danym powiecie do średniej krajowej]]</f>
        <v>5487.9880000000003</v>
      </c>
    </row>
    <row r="945" spans="1:23" x14ac:dyDescent="0.3">
      <c r="A945" s="2" t="s">
        <v>10</v>
      </c>
      <c r="B945" s="2" t="s">
        <v>72</v>
      </c>
      <c r="C945" s="2" t="s">
        <v>126</v>
      </c>
      <c r="D945" s="2" t="s">
        <v>54</v>
      </c>
      <c r="E945" s="2" t="s">
        <v>15</v>
      </c>
      <c r="F945" s="17" t="str">
        <f>+Tabela1[[#This Row],[WK]]&amp;Tabela1[[#This Row],[PK]]&amp;Tabela1[[#This Row],[GK]]</f>
        <v>121808</v>
      </c>
      <c r="G945" s="2" t="s">
        <v>901</v>
      </c>
      <c r="H945" s="302">
        <f>TabIPW[[#This Row],[liczba mieszkańców ]]/$I$1*$H$2</f>
        <v>2.6541483421141193E-5</v>
      </c>
      <c r="I945" s="27">
        <v>8339</v>
      </c>
      <c r="J945" s="302">
        <f>TabIPW[[#This Row],[liczba mieszkańców w wieku 20-64]]/$K$1*$J$2</f>
        <v>2.0204870395435392E-5</v>
      </c>
      <c r="K945" s="27">
        <v>5010</v>
      </c>
      <c r="L945" s="302">
        <f>TabIPW[[#This Row],[iloczyn liczby mieszkańców i relacji przeciętnego miesięcznego wynagrodzenia brutto 
w danym powiecie do średniej krajowej]]/$M$1*$L$2</f>
        <v>7.4665471870283222E-5</v>
      </c>
      <c r="M945" s="27">
        <v>6787.9460000000008</v>
      </c>
      <c r="N945" s="302">
        <f>TabIPW[[#This Row],[liczba oddziałów w szkołach podstawowych]]/$O$1*$N$2</f>
        <v>5.195289206917115E-5</v>
      </c>
      <c r="O945" s="27">
        <v>41</v>
      </c>
      <c r="P94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7.378755398142107E-5</v>
      </c>
      <c r="Q945" s="27">
        <v>375</v>
      </c>
      <c r="R945" s="302">
        <f>TabIPW[[#This Row],[liczba gospodarstw domowych korzystających ze środowiskowej pomocy społecznej ]]/$S$1*$R$2</f>
        <v>1.8865989951809698E-5</v>
      </c>
      <c r="S945" s="27">
        <v>69</v>
      </c>
      <c r="T945" s="302">
        <f>TabIPW[[#This Row],[ilość wody dostarczonej i ścieków bytowych odprowadzonych siecią kanalizacyjną '[dam3']]]/$U$1*$T$2</f>
        <v>2.0543164343390892E-5</v>
      </c>
      <c r="U945" s="27">
        <v>503.4</v>
      </c>
      <c r="V945" s="302">
        <f>TabIPW[[#This Row],[iloczyn liczby mieszkańców i relacji przeciętnego miesięcznego wynagrodzenia brutto 
w danym powiecie do średniej krajowej2]]/$W$1*$V$2</f>
        <v>2.1777429295499277E-5</v>
      </c>
      <c r="W945" s="27">
        <f>TabIPW[[#This Row],[iloczyn liczby mieszkańców i relacji przeciętnego miesięcznego wynagrodzenia brutto 
w danym powiecie do średniej krajowej]]</f>
        <v>6787.9460000000008</v>
      </c>
    </row>
    <row r="946" spans="1:23" x14ac:dyDescent="0.3">
      <c r="A946" s="2" t="s">
        <v>10</v>
      </c>
      <c r="B946" s="2" t="s">
        <v>72</v>
      </c>
      <c r="C946" s="2" t="s">
        <v>126</v>
      </c>
      <c r="D946" s="2" t="s">
        <v>56</v>
      </c>
      <c r="E946" s="2" t="s">
        <v>19</v>
      </c>
      <c r="F946" s="17" t="str">
        <f>+Tabela1[[#This Row],[WK]]&amp;Tabela1[[#This Row],[PK]]&amp;Tabela1[[#This Row],[GK]]</f>
        <v>121809</v>
      </c>
      <c r="G946" s="2" t="s">
        <v>902</v>
      </c>
      <c r="H946" s="302">
        <f>TabIPW[[#This Row],[liczba mieszkańców ]]/$I$1*$H$2</f>
        <v>1.147404337848831E-4</v>
      </c>
      <c r="I946" s="27">
        <v>36050</v>
      </c>
      <c r="J946" s="302">
        <f>TabIPW[[#This Row],[liczba mieszkańców w wieku 20-64]]/$K$1*$J$2</f>
        <v>8.568720185465385E-5</v>
      </c>
      <c r="K946" s="27">
        <v>21247</v>
      </c>
      <c r="L946" s="302">
        <f>TabIPW[[#This Row],[iloczyn liczby mieszkańców i relacji przeciętnego miesięcznego wynagrodzenia brutto 
w danym powiecie do średniej krajowej]]/$M$1*$L$2</f>
        <v>3.2278333864056962E-4</v>
      </c>
      <c r="M946" s="27">
        <v>29344.7</v>
      </c>
      <c r="N946" s="302">
        <f>TabIPW[[#This Row],[liczba oddziałów w szkołach podstawowych]]/$O$1*$N$2</f>
        <v>2.7750447227191415E-4</v>
      </c>
      <c r="O946" s="27">
        <v>219</v>
      </c>
      <c r="P94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3.1266246207060824E-4</v>
      </c>
      <c r="Q946" s="27">
        <v>1589</v>
      </c>
      <c r="R946" s="302">
        <f>TabIPW[[#This Row],[liczba gospodarstw domowych korzystających ze środowiskowej pomocy społecznej ]]/$S$1*$R$2</f>
        <v>7.956526197067569E-5</v>
      </c>
      <c r="S946" s="27">
        <v>291</v>
      </c>
      <c r="T946" s="302">
        <f>TabIPW[[#This Row],[ilość wody dostarczonej i ścieków bytowych odprowadzonych siecią kanalizacyjną '[dam3']]]/$U$1*$T$2</f>
        <v>8.9150967073046777E-5</v>
      </c>
      <c r="U946" s="27">
        <v>2184.6</v>
      </c>
      <c r="V946" s="302">
        <f>TabIPW[[#This Row],[iloczyn liczby mieszkańców i relacji przeciętnego miesięcznego wynagrodzenia brutto 
w danym powiecie do średniej krajowej2]]/$W$1*$V$2</f>
        <v>9.4145140436832831E-5</v>
      </c>
      <c r="W946" s="27">
        <f>TabIPW[[#This Row],[iloczyn liczby mieszkańców i relacji przeciętnego miesięcznego wynagrodzenia brutto 
w danym powiecie do średniej krajowej]]</f>
        <v>29344.7</v>
      </c>
    </row>
    <row r="947" spans="1:23" x14ac:dyDescent="0.3">
      <c r="A947" s="2" t="s">
        <v>10</v>
      </c>
      <c r="B947" s="2" t="s">
        <v>72</v>
      </c>
      <c r="C947" s="2" t="s">
        <v>126</v>
      </c>
      <c r="D947" s="2" t="s">
        <v>69</v>
      </c>
      <c r="E947" s="2" t="s">
        <v>15</v>
      </c>
      <c r="F947" s="17" t="str">
        <f>+Tabela1[[#This Row],[WK]]&amp;Tabela1[[#This Row],[PK]]&amp;Tabela1[[#This Row],[GK]]</f>
        <v>121810</v>
      </c>
      <c r="G947" s="2" t="s">
        <v>903</v>
      </c>
      <c r="H947" s="302">
        <f>TabIPW[[#This Row],[liczba mieszkańców ]]/$I$1*$H$2</f>
        <v>4.0943715401074512E-5</v>
      </c>
      <c r="I947" s="27">
        <v>12864</v>
      </c>
      <c r="J947" s="302">
        <f>TabIPW[[#This Row],[liczba mieszkańców w wieku 20-64]]/$K$1*$J$2</f>
        <v>3.0980801273000931E-5</v>
      </c>
      <c r="K947" s="27">
        <v>7682</v>
      </c>
      <c r="L947" s="302">
        <f>TabIPW[[#This Row],[iloczyn liczby mieszkańców i relacji przeciętnego miesięcznego wynagrodzenia brutto 
w danym powiecie do średniej krajowej]]/$M$1*$L$2</f>
        <v>1.1518127235151976E-4</v>
      </c>
      <c r="M947" s="27">
        <v>10471.296</v>
      </c>
      <c r="N947" s="302">
        <f>TabIPW[[#This Row],[liczba oddziałów w szkołach podstawowych]]/$O$1*$N$2</f>
        <v>7.096004770423375E-5</v>
      </c>
      <c r="O947" s="27">
        <v>56</v>
      </c>
      <c r="P94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1.0625407773324634E-4</v>
      </c>
      <c r="Q947" s="27">
        <v>540</v>
      </c>
      <c r="R947" s="302">
        <f>TabIPW[[#This Row],[liczba gospodarstw domowych korzystających ze środowiskowej pomocy społecznej ]]/$S$1*$R$2</f>
        <v>3.6638299326702893E-5</v>
      </c>
      <c r="S947" s="27">
        <v>134</v>
      </c>
      <c r="T947" s="302">
        <f>TabIPW[[#This Row],[ilość wody dostarczonej i ścieków bytowych odprowadzonych siecią kanalizacyjną '[dam3']]]/$U$1*$T$2</f>
        <v>2.3069230836946507E-5</v>
      </c>
      <c r="U947" s="27">
        <v>565.29999999999995</v>
      </c>
      <c r="V947" s="302">
        <f>TabIPW[[#This Row],[iloczyn liczby mieszkańców i relacji przeciętnego miesięcznego wynagrodzenia brutto 
w danym powiecie do średniej krajowej2]]/$W$1*$V$2</f>
        <v>3.3594537769193268E-5</v>
      </c>
      <c r="W947" s="27">
        <f>TabIPW[[#This Row],[iloczyn liczby mieszkańców i relacji przeciętnego miesięcznego wynagrodzenia brutto 
w danym powiecie do średniej krajowej]]</f>
        <v>10471.296</v>
      </c>
    </row>
    <row r="948" spans="1:23" x14ac:dyDescent="0.3">
      <c r="A948" s="2" t="s">
        <v>10</v>
      </c>
      <c r="B948" s="2" t="s">
        <v>72</v>
      </c>
      <c r="C948" s="2" t="s">
        <v>132</v>
      </c>
      <c r="D948" s="2" t="s">
        <v>12</v>
      </c>
      <c r="E948" s="2" t="s">
        <v>15</v>
      </c>
      <c r="F948" s="17" t="str">
        <f>+Tabela1[[#This Row],[WK]]&amp;Tabela1[[#This Row],[PK]]&amp;Tabela1[[#This Row],[GK]]</f>
        <v>121901</v>
      </c>
      <c r="G948" s="2" t="s">
        <v>904</v>
      </c>
      <c r="H948" s="302">
        <f>TabIPW[[#This Row],[liczba mieszkańców ]]/$I$1*$H$2</f>
        <v>3.8257420640618443E-5</v>
      </c>
      <c r="I948" s="27">
        <v>12020</v>
      </c>
      <c r="J948" s="302">
        <f>TabIPW[[#This Row],[liczba mieszkańców w wieku 20-64]]/$K$1*$J$2</f>
        <v>2.8940149692144586E-5</v>
      </c>
      <c r="K948" s="27">
        <v>7176</v>
      </c>
      <c r="L948" s="302">
        <f>TabIPW[[#This Row],[iloczyn liczby mieszkańców i relacji przeciętnego miesięcznego wynagrodzenia brutto 
w danym powiecie do średniej krajowej]]/$M$1*$L$2</f>
        <v>1.2256476508998534E-4</v>
      </c>
      <c r="M948" s="27">
        <v>11142.54</v>
      </c>
      <c r="N948" s="302">
        <f>TabIPW[[#This Row],[liczba oddziałów w szkołach podstawowych]]/$O$1*$N$2</f>
        <v>8.1097197376267145E-5</v>
      </c>
      <c r="O948" s="27">
        <v>64</v>
      </c>
      <c r="P94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1.1353444972607988E-4</v>
      </c>
      <c r="Q948" s="27">
        <v>577</v>
      </c>
      <c r="R948" s="302">
        <f>TabIPW[[#This Row],[liczba gospodarstw domowych korzystających ze środowiskowej pomocy społecznej ]]/$S$1*$R$2</f>
        <v>2.1326771249871834E-5</v>
      </c>
      <c r="S948" s="27">
        <v>78</v>
      </c>
      <c r="T948" s="302">
        <f>TabIPW[[#This Row],[ilość wody dostarczonej i ścieków bytowych odprowadzonych siecią kanalizacyjną '[dam3']]]/$U$1*$T$2</f>
        <v>1.2895589854015738E-5</v>
      </c>
      <c r="U948" s="27">
        <v>316</v>
      </c>
      <c r="V948" s="302">
        <f>TabIPW[[#This Row],[iloczyn liczby mieszkańców i relacji przeciętnego miesięcznego wynagrodzenia brutto 
w danym powiecie do średniej krajowej2]]/$W$1*$V$2</f>
        <v>3.5748056484579062E-5</v>
      </c>
      <c r="W948" s="27">
        <f>TabIPW[[#This Row],[iloczyn liczby mieszkańców i relacji przeciętnego miesięcznego wynagrodzenia brutto 
w danym powiecie do średniej krajowej]]</f>
        <v>11142.54</v>
      </c>
    </row>
    <row r="949" spans="1:23" x14ac:dyDescent="0.3">
      <c r="A949" s="2" t="s">
        <v>10</v>
      </c>
      <c r="B949" s="2" t="s">
        <v>72</v>
      </c>
      <c r="C949" s="2" t="s">
        <v>132</v>
      </c>
      <c r="D949" s="2" t="s">
        <v>11</v>
      </c>
      <c r="E949" s="2" t="s">
        <v>15</v>
      </c>
      <c r="F949" s="17" t="str">
        <f>+Tabela1[[#This Row],[WK]]&amp;Tabela1[[#This Row],[PK]]&amp;Tabela1[[#This Row],[GK]]</f>
        <v>121902</v>
      </c>
      <c r="G949" s="2" t="s">
        <v>905</v>
      </c>
      <c r="H949" s="302">
        <f>TabIPW[[#This Row],[liczba mieszkańców ]]/$I$1*$H$2</f>
        <v>5.9680939636625328E-5</v>
      </c>
      <c r="I949" s="27">
        <v>18751</v>
      </c>
      <c r="J949" s="302">
        <f>TabIPW[[#This Row],[liczba mieszkańców w wieku 20-64]]/$K$1*$J$2</f>
        <v>4.5559764642162401E-5</v>
      </c>
      <c r="K949" s="27">
        <v>11297</v>
      </c>
      <c r="L949" s="302">
        <f>TabIPW[[#This Row],[iloczyn liczby mieszkańców i relacji przeciętnego miesięcznego wynagrodzenia brutto 
w danym powiecie do średniej krajowej]]/$M$1*$L$2</f>
        <v>1.9119899419320425E-4</v>
      </c>
      <c r="M949" s="27">
        <v>17382.177</v>
      </c>
      <c r="N949" s="302">
        <f>TabIPW[[#This Row],[liczba oddziałów w szkołach podstawowych]]/$O$1*$N$2</f>
        <v>1.469886702444842E-4</v>
      </c>
      <c r="O949" s="27">
        <v>116</v>
      </c>
      <c r="P94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1.6430028686529758E-4</v>
      </c>
      <c r="Q949" s="27">
        <v>835</v>
      </c>
      <c r="R949" s="302">
        <f>TabIPW[[#This Row],[liczba gospodarstw domowych korzystających ze środowiskowej pomocy społecznej ]]/$S$1*$R$2</f>
        <v>3.7731979903619396E-5</v>
      </c>
      <c r="S949" s="27">
        <v>138</v>
      </c>
      <c r="T949" s="302">
        <f>TabIPW[[#This Row],[ilość wody dostarczonej i ścieków bytowych odprowadzonych siecią kanalizacyjną '[dam3']]]/$U$1*$T$2</f>
        <v>3.8197063618223835E-5</v>
      </c>
      <c r="U949" s="27">
        <v>936</v>
      </c>
      <c r="V949" s="302">
        <f>TabIPW[[#This Row],[iloczyn liczby mieszkańców i relacji przeciętnego miesięcznego wynagrodzenia brutto 
w danym powiecie do średniej krajowej2]]/$W$1*$V$2</f>
        <v>5.5766373306351246E-5</v>
      </c>
      <c r="W949" s="27">
        <f>TabIPW[[#This Row],[iloczyn liczby mieszkańców i relacji przeciętnego miesięcznego wynagrodzenia brutto 
w danym powiecie do średniej krajowej]]</f>
        <v>17382.177</v>
      </c>
    </row>
    <row r="950" spans="1:23" x14ac:dyDescent="0.3">
      <c r="A950" s="2" t="s">
        <v>10</v>
      </c>
      <c r="B950" s="2" t="s">
        <v>72</v>
      </c>
      <c r="C950" s="2" t="s">
        <v>132</v>
      </c>
      <c r="D950" s="2" t="s">
        <v>16</v>
      </c>
      <c r="E950" s="2" t="s">
        <v>15</v>
      </c>
      <c r="F950" s="17" t="str">
        <f>+Tabela1[[#This Row],[WK]]&amp;Tabela1[[#This Row],[PK]]&amp;Tabela1[[#This Row],[GK]]</f>
        <v>121903</v>
      </c>
      <c r="G950" s="2" t="s">
        <v>906</v>
      </c>
      <c r="H950" s="302">
        <f>TabIPW[[#This Row],[liczba mieszkańców ]]/$I$1*$H$2</f>
        <v>3.6395474627743086E-5</v>
      </c>
      <c r="I950" s="27">
        <v>11435</v>
      </c>
      <c r="J950" s="302">
        <f>TabIPW[[#This Row],[liczba mieszkańców w wieku 20-64]]/$K$1*$J$2</f>
        <v>2.7452006543259225E-5</v>
      </c>
      <c r="K950" s="27">
        <v>6807</v>
      </c>
      <c r="L950" s="302">
        <f>TabIPW[[#This Row],[iloczyn liczby mieszkańców i relacji przeciętnego miesięcznego wynagrodzenia brutto 
w danym powiecie do średniej krajowej]]/$M$1*$L$2</f>
        <v>1.1659967460931634E-4</v>
      </c>
      <c r="M950" s="27">
        <v>10600.245000000001</v>
      </c>
      <c r="N950" s="302">
        <f>TabIPW[[#This Row],[liczba oddziałów w szkołach podstawowych]]/$O$1*$N$2</f>
        <v>7.096004770423375E-5</v>
      </c>
      <c r="O950" s="27">
        <v>56</v>
      </c>
      <c r="P95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9.8580172119178551E-5</v>
      </c>
      <c r="Q950" s="27">
        <v>501</v>
      </c>
      <c r="R950" s="302">
        <f>TabIPW[[#This Row],[liczba gospodarstw domowych korzystających ze środowiskowej pomocy społecznej ]]/$S$1*$R$2</f>
        <v>4.0739601490139784E-5</v>
      </c>
      <c r="S950" s="27">
        <v>149</v>
      </c>
      <c r="T950" s="302">
        <f>TabIPW[[#This Row],[ilość wody dostarczonej i ścieków bytowych odprowadzonych siecią kanalizacyjną '[dam3']]]/$U$1*$T$2</f>
        <v>3.2736842344593118E-5</v>
      </c>
      <c r="U950" s="27">
        <v>802.2</v>
      </c>
      <c r="V950" s="302">
        <f>TabIPW[[#This Row],[iloczyn liczby mieszkańców i relacji przeciętnego miesięcznego wynagrodzenia brutto 
w danym powiecie do średniej krajowej2]]/$W$1*$V$2</f>
        <v>3.4008238427717271E-5</v>
      </c>
      <c r="W950" s="27">
        <f>TabIPW[[#This Row],[iloczyn liczby mieszkańców i relacji przeciętnego miesięcznego wynagrodzenia brutto 
w danym powiecie do średniej krajowej]]</f>
        <v>10600.245000000001</v>
      </c>
    </row>
    <row r="951" spans="1:23" x14ac:dyDescent="0.3">
      <c r="A951" s="2" t="s">
        <v>10</v>
      </c>
      <c r="B951" s="2" t="s">
        <v>72</v>
      </c>
      <c r="C951" s="2" t="s">
        <v>132</v>
      </c>
      <c r="D951" s="2" t="s">
        <v>18</v>
      </c>
      <c r="E951" s="2" t="s">
        <v>19</v>
      </c>
      <c r="F951" s="17" t="str">
        <f>+Tabela1[[#This Row],[WK]]&amp;Tabela1[[#This Row],[PK]]&amp;Tabela1[[#This Row],[GK]]</f>
        <v>121904</v>
      </c>
      <c r="G951" s="2" t="s">
        <v>907</v>
      </c>
      <c r="H951" s="302">
        <f>TabIPW[[#This Row],[liczba mieszkańców ]]/$I$1*$H$2</f>
        <v>1.0827932197952075E-4</v>
      </c>
      <c r="I951" s="27">
        <v>34020</v>
      </c>
      <c r="J951" s="302">
        <f>TabIPW[[#This Row],[liczba mieszkańców w wieku 20-64]]/$K$1*$J$2</f>
        <v>8.1912399720895853E-5</v>
      </c>
      <c r="K951" s="27">
        <v>20311</v>
      </c>
      <c r="L951" s="302">
        <f>TabIPW[[#This Row],[iloczyn liczby mieszkańców i relacji przeciętnego miesięcznego wynagrodzenia brutto 
w danym powiecie do średniej krajowej]]/$M$1*$L$2</f>
        <v>3.468929541065974E-4</v>
      </c>
      <c r="M951" s="27">
        <v>31536.54</v>
      </c>
      <c r="N951" s="302">
        <f>TabIPW[[#This Row],[liczba oddziałów w szkołach podstawowych]]/$O$1*$N$2</f>
        <v>2.3949016100178891E-4</v>
      </c>
      <c r="O951" s="27">
        <v>189</v>
      </c>
      <c r="P95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3.9491098890856555E-4</v>
      </c>
      <c r="Q951" s="27">
        <v>2007</v>
      </c>
      <c r="R951" s="302">
        <f>TabIPW[[#This Row],[liczba gospodarstw domowych korzystających ze środowiskowej pomocy społecznej ]]/$S$1*$R$2</f>
        <v>9.1322328172528097E-5</v>
      </c>
      <c r="S951" s="27">
        <v>334</v>
      </c>
      <c r="T951" s="302">
        <f>TabIPW[[#This Row],[ilość wody dostarczonej i ścieków bytowych odprowadzonych siecią kanalizacyjną '[dam3']]]/$U$1*$T$2</f>
        <v>1.4256564289558222E-4</v>
      </c>
      <c r="U951" s="27">
        <v>3493.5</v>
      </c>
      <c r="V951" s="302">
        <f>TabIPW[[#This Row],[iloczyn liczby mieszkańców i relacji przeciętnego miesięcznego wynagrodzenia brutto 
w danym powiecie do średniej krajowej2]]/$W$1*$V$2</f>
        <v>1.0117711161442426E-4</v>
      </c>
      <c r="W951" s="27">
        <f>TabIPW[[#This Row],[iloczyn liczby mieszkańców i relacji przeciętnego miesięcznego wynagrodzenia brutto 
w danym powiecie do średniej krajowej]]</f>
        <v>31536.54</v>
      </c>
    </row>
    <row r="952" spans="1:23" x14ac:dyDescent="0.3">
      <c r="A952" s="2" t="s">
        <v>10</v>
      </c>
      <c r="B952" s="2" t="s">
        <v>72</v>
      </c>
      <c r="C952" s="2" t="s">
        <v>132</v>
      </c>
      <c r="D952" s="2" t="s">
        <v>21</v>
      </c>
      <c r="E952" s="2" t="s">
        <v>19</v>
      </c>
      <c r="F952" s="17" t="str">
        <f>+Tabela1[[#This Row],[WK]]&amp;Tabela1[[#This Row],[PK]]&amp;Tabela1[[#This Row],[GK]]</f>
        <v>121905</v>
      </c>
      <c r="G952" s="2" t="s">
        <v>908</v>
      </c>
      <c r="H952" s="302">
        <f>TabIPW[[#This Row],[liczba mieszkańców ]]/$I$1*$H$2</f>
        <v>2.2429606405699018E-4</v>
      </c>
      <c r="I952" s="27">
        <v>70471</v>
      </c>
      <c r="J952" s="302">
        <f>TabIPW[[#This Row],[liczba mieszkańców w wieku 20-64]]/$K$1*$J$2</f>
        <v>1.7172123381988802E-4</v>
      </c>
      <c r="K952" s="27">
        <v>42580</v>
      </c>
      <c r="L952" s="302">
        <f>TabIPW[[#This Row],[iloczyn liczby mieszkańców i relacji przeciętnego miesięcznego wynagrodzenia brutto 
w danym powiecie do średniej krajowej]]/$M$1*$L$2</f>
        <v>7.1857417309953051E-4</v>
      </c>
      <c r="M952" s="27">
        <v>65326.616999999998</v>
      </c>
      <c r="N952" s="302">
        <f>TabIPW[[#This Row],[liczba oddziałów w szkołach podstawowych]]/$O$1*$N$2</f>
        <v>5.4867322599880741E-4</v>
      </c>
      <c r="O952" s="27">
        <v>433</v>
      </c>
      <c r="P95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7.201665268586696E-4</v>
      </c>
      <c r="Q952" s="27">
        <v>3660</v>
      </c>
      <c r="R952" s="302">
        <f>TabIPW[[#This Row],[liczba gospodarstw domowych korzystających ze środowiskowej pomocy społecznej ]]/$S$1*$R$2</f>
        <v>2.1736901466215522E-4</v>
      </c>
      <c r="S952" s="27">
        <v>795</v>
      </c>
      <c r="T952" s="302">
        <f>TabIPW[[#This Row],[ilość wody dostarczonej i ścieków bytowych odprowadzonych siecią kanalizacyjną '[dam3']]]/$U$1*$T$2</f>
        <v>1.9444590676080439E-4</v>
      </c>
      <c r="U952" s="27">
        <v>4764.7999999999993</v>
      </c>
      <c r="V952" s="302">
        <f>TabIPW[[#This Row],[iloczyn liczby mieszkańców i relacji przeciętnego miesięcznego wynagrodzenia brutto 
w danym powiecie do średniej krajowej2]]/$W$1*$V$2</f>
        <v>2.095841338206964E-4</v>
      </c>
      <c r="W952" s="27">
        <f>TabIPW[[#This Row],[iloczyn liczby mieszkańców i relacji przeciętnego miesięcznego wynagrodzenia brutto 
w danym powiecie do średniej krajowej]]</f>
        <v>65326.616999999998</v>
      </c>
    </row>
    <row r="953" spans="1:23" x14ac:dyDescent="0.3">
      <c r="A953" s="2" t="s">
        <v>10</v>
      </c>
      <c r="B953" s="2" t="s">
        <v>76</v>
      </c>
      <c r="C953" s="2" t="s">
        <v>12</v>
      </c>
      <c r="D953" s="2" t="s">
        <v>12</v>
      </c>
      <c r="E953" s="2" t="s">
        <v>19</v>
      </c>
      <c r="F953" s="17" t="str">
        <f>+Tabela1[[#This Row],[WK]]&amp;Tabela1[[#This Row],[PK]]&amp;Tabela1[[#This Row],[GK]]</f>
        <v>140101</v>
      </c>
      <c r="G953" s="2" t="s">
        <v>909</v>
      </c>
      <c r="H953" s="302">
        <f>TabIPW[[#This Row],[liczba mieszkańców ]]/$I$1*$H$2</f>
        <v>3.0755528756264223E-5</v>
      </c>
      <c r="I953" s="27">
        <v>9663</v>
      </c>
      <c r="J953" s="302">
        <f>TabIPW[[#This Row],[liczba mieszkańców w wieku 20-64]]/$K$1*$J$2</f>
        <v>2.2120501820152318E-5</v>
      </c>
      <c r="K953" s="27">
        <v>5485</v>
      </c>
      <c r="L953" s="302">
        <f>TabIPW[[#This Row],[iloczyn liczby mieszkańców i relacji przeciętnego miesięcznego wynagrodzenia brutto 
w danym powiecie do średniej krajowej]]/$M$1*$L$2</f>
        <v>8.9815258431158993E-5</v>
      </c>
      <c r="M953" s="27">
        <v>8165.2349999999997</v>
      </c>
      <c r="N953" s="302">
        <f>TabIPW[[#This Row],[liczba oddziałów w szkołach podstawowych]]/$O$1*$N$2</f>
        <v>4.9418604651162791E-5</v>
      </c>
      <c r="O953" s="27">
        <v>39</v>
      </c>
      <c r="P95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9.7006037634241561E-5</v>
      </c>
      <c r="Q953" s="27">
        <v>493</v>
      </c>
      <c r="R953" s="302">
        <f>TabIPW[[#This Row],[liczba gospodarstw domowych korzystających ze środowiskowej pomocy społecznej ]]/$S$1*$R$2</f>
        <v>2.7068594278683483E-5</v>
      </c>
      <c r="S953" s="27">
        <v>99</v>
      </c>
      <c r="T953" s="302">
        <f>TabIPW[[#This Row],[ilość wody dostarczonej i ścieków bytowych odprowadzonych siecią kanalizacyjną '[dam3']]]/$U$1*$T$2</f>
        <v>3.8107284195189544E-5</v>
      </c>
      <c r="U953" s="27">
        <v>933.8</v>
      </c>
      <c r="V953" s="302">
        <f>TabIPW[[#This Row],[iloczyn liczby mieszkańców i relacji przeciętnego miesięcznego wynagrodzenia brutto 
w danym powiecie do średniej krajowej2]]/$W$1*$V$2</f>
        <v>2.6196117042421376E-5</v>
      </c>
      <c r="W953" s="27">
        <f>TabIPW[[#This Row],[iloczyn liczby mieszkańców i relacji przeciętnego miesięcznego wynagrodzenia brutto 
w danym powiecie do średniej krajowej]]</f>
        <v>8165.2349999999997</v>
      </c>
    </row>
    <row r="954" spans="1:23" x14ac:dyDescent="0.3">
      <c r="A954" s="2" t="s">
        <v>10</v>
      </c>
      <c r="B954" s="2" t="s">
        <v>76</v>
      </c>
      <c r="C954" s="2" t="s">
        <v>12</v>
      </c>
      <c r="D954" s="2" t="s">
        <v>11</v>
      </c>
      <c r="E954" s="2" t="s">
        <v>15</v>
      </c>
      <c r="F954" s="17" t="str">
        <f>+Tabela1[[#This Row],[WK]]&amp;Tabela1[[#This Row],[PK]]&amp;Tabela1[[#This Row],[GK]]</f>
        <v>140102</v>
      </c>
      <c r="G954" s="2" t="s">
        <v>910</v>
      </c>
      <c r="H954" s="302">
        <f>TabIPW[[#This Row],[liczba mieszkańców ]]/$I$1*$H$2</f>
        <v>1.7199925219792185E-5</v>
      </c>
      <c r="I954" s="27">
        <v>5404</v>
      </c>
      <c r="J954" s="302">
        <f>TabIPW[[#This Row],[liczba mieszkańców w wieku 20-64]]/$K$1*$J$2</f>
        <v>1.250201561394206E-5</v>
      </c>
      <c r="K954" s="27">
        <v>3100</v>
      </c>
      <c r="L954" s="302">
        <f>TabIPW[[#This Row],[iloczyn liczby mieszkańców i relacji przeciętnego miesięcznego wynagrodzenia brutto 
w danym powiecie do średniej krajowej]]/$M$1*$L$2</f>
        <v>5.0228878874260919E-5</v>
      </c>
      <c r="M954" s="27">
        <v>4566.38</v>
      </c>
      <c r="N954" s="302">
        <f>TabIPW[[#This Row],[liczba oddziałów w szkołach podstawowych]]/$O$1*$N$2</f>
        <v>4.1815742397137755E-5</v>
      </c>
      <c r="O954" s="27">
        <v>33</v>
      </c>
      <c r="P95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3.5024492289847872E-5</v>
      </c>
      <c r="Q954" s="27">
        <v>178</v>
      </c>
      <c r="R954" s="302">
        <f>TabIPW[[#This Row],[liczba gospodarstw domowych korzystających ze środowiskowej pomocy społecznej ]]/$S$1*$R$2</f>
        <v>1.4217847499914556E-5</v>
      </c>
      <c r="S954" s="27">
        <v>52</v>
      </c>
      <c r="T954" s="302">
        <f>TabIPW[[#This Row],[ilość wody dostarczonej i ścieków bytowych odprowadzonych siecią kanalizacyjną '[dam3']]]/$U$1*$T$2</f>
        <v>3.5340445612587433E-6</v>
      </c>
      <c r="U954" s="27">
        <v>86.6</v>
      </c>
      <c r="V954" s="302">
        <f>TabIPW[[#This Row],[iloczyn liczby mieszkańców i relacji przeciętnego miesięcznego wynagrodzenia brutto 
w danym powiecie do średniej krajowej2]]/$W$1*$V$2</f>
        <v>1.4650089671659436E-5</v>
      </c>
      <c r="W954" s="27">
        <f>TabIPW[[#This Row],[iloczyn liczby mieszkańców i relacji przeciętnego miesięcznego wynagrodzenia brutto 
w danym powiecie do średniej krajowej]]</f>
        <v>4566.38</v>
      </c>
    </row>
    <row r="955" spans="1:23" x14ac:dyDescent="0.3">
      <c r="A955" s="2" t="s">
        <v>10</v>
      </c>
      <c r="B955" s="2" t="s">
        <v>76</v>
      </c>
      <c r="C955" s="2" t="s">
        <v>12</v>
      </c>
      <c r="D955" s="2" t="s">
        <v>16</v>
      </c>
      <c r="E955" s="2" t="s">
        <v>15</v>
      </c>
      <c r="F955" s="17" t="str">
        <f>+Tabela1[[#This Row],[WK]]&amp;Tabela1[[#This Row],[PK]]&amp;Tabela1[[#This Row],[GK]]</f>
        <v>140103</v>
      </c>
      <c r="G955" s="2" t="s">
        <v>911</v>
      </c>
      <c r="H955" s="302">
        <f>TabIPW[[#This Row],[liczba mieszkańców ]]/$I$1*$H$2</f>
        <v>1.2011938893318968E-5</v>
      </c>
      <c r="I955" s="27">
        <v>3774</v>
      </c>
      <c r="J955" s="302">
        <f>TabIPW[[#This Row],[liczba mieszkańców w wieku 20-64]]/$K$1*$J$2</f>
        <v>9.0579119577141498E-6</v>
      </c>
      <c r="K955" s="27">
        <v>2246</v>
      </c>
      <c r="L955" s="302">
        <f>TabIPW[[#This Row],[iloczyn liczby mieszkańców i relacji przeciętnego miesięcznego wynagrodzenia brutto 
w danym powiecie do średniej krajowej]]/$M$1*$L$2</f>
        <v>3.5078421330766234E-5</v>
      </c>
      <c r="M955" s="27">
        <v>3189.03</v>
      </c>
      <c r="N955" s="302">
        <f>TabIPW[[#This Row],[liczba oddziałów w szkołach podstawowych]]/$O$1*$N$2</f>
        <v>3.0411449016100181E-5</v>
      </c>
      <c r="O955" s="27">
        <v>24</v>
      </c>
      <c r="P95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3.0695622456271168E-5</v>
      </c>
      <c r="Q955" s="27">
        <v>156</v>
      </c>
      <c r="R955" s="302">
        <f>TabIPW[[#This Row],[liczba gospodarstw domowych korzystających ze środowiskowej pomocy społecznej ]]/$S$1*$R$2</f>
        <v>1.7772309374893195E-5</v>
      </c>
      <c r="S955" s="27">
        <v>65</v>
      </c>
      <c r="T955" s="302">
        <f>TabIPW[[#This Row],[ilość wody dostarczonej i ścieków bytowych odprowadzonych siecią kanalizacyjną '[dam3']]]/$U$1*$T$2</f>
        <v>3.4156989581680928E-6</v>
      </c>
      <c r="U955" s="27">
        <v>83.7</v>
      </c>
      <c r="V955" s="302">
        <f>TabIPW[[#This Row],[iloczyn liczby mieszkańców i relacji przeciętnego miesięcznego wynagrodzenia brutto 
w danym powiecie do średniej krajowej2]]/$W$1*$V$2</f>
        <v>1.0231206221473485E-5</v>
      </c>
      <c r="W955" s="27">
        <f>TabIPW[[#This Row],[iloczyn liczby mieszkańców i relacji przeciętnego miesięcznego wynagrodzenia brutto 
w danym powiecie do średniej krajowej]]</f>
        <v>3189.03</v>
      </c>
    </row>
    <row r="956" spans="1:23" x14ac:dyDescent="0.3">
      <c r="A956" s="2" t="s">
        <v>10</v>
      </c>
      <c r="B956" s="2" t="s">
        <v>76</v>
      </c>
      <c r="C956" s="2" t="s">
        <v>12</v>
      </c>
      <c r="D956" s="2" t="s">
        <v>18</v>
      </c>
      <c r="E956" s="2" t="s">
        <v>15</v>
      </c>
      <c r="F956" s="17" t="str">
        <f>+Tabela1[[#This Row],[WK]]&amp;Tabela1[[#This Row],[PK]]&amp;Tabela1[[#This Row],[GK]]</f>
        <v>140104</v>
      </c>
      <c r="G956" s="2" t="s">
        <v>912</v>
      </c>
      <c r="H956" s="302">
        <f>TabIPW[[#This Row],[liczba mieszkańców ]]/$I$1*$H$2</f>
        <v>1.7043967348628266E-5</v>
      </c>
      <c r="I956" s="27">
        <v>5355</v>
      </c>
      <c r="J956" s="302">
        <f>TabIPW[[#This Row],[liczba mieszkańców w wieku 20-64]]/$K$1*$J$2</f>
        <v>1.3102918945063791E-5</v>
      </c>
      <c r="K956" s="27">
        <v>3249</v>
      </c>
      <c r="L956" s="302">
        <f>TabIPW[[#This Row],[iloczyn liczby mieszkańców i relacji przeciętnego miesięcznego wynagrodzenia brutto 
w danym powiecie do średniej krajowej]]/$M$1*$L$2</f>
        <v>4.9773435672033165E-5</v>
      </c>
      <c r="M956" s="27">
        <v>4524.9750000000004</v>
      </c>
      <c r="N956" s="302">
        <f>TabIPW[[#This Row],[liczba oddziałów w szkołach podstawowych]]/$O$1*$N$2</f>
        <v>3.6747167561121051E-5</v>
      </c>
      <c r="O956" s="27">
        <v>29</v>
      </c>
      <c r="P95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4.7420801358726606E-5</v>
      </c>
      <c r="Q956" s="27">
        <v>241</v>
      </c>
      <c r="R956" s="302">
        <f>TabIPW[[#This Row],[liczba gospodarstw domowych korzystających ze środowiskowej pomocy społecznej ]]/$S$1*$R$2</f>
        <v>1.5038107932601933E-5</v>
      </c>
      <c r="S956" s="27">
        <v>55</v>
      </c>
      <c r="T956" s="302">
        <f>TabIPW[[#This Row],[ilość wody dostarczonej i ścieków bytowych odprowadzonych siecią kanalizacyjną '[dam3']]]/$U$1*$T$2</f>
        <v>1.4193310605147699E-5</v>
      </c>
      <c r="U956" s="27">
        <v>347.79999999999995</v>
      </c>
      <c r="V956" s="302">
        <f>TabIPW[[#This Row],[iloczyn liczby mieszkańców i relacji przeciętnego miesięcznego wynagrodzenia brutto 
w danym powiecie do średniej krajowej2]]/$W$1*$V$2</f>
        <v>1.4517252071009675E-5</v>
      </c>
      <c r="W956" s="27">
        <f>TabIPW[[#This Row],[iloczyn liczby mieszkańców i relacji przeciętnego miesięcznego wynagrodzenia brutto 
w danym powiecie do średniej krajowej]]</f>
        <v>4524.9750000000004</v>
      </c>
    </row>
    <row r="957" spans="1:23" x14ac:dyDescent="0.3">
      <c r="A957" s="2" t="s">
        <v>10</v>
      </c>
      <c r="B957" s="2" t="s">
        <v>76</v>
      </c>
      <c r="C957" s="2" t="s">
        <v>12</v>
      </c>
      <c r="D957" s="2" t="s">
        <v>21</v>
      </c>
      <c r="E957" s="2" t="s">
        <v>15</v>
      </c>
      <c r="F957" s="17" t="str">
        <f>+Tabela1[[#This Row],[WK]]&amp;Tabela1[[#This Row],[PK]]&amp;Tabela1[[#This Row],[GK]]</f>
        <v>140105</v>
      </c>
      <c r="G957" s="2" t="s">
        <v>913</v>
      </c>
      <c r="H957" s="302">
        <f>TabIPW[[#This Row],[liczba mieszkańców ]]/$I$1*$H$2</f>
        <v>1.7005773584261591E-5</v>
      </c>
      <c r="I957" s="27">
        <v>5343</v>
      </c>
      <c r="J957" s="302">
        <f>TabIPW[[#This Row],[liczba mieszkańców w wieku 20-64]]/$K$1*$J$2</f>
        <v>1.2929503889773627E-5</v>
      </c>
      <c r="K957" s="27">
        <v>3206</v>
      </c>
      <c r="L957" s="302">
        <f>TabIPW[[#This Row],[iloczyn liczby mieszkańców i relacji przeciętnego miesięcznego wynagrodzenia brutto 
w danym powiecie do średniej krajowej]]/$M$1*$L$2</f>
        <v>4.966189856128351E-5</v>
      </c>
      <c r="M957" s="27">
        <v>4514.835</v>
      </c>
      <c r="N957" s="302">
        <f>TabIPW[[#This Row],[liczba oddziałów w szkołach podstawowych]]/$O$1*$N$2</f>
        <v>5.4487179487179488E-5</v>
      </c>
      <c r="O957" s="27">
        <v>43</v>
      </c>
      <c r="P95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3.9943662555275936E-5</v>
      </c>
      <c r="Q957" s="27">
        <v>203</v>
      </c>
      <c r="R957" s="302">
        <f>TabIPW[[#This Row],[liczba gospodarstw domowych korzystających ze środowiskowej pomocy społecznej ]]/$S$1*$R$2</f>
        <v>1.9686250384497079E-5</v>
      </c>
      <c r="S957" s="27">
        <v>72</v>
      </c>
      <c r="T957" s="302">
        <f>TabIPW[[#This Row],[ilość wody dostarczonej i ścieków bytowych odprowadzonych siecią kanalizacyjną '[dam3']]]/$U$1*$T$2</f>
        <v>9.6023173818034902E-6</v>
      </c>
      <c r="U957" s="27">
        <v>235.29999999999998</v>
      </c>
      <c r="V957" s="302">
        <f>TabIPW[[#This Row],[iloczyn liczby mieszkańców i relacji przeciętnego miesięcznego wynagrodzenia brutto 
w danym powiecie do średniej krajowej2]]/$W$1*$V$2</f>
        <v>1.4484720413707692E-5</v>
      </c>
      <c r="W957" s="27">
        <f>TabIPW[[#This Row],[iloczyn liczby mieszkańców i relacji przeciętnego miesięcznego wynagrodzenia brutto 
w danym powiecie do średniej krajowej]]</f>
        <v>4514.835</v>
      </c>
    </row>
    <row r="958" spans="1:23" x14ac:dyDescent="0.3">
      <c r="A958" s="2" t="s">
        <v>10</v>
      </c>
      <c r="B958" s="2" t="s">
        <v>76</v>
      </c>
      <c r="C958" s="2" t="s">
        <v>12</v>
      </c>
      <c r="D958" s="2" t="s">
        <v>23</v>
      </c>
      <c r="E958" s="2" t="s">
        <v>19</v>
      </c>
      <c r="F958" s="17" t="str">
        <f>+Tabela1[[#This Row],[WK]]&amp;Tabela1[[#This Row],[PK]]&amp;Tabela1[[#This Row],[GK]]</f>
        <v>140106</v>
      </c>
      <c r="G958" s="2" t="s">
        <v>914</v>
      </c>
      <c r="H958" s="302">
        <f>TabIPW[[#This Row],[liczba mieszkańców ]]/$I$1*$H$2</f>
        <v>8.4089937880627213E-6</v>
      </c>
      <c r="I958" s="27">
        <v>2642</v>
      </c>
      <c r="J958" s="302">
        <f>TabIPW[[#This Row],[liczba mieszkańców w wieku 20-64]]/$K$1*$J$2</f>
        <v>6.3719950548478887E-6</v>
      </c>
      <c r="K958" s="27">
        <v>1580</v>
      </c>
      <c r="L958" s="302">
        <f>TabIPW[[#This Row],[iloczyn liczby mieszkańców i relacji przeciętnego miesięcznego wynagrodzenia brutto 
w danym powiecie do średniej krajowej]]/$M$1*$L$2</f>
        <v>2.4556753883382184E-5</v>
      </c>
      <c r="M958" s="27">
        <v>2232.4899999999998</v>
      </c>
      <c r="N958" s="302">
        <f>TabIPW[[#This Row],[liczba oddziałów w szkołach podstawowych]]/$O$1*$N$2</f>
        <v>2.0274299344066786E-5</v>
      </c>
      <c r="O958" s="27">
        <v>16</v>
      </c>
      <c r="P95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1.8889613819243794E-5</v>
      </c>
      <c r="Q958" s="27">
        <v>96</v>
      </c>
      <c r="R958" s="302">
        <f>TabIPW[[#This Row],[liczba gospodarstw domowych korzystających ze środowiskowej pomocy społecznej ]]/$S$1*$R$2</f>
        <v>1.1483646057623294E-5</v>
      </c>
      <c r="S958" s="27">
        <v>42</v>
      </c>
      <c r="T958" s="302">
        <f>TabIPW[[#This Row],[ilość wody dostarczonej i ścieków bytowych odprowadzonych siecią kanalizacyjną '[dam3']]]/$U$1*$T$2</f>
        <v>4.7991182494691478E-6</v>
      </c>
      <c r="U958" s="27">
        <v>117.6</v>
      </c>
      <c r="V958" s="302">
        <f>TabIPW[[#This Row],[iloczyn liczby mieszkańców i relacji przeciętnego miesięcznego wynagrodzenia brutto 
w danym powiecie do średniej krajowej2]]/$W$1*$V$2</f>
        <v>7.1623865493198054E-6</v>
      </c>
      <c r="W958" s="27">
        <f>TabIPW[[#This Row],[iloczyn liczby mieszkańców i relacji przeciętnego miesięcznego wynagrodzenia brutto 
w danym powiecie do średniej krajowej]]</f>
        <v>2232.4899999999998</v>
      </c>
    </row>
    <row r="959" spans="1:23" x14ac:dyDescent="0.3">
      <c r="A959" s="2" t="s">
        <v>10</v>
      </c>
      <c r="B959" s="2" t="s">
        <v>76</v>
      </c>
      <c r="C959" s="2" t="s">
        <v>11</v>
      </c>
      <c r="D959" s="2" t="s">
        <v>12</v>
      </c>
      <c r="E959" s="2" t="s">
        <v>13</v>
      </c>
      <c r="F959" s="17" t="str">
        <f>+Tabela1[[#This Row],[WK]]&amp;Tabela1[[#This Row],[PK]]&amp;Tabela1[[#This Row],[GK]]</f>
        <v>140201</v>
      </c>
      <c r="G959" s="2" t="s">
        <v>915</v>
      </c>
      <c r="H959" s="302">
        <f>TabIPW[[#This Row],[liczba mieszkańców ]]/$I$1*$H$2</f>
        <v>1.3124013999128625E-4</v>
      </c>
      <c r="I959" s="27">
        <v>41234</v>
      </c>
      <c r="J959" s="302">
        <f>TabIPW[[#This Row],[liczba mieszkańców w wieku 20-64]]/$K$1*$J$2</f>
        <v>9.4120013031670903E-5</v>
      </c>
      <c r="K959" s="27">
        <v>23338</v>
      </c>
      <c r="L959" s="302">
        <f>TabIPW[[#This Row],[iloczyn liczby mieszkańców i relacji przeciętnego miesięcznego wynagrodzenia brutto 
w danym powiecie do średniej krajowej]]/$M$1*$L$2</f>
        <v>4.1500945962089585E-4</v>
      </c>
      <c r="M959" s="27">
        <v>37729.11</v>
      </c>
      <c r="N959" s="302">
        <f>TabIPW[[#This Row],[liczba oddziałów w szkołach podstawowych]]/$O$1*$N$2</f>
        <v>2.9271019677996424E-4</v>
      </c>
      <c r="O959" s="27">
        <v>231</v>
      </c>
      <c r="P95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3.8271144665030397E-4</v>
      </c>
      <c r="Q959" s="27">
        <v>1945</v>
      </c>
      <c r="R959" s="302">
        <f>TabIPW[[#This Row],[liczba gospodarstw domowych korzystających ze środowiskowej pomocy społecznej ]]/$S$1*$R$2</f>
        <v>2.056119484603028E-4</v>
      </c>
      <c r="S959" s="27">
        <v>752</v>
      </c>
      <c r="T959" s="302">
        <f>TabIPW[[#This Row],[ilość wody dostarczonej i ścieków bytowych odprowadzonych siecią kanalizacyjną '[dam3']]]/$U$1*$T$2</f>
        <v>1.3177170771714184E-4</v>
      </c>
      <c r="U959" s="27">
        <v>3229</v>
      </c>
      <c r="V959" s="302">
        <f>TabIPW[[#This Row],[iloczyn liczby mieszkańców i relacji przeciętnego miesięcznego wynagrodzenia brutto 
w danym powiecie do średniej krajowej2]]/$W$1*$V$2</f>
        <v>1.210444257227613E-4</v>
      </c>
      <c r="W959" s="27">
        <f>TabIPW[[#This Row],[iloczyn liczby mieszkańców i relacji przeciętnego miesięcznego wynagrodzenia brutto 
w danym powiecie do średniej krajowej]]</f>
        <v>37729.11</v>
      </c>
    </row>
    <row r="960" spans="1:23" x14ac:dyDescent="0.3">
      <c r="A960" s="2" t="s">
        <v>10</v>
      </c>
      <c r="B960" s="2" t="s">
        <v>76</v>
      </c>
      <c r="C960" s="2" t="s">
        <v>11</v>
      </c>
      <c r="D960" s="2" t="s">
        <v>11</v>
      </c>
      <c r="E960" s="2" t="s">
        <v>15</v>
      </c>
      <c r="F960" s="17" t="str">
        <f>+Tabela1[[#This Row],[WK]]&amp;Tabela1[[#This Row],[PK]]&amp;Tabela1[[#This Row],[GK]]</f>
        <v>140202</v>
      </c>
      <c r="G960" s="2" t="s">
        <v>915</v>
      </c>
      <c r="H960" s="302">
        <f>TabIPW[[#This Row],[liczba mieszkańców ]]/$I$1*$H$2</f>
        <v>2.4246674745443531E-5</v>
      </c>
      <c r="I960" s="27">
        <v>7618</v>
      </c>
      <c r="J960" s="302">
        <f>TabIPW[[#This Row],[liczba mieszkańców w wieku 20-64]]/$K$1*$J$2</f>
        <v>1.8519114741684497E-5</v>
      </c>
      <c r="K960" s="27">
        <v>4592</v>
      </c>
      <c r="L960" s="302">
        <f>TabIPW[[#This Row],[iloczyn liczby mieszkańców i relacji przeciętnego miesięcznego wynagrodzenia brutto 
w danym powiecie do średniej krajowej]]/$M$1*$L$2</f>
        <v>7.6673183862637249E-5</v>
      </c>
      <c r="M960" s="27">
        <v>6970.47</v>
      </c>
      <c r="N960" s="302">
        <f>TabIPW[[#This Row],[liczba oddziałów w szkołach podstawowych]]/$O$1*$N$2</f>
        <v>3.5480023852116875E-5</v>
      </c>
      <c r="O960" s="27">
        <v>28</v>
      </c>
      <c r="P96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3.5614792721699238E-5</v>
      </c>
      <c r="Q960" s="27">
        <v>181</v>
      </c>
      <c r="R960" s="302">
        <f>TabIPW[[#This Row],[liczba gospodarstw domowych korzystających ze środowiskowej pomocy społecznej ]]/$S$1*$R$2</f>
        <v>2.5428073413308725E-5</v>
      </c>
      <c r="S960" s="27">
        <v>93</v>
      </c>
      <c r="T960" s="302">
        <f>TabIPW[[#This Row],[ilość wody dostarczonej i ścieków bytowych odprowadzonych siecią kanalizacyjną '[dam3']]]/$U$1*$T$2</f>
        <v>1.6956068304884618E-5</v>
      </c>
      <c r="U960" s="27">
        <v>415.5</v>
      </c>
      <c r="V960" s="302">
        <f>TabIPW[[#This Row],[iloczyn liczby mieszkańców i relacji przeciętnego miesięcznego wynagrodzenia brutto 
w danym powiecie do średniej krajowej2]]/$W$1*$V$2</f>
        <v>2.2363011959935869E-5</v>
      </c>
      <c r="W960" s="27">
        <f>TabIPW[[#This Row],[iloczyn liczby mieszkańców i relacji przeciętnego miesięcznego wynagrodzenia brutto 
w danym powiecie do średniej krajowej]]</f>
        <v>6970.47</v>
      </c>
    </row>
    <row r="961" spans="1:23" x14ac:dyDescent="0.3">
      <c r="A961" s="2" t="s">
        <v>10</v>
      </c>
      <c r="B961" s="2" t="s">
        <v>76</v>
      </c>
      <c r="C961" s="2" t="s">
        <v>11</v>
      </c>
      <c r="D961" s="2" t="s">
        <v>16</v>
      </c>
      <c r="E961" s="2" t="s">
        <v>19</v>
      </c>
      <c r="F961" s="17" t="str">
        <f>+Tabela1[[#This Row],[WK]]&amp;Tabela1[[#This Row],[PK]]&amp;Tabela1[[#This Row],[GK]]</f>
        <v>140203</v>
      </c>
      <c r="G961" s="2" t="s">
        <v>916</v>
      </c>
      <c r="H961" s="302">
        <f>TabIPW[[#This Row],[liczba mieszkańców ]]/$I$1*$H$2</f>
        <v>2.2047350480662556E-5</v>
      </c>
      <c r="I961" s="27">
        <v>6927</v>
      </c>
      <c r="J961" s="302">
        <f>TabIPW[[#This Row],[liczba mieszkańców w wieku 20-64]]/$K$1*$J$2</f>
        <v>1.6518792243453766E-5</v>
      </c>
      <c r="K961" s="27">
        <v>4096</v>
      </c>
      <c r="L961" s="302">
        <f>TabIPW[[#This Row],[iloczyn liczby mieszkańców i relacji przeciętnego miesięcznego wynagrodzenia brutto 
w danym powiecie do średniej krajowej]]/$M$1*$L$2</f>
        <v>6.9718449017654004E-5</v>
      </c>
      <c r="M961" s="27">
        <v>6338.2049999999999</v>
      </c>
      <c r="N961" s="302">
        <f>TabIPW[[#This Row],[liczba oddziałów w szkołach podstawowych]]/$O$1*$N$2</f>
        <v>5.195289206917115E-5</v>
      </c>
      <c r="O961" s="27">
        <v>41</v>
      </c>
      <c r="P96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5.0175536707366335E-5</v>
      </c>
      <c r="Q961" s="27">
        <v>255</v>
      </c>
      <c r="R961" s="302">
        <f>TabIPW[[#This Row],[liczba gospodarstw domowych korzystających ze środowiskowej pomocy społecznej ]]/$S$1*$R$2</f>
        <v>3.8552240336306777E-5</v>
      </c>
      <c r="S961" s="27">
        <v>141</v>
      </c>
      <c r="T961" s="302">
        <f>TabIPW[[#This Row],[ilość wody dostarczonej i ścieków bytowych odprowadzonych siecią kanalizacyjną '[dam3']]]/$U$1*$T$2</f>
        <v>1.6531656486904353E-5</v>
      </c>
      <c r="U961" s="27">
        <v>405.1</v>
      </c>
      <c r="V961" s="302">
        <f>TabIPW[[#This Row],[iloczyn liczby mieszkańców i relacji przeciętnego miesięcznego wynagrodzenia brutto 
w danym powiecie do średniej krajowej2]]/$W$1*$V$2</f>
        <v>2.0334547630149089E-5</v>
      </c>
      <c r="W961" s="27">
        <f>TabIPW[[#This Row],[iloczyn liczby mieszkańców i relacji przeciętnego miesięcznego wynagrodzenia brutto 
w danym powiecie do średniej krajowej]]</f>
        <v>6338.2049999999999</v>
      </c>
    </row>
    <row r="962" spans="1:23" x14ac:dyDescent="0.3">
      <c r="A962" s="2" t="s">
        <v>10</v>
      </c>
      <c r="B962" s="2" t="s">
        <v>76</v>
      </c>
      <c r="C962" s="2" t="s">
        <v>11</v>
      </c>
      <c r="D962" s="2" t="s">
        <v>18</v>
      </c>
      <c r="E962" s="2" t="s">
        <v>15</v>
      </c>
      <c r="F962" s="17" t="str">
        <f>+Tabela1[[#This Row],[WK]]&amp;Tabela1[[#This Row],[PK]]&amp;Tabela1[[#This Row],[GK]]</f>
        <v>140204</v>
      </c>
      <c r="G962" s="2" t="s">
        <v>917</v>
      </c>
      <c r="H962" s="302">
        <f>TabIPW[[#This Row],[liczba mieszkańców ]]/$I$1*$H$2</f>
        <v>1.0745179041824281E-5</v>
      </c>
      <c r="I962" s="27">
        <v>3376</v>
      </c>
      <c r="J962" s="302">
        <f>TabIPW[[#This Row],[liczba mieszkańców w wieku 20-64]]/$K$1*$J$2</f>
        <v>7.9528950937721743E-6</v>
      </c>
      <c r="K962" s="27">
        <v>1972</v>
      </c>
      <c r="L962" s="302">
        <f>TabIPW[[#This Row],[iloczyn liczby mieszkańców i relacji przeciętnego miesięcznego wynagrodzenia brutto 
w danym powiecie do średniej krajowej]]/$M$1*$L$2</f>
        <v>3.3978559821510023E-5</v>
      </c>
      <c r="M962" s="27">
        <v>3089.04</v>
      </c>
      <c r="N962" s="302">
        <f>TabIPW[[#This Row],[liczba oddziałów w szkołach podstawowych]]/$O$1*$N$2</f>
        <v>2.7877161598091832E-5</v>
      </c>
      <c r="O962" s="27">
        <v>22</v>
      </c>
      <c r="P96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2.3415250463437617E-5</v>
      </c>
      <c r="Q962" s="27">
        <v>119</v>
      </c>
      <c r="R962" s="302">
        <f>TabIPW[[#This Row],[liczba gospodarstw domowych korzystających ze środowiskowej pomocy społecznej ]]/$S$1*$R$2</f>
        <v>1.8865989951809698E-5</v>
      </c>
      <c r="S962" s="27">
        <v>69</v>
      </c>
      <c r="T962" s="302">
        <f>TabIPW[[#This Row],[ilość wody dostarczonej i ścieków bytowych odprowadzonych siecią kanalizacyjną '[dam3']]]/$U$1*$T$2</f>
        <v>8.7943025744949112E-6</v>
      </c>
      <c r="U962" s="27">
        <v>215.5</v>
      </c>
      <c r="V962" s="302">
        <f>TabIPW[[#This Row],[iloczyn liczby mieszkańców i relacji przeciętnego miesięcznego wynagrodzenia brutto 
w danym powiecie do średniej krajowej2]]/$W$1*$V$2</f>
        <v>9.9104132812737579E-6</v>
      </c>
      <c r="W962" s="27">
        <f>TabIPW[[#This Row],[iloczyn liczby mieszkańców i relacji przeciętnego miesięcznego wynagrodzenia brutto 
w danym powiecie do średniej krajowej]]</f>
        <v>3089.04</v>
      </c>
    </row>
    <row r="963" spans="1:23" x14ac:dyDescent="0.3">
      <c r="A963" s="2" t="s">
        <v>10</v>
      </c>
      <c r="B963" s="2" t="s">
        <v>76</v>
      </c>
      <c r="C963" s="2" t="s">
        <v>11</v>
      </c>
      <c r="D963" s="2" t="s">
        <v>21</v>
      </c>
      <c r="E963" s="2" t="s">
        <v>15</v>
      </c>
      <c r="F963" s="17" t="str">
        <f>+Tabela1[[#This Row],[WK]]&amp;Tabela1[[#This Row],[PK]]&amp;Tabela1[[#This Row],[GK]]</f>
        <v>140205</v>
      </c>
      <c r="G963" s="2" t="s">
        <v>918</v>
      </c>
      <c r="H963" s="302">
        <f>TabIPW[[#This Row],[liczba mieszkańców ]]/$I$1*$H$2</f>
        <v>1.0200917899599177E-5</v>
      </c>
      <c r="I963" s="27">
        <v>3205</v>
      </c>
      <c r="J963" s="302">
        <f>TabIPW[[#This Row],[liczba mieszkańców w wieku 20-64]]/$K$1*$J$2</f>
        <v>7.5899333501415977E-6</v>
      </c>
      <c r="K963" s="27">
        <v>1882</v>
      </c>
      <c r="L963" s="302">
        <f>TabIPW[[#This Row],[iloczyn liczby mieszkańców i relacji przeciętnego miesięcznego wynagrodzenia brutto 
w danym powiecie do średniej krajowej]]/$M$1*$L$2</f>
        <v>3.2257489404010549E-5</v>
      </c>
      <c r="M963" s="27">
        <v>2932.5749999999998</v>
      </c>
      <c r="N963" s="302">
        <f>TabIPW[[#This Row],[liczba oddziałów w szkołach podstawowych]]/$O$1*$N$2</f>
        <v>2.9144305307096008E-5</v>
      </c>
      <c r="O963" s="27">
        <v>23</v>
      </c>
      <c r="P96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2.0266981493563654E-5</v>
      </c>
      <c r="Q963" s="27">
        <v>103</v>
      </c>
      <c r="R963" s="302">
        <f>TabIPW[[#This Row],[liczba gospodarstw domowych korzystających ze środowiskowej pomocy społecznej ]]/$S$1*$R$2</f>
        <v>1.394442735568543E-5</v>
      </c>
      <c r="S963" s="27">
        <v>51</v>
      </c>
      <c r="T963" s="302">
        <f>TabIPW[[#This Row],[ilość wody dostarczonej i ścieków bytowych odprowadzonych siecią kanalizacyjną '[dam3']]]/$U$1*$T$2</f>
        <v>1.2732354539407944E-5</v>
      </c>
      <c r="U963" s="27">
        <v>312</v>
      </c>
      <c r="V963" s="302">
        <f>TabIPW[[#This Row],[iloczyn liczby mieszkańców i relacji przeciętnego miesięcznego wynagrodzenia brutto 
w danym powiecie do średniej krajowej2]]/$W$1*$V$2</f>
        <v>9.4084344095030785E-6</v>
      </c>
      <c r="W963" s="27">
        <f>TabIPW[[#This Row],[iloczyn liczby mieszkańców i relacji przeciętnego miesięcznego wynagrodzenia brutto 
w danym powiecie do średniej krajowej]]</f>
        <v>2932.5749999999998</v>
      </c>
    </row>
    <row r="964" spans="1:23" x14ac:dyDescent="0.3">
      <c r="A964" s="2" t="s">
        <v>10</v>
      </c>
      <c r="B964" s="2" t="s">
        <v>76</v>
      </c>
      <c r="C964" s="2" t="s">
        <v>11</v>
      </c>
      <c r="D964" s="2" t="s">
        <v>23</v>
      </c>
      <c r="E964" s="2" t="s">
        <v>15</v>
      </c>
      <c r="F964" s="17" t="str">
        <f>+Tabela1[[#This Row],[WK]]&amp;Tabela1[[#This Row],[PK]]&amp;Tabela1[[#This Row],[GK]]</f>
        <v>140206</v>
      </c>
      <c r="G964" s="2" t="s">
        <v>919</v>
      </c>
      <c r="H964" s="302">
        <f>TabIPW[[#This Row],[liczba mieszkańców ]]/$I$1*$H$2</f>
        <v>1.2718523534102437E-5</v>
      </c>
      <c r="I964" s="27">
        <v>3996</v>
      </c>
      <c r="J964" s="302">
        <f>TabIPW[[#This Row],[liczba mieszkańców w wieku 20-64]]/$K$1*$J$2</f>
        <v>9.6386507475230707E-6</v>
      </c>
      <c r="K964" s="27">
        <v>2390</v>
      </c>
      <c r="L964" s="302">
        <f>TabIPW[[#This Row],[iloczyn liczby mieszkańców i relacji przeciętnego miesięcznego wynagrodzenia brutto 
w danym powiecie do średniej krajowej]]/$M$1*$L$2</f>
        <v>4.0218698177356064E-5</v>
      </c>
      <c r="M964" s="27">
        <v>3656.34</v>
      </c>
      <c r="N964" s="302">
        <f>TabIPW[[#This Row],[liczba oddziałów w szkołach podstawowych]]/$O$1*$N$2</f>
        <v>3.0411449016100181E-5</v>
      </c>
      <c r="O964" s="27">
        <v>24</v>
      </c>
      <c r="P96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2.4005550895288989E-5</v>
      </c>
      <c r="Q964" s="27">
        <v>122</v>
      </c>
      <c r="R964" s="302">
        <f>TabIPW[[#This Row],[liczba gospodarstw domowych korzystających ze środowiskowej pomocy społecznej ]]/$S$1*$R$2</f>
        <v>1.9412830240267953E-5</v>
      </c>
      <c r="S964" s="27">
        <v>71</v>
      </c>
      <c r="T964" s="302">
        <f>TabIPW[[#This Row],[ilość wody dostarczonej i ścieków bytowych odprowadzonych siecią kanalizacyjną '[dam3']]]/$U$1*$T$2</f>
        <v>8.5902584312351679E-6</v>
      </c>
      <c r="U964" s="27">
        <v>210.5</v>
      </c>
      <c r="V964" s="302">
        <f>TabIPW[[#This Row],[iloczyn liczby mieszkańców i relacji przeciętnego miesięcznego wynagrodzenia brutto 
w danym powiecie do średniej krajowej2]]/$W$1*$V$2</f>
        <v>1.1730453635062187E-5</v>
      </c>
      <c r="W964" s="27">
        <f>TabIPW[[#This Row],[iloczyn liczby mieszkańców i relacji przeciętnego miesięcznego wynagrodzenia brutto 
w danym powiecie do średniej krajowej]]</f>
        <v>3656.34</v>
      </c>
    </row>
    <row r="965" spans="1:23" x14ac:dyDescent="0.3">
      <c r="A965" s="2" t="s">
        <v>10</v>
      </c>
      <c r="B965" s="2" t="s">
        <v>76</v>
      </c>
      <c r="C965" s="2" t="s">
        <v>11</v>
      </c>
      <c r="D965" s="2" t="s">
        <v>30</v>
      </c>
      <c r="E965" s="2" t="s">
        <v>15</v>
      </c>
      <c r="F965" s="17" t="str">
        <f>+Tabela1[[#This Row],[WK]]&amp;Tabela1[[#This Row],[PK]]&amp;Tabela1[[#This Row],[GK]]</f>
        <v>140207</v>
      </c>
      <c r="G965" s="2" t="s">
        <v>920</v>
      </c>
      <c r="H965" s="302">
        <f>TabIPW[[#This Row],[liczba mieszkańców ]]/$I$1*$H$2</f>
        <v>1.8342555337095182E-5</v>
      </c>
      <c r="I965" s="27">
        <v>5763</v>
      </c>
      <c r="J965" s="302">
        <f>TabIPW[[#This Row],[liczba mieszkańców w wieku 20-64]]/$K$1*$J$2</f>
        <v>1.4103080194179155E-5</v>
      </c>
      <c r="K965" s="27">
        <v>3497</v>
      </c>
      <c r="L965" s="302">
        <f>TabIPW[[#This Row],[iloczyn liczby mieszkańców i relacji przeciętnego miesięcznego wynagrodzenia brutto 
w danym powiecie do średniej krajowej]]/$M$1*$L$2</f>
        <v>5.8003092491517266E-5</v>
      </c>
      <c r="M965" s="27">
        <v>5273.1450000000004</v>
      </c>
      <c r="N965" s="302">
        <f>TabIPW[[#This Row],[liczba oddziałów w szkołach podstawowych]]/$O$1*$N$2</f>
        <v>4.0548598688133572E-5</v>
      </c>
      <c r="O965" s="27">
        <v>32</v>
      </c>
      <c r="P96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3.1679456509356778E-5</v>
      </c>
      <c r="Q965" s="27">
        <v>161</v>
      </c>
      <c r="R965" s="302">
        <f>TabIPW[[#This Row],[liczba gospodarstw domowych korzystających ze środowiskowej pomocy społecznej ]]/$S$1*$R$2</f>
        <v>2.8162274855599986E-5</v>
      </c>
      <c r="S965" s="27">
        <v>103</v>
      </c>
      <c r="T965" s="302">
        <f>TabIPW[[#This Row],[ilość wody dostarczonej i ścieków bytowych odprowadzonych siecią kanalizacyjną '[dam3']]]/$U$1*$T$2</f>
        <v>1.842926701921996E-5</v>
      </c>
      <c r="U965" s="27">
        <v>451.6</v>
      </c>
      <c r="V965" s="302">
        <f>TabIPW[[#This Row],[iloczyn liczby mieszkańców i relacji przeciętnego miesięcznego wynagrodzenia brutto 
w danym powiecie do średniej krajowej2]]/$W$1*$V$2</f>
        <v>1.6917568643359204E-5</v>
      </c>
      <c r="W965" s="27">
        <f>TabIPW[[#This Row],[iloczyn liczby mieszkańców i relacji przeciętnego miesięcznego wynagrodzenia brutto 
w danym powiecie do średniej krajowej]]</f>
        <v>5273.1450000000004</v>
      </c>
    </row>
    <row r="966" spans="1:23" x14ac:dyDescent="0.3">
      <c r="A966" s="2" t="s">
        <v>10</v>
      </c>
      <c r="B966" s="2" t="s">
        <v>76</v>
      </c>
      <c r="C966" s="2" t="s">
        <v>11</v>
      </c>
      <c r="D966" s="2" t="s">
        <v>54</v>
      </c>
      <c r="E966" s="2" t="s">
        <v>15</v>
      </c>
      <c r="F966" s="17" t="str">
        <f>+Tabela1[[#This Row],[WK]]&amp;Tabela1[[#This Row],[PK]]&amp;Tabela1[[#This Row],[GK]]</f>
        <v>140208</v>
      </c>
      <c r="G966" s="2" t="s">
        <v>921</v>
      </c>
      <c r="H966" s="302">
        <f>TabIPW[[#This Row],[liczba mieszkańców ]]/$I$1*$H$2</f>
        <v>1.4822363387966729E-5</v>
      </c>
      <c r="I966" s="27">
        <v>4657</v>
      </c>
      <c r="J966" s="302">
        <f>TabIPW[[#This Row],[liczba mieszkańców w wieku 20-64]]/$K$1*$J$2</f>
        <v>1.1251814052547853E-5</v>
      </c>
      <c r="K966" s="27">
        <v>2790</v>
      </c>
      <c r="L966" s="302">
        <f>TabIPW[[#This Row],[iloczyn liczby mieszkańców i relacji przeciętnego miesięcznego wynagrodzenia brutto 
w danym powiecie do średniej krajowej]]/$M$1*$L$2</f>
        <v>4.687149084383062E-5</v>
      </c>
      <c r="M966" s="27">
        <v>4261.1549999999997</v>
      </c>
      <c r="N966" s="302">
        <f>TabIPW[[#This Row],[liczba oddziałów w szkołach podstawowych]]/$O$1*$N$2</f>
        <v>3.5480023852116875E-5</v>
      </c>
      <c r="O966" s="27">
        <v>28</v>
      </c>
      <c r="P96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2.4595851327140359E-5</v>
      </c>
      <c r="Q966" s="27">
        <v>125</v>
      </c>
      <c r="R966" s="302">
        <f>TabIPW[[#This Row],[liczba gospodarstw domowych korzystających ze środowiskowej pomocy społecznej ]]/$S$1*$R$2</f>
        <v>2.160019139410096E-5</v>
      </c>
      <c r="S966" s="27">
        <v>79</v>
      </c>
      <c r="T966" s="302">
        <f>TabIPW[[#This Row],[ilość wody dostarczonej i ścieków bytowych odprowadzonych siecią kanalizacyjną '[dam3']]]/$U$1*$T$2</f>
        <v>1.0851067538553116E-5</v>
      </c>
      <c r="U966" s="27">
        <v>265.89999999999998</v>
      </c>
      <c r="V966" s="302">
        <f>TabIPW[[#This Row],[iloczyn liczby mieszkańców i relacji przeciętnego miesięcznego wynagrodzenia brutto 
w danym powiecie do średniej krajowej2]]/$W$1*$V$2</f>
        <v>1.3670851496117266E-5</v>
      </c>
      <c r="W966" s="27">
        <f>TabIPW[[#This Row],[iloczyn liczby mieszkańców i relacji przeciętnego miesięcznego wynagrodzenia brutto 
w danym powiecie do średniej krajowej]]</f>
        <v>4261.1549999999997</v>
      </c>
    </row>
    <row r="967" spans="1:23" x14ac:dyDescent="0.3">
      <c r="A967" s="2" t="s">
        <v>10</v>
      </c>
      <c r="B967" s="2" t="s">
        <v>76</v>
      </c>
      <c r="C967" s="2" t="s">
        <v>11</v>
      </c>
      <c r="D967" s="2" t="s">
        <v>56</v>
      </c>
      <c r="E967" s="2" t="s">
        <v>15</v>
      </c>
      <c r="F967" s="17" t="str">
        <f>+Tabela1[[#This Row],[WK]]&amp;Tabela1[[#This Row],[PK]]&amp;Tabela1[[#This Row],[GK]]</f>
        <v>140209</v>
      </c>
      <c r="G967" s="2" t="s">
        <v>922</v>
      </c>
      <c r="H967" s="302">
        <f>TabIPW[[#This Row],[liczba mieszkańców ]]/$I$1*$H$2</f>
        <v>2.300537740352663E-5</v>
      </c>
      <c r="I967" s="27">
        <v>7228</v>
      </c>
      <c r="J967" s="302">
        <f>TabIPW[[#This Row],[liczba mieszkańców w wieku 20-64]]/$K$1*$J$2</f>
        <v>1.6478463160828145E-5</v>
      </c>
      <c r="K967" s="27">
        <v>4086</v>
      </c>
      <c r="L967" s="302">
        <f>TabIPW[[#This Row],[iloczyn liczby mieszkańców i relacji przeciętnego miesięcznego wynagrodzenia brutto 
w danym powiecie do średniej krajowej]]/$M$1*$L$2</f>
        <v>7.2747935542024424E-5</v>
      </c>
      <c r="M967" s="27">
        <v>6613.62</v>
      </c>
      <c r="N967" s="302">
        <f>TabIPW[[#This Row],[liczba oddziałów w szkołach podstawowych]]/$O$1*$N$2</f>
        <v>5.195289206917115E-5</v>
      </c>
      <c r="O967" s="27">
        <v>41</v>
      </c>
      <c r="P96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5.1552904381686189E-5</v>
      </c>
      <c r="Q967" s="27">
        <v>262</v>
      </c>
      <c r="R967" s="302">
        <f>TabIPW[[#This Row],[liczba gospodarstw domowych korzystających ze środowiskowej pomocy społecznej ]]/$S$1*$R$2</f>
        <v>2.5428073413308725E-5</v>
      </c>
      <c r="S967" s="27">
        <v>93</v>
      </c>
      <c r="T967" s="302">
        <f>TabIPW[[#This Row],[ilość wody dostarczonej i ścieków bytowych odprowadzonych siecią kanalizacyjną '[dam3']]]/$U$1*$T$2</f>
        <v>1.4225957668069261E-5</v>
      </c>
      <c r="U967" s="27">
        <v>348.6</v>
      </c>
      <c r="V967" s="302">
        <f>TabIPW[[#This Row],[iloczyn liczby mieszkańców i relacji przeciętnego miesięcznego wynagrodzenia brutto 
w danym powiecie do średniej krajowej2]]/$W$1*$V$2</f>
        <v>2.1218147866423793E-5</v>
      </c>
      <c r="W967" s="27">
        <f>TabIPW[[#This Row],[iloczyn liczby mieszkańców i relacji przeciętnego miesięcznego wynagrodzenia brutto 
w danym powiecie do średniej krajowej]]</f>
        <v>6613.62</v>
      </c>
    </row>
    <row r="968" spans="1:23" x14ac:dyDescent="0.3">
      <c r="A968" s="2" t="s">
        <v>10</v>
      </c>
      <c r="B968" s="2" t="s">
        <v>76</v>
      </c>
      <c r="C968" s="2" t="s">
        <v>16</v>
      </c>
      <c r="D968" s="2" t="s">
        <v>12</v>
      </c>
      <c r="E968" s="2" t="s">
        <v>13</v>
      </c>
      <c r="F968" s="17" t="str">
        <f>+Tabela1[[#This Row],[WK]]&amp;Tabela1[[#This Row],[PK]]&amp;Tabela1[[#This Row],[GK]]</f>
        <v>140301</v>
      </c>
      <c r="G968" s="2" t="s">
        <v>923</v>
      </c>
      <c r="H968" s="302">
        <f>TabIPW[[#This Row],[liczba mieszkańców ]]/$I$1*$H$2</f>
        <v>5.4884439394910517E-5</v>
      </c>
      <c r="I968" s="27">
        <v>17244</v>
      </c>
      <c r="J968" s="302">
        <f>TabIPW[[#This Row],[liczba mieszkańców w wieku 20-64]]/$K$1*$J$2</f>
        <v>3.8647359880131207E-5</v>
      </c>
      <c r="K968" s="27">
        <v>9583</v>
      </c>
      <c r="L968" s="302">
        <f>TabIPW[[#This Row],[iloczyn liczby mieszkańców i relacji przeciętnego miesięcznego wynagrodzenia brutto 
w danym powiecie do średniej krajowej]]/$M$1*$L$2</f>
        <v>1.654001634845025E-4</v>
      </c>
      <c r="M968" s="27">
        <v>15036.768</v>
      </c>
      <c r="N968" s="302">
        <f>TabIPW[[#This Row],[liczba oddziałów w szkołach podstawowych]]/$O$1*$N$2</f>
        <v>1.6979725700655933E-4</v>
      </c>
      <c r="O968" s="27">
        <v>134</v>
      </c>
      <c r="P96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2.3238160333882211E-4</v>
      </c>
      <c r="Q968" s="27">
        <v>1181</v>
      </c>
      <c r="R968" s="302">
        <f>TabIPW[[#This Row],[liczba gospodarstw domowych korzystających ze środowiskowej pomocy społecznej ]]/$S$1*$R$2</f>
        <v>8.3939984278341703E-5</v>
      </c>
      <c r="S968" s="27">
        <v>307</v>
      </c>
      <c r="T968" s="302">
        <f>TabIPW[[#This Row],[ilość wody dostarczonej i ścieków bytowych odprowadzonych siecią kanalizacyjną '[dam3']]]/$U$1*$T$2</f>
        <v>6.6571442179923668E-5</v>
      </c>
      <c r="U968" s="27">
        <v>1631.3000000000002</v>
      </c>
      <c r="V968" s="302">
        <f>TabIPW[[#This Row],[iloczyn liczby mieszkańców i relacji przeciętnego miesięcznego wynagrodzenia brutto 
w danym powiecie do średniej krajowej2]]/$W$1*$V$2</f>
        <v>4.8241714349646569E-5</v>
      </c>
      <c r="W968" s="27">
        <f>TabIPW[[#This Row],[iloczyn liczby mieszkańców i relacji przeciętnego miesięcznego wynagrodzenia brutto 
w danym powiecie do średniej krajowej]]</f>
        <v>15036.768</v>
      </c>
    </row>
    <row r="969" spans="1:23" x14ac:dyDescent="0.3">
      <c r="A969" s="2" t="s">
        <v>10</v>
      </c>
      <c r="B969" s="2" t="s">
        <v>76</v>
      </c>
      <c r="C969" s="2" t="s">
        <v>16</v>
      </c>
      <c r="D969" s="2" t="s">
        <v>11</v>
      </c>
      <c r="E969" s="2" t="s">
        <v>13</v>
      </c>
      <c r="F969" s="17" t="str">
        <f>+Tabela1[[#This Row],[WK]]&amp;Tabela1[[#This Row],[PK]]&amp;Tabela1[[#This Row],[GK]]</f>
        <v>140302</v>
      </c>
      <c r="G969" s="2" t="s">
        <v>924</v>
      </c>
      <c r="H969" s="302">
        <f>TabIPW[[#This Row],[liczba mieszkańców ]]/$I$1*$H$2</f>
        <v>1.4004380267780462E-5</v>
      </c>
      <c r="I969" s="27">
        <v>4400</v>
      </c>
      <c r="J969" s="302">
        <f>TabIPW[[#This Row],[liczba mieszkańców w wieku 20-64]]/$K$1*$J$2</f>
        <v>1.042103495046009E-5</v>
      </c>
      <c r="K969" s="27">
        <v>2584</v>
      </c>
      <c r="L969" s="302">
        <f>TabIPW[[#This Row],[iloczyn liczby mieszkańców i relacji przeciętnego miesięcznego wynagrodzenia brutto 
w danym powiecie do średniej krajowej]]/$M$1*$L$2</f>
        <v>4.2203706757817854E-5</v>
      </c>
      <c r="M969" s="27">
        <v>3836.8</v>
      </c>
      <c r="N969" s="302">
        <f>TabIPW[[#This Row],[liczba oddziałów w szkołach podstawowych]]/$O$1*$N$2</f>
        <v>3.0411449016100181E-5</v>
      </c>
      <c r="O969" s="27">
        <v>24</v>
      </c>
      <c r="P96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4.0730729797744431E-5</v>
      </c>
      <c r="Q969" s="27">
        <v>207</v>
      </c>
      <c r="R969" s="302">
        <f>TabIPW[[#This Row],[liczba gospodarstw domowych korzystających ze środowiskowej pomocy społecznej ]]/$S$1*$R$2</f>
        <v>2.9255955432516489E-5</v>
      </c>
      <c r="S969" s="27">
        <v>107</v>
      </c>
      <c r="T969" s="302">
        <f>TabIPW[[#This Row],[ilość wody dostarczonej i ścieków bytowych odprowadzonych siecią kanalizacyjną '[dam3']]]/$U$1*$T$2</f>
        <v>1.0120589505683238E-5</v>
      </c>
      <c r="U969" s="27">
        <v>248</v>
      </c>
      <c r="V969" s="302">
        <f>TabIPW[[#This Row],[iloczyn liczby mieszkańców i relacji przeciętnego miesięcznego wynagrodzenia brutto 
w danym powiecie do średniej krajowej2]]/$W$1*$V$2</f>
        <v>1.2309414471030208E-5</v>
      </c>
      <c r="W969" s="27">
        <f>TabIPW[[#This Row],[iloczyn liczby mieszkańców i relacji przeciętnego miesięcznego wynagrodzenia brutto 
w danym powiecie do średniej krajowej]]</f>
        <v>3836.8</v>
      </c>
    </row>
    <row r="970" spans="1:23" x14ac:dyDescent="0.3">
      <c r="A970" s="2" t="s">
        <v>10</v>
      </c>
      <c r="B970" s="2" t="s">
        <v>76</v>
      </c>
      <c r="C970" s="2" t="s">
        <v>16</v>
      </c>
      <c r="D970" s="2" t="s">
        <v>16</v>
      </c>
      <c r="E970" s="2" t="s">
        <v>15</v>
      </c>
      <c r="F970" s="17" t="str">
        <f>+Tabela1[[#This Row],[WK]]&amp;Tabela1[[#This Row],[PK]]&amp;Tabela1[[#This Row],[GK]]</f>
        <v>140303</v>
      </c>
      <c r="G970" s="2" t="s">
        <v>925</v>
      </c>
      <c r="H970" s="302">
        <f>TabIPW[[#This Row],[liczba mieszkańców ]]/$I$1*$H$2</f>
        <v>1.5525765215052975E-5</v>
      </c>
      <c r="I970" s="27">
        <v>4878</v>
      </c>
      <c r="J970" s="302">
        <f>TabIPW[[#This Row],[liczba mieszkańców w wieku 20-64]]/$K$1*$J$2</f>
        <v>1.1562347988765123E-5</v>
      </c>
      <c r="K970" s="27">
        <v>2867</v>
      </c>
      <c r="L970" s="302">
        <f>TabIPW[[#This Row],[iloczyn liczby mieszkańców i relacji przeciętnego miesięcznego wynagrodzenia brutto 
w danym powiecie do średniej krajowej]]/$M$1*$L$2</f>
        <v>4.6788563991962609E-5</v>
      </c>
      <c r="M970" s="27">
        <v>4253.616</v>
      </c>
      <c r="N970" s="302">
        <f>TabIPW[[#This Row],[liczba oddziałów w szkołach podstawowych]]/$O$1*$N$2</f>
        <v>3.8014311270125227E-5</v>
      </c>
      <c r="O970" s="27">
        <v>30</v>
      </c>
      <c r="P97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4.3485465146384153E-5</v>
      </c>
      <c r="Q970" s="27">
        <v>221</v>
      </c>
      <c r="R970" s="302">
        <f>TabIPW[[#This Row],[liczba gospodarstw domowych korzystających ze środowiskowej pomocy społecznej ]]/$S$1*$R$2</f>
        <v>1.175706620185242E-5</v>
      </c>
      <c r="S970" s="27">
        <v>43</v>
      </c>
      <c r="T970" s="302">
        <f>TabIPW[[#This Row],[ilość wody dostarczonej i ścieków bytowych odprowadzonych siecią kanalizacyjną '[dam3']]]/$U$1*$T$2</f>
        <v>1.5009487178186671E-5</v>
      </c>
      <c r="U970" s="27">
        <v>367.79999999999995</v>
      </c>
      <c r="V970" s="302">
        <f>TabIPW[[#This Row],[iloczyn liczby mieszkańców i relacji przeciętnego miesięcznego wynagrodzenia brutto 
w danym powiecie do średniej krajowej2]]/$W$1*$V$2</f>
        <v>1.3646664497655762E-5</v>
      </c>
      <c r="W970" s="27">
        <f>TabIPW[[#This Row],[iloczyn liczby mieszkańców i relacji przeciętnego miesięcznego wynagrodzenia brutto 
w danym powiecie do średniej krajowej]]</f>
        <v>4253.616</v>
      </c>
    </row>
    <row r="971" spans="1:23" x14ac:dyDescent="0.3">
      <c r="A971" s="2" t="s">
        <v>10</v>
      </c>
      <c r="B971" s="2" t="s">
        <v>76</v>
      </c>
      <c r="C971" s="2" t="s">
        <v>16</v>
      </c>
      <c r="D971" s="2" t="s">
        <v>18</v>
      </c>
      <c r="E971" s="2" t="s">
        <v>15</v>
      </c>
      <c r="F971" s="17" t="str">
        <f>+Tabela1[[#This Row],[WK]]&amp;Tabela1[[#This Row],[PK]]&amp;Tabela1[[#This Row],[GK]]</f>
        <v>140304</v>
      </c>
      <c r="G971" s="2" t="s">
        <v>923</v>
      </c>
      <c r="H971" s="302">
        <f>TabIPW[[#This Row],[liczba mieszkańców ]]/$I$1*$H$2</f>
        <v>4.2936156775536004E-5</v>
      </c>
      <c r="I971" s="27">
        <v>13490</v>
      </c>
      <c r="J971" s="302">
        <f>TabIPW[[#This Row],[liczba mieszkańców w wieku 20-64]]/$K$1*$J$2</f>
        <v>3.1940633439490675E-5</v>
      </c>
      <c r="K971" s="27">
        <v>7920</v>
      </c>
      <c r="L971" s="302">
        <f>TabIPW[[#This Row],[iloczyn liczby mieszkańców i relacji przeciętnego miesięcznego wynagrodzenia brutto 
w danym powiecie do średniej krajowej]]/$M$1*$L$2</f>
        <v>1.2939272821885521E-4</v>
      </c>
      <c r="M971" s="27">
        <v>11763.28</v>
      </c>
      <c r="N971" s="302">
        <f>TabIPW[[#This Row],[liczba oddziałów w szkołach podstawowych]]/$O$1*$N$2</f>
        <v>8.1097197376267145E-5</v>
      </c>
      <c r="O971" s="27">
        <v>64</v>
      </c>
      <c r="P97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8.2838827269808723E-5</v>
      </c>
      <c r="Q971" s="27">
        <v>421</v>
      </c>
      <c r="R971" s="302">
        <f>TabIPW[[#This Row],[liczba gospodarstw domowych korzystających ze środowiskowej pomocy społecznej ]]/$S$1*$R$2</f>
        <v>2.7615434567141734E-5</v>
      </c>
      <c r="S971" s="27">
        <v>101</v>
      </c>
      <c r="T971" s="302">
        <f>TabIPW[[#This Row],[ilość wody dostarczonej i ścieków bytowych odprowadzonych siecią kanalizacyjną '[dam3']]]/$U$1*$T$2</f>
        <v>3.4295739599097551E-5</v>
      </c>
      <c r="U971" s="27">
        <v>840.4</v>
      </c>
      <c r="V971" s="302">
        <f>TabIPW[[#This Row],[iloczyn liczby mieszkańców i relacji przeciętnego miesięcznego wynagrodzenia brutto 
w danym powiecie do średniej krajowej2]]/$W$1*$V$2</f>
        <v>3.7739545730499438E-5</v>
      </c>
      <c r="W971" s="27">
        <f>TabIPW[[#This Row],[iloczyn liczby mieszkańców i relacji przeciętnego miesięcznego wynagrodzenia brutto 
w danym powiecie do średniej krajowej]]</f>
        <v>11763.28</v>
      </c>
    </row>
    <row r="972" spans="1:23" x14ac:dyDescent="0.3">
      <c r="A972" s="2" t="s">
        <v>10</v>
      </c>
      <c r="B972" s="2" t="s">
        <v>76</v>
      </c>
      <c r="C972" s="2" t="s">
        <v>16</v>
      </c>
      <c r="D972" s="2" t="s">
        <v>21</v>
      </c>
      <c r="E972" s="2" t="s">
        <v>15</v>
      </c>
      <c r="F972" s="17" t="str">
        <f>+Tabela1[[#This Row],[WK]]&amp;Tabela1[[#This Row],[PK]]&amp;Tabela1[[#This Row],[GK]]</f>
        <v>140305</v>
      </c>
      <c r="G972" s="2" t="s">
        <v>202</v>
      </c>
      <c r="H972" s="302">
        <f>TabIPW[[#This Row],[liczba mieszkańców ]]/$I$1*$H$2</f>
        <v>2.1496723711043007E-5</v>
      </c>
      <c r="I972" s="27">
        <v>6754</v>
      </c>
      <c r="J972" s="302">
        <f>TabIPW[[#This Row],[liczba mieszkańców w wieku 20-64]]/$K$1*$J$2</f>
        <v>1.568398023310344E-5</v>
      </c>
      <c r="K972" s="27">
        <v>3889</v>
      </c>
      <c r="L972" s="302">
        <f>TabIPW[[#This Row],[iloczyn liczby mieszkańców i relacji przeciętnego miesięcznego wynagrodzenia brutto 
w danym powiecie do średniej krajowej]]/$M$1*$L$2</f>
        <v>6.4782689873250408E-5</v>
      </c>
      <c r="M972" s="27">
        <v>5889.4880000000003</v>
      </c>
      <c r="N972" s="302">
        <f>TabIPW[[#This Row],[liczba oddziałów w szkołach podstawowych]]/$O$1*$N$2</f>
        <v>5.3220035778175319E-5</v>
      </c>
      <c r="O972" s="27">
        <v>42</v>
      </c>
      <c r="P97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9.4448069096218968E-5</v>
      </c>
      <c r="Q972" s="27">
        <v>480</v>
      </c>
      <c r="R972" s="302">
        <f>TabIPW[[#This Row],[liczba gospodarstw domowych korzystających ze środowiskowej pomocy społecznej ]]/$S$1*$R$2</f>
        <v>2.4607812980621347E-5</v>
      </c>
      <c r="S972" s="27">
        <v>90</v>
      </c>
      <c r="T972" s="302">
        <f>TabIPW[[#This Row],[ilość wody dostarczonej i ścieków bytowych odprowadzonych siecią kanalizacyjną '[dam3']]]/$U$1*$T$2</f>
        <v>8.7943025744949112E-6</v>
      </c>
      <c r="U972" s="27">
        <v>215.5</v>
      </c>
      <c r="V972" s="302">
        <f>TabIPW[[#This Row],[iloczyn liczby mieszkańców i relacji przeciętnego miesięcznego wynagrodzenia brutto 
w danym powiecie do średniej krajowej2]]/$W$1*$V$2</f>
        <v>1.8894951213031368E-5</v>
      </c>
      <c r="W972" s="27">
        <f>TabIPW[[#This Row],[iloczyn liczby mieszkańców i relacji przeciętnego miesięcznego wynagrodzenia brutto 
w danym powiecie do średniej krajowej]]</f>
        <v>5889.4880000000003</v>
      </c>
    </row>
    <row r="973" spans="1:23" x14ac:dyDescent="0.3">
      <c r="A973" s="2" t="s">
        <v>10</v>
      </c>
      <c r="B973" s="2" t="s">
        <v>76</v>
      </c>
      <c r="C973" s="2" t="s">
        <v>16</v>
      </c>
      <c r="D973" s="2" t="s">
        <v>23</v>
      </c>
      <c r="E973" s="2" t="s">
        <v>15</v>
      </c>
      <c r="F973" s="17" t="str">
        <f>+Tabela1[[#This Row],[WK]]&amp;Tabela1[[#This Row],[PK]]&amp;Tabela1[[#This Row],[GK]]</f>
        <v>140306</v>
      </c>
      <c r="G973" s="2" t="s">
        <v>924</v>
      </c>
      <c r="H973" s="302">
        <f>TabIPW[[#This Row],[liczba mieszkańców ]]/$I$1*$H$2</f>
        <v>1.6658846891264303E-5</v>
      </c>
      <c r="I973" s="27">
        <v>5234</v>
      </c>
      <c r="J973" s="302">
        <f>TabIPW[[#This Row],[liczba mieszkańców w wieku 20-64]]/$K$1*$J$2</f>
        <v>1.2562509237880489E-5</v>
      </c>
      <c r="K973" s="27">
        <v>3115</v>
      </c>
      <c r="L973" s="302">
        <f>TabIPW[[#This Row],[iloczyn liczby mieszkańców i relacji przeciętnego miesięcznego wynagrodzenia brutto 
w danym powiecie do średniej krajowej]]/$M$1*$L$2</f>
        <v>5.0203227538731509E-5</v>
      </c>
      <c r="M973" s="27">
        <v>4564.0479999999998</v>
      </c>
      <c r="N973" s="302">
        <f>TabIPW[[#This Row],[liczba oddziałów w szkołach podstawowych]]/$O$1*$N$2</f>
        <v>4.0548598688133572E-5</v>
      </c>
      <c r="O973" s="27">
        <v>32</v>
      </c>
      <c r="P97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4.3682231957001275E-5</v>
      </c>
      <c r="Q973" s="27">
        <v>222</v>
      </c>
      <c r="R973" s="302">
        <f>TabIPW[[#This Row],[liczba gospodarstw domowych korzystających ze środowiskowej pomocy społecznej ]]/$S$1*$R$2</f>
        <v>2.570149355753785E-5</v>
      </c>
      <c r="S973" s="27">
        <v>94</v>
      </c>
      <c r="T973" s="302">
        <f>TabIPW[[#This Row],[ilość wody dostarczonej i ścieków bytowych odprowadzonych siecią kanalizacyjną '[dam3']]]/$U$1*$T$2</f>
        <v>8.5698540169091933E-6</v>
      </c>
      <c r="U973" s="27">
        <v>210</v>
      </c>
      <c r="V973" s="302">
        <f>TabIPW[[#This Row],[iloczyn liczby mieszkańców i relacji przeciętnego miesięcznego wynagrodzenia brutto 
w danym powiecie do średniej krajowej2]]/$W$1*$V$2</f>
        <v>1.4642608032130024E-5</v>
      </c>
      <c r="W973" s="27">
        <f>TabIPW[[#This Row],[iloczyn liczby mieszkańców i relacji przeciętnego miesięcznego wynagrodzenia brutto 
w danym powiecie do średniej krajowej]]</f>
        <v>4564.0479999999998</v>
      </c>
    </row>
    <row r="974" spans="1:23" x14ac:dyDescent="0.3">
      <c r="A974" s="2" t="s">
        <v>10</v>
      </c>
      <c r="B974" s="2" t="s">
        <v>76</v>
      </c>
      <c r="C974" s="2" t="s">
        <v>16</v>
      </c>
      <c r="D974" s="2" t="s">
        <v>30</v>
      </c>
      <c r="E974" s="2" t="s">
        <v>15</v>
      </c>
      <c r="F974" s="17" t="str">
        <f>+Tabela1[[#This Row],[WK]]&amp;Tabela1[[#This Row],[PK]]&amp;Tabela1[[#This Row],[GK]]</f>
        <v>140307</v>
      </c>
      <c r="G974" s="2" t="s">
        <v>926</v>
      </c>
      <c r="H974" s="302">
        <f>TabIPW[[#This Row],[liczba mieszkańców ]]/$I$1*$H$2</f>
        <v>1.9835294961092689E-5</v>
      </c>
      <c r="I974" s="27">
        <v>6232</v>
      </c>
      <c r="J974" s="302">
        <f>TabIPW[[#This Row],[liczba mieszkańców w wieku 20-64]]/$K$1*$J$2</f>
        <v>1.4913694754954106E-5</v>
      </c>
      <c r="K974" s="27">
        <v>3698</v>
      </c>
      <c r="L974" s="302">
        <f>TabIPW[[#This Row],[iloczyn liczby mieszkańców i relacji przeciętnego miesięcznego wynagrodzenia brutto 
w danym powiecie do średniej krajowej]]/$M$1*$L$2</f>
        <v>5.9775795571527469E-5</v>
      </c>
      <c r="M974" s="27">
        <v>5434.3040000000001</v>
      </c>
      <c r="N974" s="302">
        <f>TabIPW[[#This Row],[liczba oddziałów w szkołach podstawowych]]/$O$1*$N$2</f>
        <v>3.4212880143112706E-5</v>
      </c>
      <c r="O974" s="27">
        <v>27</v>
      </c>
      <c r="P97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4.8601402222429345E-5</v>
      </c>
      <c r="Q974" s="27">
        <v>247</v>
      </c>
      <c r="R974" s="302">
        <f>TabIPW[[#This Row],[liczba gospodarstw domowych korzystających ze środowiskowej pomocy społecznej ]]/$S$1*$R$2</f>
        <v>2.0779930961413582E-5</v>
      </c>
      <c r="S974" s="27">
        <v>76</v>
      </c>
      <c r="T974" s="302">
        <f>TabIPW[[#This Row],[ilość wody dostarczonej i ścieków bytowych odprowadzonych siecią kanalizacyjną '[dam3']]]/$U$1*$T$2</f>
        <v>1.216511182114586E-5</v>
      </c>
      <c r="U974" s="27">
        <v>298.10000000000002</v>
      </c>
      <c r="V974" s="302">
        <f>TabIPW[[#This Row],[iloczyn liczby mieszkańców i relacji przeciętnego miesięcznego wynagrodzenia brutto 
w danym powiecie do średniej krajowej2]]/$W$1*$V$2</f>
        <v>1.7434607041695512E-5</v>
      </c>
      <c r="W974" s="27">
        <f>TabIPW[[#This Row],[iloczyn liczby mieszkańców i relacji przeciętnego miesięcznego wynagrodzenia brutto 
w danym powiecie do średniej krajowej]]</f>
        <v>5434.3040000000001</v>
      </c>
    </row>
    <row r="975" spans="1:23" x14ac:dyDescent="0.3">
      <c r="A975" s="2" t="s">
        <v>10</v>
      </c>
      <c r="B975" s="2" t="s">
        <v>76</v>
      </c>
      <c r="C975" s="2" t="s">
        <v>16</v>
      </c>
      <c r="D975" s="2" t="s">
        <v>54</v>
      </c>
      <c r="E975" s="2" t="s">
        <v>15</v>
      </c>
      <c r="F975" s="17" t="str">
        <f>+Tabela1[[#This Row],[WK]]&amp;Tabela1[[#This Row],[PK]]&amp;Tabela1[[#This Row],[GK]]</f>
        <v>140308</v>
      </c>
      <c r="G975" s="2" t="s">
        <v>927</v>
      </c>
      <c r="H975" s="302">
        <f>TabIPW[[#This Row],[liczba mieszkańców ]]/$I$1*$H$2</f>
        <v>1.4535910155216673E-5</v>
      </c>
      <c r="I975" s="27">
        <v>4567</v>
      </c>
      <c r="J975" s="302">
        <f>TabIPW[[#This Row],[liczba mieszkańców w wieku 20-64]]/$K$1*$J$2</f>
        <v>1.0542022198336949E-5</v>
      </c>
      <c r="K975" s="27">
        <v>2614</v>
      </c>
      <c r="L975" s="302">
        <f>TabIPW[[#This Row],[iloczyn liczby mieszkańców i relacji przeciętnego miesięcznego wynagrodzenia brutto 
w danym powiecie do średniej krajowej]]/$M$1*$L$2</f>
        <v>4.3805529264307766E-5</v>
      </c>
      <c r="M975" s="27">
        <v>3982.4240000000004</v>
      </c>
      <c r="N975" s="302">
        <f>TabIPW[[#This Row],[liczba oddziałów w szkołach podstawowych]]/$O$1*$N$2</f>
        <v>4.4350029815146094E-5</v>
      </c>
      <c r="O975" s="27">
        <v>35</v>
      </c>
      <c r="P97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4.4469299199469769E-5</v>
      </c>
      <c r="Q975" s="27">
        <v>226</v>
      </c>
      <c r="R975" s="302">
        <f>TabIPW[[#This Row],[liczba gospodarstw domowych korzystających ze środowiskowej pomocy społecznej ]]/$S$1*$R$2</f>
        <v>1.7498889230664069E-5</v>
      </c>
      <c r="S975" s="27">
        <v>64</v>
      </c>
      <c r="T975" s="302">
        <f>TabIPW[[#This Row],[ilość wody dostarczonej i ścieków bytowych odprowadzonych siecią kanalizacyjną '[dam3']]]/$U$1*$T$2</f>
        <v>1.469525919756667E-5</v>
      </c>
      <c r="U975" s="27">
        <v>360.1</v>
      </c>
      <c r="V975" s="302">
        <f>TabIPW[[#This Row],[iloczyn liczby mieszkańców i relacji przeciętnego miesięcznego wynagrodzenia brutto 
w danym powiecie do średniej krajowej2]]/$W$1*$V$2</f>
        <v>1.2776612702089765E-5</v>
      </c>
      <c r="W975" s="27">
        <f>TabIPW[[#This Row],[iloczyn liczby mieszkańców i relacji przeciętnego miesięcznego wynagrodzenia brutto 
w danym powiecie do średniej krajowej]]</f>
        <v>3982.4240000000004</v>
      </c>
    </row>
    <row r="976" spans="1:23" x14ac:dyDescent="0.3">
      <c r="A976" s="2" t="s">
        <v>10</v>
      </c>
      <c r="B976" s="2" t="s">
        <v>76</v>
      </c>
      <c r="C976" s="2" t="s">
        <v>16</v>
      </c>
      <c r="D976" s="2" t="s">
        <v>56</v>
      </c>
      <c r="E976" s="2" t="s">
        <v>15</v>
      </c>
      <c r="F976" s="17" t="str">
        <f>+Tabela1[[#This Row],[WK]]&amp;Tabela1[[#This Row],[PK]]&amp;Tabela1[[#This Row],[GK]]</f>
        <v>140309</v>
      </c>
      <c r="G976" s="2" t="s">
        <v>928</v>
      </c>
      <c r="H976" s="302">
        <f>TabIPW[[#This Row],[liczba mieszkańców ]]/$I$1*$H$2</f>
        <v>1.3020890835338606E-5</v>
      </c>
      <c r="I976" s="27">
        <v>4091</v>
      </c>
      <c r="J976" s="302">
        <f>TabIPW[[#This Row],[liczba mieszkańców w wieku 20-64]]/$K$1*$J$2</f>
        <v>9.4692686004954699E-6</v>
      </c>
      <c r="K976" s="27">
        <v>2348</v>
      </c>
      <c r="L976" s="302">
        <f>TabIPW[[#This Row],[iloczyn liczby mieszkańców i relacji przeciętnego miesięcznego wynagrodzenia brutto 
w danym powiecie do średniej krajowej]]/$M$1*$L$2</f>
        <v>3.9239855533234739E-5</v>
      </c>
      <c r="M976" s="27">
        <v>3567.3520000000003</v>
      </c>
      <c r="N976" s="302">
        <f>TabIPW[[#This Row],[liczba oddziałów w szkołach podstawowych]]/$O$1*$N$2</f>
        <v>3.1678592725104354E-5</v>
      </c>
      <c r="O976" s="27">
        <v>25</v>
      </c>
      <c r="P97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3.3843891426145134E-5</v>
      </c>
      <c r="Q976" s="27">
        <v>172</v>
      </c>
      <c r="R976" s="302">
        <f>TabIPW[[#This Row],[liczba gospodarstw domowych korzystających ze środowiskowej pomocy społecznej ]]/$S$1*$R$2</f>
        <v>2.4334392836392221E-5</v>
      </c>
      <c r="S976" s="27">
        <v>89</v>
      </c>
      <c r="T976" s="302">
        <f>TabIPW[[#This Row],[ilość wody dostarczonej i ścieków bytowych odprowadzonych siecią kanalizacyjną '[dam3']]]/$U$1*$T$2</f>
        <v>6.4641184584686493E-6</v>
      </c>
      <c r="U976" s="27">
        <v>158.4</v>
      </c>
      <c r="V976" s="302">
        <f>TabIPW[[#This Row],[iloczyn liczby mieszkańców i relacji przeciętnego miesięcznego wynagrodzenia brutto 
w danym powiecie do średniej krajowej2]]/$W$1*$V$2</f>
        <v>1.1444957863860135E-5</v>
      </c>
      <c r="W976" s="27">
        <f>TabIPW[[#This Row],[iloczyn liczby mieszkańców i relacji przeciętnego miesięcznego wynagrodzenia brutto 
w danym powiecie do średniej krajowej]]</f>
        <v>3567.3520000000003</v>
      </c>
    </row>
    <row r="977" spans="1:23" x14ac:dyDescent="0.3">
      <c r="A977" s="2" t="s">
        <v>10</v>
      </c>
      <c r="B977" s="2" t="s">
        <v>76</v>
      </c>
      <c r="C977" s="2" t="s">
        <v>16</v>
      </c>
      <c r="D977" s="2" t="s">
        <v>69</v>
      </c>
      <c r="E977" s="2" t="s">
        <v>19</v>
      </c>
      <c r="F977" s="17" t="str">
        <f>+Tabela1[[#This Row],[WK]]&amp;Tabela1[[#This Row],[PK]]&amp;Tabela1[[#This Row],[GK]]</f>
        <v>140310</v>
      </c>
      <c r="G977" s="2" t="s">
        <v>929</v>
      </c>
      <c r="H977" s="302">
        <f>TabIPW[[#This Row],[liczba mieszkańców ]]/$I$1*$H$2</f>
        <v>3.3588232946792543E-5</v>
      </c>
      <c r="I977" s="27">
        <v>10553</v>
      </c>
      <c r="J977" s="302">
        <f>TabIPW[[#This Row],[liczba mieszkańców w wieku 20-64]]/$K$1*$J$2</f>
        <v>2.4705596016454532E-5</v>
      </c>
      <c r="K977" s="27">
        <v>6126</v>
      </c>
      <c r="L977" s="302">
        <f>TabIPW[[#This Row],[iloczyn liczby mieszkańców i relacji przeciętnego miesięcznego wynagrodzenia brutto 
w danym powiecie do średniej krajowej]]/$M$1*$L$2</f>
        <v>1.0122175395801177E-4</v>
      </c>
      <c r="M977" s="27">
        <v>9202.2160000000003</v>
      </c>
      <c r="N977" s="302">
        <f>TabIPW[[#This Row],[liczba oddziałów w szkołach podstawowych]]/$O$1*$N$2</f>
        <v>7.2227191413237933E-5</v>
      </c>
      <c r="O977" s="27">
        <v>57</v>
      </c>
      <c r="P97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1.0822174583941758E-4</v>
      </c>
      <c r="Q977" s="27">
        <v>550</v>
      </c>
      <c r="R977" s="302">
        <f>TabIPW[[#This Row],[liczba gospodarstw domowych korzystających ze środowiskowej pomocy społecznej ]]/$S$1*$R$2</f>
        <v>3.1990156874807751E-5</v>
      </c>
      <c r="S977" s="27">
        <v>117</v>
      </c>
      <c r="T977" s="302">
        <f>TabIPW[[#This Row],[ilość wody dostarczonej i ścieków bytowych odprowadzonych siecią kanalizacyjną '[dam3']]]/$U$1*$T$2</f>
        <v>2.7701032888942666E-5</v>
      </c>
      <c r="U977" s="27">
        <v>678.8</v>
      </c>
      <c r="V977" s="302">
        <f>TabIPW[[#This Row],[iloczyn liczby mieszkańców i relacji przeciętnego miesięcznego wynagrodzenia brutto 
w danym powiecie do średniej krajowej2]]/$W$1*$V$2</f>
        <v>2.9523011571086772E-5</v>
      </c>
      <c r="W977" s="27">
        <f>TabIPW[[#This Row],[iloczyn liczby mieszkańców i relacji przeciętnego miesięcznego wynagrodzenia brutto 
w danym powiecie do średniej krajowej]]</f>
        <v>9202.2160000000003</v>
      </c>
    </row>
    <row r="978" spans="1:23" x14ac:dyDescent="0.3">
      <c r="A978" s="2" t="s">
        <v>10</v>
      </c>
      <c r="B978" s="2" t="s">
        <v>76</v>
      </c>
      <c r="C978" s="2" t="s">
        <v>16</v>
      </c>
      <c r="D978" s="2" t="s">
        <v>71</v>
      </c>
      <c r="E978" s="2" t="s">
        <v>15</v>
      </c>
      <c r="F978" s="17" t="str">
        <f>+Tabela1[[#This Row],[WK]]&amp;Tabela1[[#This Row],[PK]]&amp;Tabela1[[#This Row],[GK]]</f>
        <v>140311</v>
      </c>
      <c r="G978" s="2" t="s">
        <v>930</v>
      </c>
      <c r="H978" s="302">
        <f>TabIPW[[#This Row],[liczba mieszkańców ]]/$I$1*$H$2</f>
        <v>2.4619063948018602E-5</v>
      </c>
      <c r="I978" s="27">
        <v>7735</v>
      </c>
      <c r="J978" s="302">
        <f>TabIPW[[#This Row],[liczba mieszkańców w wieku 20-64]]/$K$1*$J$2</f>
        <v>1.7660105281758799E-5</v>
      </c>
      <c r="K978" s="27">
        <v>4379</v>
      </c>
      <c r="L978" s="302">
        <f>TabIPW[[#This Row],[iloczyn liczby mieszkańców i relacji przeciętnego miesięcznego wynagrodzenia brutto 
w danym powiecie do średniej krajowej]]/$M$1*$L$2</f>
        <v>7.4192198129936608E-5</v>
      </c>
      <c r="M978" s="27">
        <v>6744.92</v>
      </c>
      <c r="N978" s="302">
        <f>TabIPW[[#This Row],[liczba oddziałów w szkołach podstawowych]]/$O$1*$N$2</f>
        <v>9.8837209302325582E-5</v>
      </c>
      <c r="O978" s="27">
        <v>78</v>
      </c>
      <c r="P97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7.870672424684914E-5</v>
      </c>
      <c r="Q978" s="27">
        <v>400</v>
      </c>
      <c r="R978" s="302">
        <f>TabIPW[[#This Row],[liczba gospodarstw domowych korzystających ze środowiskowej pomocy społecznej ]]/$S$1*$R$2</f>
        <v>2.0506510817184457E-5</v>
      </c>
      <c r="S978" s="27">
        <v>75</v>
      </c>
      <c r="T978" s="302">
        <f>TabIPW[[#This Row],[ilość wody dostarczonej i ścieków bytowych odprowadzonych siecią kanalizacyjną '[dam3']]]/$U$1*$T$2</f>
        <v>1.8037502264161255E-5</v>
      </c>
      <c r="U978" s="27">
        <v>442</v>
      </c>
      <c r="V978" s="302">
        <f>TabIPW[[#This Row],[iloczyn liczby mieszkańców i relacji przeciętnego miesięcznego wynagrodzenia brutto 
w danym powiecie do średniej krajowej2]]/$W$1*$V$2</f>
        <v>2.1639391121231513E-5</v>
      </c>
      <c r="W978" s="27">
        <f>TabIPW[[#This Row],[iloczyn liczby mieszkańców i relacji przeciętnego miesięcznego wynagrodzenia brutto 
w danym powiecie do średniej krajowej]]</f>
        <v>6744.92</v>
      </c>
    </row>
    <row r="979" spans="1:23" x14ac:dyDescent="0.3">
      <c r="A979" s="2" t="s">
        <v>10</v>
      </c>
      <c r="B979" s="2" t="s">
        <v>76</v>
      </c>
      <c r="C979" s="2" t="s">
        <v>16</v>
      </c>
      <c r="D979" s="2" t="s">
        <v>72</v>
      </c>
      <c r="E979" s="2" t="s">
        <v>15</v>
      </c>
      <c r="F979" s="17" t="str">
        <f>+Tabela1[[#This Row],[WK]]&amp;Tabela1[[#This Row],[PK]]&amp;Tabela1[[#This Row],[GK]]</f>
        <v>140312</v>
      </c>
      <c r="G979" s="2" t="s">
        <v>931</v>
      </c>
      <c r="H979" s="302">
        <f>TabIPW[[#This Row],[liczba mieszkańców ]]/$I$1*$H$2</f>
        <v>2.2311524017532051E-5</v>
      </c>
      <c r="I979" s="27">
        <v>7010</v>
      </c>
      <c r="J979" s="302">
        <f>TabIPW[[#This Row],[liczba mieszkańców w wieku 20-64]]/$K$1*$J$2</f>
        <v>1.6393772087314344E-5</v>
      </c>
      <c r="K979" s="27">
        <v>4065</v>
      </c>
      <c r="L979" s="302">
        <f>TabIPW[[#This Row],[iloczyn liczby mieszkańców i relacji przeciętnego miesięcznego wynagrodzenia brutto 
w danym powiecie do średniej krajowej]]/$M$1*$L$2</f>
        <v>6.7238178266432536E-5</v>
      </c>
      <c r="M979" s="27">
        <v>6112.72</v>
      </c>
      <c r="N979" s="302">
        <f>TabIPW[[#This Row],[liczba oddziałów w szkołach podstawowych]]/$O$1*$N$2</f>
        <v>4.9418604651162791E-5</v>
      </c>
      <c r="O979" s="27">
        <v>39</v>
      </c>
      <c r="P97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5.7849442321434127E-5</v>
      </c>
      <c r="Q979" s="27">
        <v>294</v>
      </c>
      <c r="R979" s="302">
        <f>TabIPW[[#This Row],[liczba gospodarstw domowych korzystających ze środowiskowej pomocy społecznej ]]/$S$1*$R$2</f>
        <v>3.3083837451724254E-5</v>
      </c>
      <c r="S979" s="27">
        <v>121</v>
      </c>
      <c r="T979" s="302">
        <f>TabIPW[[#This Row],[ilość wody dostarczonej i ścieków bytowych odprowadzonych siecią kanalizacyjną '[dam3']]]/$U$1*$T$2</f>
        <v>1.5189046024255246E-5</v>
      </c>
      <c r="U979" s="27">
        <v>372.2</v>
      </c>
      <c r="V979" s="302">
        <f>TabIPW[[#This Row],[iloczyn liczby mieszkańców i relacji przeciętnego miesięcznego wynagrodzenia brutto 
w danym powiecie do średniej krajowej2]]/$W$1*$V$2</f>
        <v>1.9611135327709494E-5</v>
      </c>
      <c r="W979" s="27">
        <f>TabIPW[[#This Row],[iloczyn liczby mieszkańców i relacji przeciętnego miesięcznego wynagrodzenia brutto 
w danym powiecie do średniej krajowej]]</f>
        <v>6112.72</v>
      </c>
    </row>
    <row r="980" spans="1:23" x14ac:dyDescent="0.3">
      <c r="A980" s="2" t="s">
        <v>10</v>
      </c>
      <c r="B980" s="2" t="s">
        <v>76</v>
      </c>
      <c r="C980" s="2" t="s">
        <v>16</v>
      </c>
      <c r="D980" s="2" t="s">
        <v>74</v>
      </c>
      <c r="E980" s="2" t="s">
        <v>15</v>
      </c>
      <c r="F980" s="17" t="str">
        <f>+Tabela1[[#This Row],[WK]]&amp;Tabela1[[#This Row],[PK]]&amp;Tabela1[[#This Row],[GK]]</f>
        <v>140313</v>
      </c>
      <c r="G980" s="2" t="s">
        <v>932</v>
      </c>
      <c r="H980" s="302">
        <f>TabIPW[[#This Row],[liczba mieszkańców ]]/$I$1*$H$2</f>
        <v>1.6095488866855862E-5</v>
      </c>
      <c r="I980" s="27">
        <v>5057</v>
      </c>
      <c r="J980" s="302">
        <f>TabIPW[[#This Row],[liczba mieszkańców w wieku 20-64]]/$K$1*$J$2</f>
        <v>1.1941441365445949E-5</v>
      </c>
      <c r="K980" s="27">
        <v>2961</v>
      </c>
      <c r="L980" s="302">
        <f>TabIPW[[#This Row],[iloczyn liczby mieszkańców i relacji przeciętnego miesięcznego wynagrodzenia brutto 
w danym powiecie do średniej krajowej]]/$M$1*$L$2</f>
        <v>4.8505487516882933E-5</v>
      </c>
      <c r="M980" s="27">
        <v>4409.7040000000006</v>
      </c>
      <c r="N980" s="302">
        <f>TabIPW[[#This Row],[liczba oddziałów w szkołach podstawowych]]/$O$1*$N$2</f>
        <v>5.195289206917115E-5</v>
      </c>
      <c r="O980" s="27">
        <v>41</v>
      </c>
      <c r="P98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5.0569070328600572E-5</v>
      </c>
      <c r="Q980" s="27">
        <v>257</v>
      </c>
      <c r="R980" s="302">
        <f>TabIPW[[#This Row],[liczba gospodarstw domowych korzystających ze środowiskowej pomocy społecznej ]]/$S$1*$R$2</f>
        <v>2.4334392836392221E-5</v>
      </c>
      <c r="S980" s="27">
        <v>89</v>
      </c>
      <c r="T980" s="302">
        <f>TabIPW[[#This Row],[ilość wody dostarczonej i ścieków bytowych odprowadzonych siecią kanalizacyjną '[dam3']]]/$U$1*$T$2</f>
        <v>1.0989817555969742E-5</v>
      </c>
      <c r="U980" s="27">
        <v>269.3</v>
      </c>
      <c r="V980" s="302">
        <f>TabIPW[[#This Row],[iloczyn liczby mieszkańców i relacji przeciętnego miesięcznego wynagrodzenia brutto 
w danym powiecie do średniej krajowej2]]/$W$1*$V$2</f>
        <v>1.4147433859090857E-5</v>
      </c>
      <c r="W980" s="27">
        <f>TabIPW[[#This Row],[iloczyn liczby mieszkańców i relacji przeciętnego miesięcznego wynagrodzenia brutto 
w danym powiecie do średniej krajowej]]</f>
        <v>4409.7040000000006</v>
      </c>
    </row>
    <row r="981" spans="1:23" x14ac:dyDescent="0.3">
      <c r="A981" s="2" t="s">
        <v>10</v>
      </c>
      <c r="B981" s="2" t="s">
        <v>76</v>
      </c>
      <c r="C981" s="2" t="s">
        <v>16</v>
      </c>
      <c r="D981" s="2" t="s">
        <v>76</v>
      </c>
      <c r="E981" s="2" t="s">
        <v>19</v>
      </c>
      <c r="F981" s="17" t="str">
        <f>+Tabela1[[#This Row],[WK]]&amp;Tabela1[[#This Row],[PK]]&amp;Tabela1[[#This Row],[GK]]</f>
        <v>140314</v>
      </c>
      <c r="G981" s="2" t="s">
        <v>933</v>
      </c>
      <c r="H981" s="302">
        <f>TabIPW[[#This Row],[liczba mieszkańców ]]/$I$1*$H$2</f>
        <v>2.432942790157133E-5</v>
      </c>
      <c r="I981" s="27">
        <v>7644</v>
      </c>
      <c r="J981" s="302">
        <f>TabIPW[[#This Row],[liczba mieszkańców w wieku 20-64]]/$K$1*$J$2</f>
        <v>1.7672204006546485E-5</v>
      </c>
      <c r="K981" s="27">
        <v>4382</v>
      </c>
      <c r="L981" s="302">
        <f>TabIPW[[#This Row],[iloczyn liczby mieszkańców i relacji przeciętnego miesięcznego wynagrodzenia brutto 
w danym powiecie do średniej krajowej]]/$M$1*$L$2</f>
        <v>7.3319348740172652E-5</v>
      </c>
      <c r="M981" s="27">
        <v>6665.5680000000002</v>
      </c>
      <c r="N981" s="302">
        <f>TabIPW[[#This Row],[liczba oddziałów w szkołach podstawowych]]/$O$1*$N$2</f>
        <v>6.8425760286225411E-5</v>
      </c>
      <c r="O981" s="27">
        <v>54</v>
      </c>
      <c r="P98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6.8671616905375884E-5</v>
      </c>
      <c r="Q981" s="27">
        <v>349</v>
      </c>
      <c r="R981" s="302">
        <f>TabIPW[[#This Row],[liczba gospodarstw domowych korzystających ze środowiskowej pomocy społecznej ]]/$S$1*$R$2</f>
        <v>2.9255955432516489E-5</v>
      </c>
      <c r="S981" s="27">
        <v>107</v>
      </c>
      <c r="T981" s="302">
        <f>TabIPW[[#This Row],[ilość wody dostarczonej i ścieków bytowych odprowadzonych siecią kanalizacyjną '[dam3']]]/$U$1*$T$2</f>
        <v>1.9710664238891144E-5</v>
      </c>
      <c r="U981" s="27">
        <v>483</v>
      </c>
      <c r="V981" s="302">
        <f>TabIPW[[#This Row],[iloczyn liczby mieszkańców i relacji przeciętnego miesięcznego wynagrodzenia brutto 
w danym powiecie do średniej krajowej2]]/$W$1*$V$2</f>
        <v>2.1384810049217029E-5</v>
      </c>
      <c r="W981" s="27">
        <f>TabIPW[[#This Row],[iloczyn liczby mieszkańców i relacji przeciętnego miesięcznego wynagrodzenia brutto 
w danym powiecie do średniej krajowej]]</f>
        <v>6665.5680000000002</v>
      </c>
    </row>
    <row r="982" spans="1:23" x14ac:dyDescent="0.3">
      <c r="A982" s="2" t="s">
        <v>10</v>
      </c>
      <c r="B982" s="2" t="s">
        <v>76</v>
      </c>
      <c r="C982" s="2" t="s">
        <v>18</v>
      </c>
      <c r="D982" s="2" t="s">
        <v>12</v>
      </c>
      <c r="E982" s="2" t="s">
        <v>13</v>
      </c>
      <c r="F982" s="17" t="str">
        <f>+Tabela1[[#This Row],[WK]]&amp;Tabela1[[#This Row],[PK]]&amp;Tabela1[[#This Row],[GK]]</f>
        <v>140401</v>
      </c>
      <c r="G982" s="2" t="s">
        <v>934</v>
      </c>
      <c r="H982" s="302">
        <f>TabIPW[[#This Row],[liczba mieszkańców ]]/$I$1*$H$2</f>
        <v>5.2382747828893368E-5</v>
      </c>
      <c r="I982" s="27">
        <v>16458</v>
      </c>
      <c r="J982" s="302">
        <f>TabIPW[[#This Row],[liczba mieszkańców w wieku 20-64]]/$K$1*$J$2</f>
        <v>3.7897238943294682E-5</v>
      </c>
      <c r="K982" s="27">
        <v>9397</v>
      </c>
      <c r="L982" s="302">
        <f>TabIPW[[#This Row],[iloczyn liczby mieszkańców i relacji przeciętnego miesięcznego wynagrodzenia brutto 
w danym powiecie do średniej krajowej]]/$M$1*$L$2</f>
        <v>1.6039551312465263E-4</v>
      </c>
      <c r="M982" s="27">
        <v>14581.787999999999</v>
      </c>
      <c r="N982" s="302">
        <f>TabIPW[[#This Row],[liczba oddziałów w szkołach podstawowych]]/$O$1*$N$2</f>
        <v>1.039057841383423E-4</v>
      </c>
      <c r="O982" s="27">
        <v>82</v>
      </c>
      <c r="P98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1.2494692474187302E-4</v>
      </c>
      <c r="Q982" s="27">
        <v>635</v>
      </c>
      <c r="R982" s="302">
        <f>TabIPW[[#This Row],[liczba gospodarstw domowych korzystających ze środowiskowej pomocy społecznej ]]/$S$1*$R$2</f>
        <v>1.1456304043200382E-4</v>
      </c>
      <c r="S982" s="27">
        <v>419</v>
      </c>
      <c r="T982" s="302">
        <f>TabIPW[[#This Row],[ilość wody dostarczonej i ścieków bytowych odprowadzonych siecią kanalizacyjną '[dam3']]]/$U$1*$T$2</f>
        <v>5.1668057956232045E-5</v>
      </c>
      <c r="U982" s="27">
        <v>1266.0999999999999</v>
      </c>
      <c r="V982" s="302">
        <f>TabIPW[[#This Row],[iloczyn liczby mieszkańców i relacji przeciętnego miesięcznego wynagrodzenia brutto 
w danym powiecie do średniej krajowej2]]/$W$1*$V$2</f>
        <v>4.6782024661357023E-5</v>
      </c>
      <c r="W982" s="27">
        <f>TabIPW[[#This Row],[iloczyn liczby mieszkańców i relacji przeciętnego miesięcznego wynagrodzenia brutto 
w danym powiecie do średniej krajowej]]</f>
        <v>14581.787999999999</v>
      </c>
    </row>
    <row r="983" spans="1:23" x14ac:dyDescent="0.3">
      <c r="A983" s="2" t="s">
        <v>10</v>
      </c>
      <c r="B983" s="2" t="s">
        <v>76</v>
      </c>
      <c r="C983" s="2" t="s">
        <v>18</v>
      </c>
      <c r="D983" s="2" t="s">
        <v>11</v>
      </c>
      <c r="E983" s="2" t="s">
        <v>15</v>
      </c>
      <c r="F983" s="17" t="str">
        <f>+Tabela1[[#This Row],[WK]]&amp;Tabela1[[#This Row],[PK]]&amp;Tabela1[[#This Row],[GK]]</f>
        <v>140402</v>
      </c>
      <c r="G983" s="2" t="s">
        <v>934</v>
      </c>
      <c r="H983" s="302">
        <f>TabIPW[[#This Row],[liczba mieszkańców ]]/$I$1*$H$2</f>
        <v>3.6898359191904293E-5</v>
      </c>
      <c r="I983" s="27">
        <v>11593</v>
      </c>
      <c r="J983" s="302">
        <f>TabIPW[[#This Row],[liczba mieszkańców w wieku 20-64]]/$K$1*$J$2</f>
        <v>2.8532825957625828E-5</v>
      </c>
      <c r="K983" s="27">
        <v>7075</v>
      </c>
      <c r="L983" s="302">
        <f>TabIPW[[#This Row],[iloczyn liczby mieszkańców i relacji przeciętnego miesięcznego wynagrodzenia brutto 
w danym powiecie do średniej krajowej]]/$M$1*$L$2</f>
        <v>1.1298245130964261E-4</v>
      </c>
      <c r="M983" s="27">
        <v>10271.397999999999</v>
      </c>
      <c r="N983" s="302">
        <f>TabIPW[[#This Row],[liczba oddziałów w szkołach podstawowych]]/$O$1*$N$2</f>
        <v>8.2364341085271328E-5</v>
      </c>
      <c r="O983" s="27">
        <v>65</v>
      </c>
      <c r="P98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5.529147378341152E-5</v>
      </c>
      <c r="Q983" s="27">
        <v>281</v>
      </c>
      <c r="R983" s="302">
        <f>TabIPW[[#This Row],[liczba gospodarstw domowych korzystających ze środowiskowej pomocy społecznej ]]/$S$1*$R$2</f>
        <v>6.3160053316928114E-5</v>
      </c>
      <c r="S983" s="27">
        <v>231</v>
      </c>
      <c r="T983" s="302">
        <f>TabIPW[[#This Row],[ilość wody dostarczonej i ścieków bytowych odprowadzonych siecią kanalizacyjną '[dam3']]]/$U$1*$T$2</f>
        <v>3.4475298445166127E-5</v>
      </c>
      <c r="U983" s="27">
        <v>844.8</v>
      </c>
      <c r="V983" s="302">
        <f>TabIPW[[#This Row],[iloczyn liczby mieszkańców i relacji przeciętnego miesięcznego wynagrodzenia brutto 
w danym powiecie do średniej krajowej2]]/$W$1*$V$2</f>
        <v>3.2953214965312431E-5</v>
      </c>
      <c r="W983" s="27">
        <f>TabIPW[[#This Row],[iloczyn liczby mieszkańców i relacji przeciętnego miesięcznego wynagrodzenia brutto 
w danym powiecie do średniej krajowej]]</f>
        <v>10271.397999999999</v>
      </c>
    </row>
    <row r="984" spans="1:23" x14ac:dyDescent="0.3">
      <c r="A984" s="2" t="s">
        <v>10</v>
      </c>
      <c r="B984" s="2" t="s">
        <v>76</v>
      </c>
      <c r="C984" s="2" t="s">
        <v>18</v>
      </c>
      <c r="D984" s="2" t="s">
        <v>16</v>
      </c>
      <c r="E984" s="2" t="s">
        <v>15</v>
      </c>
      <c r="F984" s="17" t="str">
        <f>+Tabela1[[#This Row],[WK]]&amp;Tabela1[[#This Row],[PK]]&amp;Tabela1[[#This Row],[GK]]</f>
        <v>140403</v>
      </c>
      <c r="G984" s="2" t="s">
        <v>935</v>
      </c>
      <c r="H984" s="302">
        <f>TabIPW[[#This Row],[liczba mieszkańców ]]/$I$1*$H$2</f>
        <v>9.8985505983630088E-6</v>
      </c>
      <c r="I984" s="27">
        <v>3110</v>
      </c>
      <c r="J984" s="302">
        <f>TabIPW[[#This Row],[liczba mieszkańców w wieku 20-64]]/$K$1*$J$2</f>
        <v>7.3035968634997003E-6</v>
      </c>
      <c r="K984" s="27">
        <v>1811</v>
      </c>
      <c r="L984" s="302">
        <f>TabIPW[[#This Row],[iloczyn liczby mieszkańców i relacji przeciętnego miesięcznego wynagrodzenia brutto 
w danym powiecie do średniej krajowej]]/$M$1*$L$2</f>
        <v>3.030927487043807E-5</v>
      </c>
      <c r="M984" s="27">
        <v>2755.46</v>
      </c>
      <c r="N984" s="302">
        <f>TabIPW[[#This Row],[liczba oddziałów w szkołach podstawowych]]/$O$1*$N$2</f>
        <v>1.3938580799045916E-5</v>
      </c>
      <c r="O984" s="27">
        <v>11</v>
      </c>
      <c r="P98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9.8383405308561425E-6</v>
      </c>
      <c r="Q984" s="27">
        <v>50</v>
      </c>
      <c r="R984" s="302">
        <f>TabIPW[[#This Row],[liczba gospodarstw domowych korzystających ze środowiskowej pomocy społecznej ]]/$S$1*$R$2</f>
        <v>1.8865989951809698E-5</v>
      </c>
      <c r="S984" s="27">
        <v>69</v>
      </c>
      <c r="T984" s="302">
        <f>TabIPW[[#This Row],[ilość wody dostarczonej i ścieków bytowych odprowadzonych siecią kanalizacyjną '[dam3']]]/$U$1*$T$2</f>
        <v>7.1007361854390459E-6</v>
      </c>
      <c r="U984" s="27">
        <v>174</v>
      </c>
      <c r="V984" s="302">
        <f>TabIPW[[#This Row],[iloczyn liczby mieszkańców i relacji przeciętnego miesięcznego wynagrodzenia brutto 
w danym powiecie do średniej krajowej2]]/$W$1*$V$2</f>
        <v>8.8402051705444385E-6</v>
      </c>
      <c r="W984" s="27">
        <f>TabIPW[[#This Row],[iloczyn liczby mieszkańców i relacji przeciętnego miesięcznego wynagrodzenia brutto 
w danym powiecie do średniej krajowej]]</f>
        <v>2755.46</v>
      </c>
    </row>
    <row r="985" spans="1:23" x14ac:dyDescent="0.3">
      <c r="A985" s="2" t="s">
        <v>10</v>
      </c>
      <c r="B985" s="2" t="s">
        <v>76</v>
      </c>
      <c r="C985" s="2" t="s">
        <v>18</v>
      </c>
      <c r="D985" s="2" t="s">
        <v>18</v>
      </c>
      <c r="E985" s="2" t="s">
        <v>19</v>
      </c>
      <c r="F985" s="17" t="str">
        <f>+Tabela1[[#This Row],[WK]]&amp;Tabela1[[#This Row],[PK]]&amp;Tabela1[[#This Row],[GK]]</f>
        <v>140404</v>
      </c>
      <c r="G985" s="2" t="s">
        <v>936</v>
      </c>
      <c r="H985" s="302">
        <f>TabIPW[[#This Row],[liczba mieszkańców ]]/$I$1*$H$2</f>
        <v>1.755640035388114E-5</v>
      </c>
      <c r="I985" s="27">
        <v>5516</v>
      </c>
      <c r="J985" s="302">
        <f>TabIPW[[#This Row],[liczba mieszkańców w wieku 20-64]]/$K$1*$J$2</f>
        <v>1.2864977357572636E-5</v>
      </c>
      <c r="K985" s="27">
        <v>3190</v>
      </c>
      <c r="L985" s="302">
        <f>TabIPW[[#This Row],[iloczyn liczby mieszkańców i relacji przeciętnego miesięcznego wynagrodzenia brutto 
w danym powiecie do średniej krajowej]]/$M$1*$L$2</f>
        <v>5.3757543467953813E-5</v>
      </c>
      <c r="M985" s="27">
        <v>4887.1759999999995</v>
      </c>
      <c r="N985" s="302">
        <f>TabIPW[[#This Row],[liczba oddziałów w szkołach podstawowych]]/$O$1*$N$2</f>
        <v>3.9281454979129396E-5</v>
      </c>
      <c r="O985" s="27">
        <v>31</v>
      </c>
      <c r="P98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2.9318254781951304E-5</v>
      </c>
      <c r="Q985" s="27">
        <v>149</v>
      </c>
      <c r="R985" s="302">
        <f>TabIPW[[#This Row],[liczba gospodarstw domowych korzystających ze środowiskowej pomocy społecznej ]]/$S$1*$R$2</f>
        <v>2.8435694999829112E-5</v>
      </c>
      <c r="S985" s="27">
        <v>104</v>
      </c>
      <c r="T985" s="302">
        <f>TabIPW[[#This Row],[ilość wody dostarczonej i ścieków bytowych odprowadzonych siecią kanalizacyjną '[dam3']]]/$U$1*$T$2</f>
        <v>1.1438714671141176E-5</v>
      </c>
      <c r="U985" s="27">
        <v>280.3</v>
      </c>
      <c r="V985" s="302">
        <f>TabIPW[[#This Row],[iloczyn liczby mieszkańców i relacji przeciętnego miesięcznego wynagrodzenia brutto 
w danym powiecie do średniej krajowej2]]/$W$1*$V$2</f>
        <v>1.5679283511486531E-5</v>
      </c>
      <c r="W985" s="27">
        <f>TabIPW[[#This Row],[iloczyn liczby mieszkańców i relacji przeciętnego miesięcznego wynagrodzenia brutto 
w danym powiecie do średniej krajowej]]</f>
        <v>4887.1759999999995</v>
      </c>
    </row>
    <row r="986" spans="1:23" x14ac:dyDescent="0.3">
      <c r="A986" s="2" t="s">
        <v>10</v>
      </c>
      <c r="B986" s="2" t="s">
        <v>76</v>
      </c>
      <c r="C986" s="2" t="s">
        <v>18</v>
      </c>
      <c r="D986" s="2" t="s">
        <v>21</v>
      </c>
      <c r="E986" s="2" t="s">
        <v>15</v>
      </c>
      <c r="F986" s="17" t="str">
        <f>+Tabela1[[#This Row],[WK]]&amp;Tabela1[[#This Row],[PK]]&amp;Tabela1[[#This Row],[GK]]</f>
        <v>140405</v>
      </c>
      <c r="G986" s="2" t="s">
        <v>937</v>
      </c>
      <c r="H986" s="302">
        <f>TabIPW[[#This Row],[liczba mieszkańców ]]/$I$1*$H$2</f>
        <v>1.4755524300325049E-5</v>
      </c>
      <c r="I986" s="27">
        <v>4636</v>
      </c>
      <c r="J986" s="302">
        <f>TabIPW[[#This Row],[liczba mieszkańców w wieku 20-64]]/$K$1*$J$2</f>
        <v>1.1336505126061653E-5</v>
      </c>
      <c r="K986" s="27">
        <v>2811</v>
      </c>
      <c r="L986" s="302">
        <f>TabIPW[[#This Row],[iloczyn liczby mieszkańców i relacji przeciętnego miesięcznego wynagrodzenia brutto 
w danym powiecie do średniej krajowej]]/$M$1*$L$2</f>
        <v>4.5181285626800925E-5</v>
      </c>
      <c r="M986" s="27">
        <v>4107.4960000000001</v>
      </c>
      <c r="N986" s="302">
        <f>TabIPW[[#This Row],[liczba oddziałów w szkołach podstawowych]]/$O$1*$N$2</f>
        <v>2.9144305307096008E-5</v>
      </c>
      <c r="O986" s="27">
        <v>23</v>
      </c>
      <c r="P98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3.0695622456271168E-5</v>
      </c>
      <c r="Q986" s="27">
        <v>156</v>
      </c>
      <c r="R986" s="302">
        <f>TabIPW[[#This Row],[liczba gospodarstw domowych korzystających ze środowiskowej pomocy społecznej ]]/$S$1*$R$2</f>
        <v>3.7185139615161145E-5</v>
      </c>
      <c r="S986" s="27">
        <v>136</v>
      </c>
      <c r="T986" s="302">
        <f>TabIPW[[#This Row],[ilość wody dostarczonej i ścieków bytowych odprowadzonych siecią kanalizacyjną '[dam3']]]/$U$1*$T$2</f>
        <v>1.007978067703129E-5</v>
      </c>
      <c r="U986" s="27">
        <v>247</v>
      </c>
      <c r="V986" s="302">
        <f>TabIPW[[#This Row],[iloczyn liczby mieszkańców i relacji przeciętnego miesięcznego wynagrodzenia brutto 
w danym powiecie do średniej krajowej2]]/$W$1*$V$2</f>
        <v>1.3177874974483605E-5</v>
      </c>
      <c r="W986" s="27">
        <f>TabIPW[[#This Row],[iloczyn liczby mieszkańców i relacji przeciętnego miesięcznego wynagrodzenia brutto 
w danym powiecie do średniej krajowej]]</f>
        <v>4107.4960000000001</v>
      </c>
    </row>
    <row r="987" spans="1:23" x14ac:dyDescent="0.3">
      <c r="A987" s="2" t="s">
        <v>10</v>
      </c>
      <c r="B987" s="2" t="s">
        <v>76</v>
      </c>
      <c r="C987" s="2" t="s">
        <v>21</v>
      </c>
      <c r="D987" s="2" t="s">
        <v>12</v>
      </c>
      <c r="E987" s="2" t="s">
        <v>13</v>
      </c>
      <c r="F987" s="17" t="str">
        <f>+Tabela1[[#This Row],[WK]]&amp;Tabela1[[#This Row],[PK]]&amp;Tabela1[[#This Row],[GK]]</f>
        <v>140501</v>
      </c>
      <c r="G987" s="2" t="s">
        <v>938</v>
      </c>
      <c r="H987" s="302">
        <f>TabIPW[[#This Row],[liczba mieszkańców ]]/$I$1*$H$2</f>
        <v>5.1701625697687684E-5</v>
      </c>
      <c r="I987" s="27">
        <v>16244</v>
      </c>
      <c r="J987" s="302">
        <f>TabIPW[[#This Row],[liczba mieszkańców w wieku 20-64]]/$K$1*$J$2</f>
        <v>3.7429421584837499E-5</v>
      </c>
      <c r="K987" s="27">
        <v>9281</v>
      </c>
      <c r="L987" s="302">
        <f>TabIPW[[#This Row],[iloczyn liczby mieszkańców i relacji przeciętnego miesięcznego wynagrodzenia brutto 
w danym powiecie do średniej krajowej]]/$M$1*$L$2</f>
        <v>1.8457579076025201E-4</v>
      </c>
      <c r="M987" s="27">
        <v>16780.052</v>
      </c>
      <c r="N987" s="302">
        <f>TabIPW[[#This Row],[liczba oddziałów w szkołach podstawowych]]/$O$1*$N$2</f>
        <v>1.2418008348240908E-4</v>
      </c>
      <c r="O987" s="27">
        <v>98</v>
      </c>
      <c r="P98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1.3419496484087779E-4</v>
      </c>
      <c r="Q987" s="27">
        <v>682</v>
      </c>
      <c r="R987" s="302">
        <f>TabIPW[[#This Row],[liczba gospodarstw domowych korzystających ze środowiskowej pomocy społecznej ]]/$S$1*$R$2</f>
        <v>6.4253733893844618E-5</v>
      </c>
      <c r="S987" s="27">
        <v>235</v>
      </c>
      <c r="T987" s="302">
        <f>TabIPW[[#This Row],[ilość wody dostarczonej i ścieków bytowych odprowadzonych siecią kanalizacyjną '[dam3']]]/$U$1*$T$2</f>
        <v>4.8550263447223171E-5</v>
      </c>
      <c r="U987" s="27">
        <v>1189.6999999999998</v>
      </c>
      <c r="V987" s="302">
        <f>TabIPW[[#This Row],[iloczyn liczby mieszkańców i relacji przeciętnego miesięcznego wynagrodzenia brutto 
w danym powiecie do średniej krajowej2]]/$W$1*$V$2</f>
        <v>5.3834605638406843E-5</v>
      </c>
      <c r="W987" s="27">
        <f>TabIPW[[#This Row],[iloczyn liczby mieszkańców i relacji przeciętnego miesięcznego wynagrodzenia brutto 
w danym powiecie do średniej krajowej]]</f>
        <v>16780.052</v>
      </c>
    </row>
    <row r="988" spans="1:23" x14ac:dyDescent="0.3">
      <c r="A988" s="2" t="s">
        <v>10</v>
      </c>
      <c r="B988" s="2" t="s">
        <v>76</v>
      </c>
      <c r="C988" s="2" t="s">
        <v>21</v>
      </c>
      <c r="D988" s="2" t="s">
        <v>11</v>
      </c>
      <c r="E988" s="2" t="s">
        <v>13</v>
      </c>
      <c r="F988" s="17" t="str">
        <f>+Tabela1[[#This Row],[WK]]&amp;Tabela1[[#This Row],[PK]]&amp;Tabela1[[#This Row],[GK]]</f>
        <v>140502</v>
      </c>
      <c r="G988" s="2" t="s">
        <v>939</v>
      </c>
      <c r="H988" s="302">
        <f>TabIPW[[#This Row],[liczba mieszkańców ]]/$I$1*$H$2</f>
        <v>1.1801873189302261E-5</v>
      </c>
      <c r="I988" s="27">
        <v>3708</v>
      </c>
      <c r="J988" s="302">
        <f>TabIPW[[#This Row],[liczba mieszkańców w wieku 20-64]]/$K$1*$J$2</f>
        <v>7.9811254516101092E-6</v>
      </c>
      <c r="K988" s="27">
        <v>1979</v>
      </c>
      <c r="L988" s="302">
        <f>TabIPW[[#This Row],[iloczyn liczby mieszkańców i relacji przeciętnego miesięcznego wynagrodzenia brutto 
w danym powiecie do średniej krajowej]]/$M$1*$L$2</f>
        <v>4.2132912591665508E-5</v>
      </c>
      <c r="M988" s="27">
        <v>3830.3639999999996</v>
      </c>
      <c r="N988" s="302">
        <f>TabIPW[[#This Row],[liczba oddziałów w szkołach podstawowych]]/$O$1*$N$2</f>
        <v>4.3082886106141924E-5</v>
      </c>
      <c r="O988" s="27">
        <v>34</v>
      </c>
      <c r="P98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4.0730729797744431E-5</v>
      </c>
      <c r="Q988" s="27">
        <v>207</v>
      </c>
      <c r="R988" s="302">
        <f>TabIPW[[#This Row],[liczba gospodarstw domowych korzystających ze środowiskowej pomocy społecznej ]]/$S$1*$R$2</f>
        <v>1.6678628797976688E-5</v>
      </c>
      <c r="S988" s="27">
        <v>61</v>
      </c>
      <c r="T988" s="302">
        <f>TabIPW[[#This Row],[ilość wody dostarczonej i ścieków bytowych odprowadzonych siecią kanalizacyjną '[dam3']]]/$U$1*$T$2</f>
        <v>1.4001509110483545E-5</v>
      </c>
      <c r="U988" s="27">
        <v>343.1</v>
      </c>
      <c r="V988" s="302">
        <f>TabIPW[[#This Row],[iloczyn liczby mieszkańców i relacji przeciętnego miesięcznego wynagrodzenia brutto 
w danym powiecie do średniej krajowej2]]/$W$1*$V$2</f>
        <v>1.2288766172569108E-5</v>
      </c>
      <c r="W988" s="27">
        <f>TabIPW[[#This Row],[iloczyn liczby mieszkańców i relacji przeciętnego miesięcznego wynagrodzenia brutto 
w danym powiecie do średniej krajowej]]</f>
        <v>3830.3639999999996</v>
      </c>
    </row>
    <row r="989" spans="1:23" x14ac:dyDescent="0.3">
      <c r="A989" s="2" t="s">
        <v>10</v>
      </c>
      <c r="B989" s="2" t="s">
        <v>76</v>
      </c>
      <c r="C989" s="2" t="s">
        <v>21</v>
      </c>
      <c r="D989" s="2" t="s">
        <v>16</v>
      </c>
      <c r="E989" s="2" t="s">
        <v>15</v>
      </c>
      <c r="F989" s="17" t="str">
        <f>+Tabela1[[#This Row],[WK]]&amp;Tabela1[[#This Row],[PK]]&amp;Tabela1[[#This Row],[GK]]</f>
        <v>140503</v>
      </c>
      <c r="G989" s="2" t="s">
        <v>453</v>
      </c>
      <c r="H989" s="302">
        <f>TabIPW[[#This Row],[liczba mieszkańców ]]/$I$1*$H$2</f>
        <v>1.6942117310317135E-5</v>
      </c>
      <c r="I989" s="27">
        <v>5323</v>
      </c>
      <c r="J989" s="302">
        <f>TabIPW[[#This Row],[liczba mieszkańców w wieku 20-64]]/$K$1*$J$2</f>
        <v>1.2534278880042556E-5</v>
      </c>
      <c r="K989" s="27">
        <v>3108</v>
      </c>
      <c r="L989" s="302">
        <f>TabIPW[[#This Row],[iloczyn liczby mieszkańców i relacji przeciętnego miesięcznego wynagrodzenia brutto 
w danym powiecie do średniej krajowej]]/$M$1*$L$2</f>
        <v>6.0483682234475602E-5</v>
      </c>
      <c r="M989" s="27">
        <v>5498.6590000000006</v>
      </c>
      <c r="N989" s="302">
        <f>TabIPW[[#This Row],[liczba oddziałów w szkołach podstawowych]]/$O$1*$N$2</f>
        <v>4.561717352415027E-5</v>
      </c>
      <c r="O989" s="27">
        <v>36</v>
      </c>
      <c r="P98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3.1089156077505412E-5</v>
      </c>
      <c r="Q989" s="27">
        <v>158</v>
      </c>
      <c r="R989" s="302">
        <f>TabIPW[[#This Row],[liczba gospodarstw domowych korzystających ze środowiskowej pomocy społecznej ]]/$S$1*$R$2</f>
        <v>1.9139410096038824E-5</v>
      </c>
      <c r="S989" s="27">
        <v>70</v>
      </c>
      <c r="T989" s="302">
        <f>TabIPW[[#This Row],[ilość wody dostarczonej i ścieków bytowych odprowadzonych siecią kanalizacyjną '[dam3']]]/$U$1*$T$2</f>
        <v>1.0769449881249217E-5</v>
      </c>
      <c r="U989" s="27">
        <v>263.89999999999998</v>
      </c>
      <c r="V989" s="302">
        <f>TabIPW[[#This Row],[iloczyn liczby mieszkańców i relacji przeciętnego miesięcznego wynagrodzenia brutto 
w danym powiecie do średniej krajowej2]]/$W$1*$V$2</f>
        <v>1.7641073985055386E-5</v>
      </c>
      <c r="W989" s="27">
        <f>TabIPW[[#This Row],[iloczyn liczby mieszkańców i relacji przeciętnego miesięcznego wynagrodzenia brutto 
w danym powiecie do średniej krajowej]]</f>
        <v>5498.6590000000006</v>
      </c>
    </row>
    <row r="990" spans="1:23" x14ac:dyDescent="0.3">
      <c r="A990" s="2" t="s">
        <v>10</v>
      </c>
      <c r="B990" s="2" t="s">
        <v>76</v>
      </c>
      <c r="C990" s="2" t="s">
        <v>21</v>
      </c>
      <c r="D990" s="2" t="s">
        <v>18</v>
      </c>
      <c r="E990" s="2" t="s">
        <v>19</v>
      </c>
      <c r="F990" s="17" t="str">
        <f>+Tabela1[[#This Row],[WK]]&amp;Tabela1[[#This Row],[PK]]&amp;Tabela1[[#This Row],[GK]]</f>
        <v>140504</v>
      </c>
      <c r="G990" s="2" t="s">
        <v>940</v>
      </c>
      <c r="H990" s="302">
        <f>TabIPW[[#This Row],[liczba mieszkańców ]]/$I$1*$H$2</f>
        <v>1.8265212964252667E-4</v>
      </c>
      <c r="I990" s="27">
        <v>57387</v>
      </c>
      <c r="J990" s="302">
        <f>TabIPW[[#This Row],[liczba mieszkańców w wieku 20-64]]/$K$1*$J$2</f>
        <v>1.355057176220817E-4</v>
      </c>
      <c r="K990" s="27">
        <v>33600</v>
      </c>
      <c r="L990" s="302">
        <f>TabIPW[[#This Row],[iloczyn liczby mieszkańców i relacji przeciętnego miesięcznego wynagrodzenia brutto 
w danym powiecie do średniej krajowej]]/$M$1*$L$2</f>
        <v>6.5207158977829245E-4</v>
      </c>
      <c r="M990" s="27">
        <v>59280.770999999993</v>
      </c>
      <c r="N990" s="302">
        <f>TabIPW[[#This Row],[liczba oddziałów w szkołach podstawowych]]/$O$1*$N$2</f>
        <v>4.156231365533692E-4</v>
      </c>
      <c r="O990" s="27">
        <v>328</v>
      </c>
      <c r="P99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6.2788289267923908E-4</v>
      </c>
      <c r="Q990" s="27">
        <v>3191</v>
      </c>
      <c r="R990" s="302">
        <f>TabIPW[[#This Row],[liczba gospodarstw domowych korzystających ze środowiskowej pomocy społecznej ]]/$S$1*$R$2</f>
        <v>2.3541474418127756E-4</v>
      </c>
      <c r="S990" s="27">
        <v>861</v>
      </c>
      <c r="T990" s="302">
        <f>TabIPW[[#This Row],[ilość wody dostarczonej i ścieków bytowych odprowadzonych siecią kanalizacyjną '[dam3']]]/$U$1*$T$2</f>
        <v>1.9044664155291345E-4</v>
      </c>
      <c r="U990" s="27">
        <v>4666.8</v>
      </c>
      <c r="V990" s="302">
        <f>TabIPW[[#This Row],[iloczyn liczby mieszkańców i relacji przeciętnego miesięcznego wynagrodzenia brutto 
w danym powiecie do średniej krajowej2]]/$W$1*$V$2</f>
        <v>1.9018754701866864E-4</v>
      </c>
      <c r="W990" s="27">
        <f>TabIPW[[#This Row],[iloczyn liczby mieszkańców i relacji przeciętnego miesięcznego wynagrodzenia brutto 
w danym powiecie do średniej krajowej]]</f>
        <v>59280.770999999993</v>
      </c>
    </row>
    <row r="991" spans="1:23" x14ac:dyDescent="0.3">
      <c r="A991" s="2" t="s">
        <v>10</v>
      </c>
      <c r="B991" s="2" t="s">
        <v>76</v>
      </c>
      <c r="C991" s="2" t="s">
        <v>21</v>
      </c>
      <c r="D991" s="2" t="s">
        <v>21</v>
      </c>
      <c r="E991" s="2" t="s">
        <v>15</v>
      </c>
      <c r="F991" s="17" t="str">
        <f>+Tabela1[[#This Row],[WK]]&amp;Tabela1[[#This Row],[PK]]&amp;Tabela1[[#This Row],[GK]]</f>
        <v>140505</v>
      </c>
      <c r="G991" s="2" t="s">
        <v>941</v>
      </c>
      <c r="H991" s="302">
        <f>TabIPW[[#This Row],[liczba mieszkańców ]]/$I$1*$H$2</f>
        <v>4.3976936854527868E-5</v>
      </c>
      <c r="I991" s="27">
        <v>13817</v>
      </c>
      <c r="J991" s="302">
        <f>TabIPW[[#This Row],[liczba mieszkańców w wieku 20-64]]/$K$1*$J$2</f>
        <v>3.2634293660651338E-5</v>
      </c>
      <c r="K991" s="27">
        <v>8092</v>
      </c>
      <c r="L991" s="302">
        <f>TabIPW[[#This Row],[iloczyn liczby mieszkańców i relacji przeciętnego miesięcznego wynagrodzenia brutto 
w danym powiecie do średniej krajowej]]/$M$1*$L$2</f>
        <v>1.5699850412056156E-4</v>
      </c>
      <c r="M991" s="27">
        <v>14272.960999999999</v>
      </c>
      <c r="N991" s="302">
        <f>TabIPW[[#This Row],[liczba oddziałów w szkołach podstawowych]]/$O$1*$N$2</f>
        <v>8.8700059630292187E-5</v>
      </c>
      <c r="O991" s="27">
        <v>70</v>
      </c>
      <c r="P99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1.3990120234877435E-4</v>
      </c>
      <c r="Q991" s="27">
        <v>711</v>
      </c>
      <c r="R991" s="302">
        <f>TabIPW[[#This Row],[liczba gospodarstw domowych korzystających ze środowiskowej pomocy społecznej ]]/$S$1*$R$2</f>
        <v>6.3706893605386373E-5</v>
      </c>
      <c r="S991" s="27">
        <v>233</v>
      </c>
      <c r="T991" s="302">
        <f>TabIPW[[#This Row],[ilość wody dostarczonej i ścieków bytowych odprowadzonych siecią kanalizacyjną '[dam3']]]/$U$1*$T$2</f>
        <v>2.8500885930520857E-5</v>
      </c>
      <c r="U991" s="27">
        <v>698.4</v>
      </c>
      <c r="V991" s="302">
        <f>TabIPW[[#This Row],[iloczyn liczby mieszkańców i relacji przeciętnego miesięcznego wynagrodzenia brutto 
w danym powiecie do średniej krajowej2]]/$W$1*$V$2</f>
        <v>4.5791230368497128E-5</v>
      </c>
      <c r="W991" s="27">
        <f>TabIPW[[#This Row],[iloczyn liczby mieszkańców i relacji przeciętnego miesięcznego wynagrodzenia brutto 
w danym powiecie do średniej krajowej]]</f>
        <v>14272.960999999999</v>
      </c>
    </row>
    <row r="992" spans="1:23" x14ac:dyDescent="0.3">
      <c r="A992" s="2" t="s">
        <v>10</v>
      </c>
      <c r="B992" s="2" t="s">
        <v>76</v>
      </c>
      <c r="C992" s="2" t="s">
        <v>21</v>
      </c>
      <c r="D992" s="2" t="s">
        <v>23</v>
      </c>
      <c r="E992" s="2" t="s">
        <v>15</v>
      </c>
      <c r="F992" s="17" t="str">
        <f>+Tabela1[[#This Row],[WK]]&amp;Tabela1[[#This Row],[PK]]&amp;Tabela1[[#This Row],[GK]]</f>
        <v>140506</v>
      </c>
      <c r="G992" s="2" t="s">
        <v>942</v>
      </c>
      <c r="H992" s="302">
        <f>TabIPW[[#This Row],[liczba mieszkańców ]]/$I$1*$H$2</f>
        <v>3.7757718890154455E-5</v>
      </c>
      <c r="I992" s="27">
        <v>11863</v>
      </c>
      <c r="J992" s="302">
        <f>TabIPW[[#This Row],[liczba mieszkańców w wieku 20-64]]/$K$1*$J$2</f>
        <v>2.8879656068206156E-5</v>
      </c>
      <c r="K992" s="27">
        <v>7161</v>
      </c>
      <c r="L992" s="302">
        <f>TabIPW[[#This Row],[iloczyn liczby mieszkańców i relacji przeciętnego miesięcznego wynagrodzenia brutto 
w danym powiecie do średniej krajowej]]/$M$1*$L$2</f>
        <v>1.3479577725861055E-4</v>
      </c>
      <c r="M992" s="27">
        <v>12254.478999999999</v>
      </c>
      <c r="N992" s="302">
        <f>TabIPW[[#This Row],[liczba oddziałów w szkołach podstawowych]]/$O$1*$N$2</f>
        <v>6.2090041741204538E-5</v>
      </c>
      <c r="O992" s="27">
        <v>49</v>
      </c>
      <c r="P99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8.3625894512277211E-5</v>
      </c>
      <c r="Q992" s="27">
        <v>425</v>
      </c>
      <c r="R992" s="302">
        <f>TabIPW[[#This Row],[liczba gospodarstw domowych korzystających ze środowiskowej pomocy społecznej ]]/$S$1*$R$2</f>
        <v>2.7342014422912609E-5</v>
      </c>
      <c r="S992" s="27">
        <v>100</v>
      </c>
      <c r="T992" s="302">
        <f>TabIPW[[#This Row],[ilość wody dostarczonej i ścieków bytowych odprowadzonych siecią kanalizacyjną '[dam3']]]/$U$1*$T$2</f>
        <v>3.1067761252728429E-5</v>
      </c>
      <c r="U992" s="27">
        <v>761.30000000000007</v>
      </c>
      <c r="V992" s="302">
        <f>TabIPW[[#This Row],[iloczyn liczby mieszkańców i relacji przeciętnego miesięcznego wynagrodzenia brutto 
w danym powiecie do średniej krajowej2]]/$W$1*$V$2</f>
        <v>3.9315435033761414E-5</v>
      </c>
      <c r="W992" s="27">
        <f>TabIPW[[#This Row],[iloczyn liczby mieszkańców i relacji przeciętnego miesięcznego wynagrodzenia brutto 
w danym powiecie do średniej krajowej]]</f>
        <v>12254.478999999999</v>
      </c>
    </row>
    <row r="993" spans="1:23" x14ac:dyDescent="0.3">
      <c r="A993" s="2" t="s">
        <v>10</v>
      </c>
      <c r="B993" s="2" t="s">
        <v>76</v>
      </c>
      <c r="C993" s="2" t="s">
        <v>23</v>
      </c>
      <c r="D993" s="2" t="s">
        <v>12</v>
      </c>
      <c r="E993" s="2" t="s">
        <v>15</v>
      </c>
      <c r="F993" s="17" t="str">
        <f>+Tabela1[[#This Row],[WK]]&amp;Tabela1[[#This Row],[PK]]&amp;Tabela1[[#This Row],[GK]]</f>
        <v>140601</v>
      </c>
      <c r="G993" s="2" t="s">
        <v>943</v>
      </c>
      <c r="H993" s="302">
        <f>TabIPW[[#This Row],[liczba mieszkańców ]]/$I$1*$H$2</f>
        <v>1.9351507279114817E-5</v>
      </c>
      <c r="I993" s="27">
        <v>6080</v>
      </c>
      <c r="J993" s="302">
        <f>TabIPW[[#This Row],[liczba mieszkańców w wieku 20-64]]/$K$1*$J$2</f>
        <v>1.4272462341206757E-5</v>
      </c>
      <c r="K993" s="27">
        <v>3539</v>
      </c>
      <c r="L993" s="302">
        <f>TabIPW[[#This Row],[iloczyn liczby mieszkańców i relacji przeciętnego miesięcznego wynagrodzenia brutto 
w danym powiecie do średniej krajowej]]/$M$1*$L$2</f>
        <v>6.2664936731395436E-5</v>
      </c>
      <c r="M993" s="27">
        <v>5696.96</v>
      </c>
      <c r="N993" s="302">
        <f>TabIPW[[#This Row],[liczba oddziałów w szkołach podstawowych]]/$O$1*$N$2</f>
        <v>5.0685748360166967E-5</v>
      </c>
      <c r="O993" s="27">
        <v>40</v>
      </c>
      <c r="P99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5.8046209132051249E-5</v>
      </c>
      <c r="Q993" s="27">
        <v>295</v>
      </c>
      <c r="R993" s="302">
        <f>TabIPW[[#This Row],[liczba gospodarstw domowych korzystających ze środowiskowej pomocy społecznej ]]/$S$1*$R$2</f>
        <v>1.3397587067227177E-5</v>
      </c>
      <c r="S993" s="27">
        <v>49</v>
      </c>
      <c r="T993" s="302">
        <f>TabIPW[[#This Row],[ilość wody dostarczonej i ścieków bytowych odprowadzonych siecią kanalizacyjną '[dam3']]]/$U$1*$T$2</f>
        <v>1.5238016618637583E-5</v>
      </c>
      <c r="U993" s="27">
        <v>373.4</v>
      </c>
      <c r="V993" s="302">
        <f>TabIPW[[#This Row],[iloczyn liczby mieszkańców i relacji przeciętnego miesięcznego wynagrodzenia brutto 
w danym powiecie do średniej krajowej2]]/$W$1*$V$2</f>
        <v>1.827727321332367E-5</v>
      </c>
      <c r="W993" s="27">
        <f>TabIPW[[#This Row],[iloczyn liczby mieszkańców i relacji przeciętnego miesięcznego wynagrodzenia brutto 
w danym powiecie do średniej krajowej]]</f>
        <v>5696.96</v>
      </c>
    </row>
    <row r="994" spans="1:23" x14ac:dyDescent="0.3">
      <c r="A994" s="2" t="s">
        <v>10</v>
      </c>
      <c r="B994" s="2" t="s">
        <v>76</v>
      </c>
      <c r="C994" s="2" t="s">
        <v>23</v>
      </c>
      <c r="D994" s="2" t="s">
        <v>11</v>
      </c>
      <c r="E994" s="2" t="s">
        <v>15</v>
      </c>
      <c r="F994" s="17" t="str">
        <f>+Tabela1[[#This Row],[WK]]&amp;Tabela1[[#This Row],[PK]]&amp;Tabela1[[#This Row],[GK]]</f>
        <v>140602</v>
      </c>
      <c r="G994" s="2" t="s">
        <v>944</v>
      </c>
      <c r="H994" s="302">
        <f>TabIPW[[#This Row],[liczba mieszkańców ]]/$I$1*$H$2</f>
        <v>2.2075995803937564E-5</v>
      </c>
      <c r="I994" s="27">
        <v>6936</v>
      </c>
      <c r="J994" s="302">
        <f>TabIPW[[#This Row],[liczba mieszkańców w wieku 20-64]]/$K$1*$J$2</f>
        <v>1.6305048105537983E-5</v>
      </c>
      <c r="K994" s="27">
        <v>4043</v>
      </c>
      <c r="L994" s="302">
        <f>TabIPW[[#This Row],[iloczyn liczby mieszkańców i relacji przeciętnego miesięcznego wynagrodzenia brutto 
w danym powiecie do średniej krajowej]]/$M$1*$L$2</f>
        <v>7.148750019226295E-5</v>
      </c>
      <c r="M994" s="27">
        <v>6499.0320000000011</v>
      </c>
      <c r="N994" s="302">
        <f>TabIPW[[#This Row],[liczba oddziałów w szkołach podstawowych]]/$O$1*$N$2</f>
        <v>4.6884317233154453E-5</v>
      </c>
      <c r="O994" s="27">
        <v>37</v>
      </c>
      <c r="P99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4.1124263418978682E-5</v>
      </c>
      <c r="Q994" s="27">
        <v>209</v>
      </c>
      <c r="R994" s="302">
        <f>TabIPW[[#This Row],[liczba gospodarstw domowych korzystających ze środowiskowej pomocy społecznej ]]/$S$1*$R$2</f>
        <v>1.4217847499914556E-5</v>
      </c>
      <c r="S994" s="27">
        <v>52</v>
      </c>
      <c r="T994" s="302">
        <f>TabIPW[[#This Row],[ilość wody dostarczonej i ścieków bytowych odprowadzonych siecią kanalizacyjną '[dam3']]]/$U$1*$T$2</f>
        <v>8.0883098388162006E-6</v>
      </c>
      <c r="U994" s="27">
        <v>198.2</v>
      </c>
      <c r="V994" s="302">
        <f>TabIPW[[#This Row],[iloczyn liczby mieszkańców i relacji przeciętnego miesięcznego wynagrodzenia brutto 
w danym powiecie do średniej krajowej2]]/$W$1*$V$2</f>
        <v>2.085052088941003E-5</v>
      </c>
      <c r="W994" s="27">
        <f>TabIPW[[#This Row],[iloczyn liczby mieszkańców i relacji przeciętnego miesięcznego wynagrodzenia brutto 
w danym powiecie do średniej krajowej]]</f>
        <v>6499.0320000000011</v>
      </c>
    </row>
    <row r="995" spans="1:23" x14ac:dyDescent="0.3">
      <c r="A995" s="2" t="s">
        <v>10</v>
      </c>
      <c r="B995" s="2" t="s">
        <v>76</v>
      </c>
      <c r="C995" s="2" t="s">
        <v>23</v>
      </c>
      <c r="D995" s="2" t="s">
        <v>16</v>
      </c>
      <c r="E995" s="2" t="s">
        <v>15</v>
      </c>
      <c r="F995" s="17" t="str">
        <f>+Tabela1[[#This Row],[WK]]&amp;Tabela1[[#This Row],[PK]]&amp;Tabela1[[#This Row],[GK]]</f>
        <v>140603</v>
      </c>
      <c r="G995" s="2" t="s">
        <v>945</v>
      </c>
      <c r="H995" s="302">
        <f>TabIPW[[#This Row],[liczba mieszkańców ]]/$I$1*$H$2</f>
        <v>3.2254634007656176E-5</v>
      </c>
      <c r="I995" s="27">
        <v>10134</v>
      </c>
      <c r="J995" s="302">
        <f>TabIPW[[#This Row],[liczba mieszkańców w wieku 20-64]]/$K$1*$J$2</f>
        <v>2.411679141012049E-5</v>
      </c>
      <c r="K995" s="27">
        <v>5980</v>
      </c>
      <c r="L995" s="302">
        <f>TabIPW[[#This Row],[iloczyn liczby mieszkańców i relacji przeciętnego miesięcznego wynagrodzenia brutto 
w danym powiecie do średniej krajowej]]/$M$1*$L$2</f>
        <v>1.0444843237433574E-4</v>
      </c>
      <c r="M995" s="27">
        <v>9495.5580000000009</v>
      </c>
      <c r="N995" s="302">
        <f>TabIPW[[#This Row],[liczba oddziałów w szkołach podstawowych]]/$O$1*$N$2</f>
        <v>9.3768634466308905E-5</v>
      </c>
      <c r="O995" s="27">
        <v>74</v>
      </c>
      <c r="P99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7.5951988898209419E-5</v>
      </c>
      <c r="Q995" s="27">
        <v>386</v>
      </c>
      <c r="R995" s="302">
        <f>TabIPW[[#This Row],[liczba gospodarstw domowych korzystających ze środowiskowej pomocy społecznej ]]/$S$1*$R$2</f>
        <v>7.3823438941864045E-5</v>
      </c>
      <c r="S995" s="27">
        <v>270</v>
      </c>
      <c r="T995" s="302">
        <f>TabIPW[[#This Row],[ilość wody dostarczonej i ścieków bytowych odprowadzonych siecią kanalizacyjną '[dam3']]]/$U$1*$T$2</f>
        <v>1.9180149466415813E-5</v>
      </c>
      <c r="U995" s="27">
        <v>470</v>
      </c>
      <c r="V995" s="302">
        <f>TabIPW[[#This Row],[iloczyn liczby mieszkańców i relacji przeciętnego miesięcznego wynagrodzenia brutto 
w danym powiecie do średniej krajowej2]]/$W$1*$V$2</f>
        <v>3.0464126109181263E-5</v>
      </c>
      <c r="W995" s="27">
        <f>TabIPW[[#This Row],[iloczyn liczby mieszkańców i relacji przeciętnego miesięcznego wynagrodzenia brutto 
w danym powiecie do średniej krajowej]]</f>
        <v>9495.5580000000009</v>
      </c>
    </row>
    <row r="996" spans="1:23" x14ac:dyDescent="0.3">
      <c r="A996" s="2" t="s">
        <v>10</v>
      </c>
      <c r="B996" s="2" t="s">
        <v>76</v>
      </c>
      <c r="C996" s="2" t="s">
        <v>23</v>
      </c>
      <c r="D996" s="2" t="s">
        <v>18</v>
      </c>
      <c r="E996" s="2" t="s">
        <v>15</v>
      </c>
      <c r="F996" s="17" t="str">
        <f>+Tabela1[[#This Row],[WK]]&amp;Tabela1[[#This Row],[PK]]&amp;Tabela1[[#This Row],[GK]]</f>
        <v>140604</v>
      </c>
      <c r="G996" s="2" t="s">
        <v>946</v>
      </c>
      <c r="H996" s="302">
        <f>TabIPW[[#This Row],[liczba mieszkańców ]]/$I$1*$H$2</f>
        <v>9.0455565275072878E-6</v>
      </c>
      <c r="I996" s="27">
        <v>2842</v>
      </c>
      <c r="J996" s="302">
        <f>TabIPW[[#This Row],[liczba mieszkańców w wieku 20-64]]/$K$1*$J$2</f>
        <v>6.5534759266631761E-6</v>
      </c>
      <c r="K996" s="27">
        <v>1625</v>
      </c>
      <c r="L996" s="302">
        <f>TabIPW[[#This Row],[iloczyn liczby mieszkańców i relacji przeciętnego miesięcznego wynagrodzenia brutto 
w danym powiecie do średniej krajowej]]/$M$1*$L$2</f>
        <v>2.9291735228721354E-5</v>
      </c>
      <c r="M996" s="27">
        <v>2662.9540000000002</v>
      </c>
      <c r="N996" s="302">
        <f>TabIPW[[#This Row],[liczba oddziałów w szkołach podstawowych]]/$O$1*$N$2</f>
        <v>2.9144305307096008E-5</v>
      </c>
      <c r="O996" s="27">
        <v>23</v>
      </c>
      <c r="P99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2.3218483652820495E-5</v>
      </c>
      <c r="Q996" s="27">
        <v>118</v>
      </c>
      <c r="R996" s="302">
        <f>TabIPW[[#This Row],[liczba gospodarstw domowych korzystających ze środowiskowej pomocy społecznej ]]/$S$1*$R$2</f>
        <v>7.3823438941864038E-6</v>
      </c>
      <c r="S996" s="27">
        <v>27</v>
      </c>
      <c r="T996" s="302">
        <f>TabIPW[[#This Row],[ilość wody dostarczonej i ścieków bytowych odprowadzonych siecią kanalizacyjną '[dam3']]]/$U$1*$T$2</f>
        <v>2.2526473415875592E-6</v>
      </c>
      <c r="U996" s="27">
        <v>55.2</v>
      </c>
      <c r="V996" s="302">
        <f>TabIPW[[#This Row],[iloczyn liczby mieszkańców i relacji przeciętnego miesięcznego wynagrodzenia brutto 
w danym powiecie do średniej krajowej2]]/$W$1*$V$2</f>
        <v>8.5434227750437293E-6</v>
      </c>
      <c r="W996" s="27">
        <f>TabIPW[[#This Row],[iloczyn liczby mieszkańców i relacji przeciętnego miesięcznego wynagrodzenia brutto 
w danym powiecie do średniej krajowej]]</f>
        <v>2662.9540000000002</v>
      </c>
    </row>
    <row r="997" spans="1:23" x14ac:dyDescent="0.3">
      <c r="A997" s="2" t="s">
        <v>10</v>
      </c>
      <c r="B997" s="2" t="s">
        <v>76</v>
      </c>
      <c r="C997" s="2" t="s">
        <v>23</v>
      </c>
      <c r="D997" s="2" t="s">
        <v>21</v>
      </c>
      <c r="E997" s="2" t="s">
        <v>19</v>
      </c>
      <c r="F997" s="17" t="str">
        <f>+Tabela1[[#This Row],[WK]]&amp;Tabela1[[#This Row],[PK]]&amp;Tabela1[[#This Row],[GK]]</f>
        <v>140605</v>
      </c>
      <c r="G997" s="2" t="s">
        <v>947</v>
      </c>
      <c r="H997" s="302">
        <f>TabIPW[[#This Row],[liczba mieszkańców ]]/$I$1*$H$2</f>
        <v>8.3322879779596518E-5</v>
      </c>
      <c r="I997" s="27">
        <v>26179</v>
      </c>
      <c r="J997" s="302">
        <f>TabIPW[[#This Row],[liczba mieszkańców w wieku 20-64]]/$K$1*$J$2</f>
        <v>6.188497728901319E-5</v>
      </c>
      <c r="K997" s="27">
        <v>15345</v>
      </c>
      <c r="L997" s="302">
        <f>TabIPW[[#This Row],[iloczyn liczby mieszkańców i relacji przeciętnego miesięcznego wynagrodzenia brutto 
w danym powiecie do średniej krajowej]]/$M$1*$L$2</f>
        <v>2.6981996360052649E-4</v>
      </c>
      <c r="M997" s="27">
        <v>24529.723000000002</v>
      </c>
      <c r="N997" s="302">
        <f>TabIPW[[#This Row],[liczba oddziałów w szkołach podstawowych]]/$O$1*$N$2</f>
        <v>1.7866726296958854E-4</v>
      </c>
      <c r="O997" s="27">
        <v>141</v>
      </c>
      <c r="P99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2.4772941456695767E-4</v>
      </c>
      <c r="Q997" s="27">
        <v>1259</v>
      </c>
      <c r="R997" s="302">
        <f>TabIPW[[#This Row],[liczba gospodarstw domowych korzystających ze środowiskowej pomocy społecznej ]]/$S$1*$R$2</f>
        <v>1.2167196418196111E-4</v>
      </c>
      <c r="S997" s="27">
        <v>445</v>
      </c>
      <c r="T997" s="302">
        <f>TabIPW[[#This Row],[ilość wody dostarczonej i ścieków bytowych odprowadzonych siecią kanalizacyjną '[dam3']]]/$U$1*$T$2</f>
        <v>8.6800378542694541E-5</v>
      </c>
      <c r="U997" s="27">
        <v>2127</v>
      </c>
      <c r="V997" s="302">
        <f>TabIPW[[#This Row],[iloczyn liczby mieszkańców i relacji przeciętnego miesięcznego wynagrodzenia brutto 
w danym powiecie do średniej krajowej2]]/$W$1*$V$2</f>
        <v>7.8697489383486909E-5</v>
      </c>
      <c r="W997" s="27">
        <f>TabIPW[[#This Row],[iloczyn liczby mieszkańców i relacji przeciętnego miesięcznego wynagrodzenia brutto 
w danym powiecie do średniej krajowej]]</f>
        <v>24529.723000000002</v>
      </c>
    </row>
    <row r="998" spans="1:23" x14ac:dyDescent="0.3">
      <c r="A998" s="2" t="s">
        <v>10</v>
      </c>
      <c r="B998" s="2" t="s">
        <v>76</v>
      </c>
      <c r="C998" s="2" t="s">
        <v>23</v>
      </c>
      <c r="D998" s="2" t="s">
        <v>23</v>
      </c>
      <c r="E998" s="2" t="s">
        <v>15</v>
      </c>
      <c r="F998" s="17" t="str">
        <f>+Tabela1[[#This Row],[WK]]&amp;Tabela1[[#This Row],[PK]]&amp;Tabela1[[#This Row],[GK]]</f>
        <v>140606</v>
      </c>
      <c r="G998" s="2" t="s">
        <v>948</v>
      </c>
      <c r="H998" s="302">
        <f>TabIPW[[#This Row],[liczba mieszkańców ]]/$I$1*$H$2</f>
        <v>1.6948482937711581E-5</v>
      </c>
      <c r="I998" s="27">
        <v>5325</v>
      </c>
      <c r="J998" s="302">
        <f>TabIPW[[#This Row],[liczba mieszkańców w wieku 20-64]]/$K$1*$J$2</f>
        <v>1.2808516641896768E-5</v>
      </c>
      <c r="K998" s="27">
        <v>3176</v>
      </c>
      <c r="L998" s="302">
        <f>TabIPW[[#This Row],[iloczyn liczby mieszkańców i relacji przeciętnego miesięcznego wynagrodzenia brutto 
w danym powiecie do średniej krajowej]]/$M$1*$L$2</f>
        <v>5.4883353305046158E-5</v>
      </c>
      <c r="M998" s="27">
        <v>4989.5249999999996</v>
      </c>
      <c r="N998" s="302">
        <f>TabIPW[[#This Row],[liczba oddziałów w szkołach podstawowych]]/$O$1*$N$2</f>
        <v>3.6747167561121051E-5</v>
      </c>
      <c r="O998" s="27">
        <v>29</v>
      </c>
      <c r="P99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4.5059599631321135E-5</v>
      </c>
      <c r="Q998" s="27">
        <v>229</v>
      </c>
      <c r="R998" s="302">
        <f>TabIPW[[#This Row],[liczba gospodarstw domowych korzystających ze środowiskowej pomocy społecznej ]]/$S$1*$R$2</f>
        <v>2.160019139410096E-5</v>
      </c>
      <c r="S998" s="27">
        <v>79</v>
      </c>
      <c r="T998" s="302">
        <f>TabIPW[[#This Row],[ilość wody dostarczonej i ścieków bytowych odprowadzonych siecią kanalizacyjną '[dam3']]]/$U$1*$T$2</f>
        <v>9.8798174166367413E-6</v>
      </c>
      <c r="U998" s="27">
        <v>242.1</v>
      </c>
      <c r="V998" s="302">
        <f>TabIPW[[#This Row],[iloczyn liczby mieszkańców i relacji przeciętnego miesięcznego wynagrodzenia brutto 
w danym powiecie do średniej krajowej2]]/$W$1*$V$2</f>
        <v>1.6007644713971799E-5</v>
      </c>
      <c r="W998" s="27">
        <f>TabIPW[[#This Row],[iloczyn liczby mieszkańców i relacji przeciętnego miesięcznego wynagrodzenia brutto 
w danym powiecie do średniej krajowej]]</f>
        <v>4989.5249999999996</v>
      </c>
    </row>
    <row r="999" spans="1:23" x14ac:dyDescent="0.3">
      <c r="A999" s="2" t="s">
        <v>10</v>
      </c>
      <c r="B999" s="2" t="s">
        <v>76</v>
      </c>
      <c r="C999" s="2" t="s">
        <v>23</v>
      </c>
      <c r="D999" s="2" t="s">
        <v>30</v>
      </c>
      <c r="E999" s="2" t="s">
        <v>19</v>
      </c>
      <c r="F999" s="17" t="str">
        <f>+Tabela1[[#This Row],[WK]]&amp;Tabela1[[#This Row],[PK]]&amp;Tabela1[[#This Row],[GK]]</f>
        <v>140607</v>
      </c>
      <c r="G999" s="2" t="s">
        <v>949</v>
      </c>
      <c r="H999" s="302">
        <f>TabIPW[[#This Row],[liczba mieszkańców ]]/$I$1*$H$2</f>
        <v>2.5510251783240997E-5</v>
      </c>
      <c r="I999" s="27">
        <v>8015</v>
      </c>
      <c r="J999" s="302">
        <f>TabIPW[[#This Row],[liczba mieszkańców w wieku 20-64]]/$K$1*$J$2</f>
        <v>1.836586422770714E-5</v>
      </c>
      <c r="K999" s="27">
        <v>4554</v>
      </c>
      <c r="L999" s="302">
        <f>TabIPW[[#This Row],[iloczyn liczby mieszkańców i relacji przeciętnego miesięcznego wynagrodzenia brutto 
w danym powiecie do średniej krajowej]]/$M$1*$L$2</f>
        <v>8.2608465115482634E-5</v>
      </c>
      <c r="M999" s="27">
        <v>7510.0550000000003</v>
      </c>
      <c r="N999" s="302">
        <f>TabIPW[[#This Row],[liczba oddziałów w szkołach podstawowych]]/$O$1*$N$2</f>
        <v>6.462432915921289E-5</v>
      </c>
      <c r="O999" s="27">
        <v>51</v>
      </c>
      <c r="P99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5.6078541025880015E-5</v>
      </c>
      <c r="Q999" s="27">
        <v>285</v>
      </c>
      <c r="R999" s="302">
        <f>TabIPW[[#This Row],[liczba gospodarstw domowych korzystających ze środowiskowej pomocy społecznej ]]/$S$1*$R$2</f>
        <v>2.0779930961413582E-5</v>
      </c>
      <c r="S999" s="27">
        <v>76</v>
      </c>
      <c r="T999" s="302">
        <f>TabIPW[[#This Row],[ilość wody dostarczonej i ścieków bytowych odprowadzonych siecią kanalizacyjną '[dam3']]]/$U$1*$T$2</f>
        <v>1.4348384154025109E-5</v>
      </c>
      <c r="U999" s="27">
        <v>351.6</v>
      </c>
      <c r="V999" s="302">
        <f>TabIPW[[#This Row],[iloczyn liczby mieszkańców i relacji przeciętnego miesięcznego wynagrodzenia brutto 
w danym powiecie do średniej krajowej2]]/$W$1*$V$2</f>
        <v>2.4094135658682435E-5</v>
      </c>
      <c r="W999" s="27">
        <f>TabIPW[[#This Row],[iloczyn liczby mieszkańców i relacji przeciętnego miesięcznego wynagrodzenia brutto 
w danym powiecie do średniej krajowej]]</f>
        <v>7510.0550000000003</v>
      </c>
    </row>
    <row r="1000" spans="1:23" x14ac:dyDescent="0.3">
      <c r="A1000" s="2" t="s">
        <v>10</v>
      </c>
      <c r="B1000" s="2" t="s">
        <v>76</v>
      </c>
      <c r="C1000" s="2" t="s">
        <v>23</v>
      </c>
      <c r="D1000" s="2" t="s">
        <v>54</v>
      </c>
      <c r="E1000" s="2" t="s">
        <v>19</v>
      </c>
      <c r="F1000" s="17" t="str">
        <f>+Tabela1[[#This Row],[WK]]&amp;Tabela1[[#This Row],[PK]]&amp;Tabela1[[#This Row],[GK]]</f>
        <v>140608</v>
      </c>
      <c r="G1000" s="2" t="s">
        <v>950</v>
      </c>
      <c r="H1000" s="302">
        <f>TabIPW[[#This Row],[liczba mieszkańców ]]/$I$1*$H$2</f>
        <v>2.218421146964314E-5</v>
      </c>
      <c r="I1000" s="27">
        <v>6970</v>
      </c>
      <c r="J1000" s="302">
        <f>TabIPW[[#This Row],[liczba mieszkańców w wieku 20-64]]/$K$1*$J$2</f>
        <v>1.5115340168082205E-5</v>
      </c>
      <c r="K1000" s="27">
        <v>3748</v>
      </c>
      <c r="L1000" s="302">
        <f>TabIPW[[#This Row],[iloczyn liczby mieszkańców i relacji przeciętnego miesięcznego wynagrodzenia brutto 
w danym powiecie do średniej krajowej]]/$M$1*$L$2</f>
        <v>7.1837929114774047E-5</v>
      </c>
      <c r="M1000" s="27">
        <v>6530.89</v>
      </c>
      <c r="N1000" s="302">
        <f>TabIPW[[#This Row],[liczba oddziałów w szkołach podstawowych]]/$O$1*$N$2</f>
        <v>7.9830053667262975E-5</v>
      </c>
      <c r="O1000" s="27">
        <v>63</v>
      </c>
      <c r="P100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5.4504406540943025E-5</v>
      </c>
      <c r="Q1000" s="27">
        <v>277</v>
      </c>
      <c r="R1000" s="302">
        <f>TabIPW[[#This Row],[liczba gospodarstw domowych korzystających ze środowiskowej pomocy społecznej ]]/$S$1*$R$2</f>
        <v>2.2967292115246589E-5</v>
      </c>
      <c r="S1000" s="27">
        <v>84</v>
      </c>
      <c r="T1000" s="302">
        <f>TabIPW[[#This Row],[ilość wody dostarczonej i ścieków bytowych odprowadzonych siecią kanalizacyjną '[dam3']]]/$U$1*$T$2</f>
        <v>1.5278825447289536E-5</v>
      </c>
      <c r="U1000" s="27">
        <v>374.40000000000003</v>
      </c>
      <c r="V1000" s="302">
        <f>TabIPW[[#This Row],[iloczyn liczby mieszkańców i relacji przeciętnego miesięcznego wynagrodzenia brutto 
w danym powiecie do średniej krajowej2]]/$W$1*$V$2</f>
        <v>2.0952729325142433E-5</v>
      </c>
      <c r="W1000" s="27">
        <f>TabIPW[[#This Row],[iloczyn liczby mieszkańców i relacji przeciętnego miesięcznego wynagrodzenia brutto 
w danym powiecie do średniej krajowej]]</f>
        <v>6530.89</v>
      </c>
    </row>
    <row r="1001" spans="1:23" x14ac:dyDescent="0.3">
      <c r="A1001" s="2" t="s">
        <v>10</v>
      </c>
      <c r="B1001" s="2" t="s">
        <v>76</v>
      </c>
      <c r="C1001" s="2" t="s">
        <v>23</v>
      </c>
      <c r="D1001" s="2" t="s">
        <v>56</v>
      </c>
      <c r="E1001" s="2" t="s">
        <v>15</v>
      </c>
      <c r="F1001" s="17" t="str">
        <f>+Tabela1[[#This Row],[WK]]&amp;Tabela1[[#This Row],[PK]]&amp;Tabela1[[#This Row],[GK]]</f>
        <v>140609</v>
      </c>
      <c r="G1001" s="2" t="s">
        <v>951</v>
      </c>
      <c r="H1001" s="302">
        <f>TabIPW[[#This Row],[liczba mieszkańców ]]/$I$1*$H$2</f>
        <v>1.5567141793116872E-5</v>
      </c>
      <c r="I1001" s="27">
        <v>4891</v>
      </c>
      <c r="J1001" s="302">
        <f>TabIPW[[#This Row],[liczba mieszkańców w wieku 20-64]]/$K$1*$J$2</f>
        <v>1.1417163291312893E-5</v>
      </c>
      <c r="K1001" s="27">
        <v>2831</v>
      </c>
      <c r="L1001" s="302">
        <f>TabIPW[[#This Row],[iloczyn liczby mieszkańców i relacji przeciętnego miesięcznego wynagrodzenia brutto 
w danym powiecie do średniej krajowej]]/$M$1*$L$2</f>
        <v>5.0410231176522214E-5</v>
      </c>
      <c r="M1001" s="27">
        <v>4582.8670000000002</v>
      </c>
      <c r="N1001" s="302">
        <f>TabIPW[[#This Row],[liczba oddziałów w szkołach podstawowych]]/$O$1*$N$2</f>
        <v>5.195289206917115E-5</v>
      </c>
      <c r="O1001" s="27">
        <v>41</v>
      </c>
      <c r="P100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4.938846946489784E-5</v>
      </c>
      <c r="Q1001" s="27">
        <v>251</v>
      </c>
      <c r="R1001" s="302">
        <f>TabIPW[[#This Row],[liczba gospodarstw domowych korzystających ze środowiskowej pomocy społecznej ]]/$S$1*$R$2</f>
        <v>1.9412830240267953E-5</v>
      </c>
      <c r="S1001" s="27">
        <v>71</v>
      </c>
      <c r="T1001" s="302">
        <f>TabIPW[[#This Row],[ilość wody dostarczonej i ścieków bytowych odprowadzonych siecią kanalizacyjną '[dam3']]]/$U$1*$T$2</f>
        <v>3.7952210646312147E-7</v>
      </c>
      <c r="U1001" s="27">
        <v>9.3000000000000007</v>
      </c>
      <c r="V1001" s="302">
        <f>TabIPW[[#This Row],[iloczyn liczby mieszkańców i relacji przeciętnego miesięcznego wynagrodzenia brutto 
w danym powiecie do średniej krajowej2]]/$W$1*$V$2</f>
        <v>1.4702984093152315E-5</v>
      </c>
      <c r="W1001" s="27">
        <f>TabIPW[[#This Row],[iloczyn liczby mieszkańców i relacji przeciętnego miesięcznego wynagrodzenia brutto 
w danym powiecie do średniej krajowej]]</f>
        <v>4582.8670000000002</v>
      </c>
    </row>
    <row r="1002" spans="1:23" x14ac:dyDescent="0.3">
      <c r="A1002" s="2" t="s">
        <v>10</v>
      </c>
      <c r="B1002" s="2" t="s">
        <v>76</v>
      </c>
      <c r="C1002" s="2" t="s">
        <v>23</v>
      </c>
      <c r="D1002" s="2" t="s">
        <v>71</v>
      </c>
      <c r="E1002" s="2" t="s">
        <v>19</v>
      </c>
      <c r="F1002" s="17" t="str">
        <f>+Tabela1[[#This Row],[WK]]&amp;Tabela1[[#This Row],[PK]]&amp;Tabela1[[#This Row],[GK]]</f>
        <v>140611</v>
      </c>
      <c r="G1002" s="2" t="s">
        <v>952</v>
      </c>
      <c r="H1002" s="302">
        <f>TabIPW[[#This Row],[liczba mieszkańców ]]/$I$1*$H$2</f>
        <v>6.0390707091106014E-5</v>
      </c>
      <c r="I1002" s="27">
        <v>18974</v>
      </c>
      <c r="J1002" s="302">
        <f>TabIPW[[#This Row],[liczba mieszkańców w wieku 20-64]]/$K$1*$J$2</f>
        <v>4.4478945227795798E-5</v>
      </c>
      <c r="K1002" s="27">
        <v>11029</v>
      </c>
      <c r="L1002" s="302">
        <f>TabIPW[[#This Row],[iloczyn liczby mieszkańców i relacji przeciętnego miesięcznego wynagrodzenia brutto 
w danym powiecie do średniej krajowej]]/$M$1*$L$2</f>
        <v>1.9555995222721989E-4</v>
      </c>
      <c r="M1002" s="27">
        <v>17778.637999999999</v>
      </c>
      <c r="N1002" s="302">
        <f>TabIPW[[#This Row],[liczba oddziałów w szkołach podstawowych]]/$O$1*$N$2</f>
        <v>1.3685152057245082E-4</v>
      </c>
      <c r="O1002" s="27">
        <v>108</v>
      </c>
      <c r="P100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1.7709012955541056E-4</v>
      </c>
      <c r="Q1002" s="27">
        <v>900</v>
      </c>
      <c r="R1002" s="302">
        <f>TabIPW[[#This Row],[liczba gospodarstw domowych korzystających ze środowiskowej pomocy społecznej ]]/$S$1*$R$2</f>
        <v>3.8005400047848526E-5</v>
      </c>
      <c r="S1002" s="27">
        <v>139</v>
      </c>
      <c r="T1002" s="302">
        <f>TabIPW[[#This Row],[ilość wody dostarczonej i ścieków bytowych odprowadzonych siecią kanalizacyjną '[dam3']]]/$U$1*$T$2</f>
        <v>5.0484601925325541E-5</v>
      </c>
      <c r="U1002" s="27">
        <v>1237.0999999999999</v>
      </c>
      <c r="V1002" s="302">
        <f>TabIPW[[#This Row],[iloczyn liczby mieszkańców i relacji przeciętnego miesięcznego wynagrodzenia brutto 
w danym powiecie do średniej krajowej2]]/$W$1*$V$2</f>
        <v>5.7038319399605809E-5</v>
      </c>
      <c r="W1002" s="27">
        <f>TabIPW[[#This Row],[iloczyn liczby mieszkańców i relacji przeciętnego miesięcznego wynagrodzenia brutto 
w danym powiecie do średniej krajowej]]</f>
        <v>17778.637999999999</v>
      </c>
    </row>
    <row r="1003" spans="1:23" x14ac:dyDescent="0.3">
      <c r="A1003" s="2" t="s">
        <v>10</v>
      </c>
      <c r="B1003" s="2" t="s">
        <v>76</v>
      </c>
      <c r="C1003" s="2" t="s">
        <v>30</v>
      </c>
      <c r="D1003" s="2" t="s">
        <v>12</v>
      </c>
      <c r="E1003" s="2" t="s">
        <v>15</v>
      </c>
      <c r="F1003" s="17" t="str">
        <f>+Tabela1[[#This Row],[WK]]&amp;Tabela1[[#This Row],[PK]]&amp;Tabela1[[#This Row],[GK]]</f>
        <v>140701</v>
      </c>
      <c r="G1003" s="2" t="s">
        <v>953</v>
      </c>
      <c r="H1003" s="302">
        <f>TabIPW[[#This Row],[liczba mieszkańców ]]/$I$1*$H$2</f>
        <v>1.5070622856350109E-5</v>
      </c>
      <c r="I1003" s="27">
        <v>4735</v>
      </c>
      <c r="J1003" s="302">
        <f>TabIPW[[#This Row],[liczba mieszkańców w wieku 20-64]]/$K$1*$J$2</f>
        <v>1.0291981886058107E-5</v>
      </c>
      <c r="K1003" s="27">
        <v>2552</v>
      </c>
      <c r="L1003" s="302">
        <f>TabIPW[[#This Row],[iloczyn liczby mieszkańców i relacji przeciętnego miesięcznego wynagrodzenia brutto 
w danym powiecie do średniej krajowej]]/$M$1*$L$2</f>
        <v>5.8437856229424571E-5</v>
      </c>
      <c r="M1003" s="27">
        <v>5312.67</v>
      </c>
      <c r="N1003" s="302">
        <f>TabIPW[[#This Row],[liczba oddziałów w szkołach podstawowych]]/$O$1*$N$2</f>
        <v>2.0274299344066786E-5</v>
      </c>
      <c r="O1003" s="27">
        <v>16</v>
      </c>
      <c r="P100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2.6366752622694464E-5</v>
      </c>
      <c r="Q1003" s="27">
        <v>134</v>
      </c>
      <c r="R1003" s="302">
        <f>TabIPW[[#This Row],[liczba gospodarstw domowych korzystających ze środowiskowej pomocy społecznej ]]/$S$1*$R$2</f>
        <v>2.4607812980621347E-5</v>
      </c>
      <c r="S1003" s="27">
        <v>90</v>
      </c>
      <c r="T1003" s="302">
        <f>TabIPW[[#This Row],[ilość wody dostarczonej i ścieków bytowych odprowadzonych siecią kanalizacyjną '[dam3']]]/$U$1*$T$2</f>
        <v>1.508294306976018E-5</v>
      </c>
      <c r="U1003" s="27">
        <v>369.6</v>
      </c>
      <c r="V1003" s="302">
        <f>TabIPW[[#This Row],[iloczyn liczby mieszkańców i relacji przeciętnego miesięcznego wynagrodzenia brutto 
w danym powiecie do średniej krajowej2]]/$W$1*$V$2</f>
        <v>1.7044374733582169E-5</v>
      </c>
      <c r="W1003" s="27">
        <f>TabIPW[[#This Row],[iloczyn liczby mieszkańców i relacji przeciętnego miesięcznego wynagrodzenia brutto 
w danym powiecie do średniej krajowej]]</f>
        <v>5312.67</v>
      </c>
    </row>
    <row r="1004" spans="1:23" x14ac:dyDescent="0.3">
      <c r="A1004" s="2" t="s">
        <v>10</v>
      </c>
      <c r="B1004" s="2" t="s">
        <v>76</v>
      </c>
      <c r="C1004" s="2" t="s">
        <v>30</v>
      </c>
      <c r="D1004" s="2" t="s">
        <v>11</v>
      </c>
      <c r="E1004" s="2" t="s">
        <v>15</v>
      </c>
      <c r="F1004" s="17" t="str">
        <f>+Tabela1[[#This Row],[WK]]&amp;Tabela1[[#This Row],[PK]]&amp;Tabela1[[#This Row],[GK]]</f>
        <v>140702</v>
      </c>
      <c r="G1004" s="2" t="s">
        <v>954</v>
      </c>
      <c r="H1004" s="302">
        <f>TabIPW[[#This Row],[liczba mieszkańców ]]/$I$1*$H$2</f>
        <v>2.0923817245542899E-5</v>
      </c>
      <c r="I1004" s="27">
        <v>6574</v>
      </c>
      <c r="J1004" s="302">
        <f>TabIPW[[#This Row],[liczba mieszkańców w wieku 20-64]]/$K$1*$J$2</f>
        <v>1.5562992985226584E-5</v>
      </c>
      <c r="K1004" s="27">
        <v>3859</v>
      </c>
      <c r="L1004" s="302">
        <f>TabIPW[[#This Row],[iloczyn liczby mieszkańców i relacji przeciętnego miesięcznego wynagrodzenia brutto 
w danym powiecie do średniej krajowej]]/$M$1*$L$2</f>
        <v>8.1134206304590733E-5</v>
      </c>
      <c r="M1004" s="27">
        <v>7376.0280000000002</v>
      </c>
      <c r="N1004" s="302">
        <f>TabIPW[[#This Row],[liczba oddziałów w szkołach podstawowych]]/$O$1*$N$2</f>
        <v>4.0548598688133572E-5</v>
      </c>
      <c r="O1004" s="27">
        <v>32</v>
      </c>
      <c r="P100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5.2339971624154683E-5</v>
      </c>
      <c r="Q1004" s="27">
        <v>266</v>
      </c>
      <c r="R1004" s="302">
        <f>TabIPW[[#This Row],[liczba gospodarstw domowych korzystających ze środowiskowej pomocy społecznej ]]/$S$1*$R$2</f>
        <v>1.7225469086434943E-5</v>
      </c>
      <c r="S1004" s="27">
        <v>63</v>
      </c>
      <c r="T1004" s="302">
        <f>TabIPW[[#This Row],[ilość wody dostarczonej i ścieków bytowych odprowadzonych siecią kanalizacyjną '[dam3']]]/$U$1*$T$2</f>
        <v>1.0447060134898826E-5</v>
      </c>
      <c r="U1004" s="27">
        <v>256</v>
      </c>
      <c r="V1004" s="302">
        <f>TabIPW[[#This Row],[iloczyn liczby mieszkańców i relacji przeciętnego miesięcznego wynagrodzenia brutto 
w danym powiecie do średniej krajowej2]]/$W$1*$V$2</f>
        <v>2.3664143505505631E-5</v>
      </c>
      <c r="W1004" s="27">
        <f>TabIPW[[#This Row],[iloczyn liczby mieszkańców i relacji przeciętnego miesięcznego wynagrodzenia brutto 
w danym powiecie do średniej krajowej]]</f>
        <v>7376.0280000000002</v>
      </c>
    </row>
    <row r="1005" spans="1:23" x14ac:dyDescent="0.3">
      <c r="A1005" s="2" t="s">
        <v>10</v>
      </c>
      <c r="B1005" s="2" t="s">
        <v>76</v>
      </c>
      <c r="C1005" s="2" t="s">
        <v>30</v>
      </c>
      <c r="D1005" s="2" t="s">
        <v>16</v>
      </c>
      <c r="E1005" s="2" t="s">
        <v>15</v>
      </c>
      <c r="F1005" s="17" t="str">
        <f>+Tabela1[[#This Row],[WK]]&amp;Tabela1[[#This Row],[PK]]&amp;Tabela1[[#This Row],[GK]]</f>
        <v>140703</v>
      </c>
      <c r="G1005" s="2" t="s">
        <v>955</v>
      </c>
      <c r="H1005" s="302">
        <f>TabIPW[[#This Row],[liczba mieszkańców ]]/$I$1*$H$2</f>
        <v>1.1773227866027256E-5</v>
      </c>
      <c r="I1005" s="27">
        <v>3699</v>
      </c>
      <c r="J1005" s="302">
        <f>TabIPW[[#This Row],[liczba mieszkańców w wieku 20-64]]/$K$1*$J$2</f>
        <v>8.3118239291401878E-6</v>
      </c>
      <c r="K1005" s="27">
        <v>2061</v>
      </c>
      <c r="L1005" s="302">
        <f>TabIPW[[#This Row],[iloczyn liczby mieszkańców i relacji przeciętnego miesięcznego wynagrodzenia brutto 
w danym powiecie do średniej krajowej]]/$M$1*$L$2</f>
        <v>4.5651875436671906E-5</v>
      </c>
      <c r="M1005" s="27">
        <v>4150.2780000000002</v>
      </c>
      <c r="N1005" s="302">
        <f>TabIPW[[#This Row],[liczba oddziałów w szkołach podstawowych]]/$O$1*$N$2</f>
        <v>2.661001788908766E-5</v>
      </c>
      <c r="O1005" s="27">
        <v>21</v>
      </c>
      <c r="P100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2.5776452190843094E-5</v>
      </c>
      <c r="Q1005" s="27">
        <v>131</v>
      </c>
      <c r="R1005" s="302">
        <f>TabIPW[[#This Row],[liczba gospodarstw domowych korzystających ze środowiskowej pomocy społecznej ]]/$S$1*$R$2</f>
        <v>2.8982535288287364E-5</v>
      </c>
      <c r="S1005" s="27">
        <v>106</v>
      </c>
      <c r="T1005" s="302">
        <f>TabIPW[[#This Row],[ilość wody dostarczonej i ścieków bytowych odprowadzonych siecią kanalizacyjną '[dam3']]]/$U$1*$T$2</f>
        <v>6.3620963868387776E-6</v>
      </c>
      <c r="U1005" s="27">
        <v>155.9</v>
      </c>
      <c r="V1005" s="302">
        <f>TabIPW[[#This Row],[iloczyn liczby mieszkańców i relacji przeciętnego miesięcznego wynagrodzenia brutto 
w danym powiecie do średniej krajowej2]]/$W$1*$V$2</f>
        <v>1.3315130335695975E-5</v>
      </c>
      <c r="W1005" s="27">
        <f>TabIPW[[#This Row],[iloczyn liczby mieszkańców i relacji przeciętnego miesięcznego wynagrodzenia brutto 
w danym powiecie do średniej krajowej]]</f>
        <v>4150.2780000000002</v>
      </c>
    </row>
    <row r="1006" spans="1:23" x14ac:dyDescent="0.3">
      <c r="A1006" s="2" t="s">
        <v>10</v>
      </c>
      <c r="B1006" s="2" t="s">
        <v>76</v>
      </c>
      <c r="C1006" s="2" t="s">
        <v>30</v>
      </c>
      <c r="D1006" s="2" t="s">
        <v>18</v>
      </c>
      <c r="E1006" s="2" t="s">
        <v>15</v>
      </c>
      <c r="F1006" s="17" t="str">
        <f>+Tabela1[[#This Row],[WK]]&amp;Tabela1[[#This Row],[PK]]&amp;Tabela1[[#This Row],[GK]]</f>
        <v>140704</v>
      </c>
      <c r="G1006" s="2" t="s">
        <v>956</v>
      </c>
      <c r="H1006" s="302">
        <f>TabIPW[[#This Row],[liczba mieszkańców ]]/$I$1*$H$2</f>
        <v>1.2985879884669155E-5</v>
      </c>
      <c r="I1006" s="27">
        <v>4080</v>
      </c>
      <c r="J1006" s="302">
        <f>TabIPW[[#This Row],[liczba mieszkańców w wieku 20-64]]/$K$1*$J$2</f>
        <v>9.7556050871373682E-6</v>
      </c>
      <c r="K1006" s="27">
        <v>2419</v>
      </c>
      <c r="L1006" s="302">
        <f>TabIPW[[#This Row],[iloczyn liczby mieszkańców i relacji przeciętnego miesięcznego wynagrodzenia brutto 
w danym powiecie do średniej krajowej]]/$M$1*$L$2</f>
        <v>5.0354055631690016E-5</v>
      </c>
      <c r="M1006" s="27">
        <v>4577.76</v>
      </c>
      <c r="N1006" s="302">
        <f>TabIPW[[#This Row],[liczba oddziałów w szkołach podstawowych]]/$O$1*$N$2</f>
        <v>2.4075730471079311E-5</v>
      </c>
      <c r="O1006" s="27">
        <v>19</v>
      </c>
      <c r="P100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2.2628183220969129E-5</v>
      </c>
      <c r="Q1006" s="27">
        <v>115</v>
      </c>
      <c r="R1006" s="302">
        <f>TabIPW[[#This Row],[liczba gospodarstw domowych korzystających ze środowiskowej pomocy społecznej ]]/$S$1*$R$2</f>
        <v>1.2303906490310674E-5</v>
      </c>
      <c r="S1006" s="27">
        <v>45</v>
      </c>
      <c r="T1006" s="302">
        <f>TabIPW[[#This Row],[ilość wody dostarczonej i ścieków bytowych odprowadzonych siecią kanalizacyjną '[dam3']]]/$U$1*$T$2</f>
        <v>1.3613825238290035E-5</v>
      </c>
      <c r="U1006" s="27">
        <v>333.6</v>
      </c>
      <c r="V1006" s="302">
        <f>TabIPW[[#This Row],[iloczyn liczby mieszkańców i relacji przeciętnego miesięcznego wynagrodzenia brutto 
w danym powiecie do średniej krajowej2]]/$W$1*$V$2</f>
        <v>1.4686599559242924E-5</v>
      </c>
      <c r="W1006" s="27">
        <f>TabIPW[[#This Row],[iloczyn liczby mieszkańców i relacji przeciętnego miesięcznego wynagrodzenia brutto 
w danym powiecie do średniej krajowej]]</f>
        <v>4577.76</v>
      </c>
    </row>
    <row r="1007" spans="1:23" x14ac:dyDescent="0.3">
      <c r="A1007" s="2" t="s">
        <v>10</v>
      </c>
      <c r="B1007" s="2" t="s">
        <v>76</v>
      </c>
      <c r="C1007" s="2" t="s">
        <v>30</v>
      </c>
      <c r="D1007" s="2" t="s">
        <v>21</v>
      </c>
      <c r="E1007" s="2" t="s">
        <v>19</v>
      </c>
      <c r="F1007" s="17" t="str">
        <f>+Tabela1[[#This Row],[WK]]&amp;Tabela1[[#This Row],[PK]]&amp;Tabela1[[#This Row],[GK]]</f>
        <v>140705</v>
      </c>
      <c r="G1007" s="2" t="s">
        <v>957</v>
      </c>
      <c r="H1007" s="302">
        <f>TabIPW[[#This Row],[liczba mieszkańców ]]/$I$1*$H$2</f>
        <v>8.648659659463601E-5</v>
      </c>
      <c r="I1007" s="27">
        <v>27173</v>
      </c>
      <c r="J1007" s="302">
        <f>TabIPW[[#This Row],[liczba mieszkańców w wieku 20-64]]/$K$1*$J$2</f>
        <v>6.1324403040517069E-5</v>
      </c>
      <c r="K1007" s="27">
        <v>15206</v>
      </c>
      <c r="L1007" s="302">
        <f>TabIPW[[#This Row],[iloczyn liczby mieszkańców i relacji przeciętnego miesięcznego wynagrodzenia brutto 
w danym powiecie do średniej krajowej]]/$M$1*$L$2</f>
        <v>3.3536047884311586E-4</v>
      </c>
      <c r="M1007" s="27">
        <v>30488.106</v>
      </c>
      <c r="N1007" s="302">
        <f>TabIPW[[#This Row],[liczba oddziałów w szkołach podstawowych]]/$O$1*$N$2</f>
        <v>1.9007155635062612E-4</v>
      </c>
      <c r="O1007" s="27">
        <v>150</v>
      </c>
      <c r="P100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1.9224117397292903E-4</v>
      </c>
      <c r="Q1007" s="27">
        <v>977</v>
      </c>
      <c r="R1007" s="302">
        <f>TabIPW[[#This Row],[liczba gospodarstw domowych korzystających ze środowiskowej pomocy społecznej ]]/$S$1*$R$2</f>
        <v>1.5256844047985236E-4</v>
      </c>
      <c r="S1007" s="27">
        <v>558</v>
      </c>
      <c r="T1007" s="302">
        <f>TabIPW[[#This Row],[ilość wody dostarczonej i ścieków bytowych odprowadzonych siecią kanalizacyjną '[dam3']]]/$U$1*$T$2</f>
        <v>1.1030218296335169E-4</v>
      </c>
      <c r="U1007" s="27">
        <v>2702.8999999999996</v>
      </c>
      <c r="V1007" s="302">
        <f>TabIPW[[#This Row],[iloczyn liczby mieszkańców i relacji przeciętnego miesięcznego wynagrodzenia brutto 
w danym powiecie do średniej krajowej2]]/$W$1*$V$2</f>
        <v>9.7813472995908804E-5</v>
      </c>
      <c r="W1007" s="27">
        <f>TabIPW[[#This Row],[iloczyn liczby mieszkańców i relacji przeciętnego miesięcznego wynagrodzenia brutto 
w danym powiecie do średniej krajowej]]</f>
        <v>30488.106</v>
      </c>
    </row>
    <row r="1008" spans="1:23" x14ac:dyDescent="0.3">
      <c r="A1008" s="2" t="s">
        <v>10</v>
      </c>
      <c r="B1008" s="2" t="s">
        <v>76</v>
      </c>
      <c r="C1008" s="2" t="s">
        <v>30</v>
      </c>
      <c r="D1008" s="2" t="s">
        <v>23</v>
      </c>
      <c r="E1008" s="2" t="s">
        <v>15</v>
      </c>
      <c r="F1008" s="17" t="str">
        <f>+Tabela1[[#This Row],[WK]]&amp;Tabela1[[#This Row],[PK]]&amp;Tabela1[[#This Row],[GK]]</f>
        <v>140706</v>
      </c>
      <c r="G1008" s="2" t="s">
        <v>958</v>
      </c>
      <c r="H1008" s="302">
        <f>TabIPW[[#This Row],[liczba mieszkańców ]]/$I$1*$H$2</f>
        <v>2.0099468497962185E-5</v>
      </c>
      <c r="I1008" s="27">
        <v>6315</v>
      </c>
      <c r="J1008" s="302">
        <f>TabIPW[[#This Row],[liczba mieszkańców w wieku 20-64]]/$K$1*$J$2</f>
        <v>1.479270750707725E-5</v>
      </c>
      <c r="K1008" s="27">
        <v>3668</v>
      </c>
      <c r="L1008" s="302">
        <f>TabIPW[[#This Row],[iloczyn liczby mieszkańców i relacji przeciętnego miesięcznego wynagrodzenia brutto 
w danym powiecie do średniej krajowej]]/$M$1*$L$2</f>
        <v>7.7937711106402572E-5</v>
      </c>
      <c r="M1008" s="27">
        <v>7085.43</v>
      </c>
      <c r="N1008" s="302">
        <f>TabIPW[[#This Row],[liczba oddziałów w szkołach podstawowych]]/$O$1*$N$2</f>
        <v>6.0822898032200362E-5</v>
      </c>
      <c r="O1008" s="27">
        <v>48</v>
      </c>
      <c r="P100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5.0765837139217694E-5</v>
      </c>
      <c r="Q1008" s="27">
        <v>258</v>
      </c>
      <c r="R1008" s="302">
        <f>TabIPW[[#This Row],[liczba gospodarstw domowych korzystających ze środowiskowej pomocy społecznej ]]/$S$1*$R$2</f>
        <v>3.7185139615161145E-5</v>
      </c>
      <c r="S1008" s="27">
        <v>136</v>
      </c>
      <c r="T1008" s="302">
        <f>TabIPW[[#This Row],[ilość wody dostarczonej i ścieków bytowych odprowadzonych siecią kanalizacyjną '[dam3']]]/$U$1*$T$2</f>
        <v>1.0128751271413628E-5</v>
      </c>
      <c r="U1008" s="27">
        <v>248.20000000000002</v>
      </c>
      <c r="V1008" s="302">
        <f>TabIPW[[#This Row],[iloczyn liczby mieszkańców i relacji przeciętnego miesięcznego wynagrodzenia brutto 
w danym powiecie do średniej krajowej2]]/$W$1*$V$2</f>
        <v>2.2731832406034085E-5</v>
      </c>
      <c r="W1008" s="27">
        <f>TabIPW[[#This Row],[iloczyn liczby mieszkańców i relacji przeciętnego miesięcznego wynagrodzenia brutto 
w danym powiecie do średniej krajowej]]</f>
        <v>7085.43</v>
      </c>
    </row>
    <row r="1009" spans="1:23" x14ac:dyDescent="0.3">
      <c r="A1009" s="2" t="s">
        <v>10</v>
      </c>
      <c r="B1009" s="2" t="s">
        <v>76</v>
      </c>
      <c r="C1009" s="2" t="s">
        <v>30</v>
      </c>
      <c r="D1009" s="2" t="s">
        <v>30</v>
      </c>
      <c r="E1009" s="2" t="s">
        <v>15</v>
      </c>
      <c r="F1009" s="17" t="str">
        <f>+Tabela1[[#This Row],[WK]]&amp;Tabela1[[#This Row],[PK]]&amp;Tabela1[[#This Row],[GK]]</f>
        <v>140707</v>
      </c>
      <c r="G1009" s="2" t="s">
        <v>959</v>
      </c>
      <c r="H1009" s="302">
        <f>TabIPW[[#This Row],[liczba mieszkańców ]]/$I$1*$H$2</f>
        <v>1.1725485660568914E-5</v>
      </c>
      <c r="I1009" s="27">
        <v>3684</v>
      </c>
      <c r="J1009" s="302">
        <f>TabIPW[[#This Row],[liczba mieszkańców w wieku 20-64]]/$K$1*$J$2</f>
        <v>8.832069095010681E-6</v>
      </c>
      <c r="K1009" s="27">
        <v>2190</v>
      </c>
      <c r="L1009" s="302">
        <f>TabIPW[[#This Row],[iloczyn liczby mieszkańców i relacji przeciętnego miesięcznego wynagrodzenia brutto 
w danym powiecie do średniej krajowej]]/$M$1*$L$2</f>
        <v>4.5466750232143629E-5</v>
      </c>
      <c r="M1009" s="27">
        <v>4133.4480000000003</v>
      </c>
      <c r="N1009" s="302">
        <f>TabIPW[[#This Row],[liczba oddziałów w szkołach podstawowych]]/$O$1*$N$2</f>
        <v>2.7877161598091832E-5</v>
      </c>
      <c r="O1009" s="27">
        <v>22</v>
      </c>
      <c r="P100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2.1841115978500637E-5</v>
      </c>
      <c r="Q1009" s="27">
        <v>111</v>
      </c>
      <c r="R1009" s="302">
        <f>TabIPW[[#This Row],[liczba gospodarstw domowych korzystających ze środowiskowej pomocy społecznej ]]/$S$1*$R$2</f>
        <v>3.2263577019036873E-5</v>
      </c>
      <c r="S1009" s="27">
        <v>118</v>
      </c>
      <c r="T1009" s="302">
        <f>TabIPW[[#This Row],[ilość wody dostarczonej i ścieków bytowych odprowadzonych siecią kanalizacyjną '[dam3']]]/$U$1*$T$2</f>
        <v>8.8800011146640045E-6</v>
      </c>
      <c r="U1009" s="27">
        <v>217.60000000000002</v>
      </c>
      <c r="V1009" s="302">
        <f>TabIPW[[#This Row],[iloczyn liczby mieszkańców i relacji przeciętnego miesięcznego wynagrodzenia brutto 
w danym powiecie do średniej krajowej2]]/$W$1*$V$2</f>
        <v>1.3261135484375228E-5</v>
      </c>
      <c r="W1009" s="27">
        <f>TabIPW[[#This Row],[iloczyn liczby mieszkańców i relacji przeciętnego miesięcznego wynagrodzenia brutto 
w danym powiecie do średniej krajowej]]</f>
        <v>4133.4480000000003</v>
      </c>
    </row>
    <row r="1010" spans="1:23" x14ac:dyDescent="0.3">
      <c r="A1010" s="2" t="s">
        <v>10</v>
      </c>
      <c r="B1010" s="2" t="s">
        <v>76</v>
      </c>
      <c r="C1010" s="2" t="s">
        <v>54</v>
      </c>
      <c r="D1010" s="2" t="s">
        <v>12</v>
      </c>
      <c r="E1010" s="2" t="s">
        <v>13</v>
      </c>
      <c r="F1010" s="17" t="str">
        <f>+Tabela1[[#This Row],[WK]]&amp;Tabela1[[#This Row],[PK]]&amp;Tabela1[[#This Row],[GK]]</f>
        <v>140801</v>
      </c>
      <c r="G1010" s="2" t="s">
        <v>960</v>
      </c>
      <c r="H1010" s="302">
        <f>TabIPW[[#This Row],[liczba mieszkańców ]]/$I$1*$H$2</f>
        <v>1.6508936366125109E-4</v>
      </c>
      <c r="I1010" s="27">
        <v>51869</v>
      </c>
      <c r="J1010" s="302">
        <f>TabIPW[[#This Row],[liczba mieszkańców w wieku 20-64]]/$K$1*$J$2</f>
        <v>1.2076543792241774E-4</v>
      </c>
      <c r="K1010" s="27">
        <v>29945</v>
      </c>
      <c r="L1010" s="302">
        <f>TabIPW[[#This Row],[iloczyn liczby mieszkańców i relacji przeciętnego miesięcznego wynagrodzenia brutto 
w danym powiecie do średniej krajowej]]/$M$1*$L$2</f>
        <v>5.2318905034353888E-4</v>
      </c>
      <c r="M1010" s="27">
        <v>47563.873</v>
      </c>
      <c r="N1010" s="302">
        <f>TabIPW[[#This Row],[liczba oddziałów w szkołach podstawowych]]/$O$1*$N$2</f>
        <v>3.6747167561121055E-4</v>
      </c>
      <c r="O1010" s="27">
        <v>290</v>
      </c>
      <c r="P10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4.5413779890431951E-4</v>
      </c>
      <c r="Q1010" s="27">
        <v>2308</v>
      </c>
      <c r="R1010" s="302">
        <f>TabIPW[[#This Row],[liczba gospodarstw domowych korzystających ze środowiskowej pomocy społecznej ]]/$S$1*$R$2</f>
        <v>2.5236679312348341E-4</v>
      </c>
      <c r="S1010" s="27">
        <v>923</v>
      </c>
      <c r="T1010" s="302">
        <f>TabIPW[[#This Row],[ilość wody dostarczonej i ścieków bytowych odprowadzonych siecią kanalizacyjną '[dam3']]]/$U$1*$T$2</f>
        <v>2.1201818837833343E-4</v>
      </c>
      <c r="U1010" s="27">
        <v>5195.3999999999996</v>
      </c>
      <c r="V1010" s="302">
        <f>TabIPW[[#This Row],[iloczyn liczby mieszkańców i relacji przeciętnego miesięcznego wynagrodzenia brutto 
w danym powiecie do średniej krajowej2]]/$W$1*$V$2</f>
        <v>1.5259680635019887E-4</v>
      </c>
      <c r="W1010" s="27">
        <f>TabIPW[[#This Row],[iloczyn liczby mieszkańców i relacji przeciętnego miesięcznego wynagrodzenia brutto 
w danym powiecie do średniej krajowej]]</f>
        <v>47563.873</v>
      </c>
    </row>
    <row r="1011" spans="1:23" x14ac:dyDescent="0.3">
      <c r="A1011" s="2" t="s">
        <v>10</v>
      </c>
      <c r="B1011" s="2" t="s">
        <v>76</v>
      </c>
      <c r="C1011" s="2" t="s">
        <v>54</v>
      </c>
      <c r="D1011" s="2" t="s">
        <v>11</v>
      </c>
      <c r="E1011" s="2" t="s">
        <v>15</v>
      </c>
      <c r="F1011" s="17" t="str">
        <f>+Tabela1[[#This Row],[WK]]&amp;Tabela1[[#This Row],[PK]]&amp;Tabela1[[#This Row],[GK]]</f>
        <v>140802</v>
      </c>
      <c r="G1011" s="2" t="s">
        <v>412</v>
      </c>
      <c r="H1011" s="302">
        <f>TabIPW[[#This Row],[liczba mieszkańców ]]/$I$1*$H$2</f>
        <v>7.6269764626550726E-5</v>
      </c>
      <c r="I1011" s="27">
        <v>23963</v>
      </c>
      <c r="J1011" s="302">
        <f>TabIPW[[#This Row],[liczba mieszkańców w wieku 20-64]]/$K$1*$J$2</f>
        <v>5.944506779016321E-5</v>
      </c>
      <c r="K1011" s="27">
        <v>14740</v>
      </c>
      <c r="L1011" s="302">
        <f>TabIPW[[#This Row],[iloczyn liczby mieszkańców i relacji przeciętnego miesięcznego wynagrodzenia brutto 
w danym powiecie do średniej krajowej]]/$M$1*$L$2</f>
        <v>2.417085197976098E-4</v>
      </c>
      <c r="M1011" s="27">
        <v>21974.071</v>
      </c>
      <c r="N1011" s="302">
        <f>TabIPW[[#This Row],[liczba oddziałów w szkołach podstawowych]]/$O$1*$N$2</f>
        <v>1.5839296362552178E-4</v>
      </c>
      <c r="O1011" s="27">
        <v>125</v>
      </c>
      <c r="P10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2.0424394942057352E-4</v>
      </c>
      <c r="Q1011" s="27">
        <v>1038</v>
      </c>
      <c r="R1011" s="302">
        <f>TabIPW[[#This Row],[liczba gospodarstw domowych korzystających ze środowiskowej pomocy społecznej ]]/$S$1*$R$2</f>
        <v>5.4410608701596088E-5</v>
      </c>
      <c r="S1011" s="27">
        <v>199</v>
      </c>
      <c r="T1011" s="302">
        <f>TabIPW[[#This Row],[ilość wody dostarczonej i ścieków bytowych odprowadzonych siecią kanalizacyjną '[dam3']]]/$U$1*$T$2</f>
        <v>3.8172578321032664E-5</v>
      </c>
      <c r="U1011" s="27">
        <v>935.4</v>
      </c>
      <c r="V1011" s="302">
        <f>TabIPW[[#This Row],[iloczyn liczby mieszkańców i relacji przeciętnego miesięcznego wynagrodzenia brutto 
w danym powiecie do średniej krajowej2]]/$W$1*$V$2</f>
        <v>7.049831827430287E-5</v>
      </c>
      <c r="W1011" s="27">
        <f>TabIPW[[#This Row],[iloczyn liczby mieszkańców i relacji przeciętnego miesięcznego wynagrodzenia brutto 
w danym powiecie do średniej krajowej]]</f>
        <v>21974.071</v>
      </c>
    </row>
    <row r="1012" spans="1:23" x14ac:dyDescent="0.3">
      <c r="A1012" s="2" t="s">
        <v>10</v>
      </c>
      <c r="B1012" s="2" t="s">
        <v>76</v>
      </c>
      <c r="C1012" s="2" t="s">
        <v>54</v>
      </c>
      <c r="D1012" s="2" t="s">
        <v>16</v>
      </c>
      <c r="E1012" s="2" t="s">
        <v>15</v>
      </c>
      <c r="F1012" s="17" t="str">
        <f>+Tabela1[[#This Row],[WK]]&amp;Tabela1[[#This Row],[PK]]&amp;Tabela1[[#This Row],[GK]]</f>
        <v>140803</v>
      </c>
      <c r="G1012" s="2" t="s">
        <v>961</v>
      </c>
      <c r="H1012" s="302">
        <f>TabIPW[[#This Row],[liczba mieszkańców ]]/$I$1*$H$2</f>
        <v>5.5791541298619021E-5</v>
      </c>
      <c r="I1012" s="27">
        <v>17529</v>
      </c>
      <c r="J1012" s="302">
        <f>TabIPW[[#This Row],[liczba mieszkańców w wieku 20-64]]/$K$1*$J$2</f>
        <v>4.1728501792728542E-5</v>
      </c>
      <c r="K1012" s="27">
        <v>10347</v>
      </c>
      <c r="L1012" s="302">
        <f>TabIPW[[#This Row],[iloczyn liczby mieszkańców i relacji przeciętnego miesięcznego wynagrodzenia brutto 
w danym powiecie do średniej krajowej]]/$M$1*$L$2</f>
        <v>1.7681044291333734E-4</v>
      </c>
      <c r="M1012" s="27">
        <v>16074.093000000001</v>
      </c>
      <c r="N1012" s="302">
        <f>TabIPW[[#This Row],[liczba oddziałów w szkołach podstawowych]]/$O$1*$N$2</f>
        <v>1.3051580202742992E-4</v>
      </c>
      <c r="O1012" s="27">
        <v>103</v>
      </c>
      <c r="P10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1.5151044417518461E-4</v>
      </c>
      <c r="Q1012" s="27">
        <v>770</v>
      </c>
      <c r="R1012" s="302">
        <f>TabIPW[[#This Row],[liczba gospodarstw domowych korzystających ze środowiskowej pomocy społecznej ]]/$S$1*$R$2</f>
        <v>5.3863768413137837E-5</v>
      </c>
      <c r="S1012" s="27">
        <v>197</v>
      </c>
      <c r="T1012" s="302">
        <f>TabIPW[[#This Row],[ilość wody dostarczonej i ścieków bytowych odprowadzonych siecią kanalizacyjną '[dam3']]]/$U$1*$T$2</f>
        <v>4.7113792678674592E-5</v>
      </c>
      <c r="U1012" s="27">
        <v>1154.5</v>
      </c>
      <c r="V1012" s="302">
        <f>TabIPW[[#This Row],[iloczyn liczby mieszkańców i relacji przeciętnego miesięcznego wynagrodzenia brutto 
w danym powiecie do średniej krajowej2]]/$W$1*$V$2</f>
        <v>5.156971251639006E-5</v>
      </c>
      <c r="W1012" s="27">
        <f>TabIPW[[#This Row],[iloczyn liczby mieszkańców i relacji przeciętnego miesięcznego wynagrodzenia brutto 
w danym powiecie do średniej krajowej]]</f>
        <v>16074.093000000001</v>
      </c>
    </row>
    <row r="1013" spans="1:23" x14ac:dyDescent="0.3">
      <c r="A1013" s="2" t="s">
        <v>10</v>
      </c>
      <c r="B1013" s="2" t="s">
        <v>76</v>
      </c>
      <c r="C1013" s="2" t="s">
        <v>54</v>
      </c>
      <c r="D1013" s="2" t="s">
        <v>18</v>
      </c>
      <c r="E1013" s="2" t="s">
        <v>19</v>
      </c>
      <c r="F1013" s="17" t="str">
        <f>+Tabela1[[#This Row],[WK]]&amp;Tabela1[[#This Row],[PK]]&amp;Tabela1[[#This Row],[GK]]</f>
        <v>140804</v>
      </c>
      <c r="G1013" s="2" t="s">
        <v>962</v>
      </c>
      <c r="H1013" s="302">
        <f>TabIPW[[#This Row],[liczba mieszkańców ]]/$I$1*$H$2</f>
        <v>5.9448594236728059E-5</v>
      </c>
      <c r="I1013" s="27">
        <v>18678</v>
      </c>
      <c r="J1013" s="302">
        <f>TabIPW[[#This Row],[liczba mieszkańców w wieku 20-64]]/$K$1*$J$2</f>
        <v>4.443861614517018E-5</v>
      </c>
      <c r="K1013" s="27">
        <v>11019</v>
      </c>
      <c r="L1013" s="302">
        <f>TabIPW[[#This Row],[iloczyn liczby mieszkańców i relacji przeciętnego miesięcznego wynagrodzenia brutto 
w danym powiecie do średniej krajowej]]/$M$1*$L$2</f>
        <v>1.8840010569543697E-4</v>
      </c>
      <c r="M1013" s="27">
        <v>17127.726000000002</v>
      </c>
      <c r="N1013" s="302">
        <f>TabIPW[[#This Row],[liczba oddziałów w szkołach podstawowych]]/$O$1*$N$2</f>
        <v>8.7432915921288032E-5</v>
      </c>
      <c r="O1013" s="27">
        <v>69</v>
      </c>
      <c r="P10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1.5269104503888733E-4</v>
      </c>
      <c r="Q1013" s="27">
        <v>776</v>
      </c>
      <c r="R1013" s="302">
        <f>TabIPW[[#This Row],[liczba gospodarstw domowych korzystających ze środowiskowej pomocy społecznej ]]/$S$1*$R$2</f>
        <v>8.4213404422570833E-5</v>
      </c>
      <c r="S1013" s="27">
        <v>308</v>
      </c>
      <c r="T1013" s="302">
        <f>TabIPW[[#This Row],[ilość wody dostarczonej i ścieków bytowych odprowadzonych siecią kanalizacyjną '[dam3']]]/$U$1*$T$2</f>
        <v>5.7507801336325878E-5</v>
      </c>
      <c r="U1013" s="27">
        <v>1409.2</v>
      </c>
      <c r="V1013" s="302">
        <f>TabIPW[[#This Row],[iloczyn liczby mieszkańców i relacji przeciętnego miesięcznego wynagrodzenia brutto 
w danym powiecie do średniej krajowej2]]/$W$1*$V$2</f>
        <v>5.4950030827835795E-5</v>
      </c>
      <c r="W1013" s="27">
        <f>TabIPW[[#This Row],[iloczyn liczby mieszkańców i relacji przeciętnego miesięcznego wynagrodzenia brutto 
w danym powiecie do średniej krajowej]]</f>
        <v>17127.726000000002</v>
      </c>
    </row>
    <row r="1014" spans="1:23" x14ac:dyDescent="0.3">
      <c r="A1014" s="2" t="s">
        <v>10</v>
      </c>
      <c r="B1014" s="2" t="s">
        <v>76</v>
      </c>
      <c r="C1014" s="2" t="s">
        <v>54</v>
      </c>
      <c r="D1014" s="2" t="s">
        <v>21</v>
      </c>
      <c r="E1014" s="2" t="s">
        <v>15</v>
      </c>
      <c r="F1014" s="17" t="str">
        <f>+Tabela1[[#This Row],[WK]]&amp;Tabela1[[#This Row],[PK]]&amp;Tabela1[[#This Row],[GK]]</f>
        <v>140805</v>
      </c>
      <c r="G1014" s="2" t="s">
        <v>963</v>
      </c>
      <c r="H1014" s="302">
        <f>TabIPW[[#This Row],[liczba mieszkańców ]]/$I$1*$H$2</f>
        <v>7.0470678070210719E-5</v>
      </c>
      <c r="I1014" s="27">
        <v>22141</v>
      </c>
      <c r="J1014" s="302">
        <f>TabIPW[[#This Row],[liczba mieszkańców w wieku 20-64]]/$K$1*$J$2</f>
        <v>5.3347310497169536E-5</v>
      </c>
      <c r="K1014" s="27">
        <v>13228</v>
      </c>
      <c r="L1014" s="302">
        <f>TabIPW[[#This Row],[iloczyn liczby mieszkańców i relacji przeciętnego miesięcznego wynagrodzenia brutto 
w danym powiecie do średniej krajowej]]/$M$1*$L$2</f>
        <v>2.2333048186115589E-4</v>
      </c>
      <c r="M1014" s="27">
        <v>20303.296999999999</v>
      </c>
      <c r="N1014" s="302">
        <f>TabIPW[[#This Row],[liczba oddziałów w szkołach podstawowych]]/$O$1*$N$2</f>
        <v>1.3685152057245082E-4</v>
      </c>
      <c r="O1014" s="27">
        <v>108</v>
      </c>
      <c r="P10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2.6543842752249874E-4</v>
      </c>
      <c r="Q1014" s="27">
        <v>1349</v>
      </c>
      <c r="R1014" s="302">
        <f>TabIPW[[#This Row],[liczba gospodarstw domowych korzystających ze środowiskowej pomocy społecznej ]]/$S$1*$R$2</f>
        <v>3.1443316586349499E-5</v>
      </c>
      <c r="S1014" s="27">
        <v>115</v>
      </c>
      <c r="T1014" s="302">
        <f>TabIPW[[#This Row],[ilość wody dostarczonej i ścieków bytowych odprowadzonych siecią kanalizacyjną '[dam3']]]/$U$1*$T$2</f>
        <v>4.2677873004207775E-5</v>
      </c>
      <c r="U1014" s="27">
        <v>1045.8</v>
      </c>
      <c r="V1014" s="302">
        <f>TabIPW[[#This Row],[iloczyn liczby mieszkańców i relacji przeciętnego miesięcznego wynagrodzenia brutto 
w danym powiecie do średniej krajowej2]]/$W$1*$V$2</f>
        <v>6.5138057209503802E-5</v>
      </c>
      <c r="W1014" s="27">
        <f>TabIPW[[#This Row],[iloczyn liczby mieszkańców i relacji przeciętnego miesięcznego wynagrodzenia brutto 
w danym powiecie do średniej krajowej]]</f>
        <v>20303.296999999999</v>
      </c>
    </row>
    <row r="1015" spans="1:23" x14ac:dyDescent="0.3">
      <c r="A1015" s="2" t="s">
        <v>10</v>
      </c>
      <c r="B1015" s="2" t="s">
        <v>76</v>
      </c>
      <c r="C1015" s="2" t="s">
        <v>56</v>
      </c>
      <c r="D1015" s="2" t="s">
        <v>12</v>
      </c>
      <c r="E1015" s="2" t="s">
        <v>15</v>
      </c>
      <c r="F1015" s="17" t="str">
        <f>+Tabela1[[#This Row],[WK]]&amp;Tabela1[[#This Row],[PK]]&amp;Tabela1[[#This Row],[GK]]</f>
        <v>140901</v>
      </c>
      <c r="G1015" s="2" t="s">
        <v>964</v>
      </c>
      <c r="H1015" s="302">
        <f>TabIPW[[#This Row],[liczba mieszkańców ]]/$I$1*$H$2</f>
        <v>6.674360323076278E-6</v>
      </c>
      <c r="I1015" s="27">
        <v>2097</v>
      </c>
      <c r="J1015" s="302">
        <f>TabIPW[[#This Row],[liczba mieszkańców w wieku 20-64]]/$K$1*$J$2</f>
        <v>4.964510071213766E-6</v>
      </c>
      <c r="K1015" s="27">
        <v>1231</v>
      </c>
      <c r="L1015" s="302">
        <f>TabIPW[[#This Row],[iloczyn liczby mieszkańców i relacji przeciętnego miesięcznego wynagrodzenia brutto 
w danym powiecie do średniej krajowej]]/$M$1*$L$2</f>
        <v>2.0459899008054827E-5</v>
      </c>
      <c r="M1015" s="27">
        <v>1860.039</v>
      </c>
      <c r="N1015" s="302">
        <f>TabIPW[[#This Row],[liczba oddziałów w szkołach podstawowych]]/$O$1*$N$2</f>
        <v>1.0137149672033393E-5</v>
      </c>
      <c r="O1015" s="27">
        <v>8</v>
      </c>
      <c r="P10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9.0512732883876511E-6</v>
      </c>
      <c r="Q1015" s="27">
        <v>46</v>
      </c>
      <c r="R1015" s="302">
        <f>TabIPW[[#This Row],[liczba gospodarstw domowych korzystających ze środowiskowej pomocy społecznej ]]/$S$1*$R$2</f>
        <v>2.5154653269079599E-5</v>
      </c>
      <c r="S1015" s="27">
        <v>92</v>
      </c>
      <c r="T1015" s="302">
        <f>TabIPW[[#This Row],[ilość wody dostarczonej i ścieków bytowych odprowadzonych siecią kanalizacyjną '[dam3']]]/$U$1*$T$2</f>
        <v>2.6444120966462653E-6</v>
      </c>
      <c r="U1015" s="27">
        <v>64.8</v>
      </c>
      <c r="V1015" s="302">
        <f>TabIPW[[#This Row],[iloczyn liczby mieszkańców i relacji przeciętnego miesięcznego wynagrodzenia brutto 
w danym powiecie do średniej krajowej2]]/$W$1*$V$2</f>
        <v>5.9674705440159919E-6</v>
      </c>
      <c r="W1015" s="27">
        <f>TabIPW[[#This Row],[iloczyn liczby mieszkańców i relacji przeciętnego miesięcznego wynagrodzenia brutto 
w danym powiecie do średniej krajowej]]</f>
        <v>1860.039</v>
      </c>
    </row>
    <row r="1016" spans="1:23" x14ac:dyDescent="0.3">
      <c r="A1016" s="2" t="s">
        <v>10</v>
      </c>
      <c r="B1016" s="2" t="s">
        <v>76</v>
      </c>
      <c r="C1016" s="2" t="s">
        <v>56</v>
      </c>
      <c r="D1016" s="2" t="s">
        <v>11</v>
      </c>
      <c r="E1016" s="2" t="s">
        <v>15</v>
      </c>
      <c r="F1016" s="17" t="str">
        <f>+Tabela1[[#This Row],[WK]]&amp;Tabela1[[#This Row],[PK]]&amp;Tabela1[[#This Row],[GK]]</f>
        <v>140902</v>
      </c>
      <c r="G1016" s="2" t="s">
        <v>965</v>
      </c>
      <c r="H1016" s="302">
        <f>TabIPW[[#This Row],[liczba mieszkańców ]]/$I$1*$H$2</f>
        <v>1.6165510768194763E-5</v>
      </c>
      <c r="I1016" s="27">
        <v>5079</v>
      </c>
      <c r="J1016" s="302">
        <f>TabIPW[[#This Row],[liczba mieszkańców w wieku 20-64]]/$K$1*$J$2</f>
        <v>1.2086626062898178E-5</v>
      </c>
      <c r="K1016" s="27">
        <v>2997</v>
      </c>
      <c r="L1016" s="302">
        <f>TabIPW[[#This Row],[iloczyn liczby mieszkańców i relacji przeciętnego miesięcznego wynagrodzenia brutto 
w danym powiecie do średniej krajowej]]/$M$1*$L$2</f>
        <v>4.9554519342828074E-5</v>
      </c>
      <c r="M1016" s="27">
        <v>4505.0730000000003</v>
      </c>
      <c r="N1016" s="302">
        <f>TabIPW[[#This Row],[liczba oddziałów w szkołach podstawowych]]/$O$1*$N$2</f>
        <v>2.7877161598091832E-5</v>
      </c>
      <c r="O1016" s="27">
        <v>22</v>
      </c>
      <c r="P10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2.9711788403185551E-5</v>
      </c>
      <c r="Q1016" s="27">
        <v>151</v>
      </c>
      <c r="R1016" s="302">
        <f>TabIPW[[#This Row],[liczba gospodarstw domowych korzystających ze środowiskowej pomocy społecznej ]]/$S$1*$R$2</f>
        <v>3.4450938172869887E-5</v>
      </c>
      <c r="S1016" s="27">
        <v>126</v>
      </c>
      <c r="T1016" s="302">
        <f>TabIPW[[#This Row],[ilość wody dostarczonej i ścieków bytowych odprowadzonych siecią kanalizacyjną '[dam3']]]/$U$1*$T$2</f>
        <v>6.5702214129637147E-6</v>
      </c>
      <c r="U1016" s="27">
        <v>161</v>
      </c>
      <c r="V1016" s="302">
        <f>TabIPW[[#This Row],[iloczyn liczby mieszkańców i relacji przeciętnego miesięcznego wynagrodzenia brutto 
w danym powiecie do średniej krajowej2]]/$W$1*$V$2</f>
        <v>1.4453401474991524E-5</v>
      </c>
      <c r="W1016" s="27">
        <f>TabIPW[[#This Row],[iloczyn liczby mieszkańców i relacji przeciętnego miesięcznego wynagrodzenia brutto 
w danym powiecie do średniej krajowej]]</f>
        <v>4505.0730000000003</v>
      </c>
    </row>
    <row r="1017" spans="1:23" x14ac:dyDescent="0.3">
      <c r="A1017" s="2" t="s">
        <v>10</v>
      </c>
      <c r="B1017" s="2" t="s">
        <v>76</v>
      </c>
      <c r="C1017" s="2" t="s">
        <v>56</v>
      </c>
      <c r="D1017" s="2" t="s">
        <v>16</v>
      </c>
      <c r="E1017" s="2" t="s">
        <v>19</v>
      </c>
      <c r="F1017" s="17" t="str">
        <f>+Tabela1[[#This Row],[WK]]&amp;Tabela1[[#This Row],[PK]]&amp;Tabela1[[#This Row],[GK]]</f>
        <v>140903</v>
      </c>
      <c r="G1017" s="2" t="s">
        <v>966</v>
      </c>
      <c r="H1017" s="302">
        <f>TabIPW[[#This Row],[liczba mieszkańców ]]/$I$1*$H$2</f>
        <v>3.1232950810847653E-5</v>
      </c>
      <c r="I1017" s="27">
        <v>9813</v>
      </c>
      <c r="J1017" s="302">
        <f>TabIPW[[#This Row],[liczba mieszkańców w wieku 20-64]]/$K$1*$J$2</f>
        <v>2.2350377591118353E-5</v>
      </c>
      <c r="K1017" s="27">
        <v>5542</v>
      </c>
      <c r="L1017" s="302">
        <f>TabIPW[[#This Row],[iloczyn liczby mieszkańców i relacji przeciętnego miesięcznego wynagrodzenia brutto 
w danym powiecie do średniej krajowej]]/$M$1*$L$2</f>
        <v>9.5742960880325223E-5</v>
      </c>
      <c r="M1017" s="27">
        <v>8704.1309999999994</v>
      </c>
      <c r="N1017" s="302">
        <f>TabIPW[[#This Row],[liczba oddziałów w szkołach podstawowych]]/$O$1*$N$2</f>
        <v>8.1097197376267145E-5</v>
      </c>
      <c r="O1017" s="27">
        <v>64</v>
      </c>
      <c r="P10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6.1391244912542336E-5</v>
      </c>
      <c r="Q1017" s="27">
        <v>312</v>
      </c>
      <c r="R1017" s="302">
        <f>TabIPW[[#This Row],[liczba gospodarstw domowych korzystających ze środowiskowej pomocy społecznej ]]/$S$1*$R$2</f>
        <v>3.2810417307495125E-5</v>
      </c>
      <c r="S1017" s="27">
        <v>120</v>
      </c>
      <c r="T1017" s="302">
        <f>TabIPW[[#This Row],[ilość wody dostarczonej i ścieków bytowych odprowadzonych siecią kanalizacyjną '[dam3']]]/$U$1*$T$2</f>
        <v>2.413026038189717E-5</v>
      </c>
      <c r="U1017" s="27">
        <v>591.29999999999995</v>
      </c>
      <c r="V1017" s="302">
        <f>TabIPW[[#This Row],[iloczyn liczby mieszkańców i relacji przeciętnego miesięcznego wynagrodzenia brutto 
w danym powiecie do średniej krajowej2]]/$W$1*$V$2</f>
        <v>2.7925030256761527E-5</v>
      </c>
      <c r="W1017" s="27">
        <f>TabIPW[[#This Row],[iloczyn liczby mieszkańców i relacji przeciętnego miesięcznego wynagrodzenia brutto 
w danym powiecie do średniej krajowej]]</f>
        <v>8704.1309999999994</v>
      </c>
    </row>
    <row r="1018" spans="1:23" x14ac:dyDescent="0.3">
      <c r="A1018" s="2" t="s">
        <v>10</v>
      </c>
      <c r="B1018" s="2" t="s">
        <v>76</v>
      </c>
      <c r="C1018" s="2" t="s">
        <v>56</v>
      </c>
      <c r="D1018" s="2" t="s">
        <v>18</v>
      </c>
      <c r="E1018" s="2" t="s">
        <v>15</v>
      </c>
      <c r="F1018" s="17" t="str">
        <f>+Tabela1[[#This Row],[WK]]&amp;Tabela1[[#This Row],[PK]]&amp;Tabela1[[#This Row],[GK]]</f>
        <v>140904</v>
      </c>
      <c r="G1018" s="2" t="s">
        <v>967</v>
      </c>
      <c r="H1018" s="302">
        <f>TabIPW[[#This Row],[liczba mieszkańców ]]/$I$1*$H$2</f>
        <v>1.2693061024524654E-5</v>
      </c>
      <c r="I1018" s="27">
        <v>3988</v>
      </c>
      <c r="J1018" s="302">
        <f>TabIPW[[#This Row],[liczba mieszkańców w wieku 20-64]]/$K$1*$J$2</f>
        <v>9.3079522699929903E-6</v>
      </c>
      <c r="K1018" s="27">
        <v>2308</v>
      </c>
      <c r="L1018" s="302">
        <f>TabIPW[[#This Row],[iloczyn liczby mieszkańców i relacji przeciętnego miesięcznego wynagrodzenia brutto 
w danym powiecie do średniej krajowej]]/$M$1*$L$2</f>
        <v>3.8909908080172943E-5</v>
      </c>
      <c r="M1018" s="27">
        <v>3537.3560000000002</v>
      </c>
      <c r="N1018" s="302">
        <f>TabIPW[[#This Row],[liczba oddziałów w szkołach podstawowych]]/$O$1*$N$2</f>
        <v>2.1541443053070962E-5</v>
      </c>
      <c r="O1018" s="27">
        <v>17</v>
      </c>
      <c r="P101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2.2824950031586251E-5</v>
      </c>
      <c r="Q1018" s="27">
        <v>116</v>
      </c>
      <c r="R1018" s="302">
        <f>TabIPW[[#This Row],[liczba gospodarstw domowych korzystających ze środowiskowej pomocy społecznej ]]/$S$1*$R$2</f>
        <v>1.2577326634539799E-5</v>
      </c>
      <c r="S1018" s="27">
        <v>46</v>
      </c>
      <c r="T1018" s="302">
        <f>TabIPW[[#This Row],[ilość wody dostarczonej i ścieków bytowych odprowadzonych siecią kanalizacyjną '[dam3']]]/$U$1*$T$2</f>
        <v>5.9009566230717579E-6</v>
      </c>
      <c r="U1018" s="27">
        <v>144.6</v>
      </c>
      <c r="V1018" s="302">
        <f>TabIPW[[#This Row],[iloczyn liczby mieszkańców i relacji przeciętnego miesięcznego wynagrodzenia brutto 
w danym powiecie do średniej krajowej2]]/$W$1*$V$2</f>
        <v>1.1348723190050442E-5</v>
      </c>
      <c r="W1018" s="27">
        <f>TabIPW[[#This Row],[iloczyn liczby mieszkańców i relacji przeciętnego miesięcznego wynagrodzenia brutto 
w danym powiecie do średniej krajowej]]</f>
        <v>3537.3560000000002</v>
      </c>
    </row>
    <row r="1019" spans="1:23" x14ac:dyDescent="0.3">
      <c r="A1019" s="2" t="s">
        <v>10</v>
      </c>
      <c r="B1019" s="2" t="s">
        <v>76</v>
      </c>
      <c r="C1019" s="2" t="s">
        <v>56</v>
      </c>
      <c r="D1019" s="2" t="s">
        <v>21</v>
      </c>
      <c r="E1019" s="2" t="s">
        <v>15</v>
      </c>
      <c r="F1019" s="17" t="str">
        <f>+Tabela1[[#This Row],[WK]]&amp;Tabela1[[#This Row],[PK]]&amp;Tabela1[[#This Row],[GK]]</f>
        <v>140905</v>
      </c>
      <c r="G1019" s="2" t="s">
        <v>968</v>
      </c>
      <c r="H1019" s="302">
        <f>TabIPW[[#This Row],[liczba mieszkańców ]]/$I$1*$H$2</f>
        <v>1.7101257995178275E-5</v>
      </c>
      <c r="I1019" s="27">
        <v>5373</v>
      </c>
      <c r="J1019" s="302">
        <f>TabIPW[[#This Row],[liczba mieszkańców w wieku 20-64]]/$K$1*$J$2</f>
        <v>1.2219712035562721E-5</v>
      </c>
      <c r="K1019" s="27">
        <v>3030</v>
      </c>
      <c r="L1019" s="302">
        <f>TabIPW[[#This Row],[iloczyn liczby mieszkańców i relacji przeciętnego miesięcznego wynagrodzenia brutto 
w danym powiecie do średniej krajowej]]/$M$1*$L$2</f>
        <v>5.2423003037805727E-5</v>
      </c>
      <c r="M1019" s="27">
        <v>4765.8510000000006</v>
      </c>
      <c r="N1019" s="302">
        <f>TabIPW[[#This Row],[liczba oddziałów w szkołach podstawowych]]/$O$1*$N$2</f>
        <v>3.1678592725104354E-5</v>
      </c>
      <c r="O1019" s="27">
        <v>25</v>
      </c>
      <c r="P101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3.4630958668613622E-5</v>
      </c>
      <c r="Q1019" s="27">
        <v>176</v>
      </c>
      <c r="R1019" s="302">
        <f>TabIPW[[#This Row],[liczba gospodarstw domowych korzystających ze środowiskowej pomocy społecznej ]]/$S$1*$R$2</f>
        <v>3.7458559759390274E-5</v>
      </c>
      <c r="S1019" s="27">
        <v>137</v>
      </c>
      <c r="T1019" s="302">
        <f>TabIPW[[#This Row],[ilość wody dostarczonej i ścieków bytowych odprowadzonych siecią kanalizacyjną '[dam3']]]/$U$1*$T$2</f>
        <v>8.4311039994925686E-6</v>
      </c>
      <c r="U1019" s="27">
        <v>206.6</v>
      </c>
      <c r="V1019" s="302">
        <f>TabIPW[[#This Row],[iloczyn liczby mieszkańców i relacji przeciętnego miesięcznego wynagrodzenia brutto 
w danym powiecie do średniej krajowej2]]/$W$1*$V$2</f>
        <v>1.5290042552693337E-5</v>
      </c>
      <c r="W1019" s="27">
        <f>TabIPW[[#This Row],[iloczyn liczby mieszkańców i relacji przeciętnego miesięcznego wynagrodzenia brutto 
w danym powiecie do średniej krajowej]]</f>
        <v>4765.8510000000006</v>
      </c>
    </row>
    <row r="1020" spans="1:23" x14ac:dyDescent="0.3">
      <c r="A1020" s="2" t="s">
        <v>10</v>
      </c>
      <c r="B1020" s="2" t="s">
        <v>76</v>
      </c>
      <c r="C1020" s="2" t="s">
        <v>56</v>
      </c>
      <c r="D1020" s="2" t="s">
        <v>23</v>
      </c>
      <c r="E1020" s="2" t="s">
        <v>15</v>
      </c>
      <c r="F1020" s="17" t="str">
        <f>+Tabela1[[#This Row],[WK]]&amp;Tabela1[[#This Row],[PK]]&amp;Tabela1[[#This Row],[GK]]</f>
        <v>140906</v>
      </c>
      <c r="G1020" s="2" t="s">
        <v>969</v>
      </c>
      <c r="H1020" s="302">
        <f>TabIPW[[#This Row],[liczba mieszkańców ]]/$I$1*$H$2</f>
        <v>1.4141241256761041E-5</v>
      </c>
      <c r="I1020" s="27">
        <v>4443</v>
      </c>
      <c r="J1020" s="302">
        <f>TabIPW[[#This Row],[liczba mieszkańców w wieku 20-64]]/$K$1*$J$2</f>
        <v>9.6063874814225744E-6</v>
      </c>
      <c r="K1020" s="27">
        <v>2382</v>
      </c>
      <c r="L1020" s="302">
        <f>TabIPW[[#This Row],[iloczyn liczby mieszkańców i relacji przeciętnego miesięcznego wynagrodzenia brutto 
w danym powiecie do średniej krajowej]]/$M$1*$L$2</f>
        <v>4.3349228084305004E-5</v>
      </c>
      <c r="M1020" s="27">
        <v>3940.9410000000003</v>
      </c>
      <c r="N1020" s="302">
        <f>TabIPW[[#This Row],[liczba oddziałów w szkołach podstawowych]]/$O$1*$N$2</f>
        <v>3.5480023852116875E-5</v>
      </c>
      <c r="O1020" s="27">
        <v>28</v>
      </c>
      <c r="P102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2.7940887107631446E-5</v>
      </c>
      <c r="Q1020" s="27">
        <v>142</v>
      </c>
      <c r="R1020" s="302">
        <f>TabIPW[[#This Row],[liczba gospodarstw domowych korzystających ze środowiskowej pomocy społecznej ]]/$S$1*$R$2</f>
        <v>2.0233090672955331E-5</v>
      </c>
      <c r="S1020" s="27">
        <v>74</v>
      </c>
      <c r="T1020" s="302">
        <f>TabIPW[[#This Row],[ilość wody dostarczonej i ścieków bytowych odprowadzonych siecią kanalizacyjną '[dam3']]]/$U$1*$T$2</f>
        <v>3.3014342379426366E-6</v>
      </c>
      <c r="U1020" s="27">
        <v>80.899999999999991</v>
      </c>
      <c r="V1020" s="302">
        <f>TabIPW[[#This Row],[iloczyn liczby mieszkańców i relacji przeciętnego miesięcznego wynagrodzenia brutto 
w danym powiecie do średniej krajowej2]]/$W$1*$V$2</f>
        <v>1.2643524857922295E-5</v>
      </c>
      <c r="W1020" s="27">
        <f>TabIPW[[#This Row],[iloczyn liczby mieszkańców i relacji przeciętnego miesięcznego wynagrodzenia brutto 
w danym powiecie do średniej krajowej]]</f>
        <v>3940.9410000000003</v>
      </c>
    </row>
    <row r="1021" spans="1:23" x14ac:dyDescent="0.3">
      <c r="A1021" s="2" t="s">
        <v>10</v>
      </c>
      <c r="B1021" s="2" t="s">
        <v>76</v>
      </c>
      <c r="C1021" s="2" t="s">
        <v>69</v>
      </c>
      <c r="D1021" s="2" t="s">
        <v>12</v>
      </c>
      <c r="E1021" s="2" t="s">
        <v>15</v>
      </c>
      <c r="F1021" s="17" t="str">
        <f>+Tabela1[[#This Row],[WK]]&amp;Tabela1[[#This Row],[PK]]&amp;Tabela1[[#This Row],[GK]]</f>
        <v>141001</v>
      </c>
      <c r="G1021" s="2" t="s">
        <v>970</v>
      </c>
      <c r="H1021" s="302">
        <f>TabIPW[[#This Row],[liczba mieszkańców ]]/$I$1*$H$2</f>
        <v>8.1861968292571227E-6</v>
      </c>
      <c r="I1021" s="27">
        <v>2572</v>
      </c>
      <c r="J1021" s="302">
        <f>TabIPW[[#This Row],[liczba mieszkańców w wieku 20-64]]/$K$1*$J$2</f>
        <v>5.900144788128139E-6</v>
      </c>
      <c r="K1021" s="27">
        <v>1463</v>
      </c>
      <c r="L1021" s="302">
        <f>TabIPW[[#This Row],[iloczyn liczby mieszkańców i relacji przeciętnego miesięcznego wynagrodzenia brutto 
w danym powiecie do średniej krajowej]]/$M$1*$L$2</f>
        <v>2.399099453877689E-5</v>
      </c>
      <c r="M1021" s="27">
        <v>2181.056</v>
      </c>
      <c r="N1021" s="302">
        <f>TabIPW[[#This Row],[liczba oddziałów w szkołach podstawowych]]/$O$1*$N$2</f>
        <v>2.2808586762075135E-5</v>
      </c>
      <c r="O1021" s="27">
        <v>18</v>
      </c>
      <c r="P102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1.849608019800955E-5</v>
      </c>
      <c r="Q1021" s="27">
        <v>94</v>
      </c>
      <c r="R1021" s="302">
        <f>TabIPW[[#This Row],[liczba gospodarstw domowych korzystających ze środowiskowej pomocy społecznej ]]/$S$1*$R$2</f>
        <v>2.0233090672955331E-5</v>
      </c>
      <c r="S1021" s="27">
        <v>74</v>
      </c>
      <c r="T1021" s="302">
        <f>TabIPW[[#This Row],[ilość wody dostarczonej i ścieków bytowych odprowadzonych siecią kanalizacyjną '[dam3']]]/$U$1*$T$2</f>
        <v>7.2394862028556706E-6</v>
      </c>
      <c r="U1021" s="27">
        <v>177.4</v>
      </c>
      <c r="V1021" s="302">
        <f>TabIPW[[#This Row],[iloczyn liczby mieszkańców i relacji przeciętnego miesięcznego wynagrodzenia brutto 
w danym powiecie do średniej krajowej2]]/$W$1*$V$2</f>
        <v>6.9973734071432603E-6</v>
      </c>
      <c r="W1021" s="27">
        <f>TabIPW[[#This Row],[iloczyn liczby mieszkańców i relacji przeciętnego miesięcznego wynagrodzenia brutto 
w danym powiecie do średniej krajowej]]</f>
        <v>2181.056</v>
      </c>
    </row>
    <row r="1022" spans="1:23" x14ac:dyDescent="0.3">
      <c r="A1022" s="2" t="s">
        <v>10</v>
      </c>
      <c r="B1022" s="2" t="s">
        <v>76</v>
      </c>
      <c r="C1022" s="2" t="s">
        <v>69</v>
      </c>
      <c r="D1022" s="2" t="s">
        <v>11</v>
      </c>
      <c r="E1022" s="2" t="s">
        <v>19</v>
      </c>
      <c r="F1022" s="17" t="str">
        <f>+Tabela1[[#This Row],[WK]]&amp;Tabela1[[#This Row],[PK]]&amp;Tabela1[[#This Row],[GK]]</f>
        <v>141002</v>
      </c>
      <c r="G1022" s="2" t="s">
        <v>971</v>
      </c>
      <c r="H1022" s="302">
        <f>TabIPW[[#This Row],[liczba mieszkańców ]]/$I$1*$H$2</f>
        <v>3.2614291955442362E-5</v>
      </c>
      <c r="I1022" s="27">
        <v>10247</v>
      </c>
      <c r="J1022" s="302">
        <f>TabIPW[[#This Row],[liczba mieszkańców w wieku 20-64]]/$K$1*$J$2</f>
        <v>2.3108564344480001E-5</v>
      </c>
      <c r="K1022" s="27">
        <v>5730</v>
      </c>
      <c r="L1022" s="302">
        <f>TabIPW[[#This Row],[iloczyn liczby mieszkańców i relacji przeciętnego miesięcznego wynagrodzenia brutto 
w danym powiecie do średniej krajowej]]/$M$1*$L$2</f>
        <v>9.5581540061760034E-5</v>
      </c>
      <c r="M1022" s="27">
        <v>8689.4560000000001</v>
      </c>
      <c r="N1022" s="302">
        <f>TabIPW[[#This Row],[liczba oddziałów w szkołach podstawowych]]/$O$1*$N$2</f>
        <v>8.1097197376267145E-5</v>
      </c>
      <c r="O1022" s="27">
        <v>64</v>
      </c>
      <c r="P102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9.8383405308561435E-5</v>
      </c>
      <c r="Q1022" s="27">
        <v>500</v>
      </c>
      <c r="R1022" s="302">
        <f>TabIPW[[#This Row],[liczba gospodarstw domowych korzystających ze środowiskowej pomocy społecznej ]]/$S$1*$R$2</f>
        <v>4.6208004374722307E-5</v>
      </c>
      <c r="S1022" s="27">
        <v>169</v>
      </c>
      <c r="T1022" s="302">
        <f>TabIPW[[#This Row],[ilość wody dostarczonej i ścieków bytowych odprowadzonych siecią kanalizacyjną '[dam3']]]/$U$1*$T$2</f>
        <v>2.9117099243165283E-5</v>
      </c>
      <c r="U1022" s="27">
        <v>713.5</v>
      </c>
      <c r="V1022" s="302">
        <f>TabIPW[[#This Row],[iloczyn liczby mieszkańców i relacji przeciętnego miesięcznego wynagrodzenia brutto 
w danym powiecie do średniej krajowej2]]/$W$1*$V$2</f>
        <v>2.7877949184680013E-5</v>
      </c>
      <c r="W1022" s="27">
        <f>TabIPW[[#This Row],[iloczyn liczby mieszkańców i relacji przeciętnego miesięcznego wynagrodzenia brutto 
w danym powiecie do średniej krajowej]]</f>
        <v>8689.4560000000001</v>
      </c>
    </row>
    <row r="1023" spans="1:23" x14ac:dyDescent="0.3">
      <c r="A1023" s="2" t="s">
        <v>10</v>
      </c>
      <c r="B1023" s="2" t="s">
        <v>76</v>
      </c>
      <c r="C1023" s="2" t="s">
        <v>69</v>
      </c>
      <c r="D1023" s="2" t="s">
        <v>16</v>
      </c>
      <c r="E1023" s="2" t="s">
        <v>15</v>
      </c>
      <c r="F1023" s="17" t="str">
        <f>+Tabela1[[#This Row],[WK]]&amp;Tabela1[[#This Row],[PK]]&amp;Tabela1[[#This Row],[GK]]</f>
        <v>141003</v>
      </c>
      <c r="G1023" s="2" t="s">
        <v>972</v>
      </c>
      <c r="H1023" s="302">
        <f>TabIPW[[#This Row],[liczba mieszkańców ]]/$I$1*$H$2</f>
        <v>8.501295385282183E-6</v>
      </c>
      <c r="I1023" s="27">
        <v>2671</v>
      </c>
      <c r="J1023" s="302">
        <f>TabIPW[[#This Row],[liczba mieszkańców w wieku 20-64]]/$K$1*$J$2</f>
        <v>5.996934586429627E-6</v>
      </c>
      <c r="K1023" s="27">
        <v>1487</v>
      </c>
      <c r="L1023" s="302">
        <f>TabIPW[[#This Row],[iloczyn liczby mieszkańców i relacji przeciętnego miesięcznego wynagrodzenia brutto 
w danym powiecie do średniej krajowej]]/$M$1*$L$2</f>
        <v>2.4914442617835564E-5</v>
      </c>
      <c r="M1023" s="27">
        <v>2265.0079999999998</v>
      </c>
      <c r="N1023" s="302">
        <f>TabIPW[[#This Row],[liczba oddziałów w szkołach podstawowych]]/$O$1*$N$2</f>
        <v>3.8014311270125227E-5</v>
      </c>
      <c r="O1023" s="27">
        <v>30</v>
      </c>
      <c r="P102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2.1644349167883512E-5</v>
      </c>
      <c r="Q1023" s="27">
        <v>110</v>
      </c>
      <c r="R1023" s="302">
        <f>TabIPW[[#This Row],[liczba gospodarstw domowych korzystających ze środowiskowej pomocy społecznej ]]/$S$1*$R$2</f>
        <v>9.8431251922485395E-6</v>
      </c>
      <c r="S1023" s="27">
        <v>36</v>
      </c>
      <c r="T1023" s="302">
        <f>TabIPW[[#This Row],[ilość wody dostarczonej i ścieków bytowych odprowadzonych siecią kanalizacyjną '[dam3']]]/$U$1*$T$2</f>
        <v>1.214878828968508E-5</v>
      </c>
      <c r="U1023" s="27">
        <v>297.7</v>
      </c>
      <c r="V1023" s="302">
        <f>TabIPW[[#This Row],[iloczyn liczby mieszkańców i relacji przeciętnego miesięcznego wynagrodzenia brutto 
w danym powiecie do średniej krajowej2]]/$W$1*$V$2</f>
        <v>7.2667124302020409E-6</v>
      </c>
      <c r="W1023" s="27">
        <f>TabIPW[[#This Row],[iloczyn liczby mieszkańców i relacji przeciętnego miesięcznego wynagrodzenia brutto 
w danym powiecie do średniej krajowej]]</f>
        <v>2265.0079999999998</v>
      </c>
    </row>
    <row r="1024" spans="1:23" x14ac:dyDescent="0.3">
      <c r="A1024" s="2" t="s">
        <v>10</v>
      </c>
      <c r="B1024" s="2" t="s">
        <v>76</v>
      </c>
      <c r="C1024" s="2" t="s">
        <v>69</v>
      </c>
      <c r="D1024" s="2" t="s">
        <v>18</v>
      </c>
      <c r="E1024" s="2" t="s">
        <v>15</v>
      </c>
      <c r="F1024" s="17" t="str">
        <f>+Tabela1[[#This Row],[WK]]&amp;Tabela1[[#This Row],[PK]]&amp;Tabela1[[#This Row],[GK]]</f>
        <v>141004</v>
      </c>
      <c r="G1024" s="2" t="s">
        <v>973</v>
      </c>
      <c r="H1024" s="302">
        <f>TabIPW[[#This Row],[liczba mieszkańców ]]/$I$1*$H$2</f>
        <v>1.3682916084360956E-5</v>
      </c>
      <c r="I1024" s="27">
        <v>4299</v>
      </c>
      <c r="J1024" s="302">
        <f>TabIPW[[#This Row],[liczba mieszkańców w wieku 20-64]]/$K$1*$J$2</f>
        <v>1.0082270656404885E-5</v>
      </c>
      <c r="K1024" s="27">
        <v>2500</v>
      </c>
      <c r="L1024" s="302">
        <f>TabIPW[[#This Row],[iloczyn liczby mieszkańców i relacji przeciętnego miesięcznego wynagrodzenia brutto 
w danym powiecie do średniej krajowej]]/$M$1*$L$2</f>
        <v>4.0100033251244889E-5</v>
      </c>
      <c r="M1024" s="27">
        <v>3645.5520000000001</v>
      </c>
      <c r="N1024" s="302">
        <f>TabIPW[[#This Row],[liczba oddziałów w szkołach podstawowych]]/$O$1*$N$2</f>
        <v>3.1678592725104354E-5</v>
      </c>
      <c r="O1024" s="27">
        <v>25</v>
      </c>
      <c r="P102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2.5579685380225969E-5</v>
      </c>
      <c r="Q1024" s="27">
        <v>130</v>
      </c>
      <c r="R1024" s="302">
        <f>TabIPW[[#This Row],[liczba gospodarstw domowych korzystających ze środowiskowej pomocy społecznej ]]/$S$1*$R$2</f>
        <v>3.554461874978639E-5</v>
      </c>
      <c r="S1024" s="27">
        <v>130</v>
      </c>
      <c r="T1024" s="302">
        <f>TabIPW[[#This Row],[ilość wody dostarczonej i ścieków bytowych odprowadzonych siecią kanalizacyjną '[dam3']]]/$U$1*$T$2</f>
        <v>1.2483420684631057E-5</v>
      </c>
      <c r="U1024" s="27">
        <v>305.89999999999998</v>
      </c>
      <c r="V1024" s="302">
        <f>TabIPW[[#This Row],[iloczyn liczby mieszkańców i relacji przeciętnego miesięcznego wynagrodzenia brutto 
w danym powiecie do średniej krajowej2]]/$W$1*$V$2</f>
        <v>1.1695843031613094E-5</v>
      </c>
      <c r="W1024" s="27">
        <f>TabIPW[[#This Row],[iloczyn liczby mieszkańców i relacji przeciętnego miesięcznego wynagrodzenia brutto 
w danym powiecie do średniej krajowej]]</f>
        <v>3645.5520000000001</v>
      </c>
    </row>
    <row r="1025" spans="1:23" x14ac:dyDescent="0.3">
      <c r="A1025" s="2" t="s">
        <v>10</v>
      </c>
      <c r="B1025" s="2" t="s">
        <v>76</v>
      </c>
      <c r="C1025" s="2" t="s">
        <v>69</v>
      </c>
      <c r="D1025" s="2" t="s">
        <v>21</v>
      </c>
      <c r="E1025" s="2" t="s">
        <v>15</v>
      </c>
      <c r="F1025" s="17" t="str">
        <f>+Tabela1[[#This Row],[WK]]&amp;Tabela1[[#This Row],[PK]]&amp;Tabela1[[#This Row],[GK]]</f>
        <v>141005</v>
      </c>
      <c r="G1025" s="2" t="s">
        <v>974</v>
      </c>
      <c r="H1025" s="302">
        <f>TabIPW[[#This Row],[liczba mieszkańców ]]/$I$1*$H$2</f>
        <v>1.2642136005369088E-5</v>
      </c>
      <c r="I1025" s="27">
        <v>3972</v>
      </c>
      <c r="J1025" s="302">
        <f>TabIPW[[#This Row],[liczba mieszkańców w wieku 20-64]]/$K$1*$J$2</f>
        <v>9.3765117104565442E-6</v>
      </c>
      <c r="K1025" s="27">
        <v>2325</v>
      </c>
      <c r="L1025" s="302">
        <f>TabIPW[[#This Row],[iloczyn liczby mieszkańców i relacji przeciętnego miesięcznego wynagrodzenia brutto 
w danym powiecie do średniej krajowej]]/$M$1*$L$2</f>
        <v>3.7049856262838957E-5</v>
      </c>
      <c r="M1025" s="27">
        <v>3368.2559999999999</v>
      </c>
      <c r="N1025" s="302">
        <f>TabIPW[[#This Row],[liczba oddziałów w szkołach podstawowych]]/$O$1*$N$2</f>
        <v>2.4075730471079311E-5</v>
      </c>
      <c r="O1025" s="27">
        <v>19</v>
      </c>
      <c r="P102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1.7512246144923936E-5</v>
      </c>
      <c r="Q1025" s="27">
        <v>89</v>
      </c>
      <c r="R1025" s="302">
        <f>TabIPW[[#This Row],[liczba gospodarstw domowych korzystających ze środowiskowej pomocy społecznej ]]/$S$1*$R$2</f>
        <v>1.7225469086434943E-5</v>
      </c>
      <c r="S1025" s="27">
        <v>63</v>
      </c>
      <c r="T1025" s="302">
        <f>TabIPW[[#This Row],[ilość wody dostarczonej i ścieków bytowych odprowadzonych siecią kanalizacyjną '[dam3']]]/$U$1*$T$2</f>
        <v>1.1952905912155728E-5</v>
      </c>
      <c r="U1025" s="27">
        <v>292.89999999999998</v>
      </c>
      <c r="V1025" s="302">
        <f>TabIPW[[#This Row],[iloczyn liczby mieszkańców i relacji przeciętnego miesięcznego wynagrodzenia brutto 
w danym powiecie do średniej krajowej2]]/$W$1*$V$2</f>
        <v>1.0806208076661364E-5</v>
      </c>
      <c r="W1025" s="27">
        <f>TabIPW[[#This Row],[iloczyn liczby mieszkańców i relacji przeciętnego miesięcznego wynagrodzenia brutto 
w danym powiecie do średniej krajowej]]</f>
        <v>3368.2559999999999</v>
      </c>
    </row>
    <row r="1026" spans="1:23" x14ac:dyDescent="0.3">
      <c r="A1026" s="2" t="s">
        <v>10</v>
      </c>
      <c r="B1026" s="2" t="s">
        <v>76</v>
      </c>
      <c r="C1026" s="2" t="s">
        <v>69</v>
      </c>
      <c r="D1026" s="2" t="s">
        <v>23</v>
      </c>
      <c r="E1026" s="2" t="s">
        <v>15</v>
      </c>
      <c r="F1026" s="17" t="str">
        <f>+Tabela1[[#This Row],[WK]]&amp;Tabela1[[#This Row],[PK]]&amp;Tabela1[[#This Row],[GK]]</f>
        <v>141006</v>
      </c>
      <c r="G1026" s="2" t="s">
        <v>975</v>
      </c>
      <c r="H1026" s="302">
        <f>TabIPW[[#This Row],[liczba mieszkańców ]]/$I$1*$H$2</f>
        <v>1.3676550456966508E-5</v>
      </c>
      <c r="I1026" s="27">
        <v>4297</v>
      </c>
      <c r="J1026" s="302">
        <f>TabIPW[[#This Row],[liczba mieszkańców w wieku 20-64]]/$K$1*$J$2</f>
        <v>1.0183093362968936E-5</v>
      </c>
      <c r="K1026" s="27">
        <v>2525</v>
      </c>
      <c r="L1026" s="302">
        <f>TabIPW[[#This Row],[iloczyn liczby mieszkańców i relacji przeciętnego miesięcznego wynagrodzenia brutto 
w danym powiecie do średniej krajowej]]/$M$1*$L$2</f>
        <v>4.0081377734496227E-5</v>
      </c>
      <c r="M1026" s="27">
        <v>3643.8559999999998</v>
      </c>
      <c r="N1026" s="302">
        <f>TabIPW[[#This Row],[liczba oddziałów w szkołach podstawowych]]/$O$1*$N$2</f>
        <v>3.6747167561121051E-5</v>
      </c>
      <c r="O1026" s="27">
        <v>29</v>
      </c>
      <c r="P102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3.0105322024419799E-5</v>
      </c>
      <c r="Q1026" s="27">
        <v>153</v>
      </c>
      <c r="R1026" s="302">
        <f>TabIPW[[#This Row],[liczba gospodarstw domowych korzystających ze środowiskowej pomocy społecznej ]]/$S$1*$R$2</f>
        <v>3.3083837451724254E-5</v>
      </c>
      <c r="S1026" s="27">
        <v>121</v>
      </c>
      <c r="T1026" s="302">
        <f>TabIPW[[#This Row],[ilość wody dostarczonej i ścieków bytowych odprowadzonych siecią kanalizacyjną '[dam3']]]/$U$1*$T$2</f>
        <v>1.1871288254851829E-5</v>
      </c>
      <c r="U1026" s="27">
        <v>290.89999999999998</v>
      </c>
      <c r="V1026" s="302">
        <f>TabIPW[[#This Row],[iloczyn liczby mieszkańców i relacji przeciętnego miesięcznego wynagrodzenia brutto 
w danym powiecie do średniej krajowej2]]/$W$1*$V$2</f>
        <v>1.1690401839228067E-5</v>
      </c>
      <c r="W1026" s="27">
        <f>TabIPW[[#This Row],[iloczyn liczby mieszkańców i relacji przeciętnego miesięcznego wynagrodzenia brutto 
w danym powiecie do średniej krajowej]]</f>
        <v>3643.8559999999998</v>
      </c>
    </row>
    <row r="1027" spans="1:23" x14ac:dyDescent="0.3">
      <c r="A1027" s="2" t="s">
        <v>10</v>
      </c>
      <c r="B1027" s="2" t="s">
        <v>76</v>
      </c>
      <c r="C1027" s="2" t="s">
        <v>71</v>
      </c>
      <c r="D1027" s="2" t="s">
        <v>12</v>
      </c>
      <c r="E1027" s="2" t="s">
        <v>13</v>
      </c>
      <c r="F1027" s="17" t="str">
        <f>+Tabela1[[#This Row],[WK]]&amp;Tabela1[[#This Row],[PK]]&amp;Tabela1[[#This Row],[GK]]</f>
        <v>141101</v>
      </c>
      <c r="G1027" s="2" t="s">
        <v>976</v>
      </c>
      <c r="H1027" s="302">
        <f>TabIPW[[#This Row],[liczba mieszkańców ]]/$I$1*$H$2</f>
        <v>2.7687296352141416E-5</v>
      </c>
      <c r="I1027" s="27">
        <v>8699</v>
      </c>
      <c r="J1027" s="302">
        <f>TabIPW[[#This Row],[liczba mieszkańców w wieku 20-64]]/$K$1*$J$2</f>
        <v>1.9410387467710686E-5</v>
      </c>
      <c r="K1027" s="27">
        <v>4813</v>
      </c>
      <c r="L1027" s="302">
        <f>TabIPW[[#This Row],[iloczyn liczby mieszkańców i relacji przeciętnego miesięcznego wynagrodzenia brutto 
w danym powiecie do średniej krajowej]]/$M$1*$L$2</f>
        <v>8.2386094875747402E-5</v>
      </c>
      <c r="M1027" s="27">
        <v>7489.838999999999</v>
      </c>
      <c r="N1027" s="302">
        <f>TabIPW[[#This Row],[liczba oddziałów w szkołach podstawowych]]/$O$1*$N$2</f>
        <v>8.1097197376267145E-5</v>
      </c>
      <c r="O1027" s="27">
        <v>64</v>
      </c>
      <c r="P102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8.6380629860916946E-5</v>
      </c>
      <c r="Q1027" s="27">
        <v>439</v>
      </c>
      <c r="R1027" s="302">
        <f>TabIPW[[#This Row],[liczba gospodarstw domowych korzystających ze środowiskowej pomocy społecznej ]]/$S$1*$R$2</f>
        <v>8.4760244711029077E-5</v>
      </c>
      <c r="S1027" s="27">
        <v>310</v>
      </c>
      <c r="T1027" s="302">
        <f>TabIPW[[#This Row],[ilość wody dostarczonej i ścieków bytowych odprowadzonych siecią kanalizacyjną '[dam3']]]/$U$1*$T$2</f>
        <v>3.5879122150793156E-5</v>
      </c>
      <c r="U1027" s="27">
        <v>879.2</v>
      </c>
      <c r="V1027" s="302">
        <f>TabIPW[[#This Row],[iloczyn liczby mieszkańców i relacji przeciętnego miesięcznego wynagrodzenia brutto 
w danym powiecie do średniej krajowej2]]/$W$1*$V$2</f>
        <v>2.4029277672092997E-5</v>
      </c>
      <c r="W1027" s="27">
        <f>TabIPW[[#This Row],[iloczyn liczby mieszkańców i relacji przeciętnego miesięcznego wynagrodzenia brutto 
w danym powiecie do średniej krajowej]]</f>
        <v>7489.838999999999</v>
      </c>
    </row>
    <row r="1028" spans="1:23" x14ac:dyDescent="0.3">
      <c r="A1028" s="2" t="s">
        <v>10</v>
      </c>
      <c r="B1028" s="2" t="s">
        <v>76</v>
      </c>
      <c r="C1028" s="2" t="s">
        <v>71</v>
      </c>
      <c r="D1028" s="2" t="s">
        <v>11</v>
      </c>
      <c r="E1028" s="2" t="s">
        <v>15</v>
      </c>
      <c r="F1028" s="17" t="str">
        <f>+Tabela1[[#This Row],[WK]]&amp;Tabela1[[#This Row],[PK]]&amp;Tabela1[[#This Row],[GK]]</f>
        <v>141102</v>
      </c>
      <c r="G1028" s="2" t="s">
        <v>977</v>
      </c>
      <c r="H1028" s="302">
        <f>TabIPW[[#This Row],[liczba mieszkańców ]]/$I$1*$H$2</f>
        <v>8.0206905170015369E-6</v>
      </c>
      <c r="I1028" s="27">
        <v>2520</v>
      </c>
      <c r="J1028" s="302">
        <f>TabIPW[[#This Row],[liczba mieszkańców w wieku 20-64]]/$K$1*$J$2</f>
        <v>6.0695269351557423E-6</v>
      </c>
      <c r="K1028" s="27">
        <v>1505</v>
      </c>
      <c r="L1028" s="302">
        <f>TabIPW[[#This Row],[iloczyn liczby mieszkańców i relacji przeciętnego miesięcznego wynagrodzenia brutto 
w danym powiecie do średniej krajowej]]/$M$1*$L$2</f>
        <v>2.3866301768810608E-5</v>
      </c>
      <c r="M1028" s="27">
        <v>2169.7199999999998</v>
      </c>
      <c r="N1028" s="302">
        <f>TabIPW[[#This Row],[liczba oddziałów w szkołach podstawowych]]/$O$1*$N$2</f>
        <v>1.0137149672033393E-5</v>
      </c>
      <c r="O1028" s="27">
        <v>8</v>
      </c>
      <c r="P102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1.1609241826410247E-5</v>
      </c>
      <c r="Q1028" s="27">
        <v>59</v>
      </c>
      <c r="R1028" s="302">
        <f>TabIPW[[#This Row],[liczba gospodarstw domowych korzystających ze środowiskowej pomocy społecznej ]]/$S$1*$R$2</f>
        <v>1.7225469086434943E-5</v>
      </c>
      <c r="S1028" s="27">
        <v>63</v>
      </c>
      <c r="T1028" s="302">
        <f>TabIPW[[#This Row],[ilość wody dostarczonej i ścieków bytowych odprowadzonych siecią kanalizacyjną '[dam3']]]/$U$1*$T$2</f>
        <v>6.2192654865569575E-6</v>
      </c>
      <c r="U1028" s="27">
        <v>152.4</v>
      </c>
      <c r="V1028" s="302">
        <f>TabIPW[[#This Row],[iloczyn liczby mieszkańców i relacji przeciętnego miesięcznego wynagrodzenia brutto 
w danym powiecie do średniej krajowej2]]/$W$1*$V$2</f>
        <v>6.9610046825697624E-6</v>
      </c>
      <c r="W1028" s="27">
        <f>TabIPW[[#This Row],[iloczyn liczby mieszkańców i relacji przeciętnego miesięcznego wynagrodzenia brutto 
w danym powiecie do średniej krajowej]]</f>
        <v>2169.7199999999998</v>
      </c>
    </row>
    <row r="1029" spans="1:23" x14ac:dyDescent="0.3">
      <c r="A1029" s="2" t="s">
        <v>10</v>
      </c>
      <c r="B1029" s="2" t="s">
        <v>76</v>
      </c>
      <c r="C1029" s="2" t="s">
        <v>71</v>
      </c>
      <c r="D1029" s="2" t="s">
        <v>16</v>
      </c>
      <c r="E1029" s="2" t="s">
        <v>15</v>
      </c>
      <c r="F1029" s="17" t="str">
        <f>+Tabela1[[#This Row],[WK]]&amp;Tabela1[[#This Row],[PK]]&amp;Tabela1[[#This Row],[GK]]</f>
        <v>141103</v>
      </c>
      <c r="G1029" s="2" t="s">
        <v>978</v>
      </c>
      <c r="H1029" s="302">
        <f>TabIPW[[#This Row],[liczba mieszkańców ]]/$I$1*$H$2</f>
        <v>1.5175655708358463E-5</v>
      </c>
      <c r="I1029" s="27">
        <v>4768</v>
      </c>
      <c r="J1029" s="302">
        <f>TabIPW[[#This Row],[liczba mieszkańców w wieku 20-64]]/$K$1*$J$2</f>
        <v>1.1356669667374465E-5</v>
      </c>
      <c r="K1029" s="27">
        <v>2816</v>
      </c>
      <c r="L1029" s="302">
        <f>TabIPW[[#This Row],[iloczyn liczby mieszkańców i relacji przeciętnego miesięcznego wynagrodzenia brutto 
w danym powiecie do średniej krajowej]]/$M$1*$L$2</f>
        <v>4.5156558267336899E-5</v>
      </c>
      <c r="M1029" s="27">
        <v>4105.2479999999996</v>
      </c>
      <c r="N1029" s="302">
        <f>TabIPW[[#This Row],[liczba oddziałów w szkołach podstawowych]]/$O$1*$N$2</f>
        <v>2.2808586762075135E-5</v>
      </c>
      <c r="O1029" s="27">
        <v>18</v>
      </c>
      <c r="P102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3.482772547923075E-5</v>
      </c>
      <c r="Q1029" s="27">
        <v>177</v>
      </c>
      <c r="R1029" s="302">
        <f>TabIPW[[#This Row],[liczba gospodarstw domowych korzystających ze środowiskowej pomocy społecznej ]]/$S$1*$R$2</f>
        <v>2.2147031682559211E-5</v>
      </c>
      <c r="S1029" s="27">
        <v>81</v>
      </c>
      <c r="T1029" s="302">
        <f>TabIPW[[#This Row],[ilość wody dostarczonej i ścieków bytowych odprowadzonych siecią kanalizacyjną '[dam3']]]/$U$1*$T$2</f>
        <v>1.4364707685485886E-5</v>
      </c>
      <c r="U1029" s="27">
        <v>352</v>
      </c>
      <c r="V1029" s="302">
        <f>TabIPW[[#This Row],[iloczyn liczby mieszkańców i relacji przeciętnego miesięcznego wynagrodzenia brutto 
w danym powiecie do średniej krajowej2]]/$W$1*$V$2</f>
        <v>1.3170662827973264E-5</v>
      </c>
      <c r="W1029" s="27">
        <f>TabIPW[[#This Row],[iloczyn liczby mieszkańców i relacji przeciętnego miesięcznego wynagrodzenia brutto 
w danym powiecie do średniej krajowej]]</f>
        <v>4105.2479999999996</v>
      </c>
    </row>
    <row r="1030" spans="1:23" x14ac:dyDescent="0.3">
      <c r="A1030" s="2" t="s">
        <v>10</v>
      </c>
      <c r="B1030" s="2" t="s">
        <v>76</v>
      </c>
      <c r="C1030" s="2" t="s">
        <v>71</v>
      </c>
      <c r="D1030" s="2" t="s">
        <v>18</v>
      </c>
      <c r="E1030" s="2" t="s">
        <v>15</v>
      </c>
      <c r="F1030" s="17" t="str">
        <f>+Tabela1[[#This Row],[WK]]&amp;Tabela1[[#This Row],[PK]]&amp;Tabela1[[#This Row],[GK]]</f>
        <v>141104</v>
      </c>
      <c r="G1030" s="2" t="s">
        <v>979</v>
      </c>
      <c r="H1030" s="302">
        <f>TabIPW[[#This Row],[liczba mieszkańców ]]/$I$1*$H$2</f>
        <v>1.8307544386425732E-5</v>
      </c>
      <c r="I1030" s="27">
        <v>5752</v>
      </c>
      <c r="J1030" s="302">
        <f>TabIPW[[#This Row],[liczba mieszkańców w wieku 20-64]]/$K$1*$J$2</f>
        <v>1.3792546257961885E-5</v>
      </c>
      <c r="K1030" s="27">
        <v>3420</v>
      </c>
      <c r="L1030" s="302">
        <f>TabIPW[[#This Row],[iloczyn liczby mieszkańców i relacji przeciętnego miesięcznego wynagrodzenia brutto 
w danym powiecie do średniej krajowej]]/$M$1*$L$2</f>
        <v>5.4475780862777233E-5</v>
      </c>
      <c r="M1030" s="27">
        <v>4952.4719999999998</v>
      </c>
      <c r="N1030" s="302">
        <f>TabIPW[[#This Row],[liczba oddziałów w szkołach podstawowych]]/$O$1*$N$2</f>
        <v>5.0685748360166967E-5</v>
      </c>
      <c r="O1030" s="27">
        <v>40</v>
      </c>
      <c r="P103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3.8172761259721831E-5</v>
      </c>
      <c r="Q1030" s="27">
        <v>194</v>
      </c>
      <c r="R1030" s="302">
        <f>TabIPW[[#This Row],[liczba gospodarstw domowych korzystających ze środowiskowej pomocy społecznej ]]/$S$1*$R$2</f>
        <v>5.0035886393930075E-5</v>
      </c>
      <c r="S1030" s="27">
        <v>183</v>
      </c>
      <c r="T1030" s="302">
        <f>TabIPW[[#This Row],[ilość wody dostarczonej i ścieków bytowych odprowadzonych siecią kanalizacyjną '[dam3']]]/$U$1*$T$2</f>
        <v>1.5588972545044342E-5</v>
      </c>
      <c r="U1030" s="27">
        <v>382</v>
      </c>
      <c r="V1030" s="302">
        <f>TabIPW[[#This Row],[iloczyn liczby mieszkańców i relacji przeciętnego miesięcznego wynagrodzenia brutto 
w danym powiecie do średniej krajowej2]]/$W$1*$V$2</f>
        <v>1.5888769418310028E-5</v>
      </c>
      <c r="W1030" s="27">
        <f>TabIPW[[#This Row],[iloczyn liczby mieszkańców i relacji przeciętnego miesięcznego wynagrodzenia brutto 
w danym powiecie do średniej krajowej]]</f>
        <v>4952.4719999999998</v>
      </c>
    </row>
    <row r="1031" spans="1:23" x14ac:dyDescent="0.3">
      <c r="A1031" s="2" t="s">
        <v>10</v>
      </c>
      <c r="B1031" s="2" t="s">
        <v>76</v>
      </c>
      <c r="C1031" s="2" t="s">
        <v>71</v>
      </c>
      <c r="D1031" s="2" t="s">
        <v>21</v>
      </c>
      <c r="E1031" s="2" t="s">
        <v>15</v>
      </c>
      <c r="F1031" s="17" t="str">
        <f>+Tabela1[[#This Row],[WK]]&amp;Tabela1[[#This Row],[PK]]&amp;Tabela1[[#This Row],[GK]]</f>
        <v>141105</v>
      </c>
      <c r="G1031" s="2" t="s">
        <v>980</v>
      </c>
      <c r="H1031" s="302">
        <f>TabIPW[[#This Row],[liczba mieszkańców ]]/$I$1*$H$2</f>
        <v>5.0511253374926349E-6</v>
      </c>
      <c r="I1031" s="27">
        <v>1587</v>
      </c>
      <c r="J1031" s="302">
        <f>TabIPW[[#This Row],[liczba mieszkańców w wieku 20-64]]/$K$1*$J$2</f>
        <v>3.7667363172328652E-6</v>
      </c>
      <c r="K1031" s="27">
        <v>934</v>
      </c>
      <c r="L1031" s="302">
        <f>TabIPW[[#This Row],[iloczyn liczby mieszkańców i relacji przeciętnego miesięcznego wynagrodzenia brutto 
w danym powiecie do średniej krajowej]]/$M$1*$L$2</f>
        <v>1.5030087661548586E-5</v>
      </c>
      <c r="M1031" s="27">
        <v>1366.4069999999999</v>
      </c>
      <c r="N1031" s="302">
        <f>TabIPW[[#This Row],[liczba oddziałów w szkołach podstawowych]]/$O$1*$N$2</f>
        <v>1.1404293381037567E-5</v>
      </c>
      <c r="O1031" s="27">
        <v>9</v>
      </c>
      <c r="P103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8.2642060459191597E-6</v>
      </c>
      <c r="Q1031" s="27">
        <v>42</v>
      </c>
      <c r="R1031" s="302">
        <f>TabIPW[[#This Row],[liczba gospodarstw domowych korzystających ze środowiskowej pomocy społecznej ]]/$S$1*$R$2</f>
        <v>7.3823438941864038E-6</v>
      </c>
      <c r="S1031" s="27">
        <v>27</v>
      </c>
      <c r="T1031" s="302">
        <f>TabIPW[[#This Row],[ilość wody dostarczonej i ścieków bytowych odprowadzonych siecią kanalizacyjną '[dam3']]]/$U$1*$T$2</f>
        <v>4.2522799455330382E-6</v>
      </c>
      <c r="U1031" s="27">
        <v>104.2</v>
      </c>
      <c r="V1031" s="302">
        <f>TabIPW[[#This Row],[iloczyn liczby mieszkańców i relacji przeciętnego miesięcznego wynagrodzenia brutto 
w danym powiecie do średniej krajowej2]]/$W$1*$V$2</f>
        <v>4.3837755679516714E-6</v>
      </c>
      <c r="W1031" s="27">
        <f>TabIPW[[#This Row],[iloczyn liczby mieszkańców i relacji przeciętnego miesięcznego wynagrodzenia brutto 
w danym powiecie do średniej krajowej]]</f>
        <v>1366.4069999999999</v>
      </c>
    </row>
    <row r="1032" spans="1:23" x14ac:dyDescent="0.3">
      <c r="A1032" s="2" t="s">
        <v>10</v>
      </c>
      <c r="B1032" s="2" t="s">
        <v>76</v>
      </c>
      <c r="C1032" s="2" t="s">
        <v>71</v>
      </c>
      <c r="D1032" s="2" t="s">
        <v>23</v>
      </c>
      <c r="E1032" s="2" t="s">
        <v>15</v>
      </c>
      <c r="F1032" s="17" t="str">
        <f>+Tabela1[[#This Row],[WK]]&amp;Tabela1[[#This Row],[PK]]&amp;Tabela1[[#This Row],[GK]]</f>
        <v>141106</v>
      </c>
      <c r="G1032" s="2" t="s">
        <v>981</v>
      </c>
      <c r="H1032" s="302">
        <f>TabIPW[[#This Row],[liczba mieszkańców ]]/$I$1*$H$2</f>
        <v>1.4933761867369528E-5</v>
      </c>
      <c r="I1032" s="27">
        <v>4692</v>
      </c>
      <c r="J1032" s="302">
        <f>TabIPW[[#This Row],[liczba mieszkańców w wieku 20-64]]/$K$1*$J$2</f>
        <v>1.1025971189844385E-5</v>
      </c>
      <c r="K1032" s="27">
        <v>2734</v>
      </c>
      <c r="L1032" s="302">
        <f>TabIPW[[#This Row],[iloczyn liczby mieszkańców i relacji przeciętnego miesięcznego wynagrodzenia brutto 
w danym powiecie do średniej krajowej]]/$M$1*$L$2</f>
        <v>4.443678091240451E-5</v>
      </c>
      <c r="M1032" s="27">
        <v>4039.8119999999994</v>
      </c>
      <c r="N1032" s="302">
        <f>TabIPW[[#This Row],[liczba oddziałów w szkołach podstawowych]]/$O$1*$N$2</f>
        <v>4.3082886106141924E-5</v>
      </c>
      <c r="O1032" s="27">
        <v>34</v>
      </c>
      <c r="P103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2.9908555213802673E-5</v>
      </c>
      <c r="Q1032" s="27">
        <v>152</v>
      </c>
      <c r="R1032" s="302">
        <f>TabIPW[[#This Row],[liczba gospodarstw domowych korzystających ze środowiskowej pomocy społecznej ]]/$S$1*$R$2</f>
        <v>2.6521753990225228E-5</v>
      </c>
      <c r="S1032" s="27">
        <v>97</v>
      </c>
      <c r="T1032" s="302">
        <f>TabIPW[[#This Row],[ilość wody dostarczonej i ścieków bytowych odprowadzonych siecią kanalizacyjną '[dam3']]]/$U$1*$T$2</f>
        <v>1.6490847658252407E-5</v>
      </c>
      <c r="U1032" s="27">
        <v>404.1</v>
      </c>
      <c r="V1032" s="302">
        <f>TabIPW[[#This Row],[iloczyn liczby mieszkańców i relacji przeciętnego miesięcznego wynagrodzenia brutto 
w danym powiecie do średniej krajowej2]]/$W$1*$V$2</f>
        <v>1.2960727766117984E-5</v>
      </c>
      <c r="W1032" s="27">
        <f>TabIPW[[#This Row],[iloczyn liczby mieszkańców i relacji przeciętnego miesięcznego wynagrodzenia brutto 
w danym powiecie do średniej krajowej]]</f>
        <v>4039.8119999999994</v>
      </c>
    </row>
    <row r="1033" spans="1:23" x14ac:dyDescent="0.3">
      <c r="A1033" s="2" t="s">
        <v>10</v>
      </c>
      <c r="B1033" s="2" t="s">
        <v>76</v>
      </c>
      <c r="C1033" s="2" t="s">
        <v>71</v>
      </c>
      <c r="D1033" s="2" t="s">
        <v>30</v>
      </c>
      <c r="E1033" s="2" t="s">
        <v>19</v>
      </c>
      <c r="F1033" s="17" t="str">
        <f>+Tabela1[[#This Row],[WK]]&amp;Tabela1[[#This Row],[PK]]&amp;Tabela1[[#This Row],[GK]]</f>
        <v>141107</v>
      </c>
      <c r="G1033" s="2" t="s">
        <v>982</v>
      </c>
      <c r="H1033" s="302">
        <f>TabIPW[[#This Row],[liczba mieszkańców ]]/$I$1*$H$2</f>
        <v>1.3291429999602545E-5</v>
      </c>
      <c r="I1033" s="27">
        <v>4176</v>
      </c>
      <c r="J1033" s="302">
        <f>TabIPW[[#This Row],[liczba mieszkańców w wieku 20-64]]/$K$1*$J$2</f>
        <v>9.5055647748585276E-6</v>
      </c>
      <c r="K1033" s="27">
        <v>2357</v>
      </c>
      <c r="L1033" s="302">
        <f>TabIPW[[#This Row],[iloczyn liczby mieszkańców i relacji przeciętnego miesięcznego wynagrodzenia brutto 
w danym powiecie do średniej krajowej]]/$M$1*$L$2</f>
        <v>3.9549871502600436E-5</v>
      </c>
      <c r="M1033" s="27">
        <v>3595.5359999999996</v>
      </c>
      <c r="N1033" s="302">
        <f>TabIPW[[#This Row],[liczba oddziałów w szkołach podstawowych]]/$O$1*$N$2</f>
        <v>2.5342874180083484E-5</v>
      </c>
      <c r="O1033" s="27">
        <v>20</v>
      </c>
      <c r="P103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3.0105322024419799E-5</v>
      </c>
      <c r="Q1033" s="27">
        <v>153</v>
      </c>
      <c r="R1033" s="302">
        <f>TabIPW[[#This Row],[liczba gospodarstw domowych korzystających ze środowiskowej pomocy społecznej ]]/$S$1*$R$2</f>
        <v>4.9215625961242694E-5</v>
      </c>
      <c r="S1033" s="27">
        <v>180</v>
      </c>
      <c r="T1033" s="302">
        <f>TabIPW[[#This Row],[ilość wody dostarczonej i ścieków bytowych odprowadzonych siecią kanalizacyjną '[dam3']]]/$U$1*$T$2</f>
        <v>1.1516251445579877E-5</v>
      </c>
      <c r="U1033" s="27">
        <v>282.2</v>
      </c>
      <c r="V1033" s="302">
        <f>TabIPW[[#This Row],[iloczyn liczby mieszkańców i relacji przeciętnego miesięcznego wynagrodzenia brutto 
w danym powiecie do średniej krajowej2]]/$W$1*$V$2</f>
        <v>1.153537918825846E-5</v>
      </c>
      <c r="W1033" s="27">
        <f>TabIPW[[#This Row],[iloczyn liczby mieszkańców i relacji przeciętnego miesięcznego wynagrodzenia brutto 
w danym powiecie do średniej krajowej]]</f>
        <v>3595.5359999999996</v>
      </c>
    </row>
    <row r="1034" spans="1:23" x14ac:dyDescent="0.3">
      <c r="A1034" s="2" t="s">
        <v>10</v>
      </c>
      <c r="B1034" s="2" t="s">
        <v>76</v>
      </c>
      <c r="C1034" s="2" t="s">
        <v>71</v>
      </c>
      <c r="D1034" s="2" t="s">
        <v>54</v>
      </c>
      <c r="E1034" s="2" t="s">
        <v>15</v>
      </c>
      <c r="F1034" s="17" t="str">
        <f>+Tabela1[[#This Row],[WK]]&amp;Tabela1[[#This Row],[PK]]&amp;Tabela1[[#This Row],[GK]]</f>
        <v>141108</v>
      </c>
      <c r="G1034" s="2" t="s">
        <v>983</v>
      </c>
      <c r="H1034" s="302">
        <f>TabIPW[[#This Row],[liczba mieszkańców ]]/$I$1*$H$2</f>
        <v>7.603741922665346E-6</v>
      </c>
      <c r="I1034" s="27">
        <v>2389</v>
      </c>
      <c r="J1034" s="302">
        <f>TabIPW[[#This Row],[liczba mieszkańców w wieku 20-64]]/$K$1*$J$2</f>
        <v>5.4645906957714479E-6</v>
      </c>
      <c r="K1034" s="27">
        <v>1355</v>
      </c>
      <c r="L1034" s="302">
        <f>TabIPW[[#This Row],[iloczyn liczby mieszkańców i relacji przeciętnego miesięcznego wynagrodzenia brutto 
w danym powiecie do średniej krajowej]]/$M$1*$L$2</f>
        <v>2.2625632907019265E-5</v>
      </c>
      <c r="M1034" s="27">
        <v>2056.9290000000001</v>
      </c>
      <c r="N1034" s="302">
        <f>TabIPW[[#This Row],[liczba oddziałów w szkołach podstawowych]]/$O$1*$N$2</f>
        <v>1.3938580799045916E-5</v>
      </c>
      <c r="O1034" s="27">
        <v>11</v>
      </c>
      <c r="P103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1.5741344849369828E-5</v>
      </c>
      <c r="Q1034" s="27">
        <v>80</v>
      </c>
      <c r="R1034" s="302">
        <f>TabIPW[[#This Row],[liczba gospodarstw domowych korzystających ze środowiskowej pomocy społecznej ]]/$S$1*$R$2</f>
        <v>2.0779930961413582E-5</v>
      </c>
      <c r="S1034" s="27">
        <v>76</v>
      </c>
      <c r="T1034" s="302">
        <f>TabIPW[[#This Row],[ilość wody dostarczonej i ścieków bytowych odprowadzonych siecią kanalizacyjną '[dam3']]]/$U$1*$T$2</f>
        <v>4.0808828651948533E-6</v>
      </c>
      <c r="U1034" s="27">
        <v>100</v>
      </c>
      <c r="V1034" s="302">
        <f>TabIPW[[#This Row],[iloczyn liczby mieszkańców i relacji przeciętnego miesięcznego wynagrodzenia brutto 
w danym powiecie do średniej krajowej2]]/$W$1*$V$2</f>
        <v>6.5991429312139538E-6</v>
      </c>
      <c r="W1034" s="27">
        <f>TabIPW[[#This Row],[iloczyn liczby mieszkańców i relacji przeciętnego miesięcznego wynagrodzenia brutto 
w danym powiecie do średniej krajowej]]</f>
        <v>2056.9290000000001</v>
      </c>
    </row>
    <row r="1035" spans="1:23" x14ac:dyDescent="0.3">
      <c r="A1035" s="2" t="s">
        <v>10</v>
      </c>
      <c r="B1035" s="2" t="s">
        <v>76</v>
      </c>
      <c r="C1035" s="2" t="s">
        <v>71</v>
      </c>
      <c r="D1035" s="2" t="s">
        <v>56</v>
      </c>
      <c r="E1035" s="2" t="s">
        <v>15</v>
      </c>
      <c r="F1035" s="17" t="str">
        <f>+Tabela1[[#This Row],[WK]]&amp;Tabela1[[#This Row],[PK]]&amp;Tabela1[[#This Row],[GK]]</f>
        <v>141109</v>
      </c>
      <c r="G1035" s="2" t="s">
        <v>984</v>
      </c>
      <c r="H1035" s="302">
        <f>TabIPW[[#This Row],[liczba mieszkańców ]]/$I$1*$H$2</f>
        <v>9.0073627631406143E-6</v>
      </c>
      <c r="I1035" s="27">
        <v>2830</v>
      </c>
      <c r="J1035" s="302">
        <f>TabIPW[[#This Row],[liczba mieszkańców w wieku 20-64]]/$K$1*$J$2</f>
        <v>6.4889493944621844E-6</v>
      </c>
      <c r="K1035" s="27">
        <v>1609</v>
      </c>
      <c r="L1035" s="302">
        <f>TabIPW[[#This Row],[iloczyn liczby mieszkańców i relacji przeciętnego miesięcznego wynagrodzenia brutto 
w danym powiecie do średniej krajowej]]/$M$1*$L$2</f>
        <v>2.6802235716561116E-5</v>
      </c>
      <c r="M1035" s="27">
        <v>2436.6299999999997</v>
      </c>
      <c r="N1035" s="302">
        <f>TabIPW[[#This Row],[liczba oddziałów w szkołach podstawowych]]/$O$1*$N$2</f>
        <v>2.0274299344066786E-5</v>
      </c>
      <c r="O1035" s="27">
        <v>16</v>
      </c>
      <c r="P103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2.2824950031586251E-5</v>
      </c>
      <c r="Q1035" s="27">
        <v>116</v>
      </c>
      <c r="R1035" s="302">
        <f>TabIPW[[#This Row],[liczba gospodarstw domowych korzystających ze środowiskowej pomocy społecznej ]]/$S$1*$R$2</f>
        <v>1.1483646057623294E-5</v>
      </c>
      <c r="S1035" s="27">
        <v>42</v>
      </c>
      <c r="T1035" s="302">
        <f>TabIPW[[#This Row],[ilość wody dostarczonej i ścieków bytowych odprowadzonych siecią kanalizacyjną '[dam3']]]/$U$1*$T$2</f>
        <v>1.0581729269450257E-5</v>
      </c>
      <c r="U1035" s="27">
        <v>259.3</v>
      </c>
      <c r="V1035" s="302">
        <f>TabIPW[[#This Row],[iloczyn liczby mieszkańców i relacji przeciętnego miesięcznego wynagrodzenia brutto 
w danym powiecie do średniej krajowej2]]/$W$1*$V$2</f>
        <v>7.8173187506636606E-6</v>
      </c>
      <c r="W1035" s="27">
        <f>TabIPW[[#This Row],[iloczyn liczby mieszkańców i relacji przeciętnego miesięcznego wynagrodzenia brutto 
w danym powiecie do średniej krajowej]]</f>
        <v>2436.6299999999997</v>
      </c>
    </row>
    <row r="1036" spans="1:23" x14ac:dyDescent="0.3">
      <c r="A1036" s="2" t="s">
        <v>10</v>
      </c>
      <c r="B1036" s="2" t="s">
        <v>76</v>
      </c>
      <c r="C1036" s="2" t="s">
        <v>71</v>
      </c>
      <c r="D1036" s="2" t="s">
        <v>69</v>
      </c>
      <c r="E1036" s="2" t="s">
        <v>15</v>
      </c>
      <c r="F1036" s="17" t="str">
        <f>+Tabela1[[#This Row],[WK]]&amp;Tabela1[[#This Row],[PK]]&amp;Tabela1[[#This Row],[GK]]</f>
        <v>141110</v>
      </c>
      <c r="G1036" s="2" t="s">
        <v>985</v>
      </c>
      <c r="H1036" s="302">
        <f>TabIPW[[#This Row],[liczba mieszkańców ]]/$I$1*$H$2</f>
        <v>1.1108019803307685E-5</v>
      </c>
      <c r="I1036" s="27">
        <v>3490</v>
      </c>
      <c r="J1036" s="302">
        <f>TabIPW[[#This Row],[liczba mieszkańców w wieku 20-64]]/$K$1*$J$2</f>
        <v>8.1666392316879572E-6</v>
      </c>
      <c r="K1036" s="27">
        <v>2025</v>
      </c>
      <c r="L1036" s="302">
        <f>TabIPW[[#This Row],[iloczyn liczby mieszkańców i relacji przeciętnego miesięcznego wynagrodzenia brutto 
w danym powiecie do średniej krajowej]]/$M$1*$L$2</f>
        <v>3.3052933798868662E-5</v>
      </c>
      <c r="M1036" s="27">
        <v>3004.89</v>
      </c>
      <c r="N1036" s="302">
        <f>TabIPW[[#This Row],[liczba oddziałów w szkołach podstawowych]]/$O$1*$N$2</f>
        <v>1.3938580799045916E-5</v>
      </c>
      <c r="O1036" s="27">
        <v>11</v>
      </c>
      <c r="P103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1.4167210364432845E-5</v>
      </c>
      <c r="Q1036" s="27">
        <v>72</v>
      </c>
      <c r="R1036" s="302">
        <f>TabIPW[[#This Row],[liczba gospodarstw domowych korzystających ze środowiskowej pomocy społecznej ]]/$S$1*$R$2</f>
        <v>2.2693871971017463E-5</v>
      </c>
      <c r="S1036" s="27">
        <v>83</v>
      </c>
      <c r="T1036" s="302">
        <f>TabIPW[[#This Row],[ilość wody dostarczonej i ścieków bytowych odprowadzonych siecią kanalizacyjną '[dam3']]]/$U$1*$T$2</f>
        <v>6.8477214477969641E-6</v>
      </c>
      <c r="U1036" s="27">
        <v>167.79999999999998</v>
      </c>
      <c r="V1036" s="302">
        <f>TabIPW[[#This Row],[iloczyn liczby mieszkańców i relacji przeciętnego miesięcznego wynagrodzenia brutto 
w danym powiecie do średniej krajowej2]]/$W$1*$V$2</f>
        <v>9.6404390246700278E-6</v>
      </c>
      <c r="W1036" s="27">
        <f>TabIPW[[#This Row],[iloczyn liczby mieszkańców i relacji przeciętnego miesięcznego wynagrodzenia brutto 
w danym powiecie do średniej krajowej]]</f>
        <v>3004.89</v>
      </c>
    </row>
    <row r="1037" spans="1:23" x14ac:dyDescent="0.3">
      <c r="A1037" s="2" t="s">
        <v>10</v>
      </c>
      <c r="B1037" s="2" t="s">
        <v>76</v>
      </c>
      <c r="C1037" s="2" t="s">
        <v>72</v>
      </c>
      <c r="D1037" s="2" t="s">
        <v>12</v>
      </c>
      <c r="E1037" s="2" t="s">
        <v>13</v>
      </c>
      <c r="F1037" s="17" t="str">
        <f>+Tabela1[[#This Row],[WK]]&amp;Tabela1[[#This Row],[PK]]&amp;Tabela1[[#This Row],[GK]]</f>
        <v>141201</v>
      </c>
      <c r="G1037" s="2" t="s">
        <v>986</v>
      </c>
      <c r="H1037" s="302">
        <f>TabIPW[[#This Row],[liczba mieszkańców ]]/$I$1*$H$2</f>
        <v>1.256161081882935E-4</v>
      </c>
      <c r="I1037" s="27">
        <v>39467</v>
      </c>
      <c r="J1037" s="302">
        <f>TabIPW[[#This Row],[liczba mieszkańców w wieku 20-64]]/$K$1*$J$2</f>
        <v>9.3256970663482632E-5</v>
      </c>
      <c r="K1037" s="27">
        <v>23124</v>
      </c>
      <c r="L1037" s="302">
        <f>TabIPW[[#This Row],[iloczyn liczby mieszkańców i relacji przeciętnego miesięcznego wynagrodzenia brutto 
w danym powiecie do średniej krajowej]]/$M$1*$L$2</f>
        <v>3.8116241239269177E-4</v>
      </c>
      <c r="M1037" s="27">
        <v>34652.025999999998</v>
      </c>
      <c r="N1037" s="302">
        <f>TabIPW[[#This Row],[liczba oddziałów w szkołach podstawowych]]/$O$1*$N$2</f>
        <v>2.4582587954680981E-4</v>
      </c>
      <c r="O1037" s="27">
        <v>194</v>
      </c>
      <c r="P103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4.2383571006928263E-4</v>
      </c>
      <c r="Q1037" s="27">
        <v>2154</v>
      </c>
      <c r="R1037" s="302">
        <f>TabIPW[[#This Row],[liczba gospodarstw domowych korzystających ze środowiskowej pomocy społecznej ]]/$S$1*$R$2</f>
        <v>1.4190505485491643E-4</v>
      </c>
      <c r="S1037" s="27">
        <v>519</v>
      </c>
      <c r="T1037" s="302">
        <f>TabIPW[[#This Row],[ilość wody dostarczonej i ścieków bytowych odprowadzonych siecią kanalizacyjną '[dam3']]]/$U$1*$T$2</f>
        <v>1.3902343656859307E-4</v>
      </c>
      <c r="U1037" s="27">
        <v>3406.7</v>
      </c>
      <c r="V1037" s="302">
        <f>TabIPW[[#This Row],[iloczyn liczby mieszkańców i relacji przeciętnego miesięcznego wynagrodzenia brutto 
w danym powiecie do średniej krajowej2]]/$W$1*$V$2</f>
        <v>1.1117237028120178E-4</v>
      </c>
      <c r="W1037" s="27">
        <f>TabIPW[[#This Row],[iloczyn liczby mieszkańców i relacji przeciętnego miesięcznego wynagrodzenia brutto 
w danym powiecie do średniej krajowej]]</f>
        <v>34652.025999999998</v>
      </c>
    </row>
    <row r="1038" spans="1:23" x14ac:dyDescent="0.3">
      <c r="A1038" s="2" t="s">
        <v>10</v>
      </c>
      <c r="B1038" s="2" t="s">
        <v>76</v>
      </c>
      <c r="C1038" s="2" t="s">
        <v>72</v>
      </c>
      <c r="D1038" s="2" t="s">
        <v>18</v>
      </c>
      <c r="E1038" s="2" t="s">
        <v>15</v>
      </c>
      <c r="F1038" s="17" t="str">
        <f>+Tabela1[[#This Row],[WK]]&amp;Tabela1[[#This Row],[PK]]&amp;Tabela1[[#This Row],[GK]]</f>
        <v>141204</v>
      </c>
      <c r="G1038" s="2" t="s">
        <v>987</v>
      </c>
      <c r="H1038" s="302">
        <f>TabIPW[[#This Row],[liczba mieszkańców ]]/$I$1*$H$2</f>
        <v>1.9217829103831461E-5</v>
      </c>
      <c r="I1038" s="27">
        <v>6038</v>
      </c>
      <c r="J1038" s="302">
        <f>TabIPW[[#This Row],[liczba mieszkańców w wieku 20-64]]/$K$1*$J$2</f>
        <v>1.3901434781051058E-5</v>
      </c>
      <c r="K1038" s="27">
        <v>3447</v>
      </c>
      <c r="L1038" s="302">
        <f>TabIPW[[#This Row],[iloczyn liczby mieszkańców i relacji przeciętnego miesięcznego wynagrodzenia brutto 
w danym powiecie do średniej krajowej]]/$M$1*$L$2</f>
        <v>5.8313493450910208E-5</v>
      </c>
      <c r="M1038" s="27">
        <v>5301.3640000000005</v>
      </c>
      <c r="N1038" s="302">
        <f>TabIPW[[#This Row],[liczba oddziałów w szkołach podstawowych]]/$O$1*$N$2</f>
        <v>3.9281454979129396E-5</v>
      </c>
      <c r="O1038" s="27">
        <v>31</v>
      </c>
      <c r="P103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5.4504406540943025E-5</v>
      </c>
      <c r="Q1038" s="27">
        <v>277</v>
      </c>
      <c r="R1038" s="302">
        <f>TabIPW[[#This Row],[liczba gospodarstw domowych korzystających ze środowiskowej pomocy społecznej ]]/$S$1*$R$2</f>
        <v>3.2810417307495125E-5</v>
      </c>
      <c r="S1038" s="27">
        <v>120</v>
      </c>
      <c r="T1038" s="302">
        <f>TabIPW[[#This Row],[ilość wody dostarczonej i ścieków bytowych odprowadzonych siecią kanalizacyjną '[dam3']]]/$U$1*$T$2</f>
        <v>1.7180516862470336E-5</v>
      </c>
      <c r="U1038" s="27">
        <v>421</v>
      </c>
      <c r="V1038" s="302">
        <f>TabIPW[[#This Row],[iloczyn liczby mieszkańców i relacji przeciętnego miesięcznego wynagrodzenia brutto 
w danym powiecie do średniej krajowej2]]/$W$1*$V$2</f>
        <v>1.7008102256515481E-5</v>
      </c>
      <c r="W1038" s="27">
        <f>TabIPW[[#This Row],[iloczyn liczby mieszkańców i relacji przeciętnego miesięcznego wynagrodzenia brutto 
w danym powiecie do średniej krajowej]]</f>
        <v>5301.3640000000005</v>
      </c>
    </row>
    <row r="1039" spans="1:23" x14ac:dyDescent="0.3">
      <c r="A1039" s="2" t="s">
        <v>10</v>
      </c>
      <c r="B1039" s="2" t="s">
        <v>76</v>
      </c>
      <c r="C1039" s="2" t="s">
        <v>72</v>
      </c>
      <c r="D1039" s="2" t="s">
        <v>21</v>
      </c>
      <c r="E1039" s="2" t="s">
        <v>15</v>
      </c>
      <c r="F1039" s="17" t="str">
        <f>+Tabela1[[#This Row],[WK]]&amp;Tabela1[[#This Row],[PK]]&amp;Tabela1[[#This Row],[GK]]</f>
        <v>141205</v>
      </c>
      <c r="G1039" s="2" t="s">
        <v>988</v>
      </c>
      <c r="H1039" s="302">
        <f>TabIPW[[#This Row],[liczba mieszkańców ]]/$I$1*$H$2</f>
        <v>3.8524776991185156E-5</v>
      </c>
      <c r="I1039" s="27">
        <v>12104</v>
      </c>
      <c r="J1039" s="302">
        <f>TabIPW[[#This Row],[liczba mieszkańców w wieku 20-64]]/$K$1*$J$2</f>
        <v>2.8919985150831777E-5</v>
      </c>
      <c r="K1039" s="27">
        <v>7171</v>
      </c>
      <c r="L1039" s="302">
        <f>TabIPW[[#This Row],[iloczyn liczby mieszkańców i relacji przeciętnego miesięcznego wynagrodzenia brutto 
w danym powiecie do średniej krajowej]]/$M$1*$L$2</f>
        <v>1.1689740389695546E-4</v>
      </c>
      <c r="M1039" s="27">
        <v>10627.312</v>
      </c>
      <c r="N1039" s="302">
        <f>TabIPW[[#This Row],[liczba oddziałów w szkołach podstawowych]]/$O$1*$N$2</f>
        <v>8.363148479427551E-5</v>
      </c>
      <c r="O1039" s="27">
        <v>66</v>
      </c>
      <c r="P103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1.1471505058978262E-4</v>
      </c>
      <c r="Q1039" s="27">
        <v>583</v>
      </c>
      <c r="R1039" s="302">
        <f>TabIPW[[#This Row],[liczba gospodarstw domowych korzystających ze środowiskowej pomocy społecznej ]]/$S$1*$R$2</f>
        <v>4.5934584230493178E-5</v>
      </c>
      <c r="S1039" s="27">
        <v>168</v>
      </c>
      <c r="T1039" s="302">
        <f>TabIPW[[#This Row],[ilość wody dostarczonej i ścieków bytowych odprowadzonych siecią kanalizacyjną '[dam3']]]/$U$1*$T$2</f>
        <v>2.1575627708285194E-5</v>
      </c>
      <c r="U1039" s="27">
        <v>528.70000000000005</v>
      </c>
      <c r="V1039" s="302">
        <f>TabIPW[[#This Row],[iloczyn liczby mieszkańców i relacji przeciętnego miesięcznego wynagrodzenia brutto 
w danym powiecie do średniej krajowej2]]/$W$1*$V$2</f>
        <v>3.4095076136612014E-5</v>
      </c>
      <c r="W1039" s="27">
        <f>TabIPW[[#This Row],[iloczyn liczby mieszkańców i relacji przeciętnego miesięcznego wynagrodzenia brutto 
w danym powiecie do średniej krajowej]]</f>
        <v>10627.312</v>
      </c>
    </row>
    <row r="1040" spans="1:23" x14ac:dyDescent="0.3">
      <c r="A1040" s="2" t="s">
        <v>10</v>
      </c>
      <c r="B1040" s="2" t="s">
        <v>76</v>
      </c>
      <c r="C1040" s="2" t="s">
        <v>72</v>
      </c>
      <c r="D1040" s="2" t="s">
        <v>23</v>
      </c>
      <c r="E1040" s="2" t="s">
        <v>15</v>
      </c>
      <c r="F1040" s="17" t="str">
        <f>+Tabela1[[#This Row],[WK]]&amp;Tabela1[[#This Row],[PK]]&amp;Tabela1[[#This Row],[GK]]</f>
        <v>141206</v>
      </c>
      <c r="G1040" s="2" t="s">
        <v>260</v>
      </c>
      <c r="H1040" s="302">
        <f>TabIPW[[#This Row],[liczba mieszkańców ]]/$I$1*$H$2</f>
        <v>1.8543072600020219E-5</v>
      </c>
      <c r="I1040" s="27">
        <v>5826</v>
      </c>
      <c r="J1040" s="302">
        <f>TabIPW[[#This Row],[liczba mieszkańców w wieku 20-64]]/$K$1*$J$2</f>
        <v>1.3586867936571225E-5</v>
      </c>
      <c r="K1040" s="27">
        <v>3369</v>
      </c>
      <c r="L1040" s="302">
        <f>TabIPW[[#This Row],[iloczyn liczby mieszkańców i relacji przeciętnego miesięcznego wynagrodzenia brutto 
w danym powiecie do średniej krajowej]]/$M$1*$L$2</f>
        <v>5.6266050487744756E-5</v>
      </c>
      <c r="M1040" s="27">
        <v>5115.2280000000001</v>
      </c>
      <c r="N1040" s="302">
        <f>TabIPW[[#This Row],[liczba oddziałów w szkołach podstawowych]]/$O$1*$N$2</f>
        <v>4.6884317233154453E-5</v>
      </c>
      <c r="O1040" s="27">
        <v>37</v>
      </c>
      <c r="P104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4.2501631093298536E-5</v>
      </c>
      <c r="Q1040" s="27">
        <v>216</v>
      </c>
      <c r="R1040" s="302">
        <f>TabIPW[[#This Row],[liczba gospodarstw domowych korzystających ze środowiskowej pomocy społecznej ]]/$S$1*$R$2</f>
        <v>2.0506510817184457E-5</v>
      </c>
      <c r="S1040" s="27">
        <v>75</v>
      </c>
      <c r="T1040" s="302">
        <f>TabIPW[[#This Row],[ilość wody dostarczonej i ścieków bytowych odprowadzonych siecią kanalizacyjną '[dam3']]]/$U$1*$T$2</f>
        <v>1.4662612134645112E-5</v>
      </c>
      <c r="U1040" s="27">
        <v>359.3</v>
      </c>
      <c r="V1040" s="302">
        <f>TabIPW[[#This Row],[iloczyn liczby mieszkańców i relacji przeciętnego miesięcznego wynagrodzenia brutto 
w danym powiecie do średniej krajowej2]]/$W$1*$V$2</f>
        <v>1.6410931392258892E-5</v>
      </c>
      <c r="W1040" s="27">
        <f>TabIPW[[#This Row],[iloczyn liczby mieszkańców i relacji przeciętnego miesięcznego wynagrodzenia brutto 
w danym powiecie do średniej krajowej]]</f>
        <v>5115.2280000000001</v>
      </c>
    </row>
    <row r="1041" spans="1:23" x14ac:dyDescent="0.3">
      <c r="A1041" s="2" t="s">
        <v>10</v>
      </c>
      <c r="B1041" s="2" t="s">
        <v>76</v>
      </c>
      <c r="C1041" s="2" t="s">
        <v>72</v>
      </c>
      <c r="D1041" s="2" t="s">
        <v>30</v>
      </c>
      <c r="E1041" s="2" t="s">
        <v>19</v>
      </c>
      <c r="F1041" s="17" t="str">
        <f>+Tabela1[[#This Row],[WK]]&amp;Tabela1[[#This Row],[PK]]&amp;Tabela1[[#This Row],[GK]]</f>
        <v>141207</v>
      </c>
      <c r="G1041" s="2" t="s">
        <v>989</v>
      </c>
      <c r="H1041" s="302">
        <f>TabIPW[[#This Row],[liczba mieszkańców ]]/$I$1*$H$2</f>
        <v>5.8519212637138996E-5</v>
      </c>
      <c r="I1041" s="27">
        <v>18386</v>
      </c>
      <c r="J1041" s="302">
        <f>TabIPW[[#This Row],[liczba mieszkańców w wieku 20-64]]/$K$1*$J$2</f>
        <v>4.4511208493896289E-5</v>
      </c>
      <c r="K1041" s="27">
        <v>11037</v>
      </c>
      <c r="L1041" s="302">
        <f>TabIPW[[#This Row],[iloczyn liczby mieszkańców i relacji przeciętnego miesięcznego wynagrodzenia brutto 
w danym powiecie do średniej krajowej]]/$M$1*$L$2</f>
        <v>1.7756738830547119E-4</v>
      </c>
      <c r="M1041" s="27">
        <v>16142.908000000001</v>
      </c>
      <c r="N1041" s="302">
        <f>TabIPW[[#This Row],[liczba oddziałów w szkołach podstawowych]]/$O$1*$N$2</f>
        <v>1.2164579606440072E-4</v>
      </c>
      <c r="O1041" s="27">
        <v>96</v>
      </c>
      <c r="P104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1.6843238988825717E-4</v>
      </c>
      <c r="Q1041" s="27">
        <v>856</v>
      </c>
      <c r="R1041" s="302">
        <f>TabIPW[[#This Row],[liczba gospodarstw domowych korzystających ze środowiskowej pomocy społecznej ]]/$S$1*$R$2</f>
        <v>4.9489046105471823E-5</v>
      </c>
      <c r="S1041" s="27">
        <v>181</v>
      </c>
      <c r="T1041" s="302">
        <f>TabIPW[[#This Row],[ilość wody dostarczonej i ścieków bytowych odprowadzonych siecią kanalizacyjną '[dam3']]]/$U$1*$T$2</f>
        <v>5.028871954779618E-5</v>
      </c>
      <c r="U1041" s="27">
        <v>1232.3</v>
      </c>
      <c r="V1041" s="302">
        <f>TabIPW[[#This Row],[iloczyn liczby mieszkańców i relacji przeciętnego miesięcznego wynagrodzenia brutto 
w danym powiecie do średniej krajowej2]]/$W$1*$V$2</f>
        <v>5.1790488255762437E-5</v>
      </c>
      <c r="W1041" s="27">
        <f>TabIPW[[#This Row],[iloczyn liczby mieszkańców i relacji przeciętnego miesięcznego wynagrodzenia brutto 
w danym powiecie do średniej krajowej]]</f>
        <v>16142.908000000001</v>
      </c>
    </row>
    <row r="1042" spans="1:23" x14ac:dyDescent="0.3">
      <c r="A1042" s="2" t="s">
        <v>10</v>
      </c>
      <c r="B1042" s="2" t="s">
        <v>76</v>
      </c>
      <c r="C1042" s="2" t="s">
        <v>72</v>
      </c>
      <c r="D1042" s="2" t="s">
        <v>54</v>
      </c>
      <c r="E1042" s="2" t="s">
        <v>15</v>
      </c>
      <c r="F1042" s="17" t="str">
        <f>+Tabela1[[#This Row],[WK]]&amp;Tabela1[[#This Row],[PK]]&amp;Tabela1[[#This Row],[GK]]</f>
        <v>141208</v>
      </c>
      <c r="G1042" s="2" t="s">
        <v>990</v>
      </c>
      <c r="H1042" s="302">
        <f>TabIPW[[#This Row],[liczba mieszkańców ]]/$I$1*$H$2</f>
        <v>1.614004825861698E-5</v>
      </c>
      <c r="I1042" s="27">
        <v>5071</v>
      </c>
      <c r="J1042" s="302">
        <f>TabIPW[[#This Row],[liczba mieszkańców w wieku 20-64]]/$K$1*$J$2</f>
        <v>1.1848684475407023E-5</v>
      </c>
      <c r="K1042" s="27">
        <v>2938</v>
      </c>
      <c r="L1042" s="302">
        <f>TabIPW[[#This Row],[iloczyn liczby mieszkańców i relacji przeciętnego miesięcznego wynagrodzenia brutto 
w danym powiecie do średniej krajowej]]/$M$1*$L$2</f>
        <v>4.8974449368924418E-5</v>
      </c>
      <c r="M1042" s="27">
        <v>4452.3379999999997</v>
      </c>
      <c r="N1042" s="302">
        <f>TabIPW[[#This Row],[liczba oddziałów w szkołach podstawowych]]/$O$1*$N$2</f>
        <v>4.0548598688133572E-5</v>
      </c>
      <c r="O1042" s="27">
        <v>32</v>
      </c>
      <c r="P104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4.2501631093298536E-5</v>
      </c>
      <c r="Q1042" s="27">
        <v>216</v>
      </c>
      <c r="R1042" s="302">
        <f>TabIPW[[#This Row],[liczba gospodarstw domowych korzystających ze środowiskowej pomocy społecznej ]]/$S$1*$R$2</f>
        <v>1.7498889230664069E-5</v>
      </c>
      <c r="S1042" s="27">
        <v>64</v>
      </c>
      <c r="T1042" s="302">
        <f>TabIPW[[#This Row],[ilość wody dostarczonej i ścieków bytowych odprowadzonych siecią kanalizacyjną '[dam3']]]/$U$1*$T$2</f>
        <v>1.4597318008801995E-5</v>
      </c>
      <c r="U1042" s="27">
        <v>357.70000000000005</v>
      </c>
      <c r="V1042" s="302">
        <f>TabIPW[[#This Row],[iloczyn liczby mieszkańców i relacji przeciętnego miesięcznego wynagrodzenia brutto 
w danym powiecie do średniej krajowej2]]/$W$1*$V$2</f>
        <v>1.4284214399269625E-5</v>
      </c>
      <c r="W1042" s="27">
        <f>TabIPW[[#This Row],[iloczyn liczby mieszkańców i relacji przeciętnego miesięcznego wynagrodzenia brutto 
w danym powiecie do średniej krajowej]]</f>
        <v>4452.3379999999997</v>
      </c>
    </row>
    <row r="1043" spans="1:23" x14ac:dyDescent="0.3">
      <c r="A1043" s="2" t="s">
        <v>10</v>
      </c>
      <c r="B1043" s="2" t="s">
        <v>76</v>
      </c>
      <c r="C1043" s="2" t="s">
        <v>72</v>
      </c>
      <c r="D1043" s="2" t="s">
        <v>56</v>
      </c>
      <c r="E1043" s="2" t="s">
        <v>19</v>
      </c>
      <c r="F1043" s="17" t="str">
        <f>+Tabela1[[#This Row],[WK]]&amp;Tabela1[[#This Row],[PK]]&amp;Tabela1[[#This Row],[GK]]</f>
        <v>141209</v>
      </c>
      <c r="G1043" s="2" t="s">
        <v>991</v>
      </c>
      <c r="H1043" s="302">
        <f>TabIPW[[#This Row],[liczba mieszkańców ]]/$I$1*$H$2</f>
        <v>1.7269947121131086E-5</v>
      </c>
      <c r="I1043" s="27">
        <v>5426</v>
      </c>
      <c r="J1043" s="302">
        <f>TabIPW[[#This Row],[liczba mieszkańców w wieku 20-64]]/$K$1*$J$2</f>
        <v>1.2538311788305116E-5</v>
      </c>
      <c r="K1043" s="27">
        <v>3109</v>
      </c>
      <c r="L1043" s="302">
        <f>TabIPW[[#This Row],[iloczyn liczby mieszkańców i relacji przeciętnego miesięcznego wynagrodzenia brutto 
w danym powiecie do średniej krajowej]]/$M$1*$L$2</f>
        <v>5.2402950557243924E-5</v>
      </c>
      <c r="M1043" s="27">
        <v>4764.0280000000002</v>
      </c>
      <c r="N1043" s="302">
        <f>TabIPW[[#This Row],[liczba oddziałów w szkołach podstawowych]]/$O$1*$N$2</f>
        <v>3.0411449016100181E-5</v>
      </c>
      <c r="O1043" s="27">
        <v>24</v>
      </c>
      <c r="P104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3.935336212342457E-5</v>
      </c>
      <c r="Q1043" s="27">
        <v>200</v>
      </c>
      <c r="R1043" s="302">
        <f>TabIPW[[#This Row],[liczba gospodarstw domowych korzystających ze środowiskowej pomocy społecznej ]]/$S$1*$R$2</f>
        <v>3.4724358317099016E-5</v>
      </c>
      <c r="S1043" s="27">
        <v>127</v>
      </c>
      <c r="T1043" s="302">
        <f>TabIPW[[#This Row],[ilość wody dostarczonej i ścieków bytowych odprowadzonych siecią kanalizacyjną '[dam3']]]/$U$1*$T$2</f>
        <v>1.2263053009910535E-5</v>
      </c>
      <c r="U1043" s="27">
        <v>300.5</v>
      </c>
      <c r="V1043" s="302">
        <f>TabIPW[[#This Row],[iloczyn liczby mieszkańców i relacji przeciętnego miesięcznego wynagrodzenia brutto 
w danym powiecie do średniej krajowej2]]/$W$1*$V$2</f>
        <v>1.5284193912529478E-5</v>
      </c>
      <c r="W1043" s="27">
        <f>TabIPW[[#This Row],[iloczyn liczby mieszkańców i relacji przeciętnego miesięcznego wynagrodzenia brutto 
w danym powiecie do średniej krajowej]]</f>
        <v>4764.0280000000002</v>
      </c>
    </row>
    <row r="1044" spans="1:23" x14ac:dyDescent="0.3">
      <c r="A1044" s="2" t="s">
        <v>10</v>
      </c>
      <c r="B1044" s="2" t="s">
        <v>76</v>
      </c>
      <c r="C1044" s="2" t="s">
        <v>72</v>
      </c>
      <c r="D1044" s="2" t="s">
        <v>69</v>
      </c>
      <c r="E1044" s="2" t="s">
        <v>15</v>
      </c>
      <c r="F1044" s="17" t="str">
        <f>+Tabela1[[#This Row],[WK]]&amp;Tabela1[[#This Row],[PK]]&amp;Tabela1[[#This Row],[GK]]</f>
        <v>141210</v>
      </c>
      <c r="G1044" s="2" t="s">
        <v>992</v>
      </c>
      <c r="H1044" s="302">
        <f>TabIPW[[#This Row],[liczba mieszkańców ]]/$I$1*$H$2</f>
        <v>1.6146413886011425E-5</v>
      </c>
      <c r="I1044" s="27">
        <v>5073</v>
      </c>
      <c r="J1044" s="302">
        <f>TabIPW[[#This Row],[liczba mieszkańców w wieku 20-64]]/$K$1*$J$2</f>
        <v>1.1840618658881899E-5</v>
      </c>
      <c r="K1044" s="27">
        <v>2936</v>
      </c>
      <c r="L1044" s="302">
        <f>TabIPW[[#This Row],[iloczyn liczby mieszkańców i relacji przeciętnego miesięcznego wynagrodzenia brutto 
w danym powiecie do średniej krajowej]]/$M$1*$L$2</f>
        <v>4.8993764868576925E-5</v>
      </c>
      <c r="M1044" s="27">
        <v>4454.0940000000001</v>
      </c>
      <c r="N1044" s="302">
        <f>TabIPW[[#This Row],[liczba oddziałów w szkołach podstawowych]]/$O$1*$N$2</f>
        <v>3.8014311270125227E-5</v>
      </c>
      <c r="O1044" s="27">
        <v>30</v>
      </c>
      <c r="P104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3.089238926688829E-5</v>
      </c>
      <c r="Q1044" s="27">
        <v>157</v>
      </c>
      <c r="R1044" s="302">
        <f>TabIPW[[#This Row],[liczba gospodarstw domowych korzystających ze środowiskowej pomocy społecznej ]]/$S$1*$R$2</f>
        <v>1.8592569807580572E-5</v>
      </c>
      <c r="S1044" s="27">
        <v>68</v>
      </c>
      <c r="T1044" s="302">
        <f>TabIPW[[#This Row],[ilość wody dostarczonej i ścieków bytowych odprowadzonych siecią kanalizacyjną '[dam3']]]/$U$1*$T$2</f>
        <v>1.6364340289431366E-5</v>
      </c>
      <c r="U1044" s="27">
        <v>401</v>
      </c>
      <c r="V1044" s="302">
        <f>TabIPW[[#This Row],[iloczyn liczby mieszkańców i relacji przeciętnego miesięcznego wynagrodzenia brutto 
w danym powiecie do średniej krajowej2]]/$W$1*$V$2</f>
        <v>1.4289848086668274E-5</v>
      </c>
      <c r="W1044" s="27">
        <f>TabIPW[[#This Row],[iloczyn liczby mieszkańców i relacji przeciętnego miesięcznego wynagrodzenia brutto 
w danym powiecie do średniej krajowej]]</f>
        <v>4454.0940000000001</v>
      </c>
    </row>
    <row r="1045" spans="1:23" x14ac:dyDescent="0.3">
      <c r="A1045" s="2" t="s">
        <v>10</v>
      </c>
      <c r="B1045" s="2" t="s">
        <v>76</v>
      </c>
      <c r="C1045" s="2" t="s">
        <v>72</v>
      </c>
      <c r="D1045" s="2" t="s">
        <v>71</v>
      </c>
      <c r="E1045" s="2" t="s">
        <v>15</v>
      </c>
      <c r="F1045" s="17" t="str">
        <f>+Tabela1[[#This Row],[WK]]&amp;Tabela1[[#This Row],[PK]]&amp;Tabela1[[#This Row],[GK]]</f>
        <v>141211</v>
      </c>
      <c r="G1045" s="2" t="s">
        <v>986</v>
      </c>
      <c r="H1045" s="302">
        <f>TabIPW[[#This Row],[liczba mieszkańców ]]/$I$1*$H$2</f>
        <v>5.4976740992129977E-5</v>
      </c>
      <c r="I1045" s="27">
        <v>17273</v>
      </c>
      <c r="J1045" s="302">
        <f>TabIPW[[#This Row],[liczba mieszkańców w wieku 20-64]]/$K$1*$J$2</f>
        <v>4.1817225774504903E-5</v>
      </c>
      <c r="K1045" s="27">
        <v>10369</v>
      </c>
      <c r="L1045" s="302">
        <f>TabIPW[[#This Row],[iloczyn liczby mieszkańców i relacji przeciętnego miesięcznego wynagrodzenia brutto 
w danym powiecie do średniej krajowej]]/$M$1*$L$2</f>
        <v>1.6681831274885259E-4</v>
      </c>
      <c r="M1045" s="27">
        <v>15165.694</v>
      </c>
      <c r="N1045" s="302">
        <f>TabIPW[[#This Row],[liczba oddziałów w szkołach podstawowych]]/$O$1*$N$2</f>
        <v>1.4065295169946333E-4</v>
      </c>
      <c r="O1045" s="27">
        <v>111</v>
      </c>
      <c r="P104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1.1255061567299427E-4</v>
      </c>
      <c r="Q1045" s="27">
        <v>572</v>
      </c>
      <c r="R1045" s="302">
        <f>TabIPW[[#This Row],[liczba gospodarstw domowych korzystających ze środowiskowej pomocy społecznej ]]/$S$1*$R$2</f>
        <v>4.0192761201681532E-5</v>
      </c>
      <c r="S1045" s="27">
        <v>147</v>
      </c>
      <c r="T1045" s="302">
        <f>TabIPW[[#This Row],[ilość wody dostarczonej i ścieków bytowych odprowadzonych siecią kanalizacyjną '[dam3']]]/$U$1*$T$2</f>
        <v>4.2535042103925955E-5</v>
      </c>
      <c r="U1045" s="27">
        <v>1042.3</v>
      </c>
      <c r="V1045" s="302">
        <f>TabIPW[[#This Row],[iloczyn liczby mieszkańców i relacji przeciętnego miesięcznego wynagrodzenia brutto 
w danym powiecie do średniej krajowej2]]/$W$1*$V$2</f>
        <v>4.865534121841534E-5</v>
      </c>
      <c r="W1045" s="27">
        <f>TabIPW[[#This Row],[iloczyn liczby mieszkańców i relacji przeciętnego miesięcznego wynagrodzenia brutto 
w danym powiecie do średniej krajowej]]</f>
        <v>15165.694</v>
      </c>
    </row>
    <row r="1046" spans="1:23" x14ac:dyDescent="0.3">
      <c r="A1046" s="2" t="s">
        <v>10</v>
      </c>
      <c r="B1046" s="2" t="s">
        <v>76</v>
      </c>
      <c r="C1046" s="2" t="s">
        <v>72</v>
      </c>
      <c r="D1046" s="2" t="s">
        <v>72</v>
      </c>
      <c r="E1046" s="2" t="s">
        <v>19</v>
      </c>
      <c r="F1046" s="17" t="str">
        <f>+Tabela1[[#This Row],[WK]]&amp;Tabela1[[#This Row],[PK]]&amp;Tabela1[[#This Row],[GK]]</f>
        <v>141212</v>
      </c>
      <c r="G1046" s="2" t="s">
        <v>993</v>
      </c>
      <c r="H1046" s="302">
        <f>TabIPW[[#This Row],[liczba mieszkańców ]]/$I$1*$H$2</f>
        <v>2.7359466541327462E-5</v>
      </c>
      <c r="I1046" s="27">
        <v>8596</v>
      </c>
      <c r="J1046" s="302">
        <f>TabIPW[[#This Row],[liczba mieszkańców w wieku 20-64]]/$K$1*$J$2</f>
        <v>2.0035488248407789E-5</v>
      </c>
      <c r="K1046" s="27">
        <v>4968</v>
      </c>
      <c r="L1046" s="302">
        <f>TabIPW[[#This Row],[iloczyn liczby mieszkańców i relacji przeciętnego miesięcznego wynagrodzenia brutto 
w danym powiecie do średniej krajowej]]/$M$1*$L$2</f>
        <v>8.3018017506463087E-5</v>
      </c>
      <c r="M1046" s="27">
        <v>7547.2879999999996</v>
      </c>
      <c r="N1046" s="302">
        <f>TabIPW[[#This Row],[liczba oddziałów w szkołach podstawowych]]/$O$1*$N$2</f>
        <v>5.195289206917115E-5</v>
      </c>
      <c r="O1046" s="27">
        <v>41</v>
      </c>
      <c r="P104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7.4771388034506687E-5</v>
      </c>
      <c r="Q1046" s="27">
        <v>380</v>
      </c>
      <c r="R1046" s="302">
        <f>TabIPW[[#This Row],[liczba gospodarstw domowych korzystających ze środowiskowej pomocy społecznej ]]/$S$1*$R$2</f>
        <v>3.0076215865203867E-5</v>
      </c>
      <c r="S1046" s="27">
        <v>110</v>
      </c>
      <c r="T1046" s="302">
        <f>TabIPW[[#This Row],[ilość wody dostarczonej i ścieków bytowych odprowadzonych siecią kanalizacyjną '[dam3']]]/$U$1*$T$2</f>
        <v>2.2489745470088841E-5</v>
      </c>
      <c r="U1046" s="27">
        <v>551.1</v>
      </c>
      <c r="V1046" s="302">
        <f>TabIPW[[#This Row],[iloczyn liczby mieszkańców i relacji przeciętnego miesięcznego wynagrodzenia brutto 
w danym powiecie do średniej krajowej2]]/$W$1*$V$2</f>
        <v>2.4213588439385072E-5</v>
      </c>
      <c r="W1046" s="27">
        <f>TabIPW[[#This Row],[iloczyn liczby mieszkańców i relacji przeciętnego miesięcznego wynagrodzenia brutto 
w danym powiecie do średniej krajowej]]</f>
        <v>7547.2879999999996</v>
      </c>
    </row>
    <row r="1047" spans="1:23" x14ac:dyDescent="0.3">
      <c r="A1047" s="2" t="s">
        <v>10</v>
      </c>
      <c r="B1047" s="2" t="s">
        <v>76</v>
      </c>
      <c r="C1047" s="2" t="s">
        <v>72</v>
      </c>
      <c r="D1047" s="2" t="s">
        <v>74</v>
      </c>
      <c r="E1047" s="2" t="s">
        <v>15</v>
      </c>
      <c r="F1047" s="17" t="str">
        <f>+Tabela1[[#This Row],[WK]]&amp;Tabela1[[#This Row],[PK]]&amp;Tabela1[[#This Row],[GK]]</f>
        <v>141213</v>
      </c>
      <c r="G1047" s="2" t="s">
        <v>994</v>
      </c>
      <c r="H1047" s="302">
        <f>TabIPW[[#This Row],[liczba mieszkańców ]]/$I$1*$H$2</f>
        <v>2.4418546685093566E-5</v>
      </c>
      <c r="I1047" s="27">
        <v>7672</v>
      </c>
      <c r="J1047" s="302">
        <f>TabIPW[[#This Row],[liczba mieszkańców w wieku 20-64]]/$K$1*$J$2</f>
        <v>1.763994074044599E-5</v>
      </c>
      <c r="K1047" s="27">
        <v>4374</v>
      </c>
      <c r="L1047" s="302">
        <f>TabIPW[[#This Row],[iloczyn liczby mieszkańców i relacji przeciętnego miesięcznego wynagrodzenia brutto 
w danym powiecie do średniej krajowej]]/$M$1*$L$2</f>
        <v>7.4094256667006143E-5</v>
      </c>
      <c r="M1047" s="27">
        <v>6736.0159999999996</v>
      </c>
      <c r="N1047" s="302">
        <f>TabIPW[[#This Row],[liczba oddziałów w szkołach podstawowych]]/$O$1*$N$2</f>
        <v>8.1097197376267145E-5</v>
      </c>
      <c r="O1047" s="27">
        <v>64</v>
      </c>
      <c r="P104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8.1854993216723106E-5</v>
      </c>
      <c r="Q1047" s="27">
        <v>416</v>
      </c>
      <c r="R1047" s="302">
        <f>TabIPW[[#This Row],[liczba gospodarstw domowych korzystających ze środowiskowej pomocy społecznej ]]/$S$1*$R$2</f>
        <v>2.0779930961413582E-5</v>
      </c>
      <c r="S1047" s="27">
        <v>76</v>
      </c>
      <c r="T1047" s="302">
        <f>TabIPW[[#This Row],[ilość wody dostarczonej i ścieków bytowych odprowadzonych siecią kanalizacyjną '[dam3']]]/$U$1*$T$2</f>
        <v>1.7792649292249562E-5</v>
      </c>
      <c r="U1047" s="27">
        <v>436</v>
      </c>
      <c r="V1047" s="302">
        <f>TabIPW[[#This Row],[iloczyn liczby mieszkańców i relacji przeciętnego miesięcznego wynagrodzenia brutto 
w danym powiecie do średniej krajowej2]]/$W$1*$V$2</f>
        <v>2.161082486121013E-5</v>
      </c>
      <c r="W1047" s="27">
        <f>TabIPW[[#This Row],[iloczyn liczby mieszkańców i relacji przeciętnego miesięcznego wynagrodzenia brutto 
w danym powiecie do średniej krajowej]]</f>
        <v>6736.0159999999996</v>
      </c>
    </row>
    <row r="1048" spans="1:23" x14ac:dyDescent="0.3">
      <c r="A1048" s="2" t="s">
        <v>10</v>
      </c>
      <c r="B1048" s="2" t="s">
        <v>76</v>
      </c>
      <c r="C1048" s="2" t="s">
        <v>72</v>
      </c>
      <c r="D1048" s="2" t="s">
        <v>76</v>
      </c>
      <c r="E1048" s="2" t="s">
        <v>15</v>
      </c>
      <c r="F1048" s="17" t="str">
        <f>+Tabela1[[#This Row],[WK]]&amp;Tabela1[[#This Row],[PK]]&amp;Tabela1[[#This Row],[GK]]</f>
        <v>141214</v>
      </c>
      <c r="G1048" s="2" t="s">
        <v>995</v>
      </c>
      <c r="H1048" s="302">
        <f>TabIPW[[#This Row],[liczba mieszkańców ]]/$I$1*$H$2</f>
        <v>2.2445202192815411E-5</v>
      </c>
      <c r="I1048" s="27">
        <v>7052</v>
      </c>
      <c r="J1048" s="302">
        <f>TabIPW[[#This Row],[liczba mieszkańców w wieku 20-64]]/$K$1*$J$2</f>
        <v>1.6692207298743931E-5</v>
      </c>
      <c r="K1048" s="27">
        <v>4139</v>
      </c>
      <c r="L1048" s="302">
        <f>TabIPW[[#This Row],[iloczyn liczby mieszkańców i relacji przeciętnego miesięcznego wynagrodzenia brutto 
w danym powiecie do średniej krajowej]]/$M$1*$L$2</f>
        <v>6.8106451774729837E-5</v>
      </c>
      <c r="M1048" s="27">
        <v>6191.6559999999999</v>
      </c>
      <c r="N1048" s="302">
        <f>TabIPW[[#This Row],[liczba oddziałów w szkołach podstawowych]]/$O$1*$N$2</f>
        <v>4.9418604651162791E-5</v>
      </c>
      <c r="O1048" s="27">
        <v>39</v>
      </c>
      <c r="P104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6.8081316473524511E-5</v>
      </c>
      <c r="Q1048" s="27">
        <v>346</v>
      </c>
      <c r="R1048" s="302">
        <f>TabIPW[[#This Row],[liczba gospodarstw domowych korzystających ze środowiskowej pomocy społecznej ]]/$S$1*$R$2</f>
        <v>2.9529375576745615E-5</v>
      </c>
      <c r="S1048" s="27">
        <v>108</v>
      </c>
      <c r="T1048" s="302">
        <f>TabIPW[[#This Row],[ilość wody dostarczonej i ścieków bytowych odprowadzonych siecią kanalizacyjną '[dam3']]]/$U$1*$T$2</f>
        <v>1.5972575534372658E-5</v>
      </c>
      <c r="U1048" s="27">
        <v>391.4</v>
      </c>
      <c r="V1048" s="302">
        <f>TabIPW[[#This Row],[iloczyn liczby mieszkańców i relacji przeciętnego miesięcznego wynagrodzenia brutto 
w danym powiecie do średniej krajowej2]]/$W$1*$V$2</f>
        <v>1.9864381767629538E-5</v>
      </c>
      <c r="W1048" s="27">
        <f>TabIPW[[#This Row],[iloczyn liczby mieszkańców i relacji przeciętnego miesięcznego wynagrodzenia brutto 
w danym powiecie do średniej krajowej]]</f>
        <v>6191.6559999999999</v>
      </c>
    </row>
    <row r="1049" spans="1:23" x14ac:dyDescent="0.3">
      <c r="A1049" s="2" t="s">
        <v>10</v>
      </c>
      <c r="B1049" s="2" t="s">
        <v>76</v>
      </c>
      <c r="C1049" s="2" t="s">
        <v>72</v>
      </c>
      <c r="D1049" s="2" t="s">
        <v>109</v>
      </c>
      <c r="E1049" s="2" t="s">
        <v>13</v>
      </c>
      <c r="F1049" s="17" t="str">
        <f>+Tabela1[[#This Row],[WK]]&amp;Tabela1[[#This Row],[PK]]&amp;Tabela1[[#This Row],[GK]]</f>
        <v>141215</v>
      </c>
      <c r="G1049" s="2" t="s">
        <v>996</v>
      </c>
      <c r="H1049" s="302">
        <f>TabIPW[[#This Row],[liczba mieszkańców ]]/$I$1*$H$2</f>
        <v>6.9044777533854899E-5</v>
      </c>
      <c r="I1049" s="27">
        <v>21693</v>
      </c>
      <c r="J1049" s="302">
        <f>TabIPW[[#This Row],[liczba mieszkańców w wieku 20-64]]/$K$1*$J$2</f>
        <v>5.0778347933917572E-5</v>
      </c>
      <c r="K1049" s="27">
        <v>12591</v>
      </c>
      <c r="L1049" s="302">
        <f>TabIPW[[#This Row],[iloczyn liczby mieszkańców i relacji przeciętnego miesięcznego wynagrodzenia brutto 
w danym powiecie do średniej krajowej]]/$M$1*$L$2</f>
        <v>2.0950556698088688E-4</v>
      </c>
      <c r="M1049" s="27">
        <v>19046.453999999998</v>
      </c>
      <c r="N1049" s="302">
        <f>TabIPW[[#This Row],[liczba oddziałów w szkołach podstawowych]]/$O$1*$N$2</f>
        <v>1.8246869409660108E-4</v>
      </c>
      <c r="O1049" s="27">
        <v>144</v>
      </c>
      <c r="P104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1.9361854164724889E-4</v>
      </c>
      <c r="Q1049" s="27">
        <v>984</v>
      </c>
      <c r="R1049" s="302">
        <f>TabIPW[[#This Row],[liczba gospodarstw domowych korzystających ze środowiskowej pomocy społecznej ]]/$S$1*$R$2</f>
        <v>9.0502067739840723E-5</v>
      </c>
      <c r="S1049" s="27">
        <v>331</v>
      </c>
      <c r="T1049" s="302">
        <f>TabIPW[[#This Row],[ilość wody dostarczonej i ścieków bytowych odprowadzonych siecią kanalizacyjną '[dam3']]]/$U$1*$T$2</f>
        <v>7.1488906032483458E-5</v>
      </c>
      <c r="U1049" s="27">
        <v>1751.8</v>
      </c>
      <c r="V1049" s="302">
        <f>TabIPW[[#This Row],[iloczyn liczby mieszkańców i relacji przeciętnego miesięcznego wynagrodzenia brutto 
w danym powiecie do średniej krajowej2]]/$W$1*$V$2</f>
        <v>6.1105790369425349E-5</v>
      </c>
      <c r="W1049" s="27">
        <f>TabIPW[[#This Row],[iloczyn liczby mieszkańców i relacji przeciętnego miesięcznego wynagrodzenia brutto 
w danym powiecie do średniej krajowej]]</f>
        <v>19046.453999999998</v>
      </c>
    </row>
    <row r="1050" spans="1:23" x14ac:dyDescent="0.3">
      <c r="A1050" s="2" t="s">
        <v>10</v>
      </c>
      <c r="B1050" s="2" t="s">
        <v>76</v>
      </c>
      <c r="C1050" s="2" t="s">
        <v>74</v>
      </c>
      <c r="D1050" s="2" t="s">
        <v>12</v>
      </c>
      <c r="E1050" s="2" t="s">
        <v>13</v>
      </c>
      <c r="F1050" s="17" t="str">
        <f>+Tabela1[[#This Row],[WK]]&amp;Tabela1[[#This Row],[PK]]&amp;Tabela1[[#This Row],[GK]]</f>
        <v>141301</v>
      </c>
      <c r="G1050" s="2" t="s">
        <v>997</v>
      </c>
      <c r="H1050" s="302">
        <f>TabIPW[[#This Row],[liczba mieszkańców ]]/$I$1*$H$2</f>
        <v>9.7416378830899217E-5</v>
      </c>
      <c r="I1050" s="27">
        <v>30607</v>
      </c>
      <c r="J1050" s="302">
        <f>TabIPW[[#This Row],[liczba mieszkańców w wieku 20-64]]/$K$1*$J$2</f>
        <v>7.2068070651982137E-5</v>
      </c>
      <c r="K1050" s="27">
        <v>17870</v>
      </c>
      <c r="L1050" s="302">
        <f>TabIPW[[#This Row],[iloczyn liczby mieszkańców i relacji przeciętnego miesięcznego wynagrodzenia brutto 
w danym powiecie do średniej krajowej]]/$M$1*$L$2</f>
        <v>2.7943467154173287E-4</v>
      </c>
      <c r="M1050" s="27">
        <v>25403.81</v>
      </c>
      <c r="N1050" s="302">
        <f>TabIPW[[#This Row],[liczba oddziałów w szkołach podstawowych]]/$O$1*$N$2</f>
        <v>2.0274299344066787E-4</v>
      </c>
      <c r="O1050" s="27">
        <v>160</v>
      </c>
      <c r="P105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2.6406105984817888E-4</v>
      </c>
      <c r="Q1050" s="27">
        <v>1342</v>
      </c>
      <c r="R1050" s="302">
        <f>TabIPW[[#This Row],[liczba gospodarstw domowych korzystających ze środowiskowej pomocy społecznej ]]/$S$1*$R$2</f>
        <v>7.9291841826446561E-5</v>
      </c>
      <c r="S1050" s="27">
        <v>290</v>
      </c>
      <c r="T1050" s="302">
        <f>TabIPW[[#This Row],[ilość wody dostarczonej i ścieków bytowych odprowadzonych siecią kanalizacyjną '[dam3']]]/$U$1*$T$2</f>
        <v>1.2527494219575163E-4</v>
      </c>
      <c r="U1050" s="27">
        <v>3069.8</v>
      </c>
      <c r="V1050" s="302">
        <f>TabIPW[[#This Row],[iloczyn liczby mieszkańców i relacji przeciętnego miesięcznego wynagrodzenia brutto 
w danym powiecie do średniej krajowej2]]/$W$1*$V$2</f>
        <v>8.1501779199672102E-5</v>
      </c>
      <c r="W1050" s="27">
        <f>TabIPW[[#This Row],[iloczyn liczby mieszkańców i relacji przeciętnego miesięcznego wynagrodzenia brutto 
w danym powiecie do średniej krajowej]]</f>
        <v>25403.81</v>
      </c>
    </row>
    <row r="1051" spans="1:23" x14ac:dyDescent="0.3">
      <c r="A1051" s="2" t="s">
        <v>10</v>
      </c>
      <c r="B1051" s="2" t="s">
        <v>76</v>
      </c>
      <c r="C1051" s="2" t="s">
        <v>74</v>
      </c>
      <c r="D1051" s="2" t="s">
        <v>11</v>
      </c>
      <c r="E1051" s="2" t="s">
        <v>15</v>
      </c>
      <c r="F1051" s="17" t="str">
        <f>+Tabela1[[#This Row],[WK]]&amp;Tabela1[[#This Row],[PK]]&amp;Tabela1[[#This Row],[GK]]</f>
        <v>141302</v>
      </c>
      <c r="G1051" s="2" t="s">
        <v>998</v>
      </c>
      <c r="H1051" s="302">
        <f>TabIPW[[#This Row],[liczba mieszkańców ]]/$I$1*$H$2</f>
        <v>8.4503703661266194E-6</v>
      </c>
      <c r="I1051" s="27">
        <v>2655</v>
      </c>
      <c r="J1051" s="302">
        <f>TabIPW[[#This Row],[liczba mieszkańców w wieku 20-64]]/$K$1*$J$2</f>
        <v>6.2066458160828485E-6</v>
      </c>
      <c r="K1051" s="27">
        <v>1539</v>
      </c>
      <c r="L1051" s="302">
        <f>TabIPW[[#This Row],[iloczyn liczby mieszkańców i relacji przeciętnego miesięcznego wynagrodzenia brutto 
w danym powiecie do średniej krajowej]]/$M$1*$L$2</f>
        <v>2.4239522100934453E-5</v>
      </c>
      <c r="M1051" s="27">
        <v>2203.65</v>
      </c>
      <c r="N1051" s="302">
        <f>TabIPW[[#This Row],[liczba oddziałów w szkołach podstawowych]]/$O$1*$N$2</f>
        <v>2.0274299344066786E-5</v>
      </c>
      <c r="O1051" s="27">
        <v>16</v>
      </c>
      <c r="P105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1.593811165998695E-5</v>
      </c>
      <c r="Q1051" s="27">
        <v>81</v>
      </c>
      <c r="R1051" s="302">
        <f>TabIPW[[#This Row],[liczba gospodarstw domowych korzystających ze środowiskowej pomocy społecznej ]]/$S$1*$R$2</f>
        <v>2.5428073413308725E-5</v>
      </c>
      <c r="S1051" s="27">
        <v>93</v>
      </c>
      <c r="T1051" s="302">
        <f>TabIPW[[#This Row],[ilość wody dostarczonej i ścieków bytowych odprowadzonych siecią kanalizacyjną '[dam3']]]/$U$1*$T$2</f>
        <v>9.4145967700045269E-6</v>
      </c>
      <c r="U1051" s="27">
        <v>230.7</v>
      </c>
      <c r="V1051" s="302">
        <f>TabIPW[[#This Row],[iloczyn liczby mieszkańców i relacji przeciętnego miesięcznego wynagrodzenia brutto 
w danym powiecie do średniej krajowej2]]/$W$1*$V$2</f>
        <v>7.0698606127725505E-6</v>
      </c>
      <c r="W1051" s="27">
        <f>TabIPW[[#This Row],[iloczyn liczby mieszkańców i relacji przeciętnego miesięcznego wynagrodzenia brutto 
w danym powiecie do średniej krajowej]]</f>
        <v>2203.65</v>
      </c>
    </row>
    <row r="1052" spans="1:23" x14ac:dyDescent="0.3">
      <c r="A1052" s="2" t="s">
        <v>10</v>
      </c>
      <c r="B1052" s="2" t="s">
        <v>76</v>
      </c>
      <c r="C1052" s="2" t="s">
        <v>74</v>
      </c>
      <c r="D1052" s="2" t="s">
        <v>16</v>
      </c>
      <c r="E1052" s="2" t="s">
        <v>15</v>
      </c>
      <c r="F1052" s="17" t="str">
        <f>+Tabela1[[#This Row],[WK]]&amp;Tabela1[[#This Row],[PK]]&amp;Tabela1[[#This Row],[GK]]</f>
        <v>141303</v>
      </c>
      <c r="G1052" s="2" t="s">
        <v>999</v>
      </c>
      <c r="H1052" s="302">
        <f>TabIPW[[#This Row],[liczba mieszkańców ]]/$I$1*$H$2</f>
        <v>1.3975734944505455E-5</v>
      </c>
      <c r="I1052" s="27">
        <v>4391</v>
      </c>
      <c r="J1052" s="302">
        <f>TabIPW[[#This Row],[liczba mieszkańców w wieku 20-64]]/$K$1*$J$2</f>
        <v>1.0751733427990171E-5</v>
      </c>
      <c r="K1052" s="27">
        <v>2666</v>
      </c>
      <c r="L1052" s="302">
        <f>TabIPW[[#This Row],[iloczyn liczby mieszkańców i relacji przeciętnego miesięcznego wynagrodzenia brutto 
w danym powiecie do średniej krajowej]]/$M$1*$L$2</f>
        <v>4.008879154244941E-5</v>
      </c>
      <c r="M1052" s="27">
        <v>3644.53</v>
      </c>
      <c r="N1052" s="302">
        <f>TabIPW[[#This Row],[liczba oddziałów w szkołach podstawowych]]/$O$1*$N$2</f>
        <v>3.9281454979129396E-5</v>
      </c>
      <c r="O1052" s="27">
        <v>31</v>
      </c>
      <c r="P105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3.18762233199739E-5</v>
      </c>
      <c r="Q1052" s="27">
        <v>162</v>
      </c>
      <c r="R1052" s="302">
        <f>TabIPW[[#This Row],[liczba gospodarstw domowych korzystających ze środowiskowej pomocy społecznej ]]/$S$1*$R$2</f>
        <v>1.9959670528726205E-5</v>
      </c>
      <c r="S1052" s="27">
        <v>73</v>
      </c>
      <c r="T1052" s="302">
        <f>TabIPW[[#This Row],[ilość wody dostarczonej i ścieków bytowych odprowadzonych siecią kanalizacyjną '[dam3']]]/$U$1*$T$2</f>
        <v>9.3370599955658262E-6</v>
      </c>
      <c r="U1052" s="27">
        <v>228.8</v>
      </c>
      <c r="V1052" s="302">
        <f>TabIPW[[#This Row],[iloczyn liczby mieszkańców i relacji przeciętnego miesięcznego wynagrodzenia brutto 
w danym powiecie do średniej krajowej2]]/$W$1*$V$2</f>
        <v>1.169256419988108E-5</v>
      </c>
      <c r="W1052" s="27">
        <f>TabIPW[[#This Row],[iloczyn liczby mieszkańców i relacji przeciętnego miesięcznego wynagrodzenia brutto 
w danym powiecie do średniej krajowej]]</f>
        <v>3644.53</v>
      </c>
    </row>
    <row r="1053" spans="1:23" x14ac:dyDescent="0.3">
      <c r="A1053" s="2" t="s">
        <v>10</v>
      </c>
      <c r="B1053" s="2" t="s">
        <v>76</v>
      </c>
      <c r="C1053" s="2" t="s">
        <v>74</v>
      </c>
      <c r="D1053" s="2" t="s">
        <v>18</v>
      </c>
      <c r="E1053" s="2" t="s">
        <v>15</v>
      </c>
      <c r="F1053" s="17" t="str">
        <f>+Tabela1[[#This Row],[WK]]&amp;Tabela1[[#This Row],[PK]]&amp;Tabela1[[#This Row],[GK]]</f>
        <v>141304</v>
      </c>
      <c r="G1053" s="2" t="s">
        <v>911</v>
      </c>
      <c r="H1053" s="302">
        <f>TabIPW[[#This Row],[liczba mieszkańców ]]/$I$1*$H$2</f>
        <v>9.0200940179295061E-6</v>
      </c>
      <c r="I1053" s="27">
        <v>2834</v>
      </c>
      <c r="J1053" s="302">
        <f>TabIPW[[#This Row],[liczba mieszkańców w wieku 20-64]]/$K$1*$J$2</f>
        <v>6.8720756794055706E-6</v>
      </c>
      <c r="K1053" s="27">
        <v>1704</v>
      </c>
      <c r="L1053" s="302">
        <f>TabIPW[[#This Row],[iloczyn liczby mieszkańców i relacji przeciętnego miesięcznego wynagrodzenia brutto 
w danym powiecie do średniej krajowej]]/$M$1*$L$2</f>
        <v>2.58737497680031E-5</v>
      </c>
      <c r="M1053" s="27">
        <v>2352.2199999999998</v>
      </c>
      <c r="N1053" s="302">
        <f>TabIPW[[#This Row],[liczba oddziałów w szkołach podstawowych]]/$O$1*$N$2</f>
        <v>2.661001788908766E-5</v>
      </c>
      <c r="O1053" s="27">
        <v>21</v>
      </c>
      <c r="P105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2.2628183220969129E-5</v>
      </c>
      <c r="Q1053" s="27">
        <v>115</v>
      </c>
      <c r="R1053" s="302">
        <f>TabIPW[[#This Row],[liczba gospodarstw domowych korzystających ze środowiskowej pomocy społecznej ]]/$S$1*$R$2</f>
        <v>1.8592569807580572E-5</v>
      </c>
      <c r="S1053" s="27">
        <v>68</v>
      </c>
      <c r="T1053" s="302">
        <f>TabIPW[[#This Row],[ilość wody dostarczonej i ścieków bytowych odprowadzonych siecią kanalizacyjną '[dam3']]]/$U$1*$T$2</f>
        <v>1.5156398961333686E-5</v>
      </c>
      <c r="U1053" s="27">
        <v>371.4</v>
      </c>
      <c r="V1053" s="302">
        <f>TabIPW[[#This Row],[iloczyn liczby mieszkańców i relacji przeciętnego miesięcznego wynagrodzenia brutto 
w danym powiecie do średniej krajowej2]]/$W$1*$V$2</f>
        <v>7.5465103490009053E-6</v>
      </c>
      <c r="W1053" s="27">
        <f>TabIPW[[#This Row],[iloczyn liczby mieszkańców i relacji przeciętnego miesięcznego wynagrodzenia brutto 
w danym powiecie do średniej krajowej]]</f>
        <v>2352.2199999999998</v>
      </c>
    </row>
    <row r="1054" spans="1:23" x14ac:dyDescent="0.3">
      <c r="A1054" s="2" t="s">
        <v>10</v>
      </c>
      <c r="B1054" s="2" t="s">
        <v>76</v>
      </c>
      <c r="C1054" s="2" t="s">
        <v>74</v>
      </c>
      <c r="D1054" s="2" t="s">
        <v>21</v>
      </c>
      <c r="E1054" s="2" t="s">
        <v>15</v>
      </c>
      <c r="F1054" s="17" t="str">
        <f>+Tabela1[[#This Row],[WK]]&amp;Tabela1[[#This Row],[PK]]&amp;Tabela1[[#This Row],[GK]]</f>
        <v>141305</v>
      </c>
      <c r="G1054" s="2" t="s">
        <v>1000</v>
      </c>
      <c r="H1054" s="302">
        <f>TabIPW[[#This Row],[liczba mieszkańców ]]/$I$1*$H$2</f>
        <v>2.1878661354709749E-5</v>
      </c>
      <c r="I1054" s="27">
        <v>6874</v>
      </c>
      <c r="J1054" s="302">
        <f>TabIPW[[#This Row],[liczba mieszkańców w wieku 20-64]]/$K$1*$J$2</f>
        <v>1.6309081013800543E-5</v>
      </c>
      <c r="K1054" s="27">
        <v>4044</v>
      </c>
      <c r="L1054" s="302">
        <f>TabIPW[[#This Row],[iloczyn liczby mieszkańców i relacji przeciętnego miesięcznego wynagrodzenia brutto 
w danym powiecie do średniej krajowej]]/$M$1*$L$2</f>
        <v>6.2757994320837454E-5</v>
      </c>
      <c r="M1054" s="27">
        <v>5705.42</v>
      </c>
      <c r="N1054" s="302">
        <f>TabIPW[[#This Row],[liczba oddziałów w szkołach podstawowych]]/$O$1*$N$2</f>
        <v>4.1815742397137755E-5</v>
      </c>
      <c r="O1054" s="27">
        <v>33</v>
      </c>
      <c r="P105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4.2698397903915665E-5</v>
      </c>
      <c r="Q1054" s="27">
        <v>217</v>
      </c>
      <c r="R1054" s="302">
        <f>TabIPW[[#This Row],[liczba gospodarstw domowych korzystających ze środowiskowej pomocy społecznej ]]/$S$1*$R$2</f>
        <v>2.9529375576745615E-5</v>
      </c>
      <c r="S1054" s="27">
        <v>108</v>
      </c>
      <c r="T1054" s="302">
        <f>TabIPW[[#This Row],[ilość wody dostarczonej i ścieków bytowych odprowadzonych siecią kanalizacyjną '[dam3']]]/$U$1*$T$2</f>
        <v>2.3056988188350922E-5</v>
      </c>
      <c r="U1054" s="27">
        <v>565</v>
      </c>
      <c r="V1054" s="302">
        <f>TabIPW[[#This Row],[iloczyn liczby mieszkańców i relacji przeciętnego miesięcznego wynagrodzenia brutto 
w danym powiecie do średniej krajowej2]]/$W$1*$V$2</f>
        <v>1.8304415010244262E-5</v>
      </c>
      <c r="W1054" s="27">
        <f>TabIPW[[#This Row],[iloczyn liczby mieszkańców i relacji przeciętnego miesięcznego wynagrodzenia brutto 
w danym powiecie do średniej krajowej]]</f>
        <v>5705.42</v>
      </c>
    </row>
    <row r="1055" spans="1:23" x14ac:dyDescent="0.3">
      <c r="A1055" s="2" t="s">
        <v>10</v>
      </c>
      <c r="B1055" s="2" t="s">
        <v>76</v>
      </c>
      <c r="C1055" s="2" t="s">
        <v>74</v>
      </c>
      <c r="D1055" s="2" t="s">
        <v>23</v>
      </c>
      <c r="E1055" s="2" t="s">
        <v>15</v>
      </c>
      <c r="F1055" s="17" t="str">
        <f>+Tabela1[[#This Row],[WK]]&amp;Tabela1[[#This Row],[PK]]&amp;Tabela1[[#This Row],[GK]]</f>
        <v>141306</v>
      </c>
      <c r="G1055" s="2" t="s">
        <v>1001</v>
      </c>
      <c r="H1055" s="302">
        <f>TabIPW[[#This Row],[liczba mieszkańców ]]/$I$1*$H$2</f>
        <v>1.371156140763596E-5</v>
      </c>
      <c r="I1055" s="27">
        <v>4308</v>
      </c>
      <c r="J1055" s="302">
        <f>TabIPW[[#This Row],[liczba mieszkańców w wieku 20-64]]/$K$1*$J$2</f>
        <v>1.0582351280962568E-5</v>
      </c>
      <c r="K1055" s="27">
        <v>2624</v>
      </c>
      <c r="L1055" s="302">
        <f>TabIPW[[#This Row],[iloczyn liczby mieszkańców i relacji przeciętnego miesięcznego wynagrodzenia brutto 
w danym powiecie do średniej krajowej]]/$M$1*$L$2</f>
        <v>3.9331021171685736E-5</v>
      </c>
      <c r="M1055" s="27">
        <v>3575.64</v>
      </c>
      <c r="N1055" s="302">
        <f>TabIPW[[#This Row],[liczba oddziałów w szkołach podstawowych]]/$O$1*$N$2</f>
        <v>3.0411449016100181E-5</v>
      </c>
      <c r="O1055" s="27">
        <v>24</v>
      </c>
      <c r="P105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2.6169985812077342E-5</v>
      </c>
      <c r="Q1055" s="27">
        <v>133</v>
      </c>
      <c r="R1055" s="302">
        <f>TabIPW[[#This Row],[liczba gospodarstw domowych korzystających ze środowiskowej pomocy społecznej ]]/$S$1*$R$2</f>
        <v>1.5311528076831059E-5</v>
      </c>
      <c r="S1055" s="27">
        <v>56</v>
      </c>
      <c r="T1055" s="302">
        <f>TabIPW[[#This Row],[ilość wody dostarczonej i ścieków bytowych odprowadzonych siecią kanalizacyjną '[dam3']]]/$U$1*$T$2</f>
        <v>1.1965148560751311E-5</v>
      </c>
      <c r="U1055" s="27">
        <v>293.2</v>
      </c>
      <c r="V1055" s="302">
        <f>TabIPW[[#This Row],[iloczyn liczby mieszkańców i relacji przeciętnego miesięcznego wynagrodzenia brutto 
w danym powiecie do średniej krajowej2]]/$W$1*$V$2</f>
        <v>1.1471547841741673E-5</v>
      </c>
      <c r="W1055" s="27">
        <f>TabIPW[[#This Row],[iloczyn liczby mieszkańców i relacji przeciętnego miesięcznego wynagrodzenia brutto 
w danym powiecie do średniej krajowej]]</f>
        <v>3575.64</v>
      </c>
    </row>
    <row r="1056" spans="1:23" x14ac:dyDescent="0.3">
      <c r="A1056" s="2" t="s">
        <v>10</v>
      </c>
      <c r="B1056" s="2" t="s">
        <v>76</v>
      </c>
      <c r="C1056" s="2" t="s">
        <v>74</v>
      </c>
      <c r="D1056" s="2" t="s">
        <v>30</v>
      </c>
      <c r="E1056" s="2" t="s">
        <v>15</v>
      </c>
      <c r="F1056" s="17" t="str">
        <f>+Tabela1[[#This Row],[WK]]&amp;Tabela1[[#This Row],[PK]]&amp;Tabela1[[#This Row],[GK]]</f>
        <v>141307</v>
      </c>
      <c r="G1056" s="2" t="s">
        <v>1002</v>
      </c>
      <c r="H1056" s="302">
        <f>TabIPW[[#This Row],[liczba mieszkańców ]]/$I$1*$H$2</f>
        <v>1.1792324748210594E-5</v>
      </c>
      <c r="I1056" s="27">
        <v>3705</v>
      </c>
      <c r="J1056" s="302">
        <f>TabIPW[[#This Row],[liczba mieszkańców w wieku 20-64]]/$K$1*$J$2</f>
        <v>8.7715754710722516E-6</v>
      </c>
      <c r="K1056" s="27">
        <v>2175</v>
      </c>
      <c r="L1056" s="302">
        <f>TabIPW[[#This Row],[iloczyn liczby mieszkańców i relacji przeciętnego miesięcznego wynagrodzenia brutto 
w danym powiecie do średniej krajowej]]/$M$1*$L$2</f>
        <v>3.3825773779270112E-5</v>
      </c>
      <c r="M1056" s="27">
        <v>3075.15</v>
      </c>
      <c r="N1056" s="302">
        <f>TabIPW[[#This Row],[liczba oddziałów w szkołach podstawowych]]/$O$1*$N$2</f>
        <v>3.1678592725104354E-5</v>
      </c>
      <c r="O1056" s="27">
        <v>25</v>
      </c>
      <c r="P105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2.3218483652820495E-5</v>
      </c>
      <c r="Q1056" s="27">
        <v>118</v>
      </c>
      <c r="R1056" s="302">
        <f>TabIPW[[#This Row],[liczba gospodarstw domowych korzystających ze środowiskowej pomocy społecznej ]]/$S$1*$R$2</f>
        <v>1.6678628797976688E-5</v>
      </c>
      <c r="S1056" s="27">
        <v>61</v>
      </c>
      <c r="T1056" s="302">
        <f>TabIPW[[#This Row],[ilość wody dostarczonej i ścieków bytowych odprowadzonych siecią kanalizacyjną '[dam3']]]/$U$1*$T$2</f>
        <v>1.1789670597547932E-5</v>
      </c>
      <c r="U1056" s="27">
        <v>288.89999999999998</v>
      </c>
      <c r="V1056" s="302">
        <f>TabIPW[[#This Row],[iloczyn liczby mieszkańców i relacji przeciętnego miesięcznego wynagrodzenia brutto 
w danym powiecie do średniej krajowej2]]/$W$1*$V$2</f>
        <v>9.8658506856204495E-6</v>
      </c>
      <c r="W1056" s="27">
        <f>TabIPW[[#This Row],[iloczyn liczby mieszkańców i relacji przeciętnego miesięcznego wynagrodzenia brutto 
w danym powiecie do średniej krajowej]]</f>
        <v>3075.15</v>
      </c>
    </row>
    <row r="1057" spans="1:23" x14ac:dyDescent="0.3">
      <c r="A1057" s="2" t="s">
        <v>10</v>
      </c>
      <c r="B1057" s="2" t="s">
        <v>76</v>
      </c>
      <c r="C1057" s="2" t="s">
        <v>74</v>
      </c>
      <c r="D1057" s="2" t="s">
        <v>54</v>
      </c>
      <c r="E1057" s="2" t="s">
        <v>15</v>
      </c>
      <c r="F1057" s="17" t="str">
        <f>+Tabela1[[#This Row],[WK]]&amp;Tabela1[[#This Row],[PK]]&amp;Tabela1[[#This Row],[GK]]</f>
        <v>141308</v>
      </c>
      <c r="G1057" s="2" t="s">
        <v>1003</v>
      </c>
      <c r="H1057" s="302">
        <f>TabIPW[[#This Row],[liczba mieszkańców ]]/$I$1*$H$2</f>
        <v>1.3024073649035829E-5</v>
      </c>
      <c r="I1057" s="27">
        <v>4092</v>
      </c>
      <c r="J1057" s="302">
        <f>TabIPW[[#This Row],[liczba mieszkańców w wieku 20-64]]/$K$1*$J$2</f>
        <v>1.0005645399416209E-5</v>
      </c>
      <c r="K1057" s="27">
        <v>2481</v>
      </c>
      <c r="L1057" s="302">
        <f>TabIPW[[#This Row],[iloczyn liczby mieszkańców i relacji przeciętnego miesięcznego wynagrodzenia brutto 
w danym powiecie do średniej krajowej]]/$M$1*$L$2</f>
        <v>3.7358992254999544E-5</v>
      </c>
      <c r="M1057" s="27">
        <v>3396.36</v>
      </c>
      <c r="N1057" s="302">
        <f>TabIPW[[#This Row],[liczba oddziałów w szkołach podstawowych]]/$O$1*$N$2</f>
        <v>3.294573643410853E-5</v>
      </c>
      <c r="O1057" s="27">
        <v>26</v>
      </c>
      <c r="P105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2.4989384948374606E-5</v>
      </c>
      <c r="Q1057" s="27">
        <v>127</v>
      </c>
      <c r="R1057" s="302">
        <f>TabIPW[[#This Row],[liczba gospodarstw domowych korzystających ze środowiskowej pomocy społecznej ]]/$S$1*$R$2</f>
        <v>2.0233090672955331E-5</v>
      </c>
      <c r="S1057" s="27">
        <v>74</v>
      </c>
      <c r="T1057" s="302">
        <f>TabIPW[[#This Row],[ilość wody dostarczonej i ścieków bytowych odprowadzonych siecią kanalizacyjną '[dam3']]]/$U$1*$T$2</f>
        <v>9.6716923905118034E-6</v>
      </c>
      <c r="U1057" s="27">
        <v>237</v>
      </c>
      <c r="V1057" s="302">
        <f>TabIPW[[#This Row],[iloczyn liczby mieszkańców i relacji przeciętnego miesięcznego wynagrodzenia brutto 
w danym powiecie do średniej krajowej2]]/$W$1*$V$2</f>
        <v>1.0896372741041534E-5</v>
      </c>
      <c r="W1057" s="27">
        <f>TabIPW[[#This Row],[iloczyn liczby mieszkańców i relacji przeciętnego miesięcznego wynagrodzenia brutto 
w danym powiecie do średniej krajowej]]</f>
        <v>3396.36</v>
      </c>
    </row>
    <row r="1058" spans="1:23" x14ac:dyDescent="0.3">
      <c r="A1058" s="2" t="s">
        <v>10</v>
      </c>
      <c r="B1058" s="2" t="s">
        <v>76</v>
      </c>
      <c r="C1058" s="2" t="s">
        <v>74</v>
      </c>
      <c r="D1058" s="2" t="s">
        <v>56</v>
      </c>
      <c r="E1058" s="2" t="s">
        <v>15</v>
      </c>
      <c r="F1058" s="17" t="str">
        <f>+Tabela1[[#This Row],[WK]]&amp;Tabela1[[#This Row],[PK]]&amp;Tabela1[[#This Row],[GK]]</f>
        <v>141309</v>
      </c>
      <c r="G1058" s="2" t="s">
        <v>1004</v>
      </c>
      <c r="H1058" s="302">
        <f>TabIPW[[#This Row],[liczba mieszkańców ]]/$I$1*$H$2</f>
        <v>1.1257612047077158E-5</v>
      </c>
      <c r="I1058" s="27">
        <v>3537</v>
      </c>
      <c r="J1058" s="302">
        <f>TabIPW[[#This Row],[liczba mieszkańców w wieku 20-64]]/$K$1*$J$2</f>
        <v>8.6425224066702682E-6</v>
      </c>
      <c r="K1058" s="27">
        <v>2143</v>
      </c>
      <c r="L1058" s="302">
        <f>TabIPW[[#This Row],[iloczyn liczby mieszkańców i relacji przeciętnego miesięcznego wynagrodzenia brutto 
w danym powiecie do średniej krajowej]]/$M$1*$L$2</f>
        <v>3.2291973510736406E-5</v>
      </c>
      <c r="M1058" s="27">
        <v>2935.71</v>
      </c>
      <c r="N1058" s="302">
        <f>TabIPW[[#This Row],[liczba oddziałów w szkołach podstawowych]]/$O$1*$N$2</f>
        <v>2.7877161598091832E-5</v>
      </c>
      <c r="O1058" s="27">
        <v>22</v>
      </c>
      <c r="P105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2.3021716842203373E-5</v>
      </c>
      <c r="Q1058" s="27">
        <v>117</v>
      </c>
      <c r="R1058" s="302">
        <f>TabIPW[[#This Row],[liczba gospodarstw domowych korzystających ze środowiskowej pomocy społecznej ]]/$S$1*$R$2</f>
        <v>1.3397587067227177E-5</v>
      </c>
      <c r="S1058" s="27">
        <v>49</v>
      </c>
      <c r="T1058" s="302">
        <f>TabIPW[[#This Row],[ilość wody dostarczonej i ścieków bytowych odprowadzonych siecią kanalizacyjną '[dam3']]]/$U$1*$T$2</f>
        <v>1.4989082763860699E-5</v>
      </c>
      <c r="U1058" s="27">
        <v>367.3</v>
      </c>
      <c r="V1058" s="302">
        <f>TabIPW[[#This Row],[iloczyn liczby mieszkańców i relacji przeciętnego miesięcznego wynagrodzenia brutto 
w danym powiecie do średniej krajowej2]]/$W$1*$V$2</f>
        <v>9.4184922739647866E-6</v>
      </c>
      <c r="W1058" s="27">
        <f>TabIPW[[#This Row],[iloczyn liczby mieszkańców i relacji przeciętnego miesięcznego wynagrodzenia brutto 
w danym powiecie do średniej krajowej]]</f>
        <v>2935.71</v>
      </c>
    </row>
    <row r="1059" spans="1:23" x14ac:dyDescent="0.3">
      <c r="A1059" s="2" t="s">
        <v>10</v>
      </c>
      <c r="B1059" s="2" t="s">
        <v>76</v>
      </c>
      <c r="C1059" s="2" t="s">
        <v>74</v>
      </c>
      <c r="D1059" s="2" t="s">
        <v>69</v>
      </c>
      <c r="E1059" s="2" t="s">
        <v>15</v>
      </c>
      <c r="F1059" s="17" t="str">
        <f>+Tabela1[[#This Row],[WK]]&amp;Tabela1[[#This Row],[PK]]&amp;Tabela1[[#This Row],[GK]]</f>
        <v>141310</v>
      </c>
      <c r="G1059" s="2" t="s">
        <v>1005</v>
      </c>
      <c r="H1059" s="302">
        <f>TabIPW[[#This Row],[liczba mieszkańców ]]/$I$1*$H$2</f>
        <v>1.6038198220305849E-5</v>
      </c>
      <c r="I1059" s="27">
        <v>5039</v>
      </c>
      <c r="J1059" s="302">
        <f>TabIPW[[#This Row],[liczba mieszkańców w wieku 20-64]]/$K$1*$J$2</f>
        <v>1.223584366861297E-5</v>
      </c>
      <c r="K1059" s="27">
        <v>3034</v>
      </c>
      <c r="L1059" s="302">
        <f>TabIPW[[#This Row],[iloczyn liczby mieszkańców i relacji przeciętnego miesięcznego wynagrodzenia brutto 
w danym powiecie do średniej krajowej]]/$M$1*$L$2</f>
        <v>4.6004878292507985E-5</v>
      </c>
      <c r="M1059" s="27">
        <v>4182.37</v>
      </c>
      <c r="N1059" s="302">
        <f>TabIPW[[#This Row],[liczba oddziałów w szkołach podstawowych]]/$O$1*$N$2</f>
        <v>4.1815742397137755E-5</v>
      </c>
      <c r="O1059" s="27">
        <v>33</v>
      </c>
      <c r="P105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3.3253590994293761E-5</v>
      </c>
      <c r="Q1059" s="27">
        <v>169</v>
      </c>
      <c r="R1059" s="302">
        <f>TabIPW[[#This Row],[liczba gospodarstw domowych korzystających ze środowiskowej pomocy społecznej ]]/$S$1*$R$2</f>
        <v>1.0936805769165043E-5</v>
      </c>
      <c r="S1059" s="27">
        <v>40</v>
      </c>
      <c r="T1059" s="302">
        <f>TabIPW[[#This Row],[ilość wody dostarczonej i ścieków bytowych odprowadzonych siecią kanalizacyjną '[dam3']]]/$U$1*$T$2</f>
        <v>1.6388825586622534E-5</v>
      </c>
      <c r="U1059" s="27">
        <v>401.6</v>
      </c>
      <c r="V1059" s="302">
        <f>TabIPW[[#This Row],[iloczyn liczby mieszkańców i relacji przeciętnego miesięcznego wynagrodzenia brutto 
w danym powiecie do średniej krajowej2]]/$W$1*$V$2</f>
        <v>1.3418089501981499E-5</v>
      </c>
      <c r="W1059" s="27">
        <f>TabIPW[[#This Row],[iloczyn liczby mieszkańców i relacji przeciętnego miesięcznego wynagrodzenia brutto 
w danym powiecie do średniej krajowej]]</f>
        <v>4182.37</v>
      </c>
    </row>
    <row r="1060" spans="1:23" x14ac:dyDescent="0.3">
      <c r="A1060" s="2" t="s">
        <v>10</v>
      </c>
      <c r="B1060" s="2" t="s">
        <v>76</v>
      </c>
      <c r="C1060" s="2" t="s">
        <v>76</v>
      </c>
      <c r="D1060" s="2" t="s">
        <v>12</v>
      </c>
      <c r="E1060" s="2" t="s">
        <v>13</v>
      </c>
      <c r="F1060" s="17" t="str">
        <f>+Tabela1[[#This Row],[WK]]&amp;Tabela1[[#This Row],[PK]]&amp;Tabela1[[#This Row],[GK]]</f>
        <v>141401</v>
      </c>
      <c r="G1060" s="2" t="s">
        <v>1006</v>
      </c>
      <c r="H1060" s="302">
        <f>TabIPW[[#This Row],[liczba mieszkańców ]]/$I$1*$H$2</f>
        <v>9.0461930902467334E-5</v>
      </c>
      <c r="I1060" s="27">
        <v>28422</v>
      </c>
      <c r="J1060" s="302">
        <f>TabIPW[[#This Row],[liczba mieszkańców w wieku 20-64]]/$K$1*$J$2</f>
        <v>6.7748825902778285E-5</v>
      </c>
      <c r="K1060" s="27">
        <v>16799</v>
      </c>
      <c r="L1060" s="302">
        <f>TabIPW[[#This Row],[iloczyn liczby mieszkańców i relacji przeciętnego miesięcznego wynagrodzenia brutto 
w danym powiecie do średniej krajowej]]/$M$1*$L$2</f>
        <v>3.4077095269053947E-4</v>
      </c>
      <c r="M1060" s="27">
        <v>30979.98</v>
      </c>
      <c r="N1060" s="302">
        <f>TabIPW[[#This Row],[liczba oddziałów w szkołach podstawowych]]/$O$1*$N$2</f>
        <v>2.0527728085867623E-4</v>
      </c>
      <c r="O1060" s="27">
        <v>162</v>
      </c>
      <c r="P106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2.3789107403610153E-4</v>
      </c>
      <c r="Q1060" s="27">
        <v>1209</v>
      </c>
      <c r="R1060" s="302">
        <f>TabIPW[[#This Row],[liczba gospodarstw domowych korzystających ze środowiskowej pomocy społecznej ]]/$S$1*$R$2</f>
        <v>1.0198571379746403E-4</v>
      </c>
      <c r="S1060" s="27">
        <v>373</v>
      </c>
      <c r="T1060" s="302">
        <f>TabIPW[[#This Row],[ilość wody dostarczonej i ścieków bytowych odprowadzonych siecią kanalizacyjną '[dam3']]]/$U$1*$T$2</f>
        <v>1.1417085991955642E-4</v>
      </c>
      <c r="U1060" s="27">
        <v>2797.7</v>
      </c>
      <c r="V1060" s="302">
        <f>TabIPW[[#This Row],[iloczyn liczby mieszkańców i relacji przeciętnego miesięcznego wynagrodzenia brutto 
w danym powiecie do średniej krajowej2]]/$W$1*$V$2</f>
        <v>9.9391527868074038E-5</v>
      </c>
      <c r="W1060" s="27">
        <f>TabIPW[[#This Row],[iloczyn liczby mieszkańców i relacji przeciętnego miesięcznego wynagrodzenia brutto 
w danym powiecie do średniej krajowej]]</f>
        <v>30979.98</v>
      </c>
    </row>
    <row r="1061" spans="1:23" x14ac:dyDescent="0.3">
      <c r="A1061" s="2" t="s">
        <v>10</v>
      </c>
      <c r="B1061" s="2" t="s">
        <v>76</v>
      </c>
      <c r="C1061" s="2" t="s">
        <v>76</v>
      </c>
      <c r="D1061" s="2" t="s">
        <v>11</v>
      </c>
      <c r="E1061" s="2" t="s">
        <v>15</v>
      </c>
      <c r="F1061" s="17" t="str">
        <f>+Tabela1[[#This Row],[WK]]&amp;Tabela1[[#This Row],[PK]]&amp;Tabela1[[#This Row],[GK]]</f>
        <v>141402</v>
      </c>
      <c r="G1061" s="2" t="s">
        <v>1007</v>
      </c>
      <c r="H1061" s="302">
        <f>TabIPW[[#This Row],[liczba mieszkańców ]]/$I$1*$H$2</f>
        <v>3.5186005422798405E-5</v>
      </c>
      <c r="I1061" s="27">
        <v>11055</v>
      </c>
      <c r="J1061" s="302">
        <f>TabIPW[[#This Row],[liczba mieszkańców w wieku 20-64]]/$K$1*$J$2</f>
        <v>2.6270364422328571E-5</v>
      </c>
      <c r="K1061" s="27">
        <v>6514</v>
      </c>
      <c r="L1061" s="302">
        <f>TabIPW[[#This Row],[iloczyn liczby mieszkańców i relacji przeciętnego miesięcznego wynagrodzenia brutto 
w danym powiecie do średniej krajowej]]/$M$1*$L$2</f>
        <v>1.3254601653627169E-4</v>
      </c>
      <c r="M1061" s="27">
        <v>12049.95</v>
      </c>
      <c r="N1061" s="302">
        <f>TabIPW[[#This Row],[liczba oddziałów w szkołach podstawowych]]/$O$1*$N$2</f>
        <v>8.2364341085271328E-5</v>
      </c>
      <c r="O1061" s="27">
        <v>65</v>
      </c>
      <c r="P106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9.7793104876710049E-5</v>
      </c>
      <c r="Q1061" s="27">
        <v>497</v>
      </c>
      <c r="R1061" s="302">
        <f>TabIPW[[#This Row],[liczba gospodarstw domowych korzystających ze środowiskowej pomocy społecznej ]]/$S$1*$R$2</f>
        <v>4.2653542499743668E-5</v>
      </c>
      <c r="S1061" s="27">
        <v>156</v>
      </c>
      <c r="T1061" s="302">
        <f>TabIPW[[#This Row],[ilość wody dostarczonej i ścieków bytowych odprowadzonych siecią kanalizacyjną '[dam3']]]/$U$1*$T$2</f>
        <v>3.7495151765410317E-5</v>
      </c>
      <c r="U1061" s="27">
        <v>918.8</v>
      </c>
      <c r="V1061" s="302">
        <f>TabIPW[[#This Row],[iloczyn liczby mieszkańców i relacji przeciętnego miesięcznego wynagrodzenia brutto 
w danym powiecie do średniej krajowej2]]/$W$1*$V$2</f>
        <v>3.8659254823079247E-5</v>
      </c>
      <c r="W1061" s="27">
        <f>TabIPW[[#This Row],[iloczyn liczby mieszkańców i relacji przeciętnego miesięcznego wynagrodzenia brutto 
w danym powiecie do średniej krajowej]]</f>
        <v>12049.95</v>
      </c>
    </row>
    <row r="1062" spans="1:23" x14ac:dyDescent="0.3">
      <c r="A1062" s="2" t="s">
        <v>10</v>
      </c>
      <c r="B1062" s="2" t="s">
        <v>76</v>
      </c>
      <c r="C1062" s="2" t="s">
        <v>76</v>
      </c>
      <c r="D1062" s="2" t="s">
        <v>16</v>
      </c>
      <c r="E1062" s="2" t="s">
        <v>15</v>
      </c>
      <c r="F1062" s="17" t="str">
        <f>+Tabela1[[#This Row],[WK]]&amp;Tabela1[[#This Row],[PK]]&amp;Tabela1[[#This Row],[GK]]</f>
        <v>141403</v>
      </c>
      <c r="G1062" s="2" t="s">
        <v>1008</v>
      </c>
      <c r="H1062" s="302">
        <f>TabIPW[[#This Row],[liczba mieszkańców ]]/$I$1*$H$2</f>
        <v>1.7782380126383963E-5</v>
      </c>
      <c r="I1062" s="27">
        <v>5587</v>
      </c>
      <c r="J1062" s="302">
        <f>TabIPW[[#This Row],[liczba mieszkańców w wieku 20-64]]/$K$1*$J$2</f>
        <v>1.2889174807148008E-5</v>
      </c>
      <c r="K1062" s="27">
        <v>3196</v>
      </c>
      <c r="L1062" s="302">
        <f>TabIPW[[#This Row],[iloczyn liczby mieszkańców i relacji przeciętnego miesięcznego wynagrodzenia brutto 
w danym powiecie do średniej krajowej]]/$M$1*$L$2</f>
        <v>6.6986394788616009E-5</v>
      </c>
      <c r="M1062" s="27">
        <v>6089.83</v>
      </c>
      <c r="N1062" s="302">
        <f>TabIPW[[#This Row],[liczba oddziałów w szkołach podstawowych]]/$O$1*$N$2</f>
        <v>3.1678592725104354E-5</v>
      </c>
      <c r="O1062" s="27">
        <v>25</v>
      </c>
      <c r="P106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3.8959828502190326E-5</v>
      </c>
      <c r="Q1062" s="27">
        <v>198</v>
      </c>
      <c r="R1062" s="302">
        <f>TabIPW[[#This Row],[liczba gospodarstw domowych korzystających ze środowiskowej pomocy społecznej ]]/$S$1*$R$2</f>
        <v>1.5858368365289311E-5</v>
      </c>
      <c r="S1062" s="27">
        <v>58</v>
      </c>
      <c r="T1062" s="302">
        <f>TabIPW[[#This Row],[ilość wody dostarczonej i ścieków bytowych odprowadzonych siecią kanalizacyjną '[dam3']]]/$U$1*$T$2</f>
        <v>9.4268394186001124E-6</v>
      </c>
      <c r="U1062" s="27">
        <v>231</v>
      </c>
      <c r="V1062" s="302">
        <f>TabIPW[[#This Row],[iloczyn liczby mieszkańców i relacji przeciętnego miesięcznego wynagrodzenia brutto 
w danym powiecie do średniej krajowej2]]/$W$1*$V$2</f>
        <v>1.9537698480013004E-5</v>
      </c>
      <c r="W1062" s="27">
        <f>TabIPW[[#This Row],[iloczyn liczby mieszkańców i relacji przeciętnego miesięcznego wynagrodzenia brutto 
w danym powiecie do średniej krajowej]]</f>
        <v>6089.83</v>
      </c>
    </row>
    <row r="1063" spans="1:23" x14ac:dyDescent="0.3">
      <c r="A1063" s="2" t="s">
        <v>10</v>
      </c>
      <c r="B1063" s="2" t="s">
        <v>76</v>
      </c>
      <c r="C1063" s="2" t="s">
        <v>76</v>
      </c>
      <c r="D1063" s="2" t="s">
        <v>18</v>
      </c>
      <c r="E1063" s="2" t="s">
        <v>19</v>
      </c>
      <c r="F1063" s="17" t="str">
        <f>+Tabela1[[#This Row],[WK]]&amp;Tabela1[[#This Row],[PK]]&amp;Tabela1[[#This Row],[GK]]</f>
        <v>141404</v>
      </c>
      <c r="G1063" s="2" t="s">
        <v>1009</v>
      </c>
      <c r="H1063" s="302">
        <f>TabIPW[[#This Row],[liczba mieszkańców ]]/$I$1*$H$2</f>
        <v>6.0734450970406077E-5</v>
      </c>
      <c r="I1063" s="27">
        <v>19082</v>
      </c>
      <c r="J1063" s="302">
        <f>TabIPW[[#This Row],[liczba mieszkańców w wieku 20-64]]/$K$1*$J$2</f>
        <v>4.6051779450194956E-5</v>
      </c>
      <c r="K1063" s="27">
        <v>11419</v>
      </c>
      <c r="L1063" s="302">
        <f>TabIPW[[#This Row],[iloczyn liczby mieszkańców i relacji przeciętnego miesięcznego wynagrodzenia brutto 
w danym powiecie do średniej krajowej]]/$M$1*$L$2</f>
        <v>2.2878725350928417E-4</v>
      </c>
      <c r="M1063" s="27">
        <v>20799.38</v>
      </c>
      <c r="N1063" s="302">
        <f>TabIPW[[#This Row],[liczba oddziałów w szkołach podstawowych]]/$O$1*$N$2</f>
        <v>1.3938580799045916E-4</v>
      </c>
      <c r="O1063" s="27">
        <v>110</v>
      </c>
      <c r="P106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1.7728689636602768E-4</v>
      </c>
      <c r="Q1063" s="27">
        <v>901</v>
      </c>
      <c r="R1063" s="302">
        <f>TabIPW[[#This Row],[liczba gospodarstw domowych korzystających ze środowiskowej pomocy społecznej ]]/$S$1*$R$2</f>
        <v>6.9175296489968903E-5</v>
      </c>
      <c r="S1063" s="27">
        <v>253</v>
      </c>
      <c r="T1063" s="302">
        <f>TabIPW[[#This Row],[ilość wody dostarczonej i ścieków bytowych odprowadzonych siecią kanalizacyjną '[dam3']]]/$U$1*$T$2</f>
        <v>4.7709601576993034E-5</v>
      </c>
      <c r="U1063" s="27">
        <v>1169.0999999999999</v>
      </c>
      <c r="V1063" s="302">
        <f>TabIPW[[#This Row],[iloczyn liczby mieszkańców i relacji przeciętnego miesięcznego wynagrodzenia brutto 
w danym powiecie do średniej krajowej2]]/$W$1*$V$2</f>
        <v>6.6729615606874563E-5</v>
      </c>
      <c r="W1063" s="27">
        <f>TabIPW[[#This Row],[iloczyn liczby mieszkańców i relacji przeciętnego miesięcznego wynagrodzenia brutto 
w danym powiecie do średniej krajowej]]</f>
        <v>20799.38</v>
      </c>
    </row>
    <row r="1064" spans="1:23" x14ac:dyDescent="0.3">
      <c r="A1064" s="2" t="s">
        <v>10</v>
      </c>
      <c r="B1064" s="2" t="s">
        <v>76</v>
      </c>
      <c r="C1064" s="2" t="s">
        <v>76</v>
      </c>
      <c r="D1064" s="2" t="s">
        <v>21</v>
      </c>
      <c r="E1064" s="2" t="s">
        <v>15</v>
      </c>
      <c r="F1064" s="17" t="str">
        <f>+Tabela1[[#This Row],[WK]]&amp;Tabela1[[#This Row],[PK]]&amp;Tabela1[[#This Row],[GK]]</f>
        <v>141405</v>
      </c>
      <c r="G1064" s="2" t="s">
        <v>1010</v>
      </c>
      <c r="H1064" s="302">
        <f>TabIPW[[#This Row],[liczba mieszkańców ]]/$I$1*$H$2</f>
        <v>2.9415564189733413E-5</v>
      </c>
      <c r="I1064" s="27">
        <v>9242</v>
      </c>
      <c r="J1064" s="302">
        <f>TabIPW[[#This Row],[liczba mieszkańców w wieku 20-64]]/$K$1*$J$2</f>
        <v>2.1285689809801995E-5</v>
      </c>
      <c r="K1064" s="27">
        <v>5278</v>
      </c>
      <c r="L1064" s="302">
        <f>TabIPW[[#This Row],[iloczyn liczby mieszkańców i relacji przeciętnego miesięcznego wynagrodzenia brutto 
w danym powiecie do średniej krajowej]]/$M$1*$L$2</f>
        <v>1.1080870961811153E-4</v>
      </c>
      <c r="M1064" s="27">
        <v>10073.780000000001</v>
      </c>
      <c r="N1064" s="302">
        <f>TabIPW[[#This Row],[liczba oddziałów w szkołach podstawowych]]/$O$1*$N$2</f>
        <v>5.8288610614192017E-5</v>
      </c>
      <c r="O1064" s="27">
        <v>46</v>
      </c>
      <c r="P106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7.1229585443398477E-5</v>
      </c>
      <c r="Q1064" s="27">
        <v>362</v>
      </c>
      <c r="R1064" s="302">
        <f>TabIPW[[#This Row],[liczba gospodarstw domowych korzystających ze środowiskowej pomocy społecznej ]]/$S$1*$R$2</f>
        <v>3.0896476297891248E-5</v>
      </c>
      <c r="S1064" s="27">
        <v>113</v>
      </c>
      <c r="T1064" s="302">
        <f>TabIPW[[#This Row],[ilość wody dostarczonej i ścieków bytowych odprowadzonych siecią kanalizacyjną '[dam3']]]/$U$1*$T$2</f>
        <v>3.2728680578862732E-5</v>
      </c>
      <c r="U1064" s="27">
        <v>802</v>
      </c>
      <c r="V1064" s="302">
        <f>TabIPW[[#This Row],[iloczyn liczby mieszkańców i relacji przeciętnego miesięcznego wynagrodzenia brutto 
w danym powiecie do średniej krajowej2]]/$W$1*$V$2</f>
        <v>3.2319206971949203E-5</v>
      </c>
      <c r="W1064" s="27">
        <f>TabIPW[[#This Row],[iloczyn liczby mieszkańców i relacji przeciętnego miesięcznego wynagrodzenia brutto 
w danym powiecie do średniej krajowej]]</f>
        <v>10073.780000000001</v>
      </c>
    </row>
    <row r="1065" spans="1:23" x14ac:dyDescent="0.3">
      <c r="A1065" s="2" t="s">
        <v>10</v>
      </c>
      <c r="B1065" s="2" t="s">
        <v>76</v>
      </c>
      <c r="C1065" s="2" t="s">
        <v>76</v>
      </c>
      <c r="D1065" s="2" t="s">
        <v>23</v>
      </c>
      <c r="E1065" s="2" t="s">
        <v>19</v>
      </c>
      <c r="F1065" s="17" t="str">
        <f>+Tabela1[[#This Row],[WK]]&amp;Tabela1[[#This Row],[PK]]&amp;Tabela1[[#This Row],[GK]]</f>
        <v>141406</v>
      </c>
      <c r="G1065" s="2" t="s">
        <v>1011</v>
      </c>
      <c r="H1065" s="302">
        <f>TabIPW[[#This Row],[liczba mieszkańców ]]/$I$1*$H$2</f>
        <v>1.8304361572728507E-5</v>
      </c>
      <c r="I1065" s="27">
        <v>5751</v>
      </c>
      <c r="J1065" s="302">
        <f>TabIPW[[#This Row],[liczba mieszkańców w wieku 20-64]]/$K$1*$J$2</f>
        <v>1.3901434781051058E-5</v>
      </c>
      <c r="K1065" s="27">
        <v>3447</v>
      </c>
      <c r="L1065" s="302">
        <f>TabIPW[[#This Row],[iloczyn liczby mieszkańców i relacji przeciętnego miesięcznego wynagrodzenia brutto 
w danym powiecie do średniej krajowej]]/$M$1*$L$2</f>
        <v>6.8952703853468889E-5</v>
      </c>
      <c r="M1065" s="27">
        <v>6268.59</v>
      </c>
      <c r="N1065" s="302">
        <f>TabIPW[[#This Row],[liczba oddziałów w szkołach podstawowych]]/$O$1*$N$2</f>
        <v>3.1678592725104354E-5</v>
      </c>
      <c r="O1065" s="27">
        <v>25</v>
      </c>
      <c r="P106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4.1321030229595797E-5</v>
      </c>
      <c r="Q1065" s="27">
        <v>210</v>
      </c>
      <c r="R1065" s="302">
        <f>TabIPW[[#This Row],[liczba gospodarstw domowych korzystających ze środowiskowej pomocy społecznej ]]/$S$1*$R$2</f>
        <v>3.9645920913223281E-5</v>
      </c>
      <c r="S1065" s="27">
        <v>145</v>
      </c>
      <c r="T1065" s="302">
        <f>TabIPW[[#This Row],[ilość wody dostarczonej i ścieków bytowych odprowadzonych siecią kanalizacyjną '[dam3']]]/$U$1*$T$2</f>
        <v>1.3005773691375999E-5</v>
      </c>
      <c r="U1065" s="27">
        <v>318.7</v>
      </c>
      <c r="V1065" s="302">
        <f>TabIPW[[#This Row],[iloczyn liczby mieszkańców i relacji przeciętnego miesięcznego wynagrodzenia brutto 
w danym powiecie do średniej krajowej2]]/$W$1*$V$2</f>
        <v>2.0111205290595095E-5</v>
      </c>
      <c r="W1065" s="27">
        <f>TabIPW[[#This Row],[iloczyn liczby mieszkańców i relacji przeciętnego miesięcznego wynagrodzenia brutto 
w danym powiecie do średniej krajowej]]</f>
        <v>6268.59</v>
      </c>
    </row>
    <row r="1066" spans="1:23" x14ac:dyDescent="0.3">
      <c r="A1066" s="2" t="s">
        <v>10</v>
      </c>
      <c r="B1066" s="2" t="s">
        <v>76</v>
      </c>
      <c r="C1066" s="2" t="s">
        <v>109</v>
      </c>
      <c r="D1066" s="2" t="s">
        <v>12</v>
      </c>
      <c r="E1066" s="2" t="s">
        <v>15</v>
      </c>
      <c r="F1066" s="17" t="str">
        <f>+Tabela1[[#This Row],[WK]]&amp;Tabela1[[#This Row],[PK]]&amp;Tabela1[[#This Row],[GK]]</f>
        <v>141501</v>
      </c>
      <c r="G1066" s="2" t="s">
        <v>1012</v>
      </c>
      <c r="H1066" s="302">
        <f>TabIPW[[#This Row],[liczba mieszkańców ]]/$I$1*$H$2</f>
        <v>1.8504878835653544E-5</v>
      </c>
      <c r="I1066" s="27">
        <v>5814</v>
      </c>
      <c r="J1066" s="302">
        <f>TabIPW[[#This Row],[liczba mieszkańców w wieku 20-64]]/$K$1*$J$2</f>
        <v>1.436118632298312E-5</v>
      </c>
      <c r="K1066" s="27">
        <v>3561</v>
      </c>
      <c r="L1066" s="302">
        <f>TabIPW[[#This Row],[iloczyn liczby mieszkańców i relacji przeciętnego miesięcznego wynagrodzenia brutto 
w danym powiecie do średniej krajowej]]/$M$1*$L$2</f>
        <v>5.3847873128059953E-5</v>
      </c>
      <c r="M1066" s="27">
        <v>4895.3879999999999</v>
      </c>
      <c r="N1066" s="302">
        <f>TabIPW[[#This Row],[liczba oddziałów w szkołach podstawowych]]/$O$1*$N$2</f>
        <v>4.6884317233154453E-5</v>
      </c>
      <c r="O1066" s="27">
        <v>37</v>
      </c>
      <c r="P106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4.191133066144717E-5</v>
      </c>
      <c r="Q1066" s="27">
        <v>213</v>
      </c>
      <c r="R1066" s="302">
        <f>TabIPW[[#This Row],[liczba gospodarstw domowych korzystających ze środowiskowej pomocy społecznej ]]/$S$1*$R$2</f>
        <v>1.6678628797976688E-5</v>
      </c>
      <c r="S1066" s="27">
        <v>61</v>
      </c>
      <c r="T1066" s="302">
        <f>TabIPW[[#This Row],[ilość wody dostarczonej i ścieków bytowych odprowadzonych siecią kanalizacyjną '[dam3']]]/$U$1*$T$2</f>
        <v>1.6984634484940982E-5</v>
      </c>
      <c r="U1066" s="27">
        <v>416.20000000000005</v>
      </c>
      <c r="V1066" s="302">
        <f>TabIPW[[#This Row],[iloczyn liczby mieszkańców i relacji przeciętnego miesięcznego wynagrodzenia brutto 
w danym powiecie do średniej krajowej2]]/$W$1*$V$2</f>
        <v>1.570562966235082E-5</v>
      </c>
      <c r="W1066" s="27">
        <f>TabIPW[[#This Row],[iloczyn liczby mieszkańców i relacji przeciętnego miesięcznego wynagrodzenia brutto 
w danym powiecie do średniej krajowej]]</f>
        <v>4895.3879999999999</v>
      </c>
    </row>
    <row r="1067" spans="1:23" x14ac:dyDescent="0.3">
      <c r="A1067" s="2" t="s">
        <v>10</v>
      </c>
      <c r="B1067" s="2" t="s">
        <v>76</v>
      </c>
      <c r="C1067" s="2" t="s">
        <v>109</v>
      </c>
      <c r="D1067" s="2" t="s">
        <v>11</v>
      </c>
      <c r="E1067" s="2" t="s">
        <v>15</v>
      </c>
      <c r="F1067" s="17" t="str">
        <f>+Tabela1[[#This Row],[WK]]&amp;Tabela1[[#This Row],[PK]]&amp;Tabela1[[#This Row],[GK]]</f>
        <v>141502</v>
      </c>
      <c r="G1067" s="2" t="s">
        <v>1013</v>
      </c>
      <c r="H1067" s="302">
        <f>TabIPW[[#This Row],[liczba mieszkańców ]]/$I$1*$H$2</f>
        <v>6.9512651147346648E-6</v>
      </c>
      <c r="I1067" s="27">
        <v>2184</v>
      </c>
      <c r="J1067" s="302">
        <f>TabIPW[[#This Row],[liczba mieszkańców w wieku 20-64]]/$K$1*$J$2</f>
        <v>5.7912562650389669E-6</v>
      </c>
      <c r="K1067" s="27">
        <v>1436</v>
      </c>
      <c r="L1067" s="302">
        <f>TabIPW[[#This Row],[iloczyn liczby mieszkańców i relacji przeciętnego miesięcznego wynagrodzenia brutto 
w danym powiecie do średniej krajowej]]/$M$1*$L$2</f>
        <v>2.0227684023337278E-5</v>
      </c>
      <c r="M1067" s="27">
        <v>1838.9280000000001</v>
      </c>
      <c r="N1067" s="302">
        <f>TabIPW[[#This Row],[liczba oddziałów w szkołach podstawowych]]/$O$1*$N$2</f>
        <v>3.9281454979129396E-5</v>
      </c>
      <c r="O1067" s="27">
        <v>31</v>
      </c>
      <c r="P106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1.4954277606901337E-5</v>
      </c>
      <c r="Q1067" s="27">
        <v>76</v>
      </c>
      <c r="R1067" s="302">
        <f>TabIPW[[#This Row],[liczba gospodarstw domowych korzystających ze środowiskowej pomocy społecznej ]]/$S$1*$R$2</f>
        <v>2.9255955432516489E-5</v>
      </c>
      <c r="S1067" s="27">
        <v>107</v>
      </c>
      <c r="T1067" s="302">
        <f>TabIPW[[#This Row],[ilość wody dostarczonej i ścieków bytowych odprowadzonych siecią kanalizacyjną '[dam3']]]/$U$1*$T$2</f>
        <v>4.3379784857021298E-6</v>
      </c>
      <c r="U1067" s="27">
        <v>106.3</v>
      </c>
      <c r="V1067" s="302">
        <f>TabIPW[[#This Row],[iloczyn liczby mieszkańców i relacji przeciętnego miesięcznego wynagrodzenia brutto 
w danym powiecie do średniej krajowej2]]/$W$1*$V$2</f>
        <v>5.8997411734733735E-6</v>
      </c>
      <c r="W1067" s="27">
        <f>TabIPW[[#This Row],[iloczyn liczby mieszkańców i relacji przeciętnego miesięcznego wynagrodzenia brutto 
w danym powiecie do średniej krajowej]]</f>
        <v>1838.9280000000001</v>
      </c>
    </row>
    <row r="1068" spans="1:23" x14ac:dyDescent="0.3">
      <c r="A1068" s="2" t="s">
        <v>10</v>
      </c>
      <c r="B1068" s="2" t="s">
        <v>76</v>
      </c>
      <c r="C1068" s="2" t="s">
        <v>109</v>
      </c>
      <c r="D1068" s="2" t="s">
        <v>16</v>
      </c>
      <c r="E1068" s="2" t="s">
        <v>15</v>
      </c>
      <c r="F1068" s="17" t="str">
        <f>+Tabela1[[#This Row],[WK]]&amp;Tabela1[[#This Row],[PK]]&amp;Tabela1[[#This Row],[GK]]</f>
        <v>141503</v>
      </c>
      <c r="G1068" s="2" t="s">
        <v>1014</v>
      </c>
      <c r="H1068" s="302">
        <f>TabIPW[[#This Row],[liczba mieszkańców ]]/$I$1*$H$2</f>
        <v>1.4761889927719495E-5</v>
      </c>
      <c r="I1068" s="27">
        <v>4638</v>
      </c>
      <c r="J1068" s="302">
        <f>TabIPW[[#This Row],[liczba mieszkańców w wieku 20-64]]/$K$1*$J$2</f>
        <v>1.0606548730537942E-5</v>
      </c>
      <c r="K1068" s="27">
        <v>2630</v>
      </c>
      <c r="L1068" s="302">
        <f>TabIPW[[#This Row],[iloczyn liczby mieszkańców i relacji przeciętnego miesięcznego wynagrodzenia brutto 
w danym powiecie do średniej krajowej]]/$M$1*$L$2</f>
        <v>4.295604326933988E-5</v>
      </c>
      <c r="M1068" s="27">
        <v>3905.1960000000004</v>
      </c>
      <c r="N1068" s="302">
        <f>TabIPW[[#This Row],[liczba oddziałów w szkołach podstawowych]]/$O$1*$N$2</f>
        <v>3.0411449016100181E-5</v>
      </c>
      <c r="O1068" s="27">
        <v>24</v>
      </c>
      <c r="P106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3.2663290562442395E-5</v>
      </c>
      <c r="Q1068" s="27">
        <v>166</v>
      </c>
      <c r="R1068" s="302">
        <f>TabIPW[[#This Row],[liczba gospodarstw domowych korzystających ze środowiskowej pomocy społecznej ]]/$S$1*$R$2</f>
        <v>1.1210225913394169E-5</v>
      </c>
      <c r="S1068" s="27">
        <v>41</v>
      </c>
      <c r="T1068" s="302">
        <f>TabIPW[[#This Row],[ilość wody dostarczonej i ścieków bytowych odprowadzonych siecią kanalizacyjną '[dam3']]]/$U$1*$T$2</f>
        <v>1.4495295937172123E-5</v>
      </c>
      <c r="U1068" s="27">
        <v>355.20000000000005</v>
      </c>
      <c r="V1068" s="302">
        <f>TabIPW[[#This Row],[iloczyn liczby mieszkańców i relacji przeciętnego miesięcznego wynagrodzenia brutto 
w danym powiecie do średniej krajowej2]]/$W$1*$V$2</f>
        <v>1.2528845953557467E-5</v>
      </c>
      <c r="W1068" s="27">
        <f>TabIPW[[#This Row],[iloczyn liczby mieszkańców i relacji przeciętnego miesięcznego wynagrodzenia brutto 
w danym powiecie do średniej krajowej]]</f>
        <v>3905.1960000000004</v>
      </c>
    </row>
    <row r="1069" spans="1:23" x14ac:dyDescent="0.3">
      <c r="A1069" s="2" t="s">
        <v>10</v>
      </c>
      <c r="B1069" s="2" t="s">
        <v>76</v>
      </c>
      <c r="C1069" s="2" t="s">
        <v>109</v>
      </c>
      <c r="D1069" s="2" t="s">
        <v>18</v>
      </c>
      <c r="E1069" s="2" t="s">
        <v>15</v>
      </c>
      <c r="F1069" s="17" t="str">
        <f>+Tabela1[[#This Row],[WK]]&amp;Tabela1[[#This Row],[PK]]&amp;Tabela1[[#This Row],[GK]]</f>
        <v>141504</v>
      </c>
      <c r="G1069" s="2" t="s">
        <v>1015</v>
      </c>
      <c r="H1069" s="302">
        <f>TabIPW[[#This Row],[liczba mieszkańców ]]/$I$1*$H$2</f>
        <v>2.4663623339779727E-5</v>
      </c>
      <c r="I1069" s="27">
        <v>7749</v>
      </c>
      <c r="J1069" s="302">
        <f>TabIPW[[#This Row],[liczba mieszkańców w wieku 20-64]]/$K$1*$J$2</f>
        <v>1.81158239154283E-5</v>
      </c>
      <c r="K1069" s="27">
        <v>4492</v>
      </c>
      <c r="L1069" s="302">
        <f>TabIPW[[#This Row],[iloczyn liczby mieszkańców i relacji przeciętnego miesięcznego wynagrodzenia brutto 
w danym powiecie do średniej krajowej]]/$M$1*$L$2</f>
        <v>7.1769378890494768E-5</v>
      </c>
      <c r="M1069" s="27">
        <v>6524.6580000000004</v>
      </c>
      <c r="N1069" s="302">
        <f>TabIPW[[#This Row],[liczba oddziałów w szkołach podstawowych]]/$O$1*$N$2</f>
        <v>5.0685748360166967E-5</v>
      </c>
      <c r="O1069" s="27">
        <v>40</v>
      </c>
      <c r="P106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5.1749671192303311E-5</v>
      </c>
      <c r="Q1069" s="27">
        <v>263</v>
      </c>
      <c r="R1069" s="302">
        <f>TabIPW[[#This Row],[liczba gospodarstw domowych korzystających ze środowiskowej pomocy społecznej ]]/$S$1*$R$2</f>
        <v>7.3276598653405786E-5</v>
      </c>
      <c r="S1069" s="27">
        <v>268</v>
      </c>
      <c r="T1069" s="302">
        <f>TabIPW[[#This Row],[ilość wody dostarczonej i ścieków bytowych odprowadzonych siecią kanalizacyjną '[dam3']]]/$U$1*$T$2</f>
        <v>2.1196105601822068E-5</v>
      </c>
      <c r="U1069" s="27">
        <v>519.4</v>
      </c>
      <c r="V1069" s="302">
        <f>TabIPW[[#This Row],[iloczyn liczby mieszkańców i relacji przeciętnego miesięcznego wynagrodzenia brutto 
w danym powiecie do średniej krajowej2]]/$W$1*$V$2</f>
        <v>2.0932735509727646E-5</v>
      </c>
      <c r="W1069" s="27">
        <f>TabIPW[[#This Row],[iloczyn liczby mieszkańców i relacji przeciętnego miesięcznego wynagrodzenia brutto 
w danym powiecie do średniej krajowej]]</f>
        <v>6524.6580000000004</v>
      </c>
    </row>
    <row r="1070" spans="1:23" x14ac:dyDescent="0.3">
      <c r="A1070" s="2" t="s">
        <v>10</v>
      </c>
      <c r="B1070" s="2" t="s">
        <v>76</v>
      </c>
      <c r="C1070" s="2" t="s">
        <v>109</v>
      </c>
      <c r="D1070" s="2" t="s">
        <v>21</v>
      </c>
      <c r="E1070" s="2" t="s">
        <v>15</v>
      </c>
      <c r="F1070" s="17" t="str">
        <f>+Tabela1[[#This Row],[WK]]&amp;Tabela1[[#This Row],[PK]]&amp;Tabela1[[#This Row],[GK]]</f>
        <v>141505</v>
      </c>
      <c r="G1070" s="2" t="s">
        <v>1016</v>
      </c>
      <c r="H1070" s="302">
        <f>TabIPW[[#This Row],[liczba mieszkańców ]]/$I$1*$H$2</f>
        <v>3.4718131809306656E-5</v>
      </c>
      <c r="I1070" s="27">
        <v>10908</v>
      </c>
      <c r="J1070" s="302">
        <f>TabIPW[[#This Row],[liczba mieszkańców w wieku 20-64]]/$K$1*$J$2</f>
        <v>2.7266492763181373E-5</v>
      </c>
      <c r="K1070" s="27">
        <v>6761</v>
      </c>
      <c r="L1070" s="302">
        <f>TabIPW[[#This Row],[iloczyn liczby mieszkańców i relacji przeciętnego miesięcznego wynagrodzenia brutto 
w danym powiecie do średniej krajowej]]/$M$1*$L$2</f>
        <v>1.0102727899567904E-4</v>
      </c>
      <c r="M1070" s="27">
        <v>9184.5360000000001</v>
      </c>
      <c r="N1070" s="302">
        <f>TabIPW[[#This Row],[liczba oddziałów w szkołach podstawowych]]/$O$1*$N$2</f>
        <v>7.8562909958258793E-5</v>
      </c>
      <c r="O1070" s="27">
        <v>62</v>
      </c>
      <c r="P107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8.8938598398939539E-5</v>
      </c>
      <c r="Q1070" s="27">
        <v>452</v>
      </c>
      <c r="R1070" s="302">
        <f>TabIPW[[#This Row],[liczba gospodarstw domowych korzystających ze środowiskowej pomocy społecznej ]]/$S$1*$R$2</f>
        <v>3.1990156874807751E-5</v>
      </c>
      <c r="S1070" s="27">
        <v>117</v>
      </c>
      <c r="T1070" s="302">
        <f>TabIPW[[#This Row],[ilość wody dostarczonej i ścieków bytowych odprowadzonych siecią kanalizacyjną '[dam3']]]/$U$1*$T$2</f>
        <v>2.5232098755499778E-5</v>
      </c>
      <c r="U1070" s="27">
        <v>618.29999999999995</v>
      </c>
      <c r="V1070" s="302">
        <f>TabIPW[[#This Row],[iloczyn liczby mieszkańców i relacji przeciętnego miesięcznego wynagrodzenia brutto 
w danym powiecie do średniej krajowej2]]/$W$1*$V$2</f>
        <v>2.9466289707073058E-5</v>
      </c>
      <c r="W1070" s="27">
        <f>TabIPW[[#This Row],[iloczyn liczby mieszkańców i relacji przeciętnego miesięcznego wynagrodzenia brutto 
w danym powiecie do średniej krajowej]]</f>
        <v>9184.5360000000001</v>
      </c>
    </row>
    <row r="1071" spans="1:23" x14ac:dyDescent="0.3">
      <c r="A1071" s="2" t="s">
        <v>10</v>
      </c>
      <c r="B1071" s="2" t="s">
        <v>76</v>
      </c>
      <c r="C1071" s="2" t="s">
        <v>109</v>
      </c>
      <c r="D1071" s="2" t="s">
        <v>23</v>
      </c>
      <c r="E1071" s="2" t="s">
        <v>15</v>
      </c>
      <c r="F1071" s="17" t="str">
        <f>+Tabela1[[#This Row],[WK]]&amp;Tabela1[[#This Row],[PK]]&amp;Tabela1[[#This Row],[GK]]</f>
        <v>141506</v>
      </c>
      <c r="G1071" s="2" t="s">
        <v>1017</v>
      </c>
      <c r="H1071" s="302">
        <f>TabIPW[[#This Row],[liczba mieszkańców ]]/$I$1*$H$2</f>
        <v>3.1570329062753274E-5</v>
      </c>
      <c r="I1071" s="27">
        <v>9919</v>
      </c>
      <c r="J1071" s="302">
        <f>TabIPW[[#This Row],[liczba mieszkańców w wieku 20-64]]/$K$1*$J$2</f>
        <v>2.4302305190198338E-5</v>
      </c>
      <c r="K1071" s="27">
        <v>6026</v>
      </c>
      <c r="L1071" s="302">
        <f>TabIPW[[#This Row],[iloczyn liczby mieszkańców i relacji przeciętnego miesięcznego wynagrodzenia brutto 
w danym powiecie do średniej krajowej]]/$M$1*$L$2</f>
        <v>9.1867398272656818E-5</v>
      </c>
      <c r="M1071" s="27">
        <v>8351.7980000000007</v>
      </c>
      <c r="N1071" s="302">
        <f>TabIPW[[#This Row],[liczba oddziałów w szkołach podstawowych]]/$O$1*$N$2</f>
        <v>8.1097197376267145E-5</v>
      </c>
      <c r="O1071" s="27">
        <v>64</v>
      </c>
      <c r="P107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7.5951988898209419E-5</v>
      </c>
      <c r="Q1071" s="27">
        <v>386</v>
      </c>
      <c r="R1071" s="302">
        <f>TabIPW[[#This Row],[liczba gospodarstw domowych korzystających ze środowiskowej pomocy społecznej ]]/$S$1*$R$2</f>
        <v>2.2693871971017463E-5</v>
      </c>
      <c r="S1071" s="27">
        <v>83</v>
      </c>
      <c r="T1071" s="302">
        <f>TabIPW[[#This Row],[ilość wody dostarczonej i ścieków bytowych odprowadzonych siecią kanalizacyjną '[dam3']]]/$U$1*$T$2</f>
        <v>1.6690810918646954E-5</v>
      </c>
      <c r="U1071" s="27">
        <v>409</v>
      </c>
      <c r="V1071" s="302">
        <f>TabIPW[[#This Row],[iloczyn liczby mieszkańców i relacji przeciętnego miesięcznego wynagrodzenia brutto 
w danym powiecie do średniej krajowej2]]/$W$1*$V$2</f>
        <v>2.6794657829524907E-5</v>
      </c>
      <c r="W1071" s="27">
        <f>TabIPW[[#This Row],[iloczyn liczby mieszkańców i relacji przeciętnego miesięcznego wynagrodzenia brutto 
w danym powiecie do średniej krajowej]]</f>
        <v>8351.7980000000007</v>
      </c>
    </row>
    <row r="1072" spans="1:23" x14ac:dyDescent="0.3">
      <c r="A1072" s="2" t="s">
        <v>10</v>
      </c>
      <c r="B1072" s="2" t="s">
        <v>76</v>
      </c>
      <c r="C1072" s="2" t="s">
        <v>109</v>
      </c>
      <c r="D1072" s="2" t="s">
        <v>30</v>
      </c>
      <c r="E1072" s="2" t="s">
        <v>15</v>
      </c>
      <c r="F1072" s="17" t="str">
        <f>+Tabela1[[#This Row],[WK]]&amp;Tabela1[[#This Row],[PK]]&amp;Tabela1[[#This Row],[GK]]</f>
        <v>141507</v>
      </c>
      <c r="G1072" s="2" t="s">
        <v>1018</v>
      </c>
      <c r="H1072" s="302">
        <f>TabIPW[[#This Row],[liczba mieszkańców ]]/$I$1*$H$2</f>
        <v>2.5803070643385496E-5</v>
      </c>
      <c r="I1072" s="27">
        <v>8107</v>
      </c>
      <c r="J1072" s="302">
        <f>TabIPW[[#This Row],[liczba mieszkańców w wieku 20-64]]/$K$1*$J$2</f>
        <v>2.053556887296547E-5</v>
      </c>
      <c r="K1072" s="27">
        <v>5092</v>
      </c>
      <c r="L1072" s="302">
        <f>TabIPW[[#This Row],[iloczyn liczby mieszkańców i relacji przeciętnego miesięcznego wynagrodzenia brutto 
w danym powiecie do średniej krajowej]]/$M$1*$L$2</f>
        <v>7.5085089000547292E-5</v>
      </c>
      <c r="M1072" s="27">
        <v>6826.0940000000001</v>
      </c>
      <c r="N1072" s="302">
        <f>TabIPW[[#This Row],[liczba oddziałów w szkołach podstawowych]]/$O$1*$N$2</f>
        <v>8.2364341085271328E-5</v>
      </c>
      <c r="O1072" s="27">
        <v>65</v>
      </c>
      <c r="P107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6.532658112488479E-5</v>
      </c>
      <c r="Q1072" s="27">
        <v>332</v>
      </c>
      <c r="R1072" s="302">
        <f>TabIPW[[#This Row],[liczba gospodarstw domowych korzystających ze środowiskowej pomocy społecznej ]]/$S$1*$R$2</f>
        <v>4.4840903653576674E-5</v>
      </c>
      <c r="S1072" s="27">
        <v>164</v>
      </c>
      <c r="T1072" s="302">
        <f>TabIPW[[#This Row],[ilość wody dostarczonej i ścieków bytowych odprowadzonych siecią kanalizacyjną '[dam3']]]/$U$1*$T$2</f>
        <v>1.1275479356533381E-5</v>
      </c>
      <c r="U1072" s="27">
        <v>276.3</v>
      </c>
      <c r="V1072" s="302">
        <f>TabIPW[[#This Row],[iloczyn liczby mieszkańców i relacji przeciętnego miesięcznego wynagrodzenia brutto 
w danym powiecie do średniej krajowej2]]/$W$1*$V$2</f>
        <v>2.1899817625159633E-5</v>
      </c>
      <c r="W1072" s="27">
        <f>TabIPW[[#This Row],[iloczyn liczby mieszkańców i relacji przeciętnego miesięcznego wynagrodzenia brutto 
w danym powiecie do średniej krajowej]]</f>
        <v>6826.0940000000001</v>
      </c>
    </row>
    <row r="1073" spans="1:23" x14ac:dyDescent="0.3">
      <c r="A1073" s="2" t="s">
        <v>10</v>
      </c>
      <c r="B1073" s="2" t="s">
        <v>76</v>
      </c>
      <c r="C1073" s="2" t="s">
        <v>109</v>
      </c>
      <c r="D1073" s="2" t="s">
        <v>54</v>
      </c>
      <c r="E1073" s="2" t="s">
        <v>19</v>
      </c>
      <c r="F1073" s="17" t="str">
        <f>+Tabela1[[#This Row],[WK]]&amp;Tabela1[[#This Row],[PK]]&amp;Tabela1[[#This Row],[GK]]</f>
        <v>141508</v>
      </c>
      <c r="G1073" s="2" t="s">
        <v>1019</v>
      </c>
      <c r="H1073" s="302">
        <f>TabIPW[[#This Row],[liczba mieszkańców ]]/$I$1*$H$2</f>
        <v>3.1191574232783753E-5</v>
      </c>
      <c r="I1073" s="27">
        <v>9800</v>
      </c>
      <c r="J1073" s="302">
        <f>TabIPW[[#This Row],[liczba mieszkańców w wieku 20-64]]/$K$1*$J$2</f>
        <v>2.493950469568313E-5</v>
      </c>
      <c r="K1073" s="27">
        <v>6184</v>
      </c>
      <c r="L1073" s="302">
        <f>TabIPW[[#This Row],[iloczyn liczby mieszkańców i relacji przeciętnego miesięcznego wynagrodzenia brutto 
w danym powiecie do średniej krajowej]]/$M$1*$L$2</f>
        <v>9.0765248822667266E-5</v>
      </c>
      <c r="M1073" s="27">
        <v>8251.6</v>
      </c>
      <c r="N1073" s="302">
        <f>TabIPW[[#This Row],[liczba oddziałów w szkołach podstawowych]]/$O$1*$N$2</f>
        <v>1.1024150268336316E-4</v>
      </c>
      <c r="O1073" s="27">
        <v>87</v>
      </c>
      <c r="P107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7.9887325110551872E-5</v>
      </c>
      <c r="Q1073" s="27">
        <v>406</v>
      </c>
      <c r="R1073" s="302">
        <f>TabIPW[[#This Row],[liczba gospodarstw domowych korzystających ze środowiskowej pomocy społecznej ]]/$S$1*$R$2</f>
        <v>4.6754844663180559E-5</v>
      </c>
      <c r="S1073" s="27">
        <v>171</v>
      </c>
      <c r="T1073" s="302">
        <f>TabIPW[[#This Row],[ilość wody dostarczonej i ścieków bytowych odprowadzonych siecią kanalizacyjną '[dam3']]]/$U$1*$T$2</f>
        <v>2.4673017802968087E-5</v>
      </c>
      <c r="U1073" s="27">
        <v>604.6</v>
      </c>
      <c r="V1073" s="302">
        <f>TabIPW[[#This Row],[iloczyn liczby mieszkańców i relacji przeciętnego miesięcznego wynagrodzenia brutto 
w danym powiecie do średniej krajowej2]]/$W$1*$V$2</f>
        <v>2.6473197573277958E-5</v>
      </c>
      <c r="W1073" s="27">
        <f>TabIPW[[#This Row],[iloczyn liczby mieszkańców i relacji przeciętnego miesięcznego wynagrodzenia brutto 
w danym powiecie do średniej krajowej]]</f>
        <v>8251.6</v>
      </c>
    </row>
    <row r="1074" spans="1:23" x14ac:dyDescent="0.3">
      <c r="A1074" s="2" t="s">
        <v>10</v>
      </c>
      <c r="B1074" s="2" t="s">
        <v>76</v>
      </c>
      <c r="C1074" s="2" t="s">
        <v>109</v>
      </c>
      <c r="D1074" s="2" t="s">
        <v>56</v>
      </c>
      <c r="E1074" s="2" t="s">
        <v>15</v>
      </c>
      <c r="F1074" s="17" t="str">
        <f>+Tabela1[[#This Row],[WK]]&amp;Tabela1[[#This Row],[PK]]&amp;Tabela1[[#This Row],[GK]]</f>
        <v>141509</v>
      </c>
      <c r="G1074" s="2" t="s">
        <v>1020</v>
      </c>
      <c r="H1074" s="302">
        <f>TabIPW[[#This Row],[liczba mieszkańców ]]/$I$1*$H$2</f>
        <v>3.5205102304981746E-5</v>
      </c>
      <c r="I1074" s="27">
        <v>11061</v>
      </c>
      <c r="J1074" s="302">
        <f>TabIPW[[#This Row],[liczba mieszkańców w wieku 20-64]]/$K$1*$J$2</f>
        <v>2.762542159854939E-5</v>
      </c>
      <c r="K1074" s="27">
        <v>6850</v>
      </c>
      <c r="L1074" s="302">
        <f>TabIPW[[#This Row],[iloczyn liczby mieszkańców i relacji przeciętnego miesięcznego wynagrodzenia brutto 
w danym powiecie do średniej krajowej]]/$M$1*$L$2</f>
        <v>1.0244432828852273E-4</v>
      </c>
      <c r="M1074" s="27">
        <v>9313.362000000001</v>
      </c>
      <c r="N1074" s="302">
        <f>TabIPW[[#This Row],[liczba oddziałów w szkołach podstawowych]]/$O$1*$N$2</f>
        <v>7.6028622540250454E-5</v>
      </c>
      <c r="O1074" s="27">
        <v>60</v>
      </c>
      <c r="P107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7.870672424684914E-5</v>
      </c>
      <c r="Q1074" s="27">
        <v>400</v>
      </c>
      <c r="R1074" s="302">
        <f>TabIPW[[#This Row],[liczba gospodarstw domowych korzystających ze środowiskowej pomocy społecznej ]]/$S$1*$R$2</f>
        <v>4.5934584230493178E-5</v>
      </c>
      <c r="S1074" s="27">
        <v>168</v>
      </c>
      <c r="T1074" s="302">
        <f>TabIPW[[#This Row],[ilość wody dostarczonej i ścieków bytowych odprowadzonych siecią kanalizacyjną '[dam3']]]/$U$1*$T$2</f>
        <v>2.1094083530192198E-5</v>
      </c>
      <c r="U1074" s="27">
        <v>516.9</v>
      </c>
      <c r="V1074" s="302">
        <f>TabIPW[[#This Row],[iloczyn liczby mieszkańców i relacji przeciętnego miesięcznego wynagrodzenia brutto 
w danym powiecie do średniej krajowej2]]/$W$1*$V$2</f>
        <v>2.9879595750819133E-5</v>
      </c>
      <c r="W1074" s="27">
        <f>TabIPW[[#This Row],[iloczyn liczby mieszkańców i relacji przeciętnego miesięcznego wynagrodzenia brutto 
w danym powiecie do średniej krajowej]]</f>
        <v>9313.362000000001</v>
      </c>
    </row>
    <row r="1075" spans="1:23" x14ac:dyDescent="0.3">
      <c r="A1075" s="2" t="s">
        <v>10</v>
      </c>
      <c r="B1075" s="2" t="s">
        <v>76</v>
      </c>
      <c r="C1075" s="2" t="s">
        <v>109</v>
      </c>
      <c r="D1075" s="2" t="s">
        <v>69</v>
      </c>
      <c r="E1075" s="2" t="s">
        <v>15</v>
      </c>
      <c r="F1075" s="17" t="str">
        <f>+Tabela1[[#This Row],[WK]]&amp;Tabela1[[#This Row],[PK]]&amp;Tabela1[[#This Row],[GK]]</f>
        <v>141510</v>
      </c>
      <c r="G1075" s="2" t="s">
        <v>1021</v>
      </c>
      <c r="H1075" s="302">
        <f>TabIPW[[#This Row],[liczba mieszkańców ]]/$I$1*$H$2</f>
        <v>3.9578288324965919E-5</v>
      </c>
      <c r="I1075" s="27">
        <v>12435</v>
      </c>
      <c r="J1075" s="302">
        <f>TabIPW[[#This Row],[liczba mieszkańców w wieku 20-64]]/$K$1*$J$2</f>
        <v>3.0093561455237301E-5</v>
      </c>
      <c r="K1075" s="27">
        <v>7462</v>
      </c>
      <c r="L1075" s="302">
        <f>TabIPW[[#This Row],[iloczyn liczby mieszkańców i relacji przeciętnego miesięcznego wynagrodzenia brutto 
w danym powiecie do średniej krajowej]]/$M$1*$L$2</f>
        <v>1.1516998664386403E-4</v>
      </c>
      <c r="M1075" s="27">
        <v>10470.27</v>
      </c>
      <c r="N1075" s="302">
        <f>TabIPW[[#This Row],[liczba oddziałów w szkołach podstawowych]]/$O$1*$N$2</f>
        <v>8.8700059630292187E-5</v>
      </c>
      <c r="O1075" s="27">
        <v>70</v>
      </c>
      <c r="P107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8.3232360891042967E-5</v>
      </c>
      <c r="Q1075" s="27">
        <v>423</v>
      </c>
      <c r="R1075" s="302">
        <f>TabIPW[[#This Row],[liczba gospodarstw domowych korzystających ze środowiskowej pomocy społecznej ]]/$S$1*$R$2</f>
        <v>2.8709115144058238E-5</v>
      </c>
      <c r="S1075" s="27">
        <v>105</v>
      </c>
      <c r="T1075" s="302">
        <f>TabIPW[[#This Row],[ilość wody dostarczonej i ścieków bytowych odprowadzonych siecią kanalizacyjną '[dam3']]]/$U$1*$T$2</f>
        <v>2.8974268342883464E-5</v>
      </c>
      <c r="U1075" s="27">
        <v>710</v>
      </c>
      <c r="V1075" s="302">
        <f>TabIPW[[#This Row],[iloczyn liczby mieszkańców i relacji przeciętnego miesięcznego wynagrodzenia brutto 
w danym powiecie do średniej krajowej2]]/$W$1*$V$2</f>
        <v>3.3591246104460349E-5</v>
      </c>
      <c r="W1075" s="27">
        <f>TabIPW[[#This Row],[iloczyn liczby mieszkańców i relacji przeciętnego miesięcznego wynagrodzenia brutto 
w danym powiecie do średniej krajowej]]</f>
        <v>10470.27</v>
      </c>
    </row>
    <row r="1076" spans="1:23" x14ac:dyDescent="0.3">
      <c r="A1076" s="2" t="s">
        <v>10</v>
      </c>
      <c r="B1076" s="2" t="s">
        <v>76</v>
      </c>
      <c r="C1076" s="2" t="s">
        <v>109</v>
      </c>
      <c r="D1076" s="2" t="s">
        <v>71</v>
      </c>
      <c r="E1076" s="2" t="s">
        <v>15</v>
      </c>
      <c r="F1076" s="17" t="str">
        <f>+Tabela1[[#This Row],[WK]]&amp;Tabela1[[#This Row],[PK]]&amp;Tabela1[[#This Row],[GK]]</f>
        <v>141511</v>
      </c>
      <c r="G1076" s="2" t="s">
        <v>1022</v>
      </c>
      <c r="H1076" s="302">
        <f>TabIPW[[#This Row],[liczba mieszkańców ]]/$I$1*$H$2</f>
        <v>1.4096681864999924E-5</v>
      </c>
      <c r="I1076" s="27">
        <v>4429</v>
      </c>
      <c r="J1076" s="302">
        <f>TabIPW[[#This Row],[liczba mieszkańców w wieku 20-64]]/$K$1*$J$2</f>
        <v>1.0360541326521661E-5</v>
      </c>
      <c r="K1076" s="27">
        <v>2569</v>
      </c>
      <c r="L1076" s="302">
        <f>TabIPW[[#This Row],[iloczyn liczby mieszkańców i relacji przeciętnego miesięcznego wynagrodzenia brutto 
w danym powiecie do średniej krajowej]]/$M$1*$L$2</f>
        <v>4.1020335411795232E-5</v>
      </c>
      <c r="M1076" s="27">
        <v>3729.2179999999998</v>
      </c>
      <c r="N1076" s="302">
        <f>TabIPW[[#This Row],[liczba oddziałów w szkołach podstawowych]]/$O$1*$N$2</f>
        <v>3.0411449016100181E-5</v>
      </c>
      <c r="O1076" s="27">
        <v>24</v>
      </c>
      <c r="P107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3.0302088835036921E-5</v>
      </c>
      <c r="Q1076" s="27">
        <v>154</v>
      </c>
      <c r="R1076" s="302">
        <f>TabIPW[[#This Row],[liczba gospodarstw domowych korzystających ze środowiskowej pomocy społecznej ]]/$S$1*$R$2</f>
        <v>2.788885471137086E-5</v>
      </c>
      <c r="S1076" s="27">
        <v>102</v>
      </c>
      <c r="T1076" s="302">
        <f>TabIPW[[#This Row],[ilość wody dostarczonej i ścieków bytowych odprowadzonych siecią kanalizacyjną '[dam3']]]/$U$1*$T$2</f>
        <v>1.5025810709647452E-5</v>
      </c>
      <c r="U1076" s="27">
        <v>368.2</v>
      </c>
      <c r="V1076" s="302">
        <f>TabIPW[[#This Row],[iloczyn liczby mieszkańców i relacji przeciętnego miesięcznego wynagrodzenia brutto 
w danym powiecie do średniej krajowej2]]/$W$1*$V$2</f>
        <v>1.1964264495106946E-5</v>
      </c>
      <c r="W1076" s="27">
        <f>TabIPW[[#This Row],[iloczyn liczby mieszkańców i relacji przeciętnego miesięcznego wynagrodzenia brutto 
w danym powiecie do średniej krajowej]]</f>
        <v>3729.2179999999998</v>
      </c>
    </row>
    <row r="1077" spans="1:23" x14ac:dyDescent="0.3">
      <c r="A1077" s="2" t="s">
        <v>10</v>
      </c>
      <c r="B1077" s="2" t="s">
        <v>76</v>
      </c>
      <c r="C1077" s="2" t="s">
        <v>113</v>
      </c>
      <c r="D1077" s="2" t="s">
        <v>12</v>
      </c>
      <c r="E1077" s="2" t="s">
        <v>13</v>
      </c>
      <c r="F1077" s="17" t="str">
        <f>+Tabela1[[#This Row],[WK]]&amp;Tabela1[[#This Row],[PK]]&amp;Tabela1[[#This Row],[GK]]</f>
        <v>141601</v>
      </c>
      <c r="G1077" s="2" t="s">
        <v>1023</v>
      </c>
      <c r="H1077" s="302">
        <f>TabIPW[[#This Row],[liczba mieszkańców ]]/$I$1*$H$2</f>
        <v>6.7637973879682399E-5</v>
      </c>
      <c r="I1077" s="27">
        <v>21251</v>
      </c>
      <c r="J1077" s="302">
        <f>TabIPW[[#This Row],[liczba mieszkańców w wieku 20-64]]/$K$1*$J$2</f>
        <v>4.9382961675071135E-5</v>
      </c>
      <c r="K1077" s="27">
        <v>12245</v>
      </c>
      <c r="L1077" s="302">
        <f>TabIPW[[#This Row],[iloczyn liczby mieszkańców i relacji przeciętnego miesięcznego wynagrodzenia brutto 
w danym powiecie do średniej krajowej]]/$M$1*$L$2</f>
        <v>1.9658790859910228E-4</v>
      </c>
      <c r="M1077" s="27">
        <v>17872.091</v>
      </c>
      <c r="N1077" s="302">
        <f>TabIPW[[#This Row],[liczba oddziałów w szkołach podstawowych]]/$O$1*$N$2</f>
        <v>1.1150864639236733E-4</v>
      </c>
      <c r="O1077" s="27">
        <v>88</v>
      </c>
      <c r="P107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1.8673170327564961E-4</v>
      </c>
      <c r="Q1077" s="27">
        <v>949</v>
      </c>
      <c r="R1077" s="302">
        <f>TabIPW[[#This Row],[liczba gospodarstw domowych korzystających ze środowiskowej pomocy społecznej ]]/$S$1*$R$2</f>
        <v>7.5737379951467922E-5</v>
      </c>
      <c r="S1077" s="27">
        <v>277</v>
      </c>
      <c r="T1077" s="302">
        <f>TabIPW[[#This Row],[ilość wody dostarczonej i ścieków bytowych odprowadzonych siecią kanalizacyjną '[dam3']]]/$U$1*$T$2</f>
        <v>7.4198612254972832E-5</v>
      </c>
      <c r="U1077" s="27">
        <v>1818.2</v>
      </c>
      <c r="V1077" s="302">
        <f>TabIPW[[#This Row],[iloczyn liczby mieszkańców i relacji przeciętnego miesięcznego wynagrodzenia brutto 
w danym powiecie do średniej krajowej2]]/$W$1*$V$2</f>
        <v>5.7338140008071508E-5</v>
      </c>
      <c r="W1077" s="27">
        <f>TabIPW[[#This Row],[iloczyn liczby mieszkańców i relacji przeciętnego miesięcznego wynagrodzenia brutto 
w danym powiecie do średniej krajowej]]</f>
        <v>17872.091</v>
      </c>
    </row>
    <row r="1078" spans="1:23" x14ac:dyDescent="0.3">
      <c r="A1078" s="2" t="s">
        <v>10</v>
      </c>
      <c r="B1078" s="2" t="s">
        <v>76</v>
      </c>
      <c r="C1078" s="2" t="s">
        <v>113</v>
      </c>
      <c r="D1078" s="2" t="s">
        <v>11</v>
      </c>
      <c r="E1078" s="2" t="s">
        <v>15</v>
      </c>
      <c r="F1078" s="17" t="str">
        <f>+Tabela1[[#This Row],[WK]]&amp;Tabela1[[#This Row],[PK]]&amp;Tabela1[[#This Row],[GK]]</f>
        <v>141602</v>
      </c>
      <c r="G1078" s="2" t="s">
        <v>1024</v>
      </c>
      <c r="H1078" s="302">
        <f>TabIPW[[#This Row],[liczba mieszkańców ]]/$I$1*$H$2</f>
        <v>1.1709571592082799E-5</v>
      </c>
      <c r="I1078" s="27">
        <v>3679</v>
      </c>
      <c r="J1078" s="302">
        <f>TabIPW[[#This Row],[liczba mieszkańców w wieku 20-64]]/$K$1*$J$2</f>
        <v>8.5457326083687828E-6</v>
      </c>
      <c r="K1078" s="27">
        <v>2119</v>
      </c>
      <c r="L1078" s="302">
        <f>TabIPW[[#This Row],[iloczyn liczby mieszkańców i relacji przeciętnego miesięcznego wynagrodzenia brutto 
w danym powiecie do średniej krajowej]]/$M$1*$L$2</f>
        <v>3.4033547397115297E-5</v>
      </c>
      <c r="M1078" s="27">
        <v>3094.0389999999998</v>
      </c>
      <c r="N1078" s="302">
        <f>TabIPW[[#This Row],[liczba oddziałów w szkołach podstawowych]]/$O$1*$N$2</f>
        <v>3.1678592725104354E-5</v>
      </c>
      <c r="O1078" s="27">
        <v>25</v>
      </c>
      <c r="P107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2.4595851327140359E-5</v>
      </c>
      <c r="Q1078" s="27">
        <v>125</v>
      </c>
      <c r="R1078" s="302">
        <f>TabIPW[[#This Row],[liczba gospodarstw domowych korzystających ze środowiskowej pomocy społecznej ]]/$S$1*$R$2</f>
        <v>1.394442735568543E-5</v>
      </c>
      <c r="S1078" s="27">
        <v>51</v>
      </c>
      <c r="T1078" s="302">
        <f>TabIPW[[#This Row],[ilość wody dostarczonej i ścieków bytowych odprowadzonych siecią kanalizacyjną '[dam3']]]/$U$1*$T$2</f>
        <v>1.2161030938280664E-5</v>
      </c>
      <c r="U1078" s="27">
        <v>298</v>
      </c>
      <c r="V1078" s="302">
        <f>TabIPW[[#This Row],[iloczyn liczby mieszkańców i relacji przeciętnego miesięcznego wynagrodzenia brutto 
w danym powiecie do średniej krajowej2]]/$W$1*$V$2</f>
        <v>9.9264513241586296E-6</v>
      </c>
      <c r="W1078" s="27">
        <f>TabIPW[[#This Row],[iloczyn liczby mieszkańców i relacji przeciętnego miesięcznego wynagrodzenia brutto 
w danym powiecie do średniej krajowej]]</f>
        <v>3094.0389999999998</v>
      </c>
    </row>
    <row r="1079" spans="1:23" x14ac:dyDescent="0.3">
      <c r="A1079" s="2" t="s">
        <v>10</v>
      </c>
      <c r="B1079" s="2" t="s">
        <v>76</v>
      </c>
      <c r="C1079" s="2" t="s">
        <v>113</v>
      </c>
      <c r="D1079" s="2" t="s">
        <v>16</v>
      </c>
      <c r="E1079" s="2" t="s">
        <v>15</v>
      </c>
      <c r="F1079" s="17" t="str">
        <f>+Tabela1[[#This Row],[WK]]&amp;Tabela1[[#This Row],[PK]]&amp;Tabela1[[#This Row],[GK]]</f>
        <v>141603</v>
      </c>
      <c r="G1079" s="2" t="s">
        <v>1025</v>
      </c>
      <c r="H1079" s="302">
        <f>TabIPW[[#This Row],[liczba mieszkańców ]]/$I$1*$H$2</f>
        <v>7.3395683857958501E-6</v>
      </c>
      <c r="I1079" s="27">
        <v>2306</v>
      </c>
      <c r="J1079" s="302">
        <f>TabIPW[[#This Row],[liczba mieszkańców w wieku 20-64]]/$K$1*$J$2</f>
        <v>5.2427807413305414E-6</v>
      </c>
      <c r="K1079" s="27">
        <v>1300</v>
      </c>
      <c r="L1079" s="302">
        <f>TabIPW[[#This Row],[iloczyn liczby mieszkańców i relacji przeciętnego miesięcznego wynagrodzenia brutto 
w danym powiecie do średniej krajowej]]/$M$1*$L$2</f>
        <v>2.1332253410640899E-5</v>
      </c>
      <c r="M1079" s="27">
        <v>1939.3459999999998</v>
      </c>
      <c r="N1079" s="302">
        <f>TabIPW[[#This Row],[liczba oddziałów w szkołach podstawowych]]/$O$1*$N$2</f>
        <v>2.0274299344066786E-5</v>
      </c>
      <c r="O1079" s="27">
        <v>16</v>
      </c>
      <c r="P107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1.3183376311347232E-5</v>
      </c>
      <c r="Q1079" s="27">
        <v>67</v>
      </c>
      <c r="R1079" s="302">
        <f>TabIPW[[#This Row],[liczba gospodarstw domowych korzystających ze środowiskowej pomocy społecznej ]]/$S$1*$R$2</f>
        <v>8.4760244711029071E-6</v>
      </c>
      <c r="S1079" s="27">
        <v>31</v>
      </c>
      <c r="T1079" s="302">
        <f>TabIPW[[#This Row],[ilość wody dostarczonej i ścieków bytowych odprowadzonych siecią kanalizacyjną '[dam3']]]/$U$1*$T$2</f>
        <v>1.2026361803729235E-5</v>
      </c>
      <c r="U1079" s="27">
        <v>294.7</v>
      </c>
      <c r="V1079" s="302">
        <f>TabIPW[[#This Row],[iloczyn liczby mieszkańców i relacji przeciętnego miesięcznego wynagrodzenia brutto 
w danym powiecie do średniej krajowej2]]/$W$1*$V$2</f>
        <v>6.2219072447702639E-6</v>
      </c>
      <c r="W1079" s="27">
        <f>TabIPW[[#This Row],[iloczyn liczby mieszkańców i relacji przeciętnego miesięcznego wynagrodzenia brutto 
w danym powiecie do średniej krajowej]]</f>
        <v>1939.3459999999998</v>
      </c>
    </row>
    <row r="1080" spans="1:23" x14ac:dyDescent="0.3">
      <c r="A1080" s="2" t="s">
        <v>10</v>
      </c>
      <c r="B1080" s="2" t="s">
        <v>76</v>
      </c>
      <c r="C1080" s="2" t="s">
        <v>113</v>
      </c>
      <c r="D1080" s="2" t="s">
        <v>18</v>
      </c>
      <c r="E1080" s="2" t="s">
        <v>19</v>
      </c>
      <c r="F1080" s="17" t="str">
        <f>+Tabela1[[#This Row],[WK]]&amp;Tabela1[[#This Row],[PK]]&amp;Tabela1[[#This Row],[GK]]</f>
        <v>141604</v>
      </c>
      <c r="G1080" s="2" t="s">
        <v>1026</v>
      </c>
      <c r="H1080" s="302">
        <f>TabIPW[[#This Row],[liczba mieszkańców ]]/$I$1*$H$2</f>
        <v>7.9793139389376404E-6</v>
      </c>
      <c r="I1080" s="27">
        <v>2507</v>
      </c>
      <c r="J1080" s="302">
        <f>TabIPW[[#This Row],[liczba mieszkańców w wieku 20-64]]/$K$1*$J$2</f>
        <v>5.888046063340454E-6</v>
      </c>
      <c r="K1080" s="27">
        <v>1460</v>
      </c>
      <c r="L1080" s="302">
        <f>TabIPW[[#This Row],[iloczyn liczby mieszkańców i relacji przeciętnego miesięcznego wynagrodzenia brutto 
w danym powiecie do średniej krajowej]]/$M$1*$L$2</f>
        <v>2.3191656244786098E-5</v>
      </c>
      <c r="M1080" s="27">
        <v>2108.3869999999997</v>
      </c>
      <c r="N1080" s="302">
        <f>TabIPW[[#This Row],[liczba oddziałów w szkołach podstawowych]]/$O$1*$N$2</f>
        <v>1.0137149672033393E-5</v>
      </c>
      <c r="O1080" s="27">
        <v>8</v>
      </c>
      <c r="P108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1.4363977175049969E-5</v>
      </c>
      <c r="Q1080" s="27">
        <v>73</v>
      </c>
      <c r="R1080" s="302">
        <f>TabIPW[[#This Row],[liczba gospodarstw domowych korzystających ze środowiskowej pomocy społecznej ]]/$S$1*$R$2</f>
        <v>1.9959670528726205E-5</v>
      </c>
      <c r="S1080" s="27">
        <v>73</v>
      </c>
      <c r="T1080" s="302">
        <f>TabIPW[[#This Row],[ilość wody dostarczonej i ścieków bytowych odprowadzonych siecią kanalizacyjną '[dam3']]]/$U$1*$T$2</f>
        <v>8.3902951708406192E-6</v>
      </c>
      <c r="U1080" s="27">
        <v>205.6</v>
      </c>
      <c r="V1080" s="302">
        <f>TabIPW[[#This Row],[iloczyn liczby mieszkańców i relacji przeciętnego miesięcznego wynagrodzenia brutto 
w danym powiecie do średniej krajowej2]]/$W$1*$V$2</f>
        <v>6.7642330713959462E-6</v>
      </c>
      <c r="W1080" s="27">
        <f>TabIPW[[#This Row],[iloczyn liczby mieszkańców i relacji przeciętnego miesięcznego wynagrodzenia brutto 
w danym powiecie do średniej krajowej]]</f>
        <v>2108.3869999999997</v>
      </c>
    </row>
    <row r="1081" spans="1:23" x14ac:dyDescent="0.3">
      <c r="A1081" s="2" t="s">
        <v>10</v>
      </c>
      <c r="B1081" s="2" t="s">
        <v>76</v>
      </c>
      <c r="C1081" s="2" t="s">
        <v>113</v>
      </c>
      <c r="D1081" s="2" t="s">
        <v>21</v>
      </c>
      <c r="E1081" s="2" t="s">
        <v>15</v>
      </c>
      <c r="F1081" s="17" t="str">
        <f>+Tabela1[[#This Row],[WK]]&amp;Tabela1[[#This Row],[PK]]&amp;Tabela1[[#This Row],[GK]]</f>
        <v>141605</v>
      </c>
      <c r="G1081" s="2" t="s">
        <v>1027</v>
      </c>
      <c r="H1081" s="302">
        <f>TabIPW[[#This Row],[liczba mieszkańców ]]/$I$1*$H$2</f>
        <v>3.3788750209717586E-5</v>
      </c>
      <c r="I1081" s="27">
        <v>10616</v>
      </c>
      <c r="J1081" s="302">
        <f>TabIPW[[#This Row],[liczba mieszkańców w wieku 20-64]]/$K$1*$J$2</f>
        <v>2.477818836518065E-5</v>
      </c>
      <c r="K1081" s="27">
        <v>6144</v>
      </c>
      <c r="L1081" s="302">
        <f>TabIPW[[#This Row],[iloczyn liczby mieszkańców i relacji przeciętnego miesięcznego wynagrodzenia brutto 
w danym powiecie do średniej krajowej]]/$M$1*$L$2</f>
        <v>9.8206072076046779E-5</v>
      </c>
      <c r="M1081" s="27">
        <v>8928.0560000000005</v>
      </c>
      <c r="N1081" s="302">
        <f>TabIPW[[#This Row],[liczba oddziałów w szkołach podstawowych]]/$O$1*$N$2</f>
        <v>7.096004770423375E-5</v>
      </c>
      <c r="O1081" s="27">
        <v>56</v>
      </c>
      <c r="P108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7.0048984579695745E-5</v>
      </c>
      <c r="Q1081" s="27">
        <v>356</v>
      </c>
      <c r="R1081" s="302">
        <f>TabIPW[[#This Row],[liczba gospodarstw domowych korzystających ze środowiskowej pomocy społecznej ]]/$S$1*$R$2</f>
        <v>5.0856146826617449E-5</v>
      </c>
      <c r="S1081" s="27">
        <v>186</v>
      </c>
      <c r="T1081" s="302">
        <f>TabIPW[[#This Row],[ilość wody dostarczonej i ścieków bytowych odprowadzonych siecią kanalizacyjną '[dam3']]]/$U$1*$T$2</f>
        <v>1.7527391906011898E-5</v>
      </c>
      <c r="U1081" s="27">
        <v>429.5</v>
      </c>
      <c r="V1081" s="302">
        <f>TabIPW[[#This Row],[iloczyn liczby mieszkańców i relacji przeciętnego miesięcznego wynagrodzenia brutto 
w danym powiecie do średniej krajowej2]]/$W$1*$V$2</f>
        <v>2.8643437688846978E-5</v>
      </c>
      <c r="W1081" s="27">
        <f>TabIPW[[#This Row],[iloczyn liczby mieszkańców i relacji przeciętnego miesięcznego wynagrodzenia brutto 
w danym powiecie do średniej krajowej]]</f>
        <v>8928.0560000000005</v>
      </c>
    </row>
    <row r="1082" spans="1:23" x14ac:dyDescent="0.3">
      <c r="A1082" s="2" t="s">
        <v>10</v>
      </c>
      <c r="B1082" s="2" t="s">
        <v>76</v>
      </c>
      <c r="C1082" s="2" t="s">
        <v>113</v>
      </c>
      <c r="D1082" s="2" t="s">
        <v>23</v>
      </c>
      <c r="E1082" s="2" t="s">
        <v>15</v>
      </c>
      <c r="F1082" s="17" t="str">
        <f>+Tabela1[[#This Row],[WK]]&amp;Tabela1[[#This Row],[PK]]&amp;Tabela1[[#This Row],[GK]]</f>
        <v>141606</v>
      </c>
      <c r="G1082" s="2" t="s">
        <v>1028</v>
      </c>
      <c r="H1082" s="302">
        <f>TabIPW[[#This Row],[liczba mieszkańców ]]/$I$1*$H$2</f>
        <v>7.4923434432625467E-6</v>
      </c>
      <c r="I1082" s="27">
        <v>2354</v>
      </c>
      <c r="J1082" s="302">
        <f>TabIPW[[#This Row],[liczba mieszkańców w wieku 20-64]]/$K$1*$J$2</f>
        <v>5.4968539618719442E-6</v>
      </c>
      <c r="K1082" s="27">
        <v>1363</v>
      </c>
      <c r="L1082" s="302">
        <f>TabIPW[[#This Row],[iloczyn liczby mieszkańców i relacji przeciętnego miesięcznego wynagrodzenia brutto 
w danym powiecie do średniej krajowej]]/$M$1*$L$2</f>
        <v>2.1776289908347216E-5</v>
      </c>
      <c r="M1082" s="27">
        <v>1979.7139999999999</v>
      </c>
      <c r="N1082" s="302">
        <f>TabIPW[[#This Row],[liczba oddziałów w szkołach podstawowych]]/$O$1*$N$2</f>
        <v>2.1541443053070962E-5</v>
      </c>
      <c r="O1082" s="27">
        <v>17</v>
      </c>
      <c r="P108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1.3576909932581476E-5</v>
      </c>
      <c r="Q1082" s="27">
        <v>69</v>
      </c>
      <c r="R1082" s="302">
        <f>TabIPW[[#This Row],[liczba gospodarstw domowych korzystających ze środowiskowej pomocy społecznej ]]/$S$1*$R$2</f>
        <v>1.5311528076831059E-5</v>
      </c>
      <c r="S1082" s="27">
        <v>56</v>
      </c>
      <c r="T1082" s="302">
        <f>TabIPW[[#This Row],[ilość wody dostarczonej i ścieków bytowych odprowadzonych siecią kanalizacyjną '[dam3']]]/$U$1*$T$2</f>
        <v>6.7334567275715086E-6</v>
      </c>
      <c r="U1082" s="27">
        <v>165</v>
      </c>
      <c r="V1082" s="302">
        <f>TabIPW[[#This Row],[iloczyn liczby mieszkańców i relacji przeciętnego miesięcznego wynagrodzenia brutto 
w danym powiecie do średniej krajowej2]]/$W$1*$V$2</f>
        <v>6.3514178899346058E-6</v>
      </c>
      <c r="W1082" s="27">
        <f>TabIPW[[#This Row],[iloczyn liczby mieszkańców i relacji przeciętnego miesięcznego wynagrodzenia brutto 
w danym powiecie do średniej krajowej]]</f>
        <v>1979.7139999999999</v>
      </c>
    </row>
    <row r="1083" spans="1:23" x14ac:dyDescent="0.3">
      <c r="A1083" s="2" t="s">
        <v>10</v>
      </c>
      <c r="B1083" s="2" t="s">
        <v>76</v>
      </c>
      <c r="C1083" s="2" t="s">
        <v>113</v>
      </c>
      <c r="D1083" s="2" t="s">
        <v>30</v>
      </c>
      <c r="E1083" s="2" t="s">
        <v>15</v>
      </c>
      <c r="F1083" s="17" t="str">
        <f>+Tabela1[[#This Row],[WK]]&amp;Tabela1[[#This Row],[PK]]&amp;Tabela1[[#This Row],[GK]]</f>
        <v>141607</v>
      </c>
      <c r="G1083" s="2" t="s">
        <v>1023</v>
      </c>
      <c r="H1083" s="302">
        <f>TabIPW[[#This Row],[liczba mieszkańców ]]/$I$1*$H$2</f>
        <v>3.9791536842679847E-5</v>
      </c>
      <c r="I1083" s="27">
        <v>12502</v>
      </c>
      <c r="J1083" s="302">
        <f>TabIPW[[#This Row],[liczba mieszkańców w wieku 20-64]]/$K$1*$J$2</f>
        <v>3.0166153803963423E-5</v>
      </c>
      <c r="K1083" s="27">
        <v>7480</v>
      </c>
      <c r="L1083" s="302">
        <f>TabIPW[[#This Row],[iloczyn liczby mieszkańców i relacji przeciętnego miesięcznego wynagrodzenia brutto 
w danym powiecie do średniej krajowej]]/$M$1*$L$2</f>
        <v>1.156530061317574E-4</v>
      </c>
      <c r="M1083" s="27">
        <v>10514.181999999999</v>
      </c>
      <c r="N1083" s="302">
        <f>TabIPW[[#This Row],[liczba oddziałów w szkołach podstawowych]]/$O$1*$N$2</f>
        <v>1.2418008348240908E-4</v>
      </c>
      <c r="O1083" s="27">
        <v>98</v>
      </c>
      <c r="P108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8.8151531156471037E-5</v>
      </c>
      <c r="Q1083" s="27">
        <v>448</v>
      </c>
      <c r="R1083" s="302">
        <f>TabIPW[[#This Row],[liczba gospodarstw domowych korzystających ze środowiskowej pomocy społecznej ]]/$S$1*$R$2</f>
        <v>4.6208004374722307E-5</v>
      </c>
      <c r="S1083" s="27">
        <v>169</v>
      </c>
      <c r="T1083" s="302">
        <f>TabIPW[[#This Row],[ilość wody dostarczonej i ścieków bytowych odprowadzonych siecią kanalizacyjną '[dam3']]]/$U$1*$T$2</f>
        <v>2.2710113144809363E-5</v>
      </c>
      <c r="U1083" s="27">
        <v>556.5</v>
      </c>
      <c r="V1083" s="302">
        <f>TabIPW[[#This Row],[iloczyn liczby mieszkańców i relacji przeciętnego miesięcznego wynagrodzenia brutto 
w danym powiecie do średniej krajowej2]]/$W$1*$V$2</f>
        <v>3.3732126788429244E-5</v>
      </c>
      <c r="W1083" s="27">
        <f>TabIPW[[#This Row],[iloczyn liczby mieszkańców i relacji przeciętnego miesięcznego wynagrodzenia brutto 
w danym powiecie do średniej krajowej]]</f>
        <v>10514.181999999999</v>
      </c>
    </row>
    <row r="1084" spans="1:23" x14ac:dyDescent="0.3">
      <c r="A1084" s="2" t="s">
        <v>10</v>
      </c>
      <c r="B1084" s="2" t="s">
        <v>76</v>
      </c>
      <c r="C1084" s="2" t="s">
        <v>113</v>
      </c>
      <c r="D1084" s="2" t="s">
        <v>54</v>
      </c>
      <c r="E1084" s="2" t="s">
        <v>15</v>
      </c>
      <c r="F1084" s="17" t="str">
        <f>+Tabela1[[#This Row],[WK]]&amp;Tabela1[[#This Row],[PK]]&amp;Tabela1[[#This Row],[GK]]</f>
        <v>141608</v>
      </c>
      <c r="G1084" s="2" t="s">
        <v>1029</v>
      </c>
      <c r="H1084" s="302">
        <f>TabIPW[[#This Row],[liczba mieszkańców ]]/$I$1*$H$2</f>
        <v>1.1248063605985487E-5</v>
      </c>
      <c r="I1084" s="27">
        <v>3534</v>
      </c>
      <c r="J1084" s="302">
        <f>TabIPW[[#This Row],[liczba mieszkańców w wieku 20-64]]/$K$1*$J$2</f>
        <v>8.1827708647382062E-6</v>
      </c>
      <c r="K1084" s="27">
        <v>2029</v>
      </c>
      <c r="L1084" s="302">
        <f>TabIPW[[#This Row],[iloczyn liczby mieszkańców i relacji przeciętnego miesięcznego wynagrodzenia brutto 
w danym powiecie do średniej krajowej]]/$M$1*$L$2</f>
        <v>3.269218714362747E-5</v>
      </c>
      <c r="M1084" s="27">
        <v>2972.0939999999996</v>
      </c>
      <c r="N1084" s="302">
        <f>TabIPW[[#This Row],[liczba oddziałów w szkołach podstawowych]]/$O$1*$N$2</f>
        <v>1.6472868217054265E-5</v>
      </c>
      <c r="O1084" s="27">
        <v>13</v>
      </c>
      <c r="P108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2.4792618137757481E-5</v>
      </c>
      <c r="Q1084" s="27">
        <v>126</v>
      </c>
      <c r="R1084" s="302">
        <f>TabIPW[[#This Row],[liczba gospodarstw domowych korzystających ze środowiskowej pomocy społecznej ]]/$S$1*$R$2</f>
        <v>1.2850746778768925E-5</v>
      </c>
      <c r="S1084" s="27">
        <v>47</v>
      </c>
      <c r="T1084" s="302">
        <f>TabIPW[[#This Row],[ilość wody dostarczonej i ścieków bytowych odprowadzonych siecią kanalizacyjną '[dam3']]]/$U$1*$T$2</f>
        <v>1.4964597466669528E-5</v>
      </c>
      <c r="U1084" s="27">
        <v>366.7</v>
      </c>
      <c r="V1084" s="302">
        <f>TabIPW[[#This Row],[iloczyn liczby mieszkańców i relacji przeciętnego miesięcznego wynagrodzenia brutto 
w danym powiecie do średniej krajowej2]]/$W$1*$V$2</f>
        <v>9.5352212502246801E-6</v>
      </c>
      <c r="W1084" s="27">
        <f>TabIPW[[#This Row],[iloczyn liczby mieszkańców i relacji przeciętnego miesięcznego wynagrodzenia brutto 
w danym powiecie do średniej krajowej]]</f>
        <v>2972.0939999999996</v>
      </c>
    </row>
    <row r="1085" spans="1:23" x14ac:dyDescent="0.3">
      <c r="A1085" s="2" t="s">
        <v>10</v>
      </c>
      <c r="B1085" s="2" t="s">
        <v>76</v>
      </c>
      <c r="C1085" s="2" t="s">
        <v>113</v>
      </c>
      <c r="D1085" s="2" t="s">
        <v>56</v>
      </c>
      <c r="E1085" s="2" t="s">
        <v>15</v>
      </c>
      <c r="F1085" s="17" t="str">
        <f>+Tabela1[[#This Row],[WK]]&amp;Tabela1[[#This Row],[PK]]&amp;Tabela1[[#This Row],[GK]]</f>
        <v>141609</v>
      </c>
      <c r="G1085" s="2" t="s">
        <v>1030</v>
      </c>
      <c r="H1085" s="302">
        <f>TabIPW[[#This Row],[liczba mieszkańców ]]/$I$1*$H$2</f>
        <v>4.5896173513953238E-6</v>
      </c>
      <c r="I1085" s="27">
        <v>1442</v>
      </c>
      <c r="J1085" s="302">
        <f>TabIPW[[#This Row],[liczba mieszkańców w wieku 20-64]]/$K$1*$J$2</f>
        <v>3.2868202339879928E-6</v>
      </c>
      <c r="K1085" s="27">
        <v>815</v>
      </c>
      <c r="L1085" s="302">
        <f>TabIPW[[#This Row],[iloczyn liczby mieszkańców i relacji przeciętnego miesięcznego wynagrodzenia brutto 
w danym powiecie do średniej krajowej]]/$M$1*$L$2</f>
        <v>1.3339596451927225E-5</v>
      </c>
      <c r="M1085" s="27">
        <v>1212.722</v>
      </c>
      <c r="N1085" s="302">
        <f>TabIPW[[#This Row],[liczba oddziałów w szkołach podstawowych]]/$O$1*$N$2</f>
        <v>1.0137149672033393E-5</v>
      </c>
      <c r="O1085" s="27">
        <v>8</v>
      </c>
      <c r="P108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6.8868383715992998E-6</v>
      </c>
      <c r="Q1085" s="27">
        <v>35</v>
      </c>
      <c r="R1085" s="302">
        <f>TabIPW[[#This Row],[liczba gospodarstw domowych korzystających ze środowiskowej pomocy społecznej ]]/$S$1*$R$2</f>
        <v>1.4491267644143682E-5</v>
      </c>
      <c r="S1085" s="27">
        <v>53</v>
      </c>
      <c r="T1085" s="302">
        <f>TabIPW[[#This Row],[ilość wody dostarczonej i ścieków bytowych odprowadzonych siecią kanalizacyjną '[dam3']]]/$U$1*$T$2</f>
        <v>3.0892283289525049E-6</v>
      </c>
      <c r="U1085" s="27">
        <v>75.7</v>
      </c>
      <c r="V1085" s="302">
        <f>TabIPW[[#This Row],[iloczyn liczby mieszkańców i relacji przeciętnego miesięcznego wynagrodzenia brutto 
w danym powiecie do średniej krajowej2]]/$W$1*$V$2</f>
        <v>3.8907156318121076E-6</v>
      </c>
      <c r="W1085" s="27">
        <f>TabIPW[[#This Row],[iloczyn liczby mieszkańców i relacji przeciętnego miesięcznego wynagrodzenia brutto 
w danym powiecie do średniej krajowej]]</f>
        <v>1212.722</v>
      </c>
    </row>
    <row r="1086" spans="1:23" x14ac:dyDescent="0.3">
      <c r="A1086" s="2" t="s">
        <v>10</v>
      </c>
      <c r="B1086" s="2" t="s">
        <v>76</v>
      </c>
      <c r="C1086" s="2" t="s">
        <v>113</v>
      </c>
      <c r="D1086" s="2" t="s">
        <v>69</v>
      </c>
      <c r="E1086" s="2" t="s">
        <v>15</v>
      </c>
      <c r="F1086" s="17" t="str">
        <f>+Tabela1[[#This Row],[WK]]&amp;Tabela1[[#This Row],[PK]]&amp;Tabela1[[#This Row],[GK]]</f>
        <v>141610</v>
      </c>
      <c r="G1086" s="2" t="s">
        <v>1031</v>
      </c>
      <c r="H1086" s="302">
        <f>TabIPW[[#This Row],[liczba mieszkańców ]]/$I$1*$H$2</f>
        <v>1.2368414027407926E-5</v>
      </c>
      <c r="I1086" s="27">
        <v>3886</v>
      </c>
      <c r="J1086" s="302">
        <f>TabIPW[[#This Row],[liczba mieszkańców w wieku 20-64]]/$K$1*$J$2</f>
        <v>8.9570892511501013E-6</v>
      </c>
      <c r="K1086" s="27">
        <v>2221</v>
      </c>
      <c r="L1086" s="302">
        <f>TabIPW[[#This Row],[iloczyn liczby mieszkańców i relacji przeciętnego miesięcznego wynagrodzenia brutto 
w danym powiecie do średniej krajowej]]/$M$1*$L$2</f>
        <v>3.5948454793473784E-5</v>
      </c>
      <c r="M1086" s="27">
        <v>3268.1259999999997</v>
      </c>
      <c r="N1086" s="302">
        <f>TabIPW[[#This Row],[liczba oddziałów w szkołach podstawowych]]/$O$1*$N$2</f>
        <v>3.9281454979129396E-5</v>
      </c>
      <c r="O1086" s="27">
        <v>31</v>
      </c>
      <c r="P108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2.5186151758991725E-5</v>
      </c>
      <c r="Q1086" s="27">
        <v>128</v>
      </c>
      <c r="R1086" s="302">
        <f>TabIPW[[#This Row],[liczba gospodarstw domowych korzystających ze środowiskowej pomocy społecznej ]]/$S$1*$R$2</f>
        <v>3.7731979903619396E-5</v>
      </c>
      <c r="S1086" s="27">
        <v>138</v>
      </c>
      <c r="T1086" s="302">
        <f>TabIPW[[#This Row],[ilość wody dostarczonej i ścieków bytowych odprowadzonych siecią kanalizacyjną '[dam3']]]/$U$1*$T$2</f>
        <v>1.7221325691122282E-5</v>
      </c>
      <c r="U1086" s="27">
        <v>422</v>
      </c>
      <c r="V1086" s="302">
        <f>TabIPW[[#This Row],[iloczyn liczby mieszkańców i relacji przeciętnego miesięcznego wynagrodzenia brutto 
w danym powiecie do średniej krajowej2]]/$W$1*$V$2</f>
        <v>1.0484965981429855E-5</v>
      </c>
      <c r="W1086" s="27">
        <f>TabIPW[[#This Row],[iloczyn liczby mieszkańców i relacji przeciętnego miesięcznego wynagrodzenia brutto 
w danym powiecie do średniej krajowej]]</f>
        <v>3268.1259999999997</v>
      </c>
    </row>
    <row r="1087" spans="1:23" x14ac:dyDescent="0.3">
      <c r="A1087" s="2" t="s">
        <v>10</v>
      </c>
      <c r="B1087" s="2" t="s">
        <v>76</v>
      </c>
      <c r="C1087" s="2" t="s">
        <v>113</v>
      </c>
      <c r="D1087" s="2" t="s">
        <v>71</v>
      </c>
      <c r="E1087" s="2" t="s">
        <v>15</v>
      </c>
      <c r="F1087" s="17" t="str">
        <f>+Tabela1[[#This Row],[WK]]&amp;Tabela1[[#This Row],[PK]]&amp;Tabela1[[#This Row],[GK]]</f>
        <v>141611</v>
      </c>
      <c r="G1087" s="2" t="s">
        <v>1032</v>
      </c>
      <c r="H1087" s="302">
        <f>TabIPW[[#This Row],[liczba mieszkańców ]]/$I$1*$H$2</f>
        <v>1.0309133565304754E-5</v>
      </c>
      <c r="I1087" s="27">
        <v>3239</v>
      </c>
      <c r="J1087" s="302">
        <f>TabIPW[[#This Row],[liczba mieszkańców w wieku 20-64]]/$K$1*$J$2</f>
        <v>7.6060649831918466E-6</v>
      </c>
      <c r="K1087" s="27">
        <v>1886</v>
      </c>
      <c r="L1087" s="302">
        <f>TabIPW[[#This Row],[iloczyn liczby mieszkańców i relacji przeciętnego miesięcznego wynagrodzenia brutto 
w danym powiecie do średniej krajowej]]/$M$1*$L$2</f>
        <v>2.9963212834807406E-5</v>
      </c>
      <c r="M1087" s="27">
        <v>2723.9989999999998</v>
      </c>
      <c r="N1087" s="302">
        <f>TabIPW[[#This Row],[liczba oddziałów w szkołach podstawowych]]/$O$1*$N$2</f>
        <v>1.3938580799045916E-5</v>
      </c>
      <c r="O1087" s="27">
        <v>11</v>
      </c>
      <c r="P108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1.7512246144923936E-5</v>
      </c>
      <c r="Q1087" s="27">
        <v>89</v>
      </c>
      <c r="R1087" s="302">
        <f>TabIPW[[#This Row],[liczba gospodarstw domowych korzystających ze środowiskowej pomocy społecznej ]]/$S$1*$R$2</f>
        <v>2.1873611538330086E-5</v>
      </c>
      <c r="S1087" s="27">
        <v>80</v>
      </c>
      <c r="T1087" s="302">
        <f>TabIPW[[#This Row],[ilość wody dostarczonej i ścieków bytowych odprowadzonych siecią kanalizacyjną '[dam3']]]/$U$1*$T$2</f>
        <v>1.1520332328445073E-5</v>
      </c>
      <c r="U1087" s="27">
        <v>282.3</v>
      </c>
      <c r="V1087" s="302">
        <f>TabIPW[[#This Row],[iloczyn liczby mieszkańców i relacji przeciętnego miesięcznego wynagrodzenia brutto 
w danym powiecie do średniej krajowej2]]/$W$1*$V$2</f>
        <v>8.7392704101521614E-6</v>
      </c>
      <c r="W1087" s="27">
        <f>TabIPW[[#This Row],[iloczyn liczby mieszkańców i relacji przeciętnego miesięcznego wynagrodzenia brutto 
w danym powiecie do średniej krajowej]]</f>
        <v>2723.9989999999998</v>
      </c>
    </row>
    <row r="1088" spans="1:23" x14ac:dyDescent="0.3">
      <c r="A1088" s="2" t="s">
        <v>10</v>
      </c>
      <c r="B1088" s="2" t="s">
        <v>76</v>
      </c>
      <c r="C1088" s="2" t="s">
        <v>120</v>
      </c>
      <c r="D1088" s="2" t="s">
        <v>12</v>
      </c>
      <c r="E1088" s="2" t="s">
        <v>13</v>
      </c>
      <c r="F1088" s="17" t="str">
        <f>+Tabela1[[#This Row],[WK]]&amp;Tabela1[[#This Row],[PK]]&amp;Tabela1[[#This Row],[GK]]</f>
        <v>141701</v>
      </c>
      <c r="G1088" s="2" t="s">
        <v>341</v>
      </c>
      <c r="H1088" s="302">
        <f>TabIPW[[#This Row],[liczba mieszkańców ]]/$I$1*$H$2</f>
        <v>6.7281498745593444E-5</v>
      </c>
      <c r="I1088" s="27">
        <v>21139</v>
      </c>
      <c r="J1088" s="302">
        <f>TabIPW[[#This Row],[liczba mieszkańców w wieku 20-64]]/$K$1*$J$2</f>
        <v>4.8124694297151803E-5</v>
      </c>
      <c r="K1088" s="27">
        <v>11933</v>
      </c>
      <c r="L1088" s="302">
        <f>TabIPW[[#This Row],[iloczyn liczby mieszkańców i relacji przeciętnego miesięcznego wynagrodzenia brutto 
w danym powiecie do średniej krajowej]]/$M$1*$L$2</f>
        <v>2.2438467255346607E-4</v>
      </c>
      <c r="M1088" s="27">
        <v>20399.134999999998</v>
      </c>
      <c r="N1088" s="302">
        <f>TabIPW[[#This Row],[liczba oddziałów w szkołach podstawowych]]/$O$1*$N$2</f>
        <v>2.0274299344066787E-4</v>
      </c>
      <c r="O1088" s="27">
        <v>160</v>
      </c>
      <c r="P108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2.2864303393709676E-4</v>
      </c>
      <c r="Q1088" s="27">
        <v>1162</v>
      </c>
      <c r="R1088" s="302">
        <f>TabIPW[[#This Row],[liczba gospodarstw domowych korzystających ze środowiskowej pomocy społecznej ]]/$S$1*$R$2</f>
        <v>5.5230869134283469E-5</v>
      </c>
      <c r="S1088" s="27">
        <v>202</v>
      </c>
      <c r="T1088" s="302">
        <f>TabIPW[[#This Row],[ilość wody dostarczonej i ścieków bytowych odprowadzonych siecią kanalizacyjną '[dam3']]]/$U$1*$T$2</f>
        <v>6.2559934323437109E-5</v>
      </c>
      <c r="U1088" s="27">
        <v>1533</v>
      </c>
      <c r="V1088" s="302">
        <f>TabIPW[[#This Row],[iloczyn liczby mieszkańców i relacji przeciętnego miesięcznego wynagrodzenia brutto 
w danym powiecie do średniej krajowej2]]/$W$1*$V$2</f>
        <v>6.5445529494760952E-5</v>
      </c>
      <c r="W1088" s="27">
        <f>TabIPW[[#This Row],[iloczyn liczby mieszkańców i relacji przeciętnego miesięcznego wynagrodzenia brutto 
w danym powiecie do średniej krajowej]]</f>
        <v>20399.134999999998</v>
      </c>
    </row>
    <row r="1089" spans="1:23" x14ac:dyDescent="0.3">
      <c r="A1089" s="2" t="s">
        <v>10</v>
      </c>
      <c r="B1089" s="2" t="s">
        <v>76</v>
      </c>
      <c r="C1089" s="2" t="s">
        <v>120</v>
      </c>
      <c r="D1089" s="2" t="s">
        <v>11</v>
      </c>
      <c r="E1089" s="2" t="s">
        <v>13</v>
      </c>
      <c r="F1089" s="17" t="str">
        <f>+Tabela1[[#This Row],[WK]]&amp;Tabela1[[#This Row],[PK]]&amp;Tabela1[[#This Row],[GK]]</f>
        <v>141702</v>
      </c>
      <c r="G1089" s="2" t="s">
        <v>1033</v>
      </c>
      <c r="H1089" s="302">
        <f>TabIPW[[#This Row],[liczba mieszkańców ]]/$I$1*$H$2</f>
        <v>1.3723656099685406E-4</v>
      </c>
      <c r="I1089" s="27">
        <v>43118</v>
      </c>
      <c r="J1089" s="302">
        <f>TabIPW[[#This Row],[liczba mieszkańców w wieku 20-64]]/$K$1*$J$2</f>
        <v>1.0025809940729019E-4</v>
      </c>
      <c r="K1089" s="27">
        <v>24860</v>
      </c>
      <c r="L1089" s="302">
        <f>TabIPW[[#This Row],[iloczyn liczby mieszkańców i relacji przeciętnego miesięcznego wynagrodzenia brutto 
w danym powiecie do średniej krajowej]]/$M$1*$L$2</f>
        <v>4.5768571413786608E-4</v>
      </c>
      <c r="M1089" s="27">
        <v>41608.870000000003</v>
      </c>
      <c r="N1089" s="302">
        <f>TabIPW[[#This Row],[liczba oddziałów w szkołach podstawowych]]/$O$1*$N$2</f>
        <v>3.193202146690519E-4</v>
      </c>
      <c r="O1089" s="27">
        <v>252</v>
      </c>
      <c r="P108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3.5536085997452387E-4</v>
      </c>
      <c r="Q1089" s="27">
        <v>1806</v>
      </c>
      <c r="R1089" s="302">
        <f>TabIPW[[#This Row],[liczba gospodarstw domowych korzystających ze środowiskowej pomocy społecznej ]]/$S$1*$R$2</f>
        <v>2.758809255271882E-4</v>
      </c>
      <c r="S1089" s="27">
        <v>1009</v>
      </c>
      <c r="T1089" s="302">
        <f>TabIPW[[#This Row],[ilość wody dostarczonej i ścieków bytowych odprowadzonych siecią kanalizacyjną '[dam3']]]/$U$1*$T$2</f>
        <v>1.3029034723707609E-4</v>
      </c>
      <c r="U1089" s="27">
        <v>3192.7</v>
      </c>
      <c r="V1089" s="302">
        <f>TabIPW[[#This Row],[iloczyn liczby mieszkańców i relacji przeciętnego miesięcznego wynagrodzenia brutto 
w danym powiecie do średniej krajowej2]]/$W$1*$V$2</f>
        <v>1.334916666235443E-4</v>
      </c>
      <c r="W1089" s="27">
        <f>TabIPW[[#This Row],[iloczyn liczby mieszkańców i relacji przeciętnego miesięcznego wynagrodzenia brutto 
w danym powiecie do średniej krajowej]]</f>
        <v>41608.870000000003</v>
      </c>
    </row>
    <row r="1090" spans="1:23" x14ac:dyDescent="0.3">
      <c r="A1090" s="2" t="s">
        <v>10</v>
      </c>
      <c r="B1090" s="2" t="s">
        <v>76</v>
      </c>
      <c r="C1090" s="2" t="s">
        <v>120</v>
      </c>
      <c r="D1090" s="2" t="s">
        <v>16</v>
      </c>
      <c r="E1090" s="2" t="s">
        <v>15</v>
      </c>
      <c r="F1090" s="17" t="str">
        <f>+Tabela1[[#This Row],[WK]]&amp;Tabela1[[#This Row],[PK]]&amp;Tabela1[[#This Row],[GK]]</f>
        <v>141703</v>
      </c>
      <c r="G1090" s="2" t="s">
        <v>1034</v>
      </c>
      <c r="H1090" s="302">
        <f>TabIPW[[#This Row],[liczba mieszkańców ]]/$I$1*$H$2</f>
        <v>3.7022488926095986E-5</v>
      </c>
      <c r="I1090" s="27">
        <v>11632</v>
      </c>
      <c r="J1090" s="302">
        <f>TabIPW[[#This Row],[liczba mieszkańców w wieku 20-64]]/$K$1*$J$2</f>
        <v>2.6955958826964103E-5</v>
      </c>
      <c r="K1090" s="27">
        <v>6684</v>
      </c>
      <c r="L1090" s="302">
        <f>TabIPW[[#This Row],[iloczyn liczby mieszkańców i relacji przeciętnego miesięcznego wynagrodzenia brutto 
w danym powiecie do średniej krajowej]]/$M$1*$L$2</f>
        <v>1.2347048162836074E-4</v>
      </c>
      <c r="M1090" s="27">
        <v>11224.88</v>
      </c>
      <c r="N1090" s="302">
        <f>TabIPW[[#This Row],[liczba oddziałów w szkołach podstawowych]]/$O$1*$N$2</f>
        <v>7.096004770423375E-5</v>
      </c>
      <c r="O1090" s="27">
        <v>56</v>
      </c>
      <c r="P109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9.4644835906836097E-5</v>
      </c>
      <c r="Q1090" s="27">
        <v>481</v>
      </c>
      <c r="R1090" s="302">
        <f>TabIPW[[#This Row],[liczba gospodarstw domowych korzystających ze środowiskowej pomocy społecznej ]]/$S$1*$R$2</f>
        <v>1.6131788509518437E-5</v>
      </c>
      <c r="S1090" s="27">
        <v>59</v>
      </c>
      <c r="T1090" s="302">
        <f>TabIPW[[#This Row],[ilość wody dostarczonej i ścieków bytowych odprowadzonych siecią kanalizacyjną '[dam3']]]/$U$1*$T$2</f>
        <v>2.6350260660563175E-5</v>
      </c>
      <c r="U1090" s="27">
        <v>645.70000000000005</v>
      </c>
      <c r="V1090" s="302">
        <f>TabIPW[[#This Row],[iloczyn liczby mieszkańców i relacji przeciętnego miesięcznego wynagrodzenia brutto 
w danym powiecie do średniej krajowej2]]/$W$1*$V$2</f>
        <v>3.6012223808271883E-5</v>
      </c>
      <c r="W1090" s="27">
        <f>TabIPW[[#This Row],[iloczyn liczby mieszkańców i relacji przeciętnego miesięcznego wynagrodzenia brutto 
w danym powiecie do średniej krajowej]]</f>
        <v>11224.88</v>
      </c>
    </row>
    <row r="1091" spans="1:23" x14ac:dyDescent="0.3">
      <c r="A1091" s="2" t="s">
        <v>10</v>
      </c>
      <c r="B1091" s="2" t="s">
        <v>76</v>
      </c>
      <c r="C1091" s="2" t="s">
        <v>120</v>
      </c>
      <c r="D1091" s="2" t="s">
        <v>18</v>
      </c>
      <c r="E1091" s="2" t="s">
        <v>19</v>
      </c>
      <c r="F1091" s="17" t="str">
        <f>+Tabela1[[#This Row],[WK]]&amp;Tabela1[[#This Row],[PK]]&amp;Tabela1[[#This Row],[GK]]</f>
        <v>141704</v>
      </c>
      <c r="G1091" s="2" t="s">
        <v>1035</v>
      </c>
      <c r="H1091" s="302">
        <f>TabIPW[[#This Row],[liczba mieszkańców ]]/$I$1*$H$2</f>
        <v>5.0208886073690174E-5</v>
      </c>
      <c r="I1091" s="27">
        <v>15775</v>
      </c>
      <c r="J1091" s="302">
        <f>TabIPW[[#This Row],[liczba mieszkańców w wieku 20-64]]/$K$1*$J$2</f>
        <v>3.6082430225141812E-5</v>
      </c>
      <c r="K1091" s="27">
        <v>8947</v>
      </c>
      <c r="L1091" s="302">
        <f>TabIPW[[#This Row],[iloczyn liczby mieszkańców i relacji przeciętnego miesięcznego wynagrodzenia brutto 
w danym powiecie do średniej krajowej]]/$M$1*$L$2</f>
        <v>1.6744728745593109E-4</v>
      </c>
      <c r="M1091" s="27">
        <v>15222.875</v>
      </c>
      <c r="N1091" s="302">
        <f>TabIPW[[#This Row],[liczba oddziałów w szkołach podstawowych]]/$O$1*$N$2</f>
        <v>9.3768634466308905E-5</v>
      </c>
      <c r="O1091" s="27">
        <v>74</v>
      </c>
      <c r="P109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1.2966932819668395E-4</v>
      </c>
      <c r="Q1091" s="27">
        <v>659</v>
      </c>
      <c r="R1091" s="302">
        <f>TabIPW[[#This Row],[liczba gospodarstw domowych korzystających ze środowiskowej pomocy społecznej ]]/$S$1*$R$2</f>
        <v>3.991934105745241E-5</v>
      </c>
      <c r="S1091" s="27">
        <v>146</v>
      </c>
      <c r="T1091" s="302">
        <f>TabIPW[[#This Row],[ilość wody dostarczonej i ścieków bytowych odprowadzonych siecią kanalizacyjną '[dam3']]]/$U$1*$T$2</f>
        <v>4.0992468380882307E-5</v>
      </c>
      <c r="U1091" s="27">
        <v>1004.5</v>
      </c>
      <c r="V1091" s="302">
        <f>TabIPW[[#This Row],[iloczyn liczby mieszkańców i relacji przeciętnego miesięcznego wynagrodzenia brutto 
w danym powiecie do średniej krajowej2]]/$W$1*$V$2</f>
        <v>4.8838792174646575E-5</v>
      </c>
      <c r="W1091" s="27">
        <f>TabIPW[[#This Row],[iloczyn liczby mieszkańców i relacji przeciętnego miesięcznego wynagrodzenia brutto 
w danym powiecie do średniej krajowej]]</f>
        <v>15222.875</v>
      </c>
    </row>
    <row r="1092" spans="1:23" x14ac:dyDescent="0.3">
      <c r="A1092" s="2" t="s">
        <v>10</v>
      </c>
      <c r="B1092" s="2" t="s">
        <v>76</v>
      </c>
      <c r="C1092" s="2" t="s">
        <v>120</v>
      </c>
      <c r="D1092" s="2" t="s">
        <v>21</v>
      </c>
      <c r="E1092" s="2" t="s">
        <v>15</v>
      </c>
      <c r="F1092" s="17" t="str">
        <f>+Tabela1[[#This Row],[WK]]&amp;Tabela1[[#This Row],[PK]]&amp;Tabela1[[#This Row],[GK]]</f>
        <v>141705</v>
      </c>
      <c r="G1092" s="2" t="s">
        <v>1036</v>
      </c>
      <c r="H1092" s="302">
        <f>TabIPW[[#This Row],[liczba mieszkańców ]]/$I$1*$H$2</f>
        <v>2.6468278706105071E-5</v>
      </c>
      <c r="I1092" s="27">
        <v>8316</v>
      </c>
      <c r="J1092" s="302">
        <f>TabIPW[[#This Row],[liczba mieszkańców w wieku 20-64]]/$K$1*$J$2</f>
        <v>1.9115985164543665E-5</v>
      </c>
      <c r="K1092" s="27">
        <v>4740</v>
      </c>
      <c r="L1092" s="302">
        <f>TabIPW[[#This Row],[iloczyn liczby mieszkańców i relacji przeciętnego miesięcznego wynagrodzenia brutto 
w danym powiecie do średniej krajowej]]/$M$1*$L$2</f>
        <v>8.8272053406245515E-5</v>
      </c>
      <c r="M1092" s="27">
        <v>8024.94</v>
      </c>
      <c r="N1092" s="302">
        <f>TabIPW[[#This Row],[liczba oddziałów w szkołach podstawowych]]/$O$1*$N$2</f>
        <v>6.462432915921289E-5</v>
      </c>
      <c r="O1092" s="27">
        <v>51</v>
      </c>
      <c r="P109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7.7329356572529279E-5</v>
      </c>
      <c r="Q1092" s="27">
        <v>393</v>
      </c>
      <c r="R1092" s="302">
        <f>TabIPW[[#This Row],[liczba gospodarstw domowych korzystających ze środowiskowej pomocy społecznej ]]/$S$1*$R$2</f>
        <v>1.2303906490310674E-5</v>
      </c>
      <c r="S1092" s="27">
        <v>45</v>
      </c>
      <c r="T1092" s="302">
        <f>TabIPW[[#This Row],[ilość wody dostarczonej i ścieków bytowych odprowadzonych siecią kanalizacyjną '[dam3']]]/$U$1*$T$2</f>
        <v>3.1545224547956222E-5</v>
      </c>
      <c r="U1092" s="27">
        <v>773</v>
      </c>
      <c r="V1092" s="302">
        <f>TabIPW[[#This Row],[iloczyn liczby mieszkańców i relacji przeciętnego miesięcznego wynagrodzenia brutto 
w danym powiecie do średniej krajowej2]]/$W$1*$V$2</f>
        <v>2.5746015576821612E-5</v>
      </c>
      <c r="W1092" s="27">
        <f>TabIPW[[#This Row],[iloczyn liczby mieszkańców i relacji przeciętnego miesięcznego wynagrodzenia brutto 
w danym powiecie do średniej krajowej]]</f>
        <v>8024.94</v>
      </c>
    </row>
    <row r="1093" spans="1:23" x14ac:dyDescent="0.3">
      <c r="A1093" s="2" t="s">
        <v>10</v>
      </c>
      <c r="B1093" s="2" t="s">
        <v>76</v>
      </c>
      <c r="C1093" s="2" t="s">
        <v>120</v>
      </c>
      <c r="D1093" s="2" t="s">
        <v>23</v>
      </c>
      <c r="E1093" s="2" t="s">
        <v>15</v>
      </c>
      <c r="F1093" s="17" t="str">
        <f>+Tabela1[[#This Row],[WK]]&amp;Tabela1[[#This Row],[PK]]&amp;Tabela1[[#This Row],[GK]]</f>
        <v>141706</v>
      </c>
      <c r="G1093" s="2" t="s">
        <v>1037</v>
      </c>
      <c r="H1093" s="302">
        <f>TabIPW[[#This Row],[liczba mieszkańców ]]/$I$1*$H$2</f>
        <v>1.1575893416799441E-5</v>
      </c>
      <c r="I1093" s="27">
        <v>3637</v>
      </c>
      <c r="J1093" s="302">
        <f>TabIPW[[#This Row],[liczba mieszkańców w wieku 20-64]]/$K$1*$J$2</f>
        <v>8.3077910208776264E-6</v>
      </c>
      <c r="K1093" s="27">
        <v>2060</v>
      </c>
      <c r="L1093" s="302">
        <f>TabIPW[[#This Row],[iloczyn liczby mieszkańców i relacji przeciętnego miesięcznego wynagrodzenia brutto 
w danym powiecie do średniej krajowej]]/$M$1*$L$2</f>
        <v>3.8605754958936384E-5</v>
      </c>
      <c r="M1093" s="27">
        <v>3509.7049999999999</v>
      </c>
      <c r="N1093" s="302">
        <f>TabIPW[[#This Row],[liczba oddziałów w szkołach podstawowych]]/$O$1*$N$2</f>
        <v>2.7877161598091832E-5</v>
      </c>
      <c r="O1093" s="27">
        <v>22</v>
      </c>
      <c r="P109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2.9515021592568426E-5</v>
      </c>
      <c r="Q1093" s="27">
        <v>150</v>
      </c>
      <c r="R1093" s="302">
        <f>TabIPW[[#This Row],[liczba gospodarstw domowych korzystających ze środowiskowej pomocy społecznej ]]/$S$1*$R$2</f>
        <v>8.4760244711029071E-6</v>
      </c>
      <c r="S1093" s="27">
        <v>31</v>
      </c>
      <c r="T1093" s="302">
        <f>TabIPW[[#This Row],[ilość wody dostarczonej i ścieków bytowych odprowadzonych siecią kanalizacyjną '[dam3']]]/$U$1*$T$2</f>
        <v>9.3533835270266063E-6</v>
      </c>
      <c r="U1093" s="27">
        <v>229.20000000000002</v>
      </c>
      <c r="V1093" s="302">
        <f>TabIPW[[#This Row],[iloczyn liczby mieszkańców i relacji przeciętnego miesięcznego wynagrodzenia brutto 
w danym powiecie do średniej krajowej2]]/$W$1*$V$2</f>
        <v>1.1260011863023114E-5</v>
      </c>
      <c r="W1093" s="27">
        <f>TabIPW[[#This Row],[iloczyn liczby mieszkańców i relacji przeciętnego miesięcznego wynagrodzenia brutto 
w danym powiecie do średniej krajowej]]</f>
        <v>3509.7049999999999</v>
      </c>
    </row>
    <row r="1094" spans="1:23" x14ac:dyDescent="0.3">
      <c r="A1094" s="2" t="s">
        <v>10</v>
      </c>
      <c r="B1094" s="2" t="s">
        <v>76</v>
      </c>
      <c r="C1094" s="2" t="s">
        <v>120</v>
      </c>
      <c r="D1094" s="2" t="s">
        <v>30</v>
      </c>
      <c r="E1094" s="2" t="s">
        <v>15</v>
      </c>
      <c r="F1094" s="17" t="str">
        <f>+Tabela1[[#This Row],[WK]]&amp;Tabela1[[#This Row],[PK]]&amp;Tabela1[[#This Row],[GK]]</f>
        <v>141707</v>
      </c>
      <c r="G1094" s="2" t="s">
        <v>1038</v>
      </c>
      <c r="H1094" s="302">
        <f>TabIPW[[#This Row],[liczba mieszkańców ]]/$I$1*$H$2</f>
        <v>1.9615680815984315E-5</v>
      </c>
      <c r="I1094" s="27">
        <v>6163</v>
      </c>
      <c r="J1094" s="302">
        <f>TabIPW[[#This Row],[liczba mieszkańców w wieku 20-64]]/$K$1*$J$2</f>
        <v>1.4151475093329898E-5</v>
      </c>
      <c r="K1094" s="27">
        <v>3509</v>
      </c>
      <c r="L1094" s="302">
        <f>TabIPW[[#This Row],[iloczyn liczby mieszkańców i relacji przeciętnego miesięcznego wynagrodzenia brutto 
w danym powiecie do średniej krajowej]]/$M$1*$L$2</f>
        <v>6.5418550401959011E-5</v>
      </c>
      <c r="M1094" s="27">
        <v>5947.2950000000001</v>
      </c>
      <c r="N1094" s="302">
        <f>TabIPW[[#This Row],[liczba oddziałów w szkołach podstawowych]]/$O$1*$N$2</f>
        <v>4.0548598688133572E-5</v>
      </c>
      <c r="O1094" s="27">
        <v>32</v>
      </c>
      <c r="P109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5.3520572487857422E-5</v>
      </c>
      <c r="Q1094" s="27">
        <v>272</v>
      </c>
      <c r="R1094" s="302">
        <f>TabIPW[[#This Row],[liczba gospodarstw domowych korzystających ze środowiskowej pomocy społecznej ]]/$S$1*$R$2</f>
        <v>1.7225469086434943E-5</v>
      </c>
      <c r="S1094" s="27">
        <v>63</v>
      </c>
      <c r="T1094" s="302">
        <f>TabIPW[[#This Row],[ilość wody dostarczonej i ścieków bytowych odprowadzonych siecią kanalizacyjną '[dam3']]]/$U$1*$T$2</f>
        <v>1.2936398682667686E-5</v>
      </c>
      <c r="U1094" s="27">
        <v>317</v>
      </c>
      <c r="V1094" s="302">
        <f>TabIPW[[#This Row],[iloczyn liczby mieszkańców i relacji przeciętnego miesięcznego wynagrodzenia brutto 
w danym powiecie do średniej krajowej2]]/$W$1*$V$2</f>
        <v>1.9080410533904713E-5</v>
      </c>
      <c r="W1094" s="27">
        <f>TabIPW[[#This Row],[iloczyn liczby mieszkańców i relacji przeciętnego miesięcznego wynagrodzenia brutto 
w danym powiecie do średniej krajowej]]</f>
        <v>5947.2950000000001</v>
      </c>
    </row>
    <row r="1095" spans="1:23" x14ac:dyDescent="0.3">
      <c r="A1095" s="2" t="s">
        <v>10</v>
      </c>
      <c r="B1095" s="2" t="s">
        <v>76</v>
      </c>
      <c r="C1095" s="2" t="s">
        <v>120</v>
      </c>
      <c r="D1095" s="2" t="s">
        <v>54</v>
      </c>
      <c r="E1095" s="2" t="s">
        <v>15</v>
      </c>
      <c r="F1095" s="17" t="str">
        <f>+Tabela1[[#This Row],[WK]]&amp;Tabela1[[#This Row],[PK]]&amp;Tabela1[[#This Row],[GK]]</f>
        <v>141708</v>
      </c>
      <c r="G1095" s="2" t="s">
        <v>1039</v>
      </c>
      <c r="H1095" s="302">
        <f>TabIPW[[#This Row],[liczba mieszkańców ]]/$I$1*$H$2</f>
        <v>5.260554478769897E-5</v>
      </c>
      <c r="I1095" s="27">
        <v>16528</v>
      </c>
      <c r="J1095" s="302">
        <f>TabIPW[[#This Row],[liczba mieszkańców w wieku 20-64]]/$K$1*$J$2</f>
        <v>3.8494109366153857E-5</v>
      </c>
      <c r="K1095" s="27">
        <v>9545</v>
      </c>
      <c r="L1095" s="302">
        <f>TabIPW[[#This Row],[iloczyn liczby mieszkańców i relacji przeciętnego miesięcznego wynagrodzenia brutto 
w danym powiecie do średniej krajowej]]/$M$1*$L$2</f>
        <v>1.7544017540866113E-4</v>
      </c>
      <c r="M1095" s="27">
        <v>15949.52</v>
      </c>
      <c r="N1095" s="302">
        <f>TabIPW[[#This Row],[liczba oddziałów w szkołach podstawowych]]/$O$1*$N$2</f>
        <v>1.2418008348240908E-4</v>
      </c>
      <c r="O1095" s="27">
        <v>98</v>
      </c>
      <c r="P109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1.7787719679787908E-4</v>
      </c>
      <c r="Q1095" s="27">
        <v>904</v>
      </c>
      <c r="R1095" s="302">
        <f>TabIPW[[#This Row],[liczba gospodarstw domowych korzystających ze środowiskowej pomocy społecznej ]]/$S$1*$R$2</f>
        <v>4.1286441778598035E-5</v>
      </c>
      <c r="S1095" s="27">
        <v>151</v>
      </c>
      <c r="T1095" s="302">
        <f>TabIPW[[#This Row],[ilość wody dostarczonej i ścieków bytowych odprowadzonych siecią kanalizacyjną '[dam3']]]/$U$1*$T$2</f>
        <v>4.5032542417425217E-5</v>
      </c>
      <c r="U1095" s="27">
        <v>1103.5</v>
      </c>
      <c r="V1095" s="302">
        <f>TabIPW[[#This Row],[iloczyn liczby mieszkańców i relacji przeciętnego miesięcznego wynagrodzenia brutto 
w danym powiecie do średniej krajowej2]]/$W$1*$V$2</f>
        <v>5.1170051160859504E-5</v>
      </c>
      <c r="W1095" s="27">
        <f>TabIPW[[#This Row],[iloczyn liczby mieszkańców i relacji przeciętnego miesięcznego wynagrodzenia brutto 
w danym powiecie do średniej krajowej]]</f>
        <v>15949.52</v>
      </c>
    </row>
    <row r="1096" spans="1:23" x14ac:dyDescent="0.3">
      <c r="A1096" s="2" t="s">
        <v>10</v>
      </c>
      <c r="B1096" s="2" t="s">
        <v>76</v>
      </c>
      <c r="C1096" s="2" t="s">
        <v>126</v>
      </c>
      <c r="D1096" s="2" t="s">
        <v>12</v>
      </c>
      <c r="E1096" s="2" t="s">
        <v>19</v>
      </c>
      <c r="F1096" s="17" t="str">
        <f>+Tabela1[[#This Row],[WK]]&amp;Tabela1[[#This Row],[PK]]&amp;Tabela1[[#This Row],[GK]]</f>
        <v>141801</v>
      </c>
      <c r="G1096" s="2" t="s">
        <v>1040</v>
      </c>
      <c r="H1096" s="302">
        <f>TabIPW[[#This Row],[liczba mieszkańców ]]/$I$1*$H$2</f>
        <v>9.1738239195053692E-5</v>
      </c>
      <c r="I1096" s="27">
        <v>28823</v>
      </c>
      <c r="J1096" s="302">
        <f>TabIPW[[#This Row],[liczba mieszkańców w wieku 20-64]]/$K$1*$J$2</f>
        <v>6.8305367243011816E-5</v>
      </c>
      <c r="K1096" s="27">
        <v>16937</v>
      </c>
      <c r="L1096" s="302">
        <f>TabIPW[[#This Row],[iloczyn liczby mieszkańców i relacji przeciętnego miesięcznego wynagrodzenia brutto 
w danym powiecie do średniej krajowej]]/$M$1*$L$2</f>
        <v>3.0594821973643755E-4</v>
      </c>
      <c r="M1096" s="27">
        <v>27814.195</v>
      </c>
      <c r="N1096" s="302">
        <f>TabIPW[[#This Row],[liczba oddziałów w szkołach podstawowych]]/$O$1*$N$2</f>
        <v>1.7740011926058437E-4</v>
      </c>
      <c r="O1096" s="27">
        <v>140</v>
      </c>
      <c r="P109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2.3926844171042139E-4</v>
      </c>
      <c r="Q1096" s="27">
        <v>1216</v>
      </c>
      <c r="R1096" s="302">
        <f>TabIPW[[#This Row],[liczba gospodarstw domowych korzystających ze środowiskowej pomocy społecznej ]]/$S$1*$R$2</f>
        <v>7.4096859086093174E-5</v>
      </c>
      <c r="S1096" s="27">
        <v>271</v>
      </c>
      <c r="T1096" s="302">
        <f>TabIPW[[#This Row],[ilość wody dostarczonej i ścieków bytowych odprowadzonych siecią kanalizacyjną '[dam3']]]/$U$1*$T$2</f>
        <v>9.9573541910754433E-5</v>
      </c>
      <c r="U1096" s="27">
        <v>2440</v>
      </c>
      <c r="V1096" s="302">
        <f>TabIPW[[#This Row],[iloczyn liczby mieszkańców i relacji przeciętnego miesięcznego wynagrodzenia brutto 
w danym powiecie do średniej krajowej2]]/$W$1*$V$2</f>
        <v>8.9234897423127625E-5</v>
      </c>
      <c r="W1096" s="27">
        <f>TabIPW[[#This Row],[iloczyn liczby mieszkańców i relacji przeciętnego miesięcznego wynagrodzenia brutto 
w danym powiecie do średniej krajowej]]</f>
        <v>27814.195</v>
      </c>
    </row>
    <row r="1097" spans="1:23" x14ac:dyDescent="0.3">
      <c r="A1097" s="2" t="s">
        <v>10</v>
      </c>
      <c r="B1097" s="2" t="s">
        <v>76</v>
      </c>
      <c r="C1097" s="2" t="s">
        <v>126</v>
      </c>
      <c r="D1097" s="2" t="s">
        <v>11</v>
      </c>
      <c r="E1097" s="2" t="s">
        <v>19</v>
      </c>
      <c r="F1097" s="17" t="str">
        <f>+Tabela1[[#This Row],[WK]]&amp;Tabela1[[#This Row],[PK]]&amp;Tabela1[[#This Row],[GK]]</f>
        <v>141802</v>
      </c>
      <c r="G1097" s="2" t="s">
        <v>1041</v>
      </c>
      <c r="H1097" s="302">
        <f>TabIPW[[#This Row],[liczba mieszkańców ]]/$I$1*$H$2</f>
        <v>7.9140662581445715E-5</v>
      </c>
      <c r="I1097" s="27">
        <v>24865</v>
      </c>
      <c r="J1097" s="302">
        <f>TabIPW[[#This Row],[liczba mieszkańców w wieku 20-64]]/$K$1*$J$2</f>
        <v>5.7662522338110825E-5</v>
      </c>
      <c r="K1097" s="27">
        <v>14298</v>
      </c>
      <c r="L1097" s="302">
        <f>TabIPW[[#This Row],[iloczyn liczby mieszkańców i relacji przeciętnego miesięcznego wynagrodzenia brutto 
w danym powiecie do średniej krajowej]]/$M$1*$L$2</f>
        <v>2.6393513804067993E-4</v>
      </c>
      <c r="M1097" s="27">
        <v>23994.724999999999</v>
      </c>
      <c r="N1097" s="302">
        <f>TabIPW[[#This Row],[liczba oddziałów w szkołach podstawowych]]/$O$1*$N$2</f>
        <v>1.3558437686344665E-4</v>
      </c>
      <c r="O1097" s="27">
        <v>107</v>
      </c>
      <c r="P109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1.9676681061712287E-4</v>
      </c>
      <c r="Q1097" s="27">
        <v>1000</v>
      </c>
      <c r="R1097" s="302">
        <f>TabIPW[[#This Row],[liczba gospodarstw domowych korzystających ze środowiskowej pomocy społecznej ]]/$S$1*$R$2</f>
        <v>1.0991489798010868E-4</v>
      </c>
      <c r="S1097" s="27">
        <v>402</v>
      </c>
      <c r="T1097" s="302">
        <f>TabIPW[[#This Row],[ilość wody dostarczonej i ścieków bytowych odprowadzonych siecią kanalizacyjną '[dam3']]]/$U$1*$T$2</f>
        <v>1.0869023423159974E-4</v>
      </c>
      <c r="U1097" s="27">
        <v>2663.4</v>
      </c>
      <c r="V1097" s="302">
        <f>TabIPW[[#This Row],[iloczyn liczby mieszkańców i relacji przeciętnego miesięcznego wynagrodzenia brutto 
w danym powiecie do średniej krajowej2]]/$W$1*$V$2</f>
        <v>7.6981081928531668E-5</v>
      </c>
      <c r="W1097" s="27">
        <f>TabIPW[[#This Row],[iloczyn liczby mieszkańców i relacji przeciętnego miesięcznego wynagrodzenia brutto 
w danym powiecie do średniej krajowej]]</f>
        <v>23994.724999999999</v>
      </c>
    </row>
    <row r="1098" spans="1:23" x14ac:dyDescent="0.3">
      <c r="A1098" s="2" t="s">
        <v>10</v>
      </c>
      <c r="B1098" s="2" t="s">
        <v>76</v>
      </c>
      <c r="C1098" s="2" t="s">
        <v>126</v>
      </c>
      <c r="D1098" s="2" t="s">
        <v>16</v>
      </c>
      <c r="E1098" s="2" t="s">
        <v>15</v>
      </c>
      <c r="F1098" s="17" t="str">
        <f>+Tabela1[[#This Row],[WK]]&amp;Tabela1[[#This Row],[PK]]&amp;Tabela1[[#This Row],[GK]]</f>
        <v>141803</v>
      </c>
      <c r="G1098" s="2" t="s">
        <v>1042</v>
      </c>
      <c r="H1098" s="302">
        <f>TabIPW[[#This Row],[liczba mieszkańców ]]/$I$1*$H$2</f>
        <v>1.3195627307316141E-4</v>
      </c>
      <c r="I1098" s="27">
        <v>41459</v>
      </c>
      <c r="J1098" s="302">
        <f>TabIPW[[#This Row],[liczba mieszkańców w wieku 20-64]]/$K$1*$J$2</f>
        <v>1.0083480528883654E-4</v>
      </c>
      <c r="K1098" s="27">
        <v>25003</v>
      </c>
      <c r="L1098" s="302">
        <f>TabIPW[[#This Row],[iloczyn liczby mieszkańców i relacji przeciętnego miesięcznego wynagrodzenia brutto 
w danym powiecie do średniej krajowej]]/$M$1*$L$2</f>
        <v>4.4007588530177157E-4</v>
      </c>
      <c r="M1098" s="27">
        <v>40007.934999999998</v>
      </c>
      <c r="N1098" s="302">
        <f>TabIPW[[#This Row],[liczba oddziałów w szkołach podstawowych]]/$O$1*$N$2</f>
        <v>3.7254025044722717E-4</v>
      </c>
      <c r="O1098" s="27">
        <v>294</v>
      </c>
      <c r="P109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5.485858680005385E-4</v>
      </c>
      <c r="Q1098" s="27">
        <v>2788</v>
      </c>
      <c r="R1098" s="302">
        <f>TabIPW[[#This Row],[liczba gospodarstw domowych korzystających ze środowiskowej pomocy społecznej ]]/$S$1*$R$2</f>
        <v>4.7575105095867933E-5</v>
      </c>
      <c r="S1098" s="27">
        <v>174</v>
      </c>
      <c r="T1098" s="302">
        <f>TabIPW[[#This Row],[ilość wody dostarczonej i ścieków bytowych odprowadzonych siecią kanalizacyjną '[dam3']]]/$U$1*$T$2</f>
        <v>1.7046255816205425E-4</v>
      </c>
      <c r="U1098" s="27">
        <v>4177.1000000000004</v>
      </c>
      <c r="V1098" s="302">
        <f>TabIPW[[#This Row],[iloczyn liczby mieszkańców i relacji przeciętnego miesięcznego wynagrodzenia brutto 
w danym powiecie do średniej krajowej2]]/$W$1*$V$2</f>
        <v>1.2835546654635006E-4</v>
      </c>
      <c r="W1098" s="27">
        <f>TabIPW[[#This Row],[iloczyn liczby mieszkańców i relacji przeciętnego miesięcznego wynagrodzenia brutto 
w danym powiecie do średniej krajowej]]</f>
        <v>40007.934999999998</v>
      </c>
    </row>
    <row r="1099" spans="1:23" x14ac:dyDescent="0.3">
      <c r="A1099" s="2" t="s">
        <v>10</v>
      </c>
      <c r="B1099" s="2" t="s">
        <v>76</v>
      </c>
      <c r="C1099" s="2" t="s">
        <v>126</v>
      </c>
      <c r="D1099" s="2" t="s">
        <v>18</v>
      </c>
      <c r="E1099" s="2" t="s">
        <v>19</v>
      </c>
      <c r="F1099" s="17" t="str">
        <f>+Tabela1[[#This Row],[WK]]&amp;Tabela1[[#This Row],[PK]]&amp;Tabela1[[#This Row],[GK]]</f>
        <v>141804</v>
      </c>
      <c r="G1099" s="2" t="s">
        <v>1043</v>
      </c>
      <c r="H1099" s="302">
        <f>TabIPW[[#This Row],[liczba mieszkańców ]]/$I$1*$H$2</f>
        <v>3.1323342719848774E-4</v>
      </c>
      <c r="I1099" s="27">
        <v>98414</v>
      </c>
      <c r="J1099" s="302">
        <f>TabIPW[[#This Row],[liczba mieszkańców w wieku 20-64]]/$K$1*$J$2</f>
        <v>2.3988948218197276E-4</v>
      </c>
      <c r="K1099" s="27">
        <v>59483</v>
      </c>
      <c r="L1099" s="302">
        <f>TabIPW[[#This Row],[iloczyn liczby mieszkańców i relacji przeciętnego miesięcznego wynagrodzenia brutto 
w danym powiecie do średniej krajowej]]/$M$1*$L$2</f>
        <v>1.0446375497741999E-3</v>
      </c>
      <c r="M1099" s="27">
        <v>94969.51</v>
      </c>
      <c r="N1099" s="302">
        <f>TabIPW[[#This Row],[liczba oddziałów w szkołach podstawowych]]/$O$1*$N$2</f>
        <v>7.1466905187835418E-4</v>
      </c>
      <c r="O1099" s="27">
        <v>564</v>
      </c>
      <c r="P109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9.8029225049450623E-4</v>
      </c>
      <c r="Q1099" s="27">
        <v>4982</v>
      </c>
      <c r="R1099" s="302">
        <f>TabIPW[[#This Row],[liczba gospodarstw domowych korzystających ze środowiskowej pomocy społecznej ]]/$S$1*$R$2</f>
        <v>2.3377422331590279E-4</v>
      </c>
      <c r="S1099" s="27">
        <v>855</v>
      </c>
      <c r="T1099" s="302">
        <f>TabIPW[[#This Row],[ilość wody dostarczonej i ścieków bytowych odprowadzonych siecią kanalizacyjną '[dam3']]]/$U$1*$T$2</f>
        <v>3.7118486276952839E-4</v>
      </c>
      <c r="U1099" s="27">
        <v>9095.7000000000007</v>
      </c>
      <c r="V1099" s="302">
        <f>TabIPW[[#This Row],[iloczyn liczby mieszkańców i relacji przeciętnego miesięcznego wynagrodzenia brutto 
w danym powiecie do średniej krajowej2]]/$W$1*$V$2</f>
        <v>3.0468595201747501E-4</v>
      </c>
      <c r="W1099" s="27">
        <f>TabIPW[[#This Row],[iloczyn liczby mieszkańców i relacji przeciętnego miesięcznego wynagrodzenia brutto 
w danym powiecie do średniej krajowej]]</f>
        <v>94969.51</v>
      </c>
    </row>
    <row r="1100" spans="1:23" x14ac:dyDescent="0.3">
      <c r="A1100" s="2" t="s">
        <v>10</v>
      </c>
      <c r="B1100" s="2" t="s">
        <v>76</v>
      </c>
      <c r="C1100" s="2" t="s">
        <v>126</v>
      </c>
      <c r="D1100" s="2" t="s">
        <v>21</v>
      </c>
      <c r="E1100" s="2" t="s">
        <v>15</v>
      </c>
      <c r="F1100" s="17" t="str">
        <f>+Tabela1[[#This Row],[WK]]&amp;Tabela1[[#This Row],[PK]]&amp;Tabela1[[#This Row],[GK]]</f>
        <v>141805</v>
      </c>
      <c r="G1100" s="2" t="s">
        <v>1044</v>
      </c>
      <c r="H1100" s="302">
        <f>TabIPW[[#This Row],[liczba mieszkańców ]]/$I$1*$H$2</f>
        <v>4.446709016390019E-5</v>
      </c>
      <c r="I1100" s="27">
        <v>13971</v>
      </c>
      <c r="J1100" s="302">
        <f>TabIPW[[#This Row],[liczba mieszkańców w wieku 20-64]]/$K$1*$J$2</f>
        <v>3.4086140635173644E-5</v>
      </c>
      <c r="K1100" s="27">
        <v>8452</v>
      </c>
      <c r="L1100" s="302">
        <f>TabIPW[[#This Row],[iloczyn liczby mieszkańców i relacji przeciętnego miesięcznego wynagrodzenia brutto 
w danym powiecie do średniej krajowej]]/$M$1*$L$2</f>
        <v>1.4829832348949688E-4</v>
      </c>
      <c r="M1100" s="27">
        <v>13482.014999999999</v>
      </c>
      <c r="N1100" s="302">
        <f>TabIPW[[#This Row],[liczba oddziałów w szkołach podstawowych]]/$O$1*$N$2</f>
        <v>8.363148479427551E-5</v>
      </c>
      <c r="O1100" s="27">
        <v>66</v>
      </c>
      <c r="P110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1.1491181740039975E-4</v>
      </c>
      <c r="Q1100" s="27">
        <v>584</v>
      </c>
      <c r="R1100" s="302">
        <f>TabIPW[[#This Row],[liczba gospodarstw domowych korzystających ze środowiskowej pomocy społecznej ]]/$S$1*$R$2</f>
        <v>3.3630677740182506E-5</v>
      </c>
      <c r="S1100" s="27">
        <v>123</v>
      </c>
      <c r="T1100" s="302">
        <f>TabIPW[[#This Row],[ilość wody dostarczonej i ścieków bytowych odprowadzonych siecią kanalizacyjną '[dam3']]]/$U$1*$T$2</f>
        <v>3.0782099452164783E-5</v>
      </c>
      <c r="U1100" s="27">
        <v>754.3</v>
      </c>
      <c r="V1100" s="302">
        <f>TabIPW[[#This Row],[iloczyn liczby mieszkańców i relacji przeciętnego miesięcznego wynagrodzenia brutto 
w danym powiecie do średniej krajowej2]]/$W$1*$V$2</f>
        <v>4.325367768443659E-5</v>
      </c>
      <c r="W1100" s="27">
        <f>TabIPW[[#This Row],[iloczyn liczby mieszkańców i relacji przeciętnego miesięcznego wynagrodzenia brutto 
w danym powiecie do średniej krajowej]]</f>
        <v>13482.014999999999</v>
      </c>
    </row>
    <row r="1101" spans="1:23" x14ac:dyDescent="0.3">
      <c r="A1101" s="2" t="s">
        <v>10</v>
      </c>
      <c r="B1101" s="2" t="s">
        <v>76</v>
      </c>
      <c r="C1101" s="2" t="s">
        <v>126</v>
      </c>
      <c r="D1101" s="2" t="s">
        <v>23</v>
      </c>
      <c r="E1101" s="2" t="s">
        <v>19</v>
      </c>
      <c r="F1101" s="17" t="str">
        <f>+Tabela1[[#This Row],[WK]]&amp;Tabela1[[#This Row],[PK]]&amp;Tabela1[[#This Row],[GK]]</f>
        <v>141806</v>
      </c>
      <c r="G1101" s="2" t="s">
        <v>1045</v>
      </c>
      <c r="H1101" s="302">
        <f>TabIPW[[#This Row],[liczba mieszkańców ]]/$I$1*$H$2</f>
        <v>4.0666810609416118E-5</v>
      </c>
      <c r="I1101" s="27">
        <v>12777</v>
      </c>
      <c r="J1101" s="302">
        <f>TabIPW[[#This Row],[liczba mieszkańców w wieku 20-64]]/$K$1*$J$2</f>
        <v>2.9988705840410695E-5</v>
      </c>
      <c r="K1101" s="27">
        <v>7436</v>
      </c>
      <c r="L1101" s="302">
        <f>TabIPW[[#This Row],[iloczyn liczby mieszkańców i relacji przeciętnego miesięcznego wynagrodzenia brutto 
w danym powiecie do średniej krajowej]]/$M$1*$L$2</f>
        <v>1.3562434179552658E-4</v>
      </c>
      <c r="M1101" s="27">
        <v>12329.805</v>
      </c>
      <c r="N1101" s="302">
        <f>TabIPW[[#This Row],[liczba oddziałów w szkołach podstawowych]]/$O$1*$N$2</f>
        <v>6.5891472868217059E-5</v>
      </c>
      <c r="O1101" s="27">
        <v>52</v>
      </c>
      <c r="P110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9.7793104876710049E-5</v>
      </c>
      <c r="Q1101" s="27">
        <v>497</v>
      </c>
      <c r="R1101" s="302">
        <f>TabIPW[[#This Row],[liczba gospodarstw domowych korzystających ze środowiskowej pomocy społecznej ]]/$S$1*$R$2</f>
        <v>2.6521753990225228E-5</v>
      </c>
      <c r="S1101" s="27">
        <v>97</v>
      </c>
      <c r="T1101" s="302">
        <f>TabIPW[[#This Row],[ilość wody dostarczonej i ścieków bytowych odprowadzonych siecią kanalizacyjną '[dam3']]]/$U$1*$T$2</f>
        <v>3.4365114607805858E-5</v>
      </c>
      <c r="U1101" s="27">
        <v>842.09999999999991</v>
      </c>
      <c r="V1101" s="302">
        <f>TabIPW[[#This Row],[iloczyn liczby mieszkańców i relacji przeciętnego miesięcznego wynagrodzenia brutto 
w danym powiecie do średniej krajowej2]]/$W$1*$V$2</f>
        <v>3.9557099690361923E-5</v>
      </c>
      <c r="W1101" s="27">
        <f>TabIPW[[#This Row],[iloczyn liczby mieszkańców i relacji przeciętnego miesięcznego wynagrodzenia brutto 
w danym powiecie do średniej krajowej]]</f>
        <v>12329.805</v>
      </c>
    </row>
    <row r="1102" spans="1:23" x14ac:dyDescent="0.3">
      <c r="A1102" s="2" t="s">
        <v>10</v>
      </c>
      <c r="B1102" s="2" t="s">
        <v>76</v>
      </c>
      <c r="C1102" s="2" t="s">
        <v>132</v>
      </c>
      <c r="D1102" s="2" t="s">
        <v>12</v>
      </c>
      <c r="E1102" s="2" t="s">
        <v>15</v>
      </c>
      <c r="F1102" s="17" t="str">
        <f>+Tabela1[[#This Row],[WK]]&amp;Tabela1[[#This Row],[PK]]&amp;Tabela1[[#This Row],[GK]]</f>
        <v>141901</v>
      </c>
      <c r="G1102" s="2" t="s">
        <v>1046</v>
      </c>
      <c r="H1102" s="302">
        <f>TabIPW[[#This Row],[liczba mieszkańców ]]/$I$1*$H$2</f>
        <v>2.784961985069978E-5</v>
      </c>
      <c r="I1102" s="27">
        <v>8750</v>
      </c>
      <c r="J1102" s="302">
        <f>TabIPW[[#This Row],[liczba mieszkańców w wieku 20-64]]/$K$1*$J$2</f>
        <v>2.193498804007447E-5</v>
      </c>
      <c r="K1102" s="27">
        <v>5439</v>
      </c>
      <c r="L1102" s="302">
        <f>TabIPW[[#This Row],[iloczyn liczby mieszkańców i relacji przeciętnego miesięcznego wynagrodzenia brutto 
w danym powiecie do średniej krajowej]]/$M$1*$L$2</f>
        <v>8.315784588435753E-5</v>
      </c>
      <c r="M1102" s="27">
        <v>7560</v>
      </c>
      <c r="N1102" s="302">
        <f>TabIPW[[#This Row],[liczba oddziałów w szkołach podstawowych]]/$O$1*$N$2</f>
        <v>7.9830053667262975E-5</v>
      </c>
      <c r="O1102" s="27">
        <v>63</v>
      </c>
      <c r="P110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5.6668841457731381E-5</v>
      </c>
      <c r="Q1102" s="27">
        <v>288</v>
      </c>
      <c r="R1102" s="302">
        <f>TabIPW[[#This Row],[liczba gospodarstw domowych korzystających ze środowiskowej pomocy społecznej ]]/$S$1*$R$2</f>
        <v>3.6638299326702893E-5</v>
      </c>
      <c r="S1102" s="27">
        <v>134</v>
      </c>
      <c r="T1102" s="302">
        <f>TabIPW[[#This Row],[ilość wody dostarczonej i ścieków bytowych odprowadzonych siecią kanalizacyjną '[dam3']]]/$U$1*$T$2</f>
        <v>2.2591767541718714E-5</v>
      </c>
      <c r="U1102" s="27">
        <v>553.6</v>
      </c>
      <c r="V1102" s="302">
        <f>TabIPW[[#This Row],[iloczyn liczby mieszkańców i relacji przeciętnego miesięcznego wynagrodzenia brutto 
w danym powiecie do średniej krajowej2]]/$W$1*$V$2</f>
        <v>2.4254371716270949E-5</v>
      </c>
      <c r="W1102" s="27">
        <f>TabIPW[[#This Row],[iloczyn liczby mieszkańców i relacji przeciętnego miesięcznego wynagrodzenia brutto 
w danym powiecie do średniej krajowej]]</f>
        <v>7560</v>
      </c>
    </row>
    <row r="1103" spans="1:23" x14ac:dyDescent="0.3">
      <c r="A1103" s="2" t="s">
        <v>10</v>
      </c>
      <c r="B1103" s="2" t="s">
        <v>76</v>
      </c>
      <c r="C1103" s="2" t="s">
        <v>132</v>
      </c>
      <c r="D1103" s="2" t="s">
        <v>11</v>
      </c>
      <c r="E1103" s="2" t="s">
        <v>15</v>
      </c>
      <c r="F1103" s="17" t="str">
        <f>+Tabela1[[#This Row],[WK]]&amp;Tabela1[[#This Row],[PK]]&amp;Tabela1[[#This Row],[GK]]</f>
        <v>141902</v>
      </c>
      <c r="G1103" s="2" t="s">
        <v>1047</v>
      </c>
      <c r="H1103" s="302">
        <f>TabIPW[[#This Row],[liczba mieszkańców ]]/$I$1*$H$2</f>
        <v>2.4243491931746309E-5</v>
      </c>
      <c r="I1103" s="27">
        <v>7617</v>
      </c>
      <c r="J1103" s="302">
        <f>TabIPW[[#This Row],[liczba mieszkańców w wieku 20-64]]/$K$1*$J$2</f>
        <v>1.7922244318825325E-5</v>
      </c>
      <c r="K1103" s="27">
        <v>4444</v>
      </c>
      <c r="L1103" s="302">
        <f>TabIPW[[#This Row],[iloczyn liczby mieszkańców i relacji przeciętnego miesięcznego wynagrodzenia brutto 
w danym powiecie do średniej krajowej]]/$M$1*$L$2</f>
        <v>7.2390092811560158E-5</v>
      </c>
      <c r="M1103" s="27">
        <v>6581.0880000000006</v>
      </c>
      <c r="N1103" s="302">
        <f>TabIPW[[#This Row],[liczba oddziałów w szkołach podstawowych]]/$O$1*$N$2</f>
        <v>5.3220035778175319E-5</v>
      </c>
      <c r="O1103" s="27">
        <v>42</v>
      </c>
      <c r="P110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4.8798169033046467E-5</v>
      </c>
      <c r="Q1103" s="27">
        <v>248</v>
      </c>
      <c r="R1103" s="302">
        <f>TabIPW[[#This Row],[liczba gospodarstw domowych korzystających ze środowiskowej pomocy społecznej ]]/$S$1*$R$2</f>
        <v>5.0035886393930075E-5</v>
      </c>
      <c r="S1103" s="27">
        <v>183</v>
      </c>
      <c r="T1103" s="302">
        <f>TabIPW[[#This Row],[ilość wody dostarczonej i ścieków bytowych odprowadzonych siecią kanalizacyjną '[dam3']]]/$U$1*$T$2</f>
        <v>1.4601398891667186E-5</v>
      </c>
      <c r="U1103" s="27">
        <v>357.79999999999995</v>
      </c>
      <c r="V1103" s="302">
        <f>TabIPW[[#This Row],[iloczyn liczby mieszkańców i relacji przeciętnego miesięcznego wynagrodzenia brutto 
w danym powiecie do średniej krajowej2]]/$W$1*$V$2</f>
        <v>2.1113777070038384E-5</v>
      </c>
      <c r="W1103" s="27">
        <f>TabIPW[[#This Row],[iloczyn liczby mieszkańców i relacji przeciętnego miesięcznego wynagrodzenia brutto 
w danym powiecie do średniej krajowej]]</f>
        <v>6581.0880000000006</v>
      </c>
    </row>
    <row r="1104" spans="1:23" x14ac:dyDescent="0.3">
      <c r="A1104" s="2" t="s">
        <v>10</v>
      </c>
      <c r="B1104" s="2" t="s">
        <v>76</v>
      </c>
      <c r="C1104" s="2" t="s">
        <v>132</v>
      </c>
      <c r="D1104" s="2" t="s">
        <v>16</v>
      </c>
      <c r="E1104" s="2" t="s">
        <v>15</v>
      </c>
      <c r="F1104" s="17" t="str">
        <f>+Tabela1[[#This Row],[WK]]&amp;Tabela1[[#This Row],[PK]]&amp;Tabela1[[#This Row],[GK]]</f>
        <v>141903</v>
      </c>
      <c r="G1104" s="2" t="s">
        <v>1048</v>
      </c>
      <c r="H1104" s="302">
        <f>TabIPW[[#This Row],[liczba mieszkańców ]]/$I$1*$H$2</f>
        <v>2.57616940653216E-5</v>
      </c>
      <c r="I1104" s="27">
        <v>8094</v>
      </c>
      <c r="J1104" s="302">
        <f>TabIPW[[#This Row],[liczba mieszkańców w wieku 20-64]]/$K$1*$J$2</f>
        <v>1.9745118853503328E-5</v>
      </c>
      <c r="K1104" s="27">
        <v>4896</v>
      </c>
      <c r="L1104" s="302">
        <f>TabIPW[[#This Row],[iloczyn liczby mieszkańców i relacji przeciętnego miesięcznego wynagrodzenia brutto 
w danym powiecie do średniej krajowej]]/$M$1*$L$2</f>
        <v>7.6923383381484567E-5</v>
      </c>
      <c r="M1104" s="27">
        <v>6993.2160000000013</v>
      </c>
      <c r="N1104" s="302">
        <f>TabIPW[[#This Row],[liczba oddziałów w szkołach podstawowych]]/$O$1*$N$2</f>
        <v>4.4350029815146094E-5</v>
      </c>
      <c r="O1104" s="27">
        <v>35</v>
      </c>
      <c r="P110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5.2536738434771805E-5</v>
      </c>
      <c r="Q1104" s="27">
        <v>267</v>
      </c>
      <c r="R1104" s="302">
        <f>TabIPW[[#This Row],[liczba gospodarstw domowych korzystających ze środowiskowej pomocy społecznej ]]/$S$1*$R$2</f>
        <v>3.5271198605557267E-5</v>
      </c>
      <c r="S1104" s="27">
        <v>129</v>
      </c>
      <c r="T1104" s="302">
        <f>TabIPW[[#This Row],[ilość wody dostarczonej i ścieków bytowych odprowadzonych siecią kanalizacyjną '[dam3']]]/$U$1*$T$2</f>
        <v>1.533595780740226E-5</v>
      </c>
      <c r="U1104" s="27">
        <v>375.8</v>
      </c>
      <c r="V1104" s="302">
        <f>TabIPW[[#This Row],[iloczyn liczby mieszkańców i relacji przeciętnego miesięcznego wynagrodzenia brutto 
w danym powiecie do średniej krajowej2]]/$W$1*$V$2</f>
        <v>2.2435986819599669E-5</v>
      </c>
      <c r="W1104" s="27">
        <f>TabIPW[[#This Row],[iloczyn liczby mieszkańców i relacji przeciętnego miesięcznego wynagrodzenia brutto 
w danym powiecie do średniej krajowej]]</f>
        <v>6993.2160000000013</v>
      </c>
    </row>
    <row r="1105" spans="1:23" x14ac:dyDescent="0.3">
      <c r="A1105" s="2" t="s">
        <v>10</v>
      </c>
      <c r="B1105" s="2" t="s">
        <v>76</v>
      </c>
      <c r="C1105" s="2" t="s">
        <v>132</v>
      </c>
      <c r="D1105" s="2" t="s">
        <v>18</v>
      </c>
      <c r="E1105" s="2" t="s">
        <v>15</v>
      </c>
      <c r="F1105" s="17" t="str">
        <f>+Tabela1[[#This Row],[WK]]&amp;Tabela1[[#This Row],[PK]]&amp;Tabela1[[#This Row],[GK]]</f>
        <v>141904</v>
      </c>
      <c r="G1105" s="2" t="s">
        <v>1049</v>
      </c>
      <c r="H1105" s="302">
        <f>TabIPW[[#This Row],[liczba mieszkańców ]]/$I$1*$H$2</f>
        <v>1.6203704532561438E-5</v>
      </c>
      <c r="I1105" s="27">
        <v>5091</v>
      </c>
      <c r="J1105" s="302">
        <f>TabIPW[[#This Row],[liczba mieszkańców w wieku 20-64]]/$K$1*$J$2</f>
        <v>1.2344732191702143E-5</v>
      </c>
      <c r="K1105" s="27">
        <v>3061</v>
      </c>
      <c r="L1105" s="302">
        <f>TabIPW[[#This Row],[iloczyn liczby mieszkańców i relacji przeciętnego miesięcznego wynagrodzenia brutto 
w danym powiecie do średniej krajowej]]/$M$1*$L$2</f>
        <v>4.8383610673973046E-5</v>
      </c>
      <c r="M1105" s="27">
        <v>4398.6239999999998</v>
      </c>
      <c r="N1105" s="302">
        <f>TabIPW[[#This Row],[liczba oddziałów w szkołach podstawowych]]/$O$1*$N$2</f>
        <v>3.4212880143112706E-5</v>
      </c>
      <c r="O1105" s="27">
        <v>27</v>
      </c>
      <c r="P110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3.2663290562442395E-5</v>
      </c>
      <c r="Q1105" s="27">
        <v>166</v>
      </c>
      <c r="R1105" s="302">
        <f>TabIPW[[#This Row],[liczba gospodarstw domowych korzystających ze środowiskowej pomocy społecznej ]]/$S$1*$R$2</f>
        <v>1.7772309374893195E-5</v>
      </c>
      <c r="S1105" s="27">
        <v>65</v>
      </c>
      <c r="T1105" s="302">
        <f>TabIPW[[#This Row],[ilość wody dostarczonej i ścieków bytowych odprowadzonych siecią kanalizacyjną '[dam3']]]/$U$1*$T$2</f>
        <v>1.5029891592512647E-5</v>
      </c>
      <c r="U1105" s="27">
        <v>368.3</v>
      </c>
      <c r="V1105" s="302">
        <f>TabIPW[[#This Row],[iloczyn liczby mieszkańców i relacji przeciętnego miesięcznego wynagrodzenia brutto 
w danym powiecie do średniej krajowej2]]/$W$1*$V$2</f>
        <v>1.4111886446575473E-5</v>
      </c>
      <c r="W1105" s="27">
        <f>TabIPW[[#This Row],[iloczyn liczby mieszkańców i relacji przeciętnego miesięcznego wynagrodzenia brutto 
w danym powiecie do średniej krajowej]]</f>
        <v>4398.6239999999998</v>
      </c>
    </row>
    <row r="1106" spans="1:23" x14ac:dyDescent="0.3">
      <c r="A1106" s="2" t="s">
        <v>10</v>
      </c>
      <c r="B1106" s="2" t="s">
        <v>76</v>
      </c>
      <c r="C1106" s="2" t="s">
        <v>132</v>
      </c>
      <c r="D1106" s="2" t="s">
        <v>21</v>
      </c>
      <c r="E1106" s="2" t="s">
        <v>19</v>
      </c>
      <c r="F1106" s="17" t="str">
        <f>+Tabela1[[#This Row],[WK]]&amp;Tabela1[[#This Row],[PK]]&amp;Tabela1[[#This Row],[GK]]</f>
        <v>141905</v>
      </c>
      <c r="G1106" s="2" t="s">
        <v>1050</v>
      </c>
      <c r="H1106" s="302">
        <f>TabIPW[[#This Row],[liczba mieszkańców ]]/$I$1*$H$2</f>
        <v>2.2626622573557113E-5</v>
      </c>
      <c r="I1106" s="27">
        <v>7109</v>
      </c>
      <c r="J1106" s="302">
        <f>TabIPW[[#This Row],[liczba mieszkańców w wieku 20-64]]/$K$1*$J$2</f>
        <v>1.7414097877742521E-5</v>
      </c>
      <c r="K1106" s="27">
        <v>4318</v>
      </c>
      <c r="L1106" s="302">
        <f>TabIPW[[#This Row],[iloczyn liczby mieszkańców i relacji przeciętnego miesięcznego wynagrodzenia brutto 
w danym powiecie do średniej krajowej]]/$M$1*$L$2</f>
        <v>6.7562185873359755E-5</v>
      </c>
      <c r="M1106" s="27">
        <v>6142.1760000000013</v>
      </c>
      <c r="N1106" s="302">
        <f>TabIPW[[#This Row],[liczba oddziałów w szkołach podstawowych]]/$O$1*$N$2</f>
        <v>4.561717352415027E-5</v>
      </c>
      <c r="O1106" s="27">
        <v>36</v>
      </c>
      <c r="P110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4.0337196176510187E-5</v>
      </c>
      <c r="Q1106" s="27">
        <v>205</v>
      </c>
      <c r="R1106" s="302">
        <f>TabIPW[[#This Row],[liczba gospodarstw domowych korzystających ze środowiskowej pomocy społecznej ]]/$S$1*$R$2</f>
        <v>5.6597969855429095E-5</v>
      </c>
      <c r="S1106" s="27">
        <v>207</v>
      </c>
      <c r="T1106" s="302">
        <f>TabIPW[[#This Row],[ilość wody dostarczonej i ścieków bytowych odprowadzonych siecią kanalizacyjną '[dam3']]]/$U$1*$T$2</f>
        <v>2.4987245783588092E-5</v>
      </c>
      <c r="U1106" s="27">
        <v>612.30000000000007</v>
      </c>
      <c r="V1106" s="302">
        <f>TabIPW[[#This Row],[iloczyn liczby mieszkańców i relacji przeciętnego miesięcznego wynagrodzenia brutto 
w danym powiecie do średniej krajowej2]]/$W$1*$V$2</f>
        <v>1.9705637546396598E-5</v>
      </c>
      <c r="W1106" s="27">
        <f>TabIPW[[#This Row],[iloczyn liczby mieszkańców i relacji przeciętnego miesięcznego wynagrodzenia brutto 
w danym powiecie do średniej krajowej]]</f>
        <v>6142.1760000000013</v>
      </c>
    </row>
    <row r="1107" spans="1:23" x14ac:dyDescent="0.3">
      <c r="A1107" s="2" t="s">
        <v>10</v>
      </c>
      <c r="B1107" s="2" t="s">
        <v>76</v>
      </c>
      <c r="C1107" s="2" t="s">
        <v>132</v>
      </c>
      <c r="D1107" s="2" t="s">
        <v>23</v>
      </c>
      <c r="E1107" s="2" t="s">
        <v>19</v>
      </c>
      <c r="F1107" s="17" t="str">
        <f>+Tabela1[[#This Row],[WK]]&amp;Tabela1[[#This Row],[PK]]&amp;Tabela1[[#This Row],[GK]]</f>
        <v>141906</v>
      </c>
      <c r="G1107" s="2" t="s">
        <v>1051</v>
      </c>
      <c r="H1107" s="302">
        <f>TabIPW[[#This Row],[liczba mieszkańców ]]/$I$1*$H$2</f>
        <v>3.5138263217340063E-5</v>
      </c>
      <c r="I1107" s="27">
        <v>11040</v>
      </c>
      <c r="J1107" s="302">
        <f>TabIPW[[#This Row],[liczba mieszkańców w wieku 20-64]]/$K$1*$J$2</f>
        <v>2.659299708333353E-5</v>
      </c>
      <c r="K1107" s="27">
        <v>6594</v>
      </c>
      <c r="L1107" s="302">
        <f>TabIPW[[#This Row],[iloczyn liczby mieszkańców i relacji przeciętnego miesięcznego wynagrodzenia brutto 
w danym powiecie do średniej krajowej]]/$M$1*$L$2</f>
        <v>1.0492144212152082E-4</v>
      </c>
      <c r="M1107" s="27">
        <v>9538.5600000000013</v>
      </c>
      <c r="N1107" s="302">
        <f>TabIPW[[#This Row],[liczba oddziałów w szkołach podstawowych]]/$O$1*$N$2</f>
        <v>8.363148479427551E-5</v>
      </c>
      <c r="O1107" s="27">
        <v>66</v>
      </c>
      <c r="P110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8.0871159163637489E-5</v>
      </c>
      <c r="Q1107" s="27">
        <v>411</v>
      </c>
      <c r="R1107" s="302">
        <f>TabIPW[[#This Row],[liczba gospodarstw domowych korzystających ze środowiskowej pomocy społecznej ]]/$S$1*$R$2</f>
        <v>9.2416008749444614E-5</v>
      </c>
      <c r="S1107" s="27">
        <v>338</v>
      </c>
      <c r="T1107" s="302">
        <f>TabIPW[[#This Row],[ilość wody dostarczonej i ścieków bytowych odprowadzonych siecią kanalizacyjną '[dam3']]]/$U$1*$T$2</f>
        <v>2.0461546686086997E-5</v>
      </c>
      <c r="U1107" s="27">
        <v>501.4</v>
      </c>
      <c r="V1107" s="302">
        <f>TabIPW[[#This Row],[iloczyn liczby mieszkańców i relacji przeciętnego miesięcznego wynagrodzenia brutto 
w danym powiecie do średniej krajowej2]]/$W$1*$V$2</f>
        <v>3.0602087285443578E-5</v>
      </c>
      <c r="W1107" s="27">
        <f>TabIPW[[#This Row],[iloczyn liczby mieszkańców i relacji przeciętnego miesięcznego wynagrodzenia brutto 
w danym powiecie do średniej krajowej]]</f>
        <v>9538.5600000000013</v>
      </c>
    </row>
    <row r="1108" spans="1:23" x14ac:dyDescent="0.3">
      <c r="A1108" s="2" t="s">
        <v>10</v>
      </c>
      <c r="B1108" s="2" t="s">
        <v>76</v>
      </c>
      <c r="C1108" s="2" t="s">
        <v>132</v>
      </c>
      <c r="D1108" s="2" t="s">
        <v>30</v>
      </c>
      <c r="E1108" s="2" t="s">
        <v>15</v>
      </c>
      <c r="F1108" s="17" t="str">
        <f>+Tabela1[[#This Row],[WK]]&amp;Tabela1[[#This Row],[PK]]&amp;Tabela1[[#This Row],[GK]]</f>
        <v>141907</v>
      </c>
      <c r="G1108" s="2" t="s">
        <v>1052</v>
      </c>
      <c r="H1108" s="302">
        <f>TabIPW[[#This Row],[liczba mieszkańców ]]/$I$1*$H$2</f>
        <v>1.7225387729369965E-5</v>
      </c>
      <c r="I1108" s="27">
        <v>5412</v>
      </c>
      <c r="J1108" s="302">
        <f>TabIPW[[#This Row],[liczba mieszkańców w wieku 20-64]]/$K$1*$J$2</f>
        <v>1.3296498541666765E-5</v>
      </c>
      <c r="K1108" s="27">
        <v>3297</v>
      </c>
      <c r="L1108" s="302">
        <f>TabIPW[[#This Row],[iloczyn liczby mieszkańców i relacji przeciętnego miesięcznego wynagrodzenia brutto 
w danym powiecie do średniej krajowej]]/$M$1*$L$2</f>
        <v>5.1434315648702057E-5</v>
      </c>
      <c r="M1108" s="27">
        <v>4675.9680000000008</v>
      </c>
      <c r="N1108" s="302">
        <f>TabIPW[[#This Row],[liczba oddziałów w szkołach podstawowych]]/$O$1*$N$2</f>
        <v>2.7877161598091832E-5</v>
      </c>
      <c r="O1108" s="27">
        <v>22</v>
      </c>
      <c r="P110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3.089238926688829E-5</v>
      </c>
      <c r="Q1108" s="27">
        <v>157</v>
      </c>
      <c r="R1108" s="302">
        <f>TabIPW[[#This Row],[liczba gospodarstw domowych korzystających ze środowiskowej pomocy społecznej ]]/$S$1*$R$2</f>
        <v>2.2420451826788337E-5</v>
      </c>
      <c r="S1108" s="27">
        <v>82</v>
      </c>
      <c r="T1108" s="302">
        <f>TabIPW[[#This Row],[ilość wody dostarczonej i ścieków bytowych odprowadzonych siecią kanalizacyjną '[dam3']]]/$U$1*$T$2</f>
        <v>2.2404046929919746E-5</v>
      </c>
      <c r="U1108" s="27">
        <v>549</v>
      </c>
      <c r="V1108" s="302">
        <f>TabIPW[[#This Row],[iloczyn liczby mieszkańców i relacji przeciętnego miesięcznego wynagrodzenia brutto 
w danym powiecie do średniej krajowej2]]/$W$1*$V$2</f>
        <v>1.5001675397538103E-5</v>
      </c>
      <c r="W1108" s="27">
        <f>TabIPW[[#This Row],[iloczyn liczby mieszkańców i relacji przeciętnego miesięcznego wynagrodzenia brutto 
w danym powiecie do średniej krajowej]]</f>
        <v>4675.9680000000008</v>
      </c>
    </row>
    <row r="1109" spans="1:23" x14ac:dyDescent="0.3">
      <c r="A1109" s="2" t="s">
        <v>10</v>
      </c>
      <c r="B1109" s="2" t="s">
        <v>76</v>
      </c>
      <c r="C1109" s="2" t="s">
        <v>132</v>
      </c>
      <c r="D1109" s="2" t="s">
        <v>54</v>
      </c>
      <c r="E1109" s="2" t="s">
        <v>15</v>
      </c>
      <c r="F1109" s="17" t="str">
        <f>+Tabela1[[#This Row],[WK]]&amp;Tabela1[[#This Row],[PK]]&amp;Tabela1[[#This Row],[GK]]</f>
        <v>141908</v>
      </c>
      <c r="G1109" s="2" t="s">
        <v>1053</v>
      </c>
      <c r="H1109" s="302">
        <f>TabIPW[[#This Row],[liczba mieszkańców ]]/$I$1*$H$2</f>
        <v>1.7559583167578364E-5</v>
      </c>
      <c r="I1109" s="27">
        <v>5517</v>
      </c>
      <c r="J1109" s="302">
        <f>TabIPW[[#This Row],[liczba mieszkańców w wieku 20-64]]/$K$1*$J$2</f>
        <v>1.3365057982130317E-5</v>
      </c>
      <c r="K1109" s="27">
        <v>3314</v>
      </c>
      <c r="L1109" s="302">
        <f>TabIPW[[#This Row],[iloczyn liczby mieszkańców i relacji przeciętnego miesięcznego wynagrodzenia brutto 
w danym powiecie do średniej krajowej]]/$M$1*$L$2</f>
        <v>5.2432209799314337E-5</v>
      </c>
      <c r="M1109" s="27">
        <v>4766.6880000000001</v>
      </c>
      <c r="N1109" s="302">
        <f>TabIPW[[#This Row],[liczba oddziałów w szkołach podstawowych]]/$O$1*$N$2</f>
        <v>4.9418604651162791E-5</v>
      </c>
      <c r="O1109" s="27">
        <v>39</v>
      </c>
      <c r="P110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4.2698397903915665E-5</v>
      </c>
      <c r="Q1109" s="27">
        <v>217</v>
      </c>
      <c r="R1109" s="302">
        <f>TabIPW[[#This Row],[liczba gospodarstw domowych korzystających ze środowiskowej pomocy społecznej ]]/$S$1*$R$2</f>
        <v>3.0076215865203867E-5</v>
      </c>
      <c r="S1109" s="27">
        <v>110</v>
      </c>
      <c r="T1109" s="302">
        <f>TabIPW[[#This Row],[ilość wody dostarczonej i ścieków bytowych odprowadzonych siecią kanalizacyjną '[dam3']]]/$U$1*$T$2</f>
        <v>1.0834744007092337E-5</v>
      </c>
      <c r="U1109" s="27">
        <v>265.5</v>
      </c>
      <c r="V1109" s="302">
        <f>TabIPW[[#This Row],[iloczyn liczby mieszkańców i relacji przeciętnego miesięcznego wynagrodzenia brutto 
w danym powiecie do średniej krajowej2]]/$W$1*$V$2</f>
        <v>1.5292727858133352E-5</v>
      </c>
      <c r="W1109" s="27">
        <f>TabIPW[[#This Row],[iloczyn liczby mieszkańców i relacji przeciętnego miesięcznego wynagrodzenia brutto 
w danym powiecie do średniej krajowej]]</f>
        <v>4766.6880000000001</v>
      </c>
    </row>
    <row r="1110" spans="1:23" x14ac:dyDescent="0.3">
      <c r="A1110" s="2" t="s">
        <v>10</v>
      </c>
      <c r="B1110" s="2" t="s">
        <v>76</v>
      </c>
      <c r="C1110" s="2" t="s">
        <v>132</v>
      </c>
      <c r="D1110" s="2" t="s">
        <v>56</v>
      </c>
      <c r="E1110" s="2" t="s">
        <v>15</v>
      </c>
      <c r="F1110" s="17" t="str">
        <f>+Tabela1[[#This Row],[WK]]&amp;Tabela1[[#This Row],[PK]]&amp;Tabela1[[#This Row],[GK]]</f>
        <v>141909</v>
      </c>
      <c r="G1110" s="2" t="s">
        <v>1054</v>
      </c>
      <c r="H1110" s="302">
        <f>TabIPW[[#This Row],[liczba mieszkańców ]]/$I$1*$H$2</f>
        <v>1.2482995320507947E-5</v>
      </c>
      <c r="I1110" s="27">
        <v>3922</v>
      </c>
      <c r="J1110" s="302">
        <f>TabIPW[[#This Row],[liczba mieszkańców w wieku 20-64]]/$K$1*$J$2</f>
        <v>9.6467165640481952E-6</v>
      </c>
      <c r="K1110" s="27">
        <v>2392</v>
      </c>
      <c r="L1110" s="302">
        <f>TabIPW[[#This Row],[iloczyn liczby mieszkańców i relacji przeciętnego miesięcznego wynagrodzenia brutto 
w danym powiecie do średniej krajowej]]/$M$1*$L$2</f>
        <v>3.7273722463822891E-5</v>
      </c>
      <c r="M1110" s="27">
        <v>3388.6080000000006</v>
      </c>
      <c r="N1110" s="302">
        <f>TabIPW[[#This Row],[liczba oddziałów w szkołach podstawowych]]/$O$1*$N$2</f>
        <v>1.7740011926058437E-5</v>
      </c>
      <c r="O1110" s="27">
        <v>14</v>
      </c>
      <c r="P11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1.6331645281221197E-5</v>
      </c>
      <c r="Q1110" s="27">
        <v>83</v>
      </c>
      <c r="R1110" s="302">
        <f>TabIPW[[#This Row],[liczba gospodarstw domowych korzystających ze środowiskowej pomocy społecznej ]]/$S$1*$R$2</f>
        <v>2.351413240370484E-5</v>
      </c>
      <c r="S1110" s="27">
        <v>86</v>
      </c>
      <c r="T1110" s="302">
        <f>TabIPW[[#This Row],[ilość wody dostarczonej i ścieków bytowych odprowadzonych siecią kanalizacyjną '[dam3']]]/$U$1*$T$2</f>
        <v>8.1576848475245138E-6</v>
      </c>
      <c r="U1110" s="27">
        <v>199.9</v>
      </c>
      <c r="V1110" s="302">
        <f>TabIPW[[#This Row],[iloczyn liczby mieszkańców i relacji przeciętnego miesięcznego wynagrodzenia brutto 
w danym powiecie do średniej krajowej2]]/$W$1*$V$2</f>
        <v>1.0871502385281677E-5</v>
      </c>
      <c r="W1110" s="27">
        <f>TabIPW[[#This Row],[iloczyn liczby mieszkańców i relacji przeciętnego miesięcznego wynagrodzenia brutto 
w danym powiecie do średniej krajowej]]</f>
        <v>3388.6080000000006</v>
      </c>
    </row>
    <row r="1111" spans="1:23" x14ac:dyDescent="0.3">
      <c r="A1111" s="2" t="s">
        <v>10</v>
      </c>
      <c r="B1111" s="2" t="s">
        <v>76</v>
      </c>
      <c r="C1111" s="2" t="s">
        <v>132</v>
      </c>
      <c r="D1111" s="2" t="s">
        <v>69</v>
      </c>
      <c r="E1111" s="2" t="s">
        <v>15</v>
      </c>
      <c r="F1111" s="17" t="str">
        <f>+Tabela1[[#This Row],[WK]]&amp;Tabela1[[#This Row],[PK]]&amp;Tabela1[[#This Row],[GK]]</f>
        <v>141910</v>
      </c>
      <c r="G1111" s="2" t="s">
        <v>1055</v>
      </c>
      <c r="H1111" s="302">
        <f>TabIPW[[#This Row],[liczba mieszkańców ]]/$I$1*$H$2</f>
        <v>2.8202912171091514E-5</v>
      </c>
      <c r="I1111" s="27">
        <v>8861</v>
      </c>
      <c r="J1111" s="302">
        <f>TabIPW[[#This Row],[liczba mieszkańców w wieku 20-64]]/$K$1*$J$2</f>
        <v>2.1926922223549347E-5</v>
      </c>
      <c r="K1111" s="27">
        <v>5437</v>
      </c>
      <c r="L1111" s="302">
        <f>TabIPW[[#This Row],[iloczyn liczby mieszkańców i relacji przeciętnego miesięcznego wynagrodzenia brutto 
w danym powiecie do średniej krajowej]]/$M$1*$L$2</f>
        <v>8.4212762557861961E-5</v>
      </c>
      <c r="M1111" s="27">
        <v>7655.9040000000005</v>
      </c>
      <c r="N1111" s="302">
        <f>TabIPW[[#This Row],[liczba oddziałów w szkołach podstawowych]]/$O$1*$N$2</f>
        <v>3.6747167561121051E-5</v>
      </c>
      <c r="O1111" s="27">
        <v>29</v>
      </c>
      <c r="P11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5.8636509563902608E-5</v>
      </c>
      <c r="Q1111" s="27">
        <v>298</v>
      </c>
      <c r="R1111" s="302">
        <f>TabIPW[[#This Row],[liczba gospodarstw domowych korzystających ze środowiskowej pomocy społecznej ]]/$S$1*$R$2</f>
        <v>1.8319149663351447E-5</v>
      </c>
      <c r="S1111" s="27">
        <v>67</v>
      </c>
      <c r="T1111" s="302">
        <f>TabIPW[[#This Row],[ilość wody dostarczonej i ścieków bytowych odprowadzonych siecią kanalizacyjną '[dam3']]]/$U$1*$T$2</f>
        <v>2.2979451413912223E-5</v>
      </c>
      <c r="U1111" s="27">
        <v>563.1</v>
      </c>
      <c r="V1111" s="302">
        <f>TabIPW[[#This Row],[iloczyn liczby mieszkańców i relacji przeciętnego miesięcznego wynagrodzenia brutto 
w danym powiecie do średniej krajowej2]]/$W$1*$V$2</f>
        <v>2.4562055746043076E-5</v>
      </c>
      <c r="W1111" s="27">
        <f>TabIPW[[#This Row],[iloczyn liczby mieszkańców i relacji przeciętnego miesięcznego wynagrodzenia brutto 
w danym powiecie do średniej krajowej]]</f>
        <v>7655.9040000000005</v>
      </c>
    </row>
    <row r="1112" spans="1:23" x14ac:dyDescent="0.3">
      <c r="A1112" s="2" t="s">
        <v>10</v>
      </c>
      <c r="B1112" s="2" t="s">
        <v>76</v>
      </c>
      <c r="C1112" s="2" t="s">
        <v>132</v>
      </c>
      <c r="D1112" s="2" t="s">
        <v>71</v>
      </c>
      <c r="E1112" s="2" t="s">
        <v>15</v>
      </c>
      <c r="F1112" s="17" t="str">
        <f>+Tabela1[[#This Row],[WK]]&amp;Tabela1[[#This Row],[PK]]&amp;Tabela1[[#This Row],[GK]]</f>
        <v>141911</v>
      </c>
      <c r="G1112" s="2" t="s">
        <v>543</v>
      </c>
      <c r="H1112" s="302">
        <f>TabIPW[[#This Row],[liczba mieszkańców ]]/$I$1*$H$2</f>
        <v>1.2804459503927453E-5</v>
      </c>
      <c r="I1112" s="27">
        <v>4023</v>
      </c>
      <c r="J1112" s="302">
        <f>TabIPW[[#This Row],[liczba mieszkańców w wieku 20-64]]/$K$1*$J$2</f>
        <v>9.6951114631989387E-6</v>
      </c>
      <c r="K1112" s="27">
        <v>2404</v>
      </c>
      <c r="L1112" s="302">
        <f>TabIPW[[#This Row],[iloczyn liczby mieszkańców i relacji przeciętnego miesięcznego wynagrodzenia brutto 
w danym powiecie do średniej krajowej]]/$M$1*$L$2</f>
        <v>3.8233601599173755E-5</v>
      </c>
      <c r="M1112" s="27">
        <v>3475.8720000000003</v>
      </c>
      <c r="N1112" s="302">
        <f>TabIPW[[#This Row],[liczba oddziałów w szkołach podstawowych]]/$O$1*$N$2</f>
        <v>3.6747167561121051E-5</v>
      </c>
      <c r="O1112" s="27">
        <v>29</v>
      </c>
      <c r="P11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2.8924721160717063E-5</v>
      </c>
      <c r="Q1112" s="27">
        <v>147</v>
      </c>
      <c r="R1112" s="302">
        <f>TabIPW[[#This Row],[liczba gospodarstw domowych korzystających ze środowiskowej pomocy społecznej ]]/$S$1*$R$2</f>
        <v>3.0076215865203867E-5</v>
      </c>
      <c r="S1112" s="27">
        <v>110</v>
      </c>
      <c r="T1112" s="302">
        <f>TabIPW[[#This Row],[ilość wody dostarczonej i ścieków bytowych odprowadzonych siecią kanalizacyjną '[dam3']]]/$U$1*$T$2</f>
        <v>8.4841554767401017E-6</v>
      </c>
      <c r="U1112" s="27">
        <v>207.9</v>
      </c>
      <c r="V1112" s="302">
        <f>TabIPW[[#This Row],[iloczyn liczby mieszkańców i relacji przeciętnego miesięcznego wynagrodzenia brutto 
w danym powiecie do średniej krajowej2]]/$W$1*$V$2</f>
        <v>1.1151467133092347E-5</v>
      </c>
      <c r="W1112" s="27">
        <f>TabIPW[[#This Row],[iloczyn liczby mieszkańców i relacji przeciętnego miesięcznego wynagrodzenia brutto 
w danym powiecie do średniej krajowej]]</f>
        <v>3475.8720000000003</v>
      </c>
    </row>
    <row r="1113" spans="1:23" x14ac:dyDescent="0.3">
      <c r="A1113" s="2" t="s">
        <v>10</v>
      </c>
      <c r="B1113" s="2" t="s">
        <v>76</v>
      </c>
      <c r="C1113" s="2" t="s">
        <v>132</v>
      </c>
      <c r="D1113" s="2" t="s">
        <v>72</v>
      </c>
      <c r="E1113" s="2" t="s">
        <v>15</v>
      </c>
      <c r="F1113" s="17" t="str">
        <f>+Tabela1[[#This Row],[WK]]&amp;Tabela1[[#This Row],[PK]]&amp;Tabela1[[#This Row],[GK]]</f>
        <v>141912</v>
      </c>
      <c r="G1113" s="2" t="s">
        <v>1056</v>
      </c>
      <c r="H1113" s="302">
        <f>TabIPW[[#This Row],[liczba mieszkańców ]]/$I$1*$H$2</f>
        <v>2.9157756280258364E-5</v>
      </c>
      <c r="I1113" s="27">
        <v>9161</v>
      </c>
      <c r="J1113" s="302">
        <f>TabIPW[[#This Row],[liczba mieszkańców w wieku 20-64]]/$K$1*$J$2</f>
        <v>2.230601560023017E-5</v>
      </c>
      <c r="K1113" s="27">
        <v>5531</v>
      </c>
      <c r="L1113" s="302">
        <f>TabIPW[[#This Row],[iloczyn liczby mieszkańców i relacji przeciętnego miesięcznego wynagrodzenia brutto 
w danym powiecie do średniej krajowej]]/$M$1*$L$2</f>
        <v>8.7063888702468498E-5</v>
      </c>
      <c r="M1113" s="27">
        <v>7915.1040000000003</v>
      </c>
      <c r="N1113" s="302">
        <f>TabIPW[[#This Row],[liczba oddziałów w szkołach podstawowych]]/$O$1*$N$2</f>
        <v>4.6884317233154453E-5</v>
      </c>
      <c r="O1113" s="27">
        <v>37</v>
      </c>
      <c r="P11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5.3127038866623171E-5</v>
      </c>
      <c r="Q1113" s="27">
        <v>270</v>
      </c>
      <c r="R1113" s="302">
        <f>TabIPW[[#This Row],[liczba gospodarstw domowych korzystających ze środowiskowej pomocy społecznej ]]/$S$1*$R$2</f>
        <v>2.1053351105642708E-5</v>
      </c>
      <c r="S1113" s="27">
        <v>77</v>
      </c>
      <c r="T1113" s="302">
        <f>TabIPW[[#This Row],[ilość wody dostarczonej i ścieków bytowych odprowadzonych siecią kanalizacyjną '[dam3']]]/$U$1*$T$2</f>
        <v>3.8033828303616044E-5</v>
      </c>
      <c r="U1113" s="27">
        <v>932</v>
      </c>
      <c r="V1113" s="302">
        <f>TabIPW[[#This Row],[iloczyn liczby mieszkańców i relacji przeciętnego miesięcznego wynagrodzenia brutto 
w danym powiecie do średniej krajowej2]]/$W$1*$V$2</f>
        <v>2.5393634204886648E-5</v>
      </c>
      <c r="W1113" s="27">
        <f>TabIPW[[#This Row],[iloczyn liczby mieszkańców i relacji przeciętnego miesięcznego wynagrodzenia brutto 
w danym powiecie do średniej krajowej]]</f>
        <v>7915.1040000000003</v>
      </c>
    </row>
    <row r="1114" spans="1:23" x14ac:dyDescent="0.3">
      <c r="A1114" s="2" t="s">
        <v>10</v>
      </c>
      <c r="B1114" s="2" t="s">
        <v>76</v>
      </c>
      <c r="C1114" s="2" t="s">
        <v>132</v>
      </c>
      <c r="D1114" s="2" t="s">
        <v>74</v>
      </c>
      <c r="E1114" s="2" t="s">
        <v>15</v>
      </c>
      <c r="F1114" s="17" t="str">
        <f>+Tabela1[[#This Row],[WK]]&amp;Tabela1[[#This Row],[PK]]&amp;Tabela1[[#This Row],[GK]]</f>
        <v>141913</v>
      </c>
      <c r="G1114" s="2" t="s">
        <v>1057</v>
      </c>
      <c r="H1114" s="302">
        <f>TabIPW[[#This Row],[liczba mieszkańców ]]/$I$1*$H$2</f>
        <v>3.8878069311576894E-5</v>
      </c>
      <c r="I1114" s="27">
        <v>12215</v>
      </c>
      <c r="J1114" s="302">
        <f>TabIPW[[#This Row],[liczba mieszkańców w wieku 20-64]]/$K$1*$J$2</f>
        <v>3.0662201520258534E-5</v>
      </c>
      <c r="K1114" s="27">
        <v>7603</v>
      </c>
      <c r="L1114" s="302">
        <f>TabIPW[[#This Row],[iloczyn liczby mieszkańców i relacji przeciętnego miesięcznego wynagrodzenia brutto 
w danym powiecie do średniej krajowej]]/$M$1*$L$2</f>
        <v>1.1608835285456312E-4</v>
      </c>
      <c r="M1114" s="27">
        <v>10553.76</v>
      </c>
      <c r="N1114" s="302">
        <f>TabIPW[[#This Row],[liczba oddziałów w szkołach podstawowych]]/$O$1*$N$2</f>
        <v>7.2227191413237933E-5</v>
      </c>
      <c r="O1114" s="27">
        <v>57</v>
      </c>
      <c r="P11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6.9458684147844372E-5</v>
      </c>
      <c r="Q1114" s="27">
        <v>353</v>
      </c>
      <c r="R1114" s="302">
        <f>TabIPW[[#This Row],[liczba gospodarstw domowych korzystających ze środowiskowej pomocy społecznej ]]/$S$1*$R$2</f>
        <v>2.3240712259475715E-5</v>
      </c>
      <c r="S1114" s="27">
        <v>85</v>
      </c>
      <c r="T1114" s="302">
        <f>TabIPW[[#This Row],[ilość wody dostarczonej i ścieków bytowych odprowadzonych siecią kanalizacyjną '[dam3']]]/$U$1*$T$2</f>
        <v>4.167805670223504E-5</v>
      </c>
      <c r="U1114" s="27">
        <v>1021.3</v>
      </c>
      <c r="V1114" s="302">
        <f>TabIPW[[#This Row],[iloczyn liczby mieszkańców i relacji przeciętnego miesięcznego wynagrodzenia brutto 
w danym powiecie do średniej krajowej2]]/$W$1*$V$2</f>
        <v>3.3859102915914244E-5</v>
      </c>
      <c r="W1114" s="27">
        <f>TabIPW[[#This Row],[iloczyn liczby mieszkańców i relacji przeciętnego miesięcznego wynagrodzenia brutto 
w danym powiecie do średniej krajowej]]</f>
        <v>10553.76</v>
      </c>
    </row>
    <row r="1115" spans="1:23" x14ac:dyDescent="0.3">
      <c r="A1115" s="2" t="s">
        <v>10</v>
      </c>
      <c r="B1115" s="2" t="s">
        <v>76</v>
      </c>
      <c r="C1115" s="2" t="s">
        <v>132</v>
      </c>
      <c r="D1115" s="2" t="s">
        <v>76</v>
      </c>
      <c r="E1115" s="2" t="s">
        <v>15</v>
      </c>
      <c r="F1115" s="17" t="str">
        <f>+Tabela1[[#This Row],[WK]]&amp;Tabela1[[#This Row],[PK]]&amp;Tabela1[[#This Row],[GK]]</f>
        <v>141914</v>
      </c>
      <c r="G1115" s="2" t="s">
        <v>1058</v>
      </c>
      <c r="H1115" s="302">
        <f>TabIPW[[#This Row],[liczba mieszkańców ]]/$I$1*$H$2</f>
        <v>2.0971559451001238E-5</v>
      </c>
      <c r="I1115" s="27">
        <v>6589</v>
      </c>
      <c r="J1115" s="302">
        <f>TabIPW[[#This Row],[liczba mieszkańców w wieku 20-64]]/$K$1*$J$2</f>
        <v>1.6369574637738972E-5</v>
      </c>
      <c r="K1115" s="27">
        <v>4059</v>
      </c>
      <c r="L1115" s="302">
        <f>TabIPW[[#This Row],[iloczyn liczby mieszkańców i relacji przeciętnego miesięcznego wynagrodzenia brutto 
w danym powiecie do średniej krajowej]]/$M$1*$L$2</f>
        <v>6.2620233889375065E-5</v>
      </c>
      <c r="M1115" s="27">
        <v>5692.8960000000006</v>
      </c>
      <c r="N1115" s="302">
        <f>TabIPW[[#This Row],[liczba oddziałów w szkołach podstawowych]]/$O$1*$N$2</f>
        <v>3.294573643410853E-5</v>
      </c>
      <c r="O1115" s="27">
        <v>26</v>
      </c>
      <c r="P11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4.0730729797744431E-5</v>
      </c>
      <c r="Q1115" s="27">
        <v>207</v>
      </c>
      <c r="R1115" s="302">
        <f>TabIPW[[#This Row],[liczba gospodarstw domowych korzystających ze środowiskowej pomocy społecznej ]]/$S$1*$R$2</f>
        <v>3.9099080624765029E-5</v>
      </c>
      <c r="S1115" s="27">
        <v>143</v>
      </c>
      <c r="T1115" s="302">
        <f>TabIPW[[#This Row],[ilość wody dostarczonej i ścieków bytowych odprowadzonych siecią kanalizacyjną '[dam3']]]/$U$1*$T$2</f>
        <v>2.0592134937773234E-5</v>
      </c>
      <c r="U1115" s="27">
        <v>504.6</v>
      </c>
      <c r="V1115" s="302">
        <f>TabIPW[[#This Row],[iloczyn liczby mieszkańców i relacji przeciętnego miesięcznego wynagrodzenia brutto 
w danym powiecie do średniej krajowej2]]/$W$1*$V$2</f>
        <v>1.8264234884401063E-5</v>
      </c>
      <c r="W1115" s="27">
        <f>TabIPW[[#This Row],[iloczyn liczby mieszkańców i relacji przeciętnego miesięcznego wynagrodzenia brutto 
w danym powiecie do średniej krajowej]]</f>
        <v>5692.8960000000006</v>
      </c>
    </row>
    <row r="1116" spans="1:23" x14ac:dyDescent="0.3">
      <c r="A1116" s="2" t="s">
        <v>10</v>
      </c>
      <c r="B1116" s="2" t="s">
        <v>76</v>
      </c>
      <c r="C1116" s="2" t="s">
        <v>132</v>
      </c>
      <c r="D1116" s="2" t="s">
        <v>109</v>
      </c>
      <c r="E1116" s="2" t="s">
        <v>19</v>
      </c>
      <c r="F1116" s="17" t="str">
        <f>+Tabela1[[#This Row],[WK]]&amp;Tabela1[[#This Row],[PK]]&amp;Tabela1[[#This Row],[GK]]</f>
        <v>141915</v>
      </c>
      <c r="G1116" s="2" t="s">
        <v>1059</v>
      </c>
      <c r="H1116" s="302">
        <f>TabIPW[[#This Row],[liczba mieszkańców ]]/$I$1*$H$2</f>
        <v>1.6203704532561438E-5</v>
      </c>
      <c r="I1116" s="27">
        <v>5091</v>
      </c>
      <c r="J1116" s="302">
        <f>TabIPW[[#This Row],[liczba mieszkańców w wieku 20-64]]/$K$1*$J$2</f>
        <v>1.1812388301043964E-5</v>
      </c>
      <c r="K1116" s="27">
        <v>2929</v>
      </c>
      <c r="L1116" s="302">
        <f>TabIPW[[#This Row],[iloczyn liczby mieszkańców i relacji przeciętnego miesięcznego wynagrodzenia brutto 
w danym powiecie do średniej krajowej]]/$M$1*$L$2</f>
        <v>4.8383610673973046E-5</v>
      </c>
      <c r="M1116" s="27">
        <v>4398.6239999999998</v>
      </c>
      <c r="N1116" s="302">
        <f>TabIPW[[#This Row],[liczba oddziałów w szkołach podstawowych]]/$O$1*$N$2</f>
        <v>3.9281454979129396E-5</v>
      </c>
      <c r="O1116" s="27">
        <v>31</v>
      </c>
      <c r="P11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3.0695622456271168E-5</v>
      </c>
      <c r="Q1116" s="27">
        <v>156</v>
      </c>
      <c r="R1116" s="302">
        <f>TabIPW[[#This Row],[liczba gospodarstw domowych korzystających ze środowiskowej pomocy społecznej ]]/$S$1*$R$2</f>
        <v>4.1286441778598035E-5</v>
      </c>
      <c r="S1116" s="27">
        <v>151</v>
      </c>
      <c r="T1116" s="302">
        <f>TabIPW[[#This Row],[ilość wody dostarczonej i ścieków bytowych odprowadzonych siecią kanalizacyjną '[dam3']]]/$U$1*$T$2</f>
        <v>1.503397247537784E-5</v>
      </c>
      <c r="U1116" s="27">
        <v>368.4</v>
      </c>
      <c r="V1116" s="302">
        <f>TabIPW[[#This Row],[iloczyn liczby mieszkańców i relacji przeciętnego miesięcznego wynagrodzenia brutto 
w danym powiecie do średniej krajowej2]]/$W$1*$V$2</f>
        <v>1.4111886446575473E-5</v>
      </c>
      <c r="W1116" s="27">
        <f>TabIPW[[#This Row],[iloczyn liczby mieszkańców i relacji przeciętnego miesięcznego wynagrodzenia brutto 
w danym powiecie do średniej krajowej]]</f>
        <v>4398.6239999999998</v>
      </c>
    </row>
    <row r="1117" spans="1:23" x14ac:dyDescent="0.3">
      <c r="A1117" s="2" t="s">
        <v>10</v>
      </c>
      <c r="B1117" s="2" t="s">
        <v>76</v>
      </c>
      <c r="C1117" s="2" t="s">
        <v>140</v>
      </c>
      <c r="D1117" s="2" t="s">
        <v>12</v>
      </c>
      <c r="E1117" s="2" t="s">
        <v>13</v>
      </c>
      <c r="F1117" s="17" t="str">
        <f>+Tabela1[[#This Row],[WK]]&amp;Tabela1[[#This Row],[PK]]&amp;Tabela1[[#This Row],[GK]]</f>
        <v>142001</v>
      </c>
      <c r="G1117" s="2" t="s">
        <v>1060</v>
      </c>
      <c r="H1117" s="302">
        <f>TabIPW[[#This Row],[liczba mieszkańców ]]/$I$1*$H$2</f>
        <v>6.7730275476901873E-5</v>
      </c>
      <c r="I1117" s="27">
        <v>21280</v>
      </c>
      <c r="J1117" s="302">
        <f>TabIPW[[#This Row],[liczba mieszkańców w wieku 20-64]]/$K$1*$J$2</f>
        <v>4.8435228233369073E-5</v>
      </c>
      <c r="K1117" s="27">
        <v>12010</v>
      </c>
      <c r="L1117" s="302">
        <f>TabIPW[[#This Row],[iloczyn liczby mieszkańców i relacji przeciętnego miesięcznego wynagrodzenia brutto 
w danym powiecie do średniej krajowej]]/$M$1*$L$2</f>
        <v>2.0434654661982788E-4</v>
      </c>
      <c r="M1117" s="27">
        <v>18577.439999999999</v>
      </c>
      <c r="N1117" s="302">
        <f>TabIPW[[#This Row],[liczba oddziałów w szkołach podstawowych]]/$O$1*$N$2</f>
        <v>1.6726296958855102E-4</v>
      </c>
      <c r="O1117" s="27">
        <v>132</v>
      </c>
      <c r="P11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2.4536821283955223E-4</v>
      </c>
      <c r="Q1117" s="27">
        <v>1247</v>
      </c>
      <c r="R1117" s="302">
        <f>TabIPW[[#This Row],[liczba gospodarstw domowych korzystających ze środowiskowej pomocy społecznej ]]/$S$1*$R$2</f>
        <v>7.3550018797634916E-5</v>
      </c>
      <c r="S1117" s="27">
        <v>269</v>
      </c>
      <c r="T1117" s="302">
        <f>TabIPW[[#This Row],[ilość wody dostarczonej i ścieków bytowych odprowadzonych siecią kanalizacyjną '[dam3']]]/$U$1*$T$2</f>
        <v>8.3070451603906441E-5</v>
      </c>
      <c r="U1117" s="27">
        <v>2035.6</v>
      </c>
      <c r="V1117" s="302">
        <f>TabIPW[[#This Row],[iloczyn liczby mieszkańców i relacji przeciętnego miesięcznego wynagrodzenia brutto 
w danym powiecie do średniej krajowej2]]/$W$1*$V$2</f>
        <v>5.9601076097449801E-5</v>
      </c>
      <c r="W1117" s="27">
        <f>TabIPW[[#This Row],[iloczyn liczby mieszkańców i relacji przeciętnego miesięcznego wynagrodzenia brutto 
w danym powiecie do średniej krajowej]]</f>
        <v>18577.439999999999</v>
      </c>
    </row>
    <row r="1118" spans="1:23" x14ac:dyDescent="0.3">
      <c r="A1118" s="2" t="s">
        <v>10</v>
      </c>
      <c r="B1118" s="2" t="s">
        <v>76</v>
      </c>
      <c r="C1118" s="2" t="s">
        <v>140</v>
      </c>
      <c r="D1118" s="2" t="s">
        <v>11</v>
      </c>
      <c r="E1118" s="2" t="s">
        <v>13</v>
      </c>
      <c r="F1118" s="17" t="str">
        <f>+Tabela1[[#This Row],[WK]]&amp;Tabela1[[#This Row],[PK]]&amp;Tabela1[[#This Row],[GK]]</f>
        <v>142002</v>
      </c>
      <c r="G1118" s="2" t="s">
        <v>1061</v>
      </c>
      <c r="H1118" s="302">
        <f>TabIPW[[#This Row],[liczba mieszkańców ]]/$I$1*$H$2</f>
        <v>1.2317489008252359E-5</v>
      </c>
      <c r="I1118" s="27">
        <v>3870</v>
      </c>
      <c r="J1118" s="302">
        <f>TabIPW[[#This Row],[liczba mieszkańców w wieku 20-64]]/$K$1*$J$2</f>
        <v>9.3039193617304289E-6</v>
      </c>
      <c r="K1118" s="27">
        <v>2307</v>
      </c>
      <c r="L1118" s="302">
        <f>TabIPW[[#This Row],[iloczyn liczby mieszkańców i relacji przeciętnego miesięcznego wynagrodzenia brutto 
w danym powiecie do średniej krajowej]]/$M$1*$L$2</f>
        <v>3.7162647341105925E-5</v>
      </c>
      <c r="M1118" s="27">
        <v>3378.51</v>
      </c>
      <c r="N1118" s="302">
        <f>TabIPW[[#This Row],[liczba oddziałów w szkołach podstawowych]]/$O$1*$N$2</f>
        <v>2.1541443053070962E-5</v>
      </c>
      <c r="O1118" s="27">
        <v>17</v>
      </c>
      <c r="P111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3.5024492289847872E-5</v>
      </c>
      <c r="Q1118" s="27">
        <v>178</v>
      </c>
      <c r="R1118" s="302">
        <f>TabIPW[[#This Row],[liczba gospodarstw domowych korzystających ze środowiskowej pomocy społecznej ]]/$S$1*$R$2</f>
        <v>4.0192761201681532E-5</v>
      </c>
      <c r="S1118" s="27">
        <v>147</v>
      </c>
      <c r="T1118" s="302">
        <f>TabIPW[[#This Row],[ilość wody dostarczonej i ścieków bytowych odprowadzonych siecią kanalizacyjną '[dam3']]]/$U$1*$T$2</f>
        <v>1.1259155825072601E-5</v>
      </c>
      <c r="U1118" s="27">
        <v>275.89999999999998</v>
      </c>
      <c r="V1118" s="302">
        <f>TabIPW[[#This Row],[iloczyn liczby mieszkańców i relacji przeciętnego miesięcznego wynagrodzenia brutto 
w danym powiecie do średniej krajowej2]]/$W$1*$V$2</f>
        <v>1.0839105474489229E-5</v>
      </c>
      <c r="W1118" s="27">
        <f>TabIPW[[#This Row],[iloczyn liczby mieszkańców i relacji przeciętnego miesięcznego wynagrodzenia brutto 
w danym powiecie do średniej krajowej]]</f>
        <v>3378.51</v>
      </c>
    </row>
    <row r="1119" spans="1:23" x14ac:dyDescent="0.3">
      <c r="A1119" s="2" t="s">
        <v>10</v>
      </c>
      <c r="B1119" s="2" t="s">
        <v>76</v>
      </c>
      <c r="C1119" s="2" t="s">
        <v>140</v>
      </c>
      <c r="D1119" s="2" t="s">
        <v>16</v>
      </c>
      <c r="E1119" s="2" t="s">
        <v>15</v>
      </c>
      <c r="F1119" s="17" t="str">
        <f>+Tabela1[[#This Row],[WK]]&amp;Tabela1[[#This Row],[PK]]&amp;Tabela1[[#This Row],[GK]]</f>
        <v>142003</v>
      </c>
      <c r="G1119" s="2" t="s">
        <v>1062</v>
      </c>
      <c r="H1119" s="302">
        <f>TabIPW[[#This Row],[liczba mieszkańców ]]/$I$1*$H$2</f>
        <v>2.3142238392507211E-5</v>
      </c>
      <c r="I1119" s="27">
        <v>7271</v>
      </c>
      <c r="J1119" s="302">
        <f>TabIPW[[#This Row],[liczba mieszkańców w wieku 20-64]]/$K$1*$J$2</f>
        <v>1.7369735886854338E-5</v>
      </c>
      <c r="K1119" s="27">
        <v>4307</v>
      </c>
      <c r="L1119" s="302">
        <f>TabIPW[[#This Row],[iloczyn liczby mieszkańców i relacji przeciętnego miesięcznego wynagrodzenia brutto 
w danym powiecie do średniej krajowej]]/$M$1*$L$2</f>
        <v>6.9821604345524831E-5</v>
      </c>
      <c r="M1119" s="27">
        <v>6347.5829999999996</v>
      </c>
      <c r="N1119" s="302">
        <f>TabIPW[[#This Row],[liczba oddziałów w szkołach podstawowych]]/$O$1*$N$2</f>
        <v>5.8288610614192017E-5</v>
      </c>
      <c r="O1119" s="27">
        <v>46</v>
      </c>
      <c r="P111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4.6830500926875233E-5</v>
      </c>
      <c r="Q1119" s="27">
        <v>238</v>
      </c>
      <c r="R1119" s="302">
        <f>TabIPW[[#This Row],[liczba gospodarstw domowych korzystających ze środowiskowej pomocy społecznej ]]/$S$1*$R$2</f>
        <v>2.8982535288287364E-5</v>
      </c>
      <c r="S1119" s="27">
        <v>106</v>
      </c>
      <c r="T1119" s="302">
        <f>TabIPW[[#This Row],[ilość wody dostarczonej i ścieków bytowych odprowadzonych siecią kanalizacyjną '[dam3']]]/$U$1*$T$2</f>
        <v>2.2852944045091182E-5</v>
      </c>
      <c r="U1119" s="27">
        <v>560</v>
      </c>
      <c r="V1119" s="302">
        <f>TabIPW[[#This Row],[iloczyn liczby mieszkańców i relacji przeciętnego miesięcznego wynagrodzenia brutto 
w danym powiecie do średniej krajowej2]]/$W$1*$V$2</f>
        <v>2.0364634600778078E-5</v>
      </c>
      <c r="W1119" s="27">
        <f>TabIPW[[#This Row],[iloczyn liczby mieszkańców i relacji przeciętnego miesięcznego wynagrodzenia brutto 
w danym powiecie do średniej krajowej]]</f>
        <v>6347.5829999999996</v>
      </c>
    </row>
    <row r="1120" spans="1:23" x14ac:dyDescent="0.3">
      <c r="A1120" s="2" t="s">
        <v>10</v>
      </c>
      <c r="B1120" s="2" t="s">
        <v>76</v>
      </c>
      <c r="C1120" s="2" t="s">
        <v>140</v>
      </c>
      <c r="D1120" s="2" t="s">
        <v>18</v>
      </c>
      <c r="E1120" s="2" t="s">
        <v>19</v>
      </c>
      <c r="F1120" s="17" t="str">
        <f>+Tabela1[[#This Row],[WK]]&amp;Tabela1[[#This Row],[PK]]&amp;Tabela1[[#This Row],[GK]]</f>
        <v>142004</v>
      </c>
      <c r="G1120" s="2" t="s">
        <v>1063</v>
      </c>
      <c r="H1120" s="302">
        <f>TabIPW[[#This Row],[liczba mieszkańców ]]/$I$1*$H$2</f>
        <v>2.2247867743587599E-5</v>
      </c>
      <c r="I1120" s="27">
        <v>6990</v>
      </c>
      <c r="J1120" s="302">
        <f>TabIPW[[#This Row],[liczba mieszkańców w wieku 20-64]]/$K$1*$J$2</f>
        <v>1.6559121326079387E-5</v>
      </c>
      <c r="K1120" s="27">
        <v>4106</v>
      </c>
      <c r="L1120" s="302">
        <f>TabIPW[[#This Row],[iloczyn liczby mieszkańców i relacji przeciętnego miesięcznego wynagrodzenia brutto 
w danym powiecie do średniej krajowej]]/$M$1*$L$2</f>
        <v>6.7123231244013021E-5</v>
      </c>
      <c r="M1120" s="27">
        <v>6102.27</v>
      </c>
      <c r="N1120" s="302">
        <f>TabIPW[[#This Row],[liczba oddziałów w szkołach podstawowych]]/$O$1*$N$2</f>
        <v>6.0822898032200362E-5</v>
      </c>
      <c r="O1120" s="27">
        <v>48</v>
      </c>
      <c r="P112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4.4862832820704013E-5</v>
      </c>
      <c r="Q1120" s="27">
        <v>228</v>
      </c>
      <c r="R1120" s="302">
        <f>TabIPW[[#This Row],[liczba gospodarstw domowych korzystających ze środowiskowej pomocy społecznej ]]/$S$1*$R$2</f>
        <v>2.6248333845996102E-5</v>
      </c>
      <c r="S1120" s="27">
        <v>96</v>
      </c>
      <c r="T1120" s="302">
        <f>TabIPW[[#This Row],[ilość wody dostarczonej i ścieków bytowych odprowadzonych siecią kanalizacyjną '[dam3']]]/$U$1*$T$2</f>
        <v>1.7870186066688265E-5</v>
      </c>
      <c r="U1120" s="27">
        <v>437.90000000000003</v>
      </c>
      <c r="V1120" s="302">
        <f>TabIPW[[#This Row],[iloczyn liczby mieszkańców i relacji przeciętnego miesięcznego wynagrodzenia brutto 
w danym powiecie do średniej krajowej2]]/$W$1*$V$2</f>
        <v>1.9577609112837133E-5</v>
      </c>
      <c r="W1120" s="27">
        <f>TabIPW[[#This Row],[iloczyn liczby mieszkańców i relacji przeciętnego miesięcznego wynagrodzenia brutto 
w danym powiecie do średniej krajowej]]</f>
        <v>6102.27</v>
      </c>
    </row>
    <row r="1121" spans="1:23" x14ac:dyDescent="0.3">
      <c r="A1121" s="2" t="s">
        <v>10</v>
      </c>
      <c r="B1121" s="2" t="s">
        <v>76</v>
      </c>
      <c r="C1121" s="2" t="s">
        <v>140</v>
      </c>
      <c r="D1121" s="2" t="s">
        <v>21</v>
      </c>
      <c r="E1121" s="2" t="s">
        <v>15</v>
      </c>
      <c r="F1121" s="17" t="str">
        <f>+Tabela1[[#This Row],[WK]]&amp;Tabela1[[#This Row],[PK]]&amp;Tabela1[[#This Row],[GK]]</f>
        <v>142005</v>
      </c>
      <c r="G1121" s="2" t="s">
        <v>1064</v>
      </c>
      <c r="H1121" s="302">
        <f>TabIPW[[#This Row],[liczba mieszkańców ]]/$I$1*$H$2</f>
        <v>1.0493736759743677E-5</v>
      </c>
      <c r="I1121" s="27">
        <v>3297</v>
      </c>
      <c r="J1121" s="302">
        <f>TabIPW[[#This Row],[liczba mieszkańców w wieku 20-64]]/$K$1*$J$2</f>
        <v>7.8561052954706872E-6</v>
      </c>
      <c r="K1121" s="27">
        <v>1948</v>
      </c>
      <c r="L1121" s="302">
        <f>TabIPW[[#This Row],[iloczyn liczby mieszkańców i relacji przeciętnego miesięcznego wynagrodzenia brutto 
w danym powiecie do średniej krajowej]]/$M$1*$L$2</f>
        <v>3.1660270874322022E-5</v>
      </c>
      <c r="M1121" s="27">
        <v>2878.2809999999999</v>
      </c>
      <c r="N1121" s="302">
        <f>TabIPW[[#This Row],[liczba oddziałów w szkołach podstawowych]]/$O$1*$N$2</f>
        <v>2.1541443053070962E-5</v>
      </c>
      <c r="O1121" s="27">
        <v>17</v>
      </c>
      <c r="P112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1.5347811228135584E-5</v>
      </c>
      <c r="Q1121" s="27">
        <v>78</v>
      </c>
      <c r="R1121" s="302">
        <f>TabIPW[[#This Row],[liczba gospodarstw domowych korzystających ze środowiskowej pomocy społecznej ]]/$S$1*$R$2</f>
        <v>1.8319149663351447E-5</v>
      </c>
      <c r="S1121" s="27">
        <v>67</v>
      </c>
      <c r="T1121" s="302">
        <f>TabIPW[[#This Row],[ilość wody dostarczonej i ścieków bytowych odprowadzonych siecią kanalizacyjną '[dam3']]]/$U$1*$T$2</f>
        <v>8.5535304854484132E-6</v>
      </c>
      <c r="U1121" s="27">
        <v>209.6</v>
      </c>
      <c r="V1121" s="302">
        <f>TabIPW[[#This Row],[iloczyn liczby mieszkańców i relacji przeciętnego miesięcznego wynagrodzenia brutto 
w danym powiecie do średniej krajowej2]]/$W$1*$V$2</f>
        <v>9.234245671677256E-6</v>
      </c>
      <c r="W1121" s="27">
        <f>TabIPW[[#This Row],[iloczyn liczby mieszkańców i relacji przeciętnego miesięcznego wynagrodzenia brutto 
w danym powiecie do średniej krajowej]]</f>
        <v>2878.2809999999999</v>
      </c>
    </row>
    <row r="1122" spans="1:23" x14ac:dyDescent="0.3">
      <c r="A1122" s="2" t="s">
        <v>10</v>
      </c>
      <c r="B1122" s="2" t="s">
        <v>76</v>
      </c>
      <c r="C1122" s="2" t="s">
        <v>140</v>
      </c>
      <c r="D1122" s="2" t="s">
        <v>23</v>
      </c>
      <c r="E1122" s="2" t="s">
        <v>15</v>
      </c>
      <c r="F1122" s="17" t="str">
        <f>+Tabela1[[#This Row],[WK]]&amp;Tabela1[[#This Row],[PK]]&amp;Tabela1[[#This Row],[GK]]</f>
        <v>142006</v>
      </c>
      <c r="G1122" s="2" t="s">
        <v>1065</v>
      </c>
      <c r="H1122" s="302">
        <f>TabIPW[[#This Row],[liczba mieszkańców ]]/$I$1*$H$2</f>
        <v>8.9214267933155985E-6</v>
      </c>
      <c r="I1122" s="27">
        <v>2803</v>
      </c>
      <c r="J1122" s="302">
        <f>TabIPW[[#This Row],[liczba mieszkańców w wieku 20-64]]/$K$1*$J$2</f>
        <v>6.5736404679759857E-6</v>
      </c>
      <c r="K1122" s="27">
        <v>1630</v>
      </c>
      <c r="L1122" s="302">
        <f>TabIPW[[#This Row],[iloczyn liczby mieszkańców i relacji przeciętnego miesięcznego wynagrodzenia brutto 
w danym powiecie do średniej krajowej]]/$M$1*$L$2</f>
        <v>2.6916511756361728E-5</v>
      </c>
      <c r="M1122" s="27">
        <v>2447.0189999999998</v>
      </c>
      <c r="N1122" s="302">
        <f>TabIPW[[#This Row],[liczba oddziałów w szkołach podstawowych]]/$O$1*$N$2</f>
        <v>3.294573643410853E-5</v>
      </c>
      <c r="O1122" s="27">
        <v>26</v>
      </c>
      <c r="P112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2.0070214682946532E-5</v>
      </c>
      <c r="Q1122" s="27">
        <v>102</v>
      </c>
      <c r="R1122" s="302">
        <f>TabIPW[[#This Row],[liczba gospodarstw domowych korzystających ze środowiskowej pomocy społecznej ]]/$S$1*$R$2</f>
        <v>1.3124166922998051E-5</v>
      </c>
      <c r="S1122" s="27">
        <v>48</v>
      </c>
      <c r="T1122" s="302">
        <f>TabIPW[[#This Row],[ilość wody dostarczonej i ścieków bytowych odprowadzonych siecią kanalizacyjną '[dam3']]]/$U$1*$T$2</f>
        <v>3.8156254789571886E-6</v>
      </c>
      <c r="U1122" s="27">
        <v>93.5</v>
      </c>
      <c r="V1122" s="302">
        <f>TabIPW[[#This Row],[iloczyn liczby mieszkańców i relacji przeciętnego miesięcznego wynagrodzenia brutto 
w danym powiecie do średniej krajowej2]]/$W$1*$V$2</f>
        <v>7.8506492622721712E-6</v>
      </c>
      <c r="W1122" s="27">
        <f>TabIPW[[#This Row],[iloczyn liczby mieszkańców i relacji przeciętnego miesięcznego wynagrodzenia brutto 
w danym powiecie do średniej krajowej]]</f>
        <v>2447.0189999999998</v>
      </c>
    </row>
    <row r="1123" spans="1:23" x14ac:dyDescent="0.3">
      <c r="A1123" s="2" t="s">
        <v>10</v>
      </c>
      <c r="B1123" s="2" t="s">
        <v>76</v>
      </c>
      <c r="C1123" s="2" t="s">
        <v>140</v>
      </c>
      <c r="D1123" s="2" t="s">
        <v>30</v>
      </c>
      <c r="E1123" s="2" t="s">
        <v>15</v>
      </c>
      <c r="F1123" s="17" t="str">
        <f>+Tabela1[[#This Row],[WK]]&amp;Tabela1[[#This Row],[PK]]&amp;Tabela1[[#This Row],[GK]]</f>
        <v>142007</v>
      </c>
      <c r="G1123" s="2" t="s">
        <v>1066</v>
      </c>
      <c r="H1123" s="302">
        <f>TabIPW[[#This Row],[liczba mieszkańców ]]/$I$1*$H$2</f>
        <v>1.8396663169947971E-5</v>
      </c>
      <c r="I1123" s="27">
        <v>5780</v>
      </c>
      <c r="J1123" s="302">
        <f>TabIPW[[#This Row],[liczba mieszkańców w wieku 20-64]]/$K$1*$J$2</f>
        <v>1.3623164110934282E-5</v>
      </c>
      <c r="K1123" s="27">
        <v>3378</v>
      </c>
      <c r="L1123" s="302">
        <f>TabIPW[[#This Row],[iloczyn liczby mieszkańców i relacji przeciętnego miesięcznego wynagrodzenia brutto 
w danym powiecie do średniej krajowej]]/$M$1*$L$2</f>
        <v>5.5503902230385577E-5</v>
      </c>
      <c r="M1123" s="27">
        <v>5045.9399999999996</v>
      </c>
      <c r="N1123" s="302">
        <f>TabIPW[[#This Row],[liczba oddziałów w szkołach podstawowych]]/$O$1*$N$2</f>
        <v>4.561717352415027E-5</v>
      </c>
      <c r="O1123" s="27">
        <v>36</v>
      </c>
      <c r="P112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3.1089156077505412E-5</v>
      </c>
      <c r="Q1123" s="27">
        <v>158</v>
      </c>
      <c r="R1123" s="302">
        <f>TabIPW[[#This Row],[liczba gospodarstw domowych korzystających ze środowiskowej pomocy społecznej ]]/$S$1*$R$2</f>
        <v>5.4410608701596088E-5</v>
      </c>
      <c r="S1123" s="27">
        <v>199</v>
      </c>
      <c r="T1123" s="302">
        <f>TabIPW[[#This Row],[ilość wody dostarczonej i ścieków bytowych odprowadzonych siecią kanalizacyjną '[dam3']]]/$U$1*$T$2</f>
        <v>1.0875552835744285E-5</v>
      </c>
      <c r="U1123" s="27">
        <v>266.5</v>
      </c>
      <c r="V1123" s="302">
        <f>TabIPW[[#This Row],[iloczyn liczby mieszkańców i relacji przeciętnego miesięcznego wynagrodzenia brutto 
w danym powiecie do średniej krajowej2]]/$W$1*$V$2</f>
        <v>1.6188638150529129E-5</v>
      </c>
      <c r="W1123" s="27">
        <f>TabIPW[[#This Row],[iloczyn liczby mieszkańców i relacji przeciętnego miesięcznego wynagrodzenia brutto 
w danym powiecie do średniej krajowej]]</f>
        <v>5045.9399999999996</v>
      </c>
    </row>
    <row r="1124" spans="1:23" x14ac:dyDescent="0.3">
      <c r="A1124" s="2" t="s">
        <v>10</v>
      </c>
      <c r="B1124" s="2" t="s">
        <v>76</v>
      </c>
      <c r="C1124" s="2" t="s">
        <v>140</v>
      </c>
      <c r="D1124" s="2" t="s">
        <v>54</v>
      </c>
      <c r="E1124" s="2" t="s">
        <v>15</v>
      </c>
      <c r="F1124" s="17" t="str">
        <f>+Tabela1[[#This Row],[WK]]&amp;Tabela1[[#This Row],[PK]]&amp;Tabela1[[#This Row],[GK]]</f>
        <v>142008</v>
      </c>
      <c r="G1124" s="2" t="s">
        <v>1067</v>
      </c>
      <c r="H1124" s="302">
        <f>TabIPW[[#This Row],[liczba mieszkańców ]]/$I$1*$H$2</f>
        <v>1.4443608557997213E-5</v>
      </c>
      <c r="I1124" s="27">
        <v>4538</v>
      </c>
      <c r="J1124" s="302">
        <f>TabIPW[[#This Row],[liczba mieszkańców w wieku 20-64]]/$K$1*$J$2</f>
        <v>1.058638418922513E-5</v>
      </c>
      <c r="K1124" s="27">
        <v>2625</v>
      </c>
      <c r="L1124" s="302">
        <f>TabIPW[[#This Row],[iloczyn liczby mieszkańców i relacji przeciętnego miesięcznego wynagrodzenia brutto 
w danym powiecie do średniej krajowej]]/$M$1*$L$2</f>
        <v>4.3577285176728335E-5</v>
      </c>
      <c r="M1124" s="27">
        <v>3961.6739999999995</v>
      </c>
      <c r="N1124" s="302">
        <f>TabIPW[[#This Row],[liczba oddziałów w szkołach podstawowych]]/$O$1*$N$2</f>
        <v>2.0274299344066786E-5</v>
      </c>
      <c r="O1124" s="27">
        <v>16</v>
      </c>
      <c r="P112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2.9318254781951304E-5</v>
      </c>
      <c r="Q1124" s="27">
        <v>149</v>
      </c>
      <c r="R1124" s="302">
        <f>TabIPW[[#This Row],[liczba gospodarstw domowych korzystających ze środowiskowej pomocy społecznej ]]/$S$1*$R$2</f>
        <v>1.9139410096038824E-5</v>
      </c>
      <c r="S1124" s="27">
        <v>70</v>
      </c>
      <c r="T1124" s="302">
        <f>TabIPW[[#This Row],[ilość wody dostarczonej i ścieków bytowych odprowadzonych siecią kanalizacyjną '[dam3']]]/$U$1*$T$2</f>
        <v>1.4107612064978609E-5</v>
      </c>
      <c r="U1124" s="27">
        <v>345.7</v>
      </c>
      <c r="V1124" s="302">
        <f>TabIPW[[#This Row],[iloczyn liczby mieszkańców i relacji przeciętnego miesięcznego wynagrodzenia brutto 
w danym powiecie do średniej krajowej2]]/$W$1*$V$2</f>
        <v>1.2710041509879098E-5</v>
      </c>
      <c r="W1124" s="27">
        <f>TabIPW[[#This Row],[iloczyn liczby mieszkańców i relacji przeciętnego miesięcznego wynagrodzenia brutto 
w danym powiecie do średniej krajowej]]</f>
        <v>3961.6739999999995</v>
      </c>
    </row>
    <row r="1125" spans="1:23" x14ac:dyDescent="0.3">
      <c r="A1125" s="2" t="s">
        <v>10</v>
      </c>
      <c r="B1125" s="2" t="s">
        <v>76</v>
      </c>
      <c r="C1125" s="2" t="s">
        <v>140</v>
      </c>
      <c r="D1125" s="2" t="s">
        <v>56</v>
      </c>
      <c r="E1125" s="2" t="s">
        <v>15</v>
      </c>
      <c r="F1125" s="17" t="str">
        <f>+Tabela1[[#This Row],[WK]]&amp;Tabela1[[#This Row],[PK]]&amp;Tabela1[[#This Row],[GK]]</f>
        <v>142009</v>
      </c>
      <c r="G1125" s="2" t="s">
        <v>1060</v>
      </c>
      <c r="H1125" s="302">
        <f>TabIPW[[#This Row],[liczba mieszkańców ]]/$I$1*$H$2</f>
        <v>2.6942517946991273E-5</v>
      </c>
      <c r="I1125" s="27">
        <v>8465</v>
      </c>
      <c r="J1125" s="302">
        <f>TabIPW[[#This Row],[liczba mieszkańców w wieku 20-64]]/$K$1*$J$2</f>
        <v>2.1277623993276873E-5</v>
      </c>
      <c r="K1125" s="27">
        <v>5276</v>
      </c>
      <c r="L1125" s="302">
        <f>TabIPW[[#This Row],[iloczyn liczby mieszkańców i relacji przeciętnego miesięcznego wynagrodzenia brutto 
w danym powiecie do średniej krajowej]]/$M$1*$L$2</f>
        <v>8.1287289339137362E-5</v>
      </c>
      <c r="M1125" s="27">
        <v>7389.9449999999997</v>
      </c>
      <c r="N1125" s="302">
        <f>TabIPW[[#This Row],[liczba oddziałów w szkołach podstawowych]]/$O$1*$N$2</f>
        <v>3.0411449016100181E-5</v>
      </c>
      <c r="O1125" s="27">
        <v>24</v>
      </c>
      <c r="P112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4.2304864282681414E-5</v>
      </c>
      <c r="Q1125" s="27">
        <v>215</v>
      </c>
      <c r="R1125" s="302">
        <f>TabIPW[[#This Row],[liczba gospodarstw domowych korzystających ze środowiskowej pomocy społecznej ]]/$S$1*$R$2</f>
        <v>1.394442735568543E-5</v>
      </c>
      <c r="S1125" s="27">
        <v>51</v>
      </c>
      <c r="T1125" s="302">
        <f>TabIPW[[#This Row],[ilość wody dostarczonej i ścieków bytowych odprowadzonych siecią kanalizacyjną '[dam3']]]/$U$1*$T$2</f>
        <v>1.7592686031855015E-5</v>
      </c>
      <c r="U1125" s="27">
        <v>431.1</v>
      </c>
      <c r="V1125" s="302">
        <f>TabIPW[[#This Row],[iloczyn liczby mieszkańców i relacji przeciętnego miesięcznego wynagrodzenia brutto 
w danym powiecie do średniej krajowej2]]/$W$1*$V$2</f>
        <v>2.3708792723915069E-5</v>
      </c>
      <c r="W1125" s="27">
        <f>TabIPW[[#This Row],[iloczyn liczby mieszkańców i relacji przeciętnego miesięcznego wynagrodzenia brutto 
w danym powiecie do średniej krajowej]]</f>
        <v>7389.9449999999997</v>
      </c>
    </row>
    <row r="1126" spans="1:23" x14ac:dyDescent="0.3">
      <c r="A1126" s="2" t="s">
        <v>10</v>
      </c>
      <c r="B1126" s="2" t="s">
        <v>76</v>
      </c>
      <c r="C1126" s="2" t="s">
        <v>140</v>
      </c>
      <c r="D1126" s="2" t="s">
        <v>69</v>
      </c>
      <c r="E1126" s="2" t="s">
        <v>15</v>
      </c>
      <c r="F1126" s="17" t="str">
        <f>+Tabela1[[#This Row],[WK]]&amp;Tabela1[[#This Row],[PK]]&amp;Tabela1[[#This Row],[GK]]</f>
        <v>142010</v>
      </c>
      <c r="G1126" s="2" t="s">
        <v>1061</v>
      </c>
      <c r="H1126" s="302">
        <f>TabIPW[[#This Row],[liczba mieszkańców ]]/$I$1*$H$2</f>
        <v>2.4259406000232426E-5</v>
      </c>
      <c r="I1126" s="27">
        <v>7622</v>
      </c>
      <c r="J1126" s="302">
        <f>TabIPW[[#This Row],[liczba mieszkańców w wieku 20-64]]/$K$1*$J$2</f>
        <v>1.8172284631104169E-5</v>
      </c>
      <c r="K1126" s="27">
        <v>4506</v>
      </c>
      <c r="L1126" s="302">
        <f>TabIPW[[#This Row],[iloczyn liczby mieszkańców i relacji przeciętnego miesięcznego wynagrodzenia brutto 
w danym powiecie do średniej krajowej]]/$M$1*$L$2</f>
        <v>7.3192170034601877E-5</v>
      </c>
      <c r="M1126" s="27">
        <v>6654.0059999999994</v>
      </c>
      <c r="N1126" s="302">
        <f>TabIPW[[#This Row],[liczba oddziałów w szkołach podstawowych]]/$O$1*$N$2</f>
        <v>4.9418604651162791E-5</v>
      </c>
      <c r="O1126" s="27">
        <v>39</v>
      </c>
      <c r="P112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4.2501631093298536E-5</v>
      </c>
      <c r="Q1126" s="27">
        <v>216</v>
      </c>
      <c r="R1126" s="302">
        <f>TabIPW[[#This Row],[liczba gospodarstw domowych korzystających ze środowiskowej pomocy społecznej ]]/$S$1*$R$2</f>
        <v>3.8552240336306777E-5</v>
      </c>
      <c r="S1126" s="27">
        <v>141</v>
      </c>
      <c r="T1126" s="302">
        <f>TabIPW[[#This Row],[ilość wody dostarczonej i ścieków bytowych odprowadzonych siecią kanalizacyjną '[dam3']]]/$U$1*$T$2</f>
        <v>2.5840150302413815E-5</v>
      </c>
      <c r="U1126" s="27">
        <v>633.20000000000005</v>
      </c>
      <c r="V1126" s="302">
        <f>TabIPW[[#This Row],[iloczyn liczby mieszkańców i relacji przeciętnego miesięcznego wynagrodzenia brutto 
w danym powiecie do średniej krajowej2]]/$W$1*$V$2</f>
        <v>2.134771626009222E-5</v>
      </c>
      <c r="W1126" s="27">
        <f>TabIPW[[#This Row],[iloczyn liczby mieszkańców i relacji przeciętnego miesięcznego wynagrodzenia brutto 
w danym powiecie do średniej krajowej]]</f>
        <v>6654.0059999999994</v>
      </c>
    </row>
    <row r="1127" spans="1:23" x14ac:dyDescent="0.3">
      <c r="A1127" s="2" t="s">
        <v>10</v>
      </c>
      <c r="B1127" s="2" t="s">
        <v>76</v>
      </c>
      <c r="C1127" s="2" t="s">
        <v>140</v>
      </c>
      <c r="D1127" s="2" t="s">
        <v>71</v>
      </c>
      <c r="E1127" s="2" t="s">
        <v>15</v>
      </c>
      <c r="F1127" s="17" t="str">
        <f>+Tabela1[[#This Row],[WK]]&amp;Tabela1[[#This Row],[PK]]&amp;Tabela1[[#This Row],[GK]]</f>
        <v>142011</v>
      </c>
      <c r="G1127" s="2" t="s">
        <v>1068</v>
      </c>
      <c r="H1127" s="302">
        <f>TabIPW[[#This Row],[liczba mieszkańców ]]/$I$1*$H$2</f>
        <v>1.7553217540183918E-5</v>
      </c>
      <c r="I1127" s="27">
        <v>5515</v>
      </c>
      <c r="J1127" s="302">
        <f>TabIPW[[#This Row],[liczba mieszkańców w wieku 20-64]]/$K$1*$J$2</f>
        <v>1.2977898788924369E-5</v>
      </c>
      <c r="K1127" s="27">
        <v>3218</v>
      </c>
      <c r="L1127" s="302">
        <f>TabIPW[[#This Row],[iloczyn liczby mieszkańców i relacji przeciętnego miesięcznego wynagrodzenia brutto 
w danym powiecie do średniej krajowej]]/$M$1*$L$2</f>
        <v>5.2959173148888672E-5</v>
      </c>
      <c r="M1127" s="27">
        <v>4814.5950000000003</v>
      </c>
      <c r="N1127" s="302">
        <f>TabIPW[[#This Row],[liczba oddziałów w szkołach podstawowych]]/$O$1*$N$2</f>
        <v>4.0548598688133572E-5</v>
      </c>
      <c r="O1127" s="27">
        <v>32</v>
      </c>
      <c r="P112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3.2860057373059517E-5</v>
      </c>
      <c r="Q1127" s="27">
        <v>167</v>
      </c>
      <c r="R1127" s="302">
        <f>TabIPW[[#This Row],[liczba gospodarstw domowych korzystających ze środowiskowej pomocy społecznej ]]/$S$1*$R$2</f>
        <v>3.0349636009432993E-5</v>
      </c>
      <c r="S1127" s="27">
        <v>111</v>
      </c>
      <c r="T1127" s="302">
        <f>TabIPW[[#This Row],[ilość wody dostarczonej i ścieków bytowych odprowadzonych siecią kanalizacyjną '[dam3']]]/$U$1*$T$2</f>
        <v>1.6601031495612666E-5</v>
      </c>
      <c r="U1127" s="27">
        <v>406.8</v>
      </c>
      <c r="V1127" s="302">
        <f>TabIPW[[#This Row],[iloczyn liczby mieszkańców i relacji przeciętnego miesięcznego wynagrodzenia brutto 
w danym powiecie do średniej krajowej2]]/$W$1*$V$2</f>
        <v>1.5446425501759197E-5</v>
      </c>
      <c r="W1127" s="27">
        <f>TabIPW[[#This Row],[iloczyn liczby mieszkańców i relacji przeciętnego miesięcznego wynagrodzenia brutto 
w danym powiecie do średniej krajowej]]</f>
        <v>4814.5950000000003</v>
      </c>
    </row>
    <row r="1128" spans="1:23" x14ac:dyDescent="0.3">
      <c r="A1128" s="2" t="s">
        <v>10</v>
      </c>
      <c r="B1128" s="2" t="s">
        <v>76</v>
      </c>
      <c r="C1128" s="2" t="s">
        <v>140</v>
      </c>
      <c r="D1128" s="2" t="s">
        <v>72</v>
      </c>
      <c r="E1128" s="2" t="s">
        <v>15</v>
      </c>
      <c r="F1128" s="17" t="str">
        <f>+Tabela1[[#This Row],[WK]]&amp;Tabela1[[#This Row],[PK]]&amp;Tabela1[[#This Row],[GK]]</f>
        <v>142012</v>
      </c>
      <c r="G1128" s="2" t="s">
        <v>1069</v>
      </c>
      <c r="H1128" s="302">
        <f>TabIPW[[#This Row],[liczba mieszkańców ]]/$I$1*$H$2</f>
        <v>1.7180828337608847E-5</v>
      </c>
      <c r="I1128" s="27">
        <v>5398</v>
      </c>
      <c r="J1128" s="302">
        <f>TabIPW[[#This Row],[liczba mieszkańców w wieku 20-64]]/$K$1*$J$2</f>
        <v>1.3074688587225858E-5</v>
      </c>
      <c r="K1128" s="27">
        <v>3242</v>
      </c>
      <c r="L1128" s="302">
        <f>TabIPW[[#This Row],[iloczyn liczby mieszkańców i relacji przeciętnego miesięcznego wynagrodzenia brutto 
w danym powiecie do średniej krajowej]]/$M$1*$L$2</f>
        <v>5.1835651252529654E-5</v>
      </c>
      <c r="M1128" s="27">
        <v>4712.4539999999997</v>
      </c>
      <c r="N1128" s="302">
        <f>TabIPW[[#This Row],[liczba oddziałów w szkołach podstawowych]]/$O$1*$N$2</f>
        <v>4.3082886106141924E-5</v>
      </c>
      <c r="O1128" s="27">
        <v>34</v>
      </c>
      <c r="P112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4.3682231957001275E-5</v>
      </c>
      <c r="Q1128" s="27">
        <v>222</v>
      </c>
      <c r="R1128" s="302">
        <f>TabIPW[[#This Row],[liczba gospodarstw domowych korzystających ze środowiskowej pomocy społecznej ]]/$S$1*$R$2</f>
        <v>2.4060972692163095E-5</v>
      </c>
      <c r="S1128" s="27">
        <v>88</v>
      </c>
      <c r="T1128" s="302">
        <f>TabIPW[[#This Row],[ilość wody dostarczonej i ścieków bytowych odprowadzonych siecią kanalizacyjną '[dam3']]]/$U$1*$T$2</f>
        <v>1.0977574907374157E-5</v>
      </c>
      <c r="U1128" s="27">
        <v>269</v>
      </c>
      <c r="V1128" s="302">
        <f>TabIPW[[#This Row],[iloczyn liczby mieszkańców i relacji przeciętnego miesięcznego wynagrodzenia brutto 
w danym powiecie do średniej krajowej2]]/$W$1*$V$2</f>
        <v>1.511873161532115E-5</v>
      </c>
      <c r="W1128" s="27">
        <f>TabIPW[[#This Row],[iloczyn liczby mieszkańców i relacji przeciętnego miesięcznego wynagrodzenia brutto 
w danym powiecie do średniej krajowej]]</f>
        <v>4712.4539999999997</v>
      </c>
    </row>
    <row r="1129" spans="1:23" x14ac:dyDescent="0.3">
      <c r="A1129" s="2" t="s">
        <v>10</v>
      </c>
      <c r="B1129" s="2" t="s">
        <v>76</v>
      </c>
      <c r="C1129" s="2" t="s">
        <v>147</v>
      </c>
      <c r="D1129" s="2" t="s">
        <v>12</v>
      </c>
      <c r="E1129" s="2" t="s">
        <v>13</v>
      </c>
      <c r="F1129" s="17" t="str">
        <f>+Tabela1[[#This Row],[WK]]&amp;Tabela1[[#This Row],[PK]]&amp;Tabela1[[#This Row],[GK]]</f>
        <v>142101</v>
      </c>
      <c r="G1129" s="2" t="s">
        <v>1070</v>
      </c>
      <c r="H1129" s="302">
        <f>TabIPW[[#This Row],[liczba mieszkańców ]]/$I$1*$H$2</f>
        <v>7.1826556705227652E-5</v>
      </c>
      <c r="I1129" s="27">
        <v>22567</v>
      </c>
      <c r="J1129" s="302">
        <f>TabIPW[[#This Row],[liczba mieszkańców w wieku 20-64]]/$K$1*$J$2</f>
        <v>5.1919660972222602E-5</v>
      </c>
      <c r="K1129" s="27">
        <v>12874</v>
      </c>
      <c r="L1129" s="302">
        <f>TabIPW[[#This Row],[iloczyn liczby mieszkańców i relacji przeciętnego miesięcznego wynagrodzenia brutto 
w danym powiecie do średniej krajowej]]/$M$1*$L$2</f>
        <v>2.670960931594961E-4</v>
      </c>
      <c r="M1129" s="27">
        <v>24282.091999999997</v>
      </c>
      <c r="N1129" s="302">
        <f>TabIPW[[#This Row],[liczba oddziałów w szkołach podstawowych]]/$O$1*$N$2</f>
        <v>1.3558437686344665E-4</v>
      </c>
      <c r="O1129" s="27">
        <v>107</v>
      </c>
      <c r="P112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1.8633816965441533E-4</v>
      </c>
      <c r="Q1129" s="27">
        <v>947</v>
      </c>
      <c r="R1129" s="302">
        <f>TabIPW[[#This Row],[liczba gospodarstw domowych korzystających ze środowiskowej pomocy społecznej ]]/$S$1*$R$2</f>
        <v>5.6871389999658224E-5</v>
      </c>
      <c r="S1129" s="27">
        <v>208</v>
      </c>
      <c r="T1129" s="302">
        <f>TabIPW[[#This Row],[ilość wody dostarczonej i ścieków bytowych odprowadzonych siecią kanalizacyjną '[dam3']]]/$U$1*$T$2</f>
        <v>7.4210854903568424E-5</v>
      </c>
      <c r="U1129" s="27">
        <v>1818.5</v>
      </c>
      <c r="V1129" s="302">
        <f>TabIPW[[#This Row],[iloczyn liczby mieszkańców i relacji przeciętnego miesięcznego wynagrodzenia brutto 
w danym powiecie do średniej krajowej2]]/$W$1*$V$2</f>
        <v>7.7903027171519703E-5</v>
      </c>
      <c r="W1129" s="27">
        <f>TabIPW[[#This Row],[iloczyn liczby mieszkańców i relacji przeciętnego miesięcznego wynagrodzenia brutto 
w danym powiecie do średniej krajowej]]</f>
        <v>24282.091999999997</v>
      </c>
    </row>
    <row r="1130" spans="1:23" x14ac:dyDescent="0.3">
      <c r="A1130" s="2" t="s">
        <v>10</v>
      </c>
      <c r="B1130" s="2" t="s">
        <v>76</v>
      </c>
      <c r="C1130" s="2" t="s">
        <v>147</v>
      </c>
      <c r="D1130" s="2" t="s">
        <v>11</v>
      </c>
      <c r="E1130" s="2" t="s">
        <v>13</v>
      </c>
      <c r="F1130" s="17" t="str">
        <f>+Tabela1[[#This Row],[WK]]&amp;Tabela1[[#This Row],[PK]]&amp;Tabela1[[#This Row],[GK]]</f>
        <v>142102</v>
      </c>
      <c r="G1130" s="2" t="s">
        <v>1071</v>
      </c>
      <c r="H1130" s="302">
        <f>TabIPW[[#This Row],[liczba mieszkańców ]]/$I$1*$H$2</f>
        <v>2.0986200394008465E-4</v>
      </c>
      <c r="I1130" s="27">
        <v>65936</v>
      </c>
      <c r="J1130" s="302">
        <f>TabIPW[[#This Row],[liczba mieszkańców w wieku 20-64]]/$K$1*$J$2</f>
        <v>1.5740844239605566E-4</v>
      </c>
      <c r="K1130" s="27">
        <v>39031</v>
      </c>
      <c r="L1130" s="302">
        <f>TabIPW[[#This Row],[iloczyn liczby mieszkańców i relacji przeciętnego miesięcznego wynagrodzenia brutto 
w danym powiecie do średniej krajowej]]/$M$1*$L$2</f>
        <v>7.8039828061171341E-4</v>
      </c>
      <c r="M1130" s="27">
        <v>70947.135999999999</v>
      </c>
      <c r="N1130" s="302">
        <f>TabIPW[[#This Row],[liczba oddziałów w szkołach podstawowych]]/$O$1*$N$2</f>
        <v>4.2702742993440672E-4</v>
      </c>
      <c r="O1130" s="27">
        <v>337</v>
      </c>
      <c r="P113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6.5503671254440196E-4</v>
      </c>
      <c r="Q1130" s="27">
        <v>3329</v>
      </c>
      <c r="R1130" s="302">
        <f>TabIPW[[#This Row],[liczba gospodarstw domowych korzystających ze środowiskowej pomocy społecznej ]]/$S$1*$R$2</f>
        <v>1.9194094124884648E-4</v>
      </c>
      <c r="S1130" s="27">
        <v>702</v>
      </c>
      <c r="T1130" s="302">
        <f>TabIPW[[#This Row],[ilość wody dostarczonej i ścieków bytowych odprowadzonych siecią kanalizacyjną '[dam3']]]/$U$1*$T$2</f>
        <v>2.6793444539723336E-4</v>
      </c>
      <c r="U1130" s="27">
        <v>6565.6</v>
      </c>
      <c r="V1130" s="302">
        <f>TabIPW[[#This Row],[iloczyn liczby mieszkańców i relacji przeciętnego miesięcznego wynagrodzenia brutto 
w danym powiecie do średniej krajowej2]]/$W$1*$V$2</f>
        <v>2.2761616517841645E-4</v>
      </c>
      <c r="W1130" s="27">
        <f>TabIPW[[#This Row],[iloczyn liczby mieszkańców i relacji przeciętnego miesięcznego wynagrodzenia brutto 
w danym powiecie do średniej krajowej]]</f>
        <v>70947.135999999999</v>
      </c>
    </row>
    <row r="1131" spans="1:23" x14ac:dyDescent="0.3">
      <c r="A1131" s="2" t="s">
        <v>10</v>
      </c>
      <c r="B1131" s="2" t="s">
        <v>76</v>
      </c>
      <c r="C1131" s="2" t="s">
        <v>147</v>
      </c>
      <c r="D1131" s="2" t="s">
        <v>16</v>
      </c>
      <c r="E1131" s="2" t="s">
        <v>19</v>
      </c>
      <c r="F1131" s="17" t="str">
        <f>+Tabela1[[#This Row],[WK]]&amp;Tabela1[[#This Row],[PK]]&amp;Tabela1[[#This Row],[GK]]</f>
        <v>142103</v>
      </c>
      <c r="G1131" s="2" t="s">
        <v>1072</v>
      </c>
      <c r="H1131" s="302">
        <f>TabIPW[[#This Row],[liczba mieszkańców ]]/$I$1*$H$2</f>
        <v>9.665250354356574E-5</v>
      </c>
      <c r="I1131" s="27">
        <v>30367</v>
      </c>
      <c r="J1131" s="302">
        <f>TabIPW[[#This Row],[liczba mieszkańców w wieku 20-64]]/$K$1*$J$2</f>
        <v>7.0821901998850481E-5</v>
      </c>
      <c r="K1131" s="27">
        <v>17561</v>
      </c>
      <c r="L1131" s="302">
        <f>TabIPW[[#This Row],[iloczyn liczby mieszkańców i relacji przeciętnego miesięcznego wynagrodzenia brutto 
w danym powiecie do średniej krajowej]]/$M$1*$L$2</f>
        <v>3.5941450174920985E-4</v>
      </c>
      <c r="M1131" s="27">
        <v>32674.891999999996</v>
      </c>
      <c r="N1131" s="302">
        <f>TabIPW[[#This Row],[liczba oddziałów w szkołach podstawowych]]/$O$1*$N$2</f>
        <v>2.0401013714967206E-4</v>
      </c>
      <c r="O1131" s="27">
        <v>161</v>
      </c>
      <c r="P113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2.2726566626277692E-4</v>
      </c>
      <c r="Q1131" s="27">
        <v>1155</v>
      </c>
      <c r="R1131" s="302">
        <f>TabIPW[[#This Row],[liczba gospodarstw domowych korzystających ze środowiskowej pomocy społecznej ]]/$S$1*$R$2</f>
        <v>9.9524932499401892E-5</v>
      </c>
      <c r="S1131" s="27">
        <v>364</v>
      </c>
      <c r="T1131" s="302">
        <f>TabIPW[[#This Row],[ilość wody dostarczonej i ścieków bytowych odprowadzonych siecią kanalizacyjną '[dam3']]]/$U$1*$T$2</f>
        <v>1.0929828577851378E-4</v>
      </c>
      <c r="U1131" s="27">
        <v>2678.3</v>
      </c>
      <c r="V1131" s="302">
        <f>TabIPW[[#This Row],[iloczyn liczby mieszkańców i relacji przeciętnego miesięcznego wynagrodzenia brutto 
w danym powiecie do średniej krajowej2]]/$W$1*$V$2</f>
        <v>1.0482922967685288E-4</v>
      </c>
      <c r="W1131" s="27">
        <f>TabIPW[[#This Row],[iloczyn liczby mieszkańców i relacji przeciętnego miesięcznego wynagrodzenia brutto 
w danym powiecie do średniej krajowej]]</f>
        <v>32674.891999999996</v>
      </c>
    </row>
    <row r="1132" spans="1:23" x14ac:dyDescent="0.3">
      <c r="A1132" s="2" t="s">
        <v>10</v>
      </c>
      <c r="B1132" s="2" t="s">
        <v>76</v>
      </c>
      <c r="C1132" s="2" t="s">
        <v>147</v>
      </c>
      <c r="D1132" s="2" t="s">
        <v>18</v>
      </c>
      <c r="E1132" s="2" t="s">
        <v>15</v>
      </c>
      <c r="F1132" s="17" t="str">
        <f>+Tabela1[[#This Row],[WK]]&amp;Tabela1[[#This Row],[PK]]&amp;Tabela1[[#This Row],[GK]]</f>
        <v>142104</v>
      </c>
      <c r="G1132" s="2" t="s">
        <v>785</v>
      </c>
      <c r="H1132" s="302">
        <f>TabIPW[[#This Row],[liczba mieszkańców ]]/$I$1*$H$2</f>
        <v>6.2284481240953597E-5</v>
      </c>
      <c r="I1132" s="27">
        <v>19569</v>
      </c>
      <c r="J1132" s="302">
        <f>TabIPW[[#This Row],[liczba mieszkańców w wieku 20-64]]/$K$1*$J$2</f>
        <v>4.4563636301309596E-5</v>
      </c>
      <c r="K1132" s="27">
        <v>11050</v>
      </c>
      <c r="L1132" s="302">
        <f>TabIPW[[#This Row],[iloczyn liczby mieszkańców i relacji przeciętnego miesięcznego wynagrodzenia brutto 
w danym powiecie do średniej krajowej]]/$M$1*$L$2</f>
        <v>2.3161268431950101E-4</v>
      </c>
      <c r="M1132" s="27">
        <v>21056.243999999999</v>
      </c>
      <c r="N1132" s="302">
        <f>TabIPW[[#This Row],[liczba oddziałów w szkołach podstawowych]]/$O$1*$N$2</f>
        <v>1.2291293977340491E-4</v>
      </c>
      <c r="O1132" s="27">
        <v>97</v>
      </c>
      <c r="P113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1.6252938556974349E-4</v>
      </c>
      <c r="Q1132" s="27">
        <v>826</v>
      </c>
      <c r="R1132" s="302">
        <f>TabIPW[[#This Row],[liczba gospodarstw domowych korzystających ze środowiskowej pomocy społecznej ]]/$S$1*$R$2</f>
        <v>6.0972692163095108E-5</v>
      </c>
      <c r="S1132" s="27">
        <v>223</v>
      </c>
      <c r="T1132" s="302">
        <f>TabIPW[[#This Row],[ilość wody dostarczonej i ścieków bytowych odprowadzonych siecią kanalizacyjną '[dam3']]]/$U$1*$T$2</f>
        <v>8.0205671832539669E-5</v>
      </c>
      <c r="U1132" s="27">
        <v>1965.4</v>
      </c>
      <c r="V1132" s="302">
        <f>TabIPW[[#This Row],[iloczyn liczby mieszkańców i relacji przeciętnego miesięcznego wynagrodzenia brutto 
w danym powiecie do średniej krajowej2]]/$W$1*$V$2</f>
        <v>6.7553699593187806E-5</v>
      </c>
      <c r="W1132" s="27">
        <f>TabIPW[[#This Row],[iloczyn liczby mieszkańców i relacji przeciętnego miesięcznego wynagrodzenia brutto 
w danym powiecie do średniej krajowej]]</f>
        <v>21056.243999999999</v>
      </c>
    </row>
    <row r="1133" spans="1:23" x14ac:dyDescent="0.3">
      <c r="A1133" s="2" t="s">
        <v>10</v>
      </c>
      <c r="B1133" s="2" t="s">
        <v>76</v>
      </c>
      <c r="C1133" s="2" t="s">
        <v>147</v>
      </c>
      <c r="D1133" s="2" t="s">
        <v>21</v>
      </c>
      <c r="E1133" s="2" t="s">
        <v>15</v>
      </c>
      <c r="F1133" s="17" t="str">
        <f>+Tabela1[[#This Row],[WK]]&amp;Tabela1[[#This Row],[PK]]&amp;Tabela1[[#This Row],[GK]]</f>
        <v>142105</v>
      </c>
      <c r="G1133" s="2" t="s">
        <v>1073</v>
      </c>
      <c r="H1133" s="302">
        <f>TabIPW[[#This Row],[liczba mieszkańców ]]/$I$1*$H$2</f>
        <v>6.1285077740025633E-5</v>
      </c>
      <c r="I1133" s="27">
        <v>19255</v>
      </c>
      <c r="J1133" s="302">
        <f>TabIPW[[#This Row],[liczba mieszkańców w wieku 20-64]]/$K$1*$J$2</f>
        <v>4.6406675377300407E-5</v>
      </c>
      <c r="K1133" s="27">
        <v>11507</v>
      </c>
      <c r="L1133" s="302">
        <f>TabIPW[[#This Row],[iloczyn liczby mieszkańców i relacji przeciętnego miesięcznego wynagrodzenia brutto 
w danym powiecie do średniej krajowej]]/$M$1*$L$2</f>
        <v>2.2789627658909462E-4</v>
      </c>
      <c r="M1133" s="27">
        <v>20718.38</v>
      </c>
      <c r="N1133" s="302">
        <f>TabIPW[[#This Row],[liczba oddziałów w szkołach podstawowych]]/$O$1*$N$2</f>
        <v>1.3811866428145499E-4</v>
      </c>
      <c r="O1133" s="27">
        <v>109</v>
      </c>
      <c r="P113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2.1821439297438927E-4</v>
      </c>
      <c r="Q1133" s="27">
        <v>1109</v>
      </c>
      <c r="R1133" s="302">
        <f>TabIPW[[#This Row],[liczba gospodarstw domowych korzystających ze środowiskowej pomocy społecznej ]]/$S$1*$R$2</f>
        <v>3.3083837451724254E-5</v>
      </c>
      <c r="S1133" s="27">
        <v>121</v>
      </c>
      <c r="T1133" s="302">
        <f>TabIPW[[#This Row],[ilość wody dostarczonej i ścieków bytowych odprowadzonych siecią kanalizacyjną '[dam3']]]/$U$1*$T$2</f>
        <v>8.8616371417706263E-5</v>
      </c>
      <c r="U1133" s="27">
        <v>2171.5</v>
      </c>
      <c r="V1133" s="302">
        <f>TabIPW[[#This Row],[iloczyn liczby mieszkańców i relacji przeciętnego miesięcznego wynagrodzenia brutto 
w danym powiecie do średniej krajowej2]]/$W$1*$V$2</f>
        <v>6.646974733848594E-5</v>
      </c>
      <c r="W1133" s="27">
        <f>TabIPW[[#This Row],[iloczyn liczby mieszkańców i relacji przeciętnego miesięcznego wynagrodzenia brutto 
w danym powiecie do średniej krajowej]]</f>
        <v>20718.38</v>
      </c>
    </row>
    <row r="1134" spans="1:23" x14ac:dyDescent="0.3">
      <c r="A1134" s="2" t="s">
        <v>10</v>
      </c>
      <c r="B1134" s="2" t="s">
        <v>76</v>
      </c>
      <c r="C1134" s="2" t="s">
        <v>147</v>
      </c>
      <c r="D1134" s="2" t="s">
        <v>23</v>
      </c>
      <c r="E1134" s="2" t="s">
        <v>15</v>
      </c>
      <c r="F1134" s="17" t="str">
        <f>+Tabela1[[#This Row],[WK]]&amp;Tabela1[[#This Row],[PK]]&amp;Tabela1[[#This Row],[GK]]</f>
        <v>142106</v>
      </c>
      <c r="G1134" s="2" t="s">
        <v>1074</v>
      </c>
      <c r="H1134" s="302">
        <f>TabIPW[[#This Row],[liczba mieszkańców ]]/$I$1*$H$2</f>
        <v>7.9223415737573514E-5</v>
      </c>
      <c r="I1134" s="27">
        <v>24891</v>
      </c>
      <c r="J1134" s="302">
        <f>TabIPW[[#This Row],[liczba mieszkańców w wieku 20-64]]/$K$1*$J$2</f>
        <v>5.8287623118807928E-5</v>
      </c>
      <c r="K1134" s="27">
        <v>14453</v>
      </c>
      <c r="L1134" s="302">
        <f>TabIPW[[#This Row],[iloczyn liczby mieszkańców i relacji przeciętnego miesięcznego wynagrodzenia brutto 
w danym powiecie do średniej krajowej]]/$M$1*$L$2</f>
        <v>2.9460224464186724E-4</v>
      </c>
      <c r="M1134" s="27">
        <v>26782.715999999997</v>
      </c>
      <c r="N1134" s="302">
        <f>TabIPW[[#This Row],[liczba oddziałów w szkołach podstawowych]]/$O$1*$N$2</f>
        <v>1.3305008944543829E-4</v>
      </c>
      <c r="O1134" s="27">
        <v>105</v>
      </c>
      <c r="P113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2.4576174646078646E-4</v>
      </c>
      <c r="Q1134" s="27">
        <v>1249</v>
      </c>
      <c r="R1134" s="302">
        <f>TabIPW[[#This Row],[liczba gospodarstw domowych korzystających ze środowiskowej pomocy społecznej ]]/$S$1*$R$2</f>
        <v>4.1013021634368913E-5</v>
      </c>
      <c r="S1134" s="27">
        <v>150</v>
      </c>
      <c r="T1134" s="302">
        <f>TabIPW[[#This Row],[ilość wody dostarczonej i ścieków bytowych odprowadzonych siecią kanalizacyjną '[dam3']]]/$U$1*$T$2</f>
        <v>1.0409107924252514E-4</v>
      </c>
      <c r="U1134" s="27">
        <v>2550.6999999999998</v>
      </c>
      <c r="V1134" s="302">
        <f>TabIPW[[#This Row],[iloczyn liczby mieszkańców i relacji przeciętnego miesięcznego wynagrodzenia brutto 
w danym powiecie do średniej krajowej2]]/$W$1*$V$2</f>
        <v>8.5925654687211292E-5</v>
      </c>
      <c r="W1134" s="27">
        <f>TabIPW[[#This Row],[iloczyn liczby mieszkańców i relacji przeciętnego miesięcznego wynagrodzenia brutto 
w danym powiecie do średniej krajowej]]</f>
        <v>26782.715999999997</v>
      </c>
    </row>
    <row r="1135" spans="1:23" x14ac:dyDescent="0.3">
      <c r="A1135" s="2" t="s">
        <v>10</v>
      </c>
      <c r="B1135" s="2" t="s">
        <v>76</v>
      </c>
      <c r="C1135" s="2" t="s">
        <v>156</v>
      </c>
      <c r="D1135" s="2" t="s">
        <v>12</v>
      </c>
      <c r="E1135" s="2" t="s">
        <v>13</v>
      </c>
      <c r="F1135" s="17" t="str">
        <f>+Tabela1[[#This Row],[WK]]&amp;Tabela1[[#This Row],[PK]]&amp;Tabela1[[#This Row],[GK]]</f>
        <v>142201</v>
      </c>
      <c r="G1135" s="2" t="s">
        <v>1075</v>
      </c>
      <c r="H1135" s="302">
        <f>TabIPW[[#This Row],[liczba mieszkańców ]]/$I$1*$H$2</f>
        <v>5.1170095810251469E-5</v>
      </c>
      <c r="I1135" s="27">
        <v>16077</v>
      </c>
      <c r="J1135" s="302">
        <f>TabIPW[[#This Row],[liczba mieszkańców w wieku 20-64]]/$K$1*$J$2</f>
        <v>3.6098561858192051E-5</v>
      </c>
      <c r="K1135" s="27">
        <v>8951</v>
      </c>
      <c r="L1135" s="302">
        <f>TabIPW[[#This Row],[iloczyn liczby mieszkańców i relacji przeciętnego miesięcznego wynagrodzenia brutto 
w danym powiecie do średniej krajowej]]/$M$1*$L$2</f>
        <v>1.5243816525129463E-4</v>
      </c>
      <c r="M1135" s="27">
        <v>13858.374000000002</v>
      </c>
      <c r="N1135" s="302">
        <f>TabIPW[[#This Row],[liczba oddziałów w szkołach podstawowych]]/$O$1*$N$2</f>
        <v>1.6472868217054266E-4</v>
      </c>
      <c r="O1135" s="27">
        <v>130</v>
      </c>
      <c r="P113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2.0227628131440229E-4</v>
      </c>
      <c r="Q1135" s="27">
        <v>1028</v>
      </c>
      <c r="R1135" s="302">
        <f>TabIPW[[#This Row],[liczba gospodarstw domowych korzystających ze środowiskowej pomocy społecznej ]]/$S$1*$R$2</f>
        <v>1.1921118288389896E-4</v>
      </c>
      <c r="S1135" s="27">
        <v>436</v>
      </c>
      <c r="T1135" s="302">
        <f>TabIPW[[#This Row],[ilość wody dostarczonej i ścieków bytowych odprowadzonych siecią kanalizacyjną '[dam3']]]/$U$1*$T$2</f>
        <v>5.8205632306274203E-5</v>
      </c>
      <c r="U1135" s="27">
        <v>1426.3</v>
      </c>
      <c r="V1135" s="302">
        <f>TabIPW[[#This Row],[iloczyn liczby mieszkańców i relacji przeciętnego miesięcznego wynagrodzenia brutto 
w danym powiecie do średniej krajowej2]]/$W$1*$V$2</f>
        <v>4.446113153162761E-5</v>
      </c>
      <c r="W1135" s="27">
        <f>TabIPW[[#This Row],[iloczyn liczby mieszkańców i relacji przeciętnego miesięcznego wynagrodzenia brutto 
w danym powiecie do średniej krajowej]]</f>
        <v>13858.374000000002</v>
      </c>
    </row>
    <row r="1136" spans="1:23" x14ac:dyDescent="0.3">
      <c r="A1136" s="2" t="s">
        <v>10</v>
      </c>
      <c r="B1136" s="2" t="s">
        <v>76</v>
      </c>
      <c r="C1136" s="2" t="s">
        <v>156</v>
      </c>
      <c r="D1136" s="2" t="s">
        <v>11</v>
      </c>
      <c r="E1136" s="2" t="s">
        <v>19</v>
      </c>
      <c r="F1136" s="17" t="str">
        <f>+Tabela1[[#This Row],[WK]]&amp;Tabela1[[#This Row],[PK]]&amp;Tabela1[[#This Row],[GK]]</f>
        <v>142202</v>
      </c>
      <c r="G1136" s="2" t="s">
        <v>1076</v>
      </c>
      <c r="H1136" s="302">
        <f>TabIPW[[#This Row],[liczba mieszkańców ]]/$I$1*$H$2</f>
        <v>2.8941324948847211E-5</v>
      </c>
      <c r="I1136" s="27">
        <v>9093</v>
      </c>
      <c r="J1136" s="302">
        <f>TabIPW[[#This Row],[liczba mieszkańców w wieku 20-64]]/$K$1*$J$2</f>
        <v>2.2164863811040502E-5</v>
      </c>
      <c r="K1136" s="27">
        <v>5496</v>
      </c>
      <c r="L1136" s="302">
        <f>TabIPW[[#This Row],[iloczyn liczby mieszkańców i relacji przeciętnego miesięcznego wynagrodzenia brutto 
w danym powiecie do średniej krajowej]]/$M$1*$L$2</f>
        <v>8.6217592624869199E-5</v>
      </c>
      <c r="M1136" s="27">
        <v>7838.1660000000002</v>
      </c>
      <c r="N1136" s="302">
        <f>TabIPW[[#This Row],[liczba oddziałów w szkołach podstawowych]]/$O$1*$N$2</f>
        <v>7.7295766249254623E-5</v>
      </c>
      <c r="O1136" s="27">
        <v>61</v>
      </c>
      <c r="P113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5.1749671192303311E-5</v>
      </c>
      <c r="Q1136" s="27">
        <v>263</v>
      </c>
      <c r="R1136" s="302">
        <f>TabIPW[[#This Row],[liczba gospodarstw domowych korzystających ze środowiskowej pomocy społecznej ]]/$S$1*$R$2</f>
        <v>9.4056529614819362E-5</v>
      </c>
      <c r="S1136" s="27">
        <v>344</v>
      </c>
      <c r="T1136" s="302">
        <f>TabIPW[[#This Row],[ilość wody dostarczonej i ścieków bytowych odprowadzonych siecią kanalizacyjną '[dam3']]]/$U$1*$T$2</f>
        <v>5.4149234738270521E-5</v>
      </c>
      <c r="U1136" s="27">
        <v>1326.9</v>
      </c>
      <c r="V1136" s="302">
        <f>TabIPW[[#This Row],[iloczyn liczby mieszkańców i relacji przeciętnego miesięcznego wynagrodzenia brutto 
w danym powiecie do średniej krajowej2]]/$W$1*$V$2</f>
        <v>2.5146797848920187E-5</v>
      </c>
      <c r="W1136" s="27">
        <f>TabIPW[[#This Row],[iloczyn liczby mieszkańców i relacji przeciętnego miesięcznego wynagrodzenia brutto 
w danym powiecie do średniej krajowej]]</f>
        <v>7838.1660000000002</v>
      </c>
    </row>
    <row r="1137" spans="1:23" x14ac:dyDescent="0.3">
      <c r="A1137" s="2" t="s">
        <v>10</v>
      </c>
      <c r="B1137" s="2" t="s">
        <v>76</v>
      </c>
      <c r="C1137" s="2" t="s">
        <v>156</v>
      </c>
      <c r="D1137" s="2" t="s">
        <v>16</v>
      </c>
      <c r="E1137" s="2" t="s">
        <v>15</v>
      </c>
      <c r="F1137" s="17" t="str">
        <f>+Tabela1[[#This Row],[WK]]&amp;Tabela1[[#This Row],[PK]]&amp;Tabela1[[#This Row],[GK]]</f>
        <v>142203</v>
      </c>
      <c r="G1137" s="2" t="s">
        <v>1077</v>
      </c>
      <c r="H1137" s="302">
        <f>TabIPW[[#This Row],[liczba mieszkańców ]]/$I$1*$H$2</f>
        <v>1.0821566570557628E-5</v>
      </c>
      <c r="I1137" s="27">
        <v>3400</v>
      </c>
      <c r="J1137" s="302">
        <f>TabIPW[[#This Row],[liczba mieszkańców w wieku 20-64]]/$K$1*$J$2</f>
        <v>7.8157762128450681E-6</v>
      </c>
      <c r="K1137" s="27">
        <v>1938</v>
      </c>
      <c r="L1137" s="302">
        <f>TabIPW[[#This Row],[iloczyn liczby mieszkańców i relacji przeciętnego miesięcznego wynagrodzenia brutto 
w danym powiecie do średniej krajowej]]/$M$1*$L$2</f>
        <v>3.2237964909771831E-5</v>
      </c>
      <c r="M1137" s="27">
        <v>2930.8</v>
      </c>
      <c r="N1137" s="302">
        <f>TabIPW[[#This Row],[liczba oddziałów w szkołach podstawowych]]/$O$1*$N$2</f>
        <v>1.6472868217054265E-5</v>
      </c>
      <c r="O1137" s="27">
        <v>13</v>
      </c>
      <c r="P113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1.7709012955541055E-5</v>
      </c>
      <c r="Q1137" s="27">
        <v>90</v>
      </c>
      <c r="R1137" s="302">
        <f>TabIPW[[#This Row],[liczba gospodarstw domowych korzystających ze środowiskowej pomocy społecznej ]]/$S$1*$R$2</f>
        <v>2.7342014422912609E-5</v>
      </c>
      <c r="S1137" s="27">
        <v>100</v>
      </c>
      <c r="T1137" s="302">
        <f>TabIPW[[#This Row],[ilość wody dostarczonej i ścieków bytowych odprowadzonych siecią kanalizacyjną '[dam3']]]/$U$1*$T$2</f>
        <v>1.2434450090248719E-5</v>
      </c>
      <c r="U1137" s="27">
        <v>304.7</v>
      </c>
      <c r="V1137" s="302">
        <f>TabIPW[[#This Row],[iloczyn liczby mieszkańców i relacji przeciętnego miesięcznego wynagrodzenia brutto 
w danym powiecie do średniej krajowej2]]/$W$1*$V$2</f>
        <v>9.4027397653501201E-6</v>
      </c>
      <c r="W1137" s="27">
        <f>TabIPW[[#This Row],[iloczyn liczby mieszkańców i relacji przeciętnego miesięcznego wynagrodzenia brutto 
w danym powiecie do średniej krajowej]]</f>
        <v>2930.8</v>
      </c>
    </row>
    <row r="1138" spans="1:23" x14ac:dyDescent="0.3">
      <c r="A1138" s="2" t="s">
        <v>10</v>
      </c>
      <c r="B1138" s="2" t="s">
        <v>76</v>
      </c>
      <c r="C1138" s="2" t="s">
        <v>156</v>
      </c>
      <c r="D1138" s="2" t="s">
        <v>18</v>
      </c>
      <c r="E1138" s="2" t="s">
        <v>15</v>
      </c>
      <c r="F1138" s="17" t="str">
        <f>+Tabela1[[#This Row],[WK]]&amp;Tabela1[[#This Row],[PK]]&amp;Tabela1[[#This Row],[GK]]</f>
        <v>142204</v>
      </c>
      <c r="G1138" s="2" t="s">
        <v>1078</v>
      </c>
      <c r="H1138" s="302">
        <f>TabIPW[[#This Row],[liczba mieszkańców ]]/$I$1*$H$2</f>
        <v>2.0630998385398396E-5</v>
      </c>
      <c r="I1138" s="27">
        <v>6482</v>
      </c>
      <c r="J1138" s="302">
        <f>TabIPW[[#This Row],[liczba mieszkańców w wieku 20-64]]/$K$1*$J$2</f>
        <v>1.6216324123761619E-5</v>
      </c>
      <c r="K1138" s="27">
        <v>4021</v>
      </c>
      <c r="L1138" s="302">
        <f>TabIPW[[#This Row],[iloczyn liczby mieszkańców i relacji przeciętnego miesięcznego wynagrodzenia brutto 
w danym powiecie do średniej krajowej]]/$M$1*$L$2</f>
        <v>6.1460731925041474E-5</v>
      </c>
      <c r="M1138" s="27">
        <v>5587.4840000000004</v>
      </c>
      <c r="N1138" s="302">
        <f>TabIPW[[#This Row],[liczba oddziałów w szkołach podstawowych]]/$O$1*$N$2</f>
        <v>4.9418604651162791E-5</v>
      </c>
      <c r="O1138" s="27">
        <v>39</v>
      </c>
      <c r="P113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4.938846946489784E-5</v>
      </c>
      <c r="Q1138" s="27">
        <v>251</v>
      </c>
      <c r="R1138" s="302">
        <f>TabIPW[[#This Row],[liczba gospodarstw domowych korzystających ze środowiskowej pomocy społecznej ]]/$S$1*$R$2</f>
        <v>6.2066372740011611E-5</v>
      </c>
      <c r="S1138" s="27">
        <v>227</v>
      </c>
      <c r="T1138" s="302">
        <f>TabIPW[[#This Row],[ilość wody dostarczonej i ścieków bytowych odprowadzonych siecią kanalizacyjną '[dam3']]]/$U$1*$T$2</f>
        <v>2.0494193749008554E-5</v>
      </c>
      <c r="U1138" s="27">
        <v>502.2</v>
      </c>
      <c r="V1138" s="302">
        <f>TabIPW[[#This Row],[iloczyn liczby mieszkańców i relacji przeciętnego miesięcznego wynagrodzenia brutto 
w danym powiecie do średniej krajowej2]]/$W$1*$V$2</f>
        <v>1.7926046811470435E-5</v>
      </c>
      <c r="W1138" s="27">
        <f>TabIPW[[#This Row],[iloczyn liczby mieszkańców i relacji przeciętnego miesięcznego wynagrodzenia brutto 
w danym powiecie do średniej krajowej]]</f>
        <v>5587.4840000000004</v>
      </c>
    </row>
    <row r="1139" spans="1:23" x14ac:dyDescent="0.3">
      <c r="A1139" s="2" t="s">
        <v>10</v>
      </c>
      <c r="B1139" s="2" t="s">
        <v>76</v>
      </c>
      <c r="C1139" s="2" t="s">
        <v>156</v>
      </c>
      <c r="D1139" s="2" t="s">
        <v>21</v>
      </c>
      <c r="E1139" s="2" t="s">
        <v>15</v>
      </c>
      <c r="F1139" s="17" t="str">
        <f>+Tabela1[[#This Row],[WK]]&amp;Tabela1[[#This Row],[PK]]&amp;Tabela1[[#This Row],[GK]]</f>
        <v>142205</v>
      </c>
      <c r="G1139" s="2" t="s">
        <v>1079</v>
      </c>
      <c r="H1139" s="302">
        <f>TabIPW[[#This Row],[liczba mieszkańców ]]/$I$1*$H$2</f>
        <v>1.0143627253049166E-5</v>
      </c>
      <c r="I1139" s="27">
        <v>3187</v>
      </c>
      <c r="J1139" s="302">
        <f>TabIPW[[#This Row],[liczba mieszkańców w wieku 20-64]]/$K$1*$J$2</f>
        <v>7.3237614048125098E-6</v>
      </c>
      <c r="K1139" s="27">
        <v>1816</v>
      </c>
      <c r="L1139" s="302">
        <f>TabIPW[[#This Row],[iloczyn liczby mieszkańców i relacji przeciętnego miesięcznego wynagrodzenia brutto 
w danym powiecie do średniej krajowej]]/$M$1*$L$2</f>
        <v>3.0218351225718483E-5</v>
      </c>
      <c r="M1139" s="27">
        <v>2747.1940000000004</v>
      </c>
      <c r="N1139" s="302">
        <f>TabIPW[[#This Row],[liczba oddziałów w szkołach podstawowych]]/$O$1*$N$2</f>
        <v>2.1541443053070962E-5</v>
      </c>
      <c r="O1139" s="27">
        <v>17</v>
      </c>
      <c r="P113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1.3183376311347232E-5</v>
      </c>
      <c r="Q1139" s="27">
        <v>67</v>
      </c>
      <c r="R1139" s="302">
        <f>TabIPW[[#This Row],[liczba gospodarstw domowych korzystających ze środowiskowej pomocy społecznej ]]/$S$1*$R$2</f>
        <v>1.6678628797976688E-5</v>
      </c>
      <c r="S1139" s="27">
        <v>61</v>
      </c>
      <c r="T1139" s="302">
        <f>TabIPW[[#This Row],[ilość wody dostarczonej i ścieków bytowych odprowadzonych siecią kanalizacyjną '[dam3']]]/$U$1*$T$2</f>
        <v>1.2899670736880935E-5</v>
      </c>
      <c r="U1139" s="27">
        <v>316.10000000000002</v>
      </c>
      <c r="V1139" s="302">
        <f>TabIPW[[#This Row],[iloczyn liczby mieszkańców i relacji przeciętnego miesięcznego wynagrodzenia brutto 
w danym powiecie do średniej krajowej2]]/$W$1*$V$2</f>
        <v>8.8136857741678924E-6</v>
      </c>
      <c r="W1139" s="27">
        <f>TabIPW[[#This Row],[iloczyn liczby mieszkańców i relacji przeciętnego miesięcznego wynagrodzenia brutto 
w danym powiecie do średniej krajowej]]</f>
        <v>2747.1940000000004</v>
      </c>
    </row>
    <row r="1140" spans="1:23" x14ac:dyDescent="0.3">
      <c r="A1140" s="2" t="s">
        <v>10</v>
      </c>
      <c r="B1140" s="2" t="s">
        <v>76</v>
      </c>
      <c r="C1140" s="2" t="s">
        <v>156</v>
      </c>
      <c r="D1140" s="2" t="s">
        <v>23</v>
      </c>
      <c r="E1140" s="2" t="s">
        <v>15</v>
      </c>
      <c r="F1140" s="17" t="str">
        <f>+Tabela1[[#This Row],[WK]]&amp;Tabela1[[#This Row],[PK]]&amp;Tabela1[[#This Row],[GK]]</f>
        <v>142206</v>
      </c>
      <c r="G1140" s="2" t="s">
        <v>1080</v>
      </c>
      <c r="H1140" s="302">
        <f>TabIPW[[#This Row],[liczba mieszkańców ]]/$I$1*$H$2</f>
        <v>1.0009949077765808E-5</v>
      </c>
      <c r="I1140" s="27">
        <v>3145</v>
      </c>
      <c r="J1140" s="302">
        <f>TabIPW[[#This Row],[liczba mieszkańców w wieku 20-64]]/$K$1*$J$2</f>
        <v>7.1301818082095356E-6</v>
      </c>
      <c r="K1140" s="27">
        <v>1768</v>
      </c>
      <c r="L1140" s="302">
        <f>TabIPW[[#This Row],[iloczyn liczby mieszkańców i relacji przeciętnego miesięcznego wynagrodzenia brutto 
w danym powiecie do średniej krajowej]]/$M$1*$L$2</f>
        <v>2.982011754153894E-5</v>
      </c>
      <c r="M1140" s="27">
        <v>2710.99</v>
      </c>
      <c r="N1140" s="302">
        <f>TabIPW[[#This Row],[liczba oddziałów w szkołach podstawowych]]/$O$1*$N$2</f>
        <v>3.294573643410853E-5</v>
      </c>
      <c r="O1140" s="27">
        <v>26</v>
      </c>
      <c r="P114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2.5579685380225969E-5</v>
      </c>
      <c r="Q1140" s="27">
        <v>130</v>
      </c>
      <c r="R1140" s="302">
        <f>TabIPW[[#This Row],[liczba gospodarstw domowych korzystających ze środowiskowej pomocy społecznej ]]/$S$1*$R$2</f>
        <v>2.8162274855599986E-5</v>
      </c>
      <c r="S1140" s="27">
        <v>103</v>
      </c>
      <c r="T1140" s="302">
        <f>TabIPW[[#This Row],[ilość wody dostarczonej i ścieków bytowych odprowadzonych siecią kanalizacyjną '[dam3']]]/$U$1*$T$2</f>
        <v>1.1593788220018581E-5</v>
      </c>
      <c r="U1140" s="27">
        <v>284.10000000000002</v>
      </c>
      <c r="V1140" s="302">
        <f>TabIPW[[#This Row],[iloczyn liczby mieszkańców i relacji przeciętnego miesięcznego wynagrodzenia brutto 
w danym powiecie do średniej krajowej2]]/$W$1*$V$2</f>
        <v>8.697534282948858E-6</v>
      </c>
      <c r="W1140" s="27">
        <f>TabIPW[[#This Row],[iloczyn liczby mieszkańców i relacji przeciętnego miesięcznego wynagrodzenia brutto 
w danym powiecie do średniej krajowej]]</f>
        <v>2710.99</v>
      </c>
    </row>
    <row r="1141" spans="1:23" x14ac:dyDescent="0.3">
      <c r="A1141" s="2" t="s">
        <v>10</v>
      </c>
      <c r="B1141" s="2" t="s">
        <v>76</v>
      </c>
      <c r="C1141" s="2" t="s">
        <v>156</v>
      </c>
      <c r="D1141" s="2" t="s">
        <v>30</v>
      </c>
      <c r="E1141" s="2" t="s">
        <v>15</v>
      </c>
      <c r="F1141" s="17" t="str">
        <f>+Tabela1[[#This Row],[WK]]&amp;Tabela1[[#This Row],[PK]]&amp;Tabela1[[#This Row],[GK]]</f>
        <v>142207</v>
      </c>
      <c r="G1141" s="2" t="s">
        <v>1075</v>
      </c>
      <c r="H1141" s="302">
        <f>TabIPW[[#This Row],[liczba mieszkańców ]]/$I$1*$H$2</f>
        <v>2.1538100289106903E-5</v>
      </c>
      <c r="I1141" s="27">
        <v>6767</v>
      </c>
      <c r="J1141" s="302">
        <f>TabIPW[[#This Row],[liczba mieszkańców w wieku 20-64]]/$K$1*$J$2</f>
        <v>1.6059040701521702E-5</v>
      </c>
      <c r="K1141" s="27">
        <v>3982</v>
      </c>
      <c r="L1141" s="302">
        <f>TabIPW[[#This Row],[iloczyn liczby mieszkańców i relacji przeciętnego miesięcznego wynagrodzenia brutto 
w danym powiecie do średniej krajowej]]/$M$1*$L$2</f>
        <v>6.4163031924831175E-5</v>
      </c>
      <c r="M1141" s="27">
        <v>5833.1540000000005</v>
      </c>
      <c r="N1141" s="302">
        <f>TabIPW[[#This Row],[liczba oddziałów w szkołach podstawowych]]/$O$1*$N$2</f>
        <v>3.0411449016100181E-5</v>
      </c>
      <c r="O1141" s="27">
        <v>24</v>
      </c>
      <c r="P114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2.2824950031586251E-5</v>
      </c>
      <c r="Q1141" s="27">
        <v>116</v>
      </c>
      <c r="R1141" s="302">
        <f>TabIPW[[#This Row],[liczba gospodarstw domowych korzystających ze środowiskowej pomocy społecznej ]]/$S$1*$R$2</f>
        <v>2.9529375576745615E-5</v>
      </c>
      <c r="S1141" s="27">
        <v>108</v>
      </c>
      <c r="T1141" s="302">
        <f>TabIPW[[#This Row],[ilość wody dostarczonej i ścieków bytowych odprowadzonych siecią kanalizacyjną '[dam3']]]/$U$1*$T$2</f>
        <v>2.647268714651902E-5</v>
      </c>
      <c r="U1141" s="27">
        <v>648.70000000000005</v>
      </c>
      <c r="V1141" s="302">
        <f>TabIPW[[#This Row],[iloczyn liczby mieszkańców i relacji przeciętnego miesięcznego wynagrodzenia brutto 
w danym powiecie do średniej krajowej2]]/$W$1*$V$2</f>
        <v>1.8714217644742429E-5</v>
      </c>
      <c r="W1141" s="27">
        <f>TabIPW[[#This Row],[iloczyn liczby mieszkańców i relacji przeciętnego miesięcznego wynagrodzenia brutto 
w danym powiecie do średniej krajowej]]</f>
        <v>5833.1540000000005</v>
      </c>
    </row>
    <row r="1142" spans="1:23" x14ac:dyDescent="0.3">
      <c r="A1142" s="2" t="s">
        <v>10</v>
      </c>
      <c r="B1142" s="2" t="s">
        <v>76</v>
      </c>
      <c r="C1142" s="2" t="s">
        <v>160</v>
      </c>
      <c r="D1142" s="2" t="s">
        <v>12</v>
      </c>
      <c r="E1142" s="2" t="s">
        <v>15</v>
      </c>
      <c r="F1142" s="17" t="str">
        <f>+Tabela1[[#This Row],[WK]]&amp;Tabela1[[#This Row],[PK]]&amp;Tabela1[[#This Row],[GK]]</f>
        <v>142301</v>
      </c>
      <c r="G1142" s="2" t="s">
        <v>1081</v>
      </c>
      <c r="H1142" s="302">
        <f>TabIPW[[#This Row],[liczba mieszkańców ]]/$I$1*$H$2</f>
        <v>1.255301722184685E-5</v>
      </c>
      <c r="I1142" s="27">
        <v>3944</v>
      </c>
      <c r="J1142" s="302">
        <f>TabIPW[[#This Row],[liczba mieszkańców w wieku 20-64]]/$K$1*$J$2</f>
        <v>9.1305043064402651E-6</v>
      </c>
      <c r="K1142" s="27">
        <v>2264</v>
      </c>
      <c r="L1142" s="302">
        <f>TabIPW[[#This Row],[iloczyn liczby mieszkańców i relacji przeciętnego miesięcznego wynagrodzenia brutto 
w danym powiecie do średniej krajowej]]/$M$1*$L$2</f>
        <v>3.8437228324439784E-5</v>
      </c>
      <c r="M1142" s="27">
        <v>3494.3839999999996</v>
      </c>
      <c r="N1142" s="302">
        <f>TabIPW[[#This Row],[liczba oddziałów w szkołach podstawowych]]/$O$1*$N$2</f>
        <v>3.1678592725104354E-5</v>
      </c>
      <c r="O1142" s="27">
        <v>25</v>
      </c>
      <c r="P114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2.4399084516523233E-5</v>
      </c>
      <c r="Q1142" s="27">
        <v>124</v>
      </c>
      <c r="R1142" s="302">
        <f>TabIPW[[#This Row],[liczba gospodarstw domowych korzystających ze środowiskowej pomocy społecznej ]]/$S$1*$R$2</f>
        <v>3.3357257595953377E-5</v>
      </c>
      <c r="S1142" s="27">
        <v>122</v>
      </c>
      <c r="T1142" s="302">
        <f>TabIPW[[#This Row],[ilość wody dostarczonej i ścieków bytowych odprowadzonych siecią kanalizacyjną '[dam3']]]/$U$1*$T$2</f>
        <v>6.6600008359980008E-6</v>
      </c>
      <c r="U1142" s="27">
        <v>163.19999999999999</v>
      </c>
      <c r="V1142" s="302">
        <f>TabIPW[[#This Row],[iloczyn liczby mieszkańców i relacji przeciętnego miesięcznego wynagrodzenia brutto 
w danym powiecie do średniej krajowej2]]/$W$1*$V$2</f>
        <v>1.1210858261294938E-5</v>
      </c>
      <c r="W1142" s="27">
        <f>TabIPW[[#This Row],[iloczyn liczby mieszkańców i relacji przeciętnego miesięcznego wynagrodzenia brutto 
w danym powiecie do średniej krajowej]]</f>
        <v>3494.3839999999996</v>
      </c>
    </row>
    <row r="1143" spans="1:23" x14ac:dyDescent="0.3">
      <c r="A1143" s="2" t="s">
        <v>10</v>
      </c>
      <c r="B1143" s="2" t="s">
        <v>76</v>
      </c>
      <c r="C1143" s="2" t="s">
        <v>160</v>
      </c>
      <c r="D1143" s="2" t="s">
        <v>11</v>
      </c>
      <c r="E1143" s="2" t="s">
        <v>15</v>
      </c>
      <c r="F1143" s="17" t="str">
        <f>+Tabela1[[#This Row],[WK]]&amp;Tabela1[[#This Row],[PK]]&amp;Tabela1[[#This Row],[GK]]</f>
        <v>142302</v>
      </c>
      <c r="G1143" s="2" t="s">
        <v>1082</v>
      </c>
      <c r="H1143" s="302">
        <f>TabIPW[[#This Row],[liczba mieszkańców ]]/$I$1*$H$2</f>
        <v>1.3275515931116434E-5</v>
      </c>
      <c r="I1143" s="27">
        <v>4171</v>
      </c>
      <c r="J1143" s="302">
        <f>TabIPW[[#This Row],[liczba mieszkańców w wieku 20-64]]/$K$1*$J$2</f>
        <v>9.4410382426575351E-6</v>
      </c>
      <c r="K1143" s="27">
        <v>2341</v>
      </c>
      <c r="L1143" s="302">
        <f>TabIPW[[#This Row],[iloczyn liczby mieszkańców i relacji przeciętnego miesięcznego wynagrodzenia brutto 
w danym powiecie do średniej krajowej]]/$M$1*$L$2</f>
        <v>4.0649513017555368E-5</v>
      </c>
      <c r="M1143" s="27">
        <v>3695.5059999999999</v>
      </c>
      <c r="N1143" s="302">
        <f>TabIPW[[#This Row],[liczba oddziałów w szkołach podstawowych]]/$O$1*$N$2</f>
        <v>2.9144305307096008E-5</v>
      </c>
      <c r="O1143" s="27">
        <v>23</v>
      </c>
      <c r="P114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2.5776452190843094E-5</v>
      </c>
      <c r="Q1143" s="27">
        <v>131</v>
      </c>
      <c r="R1143" s="302">
        <f>TabIPW[[#This Row],[liczba gospodarstw domowych korzystających ze środowiskowej pomocy społecznej ]]/$S$1*$R$2</f>
        <v>2.4060972692163095E-5</v>
      </c>
      <c r="S1143" s="27">
        <v>88</v>
      </c>
      <c r="T1143" s="302">
        <f>TabIPW[[#This Row],[ilość wody dostarczonej i ścieków bytowych odprowadzonych siecią kanalizacyjną '[dam3']]]/$U$1*$T$2</f>
        <v>1.0659266043888958E-5</v>
      </c>
      <c r="U1143" s="27">
        <v>261.2</v>
      </c>
      <c r="V1143" s="302">
        <f>TabIPW[[#This Row],[iloczyn liczby mieszkańców i relacji przeciętnego miesięcznego wynagrodzenia brutto 
w danym powiecie do średniej krajowej2]]/$W$1*$V$2</f>
        <v>1.1856107963453649E-5</v>
      </c>
      <c r="W1143" s="27">
        <f>TabIPW[[#This Row],[iloczyn liczby mieszkańców i relacji przeciętnego miesięcznego wynagrodzenia brutto 
w danym powiecie do średniej krajowej]]</f>
        <v>3695.5059999999999</v>
      </c>
    </row>
    <row r="1144" spans="1:23" x14ac:dyDescent="0.3">
      <c r="A1144" s="2" t="s">
        <v>10</v>
      </c>
      <c r="B1144" s="2" t="s">
        <v>76</v>
      </c>
      <c r="C1144" s="2" t="s">
        <v>160</v>
      </c>
      <c r="D1144" s="2" t="s">
        <v>16</v>
      </c>
      <c r="E1144" s="2" t="s">
        <v>15</v>
      </c>
      <c r="F1144" s="17" t="str">
        <f>+Tabela1[[#This Row],[WK]]&amp;Tabela1[[#This Row],[PK]]&amp;Tabela1[[#This Row],[GK]]</f>
        <v>142303</v>
      </c>
      <c r="G1144" s="2" t="s">
        <v>1083</v>
      </c>
      <c r="H1144" s="302">
        <f>TabIPW[[#This Row],[liczba mieszkańców ]]/$I$1*$H$2</f>
        <v>9.7585067956852031E-6</v>
      </c>
      <c r="I1144" s="27">
        <v>3066</v>
      </c>
      <c r="J1144" s="302">
        <f>TabIPW[[#This Row],[liczba mieszkańców w wieku 20-64]]/$K$1*$J$2</f>
        <v>7.3035968634997003E-6</v>
      </c>
      <c r="K1144" s="27">
        <v>1811</v>
      </c>
      <c r="L1144" s="302">
        <f>TabIPW[[#This Row],[iloczyn liczby mieszkańców i relacji przeciętnego miesięcznego wynagrodzenia brutto 
w danym powiecie do średniej krajowej]]/$M$1*$L$2</f>
        <v>2.9880461978380418E-5</v>
      </c>
      <c r="M1144" s="27">
        <v>2716.4759999999997</v>
      </c>
      <c r="N1144" s="302">
        <f>TabIPW[[#This Row],[liczba oddziałów w szkołach podstawowych]]/$O$1*$N$2</f>
        <v>2.0274299344066786E-5</v>
      </c>
      <c r="O1144" s="27">
        <v>16</v>
      </c>
      <c r="P114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2.2037882789117759E-5</v>
      </c>
      <c r="Q1144" s="27">
        <v>112</v>
      </c>
      <c r="R1144" s="302">
        <f>TabIPW[[#This Row],[liczba gospodarstw domowych korzystających ze środowiskowej pomocy społecznej ]]/$S$1*$R$2</f>
        <v>1.6405208653747562E-5</v>
      </c>
      <c r="S1144" s="27">
        <v>60</v>
      </c>
      <c r="T1144" s="302">
        <f>TabIPW[[#This Row],[ilość wody dostarczonej i ścieków bytowych odprowadzonych siecią kanalizacyjną '[dam3']]]/$U$1*$T$2</f>
        <v>6.2845596124000752E-6</v>
      </c>
      <c r="U1144" s="27">
        <v>154</v>
      </c>
      <c r="V1144" s="302">
        <f>TabIPW[[#This Row],[iloczyn liczby mieszkańców i relacji przeciętnego miesięcznego wynagrodzenia brutto 
w danym powiecie do średniej krajowej2]]/$W$1*$V$2</f>
        <v>8.7151347436942893E-6</v>
      </c>
      <c r="W1144" s="27">
        <f>TabIPW[[#This Row],[iloczyn liczby mieszkańców i relacji przeciętnego miesięcznego wynagrodzenia brutto 
w danym powiecie do średniej krajowej]]</f>
        <v>2716.4759999999997</v>
      </c>
    </row>
    <row r="1145" spans="1:23" x14ac:dyDescent="0.3">
      <c r="A1145" s="2" t="s">
        <v>10</v>
      </c>
      <c r="B1145" s="2" t="s">
        <v>76</v>
      </c>
      <c r="C1145" s="2" t="s">
        <v>160</v>
      </c>
      <c r="D1145" s="2" t="s">
        <v>18</v>
      </c>
      <c r="E1145" s="2" t="s">
        <v>15</v>
      </c>
      <c r="F1145" s="17" t="str">
        <f>+Tabela1[[#This Row],[WK]]&amp;Tabela1[[#This Row],[PK]]&amp;Tabela1[[#This Row],[GK]]</f>
        <v>142304</v>
      </c>
      <c r="G1145" s="2" t="s">
        <v>1084</v>
      </c>
      <c r="H1145" s="302">
        <f>TabIPW[[#This Row],[liczba mieszkańców ]]/$I$1*$H$2</f>
        <v>1.0557393033688134E-5</v>
      </c>
      <c r="I1145" s="27">
        <v>3317</v>
      </c>
      <c r="J1145" s="302">
        <f>TabIPW[[#This Row],[liczba mieszkańców w wieku 20-64]]/$K$1*$J$2</f>
        <v>7.1059843586341647E-6</v>
      </c>
      <c r="K1145" s="27">
        <v>1762</v>
      </c>
      <c r="L1145" s="302">
        <f>TabIPW[[#This Row],[iloczyn liczby mieszkańców i relacji przeciętnego miesięcznego wynagrodzenia brutto 
w danym powiecie do średniej krajowej]]/$M$1*$L$2</f>
        <v>3.2326644612618344E-5</v>
      </c>
      <c r="M1145" s="27">
        <v>2938.8619999999996</v>
      </c>
      <c r="N1145" s="302">
        <f>TabIPW[[#This Row],[liczba oddziałów w szkołach podstawowych]]/$O$1*$N$2</f>
        <v>1.6472868217054265E-5</v>
      </c>
      <c r="O1145" s="27">
        <v>13</v>
      </c>
      <c r="P114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1.790577976615818E-5</v>
      </c>
      <c r="Q1145" s="27">
        <v>91</v>
      </c>
      <c r="R1145" s="302">
        <f>TabIPW[[#This Row],[liczba gospodarstw domowych korzystających ze środowiskowej pomocy społecznej ]]/$S$1*$R$2</f>
        <v>1.1483646057623294E-5</v>
      </c>
      <c r="S1145" s="27">
        <v>42</v>
      </c>
      <c r="T1145" s="302">
        <f>TabIPW[[#This Row],[ilość wody dostarczonej i ścieków bytowych odprowadzonych siecią kanalizacyjną '[dam3']]]/$U$1*$T$2</f>
        <v>8.9126481775855613E-6</v>
      </c>
      <c r="U1145" s="27">
        <v>218.4</v>
      </c>
      <c r="V1145" s="302">
        <f>TabIPW[[#This Row],[iloczyn liczby mieszkańców i relacji przeciętnego miesięcznego wynagrodzenia brutto 
w danym powiecie do średniej krajowej2]]/$W$1*$V$2</f>
        <v>9.4286046786803522E-6</v>
      </c>
      <c r="W1145" s="27">
        <f>TabIPW[[#This Row],[iloczyn liczby mieszkańców i relacji przeciętnego miesięcznego wynagrodzenia brutto 
w danym powiecie do średniej krajowej]]</f>
        <v>2938.8619999999996</v>
      </c>
    </row>
    <row r="1146" spans="1:23" x14ac:dyDescent="0.3">
      <c r="A1146" s="2" t="s">
        <v>10</v>
      </c>
      <c r="B1146" s="2" t="s">
        <v>76</v>
      </c>
      <c r="C1146" s="2" t="s">
        <v>160</v>
      </c>
      <c r="D1146" s="2" t="s">
        <v>21</v>
      </c>
      <c r="E1146" s="2" t="s">
        <v>15</v>
      </c>
      <c r="F1146" s="17" t="str">
        <f>+Tabela1[[#This Row],[WK]]&amp;Tabela1[[#This Row],[PK]]&amp;Tabela1[[#This Row],[GK]]</f>
        <v>142305</v>
      </c>
      <c r="G1146" s="2" t="s">
        <v>1085</v>
      </c>
      <c r="H1146" s="302">
        <f>TabIPW[[#This Row],[liczba mieszkańców ]]/$I$1*$H$2</f>
        <v>1.2581662545121854E-5</v>
      </c>
      <c r="I1146" s="27">
        <v>3953</v>
      </c>
      <c r="J1146" s="302">
        <f>TabIPW[[#This Row],[liczba mieszkańców w wieku 20-64]]/$K$1*$J$2</f>
        <v>9.7233418210368736E-6</v>
      </c>
      <c r="K1146" s="27">
        <v>2411</v>
      </c>
      <c r="L1146" s="302">
        <f>TabIPW[[#This Row],[iloczyn liczby mieszkańców i relacji przeciętnego miesięcznego wynagrodzenia brutto 
w danym powiecie do średniej krajowej]]/$M$1*$L$2</f>
        <v>3.8524940052360667E-5</v>
      </c>
      <c r="M1146" s="27">
        <v>3502.3579999999997</v>
      </c>
      <c r="N1146" s="302">
        <f>TabIPW[[#This Row],[liczba oddziałów w szkołach podstawowych]]/$O$1*$N$2</f>
        <v>2.0274299344066786E-5</v>
      </c>
      <c r="O1146" s="27">
        <v>16</v>
      </c>
      <c r="P114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3.482772547923075E-5</v>
      </c>
      <c r="Q1146" s="27">
        <v>177</v>
      </c>
      <c r="R1146" s="302">
        <f>TabIPW[[#This Row],[liczba gospodarstw domowych korzystających ze środowiskowej pomocy społecznej ]]/$S$1*$R$2</f>
        <v>1.0663385624935917E-5</v>
      </c>
      <c r="S1146" s="27">
        <v>39</v>
      </c>
      <c r="T1146" s="302">
        <f>TabIPW[[#This Row],[ilość wody dostarczonej i ścieków bytowych odprowadzonych siecią kanalizacyjną '[dam3']]]/$U$1*$T$2</f>
        <v>8.4882363596052963E-6</v>
      </c>
      <c r="U1146" s="27">
        <v>208</v>
      </c>
      <c r="V1146" s="302">
        <f>TabIPW[[#This Row],[iloczyn liczby mieszkańców i relacji przeciętnego miesięcznego wynagrodzenia brutto 
w danym powiecie do średniej krajowej2]]/$W$1*$V$2</f>
        <v>1.1236440848605197E-5</v>
      </c>
      <c r="W1146" s="27">
        <f>TabIPW[[#This Row],[iloczyn liczby mieszkańców i relacji przeciętnego miesięcznego wynagrodzenia brutto 
w danym powiecie do średniej krajowej]]</f>
        <v>3502.3579999999997</v>
      </c>
    </row>
    <row r="1147" spans="1:23" x14ac:dyDescent="0.3">
      <c r="A1147" s="2" t="s">
        <v>10</v>
      </c>
      <c r="B1147" s="2" t="s">
        <v>76</v>
      </c>
      <c r="C1147" s="2" t="s">
        <v>160</v>
      </c>
      <c r="D1147" s="2" t="s">
        <v>23</v>
      </c>
      <c r="E1147" s="2" t="s">
        <v>19</v>
      </c>
      <c r="F1147" s="17" t="str">
        <f>+Tabela1[[#This Row],[WK]]&amp;Tabela1[[#This Row],[PK]]&amp;Tabela1[[#This Row],[GK]]</f>
        <v>142306</v>
      </c>
      <c r="G1147" s="2" t="s">
        <v>1086</v>
      </c>
      <c r="H1147" s="302">
        <f>TabIPW[[#This Row],[liczba mieszkańców ]]/$I$1*$H$2</f>
        <v>3.3473651653692524E-5</v>
      </c>
      <c r="I1147" s="27">
        <v>10517</v>
      </c>
      <c r="J1147" s="302">
        <f>TabIPW[[#This Row],[liczba mieszkańców w wieku 20-64]]/$K$1*$J$2</f>
        <v>2.3878849822629335E-5</v>
      </c>
      <c r="K1147" s="27">
        <v>5921</v>
      </c>
      <c r="L1147" s="302">
        <f>TabIPW[[#This Row],[iloczyn liczby mieszkańców i relacji przeciętnego miesięcznego wynagrodzenia brutto 
w danym powiecie do średniej krajowej]]/$M$1*$L$2</f>
        <v>1.0249602694932384E-4</v>
      </c>
      <c r="M1147" s="27">
        <v>9318.0619999999999</v>
      </c>
      <c r="N1147" s="302">
        <f>TabIPW[[#This Row],[liczba oddziałów w szkołach podstawowych]]/$O$1*$N$2</f>
        <v>5.7021466905187834E-5</v>
      </c>
      <c r="O1147" s="27">
        <v>45</v>
      </c>
      <c r="P114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6.9655450958461501E-5</v>
      </c>
      <c r="Q1147" s="27">
        <v>354</v>
      </c>
      <c r="R1147" s="302">
        <f>TabIPW[[#This Row],[liczba gospodarstw domowych korzystających ze środowiskowej pomocy społecznej ]]/$S$1*$R$2</f>
        <v>2.9529375576745615E-5</v>
      </c>
      <c r="S1147" s="27">
        <v>108</v>
      </c>
      <c r="T1147" s="302">
        <f>TabIPW[[#This Row],[ilość wody dostarczonej i ścieków bytowych odprowadzonych siecią kanalizacyjną '[dam3']]]/$U$1*$T$2</f>
        <v>2.8819194794006059E-5</v>
      </c>
      <c r="U1147" s="27">
        <v>706.2</v>
      </c>
      <c r="V1147" s="302">
        <f>TabIPW[[#This Row],[iloczyn liczby mieszkańców i relacji przeciętnego miesięcznego wynagrodzenia brutto 
w danym powiecie do średniej krajowej2]]/$W$1*$V$2</f>
        <v>2.9894674526886124E-5</v>
      </c>
      <c r="W1147" s="27">
        <f>TabIPW[[#This Row],[iloczyn liczby mieszkańców i relacji przeciętnego miesięcznego wynagrodzenia brutto 
w danym powiecie do średniej krajowej]]</f>
        <v>9318.0619999999999</v>
      </c>
    </row>
    <row r="1148" spans="1:23" x14ac:dyDescent="0.3">
      <c r="A1148" s="2" t="s">
        <v>10</v>
      </c>
      <c r="B1148" s="2" t="s">
        <v>76</v>
      </c>
      <c r="C1148" s="2" t="s">
        <v>160</v>
      </c>
      <c r="D1148" s="2" t="s">
        <v>30</v>
      </c>
      <c r="E1148" s="2" t="s">
        <v>15</v>
      </c>
      <c r="F1148" s="17" t="str">
        <f>+Tabela1[[#This Row],[WK]]&amp;Tabela1[[#This Row],[PK]]&amp;Tabela1[[#This Row],[GK]]</f>
        <v>142307</v>
      </c>
      <c r="G1148" s="2" t="s">
        <v>1087</v>
      </c>
      <c r="H1148" s="302">
        <f>TabIPW[[#This Row],[liczba mieszkańców ]]/$I$1*$H$2</f>
        <v>1.2489360947902393E-5</v>
      </c>
      <c r="I1148" s="27">
        <v>3924</v>
      </c>
      <c r="J1148" s="302">
        <f>TabIPW[[#This Row],[liczba mieszkańców w wieku 20-64]]/$K$1*$J$2</f>
        <v>9.5337951326964608E-6</v>
      </c>
      <c r="K1148" s="27">
        <v>2364</v>
      </c>
      <c r="L1148" s="302">
        <f>TabIPW[[#This Row],[iloczyn liczby mieszkańców i relacji przeciętnego miesięcznego wynagrodzenia brutto 
w danym powiecie do średniej krajowej]]/$M$1*$L$2</f>
        <v>3.8242313373504491E-5</v>
      </c>
      <c r="M1148" s="27">
        <v>3476.6639999999998</v>
      </c>
      <c r="N1148" s="302">
        <f>TabIPW[[#This Row],[liczba oddziałów w szkołach podstawowych]]/$O$1*$N$2</f>
        <v>2.9144305307096008E-5</v>
      </c>
      <c r="O1148" s="27">
        <v>23</v>
      </c>
      <c r="P114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2.8531187539482816E-5</v>
      </c>
      <c r="Q1148" s="27">
        <v>145</v>
      </c>
      <c r="R1148" s="302">
        <f>TabIPW[[#This Row],[liczba gospodarstw domowych korzystających ze środowiskowej pomocy społecznej ]]/$S$1*$R$2</f>
        <v>1.6131788509518437E-5</v>
      </c>
      <c r="S1148" s="27">
        <v>59</v>
      </c>
      <c r="T1148" s="302">
        <f>TabIPW[[#This Row],[ilość wody dostarczonej i ścieków bytowych odprowadzonych siecią kanalizacyjną '[dam3']]]/$U$1*$T$2</f>
        <v>5.5132727508782476E-6</v>
      </c>
      <c r="U1148" s="27">
        <v>135.1</v>
      </c>
      <c r="V1148" s="302">
        <f>TabIPW[[#This Row],[iloczyn liczby mieszkańców i relacji przeciętnego miesięcznego wynagrodzenia brutto 
w danym powiecie do średniej krajowej2]]/$W$1*$V$2</f>
        <v>1.1154008067272145E-5</v>
      </c>
      <c r="W1148" s="27">
        <f>TabIPW[[#This Row],[iloczyn liczby mieszkańców i relacji przeciętnego miesięcznego wynagrodzenia brutto 
w danym powiecie do średniej krajowej]]</f>
        <v>3476.6639999999998</v>
      </c>
    </row>
    <row r="1149" spans="1:23" x14ac:dyDescent="0.3">
      <c r="A1149" s="2" t="s">
        <v>10</v>
      </c>
      <c r="B1149" s="2" t="s">
        <v>76</v>
      </c>
      <c r="C1149" s="2" t="s">
        <v>160</v>
      </c>
      <c r="D1149" s="2" t="s">
        <v>54</v>
      </c>
      <c r="E1149" s="2" t="s">
        <v>15</v>
      </c>
      <c r="F1149" s="17" t="str">
        <f>+Tabela1[[#This Row],[WK]]&amp;Tabela1[[#This Row],[PK]]&amp;Tabela1[[#This Row],[GK]]</f>
        <v>142308</v>
      </c>
      <c r="G1149" s="2" t="s">
        <v>1088</v>
      </c>
      <c r="H1149" s="302">
        <f>TabIPW[[#This Row],[liczba mieszkańców ]]/$I$1*$H$2</f>
        <v>1.5840863771078034E-5</v>
      </c>
      <c r="I1149" s="27">
        <v>4977</v>
      </c>
      <c r="J1149" s="302">
        <f>TabIPW[[#This Row],[liczba mieszkańców w wieku 20-64]]/$K$1*$J$2</f>
        <v>1.1800289576256278E-5</v>
      </c>
      <c r="K1149" s="27">
        <v>2926</v>
      </c>
      <c r="L1149" s="302">
        <f>TabIPW[[#This Row],[iloczyn liczby mieszkańców i relacji przeciętnego miesięcznego wynagrodzenia brutto 
w danym powiecie do średniej krajowej]]/$M$1*$L$2</f>
        <v>4.8504585540247665E-5</v>
      </c>
      <c r="M1149" s="27">
        <v>4409.6219999999994</v>
      </c>
      <c r="N1149" s="302">
        <f>TabIPW[[#This Row],[liczba oddziałów w szkołach podstawowych]]/$O$1*$N$2</f>
        <v>2.9144305307096008E-5</v>
      </c>
      <c r="O1149" s="27">
        <v>23</v>
      </c>
      <c r="P114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3.44341918579965E-5</v>
      </c>
      <c r="Q1149" s="27">
        <v>175</v>
      </c>
      <c r="R1149" s="302">
        <f>TabIPW[[#This Row],[liczba gospodarstw domowych korzystających ze środowiskowej pomocy społecznej ]]/$S$1*$R$2</f>
        <v>1.4491267644143682E-5</v>
      </c>
      <c r="S1149" s="27">
        <v>53</v>
      </c>
      <c r="T1149" s="302">
        <f>TabIPW[[#This Row],[ilość wody dostarczonej i ścieków bytowych odprowadzonych siecią kanalizacyjną '[dam3']]]/$U$1*$T$2</f>
        <v>7.5006627062281425E-6</v>
      </c>
      <c r="U1149" s="27">
        <v>183.8</v>
      </c>
      <c r="V1149" s="302">
        <f>TabIPW[[#This Row],[iloczyn liczby mieszkańców i relacji przeciętnego miesięcznego wynagrodzenia brutto 
w danym powiecie do średniej krajowej2]]/$W$1*$V$2</f>
        <v>1.4147170782572239E-5</v>
      </c>
      <c r="W1149" s="27">
        <f>TabIPW[[#This Row],[iloczyn liczby mieszkańców i relacji przeciętnego miesięcznego wynagrodzenia brutto 
w danym powiecie do średniej krajowej]]</f>
        <v>4409.6219999999994</v>
      </c>
    </row>
    <row r="1150" spans="1:23" x14ac:dyDescent="0.3">
      <c r="A1150" s="2" t="s">
        <v>10</v>
      </c>
      <c r="B1150" s="2" t="s">
        <v>76</v>
      </c>
      <c r="C1150" s="2" t="s">
        <v>170</v>
      </c>
      <c r="D1150" s="2" t="s">
        <v>12</v>
      </c>
      <c r="E1150" s="2" t="s">
        <v>15</v>
      </c>
      <c r="F1150" s="17" t="str">
        <f>+Tabela1[[#This Row],[WK]]&amp;Tabela1[[#This Row],[PK]]&amp;Tabela1[[#This Row],[GK]]</f>
        <v>142401</v>
      </c>
      <c r="G1150" s="2" t="s">
        <v>1089</v>
      </c>
      <c r="H1150" s="302">
        <f>TabIPW[[#This Row],[liczba mieszkańców ]]/$I$1*$H$2</f>
        <v>1.1031632274574336E-5</v>
      </c>
      <c r="I1150" s="27">
        <v>3466</v>
      </c>
      <c r="J1150" s="302">
        <f>TabIPW[[#This Row],[liczba mieszkańców w wieku 20-64]]/$K$1*$J$2</f>
        <v>8.1424417821125854E-6</v>
      </c>
      <c r="K1150" s="27">
        <v>2019</v>
      </c>
      <c r="L1150" s="302">
        <f>TabIPW[[#This Row],[iloczyn liczby mieszkańców i relacji przeciętnego miesięcznego wynagrodzenia brutto 
w danym powiecie do średniej krajowej]]/$M$1*$L$2</f>
        <v>3.2025010426131461E-5</v>
      </c>
      <c r="M1150" s="27">
        <v>2911.44</v>
      </c>
      <c r="N1150" s="302">
        <f>TabIPW[[#This Row],[liczba oddziałów w szkołach podstawowych]]/$O$1*$N$2</f>
        <v>3.0411449016100181E-5</v>
      </c>
      <c r="O1150" s="27">
        <v>24</v>
      </c>
      <c r="P115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2.2628183220969129E-5</v>
      </c>
      <c r="Q1150" s="27">
        <v>115</v>
      </c>
      <c r="R1150" s="302">
        <f>TabIPW[[#This Row],[liczba gospodarstw domowych korzystających ze środowiskowej pomocy społecznej ]]/$S$1*$R$2</f>
        <v>1.8865989951809698E-5</v>
      </c>
      <c r="S1150" s="27">
        <v>69</v>
      </c>
      <c r="T1150" s="302">
        <f>TabIPW[[#This Row],[ilość wody dostarczonej i ścieków bytowych odprowadzonych siecią kanalizacyjną '[dam3']]]/$U$1*$T$2</f>
        <v>1.0459302783494411E-5</v>
      </c>
      <c r="U1150" s="27">
        <v>256.3</v>
      </c>
      <c r="V1150" s="302">
        <f>TabIPW[[#This Row],[iloczyn liczby mieszkańców i relacji przeciętnego miesięcznego wynagrodzenia brutto 
w danym powiecie do średniej krajowej2]]/$W$1*$V$2</f>
        <v>9.3406280409550119E-6</v>
      </c>
      <c r="W1150" s="27">
        <f>TabIPW[[#This Row],[iloczyn liczby mieszkańców i relacji przeciętnego miesięcznego wynagrodzenia brutto 
w danym powiecie do średniej krajowej]]</f>
        <v>2911.44</v>
      </c>
    </row>
    <row r="1151" spans="1:23" x14ac:dyDescent="0.3">
      <c r="A1151" s="2" t="s">
        <v>10</v>
      </c>
      <c r="B1151" s="2" t="s">
        <v>76</v>
      </c>
      <c r="C1151" s="2" t="s">
        <v>170</v>
      </c>
      <c r="D1151" s="2" t="s">
        <v>11</v>
      </c>
      <c r="E1151" s="2" t="s">
        <v>15</v>
      </c>
      <c r="F1151" s="17" t="str">
        <f>+Tabela1[[#This Row],[WK]]&amp;Tabela1[[#This Row],[PK]]&amp;Tabela1[[#This Row],[GK]]</f>
        <v>142402</v>
      </c>
      <c r="G1151" s="2" t="s">
        <v>1090</v>
      </c>
      <c r="H1151" s="302">
        <f>TabIPW[[#This Row],[liczba mieszkańców ]]/$I$1*$H$2</f>
        <v>1.3663819202177616E-5</v>
      </c>
      <c r="I1151" s="27">
        <v>4293</v>
      </c>
      <c r="J1151" s="302">
        <f>TabIPW[[#This Row],[liczba mieszkańców w wieku 20-64]]/$K$1*$J$2</f>
        <v>1.0074204839879763E-5</v>
      </c>
      <c r="K1151" s="27">
        <v>2498</v>
      </c>
      <c r="L1151" s="302">
        <f>TabIPW[[#This Row],[iloczyn liczby mieszkańców i relacji przeciętnego miesięcznego wynagrodzenia brutto 
w danym powiecie do średniej krajowej]]/$M$1*$L$2</f>
        <v>3.9666292486838544E-5</v>
      </c>
      <c r="M1151" s="27">
        <v>3606.12</v>
      </c>
      <c r="N1151" s="302">
        <f>TabIPW[[#This Row],[liczba oddziałów w szkołach podstawowych]]/$O$1*$N$2</f>
        <v>3.8014311270125227E-5</v>
      </c>
      <c r="O1151" s="27">
        <v>30</v>
      </c>
      <c r="P115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3.2663290562442395E-5</v>
      </c>
      <c r="Q1151" s="27">
        <v>166</v>
      </c>
      <c r="R1151" s="302">
        <f>TabIPW[[#This Row],[liczba gospodarstw domowych korzystających ze środowiskowej pomocy społecznej ]]/$S$1*$R$2</f>
        <v>2.7615434567141734E-5</v>
      </c>
      <c r="S1151" s="27">
        <v>101</v>
      </c>
      <c r="T1151" s="302">
        <f>TabIPW[[#This Row],[ilość wody dostarczonej i ścieków bytowych odprowadzonych siecią kanalizacyjną '[dam3']]]/$U$1*$T$2</f>
        <v>1.8241546407420998E-5</v>
      </c>
      <c r="U1151" s="27">
        <v>447</v>
      </c>
      <c r="V1151" s="302">
        <f>TabIPW[[#This Row],[iloczyn liczby mieszkańców i relacji przeciętnego miesięcznego wynagrodzenia brutto 
w danym powiecie do średniej krajowej2]]/$W$1*$V$2</f>
        <v>1.1569335308661242E-5</v>
      </c>
      <c r="W1151" s="27">
        <f>TabIPW[[#This Row],[iloczyn liczby mieszkańców i relacji przeciętnego miesięcznego wynagrodzenia brutto 
w danym powiecie do średniej krajowej]]</f>
        <v>3606.12</v>
      </c>
    </row>
    <row r="1152" spans="1:23" x14ac:dyDescent="0.3">
      <c r="A1152" s="2" t="s">
        <v>10</v>
      </c>
      <c r="B1152" s="2" t="s">
        <v>76</v>
      </c>
      <c r="C1152" s="2" t="s">
        <v>170</v>
      </c>
      <c r="D1152" s="2" t="s">
        <v>16</v>
      </c>
      <c r="E1152" s="2" t="s">
        <v>15</v>
      </c>
      <c r="F1152" s="17" t="str">
        <f>+Tabela1[[#This Row],[WK]]&amp;Tabela1[[#This Row],[PK]]&amp;Tabela1[[#This Row],[GK]]</f>
        <v>142403</v>
      </c>
      <c r="G1152" s="2" t="s">
        <v>1091</v>
      </c>
      <c r="H1152" s="302">
        <f>TabIPW[[#This Row],[liczba mieszkańców ]]/$I$1*$H$2</f>
        <v>1.628327487499201E-5</v>
      </c>
      <c r="I1152" s="27">
        <v>5116</v>
      </c>
      <c r="J1152" s="302">
        <f>TabIPW[[#This Row],[liczba mieszkańców w wieku 20-64]]/$K$1*$J$2</f>
        <v>1.223584366861297E-5</v>
      </c>
      <c r="K1152" s="27">
        <v>3034</v>
      </c>
      <c r="L1152" s="302">
        <f>TabIPW[[#This Row],[iloczyn liczby mieszkańców i relacji przeciętnego miesięcznego wynagrodzenia brutto 
w danym powiecie do średniej krajowej]]/$M$1*$L$2</f>
        <v>4.7270615504930342E-5</v>
      </c>
      <c r="M1152" s="27">
        <v>4297.4399999999996</v>
      </c>
      <c r="N1152" s="302">
        <f>TabIPW[[#This Row],[liczba oddziałów w szkołach podstawowych]]/$O$1*$N$2</f>
        <v>3.5480023852116875E-5</v>
      </c>
      <c r="O1152" s="27">
        <v>28</v>
      </c>
      <c r="P115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3.5221259100464988E-5</v>
      </c>
      <c r="Q1152" s="27">
        <v>179</v>
      </c>
      <c r="R1152" s="302">
        <f>TabIPW[[#This Row],[liczba gospodarstw domowych korzystających ze środowiskowej pomocy społecznej ]]/$S$1*$R$2</f>
        <v>2.3240712259475715E-5</v>
      </c>
      <c r="S1152" s="27">
        <v>85</v>
      </c>
      <c r="T1152" s="302">
        <f>TabIPW[[#This Row],[ilość wody dostarczonej i ścieków bytowych odprowadzonych siecią kanalizacyjną '[dam3']]]/$U$1*$T$2</f>
        <v>9.0146702492154329E-6</v>
      </c>
      <c r="U1152" s="27">
        <v>220.9</v>
      </c>
      <c r="V1152" s="302">
        <f>TabIPW[[#This Row],[iloczyn liczby mieszkańców i relacji przeciętnego miesięcznego wynagrodzenia brutto 
w danym powiecie do średniej krajowej2]]/$W$1*$V$2</f>
        <v>1.3787262855604684E-5</v>
      </c>
      <c r="W1152" s="27">
        <f>TabIPW[[#This Row],[iloczyn liczby mieszkańców i relacji przeciętnego miesięcznego wynagrodzenia brutto 
w danym powiecie do średniej krajowej]]</f>
        <v>4297.4399999999996</v>
      </c>
    </row>
    <row r="1153" spans="1:23" x14ac:dyDescent="0.3">
      <c r="A1153" s="2" t="s">
        <v>10</v>
      </c>
      <c r="B1153" s="2" t="s">
        <v>76</v>
      </c>
      <c r="C1153" s="2" t="s">
        <v>170</v>
      </c>
      <c r="D1153" s="2" t="s">
        <v>18</v>
      </c>
      <c r="E1153" s="2" t="s">
        <v>19</v>
      </c>
      <c r="F1153" s="17" t="str">
        <f>+Tabela1[[#This Row],[WK]]&amp;Tabela1[[#This Row],[PK]]&amp;Tabela1[[#This Row],[GK]]</f>
        <v>142404</v>
      </c>
      <c r="G1153" s="2" t="s">
        <v>1092</v>
      </c>
      <c r="H1153" s="302">
        <f>TabIPW[[#This Row],[liczba mieszkańców ]]/$I$1*$H$2</f>
        <v>7.6333420900495178E-5</v>
      </c>
      <c r="I1153" s="27">
        <v>23983</v>
      </c>
      <c r="J1153" s="302">
        <f>TabIPW[[#This Row],[liczba mieszkańców w wieku 20-64]]/$K$1*$J$2</f>
        <v>5.6642196547682647E-5</v>
      </c>
      <c r="K1153" s="27">
        <v>14045</v>
      </c>
      <c r="L1153" s="302">
        <f>TabIPW[[#This Row],[iloczyn liczby mieszkańców i relacji przeciętnego miesięcznego wynagrodzenia brutto 
w danym powiecie do średniej krajowej]]/$M$1*$L$2</f>
        <v>2.2159717976050517E-4</v>
      </c>
      <c r="M1153" s="27">
        <v>20145.72</v>
      </c>
      <c r="N1153" s="302">
        <f>TabIPW[[#This Row],[liczba oddziałów w szkołach podstawowych]]/$O$1*$N$2</f>
        <v>1.5332438878950508E-4</v>
      </c>
      <c r="O1153" s="27">
        <v>121</v>
      </c>
      <c r="P115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2.083760524435331E-4</v>
      </c>
      <c r="Q1153" s="27">
        <v>1059</v>
      </c>
      <c r="R1153" s="302">
        <f>TabIPW[[#This Row],[liczba gospodarstw domowych korzystających ze środowiskowej pomocy społecznej ]]/$S$1*$R$2</f>
        <v>9.8704672066714518E-5</v>
      </c>
      <c r="S1153" s="27">
        <v>361</v>
      </c>
      <c r="T1153" s="302">
        <f>TabIPW[[#This Row],[ilość wody dostarczonej i ścieków bytowych odprowadzonych siecią kanalizacyjną '[dam3']]]/$U$1*$T$2</f>
        <v>6.7191736375433274E-5</v>
      </c>
      <c r="U1153" s="27">
        <v>1646.5</v>
      </c>
      <c r="V1153" s="302">
        <f>TabIPW[[#This Row],[iloczyn liczby mieszkańców i relacji przeciętnego miesięcznego wynagrodzenia brutto 
w danym powiecie do średniej krajowej2]]/$W$1*$V$2</f>
        <v>6.4632510763480691E-5</v>
      </c>
      <c r="W1153" s="27">
        <f>TabIPW[[#This Row],[iloczyn liczby mieszkańców i relacji przeciętnego miesięcznego wynagrodzenia brutto 
w danym powiecie do średniej krajowej]]</f>
        <v>20145.72</v>
      </c>
    </row>
    <row r="1154" spans="1:23" x14ac:dyDescent="0.3">
      <c r="A1154" s="2" t="s">
        <v>10</v>
      </c>
      <c r="B1154" s="2" t="s">
        <v>76</v>
      </c>
      <c r="C1154" s="2" t="s">
        <v>170</v>
      </c>
      <c r="D1154" s="2" t="s">
        <v>21</v>
      </c>
      <c r="E1154" s="2" t="s">
        <v>15</v>
      </c>
      <c r="F1154" s="17" t="str">
        <f>+Tabela1[[#This Row],[WK]]&amp;Tabela1[[#This Row],[PK]]&amp;Tabela1[[#This Row],[GK]]</f>
        <v>142405</v>
      </c>
      <c r="G1154" s="2" t="s">
        <v>1093</v>
      </c>
      <c r="H1154" s="302">
        <f>TabIPW[[#This Row],[liczba mieszkańców ]]/$I$1*$H$2</f>
        <v>1.4147606884155489E-5</v>
      </c>
      <c r="I1154" s="27">
        <v>4445</v>
      </c>
      <c r="J1154" s="302">
        <f>TabIPW[[#This Row],[liczba mieszkańców w wieku 20-64]]/$K$1*$J$2</f>
        <v>1.0820292868453723E-5</v>
      </c>
      <c r="K1154" s="27">
        <v>2683</v>
      </c>
      <c r="L1154" s="302">
        <f>TabIPW[[#This Row],[iloczyn liczby mieszkańców i relacji przeciętnego miesięcznego wynagrodzenia brutto 
w danym powiecie do średniej krajowej]]/$M$1*$L$2</f>
        <v>4.1070736106218804E-5</v>
      </c>
      <c r="M1154" s="27">
        <v>3733.8</v>
      </c>
      <c r="N1154" s="302">
        <f>TabIPW[[#This Row],[liczba oddziałów w szkołach podstawowych]]/$O$1*$N$2</f>
        <v>2.5342874180083484E-5</v>
      </c>
      <c r="O1154" s="27">
        <v>20</v>
      </c>
      <c r="P115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3.0498855645654043E-5</v>
      </c>
      <c r="Q1154" s="27">
        <v>155</v>
      </c>
      <c r="R1154" s="302">
        <f>TabIPW[[#This Row],[liczba gospodarstw domowych korzystających ze środowiskowej pomocy społecznej ]]/$S$1*$R$2</f>
        <v>3.3083837451724254E-5</v>
      </c>
      <c r="S1154" s="27">
        <v>121</v>
      </c>
      <c r="T1154" s="302">
        <f>TabIPW[[#This Row],[ilość wody dostarczonej i ścieków bytowych odprowadzonych siecią kanalizacyjną '[dam3']]]/$U$1*$T$2</f>
        <v>1.0895957250070261E-5</v>
      </c>
      <c r="U1154" s="27">
        <v>267</v>
      </c>
      <c r="V1154" s="302">
        <f>TabIPW[[#This Row],[iloczyn liczby mieszkańców i relacji przeciętnego miesięcznego wynagrodzenia brutto 
w danym powiecie do średniej krajowej2]]/$W$1*$V$2</f>
        <v>1.1978964697647152E-5</v>
      </c>
      <c r="W1154" s="27">
        <f>TabIPW[[#This Row],[iloczyn liczby mieszkańców i relacji przeciętnego miesięcznego wynagrodzenia brutto 
w danym powiecie do średniej krajowej]]</f>
        <v>3733.8</v>
      </c>
    </row>
    <row r="1155" spans="1:23" x14ac:dyDescent="0.3">
      <c r="A1155" s="2" t="s">
        <v>10</v>
      </c>
      <c r="B1155" s="2" t="s">
        <v>76</v>
      </c>
      <c r="C1155" s="2" t="s">
        <v>170</v>
      </c>
      <c r="D1155" s="2" t="s">
        <v>23</v>
      </c>
      <c r="E1155" s="2" t="s">
        <v>15</v>
      </c>
      <c r="F1155" s="17" t="str">
        <f>+Tabela1[[#This Row],[WK]]&amp;Tabela1[[#This Row],[PK]]&amp;Tabela1[[#This Row],[GK]]</f>
        <v>142406</v>
      </c>
      <c r="G1155" s="2" t="s">
        <v>1094</v>
      </c>
      <c r="H1155" s="302">
        <f>TabIPW[[#This Row],[liczba mieszkańców ]]/$I$1*$H$2</f>
        <v>1.248617813420517E-5</v>
      </c>
      <c r="I1155" s="27">
        <v>3923</v>
      </c>
      <c r="J1155" s="302">
        <f>TabIPW[[#This Row],[liczba mieszkańców w wieku 20-64]]/$K$1*$J$2</f>
        <v>9.1668004808033228E-6</v>
      </c>
      <c r="K1155" s="27">
        <v>2273</v>
      </c>
      <c r="L1155" s="302">
        <f>TabIPW[[#This Row],[iloczyn liczby mieszkańców i relacji przeciętnego miesięcznego wynagrodzenia brutto 
w danym powiecie do średniej krajowej]]/$M$1*$L$2</f>
        <v>3.6247581044926068E-5</v>
      </c>
      <c r="M1155" s="27">
        <v>3295.32</v>
      </c>
      <c r="N1155" s="302">
        <f>TabIPW[[#This Row],[liczba oddziałów w szkołach podstawowych]]/$O$1*$N$2</f>
        <v>3.1678592725104354E-5</v>
      </c>
      <c r="O1155" s="27">
        <v>25</v>
      </c>
      <c r="P115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3.3647124615528005E-5</v>
      </c>
      <c r="Q1155" s="27">
        <v>171</v>
      </c>
      <c r="R1155" s="302">
        <f>TabIPW[[#This Row],[liczba gospodarstw domowych korzystających ze środowiskowej pomocy społecznej ]]/$S$1*$R$2</f>
        <v>2.1053351105642708E-5</v>
      </c>
      <c r="S1155" s="27">
        <v>77</v>
      </c>
      <c r="T1155" s="302">
        <f>TabIPW[[#This Row],[ilość wody dostarczonej i ścieków bytowych odprowadzonych siecią kanalizacyjną '[dam3']]]/$U$1*$T$2</f>
        <v>1.9637208347317634E-5</v>
      </c>
      <c r="U1155" s="27">
        <v>481.2</v>
      </c>
      <c r="V1155" s="302">
        <f>TabIPW[[#This Row],[iloczyn liczby mieszkańców i relacji przeciętnego miesięcznego wynagrodzenia brutto 
w danym powiecie do średniej krajowej2]]/$W$1*$V$2</f>
        <v>1.0572211138103437E-5</v>
      </c>
      <c r="W1155" s="27">
        <f>TabIPW[[#This Row],[iloczyn liczby mieszkańców i relacji przeciętnego miesięcznego wynagrodzenia brutto 
w danym powiecie do średniej krajowej]]</f>
        <v>3295.32</v>
      </c>
    </row>
    <row r="1156" spans="1:23" x14ac:dyDescent="0.3">
      <c r="A1156" s="2" t="s">
        <v>10</v>
      </c>
      <c r="B1156" s="2" t="s">
        <v>76</v>
      </c>
      <c r="C1156" s="2" t="s">
        <v>170</v>
      </c>
      <c r="D1156" s="2" t="s">
        <v>30</v>
      </c>
      <c r="E1156" s="2" t="s">
        <v>15</v>
      </c>
      <c r="F1156" s="17" t="str">
        <f>+Tabela1[[#This Row],[WK]]&amp;Tabela1[[#This Row],[PK]]&amp;Tabela1[[#This Row],[GK]]</f>
        <v>142407</v>
      </c>
      <c r="G1156" s="2" t="s">
        <v>1095</v>
      </c>
      <c r="H1156" s="302">
        <f>TabIPW[[#This Row],[liczba mieszkańców ]]/$I$1*$H$2</f>
        <v>1.4873288407122294E-5</v>
      </c>
      <c r="I1156" s="27">
        <v>4673</v>
      </c>
      <c r="J1156" s="302">
        <f>TabIPW[[#This Row],[liczba mieszkańców w wieku 20-64]]/$K$1*$J$2</f>
        <v>1.1243748236022729E-5</v>
      </c>
      <c r="K1156" s="27">
        <v>2788</v>
      </c>
      <c r="L1156" s="302">
        <f>TabIPW[[#This Row],[iloczyn liczby mieszkańców i relacji przeciętnego miesięcznego wynagrodzenia brutto 
w danym powiecie do średniej krajowej]]/$M$1*$L$2</f>
        <v>4.3177401535289193E-5</v>
      </c>
      <c r="M1156" s="27">
        <v>3925.32</v>
      </c>
      <c r="N1156" s="302">
        <f>TabIPW[[#This Row],[liczba oddziałów w szkołach podstawowych]]/$O$1*$N$2</f>
        <v>2.9144305307096008E-5</v>
      </c>
      <c r="O1156" s="27">
        <v>23</v>
      </c>
      <c r="P115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3.4630958668613622E-5</v>
      </c>
      <c r="Q1156" s="27">
        <v>176</v>
      </c>
      <c r="R1156" s="302">
        <f>TabIPW[[#This Row],[liczba gospodarstw domowych korzystających ze środowiskowej pomocy społecznej ]]/$S$1*$R$2</f>
        <v>3.3630677740182506E-5</v>
      </c>
      <c r="S1156" s="27">
        <v>123</v>
      </c>
      <c r="T1156" s="302">
        <f>TabIPW[[#This Row],[ilość wody dostarczonej i ścieków bytowych odprowadzonych siecią kanalizacyjną '[dam3']]]/$U$1*$T$2</f>
        <v>9.3044129326442678E-6</v>
      </c>
      <c r="U1156" s="27">
        <v>228</v>
      </c>
      <c r="V1156" s="302">
        <f>TabIPW[[#This Row],[iloczyn liczby mieszkańców i relacji przeciętnego miesięcznego wynagrodzenia brutto 
w danym powiecie do średniej krajowej2]]/$W$1*$V$2</f>
        <v>1.2593408781126016E-5</v>
      </c>
      <c r="W1156" s="27">
        <f>TabIPW[[#This Row],[iloczyn liczby mieszkańców i relacji przeciętnego miesięcznego wynagrodzenia brutto 
w danym powiecie do średniej krajowej]]</f>
        <v>3925.32</v>
      </c>
    </row>
    <row r="1157" spans="1:23" x14ac:dyDescent="0.3">
      <c r="A1157" s="2" t="s">
        <v>10</v>
      </c>
      <c r="B1157" s="2" t="s">
        <v>76</v>
      </c>
      <c r="C1157" s="2" t="s">
        <v>178</v>
      </c>
      <c r="D1157" s="2" t="s">
        <v>12</v>
      </c>
      <c r="E1157" s="2" t="s">
        <v>13</v>
      </c>
      <c r="F1157" s="17" t="str">
        <f>+Tabela1[[#This Row],[WK]]&amp;Tabela1[[#This Row],[PK]]&amp;Tabela1[[#This Row],[GK]]</f>
        <v>142501</v>
      </c>
      <c r="G1157" s="2" t="s">
        <v>1096</v>
      </c>
      <c r="H1157" s="302">
        <f>TabIPW[[#This Row],[liczba mieszkańców ]]/$I$1*$H$2</f>
        <v>4.9543678010970606E-5</v>
      </c>
      <c r="I1157" s="27">
        <v>15566</v>
      </c>
      <c r="J1157" s="302">
        <f>TabIPW[[#This Row],[liczba mieszkańców w wieku 20-64]]/$K$1*$J$2</f>
        <v>3.5312144746992472E-5</v>
      </c>
      <c r="K1157" s="27">
        <v>8756</v>
      </c>
      <c r="L1157" s="302">
        <f>TabIPW[[#This Row],[iloczyn liczby mieszkańców i relacji przeciętnego miesięcznego wynagrodzenia brutto 
w danym powiecie do średniej krajowej]]/$M$1*$L$2</f>
        <v>1.4331244964326139E-4</v>
      </c>
      <c r="M1157" s="27">
        <v>13028.742</v>
      </c>
      <c r="N1157" s="302">
        <f>TabIPW[[#This Row],[liczba oddziałów w szkołach podstawowych]]/$O$1*$N$2</f>
        <v>1.0010435301132977E-4</v>
      </c>
      <c r="O1157" s="27">
        <v>79</v>
      </c>
      <c r="P115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1.1687948550657097E-4</v>
      </c>
      <c r="Q1157" s="27">
        <v>594</v>
      </c>
      <c r="R1157" s="302">
        <f>TabIPW[[#This Row],[liczba gospodarstw domowych korzystających ze środowiskowej pomocy społecznej ]]/$S$1*$R$2</f>
        <v>8.2026043268737826E-5</v>
      </c>
      <c r="S1157" s="27">
        <v>300</v>
      </c>
      <c r="T1157" s="302">
        <f>TabIPW[[#This Row],[ilość wody dostarczonej i ścieków bytowych odprowadzonych siecią kanalizacyjną '[dam3']]]/$U$1*$T$2</f>
        <v>5.4965411311309488E-5</v>
      </c>
      <c r="U1157" s="27">
        <v>1346.9</v>
      </c>
      <c r="V1157" s="302">
        <f>TabIPW[[#This Row],[iloczyn liczby mieszkańców i relacji przeciętnego miesięcznego wynagrodzenia brutto 
w danym powiecie do średniej krajowej2]]/$W$1*$V$2</f>
        <v>4.1799464479284574E-5</v>
      </c>
      <c r="W1157" s="27">
        <f>TabIPW[[#This Row],[iloczyn liczby mieszkańców i relacji przeciętnego miesięcznego wynagrodzenia brutto 
w danym powiecie do średniej krajowej]]</f>
        <v>13028.742</v>
      </c>
    </row>
    <row r="1158" spans="1:23" x14ac:dyDescent="0.3">
      <c r="A1158" s="2" t="s">
        <v>10</v>
      </c>
      <c r="B1158" s="2" t="s">
        <v>76</v>
      </c>
      <c r="C1158" s="2" t="s">
        <v>178</v>
      </c>
      <c r="D1158" s="2" t="s">
        <v>11</v>
      </c>
      <c r="E1158" s="2" t="s">
        <v>15</v>
      </c>
      <c r="F1158" s="17" t="str">
        <f>+Tabela1[[#This Row],[WK]]&amp;Tabela1[[#This Row],[PK]]&amp;Tabela1[[#This Row],[GK]]</f>
        <v>142502</v>
      </c>
      <c r="G1158" s="2" t="s">
        <v>1097</v>
      </c>
      <c r="H1158" s="302">
        <f>TabIPW[[#This Row],[liczba mieszkańców ]]/$I$1*$H$2</f>
        <v>3.1013336665739275E-5</v>
      </c>
      <c r="I1158" s="27">
        <v>9744</v>
      </c>
      <c r="J1158" s="302">
        <f>TabIPW[[#This Row],[liczba mieszkańców w wieku 20-64]]/$K$1*$J$2</f>
        <v>2.3717533492126855E-5</v>
      </c>
      <c r="K1158" s="27">
        <v>5881</v>
      </c>
      <c r="L1158" s="302">
        <f>TabIPW[[#This Row],[iloczyn liczby mieszkańców i relacji przeciętnego miesięcznego wynagrodzenia brutto 
w danym powiecie do średniej krajowej]]/$M$1*$L$2</f>
        <v>8.9710684140044902E-5</v>
      </c>
      <c r="M1158" s="27">
        <v>8155.7280000000001</v>
      </c>
      <c r="N1158" s="302">
        <f>TabIPW[[#This Row],[liczba oddziałów w szkołach podstawowych]]/$O$1*$N$2</f>
        <v>8.1097197376267145E-5</v>
      </c>
      <c r="O1158" s="27">
        <v>64</v>
      </c>
      <c r="P115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7.4968154845123802E-5</v>
      </c>
      <c r="Q1158" s="27">
        <v>381</v>
      </c>
      <c r="R1158" s="302">
        <f>TabIPW[[#This Row],[liczba gospodarstw domowych korzystających ze środowiskowej pomocy społecznej ]]/$S$1*$R$2</f>
        <v>2.8162274855599986E-5</v>
      </c>
      <c r="S1158" s="27">
        <v>103</v>
      </c>
      <c r="T1158" s="302">
        <f>TabIPW[[#This Row],[ilość wody dostarczonej i ścieków bytowych odprowadzonych siecią kanalizacyjną '[dam3']]]/$U$1*$T$2</f>
        <v>1.9555590690013743E-5</v>
      </c>
      <c r="U1158" s="27">
        <v>479.20000000000005</v>
      </c>
      <c r="V1158" s="302">
        <f>TabIPW[[#This Row],[iloczyn liczby mieszkańców i relacji przeciętnego miesięcznego wynagrodzenia brutto 
w danym powiecie do średniej krajowej2]]/$W$1*$V$2</f>
        <v>2.61656162075131E-5</v>
      </c>
      <c r="W1158" s="27">
        <f>TabIPW[[#This Row],[iloczyn liczby mieszkańców i relacji przeciętnego miesięcznego wynagrodzenia brutto 
w danym powiecie do średniej krajowej]]</f>
        <v>8155.7280000000001</v>
      </c>
    </row>
    <row r="1159" spans="1:23" x14ac:dyDescent="0.3">
      <c r="A1159" s="2" t="s">
        <v>10</v>
      </c>
      <c r="B1159" s="2" t="s">
        <v>76</v>
      </c>
      <c r="C1159" s="2" t="s">
        <v>178</v>
      </c>
      <c r="D1159" s="2" t="s">
        <v>16</v>
      </c>
      <c r="E1159" s="2" t="s">
        <v>19</v>
      </c>
      <c r="F1159" s="17" t="str">
        <f>+Tabela1[[#This Row],[WK]]&amp;Tabela1[[#This Row],[PK]]&amp;Tabela1[[#This Row],[GK]]</f>
        <v>142503</v>
      </c>
      <c r="G1159" s="2" t="s">
        <v>1098</v>
      </c>
      <c r="H1159" s="302">
        <f>TabIPW[[#This Row],[liczba mieszkańców ]]/$I$1*$H$2</f>
        <v>4.2153184606019186E-5</v>
      </c>
      <c r="I1159" s="27">
        <v>13244</v>
      </c>
      <c r="J1159" s="302">
        <f>TabIPW[[#This Row],[liczba mieszkańców w wieku 20-64]]/$K$1*$J$2</f>
        <v>3.0198417070063914E-5</v>
      </c>
      <c r="K1159" s="27">
        <v>7488</v>
      </c>
      <c r="L1159" s="302">
        <f>TabIPW[[#This Row],[iloczyn liczby mieszkańców i relacji przeciętnego miesięcznego wynagrodzenia brutto 
w danym powiecie do średniej krajowej]]/$M$1*$L$2</f>
        <v>1.2193434942023346E-4</v>
      </c>
      <c r="M1159" s="27">
        <v>11085.228000000001</v>
      </c>
      <c r="N1159" s="302">
        <f>TabIPW[[#This Row],[liczba oddziałów w szkołach podstawowych]]/$O$1*$N$2</f>
        <v>1.2544722719141325E-4</v>
      </c>
      <c r="O1159" s="27">
        <v>99</v>
      </c>
      <c r="P115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9.070949969449363E-5</v>
      </c>
      <c r="Q1159" s="27">
        <v>461</v>
      </c>
      <c r="R1159" s="302">
        <f>TabIPW[[#This Row],[liczba gospodarstw domowych korzystających ze środowiskowej pomocy społecznej ]]/$S$1*$R$2</f>
        <v>5.823849072080385E-5</v>
      </c>
      <c r="S1159" s="27">
        <v>213</v>
      </c>
      <c r="T1159" s="302">
        <f>TabIPW[[#This Row],[ilość wody dostarczonej i ścieków bytowych odprowadzonych siecią kanalizacyjną '[dam3']]]/$U$1*$T$2</f>
        <v>3.1504415719304272E-5</v>
      </c>
      <c r="U1159" s="27">
        <v>772</v>
      </c>
      <c r="V1159" s="302">
        <f>TabIPW[[#This Row],[iloczyn liczby mieszkańców i relacji przeciętnego miesięcznego wynagrodzenia brutto 
w danym powiecie do średniej krajowej2]]/$W$1*$V$2</f>
        <v>3.5564185247568099E-5</v>
      </c>
      <c r="W1159" s="27">
        <f>TabIPW[[#This Row],[iloczyn liczby mieszkańców i relacji przeciętnego miesięcznego wynagrodzenia brutto 
w danym powiecie do średniej krajowej]]</f>
        <v>11085.228000000001</v>
      </c>
    </row>
    <row r="1160" spans="1:23" x14ac:dyDescent="0.3">
      <c r="A1160" s="2" t="s">
        <v>10</v>
      </c>
      <c r="B1160" s="2" t="s">
        <v>76</v>
      </c>
      <c r="C1160" s="2" t="s">
        <v>178</v>
      </c>
      <c r="D1160" s="2" t="s">
        <v>18</v>
      </c>
      <c r="E1160" s="2" t="s">
        <v>15</v>
      </c>
      <c r="F1160" s="17" t="str">
        <f>+Tabela1[[#This Row],[WK]]&amp;Tabela1[[#This Row],[PK]]&amp;Tabela1[[#This Row],[GK]]</f>
        <v>142504</v>
      </c>
      <c r="G1160" s="2" t="s">
        <v>1099</v>
      </c>
      <c r="H1160" s="302">
        <f>TabIPW[[#This Row],[liczba mieszkańców ]]/$I$1*$H$2</f>
        <v>2.2769849189932143E-5</v>
      </c>
      <c r="I1160" s="27">
        <v>7154</v>
      </c>
      <c r="J1160" s="302">
        <f>TabIPW[[#This Row],[liczba mieszkańców w wieku 20-64]]/$K$1*$J$2</f>
        <v>1.7030971592799133E-5</v>
      </c>
      <c r="K1160" s="27">
        <v>4223</v>
      </c>
      <c r="L1160" s="302">
        <f>TabIPW[[#This Row],[iloczyn liczby mieszkańców i relacji przeciętnego miesięcznego wynagrodzenia brutto 
w danym powiecie do średniej krajowej]]/$M$1*$L$2</f>
        <v>6.586517183270538E-5</v>
      </c>
      <c r="M1160" s="27">
        <v>5987.8980000000001</v>
      </c>
      <c r="N1160" s="302">
        <f>TabIPW[[#This Row],[liczba oddziałów w szkołach podstawowych]]/$O$1*$N$2</f>
        <v>7.6028622540250454E-5</v>
      </c>
      <c r="O1160" s="27">
        <v>60</v>
      </c>
      <c r="P116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5.3520572487857422E-5</v>
      </c>
      <c r="Q1160" s="27">
        <v>272</v>
      </c>
      <c r="R1160" s="302">
        <f>TabIPW[[#This Row],[liczba gospodarstw domowych korzystających ze środowiskowej pomocy społecznej ]]/$S$1*$R$2</f>
        <v>2.8709115144058238E-5</v>
      </c>
      <c r="S1160" s="27">
        <v>105</v>
      </c>
      <c r="T1160" s="302">
        <f>TabIPW[[#This Row],[ilość wody dostarczonej i ścieków bytowych odprowadzonych siecią kanalizacyjną '[dam3']]]/$U$1*$T$2</f>
        <v>1.4658531251779917E-5</v>
      </c>
      <c r="U1160" s="27">
        <v>359.20000000000005</v>
      </c>
      <c r="V1160" s="302">
        <f>TabIPW[[#This Row],[iloczyn liczby mieszkańców i relacji przeciętnego miesięcznego wynagrodzenia brutto 
w danym powiecie do średniej krajowej2]]/$W$1*$V$2</f>
        <v>1.9210675117872404E-5</v>
      </c>
      <c r="W1160" s="27">
        <f>TabIPW[[#This Row],[iloczyn liczby mieszkańców i relacji przeciętnego miesięcznego wynagrodzenia brutto 
w danym powiecie do średniej krajowej]]</f>
        <v>5987.8980000000001</v>
      </c>
    </row>
    <row r="1161" spans="1:23" x14ac:dyDescent="0.3">
      <c r="A1161" s="2" t="s">
        <v>10</v>
      </c>
      <c r="B1161" s="2" t="s">
        <v>76</v>
      </c>
      <c r="C1161" s="2" t="s">
        <v>178</v>
      </c>
      <c r="D1161" s="2" t="s">
        <v>21</v>
      </c>
      <c r="E1161" s="2" t="s">
        <v>15</v>
      </c>
      <c r="F1161" s="17" t="str">
        <f>+Tabela1[[#This Row],[WK]]&amp;Tabela1[[#This Row],[PK]]&amp;Tabela1[[#This Row],[GK]]</f>
        <v>142505</v>
      </c>
      <c r="G1161" s="2" t="s">
        <v>1100</v>
      </c>
      <c r="H1161" s="302">
        <f>TabIPW[[#This Row],[liczba mieszkańców ]]/$I$1*$H$2</f>
        <v>4.6096690776878278E-5</v>
      </c>
      <c r="I1161" s="27">
        <v>14483</v>
      </c>
      <c r="J1161" s="302">
        <f>TabIPW[[#This Row],[liczba mieszkańców w wieku 20-64]]/$K$1*$J$2</f>
        <v>3.5364572554405778E-5</v>
      </c>
      <c r="K1161" s="27">
        <v>8769</v>
      </c>
      <c r="L1161" s="302">
        <f>TabIPW[[#This Row],[iloczyn liczby mieszkańców i relacji przeciętnego miesięcznego wynagrodzenia brutto 
w danym powiecie do średniej krajowej]]/$M$1*$L$2</f>
        <v>1.3334152692942019E-4</v>
      </c>
      <c r="M1161" s="27">
        <v>12122.271000000001</v>
      </c>
      <c r="N1161" s="302">
        <f>TabIPW[[#This Row],[liczba oddziałów w szkołach podstawowych]]/$O$1*$N$2</f>
        <v>1.0644007155635064E-4</v>
      </c>
      <c r="O1161" s="27">
        <v>84</v>
      </c>
      <c r="P116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1.2671782603742711E-4</v>
      </c>
      <c r="Q1161" s="27">
        <v>644</v>
      </c>
      <c r="R1161" s="302">
        <f>TabIPW[[#This Row],[liczba gospodarstw domowych korzystających ze środowiskowej pomocy społecznej ]]/$S$1*$R$2</f>
        <v>5.9879011586178604E-5</v>
      </c>
      <c r="S1161" s="27">
        <v>219</v>
      </c>
      <c r="T1161" s="302">
        <f>TabIPW[[#This Row],[ilość wody dostarczonej i ścieków bytowych odprowadzonych siecią kanalizacyjną '[dam3']]]/$U$1*$T$2</f>
        <v>2.9933275816204253E-5</v>
      </c>
      <c r="U1161" s="27">
        <v>733.5</v>
      </c>
      <c r="V1161" s="302">
        <f>TabIPW[[#This Row],[iloczyn liczby mieszkańców i relacji przeciętnego miesięcznego wynagrodzenia brutto 
w danym powiecie do średniej krajowej2]]/$W$1*$V$2</f>
        <v>3.8891278687747566E-5</v>
      </c>
      <c r="W1161" s="27">
        <f>TabIPW[[#This Row],[iloczyn liczby mieszkańców i relacji przeciętnego miesięcznego wynagrodzenia brutto 
w danym powiecie do średniej krajowej]]</f>
        <v>12122.271000000001</v>
      </c>
    </row>
    <row r="1162" spans="1:23" x14ac:dyDescent="0.3">
      <c r="A1162" s="2" t="s">
        <v>10</v>
      </c>
      <c r="B1162" s="2" t="s">
        <v>76</v>
      </c>
      <c r="C1162" s="2" t="s">
        <v>178</v>
      </c>
      <c r="D1162" s="2" t="s">
        <v>23</v>
      </c>
      <c r="E1162" s="2" t="s">
        <v>15</v>
      </c>
      <c r="F1162" s="17" t="str">
        <f>+Tabela1[[#This Row],[WK]]&amp;Tabela1[[#This Row],[PK]]&amp;Tabela1[[#This Row],[GK]]</f>
        <v>142506</v>
      </c>
      <c r="G1162" s="2" t="s">
        <v>1101</v>
      </c>
      <c r="H1162" s="302">
        <f>TabIPW[[#This Row],[liczba mieszkańców ]]/$I$1*$H$2</f>
        <v>4.3499514799944445E-5</v>
      </c>
      <c r="I1162" s="27">
        <v>13667</v>
      </c>
      <c r="J1162" s="302">
        <f>TabIPW[[#This Row],[liczba mieszkańców w wieku 20-64]]/$K$1*$J$2</f>
        <v>3.286013652335481E-5</v>
      </c>
      <c r="K1162" s="27">
        <v>8148</v>
      </c>
      <c r="L1162" s="302">
        <f>TabIPW[[#This Row],[iloczyn liczby mieszkańców i relacji przeciętnego miesięcznego wynagrodzenia brutto 
w danym powiecie do średniej krajowej]]/$M$1*$L$2</f>
        <v>1.2582880953838197E-4</v>
      </c>
      <c r="M1162" s="27">
        <v>11439.279000000002</v>
      </c>
      <c r="N1162" s="302">
        <f>TabIPW[[#This Row],[liczba oddziałów w szkołach podstawowych]]/$O$1*$N$2</f>
        <v>8.4898628503279666E-5</v>
      </c>
      <c r="O1162" s="27">
        <v>67</v>
      </c>
      <c r="P116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1.0192520789966963E-4</v>
      </c>
      <c r="Q1162" s="27">
        <v>518</v>
      </c>
      <c r="R1162" s="302">
        <f>TabIPW[[#This Row],[liczba gospodarstw domowych korzystających ze środowiskowej pomocy społecznej ]]/$S$1*$R$2</f>
        <v>5.4684028845825217E-5</v>
      </c>
      <c r="S1162" s="27">
        <v>200</v>
      </c>
      <c r="T1162" s="302">
        <f>TabIPW[[#This Row],[ilość wody dostarczonej i ścieków bytowych odprowadzonych siecią kanalizacyjną '[dam3']]]/$U$1*$T$2</f>
        <v>3.1284048044583754E-5</v>
      </c>
      <c r="U1162" s="27">
        <v>766.6</v>
      </c>
      <c r="V1162" s="302">
        <f>TabIPW[[#This Row],[iloczyn liczby mieszkańców i relacji przeciętnego miesięcznego wynagrodzenia brutto 
w danym powiecie do średniej krajowej2]]/$W$1*$V$2</f>
        <v>3.6700069448694745E-5</v>
      </c>
      <c r="W1162" s="27">
        <f>TabIPW[[#This Row],[iloczyn liczby mieszkańców i relacji przeciętnego miesięcznego wynagrodzenia brutto 
w danym powiecie do średniej krajowej]]</f>
        <v>11439.279000000002</v>
      </c>
    </row>
    <row r="1163" spans="1:23" x14ac:dyDescent="0.3">
      <c r="A1163" s="2" t="s">
        <v>10</v>
      </c>
      <c r="B1163" s="2" t="s">
        <v>76</v>
      </c>
      <c r="C1163" s="2" t="s">
        <v>178</v>
      </c>
      <c r="D1163" s="2" t="s">
        <v>30</v>
      </c>
      <c r="E1163" s="2" t="s">
        <v>15</v>
      </c>
      <c r="F1163" s="17" t="str">
        <f>+Tabela1[[#This Row],[WK]]&amp;Tabela1[[#This Row],[PK]]&amp;Tabela1[[#This Row],[GK]]</f>
        <v>142507</v>
      </c>
      <c r="G1163" s="2" t="s">
        <v>1102</v>
      </c>
      <c r="H1163" s="302">
        <f>TabIPW[[#This Row],[liczba mieszkańców ]]/$I$1*$H$2</f>
        <v>3.9941129086449323E-5</v>
      </c>
      <c r="I1163" s="27">
        <v>12549</v>
      </c>
      <c r="J1163" s="302">
        <f>TabIPW[[#This Row],[liczba mieszkańców w wieku 20-64]]/$K$1*$J$2</f>
        <v>3.1222775768754655E-5</v>
      </c>
      <c r="K1163" s="27">
        <v>7742</v>
      </c>
      <c r="L1163" s="302">
        <f>TabIPW[[#This Row],[iloczyn liczby mieszkańców i relacji przeciętnego miesięcznego wynagrodzenia brutto 
w danym powiecie do średniej krajowej]]/$M$1*$L$2</f>
        <v>1.1553565017173887E-4</v>
      </c>
      <c r="M1163" s="27">
        <v>10503.513000000001</v>
      </c>
      <c r="N1163" s="302">
        <f>TabIPW[[#This Row],[liczba oddziałów w szkołach podstawowych]]/$O$1*$N$2</f>
        <v>9.1234347048300539E-5</v>
      </c>
      <c r="O1163" s="27">
        <v>72</v>
      </c>
      <c r="P116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8.0477625542403245E-5</v>
      </c>
      <c r="Q1163" s="27">
        <v>409</v>
      </c>
      <c r="R1163" s="302">
        <f>TabIPW[[#This Row],[liczba gospodarstw domowych korzystających ze środowiskowej pomocy społecznej ]]/$S$1*$R$2</f>
        <v>4.8668785672784443E-5</v>
      </c>
      <c r="S1163" s="27">
        <v>178</v>
      </c>
      <c r="T1163" s="302">
        <f>TabIPW[[#This Row],[ilość wody dostarczonej i ścieków bytowych odprowadzonych siecią kanalizacyjną '[dam3']]]/$U$1*$T$2</f>
        <v>2.094309086417999E-5</v>
      </c>
      <c r="U1163" s="27">
        <v>513.20000000000005</v>
      </c>
      <c r="V1163" s="302">
        <f>TabIPW[[#This Row],[iloczyn liczby mieszkańców i relacji przeciętnego miesięcznego wynagrodzenia brutto 
w danym powiecie do średniej krajowej2]]/$W$1*$V$2</f>
        <v>3.3697897966757171E-5</v>
      </c>
      <c r="W1163" s="27">
        <f>TabIPW[[#This Row],[iloczyn liczby mieszkańców i relacji przeciętnego miesięcznego wynagrodzenia brutto 
w danym powiecie do średniej krajowej]]</f>
        <v>10503.513000000001</v>
      </c>
    </row>
    <row r="1164" spans="1:23" x14ac:dyDescent="0.3">
      <c r="A1164" s="2" t="s">
        <v>10</v>
      </c>
      <c r="B1164" s="2" t="s">
        <v>76</v>
      </c>
      <c r="C1164" s="2" t="s">
        <v>178</v>
      </c>
      <c r="D1164" s="2" t="s">
        <v>54</v>
      </c>
      <c r="E1164" s="2" t="s">
        <v>15</v>
      </c>
      <c r="F1164" s="17" t="str">
        <f>+Tabela1[[#This Row],[WK]]&amp;Tabela1[[#This Row],[PK]]&amp;Tabela1[[#This Row],[GK]]</f>
        <v>142508</v>
      </c>
      <c r="G1164" s="2" t="s">
        <v>1096</v>
      </c>
      <c r="H1164" s="302">
        <f>TabIPW[[#This Row],[liczba mieszkańców ]]/$I$1*$H$2</f>
        <v>3.0666409972741987E-5</v>
      </c>
      <c r="I1164" s="27">
        <v>9635</v>
      </c>
      <c r="J1164" s="302">
        <f>TabIPW[[#This Row],[liczba mieszkańców w wieku 20-64]]/$K$1*$J$2</f>
        <v>2.3769961299540162E-5</v>
      </c>
      <c r="K1164" s="27">
        <v>5894</v>
      </c>
      <c r="L1164" s="302">
        <f>TabIPW[[#This Row],[iloczyn liczby mieszkańców i relacji przeciętnego miesięcznego wynagrodzenia brutto 
w danym powiecie do średniej krajowej]]/$M$1*$L$2</f>
        <v>8.8707147135604742E-5</v>
      </c>
      <c r="M1164" s="27">
        <v>8064.4949999999999</v>
      </c>
      <c r="N1164" s="302">
        <f>TabIPW[[#This Row],[liczba oddziałów w szkołach podstawowych]]/$O$1*$N$2</f>
        <v>7.2227191413237933E-5</v>
      </c>
      <c r="O1164" s="27">
        <v>57</v>
      </c>
      <c r="P116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3.9746895744658814E-5</v>
      </c>
      <c r="Q1164" s="27">
        <v>202</v>
      </c>
      <c r="R1164" s="302">
        <f>TabIPW[[#This Row],[liczba gospodarstw domowych korzystających ze środowiskowej pomocy społecznej ]]/$S$1*$R$2</f>
        <v>3.8005400047848526E-5</v>
      </c>
      <c r="S1164" s="27">
        <v>139</v>
      </c>
      <c r="T1164" s="302">
        <f>TabIPW[[#This Row],[ilość wody dostarczonej i ścieków bytowych odprowadzonych siecią kanalizacyjną '[dam3']]]/$U$1*$T$2</f>
        <v>2.5921767959717714E-5</v>
      </c>
      <c r="U1164" s="27">
        <v>635.20000000000005</v>
      </c>
      <c r="V1164" s="302">
        <f>TabIPW[[#This Row],[iloczyn liczby mieszkańców i relacji przeciętnego miesięcznego wynagrodzenia brutto 
w danym powiecie do średniej krajowej2]]/$W$1*$V$2</f>
        <v>2.5872917914551388E-5</v>
      </c>
      <c r="W1164" s="27">
        <f>TabIPW[[#This Row],[iloczyn liczby mieszkańców i relacji przeciętnego miesięcznego wynagrodzenia brutto 
w danym powiecie do średniej krajowej]]</f>
        <v>8064.4949999999999</v>
      </c>
    </row>
    <row r="1165" spans="1:23" x14ac:dyDescent="0.3">
      <c r="A1165" s="2" t="s">
        <v>10</v>
      </c>
      <c r="B1165" s="2" t="s">
        <v>76</v>
      </c>
      <c r="C1165" s="2" t="s">
        <v>178</v>
      </c>
      <c r="D1165" s="2" t="s">
        <v>56</v>
      </c>
      <c r="E1165" s="2" t="s">
        <v>15</v>
      </c>
      <c r="F1165" s="17" t="str">
        <f>+Tabela1[[#This Row],[WK]]&amp;Tabela1[[#This Row],[PK]]&amp;Tabela1[[#This Row],[GK]]</f>
        <v>142509</v>
      </c>
      <c r="G1165" s="2" t="s">
        <v>1103</v>
      </c>
      <c r="H1165" s="302">
        <f>TabIPW[[#This Row],[liczba mieszkańców ]]/$I$1*$H$2</f>
        <v>2.2413374055843181E-5</v>
      </c>
      <c r="I1165" s="27">
        <v>7042</v>
      </c>
      <c r="J1165" s="302">
        <f>TabIPW[[#This Row],[liczba mieszkańców w wieku 20-64]]/$K$1*$J$2</f>
        <v>1.675673383094492E-5</v>
      </c>
      <c r="K1165" s="27">
        <v>4155</v>
      </c>
      <c r="L1165" s="302">
        <f>TabIPW[[#This Row],[iloczyn liczby mieszkańców i relacji przeciętnego miesięcznego wynagrodzenia brutto 
w danym powiecie do średniej krajowej]]/$M$1*$L$2</f>
        <v>6.4834014543739351E-5</v>
      </c>
      <c r="M1165" s="27">
        <v>5894.1540000000005</v>
      </c>
      <c r="N1165" s="302">
        <f>TabIPW[[#This Row],[liczba oddziałów w szkołach podstawowych]]/$O$1*$N$2</f>
        <v>4.1815742397137755E-5</v>
      </c>
      <c r="O1165" s="27">
        <v>33</v>
      </c>
      <c r="P116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5.4110872919708788E-5</v>
      </c>
      <c r="Q1165" s="27">
        <v>275</v>
      </c>
      <c r="R1165" s="302">
        <f>TabIPW[[#This Row],[liczba gospodarstw domowych korzystających ze środowiskowej pomocy społecznej ]]/$S$1*$R$2</f>
        <v>1.6952048942205814E-5</v>
      </c>
      <c r="S1165" s="27">
        <v>62</v>
      </c>
      <c r="T1165" s="302">
        <f>TabIPW[[#This Row],[ilość wody dostarczonej i ścieków bytowych odprowadzonych siecią kanalizacyjną '[dam3']]]/$U$1*$T$2</f>
        <v>1.880470824281789E-5</v>
      </c>
      <c r="U1165" s="27">
        <v>460.8</v>
      </c>
      <c r="V1165" s="302">
        <f>TabIPW[[#This Row],[iloczyn liczby mieszkańców i relacji przeciętnego miesięcznego wynagrodzenia brutto 
w danym powiecie do średniej krajowej2]]/$W$1*$V$2</f>
        <v>1.8909920908590648E-5</v>
      </c>
      <c r="W1165" s="27">
        <f>TabIPW[[#This Row],[iloczyn liczby mieszkańców i relacji przeciętnego miesięcznego wynagrodzenia brutto 
w danym powiecie do średniej krajowej]]</f>
        <v>5894.1540000000005</v>
      </c>
    </row>
    <row r="1166" spans="1:23" x14ac:dyDescent="0.3">
      <c r="A1166" s="2" t="s">
        <v>10</v>
      </c>
      <c r="B1166" s="2" t="s">
        <v>76</v>
      </c>
      <c r="C1166" s="2" t="s">
        <v>178</v>
      </c>
      <c r="D1166" s="2" t="s">
        <v>69</v>
      </c>
      <c r="E1166" s="2" t="s">
        <v>19</v>
      </c>
      <c r="F1166" s="17" t="str">
        <f>+Tabela1[[#This Row],[WK]]&amp;Tabela1[[#This Row],[PK]]&amp;Tabela1[[#This Row],[GK]]</f>
        <v>142510</v>
      </c>
      <c r="G1166" s="2" t="s">
        <v>1104</v>
      </c>
      <c r="H1166" s="302">
        <f>TabIPW[[#This Row],[liczba mieszkańców ]]/$I$1*$H$2</f>
        <v>4.9817399988931761E-5</v>
      </c>
      <c r="I1166" s="27">
        <v>15652</v>
      </c>
      <c r="J1166" s="302">
        <f>TabIPW[[#This Row],[liczba mieszkańców w wieku 20-64]]/$K$1*$J$2</f>
        <v>3.7743988429317332E-5</v>
      </c>
      <c r="K1166" s="27">
        <v>9359</v>
      </c>
      <c r="L1166" s="302">
        <f>TabIPW[[#This Row],[iloczyn liczby mieszkańców i relacji przeciętnego miesięcznego wynagrodzenia brutto 
w danym powiecie do średniej krajowej]]/$M$1*$L$2</f>
        <v>1.4410423113300316E-4</v>
      </c>
      <c r="M1166" s="27">
        <v>13100.724000000002</v>
      </c>
      <c r="N1166" s="302">
        <f>TabIPW[[#This Row],[liczba oddziałów w szkołach podstawowych]]/$O$1*$N$2</f>
        <v>9.8837209302325582E-5</v>
      </c>
      <c r="O1166" s="27">
        <v>78</v>
      </c>
      <c r="P116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1.0940234670312029E-4</v>
      </c>
      <c r="Q1166" s="27">
        <v>556</v>
      </c>
      <c r="R1166" s="302">
        <f>TabIPW[[#This Row],[liczba gospodarstw domowych korzystających ze środowiskowej pomocy społecznej ]]/$S$1*$R$2</f>
        <v>5.7144810143887346E-5</v>
      </c>
      <c r="S1166" s="27">
        <v>209</v>
      </c>
      <c r="T1166" s="302">
        <f>TabIPW[[#This Row],[ilość wody dostarczonej i ścieków bytowych odprowadzonych siecią kanalizacyjną '[dam3']]]/$U$1*$T$2</f>
        <v>2.9031400702996192E-5</v>
      </c>
      <c r="U1166" s="27">
        <v>711.4</v>
      </c>
      <c r="V1166" s="302">
        <f>TabIPW[[#This Row],[iloczyn liczby mieszkańców i relacji przeciętnego miesięcznego wynagrodzenia brutto 
w danym powiecie do średniej krajowej2]]/$W$1*$V$2</f>
        <v>4.2030400747125929E-5</v>
      </c>
      <c r="W1166" s="27">
        <f>TabIPW[[#This Row],[iloczyn liczby mieszkańców i relacji przeciętnego miesięcznego wynagrodzenia brutto 
w danym powiecie do średniej krajowej]]</f>
        <v>13100.724000000002</v>
      </c>
    </row>
    <row r="1167" spans="1:23" x14ac:dyDescent="0.3">
      <c r="A1167" s="2" t="s">
        <v>10</v>
      </c>
      <c r="B1167" s="2" t="s">
        <v>76</v>
      </c>
      <c r="C1167" s="2" t="s">
        <v>178</v>
      </c>
      <c r="D1167" s="2" t="s">
        <v>71</v>
      </c>
      <c r="E1167" s="2" t="s">
        <v>15</v>
      </c>
      <c r="F1167" s="17" t="str">
        <f>+Tabela1[[#This Row],[WK]]&amp;Tabela1[[#This Row],[PK]]&amp;Tabela1[[#This Row],[GK]]</f>
        <v>142511</v>
      </c>
      <c r="G1167" s="2" t="s">
        <v>359</v>
      </c>
      <c r="H1167" s="302">
        <f>TabIPW[[#This Row],[liczba mieszkańców ]]/$I$1*$H$2</f>
        <v>2.877900145028885E-5</v>
      </c>
      <c r="I1167" s="27">
        <v>9042</v>
      </c>
      <c r="J1167" s="302">
        <f>TabIPW[[#This Row],[liczba mieszkańców w wieku 20-64]]/$K$1*$J$2</f>
        <v>2.1914823498761661E-5</v>
      </c>
      <c r="K1167" s="27">
        <v>5434</v>
      </c>
      <c r="L1167" s="302">
        <f>TabIPW[[#This Row],[iloczyn liczby mieszkańców i relacji przeciętnego miesięcznego wynagrodzenia brutto 
w danym powiecie do średniej krajowej]]/$M$1*$L$2</f>
        <v>8.3247537560989941E-5</v>
      </c>
      <c r="M1167" s="27">
        <v>7568.1540000000005</v>
      </c>
      <c r="N1167" s="302">
        <f>TabIPW[[#This Row],[liczba oddziałów w szkołach podstawowych]]/$O$1*$N$2</f>
        <v>7.4761478831246285E-5</v>
      </c>
      <c r="O1167" s="27">
        <v>59</v>
      </c>
      <c r="P116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6.3949213450564929E-5</v>
      </c>
      <c r="Q1167" s="27">
        <v>325</v>
      </c>
      <c r="R1167" s="302">
        <f>TabIPW[[#This Row],[liczba gospodarstw domowych korzystających ze środowiskowej pomocy społecznej ]]/$S$1*$R$2</f>
        <v>4.320038278820192E-5</v>
      </c>
      <c r="S1167" s="27">
        <v>158</v>
      </c>
      <c r="T1167" s="302">
        <f>TabIPW[[#This Row],[ilość wody dostarczonej i ścieków bytowych odprowadzonych siecią kanalizacyjną '[dam3']]]/$U$1*$T$2</f>
        <v>1.6197024091958372E-5</v>
      </c>
      <c r="U1167" s="27">
        <v>396.9</v>
      </c>
      <c r="V1167" s="302">
        <f>TabIPW[[#This Row],[iloczyn liczby mieszkańców i relacji przeciętnego miesięcznego wynagrodzenia brutto 
w danym powiecie do średniej krajowej2]]/$W$1*$V$2</f>
        <v>2.4280531788622071E-5</v>
      </c>
      <c r="W1167" s="27">
        <f>TabIPW[[#This Row],[iloczyn liczby mieszkańców i relacji przeciętnego miesięcznego wynagrodzenia brutto 
w danym powiecie do średniej krajowej]]</f>
        <v>7568.1540000000005</v>
      </c>
    </row>
    <row r="1168" spans="1:23" x14ac:dyDescent="0.3">
      <c r="A1168" s="2" t="s">
        <v>10</v>
      </c>
      <c r="B1168" s="2" t="s">
        <v>76</v>
      </c>
      <c r="C1168" s="2" t="s">
        <v>178</v>
      </c>
      <c r="D1168" s="2" t="s">
        <v>72</v>
      </c>
      <c r="E1168" s="2" t="s">
        <v>15</v>
      </c>
      <c r="F1168" s="17" t="str">
        <f>+Tabela1[[#This Row],[WK]]&amp;Tabela1[[#This Row],[PK]]&amp;Tabela1[[#This Row],[GK]]</f>
        <v>142512</v>
      </c>
      <c r="G1168" s="2" t="s">
        <v>1105</v>
      </c>
      <c r="H1168" s="302">
        <f>TabIPW[[#This Row],[liczba mieszkańców ]]/$I$1*$H$2</f>
        <v>2.8804463959866627E-5</v>
      </c>
      <c r="I1168" s="27">
        <v>9050</v>
      </c>
      <c r="J1168" s="302">
        <f>TabIPW[[#This Row],[liczba mieszkańców w wieku 20-64]]/$K$1*$J$2</f>
        <v>2.2225357434978931E-5</v>
      </c>
      <c r="K1168" s="27">
        <v>5511</v>
      </c>
      <c r="L1168" s="302">
        <f>TabIPW[[#This Row],[iloczyn liczby mieszkańców i relacji przeciętnego miesięcznego wynagrodzenia brutto 
w danym powiecie do średniej krajowej]]/$M$1*$L$2</f>
        <v>8.3321191653058953E-5</v>
      </c>
      <c r="M1168" s="27">
        <v>7574.85</v>
      </c>
      <c r="N1168" s="302">
        <f>TabIPW[[#This Row],[liczba oddziałów w szkołach podstawowych]]/$O$1*$N$2</f>
        <v>6.2090041741204538E-5</v>
      </c>
      <c r="O1168" s="27">
        <v>49</v>
      </c>
      <c r="P116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7.5164921655740931E-5</v>
      </c>
      <c r="Q1168" s="27">
        <v>382</v>
      </c>
      <c r="R1168" s="302">
        <f>TabIPW[[#This Row],[liczba gospodarstw domowych korzystających ze środowiskowej pomocy społecznej ]]/$S$1*$R$2</f>
        <v>2.4607812980621347E-5</v>
      </c>
      <c r="S1168" s="27">
        <v>90</v>
      </c>
      <c r="T1168" s="302">
        <f>TabIPW[[#This Row],[ilość wody dostarczonej i ścieków bytowych odprowadzonych siecią kanalizacyjną '[dam3']]]/$U$1*$T$2</f>
        <v>1.1695810291648453E-5</v>
      </c>
      <c r="U1168" s="27">
        <v>286.60000000000002</v>
      </c>
      <c r="V1168" s="302">
        <f>TabIPW[[#This Row],[iloczyn liczby mieszkańców i relacji przeciętnego miesięcznego wynagrodzenia brutto 
w danym powiecie do średniej krajowej2]]/$W$1*$V$2</f>
        <v>2.4302014232142197E-5</v>
      </c>
      <c r="W1168" s="27">
        <f>TabIPW[[#This Row],[iloczyn liczby mieszkańców i relacji przeciętnego miesięcznego wynagrodzenia brutto 
w danym powiecie do średniej krajowej]]</f>
        <v>7574.85</v>
      </c>
    </row>
    <row r="1169" spans="1:23" x14ac:dyDescent="0.3">
      <c r="A1169" s="2" t="s">
        <v>10</v>
      </c>
      <c r="B1169" s="2" t="s">
        <v>76</v>
      </c>
      <c r="C1169" s="2" t="s">
        <v>178</v>
      </c>
      <c r="D1169" s="2" t="s">
        <v>74</v>
      </c>
      <c r="E1169" s="2" t="s">
        <v>15</v>
      </c>
      <c r="F1169" s="17" t="str">
        <f>+Tabela1[[#This Row],[WK]]&amp;Tabela1[[#This Row],[PK]]&amp;Tabela1[[#This Row],[GK]]</f>
        <v>142513</v>
      </c>
      <c r="G1169" s="2" t="s">
        <v>422</v>
      </c>
      <c r="H1169" s="302">
        <f>TabIPW[[#This Row],[liczba mieszkańców ]]/$I$1*$H$2</f>
        <v>4.5291438911480894E-5</v>
      </c>
      <c r="I1169" s="27">
        <v>14230</v>
      </c>
      <c r="J1169" s="302">
        <f>TabIPW[[#This Row],[liczba mieszkańców w wieku 20-64]]/$K$1*$J$2</f>
        <v>3.4578155443206199E-5</v>
      </c>
      <c r="K1169" s="27">
        <v>8574</v>
      </c>
      <c r="L1169" s="302">
        <f>TabIPW[[#This Row],[iloczyn liczby mieszkańców i relacji przeciętnego miesięcznego wynagrodzenia brutto 
w danym powiecie do średniej krajowej]]/$M$1*$L$2</f>
        <v>1.3101221626773797E-4</v>
      </c>
      <c r="M1169" s="27">
        <v>11910.51</v>
      </c>
      <c r="N1169" s="302">
        <f>TabIPW[[#This Row],[liczba oddziałów w szkołach podstawowych]]/$O$1*$N$2</f>
        <v>8.8700059630292187E-5</v>
      </c>
      <c r="O1169" s="27">
        <v>70</v>
      </c>
      <c r="P116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1.1845361999150796E-4</v>
      </c>
      <c r="Q1169" s="27">
        <v>602</v>
      </c>
      <c r="R1169" s="302">
        <f>TabIPW[[#This Row],[liczba gospodarstw domowych korzystających ze środowiskowej pomocy społecznej ]]/$S$1*$R$2</f>
        <v>3.6091459038244642E-5</v>
      </c>
      <c r="S1169" s="27">
        <v>132</v>
      </c>
      <c r="T1169" s="302">
        <f>TabIPW[[#This Row],[ilość wody dostarczonej i ścieków bytowych odprowadzonych siecią kanalizacyjną '[dam3']]]/$U$1*$T$2</f>
        <v>2.5725885582188356E-5</v>
      </c>
      <c r="U1169" s="27">
        <v>630.4</v>
      </c>
      <c r="V1169" s="302">
        <f>TabIPW[[#This Row],[iloczyn liczby mieszkańców i relacji przeciętnego miesięcznego wynagrodzenia brutto 
w danym powiecie do średniej krajowej2]]/$W$1*$V$2</f>
        <v>3.8211896411423582E-5</v>
      </c>
      <c r="W1169" s="27">
        <f>TabIPW[[#This Row],[iloczyn liczby mieszkańców i relacji przeciętnego miesięcznego wynagrodzenia brutto 
w danym powiecie do średniej krajowej]]</f>
        <v>11910.51</v>
      </c>
    </row>
    <row r="1170" spans="1:23" x14ac:dyDescent="0.3">
      <c r="A1170" s="2" t="s">
        <v>10</v>
      </c>
      <c r="B1170" s="2" t="s">
        <v>76</v>
      </c>
      <c r="C1170" s="2" t="s">
        <v>185</v>
      </c>
      <c r="D1170" s="2" t="s">
        <v>12</v>
      </c>
      <c r="E1170" s="2" t="s">
        <v>15</v>
      </c>
      <c r="F1170" s="17" t="str">
        <f>+Tabela1[[#This Row],[WK]]&amp;Tabela1[[#This Row],[PK]]&amp;Tabela1[[#This Row],[GK]]</f>
        <v>142601</v>
      </c>
      <c r="G1170" s="2" t="s">
        <v>1106</v>
      </c>
      <c r="H1170" s="302">
        <f>TabIPW[[#This Row],[liczba mieszkańców ]]/$I$1*$H$2</f>
        <v>7.8615498321403952E-6</v>
      </c>
      <c r="I1170" s="27">
        <v>2470</v>
      </c>
      <c r="J1170" s="302">
        <f>TabIPW[[#This Row],[liczba mieszkańców w wieku 20-64]]/$K$1*$J$2</f>
        <v>5.9122435129158249E-6</v>
      </c>
      <c r="K1170" s="27">
        <v>1466</v>
      </c>
      <c r="L1170" s="302">
        <f>TabIPW[[#This Row],[iloczyn liczby mieszkańców i relacji przeciętnego miesięcznego wynagrodzenia brutto 
w danym powiecie do średniej krajowej]]/$M$1*$L$2</f>
        <v>2.2333161483180748E-5</v>
      </c>
      <c r="M1170" s="27">
        <v>2030.34</v>
      </c>
      <c r="N1170" s="302">
        <f>TabIPW[[#This Row],[liczba oddziałów w szkołach podstawowych]]/$O$1*$N$2</f>
        <v>2.0274299344066786E-5</v>
      </c>
      <c r="O1170" s="27">
        <v>16</v>
      </c>
      <c r="P117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2.2824950031586251E-5</v>
      </c>
      <c r="Q1170" s="27">
        <v>116</v>
      </c>
      <c r="R1170" s="302">
        <f>TabIPW[[#This Row],[liczba gospodarstw domowych korzystających ze środowiskowej pomocy społecznej ]]/$S$1*$R$2</f>
        <v>1.2850746778768925E-5</v>
      </c>
      <c r="S1170" s="27">
        <v>47</v>
      </c>
      <c r="T1170" s="302">
        <f>TabIPW[[#This Row],[ilość wody dostarczonej i ścieków bytowych odprowadzonych siecią kanalizacyjną '[dam3']]]/$U$1*$T$2</f>
        <v>4.7746329522779794E-6</v>
      </c>
      <c r="U1170" s="27">
        <v>117</v>
      </c>
      <c r="V1170" s="302">
        <f>TabIPW[[#This Row],[iloczyn liczby mieszkańców i relacji przeciętnego miesięcznego wynagrodzenia brutto 
w danym powiecie do średniej krajowej2]]/$W$1*$V$2</f>
        <v>6.5138387659277197E-6</v>
      </c>
      <c r="W1170" s="27">
        <f>TabIPW[[#This Row],[iloczyn liczby mieszkańców i relacji przeciętnego miesięcznego wynagrodzenia brutto 
w danym powiecie do średniej krajowej]]</f>
        <v>2030.34</v>
      </c>
    </row>
    <row r="1171" spans="1:23" x14ac:dyDescent="0.3">
      <c r="A1171" s="2" t="s">
        <v>10</v>
      </c>
      <c r="B1171" s="2" t="s">
        <v>76</v>
      </c>
      <c r="C1171" s="2" t="s">
        <v>185</v>
      </c>
      <c r="D1171" s="2" t="s">
        <v>11</v>
      </c>
      <c r="E1171" s="2" t="s">
        <v>15</v>
      </c>
      <c r="F1171" s="17" t="str">
        <f>+Tabela1[[#This Row],[WK]]&amp;Tabela1[[#This Row],[PK]]&amp;Tabela1[[#This Row],[GK]]</f>
        <v>142602</v>
      </c>
      <c r="G1171" s="2" t="s">
        <v>1107</v>
      </c>
      <c r="H1171" s="302">
        <f>TabIPW[[#This Row],[liczba mieszkańców ]]/$I$1*$H$2</f>
        <v>7.2886433666402857E-6</v>
      </c>
      <c r="I1171" s="27">
        <v>2290</v>
      </c>
      <c r="J1171" s="302">
        <f>TabIPW[[#This Row],[liczba mieszkańców w wieku 20-64]]/$K$1*$J$2</f>
        <v>5.2347149248054169E-6</v>
      </c>
      <c r="K1171" s="27">
        <v>1298</v>
      </c>
      <c r="L1171" s="302">
        <f>TabIPW[[#This Row],[iloczyn liczby mieszkańców i relacji przeciętnego miesięcznego wynagrodzenia brutto 
w danym powiecie do średniej krajowej]]/$M$1*$L$2</f>
        <v>2.0705643642301179E-5</v>
      </c>
      <c r="M1171" s="27">
        <v>1882.38</v>
      </c>
      <c r="N1171" s="302">
        <f>TabIPW[[#This Row],[liczba oddziałów w szkołach podstawowych]]/$O$1*$N$2</f>
        <v>1.0137149672033393E-5</v>
      </c>
      <c r="O1171" s="27">
        <v>8</v>
      </c>
      <c r="P117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7.0836051822164226E-6</v>
      </c>
      <c r="Q1171" s="27">
        <v>36</v>
      </c>
      <c r="R1171" s="302">
        <f>TabIPW[[#This Row],[liczba gospodarstw domowych korzystających ze środowiskowej pomocy społecznej ]]/$S$1*$R$2</f>
        <v>1.7498889230664069E-5</v>
      </c>
      <c r="S1171" s="27">
        <v>64</v>
      </c>
      <c r="T1171" s="302">
        <f>TabIPW[[#This Row],[ilość wody dostarczonej i ścieków bytowych odprowadzonych siecią kanalizacyjną '[dam3']]]/$U$1*$T$2</f>
        <v>3.3993754267073132E-6</v>
      </c>
      <c r="U1171" s="27">
        <v>83.3</v>
      </c>
      <c r="V1171" s="302">
        <f>TabIPW[[#This Row],[iloczyn liczby mieszkańców i relacji przeciętnego miesięcznego wynagrodzenia brutto 
w danym powiecie do średniej krajowej2]]/$W$1*$V$2</f>
        <v>6.0391460623378449E-6</v>
      </c>
      <c r="W1171" s="27">
        <f>TabIPW[[#This Row],[iloczyn liczby mieszkańców i relacji przeciętnego miesięcznego wynagrodzenia brutto 
w danym powiecie do średniej krajowej]]</f>
        <v>1882.38</v>
      </c>
    </row>
    <row r="1172" spans="1:23" x14ac:dyDescent="0.3">
      <c r="A1172" s="2" t="s">
        <v>10</v>
      </c>
      <c r="B1172" s="2" t="s">
        <v>76</v>
      </c>
      <c r="C1172" s="2" t="s">
        <v>185</v>
      </c>
      <c r="D1172" s="2" t="s">
        <v>16</v>
      </c>
      <c r="E1172" s="2" t="s">
        <v>15</v>
      </c>
      <c r="F1172" s="17" t="str">
        <f>+Tabela1[[#This Row],[WK]]&amp;Tabela1[[#This Row],[PK]]&amp;Tabela1[[#This Row],[GK]]</f>
        <v>142603</v>
      </c>
      <c r="G1172" s="2" t="s">
        <v>1108</v>
      </c>
      <c r="H1172" s="302">
        <f>TabIPW[[#This Row],[liczba mieszkańców ]]/$I$1*$H$2</f>
        <v>2.5612101821552127E-5</v>
      </c>
      <c r="I1172" s="27">
        <v>8047</v>
      </c>
      <c r="J1172" s="302">
        <f>TabIPW[[#This Row],[liczba mieszkańców w wieku 20-64]]/$K$1*$J$2</f>
        <v>1.9079688990180604E-5</v>
      </c>
      <c r="K1172" s="27">
        <v>4731</v>
      </c>
      <c r="L1172" s="302">
        <f>TabIPW[[#This Row],[iloczyn liczby mieszkańców i relacji przeciętnego miesięcznego wynagrodzenia brutto 
w danym powiecie do średniej krajowej]]/$M$1*$L$2</f>
        <v>7.275908925309939E-5</v>
      </c>
      <c r="M1172" s="27">
        <v>6614.634</v>
      </c>
      <c r="N1172" s="302">
        <f>TabIPW[[#This Row],[liczba oddziałów w szkołach podstawowych]]/$O$1*$N$2</f>
        <v>4.9418604651162791E-5</v>
      </c>
      <c r="O1172" s="27">
        <v>39</v>
      </c>
      <c r="P117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6.729424923105601E-5</v>
      </c>
      <c r="Q1172" s="27">
        <v>342</v>
      </c>
      <c r="R1172" s="302">
        <f>TabIPW[[#This Row],[liczba gospodarstw domowych korzystających ze środowiskowej pomocy społecznej ]]/$S$1*$R$2</f>
        <v>4.3747223076660171E-5</v>
      </c>
      <c r="S1172" s="27">
        <v>160</v>
      </c>
      <c r="T1172" s="302">
        <f>TabIPW[[#This Row],[ilość wody dostarczonej i ścieków bytowych odprowadzonych siecią kanalizacyjną '[dam3']]]/$U$1*$T$2</f>
        <v>1.4042317939135494E-5</v>
      </c>
      <c r="U1172" s="27">
        <v>344.1</v>
      </c>
      <c r="V1172" s="302">
        <f>TabIPW[[#This Row],[iloczyn liczby mieszkańców i relacji przeciętnego miesięcznego wynagrodzenia brutto 
w danym powiecie do średniej krajowej2]]/$W$1*$V$2</f>
        <v>2.122140103215399E-5</v>
      </c>
      <c r="W1172" s="27">
        <f>TabIPW[[#This Row],[iloczyn liczby mieszkańców i relacji przeciętnego miesięcznego wynagrodzenia brutto 
w danym powiecie do średniej krajowej]]</f>
        <v>6614.634</v>
      </c>
    </row>
    <row r="1173" spans="1:23" x14ac:dyDescent="0.3">
      <c r="A1173" s="2" t="s">
        <v>10</v>
      </c>
      <c r="B1173" s="2" t="s">
        <v>76</v>
      </c>
      <c r="C1173" s="2" t="s">
        <v>185</v>
      </c>
      <c r="D1173" s="2" t="s">
        <v>18</v>
      </c>
      <c r="E1173" s="2" t="s">
        <v>15</v>
      </c>
      <c r="F1173" s="17" t="str">
        <f>+Tabela1[[#This Row],[WK]]&amp;Tabela1[[#This Row],[PK]]&amp;Tabela1[[#This Row],[GK]]</f>
        <v>142604</v>
      </c>
      <c r="G1173" s="2" t="s">
        <v>1109</v>
      </c>
      <c r="H1173" s="302">
        <f>TabIPW[[#This Row],[liczba mieszkańców ]]/$I$1*$H$2</f>
        <v>1.5051525974166772E-5</v>
      </c>
      <c r="I1173" s="27">
        <v>4729</v>
      </c>
      <c r="J1173" s="302">
        <f>TabIPW[[#This Row],[liczba mieszkańców w wieku 20-64]]/$K$1*$J$2</f>
        <v>1.107839899725769E-5</v>
      </c>
      <c r="K1173" s="27">
        <v>2747</v>
      </c>
      <c r="L1173" s="302">
        <f>TabIPW[[#This Row],[iloczyn liczby mieszkańców i relacji przeciętnego miesięcznego wynagrodzenia brutto 
w danym powiecie do średniej krajowej]]/$M$1*$L$2</f>
        <v>4.2758510386219331E-5</v>
      </c>
      <c r="M1173" s="27">
        <v>3887.2379999999998</v>
      </c>
      <c r="N1173" s="302">
        <f>TabIPW[[#This Row],[liczba oddziałów w szkołach podstawowych]]/$O$1*$N$2</f>
        <v>3.0411449016100181E-5</v>
      </c>
      <c r="O1173" s="27">
        <v>24</v>
      </c>
      <c r="P117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3.3253590994293761E-5</v>
      </c>
      <c r="Q1173" s="27">
        <v>169</v>
      </c>
      <c r="R1173" s="302">
        <f>TabIPW[[#This Row],[liczba gospodarstw domowych korzystających ze środowiskowej pomocy społecznej ]]/$S$1*$R$2</f>
        <v>1.9139410096038824E-5</v>
      </c>
      <c r="S1173" s="27">
        <v>70</v>
      </c>
      <c r="T1173" s="302">
        <f>TabIPW[[#This Row],[ilość wody dostarczonej i ścieków bytowych odprowadzonych siecią kanalizacyjną '[dam3']]]/$U$1*$T$2</f>
        <v>1.1891692669177804E-5</v>
      </c>
      <c r="U1173" s="27">
        <v>291.39999999999998</v>
      </c>
      <c r="V1173" s="302">
        <f>TabIPW[[#This Row],[iloczyn liczby mieszkańców i relacji przeciętnego miesięcznego wynagrodzenia brutto 
w danym powiecie do średniej krajowej2]]/$W$1*$V$2</f>
        <v>1.2471232195980642E-5</v>
      </c>
      <c r="W1173" s="27">
        <f>TabIPW[[#This Row],[iloczyn liczby mieszkańców i relacji przeciętnego miesięcznego wynagrodzenia brutto 
w danym powiecie do średniej krajowej]]</f>
        <v>3887.2379999999998</v>
      </c>
    </row>
    <row r="1174" spans="1:23" x14ac:dyDescent="0.3">
      <c r="A1174" s="2" t="s">
        <v>10</v>
      </c>
      <c r="B1174" s="2" t="s">
        <v>76</v>
      </c>
      <c r="C1174" s="2" t="s">
        <v>185</v>
      </c>
      <c r="D1174" s="2" t="s">
        <v>21</v>
      </c>
      <c r="E1174" s="2" t="s">
        <v>19</v>
      </c>
      <c r="F1174" s="17" t="str">
        <f>+Tabela1[[#This Row],[WK]]&amp;Tabela1[[#This Row],[PK]]&amp;Tabela1[[#This Row],[GK]]</f>
        <v>142605</v>
      </c>
      <c r="G1174" s="2" t="s">
        <v>1110</v>
      </c>
      <c r="H1174" s="302">
        <f>TabIPW[[#This Row],[liczba mieszkańców ]]/$I$1*$H$2</f>
        <v>1.6658846891264303E-5</v>
      </c>
      <c r="I1174" s="27">
        <v>5234</v>
      </c>
      <c r="J1174" s="302">
        <f>TabIPW[[#This Row],[liczba mieszkańców w wieku 20-64]]/$K$1*$J$2</f>
        <v>1.2147119686836607E-5</v>
      </c>
      <c r="K1174" s="27">
        <v>3012</v>
      </c>
      <c r="L1174" s="302">
        <f>TabIPW[[#This Row],[iloczyn liczby mieszkańców i relacji przeciętnego miesięcznego wynagrodzenia brutto 
w danym powiecie do średniej krajowej]]/$M$1*$L$2</f>
        <v>4.7324602106464794E-5</v>
      </c>
      <c r="M1174" s="27">
        <v>4302.348</v>
      </c>
      <c r="N1174" s="302">
        <f>TabIPW[[#This Row],[liczba oddziałów w szkołach podstawowych]]/$O$1*$N$2</f>
        <v>2.7877161598091832E-5</v>
      </c>
      <c r="O1174" s="27">
        <v>22</v>
      </c>
      <c r="P117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2.5579685380225969E-5</v>
      </c>
      <c r="Q1174" s="27">
        <v>130</v>
      </c>
      <c r="R1174" s="302">
        <f>TabIPW[[#This Row],[liczba gospodarstw domowych korzystających ze środowiskowej pomocy społecznej ]]/$S$1*$R$2</f>
        <v>2.0506510817184457E-5</v>
      </c>
      <c r="S1174" s="27">
        <v>75</v>
      </c>
      <c r="T1174" s="302">
        <f>TabIPW[[#This Row],[ilość wody dostarczonej i ścieków bytowych odprowadzonych siecią kanalizacyjną '[dam3']]]/$U$1*$T$2</f>
        <v>1.5046215123973427E-5</v>
      </c>
      <c r="U1174" s="27">
        <v>368.7</v>
      </c>
      <c r="V1174" s="302">
        <f>TabIPW[[#This Row],[iloczyn liczby mieszkańców i relacji przeciętnego miesięcznego wynagrodzenia brutto 
w danym powiecie do średniej krajowej2]]/$W$1*$V$2</f>
        <v>1.38030089477189E-5</v>
      </c>
      <c r="W1174" s="27">
        <f>TabIPW[[#This Row],[iloczyn liczby mieszkańców i relacji przeciętnego miesięcznego wynagrodzenia brutto 
w danym powiecie do średniej krajowej]]</f>
        <v>4302.348</v>
      </c>
    </row>
    <row r="1175" spans="1:23" x14ac:dyDescent="0.3">
      <c r="A1175" s="2" t="s">
        <v>10</v>
      </c>
      <c r="B1175" s="2" t="s">
        <v>76</v>
      </c>
      <c r="C1175" s="2" t="s">
        <v>185</v>
      </c>
      <c r="D1175" s="2" t="s">
        <v>23</v>
      </c>
      <c r="E1175" s="2" t="s">
        <v>15</v>
      </c>
      <c r="F1175" s="17" t="str">
        <f>+Tabela1[[#This Row],[WK]]&amp;Tabela1[[#This Row],[PK]]&amp;Tabela1[[#This Row],[GK]]</f>
        <v>142606</v>
      </c>
      <c r="G1175" s="2" t="s">
        <v>1111</v>
      </c>
      <c r="H1175" s="302">
        <f>TabIPW[[#This Row],[liczba mieszkańców ]]/$I$1*$H$2</f>
        <v>7.5369028350236653E-6</v>
      </c>
      <c r="I1175" s="27">
        <v>2368</v>
      </c>
      <c r="J1175" s="302">
        <f>TabIPW[[#This Row],[liczba mieszkańców w wieku 20-64]]/$K$1*$J$2</f>
        <v>5.4968539618719442E-6</v>
      </c>
      <c r="K1175" s="27">
        <v>1363</v>
      </c>
      <c r="L1175" s="302">
        <f>TabIPW[[#This Row],[iloczyn liczby mieszkańców i relacji przeciętnego miesięcznego wynagrodzenia brutto 
w danym powiecie do średniej krajowej]]/$M$1*$L$2</f>
        <v>2.1410901373348994E-5</v>
      </c>
      <c r="M1175" s="27">
        <v>1946.4960000000001</v>
      </c>
      <c r="N1175" s="302">
        <f>TabIPW[[#This Row],[liczba oddziałów w szkołach podstawowych]]/$O$1*$N$2</f>
        <v>2.0274299344066786E-5</v>
      </c>
      <c r="O1175" s="27">
        <v>16</v>
      </c>
      <c r="P117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1.5347811228135584E-5</v>
      </c>
      <c r="Q1175" s="27">
        <v>78</v>
      </c>
      <c r="R1175" s="302">
        <f>TabIPW[[#This Row],[liczba gospodarstw domowych korzystających ze środowiskowej pomocy społecznej ]]/$S$1*$R$2</f>
        <v>5.7418230288116472E-6</v>
      </c>
      <c r="S1175" s="27">
        <v>21</v>
      </c>
      <c r="T1175" s="302">
        <f>TabIPW[[#This Row],[ilość wody dostarczonej i ścieków bytowych odprowadzonych siecią kanalizacyjną '[dam3']]]/$U$1*$T$2</f>
        <v>1.0263420405965059E-5</v>
      </c>
      <c r="U1175" s="27">
        <v>251.5</v>
      </c>
      <c r="V1175" s="302">
        <f>TabIPW[[#This Row],[iloczyn liczby mieszkańców i relacji przeciętnego miesięcznego wynagrodzenia brutto 
w danym powiecie do średniej krajowej2]]/$W$1*$V$2</f>
        <v>6.2448462338934574E-6</v>
      </c>
      <c r="W1175" s="27">
        <f>TabIPW[[#This Row],[iloczyn liczby mieszkańców i relacji przeciętnego miesięcznego wynagrodzenia brutto 
w danym powiecie do średniej krajowej]]</f>
        <v>1946.4960000000001</v>
      </c>
    </row>
    <row r="1176" spans="1:23" x14ac:dyDescent="0.3">
      <c r="A1176" s="2" t="s">
        <v>10</v>
      </c>
      <c r="B1176" s="2" t="s">
        <v>76</v>
      </c>
      <c r="C1176" s="2" t="s">
        <v>185</v>
      </c>
      <c r="D1176" s="2" t="s">
        <v>30</v>
      </c>
      <c r="E1176" s="2" t="s">
        <v>15</v>
      </c>
      <c r="F1176" s="17" t="str">
        <f>+Tabela1[[#This Row],[WK]]&amp;Tabela1[[#This Row],[PK]]&amp;Tabela1[[#This Row],[GK]]</f>
        <v>142607</v>
      </c>
      <c r="G1176" s="2" t="s">
        <v>1112</v>
      </c>
      <c r="H1176" s="302">
        <f>TabIPW[[#This Row],[liczba mieszkańców ]]/$I$1*$H$2</f>
        <v>8.5904141688044235E-6</v>
      </c>
      <c r="I1176" s="27">
        <v>2699</v>
      </c>
      <c r="J1176" s="302">
        <f>TabIPW[[#This Row],[liczba mieszkańców w wieku 20-64]]/$K$1*$J$2</f>
        <v>6.2227774491330958E-6</v>
      </c>
      <c r="K1176" s="27">
        <v>1543</v>
      </c>
      <c r="L1176" s="302">
        <f>TabIPW[[#This Row],[iloczyn liczby mieszkańców i relacji przeciętnego miesięcznego wynagrodzenia brutto 
w danym powiecie do średniej krajowej]]/$M$1*$L$2</f>
        <v>2.4403725847410866E-5</v>
      </c>
      <c r="M1176" s="27">
        <v>2218.578</v>
      </c>
      <c r="N1176" s="302">
        <f>TabIPW[[#This Row],[liczba oddziałów w szkołach podstawowych]]/$O$1*$N$2</f>
        <v>2.0274299344066786E-5</v>
      </c>
      <c r="O1176" s="27">
        <v>16</v>
      </c>
      <c r="P117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2.0070214682946532E-5</v>
      </c>
      <c r="Q1176" s="27">
        <v>102</v>
      </c>
      <c r="R1176" s="302">
        <f>TabIPW[[#This Row],[liczba gospodarstw domowych korzystających ze środowiskowej pomocy społecznej ]]/$S$1*$R$2</f>
        <v>1.2303906490310674E-5</v>
      </c>
      <c r="S1176" s="27">
        <v>45</v>
      </c>
      <c r="T1176" s="302">
        <f>TabIPW[[#This Row],[ilość wody dostarczonej i ścieków bytowych odprowadzonych siecią kanalizacyjną '[dam3']]]/$U$1*$T$2</f>
        <v>7.614927426453597E-6</v>
      </c>
      <c r="U1176" s="27">
        <v>186.6</v>
      </c>
      <c r="V1176" s="302">
        <f>TabIPW[[#This Row],[iloczyn liczby mieszkańców i relacji przeciętnego miesięcznego wynagrodzenia brutto 
w danym powiecie do średniej krajowej2]]/$W$1*$V$2</f>
        <v>7.1177533721615035E-6</v>
      </c>
      <c r="W1176" s="27">
        <f>TabIPW[[#This Row],[iloczyn liczby mieszkańców i relacji przeciętnego miesięcznego wynagrodzenia brutto 
w danym powiecie do średniej krajowej]]</f>
        <v>2218.578</v>
      </c>
    </row>
    <row r="1177" spans="1:23" x14ac:dyDescent="0.3">
      <c r="A1177" s="2" t="s">
        <v>10</v>
      </c>
      <c r="B1177" s="2" t="s">
        <v>76</v>
      </c>
      <c r="C1177" s="2" t="s">
        <v>185</v>
      </c>
      <c r="D1177" s="2" t="s">
        <v>54</v>
      </c>
      <c r="E1177" s="2" t="s">
        <v>15</v>
      </c>
      <c r="F1177" s="17" t="str">
        <f>+Tabela1[[#This Row],[WK]]&amp;Tabela1[[#This Row],[PK]]&amp;Tabela1[[#This Row],[GK]]</f>
        <v>142608</v>
      </c>
      <c r="G1177" s="2" t="s">
        <v>1113</v>
      </c>
      <c r="H1177" s="302">
        <f>TabIPW[[#This Row],[liczba mieszkańców ]]/$I$1*$H$2</f>
        <v>6.391089904023446E-5</v>
      </c>
      <c r="I1177" s="27">
        <v>20080</v>
      </c>
      <c r="J1177" s="302">
        <f>TabIPW[[#This Row],[liczba mieszkańców w wieku 20-64]]/$K$1*$J$2</f>
        <v>4.7293915195064043E-5</v>
      </c>
      <c r="K1177" s="27">
        <v>11727</v>
      </c>
      <c r="L1177" s="302">
        <f>TabIPW[[#This Row],[iloczyn liczby mieszkańców i relacji przeciętnego miesięcznego wynagrodzenia brutto 
w danym powiecie do średniej krajowej]]/$M$1*$L$2</f>
        <v>1.8155865691589854E-4</v>
      </c>
      <c r="M1177" s="27">
        <v>16505.759999999998</v>
      </c>
      <c r="N1177" s="302">
        <f>TabIPW[[#This Row],[liczba oddziałów w szkołach podstawowych]]/$O$1*$N$2</f>
        <v>1.4572152653548003E-4</v>
      </c>
      <c r="O1177" s="27">
        <v>115</v>
      </c>
      <c r="P117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1.6370998643344621E-4</v>
      </c>
      <c r="Q1177" s="27">
        <v>832</v>
      </c>
      <c r="R1177" s="302">
        <f>TabIPW[[#This Row],[liczba gospodarstw domowych korzystających ze środowiskowej pomocy społecznej ]]/$S$1*$R$2</f>
        <v>6.4527154038073747E-5</v>
      </c>
      <c r="S1177" s="27">
        <v>236</v>
      </c>
      <c r="T1177" s="302">
        <f>TabIPW[[#This Row],[ilość wody dostarczonej i ścieków bytowych odprowadzonych siecią kanalizacyjną '[dam3']]]/$U$1*$T$2</f>
        <v>6.2135522505456844E-5</v>
      </c>
      <c r="U1177" s="27">
        <v>1522.6</v>
      </c>
      <c r="V1177" s="302">
        <f>TabIPW[[#This Row],[iloczyn liczby mieszkańców i relacji przeciętnego miesięcznego wynagrodzenia brutto 
w danym powiecie do średniej krajowej2]]/$W$1*$V$2</f>
        <v>5.295460826713708E-5</v>
      </c>
      <c r="W1177" s="27">
        <f>TabIPW[[#This Row],[iloczyn liczby mieszkańców i relacji przeciętnego miesięcznego wynagrodzenia brutto 
w danym powiecie do średniej krajowej]]</f>
        <v>16505.759999999998</v>
      </c>
    </row>
    <row r="1178" spans="1:23" x14ac:dyDescent="0.3">
      <c r="A1178" s="2" t="s">
        <v>10</v>
      </c>
      <c r="B1178" s="2" t="s">
        <v>76</v>
      </c>
      <c r="C1178" s="2" t="s">
        <v>185</v>
      </c>
      <c r="D1178" s="2" t="s">
        <v>56</v>
      </c>
      <c r="E1178" s="2" t="s">
        <v>15</v>
      </c>
      <c r="F1178" s="17" t="str">
        <f>+Tabela1[[#This Row],[WK]]&amp;Tabela1[[#This Row],[PK]]&amp;Tabela1[[#This Row],[GK]]</f>
        <v>142609</v>
      </c>
      <c r="G1178" s="2" t="s">
        <v>1114</v>
      </c>
      <c r="H1178" s="302">
        <f>TabIPW[[#This Row],[liczba mieszkańców ]]/$I$1*$H$2</f>
        <v>2.6353697413005049E-5</v>
      </c>
      <c r="I1178" s="27">
        <v>8280</v>
      </c>
      <c r="J1178" s="302">
        <f>TabIPW[[#This Row],[liczba mieszkańców w wieku 20-64]]/$K$1*$J$2</f>
        <v>2.0039521156670352E-5</v>
      </c>
      <c r="K1178" s="27">
        <v>4969</v>
      </c>
      <c r="L1178" s="302">
        <f>TabIPW[[#This Row],[iloczyn liczby mieszkańców i relacji przeciętnego miesięcznego wynagrodzenia brutto 
w danym powiecie do średniej krajowej]]/$M$1*$L$2</f>
        <v>7.4865820680460163E-5</v>
      </c>
      <c r="M1178" s="27">
        <v>6806.16</v>
      </c>
      <c r="N1178" s="302">
        <f>TabIPW[[#This Row],[liczba oddziałów w szkołach podstawowych]]/$O$1*$N$2</f>
        <v>5.4487179487179488E-5</v>
      </c>
      <c r="O1178" s="27">
        <v>43</v>
      </c>
      <c r="P117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7.9100257868083384E-5</v>
      </c>
      <c r="Q1178" s="27">
        <v>402</v>
      </c>
      <c r="R1178" s="302">
        <f>TabIPW[[#This Row],[liczba gospodarstw domowych korzystających ze środowiskowej pomocy społecznej ]]/$S$1*$R$2</f>
        <v>3.2810417307495125E-5</v>
      </c>
      <c r="S1178" s="27">
        <v>120</v>
      </c>
      <c r="T1178" s="302">
        <f>TabIPW[[#This Row],[ilość wody dostarczonej i ścieków bytowych odprowadzonych siecią kanalizacyjną '[dam3']]]/$U$1*$T$2</f>
        <v>1.8245627290286195E-5</v>
      </c>
      <c r="U1178" s="27">
        <v>447.1</v>
      </c>
      <c r="V1178" s="302">
        <f>TabIPW[[#This Row],[iloczyn liczby mieszkańców i relacji przeciętnego miesięcznego wynagrodzenia brutto 
w danym powiecie do średniej krajowej2]]/$W$1*$V$2</f>
        <v>2.1835864365134216E-5</v>
      </c>
      <c r="W1178" s="27">
        <f>TabIPW[[#This Row],[iloczyn liczby mieszkańców i relacji przeciętnego miesięcznego wynagrodzenia brutto 
w danym powiecie do średniej krajowej]]</f>
        <v>6806.16</v>
      </c>
    </row>
    <row r="1179" spans="1:23" x14ac:dyDescent="0.3">
      <c r="A1179" s="2" t="s">
        <v>10</v>
      </c>
      <c r="B1179" s="2" t="s">
        <v>76</v>
      </c>
      <c r="C1179" s="2" t="s">
        <v>185</v>
      </c>
      <c r="D1179" s="2" t="s">
        <v>69</v>
      </c>
      <c r="E1179" s="2" t="s">
        <v>15</v>
      </c>
      <c r="F1179" s="17" t="str">
        <f>+Tabela1[[#This Row],[WK]]&amp;Tabela1[[#This Row],[PK]]&amp;Tabela1[[#This Row],[GK]]</f>
        <v>142610</v>
      </c>
      <c r="G1179" s="2" t="s">
        <v>1115</v>
      </c>
      <c r="H1179" s="302">
        <f>TabIPW[[#This Row],[liczba mieszkańców ]]/$I$1*$H$2</f>
        <v>1.5083354111139001E-5</v>
      </c>
      <c r="I1179" s="27">
        <v>4739</v>
      </c>
      <c r="J1179" s="302">
        <f>TabIPW[[#This Row],[liczba mieszkańców w wieku 20-64]]/$K$1*$J$2</f>
        <v>1.1203419153397108E-5</v>
      </c>
      <c r="K1179" s="27">
        <v>2778</v>
      </c>
      <c r="L1179" s="302">
        <f>TabIPW[[#This Row],[iloczyn liczby mieszkańców i relacji przeciętnego miesięcznego wynagrodzenia brutto 
w danym powiecie do średniej krajowej]]/$M$1*$L$2</f>
        <v>4.2848928044045983E-5</v>
      </c>
      <c r="M1179" s="27">
        <v>3895.4580000000001</v>
      </c>
      <c r="N1179" s="302">
        <f>TabIPW[[#This Row],[liczba oddziałów w szkołach podstawowych]]/$O$1*$N$2</f>
        <v>3.5480023852116875E-5</v>
      </c>
      <c r="O1179" s="27">
        <v>28</v>
      </c>
      <c r="P117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4.2304864282681414E-5</v>
      </c>
      <c r="Q1179" s="27">
        <v>215</v>
      </c>
      <c r="R1179" s="302">
        <f>TabIPW[[#This Row],[liczba gospodarstw domowych korzystających ze środowiskowej pomocy społecznej ]]/$S$1*$R$2</f>
        <v>1.9412830240267953E-5</v>
      </c>
      <c r="S1179" s="27">
        <v>71</v>
      </c>
      <c r="T1179" s="302">
        <f>TabIPW[[#This Row],[ilość wody dostarczonej i ścieków bytowych odprowadzonych siecią kanalizacyjną '[dam3']]]/$U$1*$T$2</f>
        <v>1.7364156591404101E-5</v>
      </c>
      <c r="U1179" s="27">
        <v>425.5</v>
      </c>
      <c r="V1179" s="302">
        <f>TabIPW[[#This Row],[iloczyn liczby mieszkańców i relacji przeciętnego miesięcznego wynagrodzenia brutto 
w danym powiecie do średniej krajowej2]]/$W$1*$V$2</f>
        <v>1.2497604012846747E-5</v>
      </c>
      <c r="W1179" s="27">
        <f>TabIPW[[#This Row],[iloczyn liczby mieszkańców i relacji przeciętnego miesięcznego wynagrodzenia brutto 
w danym powiecie do średniej krajowej]]</f>
        <v>3895.4580000000001</v>
      </c>
    </row>
    <row r="1180" spans="1:23" x14ac:dyDescent="0.3">
      <c r="A1180" s="2" t="s">
        <v>10</v>
      </c>
      <c r="B1180" s="2" t="s">
        <v>76</v>
      </c>
      <c r="C1180" s="2" t="s">
        <v>185</v>
      </c>
      <c r="D1180" s="2" t="s">
        <v>71</v>
      </c>
      <c r="E1180" s="2" t="s">
        <v>15</v>
      </c>
      <c r="F1180" s="17" t="str">
        <f>+Tabela1[[#This Row],[WK]]&amp;Tabela1[[#This Row],[PK]]&amp;Tabela1[[#This Row],[GK]]</f>
        <v>142611</v>
      </c>
      <c r="G1180" s="2" t="s">
        <v>1116</v>
      </c>
      <c r="H1180" s="302">
        <f>TabIPW[[#This Row],[liczba mieszkańców ]]/$I$1*$H$2</f>
        <v>1.8355286591884071E-5</v>
      </c>
      <c r="I1180" s="27">
        <v>5767</v>
      </c>
      <c r="J1180" s="302">
        <f>TabIPW[[#This Row],[liczba mieszkańców w wieku 20-64]]/$K$1*$J$2</f>
        <v>1.4207935809005766E-5</v>
      </c>
      <c r="K1180" s="27">
        <v>3523</v>
      </c>
      <c r="L1180" s="302">
        <f>TabIPW[[#This Row],[iloczyn liczby mieszkańców i relacji przeciętnego miesięcznego wynagrodzenia brutto 
w danym powiecie do średniej krajowej]]/$M$1*$L$2</f>
        <v>5.214386326862485E-5</v>
      </c>
      <c r="M1180" s="27">
        <v>4740.4740000000002</v>
      </c>
      <c r="N1180" s="302">
        <f>TabIPW[[#This Row],[liczba oddziałów w szkołach podstawowych]]/$O$1*$N$2</f>
        <v>3.8014311270125227E-5</v>
      </c>
      <c r="O1180" s="27">
        <v>30</v>
      </c>
      <c r="P118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3.8959828502190326E-5</v>
      </c>
      <c r="Q1180" s="27">
        <v>198</v>
      </c>
      <c r="R1180" s="302">
        <f>TabIPW[[#This Row],[liczba gospodarstw domowych korzystających ze środowiskowej pomocy społecznej ]]/$S$1*$R$2</f>
        <v>1.7498889230664069E-5</v>
      </c>
      <c r="S1180" s="27">
        <v>64</v>
      </c>
      <c r="T1180" s="302">
        <f>TabIPW[[#This Row],[ilość wody dostarczonej i ścieków bytowych odprowadzonych siecią kanalizacyjną '[dam3']]]/$U$1*$T$2</f>
        <v>1.228345742423651E-5</v>
      </c>
      <c r="U1180" s="27">
        <v>301</v>
      </c>
      <c r="V1180" s="302">
        <f>TabIPW[[#This Row],[iloczyn liczby mieszkańców i relacji przeciętnego miesięcznego wynagrodzenia brutto 
w danym powiecie do średniej krajowej2]]/$W$1*$V$2</f>
        <v>1.5208626786682251E-5</v>
      </c>
      <c r="W1180" s="27">
        <f>TabIPW[[#This Row],[iloczyn liczby mieszkańców i relacji przeciętnego miesięcznego wynagrodzenia brutto 
w danym powiecie do średniej krajowej]]</f>
        <v>4740.4740000000002</v>
      </c>
    </row>
    <row r="1181" spans="1:23" x14ac:dyDescent="0.3">
      <c r="A1181" s="2" t="s">
        <v>10</v>
      </c>
      <c r="B1181" s="2" t="s">
        <v>76</v>
      </c>
      <c r="C1181" s="2" t="s">
        <v>185</v>
      </c>
      <c r="D1181" s="2" t="s">
        <v>72</v>
      </c>
      <c r="E1181" s="2" t="s">
        <v>15</v>
      </c>
      <c r="F1181" s="17" t="str">
        <f>+Tabela1[[#This Row],[WK]]&amp;Tabela1[[#This Row],[PK]]&amp;Tabela1[[#This Row],[GK]]</f>
        <v>142612</v>
      </c>
      <c r="G1181" s="2" t="s">
        <v>1117</v>
      </c>
      <c r="H1181" s="302">
        <f>TabIPW[[#This Row],[liczba mieszkańców ]]/$I$1*$H$2</f>
        <v>1.2782179808046894E-5</v>
      </c>
      <c r="I1181" s="27">
        <v>4016</v>
      </c>
      <c r="J1181" s="302">
        <f>TabIPW[[#This Row],[liczba mieszkańców w wieku 20-64]]/$K$1*$J$2</f>
        <v>9.4329724261324123E-6</v>
      </c>
      <c r="K1181" s="27">
        <v>2339</v>
      </c>
      <c r="L1181" s="302">
        <f>TabIPW[[#This Row],[iloczyn liczby mieszkańców i relacji przeciętnego miesięcznego wynagrodzenia brutto 
w danym powiecie do średniej krajowej]]/$M$1*$L$2</f>
        <v>3.6311731383179712E-5</v>
      </c>
      <c r="M1181" s="27">
        <v>3301.152</v>
      </c>
      <c r="N1181" s="302">
        <f>TabIPW[[#This Row],[liczba oddziałów w szkołach podstawowych]]/$O$1*$N$2</f>
        <v>3.0411449016100181E-5</v>
      </c>
      <c r="O1181" s="27">
        <v>24</v>
      </c>
      <c r="P118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2.7744120297014321E-5</v>
      </c>
      <c r="Q1181" s="27">
        <v>141</v>
      </c>
      <c r="R1181" s="302">
        <f>TabIPW[[#This Row],[liczba gospodarstw domowych korzystających ze środowiskowej pomocy społecznej ]]/$S$1*$R$2</f>
        <v>3.0896476297891248E-5</v>
      </c>
      <c r="S1181" s="27">
        <v>113</v>
      </c>
      <c r="T1181" s="302">
        <f>TabIPW[[#This Row],[ilość wody dostarczonej i ścieków bytowych odprowadzonych siecią kanalizacyjną '[dam3']]]/$U$1*$T$2</f>
        <v>8.2066554419068506E-6</v>
      </c>
      <c r="U1181" s="27">
        <v>201.1</v>
      </c>
      <c r="V1181" s="302">
        <f>TabIPW[[#This Row],[iloczyn liczby mieszkańców i relacji przeciętnego miesięcznego wynagrodzenia brutto 
w danym powiecie do średniej krajowej2]]/$W$1*$V$2</f>
        <v>1.0590921653427417E-5</v>
      </c>
      <c r="W1181" s="27">
        <f>TabIPW[[#This Row],[iloczyn liczby mieszkańców i relacji przeciętnego miesięcznego wynagrodzenia brutto 
w danym powiecie do średniej krajowej]]</f>
        <v>3301.152</v>
      </c>
    </row>
    <row r="1182" spans="1:23" x14ac:dyDescent="0.3">
      <c r="A1182" s="2" t="s">
        <v>10</v>
      </c>
      <c r="B1182" s="2" t="s">
        <v>76</v>
      </c>
      <c r="C1182" s="2" t="s">
        <v>185</v>
      </c>
      <c r="D1182" s="2" t="s">
        <v>74</v>
      </c>
      <c r="E1182" s="2" t="s">
        <v>15</v>
      </c>
      <c r="F1182" s="17" t="str">
        <f>+Tabela1[[#This Row],[WK]]&amp;Tabela1[[#This Row],[PK]]&amp;Tabela1[[#This Row],[GK]]</f>
        <v>142613</v>
      </c>
      <c r="G1182" s="2" t="s">
        <v>1118</v>
      </c>
      <c r="H1182" s="302">
        <f>TabIPW[[#This Row],[liczba mieszkańców ]]/$I$1*$H$2</f>
        <v>3.1076992939683734E-5</v>
      </c>
      <c r="I1182" s="27">
        <v>9764</v>
      </c>
      <c r="J1182" s="302">
        <f>TabIPW[[#This Row],[liczba mieszkańców w wieku 20-64]]/$K$1*$J$2</f>
        <v>2.2777865866949919E-5</v>
      </c>
      <c r="K1182" s="27">
        <v>5648</v>
      </c>
      <c r="L1182" s="302">
        <f>TabIPW[[#This Row],[iloczyn liczby mieszkańców i relacji przeciętnego miesięcznego wynagrodzenia brutto 
w danym powiecie do średniej krajowej]]/$M$1*$L$2</f>
        <v>8.8283801101933957E-5</v>
      </c>
      <c r="M1182" s="27">
        <v>8026.0080000000007</v>
      </c>
      <c r="N1182" s="302">
        <f>TabIPW[[#This Row],[liczba oddziałów w szkołach podstawowych]]/$O$1*$N$2</f>
        <v>9.7570065593321399E-5</v>
      </c>
      <c r="O1182" s="27">
        <v>77</v>
      </c>
      <c r="P118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1.0349934238460662E-4</v>
      </c>
      <c r="Q1182" s="27">
        <v>526</v>
      </c>
      <c r="R1182" s="302">
        <f>TabIPW[[#This Row],[liczba gospodarstw domowych korzystających ze środowiskowej pomocy społecznej ]]/$S$1*$R$2</f>
        <v>4.0739601490139784E-5</v>
      </c>
      <c r="S1182" s="27">
        <v>149</v>
      </c>
      <c r="T1182" s="302">
        <f>TabIPW[[#This Row],[ilość wody dostarczonej i ścieków bytowych odprowadzonych siecią kanalizacyjną '[dam3']]]/$U$1*$T$2</f>
        <v>2.1955149814748314E-5</v>
      </c>
      <c r="U1182" s="27">
        <v>538</v>
      </c>
      <c r="V1182" s="302">
        <f>TabIPW[[#This Row],[iloczyn liczby mieszkańców i relacji przeciętnego miesięcznego wynagrodzenia brutto 
w danym powiecie do średniej krajowej2]]/$W$1*$V$2</f>
        <v>2.5749441988064072E-5</v>
      </c>
      <c r="W1182" s="27">
        <f>TabIPW[[#This Row],[iloczyn liczby mieszkańców i relacji przeciętnego miesięcznego wynagrodzenia brutto 
w danym powiecie do średniej krajowej]]</f>
        <v>8026.0080000000007</v>
      </c>
    </row>
    <row r="1183" spans="1:23" x14ac:dyDescent="0.3">
      <c r="A1183" s="2" t="s">
        <v>10</v>
      </c>
      <c r="B1183" s="2" t="s">
        <v>76</v>
      </c>
      <c r="C1183" s="2" t="s">
        <v>1119</v>
      </c>
      <c r="D1183" s="2" t="s">
        <v>12</v>
      </c>
      <c r="E1183" s="2" t="s">
        <v>13</v>
      </c>
      <c r="F1183" s="17" t="str">
        <f>+Tabela1[[#This Row],[WK]]&amp;Tabela1[[#This Row],[PK]]&amp;Tabela1[[#This Row],[GK]]</f>
        <v>142701</v>
      </c>
      <c r="G1183" s="2" t="s">
        <v>1120</v>
      </c>
      <c r="H1183" s="302">
        <f>TabIPW[[#This Row],[liczba mieszkańców ]]/$I$1*$H$2</f>
        <v>5.2643738552065639E-5</v>
      </c>
      <c r="I1183" s="27">
        <v>16540</v>
      </c>
      <c r="J1183" s="302">
        <f>TabIPW[[#This Row],[liczba mieszkańców w wieku 20-64]]/$K$1*$J$2</f>
        <v>3.7885140218507006E-5</v>
      </c>
      <c r="K1183" s="27">
        <v>9394</v>
      </c>
      <c r="L1183" s="302">
        <f>TabIPW[[#This Row],[iloczyn liczby mieszkańców i relacji przeciętnego miesięcznego wynagrodzenia brutto 
w danym powiecie do średniej krajowej]]/$M$1*$L$2</f>
        <v>1.5482692937289814E-4</v>
      </c>
      <c r="M1183" s="27">
        <v>14075.54</v>
      </c>
      <c r="N1183" s="302">
        <f>TabIPW[[#This Row],[liczba oddziałów w szkołach podstawowych]]/$O$1*$N$2</f>
        <v>1.2037865235539655E-4</v>
      </c>
      <c r="O1183" s="27">
        <v>95</v>
      </c>
      <c r="P118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1.4521390623543668E-4</v>
      </c>
      <c r="Q1183" s="27">
        <v>738</v>
      </c>
      <c r="R1183" s="302">
        <f>TabIPW[[#This Row],[liczba gospodarstw domowych korzystających ze środowiskowej pomocy społecznej ]]/$S$1*$R$2</f>
        <v>8.5580505143716465E-5</v>
      </c>
      <c r="S1183" s="27">
        <v>313</v>
      </c>
      <c r="T1183" s="302">
        <f>TabIPW[[#This Row],[ilość wody dostarczonej i ścieków bytowych odprowadzonych siecią kanalizacyjną '[dam3']]]/$U$1*$T$2</f>
        <v>5.1521146173085033E-5</v>
      </c>
      <c r="U1183" s="27">
        <v>1262.5</v>
      </c>
      <c r="V1183" s="302">
        <f>TabIPW[[#This Row],[iloczyn liczby mieszkańców i relacji przeciętnego miesięcznego wynagrodzenia brutto 
w danym powiecie do średniej krajowej2]]/$W$1*$V$2</f>
        <v>4.515785440042863E-5</v>
      </c>
      <c r="W1183" s="27">
        <f>TabIPW[[#This Row],[iloczyn liczby mieszkańców i relacji przeciętnego miesięcznego wynagrodzenia brutto 
w danym powiecie do średniej krajowej]]</f>
        <v>14075.54</v>
      </c>
    </row>
    <row r="1184" spans="1:23" x14ac:dyDescent="0.3">
      <c r="A1184" s="2" t="s">
        <v>10</v>
      </c>
      <c r="B1184" s="2" t="s">
        <v>76</v>
      </c>
      <c r="C1184" s="2" t="s">
        <v>1119</v>
      </c>
      <c r="D1184" s="2" t="s">
        <v>11</v>
      </c>
      <c r="E1184" s="2" t="s">
        <v>15</v>
      </c>
      <c r="F1184" s="17" t="str">
        <f>+Tabela1[[#This Row],[WK]]&amp;Tabela1[[#This Row],[PK]]&amp;Tabela1[[#This Row],[GK]]</f>
        <v>142702</v>
      </c>
      <c r="G1184" s="2" t="s">
        <v>1121</v>
      </c>
      <c r="H1184" s="302">
        <f>TabIPW[[#This Row],[liczba mieszkańców ]]/$I$1*$H$2</f>
        <v>1.7772831685292292E-5</v>
      </c>
      <c r="I1184" s="27">
        <v>5584</v>
      </c>
      <c r="J1184" s="302">
        <f>TabIPW[[#This Row],[liczba mieszkańców w wieku 20-64]]/$K$1*$J$2</f>
        <v>1.347394650521949E-5</v>
      </c>
      <c r="K1184" s="27">
        <v>3341</v>
      </c>
      <c r="L1184" s="302">
        <f>TabIPW[[#This Row],[iloczyn liczby mieszkańców i relacji przeciętnego miesięcznego wynagrodzenia brutto 
w danym powiecie do średniej krajowej]]/$M$1*$L$2</f>
        <v>5.2270469989012273E-5</v>
      </c>
      <c r="M1184" s="27">
        <v>4751.9839999999995</v>
      </c>
      <c r="N1184" s="302">
        <f>TabIPW[[#This Row],[liczba oddziałów w szkołach podstawowych]]/$O$1*$N$2</f>
        <v>3.0411449016100181E-5</v>
      </c>
      <c r="O1184" s="27">
        <v>24</v>
      </c>
      <c r="P118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3.3253590994293761E-5</v>
      </c>
      <c r="Q1184" s="27">
        <v>169</v>
      </c>
      <c r="R1184" s="302">
        <f>TabIPW[[#This Row],[liczba gospodarstw domowych korzystających ze środowiskowej pomocy społecznej ]]/$S$1*$R$2</f>
        <v>2.6795174134454354E-5</v>
      </c>
      <c r="S1184" s="27">
        <v>98</v>
      </c>
      <c r="T1184" s="302">
        <f>TabIPW[[#This Row],[ilość wody dostarczonej i ścieków bytowych odprowadzonych siecią kanalizacyjną '[dam3']]]/$U$1*$T$2</f>
        <v>2.0098348111084656E-5</v>
      </c>
      <c r="U1184" s="27">
        <v>492.5</v>
      </c>
      <c r="V1184" s="302">
        <f>TabIPW[[#This Row],[iloczyn liczby mieszkańców i relacji przeciętnego miesięcznego wynagrodzenia brutto 
w danym powiecie do średniej krajowej2]]/$W$1*$V$2</f>
        <v>1.5245553746795248E-5</v>
      </c>
      <c r="W1184" s="27">
        <f>TabIPW[[#This Row],[iloczyn liczby mieszkańców i relacji przeciętnego miesięcznego wynagrodzenia brutto 
w danym powiecie do średniej krajowej]]</f>
        <v>4751.9839999999995</v>
      </c>
    </row>
    <row r="1185" spans="1:23" x14ac:dyDescent="0.3">
      <c r="A1185" s="2" t="s">
        <v>10</v>
      </c>
      <c r="B1185" s="2" t="s">
        <v>76</v>
      </c>
      <c r="C1185" s="2" t="s">
        <v>1119</v>
      </c>
      <c r="D1185" s="2" t="s">
        <v>16</v>
      </c>
      <c r="E1185" s="2" t="s">
        <v>15</v>
      </c>
      <c r="F1185" s="17" t="str">
        <f>+Tabela1[[#This Row],[WK]]&amp;Tabela1[[#This Row],[PK]]&amp;Tabela1[[#This Row],[GK]]</f>
        <v>142703</v>
      </c>
      <c r="G1185" s="2" t="s">
        <v>1122</v>
      </c>
      <c r="H1185" s="302">
        <f>TabIPW[[#This Row],[liczba mieszkańców ]]/$I$1*$H$2</f>
        <v>1.7346334649864436E-5</v>
      </c>
      <c r="I1185" s="27">
        <v>5450</v>
      </c>
      <c r="J1185" s="302">
        <f>TabIPW[[#This Row],[liczba mieszkańców w wieku 20-64]]/$K$1*$J$2</f>
        <v>1.3602999569621474E-5</v>
      </c>
      <c r="K1185" s="27">
        <v>3373</v>
      </c>
      <c r="L1185" s="302">
        <f>TabIPW[[#This Row],[iloczyn liczby mieszkańców i relacji przeciętnego miesięcznego wynagrodzenia brutto 
w danym powiecie do średniej krajowej]]/$M$1*$L$2</f>
        <v>5.1016128481396292E-5</v>
      </c>
      <c r="M1185" s="27">
        <v>4637.95</v>
      </c>
      <c r="N1185" s="302">
        <f>TabIPW[[#This Row],[liczba oddziałów w szkołach podstawowych]]/$O$1*$N$2</f>
        <v>3.294573643410853E-5</v>
      </c>
      <c r="O1185" s="27">
        <v>26</v>
      </c>
      <c r="P118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2.9515021592568426E-5</v>
      </c>
      <c r="Q1185" s="27">
        <v>150</v>
      </c>
      <c r="R1185" s="302">
        <f>TabIPW[[#This Row],[liczba gospodarstw domowych korzystających ze środowiskowej pomocy społecznej ]]/$S$1*$R$2</f>
        <v>5.1129566970846578E-5</v>
      </c>
      <c r="S1185" s="27">
        <v>187</v>
      </c>
      <c r="T1185" s="302">
        <f>TabIPW[[#This Row],[ilość wody dostarczonej i ścieków bytowych odprowadzonych siecią kanalizacyjną '[dam3']]]/$U$1*$T$2</f>
        <v>1.4009670876213932E-5</v>
      </c>
      <c r="U1185" s="27">
        <v>343.29999999999995</v>
      </c>
      <c r="V1185" s="302">
        <f>TabIPW[[#This Row],[iloczyn liczby mieszkańców i relacji przeciętnego miesięcznego wynagrodzenia brutto 
w danym powiecie do średniej krajowej2]]/$W$1*$V$2</f>
        <v>1.4879704140407255E-5</v>
      </c>
      <c r="W1185" s="27">
        <f>TabIPW[[#This Row],[iloczyn liczby mieszkańców i relacji przeciętnego miesięcznego wynagrodzenia brutto 
w danym powiecie do średniej krajowej]]</f>
        <v>4637.95</v>
      </c>
    </row>
    <row r="1186" spans="1:23" x14ac:dyDescent="0.3">
      <c r="A1186" s="2" t="s">
        <v>10</v>
      </c>
      <c r="B1186" s="2" t="s">
        <v>76</v>
      </c>
      <c r="C1186" s="2" t="s">
        <v>1119</v>
      </c>
      <c r="D1186" s="2" t="s">
        <v>18</v>
      </c>
      <c r="E1186" s="2" t="s">
        <v>15</v>
      </c>
      <c r="F1186" s="17" t="str">
        <f>+Tabela1[[#This Row],[WK]]&amp;Tabela1[[#This Row],[PK]]&amp;Tabela1[[#This Row],[GK]]</f>
        <v>142704</v>
      </c>
      <c r="G1186" s="2" t="s">
        <v>1123</v>
      </c>
      <c r="H1186" s="302">
        <f>TabIPW[[#This Row],[liczba mieszkańców ]]/$I$1*$H$2</f>
        <v>1.1690474709899462E-5</v>
      </c>
      <c r="I1186" s="27">
        <v>3673</v>
      </c>
      <c r="J1186" s="302">
        <f>TabIPW[[#This Row],[liczba mieszkańców w wieku 20-64]]/$K$1*$J$2</f>
        <v>8.9732208842003486E-6</v>
      </c>
      <c r="K1186" s="27">
        <v>2225</v>
      </c>
      <c r="L1186" s="302">
        <f>TabIPW[[#This Row],[iloczyn liczby mieszkańców i relacji przeciętnego miesięcznego wynagrodzenia brutto 
w danym powiecie do średniej krajowej]]/$M$1*$L$2</f>
        <v>3.4382062369205243E-5</v>
      </c>
      <c r="M1186" s="27">
        <v>3125.723</v>
      </c>
      <c r="N1186" s="302">
        <f>TabIPW[[#This Row],[liczba oddziałów w szkołach podstawowych]]/$O$1*$N$2</f>
        <v>2.2808586762075135E-5</v>
      </c>
      <c r="O1186" s="27">
        <v>18</v>
      </c>
      <c r="P118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2.1644349167883512E-5</v>
      </c>
      <c r="Q1186" s="27">
        <v>110</v>
      </c>
      <c r="R1186" s="302">
        <f>TabIPW[[#This Row],[liczba gospodarstw domowych korzystających ze środowiskowej pomocy społecznej ]]/$S$1*$R$2</f>
        <v>2.1326771249871834E-5</v>
      </c>
      <c r="S1186" s="27">
        <v>78</v>
      </c>
      <c r="T1186" s="302">
        <f>TabIPW[[#This Row],[ilość wody dostarczonej i ścieków bytowych odprowadzonych siecią kanalizacyjną '[dam3']]]/$U$1*$T$2</f>
        <v>1.3389376680704318E-5</v>
      </c>
      <c r="U1186" s="27">
        <v>328.1</v>
      </c>
      <c r="V1186" s="302">
        <f>TabIPW[[#This Row],[iloczyn liczby mieszkańców i relacji przeciętnego miesięcznego wynagrodzenia brutto 
w danym powiecie do średniej krajowej2]]/$W$1*$V$2</f>
        <v>1.0028101524351532E-5</v>
      </c>
      <c r="W1186" s="27">
        <f>TabIPW[[#This Row],[iloczyn liczby mieszkańców i relacji przeciętnego miesięcznego wynagrodzenia brutto 
w danym powiecie do średniej krajowej]]</f>
        <v>3125.723</v>
      </c>
    </row>
    <row r="1187" spans="1:23" x14ac:dyDescent="0.3">
      <c r="A1187" s="2" t="s">
        <v>10</v>
      </c>
      <c r="B1187" s="2" t="s">
        <v>76</v>
      </c>
      <c r="C1187" s="2" t="s">
        <v>1119</v>
      </c>
      <c r="D1187" s="2" t="s">
        <v>21</v>
      </c>
      <c r="E1187" s="2" t="s">
        <v>15</v>
      </c>
      <c r="F1187" s="17" t="str">
        <f>+Tabela1[[#This Row],[WK]]&amp;Tabela1[[#This Row],[PK]]&amp;Tabela1[[#This Row],[GK]]</f>
        <v>142705</v>
      </c>
      <c r="G1187" s="2" t="s">
        <v>1120</v>
      </c>
      <c r="H1187" s="302">
        <f>TabIPW[[#This Row],[liczba mieszkańców ]]/$I$1*$H$2</f>
        <v>2.0659643708673404E-5</v>
      </c>
      <c r="I1187" s="27">
        <v>6491</v>
      </c>
      <c r="J1187" s="302">
        <f>TabIPW[[#This Row],[liczba mieszkańców w wieku 20-64]]/$K$1*$J$2</f>
        <v>1.5917888912332034E-5</v>
      </c>
      <c r="K1187" s="27">
        <v>3947</v>
      </c>
      <c r="L1187" s="302">
        <f>TabIPW[[#This Row],[iloczyn liczby mieszkańców i relacji przeciętnego miesięcznego wynagrodzenia brutto 
w danym powiecie do średniej krajowej]]/$M$1*$L$2</f>
        <v>6.0760677059218966E-5</v>
      </c>
      <c r="M1187" s="27">
        <v>5523.8409999999994</v>
      </c>
      <c r="N1187" s="302">
        <f>TabIPW[[#This Row],[liczba oddziałów w szkołach podstawowych]]/$O$1*$N$2</f>
        <v>4.561717352415027E-5</v>
      </c>
      <c r="O1187" s="27">
        <v>36</v>
      </c>
      <c r="P118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3.1089156077505412E-5</v>
      </c>
      <c r="Q1187" s="27">
        <v>158</v>
      </c>
      <c r="R1187" s="302">
        <f>TabIPW[[#This Row],[liczba gospodarstw domowych korzystających ze środowiskowej pomocy społecznej ]]/$S$1*$R$2</f>
        <v>5.4137188557366966E-5</v>
      </c>
      <c r="S1187" s="27">
        <v>198</v>
      </c>
      <c r="T1187" s="302">
        <f>TabIPW[[#This Row],[ilość wody dostarczonej i ścieków bytowych odprowadzonych siecią kanalizacyjną '[dam3']]]/$U$1*$T$2</f>
        <v>1.971474512175634E-5</v>
      </c>
      <c r="U1187" s="27">
        <v>483.1</v>
      </c>
      <c r="V1187" s="302">
        <f>TabIPW[[#This Row],[iloczyn liczby mieszkańców i relacji przeciętnego miesięcznego wynagrodzenia brutto 
w danym powiecie do średniej krajowej2]]/$W$1*$V$2</f>
        <v>1.7721864142272199E-5</v>
      </c>
      <c r="W1187" s="27">
        <f>TabIPW[[#This Row],[iloczyn liczby mieszkańców i relacji przeciętnego miesięcznego wynagrodzenia brutto 
w danym powiecie do średniej krajowej]]</f>
        <v>5523.8409999999994</v>
      </c>
    </row>
    <row r="1188" spans="1:23" x14ac:dyDescent="0.3">
      <c r="A1188" s="2" t="s">
        <v>10</v>
      </c>
      <c r="B1188" s="2" t="s">
        <v>76</v>
      </c>
      <c r="C1188" s="2" t="s">
        <v>1119</v>
      </c>
      <c r="D1188" s="2" t="s">
        <v>23</v>
      </c>
      <c r="E1188" s="2" t="s">
        <v>15</v>
      </c>
      <c r="F1188" s="17" t="str">
        <f>+Tabela1[[#This Row],[WK]]&amp;Tabela1[[#This Row],[PK]]&amp;Tabela1[[#This Row],[GK]]</f>
        <v>142706</v>
      </c>
      <c r="G1188" s="2" t="s">
        <v>1124</v>
      </c>
      <c r="H1188" s="302">
        <f>TabIPW[[#This Row],[liczba mieszkańców ]]/$I$1*$H$2</f>
        <v>1.2416156232866267E-5</v>
      </c>
      <c r="I1188" s="27">
        <v>3901</v>
      </c>
      <c r="J1188" s="302">
        <f>TabIPW[[#This Row],[liczba mieszkańców w wieku 20-64]]/$K$1*$J$2</f>
        <v>9.2313270130043136E-6</v>
      </c>
      <c r="K1188" s="27">
        <v>2289</v>
      </c>
      <c r="L1188" s="302">
        <f>TabIPW[[#This Row],[iloczyn liczby mieszkańców i relacji przeciętnego miesięcznego wynagrodzenia brutto 
w danym powiecie do średniej krajowej]]/$M$1*$L$2</f>
        <v>3.6516315083656317E-5</v>
      </c>
      <c r="M1188" s="27">
        <v>3319.7509999999997</v>
      </c>
      <c r="N1188" s="302">
        <f>TabIPW[[#This Row],[liczba oddziałów w szkołach podstawowych]]/$O$1*$N$2</f>
        <v>2.0274299344066786E-5</v>
      </c>
      <c r="O1188" s="27">
        <v>16</v>
      </c>
      <c r="P118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2.7547353486397199E-5</v>
      </c>
      <c r="Q1188" s="27">
        <v>140</v>
      </c>
      <c r="R1188" s="302">
        <f>TabIPW[[#This Row],[liczba gospodarstw domowych korzystających ze środowiskowej pomocy społecznej ]]/$S$1*$R$2</f>
        <v>3.0896476297891248E-5</v>
      </c>
      <c r="S1188" s="27">
        <v>113</v>
      </c>
      <c r="T1188" s="302">
        <f>TabIPW[[#This Row],[ilość wody dostarczonej i ścieków bytowych odprowadzonych siecią kanalizacyjną '[dam3']]]/$U$1*$T$2</f>
        <v>1.2389560378731576E-5</v>
      </c>
      <c r="U1188" s="27">
        <v>303.60000000000002</v>
      </c>
      <c r="V1188" s="302">
        <f>TabIPW[[#This Row],[iloczyn liczby mieszkańców i relacji przeciętnego miesięcznego wynagrodzenia brutto 
w danym powiecie do średniej krajowej2]]/$W$1*$V$2</f>
        <v>1.0650591899399759E-5</v>
      </c>
      <c r="W1188" s="27">
        <f>TabIPW[[#This Row],[iloczyn liczby mieszkańców i relacji przeciętnego miesięcznego wynagrodzenia brutto 
w danym powiecie do średniej krajowej]]</f>
        <v>3319.7509999999997</v>
      </c>
    </row>
    <row r="1189" spans="1:23" x14ac:dyDescent="0.3">
      <c r="A1189" s="2" t="s">
        <v>10</v>
      </c>
      <c r="B1189" s="2" t="s">
        <v>76</v>
      </c>
      <c r="C1189" s="2" t="s">
        <v>1119</v>
      </c>
      <c r="D1189" s="2" t="s">
        <v>30</v>
      </c>
      <c r="E1189" s="2" t="s">
        <v>15</v>
      </c>
      <c r="F1189" s="17" t="str">
        <f>+Tabela1[[#This Row],[WK]]&amp;Tabela1[[#This Row],[PK]]&amp;Tabela1[[#This Row],[GK]]</f>
        <v>142707</v>
      </c>
      <c r="G1189" s="2" t="s">
        <v>1125</v>
      </c>
      <c r="H1189" s="302">
        <f>TabIPW[[#This Row],[liczba mieszkańców ]]/$I$1*$H$2</f>
        <v>1.8024273967372896E-5</v>
      </c>
      <c r="I1189" s="27">
        <v>5663</v>
      </c>
      <c r="J1189" s="302">
        <f>TabIPW[[#This Row],[liczba mieszkańców w wieku 20-64]]/$K$1*$J$2</f>
        <v>1.4014356212402792E-5</v>
      </c>
      <c r="K1189" s="27">
        <v>3475</v>
      </c>
      <c r="L1189" s="302">
        <f>TabIPW[[#This Row],[iloczyn liczby mieszkańców i relacji przeciętnego miesięcznego wynagrodzenia brutto 
w danym powiecie do średniej krajowej]]/$M$1*$L$2</f>
        <v>5.3009969833054529E-5</v>
      </c>
      <c r="M1189" s="27">
        <v>4819.2129999999997</v>
      </c>
      <c r="N1189" s="302">
        <f>TabIPW[[#This Row],[liczba oddziałów w szkołach podstawowych]]/$O$1*$N$2</f>
        <v>4.6884317233154453E-5</v>
      </c>
      <c r="O1189" s="27">
        <v>37</v>
      </c>
      <c r="P118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3.0105322024419799E-5</v>
      </c>
      <c r="Q1189" s="27">
        <v>153</v>
      </c>
      <c r="R1189" s="302">
        <f>TabIPW[[#This Row],[liczba gospodarstw domowych korzystających ze środowiskowej pomocy społecznej ]]/$S$1*$R$2</f>
        <v>4.8942205817013572E-5</v>
      </c>
      <c r="S1189" s="27">
        <v>179</v>
      </c>
      <c r="T1189" s="302">
        <f>TabIPW[[#This Row],[ilość wody dostarczonej i ścieków bytowych odprowadzonych siecią kanalizacyjną '[dam3']]]/$U$1*$T$2</f>
        <v>2.280397345070884E-5</v>
      </c>
      <c r="U1189" s="27">
        <v>558.79999999999995</v>
      </c>
      <c r="V1189" s="302">
        <f>TabIPW[[#This Row],[iloczyn liczby mieszkańców i relacji przeciętnego miesięcznego wynagrodzenia brutto 
w danym powiecie do średniej krajowej2]]/$W$1*$V$2</f>
        <v>1.5461241201307574E-5</v>
      </c>
      <c r="W1189" s="27">
        <f>TabIPW[[#This Row],[iloczyn liczby mieszkańców i relacji przeciętnego miesięcznego wynagrodzenia brutto 
w danym powiecie do średniej krajowej]]</f>
        <v>4819.2129999999997</v>
      </c>
    </row>
    <row r="1190" spans="1:23" x14ac:dyDescent="0.3">
      <c r="A1190" s="2" t="s">
        <v>10</v>
      </c>
      <c r="B1190" s="2" t="s">
        <v>76</v>
      </c>
      <c r="C1190" s="2" t="s">
        <v>1126</v>
      </c>
      <c r="D1190" s="2" t="s">
        <v>12</v>
      </c>
      <c r="E1190" s="2" t="s">
        <v>13</v>
      </c>
      <c r="F1190" s="17" t="str">
        <f>+Tabela1[[#This Row],[WK]]&amp;Tabela1[[#This Row],[PK]]&amp;Tabela1[[#This Row],[GK]]</f>
        <v>142801</v>
      </c>
      <c r="G1190" s="2" t="s">
        <v>1127</v>
      </c>
      <c r="H1190" s="302">
        <f>TabIPW[[#This Row],[liczba mieszkańców ]]/$I$1*$H$2</f>
        <v>1.0435172987714778E-4</v>
      </c>
      <c r="I1190" s="27">
        <v>32786</v>
      </c>
      <c r="J1190" s="302">
        <f>TabIPW[[#This Row],[liczba mieszkańców w wieku 20-64]]/$K$1*$J$2</f>
        <v>7.5487976858634663E-5</v>
      </c>
      <c r="K1190" s="27">
        <v>18718</v>
      </c>
      <c r="L1190" s="302">
        <f>TabIPW[[#This Row],[iloczyn liczby mieszkańców i relacji przeciętnego miesięcznego wynagrodzenia brutto 
w danym powiecie do średniej krajowej]]/$M$1*$L$2</f>
        <v>3.7938976431125697E-4</v>
      </c>
      <c r="M1190" s="27">
        <v>34490.872000000003</v>
      </c>
      <c r="N1190" s="302">
        <f>TabIPW[[#This Row],[liczba oddziałów w szkołach podstawowych]]/$O$1*$N$2</f>
        <v>1.8120155038759691E-4</v>
      </c>
      <c r="O1190" s="27">
        <v>143</v>
      </c>
      <c r="P119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3.2072990130591029E-4</v>
      </c>
      <c r="Q1190" s="27">
        <v>1630</v>
      </c>
      <c r="R1190" s="302">
        <f>TabIPW[[#This Row],[liczba gospodarstw domowych korzystających ze środowiskowej pomocy społecznej ]]/$S$1*$R$2</f>
        <v>1.498342390375611E-4</v>
      </c>
      <c r="S1190" s="27">
        <v>548</v>
      </c>
      <c r="T1190" s="302">
        <f>TabIPW[[#This Row],[ilość wody dostarczonej i ścieków bytowych odprowadzonych siecią kanalizacyjną '[dam3']]]/$U$1*$T$2</f>
        <v>1.0194045397256745E-4</v>
      </c>
      <c r="U1190" s="27">
        <v>2498</v>
      </c>
      <c r="V1190" s="302">
        <f>TabIPW[[#This Row],[iloczyn liczby mieszkańców i relacji przeciętnego miesięcznego wynagrodzenia brutto 
w danym powiecie do średniej krajowej2]]/$W$1*$V$2</f>
        <v>1.1065534792411663E-4</v>
      </c>
      <c r="W1190" s="27">
        <f>TabIPW[[#This Row],[iloczyn liczby mieszkańców i relacji przeciętnego miesięcznego wynagrodzenia brutto 
w danym powiecie do średniej krajowej]]</f>
        <v>34490.872000000003</v>
      </c>
    </row>
    <row r="1191" spans="1:23" x14ac:dyDescent="0.3">
      <c r="A1191" s="2" t="s">
        <v>10</v>
      </c>
      <c r="B1191" s="2" t="s">
        <v>76</v>
      </c>
      <c r="C1191" s="2" t="s">
        <v>1126</v>
      </c>
      <c r="D1191" s="2" t="s">
        <v>11</v>
      </c>
      <c r="E1191" s="2" t="s">
        <v>15</v>
      </c>
      <c r="F1191" s="17" t="str">
        <f>+Tabela1[[#This Row],[WK]]&amp;Tabela1[[#This Row],[PK]]&amp;Tabela1[[#This Row],[GK]]</f>
        <v>142802</v>
      </c>
      <c r="G1191" s="2" t="s">
        <v>1128</v>
      </c>
      <c r="H1191" s="302">
        <f>TabIPW[[#This Row],[liczba mieszkańców ]]/$I$1*$H$2</f>
        <v>1.4090316237605476E-5</v>
      </c>
      <c r="I1191" s="27">
        <v>4427</v>
      </c>
      <c r="J1191" s="302">
        <f>TabIPW[[#This Row],[liczba mieszkańców w wieku 20-64]]/$K$1*$J$2</f>
        <v>1.0336343876946289E-5</v>
      </c>
      <c r="K1191" s="27">
        <v>2563</v>
      </c>
      <c r="L1191" s="302">
        <f>TabIPW[[#This Row],[iloczyn liczby mieszkańców i relacji przeciętnego miesięcznego wynagrodzenia brutto 
w danym powiecie do średniej krajowej]]/$M$1*$L$2</f>
        <v>5.1227916995239876E-5</v>
      </c>
      <c r="M1191" s="27">
        <v>4657.2040000000006</v>
      </c>
      <c r="N1191" s="302">
        <f>TabIPW[[#This Row],[liczba oddziałów w szkołach podstawowych]]/$O$1*$N$2</f>
        <v>3.1678592725104354E-5</v>
      </c>
      <c r="O1191" s="27">
        <v>25</v>
      </c>
      <c r="P119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2.8137653918248568E-5</v>
      </c>
      <c r="Q1191" s="27">
        <v>143</v>
      </c>
      <c r="R1191" s="302">
        <f>TabIPW[[#This Row],[liczba gospodarstw domowych korzystających ze środowiskowej pomocy społecznej ]]/$S$1*$R$2</f>
        <v>2.2693871971017463E-5</v>
      </c>
      <c r="S1191" s="27">
        <v>83</v>
      </c>
      <c r="T1191" s="302">
        <f>TabIPW[[#This Row],[ilość wody dostarczonej i ścieków bytowych odprowadzonych siecią kanalizacyjną '[dam3']]]/$U$1*$T$2</f>
        <v>1.6303127046453442E-5</v>
      </c>
      <c r="U1191" s="27">
        <v>399.5</v>
      </c>
      <c r="V1191" s="302">
        <f>TabIPW[[#This Row],[iloczyn liczby mieszkańców i relacji przeciętnego miesięcznego wynagrodzenia brutto 
w danym powiecie do średniej krajowej2]]/$W$1*$V$2</f>
        <v>1.49414757902783E-5</v>
      </c>
      <c r="W1191" s="27">
        <f>TabIPW[[#This Row],[iloczyn liczby mieszkańców i relacji przeciętnego miesięcznego wynagrodzenia brutto 
w danym powiecie do średniej krajowej]]</f>
        <v>4657.2040000000006</v>
      </c>
    </row>
    <row r="1192" spans="1:23" x14ac:dyDescent="0.3">
      <c r="A1192" s="2" t="s">
        <v>10</v>
      </c>
      <c r="B1192" s="2" t="s">
        <v>76</v>
      </c>
      <c r="C1192" s="2" t="s">
        <v>1126</v>
      </c>
      <c r="D1192" s="2" t="s">
        <v>16</v>
      </c>
      <c r="E1192" s="2" t="s">
        <v>15</v>
      </c>
      <c r="F1192" s="17" t="str">
        <f>+Tabela1[[#This Row],[WK]]&amp;Tabela1[[#This Row],[PK]]&amp;Tabela1[[#This Row],[GK]]</f>
        <v>142803</v>
      </c>
      <c r="G1192" s="2" t="s">
        <v>1129</v>
      </c>
      <c r="H1192" s="302">
        <f>TabIPW[[#This Row],[liczba mieszkańców ]]/$I$1*$H$2</f>
        <v>1.8415760052131308E-5</v>
      </c>
      <c r="I1192" s="27">
        <v>5786</v>
      </c>
      <c r="J1192" s="302">
        <f>TabIPW[[#This Row],[liczba mieszkańców w wieku 20-64]]/$K$1*$J$2</f>
        <v>1.345378196390668E-5</v>
      </c>
      <c r="K1192" s="27">
        <v>3336</v>
      </c>
      <c r="L1192" s="302">
        <f>TabIPW[[#This Row],[iloczyn liczby mieszkańców i relacji przeciętnego miesięcznego wynagrodzenia brutto 
w danym powiecie do średniej krajowej]]/$M$1*$L$2</f>
        <v>6.6953857631456488E-5</v>
      </c>
      <c r="M1192" s="27">
        <v>6086.8720000000003</v>
      </c>
      <c r="N1192" s="302">
        <f>TabIPW[[#This Row],[liczba oddziałów w szkołach podstawowych]]/$O$1*$N$2</f>
        <v>3.9281454979129396E-5</v>
      </c>
      <c r="O1192" s="27">
        <v>31</v>
      </c>
      <c r="P119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4.191133066144717E-5</v>
      </c>
      <c r="Q1192" s="27">
        <v>213</v>
      </c>
      <c r="R1192" s="302">
        <f>TabIPW[[#This Row],[liczba gospodarstw domowych korzystających ze środowiskowej pomocy społecznej ]]/$S$1*$R$2</f>
        <v>3.3904097884411628E-5</v>
      </c>
      <c r="S1192" s="27">
        <v>124</v>
      </c>
      <c r="T1192" s="302">
        <f>TabIPW[[#This Row],[ilość wody dostarczonej i ścieków bytowych odprowadzonych siecią kanalizacyjną '[dam3']]]/$U$1*$T$2</f>
        <v>1.534411957313265E-5</v>
      </c>
      <c r="U1192" s="27">
        <v>376</v>
      </c>
      <c r="V1192" s="302">
        <f>TabIPW[[#This Row],[iloczyn liczby mieszkańców i relacji przeciętnego miesięcznego wynagrodzenia brutto 
w danym powiecie do średniej krajowej2]]/$W$1*$V$2</f>
        <v>1.9528208475841479E-5</v>
      </c>
      <c r="W1192" s="27">
        <f>TabIPW[[#This Row],[iloczyn liczby mieszkańców i relacji przeciętnego miesięcznego wynagrodzenia brutto 
w danym powiecie do średniej krajowej]]</f>
        <v>6086.8720000000003</v>
      </c>
    </row>
    <row r="1193" spans="1:23" x14ac:dyDescent="0.3">
      <c r="A1193" s="2" t="s">
        <v>10</v>
      </c>
      <c r="B1193" s="2" t="s">
        <v>76</v>
      </c>
      <c r="C1193" s="2" t="s">
        <v>1126</v>
      </c>
      <c r="D1193" s="2" t="s">
        <v>18</v>
      </c>
      <c r="E1193" s="2" t="s">
        <v>15</v>
      </c>
      <c r="F1193" s="17" t="str">
        <f>+Tabela1[[#This Row],[WK]]&amp;Tabela1[[#This Row],[PK]]&amp;Tabela1[[#This Row],[GK]]</f>
        <v>142804</v>
      </c>
      <c r="G1193" s="2" t="s">
        <v>1130</v>
      </c>
      <c r="H1193" s="302">
        <f>TabIPW[[#This Row],[liczba mieszkańców ]]/$I$1*$H$2</f>
        <v>1.7772831685292292E-5</v>
      </c>
      <c r="I1193" s="27">
        <v>5584</v>
      </c>
      <c r="J1193" s="302">
        <f>TabIPW[[#This Row],[liczba mieszkańców w wieku 20-64]]/$K$1*$J$2</f>
        <v>1.3312630174717012E-5</v>
      </c>
      <c r="K1193" s="27">
        <v>3301</v>
      </c>
      <c r="L1193" s="302">
        <f>TabIPW[[#This Row],[iloczyn liczby mieszkańców i relacji przeciętnego miesięcznego wynagrodzenia brutto 
w danym powiecie do średniej krajowej]]/$M$1*$L$2</f>
        <v>6.461637418148169E-5</v>
      </c>
      <c r="M1193" s="27">
        <v>5874.3680000000004</v>
      </c>
      <c r="N1193" s="302">
        <f>TabIPW[[#This Row],[liczba oddziałów w szkołach podstawowych]]/$O$1*$N$2</f>
        <v>3.6747167561121051E-5</v>
      </c>
      <c r="O1193" s="27">
        <v>29</v>
      </c>
      <c r="P119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3.2269756941208151E-5</v>
      </c>
      <c r="Q1193" s="27">
        <v>164</v>
      </c>
      <c r="R1193" s="302">
        <f>TabIPW[[#This Row],[liczba gospodarstw domowych korzystających ze środowiskowej pomocy społecznej ]]/$S$1*$R$2</f>
        <v>3.0623056153662118E-5</v>
      </c>
      <c r="S1193" s="27">
        <v>112</v>
      </c>
      <c r="T1193" s="302">
        <f>TabIPW[[#This Row],[ilość wody dostarczonej i ścieków bytowych odprowadzonych siecią kanalizacyjną '[dam3']]]/$U$1*$T$2</f>
        <v>1.0659266043888958E-5</v>
      </c>
      <c r="U1193" s="27">
        <v>261.2</v>
      </c>
      <c r="V1193" s="302">
        <f>TabIPW[[#This Row],[iloczyn liczby mieszkańców i relacji przeciętnego miesięcznego wynagrodzenia brutto 
w danym powiecie do średniej krajowej2]]/$W$1*$V$2</f>
        <v>1.8846442469598831E-5</v>
      </c>
      <c r="W1193" s="27">
        <f>TabIPW[[#This Row],[iloczyn liczby mieszkańców i relacji przeciętnego miesięcznego wynagrodzenia brutto 
w danym powiecie do średniej krajowej]]</f>
        <v>5874.3680000000004</v>
      </c>
    </row>
    <row r="1194" spans="1:23" x14ac:dyDescent="0.3">
      <c r="A1194" s="2" t="s">
        <v>10</v>
      </c>
      <c r="B1194" s="2" t="s">
        <v>76</v>
      </c>
      <c r="C1194" s="2" t="s">
        <v>1126</v>
      </c>
      <c r="D1194" s="2" t="s">
        <v>21</v>
      </c>
      <c r="E1194" s="2" t="s">
        <v>15</v>
      </c>
      <c r="F1194" s="17" t="str">
        <f>+Tabela1[[#This Row],[WK]]&amp;Tabela1[[#This Row],[PK]]&amp;Tabela1[[#This Row],[GK]]</f>
        <v>142805</v>
      </c>
      <c r="G1194" s="2" t="s">
        <v>1131</v>
      </c>
      <c r="H1194" s="302">
        <f>TabIPW[[#This Row],[liczba mieszkańców ]]/$I$1*$H$2</f>
        <v>2.2015522343690327E-5</v>
      </c>
      <c r="I1194" s="27">
        <v>6917</v>
      </c>
      <c r="J1194" s="302">
        <f>TabIPW[[#This Row],[liczba mieszkańców w wieku 20-64]]/$K$1*$J$2</f>
        <v>1.6619614950017816E-5</v>
      </c>
      <c r="K1194" s="27">
        <v>4121</v>
      </c>
      <c r="L1194" s="302">
        <f>TabIPW[[#This Row],[iloczyn liczby mieszkańców i relacji przeciętnego miesięcznego wynagrodzenia brutto 
w danym powiecie do średniej krajowej]]/$M$1*$L$2</f>
        <v>8.0041450611265913E-5</v>
      </c>
      <c r="M1194" s="27">
        <v>7276.6840000000002</v>
      </c>
      <c r="N1194" s="302">
        <f>TabIPW[[#This Row],[liczba oddziałów w szkołach podstawowych]]/$O$1*$N$2</f>
        <v>5.4487179487179488E-5</v>
      </c>
      <c r="O1194" s="27">
        <v>43</v>
      </c>
      <c r="P119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4.9585236275514962E-5</v>
      </c>
      <c r="Q1194" s="27">
        <v>252</v>
      </c>
      <c r="R1194" s="302">
        <f>TabIPW[[#This Row],[liczba gospodarstw domowych korzystających ze środowiskowej pomocy społecznej ]]/$S$1*$R$2</f>
        <v>1.1210225913394169E-5</v>
      </c>
      <c r="S1194" s="27">
        <v>41</v>
      </c>
      <c r="T1194" s="302">
        <f>TabIPW[[#This Row],[ilość wody dostarczonej i ścieków bytowych odprowadzonych siecią kanalizacyjną '[dam3']]]/$U$1*$T$2</f>
        <v>2.5807503239492255E-5</v>
      </c>
      <c r="U1194" s="27">
        <v>632.4</v>
      </c>
      <c r="V1194" s="302">
        <f>TabIPW[[#This Row],[iloczyn liczby mieszkańców i relacji przeciętnego miesięcznego wynagrodzenia brutto 
w danym powiecie do średniej krajowej2]]/$W$1*$V$2</f>
        <v>2.3345423094952561E-5</v>
      </c>
      <c r="W1194" s="27">
        <f>TabIPW[[#This Row],[iloczyn liczby mieszkańców i relacji przeciętnego miesięcznego wynagrodzenia brutto 
w danym powiecie do średniej krajowej]]</f>
        <v>7276.6840000000002</v>
      </c>
    </row>
    <row r="1195" spans="1:23" x14ac:dyDescent="0.3">
      <c r="A1195" s="2" t="s">
        <v>10</v>
      </c>
      <c r="B1195" s="2" t="s">
        <v>76</v>
      </c>
      <c r="C1195" s="2" t="s">
        <v>1126</v>
      </c>
      <c r="D1195" s="2" t="s">
        <v>23</v>
      </c>
      <c r="E1195" s="2" t="s">
        <v>15</v>
      </c>
      <c r="F1195" s="17" t="str">
        <f>+Tabela1[[#This Row],[WK]]&amp;Tabela1[[#This Row],[PK]]&amp;Tabela1[[#This Row],[GK]]</f>
        <v>142806</v>
      </c>
      <c r="G1195" s="2" t="s">
        <v>1132</v>
      </c>
      <c r="H1195" s="302">
        <f>TabIPW[[#This Row],[liczba mieszkańców ]]/$I$1*$H$2</f>
        <v>1.0831115011649298E-5</v>
      </c>
      <c r="I1195" s="27">
        <v>3403</v>
      </c>
      <c r="J1195" s="302">
        <f>TabIPW[[#This Row],[liczba mieszkańców w wieku 20-64]]/$K$1*$J$2</f>
        <v>8.0214545342357265E-6</v>
      </c>
      <c r="K1195" s="27">
        <v>1989</v>
      </c>
      <c r="L1195" s="302">
        <f>TabIPW[[#This Row],[iloczyn liczby mieszkańców i relacji przeciętnego miesięcznego wynagrodzenia brutto 
w danym powiecie do średniej krajowej]]/$M$1*$L$2</f>
        <v>3.9378495941902252E-5</v>
      </c>
      <c r="M1195" s="27">
        <v>3579.9560000000001</v>
      </c>
      <c r="N1195" s="302">
        <f>TabIPW[[#This Row],[liczba oddziałów w szkołach podstawowych]]/$O$1*$N$2</f>
        <v>5.9555754323196186E-5</v>
      </c>
      <c r="O1195" s="27">
        <v>47</v>
      </c>
      <c r="P119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2.7350586675780074E-5</v>
      </c>
      <c r="Q1195" s="27">
        <v>139</v>
      </c>
      <c r="R1195" s="302">
        <f>TabIPW[[#This Row],[liczba gospodarstw domowych korzystających ze środowiskowej pomocy społecznej ]]/$S$1*$R$2</f>
        <v>1.5584948221060185E-5</v>
      </c>
      <c r="S1195" s="27">
        <v>57</v>
      </c>
      <c r="T1195" s="302">
        <f>TabIPW[[#This Row],[ilość wody dostarczonej i ścieków bytowych odprowadzonych siecią kanalizacyjną '[dam3']]]/$U$1*$T$2</f>
        <v>6.4069860983559207E-6</v>
      </c>
      <c r="U1195" s="27">
        <v>157</v>
      </c>
      <c r="V1195" s="302">
        <f>TabIPW[[#This Row],[iloczyn liczby mieszkańców i relacji przeciętnego miesięcznego wynagrodzenia brutto 
w danym powiecie do średniej krajowej2]]/$W$1*$V$2</f>
        <v>1.1485394649721493E-5</v>
      </c>
      <c r="W1195" s="27">
        <f>TabIPW[[#This Row],[iloczyn liczby mieszkańców i relacji przeciętnego miesięcznego wynagrodzenia brutto 
w danym powiecie do średniej krajowej]]</f>
        <v>3579.9560000000001</v>
      </c>
    </row>
    <row r="1196" spans="1:23" x14ac:dyDescent="0.3">
      <c r="A1196" s="2" t="s">
        <v>10</v>
      </c>
      <c r="B1196" s="2" t="s">
        <v>76</v>
      </c>
      <c r="C1196" s="2" t="s">
        <v>1126</v>
      </c>
      <c r="D1196" s="2" t="s">
        <v>30</v>
      </c>
      <c r="E1196" s="2" t="s">
        <v>15</v>
      </c>
      <c r="F1196" s="17" t="str">
        <f>+Tabela1[[#This Row],[WK]]&amp;Tabela1[[#This Row],[PK]]&amp;Tabela1[[#This Row],[GK]]</f>
        <v>142807</v>
      </c>
      <c r="G1196" s="2" t="s">
        <v>1127</v>
      </c>
      <c r="H1196" s="302">
        <f>TabIPW[[#This Row],[liczba mieszkańców ]]/$I$1*$H$2</f>
        <v>3.8537508245974055E-5</v>
      </c>
      <c r="I1196" s="27">
        <v>12108</v>
      </c>
      <c r="J1196" s="302">
        <f>TabIPW[[#This Row],[liczba mieszkańców w wieku 20-64]]/$K$1*$J$2</f>
        <v>2.9738665528131851E-5</v>
      </c>
      <c r="K1196" s="27">
        <v>7374</v>
      </c>
      <c r="L1196" s="302">
        <f>TabIPW[[#This Row],[iloczyn liczby mieszkańców i relacji przeciętnego miesięcznego wynagrodzenia brutto 
w danym powiecie do średniej krajowej]]/$M$1*$L$2</f>
        <v>1.401101465955194E-4</v>
      </c>
      <c r="M1196" s="27">
        <v>12737.616000000002</v>
      </c>
      <c r="N1196" s="302">
        <f>TabIPW[[#This Row],[liczba oddziałów w szkołach podstawowych]]/$O$1*$N$2</f>
        <v>9.2501490757304722E-5</v>
      </c>
      <c r="O1196" s="27">
        <v>73</v>
      </c>
      <c r="P119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7.2606953117718338E-5</v>
      </c>
      <c r="Q1196" s="27">
        <v>369</v>
      </c>
      <c r="R1196" s="302">
        <f>TabIPW[[#This Row],[liczba gospodarstw domowych korzystających ze środowiskowej pomocy społecznej ]]/$S$1*$R$2</f>
        <v>2.4060972692163095E-5</v>
      </c>
      <c r="S1196" s="27">
        <v>88</v>
      </c>
      <c r="T1196" s="302">
        <f>TabIPW[[#This Row],[ilość wody dostarczonej i ścieków bytowych odprowadzonych siecią kanalizacyjną '[dam3']]]/$U$1*$T$2</f>
        <v>4.6277211691309648E-5</v>
      </c>
      <c r="U1196" s="27">
        <v>1134</v>
      </c>
      <c r="V1196" s="302">
        <f>TabIPW[[#This Row],[iloczyn liczby mieszkańców i relacji przeciętnego miesięcznego wynagrodzenia brutto 
w danym powiecie do średniej krajowej2]]/$W$1*$V$2</f>
        <v>4.0865459423693163E-5</v>
      </c>
      <c r="W1196" s="27">
        <f>TabIPW[[#This Row],[iloczyn liczby mieszkańców i relacji przeciętnego miesięcznego wynagrodzenia brutto 
w danym powiecie do średniej krajowej]]</f>
        <v>12737.616000000002</v>
      </c>
    </row>
    <row r="1197" spans="1:23" x14ac:dyDescent="0.3">
      <c r="A1197" s="2" t="s">
        <v>10</v>
      </c>
      <c r="B1197" s="2" t="s">
        <v>76</v>
      </c>
      <c r="C1197" s="2" t="s">
        <v>1126</v>
      </c>
      <c r="D1197" s="2" t="s">
        <v>54</v>
      </c>
      <c r="E1197" s="2" t="s">
        <v>15</v>
      </c>
      <c r="F1197" s="17" t="str">
        <f>+Tabela1[[#This Row],[WK]]&amp;Tabela1[[#This Row],[PK]]&amp;Tabela1[[#This Row],[GK]]</f>
        <v>142808</v>
      </c>
      <c r="G1197" s="2" t="s">
        <v>1133</v>
      </c>
      <c r="H1197" s="302">
        <f>TabIPW[[#This Row],[liczba mieszkańców ]]/$I$1*$H$2</f>
        <v>3.6643734096126465E-5</v>
      </c>
      <c r="I1197" s="27">
        <v>11513</v>
      </c>
      <c r="J1197" s="302">
        <f>TabIPW[[#This Row],[liczba mieszkańców w wieku 20-64]]/$K$1*$J$2</f>
        <v>2.6810774129511876E-5</v>
      </c>
      <c r="K1197" s="27">
        <v>6648</v>
      </c>
      <c r="L1197" s="302">
        <f>TabIPW[[#This Row],[iloczyn liczby mieszkańców i relacji przeciętnego miesięcznego wynagrodzenia brutto 
w danym powiecie do średniej krajowej]]/$M$1*$L$2</f>
        <v>1.3322498494831639E-4</v>
      </c>
      <c r="M1197" s="27">
        <v>12111.676000000001</v>
      </c>
      <c r="N1197" s="302">
        <f>TabIPW[[#This Row],[liczba oddziałów w szkołach podstawowych]]/$O$1*$N$2</f>
        <v>7.8562909958258793E-5</v>
      </c>
      <c r="O1197" s="27">
        <v>62</v>
      </c>
      <c r="P119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1.068443781650977E-4</v>
      </c>
      <c r="Q1197" s="27">
        <v>543</v>
      </c>
      <c r="R1197" s="302">
        <f>TabIPW[[#This Row],[liczba gospodarstw domowych korzystających ze środowiskowej pomocy społecznej ]]/$S$1*$R$2</f>
        <v>1.7772309374893195E-5</v>
      </c>
      <c r="S1197" s="27">
        <v>65</v>
      </c>
      <c r="T1197" s="302">
        <f>TabIPW[[#This Row],[ilość wody dostarczonej i ścieków bytowych odprowadzonych siecią kanalizacyjną '[dam3']]]/$U$1*$T$2</f>
        <v>3.5809747142084843E-5</v>
      </c>
      <c r="U1197" s="27">
        <v>877.5</v>
      </c>
      <c r="V1197" s="302">
        <f>TabIPW[[#This Row],[iloczyn liczby mieszkańców i relacji przeciętnego miesięcznego wynagrodzenia brutto 
w danym powiecie do średniej krajowej2]]/$W$1*$V$2</f>
        <v>3.8857287276592283E-5</v>
      </c>
      <c r="W1197" s="27">
        <f>TabIPW[[#This Row],[iloczyn liczby mieszkańców i relacji przeciętnego miesięcznego wynagrodzenia brutto 
w danym powiecie do średniej krajowej]]</f>
        <v>12111.676000000001</v>
      </c>
    </row>
    <row r="1198" spans="1:23" x14ac:dyDescent="0.3">
      <c r="A1198" s="2" t="s">
        <v>10</v>
      </c>
      <c r="B1198" s="2" t="s">
        <v>76</v>
      </c>
      <c r="C1198" s="2" t="s">
        <v>1134</v>
      </c>
      <c r="D1198" s="2" t="s">
        <v>12</v>
      </c>
      <c r="E1198" s="2" t="s">
        <v>13</v>
      </c>
      <c r="F1198" s="17" t="str">
        <f>+Tabela1[[#This Row],[WK]]&amp;Tabela1[[#This Row],[PK]]&amp;Tabela1[[#This Row],[GK]]</f>
        <v>142901</v>
      </c>
      <c r="G1198" s="2" t="s">
        <v>1135</v>
      </c>
      <c r="H1198" s="302">
        <f>TabIPW[[#This Row],[liczba mieszkańców ]]/$I$1*$H$2</f>
        <v>5.7443421607477675E-5</v>
      </c>
      <c r="I1198" s="27">
        <v>18048</v>
      </c>
      <c r="J1198" s="302">
        <f>TabIPW[[#This Row],[liczba mieszkańców w wieku 20-64]]/$K$1*$J$2</f>
        <v>4.0813031617126977E-5</v>
      </c>
      <c r="K1198" s="27">
        <v>10120</v>
      </c>
      <c r="L1198" s="302">
        <f>TabIPW[[#This Row],[iloczyn liczby mieszkańców i relacji przeciętnego miesięcznego wynagrodzenia brutto 
w danym powiecie do średniej krajowej]]/$M$1*$L$2</f>
        <v>1.6914147456981399E-4</v>
      </c>
      <c r="M1198" s="27">
        <v>15376.896000000001</v>
      </c>
      <c r="N1198" s="302">
        <f>TabIPW[[#This Row],[liczba oddziałów w szkołach podstawowych]]/$O$1*$N$2</f>
        <v>1.5585867620751344E-4</v>
      </c>
      <c r="O1198" s="27">
        <v>123</v>
      </c>
      <c r="P119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1.9401207526848312E-4</v>
      </c>
      <c r="Q1198" s="27">
        <v>986</v>
      </c>
      <c r="R1198" s="302">
        <f>TabIPW[[#This Row],[liczba gospodarstw domowych korzystających ze środowiskowej pomocy społecznej ]]/$S$1*$R$2</f>
        <v>8.8861546874465975E-5</v>
      </c>
      <c r="S1198" s="27">
        <v>325</v>
      </c>
      <c r="T1198" s="302">
        <f>TabIPW[[#This Row],[ilość wody dostarczonej i ścieków bytowych odprowadzonych siecią kanalizacyjną '[dam3']]]/$U$1*$T$2</f>
        <v>8.5004790082008811E-5</v>
      </c>
      <c r="U1198" s="27">
        <v>2083</v>
      </c>
      <c r="V1198" s="302">
        <f>TabIPW[[#This Row],[iloczyn liczby mieszkańców i relacji przeciętnego miesięcznego wynagrodzenia brutto 
w danym powiecie do średniej krajowej2]]/$W$1*$V$2</f>
        <v>4.9332930082862426E-5</v>
      </c>
      <c r="W1198" s="27">
        <f>TabIPW[[#This Row],[iloczyn liczby mieszkańców i relacji przeciętnego miesięcznego wynagrodzenia brutto 
w danym powiecie do średniej krajowej]]</f>
        <v>15376.896000000001</v>
      </c>
    </row>
    <row r="1199" spans="1:23" x14ac:dyDescent="0.3">
      <c r="A1199" s="2" t="s">
        <v>10</v>
      </c>
      <c r="B1199" s="2" t="s">
        <v>76</v>
      </c>
      <c r="C1199" s="2" t="s">
        <v>1134</v>
      </c>
      <c r="D1199" s="2" t="s">
        <v>11</v>
      </c>
      <c r="E1199" s="2" t="s">
        <v>15</v>
      </c>
      <c r="F1199" s="17" t="str">
        <f>+Tabela1[[#This Row],[WK]]&amp;Tabela1[[#This Row],[PK]]&amp;Tabela1[[#This Row],[GK]]</f>
        <v>142902</v>
      </c>
      <c r="G1199" s="2" t="s">
        <v>1136</v>
      </c>
      <c r="H1199" s="302">
        <f>TabIPW[[#This Row],[liczba mieszkańców ]]/$I$1*$H$2</f>
        <v>1.0926599422565983E-5</v>
      </c>
      <c r="I1199" s="27">
        <v>3433</v>
      </c>
      <c r="J1199" s="302">
        <f>TabIPW[[#This Row],[liczba mieszkańców w wieku 20-64]]/$K$1*$J$2</f>
        <v>7.8722369285209362E-6</v>
      </c>
      <c r="K1199" s="27">
        <v>1952</v>
      </c>
      <c r="L1199" s="302">
        <f>TabIPW[[#This Row],[iloczyn liczby mieszkańców i relacji przeciętnego miesięcznego wynagrodzenia brutto 
w danym powiecie do średniej krajowej]]/$M$1*$L$2</f>
        <v>3.2173242586334855E-5</v>
      </c>
      <c r="M1199" s="27">
        <v>2924.9160000000002</v>
      </c>
      <c r="N1199" s="302">
        <f>TabIPW[[#This Row],[liczba oddziałów w szkołach podstawowych]]/$O$1*$N$2</f>
        <v>2.0274299344066786E-5</v>
      </c>
      <c r="O1199" s="27">
        <v>16</v>
      </c>
      <c r="P119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2.8924721160717063E-5</v>
      </c>
      <c r="Q1199" s="27">
        <v>147</v>
      </c>
      <c r="R1199" s="302">
        <f>TabIPW[[#This Row],[liczba gospodarstw domowych korzystających ze środowiskowej pomocy społecznej ]]/$S$1*$R$2</f>
        <v>9.0228647595611604E-6</v>
      </c>
      <c r="S1199" s="27">
        <v>33</v>
      </c>
      <c r="T1199" s="302">
        <f>TabIPW[[#This Row],[ilość wody dostarczonej i ścieków bytowych odprowadzonych siecią kanalizacyjną '[dam3']]]/$U$1*$T$2</f>
        <v>1.283029572817262E-5</v>
      </c>
      <c r="U1199" s="27">
        <v>314.39999999999998</v>
      </c>
      <c r="V1199" s="302">
        <f>TabIPW[[#This Row],[iloczyn liczby mieszkańców i relacji przeciętnego miesięcznego wynagrodzenia brutto 
w danym powiecie do średniej krajowej2]]/$W$1*$V$2</f>
        <v>9.3838624210143343E-6</v>
      </c>
      <c r="W1199" s="27">
        <f>TabIPW[[#This Row],[iloczyn liczby mieszkańców i relacji przeciętnego miesięcznego wynagrodzenia brutto 
w danym powiecie do średniej krajowej]]</f>
        <v>2924.9160000000002</v>
      </c>
    </row>
    <row r="1200" spans="1:23" x14ac:dyDescent="0.3">
      <c r="A1200" s="2" t="s">
        <v>10</v>
      </c>
      <c r="B1200" s="2" t="s">
        <v>76</v>
      </c>
      <c r="C1200" s="2" t="s">
        <v>1134</v>
      </c>
      <c r="D1200" s="2" t="s">
        <v>16</v>
      </c>
      <c r="E1200" s="2" t="s">
        <v>15</v>
      </c>
      <c r="F1200" s="17" t="str">
        <f>+Tabela1[[#This Row],[WK]]&amp;Tabela1[[#This Row],[PK]]&amp;Tabela1[[#This Row],[GK]]</f>
        <v>142903</v>
      </c>
      <c r="G1200" s="2" t="s">
        <v>1137</v>
      </c>
      <c r="H1200" s="302">
        <f>TabIPW[[#This Row],[liczba mieszkańców ]]/$I$1*$H$2</f>
        <v>5.5476442742593957E-6</v>
      </c>
      <c r="I1200" s="27">
        <v>1743</v>
      </c>
      <c r="J1200" s="302">
        <f>TabIPW[[#This Row],[liczba mieszkańców w wieku 20-64]]/$K$1*$J$2</f>
        <v>3.9925791799363344E-6</v>
      </c>
      <c r="K1200" s="27">
        <v>990</v>
      </c>
      <c r="L1200" s="302">
        <f>TabIPW[[#This Row],[iloczyn liczby mieszkańców i relacji przeciętnego miesięcznego wynagrodzenia brutto 
w danym powiecie do średniej krajowej]]/$M$1*$L$2</f>
        <v>1.6334972859883964E-5</v>
      </c>
      <c r="M1200" s="27">
        <v>1485.0360000000001</v>
      </c>
      <c r="N1200" s="302">
        <f>TabIPW[[#This Row],[liczba oddziałów w szkołach podstawowych]]/$O$1*$N$2</f>
        <v>1.0137149672033393E-5</v>
      </c>
      <c r="O1200" s="27">
        <v>8</v>
      </c>
      <c r="P120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8.0674392353020377E-6</v>
      </c>
      <c r="Q1200" s="27">
        <v>41</v>
      </c>
      <c r="R1200" s="302">
        <f>TabIPW[[#This Row],[liczba gospodarstw domowych korzystających ze środowiskowej pomocy społecznej ]]/$S$1*$R$2</f>
        <v>9.0228647595611604E-6</v>
      </c>
      <c r="S1200" s="27">
        <v>33</v>
      </c>
      <c r="T1200" s="302">
        <f>TabIPW[[#This Row],[ilość wody dostarczonej i ścieków bytowych odprowadzonych siecią kanalizacyjną '[dam3']]]/$U$1*$T$2</f>
        <v>3.4279416067636775E-6</v>
      </c>
      <c r="U1200" s="27">
        <v>84</v>
      </c>
      <c r="V1200" s="302">
        <f>TabIPW[[#This Row],[iloczyn liczby mieszkańców i relacji przeciętnego miesięcznego wynagrodzenia brutto 
w danym powiecie do średniej krajowej2]]/$W$1*$V$2</f>
        <v>4.7643670841328233E-6</v>
      </c>
      <c r="W1200" s="27">
        <f>TabIPW[[#This Row],[iloczyn liczby mieszkańców i relacji przeciętnego miesięcznego wynagrodzenia brutto 
w danym powiecie do średniej krajowej]]</f>
        <v>1485.0360000000001</v>
      </c>
    </row>
    <row r="1201" spans="1:23" x14ac:dyDescent="0.3">
      <c r="A1201" s="2" t="s">
        <v>10</v>
      </c>
      <c r="B1201" s="2" t="s">
        <v>76</v>
      </c>
      <c r="C1201" s="2" t="s">
        <v>1134</v>
      </c>
      <c r="D1201" s="2" t="s">
        <v>18</v>
      </c>
      <c r="E1201" s="2" t="s">
        <v>15</v>
      </c>
      <c r="F1201" s="17" t="str">
        <f>+Tabela1[[#This Row],[WK]]&amp;Tabela1[[#This Row],[PK]]&amp;Tabela1[[#This Row],[GK]]</f>
        <v>142904</v>
      </c>
      <c r="G1201" s="2" t="s">
        <v>1138</v>
      </c>
      <c r="H1201" s="302">
        <f>TabIPW[[#This Row],[liczba mieszkańców ]]/$I$1*$H$2</f>
        <v>1.2508457830085729E-5</v>
      </c>
      <c r="I1201" s="27">
        <v>3930</v>
      </c>
      <c r="J1201" s="302">
        <f>TabIPW[[#This Row],[liczba mieszkańców w wieku 20-64]]/$K$1*$J$2</f>
        <v>9.251491554317124E-6</v>
      </c>
      <c r="K1201" s="27">
        <v>2294</v>
      </c>
      <c r="L1201" s="302">
        <f>TabIPW[[#This Row],[iloczyn liczby mieszkańców i relacji przeciętnego miesięcznego wynagrodzenia brutto 
w danym powiecie do średniej krajowej]]/$M$1*$L$2</f>
        <v>3.6831005931924257E-5</v>
      </c>
      <c r="M1201" s="27">
        <v>3348.36</v>
      </c>
      <c r="N1201" s="302">
        <f>TabIPW[[#This Row],[liczba oddziałów w szkołach podstawowych]]/$O$1*$N$2</f>
        <v>3.0411449016100181E-5</v>
      </c>
      <c r="O1201" s="27">
        <v>24</v>
      </c>
      <c r="P120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2.2824950031586251E-5</v>
      </c>
      <c r="Q1201" s="27">
        <v>116</v>
      </c>
      <c r="R1201" s="302">
        <f>TabIPW[[#This Row],[liczba gospodarstw domowych korzystających ze środowiskowej pomocy społecznej ]]/$S$1*$R$2</f>
        <v>2.6795174134454354E-5</v>
      </c>
      <c r="S1201" s="27">
        <v>98</v>
      </c>
      <c r="T1201" s="302">
        <f>TabIPW[[#This Row],[ilość wody dostarczonej i ścieków bytowych odprowadzonych siecią kanalizacyjną '[dam3']]]/$U$1*$T$2</f>
        <v>1.0679670458214933E-5</v>
      </c>
      <c r="U1201" s="27">
        <v>261.7</v>
      </c>
      <c r="V1201" s="302">
        <f>TabIPW[[#This Row],[iloczyn liczby mieszkańców i relacji przeciętnego miesięcznego wynagrodzenia brutto 
w danym powiecie do średniej krajowej2]]/$W$1*$V$2</f>
        <v>1.0742376730144577E-5</v>
      </c>
      <c r="W1201" s="27">
        <f>TabIPW[[#This Row],[iloczyn liczby mieszkańców i relacji przeciętnego miesięcznego wynagrodzenia brutto 
w danym powiecie do średniej krajowej]]</f>
        <v>3348.36</v>
      </c>
    </row>
    <row r="1202" spans="1:23" x14ac:dyDescent="0.3">
      <c r="A1202" s="2" t="s">
        <v>10</v>
      </c>
      <c r="B1202" s="2" t="s">
        <v>76</v>
      </c>
      <c r="C1202" s="2" t="s">
        <v>1134</v>
      </c>
      <c r="D1202" s="2" t="s">
        <v>21</v>
      </c>
      <c r="E1202" s="2" t="s">
        <v>19</v>
      </c>
      <c r="F1202" s="17" t="str">
        <f>+Tabela1[[#This Row],[WK]]&amp;Tabela1[[#This Row],[PK]]&amp;Tabela1[[#This Row],[GK]]</f>
        <v>142905</v>
      </c>
      <c r="G1202" s="2" t="s">
        <v>1139</v>
      </c>
      <c r="H1202" s="302">
        <f>TabIPW[[#This Row],[liczba mieszkańców ]]/$I$1*$H$2</f>
        <v>1.6681126587144862E-5</v>
      </c>
      <c r="I1202" s="27">
        <v>5241</v>
      </c>
      <c r="J1202" s="302">
        <f>TabIPW[[#This Row],[liczba mieszkańców w wieku 20-64]]/$K$1*$J$2</f>
        <v>1.2268106934713466E-5</v>
      </c>
      <c r="K1202" s="27">
        <v>3042</v>
      </c>
      <c r="L1202" s="302">
        <f>TabIPW[[#This Row],[iloczyn liczby mieszkańców i relacji przeciętnego miesięcznego wynagrodzenia brutto 
w danym powiecie do średniej krajowej]]/$M$1*$L$2</f>
        <v>4.911737966646693E-5</v>
      </c>
      <c r="M1202" s="27">
        <v>4465.3320000000003</v>
      </c>
      <c r="N1202" s="302">
        <f>TabIPW[[#This Row],[liczba oddziałów w szkołach podstawowych]]/$O$1*$N$2</f>
        <v>2.0274299344066786E-5</v>
      </c>
      <c r="O1202" s="27">
        <v>16</v>
      </c>
      <c r="P120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3.44341918579965E-5</v>
      </c>
      <c r="Q1202" s="27">
        <v>175</v>
      </c>
      <c r="R1202" s="302">
        <f>TabIPW[[#This Row],[liczba gospodarstw domowych korzystających ze środowiskowej pomocy społecznej ]]/$S$1*$R$2</f>
        <v>3.2263577019036873E-5</v>
      </c>
      <c r="S1202" s="27">
        <v>118</v>
      </c>
      <c r="T1202" s="302">
        <f>TabIPW[[#This Row],[ilość wody dostarczonej i ścieków bytowych odprowadzonych siecią kanalizacyjną '[dam3']]]/$U$1*$T$2</f>
        <v>1.9057722980459968E-5</v>
      </c>
      <c r="U1202" s="27">
        <v>467</v>
      </c>
      <c r="V1202" s="302">
        <f>TabIPW[[#This Row],[iloczyn liczby mieszkańców i relacji przeciętnego miesięcznego wynagrodzenia brutto 
w danym powiecie do średniej krajowej2]]/$W$1*$V$2</f>
        <v>1.4325902402719524E-5</v>
      </c>
      <c r="W1202" s="27">
        <f>TabIPW[[#This Row],[iloczyn liczby mieszkańców i relacji przeciętnego miesięcznego wynagrodzenia brutto 
w danym powiecie do średniej krajowej]]</f>
        <v>4465.3320000000003</v>
      </c>
    </row>
    <row r="1203" spans="1:23" x14ac:dyDescent="0.3">
      <c r="A1203" s="2" t="s">
        <v>10</v>
      </c>
      <c r="B1203" s="2" t="s">
        <v>76</v>
      </c>
      <c r="C1203" s="2" t="s">
        <v>1134</v>
      </c>
      <c r="D1203" s="2" t="s">
        <v>23</v>
      </c>
      <c r="E1203" s="2" t="s">
        <v>15</v>
      </c>
      <c r="F1203" s="17" t="str">
        <f>+Tabela1[[#This Row],[WK]]&amp;Tabela1[[#This Row],[PK]]&amp;Tabela1[[#This Row],[GK]]</f>
        <v>142906</v>
      </c>
      <c r="G1203" s="2" t="s">
        <v>1140</v>
      </c>
      <c r="H1203" s="302">
        <f>TabIPW[[#This Row],[liczba mieszkańców ]]/$I$1*$H$2</f>
        <v>1.4188983462219385E-5</v>
      </c>
      <c r="I1203" s="27">
        <v>4458</v>
      </c>
      <c r="J1203" s="302">
        <f>TabIPW[[#This Row],[liczba mieszkańców w wieku 20-64]]/$K$1*$J$2</f>
        <v>1.0324245152158603E-5</v>
      </c>
      <c r="K1203" s="27">
        <v>2560</v>
      </c>
      <c r="L1203" s="302">
        <f>TabIPW[[#This Row],[iloczyn liczby mieszkańców i relacji przeciętnego miesięcznego wynagrodzenia brutto 
w danym powiecie do średniej krajowej]]/$M$1*$L$2</f>
        <v>4.1779293751785843E-5</v>
      </c>
      <c r="M1203" s="27">
        <v>3798.2160000000003</v>
      </c>
      <c r="N1203" s="302">
        <f>TabIPW[[#This Row],[liczba oddziałów w szkołach podstawowych]]/$O$1*$N$2</f>
        <v>3.1678592725104354E-5</v>
      </c>
      <c r="O1203" s="27">
        <v>25</v>
      </c>
      <c r="P120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2.7153819865162952E-5</v>
      </c>
      <c r="Q1203" s="27">
        <v>138</v>
      </c>
      <c r="R1203" s="302">
        <f>TabIPW[[#This Row],[liczba gospodarstw domowych korzystających ze środowiskowej pomocy społecznej ]]/$S$1*$R$2</f>
        <v>2.9529375576745615E-5</v>
      </c>
      <c r="S1203" s="27">
        <v>108</v>
      </c>
      <c r="T1203" s="302">
        <f>TabIPW[[#This Row],[ilość wody dostarczonej i ścieków bytowych odprowadzonych siecią kanalizacyjną '[dam3']]]/$U$1*$T$2</f>
        <v>1.283029572817262E-5</v>
      </c>
      <c r="U1203" s="27">
        <v>314.39999999999998</v>
      </c>
      <c r="V1203" s="302">
        <f>TabIPW[[#This Row],[iloczyn liczby mieszkańców i relacji przeciętnego miesięcznego wynagrodzenia brutto 
w danym powiecie do średniej krajowej2]]/$W$1*$V$2</f>
        <v>1.2185627344270873E-5</v>
      </c>
      <c r="W1203" s="27">
        <f>TabIPW[[#This Row],[iloczyn liczby mieszkańców i relacji przeciętnego miesięcznego wynagrodzenia brutto 
w danym powiecie do średniej krajowej]]</f>
        <v>3798.2160000000003</v>
      </c>
    </row>
    <row r="1204" spans="1:23" x14ac:dyDescent="0.3">
      <c r="A1204" s="2" t="s">
        <v>10</v>
      </c>
      <c r="B1204" s="2" t="s">
        <v>76</v>
      </c>
      <c r="C1204" s="2" t="s">
        <v>1134</v>
      </c>
      <c r="D1204" s="2" t="s">
        <v>30</v>
      </c>
      <c r="E1204" s="2" t="s">
        <v>15</v>
      </c>
      <c r="F1204" s="17" t="str">
        <f>+Tabela1[[#This Row],[WK]]&amp;Tabela1[[#This Row],[PK]]&amp;Tabela1[[#This Row],[GK]]</f>
        <v>142907</v>
      </c>
      <c r="G1204" s="2" t="s">
        <v>1141</v>
      </c>
      <c r="H1204" s="302">
        <f>TabIPW[[#This Row],[liczba mieszkańców ]]/$I$1*$H$2</f>
        <v>1.0137261625654719E-5</v>
      </c>
      <c r="I1204" s="27">
        <v>3185</v>
      </c>
      <c r="J1204" s="302">
        <f>TabIPW[[#This Row],[liczba mieszkańców w wieku 20-64]]/$K$1*$J$2</f>
        <v>7.1503463495223452E-6</v>
      </c>
      <c r="K1204" s="27">
        <v>1773</v>
      </c>
      <c r="L1204" s="302">
        <f>TabIPW[[#This Row],[iloczyn liczby mieszkańców i relacji przeciętnego miesięcznego wynagrodzenia brutto 
w danym powiecie do średniej krajowej]]/$M$1*$L$2</f>
        <v>2.9849046792157444E-5</v>
      </c>
      <c r="M1204" s="27">
        <v>2713.62</v>
      </c>
      <c r="N1204" s="302">
        <f>TabIPW[[#This Row],[liczba oddziałów w szkołach podstawowych]]/$O$1*$N$2</f>
        <v>1.9007155635062614E-5</v>
      </c>
      <c r="O1204" s="27">
        <v>15</v>
      </c>
      <c r="P120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1.6134878470604075E-5</v>
      </c>
      <c r="Q1204" s="27">
        <v>82</v>
      </c>
      <c r="R1204" s="302">
        <f>TabIPW[[#This Row],[liczba gospodarstw domowych korzystających ze środowiskowej pomocy społecznej ]]/$S$1*$R$2</f>
        <v>1.3397587067227177E-5</v>
      </c>
      <c r="S1204" s="27">
        <v>49</v>
      </c>
      <c r="T1204" s="302">
        <f>TabIPW[[#This Row],[ilość wody dostarczonej i ścieków bytowych odprowadzonych siecią kanalizacyjną '[dam3']]]/$U$1*$T$2</f>
        <v>7.0191185281351489E-6</v>
      </c>
      <c r="U1204" s="27">
        <v>172</v>
      </c>
      <c r="V1204" s="302">
        <f>TabIPW[[#This Row],[iloczyn liczby mieszkańców i relacji przeciętnego miesięcznego wynagrodzenia brutto 
w danym powiecie do średniej krajowej2]]/$W$1*$V$2</f>
        <v>8.7059719810459228E-6</v>
      </c>
      <c r="W1204" s="27">
        <f>TabIPW[[#This Row],[iloczyn liczby mieszkańców i relacji przeciętnego miesięcznego wynagrodzenia brutto 
w danym powiecie do średniej krajowej]]</f>
        <v>2713.62</v>
      </c>
    </row>
    <row r="1205" spans="1:23" x14ac:dyDescent="0.3">
      <c r="A1205" s="2" t="s">
        <v>10</v>
      </c>
      <c r="B1205" s="2" t="s">
        <v>76</v>
      </c>
      <c r="C1205" s="2" t="s">
        <v>1134</v>
      </c>
      <c r="D1205" s="2" t="s">
        <v>54</v>
      </c>
      <c r="E1205" s="2" t="s">
        <v>15</v>
      </c>
      <c r="F1205" s="17" t="str">
        <f>+Tabela1[[#This Row],[WK]]&amp;Tabela1[[#This Row],[PK]]&amp;Tabela1[[#This Row],[GK]]</f>
        <v>142908</v>
      </c>
      <c r="G1205" s="2" t="s">
        <v>1135</v>
      </c>
      <c r="H1205" s="302">
        <f>TabIPW[[#This Row],[liczba mieszkańców ]]/$I$1*$H$2</f>
        <v>1.8348920964489625E-5</v>
      </c>
      <c r="I1205" s="27">
        <v>5765</v>
      </c>
      <c r="J1205" s="302">
        <f>TabIPW[[#This Row],[liczba mieszkańców w wieku 20-64]]/$K$1*$J$2</f>
        <v>1.3457814872169243E-5</v>
      </c>
      <c r="K1205" s="27">
        <v>3337</v>
      </c>
      <c r="L1205" s="302">
        <f>TabIPW[[#This Row],[iloczyn liczby mieszkańców i relacji przeciętnego miesięcznego wynagrodzenia brutto 
w danym powiecie do średniej krajowej]]/$M$1*$L$2</f>
        <v>5.4028180457390159E-5</v>
      </c>
      <c r="M1205" s="27">
        <v>4911.78</v>
      </c>
      <c r="N1205" s="302">
        <f>TabIPW[[#This Row],[liczba oddziałów w szkołach podstawowych]]/$O$1*$N$2</f>
        <v>3.0411449016100181E-5</v>
      </c>
      <c r="O1205" s="27">
        <v>24</v>
      </c>
      <c r="P120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3.0105322024419799E-5</v>
      </c>
      <c r="Q1205" s="27">
        <v>153</v>
      </c>
      <c r="R1205" s="302">
        <f>TabIPW[[#This Row],[liczba gospodarstw domowych korzystających ze środowiskowej pomocy społecznej ]]/$S$1*$R$2</f>
        <v>2.9529375576745615E-5</v>
      </c>
      <c r="S1205" s="27">
        <v>108</v>
      </c>
      <c r="T1205" s="302">
        <f>TabIPW[[#This Row],[ilość wody dostarczonej i ścieków bytowych odprowadzonych siecią kanalizacyjną '[dam3']]]/$U$1*$T$2</f>
        <v>9.3125746983746553E-6</v>
      </c>
      <c r="U1205" s="27">
        <v>228.2</v>
      </c>
      <c r="V1205" s="302">
        <f>TabIPW[[#This Row],[iloczyn liczby mieszkańców i relacji przeciętnego miesięcznego wynagrodzenia brutto 
w danym powiecie do średniej krajowej2]]/$W$1*$V$2</f>
        <v>1.5758219300072131E-5</v>
      </c>
      <c r="W1205" s="27">
        <f>TabIPW[[#This Row],[iloczyn liczby mieszkańców i relacji przeciętnego miesięcznego wynagrodzenia brutto 
w danym powiecie do średniej krajowej]]</f>
        <v>4911.78</v>
      </c>
    </row>
    <row r="1206" spans="1:23" x14ac:dyDescent="0.3">
      <c r="A1206" s="2" t="s">
        <v>10</v>
      </c>
      <c r="B1206" s="2" t="s">
        <v>76</v>
      </c>
      <c r="C1206" s="2" t="s">
        <v>1134</v>
      </c>
      <c r="D1206" s="2" t="s">
        <v>56</v>
      </c>
      <c r="E1206" s="2" t="s">
        <v>15</v>
      </c>
      <c r="F1206" s="17" t="str">
        <f>+Tabela1[[#This Row],[WK]]&amp;Tabela1[[#This Row],[PK]]&amp;Tabela1[[#This Row],[GK]]</f>
        <v>142909</v>
      </c>
      <c r="G1206" s="2" t="s">
        <v>1142</v>
      </c>
      <c r="H1206" s="302">
        <f>TabIPW[[#This Row],[liczba mieszkańców ]]/$I$1*$H$2</f>
        <v>1.0388703907735324E-5</v>
      </c>
      <c r="I1206" s="27">
        <v>3264</v>
      </c>
      <c r="J1206" s="302">
        <f>TabIPW[[#This Row],[liczba mieszkańców w wieku 20-64]]/$K$1*$J$2</f>
        <v>7.3439259461253202E-6</v>
      </c>
      <c r="K1206" s="27">
        <v>1821</v>
      </c>
      <c r="L1206" s="302">
        <f>TabIPW[[#This Row],[iloczyn liczby mieszkańców i relacji przeciętnego miesięcznego wynagrodzenia brutto 
w danym powiecie do średniej krajowej]]/$M$1*$L$2</f>
        <v>3.058941561368976E-5</v>
      </c>
      <c r="M1206" s="27">
        <v>2780.9279999999999</v>
      </c>
      <c r="N1206" s="302">
        <f>TabIPW[[#This Row],[liczba oddziałów w szkołach podstawowych]]/$O$1*$N$2</f>
        <v>2.2808586762075135E-5</v>
      </c>
      <c r="O1206" s="27">
        <v>18</v>
      </c>
      <c r="P120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1.6134878470604075E-5</v>
      </c>
      <c r="Q1206" s="27">
        <v>82</v>
      </c>
      <c r="R1206" s="302">
        <f>TabIPW[[#This Row],[liczba gospodarstw domowych korzystających ze środowiskowej pomocy społecznej ]]/$S$1*$R$2</f>
        <v>1.2303906490310674E-5</v>
      </c>
      <c r="S1206" s="27">
        <v>45</v>
      </c>
      <c r="T1206" s="302">
        <f>TabIPW[[#This Row],[ilość wody dostarczonej i ścieków bytowych odprowadzonych siecią kanalizacyjną '[dam3']]]/$U$1*$T$2</f>
        <v>1.1140810221981952E-5</v>
      </c>
      <c r="U1206" s="27">
        <v>273</v>
      </c>
      <c r="V1206" s="302">
        <f>TabIPW[[#This Row],[iloczyn liczby mieszkańców i relacji przeciętnego miesięcznego wynagrodzenia brutto 
w danym powiecie do średniej krajowej2]]/$W$1*$V$2</f>
        <v>8.9219128873261821E-6</v>
      </c>
      <c r="W1206" s="27">
        <f>TabIPW[[#This Row],[iloczyn liczby mieszkańców i relacji przeciętnego miesięcznego wynagrodzenia brutto 
w danym powiecie do średniej krajowej]]</f>
        <v>2780.9279999999999</v>
      </c>
    </row>
    <row r="1207" spans="1:23" x14ac:dyDescent="0.3">
      <c r="A1207" s="2" t="s">
        <v>10</v>
      </c>
      <c r="B1207" s="2" t="s">
        <v>76</v>
      </c>
      <c r="C1207" s="2" t="s">
        <v>1143</v>
      </c>
      <c r="D1207" s="2" t="s">
        <v>12</v>
      </c>
      <c r="E1207" s="2" t="s">
        <v>15</v>
      </c>
      <c r="F1207" s="17" t="str">
        <f>+Tabela1[[#This Row],[WK]]&amp;Tabela1[[#This Row],[PK]]&amp;Tabela1[[#This Row],[GK]]</f>
        <v>143001</v>
      </c>
      <c r="G1207" s="2" t="s">
        <v>1144</v>
      </c>
      <c r="H1207" s="302">
        <f>TabIPW[[#This Row],[liczba mieszkańców ]]/$I$1*$H$2</f>
        <v>1.7043967348628266E-5</v>
      </c>
      <c r="I1207" s="27">
        <v>5355</v>
      </c>
      <c r="J1207" s="302">
        <f>TabIPW[[#This Row],[liczba mieszkańców w wieku 20-64]]/$K$1*$J$2</f>
        <v>1.2877076082360322E-5</v>
      </c>
      <c r="K1207" s="27">
        <v>3193</v>
      </c>
      <c r="L1207" s="302">
        <f>TabIPW[[#This Row],[iloczyn liczby mieszkańców i relacji przeciętnego miesięcznego wynagrodzenia brutto 
w danym powiecie do średniej krajowej]]/$M$1*$L$2</f>
        <v>4.7417296705309692E-5</v>
      </c>
      <c r="M1207" s="27">
        <v>4310.7749999999996</v>
      </c>
      <c r="N1207" s="302">
        <f>TabIPW[[#This Row],[liczba oddziałów w szkołach podstawowych]]/$O$1*$N$2</f>
        <v>4.6884317233154453E-5</v>
      </c>
      <c r="O1207" s="27">
        <v>37</v>
      </c>
      <c r="P120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2.5776452190843094E-5</v>
      </c>
      <c r="Q1207" s="27">
        <v>131</v>
      </c>
      <c r="R1207" s="302">
        <f>TabIPW[[#This Row],[liczba gospodarstw domowych korzystających ze środowiskowej pomocy społecznej ]]/$S$1*$R$2</f>
        <v>3.8552240336306777E-5</v>
      </c>
      <c r="S1207" s="27">
        <v>141</v>
      </c>
      <c r="T1207" s="302">
        <f>TabIPW[[#This Row],[ilość wody dostarczonej i ścieków bytowych odprowadzonych siecią kanalizacyjną '[dam3']]]/$U$1*$T$2</f>
        <v>7.8271333354437295E-6</v>
      </c>
      <c r="U1207" s="27">
        <v>191.8</v>
      </c>
      <c r="V1207" s="302">
        <f>TabIPW[[#This Row],[iloczyn liczby mieszkańców i relacji przeciętnego miesięcznego wynagrodzenia brutto 
w danym powiecie do średniej krajowej2]]/$W$1*$V$2</f>
        <v>1.3830044872381996E-5</v>
      </c>
      <c r="W1207" s="27">
        <f>TabIPW[[#This Row],[iloczyn liczby mieszkańców i relacji przeciętnego miesięcznego wynagrodzenia brutto 
w danym powiecie do średniej krajowej]]</f>
        <v>4310.7749999999996</v>
      </c>
    </row>
    <row r="1208" spans="1:23" x14ac:dyDescent="0.3">
      <c r="A1208" s="2" t="s">
        <v>10</v>
      </c>
      <c r="B1208" s="2" t="s">
        <v>76</v>
      </c>
      <c r="C1208" s="2" t="s">
        <v>1143</v>
      </c>
      <c r="D1208" s="2" t="s">
        <v>11</v>
      </c>
      <c r="E1208" s="2" t="s">
        <v>15</v>
      </c>
      <c r="F1208" s="17" t="str">
        <f>+Tabela1[[#This Row],[WK]]&amp;Tabela1[[#This Row],[PK]]&amp;Tabela1[[#This Row],[GK]]</f>
        <v>143002</v>
      </c>
      <c r="G1208" s="2" t="s">
        <v>1145</v>
      </c>
      <c r="H1208" s="302">
        <f>TabIPW[[#This Row],[liczba mieszkańców ]]/$I$1*$H$2</f>
        <v>1.6232349855836443E-5</v>
      </c>
      <c r="I1208" s="27">
        <v>5100</v>
      </c>
      <c r="J1208" s="302">
        <f>TabIPW[[#This Row],[liczba mieszkańców w wieku 20-64]]/$K$1*$J$2</f>
        <v>1.2554443421355365E-5</v>
      </c>
      <c r="K1208" s="27">
        <v>3113</v>
      </c>
      <c r="L1208" s="302">
        <f>TabIPW[[#This Row],[iloczyn liczby mieszkańców i relacji przeciętnego miesięcznego wynagrodzenia brutto 
w danym powiecie do średniej krajowej]]/$M$1*$L$2</f>
        <v>4.5159330195533045E-5</v>
      </c>
      <c r="M1208" s="27">
        <v>4105.5</v>
      </c>
      <c r="N1208" s="302">
        <f>TabIPW[[#This Row],[liczba oddziałów w szkołach podstawowych]]/$O$1*$N$2</f>
        <v>4.561717352415027E-5</v>
      </c>
      <c r="O1208" s="27">
        <v>36</v>
      </c>
      <c r="P120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4.1517797040212919E-5</v>
      </c>
      <c r="Q1208" s="27">
        <v>211</v>
      </c>
      <c r="R1208" s="302">
        <f>TabIPW[[#This Row],[liczba gospodarstw domowych korzystających ze środowiskowej pomocy społecznej ]]/$S$1*$R$2</f>
        <v>3.554461874978639E-5</v>
      </c>
      <c r="S1208" s="27">
        <v>130</v>
      </c>
      <c r="T1208" s="302">
        <f>TabIPW[[#This Row],[ilość wody dostarczonej i ścieków bytowych odprowadzonych siecią kanalizacyjną '[dam3']]]/$U$1*$T$2</f>
        <v>1.3299597257670029E-5</v>
      </c>
      <c r="U1208" s="27">
        <v>325.89999999999998</v>
      </c>
      <c r="V1208" s="302">
        <f>TabIPW[[#This Row],[iloczyn liczby mieszkańców i relacji przeciętnego miesięcznego wynagrodzenia brutto 
w danym powiecie do średniej krajowej2]]/$W$1*$V$2</f>
        <v>1.3171471307030473E-5</v>
      </c>
      <c r="W1208" s="27">
        <f>TabIPW[[#This Row],[iloczyn liczby mieszkańców i relacji przeciętnego miesięcznego wynagrodzenia brutto 
w danym powiecie do średniej krajowej]]</f>
        <v>4105.5</v>
      </c>
    </row>
    <row r="1209" spans="1:23" x14ac:dyDescent="0.3">
      <c r="A1209" s="2" t="s">
        <v>10</v>
      </c>
      <c r="B1209" s="2" t="s">
        <v>76</v>
      </c>
      <c r="C1209" s="2" t="s">
        <v>1143</v>
      </c>
      <c r="D1209" s="2" t="s">
        <v>16</v>
      </c>
      <c r="E1209" s="2" t="s">
        <v>15</v>
      </c>
      <c r="F1209" s="17" t="str">
        <f>+Tabela1[[#This Row],[WK]]&amp;Tabela1[[#This Row],[PK]]&amp;Tabela1[[#This Row],[GK]]</f>
        <v>143003</v>
      </c>
      <c r="G1209" s="2" t="s">
        <v>1146</v>
      </c>
      <c r="H1209" s="302">
        <f>TabIPW[[#This Row],[liczba mieszkańców ]]/$I$1*$H$2</f>
        <v>1.1757313797541141E-5</v>
      </c>
      <c r="I1209" s="27">
        <v>3694</v>
      </c>
      <c r="J1209" s="302">
        <f>TabIPW[[#This Row],[liczba mieszkańców w wieku 20-64]]/$K$1*$J$2</f>
        <v>9.1587346642781983E-6</v>
      </c>
      <c r="K1209" s="27">
        <v>2271</v>
      </c>
      <c r="L1209" s="302">
        <f>TabIPW[[#This Row],[iloczyn liczby mieszkańców i relacji przeciętnego miesięcznego wynagrodzenia brutto 
w danym powiecie do średniej krajowej]]/$M$1*$L$2</f>
        <v>3.2709522694568449E-5</v>
      </c>
      <c r="M1209" s="27">
        <v>2973.67</v>
      </c>
      <c r="N1209" s="302">
        <f>TabIPW[[#This Row],[liczba oddziałów w szkołach podstawowych]]/$O$1*$N$2</f>
        <v>3.4212880143112706E-5</v>
      </c>
      <c r="O1209" s="27">
        <v>27</v>
      </c>
      <c r="P120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2.7940887107631446E-5</v>
      </c>
      <c r="Q1209" s="27">
        <v>142</v>
      </c>
      <c r="R1209" s="302">
        <f>TabIPW[[#This Row],[liczba gospodarstw domowych korzystających ze środowiskowej pomocy społecznej ]]/$S$1*$R$2</f>
        <v>3.3630677740182506E-5</v>
      </c>
      <c r="S1209" s="27">
        <v>123</v>
      </c>
      <c r="T1209" s="302">
        <f>TabIPW[[#This Row],[ilość wody dostarczonej i ścieków bytowych odprowadzonych siecią kanalizacyjną '[dam3']]]/$U$1*$T$2</f>
        <v>4.1625005224987512E-6</v>
      </c>
      <c r="U1209" s="27">
        <v>102</v>
      </c>
      <c r="V1209" s="302">
        <f>TabIPW[[#This Row],[iloczyn liczby mieszkańców i relacji przeciętnego miesięcznego wynagrodzenia brutto 
w danym powiecie do średniej krajowej2]]/$W$1*$V$2</f>
        <v>9.5402774525824646E-6</v>
      </c>
      <c r="W1209" s="27">
        <f>TabIPW[[#This Row],[iloczyn liczby mieszkańców i relacji przeciętnego miesięcznego wynagrodzenia brutto 
w danym powiecie do średniej krajowej]]</f>
        <v>2973.67</v>
      </c>
    </row>
    <row r="1210" spans="1:23" x14ac:dyDescent="0.3">
      <c r="A1210" s="2" t="s">
        <v>10</v>
      </c>
      <c r="B1210" s="2" t="s">
        <v>76</v>
      </c>
      <c r="C1210" s="2" t="s">
        <v>1143</v>
      </c>
      <c r="D1210" s="2" t="s">
        <v>18</v>
      </c>
      <c r="E1210" s="2" t="s">
        <v>15</v>
      </c>
      <c r="F1210" s="17" t="str">
        <f>+Tabela1[[#This Row],[WK]]&amp;Tabela1[[#This Row],[PK]]&amp;Tabela1[[#This Row],[GK]]</f>
        <v>143004</v>
      </c>
      <c r="G1210" s="2" t="s">
        <v>1147</v>
      </c>
      <c r="H1210" s="302">
        <f>TabIPW[[#This Row],[liczba mieszkańców ]]/$I$1*$H$2</f>
        <v>1.8714944539670254E-5</v>
      </c>
      <c r="I1210" s="27">
        <v>5880</v>
      </c>
      <c r="J1210" s="302">
        <f>TabIPW[[#This Row],[liczba mieszkańców w wieku 20-64]]/$K$1*$J$2</f>
        <v>1.4220034533793452E-5</v>
      </c>
      <c r="K1210" s="27">
        <v>3526</v>
      </c>
      <c r="L1210" s="302">
        <f>TabIPW[[#This Row],[iloczyn liczby mieszkańców i relacji przeciętnego miesięcznego wynagrodzenia brutto 
w danym powiecie do średniej krajowej]]/$M$1*$L$2</f>
        <v>5.206605128426162E-5</v>
      </c>
      <c r="M1210" s="27">
        <v>4733.3999999999996</v>
      </c>
      <c r="N1210" s="302">
        <f>TabIPW[[#This Row],[liczba oddziałów w szkołach podstawowych]]/$O$1*$N$2</f>
        <v>4.9418604651162791E-5</v>
      </c>
      <c r="O1210" s="27">
        <v>39</v>
      </c>
      <c r="P12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3.7779227638487587E-5</v>
      </c>
      <c r="Q1210" s="27">
        <v>192</v>
      </c>
      <c r="R1210" s="302">
        <f>TabIPW[[#This Row],[liczba gospodarstw domowych korzystających ze środowiskowej pomocy społecznej ]]/$S$1*$R$2</f>
        <v>2.7068594278683483E-5</v>
      </c>
      <c r="S1210" s="27">
        <v>99</v>
      </c>
      <c r="T1210" s="302">
        <f>TabIPW[[#This Row],[ilość wody dostarczonej i ścieków bytowych odprowadzonych siecią kanalizacyjną '[dam3']]]/$U$1*$T$2</f>
        <v>9.6308835618598557E-6</v>
      </c>
      <c r="U1210" s="27">
        <v>236</v>
      </c>
      <c r="V1210" s="302">
        <f>TabIPW[[#This Row],[iloczyn liczby mieszkańców i relacji przeciętnego miesięcznego wynagrodzenia brutto 
w danym powiecie do średniej krajowej2]]/$W$1*$V$2</f>
        <v>1.5185931624576309E-5</v>
      </c>
      <c r="W1210" s="27">
        <f>TabIPW[[#This Row],[iloczyn liczby mieszkańców i relacji przeciętnego miesięcznego wynagrodzenia brutto 
w danym powiecie do średniej krajowej]]</f>
        <v>4733.3999999999996</v>
      </c>
    </row>
    <row r="1211" spans="1:23" x14ac:dyDescent="0.3">
      <c r="A1211" s="2" t="s">
        <v>10</v>
      </c>
      <c r="B1211" s="2" t="s">
        <v>76</v>
      </c>
      <c r="C1211" s="2" t="s">
        <v>1143</v>
      </c>
      <c r="D1211" s="2" t="s">
        <v>21</v>
      </c>
      <c r="E1211" s="2" t="s">
        <v>19</v>
      </c>
      <c r="F1211" s="17" t="str">
        <f>+Tabela1[[#This Row],[WK]]&amp;Tabela1[[#This Row],[PK]]&amp;Tabela1[[#This Row],[GK]]</f>
        <v>143005</v>
      </c>
      <c r="G1211" s="2" t="s">
        <v>1148</v>
      </c>
      <c r="H1211" s="302">
        <f>TabIPW[[#This Row],[liczba mieszkańców ]]/$I$1*$H$2</f>
        <v>5.3573120151654709E-5</v>
      </c>
      <c r="I1211" s="27">
        <v>16832</v>
      </c>
      <c r="J1211" s="302">
        <f>TabIPW[[#This Row],[liczba mieszkańców w wieku 20-64]]/$K$1*$J$2</f>
        <v>3.9724146386235254E-5</v>
      </c>
      <c r="K1211" s="27">
        <v>9850</v>
      </c>
      <c r="L1211" s="302">
        <f>TabIPW[[#This Row],[iloczyn liczby mieszkańców i relacji przeciętnego miesięcznego wynagrodzenia brutto 
w danym powiecie do średniej krajowej]]/$M$1*$L$2</f>
        <v>1.4904349918651221E-4</v>
      </c>
      <c r="M1211" s="27">
        <v>13549.76</v>
      </c>
      <c r="N1211" s="302">
        <f>TabIPW[[#This Row],[liczba oddziałów w szkołach podstawowych]]/$O$1*$N$2</f>
        <v>1.0770721526535479E-4</v>
      </c>
      <c r="O1211" s="27">
        <v>85</v>
      </c>
      <c r="P12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1.290790277648326E-4</v>
      </c>
      <c r="Q1211" s="27">
        <v>656</v>
      </c>
      <c r="R1211" s="302">
        <f>TabIPW[[#This Row],[liczba gospodarstw domowych korzystających ze środowiskowej pomocy społecznej ]]/$S$1*$R$2</f>
        <v>1.175706620185242E-4</v>
      </c>
      <c r="S1211" s="27">
        <v>430</v>
      </c>
      <c r="T1211" s="302">
        <f>TabIPW[[#This Row],[ilość wody dostarczonej i ścieków bytowych odprowadzonych siecią kanalizacyjną '[dam3']]]/$U$1*$T$2</f>
        <v>4.1053681623860234E-5</v>
      </c>
      <c r="U1211" s="27">
        <v>1006</v>
      </c>
      <c r="V1211" s="302">
        <f>TabIPW[[#This Row],[iloczyn liczby mieszkańców i relacji przeciętnego miesięcznego wynagrodzenia brutto 
w danym powiecie do średniej krajowej2]]/$W$1*$V$2</f>
        <v>4.3471020596066069E-5</v>
      </c>
      <c r="W1211" s="27">
        <f>TabIPW[[#This Row],[iloczyn liczby mieszkańców i relacji przeciętnego miesięcznego wynagrodzenia brutto 
w danym powiecie do średniej krajowej]]</f>
        <v>13549.76</v>
      </c>
    </row>
    <row r="1212" spans="1:23" x14ac:dyDescent="0.3">
      <c r="A1212" s="2" t="s">
        <v>10</v>
      </c>
      <c r="B1212" s="2" t="s">
        <v>76</v>
      </c>
      <c r="C1212" s="2" t="s">
        <v>1149</v>
      </c>
      <c r="D1212" s="2" t="s">
        <v>12</v>
      </c>
      <c r="E1212" s="2" t="s">
        <v>19</v>
      </c>
      <c r="F1212" s="17" t="str">
        <f>+Tabela1[[#This Row],[WK]]&amp;Tabela1[[#This Row],[PK]]&amp;Tabela1[[#This Row],[GK]]</f>
        <v>143201</v>
      </c>
      <c r="G1212" s="2" t="s">
        <v>1150</v>
      </c>
      <c r="H1212" s="302">
        <f>TabIPW[[#This Row],[liczba mieszkańców ]]/$I$1*$H$2</f>
        <v>7.2186214653013832E-5</v>
      </c>
      <c r="I1212" s="27">
        <v>22680</v>
      </c>
      <c r="J1212" s="302">
        <f>TabIPW[[#This Row],[liczba mieszkańców w wieku 20-64]]/$K$1*$J$2</f>
        <v>5.2952085487438462E-5</v>
      </c>
      <c r="K1212" s="27">
        <v>13130</v>
      </c>
      <c r="L1212" s="302">
        <f>TabIPW[[#This Row],[iloczyn liczby mieszkańców i relacji przeciętnego miesięcznego wynagrodzenia brutto 
w danym powiecie do średniej krajowej]]/$M$1*$L$2</f>
        <v>2.6369352929929771E-4</v>
      </c>
      <c r="M1212" s="27">
        <v>23972.76</v>
      </c>
      <c r="N1212" s="302">
        <f>TabIPW[[#This Row],[liczba oddziałów w szkołach podstawowych]]/$O$1*$N$2</f>
        <v>1.4065295169946333E-4</v>
      </c>
      <c r="O1212" s="27">
        <v>111</v>
      </c>
      <c r="P12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1.9578297656403727E-4</v>
      </c>
      <c r="Q1212" s="27">
        <v>995</v>
      </c>
      <c r="R1212" s="302">
        <f>TabIPW[[#This Row],[liczba gospodarstw domowych korzystających ze środowiskowej pomocy społecznej ]]/$S$1*$R$2</f>
        <v>1.0034519293208927E-4</v>
      </c>
      <c r="S1212" s="27">
        <v>367</v>
      </c>
      <c r="T1212" s="302">
        <f>TabIPW[[#This Row],[ilość wody dostarczonej i ścieków bytowych odprowadzonych siecią kanalizacyjną '[dam3']]]/$U$1*$T$2</f>
        <v>1.0116508622818044E-4</v>
      </c>
      <c r="U1212" s="27">
        <v>2479</v>
      </c>
      <c r="V1212" s="302">
        <f>TabIPW[[#This Row],[iloczyn liczby mieszkańców i relacji przeciętnego miesięcznego wynagrodzenia brutto 
w danym powiecie do średniej krajowej2]]/$W$1*$V$2</f>
        <v>7.6910612712295174E-5</v>
      </c>
      <c r="W1212" s="27">
        <f>TabIPW[[#This Row],[iloczyn liczby mieszkańców i relacji przeciętnego miesięcznego wynagrodzenia brutto 
w danym powiecie do średniej krajowej]]</f>
        <v>23972.76</v>
      </c>
    </row>
    <row r="1213" spans="1:23" x14ac:dyDescent="0.3">
      <c r="A1213" s="2" t="s">
        <v>10</v>
      </c>
      <c r="B1213" s="2" t="s">
        <v>76</v>
      </c>
      <c r="C1213" s="2" t="s">
        <v>1149</v>
      </c>
      <c r="D1213" s="2" t="s">
        <v>11</v>
      </c>
      <c r="E1213" s="2" t="s">
        <v>15</v>
      </c>
      <c r="F1213" s="17" t="str">
        <f>+Tabela1[[#This Row],[WK]]&amp;Tabela1[[#This Row],[PK]]&amp;Tabela1[[#This Row],[GK]]</f>
        <v>143202</v>
      </c>
      <c r="G1213" s="2" t="s">
        <v>1151</v>
      </c>
      <c r="H1213" s="302">
        <f>TabIPW[[#This Row],[liczba mieszkańców ]]/$I$1*$H$2</f>
        <v>3.3960622149367614E-5</v>
      </c>
      <c r="I1213" s="27">
        <v>10670</v>
      </c>
      <c r="J1213" s="302">
        <f>TabIPW[[#This Row],[liczba mieszkańców w wieku 20-64]]/$K$1*$J$2</f>
        <v>2.4874978163482137E-5</v>
      </c>
      <c r="K1213" s="27">
        <v>6168</v>
      </c>
      <c r="L1213" s="302">
        <f>TabIPW[[#This Row],[iloczyn liczby mieszkańców i relacji przeciętnego miesięcznego wynagrodzenia brutto 
w danym powiecie do średniej krajowej]]/$M$1*$L$2</f>
        <v>1.2405687643842622E-4</v>
      </c>
      <c r="M1213" s="27">
        <v>11278.19</v>
      </c>
      <c r="N1213" s="302">
        <f>TabIPW[[#This Row],[liczba oddziałów w szkołach podstawowych]]/$O$1*$N$2</f>
        <v>7.4761478831246285E-5</v>
      </c>
      <c r="O1213" s="27">
        <v>59</v>
      </c>
      <c r="P12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7.3000486738952582E-5</v>
      </c>
      <c r="Q1213" s="27">
        <v>371</v>
      </c>
      <c r="R1213" s="302">
        <f>TabIPW[[#This Row],[liczba gospodarstw domowych korzystających ze środowiskowej pomocy społecznej ]]/$S$1*$R$2</f>
        <v>1.4491267644143682E-5</v>
      </c>
      <c r="S1213" s="27">
        <v>53</v>
      </c>
      <c r="T1213" s="302">
        <f>TabIPW[[#This Row],[ilość wody dostarczonej i ścieków bytowych odprowadzonych siecią kanalizacyjną '[dam3']]]/$U$1*$T$2</f>
        <v>3.7988938592098889E-5</v>
      </c>
      <c r="U1213" s="27">
        <v>930.9</v>
      </c>
      <c r="V1213" s="302">
        <f>TabIPW[[#This Row],[iloczyn liczby mieszkańców i relacji przeciętnego miesięcznego wynagrodzenia brutto 
w danym powiecie do średniej krajowej2]]/$W$1*$V$2</f>
        <v>3.6183255627874319E-5</v>
      </c>
      <c r="W1213" s="27">
        <f>TabIPW[[#This Row],[iloczyn liczby mieszkańców i relacji przeciętnego miesięcznego wynagrodzenia brutto 
w danym powiecie do średniej krajowej]]</f>
        <v>11278.19</v>
      </c>
    </row>
    <row r="1214" spans="1:23" x14ac:dyDescent="0.3">
      <c r="A1214" s="2" t="s">
        <v>10</v>
      </c>
      <c r="B1214" s="2" t="s">
        <v>76</v>
      </c>
      <c r="C1214" s="2" t="s">
        <v>1149</v>
      </c>
      <c r="D1214" s="2" t="s">
        <v>16</v>
      </c>
      <c r="E1214" s="2" t="s">
        <v>15</v>
      </c>
      <c r="F1214" s="17" t="str">
        <f>+Tabela1[[#This Row],[WK]]&amp;Tabela1[[#This Row],[PK]]&amp;Tabela1[[#This Row],[GK]]</f>
        <v>143203</v>
      </c>
      <c r="G1214" s="2" t="s">
        <v>1152</v>
      </c>
      <c r="H1214" s="302">
        <f>TabIPW[[#This Row],[liczba mieszkańców ]]/$I$1*$H$2</f>
        <v>1.4335392892291635E-5</v>
      </c>
      <c r="I1214" s="27">
        <v>4504</v>
      </c>
      <c r="J1214" s="302">
        <f>TabIPW[[#This Row],[liczba mieszkańców w wieku 20-64]]/$K$1*$J$2</f>
        <v>1.0800128327140914E-5</v>
      </c>
      <c r="K1214" s="27">
        <v>2678</v>
      </c>
      <c r="L1214" s="302">
        <f>TabIPW[[#This Row],[iloczyn liczby mieszkańców i relacji przeciętnego miesięcznego wynagrodzenia brutto 
w danym powiecie do średniej krajowej]]/$M$1*$L$2</f>
        <v>5.236665149753249E-5</v>
      </c>
      <c r="M1214" s="27">
        <v>4760.7280000000001</v>
      </c>
      <c r="N1214" s="302">
        <f>TabIPW[[#This Row],[liczba oddziałów w szkołach podstawowych]]/$O$1*$N$2</f>
        <v>2.1541443053070962E-5</v>
      </c>
      <c r="O1214" s="27">
        <v>17</v>
      </c>
      <c r="P12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2.9908555213802673E-5</v>
      </c>
      <c r="Q1214" s="27">
        <v>152</v>
      </c>
      <c r="R1214" s="302">
        <f>TabIPW[[#This Row],[liczba gospodarstw domowych korzystających ze środowiskowej pomocy społecznej ]]/$S$1*$R$2</f>
        <v>1.4491267644143682E-5</v>
      </c>
      <c r="S1214" s="27">
        <v>53</v>
      </c>
      <c r="T1214" s="302">
        <f>TabIPW[[#This Row],[ilość wody dostarczonej i ścieków bytowych odprowadzonych siecią kanalizacyjną '[dam3']]]/$U$1*$T$2</f>
        <v>1.3577097292503278E-5</v>
      </c>
      <c r="U1214" s="27">
        <v>332.7</v>
      </c>
      <c r="V1214" s="302">
        <f>TabIPW[[#This Row],[iloczyn liczby mieszkańców i relacji przeciętnego miesięcznego wynagrodzenia brutto 
w danym powiecie do średniej krajowej2]]/$W$1*$V$2</f>
        <v>1.5273606686780313E-5</v>
      </c>
      <c r="W1214" s="27">
        <f>TabIPW[[#This Row],[iloczyn liczby mieszkańców i relacji przeciętnego miesięcznego wynagrodzenia brutto 
w danym powiecie do średniej krajowej]]</f>
        <v>4760.7280000000001</v>
      </c>
    </row>
    <row r="1215" spans="1:23" x14ac:dyDescent="0.3">
      <c r="A1215" s="2" t="s">
        <v>10</v>
      </c>
      <c r="B1215" s="2" t="s">
        <v>76</v>
      </c>
      <c r="C1215" s="2" t="s">
        <v>1149</v>
      </c>
      <c r="D1215" s="2" t="s">
        <v>18</v>
      </c>
      <c r="E1215" s="2" t="s">
        <v>15</v>
      </c>
      <c r="F1215" s="17" t="str">
        <f>+Tabela1[[#This Row],[WK]]&amp;Tabela1[[#This Row],[PK]]&amp;Tabela1[[#This Row],[GK]]</f>
        <v>143204</v>
      </c>
      <c r="G1215" s="2" t="s">
        <v>1153</v>
      </c>
      <c r="H1215" s="302">
        <f>TabIPW[[#This Row],[liczba mieszkańców ]]/$I$1*$H$2</f>
        <v>3.5692072800656836E-5</v>
      </c>
      <c r="I1215" s="27">
        <v>11214</v>
      </c>
      <c r="J1215" s="302">
        <f>TabIPW[[#This Row],[liczba mieszkańców w wieku 20-64]]/$K$1*$J$2</f>
        <v>2.6778510863411378E-5</v>
      </c>
      <c r="K1215" s="27">
        <v>6640</v>
      </c>
      <c r="L1215" s="302">
        <f>TabIPW[[#This Row],[iloczyn liczby mieszkańców i relacji przeciętnego miesięcznego wynagrodzenia brutto 
w danym powiecie do średniej krajowej]]/$M$1*$L$2</f>
        <v>1.303818005979861E-4</v>
      </c>
      <c r="M1215" s="27">
        <v>11853.198</v>
      </c>
      <c r="N1215" s="302">
        <f>TabIPW[[#This Row],[liczba oddziałów w szkołach podstawowych]]/$O$1*$N$2</f>
        <v>7.4761478831246285E-5</v>
      </c>
      <c r="O1215" s="27">
        <v>59</v>
      </c>
      <c r="P12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8.1264692784871747E-5</v>
      </c>
      <c r="Q1215" s="27">
        <v>413</v>
      </c>
      <c r="R1215" s="302">
        <f>TabIPW[[#This Row],[liczba gospodarstw domowych korzystających ze środowiskowej pomocy społecznej ]]/$S$1*$R$2</f>
        <v>1.8045729519122321E-5</v>
      </c>
      <c r="S1215" s="27">
        <v>66</v>
      </c>
      <c r="T1215" s="302">
        <f>TabIPW[[#This Row],[ilość wody dostarczonej i ścieków bytowych odprowadzonych siecią kanalizacyjną '[dam3']]]/$U$1*$T$2</f>
        <v>3.3732577763700667E-5</v>
      </c>
      <c r="U1215" s="27">
        <v>826.6</v>
      </c>
      <c r="V1215" s="302">
        <f>TabIPW[[#This Row],[iloczyn liczby mieszkańców i relacji przeciętnego miesięcznego wynagrodzenia brutto 
w danym powiecie do średniej krajowej2]]/$W$1*$V$2</f>
        <v>3.8028025174412619E-5</v>
      </c>
      <c r="W1215" s="27">
        <f>TabIPW[[#This Row],[iloczyn liczby mieszkańców i relacji przeciętnego miesięcznego wynagrodzenia brutto 
w danym powiecie do średniej krajowej]]</f>
        <v>11853.198</v>
      </c>
    </row>
    <row r="1216" spans="1:23" x14ac:dyDescent="0.3">
      <c r="A1216" s="2" t="s">
        <v>10</v>
      </c>
      <c r="B1216" s="2" t="s">
        <v>76</v>
      </c>
      <c r="C1216" s="2" t="s">
        <v>1149</v>
      </c>
      <c r="D1216" s="2" t="s">
        <v>21</v>
      </c>
      <c r="E1216" s="2" t="s">
        <v>19</v>
      </c>
      <c r="F1216" s="17" t="str">
        <f>+Tabela1[[#This Row],[WK]]&amp;Tabela1[[#This Row],[PK]]&amp;Tabela1[[#This Row],[GK]]</f>
        <v>143205</v>
      </c>
      <c r="G1216" s="2" t="s">
        <v>1154</v>
      </c>
      <c r="H1216" s="302">
        <f>TabIPW[[#This Row],[liczba mieszkańców ]]/$I$1*$H$2</f>
        <v>1.0303086219280029E-4</v>
      </c>
      <c r="I1216" s="27">
        <v>32371</v>
      </c>
      <c r="J1216" s="302">
        <f>TabIPW[[#This Row],[liczba mieszkańców w wieku 20-64]]/$K$1*$J$2</f>
        <v>7.6580894997788949E-5</v>
      </c>
      <c r="K1216" s="27">
        <v>18989</v>
      </c>
      <c r="L1216" s="302">
        <f>TabIPW[[#This Row],[iloczyn liczby mieszkańców i relacji przeciętnego miesięcznego wynagrodzenia brutto 
w danym powiecie do średniej krajowej]]/$M$1*$L$2</f>
        <v>3.7636786759028077E-4</v>
      </c>
      <c r="M1216" s="27">
        <v>34216.147000000004</v>
      </c>
      <c r="N1216" s="302">
        <f>TabIPW[[#This Row],[liczba oddziałów w szkołach podstawowych]]/$O$1*$N$2</f>
        <v>2.1668157423971381E-4</v>
      </c>
      <c r="O1216" s="27">
        <v>171</v>
      </c>
      <c r="P12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2.8590217582667948E-4</v>
      </c>
      <c r="Q1216" s="27">
        <v>1453</v>
      </c>
      <c r="R1216" s="302">
        <f>TabIPW[[#This Row],[liczba gospodarstw domowych korzystających ze środowiskowej pomocy społecznej ]]/$S$1*$R$2</f>
        <v>3.8825660480535906E-5</v>
      </c>
      <c r="S1216" s="27">
        <v>142</v>
      </c>
      <c r="T1216" s="302">
        <f>TabIPW[[#This Row],[ilość wody dostarczonej i ścieków bytowych odprowadzonych siecią kanalizacyjną '[dam3']]]/$U$1*$T$2</f>
        <v>9.1542364432050955E-5</v>
      </c>
      <c r="U1216" s="27">
        <v>2243.1999999999998</v>
      </c>
      <c r="V1216" s="302">
        <f>TabIPW[[#This Row],[iloczyn liczby mieszkańców i relacji przeciętnego miesięcznego wynagrodzenia brutto 
w danym powiecie do średniej krajowej2]]/$W$1*$V$2</f>
        <v>1.0977396138049857E-4</v>
      </c>
      <c r="W1216" s="27">
        <f>TabIPW[[#This Row],[iloczyn liczby mieszkańców i relacji przeciętnego miesięcznego wynagrodzenia brutto 
w danym powiecie do średniej krajowej]]</f>
        <v>34216.147000000004</v>
      </c>
    </row>
    <row r="1217" spans="1:23" x14ac:dyDescent="0.3">
      <c r="A1217" s="2" t="s">
        <v>10</v>
      </c>
      <c r="B1217" s="2" t="s">
        <v>76</v>
      </c>
      <c r="C1217" s="2" t="s">
        <v>1149</v>
      </c>
      <c r="D1217" s="2" t="s">
        <v>23</v>
      </c>
      <c r="E1217" s="2" t="s">
        <v>19</v>
      </c>
      <c r="F1217" s="17" t="str">
        <f>+Tabela1[[#This Row],[WK]]&amp;Tabela1[[#This Row],[PK]]&amp;Tabela1[[#This Row],[GK]]</f>
        <v>143206</v>
      </c>
      <c r="G1217" s="2" t="s">
        <v>1155</v>
      </c>
      <c r="H1217" s="302">
        <f>TabIPW[[#This Row],[liczba mieszkańców ]]/$I$1*$H$2</f>
        <v>1.0378200622534488E-4</v>
      </c>
      <c r="I1217" s="27">
        <v>32607</v>
      </c>
      <c r="J1217" s="302">
        <f>TabIPW[[#This Row],[liczba mieszkańców w wieku 20-64]]/$K$1*$J$2</f>
        <v>7.7048712356246146E-5</v>
      </c>
      <c r="K1217" s="27">
        <v>19105</v>
      </c>
      <c r="L1217" s="302">
        <f>TabIPW[[#This Row],[iloczyn liczby mieszkańców i relacji przeciętnego miesięcznego wynagrodzenia brutto 
w danym powiecie do średniej krajowej]]/$M$1*$L$2</f>
        <v>3.7911176851244277E-4</v>
      </c>
      <c r="M1217" s="27">
        <v>34465.599000000002</v>
      </c>
      <c r="N1217" s="302">
        <f>TabIPW[[#This Row],[liczba oddziałów w szkołach podstawowych]]/$O$1*$N$2</f>
        <v>2.4075730471079311E-4</v>
      </c>
      <c r="O1217" s="27">
        <v>190</v>
      </c>
      <c r="P12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3.7916964405919579E-4</v>
      </c>
      <c r="Q1217" s="27">
        <v>1927</v>
      </c>
      <c r="R1217" s="302">
        <f>TabIPW[[#This Row],[liczba gospodarstw domowych korzystających ze środowiskowej pomocy społecznej ]]/$S$1*$R$2</f>
        <v>4.5934584230493178E-5</v>
      </c>
      <c r="S1217" s="27">
        <v>168</v>
      </c>
      <c r="T1217" s="302">
        <f>TabIPW[[#This Row],[ilość wody dostarczonej i ścieków bytowych odprowadzonych siecią kanalizacyjną '[dam3']]]/$U$1*$T$2</f>
        <v>1.6249667480919389E-4</v>
      </c>
      <c r="U1217" s="27">
        <v>3981.8999999999996</v>
      </c>
      <c r="V1217" s="302">
        <f>TabIPW[[#This Row],[iloczyn liczby mieszkańców i relacji przeciętnego miesięcznego wynagrodzenia brutto 
w danym powiecie do średniej krajowej2]]/$W$1*$V$2</f>
        <v>1.1057426581612915E-4</v>
      </c>
      <c r="W1217" s="27">
        <f>TabIPW[[#This Row],[iloczyn liczby mieszkańców i relacji przeciętnego miesięcznego wynagrodzenia brutto 
w danym powiecie do średniej krajowej]]</f>
        <v>34465.599000000002</v>
      </c>
    </row>
    <row r="1218" spans="1:23" x14ac:dyDescent="0.3">
      <c r="A1218" s="2" t="s">
        <v>10</v>
      </c>
      <c r="B1218" s="2" t="s">
        <v>76</v>
      </c>
      <c r="C1218" s="2" t="s">
        <v>1149</v>
      </c>
      <c r="D1218" s="2" t="s">
        <v>30</v>
      </c>
      <c r="E1218" s="2" t="s">
        <v>15</v>
      </c>
      <c r="F1218" s="17" t="str">
        <f>+Tabela1[[#This Row],[WK]]&amp;Tabela1[[#This Row],[PK]]&amp;Tabela1[[#This Row],[GK]]</f>
        <v>143207</v>
      </c>
      <c r="G1218" s="2" t="s">
        <v>1156</v>
      </c>
      <c r="H1218" s="302">
        <f>TabIPW[[#This Row],[liczba mieszkańców ]]/$I$1*$H$2</f>
        <v>7.4926617246322692E-5</v>
      </c>
      <c r="I1218" s="27">
        <v>23541</v>
      </c>
      <c r="J1218" s="302">
        <f>TabIPW[[#This Row],[liczba mieszkańców w wieku 20-64]]/$K$1*$J$2</f>
        <v>5.5246810288836217E-5</v>
      </c>
      <c r="K1218" s="27">
        <v>13699</v>
      </c>
      <c r="L1218" s="302">
        <f>TabIPW[[#This Row],[iloczyn liczby mieszkańców i relacji przeciętnego miesięcznego wynagrodzenia brutto 
w danym powiecie do średniej krajowej]]/$M$1*$L$2</f>
        <v>2.7370411698565998E-4</v>
      </c>
      <c r="M1218" s="27">
        <v>24882.837000000003</v>
      </c>
      <c r="N1218" s="302">
        <f>TabIPW[[#This Row],[liczba oddziałów w szkołach podstawowych]]/$O$1*$N$2</f>
        <v>2.014758497316637E-4</v>
      </c>
      <c r="O1218" s="27">
        <v>159</v>
      </c>
      <c r="P121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2.7409616718965214E-4</v>
      </c>
      <c r="Q1218" s="27">
        <v>1393</v>
      </c>
      <c r="R1218" s="302">
        <f>TabIPW[[#This Row],[liczba gospodarstw domowych korzystających ze środowiskowej pomocy społecznej ]]/$S$1*$R$2</f>
        <v>2.2147031682559211E-5</v>
      </c>
      <c r="S1218" s="27">
        <v>81</v>
      </c>
      <c r="T1218" s="302">
        <f>TabIPW[[#This Row],[ilość wody dostarczonej i ścieków bytowych odprowadzonych siecią kanalizacyjną '[dam3']]]/$U$1*$T$2</f>
        <v>9.4688725121116213E-5</v>
      </c>
      <c r="U1218" s="27">
        <v>2320.3000000000002</v>
      </c>
      <c r="V1218" s="302">
        <f>TabIPW[[#This Row],[iloczyn liczby mieszkańców i relacji przeciętnego miesięcznego wynagrodzenia brutto 
w danym powiecie do średniej krajowej2]]/$W$1*$V$2</f>
        <v>7.9830367454150847E-5</v>
      </c>
      <c r="W1218" s="27">
        <f>TabIPW[[#This Row],[iloczyn liczby mieszkańców i relacji przeciętnego miesięcznego wynagrodzenia brutto 
w danym powiecie do średniej krajowej]]</f>
        <v>24882.837000000003</v>
      </c>
    </row>
    <row r="1219" spans="1:23" x14ac:dyDescent="0.3">
      <c r="A1219" s="2" t="s">
        <v>10</v>
      </c>
      <c r="B1219" s="2" t="s">
        <v>76</v>
      </c>
      <c r="C1219" s="2" t="s">
        <v>1157</v>
      </c>
      <c r="D1219" s="2" t="s">
        <v>12</v>
      </c>
      <c r="E1219" s="2" t="s">
        <v>13</v>
      </c>
      <c r="F1219" s="17" t="str">
        <f>+Tabela1[[#This Row],[WK]]&amp;Tabela1[[#This Row],[PK]]&amp;Tabela1[[#This Row],[GK]]</f>
        <v>143301</v>
      </c>
      <c r="G1219" s="2" t="s">
        <v>1158</v>
      </c>
      <c r="H1219" s="302">
        <f>TabIPW[[#This Row],[liczba mieszkańców ]]/$I$1*$H$2</f>
        <v>3.7089328013737662E-5</v>
      </c>
      <c r="I1219" s="27">
        <v>11653</v>
      </c>
      <c r="J1219" s="302">
        <f>TabIPW[[#This Row],[liczba mieszkańców w wieku 20-64]]/$K$1*$J$2</f>
        <v>2.6512338918082289E-5</v>
      </c>
      <c r="K1219" s="27">
        <v>6574</v>
      </c>
      <c r="L1219" s="302">
        <f>TabIPW[[#This Row],[iloczyn liczby mieszkańców i relacji przeciętnego miesięcznego wynagrodzenia brutto 
w danym powiecie do średniej krajowej]]/$M$1*$L$2</f>
        <v>1.1331083680316531E-4</v>
      </c>
      <c r="M1219" s="27">
        <v>10301.252</v>
      </c>
      <c r="N1219" s="302">
        <f>TabIPW[[#This Row],[liczba oddziałów w szkołach podstawowych]]/$O$1*$N$2</f>
        <v>1.2164579606440072E-4</v>
      </c>
      <c r="O1219" s="27">
        <v>96</v>
      </c>
      <c r="P121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1.2868549414359835E-4</v>
      </c>
      <c r="Q1219" s="27">
        <v>654</v>
      </c>
      <c r="R1219" s="302">
        <f>TabIPW[[#This Row],[liczba gospodarstw domowych korzystających ze środowiskowej pomocy społecznej ]]/$S$1*$R$2</f>
        <v>4.2106702211285416E-5</v>
      </c>
      <c r="S1219" s="27">
        <v>154</v>
      </c>
      <c r="T1219" s="302">
        <f>TabIPW[[#This Row],[ilość wody dostarczonej i ścieków bytowych odprowadzonych siecią kanalizacyjną '[dam3']]]/$U$1*$T$2</f>
        <v>3.427125430190638E-5</v>
      </c>
      <c r="U1219" s="27">
        <v>839.8</v>
      </c>
      <c r="V1219" s="302">
        <f>TabIPW[[#This Row],[iloczyn liczby mieszkańców i relacji przeciętnego miesięcznego wynagrodzenia brutto 
w danym powiecie do średniej krajowej2]]/$W$1*$V$2</f>
        <v>3.3048994067589887E-5</v>
      </c>
      <c r="W1219" s="27">
        <f>TabIPW[[#This Row],[iloczyn liczby mieszkańców i relacji przeciętnego miesięcznego wynagrodzenia brutto 
w danym powiecie do średniej krajowej]]</f>
        <v>10301.252</v>
      </c>
    </row>
    <row r="1220" spans="1:23" x14ac:dyDescent="0.3">
      <c r="A1220" s="2" t="s">
        <v>10</v>
      </c>
      <c r="B1220" s="2" t="s">
        <v>76</v>
      </c>
      <c r="C1220" s="2" t="s">
        <v>1157</v>
      </c>
      <c r="D1220" s="2" t="s">
        <v>11</v>
      </c>
      <c r="E1220" s="2" t="s">
        <v>15</v>
      </c>
      <c r="F1220" s="17" t="str">
        <f>+Tabela1[[#This Row],[WK]]&amp;Tabela1[[#This Row],[PK]]&amp;Tabela1[[#This Row],[GK]]</f>
        <v>143302</v>
      </c>
      <c r="G1220" s="2" t="s">
        <v>1159</v>
      </c>
      <c r="H1220" s="302">
        <f>TabIPW[[#This Row],[liczba mieszkańców ]]/$I$1*$H$2</f>
        <v>1.3431473802280351E-5</v>
      </c>
      <c r="I1220" s="27">
        <v>4220</v>
      </c>
      <c r="J1220" s="302">
        <f>TabIPW[[#This Row],[liczba mieszkańców w wieku 20-64]]/$K$1*$J$2</f>
        <v>9.4652356922329069E-6</v>
      </c>
      <c r="K1220" s="27">
        <v>2347</v>
      </c>
      <c r="L1220" s="302">
        <f>TabIPW[[#This Row],[iloczyn liczby mieszkańców i relacji przeciętnego miesięcznego wynagrodzenia brutto 
w danym powiecie do średniej krajowej]]/$M$1*$L$2</f>
        <v>4.1034217052206097E-5</v>
      </c>
      <c r="M1220" s="27">
        <v>3730.48</v>
      </c>
      <c r="N1220" s="302">
        <f>TabIPW[[#This Row],[liczba oddziałów w szkołach podstawowych]]/$O$1*$N$2</f>
        <v>3.9281454979129396E-5</v>
      </c>
      <c r="O1220" s="27">
        <v>31</v>
      </c>
      <c r="P122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3.3056824183676639E-5</v>
      </c>
      <c r="Q1220" s="27">
        <v>168</v>
      </c>
      <c r="R1220" s="302">
        <f>TabIPW[[#This Row],[liczba gospodarstw domowych korzystających ze środowiskowej pomocy społecznej ]]/$S$1*$R$2</f>
        <v>2.0233090672955331E-5</v>
      </c>
      <c r="S1220" s="27">
        <v>74</v>
      </c>
      <c r="T1220" s="302">
        <f>TabIPW[[#This Row],[ilość wody dostarczonej i ścieków bytowych odprowadzonych siecią kanalizacyjną '[dam3']]]/$U$1*$T$2</f>
        <v>1.1332611716646109E-5</v>
      </c>
      <c r="U1220" s="27">
        <v>277.7</v>
      </c>
      <c r="V1220" s="302">
        <f>TabIPW[[#This Row],[iloczyn liczby mieszkańców i relacji przeciętnego miesięcznego wynagrodzenia brutto 
w danym powiecie do średniej krajowej2]]/$W$1*$V$2</f>
        <v>1.1968313306893446E-5</v>
      </c>
      <c r="W1220" s="27">
        <f>TabIPW[[#This Row],[iloczyn liczby mieszkańców i relacji przeciętnego miesięcznego wynagrodzenia brutto 
w danym powiecie do średniej krajowej]]</f>
        <v>3730.48</v>
      </c>
    </row>
    <row r="1221" spans="1:23" x14ac:dyDescent="0.3">
      <c r="A1221" s="2" t="s">
        <v>10</v>
      </c>
      <c r="B1221" s="2" t="s">
        <v>76</v>
      </c>
      <c r="C1221" s="2" t="s">
        <v>1157</v>
      </c>
      <c r="D1221" s="2" t="s">
        <v>16</v>
      </c>
      <c r="E1221" s="2" t="s">
        <v>15</v>
      </c>
      <c r="F1221" s="17" t="str">
        <f>+Tabela1[[#This Row],[WK]]&amp;Tabela1[[#This Row],[PK]]&amp;Tabela1[[#This Row],[GK]]</f>
        <v>143303</v>
      </c>
      <c r="G1221" s="2" t="s">
        <v>1160</v>
      </c>
      <c r="H1221" s="302">
        <f>TabIPW[[#This Row],[liczba mieszkańców ]]/$I$1*$H$2</f>
        <v>1.7161731455425509E-5</v>
      </c>
      <c r="I1221" s="27">
        <v>5392</v>
      </c>
      <c r="J1221" s="302">
        <f>TabIPW[[#This Row],[liczba mieszkańców w wieku 20-64]]/$K$1*$J$2</f>
        <v>1.2316501833864208E-5</v>
      </c>
      <c r="K1221" s="27">
        <v>3054</v>
      </c>
      <c r="L1221" s="302">
        <f>TabIPW[[#This Row],[iloczyn liczby mieszkańców i relacji przeciętnego miesięcznego wynagrodzenia brutto 
w danym powiecie do średniej krajowej]]/$M$1*$L$2</f>
        <v>5.2430449844904095E-5</v>
      </c>
      <c r="M1221" s="27">
        <v>4766.5280000000002</v>
      </c>
      <c r="N1221" s="302">
        <f>TabIPW[[#This Row],[liczba oddziałów w szkołach podstawowych]]/$O$1*$N$2</f>
        <v>3.9281454979129396E-5</v>
      </c>
      <c r="O1221" s="27">
        <v>31</v>
      </c>
      <c r="P122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3.3450357804910883E-5</v>
      </c>
      <c r="Q1221" s="27">
        <v>170</v>
      </c>
      <c r="R1221" s="302">
        <f>TabIPW[[#This Row],[liczba gospodarstw domowych korzystających ze środowiskowej pomocy społecznej ]]/$S$1*$R$2</f>
        <v>2.8982535288287364E-5</v>
      </c>
      <c r="S1221" s="27">
        <v>106</v>
      </c>
      <c r="T1221" s="302">
        <f>TabIPW[[#This Row],[ilość wody dostarczonej i ścieków bytowych odprowadzonych siecią kanalizacyjną '[dam3']]]/$U$1*$T$2</f>
        <v>1.5895038759933955E-5</v>
      </c>
      <c r="U1221" s="27">
        <v>389.5</v>
      </c>
      <c r="V1221" s="302">
        <f>TabIPW[[#This Row],[iloczyn liczby mieszkańców i relacji przeciętnego miesięcznego wynagrodzenia brutto 
w danym powiecie do średniej krajowej2]]/$W$1*$V$2</f>
        <v>1.529221453809703E-5</v>
      </c>
      <c r="W1221" s="27">
        <f>TabIPW[[#This Row],[iloczyn liczby mieszkańców i relacji przeciętnego miesięcznego wynagrodzenia brutto 
w danym powiecie do średniej krajowej]]</f>
        <v>4766.5280000000002</v>
      </c>
    </row>
    <row r="1222" spans="1:23" x14ac:dyDescent="0.3">
      <c r="A1222" s="2" t="s">
        <v>10</v>
      </c>
      <c r="B1222" s="2" t="s">
        <v>76</v>
      </c>
      <c r="C1222" s="2" t="s">
        <v>1157</v>
      </c>
      <c r="D1222" s="2" t="s">
        <v>18</v>
      </c>
      <c r="E1222" s="2" t="s">
        <v>15</v>
      </c>
      <c r="F1222" s="17" t="str">
        <f>+Tabela1[[#This Row],[WK]]&amp;Tabela1[[#This Row],[PK]]&amp;Tabela1[[#This Row],[GK]]</f>
        <v>143304</v>
      </c>
      <c r="G1222" s="2" t="s">
        <v>1161</v>
      </c>
      <c r="H1222" s="302">
        <f>TabIPW[[#This Row],[liczba mieszkańców ]]/$I$1*$H$2</f>
        <v>2.230834120383483E-5</v>
      </c>
      <c r="I1222" s="27">
        <v>7009</v>
      </c>
      <c r="J1222" s="302">
        <f>TabIPW[[#This Row],[liczba mieszkańców w wieku 20-64]]/$K$1*$J$2</f>
        <v>1.6329245555113355E-5</v>
      </c>
      <c r="K1222" s="27">
        <v>4049</v>
      </c>
      <c r="L1222" s="302">
        <f>TabIPW[[#This Row],[iloczyn liczby mieszkańców i relacji przeciętnego miesięcznego wynagrodzenia brutto 
w danym powiecie do średniej krajowej]]/$M$1*$L$2</f>
        <v>6.8153750549505355E-5</v>
      </c>
      <c r="M1222" s="27">
        <v>6195.956000000001</v>
      </c>
      <c r="N1222" s="302">
        <f>TabIPW[[#This Row],[liczba oddziałów w szkołach podstawowych]]/$O$1*$N$2</f>
        <v>4.0548598688133572E-5</v>
      </c>
      <c r="O1222" s="27">
        <v>32</v>
      </c>
      <c r="P122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4.3878998767618397E-5</v>
      </c>
      <c r="Q1222" s="27">
        <v>223</v>
      </c>
      <c r="R1222" s="302">
        <f>TabIPW[[#This Row],[liczba gospodarstw domowych korzystających ze środowiskowej pomocy społecznej ]]/$S$1*$R$2</f>
        <v>2.9255955432516489E-5</v>
      </c>
      <c r="S1222" s="27">
        <v>107</v>
      </c>
      <c r="T1222" s="302">
        <f>TabIPW[[#This Row],[ilość wody dostarczonej i ścieków bytowych odprowadzonych siecią kanalizacyjną '[dam3']]]/$U$1*$T$2</f>
        <v>1.9926951030746469E-5</v>
      </c>
      <c r="U1222" s="27">
        <v>488.29999999999995</v>
      </c>
      <c r="V1222" s="302">
        <f>TabIPW[[#This Row],[iloczyn liczby mieszkańców i relacji przeciętnego miesięcznego wynagrodzenia brutto 
w danym powiecie do średniej krajowej2]]/$W$1*$V$2</f>
        <v>1.987817724360573E-5</v>
      </c>
      <c r="W1222" s="27">
        <f>TabIPW[[#This Row],[iloczyn liczby mieszkańców i relacji przeciętnego miesięcznego wynagrodzenia brutto 
w danym powiecie do średniej krajowej]]</f>
        <v>6195.956000000001</v>
      </c>
    </row>
    <row r="1223" spans="1:23" x14ac:dyDescent="0.3">
      <c r="A1223" s="2" t="s">
        <v>10</v>
      </c>
      <c r="B1223" s="2" t="s">
        <v>76</v>
      </c>
      <c r="C1223" s="2" t="s">
        <v>1157</v>
      </c>
      <c r="D1223" s="2" t="s">
        <v>21</v>
      </c>
      <c r="E1223" s="2" t="s">
        <v>19</v>
      </c>
      <c r="F1223" s="17" t="str">
        <f>+Tabela1[[#This Row],[WK]]&amp;Tabela1[[#This Row],[PK]]&amp;Tabela1[[#This Row],[GK]]</f>
        <v>143305</v>
      </c>
      <c r="G1223" s="2" t="s">
        <v>1162</v>
      </c>
      <c r="H1223" s="302">
        <f>TabIPW[[#This Row],[liczba mieszkańców ]]/$I$1*$H$2</f>
        <v>5.4613900230646572E-5</v>
      </c>
      <c r="I1223" s="27">
        <v>17159</v>
      </c>
      <c r="J1223" s="302">
        <f>TabIPW[[#This Row],[liczba mieszkańców w wieku 20-64]]/$K$1*$J$2</f>
        <v>4.0167766295117065E-5</v>
      </c>
      <c r="K1223" s="27">
        <v>9960</v>
      </c>
      <c r="L1223" s="302">
        <f>TabIPW[[#This Row],[iloczyn liczby mieszkańców i relacji przeciętnego miesięcznego wynagrodzenia brutto 
w danym powiecie do średniej krajowej]]/$M$1*$L$2</f>
        <v>1.6684979393336596E-4</v>
      </c>
      <c r="M1223" s="27">
        <v>15168.556</v>
      </c>
      <c r="N1223" s="302">
        <f>TabIPW[[#This Row],[liczba oddziałów w szkołach podstawowych]]/$O$1*$N$2</f>
        <v>1.1150864639236733E-4</v>
      </c>
      <c r="O1223" s="27">
        <v>88</v>
      </c>
      <c r="P122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1.60168183842338E-4</v>
      </c>
      <c r="Q1223" s="27">
        <v>814</v>
      </c>
      <c r="R1223" s="302">
        <f>TabIPW[[#This Row],[liczba gospodarstw domowych korzystających ze środowiskowej pomocy społecznej ]]/$S$1*$R$2</f>
        <v>6.6441095047677624E-5</v>
      </c>
      <c r="S1223" s="27">
        <v>243</v>
      </c>
      <c r="T1223" s="302">
        <f>TabIPW[[#This Row],[ilość wody dostarczonej i ścieków bytowych odprowadzonych siecią kanalizacyjną '[dam3']]]/$U$1*$T$2</f>
        <v>3.984165941289736E-5</v>
      </c>
      <c r="U1223" s="27">
        <v>976.30000000000007</v>
      </c>
      <c r="V1223" s="302">
        <f>TabIPW[[#This Row],[iloczyn liczby mieszkańców i relacji przeciętnego miesięcznego wynagrodzenia brutto 
w danym powiecie do średniej krajowej2]]/$W$1*$V$2</f>
        <v>4.8664523230565076E-5</v>
      </c>
      <c r="W1223" s="27">
        <f>TabIPW[[#This Row],[iloczyn liczby mieszkańców i relacji przeciętnego miesięcznego wynagrodzenia brutto 
w danym powiecie do średniej krajowej]]</f>
        <v>15168.556</v>
      </c>
    </row>
    <row r="1224" spans="1:23" x14ac:dyDescent="0.3">
      <c r="A1224" s="2" t="s">
        <v>10</v>
      </c>
      <c r="B1224" s="2" t="s">
        <v>76</v>
      </c>
      <c r="C1224" s="2" t="s">
        <v>1157</v>
      </c>
      <c r="D1224" s="2" t="s">
        <v>23</v>
      </c>
      <c r="E1224" s="2" t="s">
        <v>15</v>
      </c>
      <c r="F1224" s="17" t="str">
        <f>+Tabela1[[#This Row],[WK]]&amp;Tabela1[[#This Row],[PK]]&amp;Tabela1[[#This Row],[GK]]</f>
        <v>143306</v>
      </c>
      <c r="G1224" s="2" t="s">
        <v>1163</v>
      </c>
      <c r="H1224" s="302">
        <f>TabIPW[[#This Row],[liczba mieszkańców ]]/$I$1*$H$2</f>
        <v>1.109210573482157E-5</v>
      </c>
      <c r="I1224" s="27">
        <v>3485</v>
      </c>
      <c r="J1224" s="302">
        <f>TabIPW[[#This Row],[liczba mieszkańców w wieku 20-64]]/$K$1*$J$2</f>
        <v>7.7915787632696964E-6</v>
      </c>
      <c r="K1224" s="27">
        <v>1932</v>
      </c>
      <c r="L1224" s="302">
        <f>TabIPW[[#This Row],[iloczyn liczby mieszkańców i relacji przeciętnego miesięcznego wynagrodzenia brutto 
w danym powiecie do średniej krajowej]]/$M$1*$L$2</f>
        <v>3.3887262186478253E-5</v>
      </c>
      <c r="M1224" s="27">
        <v>3080.74</v>
      </c>
      <c r="N1224" s="302">
        <f>TabIPW[[#This Row],[liczba oddziałów w szkołach podstawowych]]/$O$1*$N$2</f>
        <v>1.9007155635062614E-5</v>
      </c>
      <c r="O1224" s="27">
        <v>15</v>
      </c>
      <c r="P122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2.1250815546649268E-5</v>
      </c>
      <c r="Q1224" s="27">
        <v>108</v>
      </c>
      <c r="R1224" s="302">
        <f>TabIPW[[#This Row],[liczba gospodarstw domowych korzystających ze środowiskowej pomocy społecznej ]]/$S$1*$R$2</f>
        <v>1.6405208653747562E-5</v>
      </c>
      <c r="S1224" s="27">
        <v>60</v>
      </c>
      <c r="T1224" s="302">
        <f>TabIPW[[#This Row],[ilość wody dostarczonej i ścieków bytowych odprowadzonych siecią kanalizacyjną '[dam3']]]/$U$1*$T$2</f>
        <v>1.0340957180403761E-5</v>
      </c>
      <c r="U1224" s="27">
        <v>253.4</v>
      </c>
      <c r="V1224" s="302">
        <f>TabIPW[[#This Row],[iloczyn liczby mieszkańców i relacji przeciętnego miesięcznego wynagrodzenia brutto 
w danym powiecie do średniej krajowej2]]/$W$1*$V$2</f>
        <v>9.8837848043894917E-6</v>
      </c>
      <c r="W1224" s="27">
        <f>TabIPW[[#This Row],[iloczyn liczby mieszkańców i relacji przeciętnego miesięcznego wynagrodzenia brutto 
w danym powiecie do średniej krajowej]]</f>
        <v>3080.74</v>
      </c>
    </row>
    <row r="1225" spans="1:23" x14ac:dyDescent="0.3">
      <c r="A1225" s="2" t="s">
        <v>10</v>
      </c>
      <c r="B1225" s="2" t="s">
        <v>76</v>
      </c>
      <c r="C1225" s="2" t="s">
        <v>1157</v>
      </c>
      <c r="D1225" s="2" t="s">
        <v>30</v>
      </c>
      <c r="E1225" s="2" t="s">
        <v>15</v>
      </c>
      <c r="F1225" s="17" t="str">
        <f>+Tabela1[[#This Row],[WK]]&amp;Tabela1[[#This Row],[PK]]&amp;Tabela1[[#This Row],[GK]]</f>
        <v>143307</v>
      </c>
      <c r="G1225" s="2" t="s">
        <v>1164</v>
      </c>
      <c r="H1225" s="302">
        <f>TabIPW[[#This Row],[liczba mieszkańców ]]/$I$1*$H$2</f>
        <v>1.7072612671903271E-5</v>
      </c>
      <c r="I1225" s="27">
        <v>5364</v>
      </c>
      <c r="J1225" s="302">
        <f>TabIPW[[#This Row],[liczba mieszkańców w wieku 20-64]]/$K$1*$J$2</f>
        <v>1.2405225815640571E-5</v>
      </c>
      <c r="K1225" s="27">
        <v>3076</v>
      </c>
      <c r="L1225" s="302">
        <f>TabIPW[[#This Row],[iloczyn liczby mieszkańców i relacji przeciętnego miesięcznego wynagrodzenia brutto 
w danym powiecie do średniej krajowej]]/$M$1*$L$2</f>
        <v>5.2158184897638274E-5</v>
      </c>
      <c r="M1225" s="27">
        <v>4741.7760000000007</v>
      </c>
      <c r="N1225" s="302">
        <f>TabIPW[[#This Row],[liczba oddziałów w szkołach podstawowych]]/$O$1*$N$2</f>
        <v>4.4350029815146094E-5</v>
      </c>
      <c r="O1225" s="27">
        <v>35</v>
      </c>
      <c r="P122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3.8566294880956082E-5</v>
      </c>
      <c r="Q1225" s="27">
        <v>196</v>
      </c>
      <c r="R1225" s="302">
        <f>TabIPW[[#This Row],[liczba gospodarstw domowych korzystających ze środowiskowej pomocy społecznej ]]/$S$1*$R$2</f>
        <v>3.2263577019036873E-5</v>
      </c>
      <c r="S1225" s="27">
        <v>118</v>
      </c>
      <c r="T1225" s="302">
        <f>TabIPW[[#This Row],[ilość wody dostarczonej i ścieków bytowych odprowadzonych siecią kanalizacyjną '[dam3']]]/$U$1*$T$2</f>
        <v>8.7902216916297149E-6</v>
      </c>
      <c r="U1225" s="27">
        <v>215.39999999999998</v>
      </c>
      <c r="V1225" s="302">
        <f>TabIPW[[#This Row],[iloczyn liczby mieszkańców i relacji przeciętnego miesięcznego wynagrodzenia brutto 
w danym powiecie do średniej krajowej2]]/$W$1*$V$2</f>
        <v>1.5212803928477833E-5</v>
      </c>
      <c r="W1225" s="27">
        <f>TabIPW[[#This Row],[iloczyn liczby mieszkańców i relacji przeciętnego miesięcznego wynagrodzenia brutto 
w danym powiecie do średniej krajowej]]</f>
        <v>4741.7760000000007</v>
      </c>
    </row>
    <row r="1226" spans="1:23" x14ac:dyDescent="0.3">
      <c r="A1226" s="2" t="s">
        <v>10</v>
      </c>
      <c r="B1226" s="2" t="s">
        <v>76</v>
      </c>
      <c r="C1226" s="2" t="s">
        <v>1157</v>
      </c>
      <c r="D1226" s="2" t="s">
        <v>54</v>
      </c>
      <c r="E1226" s="2" t="s">
        <v>15</v>
      </c>
      <c r="F1226" s="17" t="str">
        <f>+Tabela1[[#This Row],[WK]]&amp;Tabela1[[#This Row],[PK]]&amp;Tabela1[[#This Row],[GK]]</f>
        <v>143308</v>
      </c>
      <c r="G1226" s="2" t="s">
        <v>1165</v>
      </c>
      <c r="H1226" s="302">
        <f>TabIPW[[#This Row],[liczba mieszkańców ]]/$I$1*$H$2</f>
        <v>1.3982100571899901E-5</v>
      </c>
      <c r="I1226" s="27">
        <v>4393</v>
      </c>
      <c r="J1226" s="302">
        <f>TabIPW[[#This Row],[liczba mieszkańców w wieku 20-64]]/$K$1*$J$2</f>
        <v>1.0050007390304391E-5</v>
      </c>
      <c r="K1226" s="27">
        <v>2492</v>
      </c>
      <c r="L1226" s="302">
        <f>TabIPW[[#This Row],[iloczyn liczby mieszkańców i relacji przeciętnego miesięcznego wynagrodzenia brutto 
w danym powiecie do średniej krajowej]]/$M$1*$L$2</f>
        <v>4.2716425476384216E-5</v>
      </c>
      <c r="M1226" s="27">
        <v>3883.4120000000003</v>
      </c>
      <c r="N1226" s="302">
        <f>TabIPW[[#This Row],[liczba oddziałów w szkołach podstawowych]]/$O$1*$N$2</f>
        <v>3.294573643410853E-5</v>
      </c>
      <c r="O1226" s="27">
        <v>26</v>
      </c>
      <c r="P122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2.6169985812077342E-5</v>
      </c>
      <c r="Q1226" s="27">
        <v>133</v>
      </c>
      <c r="R1226" s="302">
        <f>TabIPW[[#This Row],[liczba gospodarstw domowych korzystających ze środowiskowej pomocy społecznej ]]/$S$1*$R$2</f>
        <v>2.9529375576745615E-5</v>
      </c>
      <c r="S1226" s="27">
        <v>108</v>
      </c>
      <c r="T1226" s="302">
        <f>TabIPW[[#This Row],[ilość wody dostarczonej i ścieków bytowych odprowadzonych siecią kanalizacyjną '[dam3']]]/$U$1*$T$2</f>
        <v>8.1005524874117843E-6</v>
      </c>
      <c r="U1226" s="27">
        <v>198.5</v>
      </c>
      <c r="V1226" s="302">
        <f>TabIPW[[#This Row],[iloczyn liczby mieszkańców i relacji przeciętnego miesięcznego wynagrodzenia brutto 
w danym powiecie do średniej krajowej2]]/$W$1*$V$2</f>
        <v>1.2458957430612065E-5</v>
      </c>
      <c r="W1226" s="27">
        <f>TabIPW[[#This Row],[iloczyn liczby mieszkańców i relacji przeciętnego miesięcznego wynagrodzenia brutto 
w danym powiecie do średniej krajowej]]</f>
        <v>3883.4120000000003</v>
      </c>
    </row>
    <row r="1227" spans="1:23" x14ac:dyDescent="0.3">
      <c r="A1227" s="2" t="s">
        <v>10</v>
      </c>
      <c r="B1227" s="2" t="s">
        <v>76</v>
      </c>
      <c r="C1227" s="2" t="s">
        <v>1157</v>
      </c>
      <c r="D1227" s="2" t="s">
        <v>56</v>
      </c>
      <c r="E1227" s="2" t="s">
        <v>15</v>
      </c>
      <c r="F1227" s="17" t="str">
        <f>+Tabela1[[#This Row],[WK]]&amp;Tabela1[[#This Row],[PK]]&amp;Tabela1[[#This Row],[GK]]</f>
        <v>143309</v>
      </c>
      <c r="G1227" s="2" t="s">
        <v>1166</v>
      </c>
      <c r="H1227" s="302">
        <f>TabIPW[[#This Row],[liczba mieszkańców ]]/$I$1*$H$2</f>
        <v>7.5496340898125578E-6</v>
      </c>
      <c r="I1227" s="27">
        <v>2372</v>
      </c>
      <c r="J1227" s="302">
        <f>TabIPW[[#This Row],[liczba mieszkańców w wieku 20-64]]/$K$1*$J$2</f>
        <v>5.1217934934536825E-6</v>
      </c>
      <c r="K1227" s="27">
        <v>1270</v>
      </c>
      <c r="L1227" s="302">
        <f>TabIPW[[#This Row],[iloczyn liczby mieszkańców i relacji przeciętnego miesięcznego wynagrodzenia brutto 
w danym powiecie do średniej krajowej]]/$M$1*$L$2</f>
        <v>2.3064730532661814E-5</v>
      </c>
      <c r="M1227" s="27">
        <v>2096.848</v>
      </c>
      <c r="N1227" s="302">
        <f>TabIPW[[#This Row],[liczba oddziałów w szkołach podstawowych]]/$O$1*$N$2</f>
        <v>2.1541443053070962E-5</v>
      </c>
      <c r="O1227" s="27">
        <v>17</v>
      </c>
      <c r="P122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1.8299313387392428E-5</v>
      </c>
      <c r="Q1227" s="27">
        <v>93</v>
      </c>
      <c r="R1227" s="302">
        <f>TabIPW[[#This Row],[liczba gospodarstw domowych korzystających ze środowiskowej pomocy społecznej ]]/$S$1*$R$2</f>
        <v>1.8319149663351447E-5</v>
      </c>
      <c r="S1227" s="27">
        <v>67</v>
      </c>
      <c r="T1227" s="302">
        <f>TabIPW[[#This Row],[ilość wody dostarczonej i ścieków bytowych odprowadzonych siecią kanalizacyjną '[dam3']]]/$U$1*$T$2</f>
        <v>1.6282722632127467E-6</v>
      </c>
      <c r="U1227" s="27">
        <v>39.9</v>
      </c>
      <c r="V1227" s="302">
        <f>TabIPW[[#This Row],[iloczyn liczby mieszkańców i relacji przeciętnego miesięcznego wynagrodzenia brutto 
w danym powiecie do średniej krajowej2]]/$W$1*$V$2</f>
        <v>6.7272130720263636E-6</v>
      </c>
      <c r="W1227" s="27">
        <f>TabIPW[[#This Row],[iloczyn liczby mieszkańców i relacji przeciętnego miesięcznego wynagrodzenia brutto 
w danym powiecie do średniej krajowej]]</f>
        <v>2096.848</v>
      </c>
    </row>
    <row r="1228" spans="1:23" x14ac:dyDescent="0.3">
      <c r="A1228" s="2" t="s">
        <v>10</v>
      </c>
      <c r="B1228" s="2" t="s">
        <v>76</v>
      </c>
      <c r="C1228" s="2" t="s">
        <v>1167</v>
      </c>
      <c r="D1228" s="2" t="s">
        <v>12</v>
      </c>
      <c r="E1228" s="2" t="s">
        <v>13</v>
      </c>
      <c r="F1228" s="17" t="str">
        <f>+Tabela1[[#This Row],[WK]]&amp;Tabela1[[#This Row],[PK]]&amp;Tabela1[[#This Row],[GK]]</f>
        <v>143401</v>
      </c>
      <c r="G1228" s="2" t="s">
        <v>1168</v>
      </c>
      <c r="H1228" s="302">
        <f>TabIPW[[#This Row],[liczba mieszkańców ]]/$I$1*$H$2</f>
        <v>9.1824175164878703E-5</v>
      </c>
      <c r="I1228" s="27">
        <v>28850</v>
      </c>
      <c r="J1228" s="302">
        <f>TabIPW[[#This Row],[liczba mieszkańców w wieku 20-64]]/$K$1*$J$2</f>
        <v>7.0196801218153377E-5</v>
      </c>
      <c r="K1228" s="27">
        <v>17406</v>
      </c>
      <c r="L1228" s="302">
        <f>TabIPW[[#This Row],[iloczyn liczby mieszkańców i relacji przeciętnego miesięcznego wynagrodzenia brutto 
w danym powiecie do średniej krajowej]]/$M$1*$L$2</f>
        <v>2.925891207897017E-4</v>
      </c>
      <c r="M1228" s="27">
        <v>26599.7</v>
      </c>
      <c r="N1228" s="302">
        <f>TabIPW[[#This Row],[liczba oddziałów w szkołach podstawowych]]/$O$1*$N$2</f>
        <v>1.6853011329755516E-4</v>
      </c>
      <c r="O1228" s="27">
        <v>133</v>
      </c>
      <c r="P122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3.3804538064021703E-4</v>
      </c>
      <c r="Q1228" s="27">
        <v>1718</v>
      </c>
      <c r="R1228" s="302">
        <f>TabIPW[[#This Row],[liczba gospodarstw domowych korzystających ze środowiskowej pomocy społecznej ]]/$S$1*$R$2</f>
        <v>9.0502067739840723E-5</v>
      </c>
      <c r="S1228" s="27">
        <v>331</v>
      </c>
      <c r="T1228" s="302">
        <f>TabIPW[[#This Row],[ilość wody dostarczonej i ścieków bytowych odprowadzonych siecią kanalizacyjną '[dam3']]]/$U$1*$T$2</f>
        <v>8.4021297311496847E-5</v>
      </c>
      <c r="U1228" s="27">
        <v>2058.9</v>
      </c>
      <c r="V1228" s="302">
        <f>TabIPW[[#This Row],[iloczyn liczby mieszkańców i relacji przeciętnego miesięcznego wynagrodzenia brutto 
w danym powiecie do średniej krajowej2]]/$W$1*$V$2</f>
        <v>8.5338493563663005E-5</v>
      </c>
      <c r="W1228" s="27">
        <f>TabIPW[[#This Row],[iloczyn liczby mieszkańców i relacji przeciętnego miesięcznego wynagrodzenia brutto 
w danym powiecie do średniej krajowej]]</f>
        <v>26599.7</v>
      </c>
    </row>
    <row r="1229" spans="1:23" x14ac:dyDescent="0.3">
      <c r="A1229" s="2" t="s">
        <v>10</v>
      </c>
      <c r="B1229" s="2" t="s">
        <v>76</v>
      </c>
      <c r="C1229" s="2" t="s">
        <v>1167</v>
      </c>
      <c r="D1229" s="2" t="s">
        <v>11</v>
      </c>
      <c r="E1229" s="2" t="s">
        <v>13</v>
      </c>
      <c r="F1229" s="17" t="str">
        <f>+Tabela1[[#This Row],[WK]]&amp;Tabela1[[#This Row],[PK]]&amp;Tabela1[[#This Row],[GK]]</f>
        <v>143402</v>
      </c>
      <c r="G1229" s="2" t="s">
        <v>1169</v>
      </c>
      <c r="H1229" s="302">
        <f>TabIPW[[#This Row],[liczba mieszkańców ]]/$I$1*$H$2</f>
        <v>1.4947447966267587E-4</v>
      </c>
      <c r="I1229" s="27">
        <v>46963</v>
      </c>
      <c r="J1229" s="302">
        <f>TabIPW[[#This Row],[liczba mieszkańców w wieku 20-64]]/$K$1*$J$2</f>
        <v>1.1765203274371989E-4</v>
      </c>
      <c r="K1229" s="27">
        <v>29173</v>
      </c>
      <c r="L1229" s="302">
        <f>TabIPW[[#This Row],[iloczyn liczby mieszkańców i relacji przeciętnego miesięcznego wynagrodzenia brutto 
w danym powiecie do średniej krajowej]]/$M$1*$L$2</f>
        <v>4.7628640830664693E-4</v>
      </c>
      <c r="M1229" s="27">
        <v>43299.886000000006</v>
      </c>
      <c r="N1229" s="302">
        <f>TabIPW[[#This Row],[liczba oddziałów w szkołach podstawowych]]/$O$1*$N$2</f>
        <v>3.193202146690519E-4</v>
      </c>
      <c r="O1229" s="27">
        <v>252</v>
      </c>
      <c r="P122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5.5153737015979534E-4</v>
      </c>
      <c r="Q1229" s="27">
        <v>2803</v>
      </c>
      <c r="R1229" s="302">
        <f>TabIPW[[#This Row],[liczba gospodarstw domowych korzystających ze środowiskowej pomocy społecznej ]]/$S$1*$R$2</f>
        <v>1.1483646057623295E-4</v>
      </c>
      <c r="S1229" s="27">
        <v>420</v>
      </c>
      <c r="T1229" s="302">
        <f>TabIPW[[#This Row],[ilość wody dostarczonej i ścieków bytowych odprowadzonych siecią kanalizacyjną '[dam3']]]/$U$1*$T$2</f>
        <v>1.6052560838530477E-4</v>
      </c>
      <c r="U1229" s="27">
        <v>3933.6</v>
      </c>
      <c r="V1229" s="302">
        <f>TabIPW[[#This Row],[iloczyn liczby mieszkańców i relacji przeciętnego miesięcznego wynagrodzenia brutto 
w danym powiecie do średniej krajowej2]]/$W$1*$V$2</f>
        <v>1.389168690894387E-4</v>
      </c>
      <c r="W1229" s="27">
        <f>TabIPW[[#This Row],[iloczyn liczby mieszkańców i relacji przeciętnego miesięcznego wynagrodzenia brutto 
w danym powiecie do średniej krajowej]]</f>
        <v>43299.886000000006</v>
      </c>
    </row>
    <row r="1230" spans="1:23" x14ac:dyDescent="0.3">
      <c r="A1230" s="2" t="s">
        <v>10</v>
      </c>
      <c r="B1230" s="2" t="s">
        <v>76</v>
      </c>
      <c r="C1230" s="2" t="s">
        <v>1167</v>
      </c>
      <c r="D1230" s="2" t="s">
        <v>16</v>
      </c>
      <c r="E1230" s="2" t="s">
        <v>13</v>
      </c>
      <c r="F1230" s="17" t="str">
        <f>+Tabela1[[#This Row],[WK]]&amp;Tabela1[[#This Row],[PK]]&amp;Tabela1[[#This Row],[GK]]</f>
        <v>143403</v>
      </c>
      <c r="G1230" s="2" t="s">
        <v>1170</v>
      </c>
      <c r="H1230" s="302">
        <f>TabIPW[[#This Row],[liczba mieszkańców ]]/$I$1*$H$2</f>
        <v>1.4530817653301119E-4</v>
      </c>
      <c r="I1230" s="27">
        <v>45654</v>
      </c>
      <c r="J1230" s="302">
        <f>TabIPW[[#This Row],[liczba mieszkańców w wieku 20-64]]/$K$1*$J$2</f>
        <v>1.1661557532024147E-4</v>
      </c>
      <c r="K1230" s="27">
        <v>28916</v>
      </c>
      <c r="L1230" s="302">
        <f>TabIPW[[#This Row],[iloczyn liczby mieszkańców i relacji przeciętnego miesięcznego wynagrodzenia brutto 
w danym powiecie do średniej krajowej]]/$M$1*$L$2</f>
        <v>4.6301087419525273E-4</v>
      </c>
      <c r="M1230" s="27">
        <v>42092.987999999998</v>
      </c>
      <c r="N1230" s="302">
        <f>TabIPW[[#This Row],[liczba oddziałów w szkołach podstawowych]]/$O$1*$N$2</f>
        <v>2.9271019677996424E-4</v>
      </c>
      <c r="O1230" s="27">
        <v>231</v>
      </c>
      <c r="P123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5.696399167365707E-4</v>
      </c>
      <c r="Q1230" s="27">
        <v>2895</v>
      </c>
      <c r="R1230" s="302">
        <f>TabIPW[[#This Row],[liczba gospodarstw domowych korzystających ze środowiskowej pomocy społecznej ]]/$S$1*$R$2</f>
        <v>7.6831060528384425E-5</v>
      </c>
      <c r="S1230" s="27">
        <v>281</v>
      </c>
      <c r="T1230" s="302">
        <f>TabIPW[[#This Row],[ilość wody dostarczonej i ścieków bytowych odprowadzonych siecią kanalizacyjną '[dam3']]]/$U$1*$T$2</f>
        <v>1.5352281338863041E-4</v>
      </c>
      <c r="U1230" s="27">
        <v>3762</v>
      </c>
      <c r="V1230" s="302">
        <f>TabIPW[[#This Row],[iloczyn liczby mieszkańców i relacji przeciętnego miesięcznego wynagrodzenia brutto 
w danym powiecie do średniej krajowej2]]/$W$1*$V$2</f>
        <v>1.3504483830694872E-4</v>
      </c>
      <c r="W1230" s="27">
        <f>TabIPW[[#This Row],[iloczyn liczby mieszkańców i relacji przeciętnego miesięcznego wynagrodzenia brutto 
w danym powiecie do średniej krajowej]]</f>
        <v>42092.987999999998</v>
      </c>
    </row>
    <row r="1231" spans="1:23" x14ac:dyDescent="0.3">
      <c r="A1231" s="2" t="s">
        <v>10</v>
      </c>
      <c r="B1231" s="2" t="s">
        <v>76</v>
      </c>
      <c r="C1231" s="2" t="s">
        <v>1167</v>
      </c>
      <c r="D1231" s="2" t="s">
        <v>18</v>
      </c>
      <c r="E1231" s="2" t="s">
        <v>13</v>
      </c>
      <c r="F1231" s="17" t="str">
        <f>+Tabela1[[#This Row],[WK]]&amp;Tabela1[[#This Row],[PK]]&amp;Tabela1[[#This Row],[GK]]</f>
        <v>143404</v>
      </c>
      <c r="G1231" s="2" t="s">
        <v>1171</v>
      </c>
      <c r="H1231" s="302">
        <f>TabIPW[[#This Row],[liczba mieszkańców ]]/$I$1*$H$2</f>
        <v>5.7265184040433197E-5</v>
      </c>
      <c r="I1231" s="27">
        <v>17992</v>
      </c>
      <c r="J1231" s="302">
        <f>TabIPW[[#This Row],[liczba mieszkańców w wieku 20-64]]/$K$1*$J$2</f>
        <v>4.263993906006755E-5</v>
      </c>
      <c r="K1231" s="27">
        <v>10573</v>
      </c>
      <c r="L1231" s="302">
        <f>TabIPW[[#This Row],[iloczyn liczby mieszkańców i relacji przeciętnego miesięcznego wynagrodzenia brutto 
w danym powiecie do średniej krajowej]]/$M$1*$L$2</f>
        <v>1.8247013730496753E-4</v>
      </c>
      <c r="M1231" s="27">
        <v>16588.624</v>
      </c>
      <c r="N1231" s="302">
        <f>TabIPW[[#This Row],[liczba oddziałów w szkołach podstawowych]]/$O$1*$N$2</f>
        <v>1.3685152057245082E-4</v>
      </c>
      <c r="O1231" s="27">
        <v>108</v>
      </c>
      <c r="P123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1.5682314806184691E-4</v>
      </c>
      <c r="Q1231" s="27">
        <v>797</v>
      </c>
      <c r="R1231" s="302">
        <f>TabIPW[[#This Row],[liczba gospodarstw domowych korzystających ze środowiskowej pomocy społecznej ]]/$S$1*$R$2</f>
        <v>4.4020643220889294E-5</v>
      </c>
      <c r="S1231" s="27">
        <v>161</v>
      </c>
      <c r="T1231" s="302">
        <f>TabIPW[[#This Row],[ilość wody dostarczonej i ścieków bytowych odprowadzonych siecią kanalizacyjną '[dam3']]]/$U$1*$T$2</f>
        <v>5.1700705019153602E-5</v>
      </c>
      <c r="U1231" s="27">
        <v>1266.9000000000001</v>
      </c>
      <c r="V1231" s="302">
        <f>TabIPW[[#This Row],[iloczyn liczby mieszkańców i relacji przeciętnego miesięcznego wynagrodzenia brutto 
w danym powiecie do średniej krajowej2]]/$W$1*$V$2</f>
        <v>5.3220456713948868E-5</v>
      </c>
      <c r="W1231" s="27">
        <f>TabIPW[[#This Row],[iloczyn liczby mieszkańców i relacji przeciętnego miesięcznego wynagrodzenia brutto 
w danym powiecie do średniej krajowej]]</f>
        <v>16588.624</v>
      </c>
    </row>
    <row r="1232" spans="1:23" x14ac:dyDescent="0.3">
      <c r="A1232" s="2" t="s">
        <v>10</v>
      </c>
      <c r="B1232" s="2" t="s">
        <v>76</v>
      </c>
      <c r="C1232" s="2" t="s">
        <v>1167</v>
      </c>
      <c r="D1232" s="2" t="s">
        <v>21</v>
      </c>
      <c r="E1232" s="2" t="s">
        <v>15</v>
      </c>
      <c r="F1232" s="17" t="str">
        <f>+Tabela1[[#This Row],[WK]]&amp;Tabela1[[#This Row],[PK]]&amp;Tabela1[[#This Row],[GK]]</f>
        <v>143405</v>
      </c>
      <c r="G1232" s="2" t="s">
        <v>1172</v>
      </c>
      <c r="H1232" s="302">
        <f>TabIPW[[#This Row],[liczba mieszkańców ]]/$I$1*$H$2</f>
        <v>2.7855985478094226E-5</v>
      </c>
      <c r="I1232" s="27">
        <v>8752</v>
      </c>
      <c r="J1232" s="302">
        <f>TabIPW[[#This Row],[liczba mieszkańców w wieku 20-64]]/$K$1*$J$2</f>
        <v>2.063639157952952E-5</v>
      </c>
      <c r="K1232" s="27">
        <v>5117</v>
      </c>
      <c r="L1232" s="302">
        <f>TabIPW[[#This Row],[iloczyn liczby mieszkańców i relacji przeciętnego miesięcznego wynagrodzenia brutto 
w danym powiecie do średniej krajowej]]/$M$1*$L$2</f>
        <v>8.8760484753950411E-5</v>
      </c>
      <c r="M1232" s="27">
        <v>8069.3440000000001</v>
      </c>
      <c r="N1232" s="302">
        <f>TabIPW[[#This Row],[liczba oddziałów w szkołach podstawowych]]/$O$1*$N$2</f>
        <v>5.8288610614192017E-5</v>
      </c>
      <c r="O1232" s="27">
        <v>46</v>
      </c>
      <c r="P123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8.7561230724619664E-5</v>
      </c>
      <c r="Q1232" s="27">
        <v>445</v>
      </c>
      <c r="R1232" s="302">
        <f>TabIPW[[#This Row],[liczba gospodarstw domowych korzystających ze środowiskowej pomocy społecznej ]]/$S$1*$R$2</f>
        <v>1.7225469086434943E-5</v>
      </c>
      <c r="S1232" s="27">
        <v>63</v>
      </c>
      <c r="T1232" s="302">
        <f>TabIPW[[#This Row],[ilość wody dostarczonej i ścieków bytowych odprowadzonych siecią kanalizacyjną '[dam3']]]/$U$1*$T$2</f>
        <v>1.5699156382404601E-5</v>
      </c>
      <c r="U1232" s="27">
        <v>384.7</v>
      </c>
      <c r="V1232" s="302">
        <f>TabIPW[[#This Row],[iloczyn liczby mieszkańców i relacji przeciętnego miesięcznego wynagrodzenia brutto 
w danym powiecie do średniej krajowej2]]/$W$1*$V$2</f>
        <v>2.5888474719902209E-5</v>
      </c>
      <c r="W1232" s="27">
        <f>TabIPW[[#This Row],[iloczyn liczby mieszkańców i relacji przeciętnego miesięcznego wynagrodzenia brutto 
w danym powiecie do średniej krajowej]]</f>
        <v>8069.3440000000001</v>
      </c>
    </row>
    <row r="1233" spans="1:23" x14ac:dyDescent="0.3">
      <c r="A1233" s="2" t="s">
        <v>10</v>
      </c>
      <c r="B1233" s="2" t="s">
        <v>76</v>
      </c>
      <c r="C1233" s="2" t="s">
        <v>1167</v>
      </c>
      <c r="D1233" s="2" t="s">
        <v>23</v>
      </c>
      <c r="E1233" s="2" t="s">
        <v>15</v>
      </c>
      <c r="F1233" s="17" t="str">
        <f>+Tabela1[[#This Row],[WK]]&amp;Tabela1[[#This Row],[PK]]&amp;Tabela1[[#This Row],[GK]]</f>
        <v>143406</v>
      </c>
      <c r="G1233" s="2" t="s">
        <v>1173</v>
      </c>
      <c r="H1233" s="302">
        <f>TabIPW[[#This Row],[liczba mieszkańców ]]/$I$1*$H$2</f>
        <v>2.204098485326811E-5</v>
      </c>
      <c r="I1233" s="27">
        <v>6925</v>
      </c>
      <c r="J1233" s="302">
        <f>TabIPW[[#This Row],[liczba mieszkańców w wieku 20-64]]/$K$1*$J$2</f>
        <v>1.6228422848549304E-5</v>
      </c>
      <c r="K1233" s="27">
        <v>4024</v>
      </c>
      <c r="L1233" s="302">
        <f>TabIPW[[#This Row],[iloczyn liczby mieszkańców i relacji przeciętnego miesięcznego wynagrodzenia brutto 
w danym powiecie do średniej krajowej]]/$M$1*$L$2</f>
        <v>7.0231530726817487E-5</v>
      </c>
      <c r="M1233" s="27">
        <v>6384.85</v>
      </c>
      <c r="N1233" s="302">
        <f>TabIPW[[#This Row],[liczba oddziałów w szkołach podstawowych]]/$O$1*$N$2</f>
        <v>4.6884317233154453E-5</v>
      </c>
      <c r="O1233" s="27">
        <v>37</v>
      </c>
      <c r="P123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5.0175536707366335E-5</v>
      </c>
      <c r="Q1233" s="27">
        <v>255</v>
      </c>
      <c r="R1233" s="302">
        <f>TabIPW[[#This Row],[liczba gospodarstw domowych korzystających ze środowiskowej pomocy społecznej ]]/$S$1*$R$2</f>
        <v>3.0349636009432993E-5</v>
      </c>
      <c r="S1233" s="27">
        <v>111</v>
      </c>
      <c r="T1233" s="302">
        <f>TabIPW[[#This Row],[ilość wody dostarczonej i ścieków bytowych odprowadzonych siecią kanalizacyjną '[dam3']]]/$U$1*$T$2</f>
        <v>1.5462465176223301E-5</v>
      </c>
      <c r="U1233" s="27">
        <v>378.9</v>
      </c>
      <c r="V1233" s="302">
        <f>TabIPW[[#This Row],[iloczyn liczby mieszkańców i relacji przeciętnego miesięcznego wynagrodzenia brutto 
w danym powiecie do średniej krajowej2]]/$W$1*$V$2</f>
        <v>2.0484196461988438E-5</v>
      </c>
      <c r="W1233" s="27">
        <f>TabIPW[[#This Row],[iloczyn liczby mieszkańców i relacji przeciętnego miesięcznego wynagrodzenia brutto 
w danym powiecie do średniej krajowej]]</f>
        <v>6384.85</v>
      </c>
    </row>
    <row r="1234" spans="1:23" x14ac:dyDescent="0.3">
      <c r="A1234" s="2" t="s">
        <v>10</v>
      </c>
      <c r="B1234" s="2" t="s">
        <v>76</v>
      </c>
      <c r="C1234" s="2" t="s">
        <v>1167</v>
      </c>
      <c r="D1234" s="2" t="s">
        <v>30</v>
      </c>
      <c r="E1234" s="2" t="s">
        <v>15</v>
      </c>
      <c r="F1234" s="17" t="str">
        <f>+Tabela1[[#This Row],[WK]]&amp;Tabela1[[#This Row],[PK]]&amp;Tabela1[[#This Row],[GK]]</f>
        <v>143407</v>
      </c>
      <c r="G1234" s="2" t="s">
        <v>1174</v>
      </c>
      <c r="H1234" s="302">
        <f>TabIPW[[#This Row],[liczba mieszkańców ]]/$I$1*$H$2</f>
        <v>3.775453607645723E-5</v>
      </c>
      <c r="I1234" s="27">
        <v>11862</v>
      </c>
      <c r="J1234" s="302">
        <f>TabIPW[[#This Row],[liczba mieszkańców w wieku 20-64]]/$K$1*$J$2</f>
        <v>2.8589286673301695E-5</v>
      </c>
      <c r="K1234" s="27">
        <v>7089</v>
      </c>
      <c r="L1234" s="302">
        <f>TabIPW[[#This Row],[iloczyn liczby mieszkańców i relacji przeciętnego miesięcznego wynagrodzenia brutto 
w danym powiecie do średniej krajowej]]/$M$1*$L$2</f>
        <v>1.2030128772296158E-4</v>
      </c>
      <c r="M1234" s="27">
        <v>10936.764000000001</v>
      </c>
      <c r="N1234" s="302">
        <f>TabIPW[[#This Row],[liczba oddziałów w szkołach podstawowych]]/$O$1*$N$2</f>
        <v>1.178443649373882E-4</v>
      </c>
      <c r="O1234" s="27">
        <v>93</v>
      </c>
      <c r="P123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9.56286699599217E-5</v>
      </c>
      <c r="Q1234" s="27">
        <v>486</v>
      </c>
      <c r="R1234" s="302">
        <f>TabIPW[[#This Row],[liczba gospodarstw domowych korzystających ze środowiskowej pomocy społecznej ]]/$S$1*$R$2</f>
        <v>3.2810417307495125E-5</v>
      </c>
      <c r="S1234" s="27">
        <v>120</v>
      </c>
      <c r="T1234" s="302">
        <f>TabIPW[[#This Row],[ilość wody dostarczonej i ścieków bytowych odprowadzonych siecią kanalizacyjną '[dam3']]]/$U$1*$T$2</f>
        <v>2.0959414395640771E-5</v>
      </c>
      <c r="U1234" s="27">
        <v>513.6</v>
      </c>
      <c r="V1234" s="302">
        <f>TabIPW[[#This Row],[iloczyn liczby mieszkańców i relacji przeciętnego miesięcznego wynagrodzenia brutto 
w danym powiecie do średniej krajowej2]]/$W$1*$V$2</f>
        <v>3.5087875585863801E-5</v>
      </c>
      <c r="W1234" s="27">
        <f>TabIPW[[#This Row],[iloczyn liczby mieszkańców i relacji przeciętnego miesięcznego wynagrodzenia brutto 
w danym powiecie do średniej krajowej]]</f>
        <v>10936.764000000001</v>
      </c>
    </row>
    <row r="1235" spans="1:23" x14ac:dyDescent="0.3">
      <c r="A1235" s="2" t="s">
        <v>10</v>
      </c>
      <c r="B1235" s="2" t="s">
        <v>76</v>
      </c>
      <c r="C1235" s="2" t="s">
        <v>1167</v>
      </c>
      <c r="D1235" s="2" t="s">
        <v>54</v>
      </c>
      <c r="E1235" s="2" t="s">
        <v>15</v>
      </c>
      <c r="F1235" s="17" t="str">
        <f>+Tabela1[[#This Row],[WK]]&amp;Tabela1[[#This Row],[PK]]&amp;Tabela1[[#This Row],[GK]]</f>
        <v>143408</v>
      </c>
      <c r="G1235" s="2" t="s">
        <v>637</v>
      </c>
      <c r="H1235" s="302">
        <f>TabIPW[[#This Row],[liczba mieszkańców ]]/$I$1*$H$2</f>
        <v>2.0974742264698463E-5</v>
      </c>
      <c r="I1235" s="27">
        <v>6590</v>
      </c>
      <c r="J1235" s="302">
        <f>TabIPW[[#This Row],[liczba mieszkańców w wieku 20-64]]/$K$1*$J$2</f>
        <v>1.5817066205767984E-5</v>
      </c>
      <c r="K1235" s="27">
        <v>3922</v>
      </c>
      <c r="L1235" s="302">
        <f>TabIPW[[#This Row],[iloczyn liczby mieszkańców i relacji przeciętnego miesięcznego wynagrodzenia brutto 
w danym powiecie do średniej krajowej]]/$M$1*$L$2</f>
        <v>6.6834048734978649E-5</v>
      </c>
      <c r="M1235" s="27">
        <v>6075.98</v>
      </c>
      <c r="N1235" s="302">
        <f>TabIPW[[#This Row],[liczba oddziałów w szkołach podstawowych]]/$O$1*$N$2</f>
        <v>5.9555754323196186E-5</v>
      </c>
      <c r="O1235" s="27">
        <v>47</v>
      </c>
      <c r="P123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6.2178312155010824E-5</v>
      </c>
      <c r="Q1235" s="27">
        <v>316</v>
      </c>
      <c r="R1235" s="302">
        <f>TabIPW[[#This Row],[liczba gospodarstw domowych korzystających ze środowiskowej pomocy społecznej ]]/$S$1*$R$2</f>
        <v>2.7342014422912609E-5</v>
      </c>
      <c r="S1235" s="27">
        <v>100</v>
      </c>
      <c r="T1235" s="302">
        <f>TabIPW[[#This Row],[ilość wody dostarczonej i ścieków bytowych odprowadzonych siecią kanalizacyjną '[dam3']]]/$U$1*$T$2</f>
        <v>5.3051477247533106E-6</v>
      </c>
      <c r="U1235" s="27">
        <v>130</v>
      </c>
      <c r="V1235" s="302">
        <f>TabIPW[[#This Row],[iloczyn liczby mieszkańców i relacji przeciętnego miesięcznego wynagrodzenia brutto 
w danym powiecie do średniej krajowej2]]/$W$1*$V$2</f>
        <v>1.9493264214368775E-5</v>
      </c>
      <c r="W1235" s="27">
        <f>TabIPW[[#This Row],[iloczyn liczby mieszkańców i relacji przeciętnego miesięcznego wynagrodzenia brutto 
w danym powiecie do średniej krajowej]]</f>
        <v>6075.98</v>
      </c>
    </row>
    <row r="1236" spans="1:23" x14ac:dyDescent="0.3">
      <c r="A1236" s="2" t="s">
        <v>10</v>
      </c>
      <c r="B1236" s="2" t="s">
        <v>76</v>
      </c>
      <c r="C1236" s="2" t="s">
        <v>1167</v>
      </c>
      <c r="D1236" s="2" t="s">
        <v>56</v>
      </c>
      <c r="E1236" s="2" t="s">
        <v>19</v>
      </c>
      <c r="F1236" s="17" t="str">
        <f>+Tabela1[[#This Row],[WK]]&amp;Tabela1[[#This Row],[PK]]&amp;Tabela1[[#This Row],[GK]]</f>
        <v>143409</v>
      </c>
      <c r="G1236" s="2" t="s">
        <v>1175</v>
      </c>
      <c r="H1236" s="302">
        <f>TabIPW[[#This Row],[liczba mieszkańców ]]/$I$1*$H$2</f>
        <v>1.0422123451556162E-4</v>
      </c>
      <c r="I1236" s="27">
        <v>32745</v>
      </c>
      <c r="J1236" s="302">
        <f>TabIPW[[#This Row],[liczba mieszkańców w wieku 20-64]]/$K$1*$J$2</f>
        <v>7.8895784340499514E-5</v>
      </c>
      <c r="K1236" s="27">
        <v>19563</v>
      </c>
      <c r="L1236" s="302">
        <f>TabIPW[[#This Row],[iloczyn liczby mieszkańców i relacji przeciętnego miesięcznego wynagrodzenia brutto 
w danym powiecie do średniej krajowej]]/$M$1*$L$2</f>
        <v>3.3209118753063372E-4</v>
      </c>
      <c r="M1236" s="27">
        <v>30190.89</v>
      </c>
      <c r="N1236" s="302">
        <f>TabIPW[[#This Row],[liczba oddziałów w szkołach podstawowych]]/$O$1*$N$2</f>
        <v>2.9397734048896841E-4</v>
      </c>
      <c r="O1236" s="27">
        <v>232</v>
      </c>
      <c r="P123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3.7798904319549304E-4</v>
      </c>
      <c r="Q1236" s="27">
        <v>1921</v>
      </c>
      <c r="R1236" s="302">
        <f>TabIPW[[#This Row],[liczba gospodarstw domowych korzystających ze środowiskowej pomocy społecznej ]]/$S$1*$R$2</f>
        <v>5.905875115349123E-5</v>
      </c>
      <c r="S1236" s="27">
        <v>216</v>
      </c>
      <c r="T1236" s="302">
        <f>TabIPW[[#This Row],[ilość wody dostarczonej i ścieków bytowych odprowadzonych siecią kanalizacyjną '[dam3']]]/$U$1*$T$2</f>
        <v>8.5690378403361543E-5</v>
      </c>
      <c r="U1236" s="27">
        <v>2099.8000000000002</v>
      </c>
      <c r="V1236" s="302">
        <f>TabIPW[[#This Row],[iloczyn liczby mieszkańców i relacji przeciętnego miesięcznego wynagrodzenia brutto 
w danym powiecie do średniej krajowej2]]/$W$1*$V$2</f>
        <v>9.6859929696434843E-5</v>
      </c>
      <c r="W1236" s="27">
        <f>TabIPW[[#This Row],[iloczyn liczby mieszkańców i relacji przeciętnego miesięcznego wynagrodzenia brutto 
w danym powiecie do średniej krajowej]]</f>
        <v>30190.89</v>
      </c>
    </row>
    <row r="1237" spans="1:23" x14ac:dyDescent="0.3">
      <c r="A1237" s="2" t="s">
        <v>10</v>
      </c>
      <c r="B1237" s="2" t="s">
        <v>76</v>
      </c>
      <c r="C1237" s="2" t="s">
        <v>1167</v>
      </c>
      <c r="D1237" s="2" t="s">
        <v>69</v>
      </c>
      <c r="E1237" s="2" t="s">
        <v>15</v>
      </c>
      <c r="F1237" s="17" t="str">
        <f>+Tabela1[[#This Row],[WK]]&amp;Tabela1[[#This Row],[PK]]&amp;Tabela1[[#This Row],[GK]]</f>
        <v>143410</v>
      </c>
      <c r="G1237" s="2" t="s">
        <v>1176</v>
      </c>
      <c r="H1237" s="302">
        <f>TabIPW[[#This Row],[liczba mieszkańców ]]/$I$1*$H$2</f>
        <v>8.1384546237987804E-6</v>
      </c>
      <c r="I1237" s="27">
        <v>2557</v>
      </c>
      <c r="J1237" s="302">
        <f>TabIPW[[#This Row],[liczba mieszkańców w wieku 20-64]]/$K$1*$J$2</f>
        <v>5.9082106046532635E-6</v>
      </c>
      <c r="K1237" s="27">
        <v>1465</v>
      </c>
      <c r="L1237" s="302">
        <f>TabIPW[[#This Row],[iloczyn liczby mieszkańców i relacji przeciętnego miesięcznego wynagrodzenia brutto 
w danym powiecie do średniej krajowej]]/$M$1*$L$2</f>
        <v>2.5932422248154846E-5</v>
      </c>
      <c r="M1237" s="27">
        <v>2357.5540000000001</v>
      </c>
      <c r="N1237" s="302">
        <f>TabIPW[[#This Row],[liczba oddziałów w szkołach podstawowych]]/$O$1*$N$2</f>
        <v>1.1404293381037567E-5</v>
      </c>
      <c r="O1237" s="27">
        <v>9</v>
      </c>
      <c r="P123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1.515104441751846E-5</v>
      </c>
      <c r="Q1237" s="27">
        <v>77</v>
      </c>
      <c r="R1237" s="302">
        <f>TabIPW[[#This Row],[liczba gospodarstw domowych korzystających ze środowiskowej pomocy społecznej ]]/$S$1*$R$2</f>
        <v>1.6405208653747562E-5</v>
      </c>
      <c r="S1237" s="27">
        <v>60</v>
      </c>
      <c r="T1237" s="302">
        <f>TabIPW[[#This Row],[ilość wody dostarczonej i ścieków bytowych odprowadzonych siecią kanalizacyjną '[dam3']]]/$U$1*$T$2</f>
        <v>1.5221693087176805E-6</v>
      </c>
      <c r="U1237" s="27">
        <v>37.299999999999997</v>
      </c>
      <c r="V1237" s="302">
        <f>TabIPW[[#This Row],[iloczyn liczby mieszkańców i relacji przeciętnego miesięcznego wynagrodzenia brutto 
w danym powiecie do średniej krajowej2]]/$W$1*$V$2</f>
        <v>7.5636231557118305E-6</v>
      </c>
      <c r="W1237" s="27">
        <f>TabIPW[[#This Row],[iloczyn liczby mieszkańców i relacji przeciętnego miesięcznego wynagrodzenia brutto 
w danym powiecie do średniej krajowej]]</f>
        <v>2357.5540000000001</v>
      </c>
    </row>
    <row r="1238" spans="1:23" x14ac:dyDescent="0.3">
      <c r="A1238" s="2" t="s">
        <v>10</v>
      </c>
      <c r="B1238" s="2" t="s">
        <v>76</v>
      </c>
      <c r="C1238" s="2" t="s">
        <v>1167</v>
      </c>
      <c r="D1238" s="2" t="s">
        <v>71</v>
      </c>
      <c r="E1238" s="2" t="s">
        <v>19</v>
      </c>
      <c r="F1238" s="17" t="str">
        <f>+Tabela1[[#This Row],[WK]]&amp;Tabela1[[#This Row],[PK]]&amp;Tabela1[[#This Row],[GK]]</f>
        <v>143411</v>
      </c>
      <c r="G1238" s="2" t="s">
        <v>1177</v>
      </c>
      <c r="H1238" s="302">
        <f>TabIPW[[#This Row],[liczba mieszkańców ]]/$I$1*$H$2</f>
        <v>6.4343761703056766E-5</v>
      </c>
      <c r="I1238" s="27">
        <v>20216</v>
      </c>
      <c r="J1238" s="302">
        <f>TabIPW[[#This Row],[liczba mieszkańców w wieku 20-64]]/$K$1*$J$2</f>
        <v>4.9007901206652869E-5</v>
      </c>
      <c r="K1238" s="27">
        <v>12152</v>
      </c>
      <c r="L1238" s="302">
        <f>TabIPW[[#This Row],[iloczyn liczby mieszkańców i relacji przeciętnego miesięcznego wynagrodzenia brutto 
w danym powiecie do średniej krajowej]]/$M$1*$L$2</f>
        <v>2.0502536103586167E-4</v>
      </c>
      <c r="M1238" s="27">
        <v>18639.151999999998</v>
      </c>
      <c r="N1238" s="302">
        <f>TabIPW[[#This Row],[liczba oddziałów w szkołach podstawowych]]/$O$1*$N$2</f>
        <v>1.3431723315444246E-4</v>
      </c>
      <c r="O1238" s="27">
        <v>106</v>
      </c>
      <c r="P123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1.8948643862428931E-4</v>
      </c>
      <c r="Q1238" s="27">
        <v>963</v>
      </c>
      <c r="R1238" s="302">
        <f>TabIPW[[#This Row],[liczba gospodarstw domowych korzystających ze środowiskowej pomocy społecznej ]]/$S$1*$R$2</f>
        <v>4.6208004374722307E-5</v>
      </c>
      <c r="S1238" s="27">
        <v>169</v>
      </c>
      <c r="T1238" s="302">
        <f>TabIPW[[#This Row],[ilość wody dostarczonej i ścieków bytowych odprowadzonych siecią kanalizacyjną '[dam3']]]/$U$1*$T$2</f>
        <v>2.9700665492888143E-5</v>
      </c>
      <c r="U1238" s="27">
        <v>727.8</v>
      </c>
      <c r="V1238" s="302">
        <f>TabIPW[[#This Row],[iloczyn liczby mieszkańców i relacji przeciętnego miesięcznego wynagrodzenia brutto 
w danym powiecie do średniej krajowej2]]/$W$1*$V$2</f>
        <v>5.9799063635459655E-5</v>
      </c>
      <c r="W1238" s="27">
        <f>TabIPW[[#This Row],[iloczyn liczby mieszkańców i relacji przeciętnego miesięcznego wynagrodzenia brutto 
w danym powiecie do średniej krajowej]]</f>
        <v>18639.151999999998</v>
      </c>
    </row>
    <row r="1239" spans="1:23" x14ac:dyDescent="0.3">
      <c r="A1239" s="2" t="s">
        <v>10</v>
      </c>
      <c r="B1239" s="2" t="s">
        <v>76</v>
      </c>
      <c r="C1239" s="2" t="s">
        <v>1167</v>
      </c>
      <c r="D1239" s="2" t="s">
        <v>72</v>
      </c>
      <c r="E1239" s="2" t="s">
        <v>19</v>
      </c>
      <c r="F1239" s="17" t="str">
        <f>+Tabela1[[#This Row],[WK]]&amp;Tabela1[[#This Row],[PK]]&amp;Tabela1[[#This Row],[GK]]</f>
        <v>143412</v>
      </c>
      <c r="G1239" s="2" t="s">
        <v>1178</v>
      </c>
      <c r="H1239" s="302">
        <f>TabIPW[[#This Row],[liczba mieszkańców ]]/$I$1*$H$2</f>
        <v>1.6146413886011427E-4</v>
      </c>
      <c r="I1239" s="27">
        <v>50730</v>
      </c>
      <c r="J1239" s="302">
        <f>TabIPW[[#This Row],[liczba mieszkańców w wieku 20-64]]/$K$1*$J$2</f>
        <v>1.1965638815021318E-4</v>
      </c>
      <c r="K1239" s="27">
        <v>29670</v>
      </c>
      <c r="L1239" s="302">
        <f>TabIPW[[#This Row],[iloczyn liczby mieszkańców i relacji przeciętnego miesięcznego wynagrodzenia brutto 
w danym powiecie do średniej krajowej]]/$M$1*$L$2</f>
        <v>5.1449033267457771E-4</v>
      </c>
      <c r="M1239" s="27">
        <v>46773.06</v>
      </c>
      <c r="N1239" s="302">
        <f>TabIPW[[#This Row],[liczba oddziałów w szkołach podstawowych]]/$O$1*$N$2</f>
        <v>3.5860166964818131E-4</v>
      </c>
      <c r="O1239" s="27">
        <v>283</v>
      </c>
      <c r="P123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4.6004080322283324E-4</v>
      </c>
      <c r="Q1239" s="27">
        <v>2338</v>
      </c>
      <c r="R1239" s="302">
        <f>TabIPW[[#This Row],[liczba gospodarstw domowych korzystających ze środowiskowej pomocy społecznej ]]/$S$1*$R$2</f>
        <v>1.9330804196999212E-4</v>
      </c>
      <c r="S1239" s="27">
        <v>707</v>
      </c>
      <c r="T1239" s="302">
        <f>TabIPW[[#This Row],[ilość wody dostarczonej i ścieków bytowych odprowadzonych siecią kanalizacyjną '[dam3']]]/$U$1*$T$2</f>
        <v>1.4747494498241163E-4</v>
      </c>
      <c r="U1239" s="27">
        <v>3613.7999999999997</v>
      </c>
      <c r="V1239" s="302">
        <f>TabIPW[[#This Row],[iloczyn liczby mieszkańców i relacji przeciętnego miesięcznego wynagrodzenia brutto 
w danym powiecie do średniej krajowej2]]/$W$1*$V$2</f>
        <v>1.5005968036341851E-4</v>
      </c>
      <c r="W1239" s="27">
        <f>TabIPW[[#This Row],[iloczyn liczby mieszkańców i relacji przeciętnego miesięcznego wynagrodzenia brutto 
w danym powiecie do średniej krajowej]]</f>
        <v>46773.06</v>
      </c>
    </row>
    <row r="1240" spans="1:23" x14ac:dyDescent="0.3">
      <c r="A1240" s="2" t="s">
        <v>10</v>
      </c>
      <c r="B1240" s="2" t="s">
        <v>76</v>
      </c>
      <c r="C1240" s="2" t="s">
        <v>1179</v>
      </c>
      <c r="D1240" s="2" t="s">
        <v>12</v>
      </c>
      <c r="E1240" s="2" t="s">
        <v>15</v>
      </c>
      <c r="F1240" s="17" t="str">
        <f>+Tabela1[[#This Row],[WK]]&amp;Tabela1[[#This Row],[PK]]&amp;Tabela1[[#This Row],[GK]]</f>
        <v>143501</v>
      </c>
      <c r="G1240" s="2" t="s">
        <v>1180</v>
      </c>
      <c r="H1240" s="302">
        <f>TabIPW[[#This Row],[liczba mieszkańców ]]/$I$1*$H$2</f>
        <v>2.5258809501160397E-5</v>
      </c>
      <c r="I1240" s="27">
        <v>7936</v>
      </c>
      <c r="J1240" s="302">
        <f>TabIPW[[#This Row],[liczba mieszkańców w wieku 20-64]]/$K$1*$J$2</f>
        <v>1.8761089237438215E-5</v>
      </c>
      <c r="K1240" s="27">
        <v>4652</v>
      </c>
      <c r="L1240" s="302">
        <f>TabIPW[[#This Row],[iloczyn liczby mieszkańców i relacji przeciętnego miesięcznego wynagrodzenia brutto 
w danym powiecie do średniej krajowej]]/$M$1*$L$2</f>
        <v>7.4374265413677069E-5</v>
      </c>
      <c r="M1240" s="27">
        <v>6761.4720000000007</v>
      </c>
      <c r="N1240" s="302">
        <f>TabIPW[[#This Row],[liczba oddziałów w szkołach podstawowych]]/$O$1*$N$2</f>
        <v>1.0010435301132977E-4</v>
      </c>
      <c r="O1240" s="27">
        <v>79</v>
      </c>
      <c r="P124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7.1426352254015592E-5</v>
      </c>
      <c r="Q1240" s="27">
        <v>363</v>
      </c>
      <c r="R1240" s="302">
        <f>TabIPW[[#This Row],[liczba gospodarstw domowych korzystających ze środowiskowej pomocy społecznej ]]/$S$1*$R$2</f>
        <v>5.9332171297720353E-5</v>
      </c>
      <c r="S1240" s="27">
        <v>217</v>
      </c>
      <c r="T1240" s="302">
        <f>TabIPW[[#This Row],[ilość wody dostarczonej i ścieków bytowych odprowadzonych siecią kanalizacyjną '[dam3']]]/$U$1*$T$2</f>
        <v>2.151441446530727E-5</v>
      </c>
      <c r="U1240" s="27">
        <v>527.20000000000005</v>
      </c>
      <c r="V1240" s="302">
        <f>TabIPW[[#This Row],[iloczyn liczby mieszkańców i relacji przeciętnego miesięcznego wynagrodzenia brutto 
w danym powiecie do średniej krajowej2]]/$W$1*$V$2</f>
        <v>2.1692494078989149E-5</v>
      </c>
      <c r="W1240" s="27">
        <f>TabIPW[[#This Row],[iloczyn liczby mieszkańców i relacji przeciętnego miesięcznego wynagrodzenia brutto 
w danym powiecie do średniej krajowej]]</f>
        <v>6761.4720000000007</v>
      </c>
    </row>
    <row r="1241" spans="1:23" x14ac:dyDescent="0.3">
      <c r="A1241" s="2" t="s">
        <v>10</v>
      </c>
      <c r="B1241" s="2" t="s">
        <v>76</v>
      </c>
      <c r="C1241" s="2" t="s">
        <v>1179</v>
      </c>
      <c r="D1241" s="2" t="s">
        <v>11</v>
      </c>
      <c r="E1241" s="2" t="s">
        <v>15</v>
      </c>
      <c r="F1241" s="17" t="str">
        <f>+Tabela1[[#This Row],[WK]]&amp;Tabela1[[#This Row],[PK]]&amp;Tabela1[[#This Row],[GK]]</f>
        <v>143502</v>
      </c>
      <c r="G1241" s="2" t="s">
        <v>1181</v>
      </c>
      <c r="H1241" s="302">
        <f>TabIPW[[#This Row],[liczba mieszkańców ]]/$I$1*$H$2</f>
        <v>2.3361852537615589E-5</v>
      </c>
      <c r="I1241" s="27">
        <v>7340</v>
      </c>
      <c r="J1241" s="302">
        <f>TabIPW[[#This Row],[liczba mieszkańców w wieku 20-64]]/$K$1*$J$2</f>
        <v>1.7781092529635658E-5</v>
      </c>
      <c r="K1241" s="27">
        <v>4409</v>
      </c>
      <c r="L1241" s="302">
        <f>TabIPW[[#This Row],[iloczyn liczby mieszkańców i relacji przeciętnego miesięcznego wynagrodzenia brutto 
w danym powiecie do średniej krajowej]]/$M$1*$L$2</f>
        <v>6.8788698101863622E-5</v>
      </c>
      <c r="M1241" s="27">
        <v>6253.68</v>
      </c>
      <c r="N1241" s="302">
        <f>TabIPW[[#This Row],[liczba oddziałów w szkołach podstawowych]]/$O$1*$N$2</f>
        <v>5.8288610614192017E-5</v>
      </c>
      <c r="O1241" s="27">
        <v>46</v>
      </c>
      <c r="P124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5.7849442321434127E-5</v>
      </c>
      <c r="Q1241" s="27">
        <v>294</v>
      </c>
      <c r="R1241" s="302">
        <f>TabIPW[[#This Row],[liczba gospodarstw domowych korzystających ze środowiskowej pomocy społecznej ]]/$S$1*$R$2</f>
        <v>3.991934105745241E-5</v>
      </c>
      <c r="S1241" s="27">
        <v>146</v>
      </c>
      <c r="T1241" s="302">
        <f>TabIPW[[#This Row],[ilość wody dostarczonej i ścieków bytowych odprowadzonych siecią kanalizacyjną '[dam3']]]/$U$1*$T$2</f>
        <v>1.0496030729281164E-5</v>
      </c>
      <c r="U1241" s="27">
        <v>257.2</v>
      </c>
      <c r="V1241" s="302">
        <f>TabIPW[[#This Row],[iloczyn liczby mieszkańców i relacji przeciętnego miesięcznego wynagrodzenia brutto 
w danym powiecie do średniej krajowej2]]/$W$1*$V$2</f>
        <v>2.0063370279710228E-5</v>
      </c>
      <c r="W1241" s="27">
        <f>TabIPW[[#This Row],[iloczyn liczby mieszkańców i relacji przeciętnego miesięcznego wynagrodzenia brutto 
w danym powiecie do średniej krajowej]]</f>
        <v>6253.68</v>
      </c>
    </row>
    <row r="1242" spans="1:23" x14ac:dyDescent="0.3">
      <c r="A1242" s="2" t="s">
        <v>10</v>
      </c>
      <c r="B1242" s="2" t="s">
        <v>76</v>
      </c>
      <c r="C1242" s="2" t="s">
        <v>1179</v>
      </c>
      <c r="D1242" s="2" t="s">
        <v>16</v>
      </c>
      <c r="E1242" s="2" t="s">
        <v>15</v>
      </c>
      <c r="F1242" s="17" t="str">
        <f>+Tabela1[[#This Row],[WK]]&amp;Tabela1[[#This Row],[PK]]&amp;Tabela1[[#This Row],[GK]]</f>
        <v>143503</v>
      </c>
      <c r="G1242" s="2" t="s">
        <v>1182</v>
      </c>
      <c r="H1242" s="302">
        <f>TabIPW[[#This Row],[liczba mieszkańców ]]/$I$1*$H$2</f>
        <v>2.1483992456254115E-5</v>
      </c>
      <c r="I1242" s="27">
        <v>6750</v>
      </c>
      <c r="J1242" s="302">
        <f>TabIPW[[#This Row],[liczba mieszkańców w wieku 20-64]]/$K$1*$J$2</f>
        <v>1.624052157333699E-5</v>
      </c>
      <c r="K1242" s="27">
        <v>4027</v>
      </c>
      <c r="L1242" s="302">
        <f>TabIPW[[#This Row],[iloczyn liczby mieszkańców i relacji przeciętnego miesięcznego wynagrodzenia brutto 
w danym powiecie do średniej krajowej]]/$M$1*$L$2</f>
        <v>6.3259361333457687E-5</v>
      </c>
      <c r="M1242" s="27">
        <v>5751</v>
      </c>
      <c r="N1242" s="302">
        <f>TabIPW[[#This Row],[liczba oddziałów w szkołach podstawowych]]/$O$1*$N$2</f>
        <v>6.0822898032200362E-5</v>
      </c>
      <c r="O1242" s="27">
        <v>48</v>
      </c>
      <c r="P124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4.1517797040212919E-5</v>
      </c>
      <c r="Q1242" s="27">
        <v>211</v>
      </c>
      <c r="R1242" s="302">
        <f>TabIPW[[#This Row],[liczba gospodarstw domowych korzystających ze środowiskowej pomocy społecznej ]]/$S$1*$R$2</f>
        <v>2.6521753990225228E-5</v>
      </c>
      <c r="S1242" s="27">
        <v>97</v>
      </c>
      <c r="T1242" s="302">
        <f>TabIPW[[#This Row],[ilość wody dostarczonej i ścieków bytowych odprowadzonych siecią kanalizacyjną '[dam3']]]/$U$1*$T$2</f>
        <v>1.7996693435509306E-5</v>
      </c>
      <c r="U1242" s="27">
        <v>441</v>
      </c>
      <c r="V1242" s="302">
        <f>TabIPW[[#This Row],[iloczyn liczby mieszkańców i relacji przeciętnego miesięcznego wynagrodzenia brutto 
w danym powiecie do średniej krajowej2]]/$W$1*$V$2</f>
        <v>1.8450647055591827E-5</v>
      </c>
      <c r="W1242" s="27">
        <f>TabIPW[[#This Row],[iloczyn liczby mieszkańców i relacji przeciętnego miesięcznego wynagrodzenia brutto 
w danym powiecie do średniej krajowej]]</f>
        <v>5751</v>
      </c>
    </row>
    <row r="1243" spans="1:23" x14ac:dyDescent="0.3">
      <c r="A1243" s="2" t="s">
        <v>10</v>
      </c>
      <c r="B1243" s="2" t="s">
        <v>76</v>
      </c>
      <c r="C1243" s="2" t="s">
        <v>1179</v>
      </c>
      <c r="D1243" s="2" t="s">
        <v>18</v>
      </c>
      <c r="E1243" s="2" t="s">
        <v>15</v>
      </c>
      <c r="F1243" s="17" t="str">
        <f>+Tabela1[[#This Row],[WK]]&amp;Tabela1[[#This Row],[PK]]&amp;Tabela1[[#This Row],[GK]]</f>
        <v>143504</v>
      </c>
      <c r="G1243" s="2" t="s">
        <v>1183</v>
      </c>
      <c r="H1243" s="302">
        <f>TabIPW[[#This Row],[liczba mieszkańców ]]/$I$1*$H$2</f>
        <v>1.7877864537300648E-5</v>
      </c>
      <c r="I1243" s="27">
        <v>5617</v>
      </c>
      <c r="J1243" s="302">
        <f>TabIPW[[#This Row],[liczba mieszkańców w wieku 20-64]]/$K$1*$J$2</f>
        <v>1.3070655678963295E-5</v>
      </c>
      <c r="K1243" s="27">
        <v>3241</v>
      </c>
      <c r="L1243" s="302">
        <f>TabIPW[[#This Row],[iloczyn liczby mieszkańców i relacji przeciętnego miesięcznego wynagrodzenia brutto 
w danym powiecie do średniej krajowej]]/$M$1*$L$2</f>
        <v>5.2641160386671385E-5</v>
      </c>
      <c r="M1243" s="27">
        <v>4785.6840000000002</v>
      </c>
      <c r="N1243" s="302">
        <f>TabIPW[[#This Row],[liczba oddziałów w szkołach podstawowych]]/$O$1*$N$2</f>
        <v>6.462432915921289E-5</v>
      </c>
      <c r="O1243" s="27">
        <v>51</v>
      </c>
      <c r="P124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5.3717339298474544E-5</v>
      </c>
      <c r="Q1243" s="27">
        <v>273</v>
      </c>
      <c r="R1243" s="302">
        <f>TabIPW[[#This Row],[liczba gospodarstw domowych korzystających ze środowiskowej pomocy społecznej ]]/$S$1*$R$2</f>
        <v>1.6952048942205814E-5</v>
      </c>
      <c r="S1243" s="27">
        <v>62</v>
      </c>
      <c r="T1243" s="302">
        <f>TabIPW[[#This Row],[ilość wody dostarczonej i ścieków bytowych odprowadzonych siecią kanalizacyjną '[dam3']]]/$U$1*$T$2</f>
        <v>1.2340589784349238E-5</v>
      </c>
      <c r="U1243" s="27">
        <v>302.39999999999998</v>
      </c>
      <c r="V1243" s="302">
        <f>TabIPW[[#This Row],[iloczyn liczby mieszkańców i relacji przeciętnego miesięcznego wynagrodzenia brutto 
w danym powiecie do średniej krajowej2]]/$W$1*$V$2</f>
        <v>1.5353671779445823E-5</v>
      </c>
      <c r="W1243" s="27">
        <f>TabIPW[[#This Row],[iloczyn liczby mieszkańców i relacji przeciętnego miesięcznego wynagrodzenia brutto 
w danym powiecie do średniej krajowej]]</f>
        <v>4785.6840000000002</v>
      </c>
    </row>
    <row r="1244" spans="1:23" x14ac:dyDescent="0.3">
      <c r="A1244" s="2" t="s">
        <v>10</v>
      </c>
      <c r="B1244" s="2" t="s">
        <v>76</v>
      </c>
      <c r="C1244" s="2" t="s">
        <v>1179</v>
      </c>
      <c r="D1244" s="2" t="s">
        <v>21</v>
      </c>
      <c r="E1244" s="2" t="s">
        <v>19</v>
      </c>
      <c r="F1244" s="17" t="str">
        <f>+Tabela1[[#This Row],[WK]]&amp;Tabela1[[#This Row],[PK]]&amp;Tabela1[[#This Row],[GK]]</f>
        <v>143505</v>
      </c>
      <c r="G1244" s="2" t="s">
        <v>1184</v>
      </c>
      <c r="H1244" s="302">
        <f>TabIPW[[#This Row],[liczba mieszkańców ]]/$I$1*$H$2</f>
        <v>1.243748108463766E-4</v>
      </c>
      <c r="I1244" s="27">
        <v>39077</v>
      </c>
      <c r="J1244" s="302">
        <f>TabIPW[[#This Row],[liczba mieszkańców w wieku 20-64]]/$K$1*$J$2</f>
        <v>9.2236644873054468E-5</v>
      </c>
      <c r="K1244" s="27">
        <v>22871</v>
      </c>
      <c r="L1244" s="302">
        <f>TabIPW[[#This Row],[iloczyn liczby mieszkańców i relacji przeciętnego miesięcznego wynagrodzenia brutto 
w danym powiecie do średniej krajowej]]/$M$1*$L$2</f>
        <v>3.6622015745592981E-4</v>
      </c>
      <c r="M1244" s="27">
        <v>33293.603999999999</v>
      </c>
      <c r="N1244" s="302">
        <f>TabIPW[[#This Row],[liczba oddziałów w szkołach podstawowych]]/$O$1*$N$2</f>
        <v>2.9524448419797258E-4</v>
      </c>
      <c r="O1244" s="27">
        <v>233</v>
      </c>
      <c r="P124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3.8999181864313756E-4</v>
      </c>
      <c r="Q1244" s="27">
        <v>1982</v>
      </c>
      <c r="R1244" s="302">
        <f>TabIPW[[#This Row],[liczba gospodarstw domowych korzystających ze środowiskowej pomocy społecznej ]]/$S$1*$R$2</f>
        <v>1.4874055846064458E-4</v>
      </c>
      <c r="S1244" s="27">
        <v>544</v>
      </c>
      <c r="T1244" s="302">
        <f>TabIPW[[#This Row],[ilość wody dostarczonej i ścieków bytowych odprowadzonych siecią kanalizacyjną '[dam3']]]/$U$1*$T$2</f>
        <v>1.1258339648499564E-4</v>
      </c>
      <c r="U1244" s="27">
        <v>2758.8</v>
      </c>
      <c r="V1244" s="302">
        <f>TabIPW[[#This Row],[iloczyn liczby mieszkańców i relacji przeciętnego miesięcznego wynagrodzenia brutto 
w danym powiecie do średniej krajowej2]]/$W$1*$V$2</f>
        <v>1.0681421259131288E-4</v>
      </c>
      <c r="W1244" s="27">
        <f>TabIPW[[#This Row],[iloczyn liczby mieszkańców i relacji przeciętnego miesięcznego wynagrodzenia brutto 
w danym powiecie do średniej krajowej]]</f>
        <v>33293.603999999999</v>
      </c>
    </row>
    <row r="1245" spans="1:23" x14ac:dyDescent="0.3">
      <c r="A1245" s="2" t="s">
        <v>10</v>
      </c>
      <c r="B1245" s="2" t="s">
        <v>76</v>
      </c>
      <c r="C1245" s="2" t="s">
        <v>1179</v>
      </c>
      <c r="D1245" s="2" t="s">
        <v>23</v>
      </c>
      <c r="E1245" s="2" t="s">
        <v>15</v>
      </c>
      <c r="F1245" s="17" t="str">
        <f>+Tabela1[[#This Row],[WK]]&amp;Tabela1[[#This Row],[PK]]&amp;Tabela1[[#This Row],[GK]]</f>
        <v>143506</v>
      </c>
      <c r="G1245" s="2" t="s">
        <v>1185</v>
      </c>
      <c r="H1245" s="302">
        <f>TabIPW[[#This Row],[liczba mieszkańców ]]/$I$1*$H$2</f>
        <v>1.9841660588487135E-5</v>
      </c>
      <c r="I1245" s="27">
        <v>6234</v>
      </c>
      <c r="J1245" s="302">
        <f>TabIPW[[#This Row],[liczba mieszkańców w wieku 20-64]]/$K$1*$J$2</f>
        <v>1.4554765919586094E-5</v>
      </c>
      <c r="K1245" s="27">
        <v>3609</v>
      </c>
      <c r="L1245" s="302">
        <f>TabIPW[[#This Row],[iloczyn liczby mieszkańców i relacji przeciętnego miesięcznego wynagrodzenia brutto 
w danym powiecie do średniej krajowej]]/$M$1*$L$2</f>
        <v>5.8423534600411153E-5</v>
      </c>
      <c r="M1245" s="27">
        <v>5311.3680000000004</v>
      </c>
      <c r="N1245" s="302">
        <f>TabIPW[[#This Row],[liczba oddziałów w szkołach podstawowych]]/$O$1*$N$2</f>
        <v>4.9418604651162791E-5</v>
      </c>
      <c r="O1245" s="27">
        <v>39</v>
      </c>
      <c r="P124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4.8601402222429345E-5</v>
      </c>
      <c r="Q1245" s="27">
        <v>247</v>
      </c>
      <c r="R1245" s="302">
        <f>TabIPW[[#This Row],[liczba gospodarstw domowych korzystających ze środowiskowej pomocy społecznej ]]/$S$1*$R$2</f>
        <v>1.7225469086434943E-5</v>
      </c>
      <c r="S1245" s="27">
        <v>63</v>
      </c>
      <c r="T1245" s="302">
        <f>TabIPW[[#This Row],[ilość wody dostarczonej i ścieków bytowych odprowadzonych siecią kanalizacyjną '[dam3']]]/$U$1*$T$2</f>
        <v>1.6478605009656821E-5</v>
      </c>
      <c r="U1245" s="27">
        <v>403.8</v>
      </c>
      <c r="V1245" s="302">
        <f>TabIPW[[#This Row],[iloczyn liczby mieszkańców i relacji przeciętnego miesięcznego wynagrodzenia brutto 
w danym powiecie do średniej krajowej2]]/$W$1*$V$2</f>
        <v>1.7040197591786587E-5</v>
      </c>
      <c r="W1245" s="27">
        <f>TabIPW[[#This Row],[iloczyn liczby mieszkańców i relacji przeciętnego miesięcznego wynagrodzenia brutto 
w danym powiecie do średniej krajowej]]</f>
        <v>5311.3680000000004</v>
      </c>
    </row>
    <row r="1246" spans="1:23" x14ac:dyDescent="0.3">
      <c r="A1246" s="2" t="s">
        <v>10</v>
      </c>
      <c r="B1246" s="2" t="s">
        <v>76</v>
      </c>
      <c r="C1246" s="2" t="s">
        <v>1186</v>
      </c>
      <c r="D1246" s="2" t="s">
        <v>12</v>
      </c>
      <c r="E1246" s="2" t="s">
        <v>15</v>
      </c>
      <c r="F1246" s="17" t="str">
        <f>+Tabela1[[#This Row],[WK]]&amp;Tabela1[[#This Row],[PK]]&amp;Tabela1[[#This Row],[GK]]</f>
        <v>143601</v>
      </c>
      <c r="G1246" s="2" t="s">
        <v>1187</v>
      </c>
      <c r="H1246" s="302">
        <f>TabIPW[[#This Row],[liczba mieszkańców ]]/$I$1*$H$2</f>
        <v>1.3383731596822008E-5</v>
      </c>
      <c r="I1246" s="27">
        <v>4205</v>
      </c>
      <c r="J1246" s="302">
        <f>TabIPW[[#This Row],[liczba mieszkańców w wieku 20-64]]/$K$1*$J$2</f>
        <v>9.9895137663659614E-6</v>
      </c>
      <c r="K1246" s="27">
        <v>2477</v>
      </c>
      <c r="L1246" s="302">
        <f>TabIPW[[#This Row],[iloczyn liczby mieszkańców i relacji przeciętnego miesięcznego wynagrodzenia brutto 
w danym powiecie do średniej krajowej]]/$M$1*$L$2</f>
        <v>3.9870777189879574E-5</v>
      </c>
      <c r="M1246" s="27">
        <v>3624.71</v>
      </c>
      <c r="N1246" s="302">
        <f>TabIPW[[#This Row],[liczba oddziałów w szkołach podstawowych]]/$O$1*$N$2</f>
        <v>3.294573643410853E-5</v>
      </c>
      <c r="O1246" s="27">
        <v>26</v>
      </c>
      <c r="P124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2.3612017274054742E-5</v>
      </c>
      <c r="Q1246" s="27">
        <v>120</v>
      </c>
      <c r="R1246" s="302">
        <f>TabIPW[[#This Row],[liczba gospodarstw domowych korzystających ze środowiskowej pomocy społecznej ]]/$S$1*$R$2</f>
        <v>3.9645920913223281E-5</v>
      </c>
      <c r="S1246" s="27">
        <v>145</v>
      </c>
      <c r="T1246" s="302">
        <f>TabIPW[[#This Row],[ilość wody dostarczonej i ścieków bytowych odprowadzonych siecią kanalizacyjną '[dam3']]]/$U$1*$T$2</f>
        <v>6.1213242977922813E-6</v>
      </c>
      <c r="U1246" s="27">
        <v>150</v>
      </c>
      <c r="V1246" s="302">
        <f>TabIPW[[#This Row],[iloczyn liczby mieszkańców i relacji przeciętnego miesięcznego wynagrodzenia brutto 
w danym powiecie do średniej krajowej2]]/$W$1*$V$2</f>
        <v>1.1628976680381545E-5</v>
      </c>
      <c r="W1246" s="27">
        <f>TabIPW[[#This Row],[iloczyn liczby mieszkańców i relacji przeciętnego miesięcznego wynagrodzenia brutto 
w danym powiecie do średniej krajowej]]</f>
        <v>3624.71</v>
      </c>
    </row>
    <row r="1247" spans="1:23" x14ac:dyDescent="0.3">
      <c r="A1247" s="2" t="s">
        <v>10</v>
      </c>
      <c r="B1247" s="2" t="s">
        <v>76</v>
      </c>
      <c r="C1247" s="2" t="s">
        <v>1186</v>
      </c>
      <c r="D1247" s="2" t="s">
        <v>11</v>
      </c>
      <c r="E1247" s="2" t="s">
        <v>15</v>
      </c>
      <c r="F1247" s="17" t="str">
        <f>+Tabela1[[#This Row],[WK]]&amp;Tabela1[[#This Row],[PK]]&amp;Tabela1[[#This Row],[GK]]</f>
        <v>143602</v>
      </c>
      <c r="G1247" s="2" t="s">
        <v>1188</v>
      </c>
      <c r="H1247" s="302">
        <f>TabIPW[[#This Row],[liczba mieszkańców ]]/$I$1*$H$2</f>
        <v>1.6079574798369749E-5</v>
      </c>
      <c r="I1247" s="27">
        <v>5052</v>
      </c>
      <c r="J1247" s="302">
        <f>TabIPW[[#This Row],[liczba mieszkańców w wieku 20-64]]/$K$1*$J$2</f>
        <v>1.2268106934713466E-5</v>
      </c>
      <c r="K1247" s="27">
        <v>3042</v>
      </c>
      <c r="L1247" s="302">
        <f>TabIPW[[#This Row],[iloczyn liczby mieszkańców i relacji przeciętnego miesięcznego wynagrodzenia brutto 
w danym powiecie do średniej krajowej]]/$M$1*$L$2</f>
        <v>4.790182315416686E-5</v>
      </c>
      <c r="M1247" s="27">
        <v>4354.8240000000005</v>
      </c>
      <c r="N1247" s="302">
        <f>TabIPW[[#This Row],[liczba oddziałów w szkołach podstawowych]]/$O$1*$N$2</f>
        <v>2.7877161598091832E-5</v>
      </c>
      <c r="O1247" s="27">
        <v>22</v>
      </c>
      <c r="P124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3.0498855645654043E-5</v>
      </c>
      <c r="Q1247" s="27">
        <v>155</v>
      </c>
      <c r="R1247" s="302">
        <f>TabIPW[[#This Row],[liczba gospodarstw domowych korzystających ze środowiskowej pomocy społecznej ]]/$S$1*$R$2</f>
        <v>3.9099080624765029E-5</v>
      </c>
      <c r="S1247" s="27">
        <v>143</v>
      </c>
      <c r="T1247" s="302">
        <f>TabIPW[[#This Row],[ilość wody dostarczonej i ścieków bytowych odprowadzonych siecią kanalizacyjną '[dam3']]]/$U$1*$T$2</f>
        <v>1.0932685195857013E-5</v>
      </c>
      <c r="U1247" s="27">
        <v>267.89999999999998</v>
      </c>
      <c r="V1247" s="302">
        <f>TabIPW[[#This Row],[iloczyn liczby mieszkańców i relacji przeciętnego miesięcznego wynagrodzenia brutto 
w danym powiecie do średniej krajowej2]]/$W$1*$V$2</f>
        <v>1.3971365086632001E-5</v>
      </c>
      <c r="W1247" s="27">
        <f>TabIPW[[#This Row],[iloczyn liczby mieszkańców i relacji przeciętnego miesięcznego wynagrodzenia brutto 
w danym powiecie do średniej krajowej]]</f>
        <v>4354.8240000000005</v>
      </c>
    </row>
    <row r="1248" spans="1:23" x14ac:dyDescent="0.3">
      <c r="A1248" s="2" t="s">
        <v>10</v>
      </c>
      <c r="B1248" s="2" t="s">
        <v>76</v>
      </c>
      <c r="C1248" s="2" t="s">
        <v>1186</v>
      </c>
      <c r="D1248" s="2" t="s">
        <v>16</v>
      </c>
      <c r="E1248" s="2" t="s">
        <v>15</v>
      </c>
      <c r="F1248" s="17" t="str">
        <f>+Tabela1[[#This Row],[WK]]&amp;Tabela1[[#This Row],[PK]]&amp;Tabela1[[#This Row],[GK]]</f>
        <v>143603</v>
      </c>
      <c r="G1248" s="2" t="s">
        <v>1189</v>
      </c>
      <c r="H1248" s="302">
        <f>TabIPW[[#This Row],[liczba mieszkańców ]]/$I$1*$H$2</f>
        <v>1.8100661496106246E-5</v>
      </c>
      <c r="I1248" s="27">
        <v>5687</v>
      </c>
      <c r="J1248" s="302">
        <f>TabIPW[[#This Row],[liczba mieszkańców w wieku 20-64]]/$K$1*$J$2</f>
        <v>1.3788513349699323E-5</v>
      </c>
      <c r="K1248" s="27">
        <v>3419</v>
      </c>
      <c r="L1248" s="302">
        <f>TabIPW[[#This Row],[iloczyn liczby mieszkańców i relacji przeciętnego miesięcznego wynagrodzenia brutto 
w danym powiecie do średniej krajowej]]/$M$1*$L$2</f>
        <v>5.3922737188786004E-5</v>
      </c>
      <c r="M1248" s="27">
        <v>4902.1940000000004</v>
      </c>
      <c r="N1248" s="302">
        <f>TabIPW[[#This Row],[liczba oddziałów w szkołach podstawowych]]/$O$1*$N$2</f>
        <v>4.0548598688133572E-5</v>
      </c>
      <c r="O1248" s="27">
        <v>32</v>
      </c>
      <c r="P124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2.5776452190843094E-5</v>
      </c>
      <c r="Q1248" s="27">
        <v>131</v>
      </c>
      <c r="R1248" s="302">
        <f>TabIPW[[#This Row],[liczba gospodarstw domowych korzystających ze środowiskowej pomocy społecznej ]]/$S$1*$R$2</f>
        <v>3.9372500768994158E-5</v>
      </c>
      <c r="S1248" s="27">
        <v>144</v>
      </c>
      <c r="T1248" s="302">
        <f>TabIPW[[#This Row],[ilość wody dostarczonej i ścieków bytowych odprowadzonych siecią kanalizacyjną '[dam3']]]/$U$1*$T$2</f>
        <v>9.3125746983746553E-6</v>
      </c>
      <c r="U1248" s="27">
        <v>228.2</v>
      </c>
      <c r="V1248" s="302">
        <f>TabIPW[[#This Row],[iloczyn liczby mieszkańców i relacji przeciętnego miesięcznego wynagrodzenia brutto 
w danym powiecie do średniej krajowej2]]/$W$1*$V$2</f>
        <v>1.572746501339592E-5</v>
      </c>
      <c r="W1248" s="27">
        <f>TabIPW[[#This Row],[iloczyn liczby mieszkańców i relacji przeciętnego miesięcznego wynagrodzenia brutto 
w danym powiecie do średniej krajowej]]</f>
        <v>4902.1940000000004</v>
      </c>
    </row>
    <row r="1249" spans="1:23" x14ac:dyDescent="0.3">
      <c r="A1249" s="2" t="s">
        <v>10</v>
      </c>
      <c r="B1249" s="2" t="s">
        <v>76</v>
      </c>
      <c r="C1249" s="2" t="s">
        <v>1186</v>
      </c>
      <c r="D1249" s="2" t="s">
        <v>18</v>
      </c>
      <c r="E1249" s="2" t="s">
        <v>15</v>
      </c>
      <c r="F1249" s="17" t="str">
        <f>+Tabela1[[#This Row],[WK]]&amp;Tabela1[[#This Row],[PK]]&amp;Tabela1[[#This Row],[GK]]</f>
        <v>143604</v>
      </c>
      <c r="G1249" s="2" t="s">
        <v>1190</v>
      </c>
      <c r="H1249" s="302">
        <f>TabIPW[[#This Row],[liczba mieszkańców ]]/$I$1*$H$2</f>
        <v>1.5086536924836224E-5</v>
      </c>
      <c r="I1249" s="27">
        <v>4740</v>
      </c>
      <c r="J1249" s="302">
        <f>TabIPW[[#This Row],[liczba mieszkańców w wieku 20-64]]/$K$1*$J$2</f>
        <v>1.1296176043436034E-5</v>
      </c>
      <c r="K1249" s="27">
        <v>2801</v>
      </c>
      <c r="L1249" s="302">
        <f>TabIPW[[#This Row],[iloczyn liczby mieszkańców i relacji przeciętnego miesięcznego wynagrodzenia brutto 
w danym powiecie do średniej krajowej]]/$M$1*$L$2</f>
        <v>4.4943515785976023E-5</v>
      </c>
      <c r="M1249" s="27">
        <v>4085.88</v>
      </c>
      <c r="N1249" s="302">
        <f>TabIPW[[#This Row],[liczba oddziałów w szkołach podstawowych]]/$O$1*$N$2</f>
        <v>4.0548598688133572E-5</v>
      </c>
      <c r="O1249" s="27">
        <v>32</v>
      </c>
      <c r="P124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3.7779227638487587E-5</v>
      </c>
      <c r="Q1249" s="27">
        <v>192</v>
      </c>
      <c r="R1249" s="302">
        <f>TabIPW[[#This Row],[liczba gospodarstw domowych korzystających ze środowiskowej pomocy społecznej ]]/$S$1*$R$2</f>
        <v>2.570149355753785E-5</v>
      </c>
      <c r="S1249" s="27">
        <v>94</v>
      </c>
      <c r="T1249" s="302">
        <f>TabIPW[[#This Row],[ilość wody dostarczonej i ścieków bytowych odprowadzonych siecią kanalizacyjną '[dam3']]]/$U$1*$T$2</f>
        <v>1.0589891035180647E-5</v>
      </c>
      <c r="U1249" s="27">
        <v>259.5</v>
      </c>
      <c r="V1249" s="302">
        <f>TabIPW[[#This Row],[iloczyn liczby mieszkańców i relacji przeciętnego miesięcznego wynagrodzenia brutto 
w danym powiecie do średniej krajowej2]]/$W$1*$V$2</f>
        <v>1.3108525437576343E-5</v>
      </c>
      <c r="W1249" s="27">
        <f>TabIPW[[#This Row],[iloczyn liczby mieszkańców i relacji przeciętnego miesięcznego wynagrodzenia brutto 
w danym powiecie do średniej krajowej]]</f>
        <v>4085.88</v>
      </c>
    </row>
    <row r="1250" spans="1:23" x14ac:dyDescent="0.3">
      <c r="A1250" s="2" t="s">
        <v>10</v>
      </c>
      <c r="B1250" s="2" t="s">
        <v>76</v>
      </c>
      <c r="C1250" s="2" t="s">
        <v>1186</v>
      </c>
      <c r="D1250" s="2" t="s">
        <v>21</v>
      </c>
      <c r="E1250" s="2" t="s">
        <v>19</v>
      </c>
      <c r="F1250" s="17" t="str">
        <f>+Tabela1[[#This Row],[WK]]&amp;Tabela1[[#This Row],[PK]]&amp;Tabela1[[#This Row],[GK]]</f>
        <v>143605</v>
      </c>
      <c r="G1250" s="2" t="s">
        <v>1191</v>
      </c>
      <c r="H1250" s="302">
        <f>TabIPW[[#This Row],[liczba mieszkańców ]]/$I$1*$H$2</f>
        <v>4.4966791914364172E-5</v>
      </c>
      <c r="I1250" s="27">
        <v>14128</v>
      </c>
      <c r="J1250" s="302">
        <f>TabIPW[[#This Row],[liczba mieszkańców w wieku 20-64]]/$K$1*$J$2</f>
        <v>3.3283591890923812E-5</v>
      </c>
      <c r="K1250" s="27">
        <v>8253</v>
      </c>
      <c r="L1250" s="302">
        <f>TabIPW[[#This Row],[iloczyn liczby mieszkańców i relacji przeciętnego miesięcznego wynagrodzenia brutto 
w danym powiecie do średniej krajowej]]/$M$1*$L$2</f>
        <v>1.3395822595448718E-4</v>
      </c>
      <c r="M1250" s="27">
        <v>12178.336000000001</v>
      </c>
      <c r="N1250" s="302">
        <f>TabIPW[[#This Row],[liczba oddziałów w szkołach podstawowych]]/$O$1*$N$2</f>
        <v>8.1097197376267145E-5</v>
      </c>
      <c r="O1250" s="27">
        <v>64</v>
      </c>
      <c r="P125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1.1432151696854838E-4</v>
      </c>
      <c r="Q1250" s="27">
        <v>581</v>
      </c>
      <c r="R1250" s="302">
        <f>TabIPW[[#This Row],[liczba gospodarstw domowych korzystających ze środowiskowej pomocy społecznej ]]/$S$1*$R$2</f>
        <v>7.7924741105300929E-5</v>
      </c>
      <c r="S1250" s="27">
        <v>285</v>
      </c>
      <c r="T1250" s="302">
        <f>TabIPW[[#This Row],[ilość wody dostarczonej i ścieków bytowych odprowadzonych siecią kanalizacyjną '[dam3']]]/$U$1*$T$2</f>
        <v>2.4215958922066265E-5</v>
      </c>
      <c r="U1250" s="27">
        <v>593.40000000000009</v>
      </c>
      <c r="V1250" s="302">
        <f>TabIPW[[#This Row],[iloczyn liczby mieszkańców i relacji przeciętnego miesięcznego wynagrodzenia brutto 
w danym powiecie do średniej krajowej2]]/$W$1*$V$2</f>
        <v>3.9071149236725434E-5</v>
      </c>
      <c r="W1250" s="27">
        <f>TabIPW[[#This Row],[iloczyn liczby mieszkańców i relacji przeciętnego miesięcznego wynagrodzenia brutto 
w danym powiecie do średniej krajowej]]</f>
        <v>12178.336000000001</v>
      </c>
    </row>
    <row r="1251" spans="1:23" x14ac:dyDescent="0.3">
      <c r="A1251" s="2" t="s">
        <v>10</v>
      </c>
      <c r="B1251" s="2" t="s">
        <v>76</v>
      </c>
      <c r="C1251" s="2" t="s">
        <v>1192</v>
      </c>
      <c r="D1251" s="2" t="s">
        <v>12</v>
      </c>
      <c r="E1251" s="2" t="s">
        <v>19</v>
      </c>
      <c r="F1251" s="17" t="str">
        <f>+Tabela1[[#This Row],[WK]]&amp;Tabela1[[#This Row],[PK]]&amp;Tabela1[[#This Row],[GK]]</f>
        <v>143701</v>
      </c>
      <c r="G1251" s="2" t="s">
        <v>1193</v>
      </c>
      <c r="H1251" s="302">
        <f>TabIPW[[#This Row],[liczba mieszkańców ]]/$I$1*$H$2</f>
        <v>1.4017111522569354E-5</v>
      </c>
      <c r="I1251" s="27">
        <v>4404</v>
      </c>
      <c r="J1251" s="302">
        <f>TabIPW[[#This Row],[liczba mieszkańców w wieku 20-64]]/$K$1*$J$2</f>
        <v>1.0642844904900998E-5</v>
      </c>
      <c r="K1251" s="27">
        <v>2639</v>
      </c>
      <c r="L1251" s="302">
        <f>TabIPW[[#This Row],[iloczyn liczby mieszkańców i relacji przeciętnego miesięcznego wynagrodzenia brutto 
w danym powiecie do średniej krajowej]]/$M$1*$L$2</f>
        <v>4.0643463174270127E-5</v>
      </c>
      <c r="M1251" s="27">
        <v>3694.9560000000001</v>
      </c>
      <c r="N1251" s="302">
        <f>TabIPW[[#This Row],[liczba oddziałów w szkołach podstawowych]]/$O$1*$N$2</f>
        <v>2.9144305307096008E-5</v>
      </c>
      <c r="O1251" s="27">
        <v>23</v>
      </c>
      <c r="P125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2.4595851327140359E-5</v>
      </c>
      <c r="Q1251" s="27">
        <v>125</v>
      </c>
      <c r="R1251" s="302">
        <f>TabIPW[[#This Row],[liczba gospodarstw domowych korzystających ze środowiskowej pomocy społecznej ]]/$S$1*$R$2</f>
        <v>1.8865989951809698E-5</v>
      </c>
      <c r="S1251" s="27">
        <v>69</v>
      </c>
      <c r="T1251" s="302">
        <f>TabIPW[[#This Row],[ilość wody dostarczonej i ścieków bytowych odprowadzonych siecią kanalizacyjną '[dam3']]]/$U$1*$T$2</f>
        <v>2.2575444010257933E-5</v>
      </c>
      <c r="U1251" s="27">
        <v>553.20000000000005</v>
      </c>
      <c r="V1251" s="302">
        <f>TabIPW[[#This Row],[iloczyn liczby mieszkańców i relacji przeciętnego miesięcznego wynagrodzenia brutto 
w danym powiecie do średniej krajowej2]]/$W$1*$V$2</f>
        <v>1.1854343425828789E-5</v>
      </c>
      <c r="W1251" s="27">
        <f>TabIPW[[#This Row],[iloczyn liczby mieszkańców i relacji przeciętnego miesięcznego wynagrodzenia brutto 
w danym powiecie do średniej krajowej]]</f>
        <v>3694.9560000000001</v>
      </c>
    </row>
    <row r="1252" spans="1:23" x14ac:dyDescent="0.3">
      <c r="A1252" s="2" t="s">
        <v>10</v>
      </c>
      <c r="B1252" s="2" t="s">
        <v>76</v>
      </c>
      <c r="C1252" s="2" t="s">
        <v>1192</v>
      </c>
      <c r="D1252" s="2" t="s">
        <v>11</v>
      </c>
      <c r="E1252" s="2" t="s">
        <v>15</v>
      </c>
      <c r="F1252" s="17" t="str">
        <f>+Tabela1[[#This Row],[WK]]&amp;Tabela1[[#This Row],[PK]]&amp;Tabela1[[#This Row],[GK]]</f>
        <v>143702</v>
      </c>
      <c r="G1252" s="2" t="s">
        <v>1194</v>
      </c>
      <c r="H1252" s="302">
        <f>TabIPW[[#This Row],[liczba mieszkańców ]]/$I$1*$H$2</f>
        <v>1.3259601862630319E-5</v>
      </c>
      <c r="I1252" s="27">
        <v>4166</v>
      </c>
      <c r="J1252" s="302">
        <f>TabIPW[[#This Row],[liczba mieszkańców w wieku 20-64]]/$K$1*$J$2</f>
        <v>9.6951114631989387E-6</v>
      </c>
      <c r="K1252" s="27">
        <v>2404</v>
      </c>
      <c r="L1252" s="302">
        <f>TabIPW[[#This Row],[iloczyn liczby mieszkańców i relacji przeciętnego miesięcznego wynagrodzenia brutto 
w danym powiecie do średniej krajowej]]/$M$1*$L$2</f>
        <v>3.8447018070846814E-5</v>
      </c>
      <c r="M1252" s="27">
        <v>3495.2740000000003</v>
      </c>
      <c r="N1252" s="302">
        <f>TabIPW[[#This Row],[liczba oddziałów w szkołach podstawowych]]/$O$1*$N$2</f>
        <v>3.6747167561121051E-5</v>
      </c>
      <c r="O1252" s="27">
        <v>29</v>
      </c>
      <c r="P125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2.6169985812077342E-5</v>
      </c>
      <c r="Q1252" s="27">
        <v>133</v>
      </c>
      <c r="R1252" s="302">
        <f>TabIPW[[#This Row],[liczba gospodarstw domowych korzystających ze środowiskowej pomocy społecznej ]]/$S$1*$R$2</f>
        <v>2.1326771249871834E-5</v>
      </c>
      <c r="S1252" s="27">
        <v>78</v>
      </c>
      <c r="T1252" s="302">
        <f>TabIPW[[#This Row],[ilość wody dostarczonej i ścieków bytowych odprowadzonych siecią kanalizacyjną '[dam3']]]/$U$1*$T$2</f>
        <v>1.2071251515246379E-5</v>
      </c>
      <c r="U1252" s="27">
        <v>295.8</v>
      </c>
      <c r="V1252" s="302">
        <f>TabIPW[[#This Row],[iloczyn liczby mieszkańców i relacji przeciętnego miesięcznego wynagrodzenia brutto 
w danym powiecie do średniej krajowej2]]/$W$1*$V$2</f>
        <v>1.1213713603996988E-5</v>
      </c>
      <c r="W1252" s="27">
        <f>TabIPW[[#This Row],[iloczyn liczby mieszkańców i relacji przeciętnego miesięcznego wynagrodzenia brutto 
w danym powiecie do średniej krajowej]]</f>
        <v>3495.2740000000003</v>
      </c>
    </row>
    <row r="1253" spans="1:23" x14ac:dyDescent="0.3">
      <c r="A1253" s="2" t="s">
        <v>10</v>
      </c>
      <c r="B1253" s="2" t="s">
        <v>76</v>
      </c>
      <c r="C1253" s="2" t="s">
        <v>1192</v>
      </c>
      <c r="D1253" s="2" t="s">
        <v>16</v>
      </c>
      <c r="E1253" s="2" t="s">
        <v>19</v>
      </c>
      <c r="F1253" s="17" t="str">
        <f>+Tabela1[[#This Row],[WK]]&amp;Tabela1[[#This Row],[PK]]&amp;Tabela1[[#This Row],[GK]]</f>
        <v>143703</v>
      </c>
      <c r="G1253" s="2" t="s">
        <v>1195</v>
      </c>
      <c r="H1253" s="302">
        <f>TabIPW[[#This Row],[liczba mieszkańców ]]/$I$1*$H$2</f>
        <v>1.9517013591370406E-5</v>
      </c>
      <c r="I1253" s="27">
        <v>6132</v>
      </c>
      <c r="J1253" s="302">
        <f>TabIPW[[#This Row],[liczba mieszkańców w wieku 20-64]]/$K$1*$J$2</f>
        <v>1.461122663526196E-5</v>
      </c>
      <c r="K1253" s="27">
        <v>3623</v>
      </c>
      <c r="L1253" s="302">
        <f>TabIPW[[#This Row],[iloczyn liczby mieszkańców i relacji przeciętnego miesięcznego wynagrodzenia brutto 
w danym powiecie do średniej krajowej]]/$M$1*$L$2</f>
        <v>5.6590762076436067E-5</v>
      </c>
      <c r="M1253" s="27">
        <v>5144.7480000000005</v>
      </c>
      <c r="N1253" s="302">
        <f>TabIPW[[#This Row],[liczba oddziałów w szkołach podstawowych]]/$O$1*$N$2</f>
        <v>3.9281454979129396E-5</v>
      </c>
      <c r="O1253" s="27">
        <v>31</v>
      </c>
      <c r="P125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3.8566294880956082E-5</v>
      </c>
      <c r="Q1253" s="27">
        <v>196</v>
      </c>
      <c r="R1253" s="302">
        <f>TabIPW[[#This Row],[liczba gospodarstw domowych korzystających ze środowiskowej pomocy społecznej ]]/$S$1*$R$2</f>
        <v>3.0896476297891248E-5</v>
      </c>
      <c r="S1253" s="27">
        <v>113</v>
      </c>
      <c r="T1253" s="302">
        <f>TabIPW[[#This Row],[ilość wody dostarczonej i ścieków bytowych odprowadzonych siecią kanalizacyjną '[dam3']]]/$U$1*$T$2</f>
        <v>1.511559013268174E-5</v>
      </c>
      <c r="U1253" s="27">
        <v>370.40000000000003</v>
      </c>
      <c r="V1253" s="302">
        <f>TabIPW[[#This Row],[iloczyn liczby mieszkańców i relacji przeciętnego miesięcznego wynagrodzenia brutto 
w danym powiecie do średniej krajowej2]]/$W$1*$V$2</f>
        <v>1.6505638938960522E-5</v>
      </c>
      <c r="W1253" s="27">
        <f>TabIPW[[#This Row],[iloczyn liczby mieszkańców i relacji przeciętnego miesięcznego wynagrodzenia brutto 
w danym powiecie do średniej krajowej]]</f>
        <v>5144.7480000000005</v>
      </c>
    </row>
    <row r="1254" spans="1:23" x14ac:dyDescent="0.3">
      <c r="A1254" s="2" t="s">
        <v>10</v>
      </c>
      <c r="B1254" s="2" t="s">
        <v>76</v>
      </c>
      <c r="C1254" s="2" t="s">
        <v>1192</v>
      </c>
      <c r="D1254" s="2" t="s">
        <v>18</v>
      </c>
      <c r="E1254" s="2" t="s">
        <v>15</v>
      </c>
      <c r="F1254" s="17" t="str">
        <f>+Tabela1[[#This Row],[WK]]&amp;Tabela1[[#This Row],[PK]]&amp;Tabela1[[#This Row],[GK]]</f>
        <v>143704</v>
      </c>
      <c r="G1254" s="2" t="s">
        <v>1196</v>
      </c>
      <c r="H1254" s="302">
        <f>TabIPW[[#This Row],[liczba mieszkańców ]]/$I$1*$H$2</f>
        <v>1.2212456156244006E-5</v>
      </c>
      <c r="I1254" s="27">
        <v>3837</v>
      </c>
      <c r="J1254" s="302">
        <f>TabIPW[[#This Row],[liczba mieszkańców w wieku 20-64]]/$K$1*$J$2</f>
        <v>9.2353599212668767E-6</v>
      </c>
      <c r="K1254" s="27">
        <v>2290</v>
      </c>
      <c r="L1254" s="302">
        <f>TabIPW[[#This Row],[iloczyn liczby mieszkańców i relacji przeciętnego miesięcznego wynagrodzenia brutto 
w danym powiecie do średniej krajowej]]/$M$1*$L$2</f>
        <v>3.5410755721996932E-5</v>
      </c>
      <c r="M1254" s="27">
        <v>3219.2430000000004</v>
      </c>
      <c r="N1254" s="302">
        <f>TabIPW[[#This Row],[liczba oddziałów w szkołach podstawowych]]/$O$1*$N$2</f>
        <v>3.5480023852116875E-5</v>
      </c>
      <c r="O1254" s="27">
        <v>28</v>
      </c>
      <c r="P125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1.9873447872329407E-5</v>
      </c>
      <c r="Q1254" s="27">
        <v>101</v>
      </c>
      <c r="R1254" s="302">
        <f>TabIPW[[#This Row],[liczba gospodarstw domowych korzystających ze środowiskowej pomocy społecznej ]]/$S$1*$R$2</f>
        <v>6.8355036057281522E-6</v>
      </c>
      <c r="S1254" s="27">
        <v>25</v>
      </c>
      <c r="T1254" s="302">
        <f>TabIPW[[#This Row],[ilość wody dostarczonej i ścieków bytowych odprowadzonych siecią kanalizacyjną '[dam3']]]/$U$1*$T$2</f>
        <v>1.6866288881850333E-5</v>
      </c>
      <c r="U1254" s="27">
        <v>413.3</v>
      </c>
      <c r="V1254" s="302">
        <f>TabIPW[[#This Row],[iloczyn liczby mieszkańców i relacji przeciętnego miesięcznego wynagrodzenia brutto 
w danym powiecie do średniej krajowej2]]/$W$1*$V$2</f>
        <v>1.032813708558244E-5</v>
      </c>
      <c r="W1254" s="27">
        <f>TabIPW[[#This Row],[iloczyn liczby mieszkańców i relacji przeciętnego miesięcznego wynagrodzenia brutto 
w danym powiecie do średniej krajowej]]</f>
        <v>3219.2430000000004</v>
      </c>
    </row>
    <row r="1255" spans="1:23" x14ac:dyDescent="0.3">
      <c r="A1255" s="2" t="s">
        <v>10</v>
      </c>
      <c r="B1255" s="2" t="s">
        <v>76</v>
      </c>
      <c r="C1255" s="2" t="s">
        <v>1192</v>
      </c>
      <c r="D1255" s="2" t="s">
        <v>21</v>
      </c>
      <c r="E1255" s="2" t="s">
        <v>15</v>
      </c>
      <c r="F1255" s="17" t="str">
        <f>+Tabela1[[#This Row],[WK]]&amp;Tabela1[[#This Row],[PK]]&amp;Tabela1[[#This Row],[GK]]</f>
        <v>143705</v>
      </c>
      <c r="G1255" s="2" t="s">
        <v>1197</v>
      </c>
      <c r="H1255" s="302">
        <f>TabIPW[[#This Row],[liczba mieszkańców ]]/$I$1*$H$2</f>
        <v>9.8730880887852253E-6</v>
      </c>
      <c r="I1255" s="27">
        <v>3102</v>
      </c>
      <c r="J1255" s="302">
        <f>TabIPW[[#This Row],[liczba mieszkańców w wieku 20-64]]/$K$1*$J$2</f>
        <v>7.2552019643489559E-6</v>
      </c>
      <c r="K1255" s="27">
        <v>1799</v>
      </c>
      <c r="L1255" s="302">
        <f>TabIPW[[#This Row],[iloczyn liczby mieszkańców i relacji przeciętnego miesięcznego wynagrodzenia brutto 
w danym powiecie do średniej krajowej]]/$M$1*$L$2</f>
        <v>2.8627616432013153E-5</v>
      </c>
      <c r="M1255" s="27">
        <v>2602.578</v>
      </c>
      <c r="N1255" s="302">
        <f>TabIPW[[#This Row],[liczba oddziałów w szkołach podstawowych]]/$O$1*$N$2</f>
        <v>2.5342874180083484E-5</v>
      </c>
      <c r="O1255" s="27">
        <v>20</v>
      </c>
      <c r="P125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1.8889613819243794E-5</v>
      </c>
      <c r="Q1255" s="27">
        <v>96</v>
      </c>
      <c r="R1255" s="302">
        <f>TabIPW[[#This Row],[liczba gospodarstw domowych korzystających ze środowiskowej pomocy społecznej ]]/$S$1*$R$2</f>
        <v>2.0779930961413582E-5</v>
      </c>
      <c r="S1255" s="27">
        <v>76</v>
      </c>
      <c r="T1255" s="302">
        <f>TabIPW[[#This Row],[ilość wody dostarczonej i ścieków bytowych odprowadzonych siecią kanalizacyjną '[dam3']]]/$U$1*$T$2</f>
        <v>1.2193678001202224E-5</v>
      </c>
      <c r="U1255" s="27">
        <v>298.8</v>
      </c>
      <c r="V1255" s="302">
        <f>TabIPW[[#This Row],[iloczyn liczby mieszkańców i relacji przeciętnego miesięcznego wynagrodzenia brutto 
w danym powiecie do średniej krajowej2]]/$W$1*$V$2</f>
        <v>8.3497214593371715E-6</v>
      </c>
      <c r="W1255" s="27">
        <f>TabIPW[[#This Row],[iloczyn liczby mieszkańców i relacji przeciętnego miesięcznego wynagrodzenia brutto 
w danym powiecie do średniej krajowej]]</f>
        <v>2602.578</v>
      </c>
    </row>
    <row r="1256" spans="1:23" x14ac:dyDescent="0.3">
      <c r="A1256" s="2" t="s">
        <v>10</v>
      </c>
      <c r="B1256" s="2" t="s">
        <v>76</v>
      </c>
      <c r="C1256" s="2" t="s">
        <v>1192</v>
      </c>
      <c r="D1256" s="2" t="s">
        <v>23</v>
      </c>
      <c r="E1256" s="2" t="s">
        <v>19</v>
      </c>
      <c r="F1256" s="17" t="str">
        <f>+Tabela1[[#This Row],[WK]]&amp;Tabela1[[#This Row],[PK]]&amp;Tabela1[[#This Row],[GK]]</f>
        <v>143706</v>
      </c>
      <c r="G1256" s="2" t="s">
        <v>1198</v>
      </c>
      <c r="H1256" s="302">
        <f>TabIPW[[#This Row],[liczba mieszkańców ]]/$I$1*$H$2</f>
        <v>4.1522987493969069E-5</v>
      </c>
      <c r="I1256" s="27">
        <v>13046</v>
      </c>
      <c r="J1256" s="302">
        <f>TabIPW[[#This Row],[liczba mieszkańców w wieku 20-64]]/$K$1*$J$2</f>
        <v>3.0855781116861515E-5</v>
      </c>
      <c r="K1256" s="27">
        <v>7651</v>
      </c>
      <c r="L1256" s="302">
        <f>TabIPW[[#This Row],[iloczyn liczby mieszkańców i relacji przeciętnego miesięcznego wynagrodzenia brutto 
w danym powiecie do średniej krajowej]]/$M$1*$L$2</f>
        <v>1.2039841520697732E-4</v>
      </c>
      <c r="M1256" s="27">
        <v>10945.594000000001</v>
      </c>
      <c r="N1256" s="302">
        <f>TabIPW[[#This Row],[liczba oddziałów w szkołach podstawowych]]/$O$1*$N$2</f>
        <v>1.2037865235539655E-4</v>
      </c>
      <c r="O1256" s="27">
        <v>95</v>
      </c>
      <c r="P125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9.7793104876710049E-5</v>
      </c>
      <c r="Q1256" s="27">
        <v>497</v>
      </c>
      <c r="R1256" s="302">
        <f>TabIPW[[#This Row],[liczba gospodarstw domowych korzystających ze środowiskowej pomocy społecznej ]]/$S$1*$R$2</f>
        <v>5.5777709422741721E-5</v>
      </c>
      <c r="S1256" s="27">
        <v>204</v>
      </c>
      <c r="T1256" s="302">
        <f>TabIPW[[#This Row],[ilość wody dostarczonej i ścieków bytowych odprowadzonych siecią kanalizacyjną '[dam3']]]/$U$1*$T$2</f>
        <v>4.0849637480600488E-5</v>
      </c>
      <c r="U1256" s="27">
        <v>1001</v>
      </c>
      <c r="V1256" s="302">
        <f>TabIPW[[#This Row],[iloczyn liczby mieszkańców i relacji przeciętnego miesięcznego wynagrodzenia brutto 
w danym powiecie do średniej krajowej2]]/$W$1*$V$2</f>
        <v>3.5116204435368388E-5</v>
      </c>
      <c r="W1256" s="27">
        <f>TabIPW[[#This Row],[iloczyn liczby mieszkańców i relacji przeciętnego miesięcznego wynagrodzenia brutto 
w danym powiecie do średniej krajowej]]</f>
        <v>10945.594000000001</v>
      </c>
    </row>
    <row r="1257" spans="1:23" x14ac:dyDescent="0.3">
      <c r="A1257" s="2" t="s">
        <v>10</v>
      </c>
      <c r="B1257" s="2" t="s">
        <v>76</v>
      </c>
      <c r="C1257" s="2" t="s">
        <v>1199</v>
      </c>
      <c r="D1257" s="2" t="s">
        <v>12</v>
      </c>
      <c r="E1257" s="2" t="s">
        <v>13</v>
      </c>
      <c r="F1257" s="17" t="str">
        <f>+Tabela1[[#This Row],[WK]]&amp;Tabela1[[#This Row],[PK]]&amp;Tabela1[[#This Row],[GK]]</f>
        <v>143801</v>
      </c>
      <c r="G1257" s="2" t="s">
        <v>1200</v>
      </c>
      <c r="H1257" s="302">
        <f>TabIPW[[#This Row],[liczba mieszkańców ]]/$I$1*$H$2</f>
        <v>1.2184129114338723E-4</v>
      </c>
      <c r="I1257" s="27">
        <v>38281</v>
      </c>
      <c r="J1257" s="302">
        <f>TabIPW[[#This Row],[liczba mieszkańców w wieku 20-64]]/$K$1*$J$2</f>
        <v>8.8655422335899459E-5</v>
      </c>
      <c r="K1257" s="27">
        <v>21983</v>
      </c>
      <c r="L1257" s="302">
        <f>TabIPW[[#This Row],[iloczyn liczby mieszkańców i relacji przeciętnego miesięcznego wynagrodzenia brutto 
w danym powiecie do średniej krajowej]]/$M$1*$L$2</f>
        <v>3.9497312664081309E-4</v>
      </c>
      <c r="M1257" s="27">
        <v>35907.578000000001</v>
      </c>
      <c r="N1257" s="302">
        <f>TabIPW[[#This Row],[liczba oddziałów w szkołach podstawowych]]/$O$1*$N$2</f>
        <v>2.369558735837806E-4</v>
      </c>
      <c r="O1257" s="27">
        <v>187</v>
      </c>
      <c r="P125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2.7822827021261172E-4</v>
      </c>
      <c r="Q1257" s="27">
        <v>1414</v>
      </c>
      <c r="R1257" s="302">
        <f>TabIPW[[#This Row],[liczba gospodarstw domowych korzystających ze środowiskowej pomocy społecznej ]]/$S$1*$R$2</f>
        <v>1.9412830240267951E-4</v>
      </c>
      <c r="S1257" s="27">
        <v>710</v>
      </c>
      <c r="T1257" s="302">
        <f>TabIPW[[#This Row],[ilość wody dostarczonej i ścieków bytowych odprowadzonych siecią kanalizacyjną '[dam3']]]/$U$1*$T$2</f>
        <v>1.3171865623989431E-4</v>
      </c>
      <c r="U1257" s="27">
        <v>3227.7</v>
      </c>
      <c r="V1257" s="302">
        <f>TabIPW[[#This Row],[iloczyn liczby mieszkańców i relacji przeciętnego miesięcznego wynagrodzenia brutto 
w danym powiecie do średniej krajowej2]]/$W$1*$V$2</f>
        <v>1.1520049527023717E-4</v>
      </c>
      <c r="W1257" s="27">
        <f>TabIPW[[#This Row],[iloczyn liczby mieszkańców i relacji przeciętnego miesięcznego wynagrodzenia brutto 
w danym powiecie do średniej krajowej]]</f>
        <v>35907.578000000001</v>
      </c>
    </row>
    <row r="1258" spans="1:23" x14ac:dyDescent="0.3">
      <c r="A1258" s="2" t="s">
        <v>10</v>
      </c>
      <c r="B1258" s="2" t="s">
        <v>76</v>
      </c>
      <c r="C1258" s="2" t="s">
        <v>1199</v>
      </c>
      <c r="D1258" s="2" t="s">
        <v>11</v>
      </c>
      <c r="E1258" s="2" t="s">
        <v>19</v>
      </c>
      <c r="F1258" s="17" t="str">
        <f>+Tabela1[[#This Row],[WK]]&amp;Tabela1[[#This Row],[PK]]&amp;Tabela1[[#This Row],[GK]]</f>
        <v>143802</v>
      </c>
      <c r="G1258" s="2" t="s">
        <v>1201</v>
      </c>
      <c r="H1258" s="302">
        <f>TabIPW[[#This Row],[liczba mieszkańców ]]/$I$1*$H$2</f>
        <v>3.5742997819812403E-5</v>
      </c>
      <c r="I1258" s="27">
        <v>11230</v>
      </c>
      <c r="J1258" s="302">
        <f>TabIPW[[#This Row],[liczba mieszkańców w wieku 20-64]]/$K$1*$J$2</f>
        <v>2.680270831298675E-5</v>
      </c>
      <c r="K1258" s="27">
        <v>6646</v>
      </c>
      <c r="L1258" s="302">
        <f>TabIPW[[#This Row],[iloczyn liczby mieszkańców i relacji przeciętnego miesięcznego wynagrodzenia brutto 
w danym powiecie do średniej krajowej]]/$M$1*$L$2</f>
        <v>1.1586813855898046E-4</v>
      </c>
      <c r="M1258" s="27">
        <v>10533.74</v>
      </c>
      <c r="N1258" s="302">
        <f>TabIPW[[#This Row],[liczba oddziałów w szkołach podstawowych]]/$O$1*$N$2</f>
        <v>8.363148479427551E-5</v>
      </c>
      <c r="O1258" s="27">
        <v>66</v>
      </c>
      <c r="P125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1.1176354843052579E-4</v>
      </c>
      <c r="Q1258" s="27">
        <v>568</v>
      </c>
      <c r="R1258" s="302">
        <f>TabIPW[[#This Row],[liczba gospodarstw domowych korzystających ze środowiskowej pomocy społecznej ]]/$S$1*$R$2</f>
        <v>4.4294063365118423E-5</v>
      </c>
      <c r="S1258" s="27">
        <v>162</v>
      </c>
      <c r="T1258" s="302">
        <f>TabIPW[[#This Row],[ilość wody dostarczonej i ścieków bytowych odprowadzonych siecią kanalizacyjną '[dam3']]]/$U$1*$T$2</f>
        <v>4.0539490382845678E-5</v>
      </c>
      <c r="U1258" s="27">
        <v>993.4</v>
      </c>
      <c r="V1258" s="302">
        <f>TabIPW[[#This Row],[iloczyn liczby mieszkańców i relacji przeciętnego miesięcznego wynagrodzenia brutto 
w danym powiecie do średniej krajowej2]]/$W$1*$V$2</f>
        <v>3.3794873746369306E-5</v>
      </c>
      <c r="W1258" s="27">
        <f>TabIPW[[#This Row],[iloczyn liczby mieszkańców i relacji przeciętnego miesięcznego wynagrodzenia brutto 
w danym powiecie do średniej krajowej]]</f>
        <v>10533.74</v>
      </c>
    </row>
    <row r="1259" spans="1:23" x14ac:dyDescent="0.3">
      <c r="A1259" s="2" t="s">
        <v>10</v>
      </c>
      <c r="B1259" s="2" t="s">
        <v>76</v>
      </c>
      <c r="C1259" s="2" t="s">
        <v>1199</v>
      </c>
      <c r="D1259" s="2" t="s">
        <v>16</v>
      </c>
      <c r="E1259" s="2" t="s">
        <v>15</v>
      </c>
      <c r="F1259" s="17" t="str">
        <f>+Tabela1[[#This Row],[WK]]&amp;Tabela1[[#This Row],[PK]]&amp;Tabela1[[#This Row],[GK]]</f>
        <v>143803</v>
      </c>
      <c r="G1259" s="2" t="s">
        <v>1202</v>
      </c>
      <c r="H1259" s="302">
        <f>TabIPW[[#This Row],[liczba mieszkańców ]]/$I$1*$H$2</f>
        <v>2.804058867253315E-5</v>
      </c>
      <c r="I1259" s="27">
        <v>8810</v>
      </c>
      <c r="J1259" s="302">
        <f>TabIPW[[#This Row],[liczba mieszkańców w wieku 20-64]]/$K$1*$J$2</f>
        <v>2.0632358671266961E-5</v>
      </c>
      <c r="K1259" s="27">
        <v>5116</v>
      </c>
      <c r="L1259" s="302">
        <f>TabIPW[[#This Row],[iloczyn liczby mieszkańców i relacji przeciętnego miesięcznego wynagrodzenia brutto 
w danym powiecie do średniej krajowej]]/$M$1*$L$2</f>
        <v>9.0899225352147626E-5</v>
      </c>
      <c r="M1259" s="27">
        <v>8263.7800000000007</v>
      </c>
      <c r="N1259" s="302">
        <f>TabIPW[[#This Row],[liczba oddziałów w szkołach podstawowych]]/$O$1*$N$2</f>
        <v>5.8288610614192017E-5</v>
      </c>
      <c r="O1259" s="27">
        <v>46</v>
      </c>
      <c r="P125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6.1194478101925207E-5</v>
      </c>
      <c r="Q1259" s="27">
        <v>311</v>
      </c>
      <c r="R1259" s="302">
        <f>TabIPW[[#This Row],[liczba gospodarstw domowych korzystających ze środowiskowej pomocy społecznej ]]/$S$1*$R$2</f>
        <v>3.9645920913223281E-5</v>
      </c>
      <c r="S1259" s="27">
        <v>145</v>
      </c>
      <c r="T1259" s="302">
        <f>TabIPW[[#This Row],[ilość wody dostarczonej i ścieków bytowych odprowadzonych siecią kanalizacyjną '[dam3']]]/$U$1*$T$2</f>
        <v>1.9853495139172963E-5</v>
      </c>
      <c r="U1259" s="27">
        <v>486.5</v>
      </c>
      <c r="V1259" s="302">
        <f>TabIPW[[#This Row],[iloczyn liczby mieszkańców i relacji przeciętnego miesięcznego wynagrodzenia brutto 
w danym powiecie do średniej krajowej2]]/$W$1*$V$2</f>
        <v>2.6512274061043062E-5</v>
      </c>
      <c r="W1259" s="27">
        <f>TabIPW[[#This Row],[iloczyn liczby mieszkańców i relacji przeciętnego miesięcznego wynagrodzenia brutto 
w danym powiecie do średniej krajowej]]</f>
        <v>8263.7800000000007</v>
      </c>
    </row>
    <row r="1260" spans="1:23" x14ac:dyDescent="0.3">
      <c r="A1260" s="2" t="s">
        <v>10</v>
      </c>
      <c r="B1260" s="2" t="s">
        <v>76</v>
      </c>
      <c r="C1260" s="2" t="s">
        <v>1199</v>
      </c>
      <c r="D1260" s="2" t="s">
        <v>18</v>
      </c>
      <c r="E1260" s="2" t="s">
        <v>15</v>
      </c>
      <c r="F1260" s="17" t="str">
        <f>+Tabela1[[#This Row],[WK]]&amp;Tabela1[[#This Row],[PK]]&amp;Tabela1[[#This Row],[GK]]</f>
        <v>143804</v>
      </c>
      <c r="G1260" s="2" t="s">
        <v>1203</v>
      </c>
      <c r="H1260" s="302">
        <f>TabIPW[[#This Row],[liczba mieszkańców ]]/$I$1*$H$2</f>
        <v>2.0997021960579025E-5</v>
      </c>
      <c r="I1260" s="27">
        <v>6597</v>
      </c>
      <c r="J1260" s="302">
        <f>TabIPW[[#This Row],[liczba mieszkańców w wieku 20-64]]/$K$1*$J$2</f>
        <v>1.5809000389242861E-5</v>
      </c>
      <c r="K1260" s="27">
        <v>3920</v>
      </c>
      <c r="L1260" s="302">
        <f>TabIPW[[#This Row],[iloczyn liczby mieszkańców i relacji przeciętnego miesięcznego wynagrodzenia brutto 
w danym powiecie do średniej krajowej]]/$M$1*$L$2</f>
        <v>6.8066082820444711E-5</v>
      </c>
      <c r="M1260" s="27">
        <v>6187.9859999999999</v>
      </c>
      <c r="N1260" s="302">
        <f>TabIPW[[#This Row],[liczba oddziałów w szkołach podstawowych]]/$O$1*$N$2</f>
        <v>4.4350029815146094E-5</v>
      </c>
      <c r="O1260" s="27">
        <v>35</v>
      </c>
      <c r="P126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6.6703948799204651E-5</v>
      </c>
      <c r="Q1260" s="27">
        <v>339</v>
      </c>
      <c r="R1260" s="302">
        <f>TabIPW[[#This Row],[liczba gospodarstw domowych korzystających ze środowiskowej pomocy społecznej ]]/$S$1*$R$2</f>
        <v>1.2030486346081548E-5</v>
      </c>
      <c r="S1260" s="27">
        <v>44</v>
      </c>
      <c r="T1260" s="302">
        <f>TabIPW[[#This Row],[ilość wody dostarczonej i ścieków bytowych odprowadzonych siecią kanalizacyjną '[dam3']]]/$U$1*$T$2</f>
        <v>2.3310002925993007E-5</v>
      </c>
      <c r="U1260" s="27">
        <v>571.20000000000005</v>
      </c>
      <c r="V1260" s="302">
        <f>TabIPW[[#This Row],[iloczyn liczby mieszkańców i relacji przeciętnego miesięcznego wynagrodzenia brutto 
w danym powiecie do średniej krajowej2]]/$W$1*$V$2</f>
        <v>1.9852607489296378E-5</v>
      </c>
      <c r="W1260" s="27">
        <f>TabIPW[[#This Row],[iloczyn liczby mieszkańców i relacji przeciętnego miesięcznego wynagrodzenia brutto 
w danym powiecie do średniej krajowej]]</f>
        <v>6187.9859999999999</v>
      </c>
    </row>
    <row r="1261" spans="1:23" x14ac:dyDescent="0.3">
      <c r="A1261" s="2" t="s">
        <v>10</v>
      </c>
      <c r="B1261" s="2" t="s">
        <v>76</v>
      </c>
      <c r="C1261" s="2" t="s">
        <v>1199</v>
      </c>
      <c r="D1261" s="2" t="s">
        <v>21</v>
      </c>
      <c r="E1261" s="2" t="s">
        <v>15</v>
      </c>
      <c r="F1261" s="17" t="str">
        <f>+Tabela1[[#This Row],[WK]]&amp;Tabela1[[#This Row],[PK]]&amp;Tabela1[[#This Row],[GK]]</f>
        <v>143805</v>
      </c>
      <c r="G1261" s="2" t="s">
        <v>1204</v>
      </c>
      <c r="H1261" s="302">
        <f>TabIPW[[#This Row],[liczba mieszkańców ]]/$I$1*$H$2</f>
        <v>3.1414371191589355E-5</v>
      </c>
      <c r="I1261" s="27">
        <v>9870</v>
      </c>
      <c r="J1261" s="302">
        <f>TabIPW[[#This Row],[liczba mieszkańców w wieku 20-64]]/$K$1*$J$2</f>
        <v>2.4096626868807678E-5</v>
      </c>
      <c r="K1261" s="27">
        <v>5975</v>
      </c>
      <c r="L1261" s="302">
        <f>TabIPW[[#This Row],[iloczyn liczby mieszkańców i relacji przeciętnego miesięcznego wynagrodzenia brutto 
w danym powiecie do średniej krajowej]]/$M$1*$L$2</f>
        <v>1.0183602204604962E-4</v>
      </c>
      <c r="M1261" s="27">
        <v>9258.06</v>
      </c>
      <c r="N1261" s="302">
        <f>TabIPW[[#This Row],[liczba oddziałów w szkołach podstawowych]]/$O$1*$N$2</f>
        <v>5.195289206917115E-5</v>
      </c>
      <c r="O1261" s="27">
        <v>41</v>
      </c>
      <c r="P126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6.2178312155010824E-5</v>
      </c>
      <c r="Q1261" s="27">
        <v>316</v>
      </c>
      <c r="R1261" s="302">
        <f>TabIPW[[#This Row],[liczba gospodarstw domowych korzystających ze środowiskowej pomocy społecznej ]]/$S$1*$R$2</f>
        <v>4.4840903653576674E-5</v>
      </c>
      <c r="S1261" s="27">
        <v>164</v>
      </c>
      <c r="T1261" s="302">
        <f>TabIPW[[#This Row],[ilość wody dostarczonej i ścieków bytowych odprowadzonych siecią kanalizacyjną '[dam3']]]/$U$1*$T$2</f>
        <v>2.4819929586115102E-5</v>
      </c>
      <c r="U1261" s="27">
        <v>608.20000000000005</v>
      </c>
      <c r="V1261" s="302">
        <f>TabIPW[[#This Row],[iloczyn liczby mieszkańców i relacji przeciętnego miesięcznego wynagrodzenia brutto 
w danym powiecie do średniej krajowej2]]/$W$1*$V$2</f>
        <v>2.9702173096764472E-5</v>
      </c>
      <c r="W1261" s="27">
        <f>TabIPW[[#This Row],[iloczyn liczby mieszkańców i relacji przeciętnego miesięcznego wynagrodzenia brutto 
w danym powiecie do średniej krajowej]]</f>
        <v>9258.06</v>
      </c>
    </row>
    <row r="1262" spans="1:23" x14ac:dyDescent="0.3">
      <c r="A1262" s="2" t="s">
        <v>10</v>
      </c>
      <c r="B1262" s="2" t="s">
        <v>113</v>
      </c>
      <c r="C1262" s="2" t="s">
        <v>12</v>
      </c>
      <c r="D1262" s="2" t="s">
        <v>12</v>
      </c>
      <c r="E1262" s="2" t="s">
        <v>13</v>
      </c>
      <c r="F1262" s="17" t="str">
        <f>+Tabela1[[#This Row],[WK]]&amp;Tabela1[[#This Row],[PK]]&amp;Tabela1[[#This Row],[GK]]</f>
        <v>160101</v>
      </c>
      <c r="G1262" s="2" t="s">
        <v>1205</v>
      </c>
      <c r="H1262" s="302">
        <f>TabIPW[[#This Row],[liczba mieszkańców ]]/$I$1*$H$2</f>
        <v>1.0415439542791996E-4</v>
      </c>
      <c r="I1262" s="27">
        <v>32724</v>
      </c>
      <c r="J1262" s="302">
        <f>TabIPW[[#This Row],[liczba mieszkańców w wieku 20-64]]/$K$1*$J$2</f>
        <v>7.6496203924275152E-5</v>
      </c>
      <c r="K1262" s="27">
        <v>18968</v>
      </c>
      <c r="L1262" s="302">
        <f>TabIPW[[#This Row],[iloczyn liczby mieszkańców i relacji przeciętnego miesięcznego wynagrodzenia brutto 
w danym powiecie do średniej krajowej]]/$M$1*$L$2</f>
        <v>3.1568025063851731E-4</v>
      </c>
      <c r="M1262" s="27">
        <v>28698.948000000004</v>
      </c>
      <c r="N1262" s="302">
        <f>TabIPW[[#This Row],[liczba oddziałów w szkołach podstawowych]]/$O$1*$N$2</f>
        <v>1.8500298151460944E-4</v>
      </c>
      <c r="O1262" s="27">
        <v>146</v>
      </c>
      <c r="P126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2.5225505121115153E-4</v>
      </c>
      <c r="Q1262" s="27">
        <v>1282</v>
      </c>
      <c r="R1262" s="302">
        <f>TabIPW[[#This Row],[liczba gospodarstw domowych korzystających ze środowiskowej pomocy społecznej ]]/$S$1*$R$2</f>
        <v>2.108069312006562E-4</v>
      </c>
      <c r="S1262" s="27">
        <v>771</v>
      </c>
      <c r="T1262" s="302">
        <f>TabIPW[[#This Row],[ilość wody dostarczonej i ścieków bytowych odprowadzonych siecią kanalizacyjną '[dam3']]]/$U$1*$T$2</f>
        <v>1.4418167251019942E-4</v>
      </c>
      <c r="U1262" s="27">
        <v>3533.1000000000004</v>
      </c>
      <c r="V1262" s="302">
        <f>TabIPW[[#This Row],[iloczyn liczby mieszkańców i relacji przeciętnego miesięcznego wynagrodzenia brutto 
w danym powiecie do średniej krajowej2]]/$W$1*$V$2</f>
        <v>9.2073406436234234E-5</v>
      </c>
      <c r="W1262" s="27">
        <f>TabIPW[[#This Row],[iloczyn liczby mieszkańców i relacji przeciętnego miesięcznego wynagrodzenia brutto 
w danym powiecie do średniej krajowej]]</f>
        <v>28698.948000000004</v>
      </c>
    </row>
    <row r="1263" spans="1:23" x14ac:dyDescent="0.3">
      <c r="A1263" s="2" t="s">
        <v>10</v>
      </c>
      <c r="B1263" s="2" t="s">
        <v>113</v>
      </c>
      <c r="C1263" s="2" t="s">
        <v>12</v>
      </c>
      <c r="D1263" s="2" t="s">
        <v>11</v>
      </c>
      <c r="E1263" s="2" t="s">
        <v>15</v>
      </c>
      <c r="F1263" s="17" t="str">
        <f>+Tabela1[[#This Row],[WK]]&amp;Tabela1[[#This Row],[PK]]&amp;Tabela1[[#This Row],[GK]]</f>
        <v>160102</v>
      </c>
      <c r="G1263" s="2" t="s">
        <v>1206</v>
      </c>
      <c r="H1263" s="302">
        <f>TabIPW[[#This Row],[liczba mieszkańców ]]/$I$1*$H$2</f>
        <v>2.8148804338238729E-5</v>
      </c>
      <c r="I1263" s="27">
        <v>8844</v>
      </c>
      <c r="J1263" s="302">
        <f>TabIPW[[#This Row],[liczba mieszkańców w wieku 20-64]]/$K$1*$J$2</f>
        <v>2.2189061260615874E-5</v>
      </c>
      <c r="K1263" s="27">
        <v>5502</v>
      </c>
      <c r="L1263" s="302">
        <f>TabIPW[[#This Row],[iloczyn liczby mieszkańców i relacji przeciętnego miesięcznego wynagrodzenia brutto 
w danym powiecie do średniej krajowej]]/$M$1*$L$2</f>
        <v>8.5315857983346986E-5</v>
      </c>
      <c r="M1263" s="27">
        <v>7756.1880000000001</v>
      </c>
      <c r="N1263" s="302">
        <f>TabIPW[[#This Row],[liczba oddziałów w szkołach podstawowych]]/$O$1*$N$2</f>
        <v>4.1815742397137755E-5</v>
      </c>
      <c r="O1263" s="27">
        <v>33</v>
      </c>
      <c r="P126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6.0800944480690963E-5</v>
      </c>
      <c r="Q1263" s="27">
        <v>309</v>
      </c>
      <c r="R1263" s="302">
        <f>TabIPW[[#This Row],[liczba gospodarstw domowych korzystających ze środowiskowej pomocy społecznej ]]/$S$1*$R$2</f>
        <v>2.0233090672955331E-5</v>
      </c>
      <c r="S1263" s="27">
        <v>74</v>
      </c>
      <c r="T1263" s="302">
        <f>TabIPW[[#This Row],[ilość wody dostarczonej i ścieków bytowych odprowadzonych siecią kanalizacyjną '[dam3']]]/$U$1*$T$2</f>
        <v>4.7550447145250436E-5</v>
      </c>
      <c r="U1263" s="27">
        <v>1165.2</v>
      </c>
      <c r="V1263" s="302">
        <f>TabIPW[[#This Row],[iloczyn liczby mieszkańców i relacji przeciętnego miesięcznego wynagrodzenia brutto 
w danym powiecie do średniej krajowej2]]/$W$1*$V$2</f>
        <v>2.4883791911809544E-5</v>
      </c>
      <c r="W1263" s="27">
        <f>TabIPW[[#This Row],[iloczyn liczby mieszkańców i relacji przeciętnego miesięcznego wynagrodzenia brutto 
w danym powiecie do średniej krajowej]]</f>
        <v>7756.1880000000001</v>
      </c>
    </row>
    <row r="1264" spans="1:23" x14ac:dyDescent="0.3">
      <c r="A1264" s="2" t="s">
        <v>10</v>
      </c>
      <c r="B1264" s="2" t="s">
        <v>113</v>
      </c>
      <c r="C1264" s="2" t="s">
        <v>12</v>
      </c>
      <c r="D1264" s="2" t="s">
        <v>16</v>
      </c>
      <c r="E1264" s="2" t="s">
        <v>19</v>
      </c>
      <c r="F1264" s="17" t="str">
        <f>+Tabela1[[#This Row],[WK]]&amp;Tabela1[[#This Row],[PK]]&amp;Tabela1[[#This Row],[GK]]</f>
        <v>160103</v>
      </c>
      <c r="G1264" s="2" t="s">
        <v>1207</v>
      </c>
      <c r="H1264" s="302">
        <f>TabIPW[[#This Row],[liczba mieszkańców ]]/$I$1*$H$2</f>
        <v>5.5852014758866262E-5</v>
      </c>
      <c r="I1264" s="27">
        <v>17548</v>
      </c>
      <c r="J1264" s="302">
        <f>TabIPW[[#This Row],[liczba mieszkańców w wieku 20-64]]/$K$1*$J$2</f>
        <v>4.1696238526628044E-5</v>
      </c>
      <c r="K1264" s="27">
        <v>10339</v>
      </c>
      <c r="L1264" s="302">
        <f>TabIPW[[#This Row],[iloczyn liczby mieszkańców i relacji przeciętnego miesięcznego wynagrodzenia brutto 
w danym powiecie do średniej krajowej]]/$M$1*$L$2</f>
        <v>1.6928117095112765E-4</v>
      </c>
      <c r="M1264" s="27">
        <v>15389.596000000001</v>
      </c>
      <c r="N1264" s="302">
        <f>TabIPW[[#This Row],[liczba oddziałów w szkołach podstawowych]]/$O$1*$N$2</f>
        <v>1.2924865831842578E-4</v>
      </c>
      <c r="O1264" s="27">
        <v>102</v>
      </c>
      <c r="P126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1.0881204627126894E-4</v>
      </c>
      <c r="Q1264" s="27">
        <v>553</v>
      </c>
      <c r="R1264" s="302">
        <f>TabIPW[[#This Row],[liczba gospodarstw domowych korzystających ze środowiskowej pomocy społecznej ]]/$S$1*$R$2</f>
        <v>5.5504289278512591E-5</v>
      </c>
      <c r="S1264" s="27">
        <v>203</v>
      </c>
      <c r="T1264" s="302">
        <f>TabIPW[[#This Row],[ilość wody dostarczonej i ścieków bytowych odprowadzonych siecią kanalizacyjną '[dam3']]]/$U$1*$T$2</f>
        <v>5.0986550517744505E-5</v>
      </c>
      <c r="U1264" s="27">
        <v>1249.4000000000001</v>
      </c>
      <c r="V1264" s="302">
        <f>TabIPW[[#This Row],[iloczyn liczby mieszkańców i relacji przeciętnego miesięcznego wynagrodzenia brutto 
w danym powiecie do średniej krajowej2]]/$W$1*$V$2</f>
        <v>4.9373674860745577E-5</v>
      </c>
      <c r="W1264" s="27">
        <f>TabIPW[[#This Row],[iloczyn liczby mieszkańców i relacji przeciętnego miesięcznego wynagrodzenia brutto 
w danym powiecie do średniej krajowej]]</f>
        <v>15389.596000000001</v>
      </c>
    </row>
    <row r="1265" spans="1:23" x14ac:dyDescent="0.3">
      <c r="A1265" s="2" t="s">
        <v>10</v>
      </c>
      <c r="B1265" s="2" t="s">
        <v>113</v>
      </c>
      <c r="C1265" s="2" t="s">
        <v>12</v>
      </c>
      <c r="D1265" s="2" t="s">
        <v>18</v>
      </c>
      <c r="E1265" s="2" t="s">
        <v>19</v>
      </c>
      <c r="F1265" s="17" t="str">
        <f>+Tabela1[[#This Row],[WK]]&amp;Tabela1[[#This Row],[PK]]&amp;Tabela1[[#This Row],[GK]]</f>
        <v>160104</v>
      </c>
      <c r="G1265" s="2" t="s">
        <v>1208</v>
      </c>
      <c r="H1265" s="302">
        <f>TabIPW[[#This Row],[liczba mieszkańców ]]/$I$1*$H$2</f>
        <v>3.890353182115467E-5</v>
      </c>
      <c r="I1265" s="27">
        <v>12223</v>
      </c>
      <c r="J1265" s="302">
        <f>TabIPW[[#This Row],[liczba mieszkańców w wieku 20-64]]/$K$1*$J$2</f>
        <v>3.026294360226491E-5</v>
      </c>
      <c r="K1265" s="27">
        <v>7504</v>
      </c>
      <c r="L1265" s="302">
        <f>TabIPW[[#This Row],[iloczyn liczby mieszkańców i relacji przeciętnego miesięcznego wynagrodzenia brutto 
w danym powiecie do średniej krajowej]]/$M$1*$L$2</f>
        <v>1.1791222660905138E-4</v>
      </c>
      <c r="M1265" s="27">
        <v>10719.571000000002</v>
      </c>
      <c r="N1265" s="302">
        <f>TabIPW[[#This Row],[liczba oddziałów w szkołach podstawowych]]/$O$1*$N$2</f>
        <v>5.3220035778175319E-5</v>
      </c>
      <c r="O1265" s="27">
        <v>42</v>
      </c>
      <c r="P126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8.0674392353020374E-5</v>
      </c>
      <c r="Q1265" s="27">
        <v>410</v>
      </c>
      <c r="R1265" s="302">
        <f>TabIPW[[#This Row],[liczba gospodarstw domowych korzystających ze środowiskowej pomocy społecznej ]]/$S$1*$R$2</f>
        <v>7.3550018797634916E-5</v>
      </c>
      <c r="S1265" s="27">
        <v>269</v>
      </c>
      <c r="T1265" s="302">
        <f>TabIPW[[#This Row],[ilość wody dostarczonej i ścieków bytowych odprowadzonych siecią kanalizacyjną '[dam3']]]/$U$1*$T$2</f>
        <v>2.9847577276035162E-5</v>
      </c>
      <c r="U1265" s="27">
        <v>731.4</v>
      </c>
      <c r="V1265" s="302">
        <f>TabIPW[[#This Row],[iloczyn liczby mieszkańców i relacji przeciętnego miesięcznego wynagrodzenia brutto 
w danym powiecie do średniej krajowej2]]/$W$1*$V$2</f>
        <v>3.439106609430666E-5</v>
      </c>
      <c r="W1265" s="27">
        <f>TabIPW[[#This Row],[iloczyn liczby mieszkańców i relacji przeciętnego miesięcznego wynagrodzenia brutto 
w danym powiecie do średniej krajowej]]</f>
        <v>10719.571000000002</v>
      </c>
    </row>
    <row r="1266" spans="1:23" x14ac:dyDescent="0.3">
      <c r="A1266" s="2" t="s">
        <v>10</v>
      </c>
      <c r="B1266" s="2" t="s">
        <v>113</v>
      </c>
      <c r="C1266" s="2" t="s">
        <v>12</v>
      </c>
      <c r="D1266" s="2" t="s">
        <v>21</v>
      </c>
      <c r="E1266" s="2" t="s">
        <v>15</v>
      </c>
      <c r="F1266" s="17" t="str">
        <f>+Tabela1[[#This Row],[WK]]&amp;Tabela1[[#This Row],[PK]]&amp;Tabela1[[#This Row],[GK]]</f>
        <v>160105</v>
      </c>
      <c r="G1266" s="2" t="s">
        <v>1209</v>
      </c>
      <c r="H1266" s="302">
        <f>TabIPW[[#This Row],[liczba mieszkańców ]]/$I$1*$H$2</f>
        <v>2.863577483391382E-5</v>
      </c>
      <c r="I1266" s="27">
        <v>8997</v>
      </c>
      <c r="J1266" s="302">
        <f>TabIPW[[#This Row],[liczba mieszkańców w wieku 20-64]]/$K$1*$J$2</f>
        <v>2.1567993388181334E-5</v>
      </c>
      <c r="K1266" s="27">
        <v>5348</v>
      </c>
      <c r="L1266" s="302">
        <f>TabIPW[[#This Row],[iloczyn liczby mieszkańców i relacji przeciętnego miesięcznego wynagrodzenia brutto 
w danym powiecie do średniej krajowej]]/$M$1*$L$2</f>
        <v>8.6791810750358765E-5</v>
      </c>
      <c r="M1266" s="27">
        <v>7890.3690000000006</v>
      </c>
      <c r="N1266" s="302">
        <f>TabIPW[[#This Row],[liczba oddziałów w szkołach podstawowych]]/$O$1*$N$2</f>
        <v>4.561717352415027E-5</v>
      </c>
      <c r="O1266" s="27">
        <v>36</v>
      </c>
      <c r="P126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4.8011101790577979E-5</v>
      </c>
      <c r="Q1266" s="27">
        <v>244</v>
      </c>
      <c r="R1266" s="302">
        <f>TabIPW[[#This Row],[liczba gospodarstw domowych korzystających ze środowiskowej pomocy społecznej ]]/$S$1*$R$2</f>
        <v>3.1716736730578622E-5</v>
      </c>
      <c r="S1266" s="27">
        <v>116</v>
      </c>
      <c r="T1266" s="302">
        <f>TabIPW[[#This Row],[ilość wody dostarczonej i ścieków bytowych odprowadzonych siecią kanalizacyjną '[dam3']]]/$U$1*$T$2</f>
        <v>2.4440407479651979E-5</v>
      </c>
      <c r="U1266" s="27">
        <v>598.9</v>
      </c>
      <c r="V1266" s="302">
        <f>TabIPW[[#This Row],[iloczyn liczby mieszkańców i relacji przeciętnego miesięcznego wynagrodzenia brutto 
w danym powiecie do średniej krajowej2]]/$W$1*$V$2</f>
        <v>2.5314278135521313E-5</v>
      </c>
      <c r="W1266" s="27">
        <f>TabIPW[[#This Row],[iloczyn liczby mieszkańców i relacji przeciętnego miesięcznego wynagrodzenia brutto 
w danym powiecie do średniej krajowej]]</f>
        <v>7890.3690000000006</v>
      </c>
    </row>
    <row r="1267" spans="1:23" x14ac:dyDescent="0.3">
      <c r="A1267" s="2" t="s">
        <v>10</v>
      </c>
      <c r="B1267" s="2" t="s">
        <v>113</v>
      </c>
      <c r="C1267" s="2" t="s">
        <v>12</v>
      </c>
      <c r="D1267" s="2" t="s">
        <v>23</v>
      </c>
      <c r="E1267" s="2" t="s">
        <v>15</v>
      </c>
      <c r="F1267" s="17" t="str">
        <f>+Tabela1[[#This Row],[WK]]&amp;Tabela1[[#This Row],[PK]]&amp;Tabela1[[#This Row],[GK]]</f>
        <v>160106</v>
      </c>
      <c r="G1267" s="2" t="s">
        <v>972</v>
      </c>
      <c r="H1267" s="302">
        <f>TabIPW[[#This Row],[liczba mieszkańców ]]/$I$1*$H$2</f>
        <v>1.4851008711241734E-5</v>
      </c>
      <c r="I1267" s="27">
        <v>4666</v>
      </c>
      <c r="J1267" s="302">
        <f>TabIPW[[#This Row],[liczba mieszkańców w wieku 20-64]]/$K$1*$J$2</f>
        <v>1.1062267364207441E-5</v>
      </c>
      <c r="K1267" s="27">
        <v>2743</v>
      </c>
      <c r="L1267" s="302">
        <f>TabIPW[[#This Row],[iloczyn liczby mieszkańców i relacji przeciętnego miesięcznego wynagrodzenia brutto 
w danym powiecie do średniej krajowej]]/$M$1*$L$2</f>
        <v>4.5011736018803379E-5</v>
      </c>
      <c r="M1267" s="27">
        <v>4092.0820000000003</v>
      </c>
      <c r="N1267" s="302">
        <f>TabIPW[[#This Row],[liczba oddziałów w szkołach podstawowych]]/$O$1*$N$2</f>
        <v>4.0548598688133572E-5</v>
      </c>
      <c r="O1267" s="27">
        <v>32</v>
      </c>
      <c r="P126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3.0695622456271168E-5</v>
      </c>
      <c r="Q1267" s="27">
        <v>156</v>
      </c>
      <c r="R1267" s="302">
        <f>TabIPW[[#This Row],[liczba gospodarstw domowych korzystających ze środowiskowej pomocy społecznej ]]/$S$1*$R$2</f>
        <v>1.394442735568543E-5</v>
      </c>
      <c r="S1267" s="27">
        <v>51</v>
      </c>
      <c r="T1267" s="302">
        <f>TabIPW[[#This Row],[ilość wody dostarczonej i ścieków bytowych odprowadzonych siecią kanalizacyjną '[dam3']]]/$U$1*$T$2</f>
        <v>1.2169192704011055E-5</v>
      </c>
      <c r="U1267" s="27">
        <v>298.2</v>
      </c>
      <c r="V1267" s="302">
        <f>TabIPW[[#This Row],[iloczyn liczby mieszkańców i relacji przeciętnego miesięcznego wynagrodzenia brutto 
w danym powiecie do średniej krajowej2]]/$W$1*$V$2</f>
        <v>1.3128423005484321E-5</v>
      </c>
      <c r="W1267" s="27">
        <f>TabIPW[[#This Row],[iloczyn liczby mieszkańców i relacji przeciętnego miesięcznego wynagrodzenia brutto 
w danym powiecie do średniej krajowej]]</f>
        <v>4092.0820000000003</v>
      </c>
    </row>
    <row r="1268" spans="1:23" x14ac:dyDescent="0.3">
      <c r="A1268" s="2" t="s">
        <v>10</v>
      </c>
      <c r="B1268" s="2" t="s">
        <v>113</v>
      </c>
      <c r="C1268" s="2" t="s">
        <v>11</v>
      </c>
      <c r="D1268" s="2" t="s">
        <v>12</v>
      </c>
      <c r="E1268" s="2" t="s">
        <v>19</v>
      </c>
      <c r="F1268" s="17" t="str">
        <f>+Tabela1[[#This Row],[WK]]&amp;Tabela1[[#This Row],[PK]]&amp;Tabela1[[#This Row],[GK]]</f>
        <v>160201</v>
      </c>
      <c r="G1268" s="2" t="s">
        <v>1210</v>
      </c>
      <c r="H1268" s="302">
        <f>TabIPW[[#This Row],[liczba mieszkańców ]]/$I$1*$H$2</f>
        <v>1.7333603395075541E-5</v>
      </c>
      <c r="I1268" s="27">
        <v>5446</v>
      </c>
      <c r="J1268" s="302">
        <f>TabIPW[[#This Row],[liczba mieszkańców w wieku 20-64]]/$K$1*$J$2</f>
        <v>1.3691723551397836E-5</v>
      </c>
      <c r="K1268" s="27">
        <v>3395</v>
      </c>
      <c r="L1268" s="302">
        <f>TabIPW[[#This Row],[iloczyn liczby mieszkańców i relacji przeciętnego miesięcznego wynagrodzenia brutto 
w danym powiecie do średniej krajowej]]/$M$1*$L$2</f>
        <v>5.5830945758670474E-5</v>
      </c>
      <c r="M1268" s="27">
        <v>5075.6720000000005</v>
      </c>
      <c r="N1268" s="302">
        <f>TabIPW[[#This Row],[liczba oddziałów w szkołach podstawowych]]/$O$1*$N$2</f>
        <v>2.0274299344066786E-5</v>
      </c>
      <c r="O1268" s="27">
        <v>16</v>
      </c>
      <c r="P126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2.8531187539482816E-5</v>
      </c>
      <c r="Q1268" s="27">
        <v>145</v>
      </c>
      <c r="R1268" s="302">
        <f>TabIPW[[#This Row],[liczba gospodarstw domowych korzystających ze środowiskowej pomocy społecznej ]]/$S$1*$R$2</f>
        <v>3.116989644212037E-5</v>
      </c>
      <c r="S1268" s="27">
        <v>114</v>
      </c>
      <c r="T1268" s="302">
        <f>TabIPW[[#This Row],[ilość wody dostarczonej i ścieków bytowych odprowadzonych siecią kanalizacyjną '[dam3']]]/$U$1*$T$2</f>
        <v>1.3654634066941982E-5</v>
      </c>
      <c r="U1268" s="27">
        <v>334.6</v>
      </c>
      <c r="V1268" s="302">
        <f>TabIPW[[#This Row],[iloczyn liczby mieszkańców i relacji przeciętnego miesięcznego wynagrodzenia brutto 
w danym powiecie do średniej krajowej2]]/$W$1*$V$2</f>
        <v>1.6284025846278888E-5</v>
      </c>
      <c r="W1268" s="27">
        <f>TabIPW[[#This Row],[iloczyn liczby mieszkańców i relacji przeciętnego miesięcznego wynagrodzenia brutto 
w danym powiecie do średniej krajowej]]</f>
        <v>5075.6720000000005</v>
      </c>
    </row>
    <row r="1269" spans="1:23" x14ac:dyDescent="0.3">
      <c r="A1269" s="2" t="s">
        <v>10</v>
      </c>
      <c r="B1269" s="2" t="s">
        <v>113</v>
      </c>
      <c r="C1269" s="2" t="s">
        <v>11</v>
      </c>
      <c r="D1269" s="2" t="s">
        <v>11</v>
      </c>
      <c r="E1269" s="2" t="s">
        <v>15</v>
      </c>
      <c r="F1269" s="17" t="str">
        <f>+Tabela1[[#This Row],[WK]]&amp;Tabela1[[#This Row],[PK]]&amp;Tabela1[[#This Row],[GK]]</f>
        <v>160202</v>
      </c>
      <c r="G1269" s="2" t="s">
        <v>1211</v>
      </c>
      <c r="H1269" s="302">
        <f>TabIPW[[#This Row],[liczba mieszkańców ]]/$I$1*$H$2</f>
        <v>1.9383335416087046E-5</v>
      </c>
      <c r="I1269" s="27">
        <v>6090</v>
      </c>
      <c r="J1269" s="302">
        <f>TabIPW[[#This Row],[liczba mieszkańców w wieku 20-64]]/$K$1*$J$2</f>
        <v>1.4885464397116176E-5</v>
      </c>
      <c r="K1269" s="27">
        <v>3691</v>
      </c>
      <c r="L1269" s="302">
        <f>TabIPW[[#This Row],[iloczyn liczby mieszkańców i relacji przeciętnego miesięcznego wynagrodzenia brutto 
w danym powiecie do średniej krajowej]]/$M$1*$L$2</f>
        <v>6.2433062737844871E-5</v>
      </c>
      <c r="M1269" s="27">
        <v>5675.88</v>
      </c>
      <c r="N1269" s="302">
        <f>TabIPW[[#This Row],[liczba oddziałów w szkołach podstawowych]]/$O$1*$N$2</f>
        <v>3.0411449016100181E-5</v>
      </c>
      <c r="O1269" s="27">
        <v>24</v>
      </c>
      <c r="P126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3.8566294880956082E-5</v>
      </c>
      <c r="Q1269" s="27">
        <v>196</v>
      </c>
      <c r="R1269" s="302">
        <f>TabIPW[[#This Row],[liczba gospodarstw domowych korzystających ze środowiskowej pomocy społecznej ]]/$S$1*$R$2</f>
        <v>3.3630677740182506E-5</v>
      </c>
      <c r="S1269" s="27">
        <v>123</v>
      </c>
      <c r="T1269" s="302">
        <f>TabIPW[[#This Row],[ilość wody dostarczonej i ścieków bytowych odprowadzonych siecią kanalizacyjną '[dam3']]]/$U$1*$T$2</f>
        <v>1.5446141644762523E-5</v>
      </c>
      <c r="U1269" s="27">
        <v>378.5</v>
      </c>
      <c r="V1269" s="302">
        <f>TabIPW[[#This Row],[iloczyn liczby mieszkańców i relacji przeciętnego miesięcznego wynagrodzenia brutto 
w danym powiecie do średniej krajowej2]]/$W$1*$V$2</f>
        <v>1.8209643298538091E-5</v>
      </c>
      <c r="W1269" s="27">
        <f>TabIPW[[#This Row],[iloczyn liczby mieszkańców i relacji przeciętnego miesięcznego wynagrodzenia brutto 
w danym powiecie do średniej krajowej]]</f>
        <v>5675.88</v>
      </c>
    </row>
    <row r="1270" spans="1:23" x14ac:dyDescent="0.3">
      <c r="A1270" s="2" t="s">
        <v>10</v>
      </c>
      <c r="B1270" s="2" t="s">
        <v>113</v>
      </c>
      <c r="C1270" s="2" t="s">
        <v>11</v>
      </c>
      <c r="D1270" s="2" t="s">
        <v>16</v>
      </c>
      <c r="E1270" s="2" t="s">
        <v>19</v>
      </c>
      <c r="F1270" s="17" t="str">
        <f>+Tabela1[[#This Row],[WK]]&amp;Tabela1[[#This Row],[PK]]&amp;Tabela1[[#This Row],[GK]]</f>
        <v>160203</v>
      </c>
      <c r="G1270" s="2" t="s">
        <v>1212</v>
      </c>
      <c r="H1270" s="302">
        <f>TabIPW[[#This Row],[liczba mieszkańców ]]/$I$1*$H$2</f>
        <v>6.4563375848165143E-5</v>
      </c>
      <c r="I1270" s="27">
        <v>20285</v>
      </c>
      <c r="J1270" s="302">
        <f>TabIPW[[#This Row],[liczba mieszkańców w wieku 20-64]]/$K$1*$J$2</f>
        <v>4.7310046828114289E-5</v>
      </c>
      <c r="K1270" s="27">
        <v>11731</v>
      </c>
      <c r="L1270" s="302">
        <f>TabIPW[[#This Row],[iloczyn liczby mieszkańców i relacji przeciętnego miesięcznego wynagrodzenia brutto 
w danym powiecie do średniej krajowej]]/$M$1*$L$2</f>
        <v>2.0795643310955389E-4</v>
      </c>
      <c r="M1270" s="27">
        <v>18905.62</v>
      </c>
      <c r="N1270" s="302">
        <f>TabIPW[[#This Row],[liczba oddziałów w szkołach podstawowych]]/$O$1*$N$2</f>
        <v>1.3811866428145499E-4</v>
      </c>
      <c r="O1270" s="27">
        <v>109</v>
      </c>
      <c r="P127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1.3813030105322026E-4</v>
      </c>
      <c r="Q1270" s="27">
        <v>702</v>
      </c>
      <c r="R1270" s="302">
        <f>TabIPW[[#This Row],[liczba gospodarstw domowych korzystających ze środowiskowej pomocy społecznej ]]/$S$1*$R$2</f>
        <v>1.0964147783587955E-4</v>
      </c>
      <c r="S1270" s="27">
        <v>401</v>
      </c>
      <c r="T1270" s="302">
        <f>TabIPW[[#This Row],[ilość wody dostarczonej i ścieków bytowych odprowadzonych siecią kanalizacyjną '[dam3']]]/$U$1*$T$2</f>
        <v>6.2033500433826967E-5</v>
      </c>
      <c r="U1270" s="27">
        <v>1520.1</v>
      </c>
      <c r="V1270" s="302">
        <f>TabIPW[[#This Row],[iloczyn liczby mieszkańców i relacji przeciętnego miesięcznego wynagrodzenia brutto 
w danym powiecie do średniej krajowej2]]/$W$1*$V$2</f>
        <v>6.0653959656953225E-5</v>
      </c>
      <c r="W1270" s="27">
        <f>TabIPW[[#This Row],[iloczyn liczby mieszkańców i relacji przeciętnego miesięcznego wynagrodzenia brutto 
w danym powiecie do średniej krajowej]]</f>
        <v>18905.62</v>
      </c>
    </row>
    <row r="1271" spans="1:23" x14ac:dyDescent="0.3">
      <c r="A1271" s="2" t="s">
        <v>10</v>
      </c>
      <c r="B1271" s="2" t="s">
        <v>113</v>
      </c>
      <c r="C1271" s="2" t="s">
        <v>11</v>
      </c>
      <c r="D1271" s="2" t="s">
        <v>18</v>
      </c>
      <c r="E1271" s="2" t="s">
        <v>19</v>
      </c>
      <c r="F1271" s="17" t="str">
        <f>+Tabela1[[#This Row],[WK]]&amp;Tabela1[[#This Row],[PK]]&amp;Tabela1[[#This Row],[GK]]</f>
        <v>160204</v>
      </c>
      <c r="G1271" s="2" t="s">
        <v>1213</v>
      </c>
      <c r="H1271" s="302">
        <f>TabIPW[[#This Row],[liczba mieszkańców ]]/$I$1*$H$2</f>
        <v>3.0838281912392016E-5</v>
      </c>
      <c r="I1271" s="27">
        <v>9689</v>
      </c>
      <c r="J1271" s="302">
        <f>TabIPW[[#This Row],[liczba mieszkańców w wieku 20-64]]/$K$1*$J$2</f>
        <v>2.3657039868188426E-5</v>
      </c>
      <c r="K1271" s="27">
        <v>5866</v>
      </c>
      <c r="L1271" s="302">
        <f>TabIPW[[#This Row],[iloczyn liczby mieszkańców i relacji przeciętnego miesięcznego wynagrodzenia brutto 
w danym powiecie do średniej krajowej]]/$M$1*$L$2</f>
        <v>9.9329054986367656E-5</v>
      </c>
      <c r="M1271" s="27">
        <v>9030.148000000001</v>
      </c>
      <c r="N1271" s="302">
        <f>TabIPW[[#This Row],[liczba oddziałów w szkołach podstawowych]]/$O$1*$N$2</f>
        <v>6.3357185450208707E-5</v>
      </c>
      <c r="O1271" s="27">
        <v>50</v>
      </c>
      <c r="P127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5.2930272056006049E-5</v>
      </c>
      <c r="Q1271" s="27">
        <v>269</v>
      </c>
      <c r="R1271" s="302">
        <f>TabIPW[[#This Row],[liczba gospodarstw domowych korzystających ze środowiskowej pomocy społecznej ]]/$S$1*$R$2</f>
        <v>4.2380122355514539E-5</v>
      </c>
      <c r="S1271" s="27">
        <v>155</v>
      </c>
      <c r="T1271" s="302">
        <f>TabIPW[[#This Row],[ilość wody dostarczonej i ścieków bytowych odprowadzonych siecią kanalizacyjną '[dam3']]]/$U$1*$T$2</f>
        <v>2.6705297469835127E-5</v>
      </c>
      <c r="U1271" s="27">
        <v>654.40000000000009</v>
      </c>
      <c r="V1271" s="302">
        <f>TabIPW[[#This Row],[iloczyn liczby mieszkańców i relacji przeciętnego miesięcznego wynagrodzenia brutto 
w danym powiecie do średniej krajowej2]]/$W$1*$V$2</f>
        <v>2.8970974371023904E-5</v>
      </c>
      <c r="W1271" s="27">
        <f>TabIPW[[#This Row],[iloczyn liczby mieszkańców i relacji przeciętnego miesięcznego wynagrodzenia brutto 
w danym powiecie do średniej krajowej]]</f>
        <v>9030.148000000001</v>
      </c>
    </row>
    <row r="1272" spans="1:23" x14ac:dyDescent="0.3">
      <c r="A1272" s="2" t="s">
        <v>10</v>
      </c>
      <c r="B1272" s="2" t="s">
        <v>113</v>
      </c>
      <c r="C1272" s="2" t="s">
        <v>16</v>
      </c>
      <c r="D1272" s="2" t="s">
        <v>12</v>
      </c>
      <c r="E1272" s="2" t="s">
        <v>13</v>
      </c>
      <c r="F1272" s="17" t="str">
        <f>+Tabela1[[#This Row],[WK]]&amp;Tabela1[[#This Row],[PK]]&amp;Tabela1[[#This Row],[GK]]</f>
        <v>160301</v>
      </c>
      <c r="G1272" s="2" t="s">
        <v>1214</v>
      </c>
      <c r="H1272" s="302">
        <f>TabIPW[[#This Row],[liczba mieszkańców ]]/$I$1*$H$2</f>
        <v>1.6913471987042129E-4</v>
      </c>
      <c r="I1272" s="27">
        <v>53140</v>
      </c>
      <c r="J1272" s="302">
        <f>TabIPW[[#This Row],[liczba mieszkańców w wieku 20-64]]/$K$1*$J$2</f>
        <v>1.2645990438915519E-4</v>
      </c>
      <c r="K1272" s="27">
        <v>31357</v>
      </c>
      <c r="L1272" s="302">
        <f>TabIPW[[#This Row],[iloczyn liczby mieszkańców i relacji przeciętnego miesięcznego wynagrodzenia brutto 
w danym powiecie do średniej krajowej]]/$M$1*$L$2</f>
        <v>5.5296051614534946E-4</v>
      </c>
      <c r="M1272" s="27">
        <v>50270.44</v>
      </c>
      <c r="N1272" s="302">
        <f>TabIPW[[#This Row],[liczba oddziałów w szkołach podstawowych]]/$O$1*$N$2</f>
        <v>3.1171735241502689E-4</v>
      </c>
      <c r="O1272" s="27">
        <v>246</v>
      </c>
      <c r="P127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3.5988649661871774E-4</v>
      </c>
      <c r="Q1272" s="27">
        <v>1829</v>
      </c>
      <c r="R1272" s="302">
        <f>TabIPW[[#This Row],[liczba gospodarstw domowych korzystających ze środowiskowej pomocy społecznej ]]/$S$1*$R$2</f>
        <v>2.3896920605625621E-4</v>
      </c>
      <c r="S1272" s="27">
        <v>874</v>
      </c>
      <c r="T1272" s="302">
        <f>TabIPW[[#This Row],[ilość wody dostarczonej i ścieków bytowych odprowadzonych siecią kanalizacyjną '[dam3']]]/$U$1*$T$2</f>
        <v>1.9540899511699038E-4</v>
      </c>
      <c r="U1272" s="27">
        <v>4788.3999999999996</v>
      </c>
      <c r="V1272" s="302">
        <f>TabIPW[[#This Row],[iloczyn liczby mieszkańców i relacji przeciętnego miesięcznego wynagrodzenia brutto 
w danym powiecie do średniej krajowej2]]/$W$1*$V$2</f>
        <v>1.6128015054239363E-4</v>
      </c>
      <c r="W1272" s="27">
        <f>TabIPW[[#This Row],[iloczyn liczby mieszkańców i relacji przeciętnego miesięcznego wynagrodzenia brutto 
w danym powiecie do średniej krajowej]]</f>
        <v>50270.44</v>
      </c>
    </row>
    <row r="1273" spans="1:23" x14ac:dyDescent="0.3">
      <c r="A1273" s="2" t="s">
        <v>10</v>
      </c>
      <c r="B1273" s="2" t="s">
        <v>113</v>
      </c>
      <c r="C1273" s="2" t="s">
        <v>16</v>
      </c>
      <c r="D1273" s="2" t="s">
        <v>11</v>
      </c>
      <c r="E1273" s="2" t="s">
        <v>15</v>
      </c>
      <c r="F1273" s="17" t="str">
        <f>+Tabela1[[#This Row],[WK]]&amp;Tabela1[[#This Row],[PK]]&amp;Tabela1[[#This Row],[GK]]</f>
        <v>160302</v>
      </c>
      <c r="G1273" s="2" t="s">
        <v>1215</v>
      </c>
      <c r="H1273" s="302">
        <f>TabIPW[[#This Row],[liczba mieszkańców ]]/$I$1*$H$2</f>
        <v>2.3813812082621229E-5</v>
      </c>
      <c r="I1273" s="27">
        <v>7482</v>
      </c>
      <c r="J1273" s="302">
        <f>TabIPW[[#This Row],[liczba mieszkańców w wieku 20-64]]/$K$1*$J$2</f>
        <v>1.8273107337668216E-5</v>
      </c>
      <c r="K1273" s="27">
        <v>4531</v>
      </c>
      <c r="L1273" s="302">
        <f>TabIPW[[#This Row],[iloczyn liczby mieszkańców i relacji przeciętnego miesięcznego wynagrodzenia brutto 
w danym powiecie do średniej krajowej]]/$M$1*$L$2</f>
        <v>7.7855675231454727E-5</v>
      </c>
      <c r="M1273" s="27">
        <v>7077.9719999999998</v>
      </c>
      <c r="N1273" s="302">
        <f>TabIPW[[#This Row],[liczba oddziałów w szkołach podstawowych]]/$O$1*$N$2</f>
        <v>4.561717352415027E-5</v>
      </c>
      <c r="O1273" s="27">
        <v>36</v>
      </c>
      <c r="P127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4.7617568169343728E-5</v>
      </c>
      <c r="Q1273" s="27">
        <v>242</v>
      </c>
      <c r="R1273" s="302">
        <f>TabIPW[[#This Row],[liczba gospodarstw domowych korzystających ze środowiskowej pomocy społecznej ]]/$S$1*$R$2</f>
        <v>1.5311528076831059E-5</v>
      </c>
      <c r="S1273" s="27">
        <v>56</v>
      </c>
      <c r="T1273" s="302">
        <f>TabIPW[[#This Row],[ilość wody dostarczonej i ścieków bytowych odprowadzonych siecią kanalizacyjną '[dam3']]]/$U$1*$T$2</f>
        <v>1.886592148579581E-5</v>
      </c>
      <c r="U1273" s="27">
        <v>462.29999999999995</v>
      </c>
      <c r="V1273" s="302">
        <f>TabIPW[[#This Row],[iloczyn liczby mieszkańców i relacji przeciętnego miesięcznego wynagrodzenia brutto 
w danym powiecie do średniej krajowej2]]/$W$1*$V$2</f>
        <v>2.2707905275840965E-5</v>
      </c>
      <c r="W1273" s="27">
        <f>TabIPW[[#This Row],[iloczyn liczby mieszkańców i relacji przeciętnego miesięcznego wynagrodzenia brutto 
w danym powiecie do średniej krajowej]]</f>
        <v>7077.9719999999998</v>
      </c>
    </row>
    <row r="1274" spans="1:23" x14ac:dyDescent="0.3">
      <c r="A1274" s="2" t="s">
        <v>10</v>
      </c>
      <c r="B1274" s="2" t="s">
        <v>113</v>
      </c>
      <c r="C1274" s="2" t="s">
        <v>16</v>
      </c>
      <c r="D1274" s="2" t="s">
        <v>16</v>
      </c>
      <c r="E1274" s="2" t="s">
        <v>15</v>
      </c>
      <c r="F1274" s="17" t="str">
        <f>+Tabela1[[#This Row],[WK]]&amp;Tabela1[[#This Row],[PK]]&amp;Tabela1[[#This Row],[GK]]</f>
        <v>160303</v>
      </c>
      <c r="G1274" s="2" t="s">
        <v>1216</v>
      </c>
      <c r="H1274" s="302">
        <f>TabIPW[[#This Row],[liczba mieszkańców ]]/$I$1*$H$2</f>
        <v>1.6604739058411514E-5</v>
      </c>
      <c r="I1274" s="27">
        <v>5217</v>
      </c>
      <c r="J1274" s="302">
        <f>TabIPW[[#This Row],[liczba mieszkańców w wieku 20-64]]/$K$1*$J$2</f>
        <v>1.2994030421974618E-5</v>
      </c>
      <c r="K1274" s="27">
        <v>3222</v>
      </c>
      <c r="L1274" s="302">
        <f>TabIPW[[#This Row],[iloczyn liczby mieszkańców i relacji przeciętnego miesięcznego wynagrodzenia brutto 
w danym powiecie do średniej krajowej]]/$M$1*$L$2</f>
        <v>5.4286695760825887E-5</v>
      </c>
      <c r="M1274" s="27">
        <v>4935.2819999999992</v>
      </c>
      <c r="N1274" s="302">
        <f>TabIPW[[#This Row],[liczba oddziałów w szkołach podstawowych]]/$O$1*$N$2</f>
        <v>4.3082886106141924E-5</v>
      </c>
      <c r="O1274" s="27">
        <v>34</v>
      </c>
      <c r="P127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3.6795393585401977E-5</v>
      </c>
      <c r="Q1274" s="27">
        <v>187</v>
      </c>
      <c r="R1274" s="302">
        <f>TabIPW[[#This Row],[liczba gospodarstw domowych korzystających ze środowiskowej pomocy społecznej ]]/$S$1*$R$2</f>
        <v>1.9686250384497079E-5</v>
      </c>
      <c r="S1274" s="27">
        <v>72</v>
      </c>
      <c r="T1274" s="302">
        <f>TabIPW[[#This Row],[ilość wody dostarczonej i ścieków bytowych odprowadzonych siecią kanalizacyjną '[dam3']]]/$U$1*$T$2</f>
        <v>9.7696335792764804E-6</v>
      </c>
      <c r="U1274" s="27">
        <v>239.4</v>
      </c>
      <c r="V1274" s="302">
        <f>TabIPW[[#This Row],[iloczyn liczby mieszkańców i relacji przeciętnego miesięcznego wynagrodzenia brutto 
w danym powiecie do średniej krajowej2]]/$W$1*$V$2</f>
        <v>1.5833619596907552E-5</v>
      </c>
      <c r="W1274" s="27">
        <f>TabIPW[[#This Row],[iloczyn liczby mieszkańców i relacji przeciętnego miesięcznego wynagrodzenia brutto 
w danym powiecie do średniej krajowej]]</f>
        <v>4935.2819999999992</v>
      </c>
    </row>
    <row r="1275" spans="1:23" x14ac:dyDescent="0.3">
      <c r="A1275" s="2" t="s">
        <v>10</v>
      </c>
      <c r="B1275" s="2" t="s">
        <v>113</v>
      </c>
      <c r="C1275" s="2" t="s">
        <v>16</v>
      </c>
      <c r="D1275" s="2" t="s">
        <v>18</v>
      </c>
      <c r="E1275" s="2" t="s">
        <v>15</v>
      </c>
      <c r="F1275" s="17" t="str">
        <f>+Tabela1[[#This Row],[WK]]&amp;Tabela1[[#This Row],[PK]]&amp;Tabela1[[#This Row],[GK]]</f>
        <v>160304</v>
      </c>
      <c r="G1275" s="2" t="s">
        <v>1217</v>
      </c>
      <c r="H1275" s="302">
        <f>TabIPW[[#This Row],[liczba mieszkańców ]]/$I$1*$H$2</f>
        <v>2.193913481495698E-5</v>
      </c>
      <c r="I1275" s="27">
        <v>6893</v>
      </c>
      <c r="J1275" s="302">
        <f>TabIPW[[#This Row],[liczba mieszkańców w wieku 20-64]]/$K$1*$J$2</f>
        <v>1.7410064969479958E-5</v>
      </c>
      <c r="K1275" s="27">
        <v>4317</v>
      </c>
      <c r="L1275" s="302">
        <f>TabIPW[[#This Row],[iloczyn liczby mieszkańców i relacji przeciętnego miesięcznego wynagrodzenia brutto 
w danym powiecie do średniej krajowej]]/$M$1*$L$2</f>
        <v>7.1726699996046178E-5</v>
      </c>
      <c r="M1275" s="27">
        <v>6520.7779999999993</v>
      </c>
      <c r="N1275" s="302">
        <f>TabIPW[[#This Row],[liczba oddziałów w szkołach podstawowych]]/$O$1*$N$2</f>
        <v>4.8151460942158622E-5</v>
      </c>
      <c r="O1275" s="27">
        <v>38</v>
      </c>
      <c r="P127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4.0730729797744431E-5</v>
      </c>
      <c r="Q1275" s="27">
        <v>207</v>
      </c>
      <c r="R1275" s="302">
        <f>TabIPW[[#This Row],[liczba gospodarstw domowych korzystających ze środowiskowej pomocy społecznej ]]/$S$1*$R$2</f>
        <v>2.8982535288287364E-5</v>
      </c>
      <c r="S1275" s="27">
        <v>106</v>
      </c>
      <c r="T1275" s="302">
        <f>TabIPW[[#This Row],[ilość wody dostarczonej i ścieków bytowych odprowadzonych siecią kanalizacyjną '[dam3']]]/$U$1*$T$2</f>
        <v>1.6429634415274483E-5</v>
      </c>
      <c r="U1275" s="27">
        <v>402.6</v>
      </c>
      <c r="V1275" s="302">
        <f>TabIPW[[#This Row],[iloczyn liczby mieszkańców i relacji przeciętnego miesięcznego wynagrodzenia brutto 
w danym powiecie do średniej krajowej2]]/$W$1*$V$2</f>
        <v>2.0920287498846801E-5</v>
      </c>
      <c r="W1275" s="27">
        <f>TabIPW[[#This Row],[iloczyn liczby mieszkańców i relacji przeciętnego miesięcznego wynagrodzenia brutto 
w danym powiecie do średniej krajowej]]</f>
        <v>6520.7779999999993</v>
      </c>
    </row>
    <row r="1276" spans="1:23" x14ac:dyDescent="0.3">
      <c r="A1276" s="2" t="s">
        <v>10</v>
      </c>
      <c r="B1276" s="2" t="s">
        <v>113</v>
      </c>
      <c r="C1276" s="2" t="s">
        <v>16</v>
      </c>
      <c r="D1276" s="2" t="s">
        <v>21</v>
      </c>
      <c r="E1276" s="2" t="s">
        <v>15</v>
      </c>
      <c r="F1276" s="17" t="str">
        <f>+Tabela1[[#This Row],[WK]]&amp;Tabela1[[#This Row],[PK]]&amp;Tabela1[[#This Row],[GK]]</f>
        <v>160305</v>
      </c>
      <c r="G1276" s="2" t="s">
        <v>1218</v>
      </c>
      <c r="H1276" s="302">
        <f>TabIPW[[#This Row],[liczba mieszkańców ]]/$I$1*$H$2</f>
        <v>1.1696840337293907E-5</v>
      </c>
      <c r="I1276" s="27">
        <v>3675</v>
      </c>
      <c r="J1276" s="302">
        <f>TabIPW[[#This Row],[liczba mieszkańców w wieku 20-64]]/$K$1*$J$2</f>
        <v>9.0538790494515884E-6</v>
      </c>
      <c r="K1276" s="27">
        <v>2245</v>
      </c>
      <c r="L1276" s="302">
        <f>TabIPW[[#This Row],[iloczyn liczby mieszkańców i relacji przeciętnego miesięcznego wynagrodzenia brutto 
w danym powiecie do średniej krajowej]]/$M$1*$L$2</f>
        <v>3.8241059405987191E-5</v>
      </c>
      <c r="M1276" s="27">
        <v>3476.55</v>
      </c>
      <c r="N1276" s="302">
        <f>TabIPW[[#This Row],[liczba oddziałów w szkołach podstawowych]]/$O$1*$N$2</f>
        <v>2.1541443053070962E-5</v>
      </c>
      <c r="O1276" s="27">
        <v>17</v>
      </c>
      <c r="P127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2.6563519433311586E-5</v>
      </c>
      <c r="Q1276" s="27">
        <v>135</v>
      </c>
      <c r="R1276" s="302">
        <f>TabIPW[[#This Row],[liczba gospodarstw domowych korzystających ze środowiskowej pomocy społecznej ]]/$S$1*$R$2</f>
        <v>1.7498889230664069E-5</v>
      </c>
      <c r="S1276" s="27">
        <v>64</v>
      </c>
      <c r="T1276" s="302">
        <f>TabIPW[[#This Row],[ilość wody dostarczonej i ścieków bytowych odprowadzonych siecią kanalizacyjną '[dam3']]]/$U$1*$T$2</f>
        <v>1.2499744216091839E-5</v>
      </c>
      <c r="U1276" s="27">
        <v>306.3</v>
      </c>
      <c r="V1276" s="302">
        <f>TabIPW[[#This Row],[iloczyn liczby mieszkańców i relacji przeciętnego miesięcznego wynagrodzenia brutto 
w danym powiecie do średniej krajowej2]]/$W$1*$V$2</f>
        <v>1.1153642326746266E-5</v>
      </c>
      <c r="W1276" s="27">
        <f>TabIPW[[#This Row],[iloczyn liczby mieszkańców i relacji przeciętnego miesięcznego wynagrodzenia brutto 
w danym powiecie do średniej krajowej]]</f>
        <v>3476.55</v>
      </c>
    </row>
    <row r="1277" spans="1:23" x14ac:dyDescent="0.3">
      <c r="A1277" s="2" t="s">
        <v>10</v>
      </c>
      <c r="B1277" s="2" t="s">
        <v>113</v>
      </c>
      <c r="C1277" s="2" t="s">
        <v>16</v>
      </c>
      <c r="D1277" s="2" t="s">
        <v>23</v>
      </c>
      <c r="E1277" s="2" t="s">
        <v>15</v>
      </c>
      <c r="F1277" s="17" t="str">
        <f>+Tabela1[[#This Row],[WK]]&amp;Tabela1[[#This Row],[PK]]&amp;Tabela1[[#This Row],[GK]]</f>
        <v>160306</v>
      </c>
      <c r="G1277" s="2" t="s">
        <v>1219</v>
      </c>
      <c r="H1277" s="302">
        <f>TabIPW[[#This Row],[liczba mieszkańców ]]/$I$1*$H$2</f>
        <v>2.6044964484374436E-5</v>
      </c>
      <c r="I1277" s="27">
        <v>8183</v>
      </c>
      <c r="J1277" s="302">
        <f>TabIPW[[#This Row],[liczba mieszkańców w wieku 20-64]]/$K$1*$J$2</f>
        <v>2.0821905359607368E-5</v>
      </c>
      <c r="K1277" s="27">
        <v>5163</v>
      </c>
      <c r="L1277" s="302">
        <f>TabIPW[[#This Row],[iloczyn liczby mieszkańców i relacji przeciętnego miesięcznego wynagrodzenia brutto 
w danym powiecie do średniej krajowej]]/$M$1*$L$2</f>
        <v>8.515009227733147E-5</v>
      </c>
      <c r="M1277" s="27">
        <v>7741.1179999999995</v>
      </c>
      <c r="N1277" s="302">
        <f>TabIPW[[#This Row],[liczba oddziałów w szkołach podstawowych]]/$O$1*$N$2</f>
        <v>6.5891472868217059E-5</v>
      </c>
      <c r="O1277" s="27">
        <v>52</v>
      </c>
      <c r="P127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5.9423576806371103E-5</v>
      </c>
      <c r="Q1277" s="27">
        <v>302</v>
      </c>
      <c r="R1277" s="302">
        <f>TabIPW[[#This Row],[liczba gospodarstw domowych korzystających ze środowiskowej pomocy społecznej ]]/$S$1*$R$2</f>
        <v>1.8592569807580572E-5</v>
      </c>
      <c r="S1277" s="27">
        <v>68</v>
      </c>
      <c r="T1277" s="302">
        <f>TabIPW[[#This Row],[ilość wody dostarczonej i ścieków bytowych odprowadzonych siecią kanalizacyjną '[dam3']]]/$U$1*$T$2</f>
        <v>1.9147502403494256E-5</v>
      </c>
      <c r="U1277" s="27">
        <v>469.2</v>
      </c>
      <c r="V1277" s="302">
        <f>TabIPW[[#This Row],[iloczyn liczby mieszkańców i relacji przeciętnego miesięcznego wynagrodzenia brutto 
w danym powiecie do średniej krajowej2]]/$W$1*$V$2</f>
        <v>2.4835443580888352E-5</v>
      </c>
      <c r="W1277" s="27">
        <f>TabIPW[[#This Row],[iloczyn liczby mieszkańców i relacji przeciętnego miesięcznego wynagrodzenia brutto 
w danym powiecie do średniej krajowej]]</f>
        <v>7741.1179999999995</v>
      </c>
    </row>
    <row r="1278" spans="1:23" x14ac:dyDescent="0.3">
      <c r="A1278" s="2" t="s">
        <v>10</v>
      </c>
      <c r="B1278" s="2" t="s">
        <v>113</v>
      </c>
      <c r="C1278" s="2" t="s">
        <v>18</v>
      </c>
      <c r="D1278" s="2" t="s">
        <v>12</v>
      </c>
      <c r="E1278" s="2" t="s">
        <v>19</v>
      </c>
      <c r="F1278" s="17" t="str">
        <f>+Tabela1[[#This Row],[WK]]&amp;Tabela1[[#This Row],[PK]]&amp;Tabela1[[#This Row],[GK]]</f>
        <v>160401</v>
      </c>
      <c r="G1278" s="2" t="s">
        <v>1220</v>
      </c>
      <c r="H1278" s="302">
        <f>TabIPW[[#This Row],[liczba mieszkańców ]]/$I$1*$H$2</f>
        <v>2.6617870949874544E-5</v>
      </c>
      <c r="I1278" s="27">
        <v>8363</v>
      </c>
      <c r="J1278" s="302">
        <f>TabIPW[[#This Row],[liczba mieszkańców w wieku 20-64]]/$K$1*$J$2</f>
        <v>2.0874333167020675E-5</v>
      </c>
      <c r="K1278" s="27">
        <v>5176</v>
      </c>
      <c r="L1278" s="302">
        <f>TabIPW[[#This Row],[iloczyn liczby mieszkańców i relacji przeciętnego miesięcznego wynagrodzenia brutto 
w danym powiecie do średniej krajowej]]/$M$1*$L$2</f>
        <v>7.9111930689491872E-5</v>
      </c>
      <c r="M1278" s="27">
        <v>7192.18</v>
      </c>
      <c r="N1278" s="302">
        <f>TabIPW[[#This Row],[liczba oddziałów w szkołach podstawowych]]/$O$1*$N$2</f>
        <v>5.0685748360166967E-5</v>
      </c>
      <c r="O1278" s="27">
        <v>40</v>
      </c>
      <c r="P127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5.686560826834851E-5</v>
      </c>
      <c r="Q1278" s="27">
        <v>289</v>
      </c>
      <c r="R1278" s="302">
        <f>TabIPW[[#This Row],[liczba gospodarstw domowych korzystających ze środowiskowej pomocy społecznej ]]/$S$1*$R$2</f>
        <v>5.4684028845825217E-5</v>
      </c>
      <c r="S1278" s="27">
        <v>200</v>
      </c>
      <c r="T1278" s="302">
        <f>TabIPW[[#This Row],[ilość wody dostarczonej i ścieków bytowych odprowadzonych siecią kanalizacyjną '[dam3']]]/$U$1*$T$2</f>
        <v>1.8127281687195539E-5</v>
      </c>
      <c r="U1278" s="27">
        <v>444.2</v>
      </c>
      <c r="V1278" s="302">
        <f>TabIPW[[#This Row],[iloczyn liczby mieszkańców i relacji przeciętnego miesięcznego wynagrodzenia brutto 
w danym powiecie do średniej krajowej2]]/$W$1*$V$2</f>
        <v>2.3074313117768465E-5</v>
      </c>
      <c r="W1278" s="27">
        <f>TabIPW[[#This Row],[iloczyn liczby mieszkańców i relacji przeciętnego miesięcznego wynagrodzenia brutto 
w danym powiecie do średniej krajowej]]</f>
        <v>7192.18</v>
      </c>
    </row>
    <row r="1279" spans="1:23" x14ac:dyDescent="0.3">
      <c r="A1279" s="2" t="s">
        <v>10</v>
      </c>
      <c r="B1279" s="2" t="s">
        <v>113</v>
      </c>
      <c r="C1279" s="2" t="s">
        <v>18</v>
      </c>
      <c r="D1279" s="2" t="s">
        <v>11</v>
      </c>
      <c r="E1279" s="2" t="s">
        <v>19</v>
      </c>
      <c r="F1279" s="17" t="str">
        <f>+Tabela1[[#This Row],[WK]]&amp;Tabela1[[#This Row],[PK]]&amp;Tabela1[[#This Row],[GK]]</f>
        <v>160402</v>
      </c>
      <c r="G1279" s="2" t="s">
        <v>1221</v>
      </c>
      <c r="H1279" s="302">
        <f>TabIPW[[#This Row],[liczba mieszkańców ]]/$I$1*$H$2</f>
        <v>1.0568851162998136E-4</v>
      </c>
      <c r="I1279" s="27">
        <v>33206</v>
      </c>
      <c r="J1279" s="302">
        <f>TabIPW[[#This Row],[liczba mieszkańców w wieku 20-64]]/$K$1*$J$2</f>
        <v>7.8992574138801001E-5</v>
      </c>
      <c r="K1279" s="27">
        <v>19587</v>
      </c>
      <c r="L1279" s="302">
        <f>TabIPW[[#This Row],[iloczyn liczby mieszkańców i relacji przeciętnego miesięcznego wynagrodzenia brutto 
w danym powiecie do średniej krajowej]]/$M$1*$L$2</f>
        <v>3.1412062303901316E-4</v>
      </c>
      <c r="M1279" s="27">
        <v>28557.16</v>
      </c>
      <c r="N1279" s="302">
        <f>TabIPW[[#This Row],[liczba oddziałów w szkołach podstawowych]]/$O$1*$N$2</f>
        <v>2.014758497316637E-4</v>
      </c>
      <c r="O1279" s="27">
        <v>159</v>
      </c>
      <c r="P127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2.3218483652820499E-4</v>
      </c>
      <c r="Q1279" s="27">
        <v>1180</v>
      </c>
      <c r="R1279" s="302">
        <f>TabIPW[[#This Row],[liczba gospodarstw domowych korzystających ze środowiskowej pomocy społecznej ]]/$S$1*$R$2</f>
        <v>1.468266174510407E-4</v>
      </c>
      <c r="S1279" s="27">
        <v>537</v>
      </c>
      <c r="T1279" s="302">
        <f>TabIPW[[#This Row],[ilość wody dostarczonej i ścieków bytowych odprowadzonych siecią kanalizacyjną '[dam3']]]/$U$1*$T$2</f>
        <v>9.8026887304845578E-5</v>
      </c>
      <c r="U1279" s="27">
        <v>2402.1</v>
      </c>
      <c r="V1279" s="302">
        <f>TabIPW[[#This Row],[iloczyn liczby mieszkańców i relacji przeciętnego miesięcznego wynagrodzenia brutto 
w danym powiecie do średniej krajowej2]]/$W$1*$V$2</f>
        <v>9.1618515053045518E-5</v>
      </c>
      <c r="W1279" s="27">
        <f>TabIPW[[#This Row],[iloczyn liczby mieszkańców i relacji przeciętnego miesięcznego wynagrodzenia brutto 
w danym powiecie do średniej krajowej]]</f>
        <v>28557.16</v>
      </c>
    </row>
    <row r="1280" spans="1:23" x14ac:dyDescent="0.3">
      <c r="A1280" s="2" t="s">
        <v>10</v>
      </c>
      <c r="B1280" s="2" t="s">
        <v>113</v>
      </c>
      <c r="C1280" s="2" t="s">
        <v>18</v>
      </c>
      <c r="D1280" s="2" t="s">
        <v>16</v>
      </c>
      <c r="E1280" s="2" t="s">
        <v>15</v>
      </c>
      <c r="F1280" s="17" t="str">
        <f>+Tabela1[[#This Row],[WK]]&amp;Tabela1[[#This Row],[PK]]&amp;Tabela1[[#This Row],[GK]]</f>
        <v>160403</v>
      </c>
      <c r="G1280" s="2" t="s">
        <v>1222</v>
      </c>
      <c r="H1280" s="302">
        <f>TabIPW[[#This Row],[liczba mieszkańców ]]/$I$1*$H$2</f>
        <v>2.0131296634934414E-5</v>
      </c>
      <c r="I1280" s="27">
        <v>6325</v>
      </c>
      <c r="J1280" s="302">
        <f>TabIPW[[#This Row],[liczba mieszkańców w wieku 20-64]]/$K$1*$J$2</f>
        <v>1.6494594793878394E-5</v>
      </c>
      <c r="K1280" s="27">
        <v>4090</v>
      </c>
      <c r="L1280" s="302">
        <f>TabIPW[[#This Row],[iloczyn liczby mieszkańców i relacji przeciętnego miesięcznego wynagrodzenia brutto 
w danym powiecie do średniej krajowej]]/$M$1*$L$2</f>
        <v>5.9832950091000359E-5</v>
      </c>
      <c r="M1280" s="27">
        <v>5439.5</v>
      </c>
      <c r="N1280" s="302">
        <f>TabIPW[[#This Row],[liczba oddziałów w szkołach podstawowych]]/$O$1*$N$2</f>
        <v>3.9281454979129396E-5</v>
      </c>
      <c r="O1280" s="27">
        <v>31</v>
      </c>
      <c r="P128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3.6598626774784855E-5</v>
      </c>
      <c r="Q1280" s="27">
        <v>186</v>
      </c>
      <c r="R1280" s="302">
        <f>TabIPW[[#This Row],[liczba gospodarstw domowych korzystających ze środowiskowej pomocy społecznej ]]/$S$1*$R$2</f>
        <v>1.6131788509518437E-5</v>
      </c>
      <c r="S1280" s="27">
        <v>59</v>
      </c>
      <c r="T1280" s="302">
        <f>TabIPW[[#This Row],[ilość wody dostarczonej i ścieków bytowych odprowadzonych siecią kanalizacyjną '[dam3']]]/$U$1*$T$2</f>
        <v>1.2226325064123784E-5</v>
      </c>
      <c r="U1280" s="27">
        <v>299.60000000000002</v>
      </c>
      <c r="V1280" s="302">
        <f>TabIPW[[#This Row],[iloczyn liczby mieszkańców i relacji przeciętnego miesięcznego wynagrodzenia brutto 
w danym powiecie do średniej krajowej2]]/$W$1*$V$2</f>
        <v>1.7451277109875109E-5</v>
      </c>
      <c r="W1280" s="27">
        <f>TabIPW[[#This Row],[iloczyn liczby mieszkańców i relacji przeciętnego miesięcznego wynagrodzenia brutto 
w danym powiecie do średniej krajowej]]</f>
        <v>5439.5</v>
      </c>
    </row>
    <row r="1281" spans="1:23" x14ac:dyDescent="0.3">
      <c r="A1281" s="2" t="s">
        <v>10</v>
      </c>
      <c r="B1281" s="2" t="s">
        <v>113</v>
      </c>
      <c r="C1281" s="2" t="s">
        <v>18</v>
      </c>
      <c r="D1281" s="2" t="s">
        <v>18</v>
      </c>
      <c r="E1281" s="2" t="s">
        <v>19</v>
      </c>
      <c r="F1281" s="17" t="str">
        <f>+Tabela1[[#This Row],[WK]]&amp;Tabela1[[#This Row],[PK]]&amp;Tabela1[[#This Row],[GK]]</f>
        <v>160404</v>
      </c>
      <c r="G1281" s="2" t="s">
        <v>1223</v>
      </c>
      <c r="H1281" s="302">
        <f>TabIPW[[#This Row],[liczba mieszkańców ]]/$I$1*$H$2</f>
        <v>3.7865934555860031E-5</v>
      </c>
      <c r="I1281" s="27">
        <v>11897</v>
      </c>
      <c r="J1281" s="302">
        <f>TabIPW[[#This Row],[liczba mieszkańców w wieku 20-64]]/$K$1*$J$2</f>
        <v>2.9593480830679623E-5</v>
      </c>
      <c r="K1281" s="27">
        <v>7338</v>
      </c>
      <c r="L1281" s="302">
        <f>TabIPW[[#This Row],[iloczyn liczby mieszkańców i relacji przeciętnego miesięcznego wynagrodzenia brutto 
w danym powiecie do średniej krajowej]]/$M$1*$L$2</f>
        <v>1.1254270470081129E-4</v>
      </c>
      <c r="M1281" s="27">
        <v>10231.42</v>
      </c>
      <c r="N1281" s="302">
        <f>TabIPW[[#This Row],[liczba oddziałów w szkołach podstawowych]]/$O$1*$N$2</f>
        <v>7.2227191413237933E-5</v>
      </c>
      <c r="O1281" s="27">
        <v>57</v>
      </c>
      <c r="P128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6.7884549662907383E-5</v>
      </c>
      <c r="Q1281" s="27">
        <v>345</v>
      </c>
      <c r="R1281" s="302">
        <f>TabIPW[[#This Row],[liczba gospodarstw domowych korzystających ze środowiskowej pomocy społecznej ]]/$S$1*$R$2</f>
        <v>7.6557640384155296E-5</v>
      </c>
      <c r="S1281" s="27">
        <v>280</v>
      </c>
      <c r="T1281" s="302">
        <f>TabIPW[[#This Row],[ilość wody dostarczonej i ścieków bytowych odprowadzonych siecią kanalizacyjną '[dam3']]]/$U$1*$T$2</f>
        <v>2.9304819854964245E-5</v>
      </c>
      <c r="U1281" s="27">
        <v>718.1</v>
      </c>
      <c r="V1281" s="302">
        <f>TabIPW[[#This Row],[iloczyn liczby mieszkańców i relacji przeciętnego miesięcznego wynagrodzenia brutto 
w danym powiecie do średniej krajowej2]]/$W$1*$V$2</f>
        <v>3.2824955537736632E-5</v>
      </c>
      <c r="W1281" s="27">
        <f>TabIPW[[#This Row],[iloczyn liczby mieszkańców i relacji przeciętnego miesięcznego wynagrodzenia brutto 
w danym powiecie do średniej krajowej]]</f>
        <v>10231.42</v>
      </c>
    </row>
    <row r="1282" spans="1:23" x14ac:dyDescent="0.3">
      <c r="A1282" s="2" t="s">
        <v>10</v>
      </c>
      <c r="B1282" s="2" t="s">
        <v>113</v>
      </c>
      <c r="C1282" s="2" t="s">
        <v>21</v>
      </c>
      <c r="D1282" s="2" t="s">
        <v>12</v>
      </c>
      <c r="E1282" s="2" t="s">
        <v>19</v>
      </c>
      <c r="F1282" s="17" t="str">
        <f>+Tabela1[[#This Row],[WK]]&amp;Tabela1[[#This Row],[PK]]&amp;Tabela1[[#This Row],[GK]]</f>
        <v>160501</v>
      </c>
      <c r="G1282" s="2" t="s">
        <v>1224</v>
      </c>
      <c r="H1282" s="302">
        <f>TabIPW[[#This Row],[liczba mieszkańców ]]/$I$1*$H$2</f>
        <v>3.6758315389226491E-5</v>
      </c>
      <c r="I1282" s="27">
        <v>11549</v>
      </c>
      <c r="J1282" s="302">
        <f>TabIPW[[#This Row],[liczba mieszkańców w wieku 20-64]]/$K$1*$J$2</f>
        <v>2.8807063719480041E-5</v>
      </c>
      <c r="K1282" s="27">
        <v>7143</v>
      </c>
      <c r="L1282" s="302">
        <f>TabIPW[[#This Row],[iloczyn liczby mieszkańców i relacji przeciętnego miesięcznego wynagrodzenia brutto 
w danym powiecie do średniej krajowej]]/$M$1*$L$2</f>
        <v>1.2208131661320444E-4</v>
      </c>
      <c r="M1282" s="27">
        <v>11098.589</v>
      </c>
      <c r="N1282" s="302">
        <f>TabIPW[[#This Row],[liczba oddziałów w szkołach podstawowych]]/$O$1*$N$2</f>
        <v>6.9692903995229581E-5</v>
      </c>
      <c r="O1282" s="27">
        <v>55</v>
      </c>
      <c r="P128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9.1693333747579247E-5</v>
      </c>
      <c r="Q1282" s="27">
        <v>466</v>
      </c>
      <c r="R1282" s="302">
        <f>TabIPW[[#This Row],[liczba gospodarstw domowych korzystających ze środowiskowej pomocy społecznej ]]/$S$1*$R$2</f>
        <v>6.5894254759219379E-5</v>
      </c>
      <c r="S1282" s="27">
        <v>241</v>
      </c>
      <c r="T1282" s="302">
        <f>TabIPW[[#This Row],[ilość wody dostarczonej i ścieków bytowych odprowadzonych siecią kanalizacyjną '[dam3']]]/$U$1*$T$2</f>
        <v>3.0055702302160098E-5</v>
      </c>
      <c r="U1282" s="27">
        <v>736.5</v>
      </c>
      <c r="V1282" s="302">
        <f>TabIPW[[#This Row],[iloczyn liczby mieszkańców i relacji przeciętnego miesięcznego wynagrodzenia brutto 
w danym powiecie do średniej krajowej2]]/$W$1*$V$2</f>
        <v>3.5607050678851306E-5</v>
      </c>
      <c r="W1282" s="27">
        <f>TabIPW[[#This Row],[iloczyn liczby mieszkańców i relacji przeciętnego miesięcznego wynagrodzenia brutto 
w danym powiecie do średniej krajowej]]</f>
        <v>11098.589</v>
      </c>
    </row>
    <row r="1283" spans="1:23" x14ac:dyDescent="0.3">
      <c r="A1283" s="2" t="s">
        <v>10</v>
      </c>
      <c r="B1283" s="2" t="s">
        <v>113</v>
      </c>
      <c r="C1283" s="2" t="s">
        <v>21</v>
      </c>
      <c r="D1283" s="2" t="s">
        <v>11</v>
      </c>
      <c r="E1283" s="2" t="s">
        <v>19</v>
      </c>
      <c r="F1283" s="17" t="str">
        <f>+Tabela1[[#This Row],[WK]]&amp;Tabela1[[#This Row],[PK]]&amp;Tabela1[[#This Row],[GK]]</f>
        <v>160502</v>
      </c>
      <c r="G1283" s="2" t="s">
        <v>1225</v>
      </c>
      <c r="H1283" s="302">
        <f>TabIPW[[#This Row],[liczba mieszkańców ]]/$I$1*$H$2</f>
        <v>6.7526575400279605E-5</v>
      </c>
      <c r="I1283" s="27">
        <v>21216</v>
      </c>
      <c r="J1283" s="302">
        <f>TabIPW[[#This Row],[liczba mieszkańców w wieku 20-64]]/$K$1*$J$2</f>
        <v>5.1782542091295497E-5</v>
      </c>
      <c r="K1283" s="27">
        <v>12840</v>
      </c>
      <c r="L1283" s="302">
        <f>TabIPW[[#This Row],[iloczyn liczby mieszkańców i relacji przeciętnego miesięcznego wynagrodzenia brutto 
w danym powiecie do średniej krajowej]]/$M$1*$L$2</f>
        <v>2.2426852656210456E-4</v>
      </c>
      <c r="M1283" s="27">
        <v>20388.575999999997</v>
      </c>
      <c r="N1283" s="302">
        <f>TabIPW[[#This Row],[liczba oddziałów w szkołach podstawowych]]/$O$1*$N$2</f>
        <v>1.3938580799045916E-4</v>
      </c>
      <c r="O1283" s="27">
        <v>110</v>
      </c>
      <c r="P128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1.5505224676629282E-4</v>
      </c>
      <c r="Q1283" s="27">
        <v>788</v>
      </c>
      <c r="R1283" s="302">
        <f>TabIPW[[#This Row],[liczba gospodarstw domowych korzystających ze środowiskowej pomocy społecznej ]]/$S$1*$R$2</f>
        <v>1.6979390956628731E-4</v>
      </c>
      <c r="S1283" s="27">
        <v>621</v>
      </c>
      <c r="T1283" s="302">
        <f>TabIPW[[#This Row],[ilość wody dostarczonej i ścieków bytowych odprowadzonych siecią kanalizacyjną '[dam3']]]/$U$1*$T$2</f>
        <v>6.4743206656316368E-5</v>
      </c>
      <c r="U1283" s="27">
        <v>1586.5</v>
      </c>
      <c r="V1283" s="302">
        <f>TabIPW[[#This Row],[iloczyn liczby mieszkańców i relacji przeciętnego miesięcznego wynagrodzenia brutto 
w danym powiecie do średniej krajowej2]]/$W$1*$V$2</f>
        <v>6.5411653580613839E-5</v>
      </c>
      <c r="W1283" s="27">
        <f>TabIPW[[#This Row],[iloczyn liczby mieszkańców i relacji przeciętnego miesięcznego wynagrodzenia brutto 
w danym powiecie do średniej krajowej]]</f>
        <v>20388.575999999997</v>
      </c>
    </row>
    <row r="1284" spans="1:23" x14ac:dyDescent="0.3">
      <c r="A1284" s="2" t="s">
        <v>10</v>
      </c>
      <c r="B1284" s="2" t="s">
        <v>113</v>
      </c>
      <c r="C1284" s="2" t="s">
        <v>21</v>
      </c>
      <c r="D1284" s="2" t="s">
        <v>16</v>
      </c>
      <c r="E1284" s="2" t="s">
        <v>15</v>
      </c>
      <c r="F1284" s="17" t="str">
        <f>+Tabela1[[#This Row],[WK]]&amp;Tabela1[[#This Row],[PK]]&amp;Tabela1[[#This Row],[GK]]</f>
        <v>160503</v>
      </c>
      <c r="G1284" s="2" t="s">
        <v>1226</v>
      </c>
      <c r="H1284" s="302">
        <f>TabIPW[[#This Row],[liczba mieszkańców ]]/$I$1*$H$2</f>
        <v>2.2836688277573817E-5</v>
      </c>
      <c r="I1284" s="27">
        <v>7175</v>
      </c>
      <c r="J1284" s="302">
        <f>TabIPW[[#This Row],[liczba mieszkańców w wieku 20-64]]/$K$1*$J$2</f>
        <v>1.8188416264154415E-5</v>
      </c>
      <c r="K1284" s="27">
        <v>4510</v>
      </c>
      <c r="L1284" s="302">
        <f>TabIPW[[#This Row],[iloczyn liczby mieszkańców i relacji przeciętnego miesięcznego wynagrodzenia brutto 
w danym powiecie do średniej krajowej]]/$M$1*$L$2</f>
        <v>7.5844960316888213E-5</v>
      </c>
      <c r="M1284" s="27">
        <v>6895.1750000000002</v>
      </c>
      <c r="N1284" s="302">
        <f>TabIPW[[#This Row],[liczba oddziałów w szkołach podstawowych]]/$O$1*$N$2</f>
        <v>4.8151460942158622E-5</v>
      </c>
      <c r="O1284" s="27">
        <v>38</v>
      </c>
      <c r="P128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5.9620343616988225E-5</v>
      </c>
      <c r="Q1284" s="27">
        <v>303</v>
      </c>
      <c r="R1284" s="302">
        <f>TabIPW[[#This Row],[liczba gospodarstw domowych korzystających ze środowiskowej pomocy społecznej ]]/$S$1*$R$2</f>
        <v>2.1053351105642708E-5</v>
      </c>
      <c r="S1284" s="27">
        <v>77</v>
      </c>
      <c r="T1284" s="302">
        <f>TabIPW[[#This Row],[ilość wody dostarczonej i ścieków bytowych odprowadzonych siecią kanalizacyjną '[dam3']]]/$U$1*$T$2</f>
        <v>1.6005222597294218E-5</v>
      </c>
      <c r="U1284" s="27">
        <v>392.2</v>
      </c>
      <c r="V1284" s="302">
        <f>TabIPW[[#This Row],[iloczyn liczby mieszkańców i relacji przeciętnego miesięcznego wynagrodzenia brutto 
w danym powiecie do średniej krajowej2]]/$W$1*$V$2</f>
        <v>2.2121446759092402E-5</v>
      </c>
      <c r="W1284" s="27">
        <f>TabIPW[[#This Row],[iloczyn liczby mieszkańców i relacji przeciętnego miesięcznego wynagrodzenia brutto 
w danym powiecie do średniej krajowej]]</f>
        <v>6895.1750000000002</v>
      </c>
    </row>
    <row r="1285" spans="1:23" x14ac:dyDescent="0.3">
      <c r="A1285" s="2" t="s">
        <v>10</v>
      </c>
      <c r="B1285" s="2" t="s">
        <v>113</v>
      </c>
      <c r="C1285" s="2" t="s">
        <v>21</v>
      </c>
      <c r="D1285" s="2" t="s">
        <v>18</v>
      </c>
      <c r="E1285" s="2" t="s">
        <v>15</v>
      </c>
      <c r="F1285" s="17" t="str">
        <f>+Tabela1[[#This Row],[WK]]&amp;Tabela1[[#This Row],[PK]]&amp;Tabela1[[#This Row],[GK]]</f>
        <v>160504</v>
      </c>
      <c r="G1285" s="2" t="s">
        <v>1227</v>
      </c>
      <c r="H1285" s="302">
        <f>TabIPW[[#This Row],[liczba mieszkańców ]]/$I$1*$H$2</f>
        <v>1.6222801414744773E-5</v>
      </c>
      <c r="I1285" s="27">
        <v>5097</v>
      </c>
      <c r="J1285" s="302">
        <f>TabIPW[[#This Row],[liczba mieszkańców w wieku 20-64]]/$K$1*$J$2</f>
        <v>1.2756088834483463E-5</v>
      </c>
      <c r="K1285" s="27">
        <v>3163</v>
      </c>
      <c r="L1285" s="302">
        <f>TabIPW[[#This Row],[iloczyn liczby mieszkańców i relacji przeciętnego miesięcznego wynagrodzenia brutto 
w danym powiecie do średniej krajowej]]/$M$1*$L$2</f>
        <v>5.3878991321976196E-5</v>
      </c>
      <c r="M1285" s="27">
        <v>4898.2169999999996</v>
      </c>
      <c r="N1285" s="302">
        <f>TabIPW[[#This Row],[liczba oddziałów w szkołach podstawowych]]/$O$1*$N$2</f>
        <v>4.0548598688133572E-5</v>
      </c>
      <c r="O1285" s="27">
        <v>32</v>
      </c>
      <c r="P128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3.541802591108211E-5</v>
      </c>
      <c r="Q1285" s="27">
        <v>180</v>
      </c>
      <c r="R1285" s="302">
        <f>TabIPW[[#This Row],[liczba gospodarstw domowych korzystających ze środowiskowej pomocy społecznej ]]/$S$1*$R$2</f>
        <v>1.9139410096038824E-5</v>
      </c>
      <c r="S1285" s="27">
        <v>70</v>
      </c>
      <c r="T1285" s="302">
        <f>TabIPW[[#This Row],[ilość wody dostarczonej i ścieków bytowych odprowadzonych siecią kanalizacyjną '[dam3']]]/$U$1*$T$2</f>
        <v>1.2867023673959373E-5</v>
      </c>
      <c r="U1285" s="27">
        <v>315.29999999999995</v>
      </c>
      <c r="V1285" s="302">
        <f>TabIPW[[#This Row],[iloczyn liczby mieszkańców i relacji przeciętnego miesięcznego wynagrodzenia brutto 
w danym powiecie do średniej krajowej2]]/$W$1*$V$2</f>
        <v>1.5714705802243059E-5</v>
      </c>
      <c r="W1285" s="27">
        <f>TabIPW[[#This Row],[iloczyn liczby mieszkańców i relacji przeciętnego miesięcznego wynagrodzenia brutto 
w danym powiecie do średniej krajowej]]</f>
        <v>4898.2169999999996</v>
      </c>
    </row>
    <row r="1286" spans="1:23" x14ac:dyDescent="0.3">
      <c r="A1286" s="2" t="s">
        <v>10</v>
      </c>
      <c r="B1286" s="2" t="s">
        <v>113</v>
      </c>
      <c r="C1286" s="2" t="s">
        <v>21</v>
      </c>
      <c r="D1286" s="2" t="s">
        <v>21</v>
      </c>
      <c r="E1286" s="2" t="s">
        <v>19</v>
      </c>
      <c r="F1286" s="17" t="str">
        <f>+Tabela1[[#This Row],[WK]]&amp;Tabela1[[#This Row],[PK]]&amp;Tabela1[[#This Row],[GK]]</f>
        <v>160505</v>
      </c>
      <c r="G1286" s="2" t="s">
        <v>1228</v>
      </c>
      <c r="H1286" s="302">
        <f>TabIPW[[#This Row],[liczba mieszkańców ]]/$I$1*$H$2</f>
        <v>4.4021496246288993E-5</v>
      </c>
      <c r="I1286" s="27">
        <v>13831</v>
      </c>
      <c r="J1286" s="302">
        <f>TabIPW[[#This Row],[liczba mieszkańców w wieku 20-64]]/$K$1*$J$2</f>
        <v>3.4299884773089427E-5</v>
      </c>
      <c r="K1286" s="27">
        <v>8505</v>
      </c>
      <c r="L1286" s="302">
        <f>TabIPW[[#This Row],[iloczyn liczby mieszkańców i relacji przeciętnego miesięcznego wynagrodzenia brutto 
w danym powiecie do średniej krajowej]]/$M$1*$L$2</f>
        <v>1.4620371374813671E-4</v>
      </c>
      <c r="M1286" s="27">
        <v>13291.590999999999</v>
      </c>
      <c r="N1286" s="302">
        <f>TabIPW[[#This Row],[liczba oddziałów w szkołach podstawowych]]/$O$1*$N$2</f>
        <v>6.8425760286225411E-5</v>
      </c>
      <c r="O1286" s="27">
        <v>54</v>
      </c>
      <c r="P128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7.7919657004380652E-5</v>
      </c>
      <c r="Q1286" s="27">
        <v>396</v>
      </c>
      <c r="R1286" s="302">
        <f>TabIPW[[#This Row],[liczba gospodarstw domowych korzystających ze środowiskowej pomocy społecznej ]]/$S$1*$R$2</f>
        <v>4.3473802932431042E-5</v>
      </c>
      <c r="S1286" s="27">
        <v>159</v>
      </c>
      <c r="T1286" s="302">
        <f>TabIPW[[#This Row],[ilość wody dostarczonej i ścieków bytowych odprowadzonych siecią kanalizacyjną '[dam3']]]/$U$1*$T$2</f>
        <v>3.5911769213714719E-5</v>
      </c>
      <c r="U1286" s="27">
        <v>880</v>
      </c>
      <c r="V1286" s="302">
        <f>TabIPW[[#This Row],[iloczyn liczby mieszkańców i relacji przeciętnego miesięcznego wynagrodzenia brutto 
w danym powiecie do średniej krajowej2]]/$W$1*$V$2</f>
        <v>4.2642749843206545E-5</v>
      </c>
      <c r="W1286" s="27">
        <f>TabIPW[[#This Row],[iloczyn liczby mieszkańców i relacji przeciętnego miesięcznego wynagrodzenia brutto 
w danym powiecie do średniej krajowej]]</f>
        <v>13291.590999999999</v>
      </c>
    </row>
    <row r="1287" spans="1:23" x14ac:dyDescent="0.3">
      <c r="A1287" s="2" t="s">
        <v>10</v>
      </c>
      <c r="B1287" s="2" t="s">
        <v>113</v>
      </c>
      <c r="C1287" s="2" t="s">
        <v>23</v>
      </c>
      <c r="D1287" s="2" t="s">
        <v>12</v>
      </c>
      <c r="E1287" s="2" t="s">
        <v>15</v>
      </c>
      <c r="F1287" s="17" t="str">
        <f>+Tabela1[[#This Row],[WK]]&amp;Tabela1[[#This Row],[PK]]&amp;Tabela1[[#This Row],[GK]]</f>
        <v>160601</v>
      </c>
      <c r="G1287" s="2" t="s">
        <v>1229</v>
      </c>
      <c r="H1287" s="302">
        <f>TabIPW[[#This Row],[liczba mieszkańców ]]/$I$1*$H$2</f>
        <v>1.0668791513090933E-5</v>
      </c>
      <c r="I1287" s="27">
        <v>3352</v>
      </c>
      <c r="J1287" s="302">
        <f>TabIPW[[#This Row],[liczba mieszkańców w wieku 20-64]]/$K$1*$J$2</f>
        <v>7.7673813136943246E-6</v>
      </c>
      <c r="K1287" s="27">
        <v>1926</v>
      </c>
      <c r="L1287" s="302">
        <f>TabIPW[[#This Row],[iloczyn liczby mieszkańców i relacji przeciętnego miesięcznego wynagrodzenia brutto 
w danym powiecie do średniej krajowej]]/$M$1*$L$2</f>
        <v>3.2888972046123661E-5</v>
      </c>
      <c r="M1287" s="27">
        <v>2989.9840000000004</v>
      </c>
      <c r="N1287" s="302">
        <f>TabIPW[[#This Row],[liczba oddziałów w szkołach podstawowych]]/$O$1*$N$2</f>
        <v>1.520572450805009E-5</v>
      </c>
      <c r="O1287" s="27">
        <v>12</v>
      </c>
      <c r="P128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1.9283147440478041E-5</v>
      </c>
      <c r="Q1287" s="27">
        <v>98</v>
      </c>
      <c r="R1287" s="302">
        <f>TabIPW[[#This Row],[liczba gospodarstw domowych korzystających ze środowiskowej pomocy społecznej ]]/$S$1*$R$2</f>
        <v>2.4334392836392221E-5</v>
      </c>
      <c r="S1287" s="27">
        <v>89</v>
      </c>
      <c r="T1287" s="302">
        <f>TabIPW[[#This Row],[ilość wody dostarczonej i ścieków bytowych odprowadzonych siecią kanalizacyjną '[dam3']]]/$U$1*$T$2</f>
        <v>6.088677234870722E-6</v>
      </c>
      <c r="U1287" s="27">
        <v>149.19999999999999</v>
      </c>
      <c r="V1287" s="302">
        <f>TabIPW[[#This Row],[iloczyn liczby mieszkańców i relacji przeciętnego miesięcznego wynagrodzenia brutto 
w danym powiecie do średniej krajowej2]]/$W$1*$V$2</f>
        <v>9.5926168467860684E-6</v>
      </c>
      <c r="W1287" s="27">
        <f>TabIPW[[#This Row],[iloczyn liczby mieszkańców i relacji przeciętnego miesięcznego wynagrodzenia brutto 
w danym powiecie do średniej krajowej]]</f>
        <v>2989.9840000000004</v>
      </c>
    </row>
    <row r="1288" spans="1:23" x14ac:dyDescent="0.3">
      <c r="A1288" s="2" t="s">
        <v>10</v>
      </c>
      <c r="B1288" s="2" t="s">
        <v>113</v>
      </c>
      <c r="C1288" s="2" t="s">
        <v>23</v>
      </c>
      <c r="D1288" s="2" t="s">
        <v>11</v>
      </c>
      <c r="E1288" s="2" t="s">
        <v>19</v>
      </c>
      <c r="F1288" s="17" t="str">
        <f>+Tabela1[[#This Row],[WK]]&amp;Tabela1[[#This Row],[PK]]&amp;Tabela1[[#This Row],[GK]]</f>
        <v>160602</v>
      </c>
      <c r="G1288" s="2" t="s">
        <v>1230</v>
      </c>
      <c r="H1288" s="302">
        <f>TabIPW[[#This Row],[liczba mieszkańców ]]/$I$1*$H$2</f>
        <v>8.3408815749421529E-5</v>
      </c>
      <c r="I1288" s="27">
        <v>26206</v>
      </c>
      <c r="J1288" s="302">
        <f>TabIPW[[#This Row],[liczba mieszkańców w wieku 20-64]]/$K$1*$J$2</f>
        <v>6.1163086710014599E-5</v>
      </c>
      <c r="K1288" s="27">
        <v>15166</v>
      </c>
      <c r="L1288" s="302">
        <f>TabIPW[[#This Row],[iloczyn liczby mieszkańców i relacji przeciętnego miesięcznego wynagrodzenia brutto 
w danym powiecie do średniej krajowej]]/$M$1*$L$2</f>
        <v>2.5712661140832831E-4</v>
      </c>
      <c r="M1288" s="27">
        <v>23375.752</v>
      </c>
      <c r="N1288" s="302">
        <f>TabIPW[[#This Row],[liczba oddziałów w szkołach podstawowych]]/$O$1*$N$2</f>
        <v>1.8120155038759691E-4</v>
      </c>
      <c r="O1288" s="27">
        <v>143</v>
      </c>
      <c r="P128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2.2175619556549745E-4</v>
      </c>
      <c r="Q1288" s="27">
        <v>1127</v>
      </c>
      <c r="R1288" s="302">
        <f>TabIPW[[#This Row],[liczba gospodarstw domowych korzystających ze środowiskowej pomocy społecznej ]]/$S$1*$R$2</f>
        <v>7.6284220239926181E-5</v>
      </c>
      <c r="S1288" s="27">
        <v>279</v>
      </c>
      <c r="T1288" s="302">
        <f>TabIPW[[#This Row],[ilość wody dostarczonej i ścieków bytowych odprowadzonych siecią kanalizacyjną '[dam3']]]/$U$1*$T$2</f>
        <v>7.9050781981689522E-5</v>
      </c>
      <c r="U1288" s="27">
        <v>1937.1000000000001</v>
      </c>
      <c r="V1288" s="302">
        <f>TabIPW[[#This Row],[iloczyn liczby mieszkańców i relacji przeciętnego miesięcznego wynagrodzenia brutto 
w danym powiecie do średniej krajowej2]]/$W$1*$V$2</f>
        <v>7.499526166076243E-5</v>
      </c>
      <c r="W1288" s="27">
        <f>TabIPW[[#This Row],[iloczyn liczby mieszkańców i relacji przeciętnego miesięcznego wynagrodzenia brutto 
w danym powiecie do średniej krajowej]]</f>
        <v>23375.752</v>
      </c>
    </row>
    <row r="1289" spans="1:23" x14ac:dyDescent="0.3">
      <c r="A1289" s="2" t="s">
        <v>10</v>
      </c>
      <c r="B1289" s="2" t="s">
        <v>113</v>
      </c>
      <c r="C1289" s="2" t="s">
        <v>23</v>
      </c>
      <c r="D1289" s="2" t="s">
        <v>16</v>
      </c>
      <c r="E1289" s="2" t="s">
        <v>15</v>
      </c>
      <c r="F1289" s="17" t="str">
        <f>+Tabela1[[#This Row],[WK]]&amp;Tabela1[[#This Row],[PK]]&amp;Tabela1[[#This Row],[GK]]</f>
        <v>160603</v>
      </c>
      <c r="G1289" s="2" t="s">
        <v>1231</v>
      </c>
      <c r="H1289" s="302">
        <f>TabIPW[[#This Row],[liczba mieszkańców ]]/$I$1*$H$2</f>
        <v>1.5557593352025205E-5</v>
      </c>
      <c r="I1289" s="27">
        <v>4888</v>
      </c>
      <c r="J1289" s="302">
        <f>TabIPW[[#This Row],[liczba mieszkańców w wieku 20-64]]/$K$1*$J$2</f>
        <v>1.1965638815021319E-5</v>
      </c>
      <c r="K1289" s="27">
        <v>2967</v>
      </c>
      <c r="L1289" s="302">
        <f>TabIPW[[#This Row],[iloczyn liczby mieszkańców i relacji przeciętnego miesięcznego wynagrodzenia brutto 
w danym powiecie do średniej krajowej]]/$M$1*$L$2</f>
        <v>4.7959813651984627E-5</v>
      </c>
      <c r="M1289" s="27">
        <v>4360.0960000000005</v>
      </c>
      <c r="N1289" s="302">
        <f>TabIPW[[#This Row],[liczba oddziałów w szkołach podstawowych]]/$O$1*$N$2</f>
        <v>2.5342874180083484E-5</v>
      </c>
      <c r="O1289" s="27">
        <v>20</v>
      </c>
      <c r="P128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3.2072990130591022E-5</v>
      </c>
      <c r="Q1289" s="27">
        <v>163</v>
      </c>
      <c r="R1289" s="302">
        <f>TabIPW[[#This Row],[liczba gospodarstw domowych korzystających ze środowiskowej pomocy społecznej ]]/$S$1*$R$2</f>
        <v>2.5428073413308725E-5</v>
      </c>
      <c r="S1289" s="27">
        <v>93</v>
      </c>
      <c r="T1289" s="302">
        <f>TabIPW[[#This Row],[ilość wody dostarczonej i ścieków bytowych odprowadzonych siecią kanalizacyjną '[dam3']]]/$U$1*$T$2</f>
        <v>8.1413613160637337E-6</v>
      </c>
      <c r="U1289" s="27">
        <v>199.5</v>
      </c>
      <c r="V1289" s="302">
        <f>TabIPW[[#This Row],[iloczyn liczby mieszkańców i relacji przeciętnego miesięcznego wynagrodzenia brutto 
w danym powiecie do średniej krajowej2]]/$W$1*$V$2</f>
        <v>1.3988278981828852E-5</v>
      </c>
      <c r="W1289" s="27">
        <f>TabIPW[[#This Row],[iloczyn liczby mieszkańców i relacji przeciętnego miesięcznego wynagrodzenia brutto 
w danym powiecie do średniej krajowej]]</f>
        <v>4360.0960000000005</v>
      </c>
    </row>
    <row r="1290" spans="1:23" x14ac:dyDescent="0.3">
      <c r="A1290" s="2" t="s">
        <v>10</v>
      </c>
      <c r="B1290" s="2" t="s">
        <v>113</v>
      </c>
      <c r="C1290" s="2" t="s">
        <v>23</v>
      </c>
      <c r="D1290" s="2" t="s">
        <v>18</v>
      </c>
      <c r="E1290" s="2" t="s">
        <v>15</v>
      </c>
      <c r="F1290" s="17" t="str">
        <f>+Tabela1[[#This Row],[WK]]&amp;Tabela1[[#This Row],[PK]]&amp;Tabela1[[#This Row],[GK]]</f>
        <v>160604</v>
      </c>
      <c r="G1290" s="2" t="s">
        <v>1232</v>
      </c>
      <c r="H1290" s="302">
        <f>TabIPW[[#This Row],[liczba mieszkańców ]]/$I$1*$H$2</f>
        <v>9.5643551601546109E-6</v>
      </c>
      <c r="I1290" s="27">
        <v>3005</v>
      </c>
      <c r="J1290" s="302">
        <f>TabIPW[[#This Row],[liczba mieszkańców w wieku 20-64]]/$K$1*$J$2</f>
        <v>7.2673006891366418E-6</v>
      </c>
      <c r="K1290" s="27">
        <v>1802</v>
      </c>
      <c r="L1290" s="302">
        <f>TabIPW[[#This Row],[iloczyn liczby mieszkańców i relacji przeciętnego miesięcznego wynagrodzenia brutto 
w danym powiecie do średniej krajowej]]/$M$1*$L$2</f>
        <v>2.9484296240632937E-5</v>
      </c>
      <c r="M1290" s="27">
        <v>2680.46</v>
      </c>
      <c r="N1290" s="302">
        <f>TabIPW[[#This Row],[liczba oddziałów w szkołach podstawowych]]/$O$1*$N$2</f>
        <v>1.6472868217054265E-5</v>
      </c>
      <c r="O1290" s="27">
        <v>13</v>
      </c>
      <c r="P129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1.515104441751846E-5</v>
      </c>
      <c r="Q1290" s="27">
        <v>77</v>
      </c>
      <c r="R1290" s="302">
        <f>TabIPW[[#This Row],[liczba gospodarstw domowych korzystających ze środowiskowej pomocy społecznej ]]/$S$1*$R$2</f>
        <v>2.3787552547933966E-5</v>
      </c>
      <c r="S1290" s="27">
        <v>87</v>
      </c>
      <c r="T1290" s="302">
        <f>TabIPW[[#This Row],[ilość wody dostarczonej i ścieków bytowych odprowadzonych siecią kanalizacyjną '[dam3']]]/$U$1*$T$2</f>
        <v>5.7091551284076009E-6</v>
      </c>
      <c r="U1290" s="27">
        <v>139.9</v>
      </c>
      <c r="V1290" s="302">
        <f>TabIPW[[#This Row],[iloczyn liczby mieszkańców i relacji przeciętnego miesięcznego wynagrodzenia brutto 
w danym powiecie do średniej krajowej2]]/$W$1*$V$2</f>
        <v>8.5995864035179409E-6</v>
      </c>
      <c r="W1290" s="27">
        <f>TabIPW[[#This Row],[iloczyn liczby mieszkańców i relacji przeciętnego miesięcznego wynagrodzenia brutto 
w danym powiecie do średniej krajowej]]</f>
        <v>2680.46</v>
      </c>
    </row>
    <row r="1291" spans="1:23" x14ac:dyDescent="0.3">
      <c r="A1291" s="2" t="s">
        <v>10</v>
      </c>
      <c r="B1291" s="2" t="s">
        <v>113</v>
      </c>
      <c r="C1291" s="2" t="s">
        <v>23</v>
      </c>
      <c r="D1291" s="2" t="s">
        <v>21</v>
      </c>
      <c r="E1291" s="2" t="s">
        <v>15</v>
      </c>
      <c r="F1291" s="17" t="str">
        <f>+Tabela1[[#This Row],[WK]]&amp;Tabela1[[#This Row],[PK]]&amp;Tabela1[[#This Row],[GK]]</f>
        <v>160605</v>
      </c>
      <c r="G1291" s="2" t="s">
        <v>444</v>
      </c>
      <c r="H1291" s="302">
        <f>TabIPW[[#This Row],[liczba mieszkańców ]]/$I$1*$H$2</f>
        <v>1.3215042470869198E-5</v>
      </c>
      <c r="I1291" s="27">
        <v>4152</v>
      </c>
      <c r="J1291" s="302">
        <f>TabIPW[[#This Row],[liczba mieszkańców w wieku 20-64]]/$K$1*$J$2</f>
        <v>1.0304080610845794E-5</v>
      </c>
      <c r="K1291" s="27">
        <v>2555</v>
      </c>
      <c r="L1291" s="302">
        <f>TabIPW[[#This Row],[iloczyn liczby mieszkańców i relacji przeciętnego miesięcznego wynagrodzenia brutto 
w danym powiecie do średniej krajowej]]/$M$1*$L$2</f>
        <v>4.0738368715842907E-5</v>
      </c>
      <c r="M1291" s="27">
        <v>3703.5840000000003</v>
      </c>
      <c r="N1291" s="302">
        <f>TabIPW[[#This Row],[liczba oddziałów w szkołach podstawowych]]/$O$1*$N$2</f>
        <v>4.1815742397137755E-5</v>
      </c>
      <c r="O1291" s="27">
        <v>33</v>
      </c>
      <c r="P129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3.0695622456271168E-5</v>
      </c>
      <c r="Q1291" s="27">
        <v>156</v>
      </c>
      <c r="R1291" s="302">
        <f>TabIPW[[#This Row],[liczba gospodarstw domowych korzystających ze środowiskowej pomocy społecznej ]]/$S$1*$R$2</f>
        <v>1.8319149663351447E-5</v>
      </c>
      <c r="S1291" s="27">
        <v>67</v>
      </c>
      <c r="T1291" s="302">
        <f>TabIPW[[#This Row],[ilość wody dostarczonej i ścieków bytowych odprowadzonych siecią kanalizacyjną '[dam3']]]/$U$1*$T$2</f>
        <v>9.3982732385437486E-6</v>
      </c>
      <c r="U1291" s="27">
        <v>230.3</v>
      </c>
      <c r="V1291" s="302">
        <f>TabIPW[[#This Row],[iloczyn liczby mieszkańców i relacji przeciętnego miesięcznego wynagrodzenia brutto 
w danym powiecie do średniej krajowej2]]/$W$1*$V$2</f>
        <v>1.1882024208787516E-5</v>
      </c>
      <c r="W1291" s="27">
        <f>TabIPW[[#This Row],[iloczyn liczby mieszkańców i relacji przeciętnego miesięcznego wynagrodzenia brutto 
w danym powiecie do średniej krajowej]]</f>
        <v>3703.5840000000003</v>
      </c>
    </row>
    <row r="1292" spans="1:23" x14ac:dyDescent="0.3">
      <c r="A1292" s="2" t="s">
        <v>10</v>
      </c>
      <c r="B1292" s="2" t="s">
        <v>113</v>
      </c>
      <c r="C1292" s="2" t="s">
        <v>30</v>
      </c>
      <c r="D1292" s="2" t="s">
        <v>12</v>
      </c>
      <c r="E1292" s="2" t="s">
        <v>19</v>
      </c>
      <c r="F1292" s="17" t="str">
        <f>+Tabela1[[#This Row],[WK]]&amp;Tabela1[[#This Row],[PK]]&amp;Tabela1[[#This Row],[GK]]</f>
        <v>160701</v>
      </c>
      <c r="G1292" s="2" t="s">
        <v>1233</v>
      </c>
      <c r="H1292" s="302">
        <f>TabIPW[[#This Row],[liczba mieszkańców ]]/$I$1*$H$2</f>
        <v>6.9359876089879961E-5</v>
      </c>
      <c r="I1292" s="27">
        <v>21792</v>
      </c>
      <c r="J1292" s="302">
        <f>TabIPW[[#This Row],[liczba mieszkańców w wieku 20-64]]/$K$1*$J$2</f>
        <v>5.210517475230045E-5</v>
      </c>
      <c r="K1292" s="27">
        <v>12920</v>
      </c>
      <c r="L1292" s="302">
        <f>TabIPW[[#This Row],[iloczyn liczby mieszkańców i relacji przeciętnego miesięcznego wynagrodzenia brutto 
w danym powiecie do średniej krajowej]]/$M$1*$L$2</f>
        <v>2.0734550893489556E-4</v>
      </c>
      <c r="M1292" s="27">
        <v>18850.080000000002</v>
      </c>
      <c r="N1292" s="302">
        <f>TabIPW[[#This Row],[liczba oddziałów w szkołach podstawowych]]/$O$1*$N$2</f>
        <v>1.6726296958855102E-4</v>
      </c>
      <c r="O1292" s="27">
        <v>132</v>
      </c>
      <c r="P129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1.2494692474187302E-4</v>
      </c>
      <c r="Q1292" s="27">
        <v>635</v>
      </c>
      <c r="R1292" s="302">
        <f>TabIPW[[#This Row],[liczba gospodarstw domowych korzystających ze środowiskowej pomocy społecznej ]]/$S$1*$R$2</f>
        <v>1.8237123620082709E-4</v>
      </c>
      <c r="S1292" s="27">
        <v>667</v>
      </c>
      <c r="T1292" s="302">
        <f>TabIPW[[#This Row],[ilość wody dostarczonej i ścieków bytowych odprowadzonych siecią kanalizacyjną '[dam3']]]/$U$1*$T$2</f>
        <v>6.2470154900402824E-5</v>
      </c>
      <c r="U1292" s="27">
        <v>1530.8</v>
      </c>
      <c r="V1292" s="302">
        <f>TabIPW[[#This Row],[iloczyn liczby mieszkańców i relacji przeciętnego miesięcznego wynagrodzenia brutto 
w danym powiecie do średniej krajowej2]]/$W$1*$V$2</f>
        <v>6.0475773439344545E-5</v>
      </c>
      <c r="W1292" s="27">
        <f>TabIPW[[#This Row],[iloczyn liczby mieszkańców i relacji przeciętnego miesięcznego wynagrodzenia brutto 
w danym powiecie do średniej krajowej]]</f>
        <v>18850.080000000002</v>
      </c>
    </row>
    <row r="1293" spans="1:23" x14ac:dyDescent="0.3">
      <c r="A1293" s="2" t="s">
        <v>10</v>
      </c>
      <c r="B1293" s="2" t="s">
        <v>113</v>
      </c>
      <c r="C1293" s="2" t="s">
        <v>30</v>
      </c>
      <c r="D1293" s="2" t="s">
        <v>11</v>
      </c>
      <c r="E1293" s="2" t="s">
        <v>15</v>
      </c>
      <c r="F1293" s="17" t="str">
        <f>+Tabela1[[#This Row],[WK]]&amp;Tabela1[[#This Row],[PK]]&amp;Tabela1[[#This Row],[GK]]</f>
        <v>160702</v>
      </c>
      <c r="G1293" s="2" t="s">
        <v>1234</v>
      </c>
      <c r="H1293" s="302">
        <f>TabIPW[[#This Row],[liczba mieszkańców ]]/$I$1*$H$2</f>
        <v>9.7839693052629849E-6</v>
      </c>
      <c r="I1293" s="27">
        <v>3074</v>
      </c>
      <c r="J1293" s="302">
        <f>TabIPW[[#This Row],[liczba mieszkańców w wieku 20-64]]/$K$1*$J$2</f>
        <v>7.5455713592534164E-6</v>
      </c>
      <c r="K1293" s="27">
        <v>1871</v>
      </c>
      <c r="L1293" s="302">
        <f>TabIPW[[#This Row],[iloczyn liczby mieszkańców i relacji przeciętnego miesięcznego wynagrodzenia brutto 
w danym powiecie do średniej krajowej]]/$M$1*$L$2</f>
        <v>2.9248352352508666E-5</v>
      </c>
      <c r="M1293" s="27">
        <v>2659.01</v>
      </c>
      <c r="N1293" s="302">
        <f>TabIPW[[#This Row],[liczba oddziałów w szkołach podstawowych]]/$O$1*$N$2</f>
        <v>3.0411449016100181E-5</v>
      </c>
      <c r="O1293" s="27">
        <v>24</v>
      </c>
      <c r="P129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1.6725178902455441E-5</v>
      </c>
      <c r="Q1293" s="27">
        <v>85</v>
      </c>
      <c r="R1293" s="302">
        <f>TabIPW[[#This Row],[liczba gospodarstw domowych korzystających ze środowiskowej pomocy społecznej ]]/$S$1*$R$2</f>
        <v>2.6521753990225228E-5</v>
      </c>
      <c r="S1293" s="27">
        <v>97</v>
      </c>
      <c r="T1293" s="302">
        <f>TabIPW[[#This Row],[ilość wody dostarczonej i ścieków bytowych odprowadzonych siecią kanalizacyjną '[dam3']]]/$U$1*$T$2</f>
        <v>4.3379784857021298E-6</v>
      </c>
      <c r="U1293" s="27">
        <v>106.3</v>
      </c>
      <c r="V1293" s="302">
        <f>TabIPW[[#This Row],[iloczyn liczby mieszkańców i relacji przeciętnego miesięcznego wynagrodzenia brutto 
w danym powiecie do średniej krajowej2]]/$W$1*$V$2</f>
        <v>8.5307694361483623E-6</v>
      </c>
      <c r="W1293" s="27">
        <f>TabIPW[[#This Row],[iloczyn liczby mieszkańców i relacji przeciętnego miesięcznego wynagrodzenia brutto 
w danym powiecie do średniej krajowej]]</f>
        <v>2659.01</v>
      </c>
    </row>
    <row r="1294" spans="1:23" x14ac:dyDescent="0.3">
      <c r="A1294" s="2" t="s">
        <v>10</v>
      </c>
      <c r="B1294" s="2" t="s">
        <v>113</v>
      </c>
      <c r="C1294" s="2" t="s">
        <v>30</v>
      </c>
      <c r="D1294" s="2" t="s">
        <v>16</v>
      </c>
      <c r="E1294" s="2" t="s">
        <v>19</v>
      </c>
      <c r="F1294" s="17" t="str">
        <f>+Tabela1[[#This Row],[WK]]&amp;Tabela1[[#This Row],[PK]]&amp;Tabela1[[#This Row],[GK]]</f>
        <v>160703</v>
      </c>
      <c r="G1294" s="2" t="s">
        <v>1235</v>
      </c>
      <c r="H1294" s="302">
        <f>TabIPW[[#This Row],[liczba mieszkańców ]]/$I$1*$H$2</f>
        <v>2.6169094218566122E-5</v>
      </c>
      <c r="I1294" s="27">
        <v>8222</v>
      </c>
      <c r="J1294" s="302">
        <f>TabIPW[[#This Row],[liczba mieszkańców w wieku 20-64]]/$K$1*$J$2</f>
        <v>2.0583963772116214E-5</v>
      </c>
      <c r="K1294" s="27">
        <v>5104</v>
      </c>
      <c r="L1294" s="302">
        <f>TabIPW[[#This Row],[iloczyn liczby mieszkańców i relacji przeciętnego miesięcznego wynagrodzenia brutto 
w danym powiecie do średniej krajowej]]/$M$1*$L$2</f>
        <v>7.823030352710677E-5</v>
      </c>
      <c r="M1294" s="27">
        <v>7112.03</v>
      </c>
      <c r="N1294" s="302">
        <f>TabIPW[[#This Row],[liczba oddziałów w szkołach podstawowych]]/$O$1*$N$2</f>
        <v>5.8288610614192017E-5</v>
      </c>
      <c r="O1294" s="27">
        <v>46</v>
      </c>
      <c r="P129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5.037230351798345E-5</v>
      </c>
      <c r="Q1294" s="27">
        <v>256</v>
      </c>
      <c r="R1294" s="302">
        <f>TabIPW[[#This Row],[liczba gospodarstw domowych korzystających ze środowiskowej pomocy społecznej ]]/$S$1*$R$2</f>
        <v>3.116989644212037E-5</v>
      </c>
      <c r="S1294" s="27">
        <v>114</v>
      </c>
      <c r="T1294" s="302">
        <f>TabIPW[[#This Row],[ilość wody dostarczonej i ścieków bytowych odprowadzonych siecią kanalizacyjną '[dam3']]]/$U$1*$T$2</f>
        <v>1.3740332607111074E-5</v>
      </c>
      <c r="U1294" s="27">
        <v>336.7</v>
      </c>
      <c r="V1294" s="302">
        <f>TabIPW[[#This Row],[iloczyn liczby mieszkańców i relacji przeciętnego miesięcznego wynagrodzenia brutto 
w danym powiecie do średniej krajowej2]]/$W$1*$V$2</f>
        <v>2.2817171862072813E-5</v>
      </c>
      <c r="W1294" s="27">
        <f>TabIPW[[#This Row],[iloczyn liczby mieszkańców i relacji przeciętnego miesięcznego wynagrodzenia brutto 
w danym powiecie do średniej krajowej]]</f>
        <v>7112.03</v>
      </c>
    </row>
    <row r="1295" spans="1:23" x14ac:dyDescent="0.3">
      <c r="A1295" s="2" t="s">
        <v>10</v>
      </c>
      <c r="B1295" s="2" t="s">
        <v>113</v>
      </c>
      <c r="C1295" s="2" t="s">
        <v>30</v>
      </c>
      <c r="D1295" s="2" t="s">
        <v>18</v>
      </c>
      <c r="E1295" s="2" t="s">
        <v>15</v>
      </c>
      <c r="F1295" s="17" t="str">
        <f>+Tabela1[[#This Row],[WK]]&amp;Tabela1[[#This Row],[PK]]&amp;Tabela1[[#This Row],[GK]]</f>
        <v>160704</v>
      </c>
      <c r="G1295" s="2" t="s">
        <v>1236</v>
      </c>
      <c r="H1295" s="302">
        <f>TabIPW[[#This Row],[liczba mieszkańców ]]/$I$1*$H$2</f>
        <v>2.247703032978764E-5</v>
      </c>
      <c r="I1295" s="27">
        <v>7062</v>
      </c>
      <c r="J1295" s="302">
        <f>TabIPW[[#This Row],[liczba mieszkańców w wieku 20-64]]/$K$1*$J$2</f>
        <v>1.7535085125619377E-5</v>
      </c>
      <c r="K1295" s="27">
        <v>4348</v>
      </c>
      <c r="L1295" s="302">
        <f>TabIPW[[#This Row],[iloczyn liczby mieszkańców i relacji przeciętnego miesięcznego wynagrodzenia brutto 
w danym powiecie do średniej krajowej]]/$M$1*$L$2</f>
        <v>6.7193189431820496E-5</v>
      </c>
      <c r="M1295" s="27">
        <v>6108.63</v>
      </c>
      <c r="N1295" s="302">
        <f>TabIPW[[#This Row],[liczba oddziałów w szkołach podstawowych]]/$O$1*$N$2</f>
        <v>5.7021466905187834E-5</v>
      </c>
      <c r="O1295" s="27">
        <v>45</v>
      </c>
      <c r="P129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3.6598626774784855E-5</v>
      </c>
      <c r="Q1295" s="27">
        <v>186</v>
      </c>
      <c r="R1295" s="302">
        <f>TabIPW[[#This Row],[liczba gospodarstw domowych korzystających ze środowiskowej pomocy społecznej ]]/$S$1*$R$2</f>
        <v>2.7342014422912609E-5</v>
      </c>
      <c r="S1295" s="27">
        <v>100</v>
      </c>
      <c r="T1295" s="302">
        <f>TabIPW[[#This Row],[ilość wody dostarczonej i ścieków bytowych odprowadzonych siecią kanalizacyjną '[dam3']]]/$U$1*$T$2</f>
        <v>1.2295700072832096E-5</v>
      </c>
      <c r="U1295" s="27">
        <v>301.3</v>
      </c>
      <c r="V1295" s="302">
        <f>TabIPW[[#This Row],[iloczyn liczby mieszkańców i relacji przeciętnego miesięcznego wynagrodzenia brutto 
w danym powiecie do średniej krajowej2]]/$W$1*$V$2</f>
        <v>1.9598013584280982E-5</v>
      </c>
      <c r="W1295" s="27">
        <f>TabIPW[[#This Row],[iloczyn liczby mieszkańców i relacji przeciętnego miesięcznego wynagrodzenia brutto 
w danym powiecie do średniej krajowej]]</f>
        <v>6108.63</v>
      </c>
    </row>
    <row r="1296" spans="1:23" x14ac:dyDescent="0.3">
      <c r="A1296" s="2" t="s">
        <v>10</v>
      </c>
      <c r="B1296" s="2" t="s">
        <v>113</v>
      </c>
      <c r="C1296" s="2" t="s">
        <v>30</v>
      </c>
      <c r="D1296" s="2" t="s">
        <v>21</v>
      </c>
      <c r="E1296" s="2" t="s">
        <v>19</v>
      </c>
      <c r="F1296" s="17" t="str">
        <f>+Tabela1[[#This Row],[WK]]&amp;Tabela1[[#This Row],[PK]]&amp;Tabela1[[#This Row],[GK]]</f>
        <v>160705</v>
      </c>
      <c r="G1296" s="2" t="s">
        <v>1237</v>
      </c>
      <c r="H1296" s="302">
        <f>TabIPW[[#This Row],[liczba mieszkańców ]]/$I$1*$H$2</f>
        <v>1.6863183530626009E-4</v>
      </c>
      <c r="I1296" s="27">
        <v>52982</v>
      </c>
      <c r="J1296" s="302">
        <f>TabIPW[[#This Row],[liczba mieszkańców w wieku 20-64]]/$K$1*$J$2</f>
        <v>1.2433052882652247E-4</v>
      </c>
      <c r="K1296" s="27">
        <v>30829</v>
      </c>
      <c r="L1296" s="302">
        <f>TabIPW[[#This Row],[iloczyn liczby mieszkańców i relacji przeciętnego miesięcznego wynagrodzenia brutto 
w danym powiecie do średniej krajowej]]/$M$1*$L$2</f>
        <v>5.0411067154867084E-4</v>
      </c>
      <c r="M1296" s="27">
        <v>45829.43</v>
      </c>
      <c r="N1296" s="302">
        <f>TabIPW[[#This Row],[liczba oddziałów w szkołach podstawowych]]/$O$1*$N$2</f>
        <v>3.484645199761479E-4</v>
      </c>
      <c r="O1296" s="27">
        <v>275</v>
      </c>
      <c r="P129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3.4788372117107322E-4</v>
      </c>
      <c r="Q1296" s="27">
        <v>1768</v>
      </c>
      <c r="R1296" s="302">
        <f>TabIPW[[#This Row],[liczba gospodarstw domowych korzystających ze środowiskowej pomocy społecznej ]]/$S$1*$R$2</f>
        <v>2.2830582043132028E-4</v>
      </c>
      <c r="S1296" s="27">
        <v>835</v>
      </c>
      <c r="T1296" s="302">
        <f>TabIPW[[#This Row],[ilość wody dostarczonej i ścieków bytowych odprowadzonych siecią kanalizacyjną '[dam3']]]/$U$1*$T$2</f>
        <v>1.7202961718228906E-4</v>
      </c>
      <c r="U1296" s="27">
        <v>4215.5</v>
      </c>
      <c r="V1296" s="302">
        <f>TabIPW[[#This Row],[iloczyn liczby mieszkańców i relacji przeciętnego miesięcznego wynagrodzenia brutto 
w danym powiecie do średniej krajowej2]]/$W$1*$V$2</f>
        <v>1.4703227920169568E-4</v>
      </c>
      <c r="W1296" s="27">
        <f>TabIPW[[#This Row],[iloczyn liczby mieszkańców i relacji przeciętnego miesięcznego wynagrodzenia brutto 
w danym powiecie do średniej krajowej]]</f>
        <v>45829.43</v>
      </c>
    </row>
    <row r="1297" spans="1:23" x14ac:dyDescent="0.3">
      <c r="A1297" s="2" t="s">
        <v>10</v>
      </c>
      <c r="B1297" s="2" t="s">
        <v>113</v>
      </c>
      <c r="C1297" s="2" t="s">
        <v>30</v>
      </c>
      <c r="D1297" s="2" t="s">
        <v>23</v>
      </c>
      <c r="E1297" s="2" t="s">
        <v>19</v>
      </c>
      <c r="F1297" s="17" t="str">
        <f>+Tabela1[[#This Row],[WK]]&amp;Tabela1[[#This Row],[PK]]&amp;Tabela1[[#This Row],[GK]]</f>
        <v>160706</v>
      </c>
      <c r="G1297" s="2" t="s">
        <v>1238</v>
      </c>
      <c r="H1297" s="302">
        <f>TabIPW[[#This Row],[liczba mieszkańców ]]/$I$1*$H$2</f>
        <v>3.9953860341238208E-5</v>
      </c>
      <c r="I1297" s="27">
        <v>12553</v>
      </c>
      <c r="J1297" s="302">
        <f>TabIPW[[#This Row],[liczba mieszkańców w wieku 20-64]]/$K$1*$J$2</f>
        <v>2.9988705840410695E-5</v>
      </c>
      <c r="K1297" s="27">
        <v>7436</v>
      </c>
      <c r="L1297" s="302">
        <f>TabIPW[[#This Row],[iloczyn liczby mieszkańców i relacji przeciętnego miesięcznego wynagrodzenia brutto 
w danym powiecie do średniej krajowej]]/$M$1*$L$2</f>
        <v>1.1943870106735238E-4</v>
      </c>
      <c r="M1297" s="27">
        <v>10858.344999999999</v>
      </c>
      <c r="N1297" s="302">
        <f>TabIPW[[#This Row],[liczba oddziałów w szkołach podstawowych]]/$O$1*$N$2</f>
        <v>6.3357185450208707E-5</v>
      </c>
      <c r="O1297" s="27">
        <v>50</v>
      </c>
      <c r="P129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7.3000486738952582E-5</v>
      </c>
      <c r="Q1297" s="27">
        <v>371</v>
      </c>
      <c r="R1297" s="302">
        <f>TabIPW[[#This Row],[liczba gospodarstw domowych korzystających ze środowiskowej pomocy społecznej ]]/$S$1*$R$2</f>
        <v>2.0916641033528143E-4</v>
      </c>
      <c r="S1297" s="27">
        <v>765</v>
      </c>
      <c r="T1297" s="302">
        <f>TabIPW[[#This Row],[ilość wody dostarczonej i ścieków bytowych odprowadzonych siecią kanalizacyjną '[dam3']]]/$U$1*$T$2</f>
        <v>2.7631657880234359E-5</v>
      </c>
      <c r="U1297" s="27">
        <v>677.1</v>
      </c>
      <c r="V1297" s="302">
        <f>TabIPW[[#This Row],[iloczyn liczby mieszkańców i relacji przeciętnego miesięcznego wynagrodzenia brutto 
w danym powiecie do średniej krajowej2]]/$W$1*$V$2</f>
        <v>3.4836287811311117E-5</v>
      </c>
      <c r="W1297" s="27">
        <f>TabIPW[[#This Row],[iloczyn liczby mieszkańców i relacji przeciętnego miesięcznego wynagrodzenia brutto 
w danym powiecie do średniej krajowej]]</f>
        <v>10858.344999999999</v>
      </c>
    </row>
    <row r="1298" spans="1:23" x14ac:dyDescent="0.3">
      <c r="A1298" s="2" t="s">
        <v>10</v>
      </c>
      <c r="B1298" s="2" t="s">
        <v>113</v>
      </c>
      <c r="C1298" s="2" t="s">
        <v>30</v>
      </c>
      <c r="D1298" s="2" t="s">
        <v>30</v>
      </c>
      <c r="E1298" s="2" t="s">
        <v>19</v>
      </c>
      <c r="F1298" s="17" t="str">
        <f>+Tabela1[[#This Row],[WK]]&amp;Tabela1[[#This Row],[PK]]&amp;Tabela1[[#This Row],[GK]]</f>
        <v>160707</v>
      </c>
      <c r="G1298" s="2" t="s">
        <v>1239</v>
      </c>
      <c r="H1298" s="302">
        <f>TabIPW[[#This Row],[liczba mieszkańców ]]/$I$1*$H$2</f>
        <v>3.5434264891181791E-5</v>
      </c>
      <c r="I1298" s="27">
        <v>11133</v>
      </c>
      <c r="J1298" s="302">
        <f>TabIPW[[#This Row],[liczba mieszkańców w wieku 20-64]]/$K$1*$J$2</f>
        <v>2.6786576679936504E-5</v>
      </c>
      <c r="K1298" s="27">
        <v>6642</v>
      </c>
      <c r="L1298" s="302">
        <f>TabIPW[[#This Row],[iloczyn liczby mieszkańców i relacji przeciętnego miesięcznego wynagrodzenia brutto 
w danym powiecie do średniej krajowej]]/$M$1*$L$2</f>
        <v>1.0592775105415712E-4</v>
      </c>
      <c r="M1298" s="27">
        <v>9630.0450000000001</v>
      </c>
      <c r="N1298" s="302">
        <f>TabIPW[[#This Row],[liczba oddziałów w szkołach podstawowych]]/$O$1*$N$2</f>
        <v>5.4487179487179488E-5</v>
      </c>
      <c r="O1298" s="27">
        <v>43</v>
      </c>
      <c r="P129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6.2178312155010824E-5</v>
      </c>
      <c r="Q1298" s="27">
        <v>316</v>
      </c>
      <c r="R1298" s="302">
        <f>TabIPW[[#This Row],[liczba gospodarstw domowych korzystających ze środowiskowej pomocy społecznej ]]/$S$1*$R$2</f>
        <v>7.0542397211114535E-5</v>
      </c>
      <c r="S1298" s="27">
        <v>258</v>
      </c>
      <c r="T1298" s="302">
        <f>TabIPW[[#This Row],[ilość wody dostarczonej i ścieków bytowych odprowadzonych siecią kanalizacyjną '[dam3']]]/$U$1*$T$2</f>
        <v>2.4277172165044185E-5</v>
      </c>
      <c r="U1298" s="27">
        <v>594.9</v>
      </c>
      <c r="V1298" s="302">
        <f>TabIPW[[#This Row],[iloczyn liczby mieszkańców i relacji przeciętnego miesięcznego wynagrodzenia brutto 
w danym powiecie do średniej krajowej2]]/$W$1*$V$2</f>
        <v>3.0895594057462498E-5</v>
      </c>
      <c r="W1298" s="27">
        <f>TabIPW[[#This Row],[iloczyn liczby mieszkańców i relacji przeciętnego miesięcznego wynagrodzenia brutto 
w danym powiecie do średniej krajowej]]</f>
        <v>9630.0450000000001</v>
      </c>
    </row>
    <row r="1299" spans="1:23" x14ac:dyDescent="0.3">
      <c r="A1299" s="2" t="s">
        <v>10</v>
      </c>
      <c r="B1299" s="2" t="s">
        <v>113</v>
      </c>
      <c r="C1299" s="2" t="s">
        <v>30</v>
      </c>
      <c r="D1299" s="2" t="s">
        <v>54</v>
      </c>
      <c r="E1299" s="2" t="s">
        <v>15</v>
      </c>
      <c r="F1299" s="17" t="str">
        <f>+Tabela1[[#This Row],[WK]]&amp;Tabela1[[#This Row],[PK]]&amp;Tabela1[[#This Row],[GK]]</f>
        <v>160708</v>
      </c>
      <c r="G1299" s="2" t="s">
        <v>1240</v>
      </c>
      <c r="H1299" s="302">
        <f>TabIPW[[#This Row],[liczba mieszkańców ]]/$I$1*$H$2</f>
        <v>1.0353692957065873E-5</v>
      </c>
      <c r="I1299" s="27">
        <v>3253</v>
      </c>
      <c r="J1299" s="302">
        <f>TabIPW[[#This Row],[liczba mieszkańców w wieku 20-64]]/$K$1*$J$2</f>
        <v>8.1021126994869663E-6</v>
      </c>
      <c r="K1299" s="27">
        <v>2009</v>
      </c>
      <c r="L1299" s="302">
        <f>TabIPW[[#This Row],[iloczyn liczby mieszkańców i relacji przeciętnego miesięcznego wynagrodzenia brutto 
w danym powiecie do średniej krajowej]]/$M$1*$L$2</f>
        <v>3.0951493234453703E-5</v>
      </c>
      <c r="M1299" s="27">
        <v>2813.8449999999998</v>
      </c>
      <c r="N1299" s="302">
        <f>TabIPW[[#This Row],[liczba oddziałów w szkołach podstawowych]]/$O$1*$N$2</f>
        <v>2.661001788908766E-5</v>
      </c>
      <c r="O1299" s="27">
        <v>21</v>
      </c>
      <c r="P129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2.2234649599734885E-5</v>
      </c>
      <c r="Q1299" s="27">
        <v>113</v>
      </c>
      <c r="R1299" s="302">
        <f>TabIPW[[#This Row],[liczba gospodarstw domowych korzystających ze środowiskowej pomocy społecznej ]]/$S$1*$R$2</f>
        <v>1.5311528076831059E-5</v>
      </c>
      <c r="S1299" s="27">
        <v>56</v>
      </c>
      <c r="T1299" s="302">
        <f>TabIPW[[#This Row],[ilość wody dostarczonej i ścieków bytowych odprowadzonych siecią kanalizacyjną '[dam3']]]/$U$1*$T$2</f>
        <v>5.1827212387974651E-6</v>
      </c>
      <c r="U1299" s="27">
        <v>127</v>
      </c>
      <c r="V1299" s="302">
        <f>TabIPW[[#This Row],[iloczyn liczby mieszkańców i relacji przeciętnego miesięcznego wynagrodzenia brutto 
w danym powiecie do średniej krajowej2]]/$W$1*$V$2</f>
        <v>9.0275188600489981E-6</v>
      </c>
      <c r="W1299" s="27">
        <f>TabIPW[[#This Row],[iloczyn liczby mieszkańców i relacji przeciętnego miesięcznego wynagrodzenia brutto 
w danym powiecie do średniej krajowej]]</f>
        <v>2813.8449999999998</v>
      </c>
    </row>
    <row r="1300" spans="1:23" x14ac:dyDescent="0.3">
      <c r="A1300" s="2" t="s">
        <v>10</v>
      </c>
      <c r="B1300" s="2" t="s">
        <v>113</v>
      </c>
      <c r="C1300" s="2" t="s">
        <v>30</v>
      </c>
      <c r="D1300" s="2" t="s">
        <v>56</v>
      </c>
      <c r="E1300" s="2" t="s">
        <v>15</v>
      </c>
      <c r="F1300" s="17" t="str">
        <f>+Tabela1[[#This Row],[WK]]&amp;Tabela1[[#This Row],[PK]]&amp;Tabela1[[#This Row],[GK]]</f>
        <v>160709</v>
      </c>
      <c r="G1300" s="2" t="s">
        <v>1241</v>
      </c>
      <c r="H1300" s="302">
        <f>TabIPW[[#This Row],[liczba mieszkańców ]]/$I$1*$H$2</f>
        <v>1.8329824082306291E-5</v>
      </c>
      <c r="I1300" s="27">
        <v>5759</v>
      </c>
      <c r="J1300" s="302">
        <f>TabIPW[[#This Row],[liczba mieszkańców w wieku 20-64]]/$K$1*$J$2</f>
        <v>1.3877237331475686E-5</v>
      </c>
      <c r="K1300" s="27">
        <v>3441</v>
      </c>
      <c r="L1300" s="302">
        <f>TabIPW[[#This Row],[iloczyn liczby mieszkańców i relacji przeciętnego miesięcznego wynagrodzenia brutto 
w danym powiecie do średniej krajowej]]/$M$1*$L$2</f>
        <v>5.4795465581684249E-5</v>
      </c>
      <c r="M1300" s="27">
        <v>4981.5349999999999</v>
      </c>
      <c r="N1300" s="302">
        <f>TabIPW[[#This Row],[liczba oddziałów w szkołach podstawowych]]/$O$1*$N$2</f>
        <v>3.294573643410853E-5</v>
      </c>
      <c r="O1300" s="27">
        <v>26</v>
      </c>
      <c r="P130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3.6598626774784855E-5</v>
      </c>
      <c r="Q1300" s="27">
        <v>186</v>
      </c>
      <c r="R1300" s="302">
        <f>TabIPW[[#This Row],[liczba gospodarstw domowych korzystających ze środowiskowej pomocy społecznej ]]/$S$1*$R$2</f>
        <v>1.3671007211456304E-5</v>
      </c>
      <c r="S1300" s="27">
        <v>50</v>
      </c>
      <c r="T1300" s="302">
        <f>TabIPW[[#This Row],[ilość wody dostarczonej i ścieków bytowych odprowadzonych siecią kanalizacyjną '[dam3']]]/$U$1*$T$2</f>
        <v>1.0528677792202723E-5</v>
      </c>
      <c r="U1300" s="27">
        <v>258</v>
      </c>
      <c r="V1300" s="302">
        <f>TabIPW[[#This Row],[iloczyn liczby mieszkańców i relacji przeciętnego miesięcznego wynagrodzenia brutto 
w danym powiecie do średniej krajowej2]]/$W$1*$V$2</f>
        <v>1.598201079465791E-5</v>
      </c>
      <c r="W1300" s="27">
        <f>TabIPW[[#This Row],[iloczyn liczby mieszkańców i relacji przeciętnego miesięcznego wynagrodzenia brutto 
w danym powiecie do średniej krajowej]]</f>
        <v>4981.5349999999999</v>
      </c>
    </row>
    <row r="1301" spans="1:23" x14ac:dyDescent="0.3">
      <c r="A1301" s="2" t="s">
        <v>10</v>
      </c>
      <c r="B1301" s="2" t="s">
        <v>113</v>
      </c>
      <c r="C1301" s="2" t="s">
        <v>54</v>
      </c>
      <c r="D1301" s="2" t="s">
        <v>12</v>
      </c>
      <c r="E1301" s="2" t="s">
        <v>19</v>
      </c>
      <c r="F1301" s="17" t="str">
        <f>+Tabela1[[#This Row],[WK]]&amp;Tabela1[[#This Row],[PK]]&amp;Tabela1[[#This Row],[GK]]</f>
        <v>160801</v>
      </c>
      <c r="G1301" s="2" t="s">
        <v>1242</v>
      </c>
      <c r="H1301" s="302">
        <f>TabIPW[[#This Row],[liczba mieszkańców ]]/$I$1*$H$2</f>
        <v>2.8909496811874982E-5</v>
      </c>
      <c r="I1301" s="27">
        <v>9083</v>
      </c>
      <c r="J1301" s="302">
        <f>TabIPW[[#This Row],[liczba mieszkańców w wieku 20-64]]/$K$1*$J$2</f>
        <v>2.2733503876061739E-5</v>
      </c>
      <c r="K1301" s="27">
        <v>5637</v>
      </c>
      <c r="L1301" s="302">
        <f>TabIPW[[#This Row],[iloczyn liczby mieszkańców i relacji przeciętnego miesięcznego wynagrodzenia brutto 
w danym powiecie do średniej krajowej]]/$M$1*$L$2</f>
        <v>8.2625910663574242E-5</v>
      </c>
      <c r="M1301" s="27">
        <v>7511.6409999999996</v>
      </c>
      <c r="N1301" s="302">
        <f>TabIPW[[#This Row],[liczba oddziałów w szkołach podstawowych]]/$O$1*$N$2</f>
        <v>8.1097197376267145E-5</v>
      </c>
      <c r="O1301" s="27">
        <v>64</v>
      </c>
      <c r="P130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7.2213419496484094E-5</v>
      </c>
      <c r="Q1301" s="27">
        <v>367</v>
      </c>
      <c r="R1301" s="302">
        <f>TabIPW[[#This Row],[liczba gospodarstw domowych korzystających ze środowiskowej pomocy społecznej ]]/$S$1*$R$2</f>
        <v>3.8825660480535906E-5</v>
      </c>
      <c r="S1301" s="27">
        <v>142</v>
      </c>
      <c r="T1301" s="302">
        <f>TabIPW[[#This Row],[ilość wody dostarczonej i ścieków bytowych odprowadzonych siecią kanalizacyjną '[dam3']]]/$U$1*$T$2</f>
        <v>1.7364156591404101E-5</v>
      </c>
      <c r="U1301" s="27">
        <v>425.5</v>
      </c>
      <c r="V1301" s="302">
        <f>TabIPW[[#This Row],[iloczyn liczby mieszkańców i relacji przeciętnego miesięcznego wynagrodzenia brutto 
w danym powiecie do średniej krajowej2]]/$W$1*$V$2</f>
        <v>2.409922394354249E-5</v>
      </c>
      <c r="W1301" s="27">
        <f>TabIPW[[#This Row],[iloczyn liczby mieszkańców i relacji przeciętnego miesięcznego wynagrodzenia brutto 
w danym powiecie do średniej krajowej]]</f>
        <v>7511.6409999999996</v>
      </c>
    </row>
    <row r="1302" spans="1:23" x14ac:dyDescent="0.3">
      <c r="A1302" s="2" t="s">
        <v>10</v>
      </c>
      <c r="B1302" s="2" t="s">
        <v>113</v>
      </c>
      <c r="C1302" s="2" t="s">
        <v>54</v>
      </c>
      <c r="D1302" s="2" t="s">
        <v>11</v>
      </c>
      <c r="E1302" s="2" t="s">
        <v>19</v>
      </c>
      <c r="F1302" s="17" t="str">
        <f>+Tabela1[[#This Row],[WK]]&amp;Tabela1[[#This Row],[PK]]&amp;Tabela1[[#This Row],[GK]]</f>
        <v>160802</v>
      </c>
      <c r="G1302" s="2" t="s">
        <v>1243</v>
      </c>
      <c r="H1302" s="302">
        <f>TabIPW[[#This Row],[liczba mieszkańców ]]/$I$1*$H$2</f>
        <v>2.1709972228756935E-5</v>
      </c>
      <c r="I1302" s="27">
        <v>6821</v>
      </c>
      <c r="J1302" s="302">
        <f>TabIPW[[#This Row],[liczba mieszkańców w wieku 20-64]]/$K$1*$J$2</f>
        <v>1.7043070317586822E-5</v>
      </c>
      <c r="K1302" s="27">
        <v>4226</v>
      </c>
      <c r="L1302" s="302">
        <f>TabIPW[[#This Row],[iloczyn liczby mieszkańców i relacji przeciętnego miesięcznego wynagrodzenia brutto 
w danym powiecie do średniej krajowej]]/$M$1*$L$2</f>
        <v>6.2049029685813054E-5</v>
      </c>
      <c r="M1302" s="27">
        <v>5640.9670000000006</v>
      </c>
      <c r="N1302" s="302">
        <f>TabIPW[[#This Row],[liczba oddziałów w szkołach podstawowych]]/$O$1*$N$2</f>
        <v>4.8151460942158622E-5</v>
      </c>
      <c r="O1302" s="27">
        <v>38</v>
      </c>
      <c r="P130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4.6830500926875233E-5</v>
      </c>
      <c r="Q1302" s="27">
        <v>238</v>
      </c>
      <c r="R1302" s="302">
        <f>TabIPW[[#This Row],[liczba gospodarstw domowych korzystających ze środowiskowej pomocy społecznej ]]/$S$1*$R$2</f>
        <v>3.4724358317099016E-5</v>
      </c>
      <c r="S1302" s="27">
        <v>127</v>
      </c>
      <c r="T1302" s="302">
        <f>TabIPW[[#This Row],[ilość wody dostarczonej i ścieków bytowych odprowadzonych siecią kanalizacyjną '[dam3']]]/$U$1*$T$2</f>
        <v>1.4576913594476017E-5</v>
      </c>
      <c r="U1302" s="27">
        <v>357.2</v>
      </c>
      <c r="V1302" s="302">
        <f>TabIPW[[#This Row],[iloczyn liczby mieszkańców i relacji przeciętnego miesięcznego wynagrodzenia brutto 
w danym powiecie do średniej krajowej2]]/$W$1*$V$2</f>
        <v>1.809763365836214E-5</v>
      </c>
      <c r="W1302" s="27">
        <f>TabIPW[[#This Row],[iloczyn liczby mieszkańców i relacji przeciętnego miesięcznego wynagrodzenia brutto 
w danym powiecie do średniej krajowej]]</f>
        <v>5640.9670000000006</v>
      </c>
    </row>
    <row r="1303" spans="1:23" x14ac:dyDescent="0.3">
      <c r="A1303" s="2" t="s">
        <v>10</v>
      </c>
      <c r="B1303" s="2" t="s">
        <v>113</v>
      </c>
      <c r="C1303" s="2" t="s">
        <v>54</v>
      </c>
      <c r="D1303" s="2" t="s">
        <v>16</v>
      </c>
      <c r="E1303" s="2" t="s">
        <v>19</v>
      </c>
      <c r="F1303" s="17" t="str">
        <f>+Tabela1[[#This Row],[WK]]&amp;Tabela1[[#This Row],[PK]]&amp;Tabela1[[#This Row],[GK]]</f>
        <v>160803</v>
      </c>
      <c r="G1303" s="2" t="s">
        <v>767</v>
      </c>
      <c r="H1303" s="302">
        <f>TabIPW[[#This Row],[liczba mieszkańców ]]/$I$1*$H$2</f>
        <v>5.4111015666485373E-5</v>
      </c>
      <c r="I1303" s="27">
        <v>17001</v>
      </c>
      <c r="J1303" s="302">
        <f>TabIPW[[#This Row],[liczba mieszkańców w wieku 20-64]]/$K$1*$J$2</f>
        <v>4.1426033673036398E-5</v>
      </c>
      <c r="K1303" s="27">
        <v>10272</v>
      </c>
      <c r="L1303" s="302">
        <f>TabIPW[[#This Row],[iloczyn liczby mieszkańców i relacji przeciętnego miesięcznego wynagrodzenia brutto 
w danym powiecie do średniej krajowej]]/$M$1*$L$2</f>
        <v>1.5465409085009641E-4</v>
      </c>
      <c r="M1303" s="27">
        <v>14059.826999999999</v>
      </c>
      <c r="N1303" s="302">
        <f>TabIPW[[#This Row],[liczba oddziałów w szkołach podstawowych]]/$O$1*$N$2</f>
        <v>9.3768634466308905E-5</v>
      </c>
      <c r="O1303" s="27">
        <v>74</v>
      </c>
      <c r="P130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1.2356955706755316E-4</v>
      </c>
      <c r="Q1303" s="27">
        <v>628</v>
      </c>
      <c r="R1303" s="302">
        <f>TabIPW[[#This Row],[liczba gospodarstw domowych korzystających ze środowiskowej pomocy społecznej ]]/$S$1*$R$2</f>
        <v>6.5347414470761121E-5</v>
      </c>
      <c r="S1303" s="27">
        <v>239</v>
      </c>
      <c r="T1303" s="302">
        <f>TabIPW[[#This Row],[ilość wody dostarczonej i ścieków bytowych odprowadzonych siecią kanalizacyjną '[dam3']]]/$U$1*$T$2</f>
        <v>4.2918645093254285E-5</v>
      </c>
      <c r="U1303" s="27">
        <v>1051.7</v>
      </c>
      <c r="V1303" s="302">
        <f>TabIPW[[#This Row],[iloczyn liczby mieszkańców i relacji przeciętnego miesięcznego wynagrodzenia brutto 
w danym powiecie do średniej krajowej2]]/$W$1*$V$2</f>
        <v>4.5107443164611453E-5</v>
      </c>
      <c r="W1303" s="27">
        <f>TabIPW[[#This Row],[iloczyn liczby mieszkańców i relacji przeciętnego miesięcznego wynagrodzenia brutto 
w danym powiecie do średniej krajowej]]</f>
        <v>14059.826999999999</v>
      </c>
    </row>
    <row r="1304" spans="1:23" x14ac:dyDescent="0.3">
      <c r="A1304" s="2" t="s">
        <v>10</v>
      </c>
      <c r="B1304" s="2" t="s">
        <v>113</v>
      </c>
      <c r="C1304" s="2" t="s">
        <v>54</v>
      </c>
      <c r="D1304" s="2" t="s">
        <v>18</v>
      </c>
      <c r="E1304" s="2" t="s">
        <v>19</v>
      </c>
      <c r="F1304" s="17" t="str">
        <f>+Tabela1[[#This Row],[WK]]&amp;Tabela1[[#This Row],[PK]]&amp;Tabela1[[#This Row],[GK]]</f>
        <v>160804</v>
      </c>
      <c r="G1304" s="2" t="s">
        <v>1244</v>
      </c>
      <c r="H1304" s="302">
        <f>TabIPW[[#This Row],[liczba mieszkańców ]]/$I$1*$H$2</f>
        <v>4.0128915094585468E-5</v>
      </c>
      <c r="I1304" s="27">
        <v>12608</v>
      </c>
      <c r="J1304" s="302">
        <f>TabIPW[[#This Row],[liczba mieszkańców w wieku 20-64]]/$K$1*$J$2</f>
        <v>2.8000482066967653E-5</v>
      </c>
      <c r="K1304" s="27">
        <v>6943</v>
      </c>
      <c r="L1304" s="302">
        <f>TabIPW[[#This Row],[iloczyn liczby mieszkańców i relacji przeciętnego miesięcznego wynagrodzenia brutto 
w danym powiecie do średniej krajowej]]/$M$1*$L$2</f>
        <v>1.1469200502547001E-4</v>
      </c>
      <c r="M1304" s="27">
        <v>10426.816000000001</v>
      </c>
      <c r="N1304" s="302">
        <f>TabIPW[[#This Row],[liczba oddziałów w szkołach podstawowych]]/$O$1*$N$2</f>
        <v>8.2364341085271328E-5</v>
      </c>
      <c r="O1304" s="27">
        <v>65</v>
      </c>
      <c r="P130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9.5431903149304599E-5</v>
      </c>
      <c r="Q1304" s="27">
        <v>485</v>
      </c>
      <c r="R1304" s="302">
        <f>TabIPW[[#This Row],[liczba gospodarstw domowych korzystających ze środowiskowej pomocy społecznej ]]/$S$1*$R$2</f>
        <v>3.7185139615161145E-5</v>
      </c>
      <c r="S1304" s="27">
        <v>136</v>
      </c>
      <c r="T1304" s="302">
        <f>TabIPW[[#This Row],[ilość wody dostarczonej i ścieków bytowych odprowadzonych siecią kanalizacyjną '[dam3']]]/$U$1*$T$2</f>
        <v>3.1186106855819077E-5</v>
      </c>
      <c r="U1304" s="27">
        <v>764.2</v>
      </c>
      <c r="V1304" s="302">
        <f>TabIPW[[#This Row],[iloczyn liczby mieszkańców i relacji przeciętnego miesięcznego wynagrodzenia brutto 
w danym powiecie do średniej krajowej2]]/$W$1*$V$2</f>
        <v>3.3451834799095426E-5</v>
      </c>
      <c r="W1304" s="27">
        <f>TabIPW[[#This Row],[iloczyn liczby mieszkańców i relacji przeciętnego miesięcznego wynagrodzenia brutto 
w danym powiecie do średniej krajowej]]</f>
        <v>10426.816000000001</v>
      </c>
    </row>
    <row r="1305" spans="1:23" x14ac:dyDescent="0.3">
      <c r="A1305" s="2" t="s">
        <v>10</v>
      </c>
      <c r="B1305" s="2" t="s">
        <v>113</v>
      </c>
      <c r="C1305" s="2" t="s">
        <v>54</v>
      </c>
      <c r="D1305" s="2" t="s">
        <v>21</v>
      </c>
      <c r="E1305" s="2" t="s">
        <v>15</v>
      </c>
      <c r="F1305" s="17" t="str">
        <f>+Tabela1[[#This Row],[WK]]&amp;Tabela1[[#This Row],[PK]]&amp;Tabela1[[#This Row],[GK]]</f>
        <v>160805</v>
      </c>
      <c r="G1305" s="2" t="s">
        <v>879</v>
      </c>
      <c r="H1305" s="302">
        <f>TabIPW[[#This Row],[liczba mieszkańców ]]/$I$1*$H$2</f>
        <v>1.2559382849241295E-5</v>
      </c>
      <c r="I1305" s="27">
        <v>3946</v>
      </c>
      <c r="J1305" s="302">
        <f>TabIPW[[#This Row],[liczba mieszkańców w wieku 20-64]]/$K$1*$J$2</f>
        <v>1.009033647293001E-5</v>
      </c>
      <c r="K1305" s="27">
        <v>2502</v>
      </c>
      <c r="L1305" s="302">
        <f>TabIPW[[#This Row],[iloczyn liczby mieszkańców i relacji przeciętnego miesięcznego wynagrodzenia brutto 
w danym powiecie do średniej krajowej]]/$M$1*$L$2</f>
        <v>3.5895832156607282E-5</v>
      </c>
      <c r="M1305" s="27">
        <v>3263.3420000000001</v>
      </c>
      <c r="N1305" s="302">
        <f>TabIPW[[#This Row],[liczba oddziałów w szkołach podstawowych]]/$O$1*$N$2</f>
        <v>2.7877161598091832E-5</v>
      </c>
      <c r="O1305" s="27">
        <v>22</v>
      </c>
      <c r="P130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2.6366752622694464E-5</v>
      </c>
      <c r="Q1305" s="27">
        <v>134</v>
      </c>
      <c r="R1305" s="302">
        <f>TabIPW[[#This Row],[liczba gospodarstw domowych korzystających ze środowiskowej pomocy społecznej ]]/$S$1*$R$2</f>
        <v>1.2577326634539799E-5</v>
      </c>
      <c r="S1305" s="27">
        <v>46</v>
      </c>
      <c r="T1305" s="302">
        <f>TabIPW[[#This Row],[ilość wody dostarczonej i ścieków bytowych odprowadzonych siecią kanalizacyjną '[dam3']]]/$U$1*$T$2</f>
        <v>6.4314713955470891E-6</v>
      </c>
      <c r="U1305" s="27">
        <v>157.6</v>
      </c>
      <c r="V1305" s="302">
        <f>TabIPW[[#This Row],[iloczyn liczby mieszkańców i relacji przeciętnego miesięcznego wynagrodzenia brutto 
w danym powiecie do średniej krajowej2]]/$W$1*$V$2</f>
        <v>1.0469617712343792E-5</v>
      </c>
      <c r="W1305" s="27">
        <f>TabIPW[[#This Row],[iloczyn liczby mieszkańców i relacji przeciętnego miesięcznego wynagrodzenia brutto 
w danym powiecie do średniej krajowej]]</f>
        <v>3263.3420000000001</v>
      </c>
    </row>
    <row r="1306" spans="1:23" x14ac:dyDescent="0.3">
      <c r="A1306" s="2" t="s">
        <v>10</v>
      </c>
      <c r="B1306" s="2" t="s">
        <v>113</v>
      </c>
      <c r="C1306" s="2" t="s">
        <v>54</v>
      </c>
      <c r="D1306" s="2" t="s">
        <v>23</v>
      </c>
      <c r="E1306" s="2" t="s">
        <v>15</v>
      </c>
      <c r="F1306" s="17" t="str">
        <f>+Tabela1[[#This Row],[WK]]&amp;Tabela1[[#This Row],[PK]]&amp;Tabela1[[#This Row],[GK]]</f>
        <v>160806</v>
      </c>
      <c r="G1306" s="2" t="s">
        <v>1245</v>
      </c>
      <c r="H1306" s="302">
        <f>TabIPW[[#This Row],[liczba mieszkańców ]]/$I$1*$H$2</f>
        <v>2.3969769953785147E-5</v>
      </c>
      <c r="I1306" s="27">
        <v>7531</v>
      </c>
      <c r="J1306" s="302">
        <f>TabIPW[[#This Row],[liczba mieszkańców w wieku 20-64]]/$K$1*$J$2</f>
        <v>1.7418130786005081E-5</v>
      </c>
      <c r="K1306" s="27">
        <v>4319</v>
      </c>
      <c r="L1306" s="302">
        <f>TabIPW[[#This Row],[iloczyn liczby mieszkańców i relacji przeciętnego miesięcznego wynagrodzenia brutto 
w danym powiecie do średniej krajowej]]/$M$1*$L$2</f>
        <v>6.8507732379982127E-5</v>
      </c>
      <c r="M1306" s="27">
        <v>6228.1370000000006</v>
      </c>
      <c r="N1306" s="302">
        <f>TabIPW[[#This Row],[liczba oddziałów w szkołach podstawowych]]/$O$1*$N$2</f>
        <v>5.8288610614192017E-5</v>
      </c>
      <c r="O1306" s="27">
        <v>46</v>
      </c>
      <c r="P130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4.8601402222429345E-5</v>
      </c>
      <c r="Q1306" s="27">
        <v>247</v>
      </c>
      <c r="R1306" s="302">
        <f>TabIPW[[#This Row],[liczba gospodarstw domowych korzystających ze środowiskowej pomocy społecznej ]]/$S$1*$R$2</f>
        <v>2.6248333845996102E-5</v>
      </c>
      <c r="S1306" s="27">
        <v>96</v>
      </c>
      <c r="T1306" s="302">
        <f>TabIPW[[#This Row],[ilość wody dostarczonej i ścieków bytowych odprowadzonych siecią kanalizacyjną '[dam3']]]/$U$1*$T$2</f>
        <v>1.7184597745335532E-5</v>
      </c>
      <c r="U1306" s="27">
        <v>421.1</v>
      </c>
      <c r="V1306" s="302">
        <f>TabIPW[[#This Row],[iloczyn liczby mieszkańców i relacji przeciętnego miesięcznego wynagrodzenia brutto 
w danym powiecie do średniej krajowej2]]/$W$1*$V$2</f>
        <v>1.9981421944161455E-5</v>
      </c>
      <c r="W1306" s="27">
        <f>TabIPW[[#This Row],[iloczyn liczby mieszkańców i relacji przeciętnego miesięcznego wynagrodzenia brutto 
w danym powiecie do średniej krajowej]]</f>
        <v>6228.1370000000006</v>
      </c>
    </row>
    <row r="1307" spans="1:23" x14ac:dyDescent="0.3">
      <c r="A1307" s="2" t="s">
        <v>10</v>
      </c>
      <c r="B1307" s="2" t="s">
        <v>113</v>
      </c>
      <c r="C1307" s="2" t="s">
        <v>54</v>
      </c>
      <c r="D1307" s="2" t="s">
        <v>30</v>
      </c>
      <c r="E1307" s="2" t="s">
        <v>15</v>
      </c>
      <c r="F1307" s="17" t="str">
        <f>+Tabela1[[#This Row],[WK]]&amp;Tabela1[[#This Row],[PK]]&amp;Tabela1[[#This Row],[GK]]</f>
        <v>160807</v>
      </c>
      <c r="G1307" s="2" t="s">
        <v>1246</v>
      </c>
      <c r="H1307" s="302">
        <f>TabIPW[[#This Row],[liczba mieszkańców ]]/$I$1*$H$2</f>
        <v>1.0783372806190954E-5</v>
      </c>
      <c r="I1307" s="27">
        <v>3388</v>
      </c>
      <c r="J1307" s="302">
        <f>TabIPW[[#This Row],[liczba mieszkańców w wieku 20-64]]/$K$1*$J$2</f>
        <v>8.8804639941614229E-6</v>
      </c>
      <c r="K1307" s="27">
        <v>2202</v>
      </c>
      <c r="L1307" s="302">
        <f>TabIPW[[#This Row],[iloczyn liczby mieszkańców i relacji przeciętnego miesięcznego wynagrodzenia brutto 
w danym powiecie do średniej krajowej]]/$M$1*$L$2</f>
        <v>3.0819837644851875E-5</v>
      </c>
      <c r="M1307" s="27">
        <v>2801.8760000000002</v>
      </c>
      <c r="N1307" s="302">
        <f>TabIPW[[#This Row],[liczba oddziałów w szkołach podstawowych]]/$O$1*$N$2</f>
        <v>1.6472868217054265E-5</v>
      </c>
      <c r="O1307" s="27">
        <v>13</v>
      </c>
      <c r="P130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2.4792618137757481E-5</v>
      </c>
      <c r="Q1307" s="27">
        <v>126</v>
      </c>
      <c r="R1307" s="302">
        <f>TabIPW[[#This Row],[liczba gospodarstw domowych korzystających ze środowiskowej pomocy społecznej ]]/$S$1*$R$2</f>
        <v>1.2577326634539799E-5</v>
      </c>
      <c r="S1307" s="27">
        <v>46</v>
      </c>
      <c r="T1307" s="302">
        <f>TabIPW[[#This Row],[ilość wody dostarczonej i ścieków bytowych odprowadzonych siecią kanalizacyjną '[dam3']]]/$U$1*$T$2</f>
        <v>3.4646695525504314E-6</v>
      </c>
      <c r="U1307" s="27">
        <v>84.9</v>
      </c>
      <c r="V1307" s="302">
        <f>TabIPW[[#This Row],[iloczyn liczby mieszkańców i relacji przeciętnego miesięcznego wynagrodzenia brutto 
w danym powiecie do średniej krajowej2]]/$W$1*$V$2</f>
        <v>8.9891193130817972E-6</v>
      </c>
      <c r="W1307" s="27">
        <f>TabIPW[[#This Row],[iloczyn liczby mieszkańców i relacji przeciętnego miesięcznego wynagrodzenia brutto 
w danym powiecie do średniej krajowej]]</f>
        <v>2801.8760000000002</v>
      </c>
    </row>
    <row r="1308" spans="1:23" x14ac:dyDescent="0.3">
      <c r="A1308" s="2" t="s">
        <v>10</v>
      </c>
      <c r="B1308" s="2" t="s">
        <v>113</v>
      </c>
      <c r="C1308" s="2" t="s">
        <v>56</v>
      </c>
      <c r="D1308" s="2" t="s">
        <v>12</v>
      </c>
      <c r="E1308" s="2" t="s">
        <v>15</v>
      </c>
      <c r="F1308" s="17" t="str">
        <f>+Tabela1[[#This Row],[WK]]&amp;Tabela1[[#This Row],[PK]]&amp;Tabela1[[#This Row],[GK]]</f>
        <v>160901</v>
      </c>
      <c r="G1308" s="2" t="s">
        <v>1247</v>
      </c>
      <c r="H1308" s="302">
        <f>TabIPW[[#This Row],[liczba mieszkańców ]]/$I$1*$H$2</f>
        <v>2.3024474285709968E-5</v>
      </c>
      <c r="I1308" s="27">
        <v>7234</v>
      </c>
      <c r="J1308" s="302">
        <f>TabIPW[[#This Row],[liczba mieszkańców w wieku 20-64]]/$K$1*$J$2</f>
        <v>1.7656072373496236E-5</v>
      </c>
      <c r="K1308" s="27">
        <v>4378</v>
      </c>
      <c r="L1308" s="302">
        <f>TabIPW[[#This Row],[iloczyn liczby mieszkańców i relacji przeciętnego miesięcznego wynagrodzenia brutto 
w danym powiecie do średniej krajowej]]/$M$1*$L$2</f>
        <v>6.7874863773770942E-5</v>
      </c>
      <c r="M1308" s="27">
        <v>6170.6019999999999</v>
      </c>
      <c r="N1308" s="302">
        <f>TabIPW[[#This Row],[liczba oddziałów w szkołach podstawowych]]/$O$1*$N$2</f>
        <v>4.6884317233154453E-5</v>
      </c>
      <c r="O1308" s="27">
        <v>37</v>
      </c>
      <c r="P130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5.4701173351560147E-5</v>
      </c>
      <c r="Q1308" s="27">
        <v>278</v>
      </c>
      <c r="R1308" s="302">
        <f>TabIPW[[#This Row],[liczba gospodarstw domowych korzystających ze środowiskowej pomocy społecznej ]]/$S$1*$R$2</f>
        <v>1.2303906490310674E-5</v>
      </c>
      <c r="S1308" s="27">
        <v>45</v>
      </c>
      <c r="T1308" s="302">
        <f>TabIPW[[#This Row],[ilość wody dostarczonej i ścieków bytowych odprowadzonych siecią kanalizacyjną '[dam3']]]/$U$1*$T$2</f>
        <v>1.8380296424837621E-5</v>
      </c>
      <c r="U1308" s="27">
        <v>450.4</v>
      </c>
      <c r="V1308" s="302">
        <f>TabIPW[[#This Row],[iloczyn liczby mieszkańców i relacji przeciętnego miesięcznego wynagrodzenia brutto 
w danym powiecie do średniej krajowej2]]/$W$1*$V$2</f>
        <v>1.9796835267349862E-5</v>
      </c>
      <c r="W1308" s="27">
        <f>TabIPW[[#This Row],[iloczyn liczby mieszkańców i relacji przeciętnego miesięcznego wynagrodzenia brutto 
w danym powiecie do średniej krajowej]]</f>
        <v>6170.6019999999999</v>
      </c>
    </row>
    <row r="1309" spans="1:23" x14ac:dyDescent="0.3">
      <c r="A1309" s="2" t="s">
        <v>10</v>
      </c>
      <c r="B1309" s="2" t="s">
        <v>113</v>
      </c>
      <c r="C1309" s="2" t="s">
        <v>56</v>
      </c>
      <c r="D1309" s="2" t="s">
        <v>11</v>
      </c>
      <c r="E1309" s="2" t="s">
        <v>15</v>
      </c>
      <c r="F1309" s="17" t="str">
        <f>+Tabela1[[#This Row],[WK]]&amp;Tabela1[[#This Row],[PK]]&amp;Tabela1[[#This Row],[GK]]</f>
        <v>160902</v>
      </c>
      <c r="G1309" s="2" t="s">
        <v>249</v>
      </c>
      <c r="H1309" s="302">
        <f>TabIPW[[#This Row],[liczba mieszkańców ]]/$I$1*$H$2</f>
        <v>2.6353697413005049E-5</v>
      </c>
      <c r="I1309" s="27">
        <v>8280</v>
      </c>
      <c r="J1309" s="302">
        <f>TabIPW[[#This Row],[liczba mieszkańców w wieku 20-64]]/$K$1*$J$2</f>
        <v>2.0124212230184153E-5</v>
      </c>
      <c r="K1309" s="27">
        <v>4990</v>
      </c>
      <c r="L1309" s="302">
        <f>TabIPW[[#This Row],[iloczyn liczby mieszkańców i relacji przeciętnego miesięcznego wynagrodzenia brutto 
w danym powiecie do średniej krajowej]]/$M$1*$L$2</f>
        <v>7.7689227543105256E-5</v>
      </c>
      <c r="M1309" s="27">
        <v>7062.84</v>
      </c>
      <c r="N1309" s="302">
        <f>TabIPW[[#This Row],[liczba oddziałów w szkołach podstawowych]]/$O$1*$N$2</f>
        <v>4.561717352415027E-5</v>
      </c>
      <c r="O1309" s="27">
        <v>36</v>
      </c>
      <c r="P130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5.8636509563902608E-5</v>
      </c>
      <c r="Q1309" s="27">
        <v>298</v>
      </c>
      <c r="R1309" s="302">
        <f>TabIPW[[#This Row],[liczba gospodarstw domowych korzystających ze środowiskowej pomocy społecznej ]]/$S$1*$R$2</f>
        <v>1.9686250384497079E-5</v>
      </c>
      <c r="S1309" s="27">
        <v>72</v>
      </c>
      <c r="T1309" s="302">
        <f>TabIPW[[#This Row],[ilość wody dostarczonej i ścieków bytowych odprowadzonych siecią kanalizacyjną '[dam3']]]/$U$1*$T$2</f>
        <v>1.8041583147026451E-5</v>
      </c>
      <c r="U1309" s="27">
        <v>442.1</v>
      </c>
      <c r="V1309" s="302">
        <f>TabIPW[[#This Row],[iloczyn liczby mieszkańców i relacji przeciętnego miesięcznego wynagrodzenia brutto 
w danym powiecie do średniej krajowej2]]/$W$1*$V$2</f>
        <v>2.2659358033405699E-5</v>
      </c>
      <c r="W1309" s="27">
        <f>TabIPW[[#This Row],[iloczyn liczby mieszkańców i relacji przeciętnego miesięcznego wynagrodzenia brutto 
w danym powiecie do średniej krajowej]]</f>
        <v>7062.84</v>
      </c>
    </row>
    <row r="1310" spans="1:23" x14ac:dyDescent="0.3">
      <c r="A1310" s="2" t="s">
        <v>10</v>
      </c>
      <c r="B1310" s="2" t="s">
        <v>113</v>
      </c>
      <c r="C1310" s="2" t="s">
        <v>56</v>
      </c>
      <c r="D1310" s="2" t="s">
        <v>16</v>
      </c>
      <c r="E1310" s="2" t="s">
        <v>15</v>
      </c>
      <c r="F1310" s="17" t="str">
        <f>+Tabela1[[#This Row],[WK]]&amp;Tabela1[[#This Row],[PK]]&amp;Tabela1[[#This Row],[GK]]</f>
        <v>160903</v>
      </c>
      <c r="G1310" s="2" t="s">
        <v>1248</v>
      </c>
      <c r="H1310" s="302">
        <f>TabIPW[[#This Row],[liczba mieszkańców ]]/$I$1*$H$2</f>
        <v>2.9116379702194468E-5</v>
      </c>
      <c r="I1310" s="27">
        <v>9148</v>
      </c>
      <c r="J1310" s="302">
        <f>TabIPW[[#This Row],[liczba mieszkańców w wieku 20-64]]/$K$1*$J$2</f>
        <v>2.2963379647027767E-5</v>
      </c>
      <c r="K1310" s="27">
        <v>5694</v>
      </c>
      <c r="L1310" s="302">
        <f>TabIPW[[#This Row],[iloczyn liczby mieszkańców i relacji przeciętnego miesięcznego wynagrodzenia brutto 
w danym powiecie do średniej krajowej]]/$M$1*$L$2</f>
        <v>8.5833460575401795E-5</v>
      </c>
      <c r="M1310" s="27">
        <v>7803.2440000000006</v>
      </c>
      <c r="N1310" s="302">
        <f>TabIPW[[#This Row],[liczba oddziałów w szkołach podstawowych]]/$O$1*$N$2</f>
        <v>7.2227191413237933E-5</v>
      </c>
      <c r="O1310" s="27">
        <v>57</v>
      </c>
      <c r="P13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8.874183158832241E-5</v>
      </c>
      <c r="Q1310" s="27">
        <v>451</v>
      </c>
      <c r="R1310" s="302">
        <f>TabIPW[[#This Row],[liczba gospodarstw domowych korzystających ze środowiskowej pomocy społecznej ]]/$S$1*$R$2</f>
        <v>3.7731979903619396E-5</v>
      </c>
      <c r="S1310" s="27">
        <v>138</v>
      </c>
      <c r="T1310" s="302">
        <f>TabIPW[[#This Row],[ilość wody dostarczonej i ścieków bytowych odprowadzonych siecią kanalizacyjną '[dam3']]]/$U$1*$T$2</f>
        <v>2.6215591526011745E-5</v>
      </c>
      <c r="U1310" s="27">
        <v>642.40000000000009</v>
      </c>
      <c r="V1310" s="302">
        <f>TabIPW[[#This Row],[iloczyn liczby mieszkańców i relacji przeciętnego miesięcznego wynagrodzenia brutto 
w danym powiecie do średniej krajowej2]]/$W$1*$V$2</f>
        <v>2.5034759334492197E-5</v>
      </c>
      <c r="W1310" s="27">
        <f>TabIPW[[#This Row],[iloczyn liczby mieszkańców i relacji przeciętnego miesięcznego wynagrodzenia brutto 
w danym powiecie do średniej krajowej]]</f>
        <v>7803.2440000000006</v>
      </c>
    </row>
    <row r="1311" spans="1:23" x14ac:dyDescent="0.3">
      <c r="A1311" s="2" t="s">
        <v>10</v>
      </c>
      <c r="B1311" s="2" t="s">
        <v>113</v>
      </c>
      <c r="C1311" s="2" t="s">
        <v>56</v>
      </c>
      <c r="D1311" s="2" t="s">
        <v>18</v>
      </c>
      <c r="E1311" s="2" t="s">
        <v>15</v>
      </c>
      <c r="F1311" s="17" t="str">
        <f>+Tabela1[[#This Row],[WK]]&amp;Tabela1[[#This Row],[PK]]&amp;Tabela1[[#This Row],[GK]]</f>
        <v>160904</v>
      </c>
      <c r="G1311" s="2" t="s">
        <v>1249</v>
      </c>
      <c r="H1311" s="302">
        <f>TabIPW[[#This Row],[liczba mieszkańców ]]/$I$1*$H$2</f>
        <v>2.9835695597766827E-5</v>
      </c>
      <c r="I1311" s="27">
        <v>9374</v>
      </c>
      <c r="J1311" s="302">
        <f>TabIPW[[#This Row],[liczba mieszkańców w wieku 20-64]]/$K$1*$J$2</f>
        <v>2.307226817011694E-5</v>
      </c>
      <c r="K1311" s="27">
        <v>5721</v>
      </c>
      <c r="L1311" s="302">
        <f>TabIPW[[#This Row],[iloczyn liczby mieszkańców i relacji przeciętnego miesięcznego wynagrodzenia brutto 
w danym powiecie do średniej krajowej]]/$M$1*$L$2</f>
        <v>8.795396364602279E-5</v>
      </c>
      <c r="M1311" s="27">
        <v>7996.0219999999999</v>
      </c>
      <c r="N1311" s="302">
        <f>TabIPW[[#This Row],[liczba oddziałów w szkołach podstawowych]]/$O$1*$N$2</f>
        <v>8.363148479427551E-5</v>
      </c>
      <c r="O1311" s="27">
        <v>66</v>
      </c>
      <c r="P13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6.6310415177970407E-5</v>
      </c>
      <c r="Q1311" s="27">
        <v>337</v>
      </c>
      <c r="R1311" s="302">
        <f>TabIPW[[#This Row],[liczba gospodarstw domowych korzystających ze środowiskowej pomocy społecznej ]]/$S$1*$R$2</f>
        <v>1.7772309374893195E-5</v>
      </c>
      <c r="S1311" s="27">
        <v>65</v>
      </c>
      <c r="T1311" s="302">
        <f>TabIPW[[#This Row],[ilość wody dostarczonej i ścieków bytowych odprowadzonych siecią kanalizacyjną '[dam3']]]/$U$1*$T$2</f>
        <v>2.2930480819529884E-5</v>
      </c>
      <c r="U1311" s="27">
        <v>561.9</v>
      </c>
      <c r="V1311" s="302">
        <f>TabIPW[[#This Row],[iloczyn liczby mieszkańców i relacji przeciętnego miesięcznego wynagrodzenia brutto 
w danym powiecie do średniej krajowej2]]/$W$1*$V$2</f>
        <v>2.565323939675665E-5</v>
      </c>
      <c r="W1311" s="27">
        <f>TabIPW[[#This Row],[iloczyn liczby mieszkańców i relacji przeciętnego miesięcznego wynagrodzenia brutto 
w danym powiecie do średniej krajowej]]</f>
        <v>7996.0219999999999</v>
      </c>
    </row>
    <row r="1312" spans="1:23" x14ac:dyDescent="0.3">
      <c r="A1312" s="2" t="s">
        <v>10</v>
      </c>
      <c r="B1312" s="2" t="s">
        <v>113</v>
      </c>
      <c r="C1312" s="2" t="s">
        <v>56</v>
      </c>
      <c r="D1312" s="2" t="s">
        <v>21</v>
      </c>
      <c r="E1312" s="2" t="s">
        <v>15</v>
      </c>
      <c r="F1312" s="17" t="str">
        <f>+Tabela1[[#This Row],[WK]]&amp;Tabela1[[#This Row],[PK]]&amp;Tabela1[[#This Row],[GK]]</f>
        <v>160905</v>
      </c>
      <c r="G1312" s="2" t="s">
        <v>1250</v>
      </c>
      <c r="H1312" s="302">
        <f>TabIPW[[#This Row],[liczba mieszkańców ]]/$I$1*$H$2</f>
        <v>3.2401043437728427E-5</v>
      </c>
      <c r="I1312" s="27">
        <v>10180</v>
      </c>
      <c r="J1312" s="302">
        <f>TabIPW[[#This Row],[liczba mieszkańców w wieku 20-64]]/$K$1*$J$2</f>
        <v>2.5725921806882709E-5</v>
      </c>
      <c r="K1312" s="27">
        <v>6379</v>
      </c>
      <c r="L1312" s="302">
        <f>TabIPW[[#This Row],[iloczyn liczby mieszkańców i relacji przeciętnego miesięcznego wynagrodzenia brutto 
w danym powiecie do średniej krajowej]]/$M$1*$L$2</f>
        <v>9.5516465747441006E-5</v>
      </c>
      <c r="M1312" s="27">
        <v>8683.5400000000009</v>
      </c>
      <c r="N1312" s="302">
        <f>TabIPW[[#This Row],[liczba oddziałów w szkołach podstawowych]]/$O$1*$N$2</f>
        <v>4.9418604651162791E-5</v>
      </c>
      <c r="O1312" s="27">
        <v>39</v>
      </c>
      <c r="P13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8.2248526837957363E-5</v>
      </c>
      <c r="Q1312" s="27">
        <v>418</v>
      </c>
      <c r="R1312" s="302">
        <f>TabIPW[[#This Row],[liczba gospodarstw domowych korzystających ze środowiskowej pomocy społecznej ]]/$S$1*$R$2</f>
        <v>3.4724358317099016E-5</v>
      </c>
      <c r="S1312" s="27">
        <v>127</v>
      </c>
      <c r="T1312" s="302">
        <f>TabIPW[[#This Row],[ilość wody dostarczonej i ścieków bytowych odprowadzonych siecią kanalizacyjną '[dam3']]]/$U$1*$T$2</f>
        <v>2.494643695493614E-5</v>
      </c>
      <c r="U1312" s="27">
        <v>611.29999999999995</v>
      </c>
      <c r="V1312" s="302">
        <f>TabIPW[[#This Row],[iloczyn liczby mieszkańców i relacji przeciętnego miesięcznego wynagrodzenia brutto 
w danym powiecie do średniej krajowej2]]/$W$1*$V$2</f>
        <v>2.7858969176336963E-5</v>
      </c>
      <c r="W1312" s="27">
        <f>TabIPW[[#This Row],[iloczyn liczby mieszkańców i relacji przeciętnego miesięcznego wynagrodzenia brutto 
w danym powiecie do średniej krajowej]]</f>
        <v>8683.5400000000009</v>
      </c>
    </row>
    <row r="1313" spans="1:23" x14ac:dyDescent="0.3">
      <c r="A1313" s="2" t="s">
        <v>10</v>
      </c>
      <c r="B1313" s="2" t="s">
        <v>113</v>
      </c>
      <c r="C1313" s="2" t="s">
        <v>56</v>
      </c>
      <c r="D1313" s="2" t="s">
        <v>23</v>
      </c>
      <c r="E1313" s="2" t="s">
        <v>15</v>
      </c>
      <c r="F1313" s="17" t="str">
        <f>+Tabela1[[#This Row],[WK]]&amp;Tabela1[[#This Row],[PK]]&amp;Tabela1[[#This Row],[GK]]</f>
        <v>160906</v>
      </c>
      <c r="G1313" s="2" t="s">
        <v>1251</v>
      </c>
      <c r="H1313" s="302">
        <f>TabIPW[[#This Row],[liczba mieszkańców ]]/$I$1*$H$2</f>
        <v>1.5968176318966948E-5</v>
      </c>
      <c r="I1313" s="27">
        <v>5017</v>
      </c>
      <c r="J1313" s="302">
        <f>TabIPW[[#This Row],[liczba mieszkańców w wieku 20-64]]/$K$1*$J$2</f>
        <v>1.2639134494869166E-5</v>
      </c>
      <c r="K1313" s="27">
        <v>3134</v>
      </c>
      <c r="L1313" s="302">
        <f>TabIPW[[#This Row],[iloczyn liczby mieszkańców i relacji przeciętnego miesięcznego wynagrodzenia brutto 
w danym powiecie do średniej krajowej]]/$M$1*$L$2</f>
        <v>4.7073291616396024E-5</v>
      </c>
      <c r="M1313" s="27">
        <v>4279.5010000000002</v>
      </c>
      <c r="N1313" s="302">
        <f>TabIPW[[#This Row],[liczba oddziałów w szkołach podstawowych]]/$O$1*$N$2</f>
        <v>3.0411449016100181E-5</v>
      </c>
      <c r="O1313" s="27">
        <v>24</v>
      </c>
      <c r="P13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2.8531187539482816E-5</v>
      </c>
      <c r="Q1313" s="27">
        <v>145</v>
      </c>
      <c r="R1313" s="302">
        <f>TabIPW[[#This Row],[liczba gospodarstw domowych korzystających ze środowiskowej pomocy społecznej ]]/$S$1*$R$2</f>
        <v>2.2967292115246589E-5</v>
      </c>
      <c r="S1313" s="27">
        <v>84</v>
      </c>
      <c r="T1313" s="302">
        <f>TabIPW[[#This Row],[ilość wody dostarczonej i ścieków bytowych odprowadzonych siecią kanalizacyjną '[dam3']]]/$U$1*$T$2</f>
        <v>9.5574276702863479E-6</v>
      </c>
      <c r="U1313" s="27">
        <v>234.2</v>
      </c>
      <c r="V1313" s="302">
        <f>TabIPW[[#This Row],[iloczyn liczby mieszkańców i relacji przeciętnego miesięcznego wynagrodzenia brutto 
w danym powiecie do średniej krajowej2]]/$W$1*$V$2</f>
        <v>1.3729710054782177E-5</v>
      </c>
      <c r="W1313" s="27">
        <f>TabIPW[[#This Row],[iloczyn liczby mieszkańców i relacji przeciętnego miesięcznego wynagrodzenia brutto 
w danym powiecie do średniej krajowej]]</f>
        <v>4279.5010000000002</v>
      </c>
    </row>
    <row r="1314" spans="1:23" x14ac:dyDescent="0.3">
      <c r="A1314" s="2" t="s">
        <v>10</v>
      </c>
      <c r="B1314" s="2" t="s">
        <v>113</v>
      </c>
      <c r="C1314" s="2" t="s">
        <v>56</v>
      </c>
      <c r="D1314" s="2" t="s">
        <v>30</v>
      </c>
      <c r="E1314" s="2" t="s">
        <v>19</v>
      </c>
      <c r="F1314" s="17" t="str">
        <f>+Tabela1[[#This Row],[WK]]&amp;Tabela1[[#This Row],[PK]]&amp;Tabela1[[#This Row],[GK]]</f>
        <v>160907</v>
      </c>
      <c r="G1314" s="2" t="s">
        <v>1252</v>
      </c>
      <c r="H1314" s="302">
        <f>TabIPW[[#This Row],[liczba mieszkańców ]]/$I$1*$H$2</f>
        <v>3.9113597525171387E-5</v>
      </c>
      <c r="I1314" s="27">
        <v>12289</v>
      </c>
      <c r="J1314" s="302">
        <f>TabIPW[[#This Row],[liczba mieszkańców w wieku 20-64]]/$K$1*$J$2</f>
        <v>2.97547971611821E-5</v>
      </c>
      <c r="K1314" s="27">
        <v>7378</v>
      </c>
      <c r="L1314" s="302">
        <f>TabIPW[[#This Row],[iloczyn liczby mieszkańców i relacji przeciętnego miesięcznego wynagrodzenia brutto 
w danym powiecie do średniej krajowej]]/$M$1*$L$2</f>
        <v>1.1530470015425369E-4</v>
      </c>
      <c r="M1314" s="27">
        <v>10482.517</v>
      </c>
      <c r="N1314" s="302">
        <f>TabIPW[[#This Row],[liczba oddziałów w szkołach podstawowych]]/$O$1*$N$2</f>
        <v>7.3494335122242102E-5</v>
      </c>
      <c r="O1314" s="27">
        <v>58</v>
      </c>
      <c r="P13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9.3464235043133365E-5</v>
      </c>
      <c r="Q1314" s="27">
        <v>475</v>
      </c>
      <c r="R1314" s="302">
        <f>TabIPW[[#This Row],[liczba gospodarstw domowych korzystających ze środowiskowej pomocy społecznej ]]/$S$1*$R$2</f>
        <v>7.108923749957278E-5</v>
      </c>
      <c r="S1314" s="27">
        <v>260</v>
      </c>
      <c r="T1314" s="302">
        <f>TabIPW[[#This Row],[ilość wody dostarczonej i ścieków bytowych odprowadzonych siecią kanalizacyjną '[dam3']]]/$U$1*$T$2</f>
        <v>3.3116364451056241E-5</v>
      </c>
      <c r="U1314" s="27">
        <v>811.5</v>
      </c>
      <c r="V1314" s="302">
        <f>TabIPW[[#This Row],[iloczyn liczby mieszkańców i relacji przeciętnego miesięcznego wynagrodzenia brutto 
w danym powiecie do średniej krajowej2]]/$W$1*$V$2</f>
        <v>3.3630537544990658E-5</v>
      </c>
      <c r="W1314" s="27">
        <f>TabIPW[[#This Row],[iloczyn liczby mieszkańców i relacji przeciętnego miesięcznego wynagrodzenia brutto 
w danym powiecie do średniej krajowej]]</f>
        <v>10482.517</v>
      </c>
    </row>
    <row r="1315" spans="1:23" x14ac:dyDescent="0.3">
      <c r="A1315" s="2" t="s">
        <v>10</v>
      </c>
      <c r="B1315" s="2" t="s">
        <v>113</v>
      </c>
      <c r="C1315" s="2" t="s">
        <v>56</v>
      </c>
      <c r="D1315" s="2" t="s">
        <v>54</v>
      </c>
      <c r="E1315" s="2" t="s">
        <v>19</v>
      </c>
      <c r="F1315" s="17" t="str">
        <f>+Tabela1[[#This Row],[WK]]&amp;Tabela1[[#This Row],[PK]]&amp;Tabela1[[#This Row],[GK]]</f>
        <v>160908</v>
      </c>
      <c r="G1315" s="2" t="s">
        <v>1253</v>
      </c>
      <c r="H1315" s="302">
        <f>TabIPW[[#This Row],[liczba mieszkańców ]]/$I$1*$H$2</f>
        <v>5.8137274993472244E-5</v>
      </c>
      <c r="I1315" s="27">
        <v>18266</v>
      </c>
      <c r="J1315" s="302">
        <f>TabIPW[[#This Row],[liczba mieszkańców w wieku 20-64]]/$K$1*$J$2</f>
        <v>4.5547665917374719E-5</v>
      </c>
      <c r="K1315" s="27">
        <v>11294</v>
      </c>
      <c r="L1315" s="302">
        <f>TabIPW[[#This Row],[iloczyn liczby mieszkańców i relacji przeciętnego miesięcznego wynagrodzenia brutto 
w danym powiecie do średniej krajowej]]/$M$1*$L$2</f>
        <v>1.7138543844231411E-4</v>
      </c>
      <c r="M1315" s="27">
        <v>15580.898000000001</v>
      </c>
      <c r="N1315" s="302">
        <f>TabIPW[[#This Row],[liczba oddziałów w szkołach podstawowych]]/$O$1*$N$2</f>
        <v>9.7570065593321399E-5</v>
      </c>
      <c r="O1315" s="27">
        <v>77</v>
      </c>
      <c r="P13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1.2160188896138193E-4</v>
      </c>
      <c r="Q1315" s="27">
        <v>618</v>
      </c>
      <c r="R1315" s="302">
        <f>TabIPW[[#This Row],[liczba gospodarstw domowych korzystających ze środowiskowej pomocy społecznej ]]/$S$1*$R$2</f>
        <v>5.3863768413137837E-5</v>
      </c>
      <c r="S1315" s="27">
        <v>197</v>
      </c>
      <c r="T1315" s="302">
        <f>TabIPW[[#This Row],[ilość wody dostarczonej i ścieków bytowych odprowadzonych siecią kanalizacyjną '[dam3']]]/$U$1*$T$2</f>
        <v>4.5975226359285224E-5</v>
      </c>
      <c r="U1315" s="27">
        <v>1126.5999999999999</v>
      </c>
      <c r="V1315" s="302">
        <f>TabIPW[[#This Row],[iloczyn liczby mieszkańców i relacji przeciętnego miesięcznego wynagrodzenia brutto 
w danym powiecie do średniej krajowej2]]/$W$1*$V$2</f>
        <v>4.9987419545674949E-5</v>
      </c>
      <c r="W1315" s="27">
        <f>TabIPW[[#This Row],[iloczyn liczby mieszkańców i relacji przeciętnego miesięcznego wynagrodzenia brutto 
w danym powiecie do średniej krajowej]]</f>
        <v>15580.898000000001</v>
      </c>
    </row>
    <row r="1316" spans="1:23" x14ac:dyDescent="0.3">
      <c r="A1316" s="2" t="s">
        <v>10</v>
      </c>
      <c r="B1316" s="2" t="s">
        <v>113</v>
      </c>
      <c r="C1316" s="2" t="s">
        <v>56</v>
      </c>
      <c r="D1316" s="2" t="s">
        <v>56</v>
      </c>
      <c r="E1316" s="2" t="s">
        <v>15</v>
      </c>
      <c r="F1316" s="17" t="str">
        <f>+Tabela1[[#This Row],[WK]]&amp;Tabela1[[#This Row],[PK]]&amp;Tabela1[[#This Row],[GK]]</f>
        <v>160909</v>
      </c>
      <c r="G1316" s="2" t="s">
        <v>1254</v>
      </c>
      <c r="H1316" s="302">
        <f>TabIPW[[#This Row],[liczba mieszkańców ]]/$I$1*$H$2</f>
        <v>2.4036609041426827E-5</v>
      </c>
      <c r="I1316" s="27">
        <v>7552</v>
      </c>
      <c r="J1316" s="302">
        <f>TabIPW[[#This Row],[liczba mieszkańców w wieku 20-64]]/$K$1*$J$2</f>
        <v>1.8224712438517473E-5</v>
      </c>
      <c r="K1316" s="27">
        <v>4519</v>
      </c>
      <c r="L1316" s="302">
        <f>TabIPW[[#This Row],[iloczyn liczby mieszkańców i relacji przeciętnego miesięcznego wynagrodzenia brutto 
w danym powiecie do średniej krajowej]]/$M$1*$L$2</f>
        <v>7.0858580483759766E-5</v>
      </c>
      <c r="M1316" s="27">
        <v>6441.8559999999998</v>
      </c>
      <c r="N1316" s="302">
        <f>TabIPW[[#This Row],[liczba oddziałów w szkołach podstawowych]]/$O$1*$N$2</f>
        <v>4.0548598688133572E-5</v>
      </c>
      <c r="O1316" s="27">
        <v>32</v>
      </c>
      <c r="P13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5.1749671192303311E-5</v>
      </c>
      <c r="Q1316" s="27">
        <v>263</v>
      </c>
      <c r="R1316" s="302">
        <f>TabIPW[[#This Row],[liczba gospodarstw domowych korzystających ze środowiskowej pomocy społecznej ]]/$S$1*$R$2</f>
        <v>2.4060972692163095E-5</v>
      </c>
      <c r="S1316" s="27">
        <v>88</v>
      </c>
      <c r="T1316" s="302">
        <f>TabIPW[[#This Row],[ilość wody dostarczonej i ścieków bytowych odprowadzonych siecią kanalizacyjną '[dam3']]]/$U$1*$T$2</f>
        <v>1.7980369904048527E-5</v>
      </c>
      <c r="U1316" s="27">
        <v>440.6</v>
      </c>
      <c r="V1316" s="302">
        <f>TabIPW[[#This Row],[iloczyn liczby mieszkańców i relacji przeciętnego miesięcznego wynagrodzenia brutto 
w danym powiecie do średniej krajowej2]]/$W$1*$V$2</f>
        <v>2.0667085974429934E-5</v>
      </c>
      <c r="W1316" s="27">
        <f>TabIPW[[#This Row],[iloczyn liczby mieszkańców i relacji przeciętnego miesięcznego wynagrodzenia brutto 
w danym powiecie do średniej krajowej]]</f>
        <v>6441.8559999999998</v>
      </c>
    </row>
    <row r="1317" spans="1:23" x14ac:dyDescent="0.3">
      <c r="A1317" s="2" t="s">
        <v>10</v>
      </c>
      <c r="B1317" s="2" t="s">
        <v>113</v>
      </c>
      <c r="C1317" s="2" t="s">
        <v>56</v>
      </c>
      <c r="D1317" s="2" t="s">
        <v>69</v>
      </c>
      <c r="E1317" s="2" t="s">
        <v>19</v>
      </c>
      <c r="F1317" s="17" t="str">
        <f>+Tabela1[[#This Row],[WK]]&amp;Tabela1[[#This Row],[PK]]&amp;Tabela1[[#This Row],[GK]]</f>
        <v>160910</v>
      </c>
      <c r="G1317" s="2" t="s">
        <v>1255</v>
      </c>
      <c r="H1317" s="302">
        <f>TabIPW[[#This Row],[liczba mieszkańców ]]/$I$1*$H$2</f>
        <v>2.8814012400958301E-5</v>
      </c>
      <c r="I1317" s="27">
        <v>9053</v>
      </c>
      <c r="J1317" s="302">
        <f>TabIPW[[#This Row],[liczba mieszkańców w wieku 20-64]]/$K$1*$J$2</f>
        <v>2.2108403095364636E-5</v>
      </c>
      <c r="K1317" s="27">
        <v>5482</v>
      </c>
      <c r="L1317" s="302">
        <f>TabIPW[[#This Row],[iloczyn liczby mieszkańców i relacji przeciętnego miesięcznego wynagrodzenia brutto 
w danym powiecie do średniej krajowej]]/$M$1*$L$2</f>
        <v>8.4942098665185005E-5</v>
      </c>
      <c r="M1317" s="27">
        <v>7722.2089999999998</v>
      </c>
      <c r="N1317" s="302">
        <f>TabIPW[[#This Row],[liczba oddziałów w szkołach podstawowych]]/$O$1*$N$2</f>
        <v>5.9555754323196186E-5</v>
      </c>
      <c r="O1317" s="27">
        <v>47</v>
      </c>
      <c r="P13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6.8081316473524511E-5</v>
      </c>
      <c r="Q1317" s="27">
        <v>346</v>
      </c>
      <c r="R1317" s="302">
        <f>TabIPW[[#This Row],[liczba gospodarstw domowych korzystających ze środowiskowej pomocy społecznej ]]/$S$1*$R$2</f>
        <v>3.8005400047848526E-5</v>
      </c>
      <c r="S1317" s="27">
        <v>139</v>
      </c>
      <c r="T1317" s="302">
        <f>TabIPW[[#This Row],[ilość wody dostarczonej i ścieków bytowych odprowadzonych siecią kanalizacyjną '[dam3']]]/$U$1*$T$2</f>
        <v>3.1790077519867911E-5</v>
      </c>
      <c r="U1317" s="27">
        <v>779</v>
      </c>
      <c r="V1317" s="302">
        <f>TabIPW[[#This Row],[iloczyn liczby mieszkańców i relacji przeciętnego miesięcznego wynagrodzenia brutto 
w danym powiecie do średniej krajowej2]]/$W$1*$V$2</f>
        <v>2.4774778777345627E-5</v>
      </c>
      <c r="W1317" s="27">
        <f>TabIPW[[#This Row],[iloczyn liczby mieszkańców i relacji przeciętnego miesięcznego wynagrodzenia brutto 
w danym powiecie do średniej krajowej]]</f>
        <v>7722.2089999999998</v>
      </c>
    </row>
    <row r="1318" spans="1:23" x14ac:dyDescent="0.3">
      <c r="A1318" s="2" t="s">
        <v>10</v>
      </c>
      <c r="B1318" s="2" t="s">
        <v>113</v>
      </c>
      <c r="C1318" s="2" t="s">
        <v>56</v>
      </c>
      <c r="D1318" s="2" t="s">
        <v>71</v>
      </c>
      <c r="E1318" s="2" t="s">
        <v>15</v>
      </c>
      <c r="F1318" s="17" t="str">
        <f>+Tabela1[[#This Row],[WK]]&amp;Tabela1[[#This Row],[PK]]&amp;Tabela1[[#This Row],[GK]]</f>
        <v>160911</v>
      </c>
      <c r="G1318" s="2" t="s">
        <v>1256</v>
      </c>
      <c r="H1318" s="302">
        <f>TabIPW[[#This Row],[liczba mieszkańców ]]/$I$1*$H$2</f>
        <v>2.9746576814244588E-5</v>
      </c>
      <c r="I1318" s="27">
        <v>9346</v>
      </c>
      <c r="J1318" s="302">
        <f>TabIPW[[#This Row],[liczba mieszkańców w wieku 20-64]]/$K$1*$J$2</f>
        <v>2.3572348794674625E-5</v>
      </c>
      <c r="K1318" s="27">
        <v>5845</v>
      </c>
      <c r="L1318" s="302">
        <f>TabIPW[[#This Row],[iloczyn liczby mieszkańców i relacji przeciętnego miesięcznego wynagrodzenia brutto 
w danym powiecie do średniej krajowej]]/$M$1*$L$2</f>
        <v>8.769124645143257E-5</v>
      </c>
      <c r="M1318" s="27">
        <v>7972.137999999999</v>
      </c>
      <c r="N1318" s="302">
        <f>TabIPW[[#This Row],[liczba oddziałów w szkołach podstawowych]]/$O$1*$N$2</f>
        <v>5.195289206917115E-5</v>
      </c>
      <c r="O1318" s="27">
        <v>41</v>
      </c>
      <c r="P131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6.9852217769078616E-5</v>
      </c>
      <c r="Q1318" s="27">
        <v>355</v>
      </c>
      <c r="R1318" s="302">
        <f>TabIPW[[#This Row],[liczba gospodarstw domowych korzystających ze środowiskowej pomocy społecznej ]]/$S$1*$R$2</f>
        <v>2.5428073413308725E-5</v>
      </c>
      <c r="S1318" s="27">
        <v>93</v>
      </c>
      <c r="T1318" s="302">
        <f>TabIPW[[#This Row],[ilość wody dostarczonej i ścieków bytowych odprowadzonych siecią kanalizacyjną '[dam3']]]/$U$1*$T$2</f>
        <v>2.2914157288069103E-5</v>
      </c>
      <c r="U1318" s="27">
        <v>561.5</v>
      </c>
      <c r="V1318" s="302">
        <f>TabIPW[[#This Row],[iloczyn liczby mieszkańców i relacji przeciętnego miesięcznego wynagrodzenia brutto 
w danym powiecie do średniej krajowej2]]/$W$1*$V$2</f>
        <v>2.5576613548334501E-5</v>
      </c>
      <c r="W1318" s="27">
        <f>TabIPW[[#This Row],[iloczyn liczby mieszkańców i relacji przeciętnego miesięcznego wynagrodzenia brutto 
w danym powiecie do średniej krajowej]]</f>
        <v>7972.137999999999</v>
      </c>
    </row>
    <row r="1319" spans="1:23" x14ac:dyDescent="0.3">
      <c r="A1319" s="2" t="s">
        <v>10</v>
      </c>
      <c r="B1319" s="2" t="s">
        <v>113</v>
      </c>
      <c r="C1319" s="2" t="s">
        <v>56</v>
      </c>
      <c r="D1319" s="2" t="s">
        <v>72</v>
      </c>
      <c r="E1319" s="2" t="s">
        <v>19</v>
      </c>
      <c r="F1319" s="17" t="str">
        <f>+Tabela1[[#This Row],[WK]]&amp;Tabela1[[#This Row],[PK]]&amp;Tabela1[[#This Row],[GK]]</f>
        <v>160912</v>
      </c>
      <c r="G1319" s="2" t="s">
        <v>1257</v>
      </c>
      <c r="H1319" s="302">
        <f>TabIPW[[#This Row],[liczba mieszkańców ]]/$I$1*$H$2</f>
        <v>1.5522582401355751E-5</v>
      </c>
      <c r="I1319" s="27">
        <v>4877</v>
      </c>
      <c r="J1319" s="302">
        <f>TabIPW[[#This Row],[liczba mieszkańców w wieku 20-64]]/$K$1*$J$2</f>
        <v>1.0961444657643392E-5</v>
      </c>
      <c r="K1319" s="27">
        <v>2718</v>
      </c>
      <c r="L1319" s="302">
        <f>TabIPW[[#This Row],[iloczyn liczby mieszkańców i relacji przeciętnego miesięcznego wynagrodzenia brutto 
w danym powiecie do średniej krajowej]]/$M$1*$L$2</f>
        <v>4.5759705643444962E-5</v>
      </c>
      <c r="M1319" s="27">
        <v>4160.0810000000001</v>
      </c>
      <c r="N1319" s="302">
        <f>TabIPW[[#This Row],[liczba oddziałów w szkołach podstawowych]]/$O$1*$N$2</f>
        <v>2.1541443053070962E-5</v>
      </c>
      <c r="O1319" s="27">
        <v>17</v>
      </c>
      <c r="P131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2.9318254781951304E-5</v>
      </c>
      <c r="Q1319" s="27">
        <v>149</v>
      </c>
      <c r="R1319" s="302">
        <f>TabIPW[[#This Row],[liczba gospodarstw domowych korzystających ze środowiskowej pomocy społecznej ]]/$S$1*$R$2</f>
        <v>1.3671007211456304E-5</v>
      </c>
      <c r="S1319" s="27">
        <v>50</v>
      </c>
      <c r="T1319" s="302">
        <f>TabIPW[[#This Row],[ilość wody dostarczonej i ścieków bytowych odprowadzonych siecią kanalizacyjną '[dam3']]]/$U$1*$T$2</f>
        <v>1.4340222388294716E-5</v>
      </c>
      <c r="U1319" s="27">
        <v>351.4</v>
      </c>
      <c r="V1319" s="302">
        <f>TabIPW[[#This Row],[iloczyn liczby mieszkańców i relacji przeciętnego miesięcznego wynagrodzenia brutto 
w danym powiecie do średniej krajowej2]]/$W$1*$V$2</f>
        <v>1.334658081267145E-5</v>
      </c>
      <c r="W1319" s="27">
        <f>TabIPW[[#This Row],[iloczyn liczby mieszkańców i relacji przeciętnego miesięcznego wynagrodzenia brutto 
w danym powiecie do średniej krajowej]]</f>
        <v>4160.0810000000001</v>
      </c>
    </row>
    <row r="1320" spans="1:23" x14ac:dyDescent="0.3">
      <c r="A1320" s="2" t="s">
        <v>10</v>
      </c>
      <c r="B1320" s="2" t="s">
        <v>113</v>
      </c>
      <c r="C1320" s="2" t="s">
        <v>56</v>
      </c>
      <c r="D1320" s="2" t="s">
        <v>74</v>
      </c>
      <c r="E1320" s="2" t="s">
        <v>15</v>
      </c>
      <c r="F1320" s="17" t="str">
        <f>+Tabela1[[#This Row],[WK]]&amp;Tabela1[[#This Row],[PK]]&amp;Tabela1[[#This Row],[GK]]</f>
        <v>160913</v>
      </c>
      <c r="G1320" s="2" t="s">
        <v>1258</v>
      </c>
      <c r="H1320" s="302">
        <f>TabIPW[[#This Row],[liczba mieszkańców ]]/$I$1*$H$2</f>
        <v>3.2194160547408949E-5</v>
      </c>
      <c r="I1320" s="27">
        <v>10115</v>
      </c>
      <c r="J1320" s="302">
        <f>TabIPW[[#This Row],[liczba mieszkańców w wieku 20-64]]/$K$1*$J$2</f>
        <v>2.514921592533635E-5</v>
      </c>
      <c r="K1320" s="27">
        <v>6236</v>
      </c>
      <c r="L1320" s="302">
        <f>TabIPW[[#This Row],[iloczyn liczby mieszkańców i relacji przeciętnego miesięcznego wynagrodzenia brutto 
w danym powiecie do średniej krajowej]]/$M$1*$L$2</f>
        <v>9.4906586545713721E-5</v>
      </c>
      <c r="M1320" s="27">
        <v>8628.0949999999993</v>
      </c>
      <c r="N1320" s="302">
        <f>TabIPW[[#This Row],[liczba oddziałów w szkołach podstawowych]]/$O$1*$N$2</f>
        <v>6.0822898032200362E-5</v>
      </c>
      <c r="O1320" s="27">
        <v>48</v>
      </c>
      <c r="P132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6.1391244912542336E-5</v>
      </c>
      <c r="Q1320" s="27">
        <v>312</v>
      </c>
      <c r="R1320" s="302">
        <f>TabIPW[[#This Row],[liczba gospodarstw domowych korzystających ze środowiskowej pomocy społecznej ]]/$S$1*$R$2</f>
        <v>1.8045729519122321E-5</v>
      </c>
      <c r="S1320" s="27">
        <v>66</v>
      </c>
      <c r="T1320" s="302">
        <f>TabIPW[[#This Row],[ilość wody dostarczonej i ścieków bytowych odprowadzonych siecią kanalizacyjną '[dam3']]]/$U$1*$T$2</f>
        <v>2.9455812520976453E-5</v>
      </c>
      <c r="U1320" s="27">
        <v>721.8</v>
      </c>
      <c r="V1320" s="302">
        <f>TabIPW[[#This Row],[iloczyn liczby mieszkańców i relacji przeciętnego miesięcznego wynagrodzenia brutto 
w danym powiecie do średniej krajowej2]]/$W$1*$V$2</f>
        <v>2.7681087742499838E-5</v>
      </c>
      <c r="W1320" s="27">
        <f>TabIPW[[#This Row],[iloczyn liczby mieszkańców i relacji przeciętnego miesięcznego wynagrodzenia brutto 
w danym powiecie do średniej krajowej]]</f>
        <v>8628.0949999999993</v>
      </c>
    </row>
    <row r="1321" spans="1:23" x14ac:dyDescent="0.3">
      <c r="A1321" s="2" t="s">
        <v>10</v>
      </c>
      <c r="B1321" s="2" t="s">
        <v>113</v>
      </c>
      <c r="C1321" s="2" t="s">
        <v>69</v>
      </c>
      <c r="D1321" s="2" t="s">
        <v>12</v>
      </c>
      <c r="E1321" s="2" t="s">
        <v>19</v>
      </c>
      <c r="F1321" s="17" t="str">
        <f>+Tabela1[[#This Row],[WK]]&amp;Tabela1[[#This Row],[PK]]&amp;Tabela1[[#This Row],[GK]]</f>
        <v>161001</v>
      </c>
      <c r="G1321" s="2" t="s">
        <v>717</v>
      </c>
      <c r="H1321" s="302">
        <f>TabIPW[[#This Row],[liczba mieszkańców ]]/$I$1*$H$2</f>
        <v>3.0752345942567005E-5</v>
      </c>
      <c r="I1321" s="27">
        <v>9662</v>
      </c>
      <c r="J1321" s="302">
        <f>TabIPW[[#This Row],[liczba mieszkańców w wieku 20-64]]/$K$1*$J$2</f>
        <v>2.3677204409501235E-5</v>
      </c>
      <c r="K1321" s="27">
        <v>5871</v>
      </c>
      <c r="L1321" s="302">
        <f>TabIPW[[#This Row],[iloczyn liczby mieszkańców i relacji przeciętnego miesięcznego wynagrodzenia brutto 
w danym powiecie do średniej krajowej]]/$M$1*$L$2</f>
        <v>9.0231080659725993E-5</v>
      </c>
      <c r="M1321" s="27">
        <v>8203.0380000000005</v>
      </c>
      <c r="N1321" s="302">
        <f>TabIPW[[#This Row],[liczba oddziałów w szkołach podstawowych]]/$O$1*$N$2</f>
        <v>9.2501490757304722E-5</v>
      </c>
      <c r="O1321" s="27">
        <v>73</v>
      </c>
      <c r="P132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6.9852217769078616E-5</v>
      </c>
      <c r="Q1321" s="27">
        <v>355</v>
      </c>
      <c r="R1321" s="302">
        <f>TabIPW[[#This Row],[liczba gospodarstw domowych korzystających ze środowiskowej pomocy społecznej ]]/$S$1*$R$2</f>
        <v>4.839536552855532E-5</v>
      </c>
      <c r="S1321" s="27">
        <v>177</v>
      </c>
      <c r="T1321" s="302">
        <f>TabIPW[[#This Row],[ilość wody dostarczonej i ścieków bytowych odprowadzonych siecią kanalizacyjną '[dam3']]]/$U$1*$T$2</f>
        <v>1.7049928610784099E-5</v>
      </c>
      <c r="U1321" s="27">
        <v>417.79999999999995</v>
      </c>
      <c r="V1321" s="302">
        <f>TabIPW[[#This Row],[iloczyn liczby mieszkańców i relacji przeciętnego miesięcznego wynagrodzenia brutto 
w danym powiecie do średniej krajowej2]]/$W$1*$V$2</f>
        <v>2.6317398525753416E-5</v>
      </c>
      <c r="W1321" s="27">
        <f>TabIPW[[#This Row],[iloczyn liczby mieszkańców i relacji przeciętnego miesięcznego wynagrodzenia brutto 
w danym powiecie do średniej krajowej]]</f>
        <v>8203.0380000000005</v>
      </c>
    </row>
    <row r="1322" spans="1:23" x14ac:dyDescent="0.3">
      <c r="A1322" s="2" t="s">
        <v>10</v>
      </c>
      <c r="B1322" s="2" t="s">
        <v>113</v>
      </c>
      <c r="C1322" s="2" t="s">
        <v>69</v>
      </c>
      <c r="D1322" s="2" t="s">
        <v>11</v>
      </c>
      <c r="E1322" s="2" t="s">
        <v>19</v>
      </c>
      <c r="F1322" s="17" t="str">
        <f>+Tabela1[[#This Row],[WK]]&amp;Tabela1[[#This Row],[PK]]&amp;Tabela1[[#This Row],[GK]]</f>
        <v>161002</v>
      </c>
      <c r="G1322" s="2" t="s">
        <v>1259</v>
      </c>
      <c r="H1322" s="302">
        <f>TabIPW[[#This Row],[liczba mieszkańców ]]/$I$1*$H$2</f>
        <v>3.9263189768940857E-5</v>
      </c>
      <c r="I1322" s="27">
        <v>12336</v>
      </c>
      <c r="J1322" s="302">
        <f>TabIPW[[#This Row],[liczba mieszkańców w wieku 20-64]]/$K$1*$J$2</f>
        <v>3.0629938254158043E-5</v>
      </c>
      <c r="K1322" s="27">
        <v>7595</v>
      </c>
      <c r="L1322" s="302">
        <f>TabIPW[[#This Row],[iloczyn liczby mieszkańców i relacji przeciętnego miesięcznego wynagrodzenia brutto 
w danym powiecie do średniej krajowej]]/$M$1*$L$2</f>
        <v>1.1520291979076586E-4</v>
      </c>
      <c r="M1322" s="27">
        <v>10473.264000000001</v>
      </c>
      <c r="N1322" s="302">
        <f>TabIPW[[#This Row],[liczba oddziałów w szkołach podstawowych]]/$O$1*$N$2</f>
        <v>1.0517292784734646E-4</v>
      </c>
      <c r="O1322" s="27">
        <v>83</v>
      </c>
      <c r="P132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8.6183863050299817E-5</v>
      </c>
      <c r="Q1322" s="27">
        <v>438</v>
      </c>
      <c r="R1322" s="302">
        <f>TabIPW[[#This Row],[liczba gospodarstw domowych korzystających ze środowiskowej pomocy społecznej ]]/$S$1*$R$2</f>
        <v>4.0739601490139784E-5</v>
      </c>
      <c r="S1322" s="27">
        <v>149</v>
      </c>
      <c r="T1322" s="302">
        <f>TabIPW[[#This Row],[ilość wody dostarczonej i ścieków bytowych odprowadzonych siecią kanalizacyjną '[dam3']]]/$U$1*$T$2</f>
        <v>3.6931989930013433E-5</v>
      </c>
      <c r="U1322" s="27">
        <v>905</v>
      </c>
      <c r="V1322" s="302">
        <f>TabIPW[[#This Row],[iloczyn liczby mieszkańców i relacji przeciętnego miesięcznego wynagrodzenia brutto 
w danym powiecie do średniej krajowej2]]/$W$1*$V$2</f>
        <v>3.3600851605640048E-5</v>
      </c>
      <c r="W1322" s="27">
        <f>TabIPW[[#This Row],[iloczyn liczby mieszkańców i relacji przeciętnego miesięcznego wynagrodzenia brutto 
w danym powiecie do średniej krajowej]]</f>
        <v>10473.264000000001</v>
      </c>
    </row>
    <row r="1323" spans="1:23" x14ac:dyDescent="0.3">
      <c r="A1323" s="2" t="s">
        <v>10</v>
      </c>
      <c r="B1323" s="2" t="s">
        <v>113</v>
      </c>
      <c r="C1323" s="2" t="s">
        <v>69</v>
      </c>
      <c r="D1323" s="2" t="s">
        <v>16</v>
      </c>
      <c r="E1323" s="2" t="s">
        <v>15</v>
      </c>
      <c r="F1323" s="17" t="str">
        <f>+Tabela1[[#This Row],[WK]]&amp;Tabela1[[#This Row],[PK]]&amp;Tabela1[[#This Row],[GK]]</f>
        <v>161003</v>
      </c>
      <c r="G1323" s="2" t="s">
        <v>554</v>
      </c>
      <c r="H1323" s="302">
        <f>TabIPW[[#This Row],[liczba mieszkańców ]]/$I$1*$H$2</f>
        <v>1.296996581618304E-5</v>
      </c>
      <c r="I1323" s="27">
        <v>4075</v>
      </c>
      <c r="J1323" s="302">
        <f>TabIPW[[#This Row],[liczba mieszkańców w wieku 20-64]]/$K$1*$J$2</f>
        <v>9.80399998628811E-6</v>
      </c>
      <c r="K1323" s="27">
        <v>2431</v>
      </c>
      <c r="L1323" s="302">
        <f>TabIPW[[#This Row],[iloczyn liczby mieszkańców i relacji przeciętnego miesięcznego wynagrodzenia brutto 
w danym powiecie do średniej krajowej]]/$M$1*$L$2</f>
        <v>3.8055439214281041E-5</v>
      </c>
      <c r="M1323" s="27">
        <v>3459.6750000000002</v>
      </c>
      <c r="N1323" s="302">
        <f>TabIPW[[#This Row],[liczba oddziałów w szkołach podstawowych]]/$O$1*$N$2</f>
        <v>2.9144305307096008E-5</v>
      </c>
      <c r="O1323" s="27">
        <v>23</v>
      </c>
      <c r="P132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2.8531187539482816E-5</v>
      </c>
      <c r="Q1323" s="27">
        <v>145</v>
      </c>
      <c r="R1323" s="302">
        <f>TabIPW[[#This Row],[liczba gospodarstw domowych korzystających ze środowiskowej pomocy społecznej ]]/$S$1*$R$2</f>
        <v>1.7772309374893195E-5</v>
      </c>
      <c r="S1323" s="27">
        <v>65</v>
      </c>
      <c r="T1323" s="302">
        <f>TabIPW[[#This Row],[ilość wody dostarczonej i ścieków bytowych odprowadzonych siecią kanalizacyjną '[dam3']]]/$U$1*$T$2</f>
        <v>7.4149641660590492E-6</v>
      </c>
      <c r="U1323" s="27">
        <v>181.7</v>
      </c>
      <c r="V1323" s="302">
        <f>TabIPW[[#This Row],[iloczyn liczby mieszkańców i relacji przeciętnego miesięcznego wynagrodzenia brutto 
w danym powiecie do średniej krajowej2]]/$W$1*$V$2</f>
        <v>1.1099503104165306E-5</v>
      </c>
      <c r="W1323" s="27">
        <f>TabIPW[[#This Row],[iloczyn liczby mieszkańców i relacji przeciętnego miesięcznego wynagrodzenia brutto 
w danym powiecie do średniej krajowej]]</f>
        <v>3459.6750000000002</v>
      </c>
    </row>
    <row r="1324" spans="1:23" x14ac:dyDescent="0.3">
      <c r="A1324" s="2" t="s">
        <v>10</v>
      </c>
      <c r="B1324" s="2" t="s">
        <v>113</v>
      </c>
      <c r="C1324" s="2" t="s">
        <v>69</v>
      </c>
      <c r="D1324" s="2" t="s">
        <v>18</v>
      </c>
      <c r="E1324" s="2" t="s">
        <v>19</v>
      </c>
      <c r="F1324" s="17" t="str">
        <f>+Tabela1[[#This Row],[WK]]&amp;Tabela1[[#This Row],[PK]]&amp;Tabela1[[#This Row],[GK]]</f>
        <v>161004</v>
      </c>
      <c r="G1324" s="2" t="s">
        <v>1260</v>
      </c>
      <c r="H1324" s="302">
        <f>TabIPW[[#This Row],[liczba mieszkańców ]]/$I$1*$H$2</f>
        <v>7.7345555656212041E-5</v>
      </c>
      <c r="I1324" s="27">
        <v>24301</v>
      </c>
      <c r="J1324" s="302">
        <f>TabIPW[[#This Row],[liczba mieszkańców w wieku 20-64]]/$K$1*$J$2</f>
        <v>5.712211263092752E-5</v>
      </c>
      <c r="K1324" s="27">
        <v>14164</v>
      </c>
      <c r="L1324" s="302">
        <f>TabIPW[[#This Row],[iloczyn liczby mieszkańców i relacji przeciętnego miesięcznego wynagrodzenia brutto 
w danym powiecie do średniej krajowej]]/$M$1*$L$2</f>
        <v>2.2694116033036653E-4</v>
      </c>
      <c r="M1324" s="27">
        <v>20631.549000000003</v>
      </c>
      <c r="N1324" s="302">
        <f>TabIPW[[#This Row],[liczba oddziałów w szkołach podstawowych]]/$O$1*$N$2</f>
        <v>1.5459153249850925E-4</v>
      </c>
      <c r="O1324" s="27">
        <v>122</v>
      </c>
      <c r="P132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1.6508735410776607E-4</v>
      </c>
      <c r="Q1324" s="27">
        <v>839</v>
      </c>
      <c r="R1324" s="302">
        <f>TabIPW[[#This Row],[liczba gospodarstw domowych korzystających ze środowiskowej pomocy społecznej ]]/$S$1*$R$2</f>
        <v>1.9713592398919991E-4</v>
      </c>
      <c r="S1324" s="27">
        <v>721</v>
      </c>
      <c r="T1324" s="302">
        <f>TabIPW[[#This Row],[ilość wody dostarczonej i ścieków bytowych odprowadzonych siecią kanalizacyjną '[dam3']]]/$U$1*$T$2</f>
        <v>7.0476847081915131E-5</v>
      </c>
      <c r="U1324" s="27">
        <v>1727</v>
      </c>
      <c r="V1324" s="302">
        <f>TabIPW[[#This Row],[iloczyn liczby mieszkańców i relacji przeciętnego miesięcznego wynagrodzenia brutto 
w danym powiecie do średniej krajowej2]]/$W$1*$V$2</f>
        <v>6.6191171763023581E-5</v>
      </c>
      <c r="W1324" s="27">
        <f>TabIPW[[#This Row],[iloczyn liczby mieszkańców i relacji przeciętnego miesięcznego wynagrodzenia brutto 
w danym powiecie do średniej krajowej]]</f>
        <v>20631.549000000003</v>
      </c>
    </row>
    <row r="1325" spans="1:23" x14ac:dyDescent="0.3">
      <c r="A1325" s="2" t="s">
        <v>10</v>
      </c>
      <c r="B1325" s="2" t="s">
        <v>113</v>
      </c>
      <c r="C1325" s="2" t="s">
        <v>71</v>
      </c>
      <c r="D1325" s="2" t="s">
        <v>12</v>
      </c>
      <c r="E1325" s="2" t="s">
        <v>15</v>
      </c>
      <c r="F1325" s="17" t="str">
        <f>+Tabela1[[#This Row],[WK]]&amp;Tabela1[[#This Row],[PK]]&amp;Tabela1[[#This Row],[GK]]</f>
        <v>161101</v>
      </c>
      <c r="G1325" s="2" t="s">
        <v>1261</v>
      </c>
      <c r="H1325" s="302">
        <f>TabIPW[[#This Row],[liczba mieszkańców ]]/$I$1*$H$2</f>
        <v>1.6916654800739352E-5</v>
      </c>
      <c r="I1325" s="27">
        <v>5315</v>
      </c>
      <c r="J1325" s="302">
        <f>TabIPW[[#This Row],[liczba mieszkańców w wieku 20-64]]/$K$1*$J$2</f>
        <v>1.2933536798036188E-5</v>
      </c>
      <c r="K1325" s="27">
        <v>3207</v>
      </c>
      <c r="L1325" s="302">
        <f>TabIPW[[#This Row],[iloczyn liczby mieszkańców i relacji przeciętnego miesięcznego wynagrodzenia brutto 
w danym powiecie do średniej krajowej]]/$M$1*$L$2</f>
        <v>5.3786406720281941E-5</v>
      </c>
      <c r="M1325" s="27">
        <v>4889.8</v>
      </c>
      <c r="N1325" s="302">
        <f>TabIPW[[#This Row],[liczba oddziałów w szkołach podstawowych]]/$O$1*$N$2</f>
        <v>3.0411449016100181E-5</v>
      </c>
      <c r="O1325" s="27">
        <v>24</v>
      </c>
      <c r="P132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4.2895164714532787E-5</v>
      </c>
      <c r="Q1325" s="27">
        <v>218</v>
      </c>
      <c r="R1325" s="302">
        <f>TabIPW[[#This Row],[liczba gospodarstw domowych korzystających ze środowiskowej pomocy społecznej ]]/$S$1*$R$2</f>
        <v>1.6131788509518437E-5</v>
      </c>
      <c r="S1325" s="27">
        <v>59</v>
      </c>
      <c r="T1325" s="302">
        <f>TabIPW[[#This Row],[ilość wody dostarczonej i ścieków bytowych odprowadzonych siecią kanalizacyjną '[dam3']]]/$U$1*$T$2</f>
        <v>1.2422207441653135E-5</v>
      </c>
      <c r="U1325" s="27">
        <v>304.39999999999998</v>
      </c>
      <c r="V1325" s="302">
        <f>TabIPW[[#This Row],[iloczyn liczby mieszkańców i relacji przeciętnego miesięcznego wynagrodzenia brutto 
w danym powiecie do średniej krajowej2]]/$W$1*$V$2</f>
        <v>1.5687701960082235E-5</v>
      </c>
      <c r="W1325" s="27">
        <f>TabIPW[[#This Row],[iloczyn liczby mieszkańców i relacji przeciętnego miesięcznego wynagrodzenia brutto 
w danym powiecie do średniej krajowej]]</f>
        <v>4889.8</v>
      </c>
    </row>
    <row r="1326" spans="1:23" x14ac:dyDescent="0.3">
      <c r="A1326" s="2" t="s">
        <v>10</v>
      </c>
      <c r="B1326" s="2" t="s">
        <v>113</v>
      </c>
      <c r="C1326" s="2" t="s">
        <v>71</v>
      </c>
      <c r="D1326" s="2" t="s">
        <v>11</v>
      </c>
      <c r="E1326" s="2" t="s">
        <v>15</v>
      </c>
      <c r="F1326" s="17" t="str">
        <f>+Tabela1[[#This Row],[WK]]&amp;Tabela1[[#This Row],[PK]]&amp;Tabela1[[#This Row],[GK]]</f>
        <v>161102</v>
      </c>
      <c r="G1326" s="2" t="s">
        <v>1262</v>
      </c>
      <c r="H1326" s="302">
        <f>TabIPW[[#This Row],[liczba mieszkańców ]]/$I$1*$H$2</f>
        <v>2.2413374055843181E-5</v>
      </c>
      <c r="I1326" s="27">
        <v>7042</v>
      </c>
      <c r="J1326" s="302">
        <f>TabIPW[[#This Row],[liczba mieszkańców w wieku 20-64]]/$K$1*$J$2</f>
        <v>1.7535085125619377E-5</v>
      </c>
      <c r="K1326" s="27">
        <v>4348</v>
      </c>
      <c r="L1326" s="302">
        <f>TabIPW[[#This Row],[iloczyn liczby mieszkańców i relacji przeciętnego miesięcznego wynagrodzenia brutto 
w danym powiecie do średniej krajowej]]/$M$1*$L$2</f>
        <v>7.1263194002676457E-5</v>
      </c>
      <c r="M1326" s="27">
        <v>6478.64</v>
      </c>
      <c r="N1326" s="302">
        <f>TabIPW[[#This Row],[liczba oddziałów w szkołach podstawowych]]/$O$1*$N$2</f>
        <v>3.8014311270125227E-5</v>
      </c>
      <c r="O1326" s="27">
        <v>30</v>
      </c>
      <c r="P132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5.4701173351560147E-5</v>
      </c>
      <c r="Q1326" s="27">
        <v>278</v>
      </c>
      <c r="R1326" s="302">
        <f>TabIPW[[#This Row],[liczba gospodarstw domowych korzystających ze środowiskowej pomocy społecznej ]]/$S$1*$R$2</f>
        <v>3.8005400047848526E-5</v>
      </c>
      <c r="S1326" s="27">
        <v>139</v>
      </c>
      <c r="T1326" s="302">
        <f>TabIPW[[#This Row],[ilość wody dostarczonej i ścieków bytowych odprowadzonych siecią kanalizacyjną '[dam3']]]/$U$1*$T$2</f>
        <v>1.5262501915828754E-5</v>
      </c>
      <c r="U1326" s="27">
        <v>374</v>
      </c>
      <c r="V1326" s="302">
        <f>TabIPW[[#This Row],[iloczyn liczby mieszkańców i relacji przeciętnego miesięcznego wynagrodzenia brutto 
w danym powiecie do średniej krajowej2]]/$W$1*$V$2</f>
        <v>2.0785098250780638E-5</v>
      </c>
      <c r="W1326" s="27">
        <f>TabIPW[[#This Row],[iloczyn liczby mieszkańców i relacji przeciętnego miesięcznego wynagrodzenia brutto 
w danym powiecie do średniej krajowej]]</f>
        <v>6478.64</v>
      </c>
    </row>
    <row r="1327" spans="1:23" x14ac:dyDescent="0.3">
      <c r="A1327" s="2" t="s">
        <v>10</v>
      </c>
      <c r="B1327" s="2" t="s">
        <v>113</v>
      </c>
      <c r="C1327" s="2" t="s">
        <v>71</v>
      </c>
      <c r="D1327" s="2" t="s">
        <v>16</v>
      </c>
      <c r="E1327" s="2" t="s">
        <v>19</v>
      </c>
      <c r="F1327" s="17" t="str">
        <f>+Tabela1[[#This Row],[WK]]&amp;Tabela1[[#This Row],[PK]]&amp;Tabela1[[#This Row],[GK]]</f>
        <v>161103</v>
      </c>
      <c r="G1327" s="2" t="s">
        <v>1263</v>
      </c>
      <c r="H1327" s="302">
        <f>TabIPW[[#This Row],[liczba mieszkańców ]]/$I$1*$H$2</f>
        <v>1.7785562940081188E-5</v>
      </c>
      <c r="I1327" s="27">
        <v>5588</v>
      </c>
      <c r="J1327" s="302">
        <f>TabIPW[[#This Row],[liczba mieszkańców w wieku 20-64]]/$K$1*$J$2</f>
        <v>1.3965961313252049E-5</v>
      </c>
      <c r="K1327" s="27">
        <v>3463</v>
      </c>
      <c r="L1327" s="302">
        <f>TabIPW[[#This Row],[iloczyn liczby mieszkańców i relacji przeciętnego miesięcznego wynagrodzenia brutto 
w danym powiecie do średniej krajowej]]/$M$1*$L$2</f>
        <v>5.6549095155773367E-5</v>
      </c>
      <c r="M1327" s="27">
        <v>5140.96</v>
      </c>
      <c r="N1327" s="302">
        <f>TabIPW[[#This Row],[liczba oddziałów w szkołach podstawowych]]/$O$1*$N$2</f>
        <v>3.9281454979129396E-5</v>
      </c>
      <c r="O1327" s="27">
        <v>31</v>
      </c>
      <c r="P132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3.836952807033896E-5</v>
      </c>
      <c r="Q1327" s="27">
        <v>195</v>
      </c>
      <c r="R1327" s="302">
        <f>TabIPW[[#This Row],[liczba gospodarstw domowych korzystających ze środowiskowej pomocy społecznej ]]/$S$1*$R$2</f>
        <v>2.7342014422912609E-5</v>
      </c>
      <c r="S1327" s="27">
        <v>100</v>
      </c>
      <c r="T1327" s="302">
        <f>TabIPW[[#This Row],[ilość wody dostarczonej i ścieków bytowych odprowadzonych siecią kanalizacyjną '[dam3']]]/$U$1*$T$2</f>
        <v>1.2854781025363791E-5</v>
      </c>
      <c r="U1327" s="27">
        <v>315</v>
      </c>
      <c r="V1327" s="302">
        <f>TabIPW[[#This Row],[iloczyn liczby mieszkańców i relacji przeciętnego miesięcznego wynagrodzenia brutto 
w danym powiecie do średniej krajowej2]]/$W$1*$V$2</f>
        <v>1.6493486087100566E-5</v>
      </c>
      <c r="W1327" s="27">
        <f>TabIPW[[#This Row],[iloczyn liczby mieszkańców i relacji przeciętnego miesięcznego wynagrodzenia brutto 
w danym powiecie do średniej krajowej]]</f>
        <v>5140.96</v>
      </c>
    </row>
    <row r="1328" spans="1:23" x14ac:dyDescent="0.3">
      <c r="A1328" s="2" t="s">
        <v>10</v>
      </c>
      <c r="B1328" s="2" t="s">
        <v>113</v>
      </c>
      <c r="C1328" s="2" t="s">
        <v>71</v>
      </c>
      <c r="D1328" s="2" t="s">
        <v>18</v>
      </c>
      <c r="E1328" s="2" t="s">
        <v>19</v>
      </c>
      <c r="F1328" s="17" t="str">
        <f>+Tabela1[[#This Row],[WK]]&amp;Tabela1[[#This Row],[PK]]&amp;Tabela1[[#This Row],[GK]]</f>
        <v>161104</v>
      </c>
      <c r="G1328" s="2" t="s">
        <v>1264</v>
      </c>
      <c r="H1328" s="302">
        <f>TabIPW[[#This Row],[liczba mieszkańców ]]/$I$1*$H$2</f>
        <v>2.3256819685607234E-5</v>
      </c>
      <c r="I1328" s="27">
        <v>7307</v>
      </c>
      <c r="J1328" s="302">
        <f>TabIPW[[#This Row],[liczba mieszkańców w wieku 20-64]]/$K$1*$J$2</f>
        <v>1.8091626465852928E-5</v>
      </c>
      <c r="K1328" s="27">
        <v>4486</v>
      </c>
      <c r="L1328" s="302">
        <f>TabIPW[[#This Row],[iloczyn liczby mieszkańców i relacji przeciętnego miesięcznego wynagrodzenia brutto 
w danym powiecie do średniej krajowej]]/$M$1*$L$2</f>
        <v>7.3944924535296338E-5</v>
      </c>
      <c r="M1328" s="27">
        <v>6722.44</v>
      </c>
      <c r="N1328" s="302">
        <f>TabIPW[[#This Row],[liczba oddziałów w szkołach podstawowych]]/$O$1*$N$2</f>
        <v>5.5754323196183665E-5</v>
      </c>
      <c r="O1328" s="27">
        <v>44</v>
      </c>
      <c r="P132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4.7420801358726606E-5</v>
      </c>
      <c r="Q1328" s="27">
        <v>241</v>
      </c>
      <c r="R1328" s="302">
        <f>TabIPW[[#This Row],[liczba gospodarstw domowych korzystających ze środowiskowej pomocy społecznej ]]/$S$1*$R$2</f>
        <v>1.8045729519122321E-5</v>
      </c>
      <c r="S1328" s="27">
        <v>66</v>
      </c>
      <c r="T1328" s="302">
        <f>TabIPW[[#This Row],[ilość wody dostarczonej i ścieków bytowych odprowadzonych siecią kanalizacyjną '[dam3']]]/$U$1*$T$2</f>
        <v>2.0179965768388551E-5</v>
      </c>
      <c r="U1328" s="27">
        <v>494.5</v>
      </c>
      <c r="V1328" s="302">
        <f>TabIPW[[#This Row],[iloczyn liczby mieszkańców i relacji przeciętnego miesięcznego wynagrodzenia brutto 
w danym powiecie do średniej krajowej2]]/$W$1*$V$2</f>
        <v>2.1567269656128104E-5</v>
      </c>
      <c r="W1328" s="27">
        <f>TabIPW[[#This Row],[iloczyn liczby mieszkańców i relacji przeciętnego miesięcznego wynagrodzenia brutto 
w danym powiecie do średniej krajowej]]</f>
        <v>6722.44</v>
      </c>
    </row>
    <row r="1329" spans="1:23" x14ac:dyDescent="0.3">
      <c r="A1329" s="2" t="s">
        <v>10</v>
      </c>
      <c r="B1329" s="2" t="s">
        <v>113</v>
      </c>
      <c r="C1329" s="2" t="s">
        <v>71</v>
      </c>
      <c r="D1329" s="2" t="s">
        <v>21</v>
      </c>
      <c r="E1329" s="2" t="s">
        <v>19</v>
      </c>
      <c r="F1329" s="17" t="str">
        <f>+Tabela1[[#This Row],[WK]]&amp;Tabela1[[#This Row],[PK]]&amp;Tabela1[[#This Row],[GK]]</f>
        <v>161105</v>
      </c>
      <c r="G1329" s="2" t="s">
        <v>1265</v>
      </c>
      <c r="H1329" s="302">
        <f>TabIPW[[#This Row],[liczba mieszkańców ]]/$I$1*$H$2</f>
        <v>9.0551049685989583E-5</v>
      </c>
      <c r="I1329" s="27">
        <v>28450</v>
      </c>
      <c r="J1329" s="302">
        <f>TabIPW[[#This Row],[liczba mieszkańców w wieku 20-64]]/$K$1*$J$2</f>
        <v>6.9236969051663633E-5</v>
      </c>
      <c r="K1329" s="27">
        <v>17168</v>
      </c>
      <c r="L1329" s="302">
        <f>TabIPW[[#This Row],[iloczyn liczby mieszkańców i relacji przeciętnego miesięcznego wynagrodzenia brutto 
w danym powiecie do średniej krajowej]]/$M$1*$L$2</f>
        <v>2.8790654208692775E-4</v>
      </c>
      <c r="M1329" s="27">
        <v>26174</v>
      </c>
      <c r="N1329" s="302">
        <f>TabIPW[[#This Row],[liczba oddziałów w szkołach podstawowych]]/$O$1*$N$2</f>
        <v>1.7613297555158023E-4</v>
      </c>
      <c r="O1329" s="27">
        <v>139</v>
      </c>
      <c r="P132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2.213626619442632E-4</v>
      </c>
      <c r="Q1329" s="27">
        <v>1125</v>
      </c>
      <c r="R1329" s="302">
        <f>TabIPW[[#This Row],[liczba gospodarstw domowych korzystających ze środowiskowej pomocy społecznej ]]/$S$1*$R$2</f>
        <v>1.3014798865306401E-4</v>
      </c>
      <c r="S1329" s="27">
        <v>476</v>
      </c>
      <c r="T1329" s="302">
        <f>TabIPW[[#This Row],[ilość wody dostarczonej i ścieków bytowych odprowadzonych siecią kanalizacyjną '[dam3']]]/$U$1*$T$2</f>
        <v>1.0345038063268955E-4</v>
      </c>
      <c r="U1329" s="27">
        <v>2535</v>
      </c>
      <c r="V1329" s="302">
        <f>TabIPW[[#This Row],[iloczyn liczby mieszkańców i relacji przeciętnego miesięcznego wynagrodzenia brutto 
w danym powiecie do średniej krajowej2]]/$W$1*$V$2</f>
        <v>8.3972741442020602E-5</v>
      </c>
      <c r="W1329" s="27">
        <f>TabIPW[[#This Row],[iloczyn liczby mieszkańców i relacji przeciętnego miesięcznego wynagrodzenia brutto 
w danym powiecie do średniej krajowej]]</f>
        <v>26174</v>
      </c>
    </row>
    <row r="1330" spans="1:23" x14ac:dyDescent="0.3">
      <c r="A1330" s="2" t="s">
        <v>10</v>
      </c>
      <c r="B1330" s="2" t="s">
        <v>113</v>
      </c>
      <c r="C1330" s="2" t="s">
        <v>71</v>
      </c>
      <c r="D1330" s="2" t="s">
        <v>23</v>
      </c>
      <c r="E1330" s="2" t="s">
        <v>19</v>
      </c>
      <c r="F1330" s="17" t="str">
        <f>+Tabela1[[#This Row],[WK]]&amp;Tabela1[[#This Row],[PK]]&amp;Tabela1[[#This Row],[GK]]</f>
        <v>161106</v>
      </c>
      <c r="G1330" s="2" t="s">
        <v>715</v>
      </c>
      <c r="H1330" s="302">
        <f>TabIPW[[#This Row],[liczba mieszkańców ]]/$I$1*$H$2</f>
        <v>2.0153576330814973E-5</v>
      </c>
      <c r="I1330" s="27">
        <v>6332</v>
      </c>
      <c r="J1330" s="302">
        <f>TabIPW[[#This Row],[liczba mieszkańców w wieku 20-64]]/$K$1*$J$2</f>
        <v>1.5901757279281789E-5</v>
      </c>
      <c r="K1330" s="27">
        <v>3943</v>
      </c>
      <c r="L1330" s="302">
        <f>TabIPW[[#This Row],[iloczyn liczby mieszkańców i relacji przeciętnego miesięcznego wynagrodzenia brutto 
w danym powiecie do średniej krajowej]]/$M$1*$L$2</f>
        <v>6.4078180122826951E-5</v>
      </c>
      <c r="M1330" s="27">
        <v>5825.44</v>
      </c>
      <c r="N1330" s="302">
        <f>TabIPW[[#This Row],[liczba oddziałów w szkołach podstawowych]]/$O$1*$N$2</f>
        <v>4.1815742397137755E-5</v>
      </c>
      <c r="O1330" s="27">
        <v>33</v>
      </c>
      <c r="P133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5.33238056772403E-5</v>
      </c>
      <c r="Q1330" s="27">
        <v>271</v>
      </c>
      <c r="R1330" s="302">
        <f>TabIPW[[#This Row],[liczba gospodarstw domowych korzystających ze środowiskowej pomocy społecznej ]]/$S$1*$R$2</f>
        <v>2.4060972692163095E-5</v>
      </c>
      <c r="S1330" s="27">
        <v>88</v>
      </c>
      <c r="T1330" s="302">
        <f>TabIPW[[#This Row],[ilość wody dostarczonej i ścieków bytowych odprowadzonych siecią kanalizacyjną '[dam3']]]/$U$1*$T$2</f>
        <v>2.3220223502958719E-5</v>
      </c>
      <c r="U1330" s="27">
        <v>569</v>
      </c>
      <c r="V1330" s="302">
        <f>TabIPW[[#This Row],[iloczyn liczby mieszkańców i relacji przeciętnego miesięcznego wynagrodzenia brutto 
w danym powiecie do średniej krajowej2]]/$W$1*$V$2</f>
        <v>1.8689469202491195E-5</v>
      </c>
      <c r="W1330" s="27">
        <f>TabIPW[[#This Row],[iloczyn liczby mieszkańców i relacji przeciętnego miesięcznego wynagrodzenia brutto 
w danym powiecie do średniej krajowej]]</f>
        <v>5825.44</v>
      </c>
    </row>
    <row r="1331" spans="1:23" x14ac:dyDescent="0.3">
      <c r="A1331" s="2" t="s">
        <v>10</v>
      </c>
      <c r="B1331" s="2" t="s">
        <v>113</v>
      </c>
      <c r="C1331" s="2" t="s">
        <v>71</v>
      </c>
      <c r="D1331" s="2" t="s">
        <v>30</v>
      </c>
      <c r="E1331" s="2" t="s">
        <v>19</v>
      </c>
      <c r="F1331" s="17" t="str">
        <f>+Tabela1[[#This Row],[WK]]&amp;Tabela1[[#This Row],[PK]]&amp;Tabela1[[#This Row],[GK]]</f>
        <v>161107</v>
      </c>
      <c r="G1331" s="2" t="s">
        <v>1266</v>
      </c>
      <c r="H1331" s="302">
        <f>TabIPW[[#This Row],[liczba mieszkańców ]]/$I$1*$H$2</f>
        <v>3.2662034160900698E-5</v>
      </c>
      <c r="I1331" s="27">
        <v>10262</v>
      </c>
      <c r="J1331" s="302">
        <f>TabIPW[[#This Row],[liczba mieszkańców w wieku 20-64]]/$K$1*$J$2</f>
        <v>2.5879172320860063E-5</v>
      </c>
      <c r="K1331" s="27">
        <v>6417</v>
      </c>
      <c r="L1331" s="302">
        <f>TabIPW[[#This Row],[iloczyn liczby mieszkańców i relacji przeciętnego miesięcznego wynagrodzenia brutto 
w danym powiecie do średniej krajowej]]/$M$1*$L$2</f>
        <v>1.0384874990847287E-4</v>
      </c>
      <c r="M1331" s="27">
        <v>9441.0400000000009</v>
      </c>
      <c r="N1331" s="302">
        <f>TabIPW[[#This Row],[liczba oddziałów w szkołach podstawowych]]/$O$1*$N$2</f>
        <v>5.7021466905187834E-5</v>
      </c>
      <c r="O1331" s="27">
        <v>45</v>
      </c>
      <c r="P133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7.5164921655740931E-5</v>
      </c>
      <c r="Q1331" s="27">
        <v>382</v>
      </c>
      <c r="R1331" s="302">
        <f>TabIPW[[#This Row],[liczba gospodarstw domowych korzystających ze środowiskowej pomocy społecznej ]]/$S$1*$R$2</f>
        <v>4.2653542499743668E-5</v>
      </c>
      <c r="S1331" s="27">
        <v>156</v>
      </c>
      <c r="T1331" s="302">
        <f>TabIPW[[#This Row],[ilość wody dostarczonej i ścieków bytowych odprowadzonych siecią kanalizacyjną '[dam3']]]/$U$1*$T$2</f>
        <v>2.2183679255199228E-5</v>
      </c>
      <c r="U1331" s="27">
        <v>543.6</v>
      </c>
      <c r="V1331" s="302">
        <f>TabIPW[[#This Row],[iloczyn liczby mieszkańców i relacji przeciętnego miesięcznego wynagrodzenia brutto 
w danym powiecie do średniej krajowej2]]/$W$1*$V$2</f>
        <v>3.0289218723304589E-5</v>
      </c>
      <c r="W1331" s="27">
        <f>TabIPW[[#This Row],[iloczyn liczby mieszkańców i relacji przeciętnego miesięcznego wynagrodzenia brutto 
w danym powiecie do średniej krajowej]]</f>
        <v>9441.0400000000009</v>
      </c>
    </row>
    <row r="1332" spans="1:23" x14ac:dyDescent="0.3">
      <c r="A1332" s="2" t="s">
        <v>10</v>
      </c>
      <c r="B1332" s="2" t="s">
        <v>126</v>
      </c>
      <c r="C1332" s="2" t="s">
        <v>12</v>
      </c>
      <c r="D1332" s="2" t="s">
        <v>16</v>
      </c>
      <c r="E1332" s="2" t="s">
        <v>15</v>
      </c>
      <c r="F1332" s="17" t="str">
        <f>+Tabela1[[#This Row],[WK]]&amp;Tabela1[[#This Row],[PK]]&amp;Tabela1[[#This Row],[GK]]</f>
        <v>180103</v>
      </c>
      <c r="G1332" s="2" t="s">
        <v>1267</v>
      </c>
      <c r="H1332" s="302">
        <f>TabIPW[[#This Row],[liczba mieszkańców ]]/$I$1*$H$2</f>
        <v>7.40640747343753E-6</v>
      </c>
      <c r="I1332" s="27">
        <v>2327</v>
      </c>
      <c r="J1332" s="302">
        <f>TabIPW[[#This Row],[liczba mieszkańców w wieku 20-64]]/$K$1*$J$2</f>
        <v>5.9243422377035117E-6</v>
      </c>
      <c r="K1332" s="27">
        <v>1469</v>
      </c>
      <c r="L1332" s="302">
        <f>TabIPW[[#This Row],[iloczyn liczby mieszkańców i relacji przeciętnego miesięcznego wynagrodzenia brutto 
w danym powiecie do średniej krajowej]]/$M$1*$L$2</f>
        <v>2.2012849780515075E-5</v>
      </c>
      <c r="M1332" s="27">
        <v>2001.22</v>
      </c>
      <c r="N1332" s="302">
        <f>TabIPW[[#This Row],[liczba oddziałów w szkołach podstawowych]]/$O$1*$N$2</f>
        <v>1.9007155635062614E-5</v>
      </c>
      <c r="O1332" s="27">
        <v>15</v>
      </c>
      <c r="P133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2.0070214682946532E-5</v>
      </c>
      <c r="Q1332" s="27">
        <v>102</v>
      </c>
      <c r="R1332" s="302">
        <f>TabIPW[[#This Row],[liczba gospodarstw domowych korzystających ze środowiskowej pomocy społecznej ]]/$S$1*$R$2</f>
        <v>1.1483646057623294E-5</v>
      </c>
      <c r="S1332" s="27">
        <v>42</v>
      </c>
      <c r="T1332" s="302">
        <f>TabIPW[[#This Row],[ilość wody dostarczonej i ścieków bytowych odprowadzonych siecią kanalizacyjną '[dam3']]]/$U$1*$T$2</f>
        <v>2.2281620443963899E-6</v>
      </c>
      <c r="U1332" s="27">
        <v>54.599999999999994</v>
      </c>
      <c r="V1332" s="302">
        <f>TabIPW[[#This Row],[iloczyn liczby mieszkańców i relacji przeciętnego miesięcznego wynagrodzenia brutto 
w danym powiecie do średniej krajowej2]]/$W$1*$V$2</f>
        <v>6.4204145193168981E-6</v>
      </c>
      <c r="W1332" s="27">
        <f>TabIPW[[#This Row],[iloczyn liczby mieszkańców i relacji przeciętnego miesięcznego wynagrodzenia brutto 
w danym powiecie do średniej krajowej]]</f>
        <v>2001.22</v>
      </c>
    </row>
    <row r="1333" spans="1:23" x14ac:dyDescent="0.3">
      <c r="A1333" s="2" t="s">
        <v>10</v>
      </c>
      <c r="B1333" s="2" t="s">
        <v>126</v>
      </c>
      <c r="C1333" s="2" t="s">
        <v>12</v>
      </c>
      <c r="D1333" s="2" t="s">
        <v>21</v>
      </c>
      <c r="E1333" s="2" t="s">
        <v>15</v>
      </c>
      <c r="F1333" s="17" t="str">
        <f>+Tabela1[[#This Row],[WK]]&amp;Tabela1[[#This Row],[PK]]&amp;Tabela1[[#This Row],[GK]]</f>
        <v>180105</v>
      </c>
      <c r="G1333" s="2" t="s">
        <v>1268</v>
      </c>
      <c r="H1333" s="302">
        <f>TabIPW[[#This Row],[liczba mieszkańców ]]/$I$1*$H$2</f>
        <v>6.1269163671539511E-6</v>
      </c>
      <c r="I1333" s="27">
        <v>1925</v>
      </c>
      <c r="J1333" s="302">
        <f>TabIPW[[#This Row],[liczba mieszkańców w wieku 20-64]]/$K$1*$J$2</f>
        <v>5.0895302273531863E-6</v>
      </c>
      <c r="K1333" s="27">
        <v>1262</v>
      </c>
      <c r="L1333" s="302">
        <f>TabIPW[[#This Row],[iloczyn liczby mieszkańców i relacji przeciętnego miesięcznego wynagrodzenia brutto 
w danym powiecie do średniej krajowej]]/$M$1*$L$2</f>
        <v>1.8210028288565328E-5</v>
      </c>
      <c r="M1333" s="27">
        <v>1655.5</v>
      </c>
      <c r="N1333" s="302">
        <f>TabIPW[[#This Row],[liczba oddziałów w szkołach podstawowych]]/$O$1*$N$2</f>
        <v>1.0137149672033393E-5</v>
      </c>
      <c r="O1333" s="27">
        <v>8</v>
      </c>
      <c r="P133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8.4609728565362834E-6</v>
      </c>
      <c r="Q1333" s="27">
        <v>43</v>
      </c>
      <c r="R1333" s="302">
        <f>TabIPW[[#This Row],[liczba gospodarstw domowych korzystających ze środowiskowej pomocy społecznej ]]/$S$1*$R$2</f>
        <v>1.9959670528726205E-5</v>
      </c>
      <c r="S1333" s="27">
        <v>73</v>
      </c>
      <c r="T1333" s="302">
        <f>TabIPW[[#This Row],[ilość wody dostarczonej i ścieków bytowych odprowadzonych siecią kanalizacyjną '[dam3']]]/$U$1*$T$2</f>
        <v>3.0933092118176991E-6</v>
      </c>
      <c r="U1333" s="27">
        <v>75.8</v>
      </c>
      <c r="V1333" s="302">
        <f>TabIPW[[#This Row],[iloczyn liczby mieszkańców i relacji przeciętnego miesięcznego wynagrodzenia brutto 
w danym powiecie do średniej krajowej2]]/$W$1*$V$2</f>
        <v>5.3112582508315545E-6</v>
      </c>
      <c r="W1333" s="27">
        <f>TabIPW[[#This Row],[iloczyn liczby mieszkańców i relacji przeciętnego miesięcznego wynagrodzenia brutto 
w danym powiecie do średniej krajowej]]</f>
        <v>1655.5</v>
      </c>
    </row>
    <row r="1334" spans="1:23" x14ac:dyDescent="0.3">
      <c r="A1334" s="2" t="s">
        <v>10</v>
      </c>
      <c r="B1334" s="2" t="s">
        <v>126</v>
      </c>
      <c r="C1334" s="2" t="s">
        <v>12</v>
      </c>
      <c r="D1334" s="2" t="s">
        <v>54</v>
      </c>
      <c r="E1334" s="2" t="s">
        <v>19</v>
      </c>
      <c r="F1334" s="17" t="str">
        <f>+Tabela1[[#This Row],[WK]]&amp;Tabela1[[#This Row],[PK]]&amp;Tabela1[[#This Row],[GK]]</f>
        <v>180108</v>
      </c>
      <c r="G1334" s="2" t="s">
        <v>1269</v>
      </c>
      <c r="H1334" s="302">
        <f>TabIPW[[#This Row],[liczba mieszkańców ]]/$I$1*$H$2</f>
        <v>5.0807255048768065E-5</v>
      </c>
      <c r="I1334" s="27">
        <v>15963</v>
      </c>
      <c r="J1334" s="302">
        <f>TabIPW[[#This Row],[liczba mieszkańców w wieku 20-64]]/$K$1*$J$2</f>
        <v>3.885303820152187E-5</v>
      </c>
      <c r="K1334" s="27">
        <v>9634</v>
      </c>
      <c r="L1334" s="302">
        <f>TabIPW[[#This Row],[iloczyn liczby mieszkańców i relacji przeciętnego miesięcznego wynagrodzenia brutto 
w danym powiecie do średniej krajowej]]/$M$1*$L$2</f>
        <v>1.5100606834824329E-4</v>
      </c>
      <c r="M1334" s="27">
        <v>13728.18</v>
      </c>
      <c r="N1334" s="302">
        <f>TabIPW[[#This Row],[liczba oddziałów w szkołach podstawowych]]/$O$1*$N$2</f>
        <v>1.039057841383423E-4</v>
      </c>
      <c r="O1334" s="27">
        <v>82</v>
      </c>
      <c r="P133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9.3857768664367609E-5</v>
      </c>
      <c r="Q1334" s="27">
        <v>477</v>
      </c>
      <c r="R1334" s="302">
        <f>TabIPW[[#This Row],[liczba gospodarstw domowych korzystających ze środowiskowej pomocy społecznej ]]/$S$1*$R$2</f>
        <v>6.8081615913052386E-5</v>
      </c>
      <c r="S1334" s="27">
        <v>249</v>
      </c>
      <c r="T1334" s="302">
        <f>TabIPW[[#This Row],[ilość wody dostarczonej i ścieków bytowych odprowadzonych siecią kanalizacyjną '[dam3']]]/$U$1*$T$2</f>
        <v>2.8664121245128658E-5</v>
      </c>
      <c r="U1334" s="27">
        <v>702.40000000000009</v>
      </c>
      <c r="V1334" s="302">
        <f>TabIPW[[#This Row],[iloczyn liczby mieszkańców i relacji przeciętnego miesięcznego wynagrodzenia brutto 
w danym powiecie do średniej krajowej2]]/$W$1*$V$2</f>
        <v>4.4043436601570969E-5</v>
      </c>
      <c r="W1334" s="27">
        <f>TabIPW[[#This Row],[iloczyn liczby mieszkańców i relacji przeciętnego miesięcznego wynagrodzenia brutto 
w danym powiecie do średniej krajowej]]</f>
        <v>13728.18</v>
      </c>
    </row>
    <row r="1335" spans="1:23" x14ac:dyDescent="0.3">
      <c r="A1335" s="2" t="s">
        <v>10</v>
      </c>
      <c r="B1335" s="2" t="s">
        <v>126</v>
      </c>
      <c r="C1335" s="2" t="s">
        <v>11</v>
      </c>
      <c r="D1335" s="2" t="s">
        <v>12</v>
      </c>
      <c r="E1335" s="2" t="s">
        <v>19</v>
      </c>
      <c r="F1335" s="17" t="str">
        <f>+Tabela1[[#This Row],[WK]]&amp;Tabela1[[#This Row],[PK]]&amp;Tabela1[[#This Row],[GK]]</f>
        <v>180201</v>
      </c>
      <c r="G1335" s="2" t="s">
        <v>1270</v>
      </c>
      <c r="H1335" s="302">
        <f>TabIPW[[#This Row],[liczba mieszkańców ]]/$I$1*$H$2</f>
        <v>8.1597794755701745E-5</v>
      </c>
      <c r="I1335" s="27">
        <v>25637</v>
      </c>
      <c r="J1335" s="302">
        <f>TabIPW[[#This Row],[liczba mieszkańców w wieku 20-64]]/$K$1*$J$2</f>
        <v>6.1417159930556007E-5</v>
      </c>
      <c r="K1335" s="27">
        <v>15229</v>
      </c>
      <c r="L1335" s="302">
        <f>TabIPW[[#This Row],[iloczyn liczby mieszkańców i relacji przeciętnego miesięcznego wynagrodzenia brutto 
w danym powiecie do średniej krajowej]]/$M$1*$L$2</f>
        <v>2.2813775333389611E-4</v>
      </c>
      <c r="M1335" s="27">
        <v>20740.332999999999</v>
      </c>
      <c r="N1335" s="302">
        <f>TabIPW[[#This Row],[liczba oddziałów w szkołach podstawowych]]/$O$1*$N$2</f>
        <v>1.8120155038759691E-4</v>
      </c>
      <c r="O1335" s="27">
        <v>143</v>
      </c>
      <c r="P133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1.9499590932156878E-4</v>
      </c>
      <c r="Q1335" s="27">
        <v>991</v>
      </c>
      <c r="R1335" s="302">
        <f>TabIPW[[#This Row],[liczba gospodarstw domowych korzystających ze środowiskowej pomocy społecznej ]]/$S$1*$R$2</f>
        <v>9.6243890768652382E-5</v>
      </c>
      <c r="S1335" s="27">
        <v>352</v>
      </c>
      <c r="T1335" s="302">
        <f>TabIPW[[#This Row],[ilość wody dostarczonej i ścieków bytowych odprowadzonych siecią kanalizacyjną '[dam3']]]/$U$1*$T$2</f>
        <v>3.6201511897143551E-5</v>
      </c>
      <c r="U1335" s="27">
        <v>887.1</v>
      </c>
      <c r="V1335" s="302">
        <f>TabIPW[[#This Row],[iloczyn liczby mieszkańców i relacji przeciętnego miesięcznego wynagrodzenia brutto 
w danym powiecie do średniej krajowej2]]/$W$1*$V$2</f>
        <v>6.6540178055719701E-5</v>
      </c>
      <c r="W1335" s="27">
        <f>TabIPW[[#This Row],[iloczyn liczby mieszkańców i relacji przeciętnego miesięcznego wynagrodzenia brutto 
w danym powiecie do średniej krajowej]]</f>
        <v>20740.332999999999</v>
      </c>
    </row>
    <row r="1336" spans="1:23" x14ac:dyDescent="0.3">
      <c r="A1336" s="2" t="s">
        <v>10</v>
      </c>
      <c r="B1336" s="2" t="s">
        <v>126</v>
      </c>
      <c r="C1336" s="2" t="s">
        <v>11</v>
      </c>
      <c r="D1336" s="2" t="s">
        <v>11</v>
      </c>
      <c r="E1336" s="2" t="s">
        <v>15</v>
      </c>
      <c r="F1336" s="17" t="str">
        <f>+Tabela1[[#This Row],[WK]]&amp;Tabela1[[#This Row],[PK]]&amp;Tabela1[[#This Row],[GK]]</f>
        <v>180202</v>
      </c>
      <c r="G1336" s="2" t="s">
        <v>1271</v>
      </c>
      <c r="H1336" s="302">
        <f>TabIPW[[#This Row],[liczba mieszkańców ]]/$I$1*$H$2</f>
        <v>1.8259802180967386E-5</v>
      </c>
      <c r="I1336" s="27">
        <v>5737</v>
      </c>
      <c r="J1336" s="302">
        <f>TabIPW[[#This Row],[liczba mieszkańców w wieku 20-64]]/$K$1*$J$2</f>
        <v>1.394579677193924E-5</v>
      </c>
      <c r="K1336" s="27">
        <v>3458</v>
      </c>
      <c r="L1336" s="302">
        <f>TabIPW[[#This Row],[iloczyn liczby mieszkańców i relacji przeciętnego miesięcznego wynagrodzenia brutto 
w danym powiecie do średniej krajowej]]/$M$1*$L$2</f>
        <v>5.1052240545951632E-5</v>
      </c>
      <c r="M1336" s="27">
        <v>4641.2330000000002</v>
      </c>
      <c r="N1336" s="302">
        <f>TabIPW[[#This Row],[liczba oddziałów w szkołach podstawowych]]/$O$1*$N$2</f>
        <v>4.4350029815146094E-5</v>
      </c>
      <c r="O1336" s="27">
        <v>35</v>
      </c>
      <c r="P133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5.686560826834851E-5</v>
      </c>
      <c r="Q1336" s="27">
        <v>289</v>
      </c>
      <c r="R1336" s="302">
        <f>TabIPW[[#This Row],[liczba gospodarstw domowych korzystających ze środowiskowej pomocy społecznej ]]/$S$1*$R$2</f>
        <v>5.9879011586178604E-5</v>
      </c>
      <c r="S1336" s="27">
        <v>219</v>
      </c>
      <c r="T1336" s="302">
        <f>TabIPW[[#This Row],[ilość wody dostarczonej i ścieków bytowych odprowadzonych siecią kanalizacyjną '[dam3']]]/$U$1*$T$2</f>
        <v>5.8927948573413678E-6</v>
      </c>
      <c r="U1336" s="27">
        <v>144.39999999999998</v>
      </c>
      <c r="V1336" s="302">
        <f>TabIPW[[#This Row],[iloczyn liczby mieszkańców i relacji przeciętnego miesięcznego wynagrodzenia brutto 
w danym powiecie do średniej krajowej2]]/$W$1*$V$2</f>
        <v>1.4890236825902562E-5</v>
      </c>
      <c r="W1336" s="27">
        <f>TabIPW[[#This Row],[iloczyn liczby mieszkańców i relacji przeciętnego miesięcznego wynagrodzenia brutto 
w danym powiecie do średniej krajowej]]</f>
        <v>4641.2330000000002</v>
      </c>
    </row>
    <row r="1337" spans="1:23" x14ac:dyDescent="0.3">
      <c r="A1337" s="2" t="s">
        <v>10</v>
      </c>
      <c r="B1337" s="2" t="s">
        <v>126</v>
      </c>
      <c r="C1337" s="2" t="s">
        <v>11</v>
      </c>
      <c r="D1337" s="2" t="s">
        <v>16</v>
      </c>
      <c r="E1337" s="2" t="s">
        <v>15</v>
      </c>
      <c r="F1337" s="17" t="str">
        <f>+Tabela1[[#This Row],[WK]]&amp;Tabela1[[#This Row],[PK]]&amp;Tabela1[[#This Row],[GK]]</f>
        <v>180203</v>
      </c>
      <c r="G1337" s="2" t="s">
        <v>1272</v>
      </c>
      <c r="H1337" s="302">
        <f>TabIPW[[#This Row],[liczba mieszkańców ]]/$I$1*$H$2</f>
        <v>2.3559186986843404E-5</v>
      </c>
      <c r="I1337" s="27">
        <v>7402</v>
      </c>
      <c r="J1337" s="302">
        <f>TabIPW[[#This Row],[liczba mieszkańców w wieku 20-64]]/$K$1*$J$2</f>
        <v>1.836183131944458E-5</v>
      </c>
      <c r="K1337" s="27">
        <v>4553</v>
      </c>
      <c r="L1337" s="302">
        <f>TabIPW[[#This Row],[iloczyn liczby mieszkańców i relacji przeciętnego miesięcznego wynagrodzenia brutto 
w danym powiecie do średniej krajowej]]/$M$1*$L$2</f>
        <v>6.586869174152589E-5</v>
      </c>
      <c r="M1337" s="27">
        <v>5988.2180000000008</v>
      </c>
      <c r="N1337" s="302">
        <f>TabIPW[[#This Row],[liczba oddziałów w szkołach podstawowych]]/$O$1*$N$2</f>
        <v>5.4487179487179488E-5</v>
      </c>
      <c r="O1337" s="27">
        <v>43</v>
      </c>
      <c r="P133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4.2895164714532787E-5</v>
      </c>
      <c r="Q1337" s="27">
        <v>218</v>
      </c>
      <c r="R1337" s="302">
        <f>TabIPW[[#This Row],[liczba gospodarstw domowych korzystających ze środowiskowej pomocy społecznej ]]/$S$1*$R$2</f>
        <v>4.4020643220889294E-5</v>
      </c>
      <c r="S1337" s="27">
        <v>161</v>
      </c>
      <c r="T1337" s="302">
        <f>TabIPW[[#This Row],[ilość wody dostarczonej i ścieków bytowych odprowadzonych siecią kanalizacyjną '[dam3']]]/$U$1*$T$2</f>
        <v>9.149339383766863E-6</v>
      </c>
      <c r="U1337" s="27">
        <v>224.2</v>
      </c>
      <c r="V1337" s="302">
        <f>TabIPW[[#This Row],[iloczyn liczby mieszkańców i relacji przeciętnego miesięcznego wynagrodzenia brutto 
w danym powiecie do średniej krajowej2]]/$W$1*$V$2</f>
        <v>1.9211701757945055E-5</v>
      </c>
      <c r="W1337" s="27">
        <f>TabIPW[[#This Row],[iloczyn liczby mieszkańców i relacji przeciętnego miesięcznego wynagrodzenia brutto 
w danym powiecie do średniej krajowej]]</f>
        <v>5988.2180000000008</v>
      </c>
    </row>
    <row r="1338" spans="1:23" x14ac:dyDescent="0.3">
      <c r="A1338" s="2" t="s">
        <v>10</v>
      </c>
      <c r="B1338" s="2" t="s">
        <v>126</v>
      </c>
      <c r="C1338" s="2" t="s">
        <v>11</v>
      </c>
      <c r="D1338" s="2" t="s">
        <v>18</v>
      </c>
      <c r="E1338" s="2" t="s">
        <v>15</v>
      </c>
      <c r="F1338" s="17" t="str">
        <f>+Tabela1[[#This Row],[WK]]&amp;Tabela1[[#This Row],[PK]]&amp;Tabela1[[#This Row],[GK]]</f>
        <v>180204</v>
      </c>
      <c r="G1338" s="2" t="s">
        <v>1273</v>
      </c>
      <c r="H1338" s="302">
        <f>TabIPW[[#This Row],[liczba mieszkańców ]]/$I$1*$H$2</f>
        <v>2.8355687228558208E-5</v>
      </c>
      <c r="I1338" s="27">
        <v>8909</v>
      </c>
      <c r="J1338" s="302">
        <f>TabIPW[[#This Row],[liczba mieszkańców w wieku 20-64]]/$K$1*$J$2</f>
        <v>2.1205031644550757E-5</v>
      </c>
      <c r="K1338" s="27">
        <v>5258</v>
      </c>
      <c r="L1338" s="302">
        <f>TabIPW[[#This Row],[iloczyn liczby mieszkańców i relacji przeciętnego miesięcznego wynagrodzenia brutto 
w danym powiecie do średniej krajowej]]/$M$1*$L$2</f>
        <v>7.927913735818079E-5</v>
      </c>
      <c r="M1338" s="27">
        <v>7207.3810000000012</v>
      </c>
      <c r="N1338" s="302">
        <f>TabIPW[[#This Row],[liczba oddziałów w szkołach podstawowych]]/$O$1*$N$2</f>
        <v>6.9692903995229581E-5</v>
      </c>
      <c r="O1338" s="27">
        <v>55</v>
      </c>
      <c r="P133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6.8474850094758755E-5</v>
      </c>
      <c r="Q1338" s="27">
        <v>348</v>
      </c>
      <c r="R1338" s="302">
        <f>TabIPW[[#This Row],[liczba gospodarstw domowych korzystających ze środowiskowej pomocy społecznej ]]/$S$1*$R$2</f>
        <v>4.4567483509347545E-5</v>
      </c>
      <c r="S1338" s="27">
        <v>163</v>
      </c>
      <c r="T1338" s="302">
        <f>TabIPW[[#This Row],[ilość wody dostarczonej i ścieków bytowych odprowadzonych siecią kanalizacyjną '[dam3']]]/$U$1*$T$2</f>
        <v>1.4821766566387709E-5</v>
      </c>
      <c r="U1338" s="27">
        <v>363.2</v>
      </c>
      <c r="V1338" s="302">
        <f>TabIPW[[#This Row],[iloczyn liczby mieszkańców i relacji przeciętnego miesięcznego wynagrodzenia brutto 
w danym powiecie do średniej krajowej2]]/$W$1*$V$2</f>
        <v>2.3123081729469399E-5</v>
      </c>
      <c r="W1338" s="27">
        <f>TabIPW[[#This Row],[iloczyn liczby mieszkańców i relacji przeciętnego miesięcznego wynagrodzenia brutto 
w danym powiecie do średniej krajowej]]</f>
        <v>7207.3810000000012</v>
      </c>
    </row>
    <row r="1339" spans="1:23" x14ac:dyDescent="0.3">
      <c r="A1339" s="2" t="s">
        <v>10</v>
      </c>
      <c r="B1339" s="2" t="s">
        <v>126</v>
      </c>
      <c r="C1339" s="2" t="s">
        <v>11</v>
      </c>
      <c r="D1339" s="2" t="s">
        <v>21</v>
      </c>
      <c r="E1339" s="2" t="s">
        <v>15</v>
      </c>
      <c r="F1339" s="17" t="str">
        <f>+Tabela1[[#This Row],[WK]]&amp;Tabela1[[#This Row],[PK]]&amp;Tabela1[[#This Row],[GK]]</f>
        <v>180205</v>
      </c>
      <c r="G1339" s="2" t="s">
        <v>1274</v>
      </c>
      <c r="H1339" s="302">
        <f>TabIPW[[#This Row],[liczba mieszkańców ]]/$I$1*$H$2</f>
        <v>2.3591015123815633E-5</v>
      </c>
      <c r="I1339" s="27">
        <v>7412</v>
      </c>
      <c r="J1339" s="302">
        <f>TabIPW[[#This Row],[liczba mieszkańców w wieku 20-64]]/$K$1*$J$2</f>
        <v>1.7930310135350452E-5</v>
      </c>
      <c r="K1339" s="27">
        <v>4446</v>
      </c>
      <c r="L1339" s="302">
        <f>TabIPW[[#This Row],[iloczyn liczby mieszkańców i relacji przeciętnego miesięcznego wynagrodzenia brutto 
w danym powiecie do średniej krajowej]]/$M$1*$L$2</f>
        <v>6.5957679436394196E-5</v>
      </c>
      <c r="M1339" s="27">
        <v>5996.3080000000009</v>
      </c>
      <c r="N1339" s="302">
        <f>TabIPW[[#This Row],[liczba oddziałów w szkołach podstawowych]]/$O$1*$N$2</f>
        <v>5.7021466905187834E-5</v>
      </c>
      <c r="O1339" s="27">
        <v>45</v>
      </c>
      <c r="P133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5.9423576806371103E-5</v>
      </c>
      <c r="Q1339" s="27">
        <v>302</v>
      </c>
      <c r="R1339" s="302">
        <f>TabIPW[[#This Row],[liczba gospodarstw domowych korzystających ze środowiskowej pomocy społecznej ]]/$S$1*$R$2</f>
        <v>6.4527154038073747E-5</v>
      </c>
      <c r="S1339" s="27">
        <v>236</v>
      </c>
      <c r="T1339" s="302">
        <f>TabIPW[[#This Row],[ilość wody dostarczonej i ścieków bytowych odprowadzonych siecią kanalizacyjną '[dam3']]]/$U$1*$T$2</f>
        <v>1.0161398334335187E-5</v>
      </c>
      <c r="U1339" s="27">
        <v>249</v>
      </c>
      <c r="V1339" s="302">
        <f>TabIPW[[#This Row],[iloczyn liczby mieszkańców i relacji przeciętnego miesięcznego wynagrodzenia brutto 
w danym powiecie do średniej krajowej2]]/$W$1*$V$2</f>
        <v>1.9237656502281644E-5</v>
      </c>
      <c r="W1339" s="27">
        <f>TabIPW[[#This Row],[iloczyn liczby mieszkańców i relacji przeciętnego miesięcznego wynagrodzenia brutto 
w danym powiecie do średniej krajowej]]</f>
        <v>5996.3080000000009</v>
      </c>
    </row>
    <row r="1340" spans="1:23" x14ac:dyDescent="0.3">
      <c r="A1340" s="2" t="s">
        <v>10</v>
      </c>
      <c r="B1340" s="2" t="s">
        <v>126</v>
      </c>
      <c r="C1340" s="2" t="s">
        <v>11</v>
      </c>
      <c r="D1340" s="2" t="s">
        <v>23</v>
      </c>
      <c r="E1340" s="2" t="s">
        <v>15</v>
      </c>
      <c r="F1340" s="17" t="str">
        <f>+Tabela1[[#This Row],[WK]]&amp;Tabela1[[#This Row],[PK]]&amp;Tabela1[[#This Row],[GK]]</f>
        <v>180206</v>
      </c>
      <c r="G1340" s="2" t="s">
        <v>1275</v>
      </c>
      <c r="H1340" s="302">
        <f>TabIPW[[#This Row],[liczba mieszkańców ]]/$I$1*$H$2</f>
        <v>2.3272733754093347E-5</v>
      </c>
      <c r="I1340" s="27">
        <v>7312</v>
      </c>
      <c r="J1340" s="302">
        <f>TabIPW[[#This Row],[liczba mieszkańców w wieku 20-64]]/$K$1*$J$2</f>
        <v>1.7462492776893265E-5</v>
      </c>
      <c r="K1340" s="27">
        <v>4330</v>
      </c>
      <c r="L1340" s="302">
        <f>TabIPW[[#This Row],[iloczyn liczby mieszkańców i relacji przeciętnego miesięcznego wynagrodzenia brutto 
w danym powiecie do średniej krajowej]]/$M$1*$L$2</f>
        <v>6.5067802487711067E-5</v>
      </c>
      <c r="M1340" s="27">
        <v>5915.4080000000004</v>
      </c>
      <c r="N1340" s="302">
        <f>TabIPW[[#This Row],[liczba oddziałów w szkołach podstawowych]]/$O$1*$N$2</f>
        <v>6.3357185450208707E-5</v>
      </c>
      <c r="O1340" s="27">
        <v>50</v>
      </c>
      <c r="P134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3.9943662555275936E-5</v>
      </c>
      <c r="Q1340" s="27">
        <v>203</v>
      </c>
      <c r="R1340" s="302">
        <f>TabIPW[[#This Row],[liczba gospodarstw domowych korzystających ze środowiskowej pomocy społecznej ]]/$S$1*$R$2</f>
        <v>6.2066372740011611E-5</v>
      </c>
      <c r="S1340" s="27">
        <v>227</v>
      </c>
      <c r="T1340" s="302">
        <f>TabIPW[[#This Row],[ilość wody dostarczonej i ścieków bytowych odprowadzonych siecią kanalizacyjną '[dam3']]]/$U$1*$T$2</f>
        <v>1.3793384084358606E-6</v>
      </c>
      <c r="U1340" s="27">
        <v>33.799999999999997</v>
      </c>
      <c r="V1340" s="302">
        <f>TabIPW[[#This Row],[iloczyn liczby mieszkańców i relacji przeciętnego miesięcznego wynagrodzenia brutto 
w danym powiecie do średniej krajowej2]]/$W$1*$V$2</f>
        <v>1.8978109058915727E-5</v>
      </c>
      <c r="W1340" s="27">
        <f>TabIPW[[#This Row],[iloczyn liczby mieszkańców i relacji przeciętnego miesięcznego wynagrodzenia brutto 
w danym powiecie do średniej krajowej]]</f>
        <v>5915.4080000000004</v>
      </c>
    </row>
    <row r="1341" spans="1:23" x14ac:dyDescent="0.3">
      <c r="A1341" s="2" t="s">
        <v>10</v>
      </c>
      <c r="B1341" s="2" t="s">
        <v>126</v>
      </c>
      <c r="C1341" s="2" t="s">
        <v>16</v>
      </c>
      <c r="D1341" s="2" t="s">
        <v>12</v>
      </c>
      <c r="E1341" s="2" t="s">
        <v>13</v>
      </c>
      <c r="F1341" s="17" t="str">
        <f>+Tabela1[[#This Row],[WK]]&amp;Tabela1[[#This Row],[PK]]&amp;Tabela1[[#This Row],[GK]]</f>
        <v>180301</v>
      </c>
      <c r="G1341" s="2" t="s">
        <v>1276</v>
      </c>
      <c r="H1341" s="302">
        <f>TabIPW[[#This Row],[liczba mieszkańców ]]/$I$1*$H$2</f>
        <v>1.3438794273783964E-4</v>
      </c>
      <c r="I1341" s="27">
        <v>42223</v>
      </c>
      <c r="J1341" s="302">
        <f>TabIPW[[#This Row],[liczba mieszkańców w wieku 20-64]]/$K$1*$J$2</f>
        <v>9.8402961606511687E-5</v>
      </c>
      <c r="K1341" s="27">
        <v>24400</v>
      </c>
      <c r="L1341" s="302">
        <f>TabIPW[[#This Row],[iloczyn liczby mieszkańców i relacji przeciętnego miesięcznego wynagrodzenia brutto 
w danym powiecie do średniej krajowej]]/$M$1*$L$2</f>
        <v>3.8316379954888397E-4</v>
      </c>
      <c r="M1341" s="27">
        <v>34833.974999999999</v>
      </c>
      <c r="N1341" s="302">
        <f>TabIPW[[#This Row],[liczba oddziałów w szkołach podstawowych]]/$O$1*$N$2</f>
        <v>2.9397734048896841E-4</v>
      </c>
      <c r="O1341" s="27">
        <v>232</v>
      </c>
      <c r="P134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4.1439090315966071E-4</v>
      </c>
      <c r="Q1341" s="27">
        <v>2106</v>
      </c>
      <c r="R1341" s="302">
        <f>TabIPW[[#This Row],[liczba gospodarstw domowych korzystających ze środowiskowej pomocy społecznej ]]/$S$1*$R$2</f>
        <v>2.2010321610444649E-4</v>
      </c>
      <c r="S1341" s="27">
        <v>805</v>
      </c>
      <c r="T1341" s="302">
        <f>TabIPW[[#This Row],[ilość wody dostarczonej i ścieków bytowych odprowadzonych siecią kanalizacyjną '[dam3']]]/$U$1*$T$2</f>
        <v>1.3459567865985666E-4</v>
      </c>
      <c r="U1341" s="27">
        <v>3298.2</v>
      </c>
      <c r="V1341" s="302">
        <f>TabIPW[[#This Row],[iloczyn liczby mieszkańców i relacji przeciętnego miesięcznego wynagrodzenia brutto 
w danym powiecie do średniej krajowej2]]/$W$1*$V$2</f>
        <v>1.1175610820175783E-4</v>
      </c>
      <c r="W1341" s="27">
        <f>TabIPW[[#This Row],[iloczyn liczby mieszkańców i relacji przeciętnego miesięcznego wynagrodzenia brutto 
w danym powiecie do średniej krajowej]]</f>
        <v>34833.974999999999</v>
      </c>
    </row>
    <row r="1342" spans="1:23" x14ac:dyDescent="0.3">
      <c r="A1342" s="2" t="s">
        <v>10</v>
      </c>
      <c r="B1342" s="2" t="s">
        <v>126</v>
      </c>
      <c r="C1342" s="2" t="s">
        <v>16</v>
      </c>
      <c r="D1342" s="2" t="s">
        <v>11</v>
      </c>
      <c r="E1342" s="2" t="s">
        <v>19</v>
      </c>
      <c r="F1342" s="17" t="str">
        <f>+Tabela1[[#This Row],[WK]]&amp;Tabela1[[#This Row],[PK]]&amp;Tabela1[[#This Row],[GK]]</f>
        <v>180302</v>
      </c>
      <c r="G1342" s="2" t="s">
        <v>1277</v>
      </c>
      <c r="H1342" s="302">
        <f>TabIPW[[#This Row],[liczba mieszkańców ]]/$I$1*$H$2</f>
        <v>3.9947494713843766E-5</v>
      </c>
      <c r="I1342" s="27">
        <v>12551</v>
      </c>
      <c r="J1342" s="302">
        <f>TabIPW[[#This Row],[liczba mieszkańców w wieku 20-64]]/$K$1*$J$2</f>
        <v>3.0855781116861515E-5</v>
      </c>
      <c r="K1342" s="27">
        <v>7651</v>
      </c>
      <c r="L1342" s="302">
        <f>TabIPW[[#This Row],[iloczyn liczby mieszkańców i relacji przeciętnego miesięcznego wynagrodzenia brutto 
w danym powiecie do średniej krajowej]]/$M$1*$L$2</f>
        <v>1.1389737460952664E-4</v>
      </c>
      <c r="M1342" s="27">
        <v>10354.575000000001</v>
      </c>
      <c r="N1342" s="302">
        <f>TabIPW[[#This Row],[liczba oddziałów w szkołach podstawowych]]/$O$1*$N$2</f>
        <v>1.1024150268336316E-4</v>
      </c>
      <c r="O1342" s="27">
        <v>87</v>
      </c>
      <c r="P134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8.0084091921169001E-5</v>
      </c>
      <c r="Q1342" s="27">
        <v>407</v>
      </c>
      <c r="R1342" s="302">
        <f>TabIPW[[#This Row],[liczba gospodarstw domowych korzystających ze środowiskowej pomocy społecznej ]]/$S$1*$R$2</f>
        <v>6.6987935336135882E-5</v>
      </c>
      <c r="S1342" s="27">
        <v>245</v>
      </c>
      <c r="T1342" s="302">
        <f>TabIPW[[#This Row],[ilość wody dostarczonej i ścieków bytowych odprowadzonych siecią kanalizacyjną '[dam3']]]/$U$1*$T$2</f>
        <v>9.3125746983746553E-6</v>
      </c>
      <c r="U1342" s="27">
        <v>228.2</v>
      </c>
      <c r="V1342" s="302">
        <f>TabIPW[[#This Row],[iloczyn liczby mieszkańców i relacji przeciętnego miesięcznego wynagrodzenia brutto 
w danym powiecie do średniej krajowej2]]/$W$1*$V$2</f>
        <v>3.3220067594445277E-5</v>
      </c>
      <c r="W1342" s="27">
        <f>TabIPW[[#This Row],[iloczyn liczby mieszkańców i relacji przeciętnego miesięcznego wynagrodzenia brutto 
w danym powiecie do średniej krajowej]]</f>
        <v>10354.575000000001</v>
      </c>
    </row>
    <row r="1343" spans="1:23" x14ac:dyDescent="0.3">
      <c r="A1343" s="2" t="s">
        <v>10</v>
      </c>
      <c r="B1343" s="2" t="s">
        <v>126</v>
      </c>
      <c r="C1343" s="2" t="s">
        <v>16</v>
      </c>
      <c r="D1343" s="2" t="s">
        <v>16</v>
      </c>
      <c r="E1343" s="2" t="s">
        <v>15</v>
      </c>
      <c r="F1343" s="17" t="str">
        <f>+Tabela1[[#This Row],[WK]]&amp;Tabela1[[#This Row],[PK]]&amp;Tabela1[[#This Row],[GK]]</f>
        <v>180303</v>
      </c>
      <c r="G1343" s="2" t="s">
        <v>1267</v>
      </c>
      <c r="H1343" s="302">
        <f>TabIPW[[#This Row],[liczba mieszkańców ]]/$I$1*$H$2</f>
        <v>4.2544670690777599E-5</v>
      </c>
      <c r="I1343" s="27">
        <v>13367</v>
      </c>
      <c r="J1343" s="302">
        <f>TabIPW[[#This Row],[liczba mieszkańców w wieku 20-64]]/$K$1*$J$2</f>
        <v>3.2501207687986796E-5</v>
      </c>
      <c r="K1343" s="27">
        <v>8059</v>
      </c>
      <c r="L1343" s="302">
        <f>TabIPW[[#This Row],[iloczyn liczby mieszkańców i relacji przeciętnego miesięcznego wynagrodzenia brutto 
w danym powiecie do średniej krajowej]]/$M$1*$L$2</f>
        <v>1.2130238279065753E-4</v>
      </c>
      <c r="M1343" s="27">
        <v>11027.775</v>
      </c>
      <c r="N1343" s="302">
        <f>TabIPW[[#This Row],[liczba oddziałów w szkołach podstawowych]]/$O$1*$N$2</f>
        <v>8.996720333929637E-5</v>
      </c>
      <c r="O1343" s="27">
        <v>71</v>
      </c>
      <c r="P134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9.0119199262642271E-5</v>
      </c>
      <c r="Q1343" s="27">
        <v>458</v>
      </c>
      <c r="R1343" s="302">
        <f>TabIPW[[#This Row],[liczba gospodarstw domowych korzystających ze środowiskowej pomocy społecznej ]]/$S$1*$R$2</f>
        <v>7.2182918076489283E-5</v>
      </c>
      <c r="S1343" s="27">
        <v>264</v>
      </c>
      <c r="T1343" s="302">
        <f>TabIPW[[#This Row],[ilość wody dostarczonej i ścieków bytowych odprowadzonych siecią kanalizacyjną '[dam3']]]/$U$1*$T$2</f>
        <v>3.501805586623704E-5</v>
      </c>
      <c r="U1343" s="27">
        <v>858.1</v>
      </c>
      <c r="V1343" s="302">
        <f>TabIPW[[#This Row],[iloczyn liczby mieszkańców i relacji przeciętnego miesięcznego wynagrodzenia brutto 
w danym powiecie do średniej krajowej2]]/$W$1*$V$2</f>
        <v>3.5379861647275117E-5</v>
      </c>
      <c r="W1343" s="27">
        <f>TabIPW[[#This Row],[iloczyn liczby mieszkańców i relacji przeciętnego miesięcznego wynagrodzenia brutto 
w danym powiecie do średniej krajowej]]</f>
        <v>11027.775</v>
      </c>
    </row>
    <row r="1344" spans="1:23" x14ac:dyDescent="0.3">
      <c r="A1344" s="2" t="s">
        <v>10</v>
      </c>
      <c r="B1344" s="2" t="s">
        <v>126</v>
      </c>
      <c r="C1344" s="2" t="s">
        <v>16</v>
      </c>
      <c r="D1344" s="2" t="s">
        <v>18</v>
      </c>
      <c r="E1344" s="2" t="s">
        <v>15</v>
      </c>
      <c r="F1344" s="17" t="str">
        <f>+Tabela1[[#This Row],[WK]]&amp;Tabela1[[#This Row],[PK]]&amp;Tabela1[[#This Row],[GK]]</f>
        <v>180304</v>
      </c>
      <c r="G1344" s="2" t="s">
        <v>1276</v>
      </c>
      <c r="H1344" s="302">
        <f>TabIPW[[#This Row],[liczba mieszkańców ]]/$I$1*$H$2</f>
        <v>8.1209491484640557E-5</v>
      </c>
      <c r="I1344" s="27">
        <v>25515</v>
      </c>
      <c r="J1344" s="302">
        <f>TabIPW[[#This Row],[liczba mieszkańców w wieku 20-64]]/$K$1*$J$2</f>
        <v>6.312711303388227E-5</v>
      </c>
      <c r="K1344" s="27">
        <v>15653</v>
      </c>
      <c r="L1344" s="302">
        <f>TabIPW[[#This Row],[iloczyn liczby mieszkańców i relacji przeciętnego miesięcznego wynagrodzenia brutto 
w danym powiecie do średniej krajowej]]/$M$1*$L$2</f>
        <v>2.3154262713425799E-4</v>
      </c>
      <c r="M1344" s="27">
        <v>21049.875</v>
      </c>
      <c r="N1344" s="302">
        <f>TabIPW[[#This Row],[liczba oddziałów w szkołach podstawowych]]/$O$1*$N$2</f>
        <v>1.5966010733452595E-4</v>
      </c>
      <c r="O1344" s="27">
        <v>126</v>
      </c>
      <c r="P134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1.6154555151665786E-4</v>
      </c>
      <c r="Q1344" s="27">
        <v>821</v>
      </c>
      <c r="R1344" s="302">
        <f>TabIPW[[#This Row],[liczba gospodarstw domowych korzystających ze środowiskowej pomocy społecznej ]]/$S$1*$R$2</f>
        <v>8.913496701869509E-5</v>
      </c>
      <c r="S1344" s="27">
        <v>326</v>
      </c>
      <c r="T1344" s="302">
        <f>TabIPW[[#This Row],[ilość wody dostarczonej i ścieków bytowych odprowadzonych siecią kanalizacyjną '[dam3']]]/$U$1*$T$2</f>
        <v>7.7169494980834701E-5</v>
      </c>
      <c r="U1344" s="27">
        <v>1891</v>
      </c>
      <c r="V1344" s="302">
        <f>TabIPW[[#This Row],[iloczyn liczby mieszkańców i relacji przeciętnego miesięcznego wynagrodzenia brutto 
w danym powiecie do średniej krajowej2]]/$W$1*$V$2</f>
        <v>6.7533266247491927E-5</v>
      </c>
      <c r="W1344" s="27">
        <f>TabIPW[[#This Row],[iloczyn liczby mieszkańców i relacji przeciętnego miesięcznego wynagrodzenia brutto 
w danym powiecie do średniej krajowej]]</f>
        <v>21049.875</v>
      </c>
    </row>
    <row r="1345" spans="1:23" x14ac:dyDescent="0.3">
      <c r="A1345" s="2" t="s">
        <v>10</v>
      </c>
      <c r="B1345" s="2" t="s">
        <v>126</v>
      </c>
      <c r="C1345" s="2" t="s">
        <v>16</v>
      </c>
      <c r="D1345" s="2" t="s">
        <v>21</v>
      </c>
      <c r="E1345" s="2" t="s">
        <v>15</v>
      </c>
      <c r="F1345" s="17" t="str">
        <f>+Tabela1[[#This Row],[WK]]&amp;Tabela1[[#This Row],[PK]]&amp;Tabela1[[#This Row],[GK]]</f>
        <v>180305</v>
      </c>
      <c r="G1345" s="2" t="s">
        <v>1278</v>
      </c>
      <c r="H1345" s="302">
        <f>TabIPW[[#This Row],[liczba mieszkańców ]]/$I$1*$H$2</f>
        <v>1.6378759285908695E-5</v>
      </c>
      <c r="I1345" s="27">
        <v>5146</v>
      </c>
      <c r="J1345" s="302">
        <f>TabIPW[[#This Row],[liczba mieszkańców w wieku 20-64]]/$K$1*$J$2</f>
        <v>1.2534278880042556E-5</v>
      </c>
      <c r="K1345" s="27">
        <v>3108</v>
      </c>
      <c r="L1345" s="302">
        <f>TabIPW[[#This Row],[iloczyn liczby mieszkańców i relacji przeciętnego miesięcznego wynagrodzenia brutto 
w danym powiecie do średniej krajowej]]/$M$1*$L$2</f>
        <v>4.6698740318749425E-5</v>
      </c>
      <c r="M1345" s="27">
        <v>4245.45</v>
      </c>
      <c r="N1345" s="302">
        <f>TabIPW[[#This Row],[liczba oddziałów w szkołach podstawowych]]/$O$1*$N$2</f>
        <v>5.3220035778175319E-5</v>
      </c>
      <c r="O1345" s="27">
        <v>42</v>
      </c>
      <c r="P134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4.6436967305640989E-5</v>
      </c>
      <c r="Q1345" s="27">
        <v>236</v>
      </c>
      <c r="R1345" s="302">
        <f>TabIPW[[#This Row],[liczba gospodarstw domowych korzystających ze środowiskowej pomocy społecznej ]]/$S$1*$R$2</f>
        <v>3.8552240336306777E-5</v>
      </c>
      <c r="S1345" s="27">
        <v>141</v>
      </c>
      <c r="T1345" s="302">
        <f>TabIPW[[#This Row],[ilość wody dostarczonej i ścieków bytowych odprowadzonych siecią kanalizacyjną '[dam3']]]/$U$1*$T$2</f>
        <v>1.3344486969187173E-6</v>
      </c>
      <c r="U1345" s="27">
        <v>32.700000000000003</v>
      </c>
      <c r="V1345" s="302">
        <f>TabIPW[[#This Row],[iloczyn liczby mieszkańców i relacji przeciętnego miesięcznego wynagrodzenia brutto 
w danym powiecie do średniej krajowej2]]/$W$1*$V$2</f>
        <v>1.3620465926301918E-5</v>
      </c>
      <c r="W1345" s="27">
        <f>TabIPW[[#This Row],[iloczyn liczby mieszkańców i relacji przeciętnego miesięcznego wynagrodzenia brutto 
w danym powiecie do średniej krajowej]]</f>
        <v>4245.45</v>
      </c>
    </row>
    <row r="1346" spans="1:23" x14ac:dyDescent="0.3">
      <c r="A1346" s="2" t="s">
        <v>10</v>
      </c>
      <c r="B1346" s="2" t="s">
        <v>126</v>
      </c>
      <c r="C1346" s="2" t="s">
        <v>16</v>
      </c>
      <c r="D1346" s="2" t="s">
        <v>23</v>
      </c>
      <c r="E1346" s="2" t="s">
        <v>19</v>
      </c>
      <c r="F1346" s="17" t="str">
        <f>+Tabela1[[#This Row],[WK]]&amp;Tabela1[[#This Row],[PK]]&amp;Tabela1[[#This Row],[GK]]</f>
        <v>180306</v>
      </c>
      <c r="G1346" s="2" t="s">
        <v>1279</v>
      </c>
      <c r="H1346" s="302">
        <f>TabIPW[[#This Row],[liczba mieszkańców ]]/$I$1*$H$2</f>
        <v>5.7911295220969431E-5</v>
      </c>
      <c r="I1346" s="27">
        <v>18195</v>
      </c>
      <c r="J1346" s="302">
        <f>TabIPW[[#This Row],[liczba mieszkańców w wieku 20-64]]/$K$1*$J$2</f>
        <v>4.4313595989030758E-5</v>
      </c>
      <c r="K1346" s="27">
        <v>10988</v>
      </c>
      <c r="L1346" s="302">
        <f>TabIPW[[#This Row],[iloczyn liczby mieszkańców i relacji przeciętnego miesięcznego wynagrodzenia brutto 
w danym powiecie do średniej krajowej]]/$M$1*$L$2</f>
        <v>1.6511534786234859E-4</v>
      </c>
      <c r="M1346" s="27">
        <v>15010.875</v>
      </c>
      <c r="N1346" s="302">
        <f>TabIPW[[#This Row],[liczba oddziałów w szkołach podstawowych]]/$O$1*$N$2</f>
        <v>1.3051580202742992E-4</v>
      </c>
      <c r="O1346" s="27">
        <v>103</v>
      </c>
      <c r="P134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1.3891736829568874E-4</v>
      </c>
      <c r="Q1346" s="27">
        <v>706</v>
      </c>
      <c r="R1346" s="302">
        <f>TabIPW[[#This Row],[liczba gospodarstw domowych korzystających ze środowiskowej pomocy społecznej ]]/$S$1*$R$2</f>
        <v>8.0385522403363064E-5</v>
      </c>
      <c r="S1346" s="27">
        <v>294</v>
      </c>
      <c r="T1346" s="302">
        <f>TabIPW[[#This Row],[ilość wody dostarczonej i ścieków bytowych odprowadzonych siecią kanalizacyjną '[dam3']]]/$U$1*$T$2</f>
        <v>2.4726069280215618E-5</v>
      </c>
      <c r="U1346" s="27">
        <v>605.9</v>
      </c>
      <c r="V1346" s="302">
        <f>TabIPW[[#This Row],[iloczyn liczby mieszkańców i relacji przeciętnego miesięcznego wynagrodzenia brutto 
w danym powiecie do średniej krajowej2]]/$W$1*$V$2</f>
        <v>4.8158643126518344E-5</v>
      </c>
      <c r="W1346" s="27">
        <f>TabIPW[[#This Row],[iloczyn liczby mieszkańców i relacji przeciętnego miesięcznego wynagrodzenia brutto 
w danym powiecie do średniej krajowej]]</f>
        <v>15010.875</v>
      </c>
    </row>
    <row r="1347" spans="1:23" x14ac:dyDescent="0.3">
      <c r="A1347" s="2" t="s">
        <v>10</v>
      </c>
      <c r="B1347" s="2" t="s">
        <v>126</v>
      </c>
      <c r="C1347" s="2" t="s">
        <v>16</v>
      </c>
      <c r="D1347" s="2" t="s">
        <v>30</v>
      </c>
      <c r="E1347" s="2" t="s">
        <v>15</v>
      </c>
      <c r="F1347" s="17" t="str">
        <f>+Tabela1[[#This Row],[WK]]&amp;Tabela1[[#This Row],[PK]]&amp;Tabela1[[#This Row],[GK]]</f>
        <v>180307</v>
      </c>
      <c r="G1347" s="2" t="s">
        <v>1280</v>
      </c>
      <c r="H1347" s="302">
        <f>TabIPW[[#This Row],[liczba mieszkańców ]]/$I$1*$H$2</f>
        <v>4.6192175187794963E-5</v>
      </c>
      <c r="I1347" s="27">
        <v>14513</v>
      </c>
      <c r="J1347" s="302">
        <f>TabIPW[[#This Row],[liczba mieszkańców w wieku 20-64]]/$K$1*$J$2</f>
        <v>3.6159055482130484E-5</v>
      </c>
      <c r="K1347" s="27">
        <v>8966</v>
      </c>
      <c r="L1347" s="302">
        <f>TabIPW[[#This Row],[iloczyn liczby mieszkańców i relacji przeciętnego miesięcznego wynagrodzenia brutto 
w danym powiecie do średniej krajowej]]/$M$1*$L$2</f>
        <v>1.3170206339798105E-4</v>
      </c>
      <c r="M1347" s="27">
        <v>11973.225</v>
      </c>
      <c r="N1347" s="302">
        <f>TabIPW[[#This Row],[liczba oddziałów w szkołach podstawowych]]/$O$1*$N$2</f>
        <v>1.039057841383423E-4</v>
      </c>
      <c r="O1347" s="27">
        <v>82</v>
      </c>
      <c r="P134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1.0861527946065181E-4</v>
      </c>
      <c r="Q1347" s="27">
        <v>552</v>
      </c>
      <c r="R1347" s="302">
        <f>TabIPW[[#This Row],[liczba gospodarstw domowych korzystających ze środowiskowej pomocy społecznej ]]/$S$1*$R$2</f>
        <v>7.3003178509176671E-5</v>
      </c>
      <c r="S1347" s="27">
        <v>267</v>
      </c>
      <c r="T1347" s="302">
        <f>TabIPW[[#This Row],[ilość wody dostarczonej i ścieków bytowych odprowadzonych siecią kanalizacyjną '[dam3']]]/$U$1*$T$2</f>
        <v>4.123324046992881E-5</v>
      </c>
      <c r="U1347" s="27">
        <v>1010.4000000000001</v>
      </c>
      <c r="V1347" s="302">
        <f>TabIPW[[#This Row],[iloczyn liczby mieszkańców i relacji przeciętnego miesięcznego wynagrodzenia brutto 
w danym powiecie do średniej krajowej2]]/$W$1*$V$2</f>
        <v>3.8413101824411139E-5</v>
      </c>
      <c r="W1347" s="27">
        <f>TabIPW[[#This Row],[iloczyn liczby mieszkańców i relacji przeciętnego miesięcznego wynagrodzenia brutto 
w danym powiecie do średniej krajowej]]</f>
        <v>11973.225</v>
      </c>
    </row>
    <row r="1348" spans="1:23" x14ac:dyDescent="0.3">
      <c r="A1348" s="2" t="s">
        <v>10</v>
      </c>
      <c r="B1348" s="2" t="s">
        <v>126</v>
      </c>
      <c r="C1348" s="2" t="s">
        <v>18</v>
      </c>
      <c r="D1348" s="2" t="s">
        <v>12</v>
      </c>
      <c r="E1348" s="2" t="s">
        <v>13</v>
      </c>
      <c r="F1348" s="17" t="str">
        <f>+Tabela1[[#This Row],[WK]]&amp;Tabela1[[#This Row],[PK]]&amp;Tabela1[[#This Row],[GK]]</f>
        <v>180401</v>
      </c>
      <c r="G1348" s="2" t="s">
        <v>1281</v>
      </c>
      <c r="H1348" s="302">
        <f>TabIPW[[#This Row],[liczba mieszkańców ]]/$I$1*$H$2</f>
        <v>1.1046591498951283E-4</v>
      </c>
      <c r="I1348" s="27">
        <v>34707</v>
      </c>
      <c r="J1348" s="302">
        <f>TabIPW[[#This Row],[liczba mieszkańców w wieku 20-64]]/$K$1*$J$2</f>
        <v>7.9904011406140016E-5</v>
      </c>
      <c r="K1348" s="27">
        <v>19813</v>
      </c>
      <c r="L1348" s="302">
        <f>TabIPW[[#This Row],[iloczyn liczby mieszkańców i relacji przeciętnego miesięcznego wynagrodzenia brutto 
w danym powiecie do średniej krajowej]]/$M$1*$L$2</f>
        <v>3.1877553745840096E-4</v>
      </c>
      <c r="M1348" s="27">
        <v>28980.345000000001</v>
      </c>
      <c r="N1348" s="302">
        <f>TabIPW[[#This Row],[liczba oddziałów w szkołach podstawowych]]/$O$1*$N$2</f>
        <v>2.5216159809183066E-4</v>
      </c>
      <c r="O1348" s="27">
        <v>199</v>
      </c>
      <c r="P134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3.3253590994293764E-4</v>
      </c>
      <c r="Q1348" s="27">
        <v>1690</v>
      </c>
      <c r="R1348" s="302">
        <f>TabIPW[[#This Row],[liczba gospodarstw domowych korzystających ze środowiskowej pomocy społecznej ]]/$S$1*$R$2</f>
        <v>1.7006732971051641E-4</v>
      </c>
      <c r="S1348" s="27">
        <v>622</v>
      </c>
      <c r="T1348" s="302">
        <f>TabIPW[[#This Row],[ilość wody dostarczonej i ścieków bytowych odprowadzonych siecią kanalizacyjną '[dam3']]]/$U$1*$T$2</f>
        <v>1.3366115648372705E-4</v>
      </c>
      <c r="U1348" s="27">
        <v>3275.3</v>
      </c>
      <c r="V1348" s="302">
        <f>TabIPW[[#This Row],[iloczyn liczby mieszkańców i relacji przeciętnego miesięcznego wynagrodzenia brutto 
w danym powiecie do średniej krajowej2]]/$W$1*$V$2</f>
        <v>9.297619842536697E-5</v>
      </c>
      <c r="W1348" s="27">
        <f>TabIPW[[#This Row],[iloczyn liczby mieszkańców i relacji przeciętnego miesięcznego wynagrodzenia brutto 
w danym powiecie do średniej krajowej]]</f>
        <v>28980.345000000001</v>
      </c>
    </row>
    <row r="1349" spans="1:23" x14ac:dyDescent="0.3">
      <c r="A1349" s="2" t="s">
        <v>10</v>
      </c>
      <c r="B1349" s="2" t="s">
        <v>126</v>
      </c>
      <c r="C1349" s="2" t="s">
        <v>18</v>
      </c>
      <c r="D1349" s="2" t="s">
        <v>11</v>
      </c>
      <c r="E1349" s="2" t="s">
        <v>13</v>
      </c>
      <c r="F1349" s="17" t="str">
        <f>+Tabela1[[#This Row],[WK]]&amp;Tabela1[[#This Row],[PK]]&amp;Tabela1[[#This Row],[GK]]</f>
        <v>180402</v>
      </c>
      <c r="G1349" s="2" t="s">
        <v>1282</v>
      </c>
      <c r="H1349" s="302">
        <f>TabIPW[[#This Row],[liczba mieszkańców ]]/$I$1*$H$2</f>
        <v>1.5322065138430714E-5</v>
      </c>
      <c r="I1349" s="27">
        <v>4814</v>
      </c>
      <c r="J1349" s="302">
        <f>TabIPW[[#This Row],[liczba mieszkańców w wieku 20-64]]/$K$1*$J$2</f>
        <v>1.1723664319267601E-5</v>
      </c>
      <c r="K1349" s="27">
        <v>2907</v>
      </c>
      <c r="L1349" s="302">
        <f>TabIPW[[#This Row],[iloczyn liczby mieszkańców i relacji przeciętnego miesięcznego wynagrodzenia brutto 
w danym powiecie do średniej krajowej]]/$M$1*$L$2</f>
        <v>4.4215444645885327E-5</v>
      </c>
      <c r="M1349" s="27">
        <v>4019.69</v>
      </c>
      <c r="N1349" s="302">
        <f>TabIPW[[#This Row],[liczba oddziałów w szkołach podstawowych]]/$O$1*$N$2</f>
        <v>2.4075730471079311E-5</v>
      </c>
      <c r="O1349" s="27">
        <v>19</v>
      </c>
      <c r="P134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4.3682231957001275E-5</v>
      </c>
      <c r="Q1349" s="27">
        <v>222</v>
      </c>
      <c r="R1349" s="302">
        <f>TabIPW[[#This Row],[liczba gospodarstw domowych korzystających ze środowiskowej pomocy społecznej ]]/$S$1*$R$2</f>
        <v>1.8592569807580572E-5</v>
      </c>
      <c r="S1349" s="27">
        <v>68</v>
      </c>
      <c r="T1349" s="302">
        <f>TabIPW[[#This Row],[ilość wody dostarczonej i ścieków bytowych odprowadzonych siecią kanalizacyjną '[dam3']]]/$U$1*$T$2</f>
        <v>1.4805443034926927E-5</v>
      </c>
      <c r="U1349" s="27">
        <v>362.79999999999995</v>
      </c>
      <c r="V1349" s="302">
        <f>TabIPW[[#This Row],[iloczyn liczby mieszkańców i relacji przeciętnego miesięcznego wynagrodzenia brutto 
w danym powiecie do średniej krajowej2]]/$W$1*$V$2</f>
        <v>1.289617135504989E-5</v>
      </c>
      <c r="W1349" s="27">
        <f>TabIPW[[#This Row],[iloczyn liczby mieszkańców i relacji przeciętnego miesięcznego wynagrodzenia brutto 
w danym powiecie do średniej krajowej]]</f>
        <v>4019.69</v>
      </c>
    </row>
    <row r="1350" spans="1:23" x14ac:dyDescent="0.3">
      <c r="A1350" s="2" t="s">
        <v>10</v>
      </c>
      <c r="B1350" s="2" t="s">
        <v>126</v>
      </c>
      <c r="C1350" s="2" t="s">
        <v>18</v>
      </c>
      <c r="D1350" s="2" t="s">
        <v>16</v>
      </c>
      <c r="E1350" s="2" t="s">
        <v>15</v>
      </c>
      <c r="F1350" s="17" t="str">
        <f>+Tabela1[[#This Row],[WK]]&amp;Tabela1[[#This Row],[PK]]&amp;Tabela1[[#This Row],[GK]]</f>
        <v>180403</v>
      </c>
      <c r="G1350" s="2" t="s">
        <v>1283</v>
      </c>
      <c r="H1350" s="302">
        <f>TabIPW[[#This Row],[liczba mieszkańców ]]/$I$1*$H$2</f>
        <v>1.6531534343375389E-5</v>
      </c>
      <c r="I1350" s="27">
        <v>5194</v>
      </c>
      <c r="J1350" s="302">
        <f>TabIPW[[#This Row],[liczba mieszkańców w wieku 20-64]]/$K$1*$J$2</f>
        <v>1.2643167403131727E-5</v>
      </c>
      <c r="K1350" s="27">
        <v>3135</v>
      </c>
      <c r="L1350" s="302">
        <f>TabIPW[[#This Row],[iloczyn liczby mieszkańców i relacji przeciętnego miesięcznego wynagrodzenia brutto 
w danym powiecie do średniej krajowej]]/$M$1*$L$2</f>
        <v>4.7705654235714254E-5</v>
      </c>
      <c r="M1350" s="27">
        <v>4336.99</v>
      </c>
      <c r="N1350" s="302">
        <f>TabIPW[[#This Row],[liczba oddziałów w szkołach podstawowych]]/$O$1*$N$2</f>
        <v>4.8151460942158622E-5</v>
      </c>
      <c r="O1350" s="27">
        <v>38</v>
      </c>
      <c r="P135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2.7744120297014321E-5</v>
      </c>
      <c r="Q1350" s="27">
        <v>141</v>
      </c>
      <c r="R1350" s="302">
        <f>TabIPW[[#This Row],[liczba gospodarstw domowych korzystających ze środowiskowej pomocy społecznej ]]/$S$1*$R$2</f>
        <v>2.3787552547933966E-5</v>
      </c>
      <c r="S1350" s="27">
        <v>87</v>
      </c>
      <c r="T1350" s="302">
        <f>TabIPW[[#This Row],[ilość wody dostarczonej i ścieków bytowych odprowadzonych siecią kanalizacyjną '[dam3']]]/$U$1*$T$2</f>
        <v>1.6107244668924091E-5</v>
      </c>
      <c r="U1350" s="27">
        <v>394.70000000000005</v>
      </c>
      <c r="V1350" s="302">
        <f>TabIPW[[#This Row],[iloczyn liczby mieszkańców i relacji przeciętnego miesięcznego wynagrodzenia brutto 
w danym powiecie do średniej krajowej2]]/$W$1*$V$2</f>
        <v>1.3914149152083326E-5</v>
      </c>
      <c r="W1350" s="27">
        <f>TabIPW[[#This Row],[iloczyn liczby mieszkańców i relacji przeciętnego miesięcznego wynagrodzenia brutto 
w danym powiecie do średniej krajowej]]</f>
        <v>4336.99</v>
      </c>
    </row>
    <row r="1351" spans="1:23" x14ac:dyDescent="0.3">
      <c r="A1351" s="2" t="s">
        <v>10</v>
      </c>
      <c r="B1351" s="2" t="s">
        <v>126</v>
      </c>
      <c r="C1351" s="2" t="s">
        <v>18</v>
      </c>
      <c r="D1351" s="2" t="s">
        <v>18</v>
      </c>
      <c r="E1351" s="2" t="s">
        <v>15</v>
      </c>
      <c r="F1351" s="17" t="str">
        <f>+Tabela1[[#This Row],[WK]]&amp;Tabela1[[#This Row],[PK]]&amp;Tabela1[[#This Row],[GK]]</f>
        <v>180404</v>
      </c>
      <c r="G1351" s="2" t="s">
        <v>1281</v>
      </c>
      <c r="H1351" s="302">
        <f>TabIPW[[#This Row],[liczba mieszkańców ]]/$I$1*$H$2</f>
        <v>4.1507073425482953E-5</v>
      </c>
      <c r="I1351" s="27">
        <v>13041</v>
      </c>
      <c r="J1351" s="302">
        <f>TabIPW[[#This Row],[liczba mieszkańców w wieku 20-64]]/$K$1*$J$2</f>
        <v>3.1960797980803491E-5</v>
      </c>
      <c r="K1351" s="27">
        <v>7925</v>
      </c>
      <c r="L1351" s="302">
        <f>TabIPW[[#This Row],[iloczyn liczby mieszkańców i relacji przeciętnego miesięcznego wynagrodzenia brutto 
w danym powiecie do średniej krajowej]]/$M$1*$L$2</f>
        <v>1.1977848226568147E-4</v>
      </c>
      <c r="M1351" s="27">
        <v>10889.235000000001</v>
      </c>
      <c r="N1351" s="302">
        <f>TabIPW[[#This Row],[liczba oddziałów w szkołach podstawowych]]/$O$1*$N$2</f>
        <v>7.096004770423375E-5</v>
      </c>
      <c r="O1351" s="27">
        <v>56</v>
      </c>
      <c r="P135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8.1658226406105991E-5</v>
      </c>
      <c r="Q1351" s="27">
        <v>415</v>
      </c>
      <c r="R1351" s="302">
        <f>TabIPW[[#This Row],[liczba gospodarstw domowych korzystających ze środowiskowej pomocy społecznej ]]/$S$1*$R$2</f>
        <v>4.4567483509347545E-5</v>
      </c>
      <c r="S1351" s="27">
        <v>163</v>
      </c>
      <c r="T1351" s="302">
        <f>TabIPW[[#This Row],[ilość wody dostarczonej i ścieków bytowych odprowadzonych siecią kanalizacyjną '[dam3']]]/$U$1*$T$2</f>
        <v>3.947029907216463E-5</v>
      </c>
      <c r="U1351" s="27">
        <v>967.2</v>
      </c>
      <c r="V1351" s="302">
        <f>TabIPW[[#This Row],[iloczyn liczby mieszkańców i relacji przeciętnego miesięcznego wynagrodzenia brutto 
w danym powiecie do średniej krajowej2]]/$W$1*$V$2</f>
        <v>3.4935390660823769E-5</v>
      </c>
      <c r="W1351" s="27">
        <f>TabIPW[[#This Row],[iloczyn liczby mieszkańców i relacji przeciętnego miesięcznego wynagrodzenia brutto 
w danym powiecie do średniej krajowej]]</f>
        <v>10889.235000000001</v>
      </c>
    </row>
    <row r="1352" spans="1:23" x14ac:dyDescent="0.3">
      <c r="A1352" s="2" t="s">
        <v>10</v>
      </c>
      <c r="B1352" s="2" t="s">
        <v>126</v>
      </c>
      <c r="C1352" s="2" t="s">
        <v>18</v>
      </c>
      <c r="D1352" s="2" t="s">
        <v>21</v>
      </c>
      <c r="E1352" s="2" t="s">
        <v>15</v>
      </c>
      <c r="F1352" s="17" t="str">
        <f>+Tabela1[[#This Row],[WK]]&amp;Tabela1[[#This Row],[PK]]&amp;Tabela1[[#This Row],[GK]]</f>
        <v>180405</v>
      </c>
      <c r="G1352" s="2" t="s">
        <v>1284</v>
      </c>
      <c r="H1352" s="302">
        <f>TabIPW[[#This Row],[liczba mieszkańców ]]/$I$1*$H$2</f>
        <v>2.0357276407437234E-5</v>
      </c>
      <c r="I1352" s="27">
        <v>6396</v>
      </c>
      <c r="J1352" s="302">
        <f>TabIPW[[#This Row],[liczba mieszkańców w wieku 20-64]]/$K$1*$J$2</f>
        <v>1.5675914416578317E-5</v>
      </c>
      <c r="K1352" s="27">
        <v>3887</v>
      </c>
      <c r="L1352" s="302">
        <f>TabIPW[[#This Row],[iloczyn liczby mieszkańców i relacji przeciętnego miesięcznego wynagrodzenia brutto 
w danym powiecie do średniej krajowej]]/$M$1*$L$2</f>
        <v>5.8745738254067837E-5</v>
      </c>
      <c r="M1352" s="27">
        <v>5340.66</v>
      </c>
      <c r="N1352" s="302">
        <f>TabIPW[[#This Row],[liczba oddziałów w szkołach podstawowych]]/$O$1*$N$2</f>
        <v>4.4350029815146094E-5</v>
      </c>
      <c r="O1352" s="27">
        <v>35</v>
      </c>
      <c r="P135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4.0533962987127309E-5</v>
      </c>
      <c r="Q1352" s="27">
        <v>206</v>
      </c>
      <c r="R1352" s="302">
        <f>TabIPW[[#This Row],[liczba gospodarstw domowych korzystających ze środowiskowej pomocy społecznej ]]/$S$1*$R$2</f>
        <v>4.6481424518951429E-5</v>
      </c>
      <c r="S1352" s="27">
        <v>170</v>
      </c>
      <c r="T1352" s="302">
        <f>TabIPW[[#This Row],[ilość wody dostarczonej i ścieków bytowych odprowadzonych siecią kanalizacyjną '[dam3']]]/$U$1*$T$2</f>
        <v>1.3026178105701974E-5</v>
      </c>
      <c r="U1352" s="27">
        <v>319.2</v>
      </c>
      <c r="V1352" s="302">
        <f>TabIPW[[#This Row],[iloczyn liczby mieszkańców i relacji przeciętnego miesięcznego wynagrodzenia brutto 
w danym powiecie do średniej krajowej2]]/$W$1*$V$2</f>
        <v>1.7134173657436456E-5</v>
      </c>
      <c r="W1352" s="27">
        <f>TabIPW[[#This Row],[iloczyn liczby mieszkańców i relacji przeciętnego miesięcznego wynagrodzenia brutto 
w danym powiecie do średniej krajowej]]</f>
        <v>5340.66</v>
      </c>
    </row>
    <row r="1353" spans="1:23" x14ac:dyDescent="0.3">
      <c r="A1353" s="2" t="s">
        <v>10</v>
      </c>
      <c r="B1353" s="2" t="s">
        <v>126</v>
      </c>
      <c r="C1353" s="2" t="s">
        <v>18</v>
      </c>
      <c r="D1353" s="2" t="s">
        <v>23</v>
      </c>
      <c r="E1353" s="2" t="s">
        <v>15</v>
      </c>
      <c r="F1353" s="17" t="str">
        <f>+Tabela1[[#This Row],[WK]]&amp;Tabela1[[#This Row],[PK]]&amp;Tabela1[[#This Row],[GK]]</f>
        <v>180406</v>
      </c>
      <c r="G1353" s="2" t="s">
        <v>1285</v>
      </c>
      <c r="H1353" s="302">
        <f>TabIPW[[#This Row],[liczba mieszkańców ]]/$I$1*$H$2</f>
        <v>2.6595591253993985E-5</v>
      </c>
      <c r="I1353" s="27">
        <v>8356</v>
      </c>
      <c r="J1353" s="302">
        <f>TabIPW[[#This Row],[liczba mieszkańców w wieku 20-64]]/$K$1*$J$2</f>
        <v>2.0499272698602416E-5</v>
      </c>
      <c r="K1353" s="27">
        <v>5083</v>
      </c>
      <c r="L1353" s="302">
        <f>TabIPW[[#This Row],[iloczyn liczby mieszkańców i relacji przeciętnego miesięcznego wynagrodzenia brutto 
w danym powiecie do średniej krajowej]]/$M$1*$L$2</f>
        <v>7.6747871927922281E-5</v>
      </c>
      <c r="M1353" s="27">
        <v>6977.26</v>
      </c>
      <c r="N1353" s="302">
        <f>TabIPW[[#This Row],[liczba oddziałów w szkołach podstawowych]]/$O$1*$N$2</f>
        <v>3.5480023852116875E-5</v>
      </c>
      <c r="O1353" s="27">
        <v>28</v>
      </c>
      <c r="P135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3.6205093153550605E-5</v>
      </c>
      <c r="Q1353" s="27">
        <v>184</v>
      </c>
      <c r="R1353" s="302">
        <f>TabIPW[[#This Row],[liczba gospodarstw domowych korzystających ze środowiskowej pomocy społecznej ]]/$S$1*$R$2</f>
        <v>2.2147031682559211E-5</v>
      </c>
      <c r="S1353" s="27">
        <v>81</v>
      </c>
      <c r="T1353" s="302">
        <f>TabIPW[[#This Row],[ilość wody dostarczonej i ścieków bytowych odprowadzonych siecią kanalizacyjną '[dam3']]]/$U$1*$T$2</f>
        <v>2.9264011026312292E-5</v>
      </c>
      <c r="U1353" s="27">
        <v>717.09999999999991</v>
      </c>
      <c r="V1353" s="302">
        <f>TabIPW[[#This Row],[iloczyn liczby mieszkańców i relacji przeciętnego miesięcznego wynagrodzenia brutto 
w danym powiecie do średniej krajowej2]]/$W$1*$V$2</f>
        <v>2.2384795978977335E-5</v>
      </c>
      <c r="W1353" s="27">
        <f>TabIPW[[#This Row],[iloczyn liczby mieszkańców i relacji przeciętnego miesięcznego wynagrodzenia brutto 
w danym powiecie do średniej krajowej]]</f>
        <v>6977.26</v>
      </c>
    </row>
    <row r="1354" spans="1:23" x14ac:dyDescent="0.3">
      <c r="A1354" s="2" t="s">
        <v>10</v>
      </c>
      <c r="B1354" s="2" t="s">
        <v>126</v>
      </c>
      <c r="C1354" s="2" t="s">
        <v>18</v>
      </c>
      <c r="D1354" s="2" t="s">
        <v>30</v>
      </c>
      <c r="E1354" s="2" t="s">
        <v>19</v>
      </c>
      <c r="F1354" s="17" t="str">
        <f>+Tabela1[[#This Row],[WK]]&amp;Tabela1[[#This Row],[PK]]&amp;Tabela1[[#This Row],[GK]]</f>
        <v>180407</v>
      </c>
      <c r="G1354" s="2" t="s">
        <v>1286</v>
      </c>
      <c r="H1354" s="302">
        <f>TabIPW[[#This Row],[liczba mieszkańców ]]/$I$1*$H$2</f>
        <v>2.925642350487227E-5</v>
      </c>
      <c r="I1354" s="27">
        <v>9192</v>
      </c>
      <c r="J1354" s="302">
        <f>TabIPW[[#This Row],[liczba mieszkańców w wieku 20-64]]/$K$1*$J$2</f>
        <v>2.2632681169497689E-5</v>
      </c>
      <c r="K1354" s="27">
        <v>5612</v>
      </c>
      <c r="L1354" s="302">
        <f>TabIPW[[#This Row],[iloczyn liczby mieszkańców i relacji przeciętnego miesięcznego wynagrodzenia brutto 
w danym powiecie do średniej krajowej]]/$M$1*$L$2</f>
        <v>8.4426333025545896E-5</v>
      </c>
      <c r="M1354" s="27">
        <v>7675.32</v>
      </c>
      <c r="N1354" s="302">
        <f>TabIPW[[#This Row],[liczba oddziałów w szkołach podstawowych]]/$O$1*$N$2</f>
        <v>5.4487179487179488E-5</v>
      </c>
      <c r="O1354" s="27">
        <v>43</v>
      </c>
      <c r="P135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6.1194478101925207E-5</v>
      </c>
      <c r="Q1354" s="27">
        <v>311</v>
      </c>
      <c r="R1354" s="302">
        <f>TabIPW[[#This Row],[liczba gospodarstw domowych korzystających ze środowiskowej pomocy społecznej ]]/$S$1*$R$2</f>
        <v>5.0582726682388327E-5</v>
      </c>
      <c r="S1354" s="27">
        <v>185</v>
      </c>
      <c r="T1354" s="302">
        <f>TabIPW[[#This Row],[ilość wody dostarczonej i ścieków bytowych odprowadzonych siecią kanalizacyjną '[dam3']]]/$U$1*$T$2</f>
        <v>1.9588237752935299E-5</v>
      </c>
      <c r="U1354" s="27">
        <v>480</v>
      </c>
      <c r="V1354" s="302">
        <f>TabIPW[[#This Row],[iloczyn liczby mieszkańców i relacji przeciętnego miesięcznego wynagrodzenia brutto 
w danym powiecie do średniej krajowej2]]/$W$1*$V$2</f>
        <v>2.462434713245089E-5</v>
      </c>
      <c r="W1354" s="27">
        <f>TabIPW[[#This Row],[iloczyn liczby mieszkańców i relacji przeciętnego miesięcznego wynagrodzenia brutto 
w danym powiecie do średniej krajowej]]</f>
        <v>7675.32</v>
      </c>
    </row>
    <row r="1355" spans="1:23" x14ac:dyDescent="0.3">
      <c r="A1355" s="2" t="s">
        <v>10</v>
      </c>
      <c r="B1355" s="2" t="s">
        <v>126</v>
      </c>
      <c r="C1355" s="2" t="s">
        <v>18</v>
      </c>
      <c r="D1355" s="2" t="s">
        <v>54</v>
      </c>
      <c r="E1355" s="2" t="s">
        <v>15</v>
      </c>
      <c r="F1355" s="17" t="str">
        <f>+Tabela1[[#This Row],[WK]]&amp;Tabela1[[#This Row],[PK]]&amp;Tabela1[[#This Row],[GK]]</f>
        <v>180408</v>
      </c>
      <c r="G1355" s="2" t="s">
        <v>1282</v>
      </c>
      <c r="H1355" s="302">
        <f>TabIPW[[#This Row],[liczba mieszkańców ]]/$I$1*$H$2</f>
        <v>3.4237526941026008E-5</v>
      </c>
      <c r="I1355" s="27">
        <v>10757</v>
      </c>
      <c r="J1355" s="302">
        <f>TabIPW[[#This Row],[liczba mieszkańców w wieku 20-64]]/$K$1*$J$2</f>
        <v>2.6843037395612367E-5</v>
      </c>
      <c r="K1355" s="27">
        <v>6656</v>
      </c>
      <c r="L1355" s="302">
        <f>TabIPW[[#This Row],[iloczyn liczby mieszkańców i relacji przeciętnego miesięcznego wynagrodzenia brutto 
w danym powiecie do średniej krajowej]]/$M$1*$L$2</f>
        <v>9.8800485678393949E-5</v>
      </c>
      <c r="M1355" s="27">
        <v>8982.0949999999993</v>
      </c>
      <c r="N1355" s="302">
        <f>TabIPW[[#This Row],[liczba oddziałów w szkołach podstawowych]]/$O$1*$N$2</f>
        <v>8.1097197376267145E-5</v>
      </c>
      <c r="O1355" s="27">
        <v>64</v>
      </c>
      <c r="P135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6.0013877238222469E-5</v>
      </c>
      <c r="Q1355" s="27">
        <v>305</v>
      </c>
      <c r="R1355" s="302">
        <f>TabIPW[[#This Row],[liczba gospodarstw domowych korzystających ze środowiskowej pomocy społecznej ]]/$S$1*$R$2</f>
        <v>3.5271198605557267E-5</v>
      </c>
      <c r="S1355" s="27">
        <v>129</v>
      </c>
      <c r="T1355" s="302">
        <f>TabIPW[[#This Row],[ilość wody dostarczonej i ścieków bytowych odprowadzonych siecią kanalizacyjną '[dam3']]]/$U$1*$T$2</f>
        <v>2.2877429342282353E-5</v>
      </c>
      <c r="U1355" s="27">
        <v>560.6</v>
      </c>
      <c r="V1355" s="302">
        <f>TabIPW[[#This Row],[iloczyn liczby mieszkańców i relacji przeciętnego miesięcznego wynagrodzenia brutto 
w danym powiecie do średniej krajowej2]]/$W$1*$V$2</f>
        <v>2.8816808322864904E-5</v>
      </c>
      <c r="W1355" s="27">
        <f>TabIPW[[#This Row],[iloczyn liczby mieszkańców i relacji przeciętnego miesięcznego wynagrodzenia brutto 
w danym powiecie do średniej krajowej]]</f>
        <v>8982.0949999999993</v>
      </c>
    </row>
    <row r="1356" spans="1:23" x14ac:dyDescent="0.3">
      <c r="A1356" s="2" t="s">
        <v>10</v>
      </c>
      <c r="B1356" s="2" t="s">
        <v>126</v>
      </c>
      <c r="C1356" s="2" t="s">
        <v>18</v>
      </c>
      <c r="D1356" s="2" t="s">
        <v>56</v>
      </c>
      <c r="E1356" s="2" t="s">
        <v>15</v>
      </c>
      <c r="F1356" s="17" t="str">
        <f>+Tabela1[[#This Row],[WK]]&amp;Tabela1[[#This Row],[PK]]&amp;Tabela1[[#This Row],[GK]]</f>
        <v>180409</v>
      </c>
      <c r="G1356" s="2" t="s">
        <v>1287</v>
      </c>
      <c r="H1356" s="302">
        <f>TabIPW[[#This Row],[liczba mieszkańców ]]/$I$1*$H$2</f>
        <v>1.2966783002485817E-5</v>
      </c>
      <c r="I1356" s="27">
        <v>4074</v>
      </c>
      <c r="J1356" s="302">
        <f>TabIPW[[#This Row],[liczba mieszkańców w wieku 20-64]]/$K$1*$J$2</f>
        <v>1.0118566830767945E-5</v>
      </c>
      <c r="K1356" s="27">
        <v>2509</v>
      </c>
      <c r="L1356" s="302">
        <f>TabIPW[[#This Row],[iloczyn liczby mieszkańców i relacji przeciętnego miesięcznego wynagrodzenia brutto 
w danym powiecie do średniej krajowej]]/$M$1*$L$2</f>
        <v>3.741872070779743E-5</v>
      </c>
      <c r="M1356" s="27">
        <v>3401.79</v>
      </c>
      <c r="N1356" s="302">
        <f>TabIPW[[#This Row],[liczba oddziałów w szkołach podstawowych]]/$O$1*$N$2</f>
        <v>5.0685748360166967E-5</v>
      </c>
      <c r="O1356" s="27">
        <v>40</v>
      </c>
      <c r="P135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2.6366752622694464E-5</v>
      </c>
      <c r="Q1356" s="27">
        <v>134</v>
      </c>
      <c r="R1356" s="302">
        <f>TabIPW[[#This Row],[liczba gospodarstw domowych korzystających ze środowiskowej pomocy społecznej ]]/$S$1*$R$2</f>
        <v>2.4334392836392221E-5</v>
      </c>
      <c r="S1356" s="27">
        <v>89</v>
      </c>
      <c r="T1356" s="302">
        <f>TabIPW[[#This Row],[ilość wody dostarczonej i ścieków bytowych odprowadzonych siecią kanalizacyjną '[dam3']]]/$U$1*$T$2</f>
        <v>9.6390453275902432E-6</v>
      </c>
      <c r="U1356" s="27">
        <v>236.2</v>
      </c>
      <c r="V1356" s="302">
        <f>TabIPW[[#This Row],[iloczyn liczby mieszkańców i relacji przeciętnego miesięcznego wynagrodzenia brutto 
w danym powiecie do średniej krajowej2]]/$W$1*$V$2</f>
        <v>1.0913793539774252E-5</v>
      </c>
      <c r="W1356" s="27">
        <f>TabIPW[[#This Row],[iloczyn liczby mieszkańców i relacji przeciętnego miesięcznego wynagrodzenia brutto 
w danym powiecie do średniej krajowej]]</f>
        <v>3401.79</v>
      </c>
    </row>
    <row r="1357" spans="1:23" x14ac:dyDescent="0.3">
      <c r="A1357" s="2" t="s">
        <v>10</v>
      </c>
      <c r="B1357" s="2" t="s">
        <v>126</v>
      </c>
      <c r="C1357" s="2" t="s">
        <v>18</v>
      </c>
      <c r="D1357" s="2" t="s">
        <v>69</v>
      </c>
      <c r="E1357" s="2" t="s">
        <v>15</v>
      </c>
      <c r="F1357" s="17" t="str">
        <f>+Tabela1[[#This Row],[WK]]&amp;Tabela1[[#This Row],[PK]]&amp;Tabela1[[#This Row],[GK]]</f>
        <v>180410</v>
      </c>
      <c r="G1357" s="2" t="s">
        <v>1288</v>
      </c>
      <c r="H1357" s="302">
        <f>TabIPW[[#This Row],[liczba mieszkańców ]]/$I$1*$H$2</f>
        <v>1.9291033818867586E-5</v>
      </c>
      <c r="I1357" s="27">
        <v>6061</v>
      </c>
      <c r="J1357" s="302">
        <f>TabIPW[[#This Row],[liczba mieszkańców w wieku 20-64]]/$K$1*$J$2</f>
        <v>1.4909661846691548E-5</v>
      </c>
      <c r="K1357" s="27">
        <v>3697</v>
      </c>
      <c r="L1357" s="302">
        <f>TabIPW[[#This Row],[iloczyn liczby mieszkańców i relacji przeciętnego miesięcznego wynagrodzenia brutto 
w danym powiecie do średniej krajowej]]/$M$1*$L$2</f>
        <v>5.5668842957771297E-5</v>
      </c>
      <c r="M1357" s="27">
        <v>5060.9350000000004</v>
      </c>
      <c r="N1357" s="302">
        <f>TabIPW[[#This Row],[liczba oddziałów w szkołach podstawowych]]/$O$1*$N$2</f>
        <v>6.0822898032200362E-5</v>
      </c>
      <c r="O1357" s="27">
        <v>48</v>
      </c>
      <c r="P135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3.8959828502190326E-5</v>
      </c>
      <c r="Q1357" s="27">
        <v>198</v>
      </c>
      <c r="R1357" s="302">
        <f>TabIPW[[#This Row],[liczba gospodarstw domowych korzystających ze środowiskowej pomocy społecznej ]]/$S$1*$R$2</f>
        <v>3.6364879182473771E-5</v>
      </c>
      <c r="S1357" s="27">
        <v>133</v>
      </c>
      <c r="T1357" s="302">
        <f>TabIPW[[#This Row],[ilość wody dostarczonej i ścieków bytowych odprowadzonych siecią kanalizacyjną '[dam3']]]/$U$1*$T$2</f>
        <v>2.2277539561098712E-5</v>
      </c>
      <c r="U1357" s="27">
        <v>545.90000000000009</v>
      </c>
      <c r="V1357" s="302">
        <f>TabIPW[[#This Row],[iloczyn liczby mieszkańców i relacji przeciętnego miesięcznego wynagrodzenia brutto 
w danym powiecie do średniej krajowej2]]/$W$1*$V$2</f>
        <v>1.6236745862683297E-5</v>
      </c>
      <c r="W1357" s="27">
        <f>TabIPW[[#This Row],[iloczyn liczby mieszkańców i relacji przeciętnego miesięcznego wynagrodzenia brutto 
w danym powiecie do średniej krajowej]]</f>
        <v>5060.9350000000004</v>
      </c>
    </row>
    <row r="1358" spans="1:23" x14ac:dyDescent="0.3">
      <c r="A1358" s="2" t="s">
        <v>10</v>
      </c>
      <c r="B1358" s="2" t="s">
        <v>126</v>
      </c>
      <c r="C1358" s="2" t="s">
        <v>18</v>
      </c>
      <c r="D1358" s="2" t="s">
        <v>71</v>
      </c>
      <c r="E1358" s="2" t="s">
        <v>15</v>
      </c>
      <c r="F1358" s="17" t="str">
        <f>+Tabela1[[#This Row],[WK]]&amp;Tabela1[[#This Row],[PK]]&amp;Tabela1[[#This Row],[GK]]</f>
        <v>180411</v>
      </c>
      <c r="G1358" s="2" t="s">
        <v>1289</v>
      </c>
      <c r="H1358" s="302">
        <f>TabIPW[[#This Row],[liczba mieszkańców ]]/$I$1*$H$2</f>
        <v>3.7519007862862743E-5</v>
      </c>
      <c r="I1358" s="27">
        <v>11788</v>
      </c>
      <c r="J1358" s="302">
        <f>TabIPW[[#This Row],[liczba mieszkańców w wieku 20-64]]/$K$1*$J$2</f>
        <v>2.8823195352530286E-5</v>
      </c>
      <c r="K1358" s="27">
        <v>7147</v>
      </c>
      <c r="L1358" s="302">
        <f>TabIPW[[#This Row],[iloczyn liczby mieszkańców i relacji przeciętnego miesięcznego wynagrodzenia brutto 
w danym powiecie do średniej krajowej]]/$M$1*$L$2</f>
        <v>1.0826997538132453E-4</v>
      </c>
      <c r="M1358" s="27">
        <v>9842.98</v>
      </c>
      <c r="N1358" s="302">
        <f>TabIPW[[#This Row],[liczba oddziałów w szkołach podstawowych]]/$O$1*$N$2</f>
        <v>9.6302921884317244E-5</v>
      </c>
      <c r="O1358" s="27">
        <v>76</v>
      </c>
      <c r="P135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8.2051760027340235E-5</v>
      </c>
      <c r="Q1358" s="27">
        <v>417</v>
      </c>
      <c r="R1358" s="302">
        <f>TabIPW[[#This Row],[liczba gospodarstw domowych korzystających ze środowiskowej pomocy społecznej ]]/$S$1*$R$2</f>
        <v>6.6441095047677624E-5</v>
      </c>
      <c r="S1358" s="27">
        <v>243</v>
      </c>
      <c r="T1358" s="302">
        <f>TabIPW[[#This Row],[ilość wody dostarczonej i ścieków bytowych odprowadzonych siecią kanalizacyjną '[dam3']]]/$U$1*$T$2</f>
        <v>2.9859819924630747E-5</v>
      </c>
      <c r="U1358" s="27">
        <v>731.7</v>
      </c>
      <c r="V1358" s="302">
        <f>TabIPW[[#This Row],[iloczyn liczby mieszkańców i relacji przeciętnego miesięcznego wynagrodzenia brutto 
w danym powiecie do średniej krajowej2]]/$W$1*$V$2</f>
        <v>3.1578742819552994E-5</v>
      </c>
      <c r="W1358" s="27">
        <f>TabIPW[[#This Row],[iloczyn liczby mieszkańców i relacji przeciętnego miesięcznego wynagrodzenia brutto 
w danym powiecie do średniej krajowej]]</f>
        <v>9842.98</v>
      </c>
    </row>
    <row r="1359" spans="1:23" x14ac:dyDescent="0.3">
      <c r="A1359" s="2" t="s">
        <v>10</v>
      </c>
      <c r="B1359" s="2" t="s">
        <v>126</v>
      </c>
      <c r="C1359" s="2" t="s">
        <v>21</v>
      </c>
      <c r="D1359" s="2" t="s">
        <v>12</v>
      </c>
      <c r="E1359" s="2" t="s">
        <v>13</v>
      </c>
      <c r="F1359" s="17" t="str">
        <f>+Tabela1[[#This Row],[WK]]&amp;Tabela1[[#This Row],[PK]]&amp;Tabela1[[#This Row],[GK]]</f>
        <v>180501</v>
      </c>
      <c r="G1359" s="2" t="s">
        <v>1290</v>
      </c>
      <c r="H1359" s="302">
        <f>TabIPW[[#This Row],[liczba mieszkańców ]]/$I$1*$H$2</f>
        <v>1.0198371648641398E-4</v>
      </c>
      <c r="I1359" s="27">
        <v>32042</v>
      </c>
      <c r="J1359" s="302">
        <f>TabIPW[[#This Row],[liczba mieszkańców w wieku 20-64]]/$K$1*$J$2</f>
        <v>7.5693655180025327E-5</v>
      </c>
      <c r="K1359" s="27">
        <v>18769</v>
      </c>
      <c r="L1359" s="302">
        <f>TabIPW[[#This Row],[iloczyn liczby mieszkańców i relacji przeciętnego miesięcznego wynagrodzenia brutto 
w danym powiecie do średniej krajowej]]/$M$1*$L$2</f>
        <v>2.9535550512945467E-4</v>
      </c>
      <c r="M1359" s="27">
        <v>26851.196</v>
      </c>
      <c r="N1359" s="302">
        <f>TabIPW[[#This Row],[liczba oddziałów w szkołach podstawowych]]/$O$1*$N$2</f>
        <v>1.9767441860465116E-4</v>
      </c>
      <c r="O1359" s="27">
        <v>156</v>
      </c>
      <c r="P135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2.8255714004618842E-4</v>
      </c>
      <c r="Q1359" s="27">
        <v>1436</v>
      </c>
      <c r="R1359" s="302">
        <f>TabIPW[[#This Row],[liczba gospodarstw domowych korzystających ze środowiskowej pomocy społecznej ]]/$S$1*$R$2</f>
        <v>2.1982979596021736E-4</v>
      </c>
      <c r="S1359" s="27">
        <v>804</v>
      </c>
      <c r="T1359" s="302">
        <f>TabIPW[[#This Row],[ilość wody dostarczonej i ścieków bytowych odprowadzonych siecią kanalizacyjną '[dam3']]]/$U$1*$T$2</f>
        <v>1.1364034514708108E-4</v>
      </c>
      <c r="U1359" s="27">
        <v>2784.7</v>
      </c>
      <c r="V1359" s="302">
        <f>TabIPW[[#This Row],[iloczyn liczby mieszkańców i relacji przeciętnego miesięcznego wynagrodzenia brutto 
w danym powiecie do średniej krajowej2]]/$W$1*$V$2</f>
        <v>8.6145355662757623E-5</v>
      </c>
      <c r="W1359" s="27">
        <f>TabIPW[[#This Row],[iloczyn liczby mieszkańców i relacji przeciętnego miesięcznego wynagrodzenia brutto 
w danym powiecie do średniej krajowej]]</f>
        <v>26851.196</v>
      </c>
    </row>
    <row r="1360" spans="1:23" x14ac:dyDescent="0.3">
      <c r="A1360" s="2" t="s">
        <v>10</v>
      </c>
      <c r="B1360" s="2" t="s">
        <v>126</v>
      </c>
      <c r="C1360" s="2" t="s">
        <v>21</v>
      </c>
      <c r="D1360" s="2" t="s">
        <v>11</v>
      </c>
      <c r="E1360" s="2" t="s">
        <v>15</v>
      </c>
      <c r="F1360" s="17" t="str">
        <f>+Tabela1[[#This Row],[WK]]&amp;Tabela1[[#This Row],[PK]]&amp;Tabela1[[#This Row],[GK]]</f>
        <v>180502</v>
      </c>
      <c r="G1360" s="2" t="s">
        <v>1291</v>
      </c>
      <c r="H1360" s="302">
        <f>TabIPW[[#This Row],[liczba mieszkańców ]]/$I$1*$H$2</f>
        <v>1.9927596558312149E-5</v>
      </c>
      <c r="I1360" s="27">
        <v>6261</v>
      </c>
      <c r="J1360" s="302">
        <f>TabIPW[[#This Row],[liczba mieszkańców w wieku 20-64]]/$K$1*$J$2</f>
        <v>1.5631552425690136E-5</v>
      </c>
      <c r="K1360" s="27">
        <v>3876</v>
      </c>
      <c r="L1360" s="302">
        <f>TabIPW[[#This Row],[iloczyn liczby mieszkańców i relacji przeciętnego miesięcznego wynagrodzenia brutto 
w danym powiecie do średniej krajowej]]/$M$1*$L$2</f>
        <v>5.7712403021519111E-5</v>
      </c>
      <c r="M1360" s="27">
        <v>5246.7179999999989</v>
      </c>
      <c r="N1360" s="302">
        <f>TabIPW[[#This Row],[liczba oddziałów w szkołach podstawowych]]/$O$1*$N$2</f>
        <v>4.8151460942158622E-5</v>
      </c>
      <c r="O1360" s="27">
        <v>38</v>
      </c>
      <c r="P136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4.3682231957001275E-5</v>
      </c>
      <c r="Q1360" s="27">
        <v>222</v>
      </c>
      <c r="R1360" s="302">
        <f>TabIPW[[#This Row],[liczba gospodarstw domowych korzystających ze środowiskowej pomocy społecznej ]]/$S$1*$R$2</f>
        <v>4.2106702211285416E-5</v>
      </c>
      <c r="S1360" s="27">
        <v>154</v>
      </c>
      <c r="T1360" s="302">
        <f>TabIPW[[#This Row],[ilość wody dostarczonej i ścieków bytowych odprowadzonych siecią kanalizacyjną '[dam3']]]/$U$1*$T$2</f>
        <v>5.672427182620847E-7</v>
      </c>
      <c r="U1360" s="27">
        <v>13.9</v>
      </c>
      <c r="V1360" s="302">
        <f>TabIPW[[#This Row],[iloczyn liczby mieszkańców i relacji przeciętnego miesięcznego wynagrodzenia brutto 
w danym powiecie do średniej krajowej2]]/$W$1*$V$2</f>
        <v>1.6832784214609741E-5</v>
      </c>
      <c r="W1360" s="27">
        <f>TabIPW[[#This Row],[iloczyn liczby mieszkańców i relacji przeciętnego miesięcznego wynagrodzenia brutto 
w danym powiecie do średniej krajowej]]</f>
        <v>5246.7179999999989</v>
      </c>
    </row>
    <row r="1361" spans="1:23" x14ac:dyDescent="0.3">
      <c r="A1361" s="2" t="s">
        <v>10</v>
      </c>
      <c r="B1361" s="2" t="s">
        <v>126</v>
      </c>
      <c r="C1361" s="2" t="s">
        <v>21</v>
      </c>
      <c r="D1361" s="2" t="s">
        <v>16</v>
      </c>
      <c r="E1361" s="2" t="s">
        <v>15</v>
      </c>
      <c r="F1361" s="17" t="str">
        <f>+Tabela1[[#This Row],[WK]]&amp;Tabela1[[#This Row],[PK]]&amp;Tabela1[[#This Row],[GK]]</f>
        <v>180503</v>
      </c>
      <c r="G1361" s="2" t="s">
        <v>1292</v>
      </c>
      <c r="H1361" s="302">
        <f>TabIPW[[#This Row],[liczba mieszkańców ]]/$I$1*$H$2</f>
        <v>2.7668199469958082E-5</v>
      </c>
      <c r="I1361" s="27">
        <v>8693</v>
      </c>
      <c r="J1361" s="302">
        <f>TabIPW[[#This Row],[liczba mieszkańców w wieku 20-64]]/$K$1*$J$2</f>
        <v>2.1382479608103482E-5</v>
      </c>
      <c r="K1361" s="27">
        <v>5302</v>
      </c>
      <c r="L1361" s="302">
        <f>TabIPW[[#This Row],[iloczyn liczby mieszkańców i relacji przeciętnego miesięcznego wynagrodzenia brutto 
w danym powiecie do średniej krajowej]]/$M$1*$L$2</f>
        <v>8.012999831753166E-5</v>
      </c>
      <c r="M1361" s="27">
        <v>7284.7340000000004</v>
      </c>
      <c r="N1361" s="302">
        <f>TabIPW[[#This Row],[liczba oddziałów w szkołach podstawowych]]/$O$1*$N$2</f>
        <v>6.9692903995229581E-5</v>
      </c>
      <c r="O1361" s="27">
        <v>55</v>
      </c>
      <c r="P136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5.037230351798345E-5</v>
      </c>
      <c r="Q1361" s="27">
        <v>256</v>
      </c>
      <c r="R1361" s="302">
        <f>TabIPW[[#This Row],[liczba gospodarstw domowych korzystających ze środowiskowej pomocy społecznej ]]/$S$1*$R$2</f>
        <v>4.292696264397279E-5</v>
      </c>
      <c r="S1361" s="27">
        <v>157</v>
      </c>
      <c r="T1361" s="302">
        <f>TabIPW[[#This Row],[ilość wody dostarczonej i ścieków bytowych odprowadzonych siecią kanalizacyjną '[dam3']]]/$U$1*$T$2</f>
        <v>1.3675038481267957E-5</v>
      </c>
      <c r="U1361" s="27">
        <v>335.1</v>
      </c>
      <c r="V1361" s="302">
        <f>TabIPW[[#This Row],[iloczyn liczby mieszkańców i relacji przeciętnego miesięcznego wynagrodzenia brutto 
w danym powiecie do średniej krajowej2]]/$W$1*$V$2</f>
        <v>2.3371249509280069E-5</v>
      </c>
      <c r="W1361" s="27">
        <f>TabIPW[[#This Row],[iloczyn liczby mieszkańców i relacji przeciętnego miesięcznego wynagrodzenia brutto 
w danym powiecie do średniej krajowej]]</f>
        <v>7284.7340000000004</v>
      </c>
    </row>
    <row r="1362" spans="1:23" x14ac:dyDescent="0.3">
      <c r="A1362" s="2" t="s">
        <v>10</v>
      </c>
      <c r="B1362" s="2" t="s">
        <v>126</v>
      </c>
      <c r="C1362" s="2" t="s">
        <v>21</v>
      </c>
      <c r="D1362" s="2" t="s">
        <v>18</v>
      </c>
      <c r="E1362" s="2" t="s">
        <v>15</v>
      </c>
      <c r="F1362" s="17" t="str">
        <f>+Tabela1[[#This Row],[WK]]&amp;Tabela1[[#This Row],[PK]]&amp;Tabela1[[#This Row],[GK]]</f>
        <v>180504</v>
      </c>
      <c r="G1362" s="2" t="s">
        <v>1290</v>
      </c>
      <c r="H1362" s="302">
        <f>TabIPW[[#This Row],[liczba mieszkańców ]]/$I$1*$H$2</f>
        <v>5.0282090788726306E-5</v>
      </c>
      <c r="I1362" s="27">
        <v>15798</v>
      </c>
      <c r="J1362" s="302">
        <f>TabIPW[[#This Row],[liczba mieszkańców w wieku 20-64]]/$K$1*$J$2</f>
        <v>3.9034519073337162E-5</v>
      </c>
      <c r="K1362" s="27">
        <v>9679</v>
      </c>
      <c r="L1362" s="302">
        <f>TabIPW[[#This Row],[iloczyn liczby mieszkańców i relacji przeciętnego miesięcznego wynagrodzenia brutto 
w danym powiecie do średniej krajowej]]/$M$1*$L$2</f>
        <v>1.4562219181184457E-4</v>
      </c>
      <c r="M1362" s="27">
        <v>13238.723999999998</v>
      </c>
      <c r="N1362" s="302">
        <f>TabIPW[[#This Row],[liczba oddziałów w szkołach podstawowych]]/$O$1*$N$2</f>
        <v>8.2364341085271328E-5</v>
      </c>
      <c r="O1362" s="27">
        <v>65</v>
      </c>
      <c r="P136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6.0604177670073841E-5</v>
      </c>
      <c r="Q1362" s="27">
        <v>308</v>
      </c>
      <c r="R1362" s="302">
        <f>TabIPW[[#This Row],[liczba gospodarstw domowych korzystających ze środowiskowej pomocy społecznej ]]/$S$1*$R$2</f>
        <v>5.5230869134283469E-5</v>
      </c>
      <c r="S1362" s="27">
        <v>202</v>
      </c>
      <c r="T1362" s="302">
        <f>TabIPW[[#This Row],[ilość wody dostarczonej i ścieków bytowych odprowadzonych siecią kanalizacyjną '[dam3']]]/$U$1*$T$2</f>
        <v>3.7066659064564859E-5</v>
      </c>
      <c r="U1362" s="27">
        <v>908.3</v>
      </c>
      <c r="V1362" s="302">
        <f>TabIPW[[#This Row],[iloczyn liczby mieszkańców i relacji przeciętnego miesięcznego wynagrodzenia brutto 
w danym powiecie do średniej krajowej2]]/$W$1*$V$2</f>
        <v>4.247313927845468E-5</v>
      </c>
      <c r="W1362" s="27">
        <f>TabIPW[[#This Row],[iloczyn liczby mieszkańców i relacji przeciętnego miesięcznego wynagrodzenia brutto 
w danym powiecie do średniej krajowej]]</f>
        <v>13238.723999999998</v>
      </c>
    </row>
    <row r="1363" spans="1:23" x14ac:dyDescent="0.3">
      <c r="A1363" s="2" t="s">
        <v>10</v>
      </c>
      <c r="B1363" s="2" t="s">
        <v>126</v>
      </c>
      <c r="C1363" s="2" t="s">
        <v>21</v>
      </c>
      <c r="D1363" s="2" t="s">
        <v>21</v>
      </c>
      <c r="E1363" s="2" t="s">
        <v>19</v>
      </c>
      <c r="F1363" s="17" t="str">
        <f>+Tabela1[[#This Row],[WK]]&amp;Tabela1[[#This Row],[PK]]&amp;Tabela1[[#This Row],[GK]]</f>
        <v>180505</v>
      </c>
      <c r="G1363" s="2" t="s">
        <v>1293</v>
      </c>
      <c r="H1363" s="302">
        <f>TabIPW[[#This Row],[liczba mieszkańców ]]/$I$1*$H$2</f>
        <v>2.7057099240091295E-5</v>
      </c>
      <c r="I1363" s="27">
        <v>8501</v>
      </c>
      <c r="J1363" s="302">
        <f>TabIPW[[#This Row],[liczba mieszkańców w wieku 20-64]]/$K$1*$J$2</f>
        <v>2.126955817675175E-5</v>
      </c>
      <c r="K1363" s="27">
        <v>5274</v>
      </c>
      <c r="L1363" s="302">
        <f>TabIPW[[#This Row],[iloczyn liczby mieszkańców i relacji przeciętnego miesięcznego wynagrodzenia brutto 
w danym powiecie do średniej krajowej]]/$M$1*$L$2</f>
        <v>7.8360188162583308E-5</v>
      </c>
      <c r="M1363" s="27">
        <v>7123.8379999999997</v>
      </c>
      <c r="N1363" s="302">
        <f>TabIPW[[#This Row],[liczba oddziałów w szkołach podstawowych]]/$O$1*$N$2</f>
        <v>6.9692903995229581E-5</v>
      </c>
      <c r="O1363" s="27">
        <v>55</v>
      </c>
      <c r="P136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5.5881774215262893E-5</v>
      </c>
      <c r="Q1363" s="27">
        <v>284</v>
      </c>
      <c r="R1363" s="302">
        <f>TabIPW[[#This Row],[liczba gospodarstw domowych korzystających ze środowiskowej pomocy społecznej ]]/$S$1*$R$2</f>
        <v>5.495744899005434E-5</v>
      </c>
      <c r="S1363" s="27">
        <v>201</v>
      </c>
      <c r="T1363" s="302">
        <f>TabIPW[[#This Row],[ilość wody dostarczonej i ścieków bytowych odprowadzonych siecią kanalizacyjną '[dam3']]]/$U$1*$T$2</f>
        <v>8.5004790082008818E-6</v>
      </c>
      <c r="U1363" s="27">
        <v>208.3</v>
      </c>
      <c r="V1363" s="302">
        <f>TabIPW[[#This Row],[iloczyn liczby mieszkańców i relacji przeciętnego miesięcznego wynagrodzenia brutto 
w danym powiecie do średniej krajowej2]]/$W$1*$V$2</f>
        <v>2.2855054880753466E-5</v>
      </c>
      <c r="W1363" s="27">
        <f>TabIPW[[#This Row],[iloczyn liczby mieszkańców i relacji przeciętnego miesięcznego wynagrodzenia brutto 
w danym powiecie do średniej krajowej]]</f>
        <v>7123.8379999999997</v>
      </c>
    </row>
    <row r="1364" spans="1:23" x14ac:dyDescent="0.3">
      <c r="A1364" s="2" t="s">
        <v>10</v>
      </c>
      <c r="B1364" s="2" t="s">
        <v>126</v>
      </c>
      <c r="C1364" s="2" t="s">
        <v>21</v>
      </c>
      <c r="D1364" s="2" t="s">
        <v>23</v>
      </c>
      <c r="E1364" s="2" t="s">
        <v>15</v>
      </c>
      <c r="F1364" s="17" t="str">
        <f>+Tabela1[[#This Row],[WK]]&amp;Tabela1[[#This Row],[PK]]&amp;Tabela1[[#This Row],[GK]]</f>
        <v>180506</v>
      </c>
      <c r="G1364" s="2" t="s">
        <v>1294</v>
      </c>
      <c r="H1364" s="302">
        <f>TabIPW[[#This Row],[liczba mieszkańców ]]/$I$1*$H$2</f>
        <v>5.2548254141148951E-6</v>
      </c>
      <c r="I1364" s="27">
        <v>1651</v>
      </c>
      <c r="J1364" s="302">
        <f>TabIPW[[#This Row],[liczba mieszkańców w wieku 20-64]]/$K$1*$J$2</f>
        <v>4.1458296939136896E-6</v>
      </c>
      <c r="K1364" s="27">
        <v>1028</v>
      </c>
      <c r="L1364" s="302">
        <f>TabIPW[[#This Row],[iloczyn liczby mieszkańców i relacji przeciętnego miesięcznego wynagrodzenia brutto 
w danym powiecie do średniej krajowej]]/$M$1*$L$2</f>
        <v>1.5218523780311142E-5</v>
      </c>
      <c r="M1364" s="27">
        <v>1383.5379999999998</v>
      </c>
      <c r="N1364" s="302">
        <f>TabIPW[[#This Row],[liczba oddziałów w szkołach podstawowych]]/$O$1*$N$2</f>
        <v>1.0137149672033393E-5</v>
      </c>
      <c r="O1364" s="27">
        <v>8</v>
      </c>
      <c r="P136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9.2480400990047748E-6</v>
      </c>
      <c r="Q1364" s="27">
        <v>47</v>
      </c>
      <c r="R1364" s="302">
        <f>TabIPW[[#This Row],[liczba gospodarstw domowych korzystających ze środowiskowej pomocy społecznej ]]/$S$1*$R$2</f>
        <v>1.9139410096038824E-5</v>
      </c>
      <c r="S1364" s="27">
        <v>70</v>
      </c>
      <c r="T1364" s="302">
        <f>TabIPW[[#This Row],[ilość wody dostarczonej i ścieków bytowych odprowadzonych siecią kanalizacyjną '[dam3']]]/$U$1*$T$2</f>
        <v>3.676875461540563E-6</v>
      </c>
      <c r="U1364" s="27">
        <v>90.1</v>
      </c>
      <c r="V1364" s="302">
        <f>TabIPW[[#This Row],[iloczyn liczby mieszkańców i relacji przeciętnego miesięcznego wynagrodzenia brutto 
w danym powiecie do średniej krajowej2]]/$W$1*$V$2</f>
        <v>4.4387361025907498E-6</v>
      </c>
      <c r="W1364" s="27">
        <f>TabIPW[[#This Row],[iloczyn liczby mieszkańców i relacji przeciętnego miesięcznego wynagrodzenia brutto 
w danym powiecie do średniej krajowej]]</f>
        <v>1383.5379999999998</v>
      </c>
    </row>
    <row r="1365" spans="1:23" x14ac:dyDescent="0.3">
      <c r="A1365" s="2" t="s">
        <v>10</v>
      </c>
      <c r="B1365" s="2" t="s">
        <v>126</v>
      </c>
      <c r="C1365" s="2" t="s">
        <v>21</v>
      </c>
      <c r="D1365" s="2" t="s">
        <v>30</v>
      </c>
      <c r="E1365" s="2" t="s">
        <v>15</v>
      </c>
      <c r="F1365" s="17" t="str">
        <f>+Tabela1[[#This Row],[WK]]&amp;Tabela1[[#This Row],[PK]]&amp;Tabela1[[#This Row],[GK]]</f>
        <v>180507</v>
      </c>
      <c r="G1365" s="2" t="s">
        <v>1295</v>
      </c>
      <c r="H1365" s="302">
        <f>TabIPW[[#This Row],[liczba mieszkańców ]]/$I$1*$H$2</f>
        <v>2.6885227300441264E-5</v>
      </c>
      <c r="I1365" s="27">
        <v>8447</v>
      </c>
      <c r="J1365" s="302">
        <f>TabIPW[[#This Row],[liczba mieszkańców w wieku 20-64]]/$K$1*$J$2</f>
        <v>2.0672687753892578E-5</v>
      </c>
      <c r="K1365" s="27">
        <v>5126</v>
      </c>
      <c r="L1365" s="302">
        <f>TabIPW[[#This Row],[iloczyn liczby mieszkańców i relacji przeciętnego miesięcznego wynagrodzenia brutto 
w danym powiecie do średniej krajowej]]/$M$1*$L$2</f>
        <v>7.7862429056504065E-5</v>
      </c>
      <c r="M1365" s="27">
        <v>7078.5859999999993</v>
      </c>
      <c r="N1365" s="302">
        <f>TabIPW[[#This Row],[liczba oddziałów w szkołach podstawowych]]/$O$1*$N$2</f>
        <v>6.5891472868217059E-5</v>
      </c>
      <c r="O1365" s="27">
        <v>52</v>
      </c>
      <c r="P136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4.9191702654280718E-5</v>
      </c>
      <c r="Q1365" s="27">
        <v>250</v>
      </c>
      <c r="R1365" s="302">
        <f>TabIPW[[#This Row],[liczba gospodarstw domowych korzystających ze środowiskowej pomocy społecznej ]]/$S$1*$R$2</f>
        <v>5.3316928124679585E-5</v>
      </c>
      <c r="S1365" s="27">
        <v>195</v>
      </c>
      <c r="T1365" s="302">
        <f>TabIPW[[#This Row],[ilość wody dostarczonej i ścieków bytowych odprowadzonych siecią kanalizacyjną '[dam3']]]/$U$1*$T$2</f>
        <v>6.5253317014465707E-6</v>
      </c>
      <c r="U1365" s="27">
        <v>159.89999999999998</v>
      </c>
      <c r="V1365" s="302">
        <f>TabIPW[[#This Row],[iloczyn liczby mieszkańców i relacji przeciętnego miesięcznego wynagrodzenia brutto 
w danym powiecie do średniej krajowej2]]/$W$1*$V$2</f>
        <v>2.2709875141480356E-5</v>
      </c>
      <c r="W1365" s="27">
        <f>TabIPW[[#This Row],[iloczyn liczby mieszkańców i relacji przeciętnego miesięcznego wynagrodzenia brutto 
w danym powiecie do średniej krajowej]]</f>
        <v>7078.5859999999993</v>
      </c>
    </row>
    <row r="1366" spans="1:23" x14ac:dyDescent="0.3">
      <c r="A1366" s="2" t="s">
        <v>10</v>
      </c>
      <c r="B1366" s="2" t="s">
        <v>126</v>
      </c>
      <c r="C1366" s="2" t="s">
        <v>21</v>
      </c>
      <c r="D1366" s="2" t="s">
        <v>54</v>
      </c>
      <c r="E1366" s="2" t="s">
        <v>15</v>
      </c>
      <c r="F1366" s="17" t="str">
        <f>+Tabela1[[#This Row],[WK]]&amp;Tabela1[[#This Row],[PK]]&amp;Tabela1[[#This Row],[GK]]</f>
        <v>180508</v>
      </c>
      <c r="G1366" s="2" t="s">
        <v>1296</v>
      </c>
      <c r="H1366" s="302">
        <f>TabIPW[[#This Row],[liczba mieszkańców ]]/$I$1*$H$2</f>
        <v>1.6315103011964236E-5</v>
      </c>
      <c r="I1366" s="27">
        <v>5126</v>
      </c>
      <c r="J1366" s="302">
        <f>TabIPW[[#This Row],[liczba mieszkańców w wieku 20-64]]/$K$1*$J$2</f>
        <v>1.262703577008148E-5</v>
      </c>
      <c r="K1366" s="27">
        <v>3131</v>
      </c>
      <c r="L1366" s="302">
        <f>TabIPW[[#This Row],[iloczyn liczby mieszkańców i relacji przeciętnego miesięcznego wynagrodzenia brutto 
w danym powiecie do średniej krajowej]]/$M$1*$L$2</f>
        <v>4.7250244032631684E-5</v>
      </c>
      <c r="M1366" s="27">
        <v>4295.5879999999997</v>
      </c>
      <c r="N1366" s="302">
        <f>TabIPW[[#This Row],[liczba oddziałów w szkołach podstawowych]]/$O$1*$N$2</f>
        <v>3.9281454979129396E-5</v>
      </c>
      <c r="O1366" s="27">
        <v>31</v>
      </c>
      <c r="P136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3.5811559532316361E-5</v>
      </c>
      <c r="Q1366" s="27">
        <v>182</v>
      </c>
      <c r="R1366" s="302">
        <f>TabIPW[[#This Row],[liczba gospodarstw domowych korzystających ze środowiskowej pomocy społecznej ]]/$S$1*$R$2</f>
        <v>4.7028264807409681E-5</v>
      </c>
      <c r="S1366" s="27">
        <v>172</v>
      </c>
      <c r="T1366" s="302">
        <f>TabIPW[[#This Row],[ilość wody dostarczonej i ścieków bytowych odprowadzonych siecią kanalizacyjną '[dam3']]]/$U$1*$T$2</f>
        <v>3.7421695873836808E-6</v>
      </c>
      <c r="U1366" s="27">
        <v>91.699999999999989</v>
      </c>
      <c r="V1366" s="302">
        <f>TabIPW[[#This Row],[iloczyn liczby mieszkańców i relacji przeciętnego miesięcznego wynagrodzenia brutto 
w danym powiecie do średniej krajowej2]]/$W$1*$V$2</f>
        <v>1.3781321176184243E-5</v>
      </c>
      <c r="W1366" s="27">
        <f>TabIPW[[#This Row],[iloczyn liczby mieszkańców i relacji przeciętnego miesięcznego wynagrodzenia brutto 
w danym powiecie do średniej krajowej]]</f>
        <v>4295.5879999999997</v>
      </c>
    </row>
    <row r="1367" spans="1:23" x14ac:dyDescent="0.3">
      <c r="A1367" s="2" t="s">
        <v>10</v>
      </c>
      <c r="B1367" s="2" t="s">
        <v>126</v>
      </c>
      <c r="C1367" s="2" t="s">
        <v>21</v>
      </c>
      <c r="D1367" s="2" t="s">
        <v>56</v>
      </c>
      <c r="E1367" s="2" t="s">
        <v>15</v>
      </c>
      <c r="F1367" s="17" t="str">
        <f>+Tabela1[[#This Row],[WK]]&amp;Tabela1[[#This Row],[PK]]&amp;Tabela1[[#This Row],[GK]]</f>
        <v>180509</v>
      </c>
      <c r="G1367" s="2" t="s">
        <v>1297</v>
      </c>
      <c r="H1367" s="302">
        <f>TabIPW[[#This Row],[liczba mieszkańców ]]/$I$1*$H$2</f>
        <v>3.7573115695715535E-5</v>
      </c>
      <c r="I1367" s="27">
        <v>11805</v>
      </c>
      <c r="J1367" s="302">
        <f>TabIPW[[#This Row],[liczba mieszkańców w wieku 20-64]]/$K$1*$J$2</f>
        <v>2.8988544591295329E-5</v>
      </c>
      <c r="K1367" s="27">
        <v>7188</v>
      </c>
      <c r="L1367" s="302">
        <f>TabIPW[[#This Row],[iloczyn liczby mieszkańców i relacji przeciętnego miesięcznego wynagrodzenia brutto 
w danym powiecie do średniej krajowej]]/$M$1*$L$2</f>
        <v>1.0881567124565297E-4</v>
      </c>
      <c r="M1367" s="27">
        <v>9892.59</v>
      </c>
      <c r="N1367" s="302">
        <f>TabIPW[[#This Row],[liczba oddziałów w szkołach podstawowych]]/$O$1*$N$2</f>
        <v>8.8700059630292187E-5</v>
      </c>
      <c r="O1367" s="27">
        <v>70</v>
      </c>
      <c r="P136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6.7097482420438895E-5</v>
      </c>
      <c r="Q1367" s="27">
        <v>341</v>
      </c>
      <c r="R1367" s="302">
        <f>TabIPW[[#This Row],[liczba gospodarstw domowych korzystających ze środowiskowej pomocy społecznej ]]/$S$1*$R$2</f>
        <v>6.1519532451553366E-5</v>
      </c>
      <c r="S1367" s="27">
        <v>225</v>
      </c>
      <c r="T1367" s="302">
        <f>TabIPW[[#This Row],[ilość wody dostarczonej i ścieków bytowych odprowadzonych siecią kanalizacyjną '[dam3']]]/$U$1*$T$2</f>
        <v>9.3084938155094607E-6</v>
      </c>
      <c r="U1367" s="27">
        <v>228.1</v>
      </c>
      <c r="V1367" s="302">
        <f>TabIPW[[#This Row],[iloczyn liczby mieszkańców i relacji przeciętnego miesięcznego wynagrodzenia brutto 
w danym powiecie do średniej krajowej2]]/$W$1*$V$2</f>
        <v>3.1737904113315455E-5</v>
      </c>
      <c r="W1367" s="27">
        <f>TabIPW[[#This Row],[iloczyn liczby mieszkańców i relacji przeciętnego miesięcznego wynagrodzenia brutto 
w danym powiecie do średniej krajowej]]</f>
        <v>9892.59</v>
      </c>
    </row>
    <row r="1368" spans="1:23" x14ac:dyDescent="0.3">
      <c r="A1368" s="2" t="s">
        <v>10</v>
      </c>
      <c r="B1368" s="2" t="s">
        <v>126</v>
      </c>
      <c r="C1368" s="2" t="s">
        <v>21</v>
      </c>
      <c r="D1368" s="2" t="s">
        <v>71</v>
      </c>
      <c r="E1368" s="2" t="s">
        <v>15</v>
      </c>
      <c r="F1368" s="17" t="str">
        <f>+Tabela1[[#This Row],[WK]]&amp;Tabela1[[#This Row],[PK]]&amp;Tabela1[[#This Row],[GK]]</f>
        <v>180511</v>
      </c>
      <c r="G1368" s="2" t="s">
        <v>1298</v>
      </c>
      <c r="H1368" s="302">
        <f>TabIPW[[#This Row],[liczba mieszkańców ]]/$I$1*$H$2</f>
        <v>2.8250654376549857E-5</v>
      </c>
      <c r="I1368" s="27">
        <v>8876</v>
      </c>
      <c r="J1368" s="302">
        <f>TabIPW[[#This Row],[liczba mieszkańców w wieku 20-64]]/$K$1*$J$2</f>
        <v>2.1515565580768027E-5</v>
      </c>
      <c r="K1368" s="27">
        <v>5335</v>
      </c>
      <c r="L1368" s="302">
        <f>TabIPW[[#This Row],[iloczyn liczby mieszkańców i relacji przeciętnego miesięcznego wynagrodzenia brutto 
w danym powiecie do średniej krajowej]]/$M$1*$L$2</f>
        <v>8.1816848621466817E-5</v>
      </c>
      <c r="M1368" s="27">
        <v>7438.0879999999997</v>
      </c>
      <c r="N1368" s="302">
        <f>TabIPW[[#This Row],[liczba oddziałów w szkołach podstawowych]]/$O$1*$N$2</f>
        <v>1.0010435301132977E-4</v>
      </c>
      <c r="O1368" s="27">
        <v>79</v>
      </c>
      <c r="P136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6.2768612586862183E-5</v>
      </c>
      <c r="Q1368" s="27">
        <v>319</v>
      </c>
      <c r="R1368" s="302">
        <f>TabIPW[[#This Row],[liczba gospodarstw domowych korzystających ze środowiskowej pomocy społecznej ]]/$S$1*$R$2</f>
        <v>4.320038278820192E-5</v>
      </c>
      <c r="S1368" s="27">
        <v>158</v>
      </c>
      <c r="T1368" s="302">
        <f>TabIPW[[#This Row],[ilość wody dostarczonej i ścieków bytowych odprowadzonych siecią kanalizacyjną '[dam3']]]/$U$1*$T$2</f>
        <v>4.7583094208171993E-6</v>
      </c>
      <c r="U1368" s="27">
        <v>116.6</v>
      </c>
      <c r="V1368" s="302">
        <f>TabIPW[[#This Row],[iloczyn liczby mieszkańców i relacji przeciętnego miesięcznego wynagrodzenia brutto 
w danym powiecie do średniej krajowej2]]/$W$1*$V$2</f>
        <v>2.3863247514594492E-5</v>
      </c>
      <c r="W1368" s="27">
        <f>TabIPW[[#This Row],[iloczyn liczby mieszkańców i relacji przeciętnego miesięcznego wynagrodzenia brutto 
w danym powiecie do średniej krajowej]]</f>
        <v>7438.0879999999997</v>
      </c>
    </row>
    <row r="1369" spans="1:23" x14ac:dyDescent="0.3">
      <c r="A1369" s="2" t="s">
        <v>10</v>
      </c>
      <c r="B1369" s="2" t="s">
        <v>126</v>
      </c>
      <c r="C1369" s="2" t="s">
        <v>23</v>
      </c>
      <c r="D1369" s="2" t="s">
        <v>12</v>
      </c>
      <c r="E1369" s="2" t="s">
        <v>15</v>
      </c>
      <c r="F1369" s="17" t="str">
        <f>+Tabela1[[#This Row],[WK]]&amp;Tabela1[[#This Row],[PK]]&amp;Tabela1[[#This Row],[GK]]</f>
        <v>180601</v>
      </c>
      <c r="G1369" s="2" t="s">
        <v>1299</v>
      </c>
      <c r="H1369" s="302">
        <f>TabIPW[[#This Row],[liczba mieszkańców ]]/$I$1*$H$2</f>
        <v>2.51760563450326E-5</v>
      </c>
      <c r="I1369" s="27">
        <v>7910</v>
      </c>
      <c r="J1369" s="302">
        <f>TabIPW[[#This Row],[liczba mieszkańców w wieku 20-64]]/$K$1*$J$2</f>
        <v>2.0079850239295973E-5</v>
      </c>
      <c r="K1369" s="27">
        <v>4979</v>
      </c>
      <c r="L1369" s="302">
        <f>TabIPW[[#This Row],[iloczyn liczby mieszkańców i relacji przeciętnego miesięcznego wynagrodzenia brutto 
w danym powiecie do średniej krajowej]]/$M$1*$L$2</f>
        <v>6.8475096225387031E-5</v>
      </c>
      <c r="M1369" s="27">
        <v>6225.17</v>
      </c>
      <c r="N1369" s="302">
        <f>TabIPW[[#This Row],[liczba oddziałów w szkołach podstawowych]]/$O$1*$N$2</f>
        <v>6.7158616577221229E-5</v>
      </c>
      <c r="O1369" s="27">
        <v>53</v>
      </c>
      <c r="P136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5.4701173351560147E-5</v>
      </c>
      <c r="Q1369" s="27">
        <v>278</v>
      </c>
      <c r="R1369" s="302">
        <f>TabIPW[[#This Row],[liczba gospodarstw domowych korzystających ze środowiskowej pomocy społecznej ]]/$S$1*$R$2</f>
        <v>4.6481424518951429E-5</v>
      </c>
      <c r="S1369" s="27">
        <v>170</v>
      </c>
      <c r="T1369" s="302">
        <f>TabIPW[[#This Row],[ilość wody dostarczonej i ścieków bytowych odprowadzonych siecią kanalizacyjną '[dam3']]]/$U$1*$T$2</f>
        <v>1.4850332746444071E-5</v>
      </c>
      <c r="U1369" s="27">
        <v>363.9</v>
      </c>
      <c r="V1369" s="302">
        <f>TabIPW[[#This Row],[iloczyn liczby mieszkańców i relacji przeciętnego miesięcznego wynagrodzenia brutto 
w danym powiecie do średniej krajowej2]]/$W$1*$V$2</f>
        <v>1.9971903065737884E-5</v>
      </c>
      <c r="W1369" s="27">
        <f>TabIPW[[#This Row],[iloczyn liczby mieszkańców i relacji przeciętnego miesięcznego wynagrodzenia brutto 
w danym powiecie do średniej krajowej]]</f>
        <v>6225.17</v>
      </c>
    </row>
    <row r="1370" spans="1:23" x14ac:dyDescent="0.3">
      <c r="A1370" s="2" t="s">
        <v>10</v>
      </c>
      <c r="B1370" s="2" t="s">
        <v>126</v>
      </c>
      <c r="C1370" s="2" t="s">
        <v>23</v>
      </c>
      <c r="D1370" s="2" t="s">
        <v>11</v>
      </c>
      <c r="E1370" s="2" t="s">
        <v>19</v>
      </c>
      <c r="F1370" s="17" t="str">
        <f>+Tabela1[[#This Row],[WK]]&amp;Tabela1[[#This Row],[PK]]&amp;Tabela1[[#This Row],[GK]]</f>
        <v>180602</v>
      </c>
      <c r="G1370" s="2" t="s">
        <v>1300</v>
      </c>
      <c r="H1370" s="302">
        <f>TabIPW[[#This Row],[liczba mieszkańców ]]/$I$1*$H$2</f>
        <v>7.638752873334797E-5</v>
      </c>
      <c r="I1370" s="27">
        <v>24000</v>
      </c>
      <c r="J1370" s="302">
        <f>TabIPW[[#This Row],[liczba mieszkańców w wieku 20-64]]/$K$1*$J$2</f>
        <v>5.9771733359430726E-5</v>
      </c>
      <c r="K1370" s="27">
        <v>14821</v>
      </c>
      <c r="L1370" s="302">
        <f>TabIPW[[#This Row],[iloczyn liczby mieszkańców i relacji przeciętnego miesięcznego wynagrodzenia brutto 
w danym powiecie do średniej krajowej]]/$M$1*$L$2</f>
        <v>2.07762618130125E-4</v>
      </c>
      <c r="M1370" s="27">
        <v>18888</v>
      </c>
      <c r="N1370" s="302">
        <f>TabIPW[[#This Row],[liczba oddziałów w szkołach podstawowych]]/$O$1*$N$2</f>
        <v>1.6219439475253429E-4</v>
      </c>
      <c r="O1370" s="27">
        <v>128</v>
      </c>
      <c r="P137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1.8810907094996945E-4</v>
      </c>
      <c r="Q1370" s="27">
        <v>956</v>
      </c>
      <c r="R1370" s="302">
        <f>TabIPW[[#This Row],[liczba gospodarstw domowych korzystających ze środowiskowej pomocy społecznej ]]/$S$1*$R$2</f>
        <v>1.0882121740319218E-4</v>
      </c>
      <c r="S1370" s="27">
        <v>398</v>
      </c>
      <c r="T1370" s="302">
        <f>TabIPW[[#This Row],[ilość wody dostarczonej i ścieków bytowych odprowadzonych siecią kanalizacyjną '[dam3']]]/$U$1*$T$2</f>
        <v>5.0553976934033848E-5</v>
      </c>
      <c r="U1370" s="27">
        <v>1238.8</v>
      </c>
      <c r="V1370" s="302">
        <f>TabIPW[[#This Row],[iloczyn liczby mieszkańców i relacji przeciętnego miesięcznego wynagrodzenia brutto 
w danym powiecie do średniej krajowej2]]/$W$1*$V$2</f>
        <v>6.0597430287953132E-5</v>
      </c>
      <c r="W1370" s="27">
        <f>TabIPW[[#This Row],[iloczyn liczby mieszkańców i relacji przeciętnego miesięcznego wynagrodzenia brutto 
w danym powiecie do średniej krajowej]]</f>
        <v>18888</v>
      </c>
    </row>
    <row r="1371" spans="1:23" x14ac:dyDescent="0.3">
      <c r="A1371" s="2" t="s">
        <v>10</v>
      </c>
      <c r="B1371" s="2" t="s">
        <v>126</v>
      </c>
      <c r="C1371" s="2" t="s">
        <v>23</v>
      </c>
      <c r="D1371" s="2" t="s">
        <v>16</v>
      </c>
      <c r="E1371" s="2" t="s">
        <v>15</v>
      </c>
      <c r="F1371" s="17" t="str">
        <f>+Tabela1[[#This Row],[WK]]&amp;Tabela1[[#This Row],[PK]]&amp;Tabela1[[#This Row],[GK]]</f>
        <v>180603</v>
      </c>
      <c r="G1371" s="2" t="s">
        <v>1301</v>
      </c>
      <c r="H1371" s="302">
        <f>TabIPW[[#This Row],[liczba mieszkańców ]]/$I$1*$H$2</f>
        <v>3.0208084800341899E-5</v>
      </c>
      <c r="I1371" s="27">
        <v>9491</v>
      </c>
      <c r="J1371" s="302">
        <f>TabIPW[[#This Row],[liczba mieszkańców w wieku 20-64]]/$K$1*$J$2</f>
        <v>2.4015968703556439E-5</v>
      </c>
      <c r="K1371" s="27">
        <v>5955</v>
      </c>
      <c r="L1371" s="302">
        <f>TabIPW[[#This Row],[iloczyn liczby mieszkańców i relacji przeciętnego miesięcznego wynagrodzenia brutto 
w danym powiecie do średniej krajowej]]/$M$1*$L$2</f>
        <v>8.2161458694709008E-5</v>
      </c>
      <c r="M1371" s="27">
        <v>7469.4170000000004</v>
      </c>
      <c r="N1371" s="302">
        <f>TabIPW[[#This Row],[liczba oddziałów w szkołach podstawowych]]/$O$1*$N$2</f>
        <v>7.2227191413237933E-5</v>
      </c>
      <c r="O1371" s="27">
        <v>57</v>
      </c>
      <c r="P137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5.5881774215262893E-5</v>
      </c>
      <c r="Q1371" s="27">
        <v>284</v>
      </c>
      <c r="R1371" s="302">
        <f>TabIPW[[#This Row],[liczba gospodarstw domowych korzystających ze środowiskowej pomocy społecznej ]]/$S$1*$R$2</f>
        <v>4.292696264397279E-5</v>
      </c>
      <c r="S1371" s="27">
        <v>157</v>
      </c>
      <c r="T1371" s="302">
        <f>TabIPW[[#This Row],[ilość wody dostarczonej i ścieków bytowych odprowadzonych siecią kanalizacyjną '[dam3']]]/$U$1*$T$2</f>
        <v>1.7045847727918906E-5</v>
      </c>
      <c r="U1371" s="27">
        <v>417.7</v>
      </c>
      <c r="V1371" s="302">
        <f>TabIPW[[#This Row],[iloczyn liczby mieszkańców i relacji przeciętnego miesięcznego wynagrodzenia brutto 
w danym powiecie do średniej krajowej2]]/$W$1*$V$2</f>
        <v>2.3963758785956801E-5</v>
      </c>
      <c r="W1371" s="27">
        <f>TabIPW[[#This Row],[iloczyn liczby mieszkańców i relacji przeciętnego miesięcznego wynagrodzenia brutto 
w danym powiecie do średniej krajowej]]</f>
        <v>7469.4170000000004</v>
      </c>
    </row>
    <row r="1372" spans="1:23" x14ac:dyDescent="0.3">
      <c r="A1372" s="2" t="s">
        <v>10</v>
      </c>
      <c r="B1372" s="2" t="s">
        <v>126</v>
      </c>
      <c r="C1372" s="2" t="s">
        <v>23</v>
      </c>
      <c r="D1372" s="2" t="s">
        <v>18</v>
      </c>
      <c r="E1372" s="2" t="s">
        <v>15</v>
      </c>
      <c r="F1372" s="17" t="str">
        <f>+Tabela1[[#This Row],[WK]]&amp;Tabela1[[#This Row],[PK]]&amp;Tabela1[[#This Row],[GK]]</f>
        <v>180604</v>
      </c>
      <c r="G1372" s="2" t="s">
        <v>1302</v>
      </c>
      <c r="H1372" s="302">
        <f>TabIPW[[#This Row],[liczba mieszkańców ]]/$I$1*$H$2</f>
        <v>1.9787552755634344E-5</v>
      </c>
      <c r="I1372" s="27">
        <v>6217</v>
      </c>
      <c r="J1372" s="302">
        <f>TabIPW[[#This Row],[liczba mieszkańców w wieku 20-64]]/$K$1*$J$2</f>
        <v>1.5337150122523112E-5</v>
      </c>
      <c r="K1372" s="27">
        <v>3803</v>
      </c>
      <c r="L1372" s="302">
        <f>TabIPW[[#This Row],[iloczyn liczby mieszkańców i relacji przeciętnego miesięcznego wynagrodzenia brutto 
w danym powiecie do średniej krajowej]]/$M$1*$L$2</f>
        <v>5.3819174871457803E-5</v>
      </c>
      <c r="M1372" s="27">
        <v>4892.7790000000005</v>
      </c>
      <c r="N1372" s="302">
        <f>TabIPW[[#This Row],[liczba oddziałów w szkołach podstawowych]]/$O$1*$N$2</f>
        <v>6.462432915921289E-5</v>
      </c>
      <c r="O1372" s="27">
        <v>51</v>
      </c>
      <c r="P137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3.836952807033896E-5</v>
      </c>
      <c r="Q1372" s="27">
        <v>195</v>
      </c>
      <c r="R1372" s="302">
        <f>TabIPW[[#This Row],[liczba gospodarstw domowych korzystających ze środowiskowej pomocy społecznej ]]/$S$1*$R$2</f>
        <v>3.116989644212037E-5</v>
      </c>
      <c r="S1372" s="27">
        <v>114</v>
      </c>
      <c r="T1372" s="302">
        <f>TabIPW[[#This Row],[ilość wody dostarczonej i ścieków bytowych odprowadzonych siecią kanalizacyjną '[dam3']]]/$U$1*$T$2</f>
        <v>1.4736068026218618E-5</v>
      </c>
      <c r="U1372" s="27">
        <v>361.1</v>
      </c>
      <c r="V1372" s="302">
        <f>TabIPW[[#This Row],[iloczyn liczby mieszkańców i relacji przeciętnego miesięcznego wynagrodzenia brutto 
w danym powiecie do średniej krajowej2]]/$W$1*$V$2</f>
        <v>1.5697259337508529E-5</v>
      </c>
      <c r="W1372" s="27">
        <f>TabIPW[[#This Row],[iloczyn liczby mieszkańców i relacji przeciętnego miesięcznego wynagrodzenia brutto 
w danym powiecie do średniej krajowej]]</f>
        <v>4892.7790000000005</v>
      </c>
    </row>
    <row r="1373" spans="1:23" x14ac:dyDescent="0.3">
      <c r="A1373" s="2" t="s">
        <v>10</v>
      </c>
      <c r="B1373" s="2" t="s">
        <v>126</v>
      </c>
      <c r="C1373" s="2" t="s">
        <v>23</v>
      </c>
      <c r="D1373" s="2" t="s">
        <v>21</v>
      </c>
      <c r="E1373" s="2" t="s">
        <v>15</v>
      </c>
      <c r="F1373" s="17" t="str">
        <f>+Tabela1[[#This Row],[WK]]&amp;Tabela1[[#This Row],[PK]]&amp;Tabela1[[#This Row],[GK]]</f>
        <v>180605</v>
      </c>
      <c r="G1373" s="2" t="s">
        <v>1303</v>
      </c>
      <c r="H1373" s="302">
        <f>TabIPW[[#This Row],[liczba mieszkańców ]]/$I$1*$H$2</f>
        <v>2.1716337856151381E-5</v>
      </c>
      <c r="I1373" s="27">
        <v>6823</v>
      </c>
      <c r="J1373" s="302">
        <f>TabIPW[[#This Row],[liczba mieszkańców w wieku 20-64]]/$K$1*$J$2</f>
        <v>1.675673383094492E-5</v>
      </c>
      <c r="K1373" s="27">
        <v>4155</v>
      </c>
      <c r="L1373" s="302">
        <f>TabIPW[[#This Row],[iloczyn liczby mieszkańców i relacji przeciętnego miesięcznego wynagrodzenia brutto 
w danym powiecie do średniej krajowej]]/$M$1*$L$2</f>
        <v>5.906518097924345E-5</v>
      </c>
      <c r="M1373" s="27">
        <v>5369.701</v>
      </c>
      <c r="N1373" s="302">
        <f>TabIPW[[#This Row],[liczba oddziałów w szkołach podstawowych]]/$O$1*$N$2</f>
        <v>4.1815742397137755E-5</v>
      </c>
      <c r="O1373" s="27">
        <v>33</v>
      </c>
      <c r="P137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5.1946438002920433E-5</v>
      </c>
      <c r="Q1373" s="27">
        <v>264</v>
      </c>
      <c r="R1373" s="302">
        <f>TabIPW[[#This Row],[liczba gospodarstw domowych korzystających ze środowiskowej pomocy społecznej ]]/$S$1*$R$2</f>
        <v>4.6754844663180559E-5</v>
      </c>
      <c r="S1373" s="27">
        <v>171</v>
      </c>
      <c r="T1373" s="302">
        <f>TabIPW[[#This Row],[ilość wody dostarczonej i ścieków bytowych odprowadzonych siecią kanalizacyjną '[dam3']]]/$U$1*$T$2</f>
        <v>1.2854781025363791E-5</v>
      </c>
      <c r="U1373" s="27">
        <v>315</v>
      </c>
      <c r="V1373" s="302">
        <f>TabIPW[[#This Row],[iloczyn liczby mieszkańców i relacji przeciętnego miesięcznego wynagrodzenia brutto 
w danym powiecie do średniej krajowej2]]/$W$1*$V$2</f>
        <v>1.7227344452279341E-5</v>
      </c>
      <c r="W1373" s="27">
        <f>TabIPW[[#This Row],[iloczyn liczby mieszkańców i relacji przeciętnego miesięcznego wynagrodzenia brutto 
w danym powiecie do średniej krajowej]]</f>
        <v>5369.701</v>
      </c>
    </row>
    <row r="1374" spans="1:23" x14ac:dyDescent="0.3">
      <c r="A1374" s="2" t="s">
        <v>10</v>
      </c>
      <c r="B1374" s="2" t="s">
        <v>126</v>
      </c>
      <c r="C1374" s="2" t="s">
        <v>23</v>
      </c>
      <c r="D1374" s="2" t="s">
        <v>23</v>
      </c>
      <c r="E1374" s="2" t="s">
        <v>15</v>
      </c>
      <c r="F1374" s="17" t="str">
        <f>+Tabela1[[#This Row],[WK]]&amp;Tabela1[[#This Row],[PK]]&amp;Tabela1[[#This Row],[GK]]</f>
        <v>180606</v>
      </c>
      <c r="G1374" s="2" t="s">
        <v>1304</v>
      </c>
      <c r="H1374" s="302">
        <f>TabIPW[[#This Row],[liczba mieszkańców ]]/$I$1*$H$2</f>
        <v>1.9870305911762137E-5</v>
      </c>
      <c r="I1374" s="27">
        <v>6243</v>
      </c>
      <c r="J1374" s="302">
        <f>TabIPW[[#This Row],[liczba mieszkańców w wieku 20-64]]/$K$1*$J$2</f>
        <v>1.5796901664455176E-5</v>
      </c>
      <c r="K1374" s="27">
        <v>3917</v>
      </c>
      <c r="L1374" s="302">
        <f>TabIPW[[#This Row],[iloczyn liczby mieszkańców i relacji przeciętnego miesięcznego wynagrodzenia brutto 
w danym powiecie do średniej krajowej]]/$M$1*$L$2</f>
        <v>5.4044251041098763E-5</v>
      </c>
      <c r="M1374" s="27">
        <v>4913.241</v>
      </c>
      <c r="N1374" s="302">
        <f>TabIPW[[#This Row],[liczba oddziałów w szkołach podstawowych]]/$O$1*$N$2</f>
        <v>5.9555754323196186E-5</v>
      </c>
      <c r="O1374" s="27">
        <v>47</v>
      </c>
      <c r="P137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5.0962603949834816E-5</v>
      </c>
      <c r="Q1374" s="27">
        <v>259</v>
      </c>
      <c r="R1374" s="302">
        <f>TabIPW[[#This Row],[liczba gospodarstw domowych korzystających ze środowiskowej pomocy społecznej ]]/$S$1*$R$2</f>
        <v>3.3630677740182506E-5</v>
      </c>
      <c r="S1374" s="27">
        <v>123</v>
      </c>
      <c r="T1374" s="302">
        <f>TabIPW[[#This Row],[ilość wody dostarczonej i ścieków bytowych odprowadzonych siecią kanalizacyjną '[dam3']]]/$U$1*$T$2</f>
        <v>1.0687832223945322E-5</v>
      </c>
      <c r="U1374" s="27">
        <v>261.89999999999998</v>
      </c>
      <c r="V1374" s="302">
        <f>TabIPW[[#This Row],[iloczyn liczby mieszkańców i relacji przeciętnego miesięcznego wynagrodzenia brutto 
w danym powiecie do średniej krajowej2]]/$W$1*$V$2</f>
        <v>1.5762906553653807E-5</v>
      </c>
      <c r="W1374" s="27">
        <f>TabIPW[[#This Row],[iloczyn liczby mieszkańców i relacji przeciętnego miesięcznego wynagrodzenia brutto 
w danym powiecie do średniej krajowej]]</f>
        <v>4913.241</v>
      </c>
    </row>
    <row r="1375" spans="1:23" x14ac:dyDescent="0.3">
      <c r="A1375" s="2" t="s">
        <v>10</v>
      </c>
      <c r="B1375" s="2" t="s">
        <v>126</v>
      </c>
      <c r="C1375" s="2" t="s">
        <v>30</v>
      </c>
      <c r="D1375" s="2" t="s">
        <v>12</v>
      </c>
      <c r="E1375" s="2" t="s">
        <v>15</v>
      </c>
      <c r="F1375" s="17" t="str">
        <f>+Tabela1[[#This Row],[WK]]&amp;Tabela1[[#This Row],[PK]]&amp;Tabela1[[#This Row],[GK]]</f>
        <v>180701</v>
      </c>
      <c r="G1375" s="2" t="s">
        <v>1305</v>
      </c>
      <c r="H1375" s="302">
        <f>TabIPW[[#This Row],[liczba mieszkańców ]]/$I$1*$H$2</f>
        <v>4.2716542630427627E-5</v>
      </c>
      <c r="I1375" s="27">
        <v>13421</v>
      </c>
      <c r="J1375" s="302">
        <f>TabIPW[[#This Row],[liczba mieszkańców w wieku 20-64]]/$K$1*$J$2</f>
        <v>3.2686721468064644E-5</v>
      </c>
      <c r="K1375" s="27">
        <v>8105</v>
      </c>
      <c r="L1375" s="302">
        <f>TabIPW[[#This Row],[iloczyn liczby mieszkańców i relacji przeciętnego miesięcznego wynagrodzenia brutto 
w danym powiecie do średniej krajowej]]/$M$1*$L$2</f>
        <v>1.1352529824776945E-4</v>
      </c>
      <c r="M1375" s="27">
        <v>10320.749</v>
      </c>
      <c r="N1375" s="302">
        <f>TabIPW[[#This Row],[liczba oddziałów w szkołach podstawowych]]/$O$1*$N$2</f>
        <v>1.1277579010137151E-4</v>
      </c>
      <c r="O1375" s="27">
        <v>89</v>
      </c>
      <c r="P137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8.2248526837957363E-5</v>
      </c>
      <c r="Q1375" s="27">
        <v>418</v>
      </c>
      <c r="R1375" s="302">
        <f>TabIPW[[#This Row],[liczba gospodarstw domowych korzystających ze środowiskowej pomocy społecznej ]]/$S$1*$R$2</f>
        <v>4.7575105095867933E-5</v>
      </c>
      <c r="S1375" s="27">
        <v>174</v>
      </c>
      <c r="T1375" s="302">
        <f>TabIPW[[#This Row],[ilość wody dostarczonej i ścieków bytowych odprowadzonych siecią kanalizacyjną '[dam3']]]/$U$1*$T$2</f>
        <v>2.134709826783428E-5</v>
      </c>
      <c r="U1375" s="27">
        <v>523.1</v>
      </c>
      <c r="V1375" s="302">
        <f>TabIPW[[#This Row],[iloczyn liczby mieszkańców i relacji przeciętnego miesięcznego wynagrodzenia brutto 
w danym powiecie do średniej krajowej2]]/$W$1*$V$2</f>
        <v>3.3111545322266098E-5</v>
      </c>
      <c r="W1375" s="27">
        <f>TabIPW[[#This Row],[iloczyn liczby mieszkańców i relacji przeciętnego miesięcznego wynagrodzenia brutto 
w danym powiecie do średniej krajowej]]</f>
        <v>10320.749</v>
      </c>
    </row>
    <row r="1376" spans="1:23" x14ac:dyDescent="0.3">
      <c r="A1376" s="2" t="s">
        <v>10</v>
      </c>
      <c r="B1376" s="2" t="s">
        <v>126</v>
      </c>
      <c r="C1376" s="2" t="s">
        <v>30</v>
      </c>
      <c r="D1376" s="2" t="s">
        <v>11</v>
      </c>
      <c r="E1376" s="2" t="s">
        <v>19</v>
      </c>
      <c r="F1376" s="17" t="str">
        <f>+Tabela1[[#This Row],[WK]]&amp;Tabela1[[#This Row],[PK]]&amp;Tabela1[[#This Row],[GK]]</f>
        <v>180702</v>
      </c>
      <c r="G1376" s="2" t="s">
        <v>1306</v>
      </c>
      <c r="H1376" s="302">
        <f>TabIPW[[#This Row],[liczba mieszkańców ]]/$I$1*$H$2</f>
        <v>4.3305363164413858E-5</v>
      </c>
      <c r="I1376" s="27">
        <v>13606</v>
      </c>
      <c r="J1376" s="302">
        <f>TabIPW[[#This Row],[liczba mieszkańców w wieku 20-64]]/$K$1*$J$2</f>
        <v>3.305774902822034E-5</v>
      </c>
      <c r="K1376" s="27">
        <v>8197</v>
      </c>
      <c r="L1376" s="302">
        <f>TabIPW[[#This Row],[iloczyn liczby mieszkańców i relacji przeciętnego miesięcznego wynagrodzenia brutto 
w danym powiecie do średniej krajowej]]/$M$1*$L$2</f>
        <v>1.1509017271135915E-4</v>
      </c>
      <c r="M1376" s="27">
        <v>10463.014000000001</v>
      </c>
      <c r="N1376" s="302">
        <f>TabIPW[[#This Row],[liczba oddziałów w szkołach podstawowych]]/$O$1*$N$2</f>
        <v>9.6302921884317244E-5</v>
      </c>
      <c r="O1376" s="27">
        <v>76</v>
      </c>
      <c r="P137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9.2480400990047748E-5</v>
      </c>
      <c r="Q1376" s="27">
        <v>470</v>
      </c>
      <c r="R1376" s="302">
        <f>TabIPW[[#This Row],[liczba gospodarstw domowych korzystających ze środowiskowej pomocy społecznej ]]/$S$1*$R$2</f>
        <v>1.2358590519156499E-4</v>
      </c>
      <c r="S1376" s="27">
        <v>452</v>
      </c>
      <c r="T1376" s="302">
        <f>TabIPW[[#This Row],[ilość wody dostarczonej i ścieków bytowych odprowadzonych siecią kanalizacyjną '[dam3']]]/$U$1*$T$2</f>
        <v>1.5331876924537067E-5</v>
      </c>
      <c r="U1376" s="27">
        <v>375.7</v>
      </c>
      <c r="V1376" s="302">
        <f>TabIPW[[#This Row],[iloczyn liczby mieszkańców i relacji przeciętnego miesięcznego wynagrodzenia brutto 
w danym powiecie do średniej krajowej2]]/$W$1*$V$2</f>
        <v>3.3567967040813094E-5</v>
      </c>
      <c r="W1376" s="27">
        <f>TabIPW[[#This Row],[iloczyn liczby mieszkańców i relacji przeciętnego miesięcznego wynagrodzenia brutto 
w danym powiecie do średniej krajowej]]</f>
        <v>10463.014000000001</v>
      </c>
    </row>
    <row r="1377" spans="1:23" x14ac:dyDescent="0.3">
      <c r="A1377" s="2" t="s">
        <v>10</v>
      </c>
      <c r="B1377" s="2" t="s">
        <v>126</v>
      </c>
      <c r="C1377" s="2" t="s">
        <v>30</v>
      </c>
      <c r="D1377" s="2" t="s">
        <v>16</v>
      </c>
      <c r="E1377" s="2" t="s">
        <v>19</v>
      </c>
      <c r="F1377" s="17" t="str">
        <f>+Tabela1[[#This Row],[WK]]&amp;Tabela1[[#This Row],[PK]]&amp;Tabela1[[#This Row],[GK]]</f>
        <v>180703</v>
      </c>
      <c r="G1377" s="2" t="s">
        <v>1307</v>
      </c>
      <c r="H1377" s="302">
        <f>TabIPW[[#This Row],[liczba mieszkańców ]]/$I$1*$H$2</f>
        <v>3.2025471421456138E-5</v>
      </c>
      <c r="I1377" s="27">
        <v>10062</v>
      </c>
      <c r="J1377" s="302">
        <f>TabIPW[[#This Row],[liczba mieszkańców w wieku 20-64]]/$K$1*$J$2</f>
        <v>2.3467493179848011E-5</v>
      </c>
      <c r="K1377" s="27">
        <v>5819</v>
      </c>
      <c r="L1377" s="302">
        <f>TabIPW[[#This Row],[iloczyn liczby mieszkańców i relacji przeciętnego miesięcznego wynagrodzenia brutto 
w danym powiecie do średniej krajowej]]/$M$1*$L$2</f>
        <v>8.5112253257511094E-5</v>
      </c>
      <c r="M1377" s="27">
        <v>7737.6780000000008</v>
      </c>
      <c r="N1377" s="302">
        <f>TabIPW[[#This Row],[liczba oddziałów w szkołach podstawowych]]/$O$1*$N$2</f>
        <v>6.0822898032200362E-5</v>
      </c>
      <c r="O1377" s="27">
        <v>48</v>
      </c>
      <c r="P137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6.5523347935501919E-5</v>
      </c>
      <c r="Q1377" s="27">
        <v>333</v>
      </c>
      <c r="R1377" s="302">
        <f>TabIPW[[#This Row],[liczba gospodarstw domowych korzystających ze środowiskowej pomocy społecznej ]]/$S$1*$R$2</f>
        <v>3.3630677740182506E-5</v>
      </c>
      <c r="S1377" s="27">
        <v>123</v>
      </c>
      <c r="T1377" s="302">
        <f>TabIPW[[#This Row],[ilość wody dostarczonej i ścieków bytowych odprowadzonych siecią kanalizacyjną '[dam3']]]/$U$1*$T$2</f>
        <v>2.480360605465432E-5</v>
      </c>
      <c r="U1377" s="27">
        <v>607.79999999999995</v>
      </c>
      <c r="V1377" s="302">
        <f>TabIPW[[#This Row],[iloczyn liczby mieszkańców i relacji przeciętnego miesięcznego wynagrodzenia brutto 
w danym powiecie do średniej krajowej2]]/$W$1*$V$2</f>
        <v>2.4824407200107405E-5</v>
      </c>
      <c r="W1377" s="27">
        <f>TabIPW[[#This Row],[iloczyn liczby mieszkańców i relacji przeciętnego miesięcznego wynagrodzenia brutto 
w danym powiecie do średniej krajowej]]</f>
        <v>7737.6780000000008</v>
      </c>
    </row>
    <row r="1378" spans="1:23" x14ac:dyDescent="0.3">
      <c r="A1378" s="2" t="s">
        <v>10</v>
      </c>
      <c r="B1378" s="2" t="s">
        <v>126</v>
      </c>
      <c r="C1378" s="2" t="s">
        <v>30</v>
      </c>
      <c r="D1378" s="2" t="s">
        <v>18</v>
      </c>
      <c r="E1378" s="2" t="s">
        <v>19</v>
      </c>
      <c r="F1378" s="17" t="str">
        <f>+Tabela1[[#This Row],[WK]]&amp;Tabela1[[#This Row],[PK]]&amp;Tabela1[[#This Row],[GK]]</f>
        <v>180704</v>
      </c>
      <c r="G1378" s="2" t="s">
        <v>1308</v>
      </c>
      <c r="H1378" s="302">
        <f>TabIPW[[#This Row],[liczba mieszkańców ]]/$I$1*$H$2</f>
        <v>4.6978330171008999E-5</v>
      </c>
      <c r="I1378" s="27">
        <v>14760</v>
      </c>
      <c r="J1378" s="302">
        <f>TabIPW[[#This Row],[liczba mieszkańców w wieku 20-64]]/$K$1*$J$2</f>
        <v>3.5041939893400819E-5</v>
      </c>
      <c r="K1378" s="27">
        <v>8689</v>
      </c>
      <c r="L1378" s="302">
        <f>TabIPW[[#This Row],[iloczyn liczby mieszkańców i relacji przeciętnego miesięcznego wynagrodzenia brutto 
w danym powiecie do średniej krajowej]]/$M$1*$L$2</f>
        <v>1.2485160585180518E-4</v>
      </c>
      <c r="M1378" s="27">
        <v>11350.44</v>
      </c>
      <c r="N1378" s="302">
        <f>TabIPW[[#This Row],[liczba oddziałów w szkołach podstawowych]]/$O$1*$N$2</f>
        <v>1.0010435301132977E-4</v>
      </c>
      <c r="O1378" s="27">
        <v>79</v>
      </c>
      <c r="P137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8.7954764345853922E-5</v>
      </c>
      <c r="Q1378" s="27">
        <v>447</v>
      </c>
      <c r="R1378" s="302">
        <f>TabIPW[[#This Row],[liczba gospodarstw domowych korzystających ze środowiskowej pomocy społecznej ]]/$S$1*$R$2</f>
        <v>8.7221026009091213E-5</v>
      </c>
      <c r="S1378" s="27">
        <v>319</v>
      </c>
      <c r="T1378" s="302">
        <f>TabIPW[[#This Row],[ilość wody dostarczonej i ścieków bytowych odprowadzonych siecią kanalizacyjną '[dam3']]]/$U$1*$T$2</f>
        <v>1.8735333234109576E-5</v>
      </c>
      <c r="U1378" s="27">
        <v>459.1</v>
      </c>
      <c r="V1378" s="302">
        <f>TabIPW[[#This Row],[iloczyn liczby mieszkańców i relacji przeciętnego miesięcznego wynagrodzenia brutto 
w danym powiecie do średniej krajowej2]]/$W$1*$V$2</f>
        <v>3.6415051706776518E-5</v>
      </c>
      <c r="W1378" s="27">
        <f>TabIPW[[#This Row],[iloczyn liczby mieszkańców i relacji przeciętnego miesięcznego wynagrodzenia brutto 
w danym powiecie do średniej krajowej]]</f>
        <v>11350.44</v>
      </c>
    </row>
    <row r="1379" spans="1:23" x14ac:dyDescent="0.3">
      <c r="A1379" s="2" t="s">
        <v>10</v>
      </c>
      <c r="B1379" s="2" t="s">
        <v>126</v>
      </c>
      <c r="C1379" s="2" t="s">
        <v>30</v>
      </c>
      <c r="D1379" s="2" t="s">
        <v>21</v>
      </c>
      <c r="E1379" s="2" t="s">
        <v>15</v>
      </c>
      <c r="F1379" s="17" t="str">
        <f>+Tabela1[[#This Row],[WK]]&amp;Tabela1[[#This Row],[PK]]&amp;Tabela1[[#This Row],[GK]]</f>
        <v>180705</v>
      </c>
      <c r="G1379" s="2" t="s">
        <v>1309</v>
      </c>
      <c r="H1379" s="302">
        <f>TabIPW[[#This Row],[liczba mieszkańców ]]/$I$1*$H$2</f>
        <v>3.5074606943395611E-5</v>
      </c>
      <c r="I1379" s="27">
        <v>11020</v>
      </c>
      <c r="J1379" s="302">
        <f>TabIPW[[#This Row],[liczba mieszkańców w wieku 20-64]]/$K$1*$J$2</f>
        <v>2.6351022587579812E-5</v>
      </c>
      <c r="K1379" s="27">
        <v>6534</v>
      </c>
      <c r="L1379" s="302">
        <f>TabIPW[[#This Row],[iloczyn liczby mieszkańców i relacji przeciętnego miesięcznego wynagrodzenia brutto 
w danym powiecie do średniej krajowej]]/$M$1*$L$2</f>
        <v>9.3215765344640454E-5</v>
      </c>
      <c r="M1379" s="27">
        <v>8474.380000000001</v>
      </c>
      <c r="N1379" s="302">
        <f>TabIPW[[#This Row],[liczba oddziałów w szkołach podstawowych]]/$O$1*$N$2</f>
        <v>7.3494335122242102E-5</v>
      </c>
      <c r="O1379" s="27">
        <v>58</v>
      </c>
      <c r="P137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7.6148755708826547E-5</v>
      </c>
      <c r="Q1379" s="27">
        <v>387</v>
      </c>
      <c r="R1379" s="302">
        <f>TabIPW[[#This Row],[liczba gospodarstw domowych korzystających ze środowiskowej pomocy społecznej ]]/$S$1*$R$2</f>
        <v>5.823849072080385E-5</v>
      </c>
      <c r="S1379" s="27">
        <v>213</v>
      </c>
      <c r="T1379" s="302">
        <f>TabIPW[[#This Row],[ilość wody dostarczonej i ścieków bytowych odprowadzonych siecią kanalizacyjną '[dam3']]]/$U$1*$T$2</f>
        <v>1.2250810361314952E-5</v>
      </c>
      <c r="U1379" s="27">
        <v>300.2</v>
      </c>
      <c r="V1379" s="302">
        <f>TabIPW[[#This Row],[iloczyn liczby mieszkańców i relacji przeciętnego miesięcznego wynagrodzenia brutto 
w danym powiecie do średniej krajowej2]]/$W$1*$V$2</f>
        <v>2.7187931558853469E-5</v>
      </c>
      <c r="W1379" s="27">
        <f>TabIPW[[#This Row],[iloczyn liczby mieszkańców i relacji przeciętnego miesięcznego wynagrodzenia brutto 
w danym powiecie do średniej krajowej]]</f>
        <v>8474.380000000001</v>
      </c>
    </row>
    <row r="1380" spans="1:23" x14ac:dyDescent="0.3">
      <c r="A1380" s="2" t="s">
        <v>10</v>
      </c>
      <c r="B1380" s="2" t="s">
        <v>126</v>
      </c>
      <c r="C1380" s="2" t="s">
        <v>30</v>
      </c>
      <c r="D1380" s="2" t="s">
        <v>23</v>
      </c>
      <c r="E1380" s="2" t="s">
        <v>15</v>
      </c>
      <c r="F1380" s="17" t="str">
        <f>+Tabela1[[#This Row],[WK]]&amp;Tabela1[[#This Row],[PK]]&amp;Tabela1[[#This Row],[GK]]</f>
        <v>180706</v>
      </c>
      <c r="G1380" s="2" t="s">
        <v>1310</v>
      </c>
      <c r="H1380" s="302">
        <f>TabIPW[[#This Row],[liczba mieszkańców ]]/$I$1*$H$2</f>
        <v>1.6770245370667104E-5</v>
      </c>
      <c r="I1380" s="27">
        <v>5269</v>
      </c>
      <c r="J1380" s="302">
        <f>TabIPW[[#This Row],[liczba mieszkańców w wieku 20-64]]/$K$1*$J$2</f>
        <v>1.2909339348460817E-5</v>
      </c>
      <c r="K1380" s="27">
        <v>3201</v>
      </c>
      <c r="L1380" s="302">
        <f>TabIPW[[#This Row],[iloczyn liczby mieszkańców i relacji przeciętnego miesięcznego wynagrodzenia brutto 
w danym powiecie do średniej krajowej]]/$M$1*$L$2</f>
        <v>4.4569316479211476E-5</v>
      </c>
      <c r="M1380" s="27">
        <v>4051.8610000000003</v>
      </c>
      <c r="N1380" s="302">
        <f>TabIPW[[#This Row],[liczba oddziałów w szkołach podstawowych]]/$O$1*$N$2</f>
        <v>2.1541443053070962E-5</v>
      </c>
      <c r="O1380" s="27">
        <v>17</v>
      </c>
      <c r="P138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3.6795393585401977E-5</v>
      </c>
      <c r="Q1380" s="27">
        <v>187</v>
      </c>
      <c r="R1380" s="302">
        <f>TabIPW[[#This Row],[liczba gospodarstw domowych korzystających ze środowiskowej pomocy społecznej ]]/$S$1*$R$2</f>
        <v>2.160019139410096E-5</v>
      </c>
      <c r="S1380" s="27">
        <v>79</v>
      </c>
      <c r="T1380" s="302">
        <f>TabIPW[[#This Row],[ilość wody dostarczonej i ścieków bytowych odprowadzonych siecią kanalizacyjną '[dam3']]]/$U$1*$T$2</f>
        <v>1.0483788080685579E-5</v>
      </c>
      <c r="U1380" s="27">
        <v>256.89999999999998</v>
      </c>
      <c r="V1380" s="302">
        <f>TabIPW[[#This Row],[iloczyn liczby mieszkańców i relacji przeciętnego miesięcznego wynagrodzenia brutto 
w danym powiecie do średniej krajowej2]]/$W$1*$V$2</f>
        <v>1.2999383973103351E-5</v>
      </c>
      <c r="W1380" s="27">
        <f>TabIPW[[#This Row],[iloczyn liczby mieszkańców i relacji przeciętnego miesięcznego wynagrodzenia brutto 
w danym powiecie do średniej krajowej]]</f>
        <v>4051.8610000000003</v>
      </c>
    </row>
    <row r="1381" spans="1:23" x14ac:dyDescent="0.3">
      <c r="A1381" s="2" t="s">
        <v>10</v>
      </c>
      <c r="B1381" s="2" t="s">
        <v>126</v>
      </c>
      <c r="C1381" s="2" t="s">
        <v>30</v>
      </c>
      <c r="D1381" s="2" t="s">
        <v>30</v>
      </c>
      <c r="E1381" s="2" t="s">
        <v>15</v>
      </c>
      <c r="F1381" s="17" t="str">
        <f>+Tabela1[[#This Row],[WK]]&amp;Tabela1[[#This Row],[PK]]&amp;Tabela1[[#This Row],[GK]]</f>
        <v>180707</v>
      </c>
      <c r="G1381" s="2" t="s">
        <v>1311</v>
      </c>
      <c r="H1381" s="302">
        <f>TabIPW[[#This Row],[liczba mieszkańców ]]/$I$1*$H$2</f>
        <v>4.1857182932177465E-5</v>
      </c>
      <c r="I1381" s="27">
        <v>13151</v>
      </c>
      <c r="J1381" s="302">
        <f>TabIPW[[#This Row],[liczba mieszkańców w wieku 20-64]]/$K$1*$J$2</f>
        <v>3.1622033686748286E-5</v>
      </c>
      <c r="K1381" s="27">
        <v>7841</v>
      </c>
      <c r="L1381" s="302">
        <f>TabIPW[[#This Row],[iloczyn liczby mieszkańców i relacji przeciętnego miesięcznego wynagrodzenia brutto 
w danym powiecie do średniej krajowej]]/$M$1*$L$2</f>
        <v>1.1124142740901693E-4</v>
      </c>
      <c r="M1381" s="27">
        <v>10113.119000000001</v>
      </c>
      <c r="N1381" s="302">
        <f>TabIPW[[#This Row],[liczba oddziałów w szkołach podstawowych]]/$O$1*$N$2</f>
        <v>7.8562909958258793E-5</v>
      </c>
      <c r="O1381" s="27">
        <v>62</v>
      </c>
      <c r="P138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9.6415737202390202E-5</v>
      </c>
      <c r="Q1381" s="27">
        <v>490</v>
      </c>
      <c r="R1381" s="302">
        <f>TabIPW[[#This Row],[liczba gospodarstw domowych korzystających ze środowiskowej pomocy społecznej ]]/$S$1*$R$2</f>
        <v>6.3433473461157243E-5</v>
      </c>
      <c r="S1381" s="27">
        <v>232</v>
      </c>
      <c r="T1381" s="302">
        <f>TabIPW[[#This Row],[ilość wody dostarczonej i ścieków bytowych odprowadzonych siecią kanalizacyjną '[dam3']]]/$U$1*$T$2</f>
        <v>2.1918421868961557E-5</v>
      </c>
      <c r="U1381" s="27">
        <v>537.09999999999991</v>
      </c>
      <c r="V1381" s="302">
        <f>TabIPW[[#This Row],[iloczyn liczby mieszkańców i relacji przeciętnego miesięcznego wynagrodzenia brutto 
w danym powiecie do średniej krajowej2]]/$W$1*$V$2</f>
        <v>3.2445416327629942E-5</v>
      </c>
      <c r="W1381" s="27">
        <f>TabIPW[[#This Row],[iloczyn liczby mieszkańców i relacji przeciętnego miesięcznego wynagrodzenia brutto 
w danym powiecie do średniej krajowej]]</f>
        <v>10113.119000000001</v>
      </c>
    </row>
    <row r="1382" spans="1:23" x14ac:dyDescent="0.3">
      <c r="A1382" s="2" t="s">
        <v>10</v>
      </c>
      <c r="B1382" s="2" t="s">
        <v>126</v>
      </c>
      <c r="C1382" s="2" t="s">
        <v>30</v>
      </c>
      <c r="D1382" s="2" t="s">
        <v>54</v>
      </c>
      <c r="E1382" s="2" t="s">
        <v>19</v>
      </c>
      <c r="F1382" s="17" t="str">
        <f>+Tabela1[[#This Row],[WK]]&amp;Tabela1[[#This Row],[PK]]&amp;Tabela1[[#This Row],[GK]]</f>
        <v>180708</v>
      </c>
      <c r="G1382" s="2" t="s">
        <v>1312</v>
      </c>
      <c r="H1382" s="302">
        <f>TabIPW[[#This Row],[liczba mieszkańców ]]/$I$1*$H$2</f>
        <v>4.7436655343409088E-5</v>
      </c>
      <c r="I1382" s="27">
        <v>14904</v>
      </c>
      <c r="J1382" s="302">
        <f>TabIPW[[#This Row],[liczba mieszkańców w wieku 20-64]]/$K$1*$J$2</f>
        <v>3.4590254167993881E-5</v>
      </c>
      <c r="K1382" s="27">
        <v>8577</v>
      </c>
      <c r="L1382" s="302">
        <f>TabIPW[[#This Row],[iloczyn liczby mieszkańców i relacji przeciętnego miesięcznego wynagrodzenia brutto 
w danym powiecie do średniej krajowej]]/$M$1*$L$2</f>
        <v>1.2606967029913987E-4</v>
      </c>
      <c r="M1382" s="27">
        <v>11461.176000000001</v>
      </c>
      <c r="N1382" s="302">
        <f>TabIPW[[#This Row],[liczba oddziałów w szkołach podstawowych]]/$O$1*$N$2</f>
        <v>1.3051580202742992E-4</v>
      </c>
      <c r="O1382" s="27">
        <v>103</v>
      </c>
      <c r="P138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1.2632429241619285E-4</v>
      </c>
      <c r="Q1382" s="27">
        <v>642</v>
      </c>
      <c r="R1382" s="302">
        <f>TabIPW[[#This Row],[liczba gospodarstw domowych korzystających ze środowiskowej pomocy społecznej ]]/$S$1*$R$2</f>
        <v>4.8668785672784443E-5</v>
      </c>
      <c r="S1382" s="27">
        <v>178</v>
      </c>
      <c r="T1382" s="302">
        <f>TabIPW[[#This Row],[ilość wody dostarczonej i ścieków bytowych odprowadzonych siecią kanalizacyjną '[dam3']]]/$U$1*$T$2</f>
        <v>3.2010445194588436E-5</v>
      </c>
      <c r="U1382" s="27">
        <v>784.40000000000009</v>
      </c>
      <c r="V1382" s="302">
        <f>TabIPW[[#This Row],[iloczyn liczby mieszkańców i relacji przeciętnego miesięcznego wynagrodzenia brutto 
w danym powiecie do średniej krajowej2]]/$W$1*$V$2</f>
        <v>3.6770320503915795E-5</v>
      </c>
      <c r="W1382" s="27">
        <f>TabIPW[[#This Row],[iloczyn liczby mieszkańców i relacji przeciętnego miesięcznego wynagrodzenia brutto 
w danym powiecie do średniej krajowej]]</f>
        <v>11461.176000000001</v>
      </c>
    </row>
    <row r="1383" spans="1:23" x14ac:dyDescent="0.3">
      <c r="A1383" s="2" t="s">
        <v>10</v>
      </c>
      <c r="B1383" s="2" t="s">
        <v>126</v>
      </c>
      <c r="C1383" s="2" t="s">
        <v>30</v>
      </c>
      <c r="D1383" s="2" t="s">
        <v>56</v>
      </c>
      <c r="E1383" s="2" t="s">
        <v>15</v>
      </c>
      <c r="F1383" s="17" t="str">
        <f>+Tabela1[[#This Row],[WK]]&amp;Tabela1[[#This Row],[PK]]&amp;Tabela1[[#This Row],[GK]]</f>
        <v>180709</v>
      </c>
      <c r="G1383" s="2" t="s">
        <v>1313</v>
      </c>
      <c r="H1383" s="302">
        <f>TabIPW[[#This Row],[liczba mieszkańców ]]/$I$1*$H$2</f>
        <v>2.903044373236945E-5</v>
      </c>
      <c r="I1383" s="27">
        <v>9121</v>
      </c>
      <c r="J1383" s="302">
        <f>TabIPW[[#This Row],[liczba mieszkańców w wieku 20-64]]/$K$1*$J$2</f>
        <v>2.2003547480538026E-5</v>
      </c>
      <c r="K1383" s="27">
        <v>5456</v>
      </c>
      <c r="L1383" s="302">
        <f>TabIPW[[#This Row],[iloczyn liczby mieszkańców i relacji przeciętnego miesięcznego wynagrodzenia brutto 
w danym powiecie do średniej krajowej]]/$M$1*$L$2</f>
        <v>7.7152540445414288E-5</v>
      </c>
      <c r="M1383" s="27">
        <v>7014.049</v>
      </c>
      <c r="N1383" s="302">
        <f>TabIPW[[#This Row],[liczba oddziałów w szkołach podstawowych]]/$O$1*$N$2</f>
        <v>6.9692903995229581E-5</v>
      </c>
      <c r="O1383" s="27">
        <v>55</v>
      </c>
      <c r="P138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6.5129814314267661E-5</v>
      </c>
      <c r="Q1383" s="27">
        <v>331</v>
      </c>
      <c r="R1383" s="302">
        <f>TabIPW[[#This Row],[liczba gospodarstw domowych korzystających ze środowiskowej pomocy społecznej ]]/$S$1*$R$2</f>
        <v>3.0076215865203867E-5</v>
      </c>
      <c r="S1383" s="27">
        <v>110</v>
      </c>
      <c r="T1383" s="302">
        <f>TabIPW[[#This Row],[ilość wody dostarczonej i ścieków bytowych odprowadzonych siecią kanalizacyjną '[dam3']]]/$U$1*$T$2</f>
        <v>1.0659266043888958E-5</v>
      </c>
      <c r="U1383" s="27">
        <v>261.2</v>
      </c>
      <c r="V1383" s="302">
        <f>TabIPW[[#This Row],[iloczyn liczby mieszkańców i relacji przeciętnego miesięcznego wynagrodzenia brutto 
w danym powiecie do średniej krajowej2]]/$W$1*$V$2</f>
        <v>2.2502824296579171E-5</v>
      </c>
      <c r="W1383" s="27">
        <f>TabIPW[[#This Row],[iloczyn liczby mieszkańców i relacji przeciętnego miesięcznego wynagrodzenia brutto 
w danym powiecie do średniej krajowej]]</f>
        <v>7014.049</v>
      </c>
    </row>
    <row r="1384" spans="1:23" x14ac:dyDescent="0.3">
      <c r="A1384" s="2" t="s">
        <v>10</v>
      </c>
      <c r="B1384" s="2" t="s">
        <v>126</v>
      </c>
      <c r="C1384" s="2" t="s">
        <v>30</v>
      </c>
      <c r="D1384" s="2" t="s">
        <v>69</v>
      </c>
      <c r="E1384" s="2" t="s">
        <v>15</v>
      </c>
      <c r="F1384" s="17" t="str">
        <f>+Tabela1[[#This Row],[WK]]&amp;Tabela1[[#This Row],[PK]]&amp;Tabela1[[#This Row],[GK]]</f>
        <v>180710</v>
      </c>
      <c r="G1384" s="2" t="s">
        <v>1314</v>
      </c>
      <c r="H1384" s="302">
        <f>TabIPW[[#This Row],[liczba mieszkańców ]]/$I$1*$H$2</f>
        <v>6.3783586492345562E-6</v>
      </c>
      <c r="I1384" s="27">
        <v>2004</v>
      </c>
      <c r="J1384" s="302">
        <f>TabIPW[[#This Row],[liczba mieszkańców w wieku 20-64]]/$K$1*$J$2</f>
        <v>4.8314240985492212E-6</v>
      </c>
      <c r="K1384" s="27">
        <v>1198</v>
      </c>
      <c r="L1384" s="302">
        <f>TabIPW[[#This Row],[iloczyn liczby mieszkańców i relacji przeciętnego miesięcznego wynagrodzenia brutto 
w danym powiecie do średniej krajowej]]/$M$1*$L$2</f>
        <v>1.6951396892074362E-5</v>
      </c>
      <c r="M1384" s="27">
        <v>1541.076</v>
      </c>
      <c r="N1384" s="302">
        <f>TabIPW[[#This Row],[liczba oddziałów w szkołach podstawowych]]/$O$1*$N$2</f>
        <v>1.0137149672033393E-5</v>
      </c>
      <c r="O1384" s="27">
        <v>8</v>
      </c>
      <c r="P138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9.4448069096218968E-6</v>
      </c>
      <c r="Q1384" s="27">
        <v>48</v>
      </c>
      <c r="R1384" s="302">
        <f>TabIPW[[#This Row],[liczba gospodarstw domowych korzystających ze środowiskowej pomocy społecznej ]]/$S$1*$R$2</f>
        <v>1.5858368365289311E-5</v>
      </c>
      <c r="S1384" s="27">
        <v>58</v>
      </c>
      <c r="T1384" s="302">
        <f>TabIPW[[#This Row],[ilość wody dostarczonej i ścieków bytowych odprowadzonych siecią kanalizacyjną '[dam3']]]/$U$1*$T$2</f>
        <v>1.9547428924283355E-6</v>
      </c>
      <c r="U1384" s="27">
        <v>47.900000000000006</v>
      </c>
      <c r="V1384" s="302">
        <f>TabIPW[[#This Row],[iloczyn liczby mieszkańców i relacji przeciętnego miesięcznego wynagrodzenia brutto 
w danym powiecie do średniej krajowej2]]/$W$1*$V$2</f>
        <v>4.9441574268550225E-6</v>
      </c>
      <c r="W1384" s="27">
        <f>TabIPW[[#This Row],[iloczyn liczby mieszkańców i relacji przeciętnego miesięcznego wynagrodzenia brutto 
w danym powiecie do średniej krajowej]]</f>
        <v>1541.076</v>
      </c>
    </row>
    <row r="1385" spans="1:23" x14ac:dyDescent="0.3">
      <c r="A1385" s="2" t="s">
        <v>10</v>
      </c>
      <c r="B1385" s="2" t="s">
        <v>126</v>
      </c>
      <c r="C1385" s="2" t="s">
        <v>54</v>
      </c>
      <c r="D1385" s="2" t="s">
        <v>12</v>
      </c>
      <c r="E1385" s="2" t="s">
        <v>13</v>
      </c>
      <c r="F1385" s="17" t="str">
        <f>+Tabela1[[#This Row],[WK]]&amp;Tabela1[[#This Row],[PK]]&amp;Tabela1[[#This Row],[GK]]</f>
        <v>180801</v>
      </c>
      <c r="G1385" s="2" t="s">
        <v>1315</v>
      </c>
      <c r="H1385" s="302">
        <f>TabIPW[[#This Row],[liczba mieszkańców ]]/$I$1*$H$2</f>
        <v>3.9450975777077001E-5</v>
      </c>
      <c r="I1385" s="27">
        <v>12395</v>
      </c>
      <c r="J1385" s="302">
        <f>TabIPW[[#This Row],[liczba mieszkańców w wieku 20-64]]/$K$1*$J$2</f>
        <v>2.8480398150212522E-5</v>
      </c>
      <c r="K1385" s="27">
        <v>7062</v>
      </c>
      <c r="L1385" s="302">
        <f>TabIPW[[#This Row],[iloczyn liczby mieszkańców i relacji przeciętnego miesięcznego wynagrodzenia brutto 
w danym powiecie do średniej krajowej]]/$M$1*$L$2</f>
        <v>1.1152732100324713E-4</v>
      </c>
      <c r="M1385" s="27">
        <v>10139.11</v>
      </c>
      <c r="N1385" s="302">
        <f>TabIPW[[#This Row],[liczba oddziałów w szkołach podstawowych]]/$O$1*$N$2</f>
        <v>8.1097197376267145E-5</v>
      </c>
      <c r="O1385" s="27">
        <v>64</v>
      </c>
      <c r="P138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8.7561230724619664E-5</v>
      </c>
      <c r="Q1385" s="27">
        <v>445</v>
      </c>
      <c r="R1385" s="302">
        <f>TabIPW[[#This Row],[liczba gospodarstw domowych korzystających ze środowiskowej pomocy społecznej ]]/$S$1*$R$2</f>
        <v>7.7104480672613555E-5</v>
      </c>
      <c r="S1385" s="27">
        <v>282</v>
      </c>
      <c r="T1385" s="302">
        <f>TabIPW[[#This Row],[ilość wody dostarczonej i ścieków bytowych odprowadzonych siecią kanalizacyjną '[dam3']]]/$U$1*$T$2</f>
        <v>3.7654306197152922E-5</v>
      </c>
      <c r="U1385" s="27">
        <v>922.7</v>
      </c>
      <c r="V1385" s="302">
        <f>TabIPW[[#This Row],[iloczyn liczby mieszkańców i relacji przeciętnego miesięcznego wynagrodzenia brutto 
w danym powiecie do średniej krajowej2]]/$W$1*$V$2</f>
        <v>3.2528801959280414E-5</v>
      </c>
      <c r="W1385" s="27">
        <f>TabIPW[[#This Row],[iloczyn liczby mieszkańców i relacji przeciętnego miesięcznego wynagrodzenia brutto 
w danym powiecie do średniej krajowej]]</f>
        <v>10139.11</v>
      </c>
    </row>
    <row r="1386" spans="1:23" x14ac:dyDescent="0.3">
      <c r="A1386" s="2" t="s">
        <v>10</v>
      </c>
      <c r="B1386" s="2" t="s">
        <v>126</v>
      </c>
      <c r="C1386" s="2" t="s">
        <v>54</v>
      </c>
      <c r="D1386" s="2" t="s">
        <v>11</v>
      </c>
      <c r="E1386" s="2" t="s">
        <v>15</v>
      </c>
      <c r="F1386" s="17" t="str">
        <f>+Tabela1[[#This Row],[WK]]&amp;Tabela1[[#This Row],[PK]]&amp;Tabela1[[#This Row],[GK]]</f>
        <v>180802</v>
      </c>
      <c r="G1386" s="2" t="s">
        <v>1316</v>
      </c>
      <c r="H1386" s="302">
        <f>TabIPW[[#This Row],[liczba mieszkańców ]]/$I$1*$H$2</f>
        <v>2.4367621665938002E-5</v>
      </c>
      <c r="I1386" s="27">
        <v>7656</v>
      </c>
      <c r="J1386" s="302">
        <f>TabIPW[[#This Row],[liczba mieszkańców w wieku 20-64]]/$K$1*$J$2</f>
        <v>1.8692529796974659E-5</v>
      </c>
      <c r="K1386" s="27">
        <v>4635</v>
      </c>
      <c r="L1386" s="302">
        <f>TabIPW[[#This Row],[iloczyn liczby mieszkańców i relacji przeciętnego miesięcznego wynagrodzenia brutto 
w danym powiecie do średniej krajowej]]/$M$1*$L$2</f>
        <v>6.888690355795562E-5</v>
      </c>
      <c r="M1386" s="27">
        <v>6262.6079999999993</v>
      </c>
      <c r="N1386" s="302">
        <f>TabIPW[[#This Row],[liczba oddziałów w szkołach podstawowych]]/$O$1*$N$2</f>
        <v>5.195289206917115E-5</v>
      </c>
      <c r="O1386" s="27">
        <v>41</v>
      </c>
      <c r="P138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5.8046209132051249E-5</v>
      </c>
      <c r="Q1386" s="27">
        <v>295</v>
      </c>
      <c r="R1386" s="302">
        <f>TabIPW[[#This Row],[liczba gospodarstw domowych korzystających ze środowiskowej pomocy społecznej ]]/$S$1*$R$2</f>
        <v>3.6364879182473771E-5</v>
      </c>
      <c r="S1386" s="27">
        <v>133</v>
      </c>
      <c r="T1386" s="302">
        <f>TabIPW[[#This Row],[ilość wody dostarczonej i ścieków bytowych odprowadzonych siecią kanalizacyjną '[dam3']]]/$U$1*$T$2</f>
        <v>1.3499560518064577E-5</v>
      </c>
      <c r="U1386" s="27">
        <v>330.8</v>
      </c>
      <c r="V1386" s="302">
        <f>TabIPW[[#This Row],[iloczyn liczby mieszkańców i relacji przeciętnego miesięcznego wynagrodzenia brutto 
w danym powiecie do średniej krajowej2]]/$W$1*$V$2</f>
        <v>2.0092013537737056E-5</v>
      </c>
      <c r="W1386" s="27">
        <f>TabIPW[[#This Row],[iloczyn liczby mieszkańców i relacji przeciętnego miesięcznego wynagrodzenia brutto 
w danym powiecie do średniej krajowej]]</f>
        <v>6262.6079999999993</v>
      </c>
    </row>
    <row r="1387" spans="1:23" x14ac:dyDescent="0.3">
      <c r="A1387" s="2" t="s">
        <v>10</v>
      </c>
      <c r="B1387" s="2" t="s">
        <v>126</v>
      </c>
      <c r="C1387" s="2" t="s">
        <v>54</v>
      </c>
      <c r="D1387" s="2" t="s">
        <v>16</v>
      </c>
      <c r="E1387" s="2" t="s">
        <v>15</v>
      </c>
      <c r="F1387" s="17" t="str">
        <f>+Tabela1[[#This Row],[WK]]&amp;Tabela1[[#This Row],[PK]]&amp;Tabela1[[#This Row],[GK]]</f>
        <v>180803</v>
      </c>
      <c r="G1387" s="2" t="s">
        <v>1317</v>
      </c>
      <c r="H1387" s="302">
        <f>TabIPW[[#This Row],[liczba mieszkańców ]]/$I$1*$H$2</f>
        <v>1.7215839288278298E-5</v>
      </c>
      <c r="I1387" s="27">
        <v>5409</v>
      </c>
      <c r="J1387" s="302">
        <f>TabIPW[[#This Row],[liczba mieszkańców w wieku 20-64]]/$K$1*$J$2</f>
        <v>1.314324802768941E-5</v>
      </c>
      <c r="K1387" s="27">
        <v>3259</v>
      </c>
      <c r="L1387" s="302">
        <f>TabIPW[[#This Row],[iloczyn liczby mieszkańców i relacji przeciętnego miesięcznego wynagrodzenia brutto 
w danym powiecie do średniej krajowej]]/$M$1*$L$2</f>
        <v>4.8668921283304855E-5</v>
      </c>
      <c r="M1387" s="27">
        <v>4424.5619999999999</v>
      </c>
      <c r="N1387" s="302">
        <f>TabIPW[[#This Row],[liczba oddziałów w szkołach podstawowych]]/$O$1*$N$2</f>
        <v>3.6747167561121051E-5</v>
      </c>
      <c r="O1387" s="27">
        <v>29</v>
      </c>
      <c r="P138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3.44341918579965E-5</v>
      </c>
      <c r="Q1387" s="27">
        <v>175</v>
      </c>
      <c r="R1387" s="302">
        <f>TabIPW[[#This Row],[liczba gospodarstw domowych korzystających ze środowiskowej pomocy społecznej ]]/$S$1*$R$2</f>
        <v>4.5114323797805797E-5</v>
      </c>
      <c r="S1387" s="27">
        <v>165</v>
      </c>
      <c r="T1387" s="302">
        <f>TabIPW[[#This Row],[ilość wody dostarczonej i ścieków bytowych odprowadzonych siecią kanalizacyjną '[dam3']]]/$U$1*$T$2</f>
        <v>1.2585442756260929E-5</v>
      </c>
      <c r="U1387" s="27">
        <v>308.39999999999998</v>
      </c>
      <c r="V1387" s="302">
        <f>TabIPW[[#This Row],[iloczyn liczby mieszkańców i relacji przeciętnego miesięcznego wynagrodzenia brutto 
w danym powiecie do średniej krajowej2]]/$W$1*$V$2</f>
        <v>1.4195102040963917E-5</v>
      </c>
      <c r="W1387" s="27">
        <f>TabIPW[[#This Row],[iloczyn liczby mieszkańców i relacji przeciętnego miesięcznego wynagrodzenia brutto 
w danym powiecie do średniej krajowej]]</f>
        <v>4424.5619999999999</v>
      </c>
    </row>
    <row r="1388" spans="1:23" x14ac:dyDescent="0.3">
      <c r="A1388" s="2" t="s">
        <v>10</v>
      </c>
      <c r="B1388" s="2" t="s">
        <v>126</v>
      </c>
      <c r="C1388" s="2" t="s">
        <v>54</v>
      </c>
      <c r="D1388" s="2" t="s">
        <v>18</v>
      </c>
      <c r="E1388" s="2" t="s">
        <v>15</v>
      </c>
      <c r="F1388" s="17" t="str">
        <f>+Tabela1[[#This Row],[WK]]&amp;Tabela1[[#This Row],[PK]]&amp;Tabela1[[#This Row],[GK]]</f>
        <v>180804</v>
      </c>
      <c r="G1388" s="2" t="s">
        <v>1315</v>
      </c>
      <c r="H1388" s="302">
        <f>TabIPW[[#This Row],[liczba mieszkańców ]]/$I$1*$H$2</f>
        <v>6.2650504816134226E-5</v>
      </c>
      <c r="I1388" s="27">
        <v>19684</v>
      </c>
      <c r="J1388" s="302">
        <f>TabIPW[[#This Row],[liczba mieszkańców w wieku 20-64]]/$K$1*$J$2</f>
        <v>4.8753827986111469E-5</v>
      </c>
      <c r="K1388" s="27">
        <v>12089</v>
      </c>
      <c r="L1388" s="302">
        <f>TabIPW[[#This Row],[iloczyn liczby mieszkańców i relacji przeciętnego miesięcznego wynagrodzenia brutto 
w danym powiecie do średniej krajowej]]/$M$1*$L$2</f>
        <v>1.7711204410067899E-4</v>
      </c>
      <c r="M1388" s="27">
        <v>16101.511999999999</v>
      </c>
      <c r="N1388" s="302">
        <f>TabIPW[[#This Row],[liczba oddziałów w szkołach podstawowych]]/$O$1*$N$2</f>
        <v>1.2544722719141325E-4</v>
      </c>
      <c r="O1388" s="27">
        <v>99</v>
      </c>
      <c r="P138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1.6036495065295514E-4</v>
      </c>
      <c r="Q1388" s="27">
        <v>815</v>
      </c>
      <c r="R1388" s="302">
        <f>TabIPW[[#This Row],[liczba gospodarstw domowych korzystających ze środowiskowej pomocy społecznej ]]/$S$1*$R$2</f>
        <v>1.3260876995112615E-4</v>
      </c>
      <c r="S1388" s="27">
        <v>485</v>
      </c>
      <c r="T1388" s="302">
        <f>TabIPW[[#This Row],[ilość wody dostarczonej i ścieków bytowych odprowadzonych siecią kanalizacyjną '[dam3']]]/$U$1*$T$2</f>
        <v>4.4020483466856896E-5</v>
      </c>
      <c r="U1388" s="27">
        <v>1078.7</v>
      </c>
      <c r="V1388" s="302">
        <f>TabIPW[[#This Row],[iloczyn liczby mieszkańców i relacji przeciętnego miesięcznego wynagrodzenia brutto 
w danym powiecie do średniej krajowej2]]/$W$1*$V$2</f>
        <v>5.1657679529364714E-5</v>
      </c>
      <c r="W1388" s="27">
        <f>TabIPW[[#This Row],[iloczyn liczby mieszkańców i relacji przeciętnego miesięcznego wynagrodzenia brutto 
w danym powiecie do średniej krajowej]]</f>
        <v>16101.511999999999</v>
      </c>
    </row>
    <row r="1389" spans="1:23" x14ac:dyDescent="0.3">
      <c r="A1389" s="2" t="s">
        <v>10</v>
      </c>
      <c r="B1389" s="2" t="s">
        <v>126</v>
      </c>
      <c r="C1389" s="2" t="s">
        <v>54</v>
      </c>
      <c r="D1389" s="2" t="s">
        <v>21</v>
      </c>
      <c r="E1389" s="2" t="s">
        <v>19</v>
      </c>
      <c r="F1389" s="17" t="str">
        <f>+Tabela1[[#This Row],[WK]]&amp;Tabela1[[#This Row],[PK]]&amp;Tabela1[[#This Row],[GK]]</f>
        <v>180805</v>
      </c>
      <c r="G1389" s="2" t="s">
        <v>1318</v>
      </c>
      <c r="H1389" s="302">
        <f>TabIPW[[#This Row],[liczba mieszkańców ]]/$I$1*$H$2</f>
        <v>6.583013569965984E-5</v>
      </c>
      <c r="I1389" s="27">
        <v>20683</v>
      </c>
      <c r="J1389" s="302">
        <f>TabIPW[[#This Row],[liczba mieszkańców w wieku 20-64]]/$K$1*$J$2</f>
        <v>5.1040486970984098E-5</v>
      </c>
      <c r="K1389" s="27">
        <v>12656</v>
      </c>
      <c r="L1389" s="302">
        <f>TabIPW[[#This Row],[iloczyn liczby mieszkańców i relacji przeciętnego miesięcznego wynagrodzenia brutto 
w danym powiecie do średniej krajowej]]/$M$1*$L$2</f>
        <v>1.8610081325616458E-4</v>
      </c>
      <c r="M1389" s="27">
        <v>16918.694</v>
      </c>
      <c r="N1389" s="302">
        <f>TabIPW[[#This Row],[liczba oddziałów w szkołach podstawowych]]/$O$1*$N$2</f>
        <v>1.2291293977340491E-4</v>
      </c>
      <c r="O1389" s="27">
        <v>97</v>
      </c>
      <c r="P138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1.4108180321247709E-4</v>
      </c>
      <c r="Q1389" s="27">
        <v>717</v>
      </c>
      <c r="R1389" s="302">
        <f>TabIPW[[#This Row],[liczba gospodarstw domowych korzystających ze środowiskowej pomocy społecznej ]]/$S$1*$R$2</f>
        <v>1.227656447588776E-4</v>
      </c>
      <c r="S1389" s="27">
        <v>449</v>
      </c>
      <c r="T1389" s="302">
        <f>TabIPW[[#This Row],[ilość wody dostarczonej i ścieków bytowych odprowadzonych siecią kanalizacyjną '[dam3']]]/$U$1*$T$2</f>
        <v>4.3285924551121815E-5</v>
      </c>
      <c r="U1389" s="27">
        <v>1060.7</v>
      </c>
      <c r="V1389" s="302">
        <f>TabIPW[[#This Row],[iloczyn liczby mieszkańców i relacji przeciętnego miesięcznego wynagrodzenia brutto 
w danym powiecie do średniej krajowej2]]/$W$1*$V$2</f>
        <v>5.4279403866381344E-5</v>
      </c>
      <c r="W1389" s="27">
        <f>TabIPW[[#This Row],[iloczyn liczby mieszkańców i relacji przeciętnego miesięcznego wynagrodzenia brutto 
w danym powiecie do średniej krajowej]]</f>
        <v>16918.694</v>
      </c>
    </row>
    <row r="1390" spans="1:23" x14ac:dyDescent="0.3">
      <c r="A1390" s="2" t="s">
        <v>10</v>
      </c>
      <c r="B1390" s="2" t="s">
        <v>126</v>
      </c>
      <c r="C1390" s="2" t="s">
        <v>56</v>
      </c>
      <c r="D1390" s="2" t="s">
        <v>12</v>
      </c>
      <c r="E1390" s="2" t="s">
        <v>13</v>
      </c>
      <c r="F1390" s="17" t="str">
        <f>+Tabela1[[#This Row],[WK]]&amp;Tabela1[[#This Row],[PK]]&amp;Tabela1[[#This Row],[GK]]</f>
        <v>180901</v>
      </c>
      <c r="G1390" s="2" t="s">
        <v>1319</v>
      </c>
      <c r="H1390" s="302">
        <f>TabIPW[[#This Row],[liczba mieszkańców ]]/$I$1*$H$2</f>
        <v>3.5408802381604007E-5</v>
      </c>
      <c r="I1390" s="27">
        <v>11125</v>
      </c>
      <c r="J1390" s="302">
        <f>TabIPW[[#This Row],[liczba mieszkańców w wieku 20-64]]/$K$1*$J$2</f>
        <v>2.643168075283105E-5</v>
      </c>
      <c r="K1390" s="27">
        <v>6554</v>
      </c>
      <c r="L1390" s="302">
        <f>TabIPW[[#This Row],[iloczyn liczby mieszkańców i relacji przeciętnego miesięcznego wynagrodzenia brutto 
w danym powiecie do średniej krajowej]]/$M$1*$L$2</f>
        <v>1.0120150348257881E-4</v>
      </c>
      <c r="M1390" s="27">
        <v>9200.375</v>
      </c>
      <c r="N1390" s="302">
        <f>TabIPW[[#This Row],[liczba oddziałów w szkołach podstawowych]]/$O$1*$N$2</f>
        <v>1.0644007155635064E-4</v>
      </c>
      <c r="O1390" s="27">
        <v>84</v>
      </c>
      <c r="P139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9.070949969449363E-5</v>
      </c>
      <c r="Q1390" s="27">
        <v>461</v>
      </c>
      <c r="R1390" s="302">
        <f>TabIPW[[#This Row],[liczba gospodarstw domowych korzystających ze środowiskowej pomocy społecznej ]]/$S$1*$R$2</f>
        <v>4.1286441778598035E-5</v>
      </c>
      <c r="S1390" s="27">
        <v>151</v>
      </c>
      <c r="T1390" s="302">
        <f>TabIPW[[#This Row],[ilość wody dostarczonej i ścieków bytowych odprowadzonych siecią kanalizacyjną '[dam3']]]/$U$1*$T$2</f>
        <v>4.1412799315997379E-5</v>
      </c>
      <c r="U1390" s="27">
        <v>1014.8</v>
      </c>
      <c r="V1390" s="302">
        <f>TabIPW[[#This Row],[iloczyn liczby mieszkańców i relacji przeciętnego miesięcznego wynagrodzenia brutto 
w danym powiecie do średniej krajowej2]]/$W$1*$V$2</f>
        <v>2.9517105182418828E-5</v>
      </c>
      <c r="W1390" s="27">
        <f>TabIPW[[#This Row],[iloczyn liczby mieszkańców i relacji przeciętnego miesięcznego wynagrodzenia brutto 
w danym powiecie do średniej krajowej]]</f>
        <v>9200.375</v>
      </c>
    </row>
    <row r="1391" spans="1:23" x14ac:dyDescent="0.3">
      <c r="A1391" s="2" t="s">
        <v>10</v>
      </c>
      <c r="B1391" s="2" t="s">
        <v>126</v>
      </c>
      <c r="C1391" s="2" t="s">
        <v>56</v>
      </c>
      <c r="D1391" s="2" t="s">
        <v>11</v>
      </c>
      <c r="E1391" s="2" t="s">
        <v>19</v>
      </c>
      <c r="F1391" s="17" t="str">
        <f>+Tabela1[[#This Row],[WK]]&amp;Tabela1[[#This Row],[PK]]&amp;Tabela1[[#This Row],[GK]]</f>
        <v>180902</v>
      </c>
      <c r="G1391" s="2" t="s">
        <v>1320</v>
      </c>
      <c r="H1391" s="302">
        <f>TabIPW[[#This Row],[liczba mieszkańców ]]/$I$1*$H$2</f>
        <v>2.086016097159844E-5</v>
      </c>
      <c r="I1391" s="27">
        <v>6554</v>
      </c>
      <c r="J1391" s="302">
        <f>TabIPW[[#This Row],[liczba mieszkańców w wieku 20-64]]/$K$1*$J$2</f>
        <v>1.6292949380750297E-5</v>
      </c>
      <c r="K1391" s="27">
        <v>4040</v>
      </c>
      <c r="L1391" s="302">
        <f>TabIPW[[#This Row],[iloczyn liczby mieszkańców i relacji przeciętnego miesięcznego wynagrodzenia brutto 
w danym powiecie do średniej krajowej]]/$M$1*$L$2</f>
        <v>5.9620193602231152E-5</v>
      </c>
      <c r="M1391" s="27">
        <v>5420.1580000000004</v>
      </c>
      <c r="N1391" s="302">
        <f>TabIPW[[#This Row],[liczba oddziałów w szkołach podstawowych]]/$O$1*$N$2</f>
        <v>4.3082886106141924E-5</v>
      </c>
      <c r="O1391" s="27">
        <v>34</v>
      </c>
      <c r="P139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3.1679456509356778E-5</v>
      </c>
      <c r="Q1391" s="27">
        <v>161</v>
      </c>
      <c r="R1391" s="302">
        <f>TabIPW[[#This Row],[liczba gospodarstw domowych korzystających ze środowiskowej pomocy społecznej ]]/$S$1*$R$2</f>
        <v>3.0896476297891248E-5</v>
      </c>
      <c r="S1391" s="27">
        <v>113</v>
      </c>
      <c r="T1391" s="302">
        <f>TabIPW[[#This Row],[ilość wody dostarczonej i ścieków bytowych odprowadzonych siecią kanalizacyjną '[dam3']]]/$U$1*$T$2</f>
        <v>1.7474340428764364E-5</v>
      </c>
      <c r="U1391" s="27">
        <v>428.2</v>
      </c>
      <c r="V1391" s="302">
        <f>TabIPW[[#This Row],[iloczyn liczby mieszkańców i relacji przeciętnego miesięcznego wynagrodzenia brutto 
w danym powiecie do średniej krajowej2]]/$W$1*$V$2</f>
        <v>1.7389223133984087E-5</v>
      </c>
      <c r="W1391" s="27">
        <f>TabIPW[[#This Row],[iloczyn liczby mieszkańców i relacji przeciętnego miesięcznego wynagrodzenia brutto 
w danym powiecie do średniej krajowej]]</f>
        <v>5420.1580000000004</v>
      </c>
    </row>
    <row r="1392" spans="1:23" x14ac:dyDescent="0.3">
      <c r="A1392" s="2" t="s">
        <v>10</v>
      </c>
      <c r="B1392" s="2" t="s">
        <v>126</v>
      </c>
      <c r="C1392" s="2" t="s">
        <v>56</v>
      </c>
      <c r="D1392" s="2" t="s">
        <v>16</v>
      </c>
      <c r="E1392" s="2" t="s">
        <v>15</v>
      </c>
      <c r="F1392" s="17" t="str">
        <f>+Tabela1[[#This Row],[WK]]&amp;Tabela1[[#This Row],[PK]]&amp;Tabela1[[#This Row],[GK]]</f>
        <v>180903</v>
      </c>
      <c r="G1392" s="2" t="s">
        <v>1321</v>
      </c>
      <c r="H1392" s="302">
        <f>TabIPW[[#This Row],[liczba mieszkańców ]]/$I$1*$H$2</f>
        <v>1.2985879884669155E-5</v>
      </c>
      <c r="I1392" s="27">
        <v>4080</v>
      </c>
      <c r="J1392" s="302">
        <f>TabIPW[[#This Row],[liczba mieszkańców w wieku 20-64]]/$K$1*$J$2</f>
        <v>1.0166961729918688E-5</v>
      </c>
      <c r="K1392" s="27">
        <v>2521</v>
      </c>
      <c r="L1392" s="302">
        <f>TabIPW[[#This Row],[iloczyn liczby mieszkańców i relacji przeciętnego miesięcznego wynagrodzenia brutto 
w danym powiecie do średniej krajowej]]/$M$1*$L$2</f>
        <v>3.7114798580577219E-5</v>
      </c>
      <c r="M1392" s="27">
        <v>3374.16</v>
      </c>
      <c r="N1392" s="302">
        <f>TabIPW[[#This Row],[liczba oddziałów w szkołach podstawowych]]/$O$1*$N$2</f>
        <v>1.7740011926058437E-5</v>
      </c>
      <c r="O1392" s="27">
        <v>14</v>
      </c>
      <c r="P139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1.9086380629860916E-5</v>
      </c>
      <c r="Q1392" s="27">
        <v>97</v>
      </c>
      <c r="R1392" s="302">
        <f>TabIPW[[#This Row],[liczba gospodarstw domowych korzystających ze środowiskowej pomocy społecznej ]]/$S$1*$R$2</f>
        <v>3.4724358317099016E-5</v>
      </c>
      <c r="S1392" s="27">
        <v>127</v>
      </c>
      <c r="T1392" s="302">
        <f>TabIPW[[#This Row],[ilość wody dostarczonej i ścieków bytowych odprowadzonych siecią kanalizacyjną '[dam3']]]/$U$1*$T$2</f>
        <v>1.1393824959624033E-5</v>
      </c>
      <c r="U1392" s="27">
        <v>279.2</v>
      </c>
      <c r="V1392" s="302">
        <f>TabIPW[[#This Row],[iloczyn liczby mieszkańców i relacji przeciętnego miesięcznego wynagrodzenia brutto 
w danym powiecie do średniej krajowej2]]/$W$1*$V$2</f>
        <v>1.0825149586001691E-5</v>
      </c>
      <c r="W1392" s="27">
        <f>TabIPW[[#This Row],[iloczyn liczby mieszkańców i relacji przeciętnego miesięcznego wynagrodzenia brutto 
w danym powiecie do średniej krajowej]]</f>
        <v>3374.16</v>
      </c>
    </row>
    <row r="1393" spans="1:23" x14ac:dyDescent="0.3">
      <c r="A1393" s="2" t="s">
        <v>10</v>
      </c>
      <c r="B1393" s="2" t="s">
        <v>126</v>
      </c>
      <c r="C1393" s="2" t="s">
        <v>56</v>
      </c>
      <c r="D1393" s="2" t="s">
        <v>18</v>
      </c>
      <c r="E1393" s="2" t="s">
        <v>15</v>
      </c>
      <c r="F1393" s="17" t="str">
        <f>+Tabela1[[#This Row],[WK]]&amp;Tabela1[[#This Row],[PK]]&amp;Tabela1[[#This Row],[GK]]</f>
        <v>180904</v>
      </c>
      <c r="G1393" s="2" t="s">
        <v>1319</v>
      </c>
      <c r="H1393" s="302">
        <f>TabIPW[[#This Row],[liczba mieszkańców ]]/$I$1*$H$2</f>
        <v>2.8148804338238729E-5</v>
      </c>
      <c r="I1393" s="27">
        <v>8844</v>
      </c>
      <c r="J1393" s="302">
        <f>TabIPW[[#This Row],[liczba mieszkańców w wieku 20-64]]/$K$1*$J$2</f>
        <v>2.2491529380308021E-5</v>
      </c>
      <c r="K1393" s="27">
        <v>5577</v>
      </c>
      <c r="L1393" s="302">
        <f>TabIPW[[#This Row],[iloczyn liczby mieszkańców i relacji przeciętnego miesięcznego wynagrodzenia brutto 
w danym powiecie do średniej krajowej]]/$M$1*$L$2</f>
        <v>8.0451783982015922E-5</v>
      </c>
      <c r="M1393" s="27">
        <v>7313.9880000000003</v>
      </c>
      <c r="N1393" s="302">
        <f>TabIPW[[#This Row],[liczba oddziałów w szkołach podstawowych]]/$O$1*$N$2</f>
        <v>5.3220035778175319E-5</v>
      </c>
      <c r="O1393" s="27">
        <v>42</v>
      </c>
      <c r="P139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6.2768612586862183E-5</v>
      </c>
      <c r="Q1393" s="27">
        <v>319</v>
      </c>
      <c r="R1393" s="302">
        <f>TabIPW[[#This Row],[liczba gospodarstw domowych korzystających ze środowiskowej pomocy społecznej ]]/$S$1*$R$2</f>
        <v>5.3043507980450456E-5</v>
      </c>
      <c r="S1393" s="27">
        <v>194</v>
      </c>
      <c r="T1393" s="302">
        <f>TabIPW[[#This Row],[ilość wody dostarczonej i ścieków bytowych odprowadzonych siecią kanalizacyjną '[dam3']]]/$U$1*$T$2</f>
        <v>2.0608458469234012E-5</v>
      </c>
      <c r="U1393" s="27">
        <v>505</v>
      </c>
      <c r="V1393" s="302">
        <f>TabIPW[[#This Row],[iloczyn liczby mieszkańców i relacji przeciętnego miesięcznego wynagrodzenia brutto 
w danym powiecie do średniej krajowej2]]/$W$1*$V$2</f>
        <v>2.3465103661421311E-5</v>
      </c>
      <c r="W1393" s="27">
        <f>TabIPW[[#This Row],[iloczyn liczby mieszkańców i relacji przeciętnego miesięcznego wynagrodzenia brutto 
w danym powiecie do średniej krajowej]]</f>
        <v>7313.9880000000003</v>
      </c>
    </row>
    <row r="1394" spans="1:23" x14ac:dyDescent="0.3">
      <c r="A1394" s="2" t="s">
        <v>10</v>
      </c>
      <c r="B1394" s="2" t="s">
        <v>126</v>
      </c>
      <c r="C1394" s="2" t="s">
        <v>56</v>
      </c>
      <c r="D1394" s="2" t="s">
        <v>21</v>
      </c>
      <c r="E1394" s="2" t="s">
        <v>19</v>
      </c>
      <c r="F1394" s="17" t="str">
        <f>+Tabela1[[#This Row],[WK]]&amp;Tabela1[[#This Row],[PK]]&amp;Tabela1[[#This Row],[GK]]</f>
        <v>180905</v>
      </c>
      <c r="G1394" s="2" t="s">
        <v>1322</v>
      </c>
      <c r="H1394" s="302">
        <f>TabIPW[[#This Row],[liczba mieszkańców ]]/$I$1*$H$2</f>
        <v>2.3492347899201724E-5</v>
      </c>
      <c r="I1394" s="27">
        <v>7381</v>
      </c>
      <c r="J1394" s="302">
        <f>TabIPW[[#This Row],[liczba mieszkańców w wieku 20-64]]/$K$1*$J$2</f>
        <v>1.8285206062455902E-5</v>
      </c>
      <c r="K1394" s="27">
        <v>4534</v>
      </c>
      <c r="L1394" s="302">
        <f>TabIPW[[#This Row],[iloczyn liczby mieszkańców i relacji przeciętnego miesięcznego wynagrodzenia brutto 
w danym powiecie do średniej krajowej]]/$M$1*$L$2</f>
        <v>6.7143217726284434E-5</v>
      </c>
      <c r="M1394" s="27">
        <v>6104.0870000000004</v>
      </c>
      <c r="N1394" s="302">
        <f>TabIPW[[#This Row],[liczba oddziałów w szkołach podstawowych]]/$O$1*$N$2</f>
        <v>4.0548598688133572E-5</v>
      </c>
      <c r="O1394" s="27">
        <v>32</v>
      </c>
      <c r="P139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3.8763061691573204E-5</v>
      </c>
      <c r="Q1394" s="27">
        <v>197</v>
      </c>
      <c r="R1394" s="302">
        <f>TabIPW[[#This Row],[liczba gospodarstw domowych korzystających ze środowiskowej pomocy społecznej ]]/$S$1*$R$2</f>
        <v>5.823849072080385E-5</v>
      </c>
      <c r="S1394" s="27">
        <v>213</v>
      </c>
      <c r="T1394" s="302">
        <f>TabIPW[[#This Row],[ilość wody dostarczonej i ścieków bytowych odprowadzonych siecią kanalizacyjną '[dam3']]]/$U$1*$T$2</f>
        <v>1.4283090028181989E-5</v>
      </c>
      <c r="U1394" s="27">
        <v>350</v>
      </c>
      <c r="V1394" s="302">
        <f>TabIPW[[#This Row],[iloczyn liczby mieszkańców i relacji przeciętnego miesięcznego wynagrodzenia brutto 
w danym powiecie do średniej krajowej2]]/$W$1*$V$2</f>
        <v>1.9583438503499627E-5</v>
      </c>
      <c r="W1394" s="27">
        <f>TabIPW[[#This Row],[iloczyn liczby mieszkańców i relacji przeciętnego miesięcznego wynagrodzenia brutto 
w danym powiecie do średniej krajowej]]</f>
        <v>6104.0870000000004</v>
      </c>
    </row>
    <row r="1395" spans="1:23" x14ac:dyDescent="0.3">
      <c r="A1395" s="2" t="s">
        <v>10</v>
      </c>
      <c r="B1395" s="2" t="s">
        <v>126</v>
      </c>
      <c r="C1395" s="2" t="s">
        <v>56</v>
      </c>
      <c r="D1395" s="2" t="s">
        <v>23</v>
      </c>
      <c r="E1395" s="2" t="s">
        <v>19</v>
      </c>
      <c r="F1395" s="17" t="str">
        <f>+Tabela1[[#This Row],[WK]]&amp;Tabela1[[#This Row],[PK]]&amp;Tabela1[[#This Row],[GK]]</f>
        <v>180906</v>
      </c>
      <c r="G1395" s="2" t="s">
        <v>1323</v>
      </c>
      <c r="H1395" s="302">
        <f>TabIPW[[#This Row],[liczba mieszkańców ]]/$I$1*$H$2</f>
        <v>1.8883633665623064E-5</v>
      </c>
      <c r="I1395" s="27">
        <v>5933</v>
      </c>
      <c r="J1395" s="302">
        <f>TabIPW[[#This Row],[liczba mieszkańców w wieku 20-64]]/$K$1*$J$2</f>
        <v>1.4393449589083616E-5</v>
      </c>
      <c r="K1395" s="27">
        <v>3569</v>
      </c>
      <c r="L1395" s="302">
        <f>TabIPW[[#This Row],[iloczyn liczby mieszkańców i relacji przeciętnego miesięcznego wynagrodzenia brutto 
w danym powiecie do średniej krajowej]]/$M$1*$L$2</f>
        <v>5.3971102935922714E-5</v>
      </c>
      <c r="M1395" s="27">
        <v>4906.5910000000003</v>
      </c>
      <c r="N1395" s="302">
        <f>TabIPW[[#This Row],[liczba oddziałów w szkołach podstawowych]]/$O$1*$N$2</f>
        <v>4.4350029815146094E-5</v>
      </c>
      <c r="O1395" s="27">
        <v>35</v>
      </c>
      <c r="P139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3.5614792721699238E-5</v>
      </c>
      <c r="Q1395" s="27">
        <v>181</v>
      </c>
      <c r="R1395" s="302">
        <f>TabIPW[[#This Row],[liczba gospodarstw domowych korzystających ze środowiskowej pomocy społecznej ]]/$S$1*$R$2</f>
        <v>4.8668785672784443E-5</v>
      </c>
      <c r="S1395" s="27">
        <v>178</v>
      </c>
      <c r="T1395" s="302">
        <f>TabIPW[[#This Row],[ilość wody dostarczonej i ścieków bytowych odprowadzonych siecią kanalizacyjną '[dam3']]]/$U$1*$T$2</f>
        <v>2.2942723468125473E-5</v>
      </c>
      <c r="U1395" s="27">
        <v>562.20000000000005</v>
      </c>
      <c r="V1395" s="302">
        <f>TabIPW[[#This Row],[iloczyn liczby mieszkańców i relacji przeciętnego miesięcznego wynagrodzenia brutto 
w danym powiecie do średniej krajowej2]]/$W$1*$V$2</f>
        <v>1.5741571689644128E-5</v>
      </c>
      <c r="W1395" s="27">
        <f>TabIPW[[#This Row],[iloczyn liczby mieszkańców i relacji przeciętnego miesięcznego wynagrodzenia brutto 
w danym powiecie do średniej krajowej]]</f>
        <v>4906.5910000000003</v>
      </c>
    </row>
    <row r="1396" spans="1:23" x14ac:dyDescent="0.3">
      <c r="A1396" s="2" t="s">
        <v>10</v>
      </c>
      <c r="B1396" s="2" t="s">
        <v>126</v>
      </c>
      <c r="C1396" s="2" t="s">
        <v>56</v>
      </c>
      <c r="D1396" s="2" t="s">
        <v>30</v>
      </c>
      <c r="E1396" s="2" t="s">
        <v>15</v>
      </c>
      <c r="F1396" s="17" t="str">
        <f>+Tabela1[[#This Row],[WK]]&amp;Tabela1[[#This Row],[PK]]&amp;Tabela1[[#This Row],[GK]]</f>
        <v>180907</v>
      </c>
      <c r="G1396" s="2" t="s">
        <v>1324</v>
      </c>
      <c r="H1396" s="302">
        <f>TabIPW[[#This Row],[liczba mieszkańców ]]/$I$1*$H$2</f>
        <v>1.2250649920610679E-5</v>
      </c>
      <c r="I1396" s="27">
        <v>3849</v>
      </c>
      <c r="J1396" s="302">
        <f>TabIPW[[#This Row],[liczba mieszkańców w wieku 20-64]]/$K$1*$J$2</f>
        <v>9.6104203896851375E-6</v>
      </c>
      <c r="K1396" s="27">
        <v>2383</v>
      </c>
      <c r="L1396" s="302">
        <f>TabIPW[[#This Row],[iloczyn liczby mieszkańców i relacji przeciętnego miesięcznego wynagrodzenia brutto 
w danym powiecie do średniej krajowej]]/$M$1*$L$2</f>
        <v>3.5013446013882774E-5</v>
      </c>
      <c r="M1396" s="27">
        <v>3183.123</v>
      </c>
      <c r="N1396" s="302">
        <f>TabIPW[[#This Row],[liczba oddziałów w szkołach podstawowych]]/$O$1*$N$2</f>
        <v>2.4075730471079311E-5</v>
      </c>
      <c r="O1396" s="27">
        <v>19</v>
      </c>
      <c r="P139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1.7118712523689689E-5</v>
      </c>
      <c r="Q1396" s="27">
        <v>87</v>
      </c>
      <c r="R1396" s="302">
        <f>TabIPW[[#This Row],[liczba gospodarstw domowych korzystających ze środowiskowej pomocy społecznej ]]/$S$1*$R$2</f>
        <v>1.5038107932601933E-5</v>
      </c>
      <c r="S1396" s="27">
        <v>55</v>
      </c>
      <c r="T1396" s="302">
        <f>TabIPW[[#This Row],[ilość wody dostarczonej i ścieków bytowych odprowadzonych siecią kanalizacyjną '[dam3']]]/$U$1*$T$2</f>
        <v>1.1667244111592087E-5</v>
      </c>
      <c r="U1396" s="27">
        <v>285.89999999999998</v>
      </c>
      <c r="V1396" s="302">
        <f>TabIPW[[#This Row],[iloczyn liczby mieszkańców i relacji przeciętnego miesięcznego wynagrodzenia brutto 
w danym powiecie do średniej krajowej2]]/$W$1*$V$2</f>
        <v>1.0212255087382478E-5</v>
      </c>
      <c r="W1396" s="27">
        <f>TabIPW[[#This Row],[iloczyn liczby mieszkańców i relacji przeciętnego miesięcznego wynagrodzenia brutto 
w danym powiecie do średniej krajowej]]</f>
        <v>3183.123</v>
      </c>
    </row>
    <row r="1397" spans="1:23" x14ac:dyDescent="0.3">
      <c r="A1397" s="2" t="s">
        <v>10</v>
      </c>
      <c r="B1397" s="2" t="s">
        <v>126</v>
      </c>
      <c r="C1397" s="2" t="s">
        <v>56</v>
      </c>
      <c r="D1397" s="2" t="s">
        <v>54</v>
      </c>
      <c r="E1397" s="2" t="s">
        <v>15</v>
      </c>
      <c r="F1397" s="17" t="str">
        <f>+Tabela1[[#This Row],[WK]]&amp;Tabela1[[#This Row],[PK]]&amp;Tabela1[[#This Row],[GK]]</f>
        <v>180908</v>
      </c>
      <c r="G1397" s="2" t="s">
        <v>1325</v>
      </c>
      <c r="H1397" s="302">
        <f>TabIPW[[#This Row],[liczba mieszkańców ]]/$I$1*$H$2</f>
        <v>1.1521785583946651E-5</v>
      </c>
      <c r="I1397" s="27">
        <v>3620</v>
      </c>
      <c r="J1397" s="302">
        <f>TabIPW[[#This Row],[liczba mieszkańców w wieku 20-64]]/$K$1*$J$2</f>
        <v>9.142603031227951E-6</v>
      </c>
      <c r="K1397" s="27">
        <v>2267</v>
      </c>
      <c r="L1397" s="302">
        <f>TabIPW[[#This Row],[iloczyn liczby mieszkańców i relacji przeciętnego miesięcznego wynagrodzenia brutto 
w danym powiecie do średniej krajowej]]/$M$1*$L$2</f>
        <v>3.2930286975904294E-5</v>
      </c>
      <c r="M1397" s="27">
        <v>2993.74</v>
      </c>
      <c r="N1397" s="302">
        <f>TabIPW[[#This Row],[liczba oddziałów w szkołach podstawowych]]/$O$1*$N$2</f>
        <v>2.0274299344066786E-5</v>
      </c>
      <c r="O1397" s="27">
        <v>16</v>
      </c>
      <c r="P139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2.3218483652820495E-5</v>
      </c>
      <c r="Q1397" s="27">
        <v>118</v>
      </c>
      <c r="R1397" s="302">
        <f>TabIPW[[#This Row],[liczba gospodarstw domowych korzystających ze środowiskowej pomocy społecznej ]]/$S$1*$R$2</f>
        <v>2.1326771249871834E-5</v>
      </c>
      <c r="S1397" s="27">
        <v>78</v>
      </c>
      <c r="T1397" s="302">
        <f>TabIPW[[#This Row],[ilość wody dostarczonej i ścieków bytowych odprowadzonych siecią kanalizacyjną '[dam3']]]/$U$1*$T$2</f>
        <v>5.0276476899200603E-6</v>
      </c>
      <c r="U1397" s="27">
        <v>123.2</v>
      </c>
      <c r="V1397" s="302">
        <f>TabIPW[[#This Row],[iloczyn liczby mieszkańców i relacji przeciętnego miesięcznego wynagrodzenia brutto 
w danym powiecie do średniej krajowej2]]/$W$1*$V$2</f>
        <v>9.6046670346387545E-6</v>
      </c>
      <c r="W1397" s="27">
        <f>TabIPW[[#This Row],[iloczyn liczby mieszkańców i relacji przeciętnego miesięcznego wynagrodzenia brutto 
w danym powiecie do średniej krajowej]]</f>
        <v>2993.74</v>
      </c>
    </row>
    <row r="1398" spans="1:23" x14ac:dyDescent="0.3">
      <c r="A1398" s="2" t="s">
        <v>10</v>
      </c>
      <c r="B1398" s="2" t="s">
        <v>126</v>
      </c>
      <c r="C1398" s="2" t="s">
        <v>69</v>
      </c>
      <c r="D1398" s="2" t="s">
        <v>12</v>
      </c>
      <c r="E1398" s="2" t="s">
        <v>13</v>
      </c>
      <c r="F1398" s="17" t="str">
        <f>+Tabela1[[#This Row],[WK]]&amp;Tabela1[[#This Row],[PK]]&amp;Tabela1[[#This Row],[GK]]</f>
        <v>181001</v>
      </c>
      <c r="G1398" s="2" t="s">
        <v>1326</v>
      </c>
      <c r="H1398" s="302">
        <f>TabIPW[[#This Row],[liczba mieszkańców ]]/$I$1*$H$2</f>
        <v>5.6682729133841415E-5</v>
      </c>
      <c r="I1398" s="27">
        <v>17809</v>
      </c>
      <c r="J1398" s="302">
        <f>TabIPW[[#This Row],[liczba mieszkańców w wieku 20-64]]/$K$1*$J$2</f>
        <v>4.112759846160681E-5</v>
      </c>
      <c r="K1398" s="27">
        <v>10198</v>
      </c>
      <c r="L1398" s="302">
        <f>TabIPW[[#This Row],[iloczyn liczby mieszkańców i relacji przeciętnego miesięcznego wynagrodzenia brutto 
w danym powiecie do średniej krajowej]]/$M$1*$L$2</f>
        <v>1.6063301897231602E-4</v>
      </c>
      <c r="M1398" s="27">
        <v>14603.38</v>
      </c>
      <c r="N1398" s="302">
        <f>TabIPW[[#This Row],[liczba oddziałów w szkołach podstawowych]]/$O$1*$N$2</f>
        <v>9.7570065593321399E-5</v>
      </c>
      <c r="O1398" s="27">
        <v>77</v>
      </c>
      <c r="P139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2.0129244726131668E-4</v>
      </c>
      <c r="Q1398" s="27">
        <v>1023</v>
      </c>
      <c r="R1398" s="302">
        <f>TabIPW[[#This Row],[liczba gospodarstw domowych korzystających ze środowiskowej pomocy społecznej ]]/$S$1*$R$2</f>
        <v>7.9291841826446561E-5</v>
      </c>
      <c r="S1398" s="27">
        <v>290</v>
      </c>
      <c r="T1398" s="302">
        <f>TabIPW[[#This Row],[ilość wody dostarczonej i ścieków bytowych odprowadzonych siecią kanalizacyjną '[dam3']]]/$U$1*$T$2</f>
        <v>6.1829456290567227E-5</v>
      </c>
      <c r="U1398" s="27">
        <v>1515.1</v>
      </c>
      <c r="V1398" s="302">
        <f>TabIPW[[#This Row],[iloczyn liczby mieszkańców i relacji przeciętnego miesięcznego wynagrodzenia brutto 
w danym powiecie do średniej krajowej2]]/$W$1*$V$2</f>
        <v>4.6851297200258845E-5</v>
      </c>
      <c r="W1398" s="27">
        <f>TabIPW[[#This Row],[iloczyn liczby mieszkańców i relacji przeciętnego miesięcznego wynagrodzenia brutto 
w danym powiecie do średniej krajowej]]</f>
        <v>14603.38</v>
      </c>
    </row>
    <row r="1399" spans="1:23" x14ac:dyDescent="0.3">
      <c r="A1399" s="2" t="s">
        <v>10</v>
      </c>
      <c r="B1399" s="2" t="s">
        <v>126</v>
      </c>
      <c r="C1399" s="2" t="s">
        <v>69</v>
      </c>
      <c r="D1399" s="2" t="s">
        <v>11</v>
      </c>
      <c r="E1399" s="2" t="s">
        <v>15</v>
      </c>
      <c r="F1399" s="17" t="str">
        <f>+Tabela1[[#This Row],[WK]]&amp;Tabela1[[#This Row],[PK]]&amp;Tabela1[[#This Row],[GK]]</f>
        <v>181002</v>
      </c>
      <c r="G1399" s="2" t="s">
        <v>909</v>
      </c>
      <c r="H1399" s="302">
        <f>TabIPW[[#This Row],[liczba mieszkańców ]]/$I$1*$H$2</f>
        <v>2.7687296352141416E-5</v>
      </c>
      <c r="I1399" s="27">
        <v>8699</v>
      </c>
      <c r="J1399" s="302">
        <f>TabIPW[[#This Row],[liczba mieszkańców w wieku 20-64]]/$K$1*$J$2</f>
        <v>2.1188900011500512E-5</v>
      </c>
      <c r="K1399" s="27">
        <v>5254</v>
      </c>
      <c r="L1399" s="302">
        <f>TabIPW[[#This Row],[iloczyn liczby mieszkańców i relacji przeciętnego miesięcznego wynagrodzenia brutto 
w danym powiecie do średniej krajowej]]/$M$1*$L$2</f>
        <v>7.8462947500711837E-5</v>
      </c>
      <c r="M1399" s="27">
        <v>7133.18</v>
      </c>
      <c r="N1399" s="302">
        <f>TabIPW[[#This Row],[liczba oddziałów w szkołach podstawowych]]/$O$1*$N$2</f>
        <v>6.7158616577221229E-5</v>
      </c>
      <c r="O1399" s="27">
        <v>53</v>
      </c>
      <c r="P139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5.8439742753285486E-5</v>
      </c>
      <c r="Q1399" s="27">
        <v>297</v>
      </c>
      <c r="R1399" s="302">
        <f>TabIPW[[#This Row],[liczba gospodarstw domowych korzystających ze środowiskowej pomocy społecznej ]]/$S$1*$R$2</f>
        <v>2.5154653269079599E-5</v>
      </c>
      <c r="S1399" s="27">
        <v>92</v>
      </c>
      <c r="T1399" s="302">
        <f>TabIPW[[#This Row],[ilość wody dostarczonej i ścieków bytowych odprowadzonych siecią kanalizacyjną '[dam3']]]/$U$1*$T$2</f>
        <v>2.1351179150699476E-5</v>
      </c>
      <c r="U1399" s="27">
        <v>523.20000000000005</v>
      </c>
      <c r="V1399" s="302">
        <f>TabIPW[[#This Row],[iloczyn liczby mieszkańców i relacji przeciętnego miesięcznego wynagrodzenia brutto 
w danym powiecie do średniej krajowej2]]/$W$1*$V$2</f>
        <v>2.2885026354374285E-5</v>
      </c>
      <c r="W1399" s="27">
        <f>TabIPW[[#This Row],[iloczyn liczby mieszkańców i relacji przeciętnego miesięcznego wynagrodzenia brutto 
w danym powiecie do średniej krajowej]]</f>
        <v>7133.18</v>
      </c>
    </row>
    <row r="1400" spans="1:23" x14ac:dyDescent="0.3">
      <c r="A1400" s="2" t="s">
        <v>10</v>
      </c>
      <c r="B1400" s="2" t="s">
        <v>126</v>
      </c>
      <c r="C1400" s="2" t="s">
        <v>69</v>
      </c>
      <c r="D1400" s="2" t="s">
        <v>16</v>
      </c>
      <c r="E1400" s="2" t="s">
        <v>15</v>
      </c>
      <c r="F1400" s="17" t="str">
        <f>+Tabela1[[#This Row],[WK]]&amp;Tabela1[[#This Row],[PK]]&amp;Tabela1[[#This Row],[GK]]</f>
        <v>181003</v>
      </c>
      <c r="G1400" s="2" t="s">
        <v>1267</v>
      </c>
      <c r="H1400" s="302">
        <f>TabIPW[[#This Row],[liczba mieszkańców ]]/$I$1*$H$2</f>
        <v>3.8470669158332372E-5</v>
      </c>
      <c r="I1400" s="27">
        <v>12087</v>
      </c>
      <c r="J1400" s="302">
        <f>TabIPW[[#This Row],[liczba mieszkańców w wieku 20-64]]/$K$1*$J$2</f>
        <v>2.9585415014154501E-5</v>
      </c>
      <c r="K1400" s="27">
        <v>7336</v>
      </c>
      <c r="L1400" s="302">
        <f>TabIPW[[#This Row],[iloczyn liczby mieszkańców i relacji przeciętnego miesięcznego wynagrodzenia brutto 
w danym powiecie do średniej krajowej]]/$M$1*$L$2</f>
        <v>1.0902191590310425E-4</v>
      </c>
      <c r="M1400" s="27">
        <v>9911.34</v>
      </c>
      <c r="N1400" s="302">
        <f>TabIPW[[#This Row],[liczba oddziałów w szkołach podstawowych]]/$O$1*$N$2</f>
        <v>9.8837209302325582E-5</v>
      </c>
      <c r="O1400" s="27">
        <v>78</v>
      </c>
      <c r="P140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1.1215708205176003E-4</v>
      </c>
      <c r="Q1400" s="27">
        <v>570</v>
      </c>
      <c r="R1400" s="302">
        <f>TabIPW[[#This Row],[liczba gospodarstw domowych korzystających ze środowiskowej pomocy społecznej ]]/$S$1*$R$2</f>
        <v>4.4567483509347545E-5</v>
      </c>
      <c r="S1400" s="27">
        <v>163</v>
      </c>
      <c r="T1400" s="302">
        <f>TabIPW[[#This Row],[ilość wody dostarczonej i ścieków bytowych odprowadzonych siecią kanalizacyjną '[dam3']]]/$U$1*$T$2</f>
        <v>3.0108753779407629E-5</v>
      </c>
      <c r="U1400" s="27">
        <v>737.8</v>
      </c>
      <c r="V1400" s="302">
        <f>TabIPW[[#This Row],[iloczyn liczby mieszkańców i relacji przeciętnego miesięcznego wynagrodzenia brutto 
w danym powiecie do średniej krajowej2]]/$W$1*$V$2</f>
        <v>3.1798058805072075E-5</v>
      </c>
      <c r="W1400" s="27">
        <f>TabIPW[[#This Row],[iloczyn liczby mieszkańców i relacji przeciętnego miesięcznego wynagrodzenia brutto 
w danym powiecie do średniej krajowej]]</f>
        <v>9911.34</v>
      </c>
    </row>
    <row r="1401" spans="1:23" x14ac:dyDescent="0.3">
      <c r="A1401" s="2" t="s">
        <v>10</v>
      </c>
      <c r="B1401" s="2" t="s">
        <v>126</v>
      </c>
      <c r="C1401" s="2" t="s">
        <v>69</v>
      </c>
      <c r="D1401" s="2" t="s">
        <v>18</v>
      </c>
      <c r="E1401" s="2" t="s">
        <v>15</v>
      </c>
      <c r="F1401" s="17" t="str">
        <f>+Tabela1[[#This Row],[WK]]&amp;Tabela1[[#This Row],[PK]]&amp;Tabela1[[#This Row],[GK]]</f>
        <v>181004</v>
      </c>
      <c r="G1401" s="2" t="s">
        <v>1326</v>
      </c>
      <c r="H1401" s="302">
        <f>TabIPW[[#This Row],[liczba mieszkańców ]]/$I$1*$H$2</f>
        <v>6.9168907268046578E-5</v>
      </c>
      <c r="I1401" s="27">
        <v>21732</v>
      </c>
      <c r="J1401" s="302">
        <f>TabIPW[[#This Row],[liczba mieszkańców w wieku 20-64]]/$K$1*$J$2</f>
        <v>5.1782542091295497E-5</v>
      </c>
      <c r="K1401" s="27">
        <v>12840</v>
      </c>
      <c r="L1401" s="302">
        <f>TabIPW[[#This Row],[iloczyn liczby mieszkańców i relacji przeciętnego miesięcznego wynagrodzenia brutto 
w danym powiecie do średniej krajowej]]/$M$1*$L$2</f>
        <v>1.9601756237331531E-4</v>
      </c>
      <c r="M1401" s="27">
        <v>17820.240000000002</v>
      </c>
      <c r="N1401" s="302">
        <f>TabIPW[[#This Row],[liczba oddziałów w szkołach podstawowych]]/$O$1*$N$2</f>
        <v>1.3811866428145499E-4</v>
      </c>
      <c r="O1401" s="27">
        <v>109</v>
      </c>
      <c r="P140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1.7571276188109073E-4</v>
      </c>
      <c r="Q1401" s="27">
        <v>893</v>
      </c>
      <c r="R1401" s="302">
        <f>TabIPW[[#This Row],[liczba gospodarstw domowych korzystających ze środowiskowej pomocy społecznej ]]/$S$1*$R$2</f>
        <v>4.0192761201681532E-5</v>
      </c>
      <c r="S1401" s="27">
        <v>147</v>
      </c>
      <c r="T1401" s="302">
        <f>TabIPW[[#This Row],[ilość wody dostarczonej i ścieków bytowych odprowadzonych siecią kanalizacyjną '[dam3']]]/$U$1*$T$2</f>
        <v>6.3690338877096084E-5</v>
      </c>
      <c r="U1401" s="27">
        <v>1560.7</v>
      </c>
      <c r="V1401" s="302">
        <f>TabIPW[[#This Row],[iloczyn liczby mieszkańców i relacji przeciętnego miesięcznego wynagrodzenia brutto 
w danym powiecie do średniej krajowej2]]/$W$1*$V$2</f>
        <v>5.7171789025550299E-5</v>
      </c>
      <c r="W1401" s="27">
        <f>TabIPW[[#This Row],[iloczyn liczby mieszkańców i relacji przeciętnego miesięcznego wynagrodzenia brutto 
w danym powiecie do średniej krajowej]]</f>
        <v>17820.240000000002</v>
      </c>
    </row>
    <row r="1402" spans="1:23" x14ac:dyDescent="0.3">
      <c r="A1402" s="2" t="s">
        <v>10</v>
      </c>
      <c r="B1402" s="2" t="s">
        <v>126</v>
      </c>
      <c r="C1402" s="2" t="s">
        <v>69</v>
      </c>
      <c r="D1402" s="2" t="s">
        <v>21</v>
      </c>
      <c r="E1402" s="2" t="s">
        <v>15</v>
      </c>
      <c r="F1402" s="17" t="str">
        <f>+Tabela1[[#This Row],[WK]]&amp;Tabela1[[#This Row],[PK]]&amp;Tabela1[[#This Row],[GK]]</f>
        <v>181005</v>
      </c>
      <c r="G1402" s="2" t="s">
        <v>1327</v>
      </c>
      <c r="H1402" s="302">
        <f>TabIPW[[#This Row],[liczba mieszkańców ]]/$I$1*$H$2</f>
        <v>1.9978521577467713E-5</v>
      </c>
      <c r="I1402" s="27">
        <v>6277</v>
      </c>
      <c r="J1402" s="302">
        <f>TabIPW[[#This Row],[liczba mieszkańców w wieku 20-64]]/$K$1*$J$2</f>
        <v>1.479270750707725E-5</v>
      </c>
      <c r="K1402" s="27">
        <v>3668</v>
      </c>
      <c r="L1402" s="302">
        <f>TabIPW[[#This Row],[iloczyn liczby mieszkańców i relacji przeciętnego miesięcznego wynagrodzenia brutto 
w danym powiecie do średniej krajowej]]/$M$1*$L$2</f>
        <v>5.6617073394869321E-5</v>
      </c>
      <c r="M1402" s="27">
        <v>5147.1400000000003</v>
      </c>
      <c r="N1402" s="302">
        <f>TabIPW[[#This Row],[liczba oddziałów w szkołach podstawowych]]/$O$1*$N$2</f>
        <v>3.4212880143112706E-5</v>
      </c>
      <c r="O1402" s="27">
        <v>27</v>
      </c>
      <c r="P140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5.9620343616988225E-5</v>
      </c>
      <c r="Q1402" s="27">
        <v>303</v>
      </c>
      <c r="R1402" s="302">
        <f>TabIPW[[#This Row],[liczba gospodarstw domowych korzystających ze środowiskowej pomocy społecznej ]]/$S$1*$R$2</f>
        <v>3.9099080624765029E-5</v>
      </c>
      <c r="S1402" s="27">
        <v>143</v>
      </c>
      <c r="T1402" s="302">
        <f>TabIPW[[#This Row],[ilość wody dostarczonej i ścieków bytowych odprowadzonych siecią kanalizacyjną '[dam3']]]/$U$1*$T$2</f>
        <v>1.1728457354570008E-5</v>
      </c>
      <c r="U1402" s="27">
        <v>287.39999999999998</v>
      </c>
      <c r="V1402" s="302">
        <f>TabIPW[[#This Row],[iloczyn liczby mieszkańców i relacji przeciętnego miesięcznego wynagrodzenia brutto 
w danym powiecie do średniej krajowej2]]/$W$1*$V$2</f>
        <v>1.6513313073503553E-5</v>
      </c>
      <c r="W1402" s="27">
        <f>TabIPW[[#This Row],[iloczyn liczby mieszkańców i relacji przeciętnego miesięcznego wynagrodzenia brutto 
w danym powiecie do średniej krajowej]]</f>
        <v>5147.1400000000003</v>
      </c>
    </row>
    <row r="1403" spans="1:23" x14ac:dyDescent="0.3">
      <c r="A1403" s="2" t="s">
        <v>10</v>
      </c>
      <c r="B1403" s="2" t="s">
        <v>126</v>
      </c>
      <c r="C1403" s="2" t="s">
        <v>69</v>
      </c>
      <c r="D1403" s="2" t="s">
        <v>23</v>
      </c>
      <c r="E1403" s="2" t="s">
        <v>15</v>
      </c>
      <c r="F1403" s="17" t="str">
        <f>+Tabela1[[#This Row],[WK]]&amp;Tabela1[[#This Row],[PK]]&amp;Tabela1[[#This Row],[GK]]</f>
        <v>181006</v>
      </c>
      <c r="G1403" s="2" t="s">
        <v>1328</v>
      </c>
      <c r="H1403" s="302">
        <f>TabIPW[[#This Row],[liczba mieszkańców ]]/$I$1*$H$2</f>
        <v>2.2925807061096059E-5</v>
      </c>
      <c r="I1403" s="27">
        <v>7203</v>
      </c>
      <c r="J1403" s="302">
        <f>TabIPW[[#This Row],[liczba mieszkańców w wieku 20-64]]/$K$1*$J$2</f>
        <v>1.7325373895966157E-5</v>
      </c>
      <c r="K1403" s="27">
        <v>4296</v>
      </c>
      <c r="L1403" s="302">
        <f>TabIPW[[#This Row],[iloczyn liczby mieszkańców i relacji przeciętnego miesięcznego wynagrodzenia brutto 
w danym powiecie do średniej krajowej]]/$M$1*$L$2</f>
        <v>6.496937703731777E-5</v>
      </c>
      <c r="M1403" s="27">
        <v>5906.46</v>
      </c>
      <c r="N1403" s="302">
        <f>TabIPW[[#This Row],[liczba oddziałów w szkołach podstawowych]]/$O$1*$N$2</f>
        <v>5.7021466905187834E-5</v>
      </c>
      <c r="O1403" s="27">
        <v>45</v>
      </c>
      <c r="P140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5.7849442321434127E-5</v>
      </c>
      <c r="Q1403" s="27">
        <v>294</v>
      </c>
      <c r="R1403" s="302">
        <f>TabIPW[[#This Row],[liczba gospodarstw domowych korzystających ze środowiskowej pomocy społecznej ]]/$S$1*$R$2</f>
        <v>5.5777709422741721E-5</v>
      </c>
      <c r="S1403" s="27">
        <v>204</v>
      </c>
      <c r="T1403" s="302">
        <f>TabIPW[[#This Row],[ilość wody dostarczonej i ścieków bytowych odprowadzonych siecią kanalizacyjną '[dam3']]]/$U$1*$T$2</f>
        <v>3.6315776617369006E-5</v>
      </c>
      <c r="U1403" s="27">
        <v>889.9</v>
      </c>
      <c r="V1403" s="302">
        <f>TabIPW[[#This Row],[iloczyn liczby mieszkańców i relacji przeciętnego miesięcznego wynagrodzenia brutto 
w danym powiecie do średniej krajowej2]]/$W$1*$V$2</f>
        <v>1.8949401635884352E-5</v>
      </c>
      <c r="W1403" s="27">
        <f>TabIPW[[#This Row],[iloczyn liczby mieszkańców i relacji przeciętnego miesięcznego wynagrodzenia brutto 
w danym powiecie do średniej krajowej]]</f>
        <v>5906.46</v>
      </c>
    </row>
    <row r="1404" spans="1:23" x14ac:dyDescent="0.3">
      <c r="A1404" s="2" t="s">
        <v>10</v>
      </c>
      <c r="B1404" s="2" t="s">
        <v>126</v>
      </c>
      <c r="C1404" s="2" t="s">
        <v>69</v>
      </c>
      <c r="D1404" s="2" t="s">
        <v>30</v>
      </c>
      <c r="E1404" s="2" t="s">
        <v>15</v>
      </c>
      <c r="F1404" s="17" t="str">
        <f>+Tabela1[[#This Row],[WK]]&amp;Tabela1[[#This Row],[PK]]&amp;Tabela1[[#This Row],[GK]]</f>
        <v>181007</v>
      </c>
      <c r="G1404" s="2" t="s">
        <v>1329</v>
      </c>
      <c r="H1404" s="302">
        <f>TabIPW[[#This Row],[liczba mieszkańców ]]/$I$1*$H$2</f>
        <v>2.1611305004143026E-5</v>
      </c>
      <c r="I1404" s="27">
        <v>6790</v>
      </c>
      <c r="J1404" s="302">
        <f>TabIPW[[#This Row],[liczba mieszkańców w wieku 20-64]]/$K$1*$J$2</f>
        <v>1.6720437656581863E-5</v>
      </c>
      <c r="K1404" s="27">
        <v>4146</v>
      </c>
      <c r="L1404" s="302">
        <f>TabIPW[[#This Row],[iloczyn liczby mieszkańców i relacji przeciętnego miesięcznego wynagrodzenia brutto 
w danym powiecie do średniej krajowej]]/$M$1*$L$2</f>
        <v>6.1244213533720354E-5</v>
      </c>
      <c r="M1404" s="27">
        <v>5567.8</v>
      </c>
      <c r="N1404" s="302">
        <f>TabIPW[[#This Row],[liczba oddziałów w szkołach podstawowych]]/$O$1*$N$2</f>
        <v>4.6884317233154453E-5</v>
      </c>
      <c r="O1404" s="27">
        <v>37</v>
      </c>
      <c r="P140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5.5881774215262893E-5</v>
      </c>
      <c r="Q1404" s="27">
        <v>284</v>
      </c>
      <c r="R1404" s="302">
        <f>TabIPW[[#This Row],[liczba gospodarstw domowych korzystających ze środowiskowej pomocy społecznej ]]/$S$1*$R$2</f>
        <v>3.7458559759390274E-5</v>
      </c>
      <c r="S1404" s="27">
        <v>137</v>
      </c>
      <c r="T1404" s="302">
        <f>TabIPW[[#This Row],[ilość wody dostarczonej i ścieków bytowych odprowadzonych siecią kanalizacyjną '[dam3']]]/$U$1*$T$2</f>
        <v>1.7041766845053709E-5</v>
      </c>
      <c r="U1404" s="27">
        <v>417.6</v>
      </c>
      <c r="V1404" s="302">
        <f>TabIPW[[#This Row],[iloczyn liczby mieszkańców i relacji przeciętnego miesięcznego wynagrodzenia brutto 
w danym powiecie do średniej krajowej2]]/$W$1*$V$2</f>
        <v>1.7862895614001774E-5</v>
      </c>
      <c r="W1404" s="27">
        <f>TabIPW[[#This Row],[iloczyn liczby mieszkańców i relacji przeciętnego miesięcznego wynagrodzenia brutto 
w danym powiecie do średniej krajowej]]</f>
        <v>5567.8</v>
      </c>
    </row>
    <row r="1405" spans="1:23" x14ac:dyDescent="0.3">
      <c r="A1405" s="2" t="s">
        <v>10</v>
      </c>
      <c r="B1405" s="2" t="s">
        <v>126</v>
      </c>
      <c r="C1405" s="2" t="s">
        <v>71</v>
      </c>
      <c r="D1405" s="2" t="s">
        <v>12</v>
      </c>
      <c r="E1405" s="2" t="s">
        <v>13</v>
      </c>
      <c r="F1405" s="17" t="str">
        <f>+Tabela1[[#This Row],[WK]]&amp;Tabela1[[#This Row],[PK]]&amp;Tabela1[[#This Row],[GK]]</f>
        <v>181101</v>
      </c>
      <c r="G1405" s="2" t="s">
        <v>1330</v>
      </c>
      <c r="H1405" s="302">
        <f>TabIPW[[#This Row],[liczba mieszkańców ]]/$I$1*$H$2</f>
        <v>1.7833941708278973E-4</v>
      </c>
      <c r="I1405" s="27">
        <v>56032</v>
      </c>
      <c r="J1405" s="302">
        <f>TabIPW[[#This Row],[liczba mieszkańców w wieku 20-64]]/$K$1*$J$2</f>
        <v>1.2947248686128899E-4</v>
      </c>
      <c r="K1405" s="27">
        <v>32104</v>
      </c>
      <c r="L1405" s="302">
        <f>TabIPW[[#This Row],[iloczyn liczby mieszkańców i relacji przeciętnego miesięcznego wynagrodzenia brutto 
w danym powiecie do średniej krajowej]]/$M$1*$L$2</f>
        <v>5.343633418853893E-4</v>
      </c>
      <c r="M1405" s="27">
        <v>48579.744000000006</v>
      </c>
      <c r="N1405" s="302">
        <f>TabIPW[[#This Row],[liczba oddziałów w szkołach podstawowych]]/$O$1*$N$2</f>
        <v>3.4086165772212283E-4</v>
      </c>
      <c r="O1405" s="27">
        <v>269</v>
      </c>
      <c r="P140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4.8011101790577975E-4</v>
      </c>
      <c r="Q1405" s="27">
        <v>2440</v>
      </c>
      <c r="R1405" s="302">
        <f>TabIPW[[#This Row],[liczba gospodarstw domowych korzystających ze środowiskowej pomocy społecznej ]]/$S$1*$R$2</f>
        <v>1.2030486346081547E-4</v>
      </c>
      <c r="S1405" s="27">
        <v>440</v>
      </c>
      <c r="T1405" s="302">
        <f>TabIPW[[#This Row],[ilość wody dostarczonej i ścieków bytowych odprowadzonych siecią kanalizacyjną '[dam3']]]/$U$1*$T$2</f>
        <v>2.1190800454097317E-4</v>
      </c>
      <c r="U1405" s="27">
        <v>5192.7</v>
      </c>
      <c r="V1405" s="302">
        <f>TabIPW[[#This Row],[iloczyn liczby mieszkańców i relacji przeciętnego miesięcznego wynagrodzenia brutto 
w danym powiecie do średniej krajowej2]]/$W$1*$V$2</f>
        <v>1.558559747165719E-4</v>
      </c>
      <c r="W1405" s="27">
        <f>TabIPW[[#This Row],[iloczyn liczby mieszkańców i relacji przeciętnego miesięcznego wynagrodzenia brutto 
w danym powiecie do średniej krajowej]]</f>
        <v>48579.744000000006</v>
      </c>
    </row>
    <row r="1406" spans="1:23" x14ac:dyDescent="0.3">
      <c r="A1406" s="2" t="s">
        <v>10</v>
      </c>
      <c r="B1406" s="2" t="s">
        <v>126</v>
      </c>
      <c r="C1406" s="2" t="s">
        <v>71</v>
      </c>
      <c r="D1406" s="2" t="s">
        <v>11</v>
      </c>
      <c r="E1406" s="2" t="s">
        <v>15</v>
      </c>
      <c r="F1406" s="17" t="str">
        <f>+Tabela1[[#This Row],[WK]]&amp;Tabela1[[#This Row],[PK]]&amp;Tabela1[[#This Row],[GK]]</f>
        <v>181102</v>
      </c>
      <c r="G1406" s="2" t="s">
        <v>1331</v>
      </c>
      <c r="H1406" s="302">
        <f>TabIPW[[#This Row],[liczba mieszkańców ]]/$I$1*$H$2</f>
        <v>1.6394673354394808E-5</v>
      </c>
      <c r="I1406" s="27">
        <v>5151</v>
      </c>
      <c r="J1406" s="302">
        <f>TabIPW[[#This Row],[liczba mieszkańców w wieku 20-64]]/$K$1*$J$2</f>
        <v>1.2655266127919413E-5</v>
      </c>
      <c r="K1406" s="27">
        <v>3138</v>
      </c>
      <c r="L1406" s="302">
        <f>TabIPW[[#This Row],[iloczyn liczby mieszkańców i relacji przeciętnego miesięcznego wynagrodzenia brutto 
w danym powiecie do średniej krajowej]]/$M$1*$L$2</f>
        <v>4.9123814499779414E-5</v>
      </c>
      <c r="M1406" s="27">
        <v>4465.9170000000004</v>
      </c>
      <c r="N1406" s="302">
        <f>TabIPW[[#This Row],[liczba oddziałów w szkołach podstawowych]]/$O$1*$N$2</f>
        <v>3.9281454979129396E-5</v>
      </c>
      <c r="O1406" s="27">
        <v>31</v>
      </c>
      <c r="P140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3.7188927206636221E-5</v>
      </c>
      <c r="Q1406" s="27">
        <v>189</v>
      </c>
      <c r="R1406" s="302">
        <f>TabIPW[[#This Row],[liczba gospodarstw domowych korzystających ze środowiskowej pomocy społecznej ]]/$S$1*$R$2</f>
        <v>1.5858368365289311E-5</v>
      </c>
      <c r="S1406" s="27">
        <v>58</v>
      </c>
      <c r="T1406" s="302">
        <f>TabIPW[[#This Row],[ilość wody dostarczonej i ścieków bytowych odprowadzonych siecią kanalizacyjną '[dam3']]]/$U$1*$T$2</f>
        <v>1.1136729339116756E-5</v>
      </c>
      <c r="U1406" s="27">
        <v>272.89999999999998</v>
      </c>
      <c r="V1406" s="302">
        <f>TabIPW[[#This Row],[iloczyn liczby mieszkańców i relacji przeciętnego miesięcznego wynagrodzenia brutto 
w danym powiecie do średniej krajowej2]]/$W$1*$V$2</f>
        <v>1.432777922910233E-5</v>
      </c>
      <c r="W1406" s="27">
        <f>TabIPW[[#This Row],[iloczyn liczby mieszkańców i relacji przeciętnego miesięcznego wynagrodzenia brutto 
w danym powiecie do średniej krajowej]]</f>
        <v>4465.9170000000004</v>
      </c>
    </row>
    <row r="1407" spans="1:23" x14ac:dyDescent="0.3">
      <c r="A1407" s="2" t="s">
        <v>10</v>
      </c>
      <c r="B1407" s="2" t="s">
        <v>126</v>
      </c>
      <c r="C1407" s="2" t="s">
        <v>71</v>
      </c>
      <c r="D1407" s="2" t="s">
        <v>16</v>
      </c>
      <c r="E1407" s="2" t="s">
        <v>15</v>
      </c>
      <c r="F1407" s="17" t="str">
        <f>+Tabela1[[#This Row],[WK]]&amp;Tabela1[[#This Row],[PK]]&amp;Tabela1[[#This Row],[GK]]</f>
        <v>181103</v>
      </c>
      <c r="G1407" s="2" t="s">
        <v>1332</v>
      </c>
      <c r="H1407" s="302">
        <f>TabIPW[[#This Row],[liczba mieszkańców ]]/$I$1*$H$2</f>
        <v>2.2419739683237627E-5</v>
      </c>
      <c r="I1407" s="27">
        <v>7044</v>
      </c>
      <c r="J1407" s="302">
        <f>TabIPW[[#This Row],[liczba mieszkańców w wieku 20-64]]/$K$1*$J$2</f>
        <v>1.7385867519904587E-5</v>
      </c>
      <c r="K1407" s="27">
        <v>4311</v>
      </c>
      <c r="L1407" s="302">
        <f>TabIPW[[#This Row],[iloczyn liczby mieszkańców i relacji przeciętnego miesięcznego wynagrodzenia brutto 
w danym powiecie do średniej krajowej]]/$M$1*$L$2</f>
        <v>6.717688785409555E-5</v>
      </c>
      <c r="M1407" s="27">
        <v>6107.1480000000001</v>
      </c>
      <c r="N1407" s="302">
        <f>TabIPW[[#This Row],[liczba oddziałów w szkołach podstawowych]]/$O$1*$N$2</f>
        <v>5.195289206917115E-5</v>
      </c>
      <c r="O1407" s="27">
        <v>41</v>
      </c>
      <c r="P140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6.6703948799204651E-5</v>
      </c>
      <c r="Q1407" s="27">
        <v>339</v>
      </c>
      <c r="R1407" s="302">
        <f>TabIPW[[#This Row],[liczba gospodarstw domowych korzystających ze środowiskowej pomocy społecznej ]]/$S$1*$R$2</f>
        <v>1.5038107932601933E-5</v>
      </c>
      <c r="S1407" s="27">
        <v>55</v>
      </c>
      <c r="T1407" s="302">
        <f>TabIPW[[#This Row],[ilość wody dostarczonej i ścieków bytowych odprowadzonych siecią kanalizacyjną '[dam3']]]/$U$1*$T$2</f>
        <v>1.5180884258524856E-5</v>
      </c>
      <c r="U1407" s="27">
        <v>372</v>
      </c>
      <c r="V1407" s="302">
        <f>TabIPW[[#This Row],[iloczyn liczby mieszkańców i relacji przeciętnego miesięcznego wynagrodzenia brutto 
w danym powiecie do średniej krajowej2]]/$W$1*$V$2</f>
        <v>1.9593258957444538E-5</v>
      </c>
      <c r="W1407" s="27">
        <f>TabIPW[[#This Row],[iloczyn liczby mieszkańców i relacji przeciętnego miesięcznego wynagrodzenia brutto 
w danym powiecie do średniej krajowej]]</f>
        <v>6107.1480000000001</v>
      </c>
    </row>
    <row r="1408" spans="1:23" x14ac:dyDescent="0.3">
      <c r="A1408" s="2" t="s">
        <v>10</v>
      </c>
      <c r="B1408" s="2" t="s">
        <v>126</v>
      </c>
      <c r="C1408" s="2" t="s">
        <v>71</v>
      </c>
      <c r="D1408" s="2" t="s">
        <v>18</v>
      </c>
      <c r="E1408" s="2" t="s">
        <v>15</v>
      </c>
      <c r="F1408" s="17" t="str">
        <f>+Tabela1[[#This Row],[WK]]&amp;Tabela1[[#This Row],[PK]]&amp;Tabela1[[#This Row],[GK]]</f>
        <v>181104</v>
      </c>
      <c r="G1408" s="2" t="s">
        <v>1333</v>
      </c>
      <c r="H1408" s="302">
        <f>TabIPW[[#This Row],[liczba mieszkańców ]]/$I$1*$H$2</f>
        <v>8.6445220016572117E-6</v>
      </c>
      <c r="I1408" s="27">
        <v>2716</v>
      </c>
      <c r="J1408" s="302">
        <f>TabIPW[[#This Row],[liczba mieszkańców w wieku 20-64]]/$K$1*$J$2</f>
        <v>6.5050810275124334E-6</v>
      </c>
      <c r="K1408" s="27">
        <v>1613</v>
      </c>
      <c r="L1408" s="302">
        <f>TabIPW[[#This Row],[iloczyn liczby mieszkańców i relacji przeciętnego miesięcznego wynagrodzenia brutto 
w danym powiecie do średniej krajowej]]/$M$1*$L$2</f>
        <v>2.5901821040846606E-5</v>
      </c>
      <c r="M1408" s="27">
        <v>2354.7719999999999</v>
      </c>
      <c r="N1408" s="302">
        <f>TabIPW[[#This Row],[liczba oddziałów w szkołach podstawowych]]/$O$1*$N$2</f>
        <v>1.2671437090041742E-5</v>
      </c>
      <c r="O1408" s="27">
        <v>10</v>
      </c>
      <c r="P140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1.4757510796284213E-5</v>
      </c>
      <c r="Q1408" s="27">
        <v>75</v>
      </c>
      <c r="R1408" s="302">
        <f>TabIPW[[#This Row],[liczba gospodarstw domowych korzystających ze środowiskowej pomocy społecznej ]]/$S$1*$R$2</f>
        <v>1.0936805769165043E-5</v>
      </c>
      <c r="S1408" s="27">
        <v>40</v>
      </c>
      <c r="T1408" s="302">
        <f>TabIPW[[#This Row],[ilość wody dostarczonej i ścieków bytowych odprowadzonych siecią kanalizacyjną '[dam3']]]/$U$1*$T$2</f>
        <v>4.2114711168810897E-6</v>
      </c>
      <c r="U1408" s="27">
        <v>103.2</v>
      </c>
      <c r="V1408" s="302">
        <f>TabIPW[[#This Row],[iloczyn liczby mieszkańców i relacji przeciętnego miesięcznego wynagrodzenia brutto 
w danym powiecie do średniej krajowej2]]/$W$1*$V$2</f>
        <v>7.5546978035802612E-6</v>
      </c>
      <c r="W1408" s="27">
        <f>TabIPW[[#This Row],[iloczyn liczby mieszkańców i relacji przeciętnego miesięcznego wynagrodzenia brutto 
w danym powiecie do średniej krajowej]]</f>
        <v>2354.7719999999999</v>
      </c>
    </row>
    <row r="1409" spans="1:23" x14ac:dyDescent="0.3">
      <c r="A1409" s="2" t="s">
        <v>10</v>
      </c>
      <c r="B1409" s="2" t="s">
        <v>126</v>
      </c>
      <c r="C1409" s="2" t="s">
        <v>71</v>
      </c>
      <c r="D1409" s="2" t="s">
        <v>21</v>
      </c>
      <c r="E1409" s="2" t="s">
        <v>15</v>
      </c>
      <c r="F1409" s="17" t="str">
        <f>+Tabela1[[#This Row],[WK]]&amp;Tabela1[[#This Row],[PK]]&amp;Tabela1[[#This Row],[GK]]</f>
        <v>181105</v>
      </c>
      <c r="G1409" s="2" t="s">
        <v>1330</v>
      </c>
      <c r="H1409" s="302">
        <f>TabIPW[[#This Row],[liczba mieszkańców ]]/$I$1*$H$2</f>
        <v>4.3559988260191679E-5</v>
      </c>
      <c r="I1409" s="27">
        <v>13686</v>
      </c>
      <c r="J1409" s="302">
        <f>TabIPW[[#This Row],[liczba mieszkańców w wieku 20-64]]/$K$1*$J$2</f>
        <v>3.3868363588995298E-5</v>
      </c>
      <c r="K1409" s="27">
        <v>8398</v>
      </c>
      <c r="L1409" s="302">
        <f>TabIPW[[#This Row],[iloczyn liczby mieszkańców i relacji przeciętnego miesięcznego wynagrodzenia brutto 
w danym powiecie do średniej krajowej]]/$M$1*$L$2</f>
        <v>1.3052000101805103E-4</v>
      </c>
      <c r="M1409" s="27">
        <v>11865.761999999999</v>
      </c>
      <c r="N1409" s="302">
        <f>TabIPW[[#This Row],[liczba oddziałów w szkołach podstawowych]]/$O$1*$N$2</f>
        <v>9.8837209302325582E-5</v>
      </c>
      <c r="O1409" s="27">
        <v>78</v>
      </c>
      <c r="P140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9.9367239361647039E-5</v>
      </c>
      <c r="Q1409" s="27">
        <v>505</v>
      </c>
      <c r="R1409" s="302">
        <f>TabIPW[[#This Row],[liczba gospodarstw domowych korzystających ze środowiskowej pomocy społecznej ]]/$S$1*$R$2</f>
        <v>2.4607812980621347E-5</v>
      </c>
      <c r="S1409" s="27">
        <v>90</v>
      </c>
      <c r="T1409" s="302">
        <f>TabIPW[[#This Row],[ilość wody dostarczonej i ścieków bytowych odprowadzonych siecią kanalizacyjną '[dam3']]]/$U$1*$T$2</f>
        <v>3.3516290971845335E-5</v>
      </c>
      <c r="U1409" s="27">
        <v>821.3</v>
      </c>
      <c r="V1409" s="302">
        <f>TabIPW[[#This Row],[iloczyn liczby mieszkańców i relacji przeciętnego miesięcznego wynagrodzenia brutto 
w danym powiecie do średniej krajowej2]]/$W$1*$V$2</f>
        <v>3.806833363026489E-5</v>
      </c>
      <c r="W1409" s="27">
        <f>TabIPW[[#This Row],[iloczyn liczby mieszkańców i relacji przeciętnego miesięcznego wynagrodzenia brutto 
w danym powiecie do średniej krajowej]]</f>
        <v>11865.761999999999</v>
      </c>
    </row>
    <row r="1410" spans="1:23" x14ac:dyDescent="0.3">
      <c r="A1410" s="2" t="s">
        <v>10</v>
      </c>
      <c r="B1410" s="2" t="s">
        <v>126</v>
      </c>
      <c r="C1410" s="2" t="s">
        <v>71</v>
      </c>
      <c r="D1410" s="2" t="s">
        <v>23</v>
      </c>
      <c r="E1410" s="2" t="s">
        <v>15</v>
      </c>
      <c r="F1410" s="17" t="str">
        <f>+Tabela1[[#This Row],[WK]]&amp;Tabela1[[#This Row],[PK]]&amp;Tabela1[[#This Row],[GK]]</f>
        <v>181106</v>
      </c>
      <c r="G1410" s="2" t="s">
        <v>1334</v>
      </c>
      <c r="H1410" s="302">
        <f>TabIPW[[#This Row],[liczba mieszkańców ]]/$I$1*$H$2</f>
        <v>1.6105037307947529E-5</v>
      </c>
      <c r="I1410" s="27">
        <v>5060</v>
      </c>
      <c r="J1410" s="302">
        <f>TabIPW[[#This Row],[liczba mieszkańców w wieku 20-64]]/$K$1*$J$2</f>
        <v>1.2094691879423302E-5</v>
      </c>
      <c r="K1410" s="27">
        <v>2999</v>
      </c>
      <c r="L1410" s="302">
        <f>TabIPW[[#This Row],[iloczyn liczby mieszkańców i relacji przeciętnego miesięcznego wynagrodzenia brutto 
w danym powiecie do średniej krajowej]]/$M$1*$L$2</f>
        <v>4.8255969980369603E-5</v>
      </c>
      <c r="M1410" s="27">
        <v>4387.0200000000004</v>
      </c>
      <c r="N1410" s="302">
        <f>TabIPW[[#This Row],[liczba oddziałów w szkołach podstawowych]]/$O$1*$N$2</f>
        <v>2.661001788908766E-5</v>
      </c>
      <c r="O1410" s="27">
        <v>21</v>
      </c>
      <c r="P14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3.44341918579965E-5</v>
      </c>
      <c r="Q1410" s="27">
        <v>175</v>
      </c>
      <c r="R1410" s="302">
        <f>TabIPW[[#This Row],[liczba gospodarstw domowych korzystających ze środowiskowej pomocy społecznej ]]/$S$1*$R$2</f>
        <v>2.570149355753785E-5</v>
      </c>
      <c r="S1410" s="27">
        <v>94</v>
      </c>
      <c r="T1410" s="302">
        <f>TabIPW[[#This Row],[ilość wody dostarczonej i ścieków bytowych odprowadzonych siecią kanalizacyjną '[dam3']]]/$U$1*$T$2</f>
        <v>1.2287538307101706E-5</v>
      </c>
      <c r="U1410" s="27">
        <v>301.10000000000002</v>
      </c>
      <c r="V1410" s="302">
        <f>TabIPW[[#This Row],[iloczyn liczby mieszkańców i relacji przeciętnego miesięcznego wynagrodzenia brutto 
w danym powiecie do średniej krajowej2]]/$W$1*$V$2</f>
        <v>1.4074657910941136E-5</v>
      </c>
      <c r="W1410" s="27">
        <f>TabIPW[[#This Row],[iloczyn liczby mieszkańców i relacji przeciętnego miesięcznego wynagrodzenia brutto 
w danym powiecie do średniej krajowej]]</f>
        <v>4387.0200000000004</v>
      </c>
    </row>
    <row r="1411" spans="1:23" x14ac:dyDescent="0.3">
      <c r="A1411" s="2" t="s">
        <v>10</v>
      </c>
      <c r="B1411" s="2" t="s">
        <v>126</v>
      </c>
      <c r="C1411" s="2" t="s">
        <v>71</v>
      </c>
      <c r="D1411" s="2" t="s">
        <v>30</v>
      </c>
      <c r="E1411" s="2" t="s">
        <v>19</v>
      </c>
      <c r="F1411" s="17" t="str">
        <f>+Tabela1[[#This Row],[WK]]&amp;Tabela1[[#This Row],[PK]]&amp;Tabela1[[#This Row],[GK]]</f>
        <v>181107</v>
      </c>
      <c r="G1411" s="2" t="s">
        <v>1335</v>
      </c>
      <c r="H1411" s="302">
        <f>TabIPW[[#This Row],[liczba mieszkańców ]]/$I$1*$H$2</f>
        <v>3.836563630632402E-5</v>
      </c>
      <c r="I1411" s="27">
        <v>12054</v>
      </c>
      <c r="J1411" s="302">
        <f>TabIPW[[#This Row],[liczba mieszkańców w wieku 20-64]]/$K$1*$J$2</f>
        <v>2.9089367297859376E-5</v>
      </c>
      <c r="K1411" s="27">
        <v>7213</v>
      </c>
      <c r="L1411" s="302">
        <f>TabIPW[[#This Row],[iloczyn liczby mieszkańców i relacji przeciętnego miesięcznego wynagrodzenia brutto 
w danym powiecie do średniej krajowej]]/$M$1*$L$2</f>
        <v>1.1495602018643778E-4</v>
      </c>
      <c r="M1411" s="27">
        <v>10450.818000000001</v>
      </c>
      <c r="N1411" s="302">
        <f>TabIPW[[#This Row],[liczba oddziałów w szkołach podstawowych]]/$O$1*$N$2</f>
        <v>8.363148479427551E-5</v>
      </c>
      <c r="O1411" s="27">
        <v>66</v>
      </c>
      <c r="P14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9.1693333747579247E-5</v>
      </c>
      <c r="Q1411" s="27">
        <v>466</v>
      </c>
      <c r="R1411" s="302">
        <f>TabIPW[[#This Row],[liczba gospodarstw domowych korzystających ze środowiskowej pomocy społecznej ]]/$S$1*$R$2</f>
        <v>3.6911719470932022E-5</v>
      </c>
      <c r="S1411" s="27">
        <v>135</v>
      </c>
      <c r="T1411" s="302">
        <f>TabIPW[[#This Row],[ilość wody dostarczonej i ścieków bytowych odprowadzonych siecią kanalizacyjną '[dam3']]]/$U$1*$T$2</f>
        <v>2.1510333582442077E-5</v>
      </c>
      <c r="U1411" s="27">
        <v>527.1</v>
      </c>
      <c r="V1411" s="302">
        <f>TabIPW[[#This Row],[iloczyn liczby mieszkańców i relacji przeciętnego miesięcznego wynagrodzenia brutto 
w danym powiecie do średniej krajowej2]]/$W$1*$V$2</f>
        <v>3.3528839221044357E-5</v>
      </c>
      <c r="W1411" s="27">
        <f>TabIPW[[#This Row],[iloczyn liczby mieszkańców i relacji przeciętnego miesięcznego wynagrodzenia brutto 
w danym powiecie do średniej krajowej]]</f>
        <v>10450.818000000001</v>
      </c>
    </row>
    <row r="1412" spans="1:23" x14ac:dyDescent="0.3">
      <c r="A1412" s="2" t="s">
        <v>10</v>
      </c>
      <c r="B1412" s="2" t="s">
        <v>126</v>
      </c>
      <c r="C1412" s="2" t="s">
        <v>71</v>
      </c>
      <c r="D1412" s="2" t="s">
        <v>54</v>
      </c>
      <c r="E1412" s="2" t="s">
        <v>19</v>
      </c>
      <c r="F1412" s="17" t="str">
        <f>+Tabela1[[#This Row],[WK]]&amp;Tabela1[[#This Row],[PK]]&amp;Tabela1[[#This Row],[GK]]</f>
        <v>181108</v>
      </c>
      <c r="G1412" s="2" t="s">
        <v>1336</v>
      </c>
      <c r="H1412" s="302">
        <f>TabIPW[[#This Row],[liczba mieszkańców ]]/$I$1*$H$2</f>
        <v>4.5297804538875344E-5</v>
      </c>
      <c r="I1412" s="27">
        <v>14232</v>
      </c>
      <c r="J1412" s="302">
        <f>TabIPW[[#This Row],[liczba mieszkańców w wieku 20-64]]/$K$1*$J$2</f>
        <v>3.5086301884289006E-5</v>
      </c>
      <c r="K1412" s="27">
        <v>8700</v>
      </c>
      <c r="L1412" s="302">
        <f>TabIPW[[#This Row],[iloczyn liczby mieszkańców i relacji przeciętnego miesięcznego wynagrodzenia brutto 
w danym powiecie do średniej krajowej]]/$M$1*$L$2</f>
        <v>1.3572706813450993E-4</v>
      </c>
      <c r="M1412" s="27">
        <v>12339.144000000002</v>
      </c>
      <c r="N1412" s="302">
        <f>TabIPW[[#This Row],[liczba oddziałów w szkołach podstawowych]]/$O$1*$N$2</f>
        <v>1.2164579606440072E-4</v>
      </c>
      <c r="O1412" s="27">
        <v>96</v>
      </c>
      <c r="P14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1.4226240407617984E-4</v>
      </c>
      <c r="Q1412" s="27">
        <v>723</v>
      </c>
      <c r="R1412" s="302">
        <f>TabIPW[[#This Row],[liczba gospodarstw domowych korzystających ze środowiskowej pomocy społecznej ]]/$S$1*$R$2</f>
        <v>6.2886633172698999E-5</v>
      </c>
      <c r="S1412" s="27">
        <v>230</v>
      </c>
      <c r="T1412" s="302">
        <f>TabIPW[[#This Row],[ilość wody dostarczonej i ścieków bytowych odprowadzonych siecią kanalizacyjną '[dam3']]]/$U$1*$T$2</f>
        <v>3.0455628822949192E-5</v>
      </c>
      <c r="U1412" s="27">
        <v>746.3</v>
      </c>
      <c r="V1412" s="302">
        <f>TabIPW[[#This Row],[iloczyn liczby mieszkańców i relacji przeciętnego miesięcznego wynagrodzenia brutto 
w danym powiecie do średniej krajowej2]]/$W$1*$V$2</f>
        <v>3.9587061539232063E-5</v>
      </c>
      <c r="W1412" s="27">
        <f>TabIPW[[#This Row],[iloczyn liczby mieszkańców i relacji przeciętnego miesięcznego wynagrodzenia brutto 
w danym powiecie do średniej krajowej]]</f>
        <v>12339.144000000002</v>
      </c>
    </row>
    <row r="1413" spans="1:23" x14ac:dyDescent="0.3">
      <c r="A1413" s="2" t="s">
        <v>10</v>
      </c>
      <c r="B1413" s="2" t="s">
        <v>126</v>
      </c>
      <c r="C1413" s="2" t="s">
        <v>71</v>
      </c>
      <c r="D1413" s="2" t="s">
        <v>56</v>
      </c>
      <c r="E1413" s="2" t="s">
        <v>15</v>
      </c>
      <c r="F1413" s="17" t="str">
        <f>+Tabela1[[#This Row],[WK]]&amp;Tabela1[[#This Row],[PK]]&amp;Tabela1[[#This Row],[GK]]</f>
        <v>181109</v>
      </c>
      <c r="G1413" s="2" t="s">
        <v>1337</v>
      </c>
      <c r="H1413" s="302">
        <f>TabIPW[[#This Row],[liczba mieszkańców ]]/$I$1*$H$2</f>
        <v>2.6255030188391143E-5</v>
      </c>
      <c r="I1413" s="27">
        <v>8249</v>
      </c>
      <c r="J1413" s="302">
        <f>TabIPW[[#This Row],[liczba mieszkańców w wieku 20-64]]/$K$1*$J$2</f>
        <v>2.0313758918524565E-5</v>
      </c>
      <c r="K1413" s="27">
        <v>5037</v>
      </c>
      <c r="L1413" s="302">
        <f>TabIPW[[#This Row],[iloczyn liczby mieszkańców i relacji przeciętnego miesięcznego wynagrodzenia brutto 
w danym powiecie do średniej krajowej]]/$M$1*$L$2</f>
        <v>7.8668675171555098E-5</v>
      </c>
      <c r="M1413" s="27">
        <v>7151.8830000000007</v>
      </c>
      <c r="N1413" s="302">
        <f>TabIPW[[#This Row],[liczba oddziałów w szkołach podstawowych]]/$O$1*$N$2</f>
        <v>5.0685748360166967E-5</v>
      </c>
      <c r="O1413" s="27">
        <v>40</v>
      </c>
      <c r="P14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5.6668841457731381E-5</v>
      </c>
      <c r="Q1413" s="27">
        <v>288</v>
      </c>
      <c r="R1413" s="302">
        <f>TabIPW[[#This Row],[liczba gospodarstw domowych korzystających ze środowiskowej pomocy społecznej ]]/$S$1*$R$2</f>
        <v>4.0739601490139784E-5</v>
      </c>
      <c r="S1413" s="27">
        <v>149</v>
      </c>
      <c r="T1413" s="302">
        <f>TabIPW[[#This Row],[ilość wody dostarczonej i ścieków bytowych odprowadzonych siecią kanalizacyjną '[dam3']]]/$U$1*$T$2</f>
        <v>1.4160663542226144E-5</v>
      </c>
      <c r="U1413" s="27">
        <v>347</v>
      </c>
      <c r="V1413" s="302">
        <f>TabIPW[[#This Row],[iloczyn liczby mieszkańców i relacji przeciętnego miesięcznego wynagrodzenia brutto 
w danym powiecie do średniej krajowej2]]/$W$1*$V$2</f>
        <v>2.2945030258370243E-5</v>
      </c>
      <c r="W1413" s="27">
        <f>TabIPW[[#This Row],[iloczyn liczby mieszkańców i relacji przeciętnego miesięcznego wynagrodzenia brutto 
w danym powiecie do średniej krajowej]]</f>
        <v>7151.8830000000007</v>
      </c>
    </row>
    <row r="1414" spans="1:23" x14ac:dyDescent="0.3">
      <c r="A1414" s="2" t="s">
        <v>10</v>
      </c>
      <c r="B1414" s="2" t="s">
        <v>126</v>
      </c>
      <c r="C1414" s="2" t="s">
        <v>71</v>
      </c>
      <c r="D1414" s="2" t="s">
        <v>69</v>
      </c>
      <c r="E1414" s="2" t="s">
        <v>15</v>
      </c>
      <c r="F1414" s="17" t="str">
        <f>+Tabela1[[#This Row],[WK]]&amp;Tabela1[[#This Row],[PK]]&amp;Tabela1[[#This Row],[GK]]</f>
        <v>181110</v>
      </c>
      <c r="G1414" s="2" t="s">
        <v>1338</v>
      </c>
      <c r="H1414" s="302">
        <f>TabIPW[[#This Row],[liczba mieszkańców ]]/$I$1*$H$2</f>
        <v>2.4348524783754665E-5</v>
      </c>
      <c r="I1414" s="27">
        <v>7650</v>
      </c>
      <c r="J1414" s="302">
        <f>TabIPW[[#This Row],[liczba mieszkańców w wieku 20-64]]/$K$1*$J$2</f>
        <v>1.9103886439755979E-5</v>
      </c>
      <c r="K1414" s="27">
        <v>4737</v>
      </c>
      <c r="L1414" s="302">
        <f>TabIPW[[#This Row],[iloczyn liczby mieszkańców i relacji przeciętnego miesięcznego wynagrodzenia brutto 
w danym powiecie do średniej krajowej]]/$M$1*$L$2</f>
        <v>7.295616014818723E-5</v>
      </c>
      <c r="M1414" s="27">
        <v>6632.55</v>
      </c>
      <c r="N1414" s="302">
        <f>TabIPW[[#This Row],[liczba oddziałów w szkołach podstawowych]]/$O$1*$N$2</f>
        <v>5.5754323196183665E-5</v>
      </c>
      <c r="O1414" s="27">
        <v>44</v>
      </c>
      <c r="P14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5.8636509563902608E-5</v>
      </c>
      <c r="Q1414" s="27">
        <v>298</v>
      </c>
      <c r="R1414" s="302">
        <f>TabIPW[[#This Row],[liczba gospodarstw domowych korzystających ze środowiskowej pomocy społecznej ]]/$S$1*$R$2</f>
        <v>2.2967292115246589E-5</v>
      </c>
      <c r="S1414" s="27">
        <v>84</v>
      </c>
      <c r="T1414" s="302">
        <f>TabIPW[[#This Row],[ilość wody dostarczonej i ścieków bytowych odprowadzonych siecią kanalizacyjną '[dam3']]]/$U$1*$T$2</f>
        <v>2.2861105810821571E-5</v>
      </c>
      <c r="U1414" s="27">
        <v>560.20000000000005</v>
      </c>
      <c r="V1414" s="302">
        <f>TabIPW[[#This Row],[iloczyn liczby mieszkańców i relacji przeciętnego miesięcznego wynagrodzenia brutto 
w danym powiecie do średniej krajowej2]]/$W$1*$V$2</f>
        <v>2.1278880043221282E-5</v>
      </c>
      <c r="W1414" s="27">
        <f>TabIPW[[#This Row],[iloczyn liczby mieszkańców i relacji przeciętnego miesięcznego wynagrodzenia brutto 
w danym powiecie do średniej krajowej]]</f>
        <v>6632.55</v>
      </c>
    </row>
    <row r="1415" spans="1:23" x14ac:dyDescent="0.3">
      <c r="A1415" s="2" t="s">
        <v>10</v>
      </c>
      <c r="B1415" s="2" t="s">
        <v>126</v>
      </c>
      <c r="C1415" s="2" t="s">
        <v>72</v>
      </c>
      <c r="D1415" s="2" t="s">
        <v>12</v>
      </c>
      <c r="E1415" s="2" t="s">
        <v>15</v>
      </c>
      <c r="F1415" s="17" t="str">
        <f>+Tabela1[[#This Row],[WK]]&amp;Tabela1[[#This Row],[PK]]&amp;Tabela1[[#This Row],[GK]]</f>
        <v>181201</v>
      </c>
      <c r="G1415" s="2" t="s">
        <v>1339</v>
      </c>
      <c r="H1415" s="302">
        <f>TabIPW[[#This Row],[liczba mieszkańców ]]/$I$1*$H$2</f>
        <v>1.7801477008567297E-5</v>
      </c>
      <c r="I1415" s="27">
        <v>5593</v>
      </c>
      <c r="J1415" s="302">
        <f>TabIPW[[#This Row],[liczba mieszkańców w wieku 20-64]]/$K$1*$J$2</f>
        <v>1.4268429432944194E-5</v>
      </c>
      <c r="K1415" s="27">
        <v>3538</v>
      </c>
      <c r="L1415" s="302">
        <f>TabIPW[[#This Row],[iloczyn liczby mieszkańców i relacji przeciętnego miesięcznego wynagrodzenia brutto 
w danym powiecie do średniej krajowej]]/$M$1*$L$2</f>
        <v>4.810973976830788E-5</v>
      </c>
      <c r="M1415" s="27">
        <v>4373.7260000000006</v>
      </c>
      <c r="N1415" s="302">
        <f>TabIPW[[#This Row],[liczba oddziałów w szkołach podstawowych]]/$O$1*$N$2</f>
        <v>5.0685748360166967E-5</v>
      </c>
      <c r="O1415" s="27">
        <v>40</v>
      </c>
      <c r="P14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2.7940887107631446E-5</v>
      </c>
      <c r="Q1415" s="27">
        <v>142</v>
      </c>
      <c r="R1415" s="302">
        <f>TabIPW[[#This Row],[liczba gospodarstw domowych korzystających ze środowiskowej pomocy społecznej ]]/$S$1*$R$2</f>
        <v>4.4840903653576674E-5</v>
      </c>
      <c r="S1415" s="27">
        <v>164</v>
      </c>
      <c r="T1415" s="302">
        <f>TabIPW[[#This Row],[ilość wody dostarczonej i ścieków bytowych odprowadzonych siecią kanalizacyjną '[dam3']]]/$U$1*$T$2</f>
        <v>7.4353685803850239E-6</v>
      </c>
      <c r="U1415" s="27">
        <v>182.2</v>
      </c>
      <c r="V1415" s="302">
        <f>TabIPW[[#This Row],[iloczyn liczby mieszkańców i relacji przeciętnego miesięcznego wynagrodzenia brutto 
w danym powiecie do średniej krajowej2]]/$W$1*$V$2</f>
        <v>1.4032007432423133E-5</v>
      </c>
      <c r="W1415" s="27">
        <f>TabIPW[[#This Row],[iloczyn liczby mieszkańców i relacji przeciętnego miesięcznego wynagrodzenia brutto 
w danym powiecie do średniej krajowej]]</f>
        <v>4373.7260000000006</v>
      </c>
    </row>
    <row r="1416" spans="1:23" x14ac:dyDescent="0.3">
      <c r="A1416" s="2" t="s">
        <v>10</v>
      </c>
      <c r="B1416" s="2" t="s">
        <v>126</v>
      </c>
      <c r="C1416" s="2" t="s">
        <v>72</v>
      </c>
      <c r="D1416" s="2" t="s">
        <v>11</v>
      </c>
      <c r="E1416" s="2" t="s">
        <v>15</v>
      </c>
      <c r="F1416" s="17" t="str">
        <f>+Tabela1[[#This Row],[WK]]&amp;Tabela1[[#This Row],[PK]]&amp;Tabela1[[#This Row],[GK]]</f>
        <v>181202</v>
      </c>
      <c r="G1416" s="2" t="s">
        <v>1340</v>
      </c>
      <c r="H1416" s="302">
        <f>TabIPW[[#This Row],[liczba mieszkańców ]]/$I$1*$H$2</f>
        <v>1.5901337231325268E-5</v>
      </c>
      <c r="I1416" s="27">
        <v>4996</v>
      </c>
      <c r="J1416" s="302">
        <f>TabIPW[[#This Row],[liczba mieszkańców w wieku 20-64]]/$K$1*$J$2</f>
        <v>1.2506048522204621E-5</v>
      </c>
      <c r="K1416" s="27">
        <v>3101</v>
      </c>
      <c r="L1416" s="302">
        <f>TabIPW[[#This Row],[iloczyn liczby mieszkańców i relacji przeciętnego miesięcznego wynagrodzenia brutto 
w danym powiecie do średniej krajowej]]/$M$1*$L$2</f>
        <v>4.2974478791787263E-5</v>
      </c>
      <c r="M1416" s="27">
        <v>3906.8720000000003</v>
      </c>
      <c r="N1416" s="302">
        <f>TabIPW[[#This Row],[liczba oddziałów w szkołach podstawowych]]/$O$1*$N$2</f>
        <v>3.5480023852116875E-5</v>
      </c>
      <c r="O1416" s="27">
        <v>28</v>
      </c>
      <c r="P14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2.7350586675780074E-5</v>
      </c>
      <c r="Q1416" s="27">
        <v>139</v>
      </c>
      <c r="R1416" s="302">
        <f>TabIPW[[#This Row],[liczba gospodarstw domowych korzystających ze środowiskowej pomocy społecznej ]]/$S$1*$R$2</f>
        <v>2.0779930961413582E-5</v>
      </c>
      <c r="S1416" s="27">
        <v>76</v>
      </c>
      <c r="T1416" s="302">
        <f>TabIPW[[#This Row],[ilość wody dostarczonej i ścieków bytowych odprowadzonych siecią kanalizacyjną '[dam3']]]/$U$1*$T$2</f>
        <v>1.134893524810689E-5</v>
      </c>
      <c r="U1416" s="27">
        <v>278.10000000000002</v>
      </c>
      <c r="V1416" s="302">
        <f>TabIPW[[#This Row],[iloczyn liczby mieszkańców i relacji przeciętnego miesięcznego wynagrodzenia brutto 
w danym powiecie do średniej krajowej2]]/$W$1*$V$2</f>
        <v>1.2534222980937953E-5</v>
      </c>
      <c r="W1416" s="27">
        <f>TabIPW[[#This Row],[iloczyn liczby mieszkańców i relacji przeciętnego miesięcznego wynagrodzenia brutto 
w danym powiecie do średniej krajowej]]</f>
        <v>3906.8720000000003</v>
      </c>
    </row>
    <row r="1417" spans="1:23" x14ac:dyDescent="0.3">
      <c r="A1417" s="2" t="s">
        <v>10</v>
      </c>
      <c r="B1417" s="2" t="s">
        <v>126</v>
      </c>
      <c r="C1417" s="2" t="s">
        <v>72</v>
      </c>
      <c r="D1417" s="2" t="s">
        <v>16</v>
      </c>
      <c r="E1417" s="2" t="s">
        <v>15</v>
      </c>
      <c r="F1417" s="17" t="str">
        <f>+Tabela1[[#This Row],[WK]]&amp;Tabela1[[#This Row],[PK]]&amp;Tabela1[[#This Row],[GK]]</f>
        <v>181203</v>
      </c>
      <c r="G1417" s="2" t="s">
        <v>1341</v>
      </c>
      <c r="H1417" s="302">
        <f>TabIPW[[#This Row],[liczba mieszkańców ]]/$I$1*$H$2</f>
        <v>3.1118369517747627E-5</v>
      </c>
      <c r="I1417" s="27">
        <v>9777</v>
      </c>
      <c r="J1417" s="302">
        <f>TabIPW[[#This Row],[liczba mieszkańców w wieku 20-64]]/$K$1*$J$2</f>
        <v>2.4814484539543705E-5</v>
      </c>
      <c r="K1417" s="27">
        <v>6153</v>
      </c>
      <c r="L1417" s="302">
        <f>TabIPW[[#This Row],[iloczyn liczby mieszkańców i relacji przeciętnego miesięcznego wynagrodzenia brutto 
w danym powiecie do średniej krajowej]]/$M$1*$L$2</f>
        <v>8.4099575489852694E-5</v>
      </c>
      <c r="M1417" s="27">
        <v>7645.6140000000005</v>
      </c>
      <c r="N1417" s="302">
        <f>TabIPW[[#This Row],[liczba oddziałów w szkołach podstawowych]]/$O$1*$N$2</f>
        <v>7.6028622540250454E-5</v>
      </c>
      <c r="O1417" s="27">
        <v>60</v>
      </c>
      <c r="P14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7.673905614067792E-5</v>
      </c>
      <c r="Q1417" s="27">
        <v>390</v>
      </c>
      <c r="R1417" s="302">
        <f>TabIPW[[#This Row],[liczba gospodarstw domowych korzystających ze środowiskowej pomocy społecznej ]]/$S$1*$R$2</f>
        <v>8.0385522403363064E-5</v>
      </c>
      <c r="S1417" s="27">
        <v>294</v>
      </c>
      <c r="T1417" s="302">
        <f>TabIPW[[#This Row],[ilość wody dostarczonej i ścieków bytowych odprowadzonych siecią kanalizacyjną '[dam3']]]/$U$1*$T$2</f>
        <v>2.0600296703503623E-5</v>
      </c>
      <c r="U1417" s="27">
        <v>504.8</v>
      </c>
      <c r="V1417" s="302">
        <f>TabIPW[[#This Row],[iloczyn liczby mieszkańców i relacji przeciętnego miesięcznego wynagrodzenia brutto 
w danym powiecie do średniej krajowej2]]/$W$1*$V$2</f>
        <v>2.4529042851207038E-5</v>
      </c>
      <c r="W1417" s="27">
        <f>TabIPW[[#This Row],[iloczyn liczby mieszkańców i relacji przeciętnego miesięcznego wynagrodzenia brutto 
w danym powiecie do średniej krajowej]]</f>
        <v>7645.6140000000005</v>
      </c>
    </row>
    <row r="1418" spans="1:23" x14ac:dyDescent="0.3">
      <c r="A1418" s="2" t="s">
        <v>10</v>
      </c>
      <c r="B1418" s="2" t="s">
        <v>126</v>
      </c>
      <c r="C1418" s="2" t="s">
        <v>72</v>
      </c>
      <c r="D1418" s="2" t="s">
        <v>18</v>
      </c>
      <c r="E1418" s="2" t="s">
        <v>15</v>
      </c>
      <c r="F1418" s="17" t="str">
        <f>+Tabela1[[#This Row],[WK]]&amp;Tabela1[[#This Row],[PK]]&amp;Tabela1[[#This Row],[GK]]</f>
        <v>181204</v>
      </c>
      <c r="G1418" s="2" t="s">
        <v>1342</v>
      </c>
      <c r="H1418" s="302">
        <f>TabIPW[[#This Row],[liczba mieszkańców ]]/$I$1*$H$2</f>
        <v>1.2884029846358023E-5</v>
      </c>
      <c r="I1418" s="27">
        <v>4048</v>
      </c>
      <c r="J1418" s="302">
        <f>TabIPW[[#This Row],[liczba mieszkańców w wieku 20-64]]/$K$1*$J$2</f>
        <v>9.7838354449753013E-6</v>
      </c>
      <c r="K1418" s="27">
        <v>2426</v>
      </c>
      <c r="L1418" s="302">
        <f>TabIPW[[#This Row],[iloczyn liczby mieszkańców i relacji przeciętnego miesięcznego wynagrodzenia brutto 
w danym powiecie do średniej krajowej]]/$M$1*$L$2</f>
        <v>3.4819994025051012E-5</v>
      </c>
      <c r="M1418" s="27">
        <v>3165.5360000000005</v>
      </c>
      <c r="N1418" s="302">
        <f>TabIPW[[#This Row],[liczba oddziałów w szkołach podstawowych]]/$O$1*$N$2</f>
        <v>2.0274299344066786E-5</v>
      </c>
      <c r="O1418" s="27">
        <v>16</v>
      </c>
      <c r="P141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1.9479914251095163E-5</v>
      </c>
      <c r="Q1418" s="27">
        <v>99</v>
      </c>
      <c r="R1418" s="302">
        <f>TabIPW[[#This Row],[liczba gospodarstw domowych korzystających ze środowiskowej pomocy społecznej ]]/$S$1*$R$2</f>
        <v>2.8982535288287364E-5</v>
      </c>
      <c r="S1418" s="27">
        <v>106</v>
      </c>
      <c r="T1418" s="302">
        <f>TabIPW[[#This Row],[ilość wody dostarczonej i ścieków bytowych odprowadzonych siecią kanalizacyjną '[dam3']]]/$U$1*$T$2</f>
        <v>8.949376123372316E-6</v>
      </c>
      <c r="U1418" s="27">
        <v>219.3</v>
      </c>
      <c r="V1418" s="302">
        <f>TabIPW[[#This Row],[iloczyn liczby mieszkańców i relacji przeciętnego miesięcznego wynagrodzenia brutto 
w danym powiecie do średniej krajowej2]]/$W$1*$V$2</f>
        <v>1.0155831590639879E-5</v>
      </c>
      <c r="W1418" s="27">
        <f>TabIPW[[#This Row],[iloczyn liczby mieszkańców i relacji przeciętnego miesięcznego wynagrodzenia brutto 
w danym powiecie do średniej krajowej]]</f>
        <v>3165.5360000000005</v>
      </c>
    </row>
    <row r="1419" spans="1:23" x14ac:dyDescent="0.3">
      <c r="A1419" s="2" t="s">
        <v>10</v>
      </c>
      <c r="B1419" s="2" t="s">
        <v>126</v>
      </c>
      <c r="C1419" s="2" t="s">
        <v>72</v>
      </c>
      <c r="D1419" s="2" t="s">
        <v>21</v>
      </c>
      <c r="E1419" s="2" t="s">
        <v>19</v>
      </c>
      <c r="F1419" s="17" t="str">
        <f>+Tabela1[[#This Row],[WK]]&amp;Tabela1[[#This Row],[PK]]&amp;Tabela1[[#This Row],[GK]]</f>
        <v>181205</v>
      </c>
      <c r="G1419" s="2" t="s">
        <v>1343</v>
      </c>
      <c r="H1419" s="302">
        <f>TabIPW[[#This Row],[liczba mieszkańców ]]/$I$1*$H$2</f>
        <v>6.647306406649885E-5</v>
      </c>
      <c r="I1419" s="27">
        <v>20885</v>
      </c>
      <c r="J1419" s="302">
        <f>TabIPW[[#This Row],[liczba mieszkańców w wieku 20-64]]/$K$1*$J$2</f>
        <v>5.1177605851911203E-5</v>
      </c>
      <c r="K1419" s="27">
        <v>12690</v>
      </c>
      <c r="L1419" s="302">
        <f>TabIPW[[#This Row],[iloczyn liczby mieszkańców i relacji przeciętnego miesięcznego wynagrodzenia brutto 
w danym powiecie do średniej krajowej]]/$M$1*$L$2</f>
        <v>1.796481164064205E-4</v>
      </c>
      <c r="M1419" s="27">
        <v>16332.07</v>
      </c>
      <c r="N1419" s="302">
        <f>TabIPW[[#This Row],[liczba oddziałów w szkołach podstawowych]]/$O$1*$N$2</f>
        <v>9.7570065593321399E-5</v>
      </c>
      <c r="O1419" s="27">
        <v>77</v>
      </c>
      <c r="P141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1.5642961444061268E-4</v>
      </c>
      <c r="Q1419" s="27">
        <v>795</v>
      </c>
      <c r="R1419" s="302">
        <f>TabIPW[[#This Row],[liczba gospodarstw domowych korzystających ze środowiskowej pomocy społecznej ]]/$S$1*$R$2</f>
        <v>8.1752623124508697E-5</v>
      </c>
      <c r="S1419" s="27">
        <v>299</v>
      </c>
      <c r="T1419" s="302">
        <f>TabIPW[[#This Row],[ilość wody dostarczonej i ścieków bytowych odprowadzonych siecią kanalizacyjną '[dam3']]]/$U$1*$T$2</f>
        <v>4.6101733728106265E-5</v>
      </c>
      <c r="U1419" s="27">
        <v>1129.7</v>
      </c>
      <c r="V1419" s="302">
        <f>TabIPW[[#This Row],[iloczyn liczby mieszkańców i relacji przeciętnego miesięcznego wynagrodzenia brutto 
w danym powiecie do średniej krajowej2]]/$W$1*$V$2</f>
        <v>5.2397367285205985E-5</v>
      </c>
      <c r="W1419" s="27">
        <f>TabIPW[[#This Row],[iloczyn liczby mieszkańców i relacji przeciętnego miesięcznego wynagrodzenia brutto 
w danym powiecie do średniej krajowej]]</f>
        <v>16332.07</v>
      </c>
    </row>
    <row r="1420" spans="1:23" x14ac:dyDescent="0.3">
      <c r="A1420" s="2" t="s">
        <v>10</v>
      </c>
      <c r="B1420" s="2" t="s">
        <v>126</v>
      </c>
      <c r="C1420" s="2" t="s">
        <v>72</v>
      </c>
      <c r="D1420" s="2" t="s">
        <v>23</v>
      </c>
      <c r="E1420" s="2" t="s">
        <v>19</v>
      </c>
      <c r="F1420" s="17" t="str">
        <f>+Tabela1[[#This Row],[WK]]&amp;Tabela1[[#This Row],[PK]]&amp;Tabela1[[#This Row],[GK]]</f>
        <v>181206</v>
      </c>
      <c r="G1420" s="2" t="s">
        <v>1344</v>
      </c>
      <c r="H1420" s="302">
        <f>TabIPW[[#This Row],[liczba mieszkańców ]]/$I$1*$H$2</f>
        <v>3.0739614687778107E-5</v>
      </c>
      <c r="I1420" s="27">
        <v>9658</v>
      </c>
      <c r="J1420" s="302">
        <f>TabIPW[[#This Row],[liczba mieszkańców w wieku 20-64]]/$K$1*$J$2</f>
        <v>2.3878849822629335E-5</v>
      </c>
      <c r="K1420" s="27">
        <v>5921</v>
      </c>
      <c r="L1420" s="302">
        <f>TabIPW[[#This Row],[iloczyn liczby mieszkańców i relacji przeciętnego miesięcznego wynagrodzenia brutto 
w danym powiecie do średniej krajowej]]/$M$1*$L$2</f>
        <v>8.3075964005420588E-5</v>
      </c>
      <c r="M1420" s="27">
        <v>7552.5559999999996</v>
      </c>
      <c r="N1420" s="302">
        <f>TabIPW[[#This Row],[liczba oddziałów w szkołach podstawowych]]/$O$1*$N$2</f>
        <v>8.1097197376267145E-5</v>
      </c>
      <c r="O1420" s="27">
        <v>64</v>
      </c>
      <c r="P142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6.6507181988587522E-5</v>
      </c>
      <c r="Q1420" s="27">
        <v>338</v>
      </c>
      <c r="R1420" s="302">
        <f>TabIPW[[#This Row],[liczba gospodarstw domowych korzystających ze środowiskowej pomocy społecznej ]]/$S$1*$R$2</f>
        <v>6.2886633172698999E-5</v>
      </c>
      <c r="S1420" s="27">
        <v>230</v>
      </c>
      <c r="T1420" s="302">
        <f>TabIPW[[#This Row],[ilość wody dostarczonej i ścieków bytowych odprowadzonych siecią kanalizacyjną '[dam3']]]/$U$1*$T$2</f>
        <v>1.8372134659107232E-5</v>
      </c>
      <c r="U1420" s="27">
        <v>450.2</v>
      </c>
      <c r="V1420" s="302">
        <f>TabIPW[[#This Row],[iloczyn liczby mieszkańców i relacji przeciętnego miesięcznego wynagrodzenia brutto 
w danym powiecie do średniej krajowej2]]/$W$1*$V$2</f>
        <v>2.423048950158101E-5</v>
      </c>
      <c r="W1420" s="27">
        <f>TabIPW[[#This Row],[iloczyn liczby mieszkańców i relacji przeciętnego miesięcznego wynagrodzenia brutto 
w danym powiecie do średniej krajowej]]</f>
        <v>7552.5559999999996</v>
      </c>
    </row>
    <row r="1421" spans="1:23" x14ac:dyDescent="0.3">
      <c r="A1421" s="2" t="s">
        <v>10</v>
      </c>
      <c r="B1421" s="2" t="s">
        <v>126</v>
      </c>
      <c r="C1421" s="2" t="s">
        <v>72</v>
      </c>
      <c r="D1421" s="2" t="s">
        <v>30</v>
      </c>
      <c r="E1421" s="2" t="s">
        <v>19</v>
      </c>
      <c r="F1421" s="17" t="str">
        <f>+Tabela1[[#This Row],[WK]]&amp;Tabela1[[#This Row],[PK]]&amp;Tabela1[[#This Row],[GK]]</f>
        <v>181207</v>
      </c>
      <c r="G1421" s="2" t="s">
        <v>1345</v>
      </c>
      <c r="H1421" s="302">
        <f>TabIPW[[#This Row],[liczba mieszkańców ]]/$I$1*$H$2</f>
        <v>2.448856858643247E-5</v>
      </c>
      <c r="I1421" s="27">
        <v>7694</v>
      </c>
      <c r="J1421" s="302">
        <f>TabIPW[[#This Row],[liczba mieszkańców w wieku 20-64]]/$K$1*$J$2</f>
        <v>1.9039359907554987E-5</v>
      </c>
      <c r="K1421" s="27">
        <v>4721</v>
      </c>
      <c r="L1421" s="302">
        <f>TabIPW[[#This Row],[iloczyn liczby mieszkańców i relacji przeciętnego miesięcznego wynagrodzenia brutto 
w danym powiecie do średniej krajowej]]/$M$1*$L$2</f>
        <v>6.6182073623701195E-5</v>
      </c>
      <c r="M1421" s="27">
        <v>6016.7080000000005</v>
      </c>
      <c r="N1421" s="302">
        <f>TabIPW[[#This Row],[liczba oddziałów w szkołach podstawowych]]/$O$1*$N$2</f>
        <v>4.9418604651162791E-5</v>
      </c>
      <c r="O1421" s="27">
        <v>39</v>
      </c>
      <c r="P142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3.8172761259721831E-5</v>
      </c>
      <c r="Q1421" s="27">
        <v>194</v>
      </c>
      <c r="R1421" s="302">
        <f>TabIPW[[#This Row],[liczba gospodarstw domowych korzystających ze środowiskowej pomocy społecznej ]]/$S$1*$R$2</f>
        <v>2.9802795720974741E-5</v>
      </c>
      <c r="S1421" s="27">
        <v>109</v>
      </c>
      <c r="T1421" s="302">
        <f>TabIPW[[#This Row],[ilość wody dostarczonej i ścieków bytowych odprowadzonych siecią kanalizacyjną '[dam3']]]/$U$1*$T$2</f>
        <v>1.8086472858543594E-5</v>
      </c>
      <c r="U1421" s="27">
        <v>443.2</v>
      </c>
      <c r="V1421" s="302">
        <f>TabIPW[[#This Row],[iloczyn liczby mieszkańców i relacji przeciętnego miesięcznego wynagrodzenia brutto 
w danym powiecie do średniej krajowej2]]/$W$1*$V$2</f>
        <v>1.9303104806912851E-5</v>
      </c>
      <c r="W1421" s="27">
        <f>TabIPW[[#This Row],[iloczyn liczby mieszkańców i relacji przeciętnego miesięcznego wynagrodzenia brutto 
w danym powiecie do średniej krajowej]]</f>
        <v>6016.7080000000005</v>
      </c>
    </row>
    <row r="1422" spans="1:23" x14ac:dyDescent="0.3">
      <c r="A1422" s="2" t="s">
        <v>10</v>
      </c>
      <c r="B1422" s="2" t="s">
        <v>126</v>
      </c>
      <c r="C1422" s="2" t="s">
        <v>74</v>
      </c>
      <c r="D1422" s="2" t="s">
        <v>12</v>
      </c>
      <c r="E1422" s="2" t="s">
        <v>15</v>
      </c>
      <c r="F1422" s="17" t="str">
        <f>+Tabela1[[#This Row],[WK]]&amp;Tabela1[[#This Row],[PK]]&amp;Tabela1[[#This Row],[GK]]</f>
        <v>181301</v>
      </c>
      <c r="G1422" s="2" t="s">
        <v>1346</v>
      </c>
      <c r="H1422" s="302">
        <f>TabIPW[[#This Row],[liczba mieszkańców ]]/$I$1*$H$2</f>
        <v>1.8266167808361835E-5</v>
      </c>
      <c r="I1422" s="27">
        <v>5739</v>
      </c>
      <c r="J1422" s="302">
        <f>TabIPW[[#This Row],[liczba mieszkańców w wieku 20-64]]/$K$1*$J$2</f>
        <v>1.4312791423832376E-5</v>
      </c>
      <c r="K1422" s="27">
        <v>3549</v>
      </c>
      <c r="L1422" s="302">
        <f>TabIPW[[#This Row],[iloczyn liczby mieszkańców i relacji przeciętnego miesięcznego wynagrodzenia brutto 
w danym powiecie do średniej krajowej]]/$M$1*$L$2</f>
        <v>5.037563707264572E-5</v>
      </c>
      <c r="M1422" s="27">
        <v>4579.7219999999998</v>
      </c>
      <c r="N1422" s="302">
        <f>TabIPW[[#This Row],[liczba oddziałów w szkołach podstawowych]]/$O$1*$N$2</f>
        <v>5.7021466905187834E-5</v>
      </c>
      <c r="O1422" s="27">
        <v>45</v>
      </c>
      <c r="P142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2.6169985812077342E-5</v>
      </c>
      <c r="Q1422" s="27">
        <v>133</v>
      </c>
      <c r="R1422" s="302">
        <f>TabIPW[[#This Row],[liczba gospodarstw domowych korzystających ze środowiskowej pomocy społecznej ]]/$S$1*$R$2</f>
        <v>8.3939984278341703E-5</v>
      </c>
      <c r="S1422" s="27">
        <v>307</v>
      </c>
      <c r="T1422" s="302">
        <f>TabIPW[[#This Row],[ilość wody dostarczonej i ścieków bytowych odprowadzonych siecią kanalizacyjną '[dam3']]]/$U$1*$T$2</f>
        <v>4.5869123404790161E-6</v>
      </c>
      <c r="U1422" s="27">
        <v>112.4</v>
      </c>
      <c r="V1422" s="302">
        <f>TabIPW[[#This Row],[iloczyn liczby mieszkańców i relacji przeciętnego miesięcznego wynagrodzenia brutto 
w danym powiecie do średniej krajowej2]]/$W$1*$V$2</f>
        <v>1.4692894146188335E-5</v>
      </c>
      <c r="W1422" s="27">
        <f>TabIPW[[#This Row],[iloczyn liczby mieszkańców i relacji przeciętnego miesięcznego wynagrodzenia brutto 
w danym powiecie do średniej krajowej]]</f>
        <v>4579.7219999999998</v>
      </c>
    </row>
    <row r="1423" spans="1:23" x14ac:dyDescent="0.3">
      <c r="A1423" s="2" t="s">
        <v>10</v>
      </c>
      <c r="B1423" s="2" t="s">
        <v>126</v>
      </c>
      <c r="C1423" s="2" t="s">
        <v>74</v>
      </c>
      <c r="D1423" s="2" t="s">
        <v>11</v>
      </c>
      <c r="E1423" s="2" t="s">
        <v>15</v>
      </c>
      <c r="F1423" s="17" t="str">
        <f>+Tabela1[[#This Row],[WK]]&amp;Tabela1[[#This Row],[PK]]&amp;Tabela1[[#This Row],[GK]]</f>
        <v>181302</v>
      </c>
      <c r="G1423" s="2" t="s">
        <v>1347</v>
      </c>
      <c r="H1423" s="302">
        <f>TabIPW[[#This Row],[liczba mieszkańców ]]/$I$1*$H$2</f>
        <v>2.7073013308577412E-5</v>
      </c>
      <c r="I1423" s="27">
        <v>8506</v>
      </c>
      <c r="J1423" s="302">
        <f>TabIPW[[#This Row],[liczba mieszkańców w wieku 20-64]]/$K$1*$J$2</f>
        <v>2.0704951019993076E-5</v>
      </c>
      <c r="K1423" s="27">
        <v>5134</v>
      </c>
      <c r="L1423" s="302">
        <f>TabIPW[[#This Row],[iloczyn liczby mieszkańców i relacji przeciętnego miesięcznego wynagrodzenia brutto 
w danym powiecie do średniej krajowej]]/$M$1*$L$2</f>
        <v>7.4663733915303096E-5</v>
      </c>
      <c r="M1423" s="27">
        <v>6787.7879999999996</v>
      </c>
      <c r="N1423" s="302">
        <f>TabIPW[[#This Row],[liczba oddziałów w szkołach podstawowych]]/$O$1*$N$2</f>
        <v>6.0822898032200362E-5</v>
      </c>
      <c r="O1423" s="27">
        <v>48</v>
      </c>
      <c r="P142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6.5129814314267661E-5</v>
      </c>
      <c r="Q1423" s="27">
        <v>331</v>
      </c>
      <c r="R1423" s="302">
        <f>TabIPW[[#This Row],[liczba gospodarstw domowych korzystających ze środowiskowej pomocy społecznej ]]/$S$1*$R$2</f>
        <v>9.7337571345568885E-5</v>
      </c>
      <c r="S1423" s="27">
        <v>356</v>
      </c>
      <c r="T1423" s="302">
        <f>TabIPW[[#This Row],[ilość wody dostarczonej i ścieków bytowych odprowadzonych siecią kanalizacyjną '[dam3']]]/$U$1*$T$2</f>
        <v>8.0515818930294458E-6</v>
      </c>
      <c r="U1423" s="27">
        <v>197.29999999999998</v>
      </c>
      <c r="V1423" s="302">
        <f>TabIPW[[#This Row],[iloczyn liczby mieszkańców i relacji przeciętnego miesięcznego wynagrodzenia brutto 
w danym powiecie do średniej krajowej2]]/$W$1*$V$2</f>
        <v>2.1776922391963407E-5</v>
      </c>
      <c r="W1423" s="27">
        <f>TabIPW[[#This Row],[iloczyn liczby mieszkańców i relacji przeciętnego miesięcznego wynagrodzenia brutto 
w danym powiecie do średniej krajowej]]</f>
        <v>6787.7879999999996</v>
      </c>
    </row>
    <row r="1424" spans="1:23" x14ac:dyDescent="0.3">
      <c r="A1424" s="2" t="s">
        <v>10</v>
      </c>
      <c r="B1424" s="2" t="s">
        <v>126</v>
      </c>
      <c r="C1424" s="2" t="s">
        <v>74</v>
      </c>
      <c r="D1424" s="2" t="s">
        <v>16</v>
      </c>
      <c r="E1424" s="2" t="s">
        <v>15</v>
      </c>
      <c r="F1424" s="17" t="str">
        <f>+Tabela1[[#This Row],[WK]]&amp;Tabela1[[#This Row],[PK]]&amp;Tabela1[[#This Row],[GK]]</f>
        <v>181303</v>
      </c>
      <c r="G1424" s="2" t="s">
        <v>1348</v>
      </c>
      <c r="H1424" s="302">
        <f>TabIPW[[#This Row],[liczba mieszkańców ]]/$I$1*$H$2</f>
        <v>1.614959669970865E-5</v>
      </c>
      <c r="I1424" s="27">
        <v>5074</v>
      </c>
      <c r="J1424" s="302">
        <f>TabIPW[[#This Row],[liczba mieszkańców w wieku 20-64]]/$K$1*$J$2</f>
        <v>1.2949668431086436E-5</v>
      </c>
      <c r="K1424" s="27">
        <v>3211</v>
      </c>
      <c r="L1424" s="302">
        <f>TabIPW[[#This Row],[iloczyn liczby mieszkańców i relacji przeciętnego miesięcznego wynagrodzenia brutto 
w danym powiecie do średniej krajowej]]/$M$1*$L$2</f>
        <v>4.4538418279596512E-5</v>
      </c>
      <c r="M1424" s="27">
        <v>4049.0520000000001</v>
      </c>
      <c r="N1424" s="302">
        <f>TabIPW[[#This Row],[liczba oddziałów w szkołach podstawowych]]/$O$1*$N$2</f>
        <v>3.8014311270125227E-5</v>
      </c>
      <c r="O1424" s="27">
        <v>30</v>
      </c>
      <c r="P142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2.4595851327140359E-5</v>
      </c>
      <c r="Q1424" s="27">
        <v>125</v>
      </c>
      <c r="R1424" s="302">
        <f>TabIPW[[#This Row],[liczba gospodarstw domowych korzystających ze środowiskowej pomocy społecznej ]]/$S$1*$R$2</f>
        <v>4.9762466249700946E-5</v>
      </c>
      <c r="S1424" s="27">
        <v>182</v>
      </c>
      <c r="T1424" s="302">
        <f>TabIPW[[#This Row],[ilość wody dostarczonej i ścieków bytowych odprowadzonych siecią kanalizacyjną '[dam3']]]/$U$1*$T$2</f>
        <v>3.848272541878747E-6</v>
      </c>
      <c r="U1424" s="27">
        <v>94.3</v>
      </c>
      <c r="V1424" s="302">
        <f>TabIPW[[#This Row],[iloczyn liczby mieszkańców i relacji przeciętnego miesięcznego wynagrodzenia brutto 
w danym powiecie do średniej krajowej2]]/$W$1*$V$2</f>
        <v>1.2990371998215651E-5</v>
      </c>
      <c r="W1424" s="27">
        <f>TabIPW[[#This Row],[iloczyn liczby mieszkańców i relacji przeciętnego miesięcznego wynagrodzenia brutto 
w danym powiecie do średniej krajowej]]</f>
        <v>4049.0520000000001</v>
      </c>
    </row>
    <row r="1425" spans="1:23" x14ac:dyDescent="0.3">
      <c r="A1425" s="2" t="s">
        <v>10</v>
      </c>
      <c r="B1425" s="2" t="s">
        <v>126</v>
      </c>
      <c r="C1425" s="2" t="s">
        <v>74</v>
      </c>
      <c r="D1425" s="2" t="s">
        <v>18</v>
      </c>
      <c r="E1425" s="2" t="s">
        <v>15</v>
      </c>
      <c r="F1425" s="17" t="str">
        <f>+Tabela1[[#This Row],[WK]]&amp;Tabela1[[#This Row],[PK]]&amp;Tabela1[[#This Row],[GK]]</f>
        <v>181304</v>
      </c>
      <c r="G1425" s="2" t="s">
        <v>1349</v>
      </c>
      <c r="H1425" s="302">
        <f>TabIPW[[#This Row],[liczba mieszkańców ]]/$I$1*$H$2</f>
        <v>1.6101854494250308E-5</v>
      </c>
      <c r="I1425" s="27">
        <v>5059</v>
      </c>
      <c r="J1425" s="302">
        <f>TabIPW[[#This Row],[liczba mieszkańców w wieku 20-64]]/$K$1*$J$2</f>
        <v>1.2461686531316439E-5</v>
      </c>
      <c r="K1425" s="27">
        <v>3090</v>
      </c>
      <c r="L1425" s="302">
        <f>TabIPW[[#This Row],[iloczyn liczby mieszkańców i relacji przeciętnego miesięcznego wynagrodzenia brutto 
w danym powiecie do średniej krajowej]]/$M$1*$L$2</f>
        <v>4.4406751690279609E-5</v>
      </c>
      <c r="M1425" s="27">
        <v>4037.0820000000003</v>
      </c>
      <c r="N1425" s="302">
        <f>TabIPW[[#This Row],[liczba oddziałów w szkołach podstawowych]]/$O$1*$N$2</f>
        <v>2.2808586762075135E-5</v>
      </c>
      <c r="O1425" s="27">
        <v>18</v>
      </c>
      <c r="P142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3.5221259100464988E-5</v>
      </c>
      <c r="Q1425" s="27">
        <v>179</v>
      </c>
      <c r="R1425" s="302">
        <f>TabIPW[[#This Row],[liczba gospodarstw domowych korzystających ze środowiskowej pomocy społecznej ]]/$S$1*$R$2</f>
        <v>2.2147031682559211E-5</v>
      </c>
      <c r="S1425" s="27">
        <v>81</v>
      </c>
      <c r="T1425" s="302">
        <f>TabIPW[[#This Row],[ilość wody dostarczonej i ścieków bytowych odprowadzonych siecią kanalizacyjną '[dam3']]]/$U$1*$T$2</f>
        <v>9.7369865163549237E-6</v>
      </c>
      <c r="U1425" s="27">
        <v>238.60000000000002</v>
      </c>
      <c r="V1425" s="302">
        <f>TabIPW[[#This Row],[iloczyn liczby mieszkańców i relacji przeciętnego miesięcznego wynagrodzenia brutto 
w danym powiecie do średniej krajowej2]]/$W$1*$V$2</f>
        <v>1.2951969242998222E-5</v>
      </c>
      <c r="W1425" s="27">
        <f>TabIPW[[#This Row],[iloczyn liczby mieszkańców i relacji przeciętnego miesięcznego wynagrodzenia brutto 
w danym powiecie do średniej krajowej]]</f>
        <v>4037.0820000000003</v>
      </c>
    </row>
    <row r="1426" spans="1:23" x14ac:dyDescent="0.3">
      <c r="A1426" s="2" t="s">
        <v>10</v>
      </c>
      <c r="B1426" s="2" t="s">
        <v>126</v>
      </c>
      <c r="C1426" s="2" t="s">
        <v>74</v>
      </c>
      <c r="D1426" s="2" t="s">
        <v>21</v>
      </c>
      <c r="E1426" s="2" t="s">
        <v>15</v>
      </c>
      <c r="F1426" s="17" t="str">
        <f>+Tabela1[[#This Row],[WK]]&amp;Tabela1[[#This Row],[PK]]&amp;Tabela1[[#This Row],[GK]]</f>
        <v>181305</v>
      </c>
      <c r="G1426" s="2" t="s">
        <v>1350</v>
      </c>
      <c r="H1426" s="302">
        <f>TabIPW[[#This Row],[liczba mieszkańców ]]/$I$1*$H$2</f>
        <v>1.4087133423908253E-5</v>
      </c>
      <c r="I1426" s="27">
        <v>4426</v>
      </c>
      <c r="J1426" s="302">
        <f>TabIPW[[#This Row],[liczba mieszkańców w wieku 20-64]]/$K$1*$J$2</f>
        <v>1.087272067586703E-5</v>
      </c>
      <c r="K1426" s="27">
        <v>2696</v>
      </c>
      <c r="L1426" s="302">
        <f>TabIPW[[#This Row],[iloczyn liczby mieszkańców i relacji przeciętnego miesięcznego wynagrodzenia brutto 
w danym powiecie do średniej krajowej]]/$M$1*$L$2</f>
        <v>3.8850421621106452E-5</v>
      </c>
      <c r="M1426" s="27">
        <v>3531.9479999999999</v>
      </c>
      <c r="N1426" s="302">
        <f>TabIPW[[#This Row],[liczba oddziałów w szkołach podstawowych]]/$O$1*$N$2</f>
        <v>4.8151460942158622E-5</v>
      </c>
      <c r="O1426" s="27">
        <v>38</v>
      </c>
      <c r="P142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3.18762233199739E-5</v>
      </c>
      <c r="Q1426" s="27">
        <v>162</v>
      </c>
      <c r="R1426" s="302">
        <f>TabIPW[[#This Row],[liczba gospodarstw domowych korzystających ze środowiskowej pomocy społecznej ]]/$S$1*$R$2</f>
        <v>4.4020643220889294E-5</v>
      </c>
      <c r="S1426" s="27">
        <v>161</v>
      </c>
      <c r="T1426" s="302">
        <f>TabIPW[[#This Row],[ilość wody dostarczonej i ścieków bytowych odprowadzonych siecią kanalizacyjną '[dam3']]]/$U$1*$T$2</f>
        <v>1.2650736882104047E-6</v>
      </c>
      <c r="U1426" s="27">
        <v>31</v>
      </c>
      <c r="V1426" s="302">
        <f>TabIPW[[#This Row],[iloczyn liczby mieszkańców i relacji przeciętnego miesięcznego wynagrodzenia brutto 
w danym powiecie do średniej krajowej2]]/$W$1*$V$2</f>
        <v>1.1331372972822718E-5</v>
      </c>
      <c r="W1426" s="27">
        <f>TabIPW[[#This Row],[iloczyn liczby mieszkańców i relacji przeciętnego miesięcznego wynagrodzenia brutto 
w danym powiecie do średniej krajowej]]</f>
        <v>3531.9479999999999</v>
      </c>
    </row>
    <row r="1427" spans="1:23" x14ac:dyDescent="0.3">
      <c r="A1427" s="2" t="s">
        <v>10</v>
      </c>
      <c r="B1427" s="2" t="s">
        <v>126</v>
      </c>
      <c r="C1427" s="2" t="s">
        <v>74</v>
      </c>
      <c r="D1427" s="2" t="s">
        <v>23</v>
      </c>
      <c r="E1427" s="2" t="s">
        <v>15</v>
      </c>
      <c r="F1427" s="17" t="str">
        <f>+Tabela1[[#This Row],[WK]]&amp;Tabela1[[#This Row],[PK]]&amp;Tabela1[[#This Row],[GK]]</f>
        <v>181306</v>
      </c>
      <c r="G1427" s="2" t="s">
        <v>1351</v>
      </c>
      <c r="H1427" s="302">
        <f>TabIPW[[#This Row],[liczba mieszkańców ]]/$I$1*$H$2</f>
        <v>1.9787552755634344E-5</v>
      </c>
      <c r="I1427" s="27">
        <v>6217</v>
      </c>
      <c r="J1427" s="302">
        <f>TabIPW[[#This Row],[liczba mieszkańców w wieku 20-64]]/$K$1*$J$2</f>
        <v>1.5272623590322123E-5</v>
      </c>
      <c r="K1427" s="27">
        <v>3787</v>
      </c>
      <c r="L1427" s="302">
        <f>TabIPW[[#This Row],[iloczyn liczby mieszkańców i relacji przeciętnego miesięcznego wynagrodzenia brutto 
w danym powiecie do średniej krajowej]]/$M$1*$L$2</f>
        <v>5.4571412385544248E-5</v>
      </c>
      <c r="M1427" s="27">
        <v>4961.1660000000002</v>
      </c>
      <c r="N1427" s="302">
        <f>TabIPW[[#This Row],[liczba oddziałów w szkołach podstawowych]]/$O$1*$N$2</f>
        <v>5.195289206917115E-5</v>
      </c>
      <c r="O1427" s="27">
        <v>41</v>
      </c>
      <c r="P142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2.5973219001460216E-5</v>
      </c>
      <c r="Q1427" s="27">
        <v>132</v>
      </c>
      <c r="R1427" s="302">
        <f>TabIPW[[#This Row],[liczba gospodarstw domowych korzystających ze środowiskowej pomocy społecznej ]]/$S$1*$R$2</f>
        <v>3.9645920913223281E-5</v>
      </c>
      <c r="S1427" s="27">
        <v>145</v>
      </c>
      <c r="T1427" s="302">
        <f>TabIPW[[#This Row],[ilość wody dostarczonej i ścieków bytowych odprowadzonych siecią kanalizacyjną '[dam3']]]/$U$1*$T$2</f>
        <v>1.6470443243926432E-5</v>
      </c>
      <c r="U1427" s="27">
        <v>403.6</v>
      </c>
      <c r="V1427" s="302">
        <f>TabIPW[[#This Row],[iloczyn liczby mieszkańców i relacji przeciętnego miesięcznego wynagrodzenia brutto 
w danym powiecie do średniej krajowej2]]/$W$1*$V$2</f>
        <v>1.5916661945783741E-5</v>
      </c>
      <c r="W1427" s="27">
        <f>TabIPW[[#This Row],[iloczyn liczby mieszkańców i relacji przeciętnego miesięcznego wynagrodzenia brutto 
w danym powiecie do średniej krajowej]]</f>
        <v>4961.1660000000002</v>
      </c>
    </row>
    <row r="1428" spans="1:23" x14ac:dyDescent="0.3">
      <c r="A1428" s="2" t="s">
        <v>10</v>
      </c>
      <c r="B1428" s="2" t="s">
        <v>126</v>
      </c>
      <c r="C1428" s="2" t="s">
        <v>74</v>
      </c>
      <c r="D1428" s="2" t="s">
        <v>30</v>
      </c>
      <c r="E1428" s="2" t="s">
        <v>15</v>
      </c>
      <c r="F1428" s="17" t="str">
        <f>+Tabela1[[#This Row],[WK]]&amp;Tabela1[[#This Row],[PK]]&amp;Tabela1[[#This Row],[GK]]</f>
        <v>181307</v>
      </c>
      <c r="G1428" s="2" t="s">
        <v>1352</v>
      </c>
      <c r="H1428" s="302">
        <f>TabIPW[[#This Row],[liczba mieszkańców ]]/$I$1*$H$2</f>
        <v>2.7047550798999628E-5</v>
      </c>
      <c r="I1428" s="27">
        <v>8498</v>
      </c>
      <c r="J1428" s="302">
        <f>TabIPW[[#This Row],[liczba mieszkańców w wieku 20-64]]/$K$1*$J$2</f>
        <v>2.0567832139065968E-5</v>
      </c>
      <c r="K1428" s="27">
        <v>5100</v>
      </c>
      <c r="L1428" s="302">
        <f>TabIPW[[#This Row],[iloczyn liczby mieszkańców i relacji przeciętnego miesięcznego wynagrodzenia brutto 
w danym powiecie do średniej krajowej]]/$M$1*$L$2</f>
        <v>7.4593511734334089E-5</v>
      </c>
      <c r="M1428" s="27">
        <v>6781.4040000000005</v>
      </c>
      <c r="N1428" s="302">
        <f>TabIPW[[#This Row],[liczba oddziałów w szkołach podstawowych]]/$O$1*$N$2</f>
        <v>8.8700059630292187E-5</v>
      </c>
      <c r="O1428" s="27">
        <v>70</v>
      </c>
      <c r="P142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5.8242975942668371E-5</v>
      </c>
      <c r="Q1428" s="27">
        <v>296</v>
      </c>
      <c r="R1428" s="302">
        <f>TabIPW[[#This Row],[liczba gospodarstw domowych korzystających ze środowiskowej pomocy społecznej ]]/$S$1*$R$2</f>
        <v>5.7144810143887346E-5</v>
      </c>
      <c r="S1428" s="27">
        <v>209</v>
      </c>
      <c r="T1428" s="302">
        <f>TabIPW[[#This Row],[ilość wody dostarczonej i ścieków bytowych odprowadzonych siecią kanalizacyjną '[dam3']]]/$U$1*$T$2</f>
        <v>2.4113936850436391E-5</v>
      </c>
      <c r="U1428" s="27">
        <v>590.9</v>
      </c>
      <c r="V1428" s="302">
        <f>TabIPW[[#This Row],[iloczyn liczby mieszkańców i relacji przeciętnego miesięcznego wynagrodzenia brutto 
w danym powiecie do średniej krajowej2]]/$W$1*$V$2</f>
        <v>2.175644092251411E-5</v>
      </c>
      <c r="W1428" s="27">
        <f>TabIPW[[#This Row],[iloczyn liczby mieszkańców i relacji przeciętnego miesięcznego wynagrodzenia brutto 
w danym powiecie do średniej krajowej]]</f>
        <v>6781.4040000000005</v>
      </c>
    </row>
    <row r="1429" spans="1:23" x14ac:dyDescent="0.3">
      <c r="A1429" s="2" t="s">
        <v>10</v>
      </c>
      <c r="B1429" s="2" t="s">
        <v>126</v>
      </c>
      <c r="C1429" s="2" t="s">
        <v>74</v>
      </c>
      <c r="D1429" s="2" t="s">
        <v>54</v>
      </c>
      <c r="E1429" s="2" t="s">
        <v>15</v>
      </c>
      <c r="F1429" s="17" t="str">
        <f>+Tabela1[[#This Row],[WK]]&amp;Tabela1[[#This Row],[PK]]&amp;Tabela1[[#This Row],[GK]]</f>
        <v>181308</v>
      </c>
      <c r="G1429" s="2" t="s">
        <v>1353</v>
      </c>
      <c r="H1429" s="302">
        <f>TabIPW[[#This Row],[liczba mieszkańców ]]/$I$1*$H$2</f>
        <v>3.3817395532992587E-5</v>
      </c>
      <c r="I1429" s="27">
        <v>10625</v>
      </c>
      <c r="J1429" s="302">
        <f>TabIPW[[#This Row],[liczba mieszkańców w wieku 20-64]]/$K$1*$J$2</f>
        <v>2.6334890954529563E-5</v>
      </c>
      <c r="K1429" s="27">
        <v>6530</v>
      </c>
      <c r="L1429" s="302">
        <f>TabIPW[[#This Row],[iloczyn liczby mieszkańców i relacji przeciętnego miesięcznego wynagrodzenia brutto 
w danym powiecie do średniej krajowej]]/$M$1*$L$2</f>
        <v>9.3263834099470419E-5</v>
      </c>
      <c r="M1429" s="27">
        <v>8478.75</v>
      </c>
      <c r="N1429" s="302">
        <f>TabIPW[[#This Row],[liczba oddziałów w szkołach podstawowych]]/$O$1*$N$2</f>
        <v>6.9692903995229581E-5</v>
      </c>
      <c r="O1429" s="27">
        <v>55</v>
      </c>
      <c r="P142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6.3358913018713556E-5</v>
      </c>
      <c r="Q1429" s="27">
        <v>322</v>
      </c>
      <c r="R1429" s="302">
        <f>TabIPW[[#This Row],[liczba gospodarstw domowych korzystających ze środowiskowej pomocy społecznej ]]/$S$1*$R$2</f>
        <v>3.0896476297891248E-5</v>
      </c>
      <c r="S1429" s="27">
        <v>113</v>
      </c>
      <c r="T1429" s="302">
        <f>TabIPW[[#This Row],[ilość wody dostarczonej i ścieków bytowych odprowadzonych siecią kanalizacyjną '[dam3']]]/$U$1*$T$2</f>
        <v>2.0135076056871409E-5</v>
      </c>
      <c r="U1429" s="27">
        <v>493.4</v>
      </c>
      <c r="V1429" s="302">
        <f>TabIPW[[#This Row],[iloczyn liczby mieszkańców i relacji przeciętnego miesięcznego wynagrodzenia brutto 
w danym powiecie do średniej krajowej2]]/$W$1*$V$2</f>
        <v>2.7201951612345543E-5</v>
      </c>
      <c r="W1429" s="27">
        <f>TabIPW[[#This Row],[iloczyn liczby mieszkańców i relacji przeciętnego miesięcznego wynagrodzenia brutto 
w danym powiecie do średniej krajowej]]</f>
        <v>8478.75</v>
      </c>
    </row>
    <row r="1430" spans="1:23" x14ac:dyDescent="0.3">
      <c r="A1430" s="2" t="s">
        <v>10</v>
      </c>
      <c r="B1430" s="2" t="s">
        <v>126</v>
      </c>
      <c r="C1430" s="2" t="s">
        <v>74</v>
      </c>
      <c r="D1430" s="2" t="s">
        <v>56</v>
      </c>
      <c r="E1430" s="2" t="s">
        <v>15</v>
      </c>
      <c r="F1430" s="17" t="str">
        <f>+Tabela1[[#This Row],[WK]]&amp;Tabela1[[#This Row],[PK]]&amp;Tabela1[[#This Row],[GK]]</f>
        <v>181309</v>
      </c>
      <c r="G1430" s="2" t="s">
        <v>1354</v>
      </c>
      <c r="H1430" s="302">
        <f>TabIPW[[#This Row],[liczba mieszkańców ]]/$I$1*$H$2</f>
        <v>1.14867746332772E-5</v>
      </c>
      <c r="I1430" s="27">
        <v>3609</v>
      </c>
      <c r="J1430" s="302">
        <f>TabIPW[[#This Row],[liczba mieszkańców w wieku 20-64]]/$K$1*$J$2</f>
        <v>8.97725379246291E-6</v>
      </c>
      <c r="K1430" s="27">
        <v>2226</v>
      </c>
      <c r="L1430" s="302">
        <f>TabIPW[[#This Row],[iloczyn liczby mieszkańców i relacji przeciętnego miesięcznego wynagrodzenia brutto 
w danym powiecie do średniej krajowej]]/$M$1*$L$2</f>
        <v>3.1678981389645999E-5</v>
      </c>
      <c r="M1430" s="27">
        <v>2879.982</v>
      </c>
      <c r="N1430" s="302">
        <f>TabIPW[[#This Row],[liczba oddziałów w szkołach podstawowych]]/$O$1*$N$2</f>
        <v>2.0274299344066786E-5</v>
      </c>
      <c r="O1430" s="27">
        <v>16</v>
      </c>
      <c r="P143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1.849608019800955E-5</v>
      </c>
      <c r="Q1430" s="27">
        <v>94</v>
      </c>
      <c r="R1430" s="302">
        <f>TabIPW[[#This Row],[liczba gospodarstw domowych korzystających ze środowiskowej pomocy społecznej ]]/$S$1*$R$2</f>
        <v>2.2693871971017463E-5</v>
      </c>
      <c r="S1430" s="27">
        <v>83</v>
      </c>
      <c r="T1430" s="302">
        <f>TabIPW[[#This Row],[ilość wody dostarczonej i ścieków bytowych odprowadzonych siecią kanalizacyjną '[dam3']]]/$U$1*$T$2</f>
        <v>7.7455156781398342E-6</v>
      </c>
      <c r="U1430" s="27">
        <v>189.8</v>
      </c>
      <c r="V1430" s="302">
        <f>TabIPW[[#This Row],[iloczyn liczby mieszkańców i relacji przeciętnego miesięcznego wynagrodzenia brutto 
w danym powiecie do średniej krajowej2]]/$W$1*$V$2</f>
        <v>9.2397029053134179E-6</v>
      </c>
      <c r="W1430" s="27">
        <f>TabIPW[[#This Row],[iloczyn liczby mieszkańców i relacji przeciętnego miesięcznego wynagrodzenia brutto 
w danym powiecie do średniej krajowej]]</f>
        <v>2879.982</v>
      </c>
    </row>
    <row r="1431" spans="1:23" x14ac:dyDescent="0.3">
      <c r="A1431" s="2" t="s">
        <v>10</v>
      </c>
      <c r="B1431" s="2" t="s">
        <v>126</v>
      </c>
      <c r="C1431" s="2" t="s">
        <v>74</v>
      </c>
      <c r="D1431" s="2" t="s">
        <v>69</v>
      </c>
      <c r="E1431" s="2" t="s">
        <v>15</v>
      </c>
      <c r="F1431" s="17" t="str">
        <f>+Tabela1[[#This Row],[WK]]&amp;Tabela1[[#This Row],[PK]]&amp;Tabela1[[#This Row],[GK]]</f>
        <v>181310</v>
      </c>
      <c r="G1431" s="2" t="s">
        <v>1355</v>
      </c>
      <c r="H1431" s="302">
        <f>TabIPW[[#This Row],[liczba mieszkańców ]]/$I$1*$H$2</f>
        <v>3.9492352355140901E-5</v>
      </c>
      <c r="I1431" s="27">
        <v>12408</v>
      </c>
      <c r="J1431" s="302">
        <f>TabIPW[[#This Row],[liczba mieszkańców w wieku 20-64]]/$K$1*$J$2</f>
        <v>3.0150022170913171E-5</v>
      </c>
      <c r="K1431" s="27">
        <v>7476</v>
      </c>
      <c r="L1431" s="302">
        <f>TabIPW[[#This Row],[iloczyn liczby mieszkańców i relacji przeciętnego miesięcznego wynagrodzenia brutto 
w danym powiecie do średniej krajowej]]/$M$1*$L$2</f>
        <v>1.0891460268293918E-4</v>
      </c>
      <c r="M1431" s="27">
        <v>9901.5839999999989</v>
      </c>
      <c r="N1431" s="302">
        <f>TabIPW[[#This Row],[liczba oddziałów w szkołach podstawowych]]/$O$1*$N$2</f>
        <v>8.996720333929637E-5</v>
      </c>
      <c r="O1431" s="27">
        <v>71</v>
      </c>
      <c r="P143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8.7954764345853922E-5</v>
      </c>
      <c r="Q1431" s="27">
        <v>447</v>
      </c>
      <c r="R1431" s="302">
        <f>TabIPW[[#This Row],[liczba gospodarstw domowych korzystających ze środowiskowej pomocy społecznej ]]/$S$1*$R$2</f>
        <v>6.562083461499025E-5</v>
      </c>
      <c r="S1431" s="27">
        <v>240</v>
      </c>
      <c r="T1431" s="302">
        <f>TabIPW[[#This Row],[ilość wody dostarczonej i ścieków bytowych odprowadzonych siecią kanalizacyjną '[dam3']]]/$U$1*$T$2</f>
        <v>2.9243606611986318E-5</v>
      </c>
      <c r="U1431" s="27">
        <v>716.59999999999991</v>
      </c>
      <c r="V1431" s="302">
        <f>TabIPW[[#This Row],[iloczyn liczby mieszkańców i relacji przeciętnego miesięcznego wynagrodzenia brutto 
w danym powiecie do średniej krajowej2]]/$W$1*$V$2</f>
        <v>3.1766759115857265E-5</v>
      </c>
      <c r="W1431" s="27">
        <f>TabIPW[[#This Row],[iloczyn liczby mieszkańców i relacji przeciętnego miesięcznego wynagrodzenia brutto 
w danym powiecie do średniej krajowej]]</f>
        <v>9901.5839999999989</v>
      </c>
    </row>
    <row r="1432" spans="1:23" x14ac:dyDescent="0.3">
      <c r="A1432" s="2" t="s">
        <v>10</v>
      </c>
      <c r="B1432" s="2" t="s">
        <v>126</v>
      </c>
      <c r="C1432" s="2" t="s">
        <v>76</v>
      </c>
      <c r="D1432" s="2" t="s">
        <v>12</v>
      </c>
      <c r="E1432" s="2" t="s">
        <v>13</v>
      </c>
      <c r="F1432" s="17" t="str">
        <f>+Tabela1[[#This Row],[WK]]&amp;Tabela1[[#This Row],[PK]]&amp;Tabela1[[#This Row],[GK]]</f>
        <v>181401</v>
      </c>
      <c r="G1432" s="2" t="s">
        <v>1356</v>
      </c>
      <c r="H1432" s="302">
        <f>TabIPW[[#This Row],[liczba mieszkańców ]]/$I$1*$H$2</f>
        <v>4.5686107809936532E-5</v>
      </c>
      <c r="I1432" s="27">
        <v>14354</v>
      </c>
      <c r="J1432" s="302">
        <f>TabIPW[[#This Row],[liczba mieszkańców w wieku 20-64]]/$K$1*$J$2</f>
        <v>3.3336019698337119E-5</v>
      </c>
      <c r="K1432" s="27">
        <v>8266</v>
      </c>
      <c r="L1432" s="302">
        <f>TabIPW[[#This Row],[iloczyn liczby mieszkańców i relacji przeciętnego miesięcznego wynagrodzenia brutto 
w danym powiecie do średniej krajowej]]/$M$1*$L$2</f>
        <v>1.2552247847356273E-4</v>
      </c>
      <c r="M1432" s="27">
        <v>11411.43</v>
      </c>
      <c r="N1432" s="302">
        <f>TabIPW[[#This Row],[liczba oddziałów w szkołach podstawowych]]/$O$1*$N$2</f>
        <v>9.6302921884317244E-5</v>
      </c>
      <c r="O1432" s="27">
        <v>76</v>
      </c>
      <c r="P143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1.3399819803026067E-4</v>
      </c>
      <c r="Q1432" s="27">
        <v>681</v>
      </c>
      <c r="R1432" s="302">
        <f>TabIPW[[#This Row],[liczba gospodarstw domowych korzystających ze środowiskowej pomocy społecznej ]]/$S$1*$R$2</f>
        <v>5.9879011586178604E-5</v>
      </c>
      <c r="S1432" s="27">
        <v>219</v>
      </c>
      <c r="T1432" s="302">
        <f>TabIPW[[#This Row],[ilość wody dostarczonej i ścieków bytowych odprowadzonych siecią kanalizacyjną '[dam3']]]/$U$1*$T$2</f>
        <v>5.1186513778139046E-5</v>
      </c>
      <c r="U1432" s="27">
        <v>1254.3</v>
      </c>
      <c r="V1432" s="302">
        <f>TabIPW[[#This Row],[iloczyn liczby mieszkańców i relacji przeciętnego miesięcznego wynagrodzenia brutto 
w danym powiecie do średniej krajowej2]]/$W$1*$V$2</f>
        <v>3.661072288812246E-5</v>
      </c>
      <c r="W1432" s="27">
        <f>TabIPW[[#This Row],[iloczyn liczby mieszkańców i relacji przeciętnego miesięcznego wynagrodzenia brutto 
w danym powiecie do średniej krajowej]]</f>
        <v>11411.43</v>
      </c>
    </row>
    <row r="1433" spans="1:23" x14ac:dyDescent="0.3">
      <c r="A1433" s="2" t="s">
        <v>10</v>
      </c>
      <c r="B1433" s="2" t="s">
        <v>126</v>
      </c>
      <c r="C1433" s="2" t="s">
        <v>76</v>
      </c>
      <c r="D1433" s="2" t="s">
        <v>11</v>
      </c>
      <c r="E1433" s="2" t="s">
        <v>15</v>
      </c>
      <c r="F1433" s="17" t="str">
        <f>+Tabela1[[#This Row],[WK]]&amp;Tabela1[[#This Row],[PK]]&amp;Tabela1[[#This Row],[GK]]</f>
        <v>181402</v>
      </c>
      <c r="G1433" s="2" t="s">
        <v>1357</v>
      </c>
      <c r="H1433" s="302">
        <f>TabIPW[[#This Row],[liczba mieszkańców ]]/$I$1*$H$2</f>
        <v>1.2530737525966289E-5</v>
      </c>
      <c r="I1433" s="27">
        <v>3937</v>
      </c>
      <c r="J1433" s="302">
        <f>TabIPW[[#This Row],[liczba mieszkańców w wieku 20-64]]/$K$1*$J$2</f>
        <v>9.8806252432767901E-6</v>
      </c>
      <c r="K1433" s="27">
        <v>2450</v>
      </c>
      <c r="L1433" s="302">
        <f>TabIPW[[#This Row],[iloczyn liczby mieszkańców i relacji przeciętnego miesięcznego wynagrodzenia brutto 
w danym powiecie do średniej krajowej]]/$M$1*$L$2</f>
        <v>3.4428173174753823E-5</v>
      </c>
      <c r="M1433" s="27">
        <v>3129.915</v>
      </c>
      <c r="N1433" s="302">
        <f>TabIPW[[#This Row],[liczba oddziałów w szkołach podstawowych]]/$O$1*$N$2</f>
        <v>2.2808586762075135E-5</v>
      </c>
      <c r="O1433" s="27">
        <v>18</v>
      </c>
      <c r="P143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2.4202317705906111E-5</v>
      </c>
      <c r="Q1433" s="27">
        <v>123</v>
      </c>
      <c r="R1433" s="302">
        <f>TabIPW[[#This Row],[liczba gospodarstw domowych korzystających ze środowiskowej pomocy społecznej ]]/$S$1*$R$2</f>
        <v>4.5661164086264048E-5</v>
      </c>
      <c r="S1433" s="27">
        <v>167</v>
      </c>
      <c r="T1433" s="302">
        <f>TabIPW[[#This Row],[ilość wody dostarczonej i ścieków bytowych odprowadzonych siecią kanalizacyjną '[dam3']]]/$U$1*$T$2</f>
        <v>1.1385663193893642E-5</v>
      </c>
      <c r="U1433" s="27">
        <v>279</v>
      </c>
      <c r="V1433" s="302">
        <f>TabIPW[[#This Row],[iloczyn liczby mieszkańców i relacji przeciętnego miesięcznego wynagrodzenia brutto 
w danym powiecie do średniej krajowej2]]/$W$1*$V$2</f>
        <v>1.00415505093032E-5</v>
      </c>
      <c r="W1433" s="27">
        <f>TabIPW[[#This Row],[iloczyn liczby mieszkańców i relacji przeciętnego miesięcznego wynagrodzenia brutto 
w danym powiecie do średniej krajowej]]</f>
        <v>3129.915</v>
      </c>
    </row>
    <row r="1434" spans="1:23" x14ac:dyDescent="0.3">
      <c r="A1434" s="2" t="s">
        <v>10</v>
      </c>
      <c r="B1434" s="2" t="s">
        <v>126</v>
      </c>
      <c r="C1434" s="2" t="s">
        <v>76</v>
      </c>
      <c r="D1434" s="2" t="s">
        <v>16</v>
      </c>
      <c r="E1434" s="2" t="s">
        <v>15</v>
      </c>
      <c r="F1434" s="17" t="str">
        <f>+Tabela1[[#This Row],[WK]]&amp;Tabela1[[#This Row],[PK]]&amp;Tabela1[[#This Row],[GK]]</f>
        <v>181403</v>
      </c>
      <c r="G1434" s="2" t="s">
        <v>1358</v>
      </c>
      <c r="H1434" s="302">
        <f>TabIPW[[#This Row],[liczba mieszkańców ]]/$I$1*$H$2</f>
        <v>1.421762878549439E-5</v>
      </c>
      <c r="I1434" s="27">
        <v>4467</v>
      </c>
      <c r="J1434" s="302">
        <f>TabIPW[[#This Row],[liczba mieszkańców w wieku 20-64]]/$K$1*$J$2</f>
        <v>1.0715437253627113E-5</v>
      </c>
      <c r="K1434" s="27">
        <v>2657</v>
      </c>
      <c r="L1434" s="302">
        <f>TabIPW[[#This Row],[iloczyn liczby mieszkańców i relacji przeciętnego miesięcznego wynagrodzenia brutto 
w danym powiecie do średniej krajowej]]/$M$1*$L$2</f>
        <v>3.9062903116999065E-5</v>
      </c>
      <c r="M1434" s="27">
        <v>3551.2649999999999</v>
      </c>
      <c r="N1434" s="302">
        <f>TabIPW[[#This Row],[liczba oddziałów w szkołach podstawowych]]/$O$1*$N$2</f>
        <v>3.4212880143112706E-5</v>
      </c>
      <c r="O1434" s="27">
        <v>27</v>
      </c>
      <c r="P143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3.2072990130591022E-5</v>
      </c>
      <c r="Q1434" s="27">
        <v>163</v>
      </c>
      <c r="R1434" s="302">
        <f>TabIPW[[#This Row],[liczba gospodarstw domowych korzystających ze środowiskowej pomocy społecznej ]]/$S$1*$R$2</f>
        <v>1.8045729519122321E-5</v>
      </c>
      <c r="S1434" s="27">
        <v>66</v>
      </c>
      <c r="T1434" s="302">
        <f>TabIPW[[#This Row],[ilość wody dostarczonej i ścieków bytowych odprowadzonych siecią kanalizacyjną '[dam3']]]/$U$1*$T$2</f>
        <v>1.0038971848379342E-5</v>
      </c>
      <c r="U1434" s="27">
        <v>246</v>
      </c>
      <c r="V1434" s="302">
        <f>TabIPW[[#This Row],[iloczyn liczby mieszkańców i relacji przeciętnego miesięcznego wynagrodzenia brutto 
w danym powiecie do średniej krajowej2]]/$W$1*$V$2</f>
        <v>1.139334674245806E-5</v>
      </c>
      <c r="W1434" s="27">
        <f>TabIPW[[#This Row],[iloczyn liczby mieszkańców i relacji przeciętnego miesięcznego wynagrodzenia brutto 
w danym powiecie do średniej krajowej]]</f>
        <v>3551.2649999999999</v>
      </c>
    </row>
    <row r="1435" spans="1:23" x14ac:dyDescent="0.3">
      <c r="A1435" s="2" t="s">
        <v>10</v>
      </c>
      <c r="B1435" s="2" t="s">
        <v>126</v>
      </c>
      <c r="C1435" s="2" t="s">
        <v>76</v>
      </c>
      <c r="D1435" s="2" t="s">
        <v>18</v>
      </c>
      <c r="E1435" s="2" t="s">
        <v>15</v>
      </c>
      <c r="F1435" s="17" t="str">
        <f>+Tabela1[[#This Row],[WK]]&amp;Tabela1[[#This Row],[PK]]&amp;Tabela1[[#This Row],[GK]]</f>
        <v>181404</v>
      </c>
      <c r="G1435" s="2" t="s">
        <v>1359</v>
      </c>
      <c r="H1435" s="302">
        <f>TabIPW[[#This Row],[liczba mieszkańców ]]/$I$1*$H$2</f>
        <v>1.3211859657171975E-5</v>
      </c>
      <c r="I1435" s="27">
        <v>4151</v>
      </c>
      <c r="J1435" s="302">
        <f>TabIPW[[#This Row],[liczba mieszkańców w wieku 20-64]]/$K$1*$J$2</f>
        <v>1.0106468105980259E-5</v>
      </c>
      <c r="K1435" s="27">
        <v>2506</v>
      </c>
      <c r="L1435" s="302">
        <f>TabIPW[[#This Row],[iloczyn liczby mieszkańców i relacji przeciętnego miesięcznego wynagrodzenia brutto 
w danym powiecie do średniej krajowej]]/$M$1*$L$2</f>
        <v>3.6299554698603787E-5</v>
      </c>
      <c r="M1435" s="27">
        <v>3300.0450000000001</v>
      </c>
      <c r="N1435" s="302">
        <f>TabIPW[[#This Row],[liczba oddziałów w szkołach podstawowych]]/$O$1*$N$2</f>
        <v>4.3082886106141924E-5</v>
      </c>
      <c r="O1435" s="27">
        <v>34</v>
      </c>
      <c r="P143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3.0105322024419799E-5</v>
      </c>
      <c r="Q1435" s="27">
        <v>153</v>
      </c>
      <c r="R1435" s="302">
        <f>TabIPW[[#This Row],[liczba gospodarstw domowych korzystających ze środowiskowej pomocy społecznej ]]/$S$1*$R$2</f>
        <v>4.8942205817013572E-5</v>
      </c>
      <c r="S1435" s="27">
        <v>179</v>
      </c>
      <c r="T1435" s="302">
        <f>TabIPW[[#This Row],[ilość wody dostarczonej i ścieków bytowych odprowadzonych siecią kanalizacyjną '[dam3']]]/$U$1*$T$2</f>
        <v>6.5702214129637147E-6</v>
      </c>
      <c r="U1435" s="27">
        <v>161</v>
      </c>
      <c r="V1435" s="302">
        <f>TabIPW[[#This Row],[iloczyn liczby mieszkańców i relacji przeciętnego miesięcznego wynagrodzenia brutto 
w danym powiecie do średniej krajowej2]]/$W$1*$V$2</f>
        <v>1.0587370120426107E-5</v>
      </c>
      <c r="W1435" s="27">
        <f>TabIPW[[#This Row],[iloczyn liczby mieszkańców i relacji przeciętnego miesięcznego wynagrodzenia brutto 
w danym powiecie do średniej krajowej]]</f>
        <v>3300.0450000000001</v>
      </c>
    </row>
    <row r="1436" spans="1:23" x14ac:dyDescent="0.3">
      <c r="A1436" s="2" t="s">
        <v>10</v>
      </c>
      <c r="B1436" s="2" t="s">
        <v>126</v>
      </c>
      <c r="C1436" s="2" t="s">
        <v>76</v>
      </c>
      <c r="D1436" s="2" t="s">
        <v>21</v>
      </c>
      <c r="E1436" s="2" t="s">
        <v>19</v>
      </c>
      <c r="F1436" s="17" t="str">
        <f>+Tabela1[[#This Row],[WK]]&amp;Tabela1[[#This Row],[PK]]&amp;Tabela1[[#This Row],[GK]]</f>
        <v>181405</v>
      </c>
      <c r="G1436" s="2" t="s">
        <v>1360</v>
      </c>
      <c r="H1436" s="302">
        <f>TabIPW[[#This Row],[liczba mieszkańców ]]/$I$1*$H$2</f>
        <v>3.6538701244118113E-5</v>
      </c>
      <c r="I1436" s="27">
        <v>11480</v>
      </c>
      <c r="J1436" s="302">
        <f>TabIPW[[#This Row],[liczba mieszkańców w wieku 20-64]]/$K$1*$J$2</f>
        <v>2.7915790993453852E-5</v>
      </c>
      <c r="K1436" s="27">
        <v>6922</v>
      </c>
      <c r="L1436" s="302">
        <f>TabIPW[[#This Row],[iloczyn liczby mieszkańców i relacji przeciętnego miesięcznego wynagrodzenia brutto 
w danym powiecie do średniej krajowej]]/$M$1*$L$2</f>
        <v>1.0038999950372717E-4</v>
      </c>
      <c r="M1436" s="27">
        <v>9126.6</v>
      </c>
      <c r="N1436" s="302">
        <f>TabIPW[[#This Row],[liczba oddziałów w szkołach podstawowych]]/$O$1*$N$2</f>
        <v>8.2364341085271328E-5</v>
      </c>
      <c r="O1436" s="27">
        <v>65</v>
      </c>
      <c r="P143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7.9887325110551872E-5</v>
      </c>
      <c r="Q1436" s="27">
        <v>406</v>
      </c>
      <c r="R1436" s="302">
        <f>TabIPW[[#This Row],[liczba gospodarstw domowych korzystających ze środowiskowej pomocy społecznej ]]/$S$1*$R$2</f>
        <v>7.6010800095697051E-5</v>
      </c>
      <c r="S1436" s="27">
        <v>278</v>
      </c>
      <c r="T1436" s="302">
        <f>TabIPW[[#This Row],[ilość wody dostarczonej i ścieków bytowych odprowadzonych siecią kanalizacyjną '[dam3']]]/$U$1*$T$2</f>
        <v>2.4726069280215621E-5</v>
      </c>
      <c r="U1436" s="27">
        <v>605.90000000000009</v>
      </c>
      <c r="V1436" s="302">
        <f>TabIPW[[#This Row],[iloczyn liczby mieszkańców i relacji przeciętnego miesięcznego wynagrodzenia brutto 
w danym powiecie do średniej krajowej2]]/$W$1*$V$2</f>
        <v>2.928041652192043E-5</v>
      </c>
      <c r="W1436" s="27">
        <f>TabIPW[[#This Row],[iloczyn liczby mieszkańców i relacji przeciętnego miesięcznego wynagrodzenia brutto 
w danym powiecie do średniej krajowej]]</f>
        <v>9126.6</v>
      </c>
    </row>
    <row r="1437" spans="1:23" x14ac:dyDescent="0.3">
      <c r="A1437" s="2" t="s">
        <v>10</v>
      </c>
      <c r="B1437" s="2" t="s">
        <v>126</v>
      </c>
      <c r="C1437" s="2" t="s">
        <v>76</v>
      </c>
      <c r="D1437" s="2" t="s">
        <v>23</v>
      </c>
      <c r="E1437" s="2" t="s">
        <v>15</v>
      </c>
      <c r="F1437" s="17" t="str">
        <f>+Tabela1[[#This Row],[WK]]&amp;Tabela1[[#This Row],[PK]]&amp;Tabela1[[#This Row],[GK]]</f>
        <v>181406</v>
      </c>
      <c r="G1437" s="2" t="s">
        <v>1356</v>
      </c>
      <c r="H1437" s="302">
        <f>TabIPW[[#This Row],[liczba mieszkańców ]]/$I$1*$H$2</f>
        <v>4.5864345376981009E-5</v>
      </c>
      <c r="I1437" s="27">
        <v>14410</v>
      </c>
      <c r="J1437" s="302">
        <f>TabIPW[[#This Row],[liczba mieszkańców w wieku 20-64]]/$K$1*$J$2</f>
        <v>3.5239552398266363E-5</v>
      </c>
      <c r="K1437" s="27">
        <v>8738</v>
      </c>
      <c r="L1437" s="302">
        <f>TabIPW[[#This Row],[iloczyn liczby mieszkańców i relacji przeciętnego miesięcznego wynagrodzenia brutto 
w danym powiecie do średniej krajowej]]/$M$1*$L$2</f>
        <v>1.2601218578821505E-4</v>
      </c>
      <c r="M1437" s="27">
        <v>11455.95</v>
      </c>
      <c r="N1437" s="302">
        <f>TabIPW[[#This Row],[liczba oddziałów w szkołach podstawowych]]/$O$1*$N$2</f>
        <v>8.8700059630292187E-5</v>
      </c>
      <c r="O1437" s="27">
        <v>70</v>
      </c>
      <c r="P143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1.0389287600584087E-4</v>
      </c>
      <c r="Q1437" s="27">
        <v>528</v>
      </c>
      <c r="R1437" s="302">
        <f>TabIPW[[#This Row],[liczba gospodarstw domowych korzystających ze środowiskowej pomocy społecznej ]]/$S$1*$R$2</f>
        <v>6.6987935336135882E-5</v>
      </c>
      <c r="S1437" s="27">
        <v>245</v>
      </c>
      <c r="T1437" s="302">
        <f>TabIPW[[#This Row],[ilość wody dostarczonej i ścieków bytowych odprowadzonych siecią kanalizacyjną '[dam3']]]/$U$1*$T$2</f>
        <v>2.6607356281070447E-5</v>
      </c>
      <c r="U1437" s="27">
        <v>652</v>
      </c>
      <c r="V1437" s="302">
        <f>TabIPW[[#This Row],[iloczyn liczby mieszkańców i relacji przeciętnego miesięcznego wynagrodzenia brutto 
w danym powiecie do średniej krajowej2]]/$W$1*$V$2</f>
        <v>3.675355418822939E-5</v>
      </c>
      <c r="W1437" s="27">
        <f>TabIPW[[#This Row],[iloczyn liczby mieszkańców i relacji przeciętnego miesięcznego wynagrodzenia brutto 
w danym powiecie do średniej krajowej]]</f>
        <v>11455.95</v>
      </c>
    </row>
    <row r="1438" spans="1:23" x14ac:dyDescent="0.3">
      <c r="A1438" s="2" t="s">
        <v>10</v>
      </c>
      <c r="B1438" s="2" t="s">
        <v>126</v>
      </c>
      <c r="C1438" s="2" t="s">
        <v>76</v>
      </c>
      <c r="D1438" s="2" t="s">
        <v>30</v>
      </c>
      <c r="E1438" s="2" t="s">
        <v>19</v>
      </c>
      <c r="F1438" s="17" t="str">
        <f>+Tabela1[[#This Row],[WK]]&amp;Tabela1[[#This Row],[PK]]&amp;Tabela1[[#This Row],[GK]]</f>
        <v>181407</v>
      </c>
      <c r="G1438" s="2" t="s">
        <v>1361</v>
      </c>
      <c r="H1438" s="302">
        <f>TabIPW[[#This Row],[liczba mieszkańców ]]/$I$1*$H$2</f>
        <v>2.1280292379631854E-5</v>
      </c>
      <c r="I1438" s="27">
        <v>6686</v>
      </c>
      <c r="J1438" s="302">
        <f>TabIPW[[#This Row],[liczba mieszkańców w wieku 20-64]]/$K$1*$J$2</f>
        <v>1.6829326179671039E-5</v>
      </c>
      <c r="K1438" s="27">
        <v>4173</v>
      </c>
      <c r="L1438" s="302">
        <f>TabIPW[[#This Row],[iloczyn liczby mieszkańców i relacji przeciętnego miesięcznego wynagrodzenia brutto 
w danym powiecie do średniej krajowej]]/$M$1*$L$2</f>
        <v>5.8467555460097549E-5</v>
      </c>
      <c r="M1438" s="27">
        <v>5315.37</v>
      </c>
      <c r="N1438" s="302">
        <f>TabIPW[[#This Row],[liczba oddziałów w szkołach podstawowych]]/$O$1*$N$2</f>
        <v>5.8288610614192017E-5</v>
      </c>
      <c r="O1438" s="27">
        <v>46</v>
      </c>
      <c r="P143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5.8636509563902608E-5</v>
      </c>
      <c r="Q1438" s="27">
        <v>298</v>
      </c>
      <c r="R1438" s="302">
        <f>TabIPW[[#This Row],[liczba gospodarstw domowych korzystających ze środowiskowej pomocy społecznej ]]/$S$1*$R$2</f>
        <v>3.6638299326702893E-5</v>
      </c>
      <c r="S1438" s="27">
        <v>134</v>
      </c>
      <c r="T1438" s="302">
        <f>TabIPW[[#This Row],[ilość wody dostarczonej i ścieków bytowych odprowadzonych siecią kanalizacyjną '[dam3']]]/$U$1*$T$2</f>
        <v>1.6241913803475518E-5</v>
      </c>
      <c r="U1438" s="27">
        <v>398</v>
      </c>
      <c r="V1438" s="302">
        <f>TabIPW[[#This Row],[iloczyn liczby mieszkańców i relacji przeciętnego miesięcznego wynagrodzenia brutto 
w danym powiecie do średniej krajowej2]]/$W$1*$V$2</f>
        <v>1.7053037009195121E-5</v>
      </c>
      <c r="W1438" s="27">
        <f>TabIPW[[#This Row],[iloczyn liczby mieszkańców i relacji przeciętnego miesięcznego wynagrodzenia brutto 
w danym powiecie do średniej krajowej]]</f>
        <v>5315.37</v>
      </c>
    </row>
    <row r="1439" spans="1:23" x14ac:dyDescent="0.3">
      <c r="A1439" s="2" t="s">
        <v>10</v>
      </c>
      <c r="B1439" s="2" t="s">
        <v>126</v>
      </c>
      <c r="C1439" s="2" t="s">
        <v>76</v>
      </c>
      <c r="D1439" s="2" t="s">
        <v>54</v>
      </c>
      <c r="E1439" s="2" t="s">
        <v>15</v>
      </c>
      <c r="F1439" s="17" t="str">
        <f>+Tabela1[[#This Row],[WK]]&amp;Tabela1[[#This Row],[PK]]&amp;Tabela1[[#This Row],[GK]]</f>
        <v>181408</v>
      </c>
      <c r="G1439" s="2" t="s">
        <v>1362</v>
      </c>
      <c r="H1439" s="302">
        <f>TabIPW[[#This Row],[liczba mieszkańców ]]/$I$1*$H$2</f>
        <v>2.7082561749669079E-5</v>
      </c>
      <c r="I1439" s="27">
        <v>8509</v>
      </c>
      <c r="J1439" s="302">
        <f>TabIPW[[#This Row],[liczba mieszkańców w wieku 20-64]]/$K$1*$J$2</f>
        <v>2.0926760974433982E-5</v>
      </c>
      <c r="K1439" s="27">
        <v>5189</v>
      </c>
      <c r="L1439" s="302">
        <f>TabIPW[[#This Row],[iloczyn liczby mieszkańców i relacji przeciętnego miesięcznego wynagrodzenia brutto 
w danym powiecie do średniej krajowej]]/$M$1*$L$2</f>
        <v>7.4409277506725998E-5</v>
      </c>
      <c r="M1439" s="27">
        <v>6764.6549999999997</v>
      </c>
      <c r="N1439" s="302">
        <f>TabIPW[[#This Row],[liczba oddziałów w szkołach podstawowych]]/$O$1*$N$2</f>
        <v>5.3220035778175319E-5</v>
      </c>
      <c r="O1439" s="27">
        <v>42</v>
      </c>
      <c r="P143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6.3555679829330685E-5</v>
      </c>
      <c r="Q1439" s="27">
        <v>323</v>
      </c>
      <c r="R1439" s="302">
        <f>TabIPW[[#This Row],[liczba gospodarstw domowych korzystających ze środowiskowej pomocy społecznej ]]/$S$1*$R$2</f>
        <v>5.3590348268908707E-5</v>
      </c>
      <c r="S1439" s="27">
        <v>196</v>
      </c>
      <c r="T1439" s="302">
        <f>TabIPW[[#This Row],[ilość wody dostarczonej i ścieków bytowych odprowadzonych siecią kanalizacyjną '[dam3']]]/$U$1*$T$2</f>
        <v>1.938011272681036E-5</v>
      </c>
      <c r="U1439" s="27">
        <v>474.9</v>
      </c>
      <c r="V1439" s="302">
        <f>TabIPW[[#This Row],[iloczyn liczby mieszkańców i relacji przeciętnego miesięcznego wynagrodzenia brutto 
w danym powiecie do średniej krajowej2]]/$W$1*$V$2</f>
        <v>2.170270593946175E-5</v>
      </c>
      <c r="W1439" s="27">
        <f>TabIPW[[#This Row],[iloczyn liczby mieszkańców i relacji przeciętnego miesięcznego wynagrodzenia brutto 
w danym powiecie do średniej krajowej]]</f>
        <v>6764.6549999999997</v>
      </c>
    </row>
    <row r="1440" spans="1:23" x14ac:dyDescent="0.3">
      <c r="A1440" s="2" t="s">
        <v>10</v>
      </c>
      <c r="B1440" s="2" t="s">
        <v>126</v>
      </c>
      <c r="C1440" s="2" t="s">
        <v>76</v>
      </c>
      <c r="D1440" s="2" t="s">
        <v>56</v>
      </c>
      <c r="E1440" s="2" t="s">
        <v>15</v>
      </c>
      <c r="F1440" s="17" t="str">
        <f>+Tabela1[[#This Row],[WK]]&amp;Tabela1[[#This Row],[PK]]&amp;Tabela1[[#This Row],[GK]]</f>
        <v>181409</v>
      </c>
      <c r="G1440" s="2" t="s">
        <v>1363</v>
      </c>
      <c r="H1440" s="302">
        <f>TabIPW[[#This Row],[liczba mieszkańców ]]/$I$1*$H$2</f>
        <v>2.1840467590343074E-5</v>
      </c>
      <c r="I1440" s="27">
        <v>6862</v>
      </c>
      <c r="J1440" s="302">
        <f>TabIPW[[#This Row],[liczba mieszkańców w wieku 20-64]]/$K$1*$J$2</f>
        <v>1.6760766739207484E-5</v>
      </c>
      <c r="K1440" s="27">
        <v>4156</v>
      </c>
      <c r="L1440" s="302">
        <f>TabIPW[[#This Row],[iloczyn liczby mieszkańców i relacji przeciętnego miesięcznego wynagrodzenia brutto 
w danym powiecie do średniej krajowej]]/$M$1*$L$2</f>
        <v>6.0006635591862007E-5</v>
      </c>
      <c r="M1440" s="27">
        <v>5455.29</v>
      </c>
      <c r="N1440" s="302">
        <f>TabIPW[[#This Row],[liczba oddziałów w szkołach podstawowych]]/$O$1*$N$2</f>
        <v>4.9418604651162791E-5</v>
      </c>
      <c r="O1440" s="27">
        <v>39</v>
      </c>
      <c r="P144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5.4110872919708788E-5</v>
      </c>
      <c r="Q1440" s="27">
        <v>275</v>
      </c>
      <c r="R1440" s="302">
        <f>TabIPW[[#This Row],[liczba gospodarstw domowych korzystających ze środowiskowej pomocy społecznej ]]/$S$1*$R$2</f>
        <v>3.4450938172869887E-5</v>
      </c>
      <c r="S1440" s="27">
        <v>126</v>
      </c>
      <c r="T1440" s="302">
        <f>TabIPW[[#This Row],[ilość wody dostarczonej i ścieków bytowych odprowadzonych siecią kanalizacyjną '[dam3']]]/$U$1*$T$2</f>
        <v>1.6964230070615007E-5</v>
      </c>
      <c r="U1440" s="27">
        <v>415.7</v>
      </c>
      <c r="V1440" s="302">
        <f>TabIPW[[#This Row],[iloczyn liczby mieszkańców i relacji przeciętnego miesięcznego wynagrodzenia brutto 
w danym powiecie do średniej krajowej2]]/$W$1*$V$2</f>
        <v>1.7501935380959755E-5</v>
      </c>
      <c r="W1440" s="27">
        <f>TabIPW[[#This Row],[iloczyn liczby mieszkańców i relacji przeciętnego miesięcznego wynagrodzenia brutto 
w danym powiecie do średniej krajowej]]</f>
        <v>5455.29</v>
      </c>
    </row>
    <row r="1441" spans="1:23" x14ac:dyDescent="0.3">
      <c r="A1441" s="2" t="s">
        <v>10</v>
      </c>
      <c r="B1441" s="2" t="s">
        <v>126</v>
      </c>
      <c r="C1441" s="2" t="s">
        <v>109</v>
      </c>
      <c r="D1441" s="2" t="s">
        <v>12</v>
      </c>
      <c r="E1441" s="2" t="s">
        <v>15</v>
      </c>
      <c r="F1441" s="17" t="str">
        <f>+Tabela1[[#This Row],[WK]]&amp;Tabela1[[#This Row],[PK]]&amp;Tabela1[[#This Row],[GK]]</f>
        <v>181501</v>
      </c>
      <c r="G1441" s="2" t="s">
        <v>1364</v>
      </c>
      <c r="H1441" s="302">
        <f>TabIPW[[#This Row],[liczba mieszkańców ]]/$I$1*$H$2</f>
        <v>2.4711365545238069E-5</v>
      </c>
      <c r="I1441" s="27">
        <v>7764</v>
      </c>
      <c r="J1441" s="302">
        <f>TabIPW[[#This Row],[liczba mieszkańców w wieku 20-64]]/$K$1*$J$2</f>
        <v>1.888207648531507E-5</v>
      </c>
      <c r="K1441" s="27">
        <v>4682</v>
      </c>
      <c r="L1441" s="302">
        <f>TabIPW[[#This Row],[iloczyn liczby mieszkańców i relacji przeciętnego miesięcznego wynagrodzenia brutto 
w danym powiecie do średniej krajowej]]/$M$1*$L$2</f>
        <v>7.0712680263149952E-5</v>
      </c>
      <c r="M1441" s="27">
        <v>6428.5919999999996</v>
      </c>
      <c r="N1441" s="302">
        <f>TabIPW[[#This Row],[liczba oddziałów w szkołach podstawowych]]/$O$1*$N$2</f>
        <v>5.3220035778175319E-5</v>
      </c>
      <c r="O1441" s="27">
        <v>42</v>
      </c>
      <c r="P144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5.8242975942668371E-5</v>
      </c>
      <c r="Q1441" s="27">
        <v>296</v>
      </c>
      <c r="R1441" s="302">
        <f>TabIPW[[#This Row],[liczba gospodarstw domowych korzystających ze środowiskowej pomocy społecznej ]]/$S$1*$R$2</f>
        <v>3.0623056153662118E-5</v>
      </c>
      <c r="S1441" s="27">
        <v>112</v>
      </c>
      <c r="T1441" s="302">
        <f>TabIPW[[#This Row],[ilość wody dostarczonej i ścieków bytowych odprowadzonych siecią kanalizacyjną '[dam3']]]/$U$1*$T$2</f>
        <v>1.43524650368903E-5</v>
      </c>
      <c r="U1441" s="27">
        <v>351.7</v>
      </c>
      <c r="V1441" s="302">
        <f>TabIPW[[#This Row],[iloczyn liczby mieszkańców i relacji przeciętnego miesięcznego wynagrodzenia brutto 
w danym powiecie do średniej krajowej2]]/$W$1*$V$2</f>
        <v>2.0624531743418738E-5</v>
      </c>
      <c r="W1441" s="27">
        <f>TabIPW[[#This Row],[iloczyn liczby mieszkańców i relacji przeciętnego miesięcznego wynagrodzenia brutto 
w danym powiecie do średniej krajowej]]</f>
        <v>6428.5919999999996</v>
      </c>
    </row>
    <row r="1442" spans="1:23" x14ac:dyDescent="0.3">
      <c r="A1442" s="2" t="s">
        <v>10</v>
      </c>
      <c r="B1442" s="2" t="s">
        <v>126</v>
      </c>
      <c r="C1442" s="2" t="s">
        <v>109</v>
      </c>
      <c r="D1442" s="2" t="s">
        <v>11</v>
      </c>
      <c r="E1442" s="2" t="s">
        <v>15</v>
      </c>
      <c r="F1442" s="17" t="str">
        <f>+Tabela1[[#This Row],[WK]]&amp;Tabela1[[#This Row],[PK]]&amp;Tabela1[[#This Row],[GK]]</f>
        <v>181502</v>
      </c>
      <c r="G1442" s="2" t="s">
        <v>1365</v>
      </c>
      <c r="H1442" s="302">
        <f>TabIPW[[#This Row],[liczba mieszkańców ]]/$I$1*$H$2</f>
        <v>2.392521056202403E-5</v>
      </c>
      <c r="I1442" s="27">
        <v>7517</v>
      </c>
      <c r="J1442" s="302">
        <f>TabIPW[[#This Row],[liczba mieszkańców w wieku 20-64]]/$K$1*$J$2</f>
        <v>1.8555410916047551E-5</v>
      </c>
      <c r="K1442" s="27">
        <v>4601</v>
      </c>
      <c r="L1442" s="302">
        <f>TabIPW[[#This Row],[iloczyn liczby mieszkańców i relacji przeciętnego miesięcznego wynagrodzenia brutto 
w danym powiecie do średniej krajowej]]/$M$1*$L$2</f>
        <v>6.8463062537106934E-5</v>
      </c>
      <c r="M1442" s="27">
        <v>6224.076</v>
      </c>
      <c r="N1442" s="302">
        <f>TabIPW[[#This Row],[liczba oddziałów w szkołach podstawowych]]/$O$1*$N$2</f>
        <v>6.0822898032200362E-5</v>
      </c>
      <c r="O1442" s="27">
        <v>48</v>
      </c>
      <c r="P144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6.4736280693033417E-5</v>
      </c>
      <c r="Q1442" s="27">
        <v>329</v>
      </c>
      <c r="R1442" s="302">
        <f>TabIPW[[#This Row],[liczba gospodarstw domowych korzystających ze środowiskowej pomocy społecznej ]]/$S$1*$R$2</f>
        <v>3.8278820192077648E-5</v>
      </c>
      <c r="S1442" s="27">
        <v>140</v>
      </c>
      <c r="T1442" s="302">
        <f>TabIPW[[#This Row],[ilość wody dostarczonej i ścieków bytowych odprowadzonych siecią kanalizacyjną '[dam3']]]/$U$1*$T$2</f>
        <v>1.8494561145063077E-5</v>
      </c>
      <c r="U1442" s="27">
        <v>453.2</v>
      </c>
      <c r="V1442" s="302">
        <f>TabIPW[[#This Row],[iloczyn liczby mieszkańców i relacji przeciętnego miesięcznego wynagrodzenia brutto 
w danym powiecie do średniej krajowej2]]/$W$1*$V$2</f>
        <v>1.9968393239989524E-5</v>
      </c>
      <c r="W1442" s="27">
        <f>TabIPW[[#This Row],[iloczyn liczby mieszkańców i relacji przeciętnego miesięcznego wynagrodzenia brutto 
w danym powiecie do średniej krajowej]]</f>
        <v>6224.076</v>
      </c>
    </row>
    <row r="1443" spans="1:23" x14ac:dyDescent="0.3">
      <c r="A1443" s="2" t="s">
        <v>10</v>
      </c>
      <c r="B1443" s="2" t="s">
        <v>126</v>
      </c>
      <c r="C1443" s="2" t="s">
        <v>109</v>
      </c>
      <c r="D1443" s="2" t="s">
        <v>16</v>
      </c>
      <c r="E1443" s="2" t="s">
        <v>19</v>
      </c>
      <c r="F1443" s="17" t="str">
        <f>+Tabela1[[#This Row],[WK]]&amp;Tabela1[[#This Row],[PK]]&amp;Tabela1[[#This Row],[GK]]</f>
        <v>181503</v>
      </c>
      <c r="G1443" s="2" t="s">
        <v>1366</v>
      </c>
      <c r="H1443" s="302">
        <f>TabIPW[[#This Row],[liczba mieszkańców ]]/$I$1*$H$2</f>
        <v>8.6674382602772168E-5</v>
      </c>
      <c r="I1443" s="27">
        <v>27232</v>
      </c>
      <c r="J1443" s="302">
        <f>TabIPW[[#This Row],[liczba mieszkańców w wieku 20-64]]/$K$1*$J$2</f>
        <v>6.545006819311796E-5</v>
      </c>
      <c r="K1443" s="27">
        <v>16229</v>
      </c>
      <c r="L1443" s="302">
        <f>TabIPW[[#This Row],[iloczyn liczby mieszkańców i relacji przeciętnego miesięcznego wynagrodzenia brutto 
w danym powiecie do średniej krajowej]]/$M$1*$L$2</f>
        <v>2.4802263123726171E-4</v>
      </c>
      <c r="M1443" s="27">
        <v>22548.096000000001</v>
      </c>
      <c r="N1443" s="302">
        <f>TabIPW[[#This Row],[liczba oddziałów w szkołach podstawowych]]/$O$1*$N$2</f>
        <v>2.078115682766846E-4</v>
      </c>
      <c r="O1443" s="27">
        <v>164</v>
      </c>
      <c r="P144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2.5323888526423711E-4</v>
      </c>
      <c r="Q1443" s="27">
        <v>1287</v>
      </c>
      <c r="R1443" s="302">
        <f>TabIPW[[#This Row],[liczba gospodarstw domowych korzystających ze środowiskowej pomocy społecznej ]]/$S$1*$R$2</f>
        <v>8.4213404422570833E-5</v>
      </c>
      <c r="S1443" s="27">
        <v>308</v>
      </c>
      <c r="T1443" s="302">
        <f>TabIPW[[#This Row],[ilość wody dostarczonej i ścieków bytowych odprowadzonych siecią kanalizacyjną '[dam3']]]/$U$1*$T$2</f>
        <v>4.9986734215771764E-5</v>
      </c>
      <c r="U1443" s="27">
        <v>1224.9000000000001</v>
      </c>
      <c r="V1443" s="302">
        <f>TabIPW[[#This Row],[iloczyn liczby mieszkańców i relacji przeciętnego miesięcznego wynagrodzenia brutto 
w danym powiecie do średniej krajowej2]]/$W$1*$V$2</f>
        <v>7.2339934110868002E-5</v>
      </c>
      <c r="W1443" s="27">
        <f>TabIPW[[#This Row],[iloczyn liczby mieszkańców i relacji przeciętnego miesięcznego wynagrodzenia brutto 
w danym powiecie do średniej krajowej]]</f>
        <v>22548.096000000001</v>
      </c>
    </row>
    <row r="1444" spans="1:23" x14ac:dyDescent="0.3">
      <c r="A1444" s="2" t="s">
        <v>10</v>
      </c>
      <c r="B1444" s="2" t="s">
        <v>126</v>
      </c>
      <c r="C1444" s="2" t="s">
        <v>109</v>
      </c>
      <c r="D1444" s="2" t="s">
        <v>18</v>
      </c>
      <c r="E1444" s="2" t="s">
        <v>19</v>
      </c>
      <c r="F1444" s="17" t="str">
        <f>+Tabela1[[#This Row],[WK]]&amp;Tabela1[[#This Row],[PK]]&amp;Tabela1[[#This Row],[GK]]</f>
        <v>181504</v>
      </c>
      <c r="G1444" s="2" t="s">
        <v>1367</v>
      </c>
      <c r="H1444" s="302">
        <f>TabIPW[[#This Row],[liczba mieszkańców ]]/$I$1*$H$2</f>
        <v>7.5887826982883988E-5</v>
      </c>
      <c r="I1444" s="27">
        <v>23843</v>
      </c>
      <c r="J1444" s="302">
        <f>TabIPW[[#This Row],[liczba mieszkańców w wieku 20-64]]/$K$1*$J$2</f>
        <v>5.71140468144024E-5</v>
      </c>
      <c r="K1444" s="27">
        <v>14162</v>
      </c>
      <c r="L1444" s="302">
        <f>TabIPW[[#This Row],[iloczyn liczby mieszkańców i relacji przeciętnego miesięcznego wynagrodzenia brutto 
w danym powiecie do średniej krajowej]]/$M$1*$L$2</f>
        <v>2.1715641879369973E-4</v>
      </c>
      <c r="M1444" s="27">
        <v>19742.004000000001</v>
      </c>
      <c r="N1444" s="302">
        <f>TabIPW[[#This Row],[liczba oddziałów w szkołach podstawowych]]/$O$1*$N$2</f>
        <v>1.6853011329755516E-4</v>
      </c>
      <c r="O1444" s="27">
        <v>133</v>
      </c>
      <c r="P144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2.1664025848945227E-4</v>
      </c>
      <c r="Q1444" s="27">
        <v>1101</v>
      </c>
      <c r="R1444" s="302">
        <f>TabIPW[[#This Row],[liczba gospodarstw domowych korzystających ze środowiskowej pomocy społecznej ]]/$S$1*$R$2</f>
        <v>8.5580505143716465E-5</v>
      </c>
      <c r="S1444" s="27">
        <v>313</v>
      </c>
      <c r="T1444" s="302">
        <f>TabIPW[[#This Row],[ilość wody dostarczonej i ścieków bytowych odprowadzonych siecią kanalizacyjną '[dam3']]]/$U$1*$T$2</f>
        <v>5.5112323094456507E-5</v>
      </c>
      <c r="U1444" s="27">
        <v>1350.5</v>
      </c>
      <c r="V1444" s="302">
        <f>TabIPW[[#This Row],[iloczyn liczby mieszkańców i relacji przeciętnego miesięcznego wynagrodzenia brutto 
w danym powiecie do średniej krajowej2]]/$W$1*$V$2</f>
        <v>6.3337288814829102E-5</v>
      </c>
      <c r="W1444" s="27">
        <f>TabIPW[[#This Row],[iloczyn liczby mieszkańców i relacji przeciętnego miesięcznego wynagrodzenia brutto 
w danym powiecie do średniej krajowej]]</f>
        <v>19742.004000000001</v>
      </c>
    </row>
    <row r="1445" spans="1:23" x14ac:dyDescent="0.3">
      <c r="A1445" s="2" t="s">
        <v>10</v>
      </c>
      <c r="B1445" s="2" t="s">
        <v>126</v>
      </c>
      <c r="C1445" s="2" t="s">
        <v>109</v>
      </c>
      <c r="D1445" s="2" t="s">
        <v>21</v>
      </c>
      <c r="E1445" s="2" t="s">
        <v>15</v>
      </c>
      <c r="F1445" s="17" t="str">
        <f>+Tabela1[[#This Row],[WK]]&amp;Tabela1[[#This Row],[PK]]&amp;Tabela1[[#This Row],[GK]]</f>
        <v>181505</v>
      </c>
      <c r="G1445" s="2" t="s">
        <v>1368</v>
      </c>
      <c r="H1445" s="302">
        <f>TabIPW[[#This Row],[liczba mieszkańców ]]/$I$1*$H$2</f>
        <v>2.4447192008368574E-5</v>
      </c>
      <c r="I1445" s="27">
        <v>7681</v>
      </c>
      <c r="J1445" s="302">
        <f>TabIPW[[#This Row],[liczba mieszkańców w wieku 20-64]]/$K$1*$J$2</f>
        <v>1.8942570109253503E-5</v>
      </c>
      <c r="K1445" s="27">
        <v>4697</v>
      </c>
      <c r="L1445" s="302">
        <f>TabIPW[[#This Row],[iloczyn liczby mieszkańców i relacji przeciętnego miesięcznego wynagrodzenia brutto 
w danym powiecie do średniej krajowej]]/$M$1*$L$2</f>
        <v>6.9956735845086909E-5</v>
      </c>
      <c r="M1445" s="27">
        <v>6359.8679999999995</v>
      </c>
      <c r="N1445" s="302">
        <f>TabIPW[[#This Row],[liczba oddziałów w szkołach podstawowych]]/$O$1*$N$2</f>
        <v>5.9555754323196186E-5</v>
      </c>
      <c r="O1445" s="27">
        <v>47</v>
      </c>
      <c r="P144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4.8601402222429345E-5</v>
      </c>
      <c r="Q1445" s="27">
        <v>247</v>
      </c>
      <c r="R1445" s="302">
        <f>TabIPW[[#This Row],[liczba gospodarstw domowych korzystających ze środowiskowej pomocy społecznej ]]/$S$1*$R$2</f>
        <v>4.7848525240097062E-5</v>
      </c>
      <c r="S1445" s="27">
        <v>175</v>
      </c>
      <c r="T1445" s="302">
        <f>TabIPW[[#This Row],[ilość wody dostarczonej i ścieków bytowych odprowadzonych siecią kanalizacyjną '[dam3']]]/$U$1*$T$2</f>
        <v>4.3420593685673243E-6</v>
      </c>
      <c r="U1445" s="27">
        <v>106.4</v>
      </c>
      <c r="V1445" s="302">
        <f>TabIPW[[#This Row],[iloczyn liczby mieszkańców i relacji przeciętnego miesięcznego wynagrodzenia brutto 
w danym powiecie do średniej krajowej2]]/$W$1*$V$2</f>
        <v>2.0404047954817017E-5</v>
      </c>
      <c r="W1445" s="27">
        <f>TabIPW[[#This Row],[iloczyn liczby mieszkańców i relacji przeciętnego miesięcznego wynagrodzenia brutto 
w danym powiecie do średniej krajowej]]</f>
        <v>6359.8679999999995</v>
      </c>
    </row>
    <row r="1446" spans="1:23" x14ac:dyDescent="0.3">
      <c r="A1446" s="2" t="s">
        <v>10</v>
      </c>
      <c r="B1446" s="2" t="s">
        <v>126</v>
      </c>
      <c r="C1446" s="2" t="s">
        <v>113</v>
      </c>
      <c r="D1446" s="2" t="s">
        <v>12</v>
      </c>
      <c r="E1446" s="2" t="s">
        <v>13</v>
      </c>
      <c r="F1446" s="17" t="str">
        <f>+Tabela1[[#This Row],[WK]]&amp;Tabela1[[#This Row],[PK]]&amp;Tabela1[[#This Row],[GK]]</f>
        <v>181601</v>
      </c>
      <c r="G1446" s="2" t="s">
        <v>1369</v>
      </c>
      <c r="H1446" s="302">
        <f>TabIPW[[#This Row],[liczba mieszkańców ]]/$I$1*$H$2</f>
        <v>1.8858171156045277E-5</v>
      </c>
      <c r="I1446" s="27">
        <v>5925</v>
      </c>
      <c r="J1446" s="302">
        <f>TabIPW[[#This Row],[liczba mieszkańców w wieku 20-64]]/$K$1*$J$2</f>
        <v>1.4433778671709235E-5</v>
      </c>
      <c r="K1446" s="27">
        <v>3579</v>
      </c>
      <c r="L1446" s="302">
        <f>TabIPW[[#This Row],[iloczyn liczby mieszkańców i relacji przeciętnego miesięcznego wynagrodzenia brutto 
w danym powiecie do średniej krajowej]]/$M$1*$L$2</f>
        <v>5.7026647785279904E-5</v>
      </c>
      <c r="M1446" s="27">
        <v>5184.375</v>
      </c>
      <c r="N1446" s="302">
        <f>TabIPW[[#This Row],[liczba oddziałów w szkołach podstawowych]]/$O$1*$N$2</f>
        <v>3.8014311270125227E-5</v>
      </c>
      <c r="O1446" s="27">
        <v>30</v>
      </c>
      <c r="P144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5.3127038866623171E-5</v>
      </c>
      <c r="Q1446" s="27">
        <v>270</v>
      </c>
      <c r="R1446" s="302">
        <f>TabIPW[[#This Row],[liczba gospodarstw domowych korzystających ze środowiskowej pomocy społecznej ]]/$S$1*$R$2</f>
        <v>2.7068594278683483E-5</v>
      </c>
      <c r="S1446" s="27">
        <v>99</v>
      </c>
      <c r="T1446" s="302">
        <f>TabIPW[[#This Row],[ilość wody dostarczonej i ścieków bytowych odprowadzonych siecią kanalizacyjną '[dam3']]]/$U$1*$T$2</f>
        <v>1.0528677792202723E-5</v>
      </c>
      <c r="U1446" s="27">
        <v>258</v>
      </c>
      <c r="V1446" s="302">
        <f>TabIPW[[#This Row],[iloczyn liczby mieszkańców i relacji przeciętnego miesięcznego wynagrodzenia brutto 
w danym powiecie do średniej krajowej2]]/$W$1*$V$2</f>
        <v>1.6632772270706639E-5</v>
      </c>
      <c r="W1446" s="27">
        <f>TabIPW[[#This Row],[iloczyn liczby mieszkańców i relacji przeciętnego miesięcznego wynagrodzenia brutto 
w danym powiecie do średniej krajowej]]</f>
        <v>5184.375</v>
      </c>
    </row>
    <row r="1447" spans="1:23" x14ac:dyDescent="0.3">
      <c r="A1447" s="2" t="s">
        <v>10</v>
      </c>
      <c r="B1447" s="2" t="s">
        <v>126</v>
      </c>
      <c r="C1447" s="2" t="s">
        <v>113</v>
      </c>
      <c r="D1447" s="2" t="s">
        <v>11</v>
      </c>
      <c r="E1447" s="2" t="s">
        <v>19</v>
      </c>
      <c r="F1447" s="17" t="str">
        <f>+Tabela1[[#This Row],[WK]]&amp;Tabela1[[#This Row],[PK]]&amp;Tabela1[[#This Row],[GK]]</f>
        <v>181602</v>
      </c>
      <c r="G1447" s="2" t="s">
        <v>1370</v>
      </c>
      <c r="H1447" s="302">
        <f>TabIPW[[#This Row],[liczba mieszkańców ]]/$I$1*$H$2</f>
        <v>3.4040192491798189E-5</v>
      </c>
      <c r="I1447" s="27">
        <v>10695</v>
      </c>
      <c r="J1447" s="302">
        <f>TabIPW[[#This Row],[liczba mieszkańców w wieku 20-64]]/$K$1*$J$2</f>
        <v>2.5818678696921633E-5</v>
      </c>
      <c r="K1447" s="27">
        <v>6402</v>
      </c>
      <c r="L1447" s="302">
        <f>TabIPW[[#This Row],[iloczyn liczby mieszkańców i relacji przeciętnego miesięcznego wynagrodzenia brutto 
w danym powiecie do średniej krajowej]]/$M$1*$L$2</f>
        <v>1.0293670853393563E-4</v>
      </c>
      <c r="M1447" s="27">
        <v>9358.125</v>
      </c>
      <c r="N1447" s="302">
        <f>TabIPW[[#This Row],[liczba oddziałów w szkołach podstawowych]]/$O$1*$N$2</f>
        <v>8.996720333929637E-5</v>
      </c>
      <c r="O1447" s="27">
        <v>71</v>
      </c>
      <c r="P144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8.028085873178613E-5</v>
      </c>
      <c r="Q1447" s="27">
        <v>408</v>
      </c>
      <c r="R1447" s="302">
        <f>TabIPW[[#This Row],[liczba gospodarstw domowych korzystających ze środowiskowej pomocy społecznej ]]/$S$1*$R$2</f>
        <v>4.5934584230493178E-5</v>
      </c>
      <c r="S1447" s="27">
        <v>168</v>
      </c>
      <c r="T1447" s="302">
        <f>TabIPW[[#This Row],[ilość wody dostarczonej i ścieków bytowych odprowadzonych siecią kanalizacyjną '[dam3']]]/$U$1*$T$2</f>
        <v>6.7987508534146264E-6</v>
      </c>
      <c r="U1447" s="27">
        <v>166.6</v>
      </c>
      <c r="V1447" s="302">
        <f>TabIPW[[#This Row],[iloczyn liczby mieszkańców i relacji przeciętnego miesięcznego wynagrodzenia brutto 
w danym powiecie do średniej krajowej2]]/$W$1*$V$2</f>
        <v>3.0023206655731228E-5</v>
      </c>
      <c r="W1447" s="27">
        <f>TabIPW[[#This Row],[iloczyn liczby mieszkańców i relacji przeciętnego miesięcznego wynagrodzenia brutto 
w danym powiecie do średniej krajowej]]</f>
        <v>9358.125</v>
      </c>
    </row>
    <row r="1448" spans="1:23" x14ac:dyDescent="0.3">
      <c r="A1448" s="2" t="s">
        <v>10</v>
      </c>
      <c r="B1448" s="2" t="s">
        <v>126</v>
      </c>
      <c r="C1448" s="2" t="s">
        <v>113</v>
      </c>
      <c r="D1448" s="2" t="s">
        <v>16</v>
      </c>
      <c r="E1448" s="2" t="s">
        <v>19</v>
      </c>
      <c r="F1448" s="17" t="str">
        <f>+Tabela1[[#This Row],[WK]]&amp;Tabela1[[#This Row],[PK]]&amp;Tabela1[[#This Row],[GK]]</f>
        <v>181603</v>
      </c>
      <c r="G1448" s="2" t="s">
        <v>1371</v>
      </c>
      <c r="H1448" s="302">
        <f>TabIPW[[#This Row],[liczba mieszkańców ]]/$I$1*$H$2</f>
        <v>7.1237736171241421E-5</v>
      </c>
      <c r="I1448" s="27">
        <v>22382</v>
      </c>
      <c r="J1448" s="302">
        <f>TabIPW[[#This Row],[liczba mieszkańców w wieku 20-64]]/$K$1*$J$2</f>
        <v>5.432730720497209E-5</v>
      </c>
      <c r="K1448" s="27">
        <v>13471</v>
      </c>
      <c r="L1448" s="302">
        <f>TabIPW[[#This Row],[iloczyn liczby mieszkańców i relacji przeciętnego miesięcznego wynagrodzenia brutto 
w danym powiecie do średniej krajowej]]/$M$1*$L$2</f>
        <v>2.1542116974348268E-4</v>
      </c>
      <c r="M1448" s="27">
        <v>19584.25</v>
      </c>
      <c r="N1448" s="302">
        <f>TabIPW[[#This Row],[liczba oddziałów w szkołach podstawowych]]/$O$1*$N$2</f>
        <v>1.419200954084675E-4</v>
      </c>
      <c r="O1448" s="27">
        <v>112</v>
      </c>
      <c r="P144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1.875187705181181E-4</v>
      </c>
      <c r="Q1448" s="27">
        <v>953</v>
      </c>
      <c r="R1448" s="302">
        <f>TabIPW[[#This Row],[liczba gospodarstw domowych korzystających ze środowiskowej pomocy społecznej ]]/$S$1*$R$2</f>
        <v>7.5737379951467922E-5</v>
      </c>
      <c r="S1448" s="27">
        <v>277</v>
      </c>
      <c r="T1448" s="302">
        <f>TabIPW[[#This Row],[ilość wody dostarczonej i ścieków bytowych odprowadzonych siecią kanalizacyjną '[dam3']]]/$U$1*$T$2</f>
        <v>5.8193389657678611E-5</v>
      </c>
      <c r="U1448" s="27">
        <v>1426</v>
      </c>
      <c r="V1448" s="302">
        <f>TabIPW[[#This Row],[iloczyn liczby mieszkańców i relacji przeciętnego miesięcznego wynagrodzenia brutto 
w danym powiecie do średniej krajowej2]]/$W$1*$V$2</f>
        <v>6.2831174508515787E-5</v>
      </c>
      <c r="W1448" s="27">
        <f>TabIPW[[#This Row],[iloczyn liczby mieszkańców i relacji przeciętnego miesięcznego wynagrodzenia brutto 
w danym powiecie do średniej krajowej]]</f>
        <v>19584.25</v>
      </c>
    </row>
    <row r="1449" spans="1:23" x14ac:dyDescent="0.3">
      <c r="A1449" s="2" t="s">
        <v>10</v>
      </c>
      <c r="B1449" s="2" t="s">
        <v>126</v>
      </c>
      <c r="C1449" s="2" t="s">
        <v>113</v>
      </c>
      <c r="D1449" s="2" t="s">
        <v>18</v>
      </c>
      <c r="E1449" s="2" t="s">
        <v>15</v>
      </c>
      <c r="F1449" s="17" t="str">
        <f>+Tabela1[[#This Row],[WK]]&amp;Tabela1[[#This Row],[PK]]&amp;Tabela1[[#This Row],[GK]]</f>
        <v>181604</v>
      </c>
      <c r="G1449" s="2" t="s">
        <v>1372</v>
      </c>
      <c r="H1449" s="302">
        <f>TabIPW[[#This Row],[liczba mieszkańców ]]/$I$1*$H$2</f>
        <v>2.3517810408779507E-5</v>
      </c>
      <c r="I1449" s="27">
        <v>7389</v>
      </c>
      <c r="J1449" s="302">
        <f>TabIPW[[#This Row],[liczba mieszkańców w wieku 20-64]]/$K$1*$J$2</f>
        <v>1.7898046869249954E-5</v>
      </c>
      <c r="K1449" s="27">
        <v>4438</v>
      </c>
      <c r="L1449" s="302">
        <f>TabIPW[[#This Row],[iloczyn liczby mieszkańców i relacji przeciętnego miesięcznego wynagrodzenia brutto 
w danym powiecie do średniej krajowej]]/$M$1*$L$2</f>
        <v>7.1117282782351589E-5</v>
      </c>
      <c r="M1449" s="27">
        <v>6465.375</v>
      </c>
      <c r="N1449" s="302">
        <f>TabIPW[[#This Row],[liczba oddziałów w szkołach podstawowych]]/$O$1*$N$2</f>
        <v>5.195289206917115E-5</v>
      </c>
      <c r="O1449" s="27">
        <v>41</v>
      </c>
      <c r="P144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5.4897940162177276E-5</v>
      </c>
      <c r="Q1449" s="27">
        <v>279</v>
      </c>
      <c r="R1449" s="302">
        <f>TabIPW[[#This Row],[liczba gospodarstw domowych korzystających ze środowiskowej pomocy społecznej ]]/$S$1*$R$2</f>
        <v>2.4060972692163095E-5</v>
      </c>
      <c r="S1449" s="27">
        <v>88</v>
      </c>
      <c r="T1449" s="302">
        <f>TabIPW[[#This Row],[ilość wody dostarczonej i ścieków bytowych odprowadzonych siecią kanalizacyjną '[dam3']]]/$U$1*$T$2</f>
        <v>9.8308468222544044E-6</v>
      </c>
      <c r="U1449" s="27">
        <v>240.9</v>
      </c>
      <c r="V1449" s="302">
        <f>TabIPW[[#This Row],[iloczyn liczby mieszkańców i relacji przeciętnego miesięcznego wynagrodzenia brutto 
w danym powiecie do średniej krajowej2]]/$W$1*$V$2</f>
        <v>2.0742540811519217E-5</v>
      </c>
      <c r="W1449" s="27">
        <f>TabIPW[[#This Row],[iloczyn liczby mieszkańców i relacji przeciętnego miesięcznego wynagrodzenia brutto 
w danym powiecie do średniej krajowej]]</f>
        <v>6465.375</v>
      </c>
    </row>
    <row r="1450" spans="1:23" x14ac:dyDescent="0.3">
      <c r="A1450" s="2" t="s">
        <v>10</v>
      </c>
      <c r="B1450" s="2" t="s">
        <v>126</v>
      </c>
      <c r="C1450" s="2" t="s">
        <v>113</v>
      </c>
      <c r="D1450" s="2" t="s">
        <v>21</v>
      </c>
      <c r="E1450" s="2" t="s">
        <v>15</v>
      </c>
      <c r="F1450" s="17" t="str">
        <f>+Tabela1[[#This Row],[WK]]&amp;Tabela1[[#This Row],[PK]]&amp;Tabela1[[#This Row],[GK]]</f>
        <v>181605</v>
      </c>
      <c r="G1450" s="2" t="s">
        <v>1369</v>
      </c>
      <c r="H1450" s="302">
        <f>TabIPW[[#This Row],[liczba mieszkańców ]]/$I$1*$H$2</f>
        <v>2.0742396864801197E-5</v>
      </c>
      <c r="I1450" s="27">
        <v>6517</v>
      </c>
      <c r="J1450" s="302">
        <f>TabIPW[[#This Row],[liczba mieszkańców w wieku 20-64]]/$K$1*$J$2</f>
        <v>1.5704144774416252E-5</v>
      </c>
      <c r="K1450" s="27">
        <v>3894</v>
      </c>
      <c r="L1450" s="302">
        <f>TabIPW[[#This Row],[iloczyn liczby mieszkańców i relacji przeciętnego miesięcznego wynagrodzenia brutto 
w danym powiecie do średniej krajowej]]/$M$1*$L$2</f>
        <v>6.2724500188467364E-5</v>
      </c>
      <c r="M1450" s="27">
        <v>5702.375</v>
      </c>
      <c r="N1450" s="302">
        <f>TabIPW[[#This Row],[liczba oddziałów w szkołach podstawowych]]/$O$1*$N$2</f>
        <v>5.9555754323196186E-5</v>
      </c>
      <c r="O1450" s="27">
        <v>47</v>
      </c>
      <c r="P145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3.6992160396019099E-5</v>
      </c>
      <c r="Q1450" s="27">
        <v>188</v>
      </c>
      <c r="R1450" s="302">
        <f>TabIPW[[#This Row],[liczba gospodarstw domowych korzystających ze środowiskowej pomocy społecznej ]]/$S$1*$R$2</f>
        <v>5.823849072080385E-5</v>
      </c>
      <c r="S1450" s="27">
        <v>213</v>
      </c>
      <c r="T1450" s="302">
        <f>TabIPW[[#This Row],[ilość wody dostarczonej i ścieków bytowych odprowadzonych siecią kanalizacyjną '[dam3']]]/$U$1*$T$2</f>
        <v>1.0487868963550774E-6</v>
      </c>
      <c r="U1450" s="27">
        <v>25.7</v>
      </c>
      <c r="V1450" s="302">
        <f>TabIPW[[#This Row],[iloczyn liczby mieszkańców i relacji przeciętnego miesięcznego wynagrodzenia brutto 
w danym powiecie do średniej krajowej2]]/$W$1*$V$2</f>
        <v>1.829464588830298E-5</v>
      </c>
      <c r="W1450" s="27">
        <f>TabIPW[[#This Row],[iloczyn liczby mieszkańców i relacji przeciętnego miesięcznego wynagrodzenia brutto 
w danym powiecie do średniej krajowej]]</f>
        <v>5702.375</v>
      </c>
    </row>
    <row r="1451" spans="1:23" x14ac:dyDescent="0.3">
      <c r="A1451" s="2" t="s">
        <v>10</v>
      </c>
      <c r="B1451" s="2" t="s">
        <v>126</v>
      </c>
      <c r="C1451" s="2" t="s">
        <v>113</v>
      </c>
      <c r="D1451" s="2" t="s">
        <v>23</v>
      </c>
      <c r="E1451" s="2" t="s">
        <v>19</v>
      </c>
      <c r="F1451" s="17" t="str">
        <f>+Tabela1[[#This Row],[WK]]&amp;Tabela1[[#This Row],[PK]]&amp;Tabela1[[#This Row],[GK]]</f>
        <v>181606</v>
      </c>
      <c r="G1451" s="2" t="s">
        <v>1373</v>
      </c>
      <c r="H1451" s="302">
        <f>TabIPW[[#This Row],[liczba mieszkańców ]]/$I$1*$H$2</f>
        <v>6.5155379195848585E-5</v>
      </c>
      <c r="I1451" s="27">
        <v>20471</v>
      </c>
      <c r="J1451" s="302">
        <f>TabIPW[[#This Row],[liczba mieszkańców w wieku 20-64]]/$K$1*$J$2</f>
        <v>4.9866910666578571E-5</v>
      </c>
      <c r="K1451" s="27">
        <v>12365</v>
      </c>
      <c r="L1451" s="302">
        <f>TabIPW[[#This Row],[iloczyn liczby mieszkańców i relacji przeciętnego miesięcznego wynagrodzenia brutto 
w danym powiecie do średniej krajowej]]/$M$1*$L$2</f>
        <v>1.9702827119197718E-4</v>
      </c>
      <c r="M1451" s="27">
        <v>17912.125</v>
      </c>
      <c r="N1451" s="302">
        <f>TabIPW[[#This Row],[liczba oddziałów w szkołach podstawowych]]/$O$1*$N$2</f>
        <v>1.2037865235539655E-4</v>
      </c>
      <c r="O1451" s="27">
        <v>95</v>
      </c>
      <c r="P145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2.0266981493563654E-4</v>
      </c>
      <c r="Q1451" s="27">
        <v>1030</v>
      </c>
      <c r="R1451" s="302">
        <f>TabIPW[[#This Row],[liczba gospodarstw domowych korzystających ze środowiskowej pomocy społecznej ]]/$S$1*$R$2</f>
        <v>7.0268977066885406E-5</v>
      </c>
      <c r="S1451" s="27">
        <v>257</v>
      </c>
      <c r="T1451" s="302">
        <f>TabIPW[[#This Row],[ilość wody dostarczonej i ścieków bytowych odprowadzonych siecią kanalizacyjną '[dam3']]]/$U$1*$T$2</f>
        <v>6.6220486253516903E-5</v>
      </c>
      <c r="U1451" s="27">
        <v>1622.7</v>
      </c>
      <c r="V1451" s="302">
        <f>TabIPW[[#This Row],[iloczyn liczby mieszkańców i relacji przeciętnego miesięcznego wynagrodzenia brutto 
w danym powiecie do średniej krajowej2]]/$W$1*$V$2</f>
        <v>5.7466579097660025E-5</v>
      </c>
      <c r="W1451" s="27">
        <f>TabIPW[[#This Row],[iloczyn liczby mieszkańców i relacji przeciętnego miesięcznego wynagrodzenia brutto 
w danym powiecie do średniej krajowej]]</f>
        <v>17912.125</v>
      </c>
    </row>
    <row r="1452" spans="1:23" x14ac:dyDescent="0.3">
      <c r="A1452" s="2" t="s">
        <v>10</v>
      </c>
      <c r="B1452" s="2" t="s">
        <v>126</v>
      </c>
      <c r="C1452" s="2" t="s">
        <v>113</v>
      </c>
      <c r="D1452" s="2" t="s">
        <v>30</v>
      </c>
      <c r="E1452" s="2" t="s">
        <v>15</v>
      </c>
      <c r="F1452" s="17" t="str">
        <f>+Tabela1[[#This Row],[WK]]&amp;Tabela1[[#This Row],[PK]]&amp;Tabela1[[#This Row],[GK]]</f>
        <v>181607</v>
      </c>
      <c r="G1452" s="2" t="s">
        <v>1374</v>
      </c>
      <c r="H1452" s="302">
        <f>TabIPW[[#This Row],[liczba mieszkańców ]]/$I$1*$H$2</f>
        <v>2.2060081735451451E-5</v>
      </c>
      <c r="I1452" s="27">
        <v>6931</v>
      </c>
      <c r="J1452" s="302">
        <f>TabIPW[[#This Row],[liczba mieszkańców w wieku 20-64]]/$K$1*$J$2</f>
        <v>1.6825293271408476E-5</v>
      </c>
      <c r="K1452" s="27">
        <v>4172</v>
      </c>
      <c r="L1452" s="302">
        <f>TabIPW[[#This Row],[iloczyn liczby mieszkańców i relacji przeciętnego miesięcznego wynagrodzenia brutto 
w danym powiecie do średniej krajowej]]/$M$1*$L$2</f>
        <v>6.670914697042616E-5</v>
      </c>
      <c r="M1452" s="27">
        <v>6064.625</v>
      </c>
      <c r="N1452" s="302">
        <f>TabIPW[[#This Row],[liczba oddziałów w szkołach podstawowych]]/$O$1*$N$2</f>
        <v>6.7158616577221229E-5</v>
      </c>
      <c r="O1452" s="27">
        <v>53</v>
      </c>
      <c r="P145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5.3127038866623171E-5</v>
      </c>
      <c r="Q1452" s="27">
        <v>270</v>
      </c>
      <c r="R1452" s="302">
        <f>TabIPW[[#This Row],[liczba gospodarstw domowych korzystających ze środowiskowej pomocy społecznej ]]/$S$1*$R$2</f>
        <v>3.9645920913223281E-5</v>
      </c>
      <c r="S1452" s="27">
        <v>145</v>
      </c>
      <c r="T1452" s="302">
        <f>TabIPW[[#This Row],[ilość wody dostarczonej i ścieków bytowych odprowadzonych siecią kanalizacyjną '[dam3']]]/$U$1*$T$2</f>
        <v>8.9942658348894582E-6</v>
      </c>
      <c r="U1452" s="27">
        <v>220.4</v>
      </c>
      <c r="V1452" s="302">
        <f>TabIPW[[#This Row],[iloczyn liczby mieszkańców i relacji przeciętnego miesięcznego wynagrodzenia brutto 
w danym powiecie do średniej krajowej2]]/$W$1*$V$2</f>
        <v>1.9456834533040967E-5</v>
      </c>
      <c r="W1452" s="27">
        <f>TabIPW[[#This Row],[iloczyn liczby mieszkańców i relacji przeciętnego miesięcznego wynagrodzenia brutto 
w danym powiecie do średniej krajowej]]</f>
        <v>6064.625</v>
      </c>
    </row>
    <row r="1453" spans="1:23" x14ac:dyDescent="0.3">
      <c r="A1453" s="2" t="s">
        <v>10</v>
      </c>
      <c r="B1453" s="2" t="s">
        <v>126</v>
      </c>
      <c r="C1453" s="2" t="s">
        <v>113</v>
      </c>
      <c r="D1453" s="2" t="s">
        <v>54</v>
      </c>
      <c r="E1453" s="2" t="s">
        <v>15</v>
      </c>
      <c r="F1453" s="17" t="str">
        <f>+Tabela1[[#This Row],[WK]]&amp;Tabela1[[#This Row],[PK]]&amp;Tabela1[[#This Row],[GK]]</f>
        <v>181608</v>
      </c>
      <c r="G1453" s="2" t="s">
        <v>354</v>
      </c>
      <c r="H1453" s="302">
        <f>TabIPW[[#This Row],[liczba mieszkańców ]]/$I$1*$H$2</f>
        <v>2.1678144091784709E-5</v>
      </c>
      <c r="I1453" s="27">
        <v>6811</v>
      </c>
      <c r="J1453" s="302">
        <f>TabIPW[[#This Row],[liczba mieszkańców w wieku 20-64]]/$K$1*$J$2</f>
        <v>1.7341505529016403E-5</v>
      </c>
      <c r="K1453" s="27">
        <v>4300</v>
      </c>
      <c r="L1453" s="302">
        <f>TabIPW[[#This Row],[iloczyn liczby mieszkańców i relacji przeciętnego miesięcznego wynagrodzenia brutto 
w danym powiecie do średniej krajowej]]/$M$1*$L$2</f>
        <v>6.5554176888698977E-5</v>
      </c>
      <c r="M1453" s="27">
        <v>5959.625</v>
      </c>
      <c r="N1453" s="302">
        <f>TabIPW[[#This Row],[liczba oddziałów w szkołach podstawowych]]/$O$1*$N$2</f>
        <v>5.195289206917115E-5</v>
      </c>
      <c r="O1453" s="27">
        <v>41</v>
      </c>
      <c r="P145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4.6240200495023874E-5</v>
      </c>
      <c r="Q1453" s="27">
        <v>235</v>
      </c>
      <c r="R1453" s="302">
        <f>TabIPW[[#This Row],[liczba gospodarstw domowych korzystających ze środowiskowej pomocy społecznej ]]/$S$1*$R$2</f>
        <v>6.2066372740011611E-5</v>
      </c>
      <c r="S1453" s="27">
        <v>227</v>
      </c>
      <c r="T1453" s="302">
        <f>TabIPW[[#This Row],[ilość wody dostarczonej i ścieków bytowych odprowadzonych siecią kanalizacyjną '[dam3']]]/$U$1*$T$2</f>
        <v>1.6650002089995005E-5</v>
      </c>
      <c r="U1453" s="27">
        <v>408</v>
      </c>
      <c r="V1453" s="302">
        <f>TabIPW[[#This Row],[iloczyn liczby mieszkańców i relacji przeciętnego miesięcznego wynagrodzenia brutto 
w danym powiecie do średniej krajowej2]]/$W$1*$V$2</f>
        <v>1.9119968259203868E-5</v>
      </c>
      <c r="W1453" s="27">
        <f>TabIPW[[#This Row],[iloczyn liczby mieszkańców i relacji przeciętnego miesięcznego wynagrodzenia brutto 
w danym powiecie do średniej krajowej]]</f>
        <v>5959.625</v>
      </c>
    </row>
    <row r="1454" spans="1:23" x14ac:dyDescent="0.3">
      <c r="A1454" s="2" t="s">
        <v>10</v>
      </c>
      <c r="B1454" s="2" t="s">
        <v>126</v>
      </c>
      <c r="C1454" s="2" t="s">
        <v>113</v>
      </c>
      <c r="D1454" s="2" t="s">
        <v>56</v>
      </c>
      <c r="E1454" s="2" t="s">
        <v>15</v>
      </c>
      <c r="F1454" s="17" t="str">
        <f>+Tabela1[[#This Row],[WK]]&amp;Tabela1[[#This Row],[PK]]&amp;Tabela1[[#This Row],[GK]]</f>
        <v>181609</v>
      </c>
      <c r="G1454" s="2" t="s">
        <v>1079</v>
      </c>
      <c r="H1454" s="302">
        <f>TabIPW[[#This Row],[liczba mieszkańców ]]/$I$1*$H$2</f>
        <v>4.2630606660602609E-5</v>
      </c>
      <c r="I1454" s="27">
        <v>13394</v>
      </c>
      <c r="J1454" s="302">
        <f>TabIPW[[#This Row],[liczba mieszkańców w wieku 20-64]]/$K$1*$J$2</f>
        <v>3.2485076054936544E-5</v>
      </c>
      <c r="K1454" s="27">
        <v>8055</v>
      </c>
      <c r="L1454" s="302">
        <f>TabIPW[[#This Row],[iloczyn liczby mieszkańców i relacji przeciętnego miesięcznego wynagrodzenia brutto 
w danym powiecie do średniej krajowej]]/$M$1*$L$2</f>
        <v>1.2891391062211629E-4</v>
      </c>
      <c r="M1454" s="27">
        <v>11719.75</v>
      </c>
      <c r="N1454" s="302">
        <f>TabIPW[[#This Row],[liczba oddziałów w szkołach podstawowych]]/$O$1*$N$2</f>
        <v>7.8562909958258793E-5</v>
      </c>
      <c r="O1454" s="27">
        <v>62</v>
      </c>
      <c r="P145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1.2494692474187302E-4</v>
      </c>
      <c r="Q1454" s="27">
        <v>635</v>
      </c>
      <c r="R1454" s="302">
        <f>TabIPW[[#This Row],[liczba gospodarstw domowych korzystających ze środowiskowej pomocy społecznej ]]/$S$1*$R$2</f>
        <v>4.2106702211285416E-5</v>
      </c>
      <c r="S1454" s="27">
        <v>154</v>
      </c>
      <c r="T1454" s="302">
        <f>TabIPW[[#This Row],[ilość wody dostarczonej i ścieków bytowych odprowadzonych siecią kanalizacyjną '[dam3']]]/$U$1*$T$2</f>
        <v>3.5846475087871599E-5</v>
      </c>
      <c r="U1454" s="27">
        <v>878.40000000000009</v>
      </c>
      <c r="V1454" s="302">
        <f>TabIPW[[#This Row],[iloczyn liczby mieszkańców i relacji przeciętnego miesięcznego wynagrodzenia brutto 
w danym powiecie do średniej krajowej2]]/$W$1*$V$2</f>
        <v>3.7599890598117257E-5</v>
      </c>
      <c r="W1454" s="27">
        <f>TabIPW[[#This Row],[iloczyn liczby mieszkańców i relacji przeciętnego miesięcznego wynagrodzenia brutto 
w danym powiecie do średniej krajowej]]</f>
        <v>11719.75</v>
      </c>
    </row>
    <row r="1455" spans="1:23" x14ac:dyDescent="0.3">
      <c r="A1455" s="2" t="s">
        <v>10</v>
      </c>
      <c r="B1455" s="2" t="s">
        <v>126</v>
      </c>
      <c r="C1455" s="2" t="s">
        <v>113</v>
      </c>
      <c r="D1455" s="2" t="s">
        <v>69</v>
      </c>
      <c r="E1455" s="2" t="s">
        <v>15</v>
      </c>
      <c r="F1455" s="17" t="str">
        <f>+Tabela1[[#This Row],[WK]]&amp;Tabela1[[#This Row],[PK]]&amp;Tabela1[[#This Row],[GK]]</f>
        <v>181610</v>
      </c>
      <c r="G1455" s="2" t="s">
        <v>1375</v>
      </c>
      <c r="H1455" s="302">
        <f>TabIPW[[#This Row],[liczba mieszkańców ]]/$I$1*$H$2</f>
        <v>2.0697837473040076E-5</v>
      </c>
      <c r="I1455" s="27">
        <v>6503</v>
      </c>
      <c r="J1455" s="302">
        <f>TabIPW[[#This Row],[liczba mieszkańców w wieku 20-64]]/$K$1*$J$2</f>
        <v>1.5792868756192616E-5</v>
      </c>
      <c r="K1455" s="27">
        <v>3916</v>
      </c>
      <c r="L1455" s="302">
        <f>TabIPW[[#This Row],[iloczyn liczby mieszkańców i relacji przeciętnego miesięcznego wynagrodzenia brutto 
w danym powiecie do średniej krajowej]]/$M$1*$L$2</f>
        <v>6.2589753678932516E-5</v>
      </c>
      <c r="M1455" s="27">
        <v>5690.125</v>
      </c>
      <c r="N1455" s="302">
        <f>TabIPW[[#This Row],[liczba oddziałów w szkołach podstawowych]]/$O$1*$N$2</f>
        <v>4.4350029815146094E-5</v>
      </c>
      <c r="O1455" s="27">
        <v>35</v>
      </c>
      <c r="P145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5.529147378341152E-5</v>
      </c>
      <c r="Q1455" s="27">
        <v>281</v>
      </c>
      <c r="R1455" s="302">
        <f>TabIPW[[#This Row],[liczba gospodarstw domowych korzystających ze środowiskowej pomocy społecznej ]]/$S$1*$R$2</f>
        <v>2.570149355753785E-5</v>
      </c>
      <c r="S1455" s="27">
        <v>94</v>
      </c>
      <c r="T1455" s="302">
        <f>TabIPW[[#This Row],[ilość wody dostarczonej i ścieków bytowych odprowadzonych siecią kanalizacyjną '[dam3']]]/$U$1*$T$2</f>
        <v>1.2528310396148203E-5</v>
      </c>
      <c r="U1455" s="27">
        <v>307</v>
      </c>
      <c r="V1455" s="302">
        <f>TabIPW[[#This Row],[iloczyn liczby mieszkańców i relacji przeciętnego miesięcznego wynagrodzenia brutto 
w danym powiecie do średniej krajowej2]]/$W$1*$V$2</f>
        <v>1.8255344823021987E-5</v>
      </c>
      <c r="W1455" s="27">
        <f>TabIPW[[#This Row],[iloczyn liczby mieszkańców i relacji przeciętnego miesięcznego wynagrodzenia brutto 
w danym powiecie do średniej krajowej]]</f>
        <v>5690.125</v>
      </c>
    </row>
    <row r="1456" spans="1:23" x14ac:dyDescent="0.3">
      <c r="A1456" s="2" t="s">
        <v>10</v>
      </c>
      <c r="B1456" s="2" t="s">
        <v>126</v>
      </c>
      <c r="C1456" s="2" t="s">
        <v>113</v>
      </c>
      <c r="D1456" s="2" t="s">
        <v>71</v>
      </c>
      <c r="E1456" s="2" t="s">
        <v>19</v>
      </c>
      <c r="F1456" s="17" t="str">
        <f>+Tabela1[[#This Row],[WK]]&amp;Tabela1[[#This Row],[PK]]&amp;Tabela1[[#This Row],[GK]]</f>
        <v>181611</v>
      </c>
      <c r="G1456" s="2" t="s">
        <v>1376</v>
      </c>
      <c r="H1456" s="302">
        <f>TabIPW[[#This Row],[liczba mieszkańców ]]/$I$1*$H$2</f>
        <v>5.5317302057732816E-5</v>
      </c>
      <c r="I1456" s="27">
        <v>17380</v>
      </c>
      <c r="J1456" s="302">
        <f>TabIPW[[#This Row],[liczba mieszkańców w wieku 20-64]]/$K$1*$J$2</f>
        <v>4.222454950902366E-5</v>
      </c>
      <c r="K1456" s="27">
        <v>10470</v>
      </c>
      <c r="L1456" s="302">
        <f>TabIPW[[#This Row],[iloczyn liczby mieszkańców i relacji przeciętnego miesięcznego wynagrodzenia brutto 
w danym powiecie do średniej krajowej]]/$M$1*$L$2</f>
        <v>1.6727816683682103E-4</v>
      </c>
      <c r="M1456" s="27">
        <v>15207.5</v>
      </c>
      <c r="N1456" s="302">
        <f>TabIPW[[#This Row],[liczba oddziałów w szkołach podstawowych]]/$O$1*$N$2</f>
        <v>1.3178294573643412E-4</v>
      </c>
      <c r="O1456" s="27">
        <v>104</v>
      </c>
      <c r="P145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1.7649982912355922E-4</v>
      </c>
      <c r="Q1456" s="27">
        <v>897</v>
      </c>
      <c r="R1456" s="302">
        <f>TabIPW[[#This Row],[liczba gospodarstw domowych korzystających ze środowiskowej pomocy społecznej ]]/$S$1*$R$2</f>
        <v>7.3276598653405786E-5</v>
      </c>
      <c r="S1456" s="27">
        <v>268</v>
      </c>
      <c r="T1456" s="302">
        <f>TabIPW[[#This Row],[ilość wody dostarczonej i ścieków bytowych odprowadzonych siecią kanalizacyjną '[dam3']]]/$U$1*$T$2</f>
        <v>5.1986366819717247E-5</v>
      </c>
      <c r="U1456" s="27">
        <v>1273.9000000000001</v>
      </c>
      <c r="V1456" s="302">
        <f>TabIPW[[#This Row],[iloczyn liczby mieszkańców i relacji przeciętnego miesięcznego wynagrodzenia brutto 
w danym powiecie do średniej krajowej2]]/$W$1*$V$2</f>
        <v>4.8789465327406141E-5</v>
      </c>
      <c r="W1456" s="27">
        <f>TabIPW[[#This Row],[iloczyn liczby mieszkańców i relacji przeciętnego miesięcznego wynagrodzenia brutto 
w danym powiecie do średniej krajowej]]</f>
        <v>15207.5</v>
      </c>
    </row>
    <row r="1457" spans="1:23" x14ac:dyDescent="0.3">
      <c r="A1457" s="2" t="s">
        <v>10</v>
      </c>
      <c r="B1457" s="2" t="s">
        <v>126</v>
      </c>
      <c r="C1457" s="2" t="s">
        <v>113</v>
      </c>
      <c r="D1457" s="2" t="s">
        <v>72</v>
      </c>
      <c r="E1457" s="2" t="s">
        <v>15</v>
      </c>
      <c r="F1457" s="17" t="str">
        <f>+Tabela1[[#This Row],[WK]]&amp;Tabela1[[#This Row],[PK]]&amp;Tabela1[[#This Row],[GK]]</f>
        <v>181612</v>
      </c>
      <c r="G1457" s="2" t="s">
        <v>1377</v>
      </c>
      <c r="H1457" s="302">
        <f>TabIPW[[#This Row],[liczba mieszkańców ]]/$I$1*$H$2</f>
        <v>5.3458538858554683E-5</v>
      </c>
      <c r="I1457" s="27">
        <v>16796</v>
      </c>
      <c r="J1457" s="302">
        <f>TabIPW[[#This Row],[liczba mieszkańców w wieku 20-64]]/$K$1*$J$2</f>
        <v>3.9522500973107161E-5</v>
      </c>
      <c r="K1457" s="27">
        <v>9800</v>
      </c>
      <c r="L1457" s="302">
        <f>TabIPW[[#This Row],[iloczyn liczby mieszkańców i relacji przeciętnego miesięcznego wynagrodzenia brutto 
w danym powiecie do średniej krajowej]]/$M$1*$L$2</f>
        <v>1.6165731243908207E-4</v>
      </c>
      <c r="M1457" s="27">
        <v>14696.5</v>
      </c>
      <c r="N1457" s="302">
        <f>TabIPW[[#This Row],[liczba oddziałów w szkołach podstawowych]]/$O$1*$N$2</f>
        <v>1.3811866428145499E-4</v>
      </c>
      <c r="O1457" s="27">
        <v>109</v>
      </c>
      <c r="P145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1.2888226095421546E-4</v>
      </c>
      <c r="Q1457" s="27">
        <v>655</v>
      </c>
      <c r="R1457" s="302">
        <f>TabIPW[[#This Row],[liczba gospodarstw domowych korzystających ze środowiskowej pomocy społecznej ]]/$S$1*$R$2</f>
        <v>4.8121945384326191E-5</v>
      </c>
      <c r="S1457" s="27">
        <v>176</v>
      </c>
      <c r="T1457" s="302">
        <f>TabIPW[[#This Row],[ilość wody dostarczonej i ścieków bytowych odprowadzonych siecią kanalizacyjną '[dam3']]]/$U$1*$T$2</f>
        <v>4.9256256182901889E-5</v>
      </c>
      <c r="U1457" s="27">
        <v>1207</v>
      </c>
      <c r="V1457" s="302">
        <f>TabIPW[[#This Row],[iloczyn liczby mieszkańców i relacji przeciętnego miesięcznego wynagrodzenia brutto 
w danym powiecie do średniej krajowej2]]/$W$1*$V$2</f>
        <v>4.715004946139894E-5</v>
      </c>
      <c r="W1457" s="27">
        <f>TabIPW[[#This Row],[iloczyn liczby mieszkańców i relacji przeciętnego miesięcznego wynagrodzenia brutto 
w danym powiecie do średniej krajowej]]</f>
        <v>14696.5</v>
      </c>
    </row>
    <row r="1458" spans="1:23" x14ac:dyDescent="0.3">
      <c r="A1458" s="2" t="s">
        <v>10</v>
      </c>
      <c r="B1458" s="2" t="s">
        <v>126</v>
      </c>
      <c r="C1458" s="2" t="s">
        <v>113</v>
      </c>
      <c r="D1458" s="2" t="s">
        <v>74</v>
      </c>
      <c r="E1458" s="2" t="s">
        <v>15</v>
      </c>
      <c r="F1458" s="17" t="str">
        <f>+Tabela1[[#This Row],[WK]]&amp;Tabela1[[#This Row],[PK]]&amp;Tabela1[[#This Row],[GK]]</f>
        <v>181613</v>
      </c>
      <c r="G1458" s="2" t="s">
        <v>1378</v>
      </c>
      <c r="H1458" s="302">
        <f>TabIPW[[#This Row],[liczba mieszkańców ]]/$I$1*$H$2</f>
        <v>7.9156576649931838E-5</v>
      </c>
      <c r="I1458" s="27">
        <v>24870</v>
      </c>
      <c r="J1458" s="302">
        <f>TabIPW[[#This Row],[liczba mieszkańców w wieku 20-64]]/$K$1*$J$2</f>
        <v>6.0481525213641633E-5</v>
      </c>
      <c r="K1458" s="27">
        <v>14997</v>
      </c>
      <c r="L1458" s="302">
        <f>TabIPW[[#This Row],[iloczyn liczby mieszkańców i relacji przeciętnego miesięcznego wynagrodzenia brutto 
w danym powiecie do średniej krajowej]]/$M$1*$L$2</f>
        <v>2.3936754943795966E-4</v>
      </c>
      <c r="M1458" s="27">
        <v>21761.25</v>
      </c>
      <c r="N1458" s="302">
        <f>TabIPW[[#This Row],[liczba oddziałów w szkołach podstawowych]]/$O$1*$N$2</f>
        <v>1.5712581991651759E-4</v>
      </c>
      <c r="O1458" s="27">
        <v>124</v>
      </c>
      <c r="P145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2.6720932881805283E-4</v>
      </c>
      <c r="Q1458" s="27">
        <v>1358</v>
      </c>
      <c r="R1458" s="302">
        <f>TabIPW[[#This Row],[liczba gospodarstw domowych korzystających ze środowiskowej pomocy społecznej ]]/$S$1*$R$2</f>
        <v>6.4800574182302876E-5</v>
      </c>
      <c r="S1458" s="27">
        <v>237</v>
      </c>
      <c r="T1458" s="302">
        <f>TabIPW[[#This Row],[ilość wody dostarczonej i ścieków bytowych odprowadzonych siecią kanalizacyjną '[dam3']]]/$U$1*$T$2</f>
        <v>8.0140377706696555E-5</v>
      </c>
      <c r="U1458" s="27">
        <v>1963.8000000000002</v>
      </c>
      <c r="V1458" s="302">
        <f>TabIPW[[#This Row],[iloczyn liczby mieszkańców i relacji przeciętnego miesięcznego wynagrodzenia brutto 
w danym powiecie do średniej krajowej2]]/$W$1*$V$2</f>
        <v>6.9815535252738245E-5</v>
      </c>
      <c r="W1458" s="27">
        <f>TabIPW[[#This Row],[iloczyn liczby mieszkańców i relacji przeciętnego miesięcznego wynagrodzenia brutto 
w danym powiecie do średniej krajowej]]</f>
        <v>21761.25</v>
      </c>
    </row>
    <row r="1459" spans="1:23" x14ac:dyDescent="0.3">
      <c r="A1459" s="2" t="s">
        <v>10</v>
      </c>
      <c r="B1459" s="2" t="s">
        <v>126</v>
      </c>
      <c r="C1459" s="2" t="s">
        <v>113</v>
      </c>
      <c r="D1459" s="2" t="s">
        <v>76</v>
      </c>
      <c r="E1459" s="2" t="s">
        <v>19</v>
      </c>
      <c r="F1459" s="17" t="str">
        <f>+Tabela1[[#This Row],[WK]]&amp;Tabela1[[#This Row],[PK]]&amp;Tabela1[[#This Row],[GK]]</f>
        <v>181614</v>
      </c>
      <c r="G1459" s="2" t="s">
        <v>1379</v>
      </c>
      <c r="H1459" s="302">
        <f>TabIPW[[#This Row],[liczba mieszkańców ]]/$I$1*$H$2</f>
        <v>3.722618900271824E-5</v>
      </c>
      <c r="I1459" s="27">
        <v>11696</v>
      </c>
      <c r="J1459" s="302">
        <f>TabIPW[[#This Row],[liczba mieszkańców w wieku 20-64]]/$K$1*$J$2</f>
        <v>2.8492496875000208E-5</v>
      </c>
      <c r="K1459" s="27">
        <v>7065</v>
      </c>
      <c r="L1459" s="302">
        <f>TabIPW[[#This Row],[iloczyn liczby mieszkańców i relacji przeciętnego miesięcznego wynagrodzenia brutto 
w danym powiecie do średniej krajowej]]/$M$1*$L$2</f>
        <v>1.1257108396567658E-4</v>
      </c>
      <c r="M1459" s="27">
        <v>10234</v>
      </c>
      <c r="N1459" s="302">
        <f>TabIPW[[#This Row],[liczba oddziałów w szkołach podstawowych]]/$O$1*$N$2</f>
        <v>6.5891472868217059E-5</v>
      </c>
      <c r="O1459" s="27">
        <v>52</v>
      </c>
      <c r="P145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9.1299800126345003E-5</v>
      </c>
      <c r="Q1459" s="27">
        <v>464</v>
      </c>
      <c r="R1459" s="302">
        <f>TabIPW[[#This Row],[liczba gospodarstw domowych korzystających ze środowiskowej pomocy społecznej ]]/$S$1*$R$2</f>
        <v>4.5387743942034926E-5</v>
      </c>
      <c r="S1459" s="27">
        <v>166</v>
      </c>
      <c r="T1459" s="302">
        <f>TabIPW[[#This Row],[ilość wody dostarczonej i ścieków bytowych odprowadzonych siecią kanalizacyjną '[dam3']]]/$U$1*$T$2</f>
        <v>2.2371399866998193E-5</v>
      </c>
      <c r="U1459" s="27">
        <v>548.20000000000005</v>
      </c>
      <c r="V1459" s="302">
        <f>TabIPW[[#This Row],[iloczyn liczby mieszkańców i relacji przeciętnego miesięcznego wynagrodzenia brutto 
w danym powiecie do średniej krajowej2]]/$W$1*$V$2</f>
        <v>3.2833232823322337E-5</v>
      </c>
      <c r="W1459" s="27">
        <f>TabIPW[[#This Row],[iloczyn liczby mieszkańców i relacji przeciętnego miesięcznego wynagrodzenia brutto 
w danym powiecie do średniej krajowej]]</f>
        <v>10234</v>
      </c>
    </row>
    <row r="1460" spans="1:23" x14ac:dyDescent="0.3">
      <c r="A1460" s="2" t="s">
        <v>10</v>
      </c>
      <c r="B1460" s="2" t="s">
        <v>126</v>
      </c>
      <c r="C1460" s="2" t="s">
        <v>120</v>
      </c>
      <c r="D1460" s="2" t="s">
        <v>12</v>
      </c>
      <c r="E1460" s="2" t="s">
        <v>13</v>
      </c>
      <c r="F1460" s="17" t="str">
        <f>+Tabela1[[#This Row],[WK]]&amp;Tabela1[[#This Row],[PK]]&amp;Tabela1[[#This Row],[GK]]</f>
        <v>181701</v>
      </c>
      <c r="G1460" s="2" t="s">
        <v>1380</v>
      </c>
      <c r="H1460" s="302">
        <f>TabIPW[[#This Row],[liczba mieszkańców ]]/$I$1*$H$2</f>
        <v>1.0658606509259819E-4</v>
      </c>
      <c r="I1460" s="27">
        <v>33488</v>
      </c>
      <c r="J1460" s="302">
        <f>TabIPW[[#This Row],[liczba mieszkańców w wieku 20-64]]/$K$1*$J$2</f>
        <v>7.7363279200725986E-5</v>
      </c>
      <c r="K1460" s="27">
        <v>19183</v>
      </c>
      <c r="L1460" s="302">
        <f>TabIPW[[#This Row],[iloczyn liczby mieszkańców i relacji przeciętnego miesięcznego wynagrodzenia brutto 
w danym powiecie do średniej krajowej]]/$M$1*$L$2</f>
        <v>3.0279065252986108E-4</v>
      </c>
      <c r="M1460" s="27">
        <v>27527.136000000002</v>
      </c>
      <c r="N1460" s="302">
        <f>TabIPW[[#This Row],[liczba oddziałów w szkołach podstawowych]]/$O$1*$N$2</f>
        <v>1.9640727489564702E-4</v>
      </c>
      <c r="O1460" s="27">
        <v>155</v>
      </c>
      <c r="P146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2.6032249044645358E-4</v>
      </c>
      <c r="Q1460" s="27">
        <v>1323</v>
      </c>
      <c r="R1460" s="302">
        <f>TabIPW[[#This Row],[liczba gospodarstw domowych korzystających ze środowiskowej pomocy społecznej ]]/$S$1*$R$2</f>
        <v>1.9631566355651252E-4</v>
      </c>
      <c r="S1460" s="27">
        <v>718</v>
      </c>
      <c r="T1460" s="302">
        <f>TabIPW[[#This Row],[ilość wody dostarczonej i ścieków bytowych odprowadzonych siecią kanalizacyjną '[dam3']]]/$U$1*$T$2</f>
        <v>1.0438082192595399E-4</v>
      </c>
      <c r="U1460" s="27">
        <v>2557.8000000000002</v>
      </c>
      <c r="V1460" s="302">
        <f>TabIPW[[#This Row],[iloczyn liczby mieszkańców i relacji przeciętnego miesięcznego wynagrodzenia brutto 
w danym powiecie do średniej krajowej2]]/$W$1*$V$2</f>
        <v>8.8313940321209508E-5</v>
      </c>
      <c r="W1460" s="27">
        <f>TabIPW[[#This Row],[iloczyn liczby mieszkańców i relacji przeciętnego miesięcznego wynagrodzenia brutto 
w danym powiecie do średniej krajowej]]</f>
        <v>27527.136000000002</v>
      </c>
    </row>
    <row r="1461" spans="1:23" x14ac:dyDescent="0.3">
      <c r="A1461" s="2" t="s">
        <v>10</v>
      </c>
      <c r="B1461" s="2" t="s">
        <v>126</v>
      </c>
      <c r="C1461" s="2" t="s">
        <v>120</v>
      </c>
      <c r="D1461" s="2" t="s">
        <v>11</v>
      </c>
      <c r="E1461" s="2" t="s">
        <v>15</v>
      </c>
      <c r="F1461" s="17" t="str">
        <f>+Tabela1[[#This Row],[WK]]&amp;Tabela1[[#This Row],[PK]]&amp;Tabela1[[#This Row],[GK]]</f>
        <v>181702</v>
      </c>
      <c r="G1461" s="2" t="s">
        <v>1381</v>
      </c>
      <c r="H1461" s="302">
        <f>TabIPW[[#This Row],[liczba mieszkańców ]]/$I$1*$H$2</f>
        <v>1.374338954460819E-5</v>
      </c>
      <c r="I1461" s="27">
        <v>4318</v>
      </c>
      <c r="J1461" s="302">
        <f>TabIPW[[#This Row],[liczba mieszkańców w wieku 20-64]]/$K$1*$J$2</f>
        <v>1.0433133675247776E-5</v>
      </c>
      <c r="K1461" s="27">
        <v>2587</v>
      </c>
      <c r="L1461" s="302">
        <f>TabIPW[[#This Row],[iloczyn liczby mieszkańców i relacji przeciętnego miesięcznego wynagrodzenia brutto 
w danym powiecie do średniej krajowej]]/$M$1*$L$2</f>
        <v>3.904234464954432E-5</v>
      </c>
      <c r="M1461" s="27">
        <v>3549.3960000000002</v>
      </c>
      <c r="N1461" s="302">
        <f>TabIPW[[#This Row],[liczba oddziałów w szkołach podstawowych]]/$O$1*$N$2</f>
        <v>2.1541443053070962E-5</v>
      </c>
      <c r="O1461" s="27">
        <v>17</v>
      </c>
      <c r="P146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3.0695622456271168E-5</v>
      </c>
      <c r="Q1461" s="27">
        <v>156</v>
      </c>
      <c r="R1461" s="302">
        <f>TabIPW[[#This Row],[liczba gospodarstw domowych korzystających ze środowiskowej pomocy społecznej ]]/$S$1*$R$2</f>
        <v>3.4450938172869887E-5</v>
      </c>
      <c r="S1461" s="27">
        <v>126</v>
      </c>
      <c r="T1461" s="302">
        <f>TabIPW[[#This Row],[ilość wody dostarczonej i ścieków bytowych odprowadzonych siecią kanalizacyjną '[dam3']]]/$U$1*$T$2</f>
        <v>9.3860305899481631E-6</v>
      </c>
      <c r="U1461" s="27">
        <v>230</v>
      </c>
      <c r="V1461" s="302">
        <f>TabIPW[[#This Row],[iloczyn liczby mieszkańców i relacji przeciętnego miesięcznego wynagrodzenia brutto 
w danym powiecie do średniej krajowej2]]/$W$1*$V$2</f>
        <v>1.1387350522783762E-5</v>
      </c>
      <c r="W1461" s="27">
        <f>TabIPW[[#This Row],[iloczyn liczby mieszkańców i relacji przeciętnego miesięcznego wynagrodzenia brutto 
w danym powiecie do średniej krajowej]]</f>
        <v>3549.3960000000002</v>
      </c>
    </row>
    <row r="1462" spans="1:23" x14ac:dyDescent="0.3">
      <c r="A1462" s="2" t="s">
        <v>10</v>
      </c>
      <c r="B1462" s="2" t="s">
        <v>126</v>
      </c>
      <c r="C1462" s="2" t="s">
        <v>120</v>
      </c>
      <c r="D1462" s="2" t="s">
        <v>16</v>
      </c>
      <c r="E1462" s="2" t="s">
        <v>15</v>
      </c>
      <c r="F1462" s="17" t="str">
        <f>+Tabela1[[#This Row],[WK]]&amp;Tabela1[[#This Row],[PK]]&amp;Tabela1[[#This Row],[GK]]</f>
        <v>181703</v>
      </c>
      <c r="G1462" s="2" t="s">
        <v>1382</v>
      </c>
      <c r="H1462" s="302">
        <f>TabIPW[[#This Row],[liczba mieszkańców ]]/$I$1*$H$2</f>
        <v>1.6722503165208758E-5</v>
      </c>
      <c r="I1462" s="27">
        <v>5254</v>
      </c>
      <c r="J1462" s="302">
        <f>TabIPW[[#This Row],[liczba mieszkańców w wieku 20-64]]/$K$1*$J$2</f>
        <v>1.2574607962668175E-5</v>
      </c>
      <c r="K1462" s="27">
        <v>3118</v>
      </c>
      <c r="L1462" s="302">
        <f>TabIPW[[#This Row],[iloczyn liczby mieszkańców i relacji przeciętnego miesięcznego wynagrodzenia brutto 
w danym powiecie do średniej krajowej]]/$M$1*$L$2</f>
        <v>4.7505437422118072E-5</v>
      </c>
      <c r="M1462" s="27">
        <v>4318.7879999999996</v>
      </c>
      <c r="N1462" s="302">
        <f>TabIPW[[#This Row],[liczba oddziałów w szkołach podstawowych]]/$O$1*$N$2</f>
        <v>3.6747167561121051E-5</v>
      </c>
      <c r="O1462" s="27">
        <v>29</v>
      </c>
      <c r="P146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3.9943662555275936E-5</v>
      </c>
      <c r="Q1462" s="27">
        <v>203</v>
      </c>
      <c r="R1462" s="302">
        <f>TabIPW[[#This Row],[liczba gospodarstw domowych korzystających ze środowiskowej pomocy społecznej ]]/$S$1*$R$2</f>
        <v>2.6521753990225228E-5</v>
      </c>
      <c r="S1462" s="27">
        <v>97</v>
      </c>
      <c r="T1462" s="302">
        <f>TabIPW[[#This Row],[ilość wody dostarczonej i ścieków bytowych odprowadzonych siecią kanalizacyjną '[dam3']]]/$U$1*$T$2</f>
        <v>5.6316183539688985E-6</v>
      </c>
      <c r="U1462" s="27">
        <v>138</v>
      </c>
      <c r="V1462" s="302">
        <f>TabIPW[[#This Row],[iloczyn liczby mieszkańców i relacji przeciętnego miesięcznego wynagrodzenia brutto 
w danym powiecie do średniej krajowej2]]/$W$1*$V$2</f>
        <v>1.3855752581451105E-5</v>
      </c>
      <c r="W1462" s="27">
        <f>TabIPW[[#This Row],[iloczyn liczby mieszkańców i relacji przeciętnego miesięcznego wynagrodzenia brutto 
w danym powiecie do średniej krajowej]]</f>
        <v>4318.7879999999996</v>
      </c>
    </row>
    <row r="1463" spans="1:23" x14ac:dyDescent="0.3">
      <c r="A1463" s="2" t="s">
        <v>10</v>
      </c>
      <c r="B1463" s="2" t="s">
        <v>126</v>
      </c>
      <c r="C1463" s="2" t="s">
        <v>120</v>
      </c>
      <c r="D1463" s="2" t="s">
        <v>18</v>
      </c>
      <c r="E1463" s="2" t="s">
        <v>15</v>
      </c>
      <c r="F1463" s="17" t="str">
        <f>+Tabela1[[#This Row],[WK]]&amp;Tabela1[[#This Row],[PK]]&amp;Tabela1[[#This Row],[GK]]</f>
        <v>181704</v>
      </c>
      <c r="G1463" s="2" t="s">
        <v>1383</v>
      </c>
      <c r="H1463" s="302">
        <f>TabIPW[[#This Row],[liczba mieszkańców ]]/$I$1*$H$2</f>
        <v>1.2740803229982998E-5</v>
      </c>
      <c r="I1463" s="27">
        <v>4003</v>
      </c>
      <c r="J1463" s="302">
        <f>TabIPW[[#This Row],[liczba mieszkańców w wieku 20-64]]/$K$1*$J$2</f>
        <v>1.0041941573779266E-5</v>
      </c>
      <c r="K1463" s="27">
        <v>2490</v>
      </c>
      <c r="L1463" s="302">
        <f>TabIPW[[#This Row],[iloczyn liczby mieszkańców i relacji przeciętnego miesięcznego wynagrodzenia brutto 
w danym powiecie do średniej krajowej]]/$M$1*$L$2</f>
        <v>3.6194188428005085E-5</v>
      </c>
      <c r="M1463" s="27">
        <v>3290.4660000000003</v>
      </c>
      <c r="N1463" s="302">
        <f>TabIPW[[#This Row],[liczba oddziałów w szkołach podstawowych]]/$O$1*$N$2</f>
        <v>3.8014311270125227E-5</v>
      </c>
      <c r="O1463" s="27">
        <v>30</v>
      </c>
      <c r="P146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1.5741344849369828E-5</v>
      </c>
      <c r="Q1463" s="27">
        <v>80</v>
      </c>
      <c r="R1463" s="302">
        <f>TabIPW[[#This Row],[liczba gospodarstw domowych korzystających ze środowiskowej pomocy społecznej ]]/$S$1*$R$2</f>
        <v>1.9412830240267953E-5</v>
      </c>
      <c r="S1463" s="27">
        <v>71</v>
      </c>
      <c r="T1463" s="302">
        <f>TabIPW[[#This Row],[ilość wody dostarczonej i ścieków bytowych odprowadzonych siecią kanalizacyjną '[dam3']]]/$U$1*$T$2</f>
        <v>3.9217284334522548E-6</v>
      </c>
      <c r="U1463" s="27">
        <v>96.1</v>
      </c>
      <c r="V1463" s="302">
        <f>TabIPW[[#This Row],[iloczyn liczby mieszkańców i relacji przeciętnego miesięcznego wynagrodzenia brutto 
w danym powiecie do średniej krajowej2]]/$W$1*$V$2</f>
        <v>1.0556638291501483E-5</v>
      </c>
      <c r="W1463" s="27">
        <f>TabIPW[[#This Row],[iloczyn liczby mieszkańców i relacji przeciętnego miesięcznego wynagrodzenia brutto 
w danym powiecie do średniej krajowej]]</f>
        <v>3290.4660000000003</v>
      </c>
    </row>
    <row r="1464" spans="1:23" x14ac:dyDescent="0.3">
      <c r="A1464" s="2" t="s">
        <v>10</v>
      </c>
      <c r="B1464" s="2" t="s">
        <v>126</v>
      </c>
      <c r="C1464" s="2" t="s">
        <v>120</v>
      </c>
      <c r="D1464" s="2" t="s">
        <v>21</v>
      </c>
      <c r="E1464" s="2" t="s">
        <v>15</v>
      </c>
      <c r="F1464" s="17" t="str">
        <f>+Tabela1[[#This Row],[WK]]&amp;Tabela1[[#This Row],[PK]]&amp;Tabela1[[#This Row],[GK]]</f>
        <v>181705</v>
      </c>
      <c r="G1464" s="2" t="s">
        <v>1380</v>
      </c>
      <c r="H1464" s="302">
        <f>TabIPW[[#This Row],[liczba mieszkańców ]]/$I$1*$H$2</f>
        <v>5.7297012177405423E-5</v>
      </c>
      <c r="I1464" s="27">
        <v>18002</v>
      </c>
      <c r="J1464" s="302">
        <f>TabIPW[[#This Row],[liczba mieszkańców w wieku 20-64]]/$K$1*$J$2</f>
        <v>4.4055489860226795E-5</v>
      </c>
      <c r="K1464" s="27">
        <v>10924</v>
      </c>
      <c r="L1464" s="302">
        <f>TabIPW[[#This Row],[iloczyn liczby mieszkańców i relacji przeciętnego miesięcznego wynagrodzenia brutto 
w danym powiecie do średniej krajowej]]/$M$1*$L$2</f>
        <v>1.6276986761952223E-4</v>
      </c>
      <c r="M1464" s="27">
        <v>14797.644000000002</v>
      </c>
      <c r="N1464" s="302">
        <f>TabIPW[[#This Row],[liczba oddziałów w szkołach podstawowych]]/$O$1*$N$2</f>
        <v>1.2418008348240908E-4</v>
      </c>
      <c r="O1464" s="27">
        <v>98</v>
      </c>
      <c r="P146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6.37524466399478E-5</v>
      </c>
      <c r="Q1464" s="27">
        <v>324</v>
      </c>
      <c r="R1464" s="302">
        <f>TabIPW[[#This Row],[liczba gospodarstw domowych korzystających ze środowiskowej pomocy społecznej ]]/$S$1*$R$2</f>
        <v>1.1483646057623295E-4</v>
      </c>
      <c r="S1464" s="27">
        <v>420</v>
      </c>
      <c r="T1464" s="302">
        <f>TabIPW[[#This Row],[ilość wody dostarczonej i ścieków bytowych odprowadzonych siecią kanalizacyjną '[dam3']]]/$U$1*$T$2</f>
        <v>2.4171069210549116E-5</v>
      </c>
      <c r="U1464" s="27">
        <v>592.29999999999995</v>
      </c>
      <c r="V1464" s="302">
        <f>TabIPW[[#This Row],[iloczyn liczby mieszkańców i relacji przeciętnego miesięcznego wynagrodzenia brutto 
w danym powiecie do średniej krajowej2]]/$W$1*$V$2</f>
        <v>4.7474544722360656E-5</v>
      </c>
      <c r="W1464" s="27">
        <f>TabIPW[[#This Row],[iloczyn liczby mieszkańców i relacji przeciętnego miesięcznego wynagrodzenia brutto 
w danym powiecie do średniej krajowej]]</f>
        <v>14797.644000000002</v>
      </c>
    </row>
    <row r="1465" spans="1:23" x14ac:dyDescent="0.3">
      <c r="A1465" s="2" t="s">
        <v>10</v>
      </c>
      <c r="B1465" s="2" t="s">
        <v>126</v>
      </c>
      <c r="C1465" s="2" t="s">
        <v>120</v>
      </c>
      <c r="D1465" s="2" t="s">
        <v>23</v>
      </c>
      <c r="E1465" s="2" t="s">
        <v>15</v>
      </c>
      <c r="F1465" s="17" t="str">
        <f>+Tabela1[[#This Row],[WK]]&amp;Tabela1[[#This Row],[PK]]&amp;Tabela1[[#This Row],[GK]]</f>
        <v>181706</v>
      </c>
      <c r="G1465" s="2" t="s">
        <v>1384</v>
      </c>
      <c r="H1465" s="302">
        <f>TabIPW[[#This Row],[liczba mieszkańców ]]/$I$1*$H$2</f>
        <v>6.1110022986678373E-6</v>
      </c>
      <c r="I1465" s="27">
        <v>1920</v>
      </c>
      <c r="J1465" s="302">
        <f>TabIPW[[#This Row],[liczba mieszkańców w wieku 20-64]]/$K$1*$J$2</f>
        <v>4.7386672085102964E-6</v>
      </c>
      <c r="K1465" s="27">
        <v>1175</v>
      </c>
      <c r="L1465" s="302">
        <f>TabIPW[[#This Row],[iloczyn liczby mieszkańców i relacji przeciętnego miesięcznego wynagrodzenia brutto 
w danym powiecie do średniej krajowej]]/$M$1*$L$2</f>
        <v>1.7360190302715399E-5</v>
      </c>
      <c r="M1465" s="27">
        <v>1578.24</v>
      </c>
      <c r="N1465" s="302">
        <f>TabIPW[[#This Row],[liczba oddziałów w szkołach podstawowych]]/$O$1*$N$2</f>
        <v>1.0137149672033393E-5</v>
      </c>
      <c r="O1465" s="27">
        <v>8</v>
      </c>
      <c r="P146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1.4167210364432845E-5</v>
      </c>
      <c r="Q1465" s="27">
        <v>72</v>
      </c>
      <c r="R1465" s="302">
        <f>TabIPW[[#This Row],[liczba gospodarstw domowych korzystających ze środowiskowej pomocy społecznej ]]/$S$1*$R$2</f>
        <v>1.5038107932601933E-5</v>
      </c>
      <c r="S1465" s="27">
        <v>55</v>
      </c>
      <c r="T1465" s="302">
        <f>TabIPW[[#This Row],[ilość wody dostarczonej i ścieków bytowych odprowadzonych siecią kanalizacyjną '[dam3']]]/$U$1*$T$2</f>
        <v>5.5908095253169509E-7</v>
      </c>
      <c r="U1465" s="27">
        <v>13.700000000000001</v>
      </c>
      <c r="V1465" s="302">
        <f>TabIPW[[#This Row],[iloczyn liczby mieszkańców i relacji przeciętnego miesięcznego wynagrodzenia brutto 
w danym powiecie do średniej krajowej2]]/$W$1*$V$2</f>
        <v>5.0633888382919918E-6</v>
      </c>
      <c r="W1465" s="27">
        <f>TabIPW[[#This Row],[iloczyn liczby mieszkańców i relacji przeciętnego miesięcznego wynagrodzenia brutto 
w danym powiecie do średniej krajowej]]</f>
        <v>1578.24</v>
      </c>
    </row>
    <row r="1466" spans="1:23" x14ac:dyDescent="0.3">
      <c r="A1466" s="2" t="s">
        <v>10</v>
      </c>
      <c r="B1466" s="2" t="s">
        <v>126</v>
      </c>
      <c r="C1466" s="2" t="s">
        <v>120</v>
      </c>
      <c r="D1466" s="2" t="s">
        <v>30</v>
      </c>
      <c r="E1466" s="2" t="s">
        <v>19</v>
      </c>
      <c r="F1466" s="17" t="str">
        <f>+Tabela1[[#This Row],[WK]]&amp;Tabela1[[#This Row],[PK]]&amp;Tabela1[[#This Row],[GK]]</f>
        <v>181707</v>
      </c>
      <c r="G1466" s="2" t="s">
        <v>1385</v>
      </c>
      <c r="H1466" s="302">
        <f>TabIPW[[#This Row],[liczba mieszkańców ]]/$I$1*$H$2</f>
        <v>3.9855193116624299E-5</v>
      </c>
      <c r="I1466" s="27">
        <v>12522</v>
      </c>
      <c r="J1466" s="302">
        <f>TabIPW[[#This Row],[liczba mieszkańców w wieku 20-64]]/$K$1*$J$2</f>
        <v>3.0194384161801355E-5</v>
      </c>
      <c r="K1466" s="27">
        <v>7487</v>
      </c>
      <c r="L1466" s="302">
        <f>TabIPW[[#This Row],[iloczyn liczby mieszkańców i relacji przeciętnego miesięcznego wynagrodzenia brutto 
w danym powiecie do średniej krajowej]]/$M$1*$L$2</f>
        <v>1.1322099113052202E-4</v>
      </c>
      <c r="M1466" s="27">
        <v>10293.084000000001</v>
      </c>
      <c r="N1466" s="302">
        <f>TabIPW[[#This Row],[liczba oddziałów w szkołach podstawowych]]/$O$1*$N$2</f>
        <v>8.4898628503279666E-5</v>
      </c>
      <c r="O1466" s="27">
        <v>67</v>
      </c>
      <c r="P146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8.1658226406105991E-5</v>
      </c>
      <c r="Q1466" s="27">
        <v>415</v>
      </c>
      <c r="R1466" s="302">
        <f>TabIPW[[#This Row],[liczba gospodarstw domowych korzystających ze środowiskowej pomocy społecznej ]]/$S$1*$R$2</f>
        <v>3.9372500768994158E-5</v>
      </c>
      <c r="S1466" s="27">
        <v>144</v>
      </c>
      <c r="T1466" s="302">
        <f>TabIPW[[#This Row],[ilość wody dostarczonej i ścieków bytowych odprowadzonych siecią kanalizacyjną '[dam3']]]/$U$1*$T$2</f>
        <v>2.0082024579623874E-5</v>
      </c>
      <c r="U1466" s="27">
        <v>492.1</v>
      </c>
      <c r="V1466" s="302">
        <f>TabIPW[[#This Row],[iloczyn liczby mieszkańców i relacji przeciętnego miesięcznego wynagrodzenia brutto 
w danym powiecie do średniej krajowej2]]/$W$1*$V$2</f>
        <v>3.302278907973559E-5</v>
      </c>
      <c r="W1466" s="27">
        <f>TabIPW[[#This Row],[iloczyn liczby mieszkańców i relacji przeciętnego miesięcznego wynagrodzenia brutto 
w danym powiecie do średniej krajowej]]</f>
        <v>10293.084000000001</v>
      </c>
    </row>
    <row r="1467" spans="1:23" x14ac:dyDescent="0.3">
      <c r="A1467" s="2" t="s">
        <v>10</v>
      </c>
      <c r="B1467" s="2" t="s">
        <v>126</v>
      </c>
      <c r="C1467" s="2" t="s">
        <v>120</v>
      </c>
      <c r="D1467" s="2" t="s">
        <v>54</v>
      </c>
      <c r="E1467" s="2" t="s">
        <v>15</v>
      </c>
      <c r="F1467" s="17" t="str">
        <f>+Tabela1[[#This Row],[WK]]&amp;Tabela1[[#This Row],[PK]]&amp;Tabela1[[#This Row],[GK]]</f>
        <v>181708</v>
      </c>
      <c r="G1467" s="2" t="s">
        <v>1386</v>
      </c>
      <c r="H1467" s="302">
        <f>TabIPW[[#This Row],[liczba mieszkańców ]]/$I$1*$H$2</f>
        <v>2.8171084034119285E-5</v>
      </c>
      <c r="I1467" s="27">
        <v>8851</v>
      </c>
      <c r="J1467" s="302">
        <f>TabIPW[[#This Row],[liczba mieszkańców w wieku 20-64]]/$K$1*$J$2</f>
        <v>2.0914662249646296E-5</v>
      </c>
      <c r="K1467" s="27">
        <v>5186</v>
      </c>
      <c r="L1467" s="302">
        <f>TabIPW[[#This Row],[iloczyn liczby mieszkańców i relacji przeciętnego miesięcznego wynagrodzenia brutto 
w danym powiecie do średniej krajowej]]/$M$1*$L$2</f>
        <v>8.0028668942361478E-5</v>
      </c>
      <c r="M1467" s="27">
        <v>7275.5220000000008</v>
      </c>
      <c r="N1467" s="302">
        <f>TabIPW[[#This Row],[liczba oddziałów w szkołach podstawowych]]/$O$1*$N$2</f>
        <v>6.8425760286225411E-5</v>
      </c>
      <c r="O1467" s="27">
        <v>54</v>
      </c>
      <c r="P146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6.37524466399478E-5</v>
      </c>
      <c r="Q1467" s="27">
        <v>324</v>
      </c>
      <c r="R1467" s="302">
        <f>TabIPW[[#This Row],[liczba gospodarstw domowych korzystających ze środowiskowej pomocy społecznej ]]/$S$1*$R$2</f>
        <v>5.0309306538159198E-5</v>
      </c>
      <c r="S1467" s="27">
        <v>184</v>
      </c>
      <c r="T1467" s="302">
        <f>TabIPW[[#This Row],[ilość wody dostarczonej i ścieków bytowych odprowadzonych siecią kanalizacyjną '[dam3']]]/$U$1*$T$2</f>
        <v>1.4454487108520174E-5</v>
      </c>
      <c r="U1467" s="27">
        <v>354.20000000000005</v>
      </c>
      <c r="V1467" s="302">
        <f>TabIPW[[#This Row],[iloczyn liczby mieszkańców i relacji przeciętnego miesięcznego wynagrodzenia brutto 
w danym powiecie do średniej krajowej2]]/$W$1*$V$2</f>
        <v>2.3341695108188767E-5</v>
      </c>
      <c r="W1467" s="27">
        <f>TabIPW[[#This Row],[iloczyn liczby mieszkańców i relacji przeciętnego miesięcznego wynagrodzenia brutto 
w danym powiecie do średniej krajowej]]</f>
        <v>7275.5220000000008</v>
      </c>
    </row>
    <row r="1468" spans="1:23" x14ac:dyDescent="0.3">
      <c r="A1468" s="2" t="s">
        <v>10</v>
      </c>
      <c r="B1468" s="2" t="s">
        <v>126</v>
      </c>
      <c r="C1468" s="2" t="s">
        <v>126</v>
      </c>
      <c r="D1468" s="2" t="s">
        <v>12</v>
      </c>
      <c r="E1468" s="2" t="s">
        <v>13</v>
      </c>
      <c r="F1468" s="17" t="str">
        <f>+Tabela1[[#This Row],[WK]]&amp;Tabela1[[#This Row],[PK]]&amp;Tabela1[[#This Row],[GK]]</f>
        <v>181801</v>
      </c>
      <c r="G1468" s="2" t="s">
        <v>1387</v>
      </c>
      <c r="H1468" s="302">
        <f>TabIPW[[#This Row],[liczba mieszkańców ]]/$I$1*$H$2</f>
        <v>1.7040784534931043E-4</v>
      </c>
      <c r="I1468" s="27">
        <v>53540</v>
      </c>
      <c r="J1468" s="302">
        <f>TabIPW[[#This Row],[liczba mieszkańców w wieku 20-64]]/$K$1*$J$2</f>
        <v>1.2302386654945244E-4</v>
      </c>
      <c r="K1468" s="27">
        <v>30505</v>
      </c>
      <c r="L1468" s="302">
        <f>TabIPW[[#This Row],[iloczyn liczby mieszkańców i relacji przeciętnego miesięcznego wynagrodzenia brutto 
w danym powiecie do średniej krajowej]]/$M$1*$L$2</f>
        <v>5.1943162467565863E-4</v>
      </c>
      <c r="M1468" s="27">
        <v>47222.28</v>
      </c>
      <c r="N1468" s="302">
        <f>TabIPW[[#This Row],[liczba oddziałów w szkołach podstawowych]]/$O$1*$N$2</f>
        <v>3.3072450805008948E-4</v>
      </c>
      <c r="O1468" s="27">
        <v>261</v>
      </c>
      <c r="P146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3.9294332080239434E-4</v>
      </c>
      <c r="Q1468" s="27">
        <v>1997</v>
      </c>
      <c r="R1468" s="302">
        <f>TabIPW[[#This Row],[liczba gospodarstw domowych korzystających ze środowiskowej pomocy społecznej ]]/$S$1*$R$2</f>
        <v>2.5127311254656689E-4</v>
      </c>
      <c r="S1468" s="27">
        <v>919</v>
      </c>
      <c r="T1468" s="302">
        <f>TabIPW[[#This Row],[ilość wody dostarczonej i ścieków bytowych odprowadzonych siecią kanalizacyjną '[dam3']]]/$U$1*$T$2</f>
        <v>1.8088921388262713E-4</v>
      </c>
      <c r="U1468" s="27">
        <v>4432.6000000000004</v>
      </c>
      <c r="V1468" s="302">
        <f>TabIPW[[#This Row],[iloczyn liczby mieszkańców i relacji przeciętnego miesięcznego wynagrodzenia brutto 
w danym powiecie do średniej krajowej2]]/$W$1*$V$2</f>
        <v>1.5150089053040045E-4</v>
      </c>
      <c r="W1468" s="27">
        <f>TabIPW[[#This Row],[iloczyn liczby mieszkańców i relacji przeciętnego miesięcznego wynagrodzenia brutto 
w danym powiecie do średniej krajowej]]</f>
        <v>47222.28</v>
      </c>
    </row>
    <row r="1469" spans="1:23" x14ac:dyDescent="0.3">
      <c r="A1469" s="2" t="s">
        <v>10</v>
      </c>
      <c r="B1469" s="2" t="s">
        <v>126</v>
      </c>
      <c r="C1469" s="2" t="s">
        <v>126</v>
      </c>
      <c r="D1469" s="2" t="s">
        <v>11</v>
      </c>
      <c r="E1469" s="2" t="s">
        <v>15</v>
      </c>
      <c r="F1469" s="17" t="str">
        <f>+Tabela1[[#This Row],[WK]]&amp;Tabela1[[#This Row],[PK]]&amp;Tabela1[[#This Row],[GK]]</f>
        <v>181802</v>
      </c>
      <c r="G1469" s="2" t="s">
        <v>1388</v>
      </c>
      <c r="H1469" s="302">
        <f>TabIPW[[#This Row],[liczba mieszkańców ]]/$I$1*$H$2</f>
        <v>2.4281685696112985E-5</v>
      </c>
      <c r="I1469" s="27">
        <v>7629</v>
      </c>
      <c r="J1469" s="302">
        <f>TabIPW[[#This Row],[liczba mieszkańców w wieku 20-64]]/$K$1*$J$2</f>
        <v>1.966446068825209E-5</v>
      </c>
      <c r="K1469" s="27">
        <v>4876</v>
      </c>
      <c r="L1469" s="302">
        <f>TabIPW[[#This Row],[iloczyn liczby mieszkańców i relacji przeciętnego miesięcznego wynagrodzenia brutto 
w danym powiecie do średniej krajowej]]/$M$1*$L$2</f>
        <v>7.4014640729372418E-5</v>
      </c>
      <c r="M1469" s="27">
        <v>6728.7780000000002</v>
      </c>
      <c r="N1469" s="302">
        <f>TabIPW[[#This Row],[liczba oddziałów w szkołach podstawowych]]/$O$1*$N$2</f>
        <v>4.6884317233154453E-5</v>
      </c>
      <c r="O1469" s="27">
        <v>37</v>
      </c>
      <c r="P146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5.5094706972794398E-5</v>
      </c>
      <c r="Q1469" s="27">
        <v>280</v>
      </c>
      <c r="R1469" s="302">
        <f>TabIPW[[#This Row],[liczba gospodarstw domowych korzystających ze środowiskowej pomocy społecznej ]]/$S$1*$R$2</f>
        <v>3.8005400047848526E-5</v>
      </c>
      <c r="S1469" s="27">
        <v>139</v>
      </c>
      <c r="T1469" s="302">
        <f>TabIPW[[#This Row],[ilość wody dostarczonej i ścieków bytowych odprowadzonych siecią kanalizacyjną '[dam3']]]/$U$1*$T$2</f>
        <v>1.4470810639980954E-5</v>
      </c>
      <c r="U1469" s="27">
        <v>354.6</v>
      </c>
      <c r="V1469" s="302">
        <f>TabIPW[[#This Row],[iloczyn liczby mieszkańców i relacji przeciętnego miesięcznego wynagrodzenia brutto 
w danym powiecie do średniej krajowej2]]/$W$1*$V$2</f>
        <v>2.158760354606696E-5</v>
      </c>
      <c r="W1469" s="27">
        <f>TabIPW[[#This Row],[iloczyn liczby mieszkańców i relacji przeciętnego miesięcznego wynagrodzenia brutto 
w danym powiecie do średniej krajowej]]</f>
        <v>6728.7780000000002</v>
      </c>
    </row>
    <row r="1470" spans="1:23" x14ac:dyDescent="0.3">
      <c r="A1470" s="2" t="s">
        <v>10</v>
      </c>
      <c r="B1470" s="2" t="s">
        <v>126</v>
      </c>
      <c r="C1470" s="2" t="s">
        <v>126</v>
      </c>
      <c r="D1470" s="2" t="s">
        <v>16</v>
      </c>
      <c r="E1470" s="2" t="s">
        <v>15</v>
      </c>
      <c r="F1470" s="17" t="str">
        <f>+Tabela1[[#This Row],[WK]]&amp;Tabela1[[#This Row],[PK]]&amp;Tabela1[[#This Row],[GK]]</f>
        <v>181803</v>
      </c>
      <c r="G1470" s="2" t="s">
        <v>1389</v>
      </c>
      <c r="H1470" s="302">
        <f>TabIPW[[#This Row],[liczba mieszkańców ]]/$I$1*$H$2</f>
        <v>3.8566153569249056E-5</v>
      </c>
      <c r="I1470" s="27">
        <v>12117</v>
      </c>
      <c r="J1470" s="302">
        <f>TabIPW[[#This Row],[liczba mieszkańców w wieku 20-64]]/$K$1*$J$2</f>
        <v>3.0295206868365405E-5</v>
      </c>
      <c r="K1470" s="27">
        <v>7512</v>
      </c>
      <c r="L1470" s="302">
        <f>TabIPW[[#This Row],[iloczyn liczby mieszkańców i relacji przeciętnego miesięcznego wynagrodzenia brutto 
w danym powiecie do średniej krajowej]]/$M$1*$L$2</f>
        <v>1.1755608883442202E-4</v>
      </c>
      <c r="M1470" s="27">
        <v>10687.194000000001</v>
      </c>
      <c r="N1470" s="302">
        <f>TabIPW[[#This Row],[liczba oddziałów w szkołach podstawowych]]/$O$1*$N$2</f>
        <v>6.0822898032200362E-5</v>
      </c>
      <c r="O1470" s="27">
        <v>48</v>
      </c>
      <c r="P147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6.2768612586862183E-5</v>
      </c>
      <c r="Q1470" s="27">
        <v>319</v>
      </c>
      <c r="R1470" s="302">
        <f>TabIPW[[#This Row],[liczba gospodarstw domowych korzystających ze środowiskowej pomocy społecznej ]]/$S$1*$R$2</f>
        <v>4.2106702211285416E-5</v>
      </c>
      <c r="S1470" s="27">
        <v>154</v>
      </c>
      <c r="T1470" s="302">
        <f>TabIPW[[#This Row],[ilość wody dostarczonej i ścieków bytowych odprowadzonych siecią kanalizacyjną '[dam3']]]/$U$1*$T$2</f>
        <v>2.5015811963644456E-5</v>
      </c>
      <c r="U1470" s="27">
        <v>613</v>
      </c>
      <c r="V1470" s="302">
        <f>TabIPW[[#This Row],[iloczyn liczby mieszkańców i relacji przeciętnego miesięcznego wynagrodzenia brutto 
w danym powiecie do średniej krajowej2]]/$W$1*$V$2</f>
        <v>3.4287192576706432E-5</v>
      </c>
      <c r="W1470" s="27">
        <f>TabIPW[[#This Row],[iloczyn liczby mieszkańców i relacji przeciętnego miesięcznego wynagrodzenia brutto 
w danym powiecie do średniej krajowej]]</f>
        <v>10687.194000000001</v>
      </c>
    </row>
    <row r="1471" spans="1:23" x14ac:dyDescent="0.3">
      <c r="A1471" s="2" t="s">
        <v>10</v>
      </c>
      <c r="B1471" s="2" t="s">
        <v>126</v>
      </c>
      <c r="C1471" s="2" t="s">
        <v>126</v>
      </c>
      <c r="D1471" s="2" t="s">
        <v>18</v>
      </c>
      <c r="E1471" s="2" t="s">
        <v>15</v>
      </c>
      <c r="F1471" s="17" t="str">
        <f>+Tabela1[[#This Row],[WK]]&amp;Tabela1[[#This Row],[PK]]&amp;Tabela1[[#This Row],[GK]]</f>
        <v>181804</v>
      </c>
      <c r="G1471" s="2" t="s">
        <v>1390</v>
      </c>
      <c r="H1471" s="302">
        <f>TabIPW[[#This Row],[liczba mieszkańców ]]/$I$1*$H$2</f>
        <v>2.2804860140601594E-5</v>
      </c>
      <c r="I1471" s="27">
        <v>7165</v>
      </c>
      <c r="J1471" s="302">
        <f>TabIPW[[#This Row],[liczba mieszkańców w wieku 20-64]]/$K$1*$J$2</f>
        <v>1.7184222106776486E-5</v>
      </c>
      <c r="K1471" s="27">
        <v>4261</v>
      </c>
      <c r="L1471" s="302">
        <f>TabIPW[[#This Row],[iloczyn liczby mieszkańców i relacji przeciętnego miesięcznego wynagrodzenia brutto 
w danym powiecie do średniej krajowej]]/$M$1*$L$2</f>
        <v>6.9513029338832535E-5</v>
      </c>
      <c r="M1471" s="27">
        <v>6319.53</v>
      </c>
      <c r="N1471" s="302">
        <f>TabIPW[[#This Row],[liczba oddziałów w szkołach podstawowych]]/$O$1*$N$2</f>
        <v>5.0685748360166967E-5</v>
      </c>
      <c r="O1471" s="27">
        <v>40</v>
      </c>
      <c r="P147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4.9585236275514962E-5</v>
      </c>
      <c r="Q1471" s="27">
        <v>252</v>
      </c>
      <c r="R1471" s="302">
        <f>TabIPW[[#This Row],[liczba gospodarstw domowych korzystających ze środowiskowej pomocy społecznej ]]/$S$1*$R$2</f>
        <v>4.2106702211285416E-5</v>
      </c>
      <c r="S1471" s="27">
        <v>154</v>
      </c>
      <c r="T1471" s="302">
        <f>TabIPW[[#This Row],[ilość wody dostarczonej i ścieków bytowych odprowadzonych siecią kanalizacyjną '[dam3']]]/$U$1*$T$2</f>
        <v>1.186312648912144E-5</v>
      </c>
      <c r="U1471" s="27">
        <v>290.7</v>
      </c>
      <c r="V1471" s="302">
        <f>TabIPW[[#This Row],[iloczyn liczby mieszkańców i relacji przeciętnego miesięcznego wynagrodzenia brutto 
w danym powiecie do średniej krajowej2]]/$W$1*$V$2</f>
        <v>2.027463355715949E-5</v>
      </c>
      <c r="W1471" s="27">
        <f>TabIPW[[#This Row],[iloczyn liczby mieszkańców i relacji przeciętnego miesięcznego wynagrodzenia brutto 
w danym powiecie do średniej krajowej]]</f>
        <v>6319.53</v>
      </c>
    </row>
    <row r="1472" spans="1:23" x14ac:dyDescent="0.3">
      <c r="A1472" s="2" t="s">
        <v>10</v>
      </c>
      <c r="B1472" s="2" t="s">
        <v>126</v>
      </c>
      <c r="C1472" s="2" t="s">
        <v>126</v>
      </c>
      <c r="D1472" s="2" t="s">
        <v>21</v>
      </c>
      <c r="E1472" s="2" t="s">
        <v>19</v>
      </c>
      <c r="F1472" s="17" t="str">
        <f>+Tabela1[[#This Row],[WK]]&amp;Tabela1[[#This Row],[PK]]&amp;Tabela1[[#This Row],[GK]]</f>
        <v>181805</v>
      </c>
      <c r="G1472" s="2" t="s">
        <v>1391</v>
      </c>
      <c r="H1472" s="302">
        <f>TabIPW[[#This Row],[liczba mieszkańców ]]/$I$1*$H$2</f>
        <v>2.5115582884785366E-5</v>
      </c>
      <c r="I1472" s="27">
        <v>7891</v>
      </c>
      <c r="J1472" s="302">
        <f>TabIPW[[#This Row],[liczba mieszkańców w wieku 20-64]]/$K$1*$J$2</f>
        <v>1.8942570109253503E-5</v>
      </c>
      <c r="K1472" s="27">
        <v>4697</v>
      </c>
      <c r="L1472" s="302">
        <f>TabIPW[[#This Row],[iloczyn liczby mieszkańców i relacji przeciętnego miesięcznego wynagrodzenia brutto 
w danym powiecie do średniej krajowej]]/$M$1*$L$2</f>
        <v>7.6556498885237622E-5</v>
      </c>
      <c r="M1472" s="27">
        <v>6959.862000000001</v>
      </c>
      <c r="N1472" s="302">
        <f>TabIPW[[#This Row],[liczba oddziałów w szkołach podstawowych]]/$O$1*$N$2</f>
        <v>4.0548598688133572E-5</v>
      </c>
      <c r="O1472" s="27">
        <v>32</v>
      </c>
      <c r="P147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4.5846666873789623E-5</v>
      </c>
      <c r="Q1472" s="27">
        <v>233</v>
      </c>
      <c r="R1472" s="302">
        <f>TabIPW[[#This Row],[liczba gospodarstw domowych korzystających ze środowiskowej pomocy społecznej ]]/$S$1*$R$2</f>
        <v>5.9879011586178604E-5</v>
      </c>
      <c r="S1472" s="27">
        <v>219</v>
      </c>
      <c r="T1472" s="302">
        <f>TabIPW[[#This Row],[ilość wody dostarczonej i ścieków bytowych odprowadzonych siecią kanalizacyjną '[dam3']]]/$U$1*$T$2</f>
        <v>1.7584524266124626E-5</v>
      </c>
      <c r="U1472" s="27">
        <v>430.9</v>
      </c>
      <c r="V1472" s="302">
        <f>TabIPW[[#This Row],[iloczyn liczby mieszkańców i relacji przeciętnego miesięcznego wynagrodzenia brutto 
w danym powiecie do średniej krajowej2]]/$W$1*$V$2</f>
        <v>2.2328978841527642E-5</v>
      </c>
      <c r="W1472" s="27">
        <f>TabIPW[[#This Row],[iloczyn liczby mieszkańców i relacji przeciętnego miesięcznego wynagrodzenia brutto 
w danym powiecie do średniej krajowej]]</f>
        <v>6959.862000000001</v>
      </c>
    </row>
    <row r="1473" spans="1:23" x14ac:dyDescent="0.3">
      <c r="A1473" s="2" t="s">
        <v>10</v>
      </c>
      <c r="B1473" s="2" t="s">
        <v>126</v>
      </c>
      <c r="C1473" s="2" t="s">
        <v>126</v>
      </c>
      <c r="D1473" s="2" t="s">
        <v>23</v>
      </c>
      <c r="E1473" s="2" t="s">
        <v>15</v>
      </c>
      <c r="F1473" s="17" t="str">
        <f>+Tabela1[[#This Row],[WK]]&amp;Tabela1[[#This Row],[PK]]&amp;Tabela1[[#This Row],[GK]]</f>
        <v>181806</v>
      </c>
      <c r="G1473" s="2" t="s">
        <v>1392</v>
      </c>
      <c r="H1473" s="302">
        <f>TabIPW[[#This Row],[liczba mieszkańców ]]/$I$1*$H$2</f>
        <v>3.4670389603848307E-5</v>
      </c>
      <c r="I1473" s="27">
        <v>10893</v>
      </c>
      <c r="J1473" s="302">
        <f>TabIPW[[#This Row],[liczba mieszkańców w wieku 20-64]]/$K$1*$J$2</f>
        <v>2.6504273101557166E-5</v>
      </c>
      <c r="K1473" s="27">
        <v>6572</v>
      </c>
      <c r="L1473" s="302">
        <f>TabIPW[[#This Row],[iloczyn liczby mieszkańców i relacji przeciętnego miesięcznego wynagrodzenia brutto 
w danym powiecie do średniej krajowej]]/$M$1*$L$2</f>
        <v>1.0568114844213577E-4</v>
      </c>
      <c r="M1473" s="27">
        <v>9607.6260000000002</v>
      </c>
      <c r="N1473" s="302">
        <f>TabIPW[[#This Row],[liczba oddziałów w szkołach podstawowych]]/$O$1*$N$2</f>
        <v>7.2227191413237933E-5</v>
      </c>
      <c r="O1473" s="27">
        <v>57</v>
      </c>
      <c r="P147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6.37524466399478E-5</v>
      </c>
      <c r="Q1473" s="27">
        <v>324</v>
      </c>
      <c r="R1473" s="302">
        <f>TabIPW[[#This Row],[liczba gospodarstw domowych korzystających ze środowiskowej pomocy społecznej ]]/$S$1*$R$2</f>
        <v>5.905875115349123E-5</v>
      </c>
      <c r="S1473" s="27">
        <v>216</v>
      </c>
      <c r="T1473" s="302">
        <f>TabIPW[[#This Row],[ilość wody dostarczonej i ścieków bytowych odprowadzonych siecią kanalizacyjną '[dam3']]]/$U$1*$T$2</f>
        <v>2.2122466012221304E-5</v>
      </c>
      <c r="U1473" s="27">
        <v>542.1</v>
      </c>
      <c r="V1473" s="302">
        <f>TabIPW[[#This Row],[iloczyn liczby mieszkańców i relacji przeciętnego miesięcznego wynagrodzenia brutto 
w danym powiecie do średniej krajowej2]]/$W$1*$V$2</f>
        <v>3.0823668295622935E-5</v>
      </c>
      <c r="W1473" s="27">
        <f>TabIPW[[#This Row],[iloczyn liczby mieszkańców i relacji przeciętnego miesięcznego wynagrodzenia brutto 
w danym powiecie do średniej krajowej]]</f>
        <v>9607.6260000000002</v>
      </c>
    </row>
    <row r="1474" spans="1:23" x14ac:dyDescent="0.3">
      <c r="A1474" s="2" t="s">
        <v>10</v>
      </c>
      <c r="B1474" s="2" t="s">
        <v>126</v>
      </c>
      <c r="C1474" s="2" t="s">
        <v>132</v>
      </c>
      <c r="D1474" s="2" t="s">
        <v>12</v>
      </c>
      <c r="E1474" s="2" t="s">
        <v>15</v>
      </c>
      <c r="F1474" s="17" t="str">
        <f>+Tabela1[[#This Row],[WK]]&amp;Tabela1[[#This Row],[PK]]&amp;Tabela1[[#This Row],[GK]]</f>
        <v>181901</v>
      </c>
      <c r="G1474" s="2" t="s">
        <v>1393</v>
      </c>
      <c r="H1474" s="302">
        <f>TabIPW[[#This Row],[liczba mieszkańców ]]/$I$1*$H$2</f>
        <v>3.642093713732087E-5</v>
      </c>
      <c r="I1474" s="27">
        <v>11443</v>
      </c>
      <c r="J1474" s="302">
        <f>TabIPW[[#This Row],[liczba mieszkańców w wieku 20-64]]/$K$1*$J$2</f>
        <v>2.793595553476666E-5</v>
      </c>
      <c r="K1474" s="27">
        <v>6927</v>
      </c>
      <c r="L1474" s="302">
        <f>TabIPW[[#This Row],[iloczyn liczby mieszkańców i relacji przeciętnego miesięcznego wynagrodzenia brutto 
w danym powiecie do średniej krajowej]]/$M$1*$L$2</f>
        <v>9.7926657313989301E-5</v>
      </c>
      <c r="M1474" s="27">
        <v>8902.6540000000005</v>
      </c>
      <c r="N1474" s="302">
        <f>TabIPW[[#This Row],[liczba oddziałów w szkołach podstawowych]]/$O$1*$N$2</f>
        <v>9.1234347048300539E-5</v>
      </c>
      <c r="O1474" s="27">
        <v>72</v>
      </c>
      <c r="P147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8.8938598398939539E-5</v>
      </c>
      <c r="Q1474" s="27">
        <v>452</v>
      </c>
      <c r="R1474" s="302">
        <f>TabIPW[[#This Row],[liczba gospodarstw domowych korzystających ze środowiskowej pomocy społecznej ]]/$S$1*$R$2</f>
        <v>5.5777709422741721E-5</v>
      </c>
      <c r="S1474" s="27">
        <v>204</v>
      </c>
      <c r="T1474" s="302">
        <f>TabIPW[[#This Row],[ilość wody dostarczonej i ścieków bytowych odprowadzonych siecią kanalizacyjną '[dam3']]]/$U$1*$T$2</f>
        <v>1.7013200664997346E-5</v>
      </c>
      <c r="U1474" s="27">
        <v>416.9</v>
      </c>
      <c r="V1474" s="302">
        <f>TabIPW[[#This Row],[iloczyn liczby mieszkańców i relacji przeciętnego miesięcznego wynagrodzenia brutto 
w danym powiecie do średniej krajowej2]]/$W$1*$V$2</f>
        <v>2.8561941716580218E-5</v>
      </c>
      <c r="W1474" s="27">
        <f>TabIPW[[#This Row],[iloczyn liczby mieszkańców i relacji przeciętnego miesięcznego wynagrodzenia brutto 
w danym powiecie do średniej krajowej]]</f>
        <v>8902.6540000000005</v>
      </c>
    </row>
    <row r="1475" spans="1:23" x14ac:dyDescent="0.3">
      <c r="A1475" s="2" t="s">
        <v>10</v>
      </c>
      <c r="B1475" s="2" t="s">
        <v>126</v>
      </c>
      <c r="C1475" s="2" t="s">
        <v>132</v>
      </c>
      <c r="D1475" s="2" t="s">
        <v>11</v>
      </c>
      <c r="E1475" s="2" t="s">
        <v>15</v>
      </c>
      <c r="F1475" s="17" t="str">
        <f>+Tabela1[[#This Row],[WK]]&amp;Tabela1[[#This Row],[PK]]&amp;Tabela1[[#This Row],[GK]]</f>
        <v>181902</v>
      </c>
      <c r="G1475" s="2" t="s">
        <v>1394</v>
      </c>
      <c r="H1475" s="302">
        <f>TabIPW[[#This Row],[liczba mieszkańców ]]/$I$1*$H$2</f>
        <v>3.1592608758633826E-5</v>
      </c>
      <c r="I1475" s="27">
        <v>9926</v>
      </c>
      <c r="J1475" s="302">
        <f>TabIPW[[#This Row],[liczba mieszkańców w wieku 20-64]]/$K$1*$J$2</f>
        <v>2.4995965411358993E-5</v>
      </c>
      <c r="K1475" s="27">
        <v>6198</v>
      </c>
      <c r="L1475" s="302">
        <f>TabIPW[[#This Row],[iloczyn liczby mieszkańców i relacji przeciętnego miesięcznego wynagrodzenia brutto 
w danym powiecie do średniej krajowej]]/$M$1*$L$2</f>
        <v>8.4944507602784016E-5</v>
      </c>
      <c r="M1475" s="27">
        <v>7722.427999999999</v>
      </c>
      <c r="N1475" s="302">
        <f>TabIPW[[#This Row],[liczba oddziałów w szkołach podstawowych]]/$O$1*$N$2</f>
        <v>1.1024150268336316E-4</v>
      </c>
      <c r="O1475" s="27">
        <v>87</v>
      </c>
      <c r="P147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6.3162146208096427E-5</v>
      </c>
      <c r="Q1475" s="27">
        <v>321</v>
      </c>
      <c r="R1475" s="302">
        <f>TabIPW[[#This Row],[liczba gospodarstw domowych korzystających ze środowiskowej pomocy społecznej ]]/$S$1*$R$2</f>
        <v>6.9995556922656277E-5</v>
      </c>
      <c r="S1475" s="27">
        <v>256</v>
      </c>
      <c r="T1475" s="302">
        <f>TabIPW[[#This Row],[ilość wody dostarczonej i ścieków bytowych odprowadzonych siecią kanalizacyjną '[dam3']]]/$U$1*$T$2</f>
        <v>1.0553163089393893E-5</v>
      </c>
      <c r="U1475" s="27">
        <v>258.60000000000002</v>
      </c>
      <c r="V1475" s="302">
        <f>TabIPW[[#This Row],[iloczyn liczby mieszkańców i relacji przeciętnego miesięcznego wynagrodzenia brutto 
w danym powiecie do średniej krajowej2]]/$W$1*$V$2</f>
        <v>2.4775481384145344E-5</v>
      </c>
      <c r="W1475" s="27">
        <f>TabIPW[[#This Row],[iloczyn liczby mieszkańców i relacji przeciętnego miesięcznego wynagrodzenia brutto 
w danym powiecie do średniej krajowej]]</f>
        <v>7722.427999999999</v>
      </c>
    </row>
    <row r="1476" spans="1:23" x14ac:dyDescent="0.3">
      <c r="A1476" s="2" t="s">
        <v>10</v>
      </c>
      <c r="B1476" s="2" t="s">
        <v>126</v>
      </c>
      <c r="C1476" s="2" t="s">
        <v>132</v>
      </c>
      <c r="D1476" s="2" t="s">
        <v>16</v>
      </c>
      <c r="E1476" s="2" t="s">
        <v>15</v>
      </c>
      <c r="F1476" s="17" t="str">
        <f>+Tabela1[[#This Row],[WK]]&amp;Tabela1[[#This Row],[PK]]&amp;Tabela1[[#This Row],[GK]]</f>
        <v>181903</v>
      </c>
      <c r="G1476" s="2" t="s">
        <v>1395</v>
      </c>
      <c r="H1476" s="302">
        <f>TabIPW[[#This Row],[liczba mieszkańców ]]/$I$1*$H$2</f>
        <v>3.2350118418572867E-5</v>
      </c>
      <c r="I1476" s="27">
        <v>10164</v>
      </c>
      <c r="J1476" s="302">
        <f>TabIPW[[#This Row],[liczba mieszkańców w wieku 20-64]]/$K$1*$J$2</f>
        <v>2.498386668657131E-5</v>
      </c>
      <c r="K1476" s="27">
        <v>6195</v>
      </c>
      <c r="L1476" s="302">
        <f>TabIPW[[#This Row],[iloczyn liczby mieszkańców i relacji przeciętnego miesięcznego wynagrodzenia brutto 
w danym powiecie do średniej krajowej]]/$M$1*$L$2</f>
        <v>8.6981258842907218E-5</v>
      </c>
      <c r="M1476" s="27">
        <v>7907.5919999999996</v>
      </c>
      <c r="N1476" s="302">
        <f>TabIPW[[#This Row],[liczba oddziałów w szkołach podstawowych]]/$O$1*$N$2</f>
        <v>9.2501490757304722E-5</v>
      </c>
      <c r="O1476" s="27">
        <v>73</v>
      </c>
      <c r="P147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6.9458684147844372E-5</v>
      </c>
      <c r="Q1476" s="27">
        <v>353</v>
      </c>
      <c r="R1476" s="302">
        <f>TabIPW[[#This Row],[liczba gospodarstw domowych korzystających ze środowiskowej pomocy społecznej ]]/$S$1*$R$2</f>
        <v>4.0739601490139784E-5</v>
      </c>
      <c r="S1476" s="27">
        <v>149</v>
      </c>
      <c r="T1476" s="302">
        <f>TabIPW[[#This Row],[ilość wody dostarczonej i ścieków bytowych odprowadzonych siecią kanalizacyjną '[dam3']]]/$U$1*$T$2</f>
        <v>5.0602947528416188E-6</v>
      </c>
      <c r="U1476" s="27">
        <v>124</v>
      </c>
      <c r="V1476" s="302">
        <f>TabIPW[[#This Row],[iloczyn liczby mieszkańców i relacji przeciętnego miesięcznego wynagrodzenia brutto 
w danym powiecie do średniej krajowej2]]/$W$1*$V$2</f>
        <v>2.5369533829181272E-5</v>
      </c>
      <c r="W1476" s="27">
        <f>TabIPW[[#This Row],[iloczyn liczby mieszkańców i relacji przeciętnego miesięcznego wynagrodzenia brutto 
w danym powiecie do średniej krajowej]]</f>
        <v>7907.5919999999996</v>
      </c>
    </row>
    <row r="1477" spans="1:23" x14ac:dyDescent="0.3">
      <c r="A1477" s="2" t="s">
        <v>10</v>
      </c>
      <c r="B1477" s="2" t="s">
        <v>126</v>
      </c>
      <c r="C1477" s="2" t="s">
        <v>132</v>
      </c>
      <c r="D1477" s="2" t="s">
        <v>18</v>
      </c>
      <c r="E1477" s="2" t="s">
        <v>19</v>
      </c>
      <c r="F1477" s="17" t="str">
        <f>+Tabela1[[#This Row],[WK]]&amp;Tabela1[[#This Row],[PK]]&amp;Tabela1[[#This Row],[GK]]</f>
        <v>181904</v>
      </c>
      <c r="G1477" s="2" t="s">
        <v>1396</v>
      </c>
      <c r="H1477" s="302">
        <f>TabIPW[[#This Row],[liczba mieszkańców ]]/$I$1*$H$2</f>
        <v>6.1791145117884064E-5</v>
      </c>
      <c r="I1477" s="27">
        <v>19414</v>
      </c>
      <c r="J1477" s="302">
        <f>TabIPW[[#This Row],[liczba mieszkańców w wieku 20-64]]/$K$1*$J$2</f>
        <v>4.7301981011589163E-5</v>
      </c>
      <c r="K1477" s="27">
        <v>11729</v>
      </c>
      <c r="L1477" s="302">
        <f>TabIPW[[#This Row],[iloczyn liczby mieszkańców i relacji przeciętnego miesięcznego wynagrodzenia brutto 
w danym powiecie do średniej krajowej]]/$M$1*$L$2</f>
        <v>1.6614070830147583E-4</v>
      </c>
      <c r="M1477" s="27">
        <v>15104.091999999999</v>
      </c>
      <c r="N1477" s="302">
        <f>TabIPW[[#This Row],[liczba oddziałów w szkołach podstawowych]]/$O$1*$N$2</f>
        <v>1.431872391174717E-4</v>
      </c>
      <c r="O1477" s="27">
        <v>113</v>
      </c>
      <c r="P147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1.3262083035594081E-4</v>
      </c>
      <c r="Q1477" s="27">
        <v>674</v>
      </c>
      <c r="R1477" s="302">
        <f>TabIPW[[#This Row],[liczba gospodarstw domowych korzystających ze środowiskowej pomocy społecznej ]]/$S$1*$R$2</f>
        <v>9.5150210191735865E-5</v>
      </c>
      <c r="S1477" s="27">
        <v>348</v>
      </c>
      <c r="T1477" s="302">
        <f>TabIPW[[#This Row],[ilość wody dostarczonej i ścieków bytowych odprowadzonych siecią kanalizacyjną '[dam3']]]/$U$1*$T$2</f>
        <v>2.2771326387787283E-5</v>
      </c>
      <c r="U1477" s="27">
        <v>558</v>
      </c>
      <c r="V1477" s="302">
        <f>TabIPW[[#This Row],[iloczyn liczby mieszkańców i relacji przeciętnego miesięcznego wynagrodzenia brutto 
w danym powiecie do średniej krajowej2]]/$W$1*$V$2</f>
        <v>4.8457706587930459E-5</v>
      </c>
      <c r="W1477" s="27">
        <f>TabIPW[[#This Row],[iloczyn liczby mieszkańców i relacji przeciętnego miesięcznego wynagrodzenia brutto 
w danym powiecie do średniej krajowej]]</f>
        <v>15104.091999999999</v>
      </c>
    </row>
    <row r="1478" spans="1:23" x14ac:dyDescent="0.3">
      <c r="A1478" s="2" t="s">
        <v>10</v>
      </c>
      <c r="B1478" s="2" t="s">
        <v>126</v>
      </c>
      <c r="C1478" s="2" t="s">
        <v>132</v>
      </c>
      <c r="D1478" s="2" t="s">
        <v>21</v>
      </c>
      <c r="E1478" s="2" t="s">
        <v>15</v>
      </c>
      <c r="F1478" s="17" t="str">
        <f>+Tabela1[[#This Row],[WK]]&amp;Tabela1[[#This Row],[PK]]&amp;Tabela1[[#This Row],[GK]]</f>
        <v>181905</v>
      </c>
      <c r="G1478" s="2" t="s">
        <v>820</v>
      </c>
      <c r="H1478" s="302">
        <f>TabIPW[[#This Row],[liczba mieszkańców ]]/$I$1*$H$2</f>
        <v>2.3718327671704544E-5</v>
      </c>
      <c r="I1478" s="27">
        <v>7452</v>
      </c>
      <c r="J1478" s="302">
        <f>TabIPW[[#This Row],[liczba mieszkańców w wieku 20-64]]/$K$1*$J$2</f>
        <v>1.8720760154812594E-5</v>
      </c>
      <c r="K1478" s="27">
        <v>4642</v>
      </c>
      <c r="L1478" s="302">
        <f>TabIPW[[#This Row],[iloczyn liczby mieszkańców i relacji przeciętnego miesięcznego wynagrodzenia brutto 
w danym powiecie do średniej krajowej]]/$M$1*$L$2</f>
        <v>6.3772564039486868E-5</v>
      </c>
      <c r="M1478" s="27">
        <v>5797.6559999999999</v>
      </c>
      <c r="N1478" s="302">
        <f>TabIPW[[#This Row],[liczba oddziałów w szkołach podstawowych]]/$O$1*$N$2</f>
        <v>5.7021466905187834E-5</v>
      </c>
      <c r="O1478" s="27">
        <v>45</v>
      </c>
      <c r="P147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4.8404635411812223E-5</v>
      </c>
      <c r="Q1478" s="27">
        <v>246</v>
      </c>
      <c r="R1478" s="302">
        <f>TabIPW[[#This Row],[liczba gospodarstw domowych korzystających ze środowiskowej pomocy społecznej ]]/$S$1*$R$2</f>
        <v>6.5347414470761121E-5</v>
      </c>
      <c r="S1478" s="27">
        <v>239</v>
      </c>
      <c r="T1478" s="302">
        <f>TabIPW[[#This Row],[ilość wody dostarczonej i ścieków bytowych odprowadzonych siecią kanalizacyjną '[dam3']]]/$U$1*$T$2</f>
        <v>1.4287170911047185E-5</v>
      </c>
      <c r="U1478" s="27">
        <v>350.1</v>
      </c>
      <c r="V1478" s="302">
        <f>TabIPW[[#This Row],[iloczyn liczby mieszkańców i relacji przeciętnego miesięcznego wynagrodzenia brutto 
w danym powiecie do średniej krajowej2]]/$W$1*$V$2</f>
        <v>1.860033117818367E-5</v>
      </c>
      <c r="W1478" s="27">
        <f>TabIPW[[#This Row],[iloczyn liczby mieszkańców i relacji przeciętnego miesięcznego wynagrodzenia brutto 
w danym powiecie do średniej krajowej]]</f>
        <v>5797.6559999999999</v>
      </c>
    </row>
    <row r="1479" spans="1:23" x14ac:dyDescent="0.3">
      <c r="A1479" s="2" t="s">
        <v>10</v>
      </c>
      <c r="B1479" s="2" t="s">
        <v>126</v>
      </c>
      <c r="C1479" s="2" t="s">
        <v>140</v>
      </c>
      <c r="D1479" s="2" t="s">
        <v>12</v>
      </c>
      <c r="E1479" s="2" t="s">
        <v>19</v>
      </c>
      <c r="F1479" s="17" t="str">
        <f>+Tabela1[[#This Row],[WK]]&amp;Tabela1[[#This Row],[PK]]&amp;Tabela1[[#This Row],[GK]]</f>
        <v>182001</v>
      </c>
      <c r="G1479" s="2" t="s">
        <v>1397</v>
      </c>
      <c r="H1479" s="302">
        <f>TabIPW[[#This Row],[liczba mieszkańców ]]/$I$1*$H$2</f>
        <v>3.5427899263787341E-5</v>
      </c>
      <c r="I1479" s="27">
        <v>11131</v>
      </c>
      <c r="J1479" s="302">
        <f>TabIPW[[#This Row],[liczba mieszkańców w wieku 20-64]]/$K$1*$J$2</f>
        <v>2.7367315469745424E-5</v>
      </c>
      <c r="K1479" s="27">
        <v>6786</v>
      </c>
      <c r="L1479" s="302">
        <f>TabIPW[[#This Row],[iloczyn liczby mieszkańców i relacji przeciętnego miesięcznego wynagrodzenia brutto 
w danym powiecie do średniej krajowej]]/$M$1*$L$2</f>
        <v>1.0456190543493667E-4</v>
      </c>
      <c r="M1479" s="27">
        <v>9505.8739999999998</v>
      </c>
      <c r="N1479" s="302">
        <f>TabIPW[[#This Row],[liczba oddziałów w szkołach podstawowych]]/$O$1*$N$2</f>
        <v>5.7021466905187834E-5</v>
      </c>
      <c r="O1479" s="27">
        <v>45</v>
      </c>
      <c r="P147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7.1032818632781348E-5</v>
      </c>
      <c r="Q1479" s="27">
        <v>361</v>
      </c>
      <c r="R1479" s="302">
        <f>TabIPW[[#This Row],[liczba gospodarstw domowych korzystających ze środowiskowej pomocy społecznej ]]/$S$1*$R$2</f>
        <v>4.6481424518951429E-5</v>
      </c>
      <c r="S1479" s="27">
        <v>170</v>
      </c>
      <c r="T1479" s="302">
        <f>TabIPW[[#This Row],[ilość wody dostarczonej i ścieków bytowych odprowadzonych siecią kanalizacyjną '[dam3']]]/$U$1*$T$2</f>
        <v>2.0947171747045182E-5</v>
      </c>
      <c r="U1479" s="27">
        <v>513.29999999999995</v>
      </c>
      <c r="V1479" s="302">
        <f>TabIPW[[#This Row],[iloczyn liczby mieszkańców i relacji przeciętnego miesięcznego wynagrodzenia brutto 
w danym powiecie do średniej krajowej2]]/$W$1*$V$2</f>
        <v>3.0497222418523198E-5</v>
      </c>
      <c r="W1479" s="27">
        <f>TabIPW[[#This Row],[iloczyn liczby mieszkańców i relacji przeciętnego miesięcznego wynagrodzenia brutto 
w danym powiecie do średniej krajowej]]</f>
        <v>9505.8739999999998</v>
      </c>
    </row>
    <row r="1480" spans="1:23" x14ac:dyDescent="0.3">
      <c r="A1480" s="2" t="s">
        <v>10</v>
      </c>
      <c r="B1480" s="2" t="s">
        <v>126</v>
      </c>
      <c r="C1480" s="2" t="s">
        <v>140</v>
      </c>
      <c r="D1480" s="2" t="s">
        <v>11</v>
      </c>
      <c r="E1480" s="2" t="s">
        <v>15</v>
      </c>
      <c r="F1480" s="17" t="str">
        <f>+Tabela1[[#This Row],[WK]]&amp;Tabela1[[#This Row],[PK]]&amp;Tabela1[[#This Row],[GK]]</f>
        <v>182002</v>
      </c>
      <c r="G1480" s="2" t="s">
        <v>1398</v>
      </c>
      <c r="H1480" s="302">
        <f>TabIPW[[#This Row],[liczba mieszkańców ]]/$I$1*$H$2</f>
        <v>3.9485986727746452E-5</v>
      </c>
      <c r="I1480" s="27">
        <v>12406</v>
      </c>
      <c r="J1480" s="302">
        <f>TabIPW[[#This Row],[liczba mieszkańców w wieku 20-64]]/$K$1*$J$2</f>
        <v>2.9541053023266317E-5</v>
      </c>
      <c r="K1480" s="27">
        <v>7325</v>
      </c>
      <c r="L1480" s="302">
        <f>TabIPW[[#This Row],[iloczyn liczby mieszkańców i relacji przeciętnego miesięcznego wynagrodzenia brutto 
w danym powiecie do średniej krajowej]]/$M$1*$L$2</f>
        <v>1.1653894518244764E-4</v>
      </c>
      <c r="M1480" s="27">
        <v>10594.724000000002</v>
      </c>
      <c r="N1480" s="302">
        <f>TabIPW[[#This Row],[liczba oddziałów w szkołach podstawowych]]/$O$1*$N$2</f>
        <v>7.3494335122242102E-5</v>
      </c>
      <c r="O1480" s="27">
        <v>58</v>
      </c>
      <c r="P148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9.5235136338687456E-5</v>
      </c>
      <c r="Q1480" s="27">
        <v>484</v>
      </c>
      <c r="R1480" s="302">
        <f>TabIPW[[#This Row],[liczba gospodarstw domowych korzystających ze środowiskowej pomocy społecznej ]]/$S$1*$R$2</f>
        <v>4.1559861922827165E-5</v>
      </c>
      <c r="S1480" s="27">
        <v>152</v>
      </c>
      <c r="T1480" s="302">
        <f>TabIPW[[#This Row],[ilość wody dostarczonej i ścieków bytowych odprowadzonych siecią kanalizacyjną '[dam3']]]/$U$1*$T$2</f>
        <v>3.9266254928904883E-5</v>
      </c>
      <c r="U1480" s="27">
        <v>962.19999999999993</v>
      </c>
      <c r="V1480" s="302">
        <f>TabIPW[[#This Row],[iloczyn liczby mieszkańców i relacji przeciętnego miesięcznego wynagrodzenia brutto 
w danym powiecie do średniej krajowej2]]/$W$1*$V$2</f>
        <v>3.3990525678213901E-5</v>
      </c>
      <c r="W1480" s="27">
        <f>TabIPW[[#This Row],[iloczyn liczby mieszkańców i relacji przeciętnego miesięcznego wynagrodzenia brutto 
w danym powiecie do średniej krajowej]]</f>
        <v>10594.724000000002</v>
      </c>
    </row>
    <row r="1481" spans="1:23" x14ac:dyDescent="0.3">
      <c r="A1481" s="2" t="s">
        <v>10</v>
      </c>
      <c r="B1481" s="2" t="s">
        <v>126</v>
      </c>
      <c r="C1481" s="2" t="s">
        <v>140</v>
      </c>
      <c r="D1481" s="2" t="s">
        <v>16</v>
      </c>
      <c r="E1481" s="2" t="s">
        <v>15</v>
      </c>
      <c r="F1481" s="17" t="str">
        <f>+Tabela1[[#This Row],[WK]]&amp;Tabela1[[#This Row],[PK]]&amp;Tabela1[[#This Row],[GK]]</f>
        <v>182003</v>
      </c>
      <c r="G1481" s="2" t="s">
        <v>1399</v>
      </c>
      <c r="H1481" s="302">
        <f>TabIPW[[#This Row],[liczba mieszkańców ]]/$I$1*$H$2</f>
        <v>3.1576694690147716E-5</v>
      </c>
      <c r="I1481" s="27">
        <v>9921</v>
      </c>
      <c r="J1481" s="302">
        <f>TabIPW[[#This Row],[liczba mieszkańców w wieku 20-64]]/$K$1*$J$2</f>
        <v>2.4766089640392961E-5</v>
      </c>
      <c r="K1481" s="27">
        <v>6141</v>
      </c>
      <c r="L1481" s="302">
        <f>TabIPW[[#This Row],[iloczyn liczby mieszkańców i relacji przeciętnego miesięcznego wynagrodzenia brutto 
w danym powiecie do średniej krajowej]]/$M$1*$L$2</f>
        <v>9.3195459870632166E-5</v>
      </c>
      <c r="M1481" s="27">
        <v>8472.5339999999997</v>
      </c>
      <c r="N1481" s="302">
        <f>TabIPW[[#This Row],[liczba oddziałów w szkołach podstawowych]]/$O$1*$N$2</f>
        <v>8.8700059630292187E-5</v>
      </c>
      <c r="O1481" s="27">
        <v>70</v>
      </c>
      <c r="P148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7.2606953117718338E-5</v>
      </c>
      <c r="Q1481" s="27">
        <v>369</v>
      </c>
      <c r="R1481" s="302">
        <f>TabIPW[[#This Row],[liczba gospodarstw domowych korzystających ze środowiskowej pomocy społecznej ]]/$S$1*$R$2</f>
        <v>4.4567483509347545E-5</v>
      </c>
      <c r="S1481" s="27">
        <v>163</v>
      </c>
      <c r="T1481" s="302">
        <f>TabIPW[[#This Row],[ilość wody dostarczonej i ścieków bytowych odprowadzonych siecią kanalizacyjną '[dam3']]]/$U$1*$T$2</f>
        <v>2.0082024579623874E-5</v>
      </c>
      <c r="U1481" s="27">
        <v>492.1</v>
      </c>
      <c r="V1481" s="302">
        <f>TabIPW[[#This Row],[iloczyn liczby mieszkańców i relacji przeciętnego miesięcznego wynagrodzenia brutto 
w danym powiecie do średniej krajowej2]]/$W$1*$V$2</f>
        <v>2.7182009128934386E-5</v>
      </c>
      <c r="W1481" s="27">
        <f>TabIPW[[#This Row],[iloczyn liczby mieszkańców i relacji przeciętnego miesięcznego wynagrodzenia brutto 
w danym powiecie do średniej krajowej]]</f>
        <v>8472.5339999999997</v>
      </c>
    </row>
    <row r="1482" spans="1:23" x14ac:dyDescent="0.3">
      <c r="A1482" s="2" t="s">
        <v>10</v>
      </c>
      <c r="B1482" s="2" t="s">
        <v>126</v>
      </c>
      <c r="C1482" s="2" t="s">
        <v>140</v>
      </c>
      <c r="D1482" s="2" t="s">
        <v>18</v>
      </c>
      <c r="E1482" s="2" t="s">
        <v>19</v>
      </c>
      <c r="F1482" s="17" t="str">
        <f>+Tabela1[[#This Row],[WK]]&amp;Tabela1[[#This Row],[PK]]&amp;Tabela1[[#This Row],[GK]]</f>
        <v>182004</v>
      </c>
      <c r="G1482" s="2" t="s">
        <v>1400</v>
      </c>
      <c r="H1482" s="302">
        <f>TabIPW[[#This Row],[liczba mieszkańców ]]/$I$1*$H$2</f>
        <v>5.298111680397126E-5</v>
      </c>
      <c r="I1482" s="27">
        <v>16646</v>
      </c>
      <c r="J1482" s="302">
        <f>TabIPW[[#This Row],[liczba mieszkańców w wieku 20-64]]/$K$1*$J$2</f>
        <v>4.0147601753804257E-5</v>
      </c>
      <c r="K1482" s="27">
        <v>9955</v>
      </c>
      <c r="L1482" s="302">
        <f>TabIPW[[#This Row],[iloczyn liczby mieszkańców i relacji przeciętnego miesięcznego wynagrodzenia brutto 
w danym powiecie do średniej krajowej]]/$M$1*$L$2</f>
        <v>1.5636847344083693E-4</v>
      </c>
      <c r="M1482" s="27">
        <v>14215.684000000001</v>
      </c>
      <c r="N1482" s="302">
        <f>TabIPW[[#This Row],[liczba oddziałów w szkołach podstawowych]]/$O$1*$N$2</f>
        <v>8.1097197376267145E-5</v>
      </c>
      <c r="O1482" s="27">
        <v>64</v>
      </c>
      <c r="P148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1.1294414929422852E-4</v>
      </c>
      <c r="Q1482" s="27">
        <v>574</v>
      </c>
      <c r="R1482" s="302">
        <f>TabIPW[[#This Row],[liczba gospodarstw domowych korzystających ze środowiskowej pomocy społecznej ]]/$S$1*$R$2</f>
        <v>1.0827437711473393E-4</v>
      </c>
      <c r="S1482" s="27">
        <v>396</v>
      </c>
      <c r="T1482" s="302">
        <f>TabIPW[[#This Row],[ilość wody dostarczonej i ścieków bytowych odprowadzonych siecią kanalizacyjną '[dam3']]]/$U$1*$T$2</f>
        <v>4.5799748396081841E-5</v>
      </c>
      <c r="U1482" s="27">
        <v>1122.3</v>
      </c>
      <c r="V1482" s="302">
        <f>TabIPW[[#This Row],[iloczyn liczby mieszkańców i relacji przeciętnego miesięcznego wynagrodzenia brutto 
w danym powiecie do średniej krajowej2]]/$W$1*$V$2</f>
        <v>4.5607471420244115E-5</v>
      </c>
      <c r="W1482" s="27">
        <f>TabIPW[[#This Row],[iloczyn liczby mieszkańców i relacji przeciętnego miesięcznego wynagrodzenia brutto 
w danym powiecie do średniej krajowej]]</f>
        <v>14215.684000000001</v>
      </c>
    </row>
    <row r="1483" spans="1:23" x14ac:dyDescent="0.3">
      <c r="A1483" s="2" t="s">
        <v>10</v>
      </c>
      <c r="B1483" s="2" t="s">
        <v>126</v>
      </c>
      <c r="C1483" s="2" t="s">
        <v>147</v>
      </c>
      <c r="D1483" s="2" t="s">
        <v>12</v>
      </c>
      <c r="E1483" s="2" t="s">
        <v>15</v>
      </c>
      <c r="F1483" s="17" t="str">
        <f>+Tabela1[[#This Row],[WK]]&amp;Tabela1[[#This Row],[PK]]&amp;Tabela1[[#This Row],[GK]]</f>
        <v>182101</v>
      </c>
      <c r="G1483" s="2" t="s">
        <v>1401</v>
      </c>
      <c r="H1483" s="302">
        <f>TabIPW[[#This Row],[liczba mieszkańców ]]/$I$1*$H$2</f>
        <v>9.5420754642740503E-6</v>
      </c>
      <c r="I1483" s="27">
        <v>2998</v>
      </c>
      <c r="J1483" s="302">
        <f>TabIPW[[#This Row],[liczba mieszkańców w wieku 20-64]]/$K$1*$J$2</f>
        <v>7.3277943130750712E-6</v>
      </c>
      <c r="K1483" s="27">
        <v>1817</v>
      </c>
      <c r="L1483" s="302">
        <f>TabIPW[[#This Row],[iloczyn liczby mieszkańców i relacji przeciętnego miesięcznego wynagrodzenia brutto 
w danym powiecie do średniej krajowej]]/$M$1*$L$2</f>
        <v>2.8525231084196804E-5</v>
      </c>
      <c r="M1483" s="27">
        <v>2593.27</v>
      </c>
      <c r="N1483" s="302">
        <f>TabIPW[[#This Row],[liczba oddziałów w szkołach podstawowych]]/$O$1*$N$2</f>
        <v>2.4075730471079311E-5</v>
      </c>
      <c r="O1483" s="27">
        <v>19</v>
      </c>
      <c r="P148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2.0266981493563654E-5</v>
      </c>
      <c r="Q1483" s="27">
        <v>103</v>
      </c>
      <c r="R1483" s="302">
        <f>TabIPW[[#This Row],[liczba gospodarstw domowych korzystających ze środowiskowej pomocy społecznej ]]/$S$1*$R$2</f>
        <v>1.6131788509518437E-5</v>
      </c>
      <c r="S1483" s="27">
        <v>59</v>
      </c>
      <c r="T1483" s="302">
        <f>TabIPW[[#This Row],[ilość wody dostarczonej i ścieków bytowych odprowadzonych siecią kanalizacyjną '[dam3']]]/$U$1*$T$2</f>
        <v>2.9872062573226333E-6</v>
      </c>
      <c r="U1483" s="27">
        <v>73.2</v>
      </c>
      <c r="V1483" s="302">
        <f>TabIPW[[#This Row],[iloczyn liczby mieszkańców i relacji przeciętnego miesięcznego wynagrodzenia brutto 
w danym powiecie do średniej krajowej2]]/$W$1*$V$2</f>
        <v>8.3198590662240691E-6</v>
      </c>
      <c r="W1483" s="27">
        <f>TabIPW[[#This Row],[iloczyn liczby mieszkańców i relacji przeciętnego miesięcznego wynagrodzenia brutto 
w danym powiecie do średniej krajowej]]</f>
        <v>2593.27</v>
      </c>
    </row>
    <row r="1484" spans="1:23" x14ac:dyDescent="0.3">
      <c r="A1484" s="2" t="s">
        <v>10</v>
      </c>
      <c r="B1484" s="2" t="s">
        <v>126</v>
      </c>
      <c r="C1484" s="2" t="s">
        <v>147</v>
      </c>
      <c r="D1484" s="2" t="s">
        <v>11</v>
      </c>
      <c r="E1484" s="2" t="s">
        <v>15</v>
      </c>
      <c r="F1484" s="17" t="str">
        <f>+Tabela1[[#This Row],[WK]]&amp;Tabela1[[#This Row],[PK]]&amp;Tabela1[[#This Row],[GK]]</f>
        <v>182102</v>
      </c>
      <c r="G1484" s="2" t="s">
        <v>1402</v>
      </c>
      <c r="H1484" s="302">
        <f>TabIPW[[#This Row],[liczba mieszkańców ]]/$I$1*$H$2</f>
        <v>5.3121160606649071E-6</v>
      </c>
      <c r="I1484" s="27">
        <v>1669</v>
      </c>
      <c r="J1484" s="302">
        <f>TabIPW[[#This Row],[liczba mieszkańców w wieku 20-64]]/$K$1*$J$2</f>
        <v>4.4442649053432745E-6</v>
      </c>
      <c r="K1484" s="27">
        <v>1102</v>
      </c>
      <c r="L1484" s="302">
        <f>TabIPW[[#This Row],[iloczyn liczby mieszkańców i relacji przeciętnego miesięcznego wynagrodzenia brutto 
w danym powiecie do średniej krajowej]]/$M$1*$L$2</f>
        <v>1.5880123642269668E-5</v>
      </c>
      <c r="M1484" s="27">
        <v>1443.6849999999999</v>
      </c>
      <c r="N1484" s="302">
        <f>TabIPW[[#This Row],[liczba oddziałów w szkołach podstawowych]]/$O$1*$N$2</f>
        <v>1.0137149672033393E-5</v>
      </c>
      <c r="O1484" s="27">
        <v>8</v>
      </c>
      <c r="P148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6.8868383715992998E-6</v>
      </c>
      <c r="Q1484" s="27">
        <v>35</v>
      </c>
      <c r="R1484" s="302">
        <f>TabIPW[[#This Row],[liczba gospodarstw domowych korzystających ze środowiskowej pomocy społecznej ]]/$S$1*$R$2</f>
        <v>9.8431251922485395E-6</v>
      </c>
      <c r="S1484" s="27">
        <v>36</v>
      </c>
      <c r="T1484" s="302">
        <f>TabIPW[[#This Row],[ilość wody dostarczonej i ścieków bytowych odprowadzonych siecią kanalizacyjną '[dam3']]]/$U$1*$T$2</f>
        <v>4.4359196744668068E-6</v>
      </c>
      <c r="U1484" s="27">
        <v>108.7</v>
      </c>
      <c r="V1484" s="302">
        <f>TabIPW[[#This Row],[iloczyn liczby mieszkańców i relacji przeciętnego miesięcznego wynagrodzenia brutto 
w danym powiecie do średniej krajowej2]]/$W$1*$V$2</f>
        <v>4.6317027289953203E-6</v>
      </c>
      <c r="W1484" s="27">
        <f>TabIPW[[#This Row],[iloczyn liczby mieszkańców i relacji przeciętnego miesięcznego wynagrodzenia brutto 
w danym powiecie do średniej krajowej]]</f>
        <v>1443.6849999999999</v>
      </c>
    </row>
    <row r="1485" spans="1:23" x14ac:dyDescent="0.3">
      <c r="A1485" s="2" t="s">
        <v>10</v>
      </c>
      <c r="B1485" s="2" t="s">
        <v>126</v>
      </c>
      <c r="C1485" s="2" t="s">
        <v>147</v>
      </c>
      <c r="D1485" s="2" t="s">
        <v>16</v>
      </c>
      <c r="E1485" s="2" t="s">
        <v>19</v>
      </c>
      <c r="F1485" s="17" t="str">
        <f>+Tabela1[[#This Row],[WK]]&amp;Tabela1[[#This Row],[PK]]&amp;Tabela1[[#This Row],[GK]]</f>
        <v>182103</v>
      </c>
      <c r="G1485" s="2" t="s">
        <v>1403</v>
      </c>
      <c r="H1485" s="302">
        <f>TabIPW[[#This Row],[liczba mieszkańców ]]/$I$1*$H$2</f>
        <v>3.3769653327534245E-5</v>
      </c>
      <c r="I1485" s="27">
        <v>10610</v>
      </c>
      <c r="J1485" s="302">
        <f>TabIPW[[#This Row],[liczba mieszkańców w wieku 20-64]]/$K$1*$J$2</f>
        <v>2.4826583264331394E-5</v>
      </c>
      <c r="K1485" s="27">
        <v>6156</v>
      </c>
      <c r="L1485" s="302">
        <f>TabIPW[[#This Row],[iloczyn liczby mieszkańców i relacji przeciętnego miesięcznego wynagrodzenia brutto 
w danym powiecie do średniej krajowej]]/$M$1*$L$2</f>
        <v>1.0095153495774786E-4</v>
      </c>
      <c r="M1485" s="27">
        <v>9177.65</v>
      </c>
      <c r="N1485" s="302">
        <f>TabIPW[[#This Row],[liczba oddziałów w szkołach podstawowych]]/$O$1*$N$2</f>
        <v>7.7295766249254623E-5</v>
      </c>
      <c r="O1485" s="27">
        <v>61</v>
      </c>
      <c r="P148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7.8313190625614896E-5</v>
      </c>
      <c r="Q1485" s="27">
        <v>398</v>
      </c>
      <c r="R1485" s="302">
        <f>TabIPW[[#This Row],[liczba gospodarstw domowych korzystających ze środowiskowej pomocy społecznej ]]/$S$1*$R$2</f>
        <v>5.7965070576574727E-5</v>
      </c>
      <c r="S1485" s="27">
        <v>212</v>
      </c>
      <c r="T1485" s="302">
        <f>TabIPW[[#This Row],[ilość wody dostarczonej i ścieków bytowych odprowadzonych siecią kanalizacyjną '[dam3']]]/$U$1*$T$2</f>
        <v>2.6660407758317981E-5</v>
      </c>
      <c r="U1485" s="27">
        <v>653.29999999999995</v>
      </c>
      <c r="V1485" s="302">
        <f>TabIPW[[#This Row],[iloczyn liczby mieszkańców i relacji przeciętnego miesięcznego wynagrodzenia brutto 
w danym powiecie do średniej krajowej2]]/$W$1*$V$2</f>
        <v>2.9444197696009799E-5</v>
      </c>
      <c r="W1485" s="27">
        <f>TabIPW[[#This Row],[iloczyn liczby mieszkańców i relacji przeciętnego miesięcznego wynagrodzenia brutto 
w danym powiecie do średniej krajowej]]</f>
        <v>9177.65</v>
      </c>
    </row>
    <row r="1486" spans="1:23" x14ac:dyDescent="0.3">
      <c r="A1486" s="2" t="s">
        <v>10</v>
      </c>
      <c r="B1486" s="2" t="s">
        <v>126</v>
      </c>
      <c r="C1486" s="2" t="s">
        <v>147</v>
      </c>
      <c r="D1486" s="2" t="s">
        <v>18</v>
      </c>
      <c r="E1486" s="2" t="s">
        <v>15</v>
      </c>
      <c r="F1486" s="17" t="str">
        <f>+Tabela1[[#This Row],[WK]]&amp;Tabela1[[#This Row],[PK]]&amp;Tabela1[[#This Row],[GK]]</f>
        <v>182104</v>
      </c>
      <c r="G1486" s="2" t="s">
        <v>1404</v>
      </c>
      <c r="H1486" s="302">
        <f>TabIPW[[#This Row],[liczba mieszkańców ]]/$I$1*$H$2</f>
        <v>1.459956642916113E-5</v>
      </c>
      <c r="I1486" s="27">
        <v>4587</v>
      </c>
      <c r="J1486" s="302">
        <f>TabIPW[[#This Row],[liczba mieszkańców w wieku 20-64]]/$K$1*$J$2</f>
        <v>1.140909747478777E-5</v>
      </c>
      <c r="K1486" s="27">
        <v>2829</v>
      </c>
      <c r="L1486" s="302">
        <f>TabIPW[[#This Row],[iloczyn liczby mieszkańców i relacji przeciętnego miesięcznego wynagrodzenia brutto 
w danym powiecie do średniej krajowej]]/$M$1*$L$2</f>
        <v>4.3644174444032933E-5</v>
      </c>
      <c r="M1486" s="27">
        <v>3967.7550000000001</v>
      </c>
      <c r="N1486" s="302">
        <f>TabIPW[[#This Row],[liczba oddziałów w szkołach podstawowych]]/$O$1*$N$2</f>
        <v>2.4075730471079311E-5</v>
      </c>
      <c r="O1486" s="27">
        <v>19</v>
      </c>
      <c r="P148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2.3808784084671864E-5</v>
      </c>
      <c r="Q1486" s="27">
        <v>121</v>
      </c>
      <c r="R1486" s="302">
        <f>TabIPW[[#This Row],[liczba gospodarstw domowych korzystających ze środowiskowej pomocy społecznej ]]/$S$1*$R$2</f>
        <v>2.1873611538330086E-5</v>
      </c>
      <c r="S1486" s="27">
        <v>80</v>
      </c>
      <c r="T1486" s="302">
        <f>TabIPW[[#This Row],[ilość wody dostarczonej i ścieków bytowych odprowadzonych siecią kanalizacyjną '[dam3']]]/$U$1*$T$2</f>
        <v>6.1702948921746189E-6</v>
      </c>
      <c r="U1486" s="27">
        <v>151.19999999999999</v>
      </c>
      <c r="V1486" s="302">
        <f>TabIPW[[#This Row],[iloczyn liczby mieszkańców i relacji przeciętnego miesięcznego wynagrodzenia brutto 
w danym powiecie do średniej krajowej2]]/$W$1*$V$2</f>
        <v>1.2729550879509607E-5</v>
      </c>
      <c r="W1486" s="27">
        <f>TabIPW[[#This Row],[iloczyn liczby mieszkańców i relacji przeciętnego miesięcznego wynagrodzenia brutto 
w danym powiecie do średniej krajowej]]</f>
        <v>3967.7550000000001</v>
      </c>
    </row>
    <row r="1487" spans="1:23" x14ac:dyDescent="0.3">
      <c r="A1487" s="2" t="s">
        <v>10</v>
      </c>
      <c r="B1487" s="2" t="s">
        <v>126</v>
      </c>
      <c r="C1487" s="2" t="s">
        <v>147</v>
      </c>
      <c r="D1487" s="2" t="s">
        <v>21</v>
      </c>
      <c r="E1487" s="2" t="s">
        <v>15</v>
      </c>
      <c r="F1487" s="17" t="str">
        <f>+Tabela1[[#This Row],[WK]]&amp;Tabela1[[#This Row],[PK]]&amp;Tabela1[[#This Row],[GK]]</f>
        <v>182105</v>
      </c>
      <c r="G1487" s="2" t="s">
        <v>1405</v>
      </c>
      <c r="H1487" s="302">
        <f>TabIPW[[#This Row],[liczba mieszkańców ]]/$I$1*$H$2</f>
        <v>1.6369210844817024E-5</v>
      </c>
      <c r="I1487" s="27">
        <v>5143</v>
      </c>
      <c r="J1487" s="302">
        <f>TabIPW[[#This Row],[liczba mieszkańców w wieku 20-64]]/$K$1*$J$2</f>
        <v>1.2800450825371644E-5</v>
      </c>
      <c r="K1487" s="27">
        <v>3174</v>
      </c>
      <c r="L1487" s="302">
        <f>TabIPW[[#This Row],[iloczyn liczby mieszkańców i relacji przeciętnego miesięcznego wynagrodzenia brutto 
w danym powiecie do średniej krajowej]]/$M$1*$L$2</f>
        <v>4.8934377406946016E-5</v>
      </c>
      <c r="M1487" s="27">
        <v>4448.6949999999997</v>
      </c>
      <c r="N1487" s="302">
        <f>TabIPW[[#This Row],[liczba oddziałów w szkołach podstawowych]]/$O$1*$N$2</f>
        <v>4.9418604651162791E-5</v>
      </c>
      <c r="O1487" s="27">
        <v>39</v>
      </c>
      <c r="P148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3.4040658236762256E-5</v>
      </c>
      <c r="Q1487" s="27">
        <v>173</v>
      </c>
      <c r="R1487" s="302">
        <f>TabIPW[[#This Row],[liczba gospodarstw domowych korzystających ze środowiskowej pomocy społecznej ]]/$S$1*$R$2</f>
        <v>1.4491267644143682E-5</v>
      </c>
      <c r="S1487" s="27">
        <v>53</v>
      </c>
      <c r="T1487" s="302">
        <f>TabIPW[[#This Row],[ilość wody dostarczonej i ścieków bytowych odprowadzonych siecią kanalizacyjną '[dam3']]]/$U$1*$T$2</f>
        <v>3.5230261775227173E-5</v>
      </c>
      <c r="U1487" s="27">
        <v>863.3</v>
      </c>
      <c r="V1487" s="302">
        <f>TabIPW[[#This Row],[iloczyn liczby mieszkańców i relacji przeciętnego miesięcznego wynagrodzenia brutto 
w danym powiecie do średniej krajowej2]]/$W$1*$V$2</f>
        <v>1.427252674369259E-5</v>
      </c>
      <c r="W1487" s="27">
        <f>TabIPW[[#This Row],[iloczyn liczby mieszkańców i relacji przeciętnego miesięcznego wynagrodzenia brutto 
w danym powiecie do średniej krajowej]]</f>
        <v>4448.6949999999997</v>
      </c>
    </row>
    <row r="1488" spans="1:23" x14ac:dyDescent="0.3">
      <c r="A1488" s="2" t="s">
        <v>10</v>
      </c>
      <c r="B1488" s="2" t="s">
        <v>140</v>
      </c>
      <c r="C1488" s="2" t="s">
        <v>12</v>
      </c>
      <c r="D1488" s="2" t="s">
        <v>12</v>
      </c>
      <c r="E1488" s="2" t="s">
        <v>13</v>
      </c>
      <c r="F1488" s="17" t="str">
        <f>+Tabela1[[#This Row],[WK]]&amp;Tabela1[[#This Row],[PK]]&amp;Tabela1[[#This Row],[GK]]</f>
        <v>200101</v>
      </c>
      <c r="G1488" s="2" t="s">
        <v>1406</v>
      </c>
      <c r="H1488" s="302">
        <f>TabIPW[[#This Row],[liczba mieszkańców ]]/$I$1*$H$2</f>
        <v>9.0767481017400722E-5</v>
      </c>
      <c r="I1488" s="27">
        <v>28518</v>
      </c>
      <c r="J1488" s="302">
        <f>TabIPW[[#This Row],[liczba mieszkańców w wieku 20-64]]/$K$1*$J$2</f>
        <v>6.849894683961479E-5</v>
      </c>
      <c r="K1488" s="27">
        <v>16985</v>
      </c>
      <c r="L1488" s="302">
        <f>TabIPW[[#This Row],[iloczyn liczby mieszkańców i relacji przeciętnego miesięcznego wynagrodzenia brutto 
w danym powiecie do średniej krajowej]]/$M$1*$L$2</f>
        <v>2.7698815891604302E-4</v>
      </c>
      <c r="M1488" s="27">
        <v>25181.394</v>
      </c>
      <c r="N1488" s="302">
        <f>TabIPW[[#This Row],[liczba oddziałów w szkołach podstawowych]]/$O$1*$N$2</f>
        <v>1.7106440071556353E-4</v>
      </c>
      <c r="O1488" s="27">
        <v>135</v>
      </c>
      <c r="P148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2.4418761197584948E-4</v>
      </c>
      <c r="Q1488" s="27">
        <v>1241</v>
      </c>
      <c r="R1488" s="302">
        <f>TabIPW[[#This Row],[liczba gospodarstw domowych korzystających ze środowiskowej pomocy społecznej ]]/$S$1*$R$2</f>
        <v>1.7061416999897467E-4</v>
      </c>
      <c r="S1488" s="27">
        <v>624</v>
      </c>
      <c r="T1488" s="302">
        <f>TabIPW[[#This Row],[ilość wody dostarczonej i ścieków bytowych odprowadzonych siecią kanalizacyjną '[dam3']]]/$U$1*$T$2</f>
        <v>8.4853797415996606E-5</v>
      </c>
      <c r="U1488" s="27">
        <v>2079.3000000000002</v>
      </c>
      <c r="V1488" s="302">
        <f>TabIPW[[#This Row],[iloczyn liczby mieszkańców i relacji przeciętnego miesięcznego wynagrodzenia brutto 
w danym powiecie do średniej krajowej2]]/$W$1*$V$2</f>
        <v>8.0788213017179226E-5</v>
      </c>
      <c r="W1488" s="27">
        <f>TabIPW[[#This Row],[iloczyn liczby mieszkańców i relacji przeciętnego miesięcznego wynagrodzenia brutto 
w danym powiecie do średniej krajowej]]</f>
        <v>25181.394</v>
      </c>
    </row>
    <row r="1489" spans="1:23" x14ac:dyDescent="0.3">
      <c r="A1489" s="2" t="s">
        <v>10</v>
      </c>
      <c r="B1489" s="2" t="s">
        <v>140</v>
      </c>
      <c r="C1489" s="2" t="s">
        <v>12</v>
      </c>
      <c r="D1489" s="2" t="s">
        <v>11</v>
      </c>
      <c r="E1489" s="2" t="s">
        <v>15</v>
      </c>
      <c r="F1489" s="17" t="str">
        <f>+Tabela1[[#This Row],[WK]]&amp;Tabela1[[#This Row],[PK]]&amp;Tabela1[[#This Row],[GK]]</f>
        <v>200102</v>
      </c>
      <c r="G1489" s="2" t="s">
        <v>1406</v>
      </c>
      <c r="H1489" s="302">
        <f>TabIPW[[#This Row],[liczba mieszkańców ]]/$I$1*$H$2</f>
        <v>2.0207684163667761E-5</v>
      </c>
      <c r="I1489" s="27">
        <v>6349</v>
      </c>
      <c r="J1489" s="302">
        <f>TabIPW[[#This Row],[liczba mieszkańców w wieku 20-64]]/$K$1*$J$2</f>
        <v>1.5740440948779309E-5</v>
      </c>
      <c r="K1489" s="27">
        <v>3903</v>
      </c>
      <c r="L1489" s="302">
        <f>TabIPW[[#This Row],[iloczyn liczby mieszkańców i relacji przeciętnego miesięcznego wynagrodzenia brutto 
w danym powiecie do średniej krajowej]]/$M$1*$L$2</f>
        <v>6.1666239601583463E-5</v>
      </c>
      <c r="M1489" s="27">
        <v>5606.1669999999995</v>
      </c>
      <c r="N1489" s="302">
        <f>TabIPW[[#This Row],[liczba oddziałów w szkołach podstawowych]]/$O$1*$N$2</f>
        <v>5.195289206917115E-5</v>
      </c>
      <c r="O1489" s="27">
        <v>41</v>
      </c>
      <c r="P148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3.5024492289847872E-5</v>
      </c>
      <c r="Q1489" s="27">
        <v>178</v>
      </c>
      <c r="R1489" s="302">
        <f>TabIPW[[#This Row],[liczba gospodarstw domowych korzystających ze środowiskowej pomocy społecznej ]]/$S$1*$R$2</f>
        <v>2.8162274855599986E-5</v>
      </c>
      <c r="S1489" s="27">
        <v>103</v>
      </c>
      <c r="T1489" s="302">
        <f>TabIPW[[#This Row],[ilość wody dostarczonej i ścieków bytowych odprowadzonych siecią kanalizacyjną '[dam3']]]/$U$1*$T$2</f>
        <v>2.3440591177679244E-5</v>
      </c>
      <c r="U1489" s="27">
        <v>574.40000000000009</v>
      </c>
      <c r="V1489" s="302">
        <f>TabIPW[[#This Row],[iloczyn liczby mieszkańców i relacji przeciętnego miesięcznego wynagrodzenia brutto 
w danym powiecie do średniej krajowej2]]/$W$1*$V$2</f>
        <v>1.7985986550461846E-5</v>
      </c>
      <c r="W1489" s="27">
        <f>TabIPW[[#This Row],[iloczyn liczby mieszkańców i relacji przeciętnego miesięcznego wynagrodzenia brutto 
w danym powiecie do średniej krajowej]]</f>
        <v>5606.1669999999995</v>
      </c>
    </row>
    <row r="1490" spans="1:23" x14ac:dyDescent="0.3">
      <c r="A1490" s="2" t="s">
        <v>10</v>
      </c>
      <c r="B1490" s="2" t="s">
        <v>140</v>
      </c>
      <c r="C1490" s="2" t="s">
        <v>12</v>
      </c>
      <c r="D1490" s="2" t="s">
        <v>16</v>
      </c>
      <c r="E1490" s="2" t="s">
        <v>15</v>
      </c>
      <c r="F1490" s="17" t="str">
        <f>+Tabela1[[#This Row],[WK]]&amp;Tabela1[[#This Row],[PK]]&amp;Tabela1[[#This Row],[GK]]</f>
        <v>200103</v>
      </c>
      <c r="G1490" s="2" t="s">
        <v>1407</v>
      </c>
      <c r="H1490" s="302">
        <f>TabIPW[[#This Row],[liczba mieszkańców ]]/$I$1*$H$2</f>
        <v>1.5624432439666881E-5</v>
      </c>
      <c r="I1490" s="27">
        <v>4909</v>
      </c>
      <c r="J1490" s="302">
        <f>TabIPW[[#This Row],[liczba mieszkańców w wieku 20-64]]/$K$1*$J$2</f>
        <v>1.1763993401893222E-5</v>
      </c>
      <c r="K1490" s="27">
        <v>2917</v>
      </c>
      <c r="L1490" s="302">
        <f>TabIPW[[#This Row],[iloczyn liczby mieszkańców i relacji przeciętnego miesięcznego wynagrodzenia brutto 
w danym powiecie do średniej krajowej]]/$M$1*$L$2</f>
        <v>4.7679881903319139E-5</v>
      </c>
      <c r="M1490" s="27">
        <v>4334.6469999999999</v>
      </c>
      <c r="N1490" s="302">
        <f>TabIPW[[#This Row],[liczba oddziałów w szkołach podstawowych]]/$O$1*$N$2</f>
        <v>4.3082886106141924E-5</v>
      </c>
      <c r="O1490" s="27">
        <v>34</v>
      </c>
      <c r="P149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2.6957053054545833E-5</v>
      </c>
      <c r="Q1490" s="27">
        <v>137</v>
      </c>
      <c r="R1490" s="302">
        <f>TabIPW[[#This Row],[liczba gospodarstw domowych korzystających ze środowiskowej pomocy społecznej ]]/$S$1*$R$2</f>
        <v>3.4997778461328138E-5</v>
      </c>
      <c r="S1490" s="27">
        <v>128</v>
      </c>
      <c r="T1490" s="302">
        <f>TabIPW[[#This Row],[ilość wody dostarczonej i ścieków bytowych odprowadzonych siecią kanalizacyjną '[dam3']]]/$U$1*$T$2</f>
        <v>1.8918972963043338E-5</v>
      </c>
      <c r="U1490" s="27">
        <v>463.59999999999997</v>
      </c>
      <c r="V1490" s="302">
        <f>TabIPW[[#This Row],[iloczyn liczby mieszkańców i relacji przeciętnego miesięcznego wynagrodzenia brutto 
w danym powiecie do średniej krajowej2]]/$W$1*$V$2</f>
        <v>1.3906632221801419E-5</v>
      </c>
      <c r="W1490" s="27">
        <f>TabIPW[[#This Row],[iloczyn liczby mieszkańców i relacji przeciętnego miesięcznego wynagrodzenia brutto 
w danym powiecie do średniej krajowej]]</f>
        <v>4334.6469999999999</v>
      </c>
    </row>
    <row r="1491" spans="1:23" x14ac:dyDescent="0.3">
      <c r="A1491" s="2" t="s">
        <v>10</v>
      </c>
      <c r="B1491" s="2" t="s">
        <v>140</v>
      </c>
      <c r="C1491" s="2" t="s">
        <v>12</v>
      </c>
      <c r="D1491" s="2" t="s">
        <v>18</v>
      </c>
      <c r="E1491" s="2" t="s">
        <v>19</v>
      </c>
      <c r="F1491" s="17" t="str">
        <f>+Tabela1[[#This Row],[WK]]&amp;Tabela1[[#This Row],[PK]]&amp;Tabela1[[#This Row],[GK]]</f>
        <v>200104</v>
      </c>
      <c r="G1491" s="2" t="s">
        <v>1408</v>
      </c>
      <c r="H1491" s="302">
        <f>TabIPW[[#This Row],[liczba mieszkańców ]]/$I$1*$H$2</f>
        <v>1.3402828479005344E-5</v>
      </c>
      <c r="I1491" s="27">
        <v>4211</v>
      </c>
      <c r="J1491" s="302">
        <f>TabIPW[[#This Row],[liczba mieszkańców w wieku 20-64]]/$K$1*$J$2</f>
        <v>1.029601479432067E-5</v>
      </c>
      <c r="K1491" s="27">
        <v>2553</v>
      </c>
      <c r="L1491" s="302">
        <f>TabIPW[[#This Row],[iloczyn liczby mieszkańców i relacji przeciętnego miesięcznego wynagrodzenia brutto 
w danym powiecie do średniej krajowej]]/$M$1*$L$2</f>
        <v>4.0900383519021572E-5</v>
      </c>
      <c r="M1491" s="27">
        <v>3718.3130000000001</v>
      </c>
      <c r="N1491" s="302">
        <f>TabIPW[[#This Row],[liczba oddziałów w szkołach podstawowych]]/$O$1*$N$2</f>
        <v>2.0274299344066786E-5</v>
      </c>
      <c r="O1491" s="27">
        <v>16</v>
      </c>
      <c r="P149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1.6331645281221197E-5</v>
      </c>
      <c r="Q1491" s="27">
        <v>83</v>
      </c>
      <c r="R1491" s="302">
        <f>TabIPW[[#This Row],[liczba gospodarstw domowych korzystających ze środowiskowej pomocy społecznej ]]/$S$1*$R$2</f>
        <v>3.9099080624765029E-5</v>
      </c>
      <c r="S1491" s="27">
        <v>143</v>
      </c>
      <c r="T1491" s="302">
        <f>TabIPW[[#This Row],[ilość wody dostarczonej i ścieków bytowych odprowadzonych siecią kanalizacyjną '[dam3']]]/$U$1*$T$2</f>
        <v>8.1046333702769789E-6</v>
      </c>
      <c r="U1491" s="27">
        <v>198.6</v>
      </c>
      <c r="V1491" s="302">
        <f>TabIPW[[#This Row],[iloczyn liczby mieszkańców i relacji przeciętnego miesięcznego wynagrodzenia brutto 
w danym powiecie do średniej krajowej2]]/$W$1*$V$2</f>
        <v>1.1929278526381294E-5</v>
      </c>
      <c r="W1491" s="27">
        <f>TabIPW[[#This Row],[iloczyn liczby mieszkańców i relacji przeciętnego miesięcznego wynagrodzenia brutto 
w danym powiecie do średniej krajowej]]</f>
        <v>3718.3130000000001</v>
      </c>
    </row>
    <row r="1492" spans="1:23" x14ac:dyDescent="0.3">
      <c r="A1492" s="2" t="s">
        <v>10</v>
      </c>
      <c r="B1492" s="2" t="s">
        <v>140</v>
      </c>
      <c r="C1492" s="2" t="s">
        <v>12</v>
      </c>
      <c r="D1492" s="2" t="s">
        <v>21</v>
      </c>
      <c r="E1492" s="2" t="s">
        <v>15</v>
      </c>
      <c r="F1492" s="17" t="str">
        <f>+Tabela1[[#This Row],[WK]]&amp;Tabela1[[#This Row],[PK]]&amp;Tabela1[[#This Row],[GK]]</f>
        <v>200105</v>
      </c>
      <c r="G1492" s="2" t="s">
        <v>1409</v>
      </c>
      <c r="H1492" s="302">
        <f>TabIPW[[#This Row],[liczba mieszkańców ]]/$I$1*$H$2</f>
        <v>9.0073627631406143E-6</v>
      </c>
      <c r="I1492" s="27">
        <v>2830</v>
      </c>
      <c r="J1492" s="302">
        <f>TabIPW[[#This Row],[liczba mieszkańców w wieku 20-64]]/$K$1*$J$2</f>
        <v>6.7914175141543316E-6</v>
      </c>
      <c r="K1492" s="27">
        <v>1684</v>
      </c>
      <c r="L1492" s="302">
        <f>TabIPW[[#This Row],[iloczyn liczby mieszkańców i relacji przeciętnego miesięcznego wynagrodzenia brutto 
w danym powiecie do średniej krajowej]]/$M$1*$L$2</f>
        <v>2.7487077976450021E-5</v>
      </c>
      <c r="M1492" s="27">
        <v>2498.89</v>
      </c>
      <c r="N1492" s="302">
        <f>TabIPW[[#This Row],[liczba oddziałów w szkołach podstawowych]]/$O$1*$N$2</f>
        <v>1.7740011926058437E-5</v>
      </c>
      <c r="O1492" s="27">
        <v>14</v>
      </c>
      <c r="P149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1.5347811228135584E-5</v>
      </c>
      <c r="Q1492" s="27">
        <v>78</v>
      </c>
      <c r="R1492" s="302">
        <f>TabIPW[[#This Row],[liczba gospodarstw domowych korzystających ze środowiskowej pomocy społecznej ]]/$S$1*$R$2</f>
        <v>1.8865989951809698E-5</v>
      </c>
      <c r="S1492" s="27">
        <v>69</v>
      </c>
      <c r="T1492" s="302">
        <f>TabIPW[[#This Row],[ilość wody dostarczonej i ścieków bytowych odprowadzonych siecią kanalizacyjną '[dam3']]]/$U$1*$T$2</f>
        <v>5.7703683713855241E-6</v>
      </c>
      <c r="U1492" s="27">
        <v>141.4</v>
      </c>
      <c r="V1492" s="302">
        <f>TabIPW[[#This Row],[iloczyn liczby mieszkańców i relacji przeciętnego miesięcznego wynagrodzenia brutto 
w danym powiecie do średniej krajowej2]]/$W$1*$V$2</f>
        <v>8.0170644097979243E-6</v>
      </c>
      <c r="W1492" s="27">
        <f>TabIPW[[#This Row],[iloczyn liczby mieszkańców i relacji przeciętnego miesięcznego wynagrodzenia brutto 
w danym powiecie do średniej krajowej]]</f>
        <v>2498.89</v>
      </c>
    </row>
    <row r="1493" spans="1:23" x14ac:dyDescent="0.3">
      <c r="A1493" s="2" t="s">
        <v>10</v>
      </c>
      <c r="B1493" s="2" t="s">
        <v>140</v>
      </c>
      <c r="C1493" s="2" t="s">
        <v>12</v>
      </c>
      <c r="D1493" s="2" t="s">
        <v>23</v>
      </c>
      <c r="E1493" s="2" t="s">
        <v>15</v>
      </c>
      <c r="F1493" s="17" t="str">
        <f>+Tabela1[[#This Row],[WK]]&amp;Tabela1[[#This Row],[PK]]&amp;Tabela1[[#This Row],[GK]]</f>
        <v>200106</v>
      </c>
      <c r="G1493" s="2" t="s">
        <v>1410</v>
      </c>
      <c r="H1493" s="302">
        <f>TabIPW[[#This Row],[liczba mieszkańców ]]/$I$1*$H$2</f>
        <v>7.2981918077319537E-6</v>
      </c>
      <c r="I1493" s="27">
        <v>2293</v>
      </c>
      <c r="J1493" s="302">
        <f>TabIPW[[#This Row],[liczba mieszkańców w wieku 20-64]]/$K$1*$J$2</f>
        <v>5.5936437601734313E-6</v>
      </c>
      <c r="K1493" s="27">
        <v>1387</v>
      </c>
      <c r="L1493" s="302">
        <f>TabIPW[[#This Row],[iloczyn liczby mieszkańców i relacji przeciętnego miesięcznego wynagrodzenia brutto 
w danym powiecie do średniej krajowej]]/$M$1*$L$2</f>
        <v>2.2271332084805622E-5</v>
      </c>
      <c r="M1493" s="27">
        <v>2024.7190000000001</v>
      </c>
      <c r="N1493" s="302">
        <f>TabIPW[[#This Row],[liczba oddziałów w szkołach podstawowych]]/$O$1*$N$2</f>
        <v>1.1404293381037567E-5</v>
      </c>
      <c r="O1493" s="27">
        <v>9</v>
      </c>
      <c r="P149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9.4448069096218968E-6</v>
      </c>
      <c r="Q1493" s="27">
        <v>48</v>
      </c>
      <c r="R1493" s="302">
        <f>TabIPW[[#This Row],[liczba gospodarstw domowych korzystających ze środowiskowej pomocy społecznej ]]/$S$1*$R$2</f>
        <v>2.2420451826788337E-5</v>
      </c>
      <c r="S1493" s="27">
        <v>82</v>
      </c>
      <c r="T1493" s="302">
        <f>TabIPW[[#This Row],[ilość wody dostarczonej i ścieków bytowych odprowadzonych siecią kanalizacyjną '[dam3']]]/$U$1*$T$2</f>
        <v>4.325735837106546E-6</v>
      </c>
      <c r="U1493" s="27">
        <v>106</v>
      </c>
      <c r="V1493" s="302">
        <f>TabIPW[[#This Row],[iloczyn liczby mieszkańców i relacji przeciętnego miesięcznego wynagrodzenia brutto 
w danym powiecie do średniej krajowej2]]/$W$1*$V$2</f>
        <v>6.4958051914016406E-6</v>
      </c>
      <c r="W1493" s="27">
        <f>TabIPW[[#This Row],[iloczyn liczby mieszkańców i relacji przeciętnego miesięcznego wynagrodzenia brutto 
w danym powiecie do średniej krajowej]]</f>
        <v>2024.7190000000001</v>
      </c>
    </row>
    <row r="1494" spans="1:23" x14ac:dyDescent="0.3">
      <c r="A1494" s="2" t="s">
        <v>10</v>
      </c>
      <c r="B1494" s="2" t="s">
        <v>140</v>
      </c>
      <c r="C1494" s="2" t="s">
        <v>12</v>
      </c>
      <c r="D1494" s="2" t="s">
        <v>30</v>
      </c>
      <c r="E1494" s="2" t="s">
        <v>15</v>
      </c>
      <c r="F1494" s="17" t="str">
        <f>+Tabela1[[#This Row],[WK]]&amp;Tabela1[[#This Row],[PK]]&amp;Tabela1[[#This Row],[GK]]</f>
        <v>200107</v>
      </c>
      <c r="G1494" s="2" t="s">
        <v>1411</v>
      </c>
      <c r="H1494" s="302">
        <f>TabIPW[[#This Row],[liczba mieszkańców ]]/$I$1*$H$2</f>
        <v>1.3927992739047113E-5</v>
      </c>
      <c r="I1494" s="27">
        <v>4376</v>
      </c>
      <c r="J1494" s="302">
        <f>TabIPW[[#This Row],[liczba mieszkańców w wieku 20-64]]/$K$1*$J$2</f>
        <v>1.0824325776716286E-5</v>
      </c>
      <c r="K1494" s="27">
        <v>2684</v>
      </c>
      <c r="L1494" s="302">
        <f>TabIPW[[#This Row],[iloczyn liczby mieszkańców i relacji przeciętnego miesięcznego wynagrodzenia brutto 
w danym powiecie do średniej krajowej]]/$M$1*$L$2</f>
        <v>4.2502987005281021E-5</v>
      </c>
      <c r="M1494" s="27">
        <v>3864.0079999999998</v>
      </c>
      <c r="N1494" s="302">
        <f>TabIPW[[#This Row],[liczba oddziałów w szkołach podstawowych]]/$O$1*$N$2</f>
        <v>2.5342874180083484E-5</v>
      </c>
      <c r="O1494" s="27">
        <v>20</v>
      </c>
      <c r="P149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2.4399084516523233E-5</v>
      </c>
      <c r="Q1494" s="27">
        <v>124</v>
      </c>
      <c r="R1494" s="302">
        <f>TabIPW[[#This Row],[liczba gospodarstw domowych korzystających ze środowiskowej pomocy społecznej ]]/$S$1*$R$2</f>
        <v>1.5858368365289311E-5</v>
      </c>
      <c r="S1494" s="27">
        <v>58</v>
      </c>
      <c r="T1494" s="302">
        <f>TabIPW[[#This Row],[ilość wody dostarczonej i ścieków bytowych odprowadzonych siecią kanalizacyjną '[dam3']]]/$U$1*$T$2</f>
        <v>1.328327372620925E-5</v>
      </c>
      <c r="U1494" s="27">
        <v>325.5</v>
      </c>
      <c r="V1494" s="302">
        <f>TabIPW[[#This Row],[iloczyn liczby mieszkańców i relacji przeciętnego miesięcznego wynagrodzenia brutto 
w danym powiecie do średniej krajowej2]]/$W$1*$V$2</f>
        <v>1.2396704543206968E-5</v>
      </c>
      <c r="W1494" s="27">
        <f>TabIPW[[#This Row],[iloczyn liczby mieszkańców i relacji przeciętnego miesięcznego wynagrodzenia brutto 
w danym powiecie do średniej krajowej]]</f>
        <v>3864.0079999999998</v>
      </c>
    </row>
    <row r="1495" spans="1:23" x14ac:dyDescent="0.3">
      <c r="A1495" s="2" t="s">
        <v>10</v>
      </c>
      <c r="B1495" s="2" t="s">
        <v>140</v>
      </c>
      <c r="C1495" s="2" t="s">
        <v>11</v>
      </c>
      <c r="D1495" s="2" t="s">
        <v>12</v>
      </c>
      <c r="E1495" s="2" t="s">
        <v>19</v>
      </c>
      <c r="F1495" s="17" t="str">
        <f>+Tabela1[[#This Row],[WK]]&amp;Tabela1[[#This Row],[PK]]&amp;Tabela1[[#This Row],[GK]]</f>
        <v>200201</v>
      </c>
      <c r="G1495" s="2" t="s">
        <v>1412</v>
      </c>
      <c r="H1495" s="302">
        <f>TabIPW[[#This Row],[liczba mieszkańców ]]/$I$1*$H$2</f>
        <v>6.0658063441672726E-5</v>
      </c>
      <c r="I1495" s="27">
        <v>19058</v>
      </c>
      <c r="J1495" s="302">
        <f>TabIPW[[#This Row],[liczba mieszkańców w wieku 20-64]]/$K$1*$J$2</f>
        <v>4.6592189157378262E-5</v>
      </c>
      <c r="K1495" s="27">
        <v>11553</v>
      </c>
      <c r="L1495" s="302">
        <f>TabIPW[[#This Row],[iloczyn liczby mieszkańców i relacji przeciętnego miesięcznego wynagrodzenia brutto 
w danym powiecie do średniej krajowej]]/$M$1*$L$2</f>
        <v>1.7399503284354381E-4</v>
      </c>
      <c r="M1495" s="27">
        <v>15818.14</v>
      </c>
      <c r="N1495" s="302">
        <f>TabIPW[[#This Row],[liczba oddziałów w szkołach podstawowych]]/$O$1*$N$2</f>
        <v>5.9555754323196186E-5</v>
      </c>
      <c r="O1495" s="27">
        <v>47</v>
      </c>
      <c r="P149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9.8186638497944293E-5</v>
      </c>
      <c r="Q1495" s="27">
        <v>499</v>
      </c>
      <c r="R1495" s="302">
        <f>TabIPW[[#This Row],[liczba gospodarstw domowych korzystających ze środowiskowej pomocy społecznej ]]/$S$1*$R$2</f>
        <v>3.6091459038244642E-5</v>
      </c>
      <c r="S1495" s="27">
        <v>132</v>
      </c>
      <c r="T1495" s="302">
        <f>TabIPW[[#This Row],[ilość wody dostarczonej i ścieków bytowych odprowadzonych siecią kanalizacyjną '[dam3']]]/$U$1*$T$2</f>
        <v>4.2571770049712719E-5</v>
      </c>
      <c r="U1495" s="27">
        <v>1043.2</v>
      </c>
      <c r="V1495" s="302">
        <f>TabIPW[[#This Row],[iloczyn liczby mieszkańców i relacji przeciętnego miesięcznego wynagrodzenia brutto 
w danym powiecie do średniej krajowej2]]/$W$1*$V$2</f>
        <v>5.0748551246033618E-5</v>
      </c>
      <c r="W1495" s="27">
        <f>TabIPW[[#This Row],[iloczyn liczby mieszkańców i relacji przeciętnego miesięcznego wynagrodzenia brutto 
w danym powiecie do średniej krajowej]]</f>
        <v>15818.14</v>
      </c>
    </row>
    <row r="1496" spans="1:23" x14ac:dyDescent="0.3">
      <c r="A1496" s="2" t="s">
        <v>10</v>
      </c>
      <c r="B1496" s="2" t="s">
        <v>140</v>
      </c>
      <c r="C1496" s="2" t="s">
        <v>11</v>
      </c>
      <c r="D1496" s="2" t="s">
        <v>11</v>
      </c>
      <c r="E1496" s="2" t="s">
        <v>19</v>
      </c>
      <c r="F1496" s="17" t="str">
        <f>+Tabela1[[#This Row],[WK]]&amp;Tabela1[[#This Row],[PK]]&amp;Tabela1[[#This Row],[GK]]</f>
        <v>200202</v>
      </c>
      <c r="G1496" s="2" t="s">
        <v>1413</v>
      </c>
      <c r="H1496" s="302">
        <f>TabIPW[[#This Row],[liczba mieszkańców ]]/$I$1*$H$2</f>
        <v>3.3225392185309139E-5</v>
      </c>
      <c r="I1496" s="27">
        <v>10439</v>
      </c>
      <c r="J1496" s="302">
        <f>TabIPW[[#This Row],[liczba mieszkańców w wieku 20-64]]/$K$1*$J$2</f>
        <v>2.4774155456918087E-5</v>
      </c>
      <c r="K1496" s="27">
        <v>6143</v>
      </c>
      <c r="L1496" s="302">
        <f>TabIPW[[#This Row],[iloczyn liczby mieszkańców i relacji przeciętnego miesięcznego wynagrodzenia brutto 
w danym powiecie do średniej krajowej]]/$M$1*$L$2</f>
        <v>9.5305601209662807E-5</v>
      </c>
      <c r="M1496" s="27">
        <v>8664.3700000000008</v>
      </c>
      <c r="N1496" s="302">
        <f>TabIPW[[#This Row],[liczba oddziałów w szkołach podstawowych]]/$O$1*$N$2</f>
        <v>4.9418604651162791E-5</v>
      </c>
      <c r="O1496" s="27">
        <v>39</v>
      </c>
      <c r="P149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6.0407410859456719E-5</v>
      </c>
      <c r="Q1496" s="27">
        <v>307</v>
      </c>
      <c r="R1496" s="302">
        <f>TabIPW[[#This Row],[liczba gospodarstw domowych korzystających ze środowiskowej pomocy społecznej ]]/$S$1*$R$2</f>
        <v>5.5504289278512591E-5</v>
      </c>
      <c r="S1496" s="27">
        <v>203</v>
      </c>
      <c r="T1496" s="302">
        <f>TabIPW[[#This Row],[ilość wody dostarczonej i ścieków bytowych odprowadzonych siecią kanalizacyjną '[dam3']]]/$U$1*$T$2</f>
        <v>2.2816216099304429E-5</v>
      </c>
      <c r="U1496" s="27">
        <v>559.1</v>
      </c>
      <c r="V1496" s="302">
        <f>TabIPW[[#This Row],[iloczyn liczby mieszkańców i relacji przeciętnego miesięcznego wynagrodzenia brutto 
w danym powiecie do średniej krajowej2]]/$W$1*$V$2</f>
        <v>2.7797467019484993E-5</v>
      </c>
      <c r="W1496" s="27">
        <f>TabIPW[[#This Row],[iloczyn liczby mieszkańców i relacji przeciętnego miesięcznego wynagrodzenia brutto 
w danym powiecie do średniej krajowej]]</f>
        <v>8664.3700000000008</v>
      </c>
    </row>
    <row r="1497" spans="1:23" x14ac:dyDescent="0.3">
      <c r="A1497" s="2" t="s">
        <v>10</v>
      </c>
      <c r="B1497" s="2" t="s">
        <v>140</v>
      </c>
      <c r="C1497" s="2" t="s">
        <v>11</v>
      </c>
      <c r="D1497" s="2" t="s">
        <v>16</v>
      </c>
      <c r="E1497" s="2" t="s">
        <v>15</v>
      </c>
      <c r="F1497" s="17" t="str">
        <f>+Tabela1[[#This Row],[WK]]&amp;Tabela1[[#This Row],[PK]]&amp;Tabela1[[#This Row],[GK]]</f>
        <v>200203</v>
      </c>
      <c r="G1497" s="2" t="s">
        <v>1414</v>
      </c>
      <c r="H1497" s="302">
        <f>TabIPW[[#This Row],[liczba mieszkańców ]]/$I$1*$H$2</f>
        <v>3.4275720705392676E-5</v>
      </c>
      <c r="I1497" s="27">
        <v>10769</v>
      </c>
      <c r="J1497" s="302">
        <f>TabIPW[[#This Row],[liczba mieszkańców w wieku 20-64]]/$K$1*$J$2</f>
        <v>2.6113081000088654E-5</v>
      </c>
      <c r="K1497" s="27">
        <v>6475</v>
      </c>
      <c r="L1497" s="302">
        <f>TabIPW[[#This Row],[iloczyn liczby mieszkańców i relacji przeciętnego miesięcznego wynagrodzenia brutto 
w danym powiecie do średniej krajowej]]/$M$1*$L$2</f>
        <v>9.8318423165711161E-5</v>
      </c>
      <c r="M1497" s="27">
        <v>8938.27</v>
      </c>
      <c r="N1497" s="302">
        <f>TabIPW[[#This Row],[liczba oddziałów w szkołach podstawowych]]/$O$1*$N$2</f>
        <v>6.8425760286225411E-5</v>
      </c>
      <c r="O1497" s="27">
        <v>54</v>
      </c>
      <c r="P149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8.8348297967088166E-5</v>
      </c>
      <c r="Q1497" s="27">
        <v>449</v>
      </c>
      <c r="R1497" s="302">
        <f>TabIPW[[#This Row],[liczba gospodarstw domowych korzystających ze środowiskowej pomocy społecznej ]]/$S$1*$R$2</f>
        <v>3.6091459038244642E-5</v>
      </c>
      <c r="S1497" s="27">
        <v>132</v>
      </c>
      <c r="T1497" s="302">
        <f>TabIPW[[#This Row],[ilość wody dostarczonej i ścieków bytowych odprowadzonych siecią kanalizacyjną '[dam3']]]/$U$1*$T$2</f>
        <v>2.0388090794513487E-5</v>
      </c>
      <c r="U1497" s="27">
        <v>499.59999999999997</v>
      </c>
      <c r="V1497" s="302">
        <f>TabIPW[[#This Row],[iloczyn liczby mieszkańców i relacji przeciętnego miesięcznego wynagrodzenia brutto 
w danym powiecie do średniej krajowej2]]/$W$1*$V$2</f>
        <v>2.8676206756665758E-5</v>
      </c>
      <c r="W1497" s="27">
        <f>TabIPW[[#This Row],[iloczyn liczby mieszkańców i relacji przeciętnego miesięcznego wynagrodzenia brutto 
w danym powiecie do średniej krajowej]]</f>
        <v>8938.27</v>
      </c>
    </row>
    <row r="1498" spans="1:23" x14ac:dyDescent="0.3">
      <c r="A1498" s="2" t="s">
        <v>10</v>
      </c>
      <c r="B1498" s="2" t="s">
        <v>140</v>
      </c>
      <c r="C1498" s="2" t="s">
        <v>11</v>
      </c>
      <c r="D1498" s="2" t="s">
        <v>18</v>
      </c>
      <c r="E1498" s="2" t="s">
        <v>15</v>
      </c>
      <c r="F1498" s="17" t="str">
        <f>+Tabela1[[#This Row],[WK]]&amp;Tabela1[[#This Row],[PK]]&amp;Tabela1[[#This Row],[GK]]</f>
        <v>200204</v>
      </c>
      <c r="G1498" s="2" t="s">
        <v>1415</v>
      </c>
      <c r="H1498" s="302">
        <f>TabIPW[[#This Row],[liczba mieszkańców ]]/$I$1*$H$2</f>
        <v>1.5140644757689012E-5</v>
      </c>
      <c r="I1498" s="27">
        <v>4757</v>
      </c>
      <c r="J1498" s="302">
        <f>TabIPW[[#This Row],[liczba mieszkańców w wieku 20-64]]/$K$1*$J$2</f>
        <v>1.0634779088375875E-5</v>
      </c>
      <c r="K1498" s="27">
        <v>2637</v>
      </c>
      <c r="L1498" s="302">
        <f>TabIPW[[#This Row],[iloczyn liczby mieszkańców i relacji przeciętnego miesięcznego wynagrodzenia brutto 
w danym powiecie do średniej krajowej]]/$M$1*$L$2</f>
        <v>4.3430284984612131E-5</v>
      </c>
      <c r="M1498" s="27">
        <v>3948.31</v>
      </c>
      <c r="N1498" s="302">
        <f>TabIPW[[#This Row],[liczba oddziałów w szkołach podstawowych]]/$O$1*$N$2</f>
        <v>2.661001788908766E-5</v>
      </c>
      <c r="O1498" s="27">
        <v>21</v>
      </c>
      <c r="P149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2.833442072886569E-5</v>
      </c>
      <c r="Q1498" s="27">
        <v>144</v>
      </c>
      <c r="R1498" s="302">
        <f>TabIPW[[#This Row],[liczba gospodarstw domowych korzystających ze środowiskowej pomocy społecznej ]]/$S$1*$R$2</f>
        <v>5.0856146826617449E-5</v>
      </c>
      <c r="S1498" s="27">
        <v>186</v>
      </c>
      <c r="T1498" s="302">
        <f>TabIPW[[#This Row],[ilość wody dostarczonej i ścieków bytowych odprowadzonych siecią kanalizacyjną '[dam3']]]/$U$1*$T$2</f>
        <v>1.0536839557933113E-5</v>
      </c>
      <c r="U1498" s="27">
        <v>258.2</v>
      </c>
      <c r="V1498" s="302">
        <f>TabIPW[[#This Row],[iloczyn liczby mieszkańców i relacji przeciętnego miesięcznego wynagrodzenia brutto 
w danym powiecie do średniej krajowej2]]/$W$1*$V$2</f>
        <v>1.2667166453845205E-5</v>
      </c>
      <c r="W1498" s="27">
        <f>TabIPW[[#This Row],[iloczyn liczby mieszkańców i relacji przeciętnego miesięcznego wynagrodzenia brutto 
w danym powiecie do średniej krajowej]]</f>
        <v>3948.31</v>
      </c>
    </row>
    <row r="1499" spans="1:23" x14ac:dyDescent="0.3">
      <c r="A1499" s="2" t="s">
        <v>10</v>
      </c>
      <c r="B1499" s="2" t="s">
        <v>140</v>
      </c>
      <c r="C1499" s="2" t="s">
        <v>11</v>
      </c>
      <c r="D1499" s="2" t="s">
        <v>21</v>
      </c>
      <c r="E1499" s="2" t="s">
        <v>15</v>
      </c>
      <c r="F1499" s="17" t="str">
        <f>+Tabela1[[#This Row],[WK]]&amp;Tabela1[[#This Row],[PK]]&amp;Tabela1[[#This Row],[GK]]</f>
        <v>200205</v>
      </c>
      <c r="G1499" s="2" t="s">
        <v>1416</v>
      </c>
      <c r="H1499" s="302">
        <f>TabIPW[[#This Row],[liczba mieszkańców ]]/$I$1*$H$2</f>
        <v>6.0381158650014346E-5</v>
      </c>
      <c r="I1499" s="27">
        <v>18971</v>
      </c>
      <c r="J1499" s="302">
        <f>TabIPW[[#This Row],[liczba mieszkańców w wieku 20-64]]/$K$1*$J$2</f>
        <v>4.6273589404635865E-5</v>
      </c>
      <c r="K1499" s="27">
        <v>11474</v>
      </c>
      <c r="L1499" s="302">
        <f>TabIPW[[#This Row],[iloczyn liczby mieszkańców i relacji przeciętnego miesięcznego wynagrodzenia brutto 
w danym powiecie do średniej krajowej]]/$M$1*$L$2</f>
        <v>1.7320074341876742E-4</v>
      </c>
      <c r="M1499" s="27">
        <v>15745.93</v>
      </c>
      <c r="N1499" s="302">
        <f>TabIPW[[#This Row],[liczba oddziałów w szkołach podstawowych]]/$O$1*$N$2</f>
        <v>8.6165772212283849E-5</v>
      </c>
      <c r="O1499" s="27">
        <v>68</v>
      </c>
      <c r="P149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1.3025962862853532E-4</v>
      </c>
      <c r="Q1499" s="27">
        <v>662</v>
      </c>
      <c r="R1499" s="302">
        <f>TabIPW[[#This Row],[liczba gospodarstw domowych korzystających ze środowiskowej pomocy społecznej ]]/$S$1*$R$2</f>
        <v>5.5504289278512591E-5</v>
      </c>
      <c r="S1499" s="27">
        <v>203</v>
      </c>
      <c r="T1499" s="302">
        <f>TabIPW[[#This Row],[ilość wody dostarczonej i ścieków bytowych odprowadzonych siecią kanalizacyjną '[dam3']]]/$U$1*$T$2</f>
        <v>5.5169455454569235E-5</v>
      </c>
      <c r="U1499" s="27">
        <v>1351.9</v>
      </c>
      <c r="V1499" s="302">
        <f>TabIPW[[#This Row],[iloczyn liczby mieszkańców i relacji przeciętnego miesięcznego wynagrodzenia brutto 
w danym powiecie do średniej krajowej2]]/$W$1*$V$2</f>
        <v>5.0516883497140507E-5</v>
      </c>
      <c r="W1499" s="27">
        <f>TabIPW[[#This Row],[iloczyn liczby mieszkańców i relacji przeciętnego miesięcznego wynagrodzenia brutto 
w danym powiecie do średniej krajowej]]</f>
        <v>15745.93</v>
      </c>
    </row>
    <row r="1500" spans="1:23" x14ac:dyDescent="0.3">
      <c r="A1500" s="2" t="s">
        <v>10</v>
      </c>
      <c r="B1500" s="2" t="s">
        <v>140</v>
      </c>
      <c r="C1500" s="2" t="s">
        <v>11</v>
      </c>
      <c r="D1500" s="2" t="s">
        <v>23</v>
      </c>
      <c r="E1500" s="2" t="s">
        <v>19</v>
      </c>
      <c r="F1500" s="17" t="str">
        <f>+Tabela1[[#This Row],[WK]]&amp;Tabela1[[#This Row],[PK]]&amp;Tabela1[[#This Row],[GK]]</f>
        <v>200206</v>
      </c>
      <c r="G1500" s="2" t="s">
        <v>1417</v>
      </c>
      <c r="H1500" s="302">
        <f>TabIPW[[#This Row],[liczba mieszkańców ]]/$I$1*$H$2</f>
        <v>6.3092915920048205E-5</v>
      </c>
      <c r="I1500" s="27">
        <v>19823</v>
      </c>
      <c r="J1500" s="302">
        <f>TabIPW[[#This Row],[liczba mieszkańców w wieku 20-64]]/$K$1*$J$2</f>
        <v>4.5959022560156039E-5</v>
      </c>
      <c r="K1500" s="27">
        <v>11396</v>
      </c>
      <c r="L1500" s="302">
        <f>TabIPW[[#This Row],[iloczyn liczby mieszkańców i relacji przeciętnego miesięcznego wynagrodzenia brutto 
w danym powiecie do średniej krajowej]]/$M$1*$L$2</f>
        <v>1.8097930192347407E-4</v>
      </c>
      <c r="M1500" s="27">
        <v>16453.09</v>
      </c>
      <c r="N1500" s="302">
        <f>TabIPW[[#This Row],[liczba oddziałów w szkołach podstawowych]]/$O$1*$N$2</f>
        <v>1.1404293381037567E-4</v>
      </c>
      <c r="O1500" s="27">
        <v>90</v>
      </c>
      <c r="P150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1.4304947131864833E-4</v>
      </c>
      <c r="Q1500" s="27">
        <v>727</v>
      </c>
      <c r="R1500" s="302">
        <f>TabIPW[[#This Row],[liczba gospodarstw domowych korzystających ze środowiskowej pomocy społecznej ]]/$S$1*$R$2</f>
        <v>1.815509757681397E-4</v>
      </c>
      <c r="S1500" s="27">
        <v>664</v>
      </c>
      <c r="T1500" s="302">
        <f>TabIPW[[#This Row],[ilość wody dostarczonej i ścieków bytowych odprowadzonych siecią kanalizacyjną '[dam3']]]/$U$1*$T$2</f>
        <v>5.5773426118618069E-5</v>
      </c>
      <c r="U1500" s="27">
        <v>1366.7</v>
      </c>
      <c r="V1500" s="302">
        <f>TabIPW[[#This Row],[iloczyn liczby mieszkańców i relacji przeciętnego miesięcznego wynagrodzenia brutto 
w danym powiecie do średniej krajowej2]]/$W$1*$V$2</f>
        <v>5.2785629727679945E-5</v>
      </c>
      <c r="W1500" s="27">
        <f>TabIPW[[#This Row],[iloczyn liczby mieszkańców i relacji przeciętnego miesięcznego wynagrodzenia brutto 
w danym powiecie do średniej krajowej]]</f>
        <v>16453.09</v>
      </c>
    </row>
    <row r="1501" spans="1:23" x14ac:dyDescent="0.3">
      <c r="A1501" s="2" t="s">
        <v>10</v>
      </c>
      <c r="B1501" s="2" t="s">
        <v>140</v>
      </c>
      <c r="C1501" s="2" t="s">
        <v>11</v>
      </c>
      <c r="D1501" s="2" t="s">
        <v>30</v>
      </c>
      <c r="E1501" s="2" t="s">
        <v>19</v>
      </c>
      <c r="F1501" s="17" t="str">
        <f>+Tabela1[[#This Row],[WK]]&amp;Tabela1[[#This Row],[PK]]&amp;Tabela1[[#This Row],[GK]]</f>
        <v>200207</v>
      </c>
      <c r="G1501" s="2" t="s">
        <v>1418</v>
      </c>
      <c r="H1501" s="302">
        <f>TabIPW[[#This Row],[liczba mieszkańców ]]/$I$1*$H$2</f>
        <v>1.8119758378289584E-5</v>
      </c>
      <c r="I1501" s="27">
        <v>5693</v>
      </c>
      <c r="J1501" s="302">
        <f>TabIPW[[#This Row],[liczba mieszkańców w wieku 20-64]]/$K$1*$J$2</f>
        <v>1.3135182211164285E-5</v>
      </c>
      <c r="K1501" s="27">
        <v>3257</v>
      </c>
      <c r="L1501" s="302">
        <f>TabIPW[[#This Row],[iloczyn liczby mieszkańców i relacji przeciętnego miesięcznego wynagrodzenia brutto 
w danym powiecie do średniej krajowej]]/$M$1*$L$2</f>
        <v>5.1975743623585624E-5</v>
      </c>
      <c r="M1501" s="27">
        <v>4725.1899999999996</v>
      </c>
      <c r="N1501" s="302">
        <f>TabIPW[[#This Row],[liczba oddziałów w szkołach podstawowych]]/$O$1*$N$2</f>
        <v>2.2808586762075135E-5</v>
      </c>
      <c r="O1501" s="27">
        <v>18</v>
      </c>
      <c r="P150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3.4040658236762256E-5</v>
      </c>
      <c r="Q1501" s="27">
        <v>173</v>
      </c>
      <c r="R1501" s="302">
        <f>TabIPW[[#This Row],[liczba gospodarstw domowych korzystających ze środowiskowej pomocy społecznej ]]/$S$1*$R$2</f>
        <v>5.1949827403533952E-5</v>
      </c>
      <c r="S1501" s="27">
        <v>190</v>
      </c>
      <c r="T1501" s="302">
        <f>TabIPW[[#This Row],[ilość wody dostarczonej i ścieków bytowych odprowadzonych siecią kanalizacyjną '[dam3']]]/$U$1*$T$2</f>
        <v>1.7404965420056054E-5</v>
      </c>
      <c r="U1501" s="27">
        <v>426.5</v>
      </c>
      <c r="V1501" s="302">
        <f>TabIPW[[#This Row],[iloczyn liczby mieszkańców i relacji przeciętnego miesięcznego wynagrodzenia brutto 
w danym powiecie do średniej krajowej2]]/$W$1*$V$2</f>
        <v>1.5159591890212476E-5</v>
      </c>
      <c r="W1501" s="27">
        <f>TabIPW[[#This Row],[iloczyn liczby mieszkańców i relacji przeciętnego miesięcznego wynagrodzenia brutto 
w danym powiecie do średniej krajowej]]</f>
        <v>4725.1899999999996</v>
      </c>
    </row>
    <row r="1502" spans="1:23" x14ac:dyDescent="0.3">
      <c r="A1502" s="2" t="s">
        <v>10</v>
      </c>
      <c r="B1502" s="2" t="s">
        <v>140</v>
      </c>
      <c r="C1502" s="2" t="s">
        <v>11</v>
      </c>
      <c r="D1502" s="2" t="s">
        <v>54</v>
      </c>
      <c r="E1502" s="2" t="s">
        <v>15</v>
      </c>
      <c r="F1502" s="17" t="str">
        <f>+Tabela1[[#This Row],[WK]]&amp;Tabela1[[#This Row],[PK]]&amp;Tabela1[[#This Row],[GK]]</f>
        <v>200208</v>
      </c>
      <c r="G1502" s="2" t="s">
        <v>637</v>
      </c>
      <c r="H1502" s="302">
        <f>TabIPW[[#This Row],[liczba mieszkańców ]]/$I$1*$H$2</f>
        <v>9.5484410916684962E-6</v>
      </c>
      <c r="I1502" s="27">
        <v>3000</v>
      </c>
      <c r="J1502" s="302">
        <f>TabIPW[[#This Row],[liczba mieszkańców w wieku 20-64]]/$K$1*$J$2</f>
        <v>7.2148728817233368E-6</v>
      </c>
      <c r="K1502" s="27">
        <v>1789</v>
      </c>
      <c r="L1502" s="302">
        <f>TabIPW[[#This Row],[iloczyn liczby mieszkańców i relacji przeciętnego miesięcznego wynagrodzenia brutto 
w danym powiecie do średniej krajowej]]/$M$1*$L$2</f>
        <v>2.7389290509530455E-5</v>
      </c>
      <c r="M1502" s="27">
        <v>2490</v>
      </c>
      <c r="N1502" s="302">
        <f>TabIPW[[#This Row],[liczba oddziałów w szkołach podstawowych]]/$O$1*$N$2</f>
        <v>1.1404293381037567E-5</v>
      </c>
      <c r="O1502" s="27">
        <v>9</v>
      </c>
      <c r="P150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1.6134878470604075E-5</v>
      </c>
      <c r="Q1502" s="27">
        <v>82</v>
      </c>
      <c r="R1502" s="302">
        <f>TabIPW[[#This Row],[liczba gospodarstw domowych korzystających ze środowiskowej pomocy społecznej ]]/$S$1*$R$2</f>
        <v>3.0623056153662118E-5</v>
      </c>
      <c r="S1502" s="27">
        <v>112</v>
      </c>
      <c r="T1502" s="302">
        <f>TabIPW[[#This Row],[ilość wody dostarczonej i ścieków bytowych odprowadzonych siecią kanalizacyjną '[dam3']]]/$U$1*$T$2</f>
        <v>1.2793567782385867E-5</v>
      </c>
      <c r="U1502" s="27">
        <v>313.5</v>
      </c>
      <c r="V1502" s="302">
        <f>TabIPW[[#This Row],[iloczyn liczby mieszkańców i relacji przeciętnego miesięcznego wynagrodzenia brutto 
w danym powiecie do średniej krajowej2]]/$W$1*$V$2</f>
        <v>7.9885430652797171E-6</v>
      </c>
      <c r="W1502" s="27">
        <f>TabIPW[[#This Row],[iloczyn liczby mieszkańców i relacji przeciętnego miesięcznego wynagrodzenia brutto 
w danym powiecie do średniej krajowej]]</f>
        <v>2490</v>
      </c>
    </row>
    <row r="1503" spans="1:23" x14ac:dyDescent="0.3">
      <c r="A1503" s="2" t="s">
        <v>10</v>
      </c>
      <c r="B1503" s="2" t="s">
        <v>140</v>
      </c>
      <c r="C1503" s="2" t="s">
        <v>11</v>
      </c>
      <c r="D1503" s="2" t="s">
        <v>56</v>
      </c>
      <c r="E1503" s="2" t="s">
        <v>19</v>
      </c>
      <c r="F1503" s="17" t="str">
        <f>+Tabela1[[#This Row],[WK]]&amp;Tabela1[[#This Row],[PK]]&amp;Tabela1[[#This Row],[GK]]</f>
        <v>200209</v>
      </c>
      <c r="G1503" s="2" t="s">
        <v>1419</v>
      </c>
      <c r="H1503" s="302">
        <f>TabIPW[[#This Row],[liczba mieszkańców ]]/$I$1*$H$2</f>
        <v>6.0600772795122724E-5</v>
      </c>
      <c r="I1503" s="27">
        <v>19040</v>
      </c>
      <c r="J1503" s="302">
        <f>TabIPW[[#This Row],[liczba mieszkańców w wieku 20-64]]/$K$1*$J$2</f>
        <v>4.6015483275831902E-5</v>
      </c>
      <c r="K1503" s="27">
        <v>11410</v>
      </c>
      <c r="L1503" s="302">
        <f>TabIPW[[#This Row],[iloczyn liczby mieszkańców i relacji przeciętnego miesięcznego wynagrodzenia brutto 
w danym powiecie do średniej krajowej]]/$M$1*$L$2</f>
        <v>1.7383069710048664E-4</v>
      </c>
      <c r="M1503" s="27">
        <v>15803.2</v>
      </c>
      <c r="N1503" s="302">
        <f>TabIPW[[#This Row],[liczba oddziałów w szkołach podstawowych]]/$O$1*$N$2</f>
        <v>8.8700059630292187E-5</v>
      </c>
      <c r="O1503" s="27">
        <v>70</v>
      </c>
      <c r="P150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1.5249427822827024E-4</v>
      </c>
      <c r="Q1503" s="27">
        <v>775</v>
      </c>
      <c r="R1503" s="302">
        <f>TabIPW[[#This Row],[liczba gospodarstw domowych korzystających ze środowiskowej pomocy społecznej ]]/$S$1*$R$2</f>
        <v>5.0856146826617449E-5</v>
      </c>
      <c r="S1503" s="27">
        <v>186</v>
      </c>
      <c r="T1503" s="302">
        <f>TabIPW[[#This Row],[ilość wody dostarczonej i ścieków bytowych odprowadzonych siecią kanalizacyjną '[dam3']]]/$U$1*$T$2</f>
        <v>5.5397984895020145E-5</v>
      </c>
      <c r="U1503" s="27">
        <v>1357.5</v>
      </c>
      <c r="V1503" s="302">
        <f>TabIPW[[#This Row],[iloczyn liczby mieszkańców i relacji przeciętnego miesięcznego wynagrodzenia brutto 
w danym powiecie do średniej krajowej2]]/$W$1*$V$2</f>
        <v>5.070061998764194E-5</v>
      </c>
      <c r="W1503" s="27">
        <f>TabIPW[[#This Row],[iloczyn liczby mieszkańców i relacji przeciętnego miesięcznego wynagrodzenia brutto 
w danym powiecie do średniej krajowej]]</f>
        <v>15803.2</v>
      </c>
    </row>
    <row r="1504" spans="1:23" x14ac:dyDescent="0.3">
      <c r="A1504" s="2" t="s">
        <v>10</v>
      </c>
      <c r="B1504" s="2" t="s">
        <v>140</v>
      </c>
      <c r="C1504" s="2" t="s">
        <v>11</v>
      </c>
      <c r="D1504" s="2" t="s">
        <v>69</v>
      </c>
      <c r="E1504" s="2" t="s">
        <v>19</v>
      </c>
      <c r="F1504" s="17" t="str">
        <f>+Tabela1[[#This Row],[WK]]&amp;Tabela1[[#This Row],[PK]]&amp;Tabela1[[#This Row],[GK]]</f>
        <v>200210</v>
      </c>
      <c r="G1504" s="2" t="s">
        <v>1420</v>
      </c>
      <c r="H1504" s="302">
        <f>TabIPW[[#This Row],[liczba mieszkańców ]]/$I$1*$H$2</f>
        <v>5.993238191870593E-6</v>
      </c>
      <c r="I1504" s="27">
        <v>1883</v>
      </c>
      <c r="J1504" s="302">
        <f>TabIPW[[#This Row],[liczba mieszkańców w wieku 20-64]]/$K$1*$J$2</f>
        <v>4.3797383731422828E-6</v>
      </c>
      <c r="K1504" s="27">
        <v>1086</v>
      </c>
      <c r="L1504" s="302">
        <f>TabIPW[[#This Row],[iloczyn liczby mieszkańców i relacji przeciętnego miesięcznego wynagrodzenia brutto 
w danym powiecie do średniej krajowej]]/$M$1*$L$2</f>
        <v>1.7191344676481951E-5</v>
      </c>
      <c r="M1504" s="27">
        <v>1562.89</v>
      </c>
      <c r="N1504" s="302">
        <f>TabIPW[[#This Row],[liczba oddziałów w szkołach podstawowych]]/$O$1*$N$2</f>
        <v>1.0137149672033393E-5</v>
      </c>
      <c r="O1504" s="27">
        <v>8</v>
      </c>
      <c r="P150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1.2002775447644495E-5</v>
      </c>
      <c r="Q1504" s="27">
        <v>61</v>
      </c>
      <c r="R1504" s="302">
        <f>TabIPW[[#This Row],[liczba gospodarstw domowych korzystających ze środowiskowej pomocy społecznej ]]/$S$1*$R$2</f>
        <v>1.5584948221060185E-5</v>
      </c>
      <c r="S1504" s="27">
        <v>57</v>
      </c>
      <c r="T1504" s="302">
        <f>TabIPW[[#This Row],[ilość wody dostarczonej i ścieków bytowych odprowadzonych siecią kanalizacyjną '[dam3']]]/$U$1*$T$2</f>
        <v>4.3991917286800529E-6</v>
      </c>
      <c r="U1504" s="27">
        <v>107.80000000000001</v>
      </c>
      <c r="V1504" s="302">
        <f>TabIPW[[#This Row],[iloczyn liczby mieszkańców i relacji przeciętnego miesięcznego wynagrodzenia brutto 
w danym powiecie do średniej krajowej2]]/$W$1*$V$2</f>
        <v>5.0141421973072363E-6</v>
      </c>
      <c r="W1504" s="27">
        <f>TabIPW[[#This Row],[iloczyn liczby mieszkańców i relacji przeciętnego miesięcznego wynagrodzenia brutto 
w danym powiecie do średniej krajowej]]</f>
        <v>1562.89</v>
      </c>
    </row>
    <row r="1505" spans="1:64" x14ac:dyDescent="0.3">
      <c r="A1505" s="2" t="s">
        <v>10</v>
      </c>
      <c r="B1505" s="2" t="s">
        <v>140</v>
      </c>
      <c r="C1505" s="2" t="s">
        <v>11</v>
      </c>
      <c r="D1505" s="2" t="s">
        <v>71</v>
      </c>
      <c r="E1505" s="2" t="s">
        <v>15</v>
      </c>
      <c r="F1505" s="17" t="str">
        <f>+Tabela1[[#This Row],[WK]]&amp;Tabela1[[#This Row],[PK]]&amp;Tabela1[[#This Row],[GK]]</f>
        <v>200211</v>
      </c>
      <c r="G1505" s="2" t="s">
        <v>1421</v>
      </c>
      <c r="H1505" s="302">
        <f>TabIPW[[#This Row],[liczba mieszkańców ]]/$I$1*$H$2</f>
        <v>2.2999011776132184E-5</v>
      </c>
      <c r="I1505" s="27">
        <v>7226</v>
      </c>
      <c r="J1505" s="302">
        <f>TabIPW[[#This Row],[liczba mieszkańców w wieku 20-64]]/$K$1*$J$2</f>
        <v>1.7648006556971113E-5</v>
      </c>
      <c r="K1505" s="27">
        <v>4376</v>
      </c>
      <c r="L1505" s="302">
        <f>TabIPW[[#This Row],[iloczyn liczby mieszkańców i relacji przeciętnego miesięcznego wynagrodzenia brutto 
w danym powiecie do średniej krajowej]]/$M$1*$L$2</f>
        <v>6.5971671073955691E-5</v>
      </c>
      <c r="M1505" s="27">
        <v>5997.58</v>
      </c>
      <c r="N1505" s="302">
        <f>TabIPW[[#This Row],[liczba oddziałów w szkołach podstawowych]]/$O$1*$N$2</f>
        <v>4.6884317233154453E-5</v>
      </c>
      <c r="O1505" s="27">
        <v>37</v>
      </c>
      <c r="P150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6.1194478101925207E-5</v>
      </c>
      <c r="Q1505" s="27">
        <v>311</v>
      </c>
      <c r="R1505" s="302">
        <f>TabIPW[[#This Row],[liczba gospodarstw domowych korzystających ze środowiskowej pomocy społecznej ]]/$S$1*$R$2</f>
        <v>2.4607812980621347E-5</v>
      </c>
      <c r="S1505" s="27">
        <v>90</v>
      </c>
      <c r="T1505" s="302">
        <f>TabIPW[[#This Row],[ilość wody dostarczonej i ścieków bytowych odprowadzonych siecią kanalizacyjną '[dam3']]]/$U$1*$T$2</f>
        <v>1.5429818113301744E-5</v>
      </c>
      <c r="U1505" s="27">
        <v>378.1</v>
      </c>
      <c r="V1505" s="302">
        <f>TabIPW[[#This Row],[iloczyn liczby mieszkańców i relacji przeciętnego miesięcznego wynagrodzenia brutto 
w danym powiecie do średniej krajowej2]]/$W$1*$V$2</f>
        <v>1.9241737396570414E-5</v>
      </c>
      <c r="W1505" s="27">
        <f>TabIPW[[#This Row],[iloczyn liczby mieszkańców i relacji przeciętnego miesięcznego wynagrodzenia brutto 
w danym powiecie do średniej krajowej]]</f>
        <v>5997.58</v>
      </c>
    </row>
    <row r="1506" spans="1:64" x14ac:dyDescent="0.3">
      <c r="A1506" s="2" t="s">
        <v>10</v>
      </c>
      <c r="B1506" s="2" t="s">
        <v>140</v>
      </c>
      <c r="C1506" s="2" t="s">
        <v>11</v>
      </c>
      <c r="D1506" s="2" t="s">
        <v>72</v>
      </c>
      <c r="E1506" s="2" t="s">
        <v>19</v>
      </c>
      <c r="F1506" s="17" t="str">
        <f>+Tabela1[[#This Row],[WK]]&amp;Tabela1[[#This Row],[PK]]&amp;Tabela1[[#This Row],[GK]]</f>
        <v>200212</v>
      </c>
      <c r="G1506" s="2" t="s">
        <v>1422</v>
      </c>
      <c r="H1506" s="302">
        <f>TabIPW[[#This Row],[liczba mieszkańców ]]/$I$1*$H$2</f>
        <v>1.7804659822264522E-5</v>
      </c>
      <c r="I1506" s="27">
        <v>5594</v>
      </c>
      <c r="J1506" s="302">
        <f>TabIPW[[#This Row],[liczba mieszkańców w wieku 20-64]]/$K$1*$J$2</f>
        <v>1.3675591918347587E-5</v>
      </c>
      <c r="K1506" s="27">
        <v>3391</v>
      </c>
      <c r="L1506" s="302">
        <f>TabIPW[[#This Row],[iloczyn liczby mieszkańców i relacji przeciętnego miesięcznego wynagrodzenia brutto 
w danym powiecie do średniej krajowej]]/$M$1*$L$2</f>
        <v>5.107189703677113E-5</v>
      </c>
      <c r="M1506" s="27">
        <v>4643.0200000000004</v>
      </c>
      <c r="N1506" s="302">
        <f>TabIPW[[#This Row],[liczba oddziałów w szkołach podstawowych]]/$O$1*$N$2</f>
        <v>3.1678592725104354E-5</v>
      </c>
      <c r="O1506" s="27">
        <v>25</v>
      </c>
      <c r="P150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3.7385694017253343E-5</v>
      </c>
      <c r="Q1506" s="27">
        <v>190</v>
      </c>
      <c r="R1506" s="302">
        <f>TabIPW[[#This Row],[liczba gospodarstw domowych korzystających ze środowiskowej pomocy społecznej ]]/$S$1*$R$2</f>
        <v>3.3630677740182506E-5</v>
      </c>
      <c r="S1506" s="27">
        <v>123</v>
      </c>
      <c r="T1506" s="302">
        <f>TabIPW[[#This Row],[ilość wody dostarczonej i ścieków bytowych odprowadzonych siecią kanalizacyjną '[dam3']]]/$U$1*$T$2</f>
        <v>2.1551142411094023E-5</v>
      </c>
      <c r="U1506" s="27">
        <v>528.1</v>
      </c>
      <c r="V1506" s="302">
        <f>TabIPW[[#This Row],[iloczyn liczby mieszkańców i relacji przeciętnego miesięcznego wynagrodzenia brutto 
w danym powiecie do średniej krajowej2]]/$W$1*$V$2</f>
        <v>1.4895969969058248E-5</v>
      </c>
      <c r="W1506" s="27">
        <f>TabIPW[[#This Row],[iloczyn liczby mieszkańców i relacji przeciętnego miesięcznego wynagrodzenia brutto 
w danym powiecie do średniej krajowej]]</f>
        <v>4643.0200000000004</v>
      </c>
    </row>
    <row r="1507" spans="1:64" x14ac:dyDescent="0.3">
      <c r="A1507" s="2" t="s">
        <v>10</v>
      </c>
      <c r="B1507" s="2" t="s">
        <v>140</v>
      </c>
      <c r="C1507" s="2" t="s">
        <v>11</v>
      </c>
      <c r="D1507" s="2" t="s">
        <v>74</v>
      </c>
      <c r="E1507" s="2" t="s">
        <v>19</v>
      </c>
      <c r="F1507" s="17" t="str">
        <f>+Tabela1[[#This Row],[WK]]&amp;Tabela1[[#This Row],[PK]]&amp;Tabela1[[#This Row],[GK]]</f>
        <v>200213</v>
      </c>
      <c r="G1507" s="2" t="s">
        <v>1423</v>
      </c>
      <c r="H1507" s="302">
        <f>TabIPW[[#This Row],[liczba mieszkańców ]]/$I$1*$H$2</f>
        <v>6.9035229092763225E-5</v>
      </c>
      <c r="I1507" s="27">
        <v>21690</v>
      </c>
      <c r="J1507" s="302">
        <f>TabIPW[[#This Row],[liczba mieszkańców w wieku 20-64]]/$K$1*$J$2</f>
        <v>5.2387478330679792E-5</v>
      </c>
      <c r="K1507" s="27">
        <v>12990</v>
      </c>
      <c r="L1507" s="302">
        <f>TabIPW[[#This Row],[iloczyn liczby mieszkańców i relacji przeciętnego miesięcznego wynagrodzenia brutto 
w danym powiecie do średniej krajowej]]/$M$1*$L$2</f>
        <v>1.9802457038390519E-4</v>
      </c>
      <c r="M1507" s="27">
        <v>18002.7</v>
      </c>
      <c r="N1507" s="302">
        <f>TabIPW[[#This Row],[liczba oddziałów w szkołach podstawowych]]/$O$1*$N$2</f>
        <v>1.0897435897435898E-4</v>
      </c>
      <c r="O1507" s="27">
        <v>86</v>
      </c>
      <c r="P150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1.7748366317664482E-4</v>
      </c>
      <c r="Q1507" s="27">
        <v>902</v>
      </c>
      <c r="R1507" s="302">
        <f>TabIPW[[#This Row],[liczba gospodarstw domowych korzystających ze środowiskowej pomocy społecznej ]]/$S$1*$R$2</f>
        <v>6.3980313749615502E-5</v>
      </c>
      <c r="S1507" s="27">
        <v>234</v>
      </c>
      <c r="T1507" s="302">
        <f>TabIPW[[#This Row],[ilość wody dostarczonej i ścieków bytowych odprowadzonych siecią kanalizacyjną '[dam3']]]/$U$1*$T$2</f>
        <v>5.6532470331544307E-5</v>
      </c>
      <c r="U1507" s="27">
        <v>1385.3</v>
      </c>
      <c r="V1507" s="302">
        <f>TabIPW[[#This Row],[iloczyn liczby mieszkańców i relacji przeciętnego miesięcznego wynagrodzenia brutto 
w danym powiecie do średniej krajowej2]]/$W$1*$V$2</f>
        <v>5.7757166361972358E-5</v>
      </c>
      <c r="W1507" s="27">
        <f>TabIPW[[#This Row],[iloczyn liczby mieszkańców i relacji przeciętnego miesięcznego wynagrodzenia brutto 
w danym powiecie do średniej krajowej]]</f>
        <v>18002.7</v>
      </c>
    </row>
    <row r="1508" spans="1:64" x14ac:dyDescent="0.3">
      <c r="A1508" s="2" t="s">
        <v>10</v>
      </c>
      <c r="B1508" s="2" t="s">
        <v>140</v>
      </c>
      <c r="C1508" s="2" t="s">
        <v>11</v>
      </c>
      <c r="D1508" s="2" t="s">
        <v>76</v>
      </c>
      <c r="E1508" s="2" t="s">
        <v>19</v>
      </c>
      <c r="F1508" s="17" t="str">
        <f>+Tabela1[[#This Row],[WK]]&amp;Tabela1[[#This Row],[PK]]&amp;Tabela1[[#This Row],[GK]]</f>
        <v>200214</v>
      </c>
      <c r="G1508" s="2" t="s">
        <v>1424</v>
      </c>
      <c r="H1508" s="302">
        <f>TabIPW[[#This Row],[liczba mieszkańców ]]/$I$1*$H$2</f>
        <v>3.2923024884072975E-5</v>
      </c>
      <c r="I1508" s="27">
        <v>10344</v>
      </c>
      <c r="J1508" s="302">
        <f>TabIPW[[#This Row],[liczba mieszkańców w wieku 20-64]]/$K$1*$J$2</f>
        <v>2.4661234025566351E-5</v>
      </c>
      <c r="K1508" s="27">
        <v>6115</v>
      </c>
      <c r="L1508" s="302">
        <f>TabIPW[[#This Row],[iloczyn liczby mieszkańców i relacji przeciętnego miesięcznego wynagrodzenia brutto 
w danym powiecie do średniej krajowej]]/$M$1*$L$2</f>
        <v>9.4438273676861019E-5</v>
      </c>
      <c r="M1508" s="27">
        <v>8585.52</v>
      </c>
      <c r="N1508" s="302">
        <f>TabIPW[[#This Row],[liczba oddziałów w szkołach podstawowych]]/$O$1*$N$2</f>
        <v>5.3220035778175319E-5</v>
      </c>
      <c r="O1508" s="27">
        <v>42</v>
      </c>
      <c r="P150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5.4307639730325903E-5</v>
      </c>
      <c r="Q1508" s="27">
        <v>276</v>
      </c>
      <c r="R1508" s="302">
        <f>TabIPW[[#This Row],[liczba gospodarstw domowych korzystających ze środowiskowej pomocy społecznej ]]/$S$1*$R$2</f>
        <v>2.8162274855599986E-5</v>
      </c>
      <c r="S1508" s="27">
        <v>103</v>
      </c>
      <c r="T1508" s="302">
        <f>TabIPW[[#This Row],[ilość wody dostarczonej i ścieków bytowych odprowadzonych siecią kanalizacyjną '[dam3']]]/$U$1*$T$2</f>
        <v>1.4891141575096021E-5</v>
      </c>
      <c r="U1508" s="27">
        <v>364.9</v>
      </c>
      <c r="V1508" s="302">
        <f>TabIPW[[#This Row],[iloczyn liczby mieszkańców i relacji przeciętnego miesięcznego wynagrodzenia brutto 
w danym powiecie do średniej krajowej2]]/$W$1*$V$2</f>
        <v>2.7544496489084467E-5</v>
      </c>
      <c r="W1508" s="27">
        <f>TabIPW[[#This Row],[iloczyn liczby mieszkańców i relacji przeciętnego miesięcznego wynagrodzenia brutto 
w danym powiecie do średniej krajowej]]</f>
        <v>8585.52</v>
      </c>
    </row>
    <row r="1509" spans="1:64" x14ac:dyDescent="0.3">
      <c r="A1509" s="2" t="s">
        <v>10</v>
      </c>
      <c r="B1509" s="2" t="s">
        <v>140</v>
      </c>
      <c r="C1509" s="2" t="s">
        <v>11</v>
      </c>
      <c r="D1509" s="2" t="s">
        <v>109</v>
      </c>
      <c r="E1509" s="2" t="s">
        <v>15</v>
      </c>
      <c r="F1509" s="17" t="str">
        <f>+Tabela1[[#This Row],[WK]]&amp;Tabela1[[#This Row],[PK]]&amp;Tabela1[[#This Row],[GK]]</f>
        <v>200215</v>
      </c>
      <c r="G1509" s="2" t="s">
        <v>1425</v>
      </c>
      <c r="H1509" s="302">
        <f>TabIPW[[#This Row],[liczba mieszkańców ]]/$I$1*$H$2</f>
        <v>7.6355700596375737E-6</v>
      </c>
      <c r="I1509" s="27">
        <v>2399</v>
      </c>
      <c r="J1509" s="302">
        <f>TabIPW[[#This Row],[liczba mieszkańców w wieku 20-64]]/$K$1*$J$2</f>
        <v>6.0816256599434274E-6</v>
      </c>
      <c r="K1509" s="27">
        <v>1508</v>
      </c>
      <c r="L1509" s="302">
        <f>TabIPW[[#This Row],[iloczyn liczby mieszkańców i relacji przeciętnego miesięcznego wynagrodzenia brutto 
w danym powiecie do średniej krajowej]]/$M$1*$L$2</f>
        <v>2.1902302644121188E-5</v>
      </c>
      <c r="M1509" s="27">
        <v>1991.17</v>
      </c>
      <c r="N1509" s="302">
        <f>TabIPW[[#This Row],[liczba oddziałów w szkołach podstawowych]]/$O$1*$N$2</f>
        <v>2.0274299344066786E-5</v>
      </c>
      <c r="O1509" s="27">
        <v>16</v>
      </c>
      <c r="P150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1.5544578038752706E-5</v>
      </c>
      <c r="Q1509" s="27">
        <v>79</v>
      </c>
      <c r="R1509" s="302">
        <f>TabIPW[[#This Row],[liczba gospodarstw domowych korzystających ze środowiskowej pomocy społecznej ]]/$S$1*$R$2</f>
        <v>2.0779930961413582E-5</v>
      </c>
      <c r="S1509" s="27">
        <v>76</v>
      </c>
      <c r="T1509" s="302">
        <f>TabIPW[[#This Row],[ilość wody dostarczonej i ścieków bytowych odprowadzonych siecią kanalizacyjną '[dam3']]]/$U$1*$T$2</f>
        <v>2.1873532157444418E-6</v>
      </c>
      <c r="U1509" s="27">
        <v>53.6</v>
      </c>
      <c r="V1509" s="302">
        <f>TabIPW[[#This Row],[iloczyn liczby mieszkańców i relacji przeciętnego miesięcznego wynagrodzenia brutto 
w danym powiecie do średniej krajowej2]]/$W$1*$V$2</f>
        <v>6.3881716045353477E-6</v>
      </c>
      <c r="W1509" s="27">
        <f>TabIPW[[#This Row],[iloczyn liczby mieszkańców i relacji przeciętnego miesięcznego wynagrodzenia brutto 
w danym powiecie do średniej krajowej]]</f>
        <v>1991.17</v>
      </c>
    </row>
    <row r="1510" spans="1:64" x14ac:dyDescent="0.3">
      <c r="A1510" s="73" t="s">
        <v>10</v>
      </c>
      <c r="B1510" s="2" t="s">
        <v>140</v>
      </c>
      <c r="C1510" s="2" t="s">
        <v>11</v>
      </c>
      <c r="D1510" s="2" t="s">
        <v>113</v>
      </c>
      <c r="E1510" s="2" t="s">
        <v>19</v>
      </c>
      <c r="F1510" s="17" t="str">
        <f>+Tabela1[[#This Row],[WK]]&amp;Tabela1[[#This Row],[PK]]&amp;Tabela1[[#This Row],[GK]]</f>
        <v>200216</v>
      </c>
      <c r="G1510" s="2" t="s">
        <v>2850</v>
      </c>
      <c r="H1510" s="302">
        <f>TabIPW[[#This Row],[liczba mieszkańców ]]/$I$1*$H$2</f>
        <v>0</v>
      </c>
      <c r="I1510" s="27">
        <v>0</v>
      </c>
      <c r="J1510" s="302">
        <f>TabIPW[[#This Row],[liczba mieszkańców w wieku 20-64]]/$K$1*$J$2</f>
        <v>0</v>
      </c>
      <c r="K1510" s="27">
        <v>0</v>
      </c>
      <c r="L1510" s="302">
        <f>TabIPW[[#This Row],[iloczyn liczby mieszkańców i relacji przeciętnego miesięcznego wynagrodzenia brutto 
w danym powiecie do średniej krajowej]]/$M$1*$L$2</f>
        <v>0</v>
      </c>
      <c r="M1510" s="27">
        <v>0</v>
      </c>
      <c r="N1510" s="302">
        <f>TabIPW[[#This Row],[liczba oddziałów w szkołach podstawowych]]/$O$1*$N$2</f>
        <v>0</v>
      </c>
      <c r="O1510" s="27">
        <v>0</v>
      </c>
      <c r="P15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0</v>
      </c>
      <c r="Q1510" s="27">
        <v>0</v>
      </c>
      <c r="R1510" s="302">
        <f>TabIPW[[#This Row],[liczba gospodarstw domowych korzystających ze środowiskowej pomocy społecznej ]]/$S$1*$R$2</f>
        <v>0</v>
      </c>
      <c r="S1510" s="27">
        <v>0</v>
      </c>
      <c r="T1510" s="302">
        <f>TabIPW[[#This Row],[ilość wody dostarczonej i ścieków bytowych odprowadzonych siecią kanalizacyjną '[dam3']]]/$U$1*$T$2</f>
        <v>0</v>
      </c>
      <c r="U1510" s="27">
        <v>0</v>
      </c>
      <c r="V1510" s="302">
        <f>TabIPW[[#This Row],[iloczyn liczby mieszkańców i relacji przeciętnego miesięcznego wynagrodzenia brutto 
w danym powiecie do średniej krajowej2]]/$W$1*$V$2</f>
        <v>0</v>
      </c>
      <c r="W1510" s="27">
        <f>TabIPW[[#This Row],[iloczyn liczby mieszkańców i relacji przeciętnego miesięcznego wynagrodzenia brutto 
w danym powiecie do średniej krajowej]]</f>
        <v>0</v>
      </c>
      <c r="BB1510" s="28"/>
      <c r="BD1510" s="28"/>
      <c r="BF1510" s="28"/>
      <c r="BH1510" s="28"/>
      <c r="BJ1510" s="28"/>
      <c r="BL1510" s="28"/>
    </row>
    <row r="1511" spans="1:64" x14ac:dyDescent="0.3">
      <c r="A1511" s="2" t="s">
        <v>10</v>
      </c>
      <c r="B1511" s="2" t="s">
        <v>140</v>
      </c>
      <c r="C1511" s="2" t="s">
        <v>16</v>
      </c>
      <c r="D1511" s="2" t="s">
        <v>12</v>
      </c>
      <c r="E1511" s="2" t="s">
        <v>13</v>
      </c>
      <c r="F1511" s="17" t="str">
        <f>+Tabela1[[#This Row],[WK]]&amp;Tabela1[[#This Row],[PK]]&amp;Tabela1[[#This Row],[GK]]</f>
        <v>200301</v>
      </c>
      <c r="G1511" s="2" t="s">
        <v>1426</v>
      </c>
      <c r="H1511" s="302">
        <f>TabIPW[[#This Row],[liczba mieszkańców ]]/$I$1*$H$2</f>
        <v>7.3971773137155832E-5</v>
      </c>
      <c r="I1511" s="27">
        <v>23241</v>
      </c>
      <c r="J1511" s="302">
        <f>TabIPW[[#This Row],[liczba mieszkańców w wieku 20-64]]/$K$1*$J$2</f>
        <v>5.345216611199615E-5</v>
      </c>
      <c r="K1511" s="27">
        <v>13254</v>
      </c>
      <c r="L1511" s="302">
        <f>TabIPW[[#This Row],[iloczyn liczby mieszkańców i relacji przeciętnego miesięcznego wynagrodzenia brutto 
w danym powiecie do średniej krajowej]]/$M$1*$L$2</f>
        <v>2.4874197960330659E-4</v>
      </c>
      <c r="M1511" s="27">
        <v>22613.492999999999</v>
      </c>
      <c r="N1511" s="302">
        <f>TabIPW[[#This Row],[liczba oddziałów w szkołach podstawowych]]/$O$1*$N$2</f>
        <v>2.2555158020274302E-4</v>
      </c>
      <c r="O1511" s="27">
        <v>178</v>
      </c>
      <c r="P15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1.9794741148082559E-4</v>
      </c>
      <c r="Q1511" s="27">
        <v>1006</v>
      </c>
      <c r="R1511" s="302">
        <f>TabIPW[[#This Row],[liczba gospodarstw domowych korzystających ze środowiskowej pomocy społecznej ]]/$S$1*$R$2</f>
        <v>1.9221436139307563E-4</v>
      </c>
      <c r="S1511" s="27">
        <v>703</v>
      </c>
      <c r="T1511" s="302">
        <f>TabIPW[[#This Row],[ilość wody dostarczonej i ścieków bytowych odprowadzonych siecią kanalizacyjną '[dam3']]]/$U$1*$T$2</f>
        <v>6.288640495265269E-5</v>
      </c>
      <c r="U1511" s="27">
        <v>1541</v>
      </c>
      <c r="V1511" s="302">
        <f>TabIPW[[#This Row],[iloczyn liczby mieszkańców i relacji przeciętnego miesięcznego wynagrodzenia brutto 
w danym powiecie do średniej krajowej2]]/$W$1*$V$2</f>
        <v>7.2549744050964422E-5</v>
      </c>
      <c r="W1511" s="27">
        <f>TabIPW[[#This Row],[iloczyn liczby mieszkańców i relacji przeciętnego miesięcznego wynagrodzenia brutto 
w danym powiecie do średniej krajowej]]</f>
        <v>22613.492999999999</v>
      </c>
    </row>
    <row r="1512" spans="1:64" x14ac:dyDescent="0.3">
      <c r="A1512" s="2" t="s">
        <v>10</v>
      </c>
      <c r="B1512" s="2" t="s">
        <v>140</v>
      </c>
      <c r="C1512" s="2" t="s">
        <v>16</v>
      </c>
      <c r="D1512" s="2" t="s">
        <v>11</v>
      </c>
      <c r="E1512" s="2" t="s">
        <v>13</v>
      </c>
      <c r="F1512" s="17" t="str">
        <f>+Tabela1[[#This Row],[WK]]&amp;Tabela1[[#This Row],[PK]]&amp;Tabela1[[#This Row],[GK]]</f>
        <v>200302</v>
      </c>
      <c r="G1512" s="2" t="s">
        <v>1427</v>
      </c>
      <c r="H1512" s="302">
        <f>TabIPW[[#This Row],[liczba mieszkańców ]]/$I$1*$H$2</f>
        <v>1.0843846266438188E-5</v>
      </c>
      <c r="I1512" s="27">
        <v>3407</v>
      </c>
      <c r="J1512" s="302">
        <f>TabIPW[[#This Row],[liczba mieszkańców w wieku 20-64]]/$K$1*$J$2</f>
        <v>7.9569280020347357E-6</v>
      </c>
      <c r="K1512" s="27">
        <v>1973</v>
      </c>
      <c r="L1512" s="302">
        <f>TabIPW[[#This Row],[iloczyn liczby mieszkańców i relacji przeciętnego miesięcznego wynagrodzenia brutto 
w danym powiecie do średniej krajowej]]/$M$1*$L$2</f>
        <v>3.6464176434252633E-5</v>
      </c>
      <c r="M1512" s="27">
        <v>3315.011</v>
      </c>
      <c r="N1512" s="302">
        <f>TabIPW[[#This Row],[liczba oddziałów w szkołach podstawowych]]/$O$1*$N$2</f>
        <v>2.1541443053070962E-5</v>
      </c>
      <c r="O1512" s="27">
        <v>17</v>
      </c>
      <c r="P15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2.9121487971334185E-5</v>
      </c>
      <c r="Q1512" s="27">
        <v>148</v>
      </c>
      <c r="R1512" s="302">
        <f>TabIPW[[#This Row],[liczba gospodarstw domowych korzystających ze środowiskowej pomocy społecznej ]]/$S$1*$R$2</f>
        <v>2.7615434567141734E-5</v>
      </c>
      <c r="S1512" s="27">
        <v>101</v>
      </c>
      <c r="T1512" s="302">
        <f>TabIPW[[#This Row],[ilość wody dostarczonej i ścieków bytowych odprowadzonych siecią kanalizacyjną '[dam3']]]/$U$1*$T$2</f>
        <v>9.5900747332079064E-6</v>
      </c>
      <c r="U1512" s="27">
        <v>235</v>
      </c>
      <c r="V1512" s="302">
        <f>TabIPW[[#This Row],[iloczyn liczby mieszkańców i relacji przeciętnego miesięcznego wynagrodzenia brutto 
w danym powiecie do średniej krajowej2]]/$W$1*$V$2</f>
        <v>1.0635384793323687E-5</v>
      </c>
      <c r="W1512" s="27">
        <f>TabIPW[[#This Row],[iloczyn liczby mieszkańców i relacji przeciętnego miesięcznego wynagrodzenia brutto 
w danym powiecie do średniej krajowej]]</f>
        <v>3315.011</v>
      </c>
    </row>
    <row r="1513" spans="1:64" x14ac:dyDescent="0.3">
      <c r="A1513" s="2" t="s">
        <v>10</v>
      </c>
      <c r="B1513" s="2" t="s">
        <v>140</v>
      </c>
      <c r="C1513" s="2" t="s">
        <v>16</v>
      </c>
      <c r="D1513" s="2" t="s">
        <v>16</v>
      </c>
      <c r="E1513" s="2" t="s">
        <v>15</v>
      </c>
      <c r="F1513" s="17" t="str">
        <f>+Tabela1[[#This Row],[WK]]&amp;Tabela1[[#This Row],[PK]]&amp;Tabela1[[#This Row],[GK]]</f>
        <v>200303</v>
      </c>
      <c r="G1513" s="2" t="s">
        <v>1426</v>
      </c>
      <c r="H1513" s="302">
        <f>TabIPW[[#This Row],[liczba mieszkańców ]]/$I$1*$H$2</f>
        <v>1.9841660588487135E-5</v>
      </c>
      <c r="I1513" s="27">
        <v>6234</v>
      </c>
      <c r="J1513" s="302">
        <f>TabIPW[[#This Row],[liczba mieszkańców w wieku 20-64]]/$K$1*$J$2</f>
        <v>1.4082915652866344E-5</v>
      </c>
      <c r="K1513" s="27">
        <v>3492</v>
      </c>
      <c r="L1513" s="302">
        <f>TabIPW[[#This Row],[iloczyn liczby mieszkańców i relacji przeciętnego miesięcznego wynagrodzenia brutto 
w danym powiecie do średniej krajowej]]/$M$1*$L$2</f>
        <v>6.6720773669248876E-5</v>
      </c>
      <c r="M1513" s="27">
        <v>6065.6819999999998</v>
      </c>
      <c r="N1513" s="302">
        <f>TabIPW[[#This Row],[liczba oddziałów w szkołach podstawowych]]/$O$1*$N$2</f>
        <v>2.661001788908766E-5</v>
      </c>
      <c r="O1513" s="27">
        <v>21</v>
      </c>
      <c r="P15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3.0302088835036921E-5</v>
      </c>
      <c r="Q1513" s="27">
        <v>154</v>
      </c>
      <c r="R1513" s="302">
        <f>TabIPW[[#This Row],[liczba gospodarstw domowych korzystających ze środowiskowej pomocy społecznej ]]/$S$1*$R$2</f>
        <v>4.0192761201681532E-5</v>
      </c>
      <c r="S1513" s="27">
        <v>147</v>
      </c>
      <c r="T1513" s="302">
        <f>TabIPW[[#This Row],[ilość wody dostarczonej i ścieków bytowych odprowadzonych siecią kanalizacyjną '[dam3']]]/$U$1*$T$2</f>
        <v>1.7996693435509306E-5</v>
      </c>
      <c r="U1513" s="27">
        <v>441</v>
      </c>
      <c r="V1513" s="302">
        <f>TabIPW[[#This Row],[iloczyn liczby mieszkańców i relacji przeciętnego miesięcznego wynagrodzenia brutto 
w danym powiecie do średniej krajowej2]]/$W$1*$V$2</f>
        <v>1.9460225653530926E-5</v>
      </c>
      <c r="W1513" s="27">
        <f>TabIPW[[#This Row],[iloczyn liczby mieszkańców i relacji przeciętnego miesięcznego wynagrodzenia brutto 
w danym powiecie do średniej krajowej]]</f>
        <v>6065.6819999999998</v>
      </c>
    </row>
    <row r="1514" spans="1:64" x14ac:dyDescent="0.3">
      <c r="A1514" s="2" t="s">
        <v>10</v>
      </c>
      <c r="B1514" s="2" t="s">
        <v>140</v>
      </c>
      <c r="C1514" s="2" t="s">
        <v>16</v>
      </c>
      <c r="D1514" s="2" t="s">
        <v>18</v>
      </c>
      <c r="E1514" s="2" t="s">
        <v>15</v>
      </c>
      <c r="F1514" s="17" t="str">
        <f>+Tabela1[[#This Row],[WK]]&amp;Tabela1[[#This Row],[PK]]&amp;Tabela1[[#This Row],[GK]]</f>
        <v>200304</v>
      </c>
      <c r="G1514" s="2" t="s">
        <v>1428</v>
      </c>
      <c r="H1514" s="302">
        <f>TabIPW[[#This Row],[liczba mieszkańców ]]/$I$1*$H$2</f>
        <v>1.1719120033174468E-5</v>
      </c>
      <c r="I1514" s="27">
        <v>3682</v>
      </c>
      <c r="J1514" s="302">
        <f>TabIPW[[#This Row],[liczba mieszkańców w wieku 20-64]]/$K$1*$J$2</f>
        <v>8.396515002653989E-6</v>
      </c>
      <c r="K1514" s="27">
        <v>2082</v>
      </c>
      <c r="L1514" s="302">
        <f>TabIPW[[#This Row],[iloczyn liczby mieszkańców i relacji przeciętnego miesięcznego wynagrodzenia brutto 
w danym powiecie do średniej krajowej]]/$M$1*$L$2</f>
        <v>3.940742519252075E-5</v>
      </c>
      <c r="M1514" s="27">
        <v>3582.5859999999998</v>
      </c>
      <c r="N1514" s="302">
        <f>TabIPW[[#This Row],[liczba oddziałów w szkołach podstawowych]]/$O$1*$N$2</f>
        <v>2.5342874180083484E-5</v>
      </c>
      <c r="O1514" s="27">
        <v>20</v>
      </c>
      <c r="P15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2.0660515114797898E-5</v>
      </c>
      <c r="Q1514" s="27">
        <v>105</v>
      </c>
      <c r="R1514" s="302">
        <f>TabIPW[[#This Row],[liczba gospodarstw domowych korzystających ze środowiskowej pomocy społecznej ]]/$S$1*$R$2</f>
        <v>2.0506510817184457E-5</v>
      </c>
      <c r="S1514" s="27">
        <v>75</v>
      </c>
      <c r="T1514" s="302">
        <f>TabIPW[[#This Row],[ilość wody dostarczonej i ścieków bytowych odprowadzonych siecią kanalizacyjną '[dam3']]]/$U$1*$T$2</f>
        <v>1.0124670388548434E-5</v>
      </c>
      <c r="U1514" s="27">
        <v>248.10000000000002</v>
      </c>
      <c r="V1514" s="302">
        <f>TabIPW[[#This Row],[iloczyn liczby mieszkańców i relacji przeciętnego miesięcznego wynagrodzenia brutto 
w danym powiecie do średniej krajowej2]]/$W$1*$V$2</f>
        <v>1.1493832347818553E-5</v>
      </c>
      <c r="W1514" s="27">
        <f>TabIPW[[#This Row],[iloczyn liczby mieszkańców i relacji przeciętnego miesięcznego wynagrodzenia brutto 
w danym powiecie do średniej krajowej]]</f>
        <v>3582.5859999999998</v>
      </c>
    </row>
    <row r="1515" spans="1:64" x14ac:dyDescent="0.3">
      <c r="A1515" s="2" t="s">
        <v>10</v>
      </c>
      <c r="B1515" s="2" t="s">
        <v>140</v>
      </c>
      <c r="C1515" s="2" t="s">
        <v>16</v>
      </c>
      <c r="D1515" s="2" t="s">
        <v>21</v>
      </c>
      <c r="E1515" s="2" t="s">
        <v>15</v>
      </c>
      <c r="F1515" s="17" t="str">
        <f>+Tabela1[[#This Row],[WK]]&amp;Tabela1[[#This Row],[PK]]&amp;Tabela1[[#This Row],[GK]]</f>
        <v>200305</v>
      </c>
      <c r="G1515" s="2" t="s">
        <v>1427</v>
      </c>
      <c r="H1515" s="302">
        <f>TabIPW[[#This Row],[liczba mieszkańców ]]/$I$1*$H$2</f>
        <v>1.5681723086216894E-5</v>
      </c>
      <c r="I1515" s="27">
        <v>4927</v>
      </c>
      <c r="J1515" s="302">
        <f>TabIPW[[#This Row],[liczba mieszkańców w wieku 20-64]]/$K$1*$J$2</f>
        <v>1.1880947741507518E-5</v>
      </c>
      <c r="K1515" s="27">
        <v>2946</v>
      </c>
      <c r="L1515" s="302">
        <f>TabIPW[[#This Row],[iloczyn liczby mieszkańców i relacji przeciętnego miesięcznego wynagrodzenia brutto 
w danym powiecie do średniej krajowej]]/$M$1*$L$2</f>
        <v>5.273231502540732E-5</v>
      </c>
      <c r="M1515" s="27">
        <v>4793.9709999999995</v>
      </c>
      <c r="N1515" s="302">
        <f>TabIPW[[#This Row],[liczba oddziałów w szkołach podstawowych]]/$O$1*$N$2</f>
        <v>3.4212880143112706E-5</v>
      </c>
      <c r="O1515" s="27">
        <v>27</v>
      </c>
      <c r="P15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2.4202317705906111E-5</v>
      </c>
      <c r="Q1515" s="27">
        <v>123</v>
      </c>
      <c r="R1515" s="302">
        <f>TabIPW[[#This Row],[liczba gospodarstw domowych korzystających ze środowiskowej pomocy społecznej ]]/$S$1*$R$2</f>
        <v>3.4177518028640757E-5</v>
      </c>
      <c r="S1515" s="27">
        <v>125</v>
      </c>
      <c r="T1515" s="302">
        <f>TabIPW[[#This Row],[ilość wody dostarczonej i ścieków bytowych odprowadzonych siecią kanalizacyjną '[dam3']]]/$U$1*$T$2</f>
        <v>1.7147869799548776E-5</v>
      </c>
      <c r="U1515" s="27">
        <v>420.2</v>
      </c>
      <c r="V1515" s="302">
        <f>TabIPW[[#This Row],[iloczyn liczby mieszkańców i relacji przeciętnego miesięcznego wynagrodzenia brutto 
w danym powiecie do średniej krajowej2]]/$W$1*$V$2</f>
        <v>1.5380258549077135E-5</v>
      </c>
      <c r="W1515" s="27">
        <f>TabIPW[[#This Row],[iloczyn liczby mieszkańców i relacji przeciętnego miesięcznego wynagrodzenia brutto 
w danym powiecie do średniej krajowej]]</f>
        <v>4793.9709999999995</v>
      </c>
    </row>
    <row r="1516" spans="1:64" x14ac:dyDescent="0.3">
      <c r="A1516" s="2" t="s">
        <v>10</v>
      </c>
      <c r="B1516" s="2" t="s">
        <v>140</v>
      </c>
      <c r="C1516" s="2" t="s">
        <v>16</v>
      </c>
      <c r="D1516" s="2" t="s">
        <v>23</v>
      </c>
      <c r="E1516" s="2" t="s">
        <v>15</v>
      </c>
      <c r="F1516" s="17" t="str">
        <f>+Tabela1[[#This Row],[WK]]&amp;Tabela1[[#This Row],[PK]]&amp;Tabela1[[#This Row],[GK]]</f>
        <v>200306</v>
      </c>
      <c r="G1516" s="2" t="s">
        <v>1429</v>
      </c>
      <c r="H1516" s="302">
        <f>TabIPW[[#This Row],[liczba mieszkańców ]]/$I$1*$H$2</f>
        <v>7.4955262569597697E-6</v>
      </c>
      <c r="I1516" s="27">
        <v>2355</v>
      </c>
      <c r="J1516" s="302">
        <f>TabIPW[[#This Row],[liczba mieszkańców w wieku 20-64]]/$K$1*$J$2</f>
        <v>4.7547988415605445E-6</v>
      </c>
      <c r="K1516" s="27">
        <v>1179</v>
      </c>
      <c r="L1516" s="302">
        <f>TabIPW[[#This Row],[iloczyn liczby mieszkańców i relacji przeciętnego miesięcznego wynagrodzenia brutto 
w danym powiecie do średniej krajowej]]/$M$1*$L$2</f>
        <v>2.520491209353242E-5</v>
      </c>
      <c r="M1516" s="27">
        <v>2291.415</v>
      </c>
      <c r="N1516" s="302">
        <f>TabIPW[[#This Row],[liczba oddziałów w szkołach podstawowych]]/$O$1*$N$2</f>
        <v>1.0137149672033393E-5</v>
      </c>
      <c r="O1516" s="27">
        <v>8</v>
      </c>
      <c r="P15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1.2002775447644495E-5</v>
      </c>
      <c r="Q1516" s="27">
        <v>61</v>
      </c>
      <c r="R1516" s="302">
        <f>TabIPW[[#This Row],[liczba gospodarstw domowych korzystających ze środowiskowej pomocy społecznej ]]/$S$1*$R$2</f>
        <v>2.1053351105642708E-5</v>
      </c>
      <c r="S1516" s="27">
        <v>77</v>
      </c>
      <c r="T1516" s="302">
        <f>TabIPW[[#This Row],[ilość wody dostarczonej i ścieków bytowych odprowadzonych siecią kanalizacyjną '[dam3']]]/$U$1*$T$2</f>
        <v>4.9868388612681119E-6</v>
      </c>
      <c r="U1516" s="27">
        <v>122.2</v>
      </c>
      <c r="V1516" s="302">
        <f>TabIPW[[#This Row],[iloczyn liczby mieszkańców i relacji przeciętnego miesięcznego wynagrodzenia brutto 
w danym powiecie do średniej krajowej2]]/$W$1*$V$2</f>
        <v>7.3514326939469569E-6</v>
      </c>
      <c r="W1516" s="27">
        <f>TabIPW[[#This Row],[iloczyn liczby mieszkańców i relacji przeciętnego miesięcznego wynagrodzenia brutto 
w danym powiecie do średniej krajowej]]</f>
        <v>2291.415</v>
      </c>
    </row>
    <row r="1517" spans="1:64" x14ac:dyDescent="0.3">
      <c r="A1517" s="2" t="s">
        <v>10</v>
      </c>
      <c r="B1517" s="2" t="s">
        <v>140</v>
      </c>
      <c r="C1517" s="2" t="s">
        <v>16</v>
      </c>
      <c r="D1517" s="2" t="s">
        <v>30</v>
      </c>
      <c r="E1517" s="2" t="s">
        <v>15</v>
      </c>
      <c r="F1517" s="17" t="str">
        <f>+Tabela1[[#This Row],[WK]]&amp;Tabela1[[#This Row],[PK]]&amp;Tabela1[[#This Row],[GK]]</f>
        <v>200307</v>
      </c>
      <c r="G1517" s="2" t="s">
        <v>1430</v>
      </c>
      <c r="H1517" s="302">
        <f>TabIPW[[#This Row],[liczba mieszkańców ]]/$I$1*$H$2</f>
        <v>5.1529753758037646E-6</v>
      </c>
      <c r="I1517" s="27">
        <v>1619</v>
      </c>
      <c r="J1517" s="302">
        <f>TabIPW[[#This Row],[liczba mieszkańców w wieku 20-64]]/$K$1*$J$2</f>
        <v>3.4441036562279094E-6</v>
      </c>
      <c r="K1517" s="27">
        <v>854</v>
      </c>
      <c r="L1517" s="302">
        <f>TabIPW[[#This Row],[iloczyn liczby mieszkańców i relacji przeciętnego miesięcznego wynagrodzenia brutto 
w danym powiecie do średniej krajowej]]/$M$1*$L$2</f>
        <v>1.7327708144131203E-5</v>
      </c>
      <c r="M1517" s="27">
        <v>1575.2869999999998</v>
      </c>
      <c r="N1517" s="302">
        <f>TabIPW[[#This Row],[liczba oddziałów w szkołach podstawowych]]/$O$1*$N$2</f>
        <v>1.0137149672033393E-5</v>
      </c>
      <c r="O1517" s="27">
        <v>8</v>
      </c>
      <c r="P15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1.1215708205176003E-5</v>
      </c>
      <c r="Q1517" s="27">
        <v>57</v>
      </c>
      <c r="R1517" s="302">
        <f>TabIPW[[#This Row],[liczba gospodarstw domowych korzystających ze środowiskowej pomocy społecznej ]]/$S$1*$R$2</f>
        <v>1.4217847499914556E-5</v>
      </c>
      <c r="S1517" s="27">
        <v>52</v>
      </c>
      <c r="T1517" s="302">
        <f>TabIPW[[#This Row],[ilość wody dostarczonej i ścieków bytowych odprowadzonych siecią kanalizacyjną '[dam3']]]/$U$1*$T$2</f>
        <v>3.8768387219351109E-6</v>
      </c>
      <c r="U1517" s="27">
        <v>95</v>
      </c>
      <c r="V1517" s="302">
        <f>TabIPW[[#This Row],[iloczyn liczby mieszkańców i relacji przeciętnego miesięcznego wynagrodzenia brutto 
w danym powiecie do średniej krajowej2]]/$W$1*$V$2</f>
        <v>5.0539148753716017E-6</v>
      </c>
      <c r="W1517" s="27">
        <f>TabIPW[[#This Row],[iloczyn liczby mieszkańców i relacji przeciętnego miesięcznego wynagrodzenia brutto 
w danym powiecie do średniej krajowej]]</f>
        <v>1575.2869999999998</v>
      </c>
    </row>
    <row r="1518" spans="1:64" x14ac:dyDescent="0.3">
      <c r="A1518" s="2" t="s">
        <v>10</v>
      </c>
      <c r="B1518" s="2" t="s">
        <v>140</v>
      </c>
      <c r="C1518" s="2" t="s">
        <v>16</v>
      </c>
      <c r="D1518" s="2" t="s">
        <v>54</v>
      </c>
      <c r="E1518" s="2" t="s">
        <v>15</v>
      </c>
      <c r="F1518" s="17" t="str">
        <f>+Tabela1[[#This Row],[WK]]&amp;Tabela1[[#This Row],[PK]]&amp;Tabela1[[#This Row],[GK]]</f>
        <v>200308</v>
      </c>
      <c r="G1518" s="2" t="s">
        <v>1431</v>
      </c>
      <c r="H1518" s="302">
        <f>TabIPW[[#This Row],[liczba mieszkańców ]]/$I$1*$H$2</f>
        <v>1.2072412353566202E-5</v>
      </c>
      <c r="I1518" s="27">
        <v>3793</v>
      </c>
      <c r="J1518" s="302">
        <f>TabIPW[[#This Row],[liczba mieszkańców w wieku 20-64]]/$K$1*$J$2</f>
        <v>8.6465553149328296E-6</v>
      </c>
      <c r="K1518" s="27">
        <v>2144</v>
      </c>
      <c r="L1518" s="302">
        <f>TabIPW[[#This Row],[iloczyn liczby mieszkańców i relacji przeciętnego miesięcznego wynagrodzenia brutto 
w danym powiecie do średniej krajowej]]/$M$1*$L$2</f>
        <v>4.0595427418585334E-5</v>
      </c>
      <c r="M1518" s="27">
        <v>3690.5889999999995</v>
      </c>
      <c r="N1518" s="302">
        <f>TabIPW[[#This Row],[liczba oddziałów w szkołach podstawowych]]/$O$1*$N$2</f>
        <v>3.0411449016100181E-5</v>
      </c>
      <c r="O1518" s="27">
        <v>24</v>
      </c>
      <c r="P151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3.3843891426145134E-5</v>
      </c>
      <c r="Q1518" s="27">
        <v>172</v>
      </c>
      <c r="R1518" s="302">
        <f>TabIPW[[#This Row],[liczba gospodarstw domowych korzystających ze środowiskowej pomocy społecznej ]]/$S$1*$R$2</f>
        <v>3.8005400047848526E-5</v>
      </c>
      <c r="S1518" s="27">
        <v>139</v>
      </c>
      <c r="T1518" s="302">
        <f>TabIPW[[#This Row],[ilość wody dostarczonej i ścieków bytowych odprowadzonych siecią kanalizacyjną '[dam3']]]/$U$1*$T$2</f>
        <v>1.1112244041925589E-5</v>
      </c>
      <c r="U1518" s="27">
        <v>272.3</v>
      </c>
      <c r="V1518" s="302">
        <f>TabIPW[[#This Row],[iloczyn liczby mieszkańców i relacji przeciętnego miesięcznego wynagrodzenia brutto 
w danym powiecie do średniej krajowej2]]/$W$1*$V$2</f>
        <v>1.184033299708739E-5</v>
      </c>
      <c r="W1518" s="27">
        <f>TabIPW[[#This Row],[iloczyn liczby mieszkańców i relacji przeciętnego miesięcznego wynagrodzenia brutto 
w danym powiecie do średniej krajowej]]</f>
        <v>3690.5889999999995</v>
      </c>
    </row>
    <row r="1519" spans="1:64" x14ac:dyDescent="0.3">
      <c r="A1519" s="2" t="s">
        <v>10</v>
      </c>
      <c r="B1519" s="2" t="s">
        <v>140</v>
      </c>
      <c r="C1519" s="2" t="s">
        <v>18</v>
      </c>
      <c r="D1519" s="2" t="s">
        <v>12</v>
      </c>
      <c r="E1519" s="2" t="s">
        <v>13</v>
      </c>
      <c r="F1519" s="17" t="str">
        <f>+Tabela1[[#This Row],[WK]]&amp;Tabela1[[#This Row],[PK]]&amp;Tabela1[[#This Row],[GK]]</f>
        <v>200401</v>
      </c>
      <c r="G1519" s="2" t="s">
        <v>1432</v>
      </c>
      <c r="H1519" s="302">
        <f>TabIPW[[#This Row],[liczba mieszkańców ]]/$I$1*$H$2</f>
        <v>6.541000429162642E-5</v>
      </c>
      <c r="I1519" s="27">
        <v>20551</v>
      </c>
      <c r="J1519" s="302">
        <f>TabIPW[[#This Row],[liczba mieszkańców w wieku 20-64]]/$K$1*$J$2</f>
        <v>4.9302303509819894E-5</v>
      </c>
      <c r="K1519" s="27">
        <v>12225</v>
      </c>
      <c r="L1519" s="302">
        <f>TabIPW[[#This Row],[iloczyn liczby mieszkańców i relacji przeciętnego miesięcznego wynagrodzenia brutto 
w danym powiecie do średniej krajowej]]/$M$1*$L$2</f>
        <v>2.1023128418195389E-4</v>
      </c>
      <c r="M1519" s="27">
        <v>19112.43</v>
      </c>
      <c r="N1519" s="302">
        <f>TabIPW[[#This Row],[liczba oddziałów w szkołach podstawowych]]/$O$1*$N$2</f>
        <v>1.178443649373882E-4</v>
      </c>
      <c r="O1519" s="27">
        <v>93</v>
      </c>
      <c r="P151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1.6843238988825717E-4</v>
      </c>
      <c r="Q1519" s="27">
        <v>856</v>
      </c>
      <c r="R1519" s="302">
        <f>TabIPW[[#This Row],[liczba gospodarstw domowych korzystających ze środowiskowej pomocy społecznej ]]/$S$1*$R$2</f>
        <v>1.2632010663385623E-4</v>
      </c>
      <c r="S1519" s="27">
        <v>462</v>
      </c>
      <c r="T1519" s="302">
        <f>TabIPW[[#This Row],[ilość wody dostarczonej i ścieków bytowych odprowadzonych siecią kanalizacyjną '[dam3']]]/$U$1*$T$2</f>
        <v>5.2170006548651016E-5</v>
      </c>
      <c r="U1519" s="27">
        <v>1278.4000000000001</v>
      </c>
      <c r="V1519" s="302">
        <f>TabIPW[[#This Row],[iloczyn liczby mieszkańców i relacji przeciętnego miesięcznego wynagrodzenia brutto 
w danym powiecie do średniej krajowej2]]/$W$1*$V$2</f>
        <v>6.1317457886403228E-5</v>
      </c>
      <c r="W1519" s="27">
        <f>TabIPW[[#This Row],[iloczyn liczby mieszkańców i relacji przeciętnego miesięcznego wynagrodzenia brutto 
w danym powiecie do średniej krajowej]]</f>
        <v>19112.43</v>
      </c>
    </row>
    <row r="1520" spans="1:64" x14ac:dyDescent="0.3">
      <c r="A1520" s="2" t="s">
        <v>10</v>
      </c>
      <c r="B1520" s="2" t="s">
        <v>140</v>
      </c>
      <c r="C1520" s="2" t="s">
        <v>18</v>
      </c>
      <c r="D1520" s="2" t="s">
        <v>11</v>
      </c>
      <c r="E1520" s="2" t="s">
        <v>15</v>
      </c>
      <c r="F1520" s="17" t="str">
        <f>+Tabela1[[#This Row],[WK]]&amp;Tabela1[[#This Row],[PK]]&amp;Tabela1[[#This Row],[GK]]</f>
        <v>200402</v>
      </c>
      <c r="G1520" s="2" t="s">
        <v>1432</v>
      </c>
      <c r="H1520" s="302">
        <f>TabIPW[[#This Row],[liczba mieszkańców ]]/$I$1*$H$2</f>
        <v>1.7063064230811603E-5</v>
      </c>
      <c r="I1520" s="27">
        <v>5361</v>
      </c>
      <c r="J1520" s="302">
        <f>TabIPW[[#This Row],[liczba mieszkańców w wieku 20-64]]/$K$1*$J$2</f>
        <v>1.3356992165605193E-5</v>
      </c>
      <c r="K1520" s="27">
        <v>3312</v>
      </c>
      <c r="L1520" s="302">
        <f>TabIPW[[#This Row],[iloczyn liczby mieszkańców i relacji przeciętnego miesięcznego wynagrodzenia brutto 
w danym powiecie do średniej krajowej]]/$M$1*$L$2</f>
        <v>5.4841609386378014E-5</v>
      </c>
      <c r="M1520" s="27">
        <v>4985.7299999999996</v>
      </c>
      <c r="N1520" s="302">
        <f>TabIPW[[#This Row],[liczba oddziałów w szkołach podstawowych]]/$O$1*$N$2</f>
        <v>3.294573643410853E-5</v>
      </c>
      <c r="O1520" s="27">
        <v>26</v>
      </c>
      <c r="P152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2.5186151758991725E-5</v>
      </c>
      <c r="Q1520" s="27">
        <v>128</v>
      </c>
      <c r="R1520" s="302">
        <f>TabIPW[[#This Row],[liczba gospodarstw domowych korzystających ze środowiskowej pomocy społecznej ]]/$S$1*$R$2</f>
        <v>4.0192761201681532E-5</v>
      </c>
      <c r="S1520" s="27">
        <v>147</v>
      </c>
      <c r="T1520" s="302">
        <f>TabIPW[[#This Row],[ilość wody dostarczonej i ścieków bytowych odprowadzonych siecią kanalizacyjną '[dam3']]]/$U$1*$T$2</f>
        <v>1.2740516305138334E-5</v>
      </c>
      <c r="U1520" s="27">
        <v>312.2</v>
      </c>
      <c r="V1520" s="302">
        <f>TabIPW[[#This Row],[iloczyn liczby mieszkańców i relacji przeciętnego miesięcznego wynagrodzenia brutto 
w danym powiecie do średniej krajowej2]]/$W$1*$V$2</f>
        <v>1.5995469404360256E-5</v>
      </c>
      <c r="W1520" s="27">
        <f>TabIPW[[#This Row],[iloczyn liczby mieszkańców i relacji przeciętnego miesięcznego wynagrodzenia brutto 
w danym powiecie do średniej krajowej]]</f>
        <v>4985.7299999999996</v>
      </c>
    </row>
    <row r="1521" spans="1:23" x14ac:dyDescent="0.3">
      <c r="A1521" s="2" t="s">
        <v>10</v>
      </c>
      <c r="B1521" s="2" t="s">
        <v>140</v>
      </c>
      <c r="C1521" s="2" t="s">
        <v>18</v>
      </c>
      <c r="D1521" s="2" t="s">
        <v>16</v>
      </c>
      <c r="E1521" s="2" t="s">
        <v>15</v>
      </c>
      <c r="F1521" s="17" t="str">
        <f>+Tabela1[[#This Row],[WK]]&amp;Tabela1[[#This Row],[PK]]&amp;Tabela1[[#This Row],[GK]]</f>
        <v>200403</v>
      </c>
      <c r="G1521" s="2" t="s">
        <v>1433</v>
      </c>
      <c r="H1521" s="302">
        <f>TabIPW[[#This Row],[liczba mieszkańców ]]/$I$1*$H$2</f>
        <v>1.3361451900941448E-5</v>
      </c>
      <c r="I1521" s="27">
        <v>4198</v>
      </c>
      <c r="J1521" s="302">
        <f>TabIPW[[#This Row],[liczba mieszkańców w wieku 20-64]]/$K$1*$J$2</f>
        <v>1.0417002042197529E-5</v>
      </c>
      <c r="K1521" s="27">
        <v>2583</v>
      </c>
      <c r="L1521" s="302">
        <f>TabIPW[[#This Row],[iloczyn liczby mieszkańców i relacji przeciętnego miesięcznego wynagrodzenia brutto 
w danym powiecie do średniej krajowej]]/$M$1*$L$2</f>
        <v>4.2944427570232218E-5</v>
      </c>
      <c r="M1521" s="27">
        <v>3904.14</v>
      </c>
      <c r="N1521" s="302">
        <f>TabIPW[[#This Row],[liczba oddziałów w szkołach podstawowych]]/$O$1*$N$2</f>
        <v>3.9281454979129396E-5</v>
      </c>
      <c r="O1521" s="27">
        <v>31</v>
      </c>
      <c r="P152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2.1447582357266393E-5</v>
      </c>
      <c r="Q1521" s="27">
        <v>109</v>
      </c>
      <c r="R1521" s="302">
        <f>TabIPW[[#This Row],[liczba gospodarstw domowych korzystających ze środowiskowej pomocy społecznej ]]/$S$1*$R$2</f>
        <v>6.1792952595782495E-5</v>
      </c>
      <c r="S1521" s="27">
        <v>226</v>
      </c>
      <c r="T1521" s="302">
        <f>TabIPW[[#This Row],[ilość wody dostarczonej i ścieków bytowych odprowadzonych siecią kanalizacyjną '[dam3']]]/$U$1*$T$2</f>
        <v>1.177742794895235E-5</v>
      </c>
      <c r="U1521" s="27">
        <v>288.60000000000002</v>
      </c>
      <c r="V1521" s="302">
        <f>TabIPW[[#This Row],[iloczyn liczby mieszkańców i relacji przeciętnego miesięcznego wynagrodzenia brutto 
w danym powiecie do średniej krajowej2]]/$W$1*$V$2</f>
        <v>1.2525458041317733E-5</v>
      </c>
      <c r="W1521" s="27">
        <f>TabIPW[[#This Row],[iloczyn liczby mieszkańców i relacji przeciętnego miesięcznego wynagrodzenia brutto 
w danym powiecie do średniej krajowej]]</f>
        <v>3904.14</v>
      </c>
    </row>
    <row r="1522" spans="1:23" x14ac:dyDescent="0.3">
      <c r="A1522" s="2" t="s">
        <v>10</v>
      </c>
      <c r="B1522" s="2" t="s">
        <v>140</v>
      </c>
      <c r="C1522" s="2" t="s">
        <v>18</v>
      </c>
      <c r="D1522" s="2" t="s">
        <v>18</v>
      </c>
      <c r="E1522" s="2" t="s">
        <v>19</v>
      </c>
      <c r="F1522" s="17" t="str">
        <f>+Tabela1[[#This Row],[WK]]&amp;Tabela1[[#This Row],[PK]]&amp;Tabela1[[#This Row],[GK]]</f>
        <v>200404</v>
      </c>
      <c r="G1522" s="2" t="s">
        <v>1434</v>
      </c>
      <c r="H1522" s="302">
        <f>TabIPW[[#This Row],[liczba mieszkańców ]]/$I$1*$H$2</f>
        <v>1.4188983462219385E-5</v>
      </c>
      <c r="I1522" s="27">
        <v>4458</v>
      </c>
      <c r="J1522" s="302">
        <f>TabIPW[[#This Row],[liczba mieszkańców w wieku 20-64]]/$K$1*$J$2</f>
        <v>1.1030004098106946E-5</v>
      </c>
      <c r="K1522" s="27">
        <v>2735</v>
      </c>
      <c r="L1522" s="302">
        <f>TabIPW[[#This Row],[iloczyn liczby mieszkańców i relacji przeciętnego miesięcznego wynagrodzenia brutto 
w danym powiecie do średniej krajowej]]/$M$1*$L$2</f>
        <v>4.5604158672723966E-5</v>
      </c>
      <c r="M1522" s="27">
        <v>4145.9399999999996</v>
      </c>
      <c r="N1522" s="302">
        <f>TabIPW[[#This Row],[liczba oddziałów w szkołach podstawowych]]/$O$1*$N$2</f>
        <v>2.661001788908766E-5</v>
      </c>
      <c r="O1522" s="27">
        <v>21</v>
      </c>
      <c r="P152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2.0660515114797898E-5</v>
      </c>
      <c r="Q1522" s="27">
        <v>105</v>
      </c>
      <c r="R1522" s="302">
        <f>TabIPW[[#This Row],[liczba gospodarstw domowych korzystających ze środowiskowej pomocy społecznej ]]/$S$1*$R$2</f>
        <v>5.1402987115075701E-5</v>
      </c>
      <c r="S1522" s="27">
        <v>188</v>
      </c>
      <c r="T1522" s="302">
        <f>TabIPW[[#This Row],[ilość wody dostarczonej i ścieków bytowych odprowadzonych siecią kanalizacyjną '[dam3']]]/$U$1*$T$2</f>
        <v>1.2487501567496252E-5</v>
      </c>
      <c r="U1522" s="27">
        <v>306</v>
      </c>
      <c r="V1522" s="302">
        <f>TabIPW[[#This Row],[iloczyn liczby mieszkańców i relacji przeciętnego miesięcznego wynagrodzenia brutto 
w danym powiecie do średniej krajowej2]]/$W$1*$V$2</f>
        <v>1.3301212946211159E-5</v>
      </c>
      <c r="W1522" s="27">
        <f>TabIPW[[#This Row],[iloczyn liczby mieszkańców i relacji przeciętnego miesięcznego wynagrodzenia brutto 
w danym powiecie do średniej krajowej]]</f>
        <v>4145.9399999999996</v>
      </c>
    </row>
    <row r="1523" spans="1:23" x14ac:dyDescent="0.3">
      <c r="A1523" s="2" t="s">
        <v>10</v>
      </c>
      <c r="B1523" s="2" t="s">
        <v>140</v>
      </c>
      <c r="C1523" s="2" t="s">
        <v>18</v>
      </c>
      <c r="D1523" s="2" t="s">
        <v>21</v>
      </c>
      <c r="E1523" s="2" t="s">
        <v>19</v>
      </c>
      <c r="F1523" s="17" t="str">
        <f>+Tabela1[[#This Row],[WK]]&amp;Tabela1[[#This Row],[PK]]&amp;Tabela1[[#This Row],[GK]]</f>
        <v>200405</v>
      </c>
      <c r="G1523" s="2" t="s">
        <v>1435</v>
      </c>
      <c r="H1523" s="302">
        <f>TabIPW[[#This Row],[liczba mieszkańców ]]/$I$1*$H$2</f>
        <v>1.7709175411347837E-5</v>
      </c>
      <c r="I1523" s="27">
        <v>5564</v>
      </c>
      <c r="J1523" s="302">
        <f>TabIPW[[#This Row],[liczba mieszkańców w wieku 20-64]]/$K$1*$J$2</f>
        <v>1.3211807468152962E-5</v>
      </c>
      <c r="K1523" s="27">
        <v>3276</v>
      </c>
      <c r="L1523" s="302">
        <f>TabIPW[[#This Row],[iloczyn liczby mieszkańców i relacji przeciętnego miesięcznego wynagrodzenia brutto 
w danym powiecie do średniej krajowej]]/$M$1*$L$2</f>
        <v>5.6918245593323516E-5</v>
      </c>
      <c r="M1523" s="27">
        <v>5174.5200000000004</v>
      </c>
      <c r="N1523" s="302">
        <f>TabIPW[[#This Row],[liczba oddziałów w szkołach podstawowych]]/$O$1*$N$2</f>
        <v>3.0411449016100181E-5</v>
      </c>
      <c r="O1523" s="27">
        <v>24</v>
      </c>
      <c r="P152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3.3056824183676639E-5</v>
      </c>
      <c r="Q1523" s="27">
        <v>168</v>
      </c>
      <c r="R1523" s="302">
        <f>TabIPW[[#This Row],[liczba gospodarstw domowych korzystających ze środowiskowej pomocy społecznej ]]/$S$1*$R$2</f>
        <v>3.3904097884411628E-5</v>
      </c>
      <c r="S1523" s="27">
        <v>124</v>
      </c>
      <c r="T1523" s="302">
        <f>TabIPW[[#This Row],[ilość wody dostarczonej i ścieków bytowych odprowadzonych siecią kanalizacyjną '[dam3']]]/$U$1*$T$2</f>
        <v>1.2642575116373658E-5</v>
      </c>
      <c r="U1523" s="27">
        <v>309.8</v>
      </c>
      <c r="V1523" s="302">
        <f>TabIPW[[#This Row],[iloczyn liczby mieszkańców i relacji przeciętnego miesięcznego wynagrodzenia brutto 
w danym powiecie do średniej krajowej2]]/$W$1*$V$2</f>
        <v>1.660115496471936E-5</v>
      </c>
      <c r="W1523" s="27">
        <f>TabIPW[[#This Row],[iloczyn liczby mieszkańców i relacji przeciętnego miesięcznego wynagrodzenia brutto 
w danym powiecie do średniej krajowej]]</f>
        <v>5174.5200000000004</v>
      </c>
    </row>
    <row r="1524" spans="1:23" x14ac:dyDescent="0.3">
      <c r="A1524" s="2" t="s">
        <v>10</v>
      </c>
      <c r="B1524" s="2" t="s">
        <v>140</v>
      </c>
      <c r="C1524" s="2" t="s">
        <v>18</v>
      </c>
      <c r="D1524" s="2" t="s">
        <v>23</v>
      </c>
      <c r="E1524" s="2" t="s">
        <v>15</v>
      </c>
      <c r="F1524" s="17" t="str">
        <f>+Tabela1[[#This Row],[WK]]&amp;Tabela1[[#This Row],[PK]]&amp;Tabela1[[#This Row],[GK]]</f>
        <v>200406</v>
      </c>
      <c r="G1524" s="2" t="s">
        <v>40</v>
      </c>
      <c r="H1524" s="302">
        <f>TabIPW[[#This Row],[liczba mieszkańców ]]/$I$1*$H$2</f>
        <v>1.0223197595479736E-5</v>
      </c>
      <c r="I1524" s="27">
        <v>3212</v>
      </c>
      <c r="J1524" s="302">
        <f>TabIPW[[#This Row],[liczba mieszkańców w wieku 20-64]]/$K$1*$J$2</f>
        <v>7.9609609102972988E-6</v>
      </c>
      <c r="K1524" s="27">
        <v>1974</v>
      </c>
      <c r="L1524" s="302">
        <f>TabIPW[[#This Row],[iloczyn liczby mieszkańców i relacji przeciętnego miesięcznego wynagrodzenia brutto 
w danym powiecie do średniej krajowej]]/$M$1*$L$2</f>
        <v>3.2857908850782733E-5</v>
      </c>
      <c r="M1524" s="27">
        <v>2987.16</v>
      </c>
      <c r="N1524" s="302">
        <f>TabIPW[[#This Row],[liczba oddziałów w szkołach podstawowych]]/$O$1*$N$2</f>
        <v>3.9281454979129396E-5</v>
      </c>
      <c r="O1524" s="27">
        <v>31</v>
      </c>
      <c r="P152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1.4757510796284213E-5</v>
      </c>
      <c r="Q1524" s="27">
        <v>75</v>
      </c>
      <c r="R1524" s="302">
        <f>TabIPW[[#This Row],[liczba gospodarstw domowych korzystających ze środowiskowej pomocy społecznej ]]/$S$1*$R$2</f>
        <v>2.5428073413308725E-5</v>
      </c>
      <c r="S1524" s="27">
        <v>93</v>
      </c>
      <c r="T1524" s="302">
        <f>TabIPW[[#This Row],[ilość wody dostarczonej i ścieków bytowych odprowadzonych siecią kanalizacyjną '[dam3']]]/$U$1*$T$2</f>
        <v>6.8232361506057948E-6</v>
      </c>
      <c r="U1524" s="27">
        <v>167.2</v>
      </c>
      <c r="V1524" s="302">
        <f>TabIPW[[#This Row],[iloczyn liczby mieszkańców i relacji przeciętnego miesięcznego wynagrodzenia brutto 
w danym powiecie do średniej krajowej2]]/$W$1*$V$2</f>
        <v>9.5835567481449632E-6</v>
      </c>
      <c r="W1524" s="27">
        <f>TabIPW[[#This Row],[iloczyn liczby mieszkańców i relacji przeciętnego miesięcznego wynagrodzenia brutto 
w danym powiecie do średniej krajowej]]</f>
        <v>2987.16</v>
      </c>
    </row>
    <row r="1525" spans="1:23" x14ac:dyDescent="0.3">
      <c r="A1525" s="2" t="s">
        <v>10</v>
      </c>
      <c r="B1525" s="2" t="s">
        <v>140</v>
      </c>
      <c r="C1525" s="2" t="s">
        <v>21</v>
      </c>
      <c r="D1525" s="2" t="s">
        <v>12</v>
      </c>
      <c r="E1525" s="2" t="s">
        <v>13</v>
      </c>
      <c r="F1525" s="17" t="str">
        <f>+Tabela1[[#This Row],[WK]]&amp;Tabela1[[#This Row],[PK]]&amp;Tabela1[[#This Row],[GK]]</f>
        <v>200501</v>
      </c>
      <c r="G1525" s="2" t="s">
        <v>1436</v>
      </c>
      <c r="H1525" s="302">
        <f>TabIPW[[#This Row],[liczba mieszkańców ]]/$I$1*$H$2</f>
        <v>5.8729278341155693E-5</v>
      </c>
      <c r="I1525" s="27">
        <v>18452</v>
      </c>
      <c r="J1525" s="302">
        <f>TabIPW[[#This Row],[liczba mieszkańców w wieku 20-64]]/$K$1*$J$2</f>
        <v>4.143813239782408E-5</v>
      </c>
      <c r="K1525" s="27">
        <v>10275</v>
      </c>
      <c r="L1525" s="302">
        <f>TabIPW[[#This Row],[iloczyn liczby mieszkańców i relacji przeciętnego miesięcznego wynagrodzenia brutto 
w danym powiecie do średniej krajowej]]/$M$1*$L$2</f>
        <v>1.7861073327872821E-4</v>
      </c>
      <c r="M1525" s="27">
        <v>16237.76</v>
      </c>
      <c r="N1525" s="302">
        <f>TabIPW[[#This Row],[liczba oddziałów w szkołach podstawowych]]/$O$1*$N$2</f>
        <v>1.2164579606440072E-4</v>
      </c>
      <c r="O1525" s="27">
        <v>96</v>
      </c>
      <c r="P152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1.3006286181791821E-4</v>
      </c>
      <c r="Q1525" s="27">
        <v>661</v>
      </c>
      <c r="R1525" s="302">
        <f>TabIPW[[#This Row],[liczba gospodarstw domowych korzystających ze środowiskowej pomocy społecznej ]]/$S$1*$R$2</f>
        <v>1.9959670528726204E-4</v>
      </c>
      <c r="S1525" s="27">
        <v>730</v>
      </c>
      <c r="T1525" s="302">
        <f>TabIPW[[#This Row],[ilość wody dostarczonej i ścieków bytowych odprowadzonych siecią kanalizacyjną '[dam3']]]/$U$1*$T$2</f>
        <v>8.1123870477208505E-5</v>
      </c>
      <c r="U1525" s="27">
        <v>1987.9</v>
      </c>
      <c r="V1525" s="302">
        <f>TabIPW[[#This Row],[iloczyn liczby mieszkańców i relacji przeciętnego miesięcznego wynagrodzenia brutto 
w danym powiecie do średniej krajowej2]]/$W$1*$V$2</f>
        <v>5.2094797206295735E-5</v>
      </c>
      <c r="W1525" s="27">
        <f>TabIPW[[#This Row],[iloczyn liczby mieszkańców i relacji przeciętnego miesięcznego wynagrodzenia brutto 
w danym powiecie do średniej krajowej]]</f>
        <v>16237.76</v>
      </c>
    </row>
    <row r="1526" spans="1:23" x14ac:dyDescent="0.3">
      <c r="A1526" s="2" t="s">
        <v>10</v>
      </c>
      <c r="B1526" s="2" t="s">
        <v>140</v>
      </c>
      <c r="C1526" s="2" t="s">
        <v>21</v>
      </c>
      <c r="D1526" s="2" t="s">
        <v>11</v>
      </c>
      <c r="E1526" s="2" t="s">
        <v>15</v>
      </c>
      <c r="F1526" s="17" t="str">
        <f>+Tabela1[[#This Row],[WK]]&amp;Tabela1[[#This Row],[PK]]&amp;Tabela1[[#This Row],[GK]]</f>
        <v>200502</v>
      </c>
      <c r="G1526" s="2" t="s">
        <v>1437</v>
      </c>
      <c r="H1526" s="302">
        <f>TabIPW[[#This Row],[liczba mieszkańców ]]/$I$1*$H$2</f>
        <v>6.1714757589150714E-6</v>
      </c>
      <c r="I1526" s="27">
        <v>1939</v>
      </c>
      <c r="J1526" s="302">
        <f>TabIPW[[#This Row],[liczba mieszkańców w wieku 20-64]]/$K$1*$J$2</f>
        <v>4.1175993360757556E-6</v>
      </c>
      <c r="K1526" s="27">
        <v>1021</v>
      </c>
      <c r="L1526" s="302">
        <f>TabIPW[[#This Row],[iloczyn liczby mieszkańców i relacji przeciętnego miesięcznego wynagrodzenia brutto 
w danym powiecie do średniej krajowej]]/$M$1*$L$2</f>
        <v>1.8769033808121287E-5</v>
      </c>
      <c r="M1526" s="27">
        <v>1706.32</v>
      </c>
      <c r="N1526" s="302">
        <f>TabIPW[[#This Row],[liczba oddziałów w szkołach podstawowych]]/$O$1*$N$2</f>
        <v>1.0137149672033393E-5</v>
      </c>
      <c r="O1526" s="27">
        <v>8</v>
      </c>
      <c r="P152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7.4771388034506683E-6</v>
      </c>
      <c r="Q1526" s="27">
        <v>38</v>
      </c>
      <c r="R1526" s="302">
        <f>TabIPW[[#This Row],[liczba gospodarstw domowych korzystających ze środowiskowej pomocy społecznej ]]/$S$1*$R$2</f>
        <v>2.4334392836392221E-5</v>
      </c>
      <c r="S1526" s="27">
        <v>89</v>
      </c>
      <c r="T1526" s="302">
        <f>TabIPW[[#This Row],[ilość wody dostarczonej i ścieków bytowych odprowadzonych siecią kanalizacyjną '[dam3']]]/$U$1*$T$2</f>
        <v>8.949376123372316E-6</v>
      </c>
      <c r="U1526" s="27">
        <v>219.3</v>
      </c>
      <c r="V1526" s="302">
        <f>TabIPW[[#This Row],[iloczyn liczby mieszkańców i relacji przeciętnego miesięcznego wynagrodzenia brutto 
w danym powiecie do średniej krajowej2]]/$W$1*$V$2</f>
        <v>5.4743015273687096E-6</v>
      </c>
      <c r="W1526" s="27">
        <f>TabIPW[[#This Row],[iloczyn liczby mieszkańców i relacji przeciętnego miesięcznego wynagrodzenia brutto 
w danym powiecie do średniej krajowej]]</f>
        <v>1706.32</v>
      </c>
    </row>
    <row r="1527" spans="1:23" x14ac:dyDescent="0.3">
      <c r="A1527" s="2" t="s">
        <v>10</v>
      </c>
      <c r="B1527" s="2" t="s">
        <v>140</v>
      </c>
      <c r="C1527" s="2" t="s">
        <v>21</v>
      </c>
      <c r="D1527" s="2" t="s">
        <v>16</v>
      </c>
      <c r="E1527" s="2" t="s">
        <v>15</v>
      </c>
      <c r="F1527" s="17" t="str">
        <f>+Tabela1[[#This Row],[WK]]&amp;Tabela1[[#This Row],[PK]]&amp;Tabela1[[#This Row],[GK]]</f>
        <v>200503</v>
      </c>
      <c r="G1527" s="2" t="s">
        <v>1438</v>
      </c>
      <c r="H1527" s="302">
        <f>TabIPW[[#This Row],[liczba mieszkańców ]]/$I$1*$H$2</f>
        <v>8.1702827607710097E-6</v>
      </c>
      <c r="I1527" s="27">
        <v>2567</v>
      </c>
      <c r="J1527" s="302">
        <f>TabIPW[[#This Row],[liczba mieszkańców w wieku 20-64]]/$K$1*$J$2</f>
        <v>5.642038659324174E-6</v>
      </c>
      <c r="K1527" s="27">
        <v>1399</v>
      </c>
      <c r="L1527" s="302">
        <f>TabIPW[[#This Row],[iloczyn liczby mieszkańców i relacji przeciętnego miesięcznego wynagrodzenia brutto 
w danym powiecie do średniej krajowej]]/$M$1*$L$2</f>
        <v>2.4847916341128079E-5</v>
      </c>
      <c r="M1527" s="27">
        <v>2258.96</v>
      </c>
      <c r="N1527" s="302">
        <f>TabIPW[[#This Row],[liczba oddziałów w szkołach podstawowych]]/$O$1*$N$2</f>
        <v>1.0137149672033393E-5</v>
      </c>
      <c r="O1527" s="27">
        <v>8</v>
      </c>
      <c r="P152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1.1215708205176003E-5</v>
      </c>
      <c r="Q1527" s="27">
        <v>57</v>
      </c>
      <c r="R1527" s="302">
        <f>TabIPW[[#This Row],[liczba gospodarstw domowych korzystających ze środowiskowej pomocy społecznej ]]/$S$1*$R$2</f>
        <v>3.4724358317099016E-5</v>
      </c>
      <c r="S1527" s="27">
        <v>127</v>
      </c>
      <c r="T1527" s="302">
        <f>TabIPW[[#This Row],[ilość wody dostarczonej i ścieków bytowych odprowadzonych siecią kanalizacyjną '[dam3']]]/$U$1*$T$2</f>
        <v>6.5498169986377408E-6</v>
      </c>
      <c r="U1527" s="27">
        <v>160.5</v>
      </c>
      <c r="V1527" s="302">
        <f>TabIPW[[#This Row],[iloczyn liczby mieszkańców i relacji przeciętnego miesięcznego wynagrodzenia brutto 
w danym powiecie do średniej krajowej2]]/$W$1*$V$2</f>
        <v>7.247308932829024E-6</v>
      </c>
      <c r="W1527" s="27">
        <f>TabIPW[[#This Row],[iloczyn liczby mieszkańców i relacji przeciętnego miesięcznego wynagrodzenia brutto 
w danym powiecie do średniej krajowej]]</f>
        <v>2258.96</v>
      </c>
    </row>
    <row r="1528" spans="1:23" x14ac:dyDescent="0.3">
      <c r="A1528" s="2" t="s">
        <v>10</v>
      </c>
      <c r="B1528" s="2" t="s">
        <v>140</v>
      </c>
      <c r="C1528" s="2" t="s">
        <v>21</v>
      </c>
      <c r="D1528" s="2" t="s">
        <v>18</v>
      </c>
      <c r="E1528" s="2" t="s">
        <v>15</v>
      </c>
      <c r="F1528" s="17" t="str">
        <f>+Tabela1[[#This Row],[WK]]&amp;Tabela1[[#This Row],[PK]]&amp;Tabela1[[#This Row],[GK]]</f>
        <v>200504</v>
      </c>
      <c r="G1528" s="2" t="s">
        <v>1439</v>
      </c>
      <c r="H1528" s="302">
        <f>TabIPW[[#This Row],[liczba mieszkańców ]]/$I$1*$H$2</f>
        <v>5.3980520304899229E-6</v>
      </c>
      <c r="I1528" s="27">
        <v>1696</v>
      </c>
      <c r="J1528" s="302">
        <f>TabIPW[[#This Row],[liczba mieszkańców w wieku 20-64]]/$K$1*$J$2</f>
        <v>3.5973541702052632E-6</v>
      </c>
      <c r="K1528" s="27">
        <v>892</v>
      </c>
      <c r="L1528" s="302">
        <f>TabIPW[[#This Row],[iloczyn liczby mieszkańców i relacji przeciętnego miesięcznego wynagrodzenia brutto 
w danym powiecie do średniej krajowej]]/$M$1*$L$2</f>
        <v>1.641685473882089E-5</v>
      </c>
      <c r="M1528" s="27">
        <v>1492.48</v>
      </c>
      <c r="N1528" s="302">
        <f>TabIPW[[#This Row],[liczba oddziałów w szkołach podstawowych]]/$O$1*$N$2</f>
        <v>1.0137149672033393E-5</v>
      </c>
      <c r="O1528" s="27">
        <v>8</v>
      </c>
      <c r="P152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6.6900715609821778E-6</v>
      </c>
      <c r="Q1528" s="27">
        <v>34</v>
      </c>
      <c r="R1528" s="302">
        <f>TabIPW[[#This Row],[liczba gospodarstw domowych korzystających ze środowiskowej pomocy społecznej ]]/$S$1*$R$2</f>
        <v>1.1483646057623294E-5</v>
      </c>
      <c r="S1528" s="27">
        <v>42</v>
      </c>
      <c r="T1528" s="302">
        <f>TabIPW[[#This Row],[ilość wody dostarczonej i ścieków bytowych odprowadzonych siecią kanalizacyjną '[dam3']]]/$U$1*$T$2</f>
        <v>2.9708827258618536E-6</v>
      </c>
      <c r="U1528" s="27">
        <v>72.8</v>
      </c>
      <c r="V1528" s="302">
        <f>TabIPW[[#This Row],[iloczyn liczby mieszkańców i relacji przeciętnego miesięcznego wynagrodzenia brutto 
w danym powiecie do średniej krajowej2]]/$W$1*$V$2</f>
        <v>4.7882492988227596E-6</v>
      </c>
      <c r="W1528" s="27">
        <f>TabIPW[[#This Row],[iloczyn liczby mieszkańców i relacji przeciętnego miesięcznego wynagrodzenia brutto 
w danym powiecie do średniej krajowej]]</f>
        <v>1492.48</v>
      </c>
    </row>
    <row r="1529" spans="1:23" x14ac:dyDescent="0.3">
      <c r="A1529" s="2" t="s">
        <v>10</v>
      </c>
      <c r="B1529" s="2" t="s">
        <v>140</v>
      </c>
      <c r="C1529" s="2" t="s">
        <v>21</v>
      </c>
      <c r="D1529" s="2" t="s">
        <v>21</v>
      </c>
      <c r="E1529" s="2" t="s">
        <v>15</v>
      </c>
      <c r="F1529" s="17" t="str">
        <f>+Tabela1[[#This Row],[WK]]&amp;Tabela1[[#This Row],[PK]]&amp;Tabela1[[#This Row],[GK]]</f>
        <v>200505</v>
      </c>
      <c r="G1529" s="2" t="s">
        <v>1440</v>
      </c>
      <c r="H1529" s="302">
        <f>TabIPW[[#This Row],[liczba mieszkańców ]]/$I$1*$H$2</f>
        <v>4.0135280721979914E-6</v>
      </c>
      <c r="I1529" s="27">
        <v>1261</v>
      </c>
      <c r="J1529" s="302">
        <f>TabIPW[[#This Row],[liczba mieszkańców w wieku 20-64]]/$K$1*$J$2</f>
        <v>2.6939827193913856E-6</v>
      </c>
      <c r="K1529" s="27">
        <v>668</v>
      </c>
      <c r="L1529" s="302">
        <f>TabIPW[[#This Row],[iloczyn liczby mieszkańców i relacji przeciętnego miesięcznego wynagrodzenia brutto 
w danym powiecie do średniej krajowej]]/$M$1*$L$2</f>
        <v>1.2206163812295485E-5</v>
      </c>
      <c r="M1529" s="27">
        <v>1109.68</v>
      </c>
      <c r="N1529" s="302">
        <f>TabIPW[[#This Row],[liczba oddziałów w szkołach podstawowych]]/$O$1*$N$2</f>
        <v>1.0137149672033393E-5</v>
      </c>
      <c r="O1529" s="27">
        <v>8</v>
      </c>
      <c r="P152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2.7547353486397199E-6</v>
      </c>
      <c r="Q1529" s="27">
        <v>14</v>
      </c>
      <c r="R1529" s="302">
        <f>TabIPW[[#This Row],[liczba gospodarstw domowych korzystających ze środowiskowej pomocy społecznej ]]/$S$1*$R$2</f>
        <v>1.394442735568543E-5</v>
      </c>
      <c r="S1529" s="27">
        <v>51</v>
      </c>
      <c r="T1529" s="302">
        <f>TabIPW[[#This Row],[ilość wody dostarczonej i ścieków bytowych odprowadzonych siecią kanalizacyjną '[dam3']]]/$U$1*$T$2</f>
        <v>3.3218386522686116E-6</v>
      </c>
      <c r="U1529" s="27">
        <v>81.400000000000006</v>
      </c>
      <c r="V1529" s="302">
        <f>TabIPW[[#This Row],[iloczyn liczby mieszkańców i relacji przeciętnego miesięcznego wynagrodzenia brutto 
w danym powiecie do średniej krajowej2]]/$W$1*$V$2</f>
        <v>3.5601311119195168E-6</v>
      </c>
      <c r="W1529" s="27">
        <f>TabIPW[[#This Row],[iloczyn liczby mieszkańców i relacji przeciętnego miesięcznego wynagrodzenia brutto 
w danym powiecie do średniej krajowej]]</f>
        <v>1109.68</v>
      </c>
    </row>
    <row r="1530" spans="1:23" x14ac:dyDescent="0.3">
      <c r="A1530" s="2" t="s">
        <v>10</v>
      </c>
      <c r="B1530" s="2" t="s">
        <v>140</v>
      </c>
      <c r="C1530" s="2" t="s">
        <v>21</v>
      </c>
      <c r="D1530" s="2" t="s">
        <v>23</v>
      </c>
      <c r="E1530" s="2" t="s">
        <v>15</v>
      </c>
      <c r="F1530" s="17" t="str">
        <f>+Tabela1[[#This Row],[WK]]&amp;Tabela1[[#This Row],[PK]]&amp;Tabela1[[#This Row],[GK]]</f>
        <v>200506</v>
      </c>
      <c r="G1530" s="2" t="s">
        <v>1436</v>
      </c>
      <c r="H1530" s="302">
        <f>TabIPW[[#This Row],[liczba mieszkańców ]]/$I$1*$H$2</f>
        <v>1.1349913644296619E-5</v>
      </c>
      <c r="I1530" s="27">
        <v>3566</v>
      </c>
      <c r="J1530" s="302">
        <f>TabIPW[[#This Row],[liczba mieszkańców w wieku 20-64]]/$K$1*$J$2</f>
        <v>8.3884491861288663E-6</v>
      </c>
      <c r="K1530" s="27">
        <v>2080</v>
      </c>
      <c r="L1530" s="302">
        <f>TabIPW[[#This Row],[iloczyn liczby mieszkańców i relacji przeciętnego miesięcznego wynagrodzenia brutto 
w danym powiecie do średniej krajowej]]/$M$1*$L$2</f>
        <v>3.4517985848251939E-5</v>
      </c>
      <c r="M1530" s="27">
        <v>3138.08</v>
      </c>
      <c r="N1530" s="302">
        <f>TabIPW[[#This Row],[liczba oddziałów w szkołach podstawowych]]/$O$1*$N$2</f>
        <v>2.0274299344066786E-5</v>
      </c>
      <c r="O1530" s="27">
        <v>16</v>
      </c>
      <c r="P153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1.3380143121964356E-5</v>
      </c>
      <c r="Q1530" s="27">
        <v>68</v>
      </c>
      <c r="R1530" s="302">
        <f>TabIPW[[#This Row],[liczba gospodarstw domowych korzystających ze środowiskowej pomocy społecznej ]]/$S$1*$R$2</f>
        <v>3.0896476297891248E-5</v>
      </c>
      <c r="S1530" s="27">
        <v>113</v>
      </c>
      <c r="T1530" s="302">
        <f>TabIPW[[#This Row],[ilość wody dostarczonej i ścieków bytowych odprowadzonych siecią kanalizacyjną '[dam3']]]/$U$1*$T$2</f>
        <v>8.4596701795489324E-6</v>
      </c>
      <c r="U1530" s="27">
        <v>207.3</v>
      </c>
      <c r="V1530" s="302">
        <f>TabIPW[[#This Row],[iloczyn liczby mieszkańców i relacji przeciętnego miesięcznego wynagrodzenia brutto 
w danym powiecie do średniej krajowej2]]/$W$1*$V$2</f>
        <v>1.0067745872406817E-5</v>
      </c>
      <c r="W1530" s="27">
        <f>TabIPW[[#This Row],[iloczyn liczby mieszkańców i relacji przeciętnego miesięcznego wynagrodzenia brutto 
w danym powiecie do średniej krajowej]]</f>
        <v>3138.08</v>
      </c>
    </row>
    <row r="1531" spans="1:23" x14ac:dyDescent="0.3">
      <c r="A1531" s="2" t="s">
        <v>10</v>
      </c>
      <c r="B1531" s="2" t="s">
        <v>140</v>
      </c>
      <c r="C1531" s="2" t="s">
        <v>21</v>
      </c>
      <c r="D1531" s="2" t="s">
        <v>30</v>
      </c>
      <c r="E1531" s="2" t="s">
        <v>19</v>
      </c>
      <c r="F1531" s="17" t="str">
        <f>+Tabela1[[#This Row],[WK]]&amp;Tabela1[[#This Row],[PK]]&amp;Tabela1[[#This Row],[GK]]</f>
        <v>200507</v>
      </c>
      <c r="G1531" s="2" t="s">
        <v>1441</v>
      </c>
      <c r="H1531" s="302">
        <f>TabIPW[[#This Row],[liczba mieszkańców ]]/$I$1*$H$2</f>
        <v>6.4451977368762352E-6</v>
      </c>
      <c r="I1531" s="27">
        <v>2025</v>
      </c>
      <c r="J1531" s="302">
        <f>TabIPW[[#This Row],[liczba mieszkańców w wieku 20-64]]/$K$1*$J$2</f>
        <v>4.327310565728977E-6</v>
      </c>
      <c r="K1531" s="27">
        <v>1073</v>
      </c>
      <c r="L1531" s="302">
        <f>TabIPW[[#This Row],[iloczyn liczby mieszkańców i relacji przeciętnego miesięcznego wynagrodzenia brutto 
w danym powiecie do średniej krajowej]]/$M$1*$L$2</f>
        <v>1.960149224416999E-5</v>
      </c>
      <c r="M1531" s="27">
        <v>1782</v>
      </c>
      <c r="N1531" s="302">
        <f>TabIPW[[#This Row],[liczba oddziałów w szkołach podstawowych]]/$O$1*$N$2</f>
        <v>1.0137149672033393E-5</v>
      </c>
      <c r="O1531" s="27">
        <v>8</v>
      </c>
      <c r="P153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8.4609728565362834E-6</v>
      </c>
      <c r="Q1531" s="27">
        <v>43</v>
      </c>
      <c r="R1531" s="302">
        <f>TabIPW[[#This Row],[liczba gospodarstw domowych korzystających ze środowiskowej pomocy społecznej ]]/$S$1*$R$2</f>
        <v>1.8592569807580572E-5</v>
      </c>
      <c r="S1531" s="27">
        <v>68</v>
      </c>
      <c r="T1531" s="302">
        <f>TabIPW[[#This Row],[ilość wody dostarczonej i ścieków bytowych odprowadzonych siecią kanalizacyjną '[dam3']]]/$U$1*$T$2</f>
        <v>3.6687136958101734E-6</v>
      </c>
      <c r="U1531" s="27">
        <v>89.899999999999991</v>
      </c>
      <c r="V1531" s="302">
        <f>TabIPW[[#This Row],[iloczyn liczby mieszkańców i relacji przeciętnego miesięcznego wynagrodzenia brutto 
w danym powiecie do średniej krajowej2]]/$W$1*$V$2</f>
        <v>5.7171019045495812E-6</v>
      </c>
      <c r="W1531" s="27">
        <f>TabIPW[[#This Row],[iloczyn liczby mieszkańców i relacji przeciętnego miesięcznego wynagrodzenia brutto 
w danym powiecie do średniej krajowej]]</f>
        <v>1782</v>
      </c>
    </row>
    <row r="1532" spans="1:23" x14ac:dyDescent="0.3">
      <c r="A1532" s="2" t="s">
        <v>10</v>
      </c>
      <c r="B1532" s="2" t="s">
        <v>140</v>
      </c>
      <c r="C1532" s="2" t="s">
        <v>21</v>
      </c>
      <c r="D1532" s="2" t="s">
        <v>54</v>
      </c>
      <c r="E1532" s="2" t="s">
        <v>15</v>
      </c>
      <c r="F1532" s="17" t="str">
        <f>+Tabela1[[#This Row],[WK]]&amp;Tabela1[[#This Row],[PK]]&amp;Tabela1[[#This Row],[GK]]</f>
        <v>200508</v>
      </c>
      <c r="G1532" s="2" t="s">
        <v>1442</v>
      </c>
      <c r="H1532" s="302">
        <f>TabIPW[[#This Row],[liczba mieszkańców ]]/$I$1*$H$2</f>
        <v>9.8762709024824466E-6</v>
      </c>
      <c r="I1532" s="27">
        <v>3103</v>
      </c>
      <c r="J1532" s="302">
        <f>TabIPW[[#This Row],[liczba mieszkańców w wieku 20-64]]/$K$1*$J$2</f>
        <v>6.7631871563163985E-6</v>
      </c>
      <c r="K1532" s="27">
        <v>1677</v>
      </c>
      <c r="L1532" s="302">
        <f>TabIPW[[#This Row],[iloczyn liczby mieszkańców i relacji przeciętnego miesięcznego wynagrodzenia brutto 
w danym powiecie do średniej krajowej]]/$M$1*$L$2</f>
        <v>3.0036261942547888E-5</v>
      </c>
      <c r="M1532" s="27">
        <v>2730.64</v>
      </c>
      <c r="N1532" s="302">
        <f>TabIPW[[#This Row],[liczba oddziałów w szkołach podstawowych]]/$O$1*$N$2</f>
        <v>1.520572450805009E-5</v>
      </c>
      <c r="O1532" s="27">
        <v>12</v>
      </c>
      <c r="P153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1.6331645281221197E-5</v>
      </c>
      <c r="Q1532" s="27">
        <v>83</v>
      </c>
      <c r="R1532" s="302">
        <f>TabIPW[[#This Row],[liczba gospodarstw domowych korzystających ze środowiskowej pomocy społecznej ]]/$S$1*$R$2</f>
        <v>3.6638299326702893E-5</v>
      </c>
      <c r="S1532" s="27">
        <v>134</v>
      </c>
      <c r="T1532" s="302">
        <f>TabIPW[[#This Row],[ilość wody dostarczonej i ścieków bytowych odprowadzonych siecią kanalizacyjną '[dam3']]]/$U$1*$T$2</f>
        <v>1.1875369137717025E-5</v>
      </c>
      <c r="U1532" s="27">
        <v>291</v>
      </c>
      <c r="V1532" s="302">
        <f>TabIPW[[#This Row],[iloczyn liczby mieszkańców i relacji przeciętnego miesięcznego wynagrodzenia brutto 
w danym powiecie do średniej krajowej2]]/$W$1*$V$2</f>
        <v>8.7605763999098007E-6</v>
      </c>
      <c r="W1532" s="27">
        <f>TabIPW[[#This Row],[iloczyn liczby mieszkańców i relacji przeciętnego miesięcznego wynagrodzenia brutto 
w danym powiecie do średniej krajowej]]</f>
        <v>2730.64</v>
      </c>
    </row>
    <row r="1533" spans="1:23" x14ac:dyDescent="0.3">
      <c r="A1533" s="2" t="s">
        <v>10</v>
      </c>
      <c r="B1533" s="2" t="s">
        <v>140</v>
      </c>
      <c r="C1533" s="2" t="s">
        <v>21</v>
      </c>
      <c r="D1533" s="2" t="s">
        <v>56</v>
      </c>
      <c r="E1533" s="2" t="s">
        <v>15</v>
      </c>
      <c r="F1533" s="17" t="str">
        <f>+Tabela1[[#This Row],[WK]]&amp;Tabela1[[#This Row],[PK]]&amp;Tabela1[[#This Row],[GK]]</f>
        <v>200509</v>
      </c>
      <c r="G1533" s="2" t="s">
        <v>1443</v>
      </c>
      <c r="H1533" s="302">
        <f>TabIPW[[#This Row],[liczba mieszkańców ]]/$I$1*$H$2</f>
        <v>9.5866348560351697E-6</v>
      </c>
      <c r="I1533" s="27">
        <v>3012</v>
      </c>
      <c r="J1533" s="302">
        <f>TabIPW[[#This Row],[liczba mieszkańców w wieku 20-64]]/$K$1*$J$2</f>
        <v>6.6139695506016056E-6</v>
      </c>
      <c r="K1533" s="27">
        <v>1640</v>
      </c>
      <c r="L1533" s="302">
        <f>TabIPW[[#This Row],[iloczyn liczby mieszkańców i relacji przeciętnego miesięcznego wynagrodzenia brutto 
w danym powiecie do średniej krajowej]]/$M$1*$L$2</f>
        <v>2.9155404760217284E-5</v>
      </c>
      <c r="M1533" s="27">
        <v>2650.56</v>
      </c>
      <c r="N1533" s="302">
        <f>TabIPW[[#This Row],[liczba oddziałów w szkołach podstawowych]]/$O$1*$N$2</f>
        <v>1.2671437090041742E-5</v>
      </c>
      <c r="O1533" s="27">
        <v>10</v>
      </c>
      <c r="P153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1.3380143121964356E-5</v>
      </c>
      <c r="Q1533" s="27">
        <v>68</v>
      </c>
      <c r="R1533" s="302">
        <f>TabIPW[[#This Row],[liczba gospodarstw domowych korzystających ze środowiskowej pomocy społecznej ]]/$S$1*$R$2</f>
        <v>1.9959670528726205E-5</v>
      </c>
      <c r="S1533" s="27">
        <v>73</v>
      </c>
      <c r="T1533" s="302">
        <f>TabIPW[[#This Row],[ilość wody dostarczonej i ścieków bytowych odprowadzonych siecią kanalizacyjną '[dam3']]]/$U$1*$T$2</f>
        <v>8.724927565786598E-6</v>
      </c>
      <c r="U1533" s="27">
        <v>213.8</v>
      </c>
      <c r="V1533" s="302">
        <f>TabIPW[[#This Row],[iloczyn liczby mieszkańców i relacji przeciętnego miesięcznego wynagrodzenia brutto 
w danym powiecie do średniej krajowej2]]/$W$1*$V$2</f>
        <v>8.5036597217300428E-6</v>
      </c>
      <c r="W1533" s="27">
        <f>TabIPW[[#This Row],[iloczyn liczby mieszkańców i relacji przeciętnego miesięcznego wynagrodzenia brutto 
w danym powiecie do średniej krajowej]]</f>
        <v>2650.56</v>
      </c>
    </row>
    <row r="1534" spans="1:23" x14ac:dyDescent="0.3">
      <c r="A1534" s="2" t="s">
        <v>10</v>
      </c>
      <c r="B1534" s="2" t="s">
        <v>140</v>
      </c>
      <c r="C1534" s="2" t="s">
        <v>23</v>
      </c>
      <c r="D1534" s="2" t="s">
        <v>12</v>
      </c>
      <c r="E1534" s="2" t="s">
        <v>13</v>
      </c>
      <c r="F1534" s="17" t="str">
        <f>+Tabela1[[#This Row],[WK]]&amp;Tabela1[[#This Row],[PK]]&amp;Tabela1[[#This Row],[GK]]</f>
        <v>200601</v>
      </c>
      <c r="G1534" s="2" t="s">
        <v>1444</v>
      </c>
      <c r="H1534" s="302">
        <f>TabIPW[[#This Row],[liczba mieszkańców ]]/$I$1*$H$2</f>
        <v>3.0825550657603131E-5</v>
      </c>
      <c r="I1534" s="27">
        <v>9685</v>
      </c>
      <c r="J1534" s="302">
        <f>TabIPW[[#This Row],[liczba mieszkańców w wieku 20-64]]/$K$1*$J$2</f>
        <v>2.3455394455060329E-5</v>
      </c>
      <c r="K1534" s="27">
        <v>5816</v>
      </c>
      <c r="L1534" s="302">
        <f>TabIPW[[#This Row],[iloczyn liczby mieszkańców i relacji przeciętnego miesięcznego wynagrodzenia brutto 
w danym powiecie do średniej krajowej]]/$M$1*$L$2</f>
        <v>8.8954420730245011E-5</v>
      </c>
      <c r="M1534" s="27">
        <v>8086.9750000000004</v>
      </c>
      <c r="N1534" s="302">
        <f>TabIPW[[#This Row],[liczba oddziałów w szkołach podstawowych]]/$O$1*$N$2</f>
        <v>5.4487179487179488E-5</v>
      </c>
      <c r="O1534" s="27">
        <v>43</v>
      </c>
      <c r="P153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9.1496566936962131E-5</v>
      </c>
      <c r="Q1534" s="27">
        <v>465</v>
      </c>
      <c r="R1534" s="302">
        <f>TabIPW[[#This Row],[liczba gospodarstw domowych korzystających ze środowiskowej pomocy społecznej ]]/$S$1*$R$2</f>
        <v>5.0035886393930075E-5</v>
      </c>
      <c r="S1534" s="27">
        <v>183</v>
      </c>
      <c r="T1534" s="302">
        <f>TabIPW[[#This Row],[ilość wody dostarczonej i ścieków bytowych odprowadzonych siecią kanalizacyjną '[dam3']]]/$U$1*$T$2</f>
        <v>2.3942539770098212E-5</v>
      </c>
      <c r="U1534" s="27">
        <v>586.70000000000005</v>
      </c>
      <c r="V1534" s="302">
        <f>TabIPW[[#This Row],[iloczyn liczby mieszkańców i relacji przeciętnego miesięcznego wynagrodzenia brutto 
w danym powiecie do średniej krajowej2]]/$W$1*$V$2</f>
        <v>2.5945039379654797E-5</v>
      </c>
      <c r="W1534" s="27">
        <f>TabIPW[[#This Row],[iloczyn liczby mieszkańców i relacji przeciętnego miesięcznego wynagrodzenia brutto 
w danym powiecie do średniej krajowej]]</f>
        <v>8086.9750000000004</v>
      </c>
    </row>
    <row r="1535" spans="1:23" x14ac:dyDescent="0.3">
      <c r="A1535" s="2" t="s">
        <v>10</v>
      </c>
      <c r="B1535" s="2" t="s">
        <v>140</v>
      </c>
      <c r="C1535" s="2" t="s">
        <v>23</v>
      </c>
      <c r="D1535" s="2" t="s">
        <v>11</v>
      </c>
      <c r="E1535" s="2" t="s">
        <v>15</v>
      </c>
      <c r="F1535" s="17" t="str">
        <f>+Tabela1[[#This Row],[WK]]&amp;Tabela1[[#This Row],[PK]]&amp;Tabela1[[#This Row],[GK]]</f>
        <v>200602</v>
      </c>
      <c r="G1535" s="2" t="s">
        <v>1445</v>
      </c>
      <c r="H1535" s="302">
        <f>TabIPW[[#This Row],[liczba mieszkańców ]]/$I$1*$H$2</f>
        <v>9.9781209407935788E-6</v>
      </c>
      <c r="I1535" s="27">
        <v>3135</v>
      </c>
      <c r="J1535" s="302">
        <f>TabIPW[[#This Row],[liczba mieszkańców w wieku 20-64]]/$K$1*$J$2</f>
        <v>7.9448292772470498E-6</v>
      </c>
      <c r="K1535" s="27">
        <v>1970</v>
      </c>
      <c r="L1535" s="302">
        <f>TabIPW[[#This Row],[iloczyn liczby mieszkańców i relacji przeciętnego miesięcznego wynagrodzenia brutto 
w danym powiecie do średniej krajowej]]/$M$1*$L$2</f>
        <v>2.8794229116088598E-5</v>
      </c>
      <c r="M1535" s="27">
        <v>2617.7249999999999</v>
      </c>
      <c r="N1535" s="302">
        <f>TabIPW[[#This Row],[liczba oddziałów w szkołach podstawowych]]/$O$1*$N$2</f>
        <v>3.1678592725104354E-5</v>
      </c>
      <c r="O1535" s="27">
        <v>25</v>
      </c>
      <c r="P153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1.2789842690112984E-5</v>
      </c>
      <c r="Q1535" s="27">
        <v>65</v>
      </c>
      <c r="R1535" s="302">
        <f>TabIPW[[#This Row],[liczba gospodarstw domowych korzystających ze środowiskowej pomocy społecznej ]]/$S$1*$R$2</f>
        <v>1.6405208653747562E-5</v>
      </c>
      <c r="S1535" s="27">
        <v>60</v>
      </c>
      <c r="T1535" s="302">
        <f>TabIPW[[#This Row],[ilość wody dostarczonej i ścieków bytowych odprowadzonych siecią kanalizacyjną '[dam3']]]/$U$1*$T$2</f>
        <v>7.2476479685860606E-6</v>
      </c>
      <c r="U1535" s="27">
        <v>177.6</v>
      </c>
      <c r="V1535" s="302">
        <f>TabIPW[[#This Row],[iloczyn liczby mieszkańców i relacji przeciętnego miesięcznego wynagrodzenia brutto 
w danym powiecie do średniej krajowej2]]/$W$1*$V$2</f>
        <v>8.3983168255258415E-6</v>
      </c>
      <c r="W1535" s="27">
        <f>TabIPW[[#This Row],[iloczyn liczby mieszkańców i relacji przeciętnego miesięcznego wynagrodzenia brutto 
w danym powiecie do średniej krajowej]]</f>
        <v>2617.7249999999999</v>
      </c>
    </row>
    <row r="1536" spans="1:23" x14ac:dyDescent="0.3">
      <c r="A1536" s="2" t="s">
        <v>10</v>
      </c>
      <c r="B1536" s="2" t="s">
        <v>140</v>
      </c>
      <c r="C1536" s="2" t="s">
        <v>23</v>
      </c>
      <c r="D1536" s="2" t="s">
        <v>16</v>
      </c>
      <c r="E1536" s="2" t="s">
        <v>15</v>
      </c>
      <c r="F1536" s="17" t="str">
        <f>+Tabela1[[#This Row],[WK]]&amp;Tabela1[[#This Row],[PK]]&amp;Tabela1[[#This Row],[GK]]</f>
        <v>200603</v>
      </c>
      <c r="G1536" s="2" t="s">
        <v>1444</v>
      </c>
      <c r="H1536" s="302">
        <f>TabIPW[[#This Row],[liczba mieszkańców ]]/$I$1*$H$2</f>
        <v>2.4720913986329736E-5</v>
      </c>
      <c r="I1536" s="27">
        <v>7767</v>
      </c>
      <c r="J1536" s="302">
        <f>TabIPW[[#This Row],[liczba mieszkańców w wieku 20-64]]/$K$1*$J$2</f>
        <v>1.9539440532112671E-5</v>
      </c>
      <c r="K1536" s="27">
        <v>4845</v>
      </c>
      <c r="L1536" s="302">
        <f>TabIPW[[#This Row],[iloczyn liczby mieszkańców i relacji przeciętnego miesięcznego wynagrodzenia brutto 
w danym powiecie do średniej krajowej]]/$M$1*$L$2</f>
        <v>7.1338047063687447E-5</v>
      </c>
      <c r="M1536" s="27">
        <v>6485.4449999999997</v>
      </c>
      <c r="N1536" s="302">
        <f>TabIPW[[#This Row],[liczba oddziałów w szkołach podstawowych]]/$O$1*$N$2</f>
        <v>7.096004770423375E-5</v>
      </c>
      <c r="O1536" s="27">
        <v>56</v>
      </c>
      <c r="P153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3.4040658236762256E-5</v>
      </c>
      <c r="Q1536" s="27">
        <v>173</v>
      </c>
      <c r="R1536" s="302">
        <f>TabIPW[[#This Row],[liczba gospodarstw domowych korzystających ze środowiskowej pomocy społecznej ]]/$S$1*$R$2</f>
        <v>4.0192761201681532E-5</v>
      </c>
      <c r="S1536" s="27">
        <v>147</v>
      </c>
      <c r="T1536" s="302">
        <f>TabIPW[[#This Row],[ilość wody dostarczonej i ścieków bytowych odprowadzonych siecią kanalizacyjną '[dam3']]]/$U$1*$T$2</f>
        <v>1.3577097292503278E-5</v>
      </c>
      <c r="U1536" s="27">
        <v>332.7</v>
      </c>
      <c r="V1536" s="302">
        <f>TabIPW[[#This Row],[iloczyn liczby mieszkańców i relacji przeciętnego miesięcznego wynagrodzenia brutto 
w danym powiecie do średniej krajowej2]]/$W$1*$V$2</f>
        <v>2.0806930393575507E-5</v>
      </c>
      <c r="W1536" s="27">
        <f>TabIPW[[#This Row],[iloczyn liczby mieszkańców i relacji przeciętnego miesięcznego wynagrodzenia brutto 
w danym powiecie do średniej krajowej]]</f>
        <v>6485.4449999999997</v>
      </c>
    </row>
    <row r="1537" spans="1:23" x14ac:dyDescent="0.3">
      <c r="A1537" s="2" t="s">
        <v>10</v>
      </c>
      <c r="B1537" s="2" t="s">
        <v>140</v>
      </c>
      <c r="C1537" s="2" t="s">
        <v>23</v>
      </c>
      <c r="D1537" s="2" t="s">
        <v>18</v>
      </c>
      <c r="E1537" s="2" t="s">
        <v>15</v>
      </c>
      <c r="F1537" s="17" t="str">
        <f>+Tabela1[[#This Row],[WK]]&amp;Tabela1[[#This Row],[PK]]&amp;Tabela1[[#This Row],[GK]]</f>
        <v>200604</v>
      </c>
      <c r="G1537" s="2" t="s">
        <v>1446</v>
      </c>
      <c r="H1537" s="302">
        <f>TabIPW[[#This Row],[liczba mieszkańców ]]/$I$1*$H$2</f>
        <v>1.364472231999428E-5</v>
      </c>
      <c r="I1537" s="27">
        <v>4287</v>
      </c>
      <c r="J1537" s="302">
        <f>TabIPW[[#This Row],[liczba mieszkańców w wieku 20-64]]/$K$1*$J$2</f>
        <v>1.0497660207448769E-5</v>
      </c>
      <c r="K1537" s="27">
        <v>2603</v>
      </c>
      <c r="L1537" s="302">
        <f>TabIPW[[#This Row],[iloczyn liczby mieszkańców i relacji przeciętnego miesięcznego wynagrodzenia brutto 
w danym powiecie do średniej krajowej]]/$M$1*$L$2</f>
        <v>3.937507503051733E-5</v>
      </c>
      <c r="M1537" s="27">
        <v>3579.645</v>
      </c>
      <c r="N1537" s="302">
        <f>TabIPW[[#This Row],[liczba oddziałów w szkołach podstawowych]]/$O$1*$N$2</f>
        <v>4.1815742397137755E-5</v>
      </c>
      <c r="O1537" s="27">
        <v>33</v>
      </c>
      <c r="P153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2.8137653918248568E-5</v>
      </c>
      <c r="Q1537" s="27">
        <v>143</v>
      </c>
      <c r="R1537" s="302">
        <f>TabIPW[[#This Row],[liczba gospodarstw domowych korzystających ze środowiskowej pomocy społecznej ]]/$S$1*$R$2</f>
        <v>3.6638299326702893E-5</v>
      </c>
      <c r="S1537" s="27">
        <v>134</v>
      </c>
      <c r="T1537" s="302">
        <f>TabIPW[[#This Row],[ilość wody dostarczonej i ścieków bytowych odprowadzonych siecią kanalizacyjną '[dam3']]]/$U$1*$T$2</f>
        <v>5.8601477944198102E-6</v>
      </c>
      <c r="U1537" s="27">
        <v>143.6</v>
      </c>
      <c r="V1537" s="302">
        <f>TabIPW[[#This Row],[iloczyn liczby mieszkańców i relacji przeciętnego miesięcznego wynagrodzenia brutto 
w danym powiecie do średniej krajowej2]]/$W$1*$V$2</f>
        <v>1.1484396883900888E-5</v>
      </c>
      <c r="W1537" s="27">
        <f>TabIPW[[#This Row],[iloczyn liczby mieszkańców i relacji przeciętnego miesięcznego wynagrodzenia brutto 
w danym powiecie do średniej krajowej]]</f>
        <v>3579.645</v>
      </c>
    </row>
    <row r="1538" spans="1:23" x14ac:dyDescent="0.3">
      <c r="A1538" s="2" t="s">
        <v>10</v>
      </c>
      <c r="B1538" s="2" t="s">
        <v>140</v>
      </c>
      <c r="C1538" s="2" t="s">
        <v>23</v>
      </c>
      <c r="D1538" s="2" t="s">
        <v>21</v>
      </c>
      <c r="E1538" s="2" t="s">
        <v>19</v>
      </c>
      <c r="F1538" s="17" t="str">
        <f>+Tabela1[[#This Row],[WK]]&amp;Tabela1[[#This Row],[PK]]&amp;Tabela1[[#This Row],[GK]]</f>
        <v>200605</v>
      </c>
      <c r="G1538" s="2" t="s">
        <v>1447</v>
      </c>
      <c r="H1538" s="302">
        <f>TabIPW[[#This Row],[liczba mieszkańców ]]/$I$1*$H$2</f>
        <v>1.7301775258103315E-5</v>
      </c>
      <c r="I1538" s="27">
        <v>5436</v>
      </c>
      <c r="J1538" s="302">
        <f>TabIPW[[#This Row],[liczba mieszkańców w wieku 20-64]]/$K$1*$J$2</f>
        <v>1.3820776615799818E-5</v>
      </c>
      <c r="K1538" s="27">
        <v>3427</v>
      </c>
      <c r="L1538" s="302">
        <f>TabIPW[[#This Row],[iloczyn liczby mieszkańców i relacji przeciętnego miesięcznego wynagrodzenia brutto 
w danym powiecie do średniej krajowej]]/$M$1*$L$2</f>
        <v>4.9928366658710569E-5</v>
      </c>
      <c r="M1538" s="27">
        <v>4539.0600000000004</v>
      </c>
      <c r="N1538" s="302">
        <f>TabIPW[[#This Row],[liczba oddziałów w szkołach podstawowych]]/$O$1*$N$2</f>
        <v>3.0411449016100181E-5</v>
      </c>
      <c r="O1538" s="27">
        <v>24</v>
      </c>
      <c r="P153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2.8727954350099938E-5</v>
      </c>
      <c r="Q1538" s="27">
        <v>146</v>
      </c>
      <c r="R1538" s="302">
        <f>TabIPW[[#This Row],[liczba gospodarstw domowych korzystających ze środowiskowej pomocy społecznej ]]/$S$1*$R$2</f>
        <v>6.4253733893844618E-5</v>
      </c>
      <c r="S1538" s="27">
        <v>235</v>
      </c>
      <c r="T1538" s="302">
        <f>TabIPW[[#This Row],[ilość wody dostarczonej i ścieków bytowych odprowadzonych siecią kanalizacyjną '[dam3']]]/$U$1*$T$2</f>
        <v>1.2414045675922746E-5</v>
      </c>
      <c r="U1538" s="27">
        <v>304.2</v>
      </c>
      <c r="V1538" s="302">
        <f>TabIPW[[#This Row],[iloczyn liczby mieszkańców i relacji przeciętnego miesięcznego wynagrodzenia brutto 
w danym powiecie do średniej krajowej2]]/$W$1*$V$2</f>
        <v>1.4562440275457251E-5</v>
      </c>
      <c r="W1538" s="27">
        <f>TabIPW[[#This Row],[iloczyn liczby mieszkańców i relacji przeciętnego miesięcznego wynagrodzenia brutto 
w danym powiecie do średniej krajowej]]</f>
        <v>4539.0600000000004</v>
      </c>
    </row>
    <row r="1539" spans="1:23" x14ac:dyDescent="0.3">
      <c r="A1539" s="2" t="s">
        <v>10</v>
      </c>
      <c r="B1539" s="2" t="s">
        <v>140</v>
      </c>
      <c r="C1539" s="2" t="s">
        <v>23</v>
      </c>
      <c r="D1539" s="2" t="s">
        <v>23</v>
      </c>
      <c r="E1539" s="2" t="s">
        <v>15</v>
      </c>
      <c r="F1539" s="17" t="str">
        <f>+Tabela1[[#This Row],[WK]]&amp;Tabela1[[#This Row],[PK]]&amp;Tabela1[[#This Row],[GK]]</f>
        <v>200606</v>
      </c>
      <c r="G1539" s="2" t="s">
        <v>1448</v>
      </c>
      <c r="H1539" s="302">
        <f>TabIPW[[#This Row],[liczba mieszkańców ]]/$I$1*$H$2</f>
        <v>1.5070622856350109E-5</v>
      </c>
      <c r="I1539" s="27">
        <v>4735</v>
      </c>
      <c r="J1539" s="302">
        <f>TabIPW[[#This Row],[liczba mieszkańców w wieku 20-64]]/$K$1*$J$2</f>
        <v>1.20100008059095E-5</v>
      </c>
      <c r="K1539" s="27">
        <v>2978</v>
      </c>
      <c r="L1539" s="302">
        <f>TabIPW[[#This Row],[iloczyn liczby mieszkańców i relacji przeciętnego miesięcznego wynagrodzenia brutto 
w danym powiecie do średniej krajowej]]/$M$1*$L$2</f>
        <v>4.3489848441684053E-5</v>
      </c>
      <c r="M1539" s="27">
        <v>3953.7249999999999</v>
      </c>
      <c r="N1539" s="302">
        <f>TabIPW[[#This Row],[liczba oddziałów w szkołach podstawowych]]/$O$1*$N$2</f>
        <v>5.7021466905187834E-5</v>
      </c>
      <c r="O1539" s="27">
        <v>45</v>
      </c>
      <c r="P153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2.1644349167883512E-5</v>
      </c>
      <c r="Q1539" s="27">
        <v>110</v>
      </c>
      <c r="R1539" s="302">
        <f>TabIPW[[#This Row],[liczba gospodarstw domowych korzystających ze środowiskowej pomocy społecznej ]]/$S$1*$R$2</f>
        <v>5.8785331009262101E-5</v>
      </c>
      <c r="S1539" s="27">
        <v>215</v>
      </c>
      <c r="T1539" s="302">
        <f>TabIPW[[#This Row],[ilość wody dostarczonej i ścieków bytowych odprowadzonych siecią kanalizacyjną '[dam3']]]/$U$1*$T$2</f>
        <v>7.9781260014559397E-6</v>
      </c>
      <c r="U1539" s="27">
        <v>195.5</v>
      </c>
      <c r="V1539" s="302">
        <f>TabIPW[[#This Row],[iloczyn liczby mieszkańców i relacji przeciętnego miesięcznego wynagrodzenia brutto 
w danym powiecie do średniej krajowej2]]/$W$1*$V$2</f>
        <v>1.2684539128824518E-5</v>
      </c>
      <c r="W1539" s="27">
        <f>TabIPW[[#This Row],[iloczyn liczby mieszkańców i relacji przeciętnego miesięcznego wynagrodzenia brutto 
w danym powiecie do średniej krajowej]]</f>
        <v>3953.7249999999999</v>
      </c>
    </row>
    <row r="1540" spans="1:23" x14ac:dyDescent="0.3">
      <c r="A1540" s="2" t="s">
        <v>10</v>
      </c>
      <c r="B1540" s="2" t="s">
        <v>140</v>
      </c>
      <c r="C1540" s="2" t="s">
        <v>30</v>
      </c>
      <c r="D1540" s="2" t="s">
        <v>12</v>
      </c>
      <c r="E1540" s="2" t="s">
        <v>19</v>
      </c>
      <c r="F1540" s="17" t="str">
        <f>+Tabela1[[#This Row],[WK]]&amp;Tabela1[[#This Row],[PK]]&amp;Tabela1[[#This Row],[GK]]</f>
        <v>200701</v>
      </c>
      <c r="G1540" s="2" t="s">
        <v>1449</v>
      </c>
      <c r="H1540" s="302">
        <f>TabIPW[[#This Row],[liczba mieszkańców ]]/$I$1*$H$2</f>
        <v>1.5178838522055686E-5</v>
      </c>
      <c r="I1540" s="27">
        <v>4769</v>
      </c>
      <c r="J1540" s="302">
        <f>TabIPW[[#This Row],[liczba mieszkańców w wieku 20-64]]/$K$1*$J$2</f>
        <v>1.1723664319267601E-5</v>
      </c>
      <c r="K1540" s="27">
        <v>2907</v>
      </c>
      <c r="L1540" s="302">
        <f>TabIPW[[#This Row],[iloczyn liczby mieszkańców i relacji przeciętnego miesięcznego wynagrodzenia brutto 
w danym powiecie do średniej krajowej]]/$M$1*$L$2</f>
        <v>4.8733148619563958E-5</v>
      </c>
      <c r="M1540" s="27">
        <v>4430.4010000000007</v>
      </c>
      <c r="N1540" s="302">
        <f>TabIPW[[#This Row],[liczba oddziałów w szkołach podstawowych]]/$O$1*$N$2</f>
        <v>3.0411449016100181E-5</v>
      </c>
      <c r="O1540" s="27">
        <v>24</v>
      </c>
      <c r="P154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2.4202317705906111E-5</v>
      </c>
      <c r="Q1540" s="27">
        <v>123</v>
      </c>
      <c r="R1540" s="302">
        <f>TabIPW[[#This Row],[liczba gospodarstw domowych korzystających ze środowiskowej pomocy społecznej ]]/$S$1*$R$2</f>
        <v>2.8435694999829112E-5</v>
      </c>
      <c r="S1540" s="27">
        <v>104</v>
      </c>
      <c r="T1540" s="302">
        <f>TabIPW[[#This Row],[ilość wody dostarczonej i ścieków bytowych odprowadzonych siecią kanalizacyjną '[dam3']]]/$U$1*$T$2</f>
        <v>8.7779790430341328E-6</v>
      </c>
      <c r="U1540" s="27">
        <v>215.10000000000002</v>
      </c>
      <c r="V1540" s="302">
        <f>TabIPW[[#This Row],[iloczyn liczby mieszkańców i relacji przeciętnego miesięcznego wynagrodzenia brutto 
w danym powiecie do średniej krajowej2]]/$W$1*$V$2</f>
        <v>1.421383501403949E-5</v>
      </c>
      <c r="W1540" s="27">
        <f>TabIPW[[#This Row],[iloczyn liczby mieszkańców i relacji przeciętnego miesięcznego wynagrodzenia brutto 
w danym powiecie do średniej krajowej]]</f>
        <v>4430.4010000000007</v>
      </c>
    </row>
    <row r="1541" spans="1:23" x14ac:dyDescent="0.3">
      <c r="A1541" s="2" t="s">
        <v>10</v>
      </c>
      <c r="B1541" s="2" t="s">
        <v>140</v>
      </c>
      <c r="C1541" s="2" t="s">
        <v>30</v>
      </c>
      <c r="D1541" s="2" t="s">
        <v>11</v>
      </c>
      <c r="E1541" s="2" t="s">
        <v>15</v>
      </c>
      <c r="F1541" s="17" t="str">
        <f>+Tabela1[[#This Row],[WK]]&amp;Tabela1[[#This Row],[PK]]&amp;Tabela1[[#This Row],[GK]]</f>
        <v>200702</v>
      </c>
      <c r="G1541" s="2" t="s">
        <v>1450</v>
      </c>
      <c r="H1541" s="302">
        <f>TabIPW[[#This Row],[liczba mieszkańców ]]/$I$1*$H$2</f>
        <v>3.9310931974399199E-5</v>
      </c>
      <c r="I1541" s="27">
        <v>12351</v>
      </c>
      <c r="J1541" s="302">
        <f>TabIPW[[#This Row],[liczba mieszkańców w wieku 20-64]]/$K$1*$J$2</f>
        <v>3.0242779060952098E-5</v>
      </c>
      <c r="K1541" s="27">
        <v>7499</v>
      </c>
      <c r="L1541" s="302">
        <f>TabIPW[[#This Row],[iloczyn liczby mieszkańców i relacji przeciętnego miesięcznego wynagrodzenia brutto 
w danym powiecie do średniej krajowej]]/$M$1*$L$2</f>
        <v>1.2621159962261153E-4</v>
      </c>
      <c r="M1541" s="27">
        <v>11474.079000000002</v>
      </c>
      <c r="N1541" s="302">
        <f>TabIPW[[#This Row],[liczba oddziałów w szkołach podstawowych]]/$O$1*$N$2</f>
        <v>8.4898628503279666E-5</v>
      </c>
      <c r="O1541" s="27">
        <v>67</v>
      </c>
      <c r="P154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6.532658112488479E-5</v>
      </c>
      <c r="Q1541" s="27">
        <v>332</v>
      </c>
      <c r="R1541" s="302">
        <f>TabIPW[[#This Row],[liczba gospodarstw domowych korzystających ze środowiskowej pomocy społecznej ]]/$S$1*$R$2</f>
        <v>2.7342014422912609E-5</v>
      </c>
      <c r="S1541" s="27">
        <v>100</v>
      </c>
      <c r="T1541" s="302">
        <f>TabIPW[[#This Row],[ilość wody dostarczonej i ścieków bytowych odprowadzonych siecią kanalizacyjną '[dam3']]]/$U$1*$T$2</f>
        <v>2.8990591874344243E-5</v>
      </c>
      <c r="U1541" s="27">
        <v>710.4</v>
      </c>
      <c r="V1541" s="302">
        <f>TabIPW[[#This Row],[iloczyn liczby mieszkańców i relacji przeciętnego miesięcznego wynagrodzenia brutto 
w danym powiecie do średniej krajowej2]]/$W$1*$V$2</f>
        <v>3.6811716556595042E-5</v>
      </c>
      <c r="W1541" s="27">
        <f>TabIPW[[#This Row],[iloczyn liczby mieszkańców i relacji przeciętnego miesięcznego wynagrodzenia brutto 
w danym powiecie do średniej krajowej]]</f>
        <v>11474.079000000002</v>
      </c>
    </row>
    <row r="1542" spans="1:23" x14ac:dyDescent="0.3">
      <c r="A1542" s="2" t="s">
        <v>10</v>
      </c>
      <c r="B1542" s="2" t="s">
        <v>140</v>
      </c>
      <c r="C1542" s="2" t="s">
        <v>30</v>
      </c>
      <c r="D1542" s="2" t="s">
        <v>16</v>
      </c>
      <c r="E1542" s="2" t="s">
        <v>15</v>
      </c>
      <c r="F1542" s="17" t="str">
        <f>+Tabela1[[#This Row],[WK]]&amp;Tabela1[[#This Row],[PK]]&amp;Tabela1[[#This Row],[GK]]</f>
        <v>200703</v>
      </c>
      <c r="G1542" s="2" t="s">
        <v>1451</v>
      </c>
      <c r="H1542" s="302">
        <f>TabIPW[[#This Row],[liczba mieszkańców ]]/$I$1*$H$2</f>
        <v>1.2537103153360737E-5</v>
      </c>
      <c r="I1542" s="27">
        <v>3939</v>
      </c>
      <c r="J1542" s="302">
        <f>TabIPW[[#This Row],[liczba mieszkańców w wieku 20-64]]/$K$1*$J$2</f>
        <v>9.6386507475230707E-6</v>
      </c>
      <c r="K1542" s="27">
        <v>2390</v>
      </c>
      <c r="L1542" s="302">
        <f>TabIPW[[#This Row],[iloczyn liczby mieszkańców i relacji przeciętnego miesięcznego wynagrodzenia brutto 
w danym powiecie do średniej krajowej]]/$M$1*$L$2</f>
        <v>4.0251598325112686E-5</v>
      </c>
      <c r="M1542" s="27">
        <v>3659.3310000000001</v>
      </c>
      <c r="N1542" s="302">
        <f>TabIPW[[#This Row],[liczba oddziałów w szkołach podstawowych]]/$O$1*$N$2</f>
        <v>3.0411449016100181E-5</v>
      </c>
      <c r="O1542" s="27">
        <v>24</v>
      </c>
      <c r="P154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2.7350586675780074E-5</v>
      </c>
      <c r="Q1542" s="27">
        <v>139</v>
      </c>
      <c r="R1542" s="302">
        <f>TabIPW[[#This Row],[liczba gospodarstw domowych korzystających ze środowiskowej pomocy społecznej ]]/$S$1*$R$2</f>
        <v>2.9255955432516489E-5</v>
      </c>
      <c r="S1542" s="27">
        <v>107</v>
      </c>
      <c r="T1542" s="302">
        <f>TabIPW[[#This Row],[ilość wody dostarczonej i ścieków bytowych odprowadzonych siecią kanalizacyjną '[dam3']]]/$U$1*$T$2</f>
        <v>8.0801480730858114E-6</v>
      </c>
      <c r="U1542" s="27">
        <v>198</v>
      </c>
      <c r="V1542" s="302">
        <f>TabIPW[[#This Row],[iloczyn liczby mieszkańców i relacji przeciętnego miesięcznego wynagrodzenia brutto 
w danym powiecie do średniej krajowej2]]/$W$1*$V$2</f>
        <v>1.1740049511491201E-5</v>
      </c>
      <c r="W1542" s="27">
        <f>TabIPW[[#This Row],[iloczyn liczby mieszkańców i relacji przeciętnego miesięcznego wynagrodzenia brutto 
w danym powiecie do średniej krajowej]]</f>
        <v>3659.3310000000001</v>
      </c>
    </row>
    <row r="1543" spans="1:23" x14ac:dyDescent="0.3">
      <c r="A1543" s="2" t="s">
        <v>10</v>
      </c>
      <c r="B1543" s="2" t="s">
        <v>140</v>
      </c>
      <c r="C1543" s="2" t="s">
        <v>30</v>
      </c>
      <c r="D1543" s="2" t="s">
        <v>18</v>
      </c>
      <c r="E1543" s="2" t="s">
        <v>19</v>
      </c>
      <c r="F1543" s="17" t="str">
        <f>+Tabela1[[#This Row],[WK]]&amp;Tabela1[[#This Row],[PK]]&amp;Tabela1[[#This Row],[GK]]</f>
        <v>200704</v>
      </c>
      <c r="G1543" s="2" t="s">
        <v>1452</v>
      </c>
      <c r="H1543" s="302">
        <f>TabIPW[[#This Row],[liczba mieszkańców ]]/$I$1*$H$2</f>
        <v>1.2225187411032898E-5</v>
      </c>
      <c r="I1543" s="27">
        <v>3841</v>
      </c>
      <c r="J1543" s="302">
        <f>TabIPW[[#This Row],[liczba mieszkańców w wieku 20-64]]/$K$1*$J$2</f>
        <v>9.5216964079087749E-6</v>
      </c>
      <c r="K1543" s="27">
        <v>2361</v>
      </c>
      <c r="L1543" s="302">
        <f>TabIPW[[#This Row],[iloczyn liczby mieszkańców i relacji przeciętnego miesięcznego wynagrodzenia brutto 
w danym powiecie do średniej krajowej]]/$M$1*$L$2</f>
        <v>3.9250162266249765E-5</v>
      </c>
      <c r="M1543" s="27">
        <v>3568.2890000000002</v>
      </c>
      <c r="N1543" s="302">
        <f>TabIPW[[#This Row],[liczba oddziałów w szkołach podstawowych]]/$O$1*$N$2</f>
        <v>1.9007155635062614E-5</v>
      </c>
      <c r="O1543" s="27">
        <v>15</v>
      </c>
      <c r="P154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2.0857281925415024E-5</v>
      </c>
      <c r="Q1543" s="27">
        <v>106</v>
      </c>
      <c r="R1543" s="302">
        <f>TabIPW[[#This Row],[liczba gospodarstw domowych korzystających ze środowiskowej pomocy społecznej ]]/$S$1*$R$2</f>
        <v>1.7225469086434943E-5</v>
      </c>
      <c r="S1543" s="27">
        <v>63</v>
      </c>
      <c r="T1543" s="302">
        <f>TabIPW[[#This Row],[ilość wody dostarczonej i ścieków bytowych odprowadzonych siecią kanalizacyjną '[dam3']]]/$U$1*$T$2</f>
        <v>1.1263236707937797E-5</v>
      </c>
      <c r="U1543" s="27">
        <v>276</v>
      </c>
      <c r="V1543" s="302">
        <f>TabIPW[[#This Row],[iloczyn liczby mieszkańców i relacji przeciętnego miesięcznego wynagrodzenia brutto 
w danym powiecie do średniej krajowej2]]/$W$1*$V$2</f>
        <v>1.1447963994322851E-5</v>
      </c>
      <c r="W1543" s="27">
        <f>TabIPW[[#This Row],[iloczyn liczby mieszkańców i relacji przeciętnego miesięcznego wynagrodzenia brutto 
w danym powiecie do średniej krajowej]]</f>
        <v>3568.2890000000002</v>
      </c>
    </row>
    <row r="1544" spans="1:23" x14ac:dyDescent="0.3">
      <c r="A1544" s="2" t="s">
        <v>10</v>
      </c>
      <c r="B1544" s="2" t="s">
        <v>140</v>
      </c>
      <c r="C1544" s="2" t="s">
        <v>30</v>
      </c>
      <c r="D1544" s="2" t="s">
        <v>21</v>
      </c>
      <c r="E1544" s="2" t="s">
        <v>15</v>
      </c>
      <c r="F1544" s="17" t="str">
        <f>+Tabela1[[#This Row],[WK]]&amp;Tabela1[[#This Row],[PK]]&amp;Tabela1[[#This Row],[GK]]</f>
        <v>200705</v>
      </c>
      <c r="G1544" s="2" t="s">
        <v>1453</v>
      </c>
      <c r="H1544" s="302">
        <f>TabIPW[[#This Row],[liczba mieszkańców ]]/$I$1*$H$2</f>
        <v>3.2162332410436716E-5</v>
      </c>
      <c r="I1544" s="27">
        <v>10105</v>
      </c>
      <c r="J1544" s="302">
        <f>TabIPW[[#This Row],[liczba mieszkańców w wieku 20-64]]/$K$1*$J$2</f>
        <v>2.4766089640392961E-5</v>
      </c>
      <c r="K1544" s="27">
        <v>6141</v>
      </c>
      <c r="L1544" s="302">
        <f>TabIPW[[#This Row],[iloczyn liczby mieszkańców i relacji przeciętnego miesięcznego wynagrodzenia brutto 
w danym powiecie do średniej krajowej]]/$M$1*$L$2</f>
        <v>1.0326032015112051E-4</v>
      </c>
      <c r="M1544" s="27">
        <v>9387.5450000000001</v>
      </c>
      <c r="N1544" s="302">
        <f>TabIPW[[#This Row],[liczba oddziałów w szkołach podstawowych]]/$O$1*$N$2</f>
        <v>9.3768634466308905E-5</v>
      </c>
      <c r="O1544" s="27">
        <v>74</v>
      </c>
      <c r="P154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7.3590787170803955E-5</v>
      </c>
      <c r="Q1544" s="27">
        <v>374</v>
      </c>
      <c r="R1544" s="302">
        <f>TabIPW[[#This Row],[liczba gospodarstw domowych korzystających ze środowiskowej pomocy społecznej ]]/$S$1*$R$2</f>
        <v>2.8162274855599986E-5</v>
      </c>
      <c r="S1544" s="27">
        <v>103</v>
      </c>
      <c r="T1544" s="302">
        <f>TabIPW[[#This Row],[ilość wody dostarczonej i ścieków bytowych odprowadzonych siecią kanalizacyjną '[dam3']]]/$U$1*$T$2</f>
        <v>2.6174782697359796E-5</v>
      </c>
      <c r="U1544" s="27">
        <v>641.4</v>
      </c>
      <c r="V1544" s="302">
        <f>TabIPW[[#This Row],[iloczyn liczby mieszkańców i relacji przeciętnego miesięcznego wynagrodzenia brutto 
w danym powiecie do średniej krajowej2]]/$W$1*$V$2</f>
        <v>3.0117593377410155E-5</v>
      </c>
      <c r="W1544" s="27">
        <f>TabIPW[[#This Row],[iloczyn liczby mieszkańców i relacji przeciętnego miesięcznego wynagrodzenia brutto 
w danym powiecie do średniej krajowej]]</f>
        <v>9387.5450000000001</v>
      </c>
    </row>
    <row r="1545" spans="1:23" x14ac:dyDescent="0.3">
      <c r="A1545" s="2" t="s">
        <v>10</v>
      </c>
      <c r="B1545" s="2" t="s">
        <v>140</v>
      </c>
      <c r="C1545" s="2" t="s">
        <v>30</v>
      </c>
      <c r="D1545" s="2" t="s">
        <v>23</v>
      </c>
      <c r="E1545" s="2" t="s">
        <v>15</v>
      </c>
      <c r="F1545" s="17" t="str">
        <f>+Tabela1[[#This Row],[WK]]&amp;Tabela1[[#This Row],[PK]]&amp;Tabela1[[#This Row],[GK]]</f>
        <v>200706</v>
      </c>
      <c r="G1545" s="2" t="s">
        <v>1454</v>
      </c>
      <c r="H1545" s="302">
        <f>TabIPW[[#This Row],[liczba mieszkańców ]]/$I$1*$H$2</f>
        <v>5.993238191870593E-6</v>
      </c>
      <c r="I1545" s="27">
        <v>1883</v>
      </c>
      <c r="J1545" s="302">
        <f>TabIPW[[#This Row],[liczba mieszkańców w wieku 20-64]]/$K$1*$J$2</f>
        <v>4.6701077680467441E-6</v>
      </c>
      <c r="K1545" s="27">
        <v>1158</v>
      </c>
      <c r="L1545" s="302">
        <f>TabIPW[[#This Row],[iloczyn liczby mieszkańców i relacji przeciętnego miesięcznego wynagrodzenia brutto 
w danym powiecie do średniej krajowej]]/$M$1*$L$2</f>
        <v>1.92418785595804E-5</v>
      </c>
      <c r="M1545" s="27">
        <v>1749.307</v>
      </c>
      <c r="N1545" s="302">
        <f>TabIPW[[#This Row],[liczba oddziałów w szkołach podstawowych]]/$O$1*$N$2</f>
        <v>2.0274299344066786E-5</v>
      </c>
      <c r="O1545" s="27">
        <v>16</v>
      </c>
      <c r="P154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1.3183376311347232E-5</v>
      </c>
      <c r="Q1545" s="27">
        <v>67</v>
      </c>
      <c r="R1545" s="302">
        <f>TabIPW[[#This Row],[liczba gospodarstw domowych korzystających ze środowiskowej pomocy społecznej ]]/$S$1*$R$2</f>
        <v>9.569705048019412E-6</v>
      </c>
      <c r="S1545" s="27">
        <v>35</v>
      </c>
      <c r="T1545" s="302">
        <f>TabIPW[[#This Row],[ilość wody dostarczonej i ścieków bytowych odprowadzonych siecią kanalizacyjną '[dam3']]]/$U$1*$T$2</f>
        <v>4.6766917635133023E-6</v>
      </c>
      <c r="U1545" s="27">
        <v>114.6</v>
      </c>
      <c r="V1545" s="302">
        <f>TabIPW[[#This Row],[iloczyn liczby mieszkańców i relacji przeciętnego miesięcznego wynagrodzenia brutto 
w danym powiecie do średniej krajowej2]]/$W$1*$V$2</f>
        <v>5.6122145798776175E-6</v>
      </c>
      <c r="W1545" s="27">
        <f>TabIPW[[#This Row],[iloczyn liczby mieszkańców i relacji przeciętnego miesięcznego wynagrodzenia brutto 
w danym powiecie do średniej krajowej]]</f>
        <v>1749.307</v>
      </c>
    </row>
    <row r="1546" spans="1:23" x14ac:dyDescent="0.3">
      <c r="A1546" s="2" t="s">
        <v>10</v>
      </c>
      <c r="B1546" s="2" t="s">
        <v>140</v>
      </c>
      <c r="C1546" s="2" t="s">
        <v>30</v>
      </c>
      <c r="D1546" s="2" t="s">
        <v>30</v>
      </c>
      <c r="E1546" s="2" t="s">
        <v>15</v>
      </c>
      <c r="F1546" s="17" t="str">
        <f>+Tabela1[[#This Row],[WK]]&amp;Tabela1[[#This Row],[PK]]&amp;Tabela1[[#This Row],[GK]]</f>
        <v>200707</v>
      </c>
      <c r="G1546" s="2" t="s">
        <v>1455</v>
      </c>
      <c r="H1546" s="302">
        <f>TabIPW[[#This Row],[liczba mieszkańców ]]/$I$1*$H$2</f>
        <v>1.5697637154703007E-5</v>
      </c>
      <c r="I1546" s="27">
        <v>4932</v>
      </c>
      <c r="J1546" s="302">
        <f>TabIPW[[#This Row],[liczba mieszkańców w wieku 20-64]]/$K$1*$J$2</f>
        <v>1.1747861768842973E-5</v>
      </c>
      <c r="K1546" s="27">
        <v>2913</v>
      </c>
      <c r="L1546" s="302">
        <f>TabIPW[[#This Row],[iloczyn liczby mieszkańców i relacji przeciętnego miesięcznego wynagrodzenia brutto 
w danym powiecie do średniej krajowej]]/$M$1*$L$2</f>
        <v>5.0398802472570654E-5</v>
      </c>
      <c r="M1546" s="27">
        <v>4581.8280000000004</v>
      </c>
      <c r="N1546" s="302">
        <f>TabIPW[[#This Row],[liczba oddziałów w szkołach podstawowych]]/$O$1*$N$2</f>
        <v>3.1678592725104354E-5</v>
      </c>
      <c r="O1546" s="27">
        <v>25</v>
      </c>
      <c r="P154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3.1679456509356778E-5</v>
      </c>
      <c r="Q1546" s="27">
        <v>161</v>
      </c>
      <c r="R1546" s="302">
        <f>TabIPW[[#This Row],[liczba gospodarstw domowych korzystających ze środowiskowej pomocy społecznej ]]/$S$1*$R$2</f>
        <v>1.2577326634539799E-5</v>
      </c>
      <c r="S1546" s="27">
        <v>46</v>
      </c>
      <c r="T1546" s="302">
        <f>TabIPW[[#This Row],[ilość wody dostarczonej i ścieków bytowych odprowadzonych siecią kanalizacyjną '[dam3']]]/$U$1*$T$2</f>
        <v>1.6723457981568511E-5</v>
      </c>
      <c r="U1546" s="27">
        <v>409.79999999999995</v>
      </c>
      <c r="V1546" s="302">
        <f>TabIPW[[#This Row],[iloczyn liczby mieszkańców i relacji przeciętnego miesięcznego wynagrodzenia brutto 
w danym powiecie do średniej krajowej2]]/$W$1*$V$2</f>
        <v>1.4699650721166442E-5</v>
      </c>
      <c r="W1546" s="27">
        <f>TabIPW[[#This Row],[iloczyn liczby mieszkańców i relacji przeciętnego miesięcznego wynagrodzenia brutto 
w danym powiecie do średniej krajowej]]</f>
        <v>4581.8280000000004</v>
      </c>
    </row>
    <row r="1547" spans="1:23" x14ac:dyDescent="0.3">
      <c r="A1547" s="2" t="s">
        <v>10</v>
      </c>
      <c r="B1547" s="2" t="s">
        <v>140</v>
      </c>
      <c r="C1547" s="2" t="s">
        <v>30</v>
      </c>
      <c r="D1547" s="2" t="s">
        <v>54</v>
      </c>
      <c r="E1547" s="2" t="s">
        <v>15</v>
      </c>
      <c r="F1547" s="17" t="str">
        <f>+Tabela1[[#This Row],[WK]]&amp;Tabela1[[#This Row],[PK]]&amp;Tabela1[[#This Row],[GK]]</f>
        <v>200708</v>
      </c>
      <c r="G1547" s="2" t="s">
        <v>1456</v>
      </c>
      <c r="H1547" s="302">
        <f>TabIPW[[#This Row],[liczba mieszkańców ]]/$I$1*$H$2</f>
        <v>1.1267160488168825E-5</v>
      </c>
      <c r="I1547" s="27">
        <v>3540</v>
      </c>
      <c r="J1547" s="302">
        <f>TabIPW[[#This Row],[liczba mieszkańców w wieku 20-64]]/$K$1*$J$2</f>
        <v>8.3803833696037418E-6</v>
      </c>
      <c r="K1547" s="27">
        <v>2078</v>
      </c>
      <c r="L1547" s="302">
        <f>TabIPW[[#This Row],[iloczyn liczby mieszkańców i relacji przeciętnego miesięcznego wynagrodzenia brutto 
w danym powiecie do średniej krajowej]]/$M$1*$L$2</f>
        <v>3.6174322942599362E-5</v>
      </c>
      <c r="M1547" s="27">
        <v>3288.66</v>
      </c>
      <c r="N1547" s="302">
        <f>TabIPW[[#This Row],[liczba oddziałów w szkołach podstawowych]]/$O$1*$N$2</f>
        <v>3.1678592725104354E-5</v>
      </c>
      <c r="O1547" s="27">
        <v>25</v>
      </c>
      <c r="P154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2.5579685380225969E-5</v>
      </c>
      <c r="Q1547" s="27">
        <v>130</v>
      </c>
      <c r="R1547" s="302">
        <f>TabIPW[[#This Row],[liczba gospodarstw domowych korzystających ze środowiskowej pomocy społecznej ]]/$S$1*$R$2</f>
        <v>1.8045729519122321E-5</v>
      </c>
      <c r="S1547" s="27">
        <v>66</v>
      </c>
      <c r="T1547" s="302">
        <f>TabIPW[[#This Row],[ilość wody dostarczonej i ścieków bytowych odprowadzonych siecią kanalizacyjną '[dam3']]]/$U$1*$T$2</f>
        <v>9.5084570759040111E-6</v>
      </c>
      <c r="U1547" s="27">
        <v>233</v>
      </c>
      <c r="V1547" s="302">
        <f>TabIPW[[#This Row],[iloczyn liczby mieszkańców i relacji przeciętnego miesięcznego wynagrodzenia brutto 
w danym powiecie do średniej krajowej2]]/$W$1*$V$2</f>
        <v>1.0550844191591483E-5</v>
      </c>
      <c r="W1547" s="27">
        <f>TabIPW[[#This Row],[iloczyn liczby mieszkańców i relacji przeciętnego miesięcznego wynagrodzenia brutto 
w danym powiecie do średniej krajowej]]</f>
        <v>3288.66</v>
      </c>
    </row>
    <row r="1548" spans="1:23" x14ac:dyDescent="0.3">
      <c r="A1548" s="2" t="s">
        <v>10</v>
      </c>
      <c r="B1548" s="2" t="s">
        <v>140</v>
      </c>
      <c r="C1548" s="2" t="s">
        <v>30</v>
      </c>
      <c r="D1548" s="2" t="s">
        <v>56</v>
      </c>
      <c r="E1548" s="2" t="s">
        <v>15</v>
      </c>
      <c r="F1548" s="17" t="str">
        <f>+Tabela1[[#This Row],[WK]]&amp;Tabela1[[#This Row],[PK]]&amp;Tabela1[[#This Row],[GK]]</f>
        <v>200709</v>
      </c>
      <c r="G1548" s="2" t="s">
        <v>1457</v>
      </c>
      <c r="H1548" s="302">
        <f>TabIPW[[#This Row],[liczba mieszkańców ]]/$I$1*$H$2</f>
        <v>1.2377962468499593E-5</v>
      </c>
      <c r="I1548" s="27">
        <v>3889</v>
      </c>
      <c r="J1548" s="302">
        <f>TabIPW[[#This Row],[liczba mieszkańców w wieku 20-64]]/$K$1*$J$2</f>
        <v>9.9491846837403407E-6</v>
      </c>
      <c r="K1548" s="27">
        <v>2467</v>
      </c>
      <c r="L1548" s="302">
        <f>TabIPW[[#This Row],[iloczyn liczby mieszkańców i relacji przeciętnego miesięcznego wynagrodzenia brutto 
w danym powiecie do średniej krajowej]]/$M$1*$L$2</f>
        <v>3.9740661560386715E-5</v>
      </c>
      <c r="M1548" s="27">
        <v>3612.8810000000003</v>
      </c>
      <c r="N1548" s="302">
        <f>TabIPW[[#This Row],[liczba oddziałów w szkołach podstawowych]]/$O$1*$N$2</f>
        <v>3.0411449016100181E-5</v>
      </c>
      <c r="O1548" s="27">
        <v>24</v>
      </c>
      <c r="P154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2.4595851327140359E-5</v>
      </c>
      <c r="Q1548" s="27">
        <v>125</v>
      </c>
      <c r="R1548" s="302">
        <f>TabIPW[[#This Row],[liczba gospodarstw domowych korzystających ze środowiskowej pomocy społecznej ]]/$S$1*$R$2</f>
        <v>6.3160053316928114E-5</v>
      </c>
      <c r="S1548" s="27">
        <v>231</v>
      </c>
      <c r="T1548" s="302">
        <f>TabIPW[[#This Row],[ilość wody dostarczonej i ścieków bytowych odprowadzonych siecią kanalizacyjną '[dam3']]]/$U$1*$T$2</f>
        <v>4.2849270084545966E-6</v>
      </c>
      <c r="U1548" s="27">
        <v>105</v>
      </c>
      <c r="V1548" s="302">
        <f>TabIPW[[#This Row],[iloczyn liczby mieszkańców i relacji przeciętnego miesięcznego wynagrodzenia brutto 
w danym powiecie do średniej krajowej2]]/$W$1*$V$2</f>
        <v>1.1591026288446126E-5</v>
      </c>
      <c r="W1548" s="27">
        <f>TabIPW[[#This Row],[iloczyn liczby mieszkańców i relacji przeciętnego miesięcznego wynagrodzenia brutto 
w danym powiecie do średniej krajowej]]</f>
        <v>3612.8810000000003</v>
      </c>
    </row>
    <row r="1549" spans="1:23" x14ac:dyDescent="0.3">
      <c r="A1549" s="2" t="s">
        <v>10</v>
      </c>
      <c r="B1549" s="2" t="s">
        <v>140</v>
      </c>
      <c r="C1549" s="2" t="s">
        <v>54</v>
      </c>
      <c r="D1549" s="2" t="s">
        <v>12</v>
      </c>
      <c r="E1549" s="2" t="s">
        <v>19</v>
      </c>
      <c r="F1549" s="17" t="str">
        <f>+Tabela1[[#This Row],[WK]]&amp;Tabela1[[#This Row],[PK]]&amp;Tabela1[[#This Row],[GK]]</f>
        <v>200801</v>
      </c>
      <c r="G1549" s="2" t="s">
        <v>1458</v>
      </c>
      <c r="H1549" s="302">
        <f>TabIPW[[#This Row],[liczba mieszkańców ]]/$I$1*$H$2</f>
        <v>1.4157155325247156E-5</v>
      </c>
      <c r="I1549" s="27">
        <v>4448</v>
      </c>
      <c r="J1549" s="302">
        <f>TabIPW[[#This Row],[liczba mieszkańców w wieku 20-64]]/$K$1*$J$2</f>
        <v>1.0598482914012816E-5</v>
      </c>
      <c r="K1549" s="27">
        <v>2628</v>
      </c>
      <c r="L1549" s="302">
        <f>TabIPW[[#This Row],[iloczyn liczby mieszkańców i relacji przeciętnego miesięcznego wynagrodzenia brutto 
w danym powiecie do średniej krajowej]]/$M$1*$L$2</f>
        <v>4.2321623703304664E-5</v>
      </c>
      <c r="M1549" s="27">
        <v>3847.52</v>
      </c>
      <c r="N1549" s="302">
        <f>TabIPW[[#This Row],[liczba oddziałów w szkołach podstawowych]]/$O$1*$N$2</f>
        <v>2.0274299344066786E-5</v>
      </c>
      <c r="O1549" s="27">
        <v>16</v>
      </c>
      <c r="P154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2.5776452190843094E-5</v>
      </c>
      <c r="Q1549" s="27">
        <v>131</v>
      </c>
      <c r="R1549" s="302">
        <f>TabIPW[[#This Row],[liczba gospodarstw domowych korzystających ze środowiskowej pomocy społecznej ]]/$S$1*$R$2</f>
        <v>3.1990156874807751E-5</v>
      </c>
      <c r="S1549" s="27">
        <v>117</v>
      </c>
      <c r="T1549" s="302">
        <f>TabIPW[[#This Row],[ilość wody dostarczonej i ścieków bytowych odprowadzonych siecią kanalizacyjną '[dam3']]]/$U$1*$T$2</f>
        <v>1.3205736951770546E-5</v>
      </c>
      <c r="U1549" s="27">
        <v>323.59999999999997</v>
      </c>
      <c r="V1549" s="302">
        <f>TabIPW[[#This Row],[iloczyn liczby mieszkańców i relacji przeciętnego miesięcznego wynagrodzenia brutto 
w danym powiecie do średniej krajowej2]]/$W$1*$V$2</f>
        <v>1.2343806913463863E-5</v>
      </c>
      <c r="W1549" s="27">
        <f>TabIPW[[#This Row],[iloczyn liczby mieszkańców i relacji przeciętnego miesięcznego wynagrodzenia brutto 
w danym powiecie do średniej krajowej]]</f>
        <v>3847.52</v>
      </c>
    </row>
    <row r="1550" spans="1:23" x14ac:dyDescent="0.3">
      <c r="A1550" s="2" t="s">
        <v>10</v>
      </c>
      <c r="B1550" s="2" t="s">
        <v>140</v>
      </c>
      <c r="C1550" s="2" t="s">
        <v>54</v>
      </c>
      <c r="D1550" s="2" t="s">
        <v>11</v>
      </c>
      <c r="E1550" s="2" t="s">
        <v>15</v>
      </c>
      <c r="F1550" s="17" t="str">
        <f>+Tabela1[[#This Row],[WK]]&amp;Tabela1[[#This Row],[PK]]&amp;Tabela1[[#This Row],[GK]]</f>
        <v>200802</v>
      </c>
      <c r="G1550" s="2" t="s">
        <v>1459</v>
      </c>
      <c r="H1550" s="302">
        <f>TabIPW[[#This Row],[liczba mieszkańców ]]/$I$1*$H$2</f>
        <v>7.6005591089681223E-6</v>
      </c>
      <c r="I1550" s="27">
        <v>2388</v>
      </c>
      <c r="J1550" s="302">
        <f>TabIPW[[#This Row],[liczba mieszkańców w wieku 20-64]]/$K$1*$J$2</f>
        <v>5.9243422377035117E-6</v>
      </c>
      <c r="K1550" s="27">
        <v>1469</v>
      </c>
      <c r="L1550" s="302">
        <f>TabIPW[[#This Row],[iloczyn liczby mieszkańców i relacji przeciętnego miesięcznego wynagrodzenia brutto 
w danym powiecie do średniej krajowej]]/$M$1*$L$2</f>
        <v>2.2721231430641081E-5</v>
      </c>
      <c r="M1550" s="27">
        <v>2065.62</v>
      </c>
      <c r="N1550" s="302">
        <f>TabIPW[[#This Row],[liczba oddziałów w szkołach podstawowych]]/$O$1*$N$2</f>
        <v>1.0137149672033393E-5</v>
      </c>
      <c r="O1550" s="27">
        <v>8</v>
      </c>
      <c r="P155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1.3380143121964356E-5</v>
      </c>
      <c r="Q1550" s="27">
        <v>68</v>
      </c>
      <c r="R1550" s="302">
        <f>TabIPW[[#This Row],[liczba gospodarstw domowych korzystających ze środowiskowej pomocy społecznej ]]/$S$1*$R$2</f>
        <v>2.9255955432516489E-5</v>
      </c>
      <c r="S1550" s="27">
        <v>107</v>
      </c>
      <c r="T1550" s="302">
        <f>TabIPW[[#This Row],[ilość wody dostarczonej i ścieków bytowych odprowadzonych siecią kanalizacyjną '[dam3']]]/$U$1*$T$2</f>
        <v>4.2114711168810897E-6</v>
      </c>
      <c r="U1550" s="27">
        <v>103.2</v>
      </c>
      <c r="V1550" s="302">
        <f>TabIPW[[#This Row],[iloczyn liczby mieszkańców i relacji przeciętnego miesięcznego wynagrodzenia brutto 
w danym powiecie do średniej krajowej2]]/$W$1*$V$2</f>
        <v>6.627025833936983E-6</v>
      </c>
      <c r="W1550" s="27">
        <f>TabIPW[[#This Row],[iloczyn liczby mieszkańców i relacji przeciętnego miesięcznego wynagrodzenia brutto 
w danym powiecie do średniej krajowej]]</f>
        <v>2065.62</v>
      </c>
    </row>
    <row r="1551" spans="1:23" x14ac:dyDescent="0.3">
      <c r="A1551" s="2" t="s">
        <v>10</v>
      </c>
      <c r="B1551" s="2" t="s">
        <v>140</v>
      </c>
      <c r="C1551" s="2" t="s">
        <v>54</v>
      </c>
      <c r="D1551" s="2" t="s">
        <v>16</v>
      </c>
      <c r="E1551" s="2" t="s">
        <v>15</v>
      </c>
      <c r="F1551" s="17" t="str">
        <f>+Tabela1[[#This Row],[WK]]&amp;Tabela1[[#This Row],[PK]]&amp;Tabela1[[#This Row],[GK]]</f>
        <v>200803</v>
      </c>
      <c r="G1551" s="2" t="s">
        <v>1460</v>
      </c>
      <c r="H1551" s="302">
        <f>TabIPW[[#This Row],[liczba mieszkańców ]]/$I$1*$H$2</f>
        <v>1.3046353344916387E-5</v>
      </c>
      <c r="I1551" s="27">
        <v>4099</v>
      </c>
      <c r="J1551" s="302">
        <f>TabIPW[[#This Row],[liczba mieszkańców w wieku 20-64]]/$K$1*$J$2</f>
        <v>1.0521857657024139E-5</v>
      </c>
      <c r="K1551" s="27">
        <v>2609</v>
      </c>
      <c r="L1551" s="302">
        <f>TabIPW[[#This Row],[iloczyn liczby mieszkańców i relacji przeciętnego miesięcznego wynagrodzenia brutto 
w danym powiecie do średniej krajowej]]/$M$1*$L$2</f>
        <v>3.9000974721188365E-5</v>
      </c>
      <c r="M1551" s="27">
        <v>3545.6350000000002</v>
      </c>
      <c r="N1551" s="302">
        <f>TabIPW[[#This Row],[liczba oddziałów w szkołach podstawowych]]/$O$1*$N$2</f>
        <v>2.5342874180083484E-5</v>
      </c>
      <c r="O1551" s="27">
        <v>20</v>
      </c>
      <c r="P155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2.0266981493563654E-5</v>
      </c>
      <c r="Q1551" s="27">
        <v>103</v>
      </c>
      <c r="R1551" s="302">
        <f>TabIPW[[#This Row],[liczba gospodarstw domowych korzystających ze środowiskowej pomocy społecznej ]]/$S$1*$R$2</f>
        <v>3.5818038894015519E-5</v>
      </c>
      <c r="S1551" s="27">
        <v>131</v>
      </c>
      <c r="T1551" s="302">
        <f>TabIPW[[#This Row],[ilość wody dostarczonej i ścieków bytowych odprowadzonych siecią kanalizacyjną '[dam3']]]/$U$1*$T$2</f>
        <v>1.1397905842489229E-5</v>
      </c>
      <c r="U1551" s="27">
        <v>279.3</v>
      </c>
      <c r="V1551" s="302">
        <f>TabIPW[[#This Row],[iloczyn liczby mieszkańców i relacji przeciętnego miesięcznego wynagrodzenia brutto 
w danym powiecie do średniej krajowej2]]/$W$1*$V$2</f>
        <v>1.137528429367994E-5</v>
      </c>
      <c r="W1551" s="27">
        <f>TabIPW[[#This Row],[iloczyn liczby mieszkańców i relacji przeciętnego miesięcznego wynagrodzenia brutto 
w danym powiecie do średniej krajowej]]</f>
        <v>3545.6350000000002</v>
      </c>
    </row>
    <row r="1552" spans="1:23" x14ac:dyDescent="0.3">
      <c r="A1552" s="2" t="s">
        <v>10</v>
      </c>
      <c r="B1552" s="2" t="s">
        <v>140</v>
      </c>
      <c r="C1552" s="2" t="s">
        <v>54</v>
      </c>
      <c r="D1552" s="2" t="s">
        <v>18</v>
      </c>
      <c r="E1552" s="2" t="s">
        <v>19</v>
      </c>
      <c r="F1552" s="17" t="str">
        <f>+Tabela1[[#This Row],[WK]]&amp;Tabela1[[#This Row],[PK]]&amp;Tabela1[[#This Row],[GK]]</f>
        <v>200804</v>
      </c>
      <c r="G1552" s="2" t="s">
        <v>1461</v>
      </c>
      <c r="H1552" s="302">
        <f>TabIPW[[#This Row],[liczba mieszkańców ]]/$I$1*$H$2</f>
        <v>1.4017111522569354E-5</v>
      </c>
      <c r="I1552" s="27">
        <v>4404</v>
      </c>
      <c r="J1552" s="302">
        <f>TabIPW[[#This Row],[liczba mieszkańców w wieku 20-64]]/$K$1*$J$2</f>
        <v>1.0767865061040418E-5</v>
      </c>
      <c r="K1552" s="27">
        <v>2670</v>
      </c>
      <c r="L1552" s="302">
        <f>TabIPW[[#This Row],[iloczyn liczby mieszkańców i relacji przeciętnego miesięcznego wynagrodzenia brutto 
w danym powiecie do średniej krajowej]]/$M$1*$L$2</f>
        <v>4.1902974547966217E-5</v>
      </c>
      <c r="M1552" s="27">
        <v>3809.46</v>
      </c>
      <c r="N1552" s="302">
        <f>TabIPW[[#This Row],[liczba oddziałów w szkołach podstawowych]]/$O$1*$N$2</f>
        <v>3.0411449016100181E-5</v>
      </c>
      <c r="O1552" s="27">
        <v>24</v>
      </c>
      <c r="P155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3.4630958668613622E-5</v>
      </c>
      <c r="Q1552" s="27">
        <v>176</v>
      </c>
      <c r="R1552" s="302">
        <f>TabIPW[[#This Row],[liczba gospodarstw domowych korzystających ze środowiskowej pomocy społecznej ]]/$S$1*$R$2</f>
        <v>2.9529375576745615E-5</v>
      </c>
      <c r="S1552" s="27">
        <v>108</v>
      </c>
      <c r="T1552" s="302">
        <f>TabIPW[[#This Row],[ilość wody dostarczonej i ścieków bytowych odprowadzonych siecią kanalizacyjną '[dam3']]]/$U$1*$T$2</f>
        <v>1.2414045675922747E-5</v>
      </c>
      <c r="U1552" s="27">
        <v>304.20000000000005</v>
      </c>
      <c r="V1552" s="302">
        <f>TabIPW[[#This Row],[iloczyn liczby mieszkańców i relacji przeciętnego miesięcznego wynagrodzenia brutto 
w danym powiecie do średniej krajowej2]]/$W$1*$V$2</f>
        <v>1.2221700909823483E-5</v>
      </c>
      <c r="W1552" s="27">
        <f>TabIPW[[#This Row],[iloczyn liczby mieszkańców i relacji przeciętnego miesięcznego wynagrodzenia brutto 
w danym powiecie do średniej krajowej]]</f>
        <v>3809.46</v>
      </c>
    </row>
    <row r="1553" spans="1:23" x14ac:dyDescent="0.3">
      <c r="A1553" s="2" t="s">
        <v>10</v>
      </c>
      <c r="B1553" s="2" t="s">
        <v>140</v>
      </c>
      <c r="C1553" s="2" t="s">
        <v>54</v>
      </c>
      <c r="D1553" s="2" t="s">
        <v>21</v>
      </c>
      <c r="E1553" s="2" t="s">
        <v>15</v>
      </c>
      <c r="F1553" s="17" t="str">
        <f>+Tabela1[[#This Row],[WK]]&amp;Tabela1[[#This Row],[PK]]&amp;Tabela1[[#This Row],[GK]]</f>
        <v>200805</v>
      </c>
      <c r="G1553" s="2" t="s">
        <v>1462</v>
      </c>
      <c r="H1553" s="302">
        <f>TabIPW[[#This Row],[liczba mieszkańców ]]/$I$1*$H$2</f>
        <v>1.1693657523596684E-5</v>
      </c>
      <c r="I1553" s="27">
        <v>3674</v>
      </c>
      <c r="J1553" s="302">
        <f>TabIPW[[#This Row],[liczba mieszkańców w wieku 20-64]]/$K$1*$J$2</f>
        <v>9.251491554317124E-6</v>
      </c>
      <c r="K1553" s="27">
        <v>2294</v>
      </c>
      <c r="L1553" s="302">
        <f>TabIPW[[#This Row],[iloczyn liczby mieszkańców i relacji przeciętnego miesięcznego wynagrodzenia brutto 
w danym powiecie do średniej krajowej]]/$M$1*$L$2</f>
        <v>3.4957204470760199E-5</v>
      </c>
      <c r="M1553" s="27">
        <v>3178.01</v>
      </c>
      <c r="N1553" s="302">
        <f>TabIPW[[#This Row],[liczba oddziałów w szkołach podstawowych]]/$O$1*$N$2</f>
        <v>2.661001788908766E-5</v>
      </c>
      <c r="O1553" s="27">
        <v>21</v>
      </c>
      <c r="P155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2.4595851327140359E-5</v>
      </c>
      <c r="Q1553" s="27">
        <v>125</v>
      </c>
      <c r="R1553" s="302">
        <f>TabIPW[[#This Row],[liczba gospodarstw domowych korzystających ze środowiskowej pomocy społecznej ]]/$S$1*$R$2</f>
        <v>2.2420451826788337E-5</v>
      </c>
      <c r="S1553" s="27">
        <v>82</v>
      </c>
      <c r="T1553" s="302">
        <f>TabIPW[[#This Row],[ilość wody dostarczonej i ścieków bytowych odprowadzonych siecią kanalizacyjną '[dam3']]]/$U$1*$T$2</f>
        <v>1.3156766357388209E-5</v>
      </c>
      <c r="U1553" s="27">
        <v>322.39999999999998</v>
      </c>
      <c r="V1553" s="302">
        <f>TabIPW[[#This Row],[iloczyn liczby mieszkańców i relacji przeciętnego miesięcznego wynagrodzenia brutto 
w danym powiecie do średniej krajowej2]]/$W$1*$V$2</f>
        <v>1.0195851303971725E-5</v>
      </c>
      <c r="W1553" s="27">
        <f>TabIPW[[#This Row],[iloczyn liczby mieszkańców i relacji przeciętnego miesięcznego wynagrodzenia brutto 
w danym powiecie do średniej krajowej]]</f>
        <v>3178.01</v>
      </c>
    </row>
    <row r="1554" spans="1:23" x14ac:dyDescent="0.3">
      <c r="A1554" s="2" t="s">
        <v>10</v>
      </c>
      <c r="B1554" s="2" t="s">
        <v>140</v>
      </c>
      <c r="C1554" s="2" t="s">
        <v>54</v>
      </c>
      <c r="D1554" s="2" t="s">
        <v>23</v>
      </c>
      <c r="E1554" s="2" t="s">
        <v>19</v>
      </c>
      <c r="F1554" s="17" t="str">
        <f>+Tabela1[[#This Row],[WK]]&amp;Tabela1[[#This Row],[PK]]&amp;Tabela1[[#This Row],[GK]]</f>
        <v>200806</v>
      </c>
      <c r="G1554" s="2" t="s">
        <v>1463</v>
      </c>
      <c r="H1554" s="302">
        <f>TabIPW[[#This Row],[liczba mieszkańców ]]/$I$1*$H$2</f>
        <v>4.3610913279347246E-5</v>
      </c>
      <c r="I1554" s="27">
        <v>13702</v>
      </c>
      <c r="J1554" s="302">
        <f>TabIPW[[#This Row],[liczba mieszkańców w wieku 20-64]]/$K$1*$J$2</f>
        <v>3.3106143927371084E-5</v>
      </c>
      <c r="K1554" s="27">
        <v>8209</v>
      </c>
      <c r="L1554" s="302">
        <f>TabIPW[[#This Row],[iloczyn liczby mieszkańców i relacji przeciętnego miesięcznego wynagrodzenia brutto 
w danym powiecie do średniej krajowej]]/$M$1*$L$2</f>
        <v>1.3037115287380409E-4</v>
      </c>
      <c r="M1554" s="27">
        <v>11852.23</v>
      </c>
      <c r="N1554" s="302">
        <f>TabIPW[[#This Row],[liczba oddziałów w szkołach podstawowych]]/$O$1*$N$2</f>
        <v>6.5891472868217059E-5</v>
      </c>
      <c r="O1554" s="27">
        <v>52</v>
      </c>
      <c r="P155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9.8580172119178551E-5</v>
      </c>
      <c r="Q1554" s="27">
        <v>501</v>
      </c>
      <c r="R1554" s="302">
        <f>TabIPW[[#This Row],[liczba gospodarstw domowych korzystających ze środowiskowej pomocy społecznej ]]/$S$1*$R$2</f>
        <v>7.6010800095697051E-5</v>
      </c>
      <c r="S1554" s="27">
        <v>278</v>
      </c>
      <c r="T1554" s="302">
        <f>TabIPW[[#This Row],[ilość wody dostarczonej i ścieków bytowych odprowadzonych siecią kanalizacyjną '[dam3']]]/$U$1*$T$2</f>
        <v>3.7005445821586939E-5</v>
      </c>
      <c r="U1554" s="27">
        <v>906.80000000000007</v>
      </c>
      <c r="V1554" s="302">
        <f>TabIPW[[#This Row],[iloczyn liczby mieszkańców i relacji przeciętnego miesięcznego wynagrodzenia brutto 
w danym powiecie do średniej krajowej2]]/$W$1*$V$2</f>
        <v>3.802491958819286E-5</v>
      </c>
      <c r="W1554" s="27">
        <f>TabIPW[[#This Row],[iloczyn liczby mieszkańców i relacji przeciętnego miesięcznego wynagrodzenia brutto 
w danym powiecie do średniej krajowej]]</f>
        <v>11852.23</v>
      </c>
    </row>
    <row r="1555" spans="1:23" x14ac:dyDescent="0.3">
      <c r="A1555" s="2" t="s">
        <v>10</v>
      </c>
      <c r="B1555" s="2" t="s">
        <v>140</v>
      </c>
      <c r="C1555" s="2" t="s">
        <v>54</v>
      </c>
      <c r="D1555" s="2" t="s">
        <v>30</v>
      </c>
      <c r="E1555" s="2" t="s">
        <v>15</v>
      </c>
      <c r="F1555" s="17" t="str">
        <f>+Tabela1[[#This Row],[WK]]&amp;Tabela1[[#This Row],[PK]]&amp;Tabela1[[#This Row],[GK]]</f>
        <v>200807</v>
      </c>
      <c r="G1555" s="2" t="s">
        <v>1464</v>
      </c>
      <c r="H1555" s="302">
        <f>TabIPW[[#This Row],[liczba mieszkańców ]]/$I$1*$H$2</f>
        <v>1.2199724901455116E-5</v>
      </c>
      <c r="I1555" s="27">
        <v>3833</v>
      </c>
      <c r="J1555" s="302">
        <f>TabIPW[[#This Row],[liczba mieszkańców w wieku 20-64]]/$K$1*$J$2</f>
        <v>9.4692686004954699E-6</v>
      </c>
      <c r="K1555" s="27">
        <v>2348</v>
      </c>
      <c r="L1555" s="302">
        <f>TabIPW[[#This Row],[iloczyn liczby mieszkańców i relacji przeciętnego miesięcznego wynagrodzenia brutto 
w danym powiecie do średniej krajowej]]/$M$1*$L$2</f>
        <v>3.6470050282096847E-5</v>
      </c>
      <c r="M1555" s="27">
        <v>3315.5450000000001</v>
      </c>
      <c r="N1555" s="302">
        <f>TabIPW[[#This Row],[liczba oddziałów w szkołach podstawowych]]/$O$1*$N$2</f>
        <v>2.4075730471079311E-5</v>
      </c>
      <c r="O1555" s="27">
        <v>19</v>
      </c>
      <c r="P155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1.593811165998695E-5</v>
      </c>
      <c r="Q1555" s="27">
        <v>81</v>
      </c>
      <c r="R1555" s="302">
        <f>TabIPW[[#This Row],[liczba gospodarstw domowych korzystających ze środowiskowej pomocy społecznej ]]/$S$1*$R$2</f>
        <v>3.4724358317099016E-5</v>
      </c>
      <c r="S1555" s="27">
        <v>127</v>
      </c>
      <c r="T1555" s="302">
        <f>TabIPW[[#This Row],[ilość wody dostarczonej i ścieków bytowych odprowadzonych siecią kanalizacyjną '[dam3']]]/$U$1*$T$2</f>
        <v>6.7824273219538463E-6</v>
      </c>
      <c r="U1555" s="27">
        <v>166.2</v>
      </c>
      <c r="V1555" s="302">
        <f>TabIPW[[#This Row],[iloczyn liczby mieszkańców i relacji przeciętnego miesięcznego wynagrodzenia brutto 
w danym powiecie do średniej krajowej2]]/$W$1*$V$2</f>
        <v>1.0637097998944915E-5</v>
      </c>
      <c r="W1555" s="27">
        <f>TabIPW[[#This Row],[iloczyn liczby mieszkańców i relacji przeciętnego miesięcznego wynagrodzenia brutto 
w danym powiecie do średniej krajowej]]</f>
        <v>3315.5450000000001</v>
      </c>
    </row>
    <row r="1556" spans="1:23" x14ac:dyDescent="0.3">
      <c r="A1556" s="2" t="s">
        <v>10</v>
      </c>
      <c r="B1556" s="2" t="s">
        <v>140</v>
      </c>
      <c r="C1556" s="2" t="s">
        <v>56</v>
      </c>
      <c r="D1556" s="2" t="s">
        <v>12</v>
      </c>
      <c r="E1556" s="2" t="s">
        <v>13</v>
      </c>
      <c r="F1556" s="17" t="str">
        <f>+Tabela1[[#This Row],[WK]]&amp;Tabela1[[#This Row],[PK]]&amp;Tabela1[[#This Row],[GK]]</f>
        <v>200901</v>
      </c>
      <c r="G1556" s="2" t="s">
        <v>1465</v>
      </c>
      <c r="H1556" s="302">
        <f>TabIPW[[#This Row],[liczba mieszkańców ]]/$I$1*$H$2</f>
        <v>1.5083354111139001E-5</v>
      </c>
      <c r="I1556" s="27">
        <v>4739</v>
      </c>
      <c r="J1556" s="302">
        <f>TabIPW[[#This Row],[liczba mieszkańców w wieku 20-64]]/$K$1*$J$2</f>
        <v>1.0937247208068022E-5</v>
      </c>
      <c r="K1556" s="27">
        <v>2712</v>
      </c>
      <c r="L1556" s="302">
        <f>TabIPW[[#This Row],[iloczyn liczby mieszkańców i relacji przeciętnego miesięcznego wynagrodzenia brutto 
w danym powiecie do średniej krajowej]]/$M$1*$L$2</f>
        <v>4.0398928508680819E-5</v>
      </c>
      <c r="M1556" s="27">
        <v>3672.7249999999999</v>
      </c>
      <c r="N1556" s="302">
        <f>TabIPW[[#This Row],[liczba oddziałów w szkołach podstawowych]]/$O$1*$N$2</f>
        <v>3.8014311270125227E-5</v>
      </c>
      <c r="O1556" s="27">
        <v>30</v>
      </c>
      <c r="P155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5.1356137571069067E-5</v>
      </c>
      <c r="Q1556" s="27">
        <v>261</v>
      </c>
      <c r="R1556" s="302">
        <f>TabIPW[[#This Row],[liczba gospodarstw domowych korzystających ze środowiskowej pomocy społecznej ]]/$S$1*$R$2</f>
        <v>4.9489046105471823E-5</v>
      </c>
      <c r="S1556" s="27">
        <v>181</v>
      </c>
      <c r="T1556" s="302">
        <f>TabIPW[[#This Row],[ilość wody dostarczonej i ścieków bytowych odprowadzonych siecią kanalizacyjną '[dam3']]]/$U$1*$T$2</f>
        <v>1.1875369137717025E-5</v>
      </c>
      <c r="U1556" s="27">
        <v>291</v>
      </c>
      <c r="V1556" s="302">
        <f>TabIPW[[#This Row],[iloczyn liczby mieszkańców i relacji przeciętnego miesięcznego wynagrodzenia brutto 
w danym powiecie do średniej krajowej2]]/$W$1*$V$2</f>
        <v>1.1783020815031909E-5</v>
      </c>
      <c r="W1556" s="27">
        <f>TabIPW[[#This Row],[iloczyn liczby mieszkańców i relacji przeciętnego miesięcznego wynagrodzenia brutto 
w danym powiecie do średniej krajowej]]</f>
        <v>3672.7249999999999</v>
      </c>
    </row>
    <row r="1557" spans="1:23" x14ac:dyDescent="0.3">
      <c r="A1557" s="2" t="s">
        <v>10</v>
      </c>
      <c r="B1557" s="2" t="s">
        <v>140</v>
      </c>
      <c r="C1557" s="2" t="s">
        <v>56</v>
      </c>
      <c r="D1557" s="2" t="s">
        <v>11</v>
      </c>
      <c r="E1557" s="2" t="s">
        <v>15</v>
      </c>
      <c r="F1557" s="17" t="str">
        <f>+Tabela1[[#This Row],[WK]]&amp;Tabela1[[#This Row],[PK]]&amp;Tabela1[[#This Row],[GK]]</f>
        <v>200902</v>
      </c>
      <c r="G1557" s="2" t="s">
        <v>1466</v>
      </c>
      <c r="H1557" s="302">
        <f>TabIPW[[#This Row],[liczba mieszkańców ]]/$I$1*$H$2</f>
        <v>7.5369028350236653E-6</v>
      </c>
      <c r="I1557" s="27">
        <v>2368</v>
      </c>
      <c r="J1557" s="302">
        <f>TabIPW[[#This Row],[liczba mieszkańców w wieku 20-64]]/$K$1*$J$2</f>
        <v>5.7267297328379761E-6</v>
      </c>
      <c r="K1557" s="27">
        <v>1420</v>
      </c>
      <c r="L1557" s="302">
        <f>TabIPW[[#This Row],[iloczyn liczby mieszkańców i relacji przeciętnego miesięcznego wynagrodzenia brutto 
w danym powiecie do średniej krajowej]]/$M$1*$L$2</f>
        <v>2.018667708557843E-5</v>
      </c>
      <c r="M1557" s="27">
        <v>1835.2</v>
      </c>
      <c r="N1557" s="302">
        <f>TabIPW[[#This Row],[liczba oddziałów w szkołach podstawowych]]/$O$1*$N$2</f>
        <v>1.0137149672033393E-5</v>
      </c>
      <c r="O1557" s="27">
        <v>8</v>
      </c>
      <c r="P155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7.870672424684914E-6</v>
      </c>
      <c r="Q1557" s="27">
        <v>40</v>
      </c>
      <c r="R1557" s="302">
        <f>TabIPW[[#This Row],[liczba gospodarstw domowych korzystających ze środowiskowej pomocy społecznej ]]/$S$1*$R$2</f>
        <v>2.8709115144058238E-5</v>
      </c>
      <c r="S1557" s="27">
        <v>105</v>
      </c>
      <c r="T1557" s="302">
        <f>TabIPW[[#This Row],[ilość wody dostarczonej i ścieków bytowych odprowadzonych siecią kanalizacyjną '[dam3']]]/$U$1*$T$2</f>
        <v>5.7866919028463033E-6</v>
      </c>
      <c r="U1557" s="27">
        <v>141.80000000000001</v>
      </c>
      <c r="V1557" s="302">
        <f>TabIPW[[#This Row],[iloczyn liczby mieszkańców i relacji przeciętnego miesięcznego wynagrodzenia brutto 
w danym powiecie do średniej krajowej2]]/$W$1*$V$2</f>
        <v>5.8877808166270429E-6</v>
      </c>
      <c r="W1557" s="27">
        <f>TabIPW[[#This Row],[iloczyn liczby mieszkańców i relacji przeciętnego miesięcznego wynagrodzenia brutto 
w danym powiecie do średniej krajowej]]</f>
        <v>1835.2</v>
      </c>
    </row>
    <row r="1558" spans="1:23" x14ac:dyDescent="0.3">
      <c r="A1558" s="2" t="s">
        <v>10</v>
      </c>
      <c r="B1558" s="2" t="s">
        <v>140</v>
      </c>
      <c r="C1558" s="2" t="s">
        <v>56</v>
      </c>
      <c r="D1558" s="2" t="s">
        <v>16</v>
      </c>
      <c r="E1558" s="2" t="s">
        <v>15</v>
      </c>
      <c r="F1558" s="17" t="str">
        <f>+Tabela1[[#This Row],[WK]]&amp;Tabela1[[#This Row],[PK]]&amp;Tabela1[[#This Row],[GK]]</f>
        <v>200903</v>
      </c>
      <c r="G1558" s="2" t="s">
        <v>1467</v>
      </c>
      <c r="H1558" s="302">
        <f>TabIPW[[#This Row],[liczba mieszkańców ]]/$I$1*$H$2</f>
        <v>1.1009352578693776E-5</v>
      </c>
      <c r="I1558" s="27">
        <v>3459</v>
      </c>
      <c r="J1558" s="302">
        <f>TabIPW[[#This Row],[liczba mieszkańców w wieku 20-64]]/$K$1*$J$2</f>
        <v>8.2997252043525019E-6</v>
      </c>
      <c r="K1558" s="27">
        <v>2058</v>
      </c>
      <c r="L1558" s="302">
        <f>TabIPW[[#This Row],[iloczyn liczby mieszkańców i relacji przeciętnego miesięcznego wynagrodzenia brutto 
w danym powiecie do średniej krajowej]]/$M$1*$L$2</f>
        <v>2.9487211165124914E-5</v>
      </c>
      <c r="M1558" s="27">
        <v>2680.7249999999999</v>
      </c>
      <c r="N1558" s="302">
        <f>TabIPW[[#This Row],[liczba oddziałów w szkołach podstawowych]]/$O$1*$N$2</f>
        <v>1.520572450805009E-5</v>
      </c>
      <c r="O1558" s="27">
        <v>12</v>
      </c>
      <c r="P155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1.7709012955541055E-5</v>
      </c>
      <c r="Q1558" s="27">
        <v>90</v>
      </c>
      <c r="R1558" s="302">
        <f>TabIPW[[#This Row],[liczba gospodarstw domowych korzystających ze środowiskowej pomocy społecznej ]]/$S$1*$R$2</f>
        <v>2.5974913701766976E-5</v>
      </c>
      <c r="S1558" s="27">
        <v>95</v>
      </c>
      <c r="T1558" s="302">
        <f>TabIPW[[#This Row],[ilość wody dostarczonej i ścieków bytowych odprowadzonych siecią kanalizacyjną '[dam3']]]/$U$1*$T$2</f>
        <v>3.5503680927195229E-6</v>
      </c>
      <c r="U1558" s="27">
        <v>87</v>
      </c>
      <c r="V1558" s="302">
        <f>TabIPW[[#This Row],[iloczyn liczby mieszkańców i relacji przeciętnego miesięcznego wynagrodzenia brutto 
w danym powiecie do średniej krajowej2]]/$W$1*$V$2</f>
        <v>8.6004365898281012E-6</v>
      </c>
      <c r="W1558" s="27">
        <f>TabIPW[[#This Row],[iloczyn liczby mieszkańców i relacji przeciętnego miesięcznego wynagrodzenia brutto 
w danym powiecie do średniej krajowej]]</f>
        <v>2680.7249999999999</v>
      </c>
    </row>
    <row r="1559" spans="1:23" x14ac:dyDescent="0.3">
      <c r="A1559" s="2" t="s">
        <v>10</v>
      </c>
      <c r="B1559" s="2" t="s">
        <v>140</v>
      </c>
      <c r="C1559" s="2" t="s">
        <v>56</v>
      </c>
      <c r="D1559" s="2" t="s">
        <v>18</v>
      </c>
      <c r="E1559" s="2" t="s">
        <v>15</v>
      </c>
      <c r="F1559" s="17" t="str">
        <f>+Tabela1[[#This Row],[WK]]&amp;Tabela1[[#This Row],[PK]]&amp;Tabela1[[#This Row],[GK]]</f>
        <v>200904</v>
      </c>
      <c r="G1559" s="2" t="s">
        <v>1468</v>
      </c>
      <c r="H1559" s="302">
        <f>TabIPW[[#This Row],[liczba mieszkańców ]]/$I$1*$H$2</f>
        <v>1.2327037449344028E-5</v>
      </c>
      <c r="I1559" s="27">
        <v>3873</v>
      </c>
      <c r="J1559" s="302">
        <f>TabIPW[[#This Row],[liczba mieszkańców w wieku 20-64]]/$K$1*$J$2</f>
        <v>9.5821900318472043E-6</v>
      </c>
      <c r="K1559" s="27">
        <v>2376</v>
      </c>
      <c r="L1559" s="302">
        <f>TabIPW[[#This Row],[iloczyn liczby mieszkańców i relacji przeciętnego miesięcznego wynagrodzenia brutto 
w danym powiecie do średniej krajowej]]/$M$1*$L$2</f>
        <v>3.301646974343127E-5</v>
      </c>
      <c r="M1559" s="27">
        <v>3001.5749999999998</v>
      </c>
      <c r="N1559" s="302">
        <f>TabIPW[[#This Row],[liczba oddziałów w szkołach podstawowych]]/$O$1*$N$2</f>
        <v>3.4212880143112706E-5</v>
      </c>
      <c r="O1559" s="27">
        <v>27</v>
      </c>
      <c r="P155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1.9283147440478041E-5</v>
      </c>
      <c r="Q1559" s="27">
        <v>98</v>
      </c>
      <c r="R1559" s="302">
        <f>TabIPW[[#This Row],[liczba gospodarstw domowych korzystających ze środowiskowej pomocy społecznej ]]/$S$1*$R$2</f>
        <v>2.160019139410096E-5</v>
      </c>
      <c r="S1559" s="27">
        <v>79</v>
      </c>
      <c r="T1559" s="302">
        <f>TabIPW[[#This Row],[ilość wody dostarczonej i ścieków bytowych odprowadzonych siecią kanalizacyjną '[dam3']]]/$U$1*$T$2</f>
        <v>1.4405516514137833E-5</v>
      </c>
      <c r="U1559" s="27">
        <v>353</v>
      </c>
      <c r="V1559" s="302">
        <f>TabIPW[[#This Row],[iloczyn liczby mieszkańców i relacji przeciętnego miesięcznego wynagrodzenia brutto 
w danym powiecie do średniej krajowej2]]/$W$1*$V$2</f>
        <v>9.6298036751674554E-6</v>
      </c>
      <c r="W1559" s="27">
        <f>TabIPW[[#This Row],[iloczyn liczby mieszkańców i relacji przeciętnego miesięcznego wynagrodzenia brutto 
w danym powiecie do średniej krajowej]]</f>
        <v>3001.5749999999998</v>
      </c>
    </row>
    <row r="1560" spans="1:23" x14ac:dyDescent="0.3">
      <c r="A1560" s="2" t="s">
        <v>10</v>
      </c>
      <c r="B1560" s="2" t="s">
        <v>140</v>
      </c>
      <c r="C1560" s="2" t="s">
        <v>56</v>
      </c>
      <c r="D1560" s="2" t="s">
        <v>21</v>
      </c>
      <c r="E1560" s="2" t="s">
        <v>15</v>
      </c>
      <c r="F1560" s="17" t="str">
        <f>+Tabela1[[#This Row],[WK]]&amp;Tabela1[[#This Row],[PK]]&amp;Tabela1[[#This Row],[GK]]</f>
        <v>200905</v>
      </c>
      <c r="G1560" s="2" t="s">
        <v>1465</v>
      </c>
      <c r="H1560" s="302">
        <f>TabIPW[[#This Row],[liczba mieszkańców ]]/$I$1*$H$2</f>
        <v>1.2002390452227299E-5</v>
      </c>
      <c r="I1560" s="27">
        <v>3771</v>
      </c>
      <c r="J1560" s="302">
        <f>TabIPW[[#This Row],[liczba mieszkańców w wieku 20-64]]/$K$1*$J$2</f>
        <v>9.18293211385357E-6</v>
      </c>
      <c r="K1560" s="27">
        <v>2277</v>
      </c>
      <c r="L1560" s="302">
        <f>TabIPW[[#This Row],[iloczyn liczby mieszkańców i relacji przeciętnego miesięcznego wynagrodzenia brutto 
w danym powiecie do średniej krajowej]]/$M$1*$L$2</f>
        <v>3.2146942267616669E-5</v>
      </c>
      <c r="M1560" s="27">
        <v>2922.5250000000001</v>
      </c>
      <c r="N1560" s="302">
        <f>TabIPW[[#This Row],[liczba oddziałów w szkołach podstawowych]]/$O$1*$N$2</f>
        <v>2.0274299344066786E-5</v>
      </c>
      <c r="O1560" s="27">
        <v>16</v>
      </c>
      <c r="P156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8.6577396671534054E-6</v>
      </c>
      <c r="Q1560" s="27">
        <v>44</v>
      </c>
      <c r="R1560" s="302">
        <f>TabIPW[[#This Row],[liczba gospodarstw domowych korzystających ze środowiskowej pomocy społecznej ]]/$S$1*$R$2</f>
        <v>3.0076215865203867E-5</v>
      </c>
      <c r="S1560" s="27">
        <v>110</v>
      </c>
      <c r="T1560" s="302">
        <f>TabIPW[[#This Row],[ilość wody dostarczonej i ścieków bytowych odprowadzonych siecią kanalizacyjną '[dam3']]]/$U$1*$T$2</f>
        <v>7.5006627062281425E-6</v>
      </c>
      <c r="U1560" s="27">
        <v>183.8</v>
      </c>
      <c r="V1560" s="302">
        <f>TabIPW[[#This Row],[iloczyn liczby mieszkańców i relacji przeciętnego miesięcznego wynagrodzenia brutto 
w danym powiecie do średniej krajowej2]]/$W$1*$V$2</f>
        <v>9.376191494721528E-6</v>
      </c>
      <c r="W1560" s="27">
        <f>TabIPW[[#This Row],[iloczyn liczby mieszkańców i relacji przeciętnego miesięcznego wynagrodzenia brutto 
w danym powiecie do średniej krajowej]]</f>
        <v>2922.5250000000001</v>
      </c>
    </row>
    <row r="1561" spans="1:23" x14ac:dyDescent="0.3">
      <c r="A1561" s="2" t="s">
        <v>10</v>
      </c>
      <c r="B1561" s="2" t="s">
        <v>140</v>
      </c>
      <c r="C1561" s="2" t="s">
        <v>69</v>
      </c>
      <c r="D1561" s="2" t="s">
        <v>12</v>
      </c>
      <c r="E1561" s="2" t="s">
        <v>13</v>
      </c>
      <c r="F1561" s="17" t="str">
        <f>+Tabela1[[#This Row],[WK]]&amp;Tabela1[[#This Row],[PK]]&amp;Tabela1[[#This Row],[GK]]</f>
        <v>201001</v>
      </c>
      <c r="G1561" s="2" t="s">
        <v>1469</v>
      </c>
      <c r="H1561" s="302">
        <f>TabIPW[[#This Row],[liczba mieszkańców ]]/$I$1*$H$2</f>
        <v>4.1920839206121917E-5</v>
      </c>
      <c r="I1561" s="27">
        <v>13171</v>
      </c>
      <c r="J1561" s="302">
        <f>TabIPW[[#This Row],[liczba mieszkańców w wieku 20-64]]/$K$1*$J$2</f>
        <v>3.0912241832537385E-5</v>
      </c>
      <c r="K1561" s="27">
        <v>7665</v>
      </c>
      <c r="L1561" s="302">
        <f>TabIPW[[#This Row],[iloczyn liczby mieszkańców i relacji przeciętnego miesięcznego wynagrodzenia brutto 
w danym powiecie do średniej krajowej]]/$M$1*$L$2</f>
        <v>1.2242127380697457E-4</v>
      </c>
      <c r="M1561" s="27">
        <v>11129.495000000001</v>
      </c>
      <c r="N1561" s="302">
        <f>TabIPW[[#This Row],[liczba oddziałów w szkołach podstawowych]]/$O$1*$N$2</f>
        <v>8.6165772212283849E-5</v>
      </c>
      <c r="O1561" s="27">
        <v>68</v>
      </c>
      <c r="P156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1.2160188896138193E-4</v>
      </c>
      <c r="Q1561" s="27">
        <v>618</v>
      </c>
      <c r="R1561" s="302">
        <f>TabIPW[[#This Row],[liczba gospodarstw domowych korzystających ze środowiskowej pomocy społecznej ]]/$S$1*$R$2</f>
        <v>1.1210225913394169E-4</v>
      </c>
      <c r="S1561" s="27">
        <v>410</v>
      </c>
      <c r="T1561" s="302">
        <f>TabIPW[[#This Row],[ilość wody dostarczonej i ścieków bytowych odprowadzonych siecią kanalizacyjną '[dam3']]]/$U$1*$T$2</f>
        <v>4.1453608144649328E-5</v>
      </c>
      <c r="U1561" s="27">
        <v>1015.8</v>
      </c>
      <c r="V1561" s="302">
        <f>TabIPW[[#This Row],[iloczyn liczby mieszkańców i relacji przeciętnego miesięcznego wynagrodzenia brutto 
w danym powiecie do średniej krajowej2]]/$W$1*$V$2</f>
        <v>3.5706204860367588E-5</v>
      </c>
      <c r="W1561" s="27">
        <f>TabIPW[[#This Row],[iloczyn liczby mieszkańców i relacji przeciętnego miesięcznego wynagrodzenia brutto 
w danym powiecie do średniej krajowej]]</f>
        <v>11129.495000000001</v>
      </c>
    </row>
    <row r="1562" spans="1:23" x14ac:dyDescent="0.3">
      <c r="A1562" s="2" t="s">
        <v>10</v>
      </c>
      <c r="B1562" s="2" t="s">
        <v>140</v>
      </c>
      <c r="C1562" s="2" t="s">
        <v>69</v>
      </c>
      <c r="D1562" s="2" t="s">
        <v>11</v>
      </c>
      <c r="E1562" s="2" t="s">
        <v>19</v>
      </c>
      <c r="F1562" s="17" t="str">
        <f>+Tabela1[[#This Row],[WK]]&amp;Tabela1[[#This Row],[PK]]&amp;Tabela1[[#This Row],[GK]]</f>
        <v>201002</v>
      </c>
      <c r="G1562" s="2" t="s">
        <v>1470</v>
      </c>
      <c r="H1562" s="302">
        <f>TabIPW[[#This Row],[liczba mieszkańców ]]/$I$1*$H$2</f>
        <v>1.7550034726486697E-5</v>
      </c>
      <c r="I1562" s="27">
        <v>5514</v>
      </c>
      <c r="J1562" s="302">
        <f>TabIPW[[#This Row],[liczba mieszkańców w wieku 20-64]]/$K$1*$J$2</f>
        <v>1.2695595210545032E-5</v>
      </c>
      <c r="K1562" s="27">
        <v>3148</v>
      </c>
      <c r="L1562" s="302">
        <f>TabIPW[[#This Row],[iloczyn liczby mieszkańców i relacji przeciętnego miesięcznego wynagrodzenia brutto 
w danym powiecie do średniej krajowej]]/$M$1*$L$2</f>
        <v>5.1251302389466082E-5</v>
      </c>
      <c r="M1562" s="27">
        <v>4659.33</v>
      </c>
      <c r="N1562" s="302">
        <f>TabIPW[[#This Row],[liczba oddziałów w szkołach podstawowych]]/$O$1*$N$2</f>
        <v>3.9281454979129396E-5</v>
      </c>
      <c r="O1562" s="27">
        <v>31</v>
      </c>
      <c r="P156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2.5579685380225969E-5</v>
      </c>
      <c r="Q1562" s="27">
        <v>130</v>
      </c>
      <c r="R1562" s="302">
        <f>TabIPW[[#This Row],[liczba gospodarstw domowych korzystających ze środowiskowej pomocy społecznej ]]/$S$1*$R$2</f>
        <v>5.823849072080385E-5</v>
      </c>
      <c r="S1562" s="27">
        <v>213</v>
      </c>
      <c r="T1562" s="302">
        <f>TabIPW[[#This Row],[ilość wody dostarczonej i ścieków bytowych odprowadzonych siecią kanalizacyjną '[dam3']]]/$U$1*$T$2</f>
        <v>1.8261950821746973E-5</v>
      </c>
      <c r="U1562" s="27">
        <v>447.5</v>
      </c>
      <c r="V1562" s="302">
        <f>TabIPW[[#This Row],[iloczyn liczby mieszkańców i relacji przeciętnego miesięcznego wynagrodzenia brutto 
w danym powiecie do średniej krajowej2]]/$W$1*$V$2</f>
        <v>1.4948296530260941E-5</v>
      </c>
      <c r="W1562" s="27">
        <f>TabIPW[[#This Row],[iloczyn liczby mieszkańców i relacji przeciętnego miesięcznego wynagrodzenia brutto 
w danym powiecie do średniej krajowej]]</f>
        <v>4659.33</v>
      </c>
    </row>
    <row r="1563" spans="1:23" x14ac:dyDescent="0.3">
      <c r="A1563" s="2" t="s">
        <v>10</v>
      </c>
      <c r="B1563" s="2" t="s">
        <v>140</v>
      </c>
      <c r="C1563" s="2" t="s">
        <v>69</v>
      </c>
      <c r="D1563" s="2" t="s">
        <v>16</v>
      </c>
      <c r="E1563" s="2" t="s">
        <v>15</v>
      </c>
      <c r="F1563" s="17" t="str">
        <f>+Tabela1[[#This Row],[WK]]&amp;Tabela1[[#This Row],[PK]]&amp;Tabela1[[#This Row],[GK]]</f>
        <v>201003</v>
      </c>
      <c r="G1563" s="2" t="s">
        <v>1471</v>
      </c>
      <c r="H1563" s="302">
        <f>TabIPW[[#This Row],[liczba mieszkańców ]]/$I$1*$H$2</f>
        <v>7.7692482349209335E-6</v>
      </c>
      <c r="I1563" s="27">
        <v>2441</v>
      </c>
      <c r="J1563" s="302">
        <f>TabIPW[[#This Row],[liczba mieszkańców w wieku 20-64]]/$K$1*$J$2</f>
        <v>5.9525725955414448E-6</v>
      </c>
      <c r="K1563" s="27">
        <v>1476</v>
      </c>
      <c r="L1563" s="302">
        <f>TabIPW[[#This Row],[iloczyn liczby mieszkańców i relacji przeciętnego miesięcznego wynagrodzenia brutto 
w danym powiecie do średniej krajowej]]/$M$1*$L$2</f>
        <v>2.2688507278325479E-5</v>
      </c>
      <c r="M1563" s="27">
        <v>2062.645</v>
      </c>
      <c r="N1563" s="302">
        <f>TabIPW[[#This Row],[liczba oddziałów w szkołach podstawowych]]/$O$1*$N$2</f>
        <v>1.1404293381037567E-5</v>
      </c>
      <c r="O1563" s="27">
        <v>9</v>
      </c>
      <c r="P156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1.1609241826410247E-5</v>
      </c>
      <c r="Q1563" s="27">
        <v>59</v>
      </c>
      <c r="R1563" s="302">
        <f>TabIPW[[#This Row],[liczba gospodarstw domowych korzystających ze środowiskowej pomocy społecznej ]]/$S$1*$R$2</f>
        <v>2.2693871971017463E-5</v>
      </c>
      <c r="S1563" s="27">
        <v>83</v>
      </c>
      <c r="T1563" s="302">
        <f>TabIPW[[#This Row],[ilość wody dostarczonej i ścieków bytowych odprowadzonych siecią kanalizacyjną '[dam3']]]/$U$1*$T$2</f>
        <v>5.9540081003192919E-6</v>
      </c>
      <c r="U1563" s="27">
        <v>145.9</v>
      </c>
      <c r="V1563" s="302">
        <f>TabIPW[[#This Row],[iloczyn liczby mieszkańców i relacji przeciętnego miesięcznego wynagrodzenia brutto 
w danym powiecie do średniej krajowej2]]/$W$1*$V$2</f>
        <v>6.6174812895115994E-6</v>
      </c>
      <c r="W1563" s="27">
        <f>TabIPW[[#This Row],[iloczyn liczby mieszkańców i relacji przeciętnego miesięcznego wynagrodzenia brutto 
w danym powiecie do średniej krajowej]]</f>
        <v>2062.645</v>
      </c>
    </row>
    <row r="1564" spans="1:23" x14ac:dyDescent="0.3">
      <c r="A1564" s="2" t="s">
        <v>10</v>
      </c>
      <c r="B1564" s="2" t="s">
        <v>140</v>
      </c>
      <c r="C1564" s="2" t="s">
        <v>69</v>
      </c>
      <c r="D1564" s="2" t="s">
        <v>18</v>
      </c>
      <c r="E1564" s="2" t="s">
        <v>15</v>
      </c>
      <c r="F1564" s="17" t="str">
        <f>+Tabela1[[#This Row],[WK]]&amp;Tabela1[[#This Row],[PK]]&amp;Tabela1[[#This Row],[GK]]</f>
        <v>201004</v>
      </c>
      <c r="G1564" s="2" t="s">
        <v>1472</v>
      </c>
      <c r="H1564" s="302">
        <f>TabIPW[[#This Row],[liczba mieszkańców ]]/$I$1*$H$2</f>
        <v>1.1645915318138342E-5</v>
      </c>
      <c r="I1564" s="27">
        <v>3659</v>
      </c>
      <c r="J1564" s="302">
        <f>TabIPW[[#This Row],[liczba mieszkańców w wieku 20-64]]/$K$1*$J$2</f>
        <v>9.0014512420382817E-6</v>
      </c>
      <c r="K1564" s="27">
        <v>2232</v>
      </c>
      <c r="L1564" s="302">
        <f>TabIPW[[#This Row],[iloczyn liczby mieszkańców i relacji przeciętnego miesięcznego wynagrodzenia brutto 
w danym powiecie do średniej krajowej]]/$M$1*$L$2</f>
        <v>3.4009524019415377E-5</v>
      </c>
      <c r="M1564" s="27">
        <v>3091.855</v>
      </c>
      <c r="N1564" s="302">
        <f>TabIPW[[#This Row],[liczba oddziałów w szkołach podstawowych]]/$O$1*$N$2</f>
        <v>1.7740011926058437E-5</v>
      </c>
      <c r="O1564" s="27">
        <v>14</v>
      </c>
      <c r="P156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1.515104441751846E-5</v>
      </c>
      <c r="Q1564" s="27">
        <v>77</v>
      </c>
      <c r="R1564" s="302">
        <f>TabIPW[[#This Row],[liczba gospodarstw domowych korzystających ze środowiskowej pomocy społecznej ]]/$S$1*$R$2</f>
        <v>2.3240712259475715E-5</v>
      </c>
      <c r="S1564" s="27">
        <v>85</v>
      </c>
      <c r="T1564" s="302">
        <f>TabIPW[[#This Row],[ilość wody dostarczonej i ścieków bytowych odprowadzonych siecią kanalizacyjną '[dam3']]]/$U$1*$T$2</f>
        <v>1.1124486690521171E-5</v>
      </c>
      <c r="U1564" s="27">
        <v>272.59999999999997</v>
      </c>
      <c r="V1564" s="302">
        <f>TabIPW[[#This Row],[iloczyn liczby mieszkańców i relacji przeciętnego miesięcznego wynagrodzenia brutto 
w danym powiecie do średniej krajowej2]]/$W$1*$V$2</f>
        <v>9.9194445056628205E-6</v>
      </c>
      <c r="W1564" s="27">
        <f>TabIPW[[#This Row],[iloczyn liczby mieszkańców i relacji przeciętnego miesięcznego wynagrodzenia brutto 
w danym powiecie do średniej krajowej]]</f>
        <v>3091.855</v>
      </c>
    </row>
    <row r="1565" spans="1:23" x14ac:dyDescent="0.3">
      <c r="A1565" s="2" t="s">
        <v>10</v>
      </c>
      <c r="B1565" s="2" t="s">
        <v>140</v>
      </c>
      <c r="C1565" s="2" t="s">
        <v>69</v>
      </c>
      <c r="D1565" s="2" t="s">
        <v>21</v>
      </c>
      <c r="E1565" s="2" t="s">
        <v>15</v>
      </c>
      <c r="F1565" s="17" t="str">
        <f>+Tabela1[[#This Row],[WK]]&amp;Tabela1[[#This Row],[PK]]&amp;Tabela1[[#This Row],[GK]]</f>
        <v>201005</v>
      </c>
      <c r="G1565" s="2" t="s">
        <v>1473</v>
      </c>
      <c r="H1565" s="302">
        <f>TabIPW[[#This Row],[liczba mieszkańców ]]/$I$1*$H$2</f>
        <v>6.2542289150428643E-6</v>
      </c>
      <c r="I1565" s="27">
        <v>1965</v>
      </c>
      <c r="J1565" s="302">
        <f>TabIPW[[#This Row],[liczba mieszkańców w wieku 20-64]]/$K$1*$J$2</f>
        <v>4.4160345475053405E-6</v>
      </c>
      <c r="K1565" s="27">
        <v>1095</v>
      </c>
      <c r="L1565" s="302">
        <f>TabIPW[[#This Row],[iloczyn liczby mieszkańców i relacji przeciętnego miesięcznego wynagrodzenia brutto 
w danym powiecie do średniej krajowej]]/$M$1*$L$2</f>
        <v>1.8264201885255868E-5</v>
      </c>
      <c r="M1565" s="27">
        <v>1660.425</v>
      </c>
      <c r="N1565" s="302">
        <f>TabIPW[[#This Row],[liczba oddziałów w szkołach podstawowych]]/$O$1*$N$2</f>
        <v>1.0137149672033393E-5</v>
      </c>
      <c r="O1565" s="27">
        <v>8</v>
      </c>
      <c r="P156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9.2480400990047748E-6</v>
      </c>
      <c r="Q1565" s="27">
        <v>47</v>
      </c>
      <c r="R1565" s="302">
        <f>TabIPW[[#This Row],[liczba gospodarstw domowych korzystających ze środowiskowej pomocy społecznej ]]/$S$1*$R$2</f>
        <v>1.9139410096038824E-5</v>
      </c>
      <c r="S1565" s="27">
        <v>70</v>
      </c>
      <c r="T1565" s="302">
        <f>TabIPW[[#This Row],[ilość wody dostarczonej i ścieków bytowych odprowadzonych siecią kanalizacyjną '[dam3']]]/$U$1*$T$2</f>
        <v>4.9297065011553841E-6</v>
      </c>
      <c r="U1565" s="27">
        <v>120.8</v>
      </c>
      <c r="V1565" s="302">
        <f>TabIPW[[#This Row],[iloczyn liczby mieszkańców i relacji przeciętnego miesięcznego wynagrodzenia brutto 
w danym powiecie do średniej krajowej2]]/$W$1*$V$2</f>
        <v>5.327058883199629E-6</v>
      </c>
      <c r="W1565" s="27">
        <f>TabIPW[[#This Row],[iloczyn liczby mieszkańców i relacji przeciętnego miesięcznego wynagrodzenia brutto 
w danym powiecie do średniej krajowej]]</f>
        <v>1660.425</v>
      </c>
    </row>
    <row r="1566" spans="1:23" x14ac:dyDescent="0.3">
      <c r="A1566" s="2" t="s">
        <v>10</v>
      </c>
      <c r="B1566" s="2" t="s">
        <v>140</v>
      </c>
      <c r="C1566" s="2" t="s">
        <v>69</v>
      </c>
      <c r="D1566" s="2" t="s">
        <v>23</v>
      </c>
      <c r="E1566" s="2" t="s">
        <v>15</v>
      </c>
      <c r="F1566" s="17" t="str">
        <f>+Tabela1[[#This Row],[WK]]&amp;Tabela1[[#This Row],[PK]]&amp;Tabela1[[#This Row],[GK]]</f>
        <v>201006</v>
      </c>
      <c r="G1566" s="2" t="s">
        <v>1474</v>
      </c>
      <c r="H1566" s="302">
        <f>TabIPW[[#This Row],[liczba mieszkańców ]]/$I$1*$H$2</f>
        <v>4.920629975906498E-6</v>
      </c>
      <c r="I1566" s="27">
        <v>1546</v>
      </c>
      <c r="J1566" s="302">
        <f>TabIPW[[#This Row],[liczba mieszkańców w wieku 20-64]]/$K$1*$J$2</f>
        <v>3.5973541702052632E-6</v>
      </c>
      <c r="K1566" s="27">
        <v>892</v>
      </c>
      <c r="L1566" s="302">
        <f>TabIPW[[#This Row],[iloczyn liczby mieszkańców i relacji przeciętnego miesięcznego wynagrodzenia brutto 
w danym powiecie do średniej krajowej]]/$M$1*$L$2</f>
        <v>1.4369697768247109E-5</v>
      </c>
      <c r="M1566" s="27">
        <v>1306.3699999999999</v>
      </c>
      <c r="N1566" s="302">
        <f>TabIPW[[#This Row],[liczba oddziałów w szkołach podstawowych]]/$O$1*$N$2</f>
        <v>1.0137149672033393E-5</v>
      </c>
      <c r="O1566" s="27">
        <v>8</v>
      </c>
      <c r="P156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3.7385694017253342E-6</v>
      </c>
      <c r="Q1566" s="27">
        <v>19</v>
      </c>
      <c r="R1566" s="302">
        <f>TabIPW[[#This Row],[liczba gospodarstw domowych korzystających ze środowiskowej pomocy społecznej ]]/$S$1*$R$2</f>
        <v>1.7772309374893195E-5</v>
      </c>
      <c r="S1566" s="27">
        <v>65</v>
      </c>
      <c r="T1566" s="302">
        <f>TabIPW[[#This Row],[ilość wody dostarczonej i ścieków bytowych odprowadzonych siecią kanalizacyjną '[dam3']]]/$U$1*$T$2</f>
        <v>2.5831988536683425E-6</v>
      </c>
      <c r="U1566" s="27">
        <v>63.3</v>
      </c>
      <c r="V1566" s="302">
        <f>TabIPW[[#This Row],[iloczyn liczby mieszkańców i relacji przeciętnego miesięcznego wynagrodzenia brutto 
w danym powiecie do średniej krajowej2]]/$W$1*$V$2</f>
        <v>4.1911618490720738E-6</v>
      </c>
      <c r="W1566" s="27">
        <f>TabIPW[[#This Row],[iloczyn liczby mieszkańców i relacji przeciętnego miesięcznego wynagrodzenia brutto 
w danym powiecie do średniej krajowej]]</f>
        <v>1306.3699999999999</v>
      </c>
    </row>
    <row r="1567" spans="1:23" x14ac:dyDescent="0.3">
      <c r="A1567" s="2" t="s">
        <v>10</v>
      </c>
      <c r="B1567" s="2" t="s">
        <v>140</v>
      </c>
      <c r="C1567" s="2" t="s">
        <v>69</v>
      </c>
      <c r="D1567" s="2" t="s">
        <v>30</v>
      </c>
      <c r="E1567" s="2" t="s">
        <v>15</v>
      </c>
      <c r="F1567" s="17" t="str">
        <f>+Tabela1[[#This Row],[WK]]&amp;Tabela1[[#This Row],[PK]]&amp;Tabela1[[#This Row],[GK]]</f>
        <v>201007</v>
      </c>
      <c r="G1567" s="2" t="s">
        <v>1475</v>
      </c>
      <c r="H1567" s="302">
        <f>TabIPW[[#This Row],[liczba mieszkańców ]]/$I$1*$H$2</f>
        <v>1.0579672729568693E-5</v>
      </c>
      <c r="I1567" s="27">
        <v>3324</v>
      </c>
      <c r="J1567" s="302">
        <f>TabIPW[[#This Row],[liczba mieszkańców w wieku 20-64]]/$K$1*$J$2</f>
        <v>7.7512496806440773E-6</v>
      </c>
      <c r="K1567" s="27">
        <v>1922</v>
      </c>
      <c r="L1567" s="302">
        <f>TabIPW[[#This Row],[iloczyn liczby mieszkańców i relacji przeciętnego miesięcznego wynagrodzenia brutto 
w danym powiecie do średniej krajowej]]/$M$1*$L$2</f>
        <v>3.0895779677654201E-5</v>
      </c>
      <c r="M1567" s="27">
        <v>2808.78</v>
      </c>
      <c r="N1567" s="302">
        <f>TabIPW[[#This Row],[liczba oddziałów w szkołach podstawowych]]/$O$1*$N$2</f>
        <v>1.0137149672033393E-5</v>
      </c>
      <c r="O1567" s="27">
        <v>8</v>
      </c>
      <c r="P156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1.1806008637027371E-5</v>
      </c>
      <c r="Q1567" s="27">
        <v>60</v>
      </c>
      <c r="R1567" s="302">
        <f>TabIPW[[#This Row],[liczba gospodarstw domowych korzystających ze środowiskowej pomocy społecznej ]]/$S$1*$R$2</f>
        <v>2.4881233124850473E-5</v>
      </c>
      <c r="S1567" s="27">
        <v>91</v>
      </c>
      <c r="T1567" s="302">
        <f>TabIPW[[#This Row],[ilość wody dostarczonej i ścieków bytowych odprowadzonych siecią kanalizacyjną '[dam3']]]/$U$1*$T$2</f>
        <v>5.0847800500327872E-6</v>
      </c>
      <c r="U1567" s="27">
        <v>124.6</v>
      </c>
      <c r="V1567" s="302">
        <f>TabIPW[[#This Row],[iloczyn liczby mieszkańców i relacji przeciętnego miesięcznego wynagrodzenia brutto 
w danym powiecie do średniej krajowej2]]/$W$1*$V$2</f>
        <v>9.0112690726491432E-6</v>
      </c>
      <c r="W1567" s="27">
        <f>TabIPW[[#This Row],[iloczyn liczby mieszkańców i relacji przeciętnego miesięcznego wynagrodzenia brutto 
w danym powiecie do średniej krajowej]]</f>
        <v>2808.78</v>
      </c>
    </row>
    <row r="1568" spans="1:23" x14ac:dyDescent="0.3">
      <c r="A1568" s="2" t="s">
        <v>10</v>
      </c>
      <c r="B1568" s="2" t="s">
        <v>140</v>
      </c>
      <c r="C1568" s="2" t="s">
        <v>69</v>
      </c>
      <c r="D1568" s="2" t="s">
        <v>54</v>
      </c>
      <c r="E1568" s="2" t="s">
        <v>15</v>
      </c>
      <c r="F1568" s="17" t="str">
        <f>+Tabela1[[#This Row],[WK]]&amp;Tabela1[[#This Row],[PK]]&amp;Tabela1[[#This Row],[GK]]</f>
        <v>201008</v>
      </c>
      <c r="G1568" s="2" t="s">
        <v>1476</v>
      </c>
      <c r="H1568" s="302">
        <f>TabIPW[[#This Row],[liczba mieszkańców ]]/$I$1*$H$2</f>
        <v>7.7947107444987153E-6</v>
      </c>
      <c r="I1568" s="27">
        <v>2449</v>
      </c>
      <c r="J1568" s="302">
        <f>TabIPW[[#This Row],[liczba mieszkańców w wieku 20-64]]/$K$1*$J$2</f>
        <v>6.0170991277424365E-6</v>
      </c>
      <c r="K1568" s="27">
        <v>1492</v>
      </c>
      <c r="L1568" s="302">
        <f>TabIPW[[#This Row],[iloczyn liczby mieszkańców i relacji przeciętnego miesięcznego wynagrodzenia brutto 
w danym powiecie do średniej krajowej]]/$M$1*$L$2</f>
        <v>2.2762865352158586E-5</v>
      </c>
      <c r="M1568" s="27">
        <v>2069.4050000000002</v>
      </c>
      <c r="N1568" s="302">
        <f>TabIPW[[#This Row],[liczba oddziałów w szkołach podstawowych]]/$O$1*$N$2</f>
        <v>1.0137149672033393E-5</v>
      </c>
      <c r="O1568" s="27">
        <v>8</v>
      </c>
      <c r="P156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1.4560743985667093E-5</v>
      </c>
      <c r="Q1568" s="27">
        <v>74</v>
      </c>
      <c r="R1568" s="302">
        <f>TabIPW[[#This Row],[liczba gospodarstw domowych korzystających ze środowiskowej pomocy społecznej ]]/$S$1*$R$2</f>
        <v>1.4491267644143682E-5</v>
      </c>
      <c r="S1568" s="27">
        <v>53</v>
      </c>
      <c r="T1568" s="302">
        <f>TabIPW[[#This Row],[ilość wody dostarczonej i ścieków bytowych odprowadzonych siecią kanalizacyjną '[dam3']]]/$U$1*$T$2</f>
        <v>8.2148172076372415E-6</v>
      </c>
      <c r="U1568" s="27">
        <v>201.3</v>
      </c>
      <c r="V1568" s="302">
        <f>TabIPW[[#This Row],[iloczyn liczby mieszkańców i relacji przeciętnego miesięcznego wynagrodzenia brutto 
w danym powiecie do średniej krajowej2]]/$W$1*$V$2</f>
        <v>6.6391690610462541E-6</v>
      </c>
      <c r="W1568" s="27">
        <f>TabIPW[[#This Row],[iloczyn liczby mieszkańców i relacji przeciętnego miesięcznego wynagrodzenia brutto 
w danym powiecie do średniej krajowej]]</f>
        <v>2069.4050000000002</v>
      </c>
    </row>
    <row r="1569" spans="1:23" x14ac:dyDescent="0.3">
      <c r="A1569" s="2" t="s">
        <v>10</v>
      </c>
      <c r="B1569" s="2" t="s">
        <v>140</v>
      </c>
      <c r="C1569" s="2" t="s">
        <v>69</v>
      </c>
      <c r="D1569" s="2" t="s">
        <v>56</v>
      </c>
      <c r="E1569" s="2" t="s">
        <v>15</v>
      </c>
      <c r="F1569" s="17" t="str">
        <f>+Tabela1[[#This Row],[WK]]&amp;Tabela1[[#This Row],[PK]]&amp;Tabela1[[#This Row],[GK]]</f>
        <v>201009</v>
      </c>
      <c r="G1569" s="2" t="s">
        <v>1469</v>
      </c>
      <c r="H1569" s="302">
        <f>TabIPW[[#This Row],[liczba mieszkańców ]]/$I$1*$H$2</f>
        <v>1.7849219214025643E-5</v>
      </c>
      <c r="I1569" s="27">
        <v>5608</v>
      </c>
      <c r="J1569" s="302">
        <f>TabIPW[[#This Row],[liczba mieszkańców w wieku 20-64]]/$K$1*$J$2</f>
        <v>1.3284399816879079E-5</v>
      </c>
      <c r="K1569" s="27">
        <v>3294</v>
      </c>
      <c r="L1569" s="302">
        <f>TabIPW[[#This Row],[iloczyn liczby mieszkańców i relacji przeciętnego miesięcznego wynagrodzenia brutto 
w danym powiecie do średniej krajowej]]/$M$1*$L$2</f>
        <v>5.2125009757005039E-5</v>
      </c>
      <c r="M1569" s="27">
        <v>4738.76</v>
      </c>
      <c r="N1569" s="302">
        <f>TabIPW[[#This Row],[liczba oddziałów w szkołach podstawowych]]/$O$1*$N$2</f>
        <v>3.0411449016100181E-5</v>
      </c>
      <c r="O1569" s="27">
        <v>24</v>
      </c>
      <c r="P156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2.1841115978500637E-5</v>
      </c>
      <c r="Q1569" s="27">
        <v>111</v>
      </c>
      <c r="R1569" s="302">
        <f>TabIPW[[#This Row],[liczba gospodarstw domowych korzystających ze środowiskowej pomocy społecznej ]]/$S$1*$R$2</f>
        <v>2.9529375576745615E-5</v>
      </c>
      <c r="S1569" s="27">
        <v>108</v>
      </c>
      <c r="T1569" s="302">
        <f>TabIPW[[#This Row],[ilość wody dostarczonej i ścieków bytowych odprowadzonych siecią kanalizacyjną '[dam3']]]/$U$1*$T$2</f>
        <v>1.0181802748661162E-5</v>
      </c>
      <c r="U1569" s="27">
        <v>249.5</v>
      </c>
      <c r="V1569" s="302">
        <f>TabIPW[[#This Row],[iloczyn liczby mieszkańców i relacji przeciętnego miesięcznego wynagrodzenia brutto 
w danym powiecie do średniej krajowej2]]/$W$1*$V$2</f>
        <v>1.5203127845793137E-5</v>
      </c>
      <c r="W1569" s="27">
        <f>TabIPW[[#This Row],[iloczyn liczby mieszkańców i relacji przeciętnego miesięcznego wynagrodzenia brutto 
w danym powiecie do średniej krajowej]]</f>
        <v>4738.76</v>
      </c>
    </row>
    <row r="1570" spans="1:23" x14ac:dyDescent="0.3">
      <c r="A1570" s="2" t="s">
        <v>10</v>
      </c>
      <c r="B1570" s="2" t="s">
        <v>140</v>
      </c>
      <c r="C1570" s="2" t="s">
        <v>71</v>
      </c>
      <c r="D1570" s="2" t="s">
        <v>12</v>
      </c>
      <c r="E1570" s="2" t="s">
        <v>19</v>
      </c>
      <c r="F1570" s="17" t="str">
        <f>+Tabela1[[#This Row],[WK]]&amp;Tabela1[[#This Row],[PK]]&amp;Tabela1[[#This Row],[GK]]</f>
        <v>201101</v>
      </c>
      <c r="G1570" s="2" t="s">
        <v>1477</v>
      </c>
      <c r="H1570" s="302">
        <f>TabIPW[[#This Row],[liczba mieszkańców ]]/$I$1*$H$2</f>
        <v>3.1248864879333762E-5</v>
      </c>
      <c r="I1570" s="27">
        <v>9818</v>
      </c>
      <c r="J1570" s="302">
        <f>TabIPW[[#This Row],[liczba mieszkańców w wieku 20-64]]/$K$1*$J$2</f>
        <v>2.3519920987261318E-5</v>
      </c>
      <c r="K1570" s="27">
        <v>5832</v>
      </c>
      <c r="L1570" s="302">
        <f>TabIPW[[#This Row],[iloczyn liczby mieszkańców i relacji przeciętnego miesięcznego wynagrodzenia brutto 
w danym powiecie do średniej krajowej]]/$M$1*$L$2</f>
        <v>9.136394131417438E-5</v>
      </c>
      <c r="M1570" s="27">
        <v>8306.0279999999984</v>
      </c>
      <c r="N1570" s="302">
        <f>TabIPW[[#This Row],[liczba oddziałów w szkołach podstawowych]]/$O$1*$N$2</f>
        <v>8.7432915921288032E-5</v>
      </c>
      <c r="O1570" s="27">
        <v>69</v>
      </c>
      <c r="P157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6.0407410859456719E-5</v>
      </c>
      <c r="Q1570" s="27">
        <v>307</v>
      </c>
      <c r="R1570" s="302">
        <f>TabIPW[[#This Row],[liczba gospodarstw domowych korzystających ze środowiskowej pomocy społecznej ]]/$S$1*$R$2</f>
        <v>5.1129566970846578E-5</v>
      </c>
      <c r="S1570" s="27">
        <v>187</v>
      </c>
      <c r="T1570" s="302">
        <f>TabIPW[[#This Row],[ilość wody dostarczonej i ścieków bytowych odprowadzonych siecią kanalizacyjną '[dam3']]]/$U$1*$T$2</f>
        <v>2.16490835998587E-5</v>
      </c>
      <c r="U1570" s="27">
        <v>530.5</v>
      </c>
      <c r="V1570" s="302">
        <f>TabIPW[[#This Row],[iloczyn liczby mieszkańców i relacji przeciętnego miesięcznego wynagrodzenia brutto 
w danym powiecie do średniej krajowej2]]/$W$1*$V$2</f>
        <v>2.6647816216634199E-5</v>
      </c>
      <c r="W1570" s="27">
        <f>TabIPW[[#This Row],[iloczyn liczby mieszkańców i relacji przeciętnego miesięcznego wynagrodzenia brutto 
w danym powiecie do średniej krajowej]]</f>
        <v>8306.0279999999984</v>
      </c>
    </row>
    <row r="1571" spans="1:23" x14ac:dyDescent="0.3">
      <c r="A1571" s="2" t="s">
        <v>10</v>
      </c>
      <c r="B1571" s="2" t="s">
        <v>140</v>
      </c>
      <c r="C1571" s="2" t="s">
        <v>71</v>
      </c>
      <c r="D1571" s="2" t="s">
        <v>11</v>
      </c>
      <c r="E1571" s="2" t="s">
        <v>15</v>
      </c>
      <c r="F1571" s="17" t="str">
        <f>+Tabela1[[#This Row],[WK]]&amp;Tabela1[[#This Row],[PK]]&amp;Tabela1[[#This Row],[GK]]</f>
        <v>201102</v>
      </c>
      <c r="G1571" s="2" t="s">
        <v>1478</v>
      </c>
      <c r="H1571" s="302">
        <f>TabIPW[[#This Row],[liczba mieszkańców ]]/$I$1*$H$2</f>
        <v>1.1454946496304971E-5</v>
      </c>
      <c r="I1571" s="27">
        <v>3599</v>
      </c>
      <c r="J1571" s="302">
        <f>TabIPW[[#This Row],[liczba mieszkańców w wieku 20-64]]/$K$1*$J$2</f>
        <v>8.6828514892958873E-6</v>
      </c>
      <c r="K1571" s="27">
        <v>2153</v>
      </c>
      <c r="L1571" s="302">
        <f>TabIPW[[#This Row],[iloczyn liczby mieszkańców i relacji przeciętnego miesięcznego wynagrodzenia brutto 
w danym powiecie do średniej krajowej]]/$M$1*$L$2</f>
        <v>3.3491426440182681E-5</v>
      </c>
      <c r="M1571" s="27">
        <v>3044.7539999999995</v>
      </c>
      <c r="N1571" s="302">
        <f>TabIPW[[#This Row],[liczba oddziałów w szkołach podstawowych]]/$O$1*$N$2</f>
        <v>2.4075730471079311E-5</v>
      </c>
      <c r="O1571" s="27">
        <v>19</v>
      </c>
      <c r="P157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1.9873447872329407E-5</v>
      </c>
      <c r="Q1571" s="27">
        <v>101</v>
      </c>
      <c r="R1571" s="302">
        <f>TabIPW[[#This Row],[liczba gospodarstw domowych korzystających ze środowiskowej pomocy społecznej ]]/$S$1*$R$2</f>
        <v>2.6795174134454354E-5</v>
      </c>
      <c r="S1571" s="27">
        <v>98</v>
      </c>
      <c r="T1571" s="302">
        <f>TabIPW[[#This Row],[ilość wody dostarczonej i ścieków bytowych odprowadzonych siecią kanalizacyjną '[dam3']]]/$U$1*$T$2</f>
        <v>1.0263420405965059E-5</v>
      </c>
      <c r="U1571" s="27">
        <v>251.5</v>
      </c>
      <c r="V1571" s="302">
        <f>TabIPW[[#This Row],[iloczyn liczby mieszkańców i relacji przeciętnego miesięcznego wynagrodzenia brutto 
w danym powiecie do średniej krajowej2]]/$W$1*$V$2</f>
        <v>9.7683327117199508E-6</v>
      </c>
      <c r="W1571" s="27">
        <f>TabIPW[[#This Row],[iloczyn liczby mieszkańców i relacji przeciętnego miesięcznego wynagrodzenia brutto 
w danym powiecie do średniej krajowej]]</f>
        <v>3044.7539999999995</v>
      </c>
    </row>
    <row r="1572" spans="1:23" x14ac:dyDescent="0.3">
      <c r="A1572" s="2" t="s">
        <v>10</v>
      </c>
      <c r="B1572" s="2" t="s">
        <v>140</v>
      </c>
      <c r="C1572" s="2" t="s">
        <v>71</v>
      </c>
      <c r="D1572" s="2" t="s">
        <v>16</v>
      </c>
      <c r="E1572" s="2" t="s">
        <v>15</v>
      </c>
      <c r="F1572" s="17" t="str">
        <f>+Tabela1[[#This Row],[WK]]&amp;Tabela1[[#This Row],[PK]]&amp;Tabela1[[#This Row],[GK]]</f>
        <v>201103</v>
      </c>
      <c r="G1572" s="2" t="s">
        <v>1479</v>
      </c>
      <c r="H1572" s="302">
        <f>TabIPW[[#This Row],[liczba mieszkańców ]]/$I$1*$H$2</f>
        <v>9.5707207875490567E-6</v>
      </c>
      <c r="I1572" s="27">
        <v>3007</v>
      </c>
      <c r="J1572" s="302">
        <f>TabIPW[[#This Row],[liczba mieszkańców w wieku 20-64]]/$K$1*$J$2</f>
        <v>7.3560246709130061E-6</v>
      </c>
      <c r="K1572" s="27">
        <v>1824</v>
      </c>
      <c r="L1572" s="302">
        <f>TabIPW[[#This Row],[iloczyn liczby mieszkańców i relacji przeciętnego miesięcznego wynagrodzenia brutto 
w danym powiecie do średniej krajowej]]/$M$1*$L$2</f>
        <v>2.7982417145215157E-5</v>
      </c>
      <c r="M1572" s="27">
        <v>2543.922</v>
      </c>
      <c r="N1572" s="302">
        <f>TabIPW[[#This Row],[liczba oddziałów w szkołach podstawowych]]/$O$1*$N$2</f>
        <v>1.7740011926058437E-5</v>
      </c>
      <c r="O1572" s="27">
        <v>14</v>
      </c>
      <c r="P157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2.1644349167883512E-5</v>
      </c>
      <c r="Q1572" s="27">
        <v>110</v>
      </c>
      <c r="R1572" s="302">
        <f>TabIPW[[#This Row],[liczba gospodarstw domowych korzystających ze środowiskowej pomocy społecznej ]]/$S$1*$R$2</f>
        <v>1.9412830240267953E-5</v>
      </c>
      <c r="S1572" s="27">
        <v>71</v>
      </c>
      <c r="T1572" s="302">
        <f>TabIPW[[#This Row],[ilość wody dostarczonej i ścieków bytowych odprowadzonych siecią kanalizacyjną '[dam3']]]/$U$1*$T$2</f>
        <v>8.7045231514606251E-6</v>
      </c>
      <c r="U1572" s="27">
        <v>213.3</v>
      </c>
      <c r="V1572" s="302">
        <f>TabIPW[[#This Row],[iloczyn liczby mieszkańców i relacji przeciętnego miesięcznego wynagrodzenia brutto 
w danym powiecie do średniej krajowej2]]/$W$1*$V$2</f>
        <v>8.1615383340210886E-6</v>
      </c>
      <c r="W1572" s="27">
        <f>TabIPW[[#This Row],[iloczyn liczby mieszkańców i relacji przeciętnego miesięcznego wynagrodzenia brutto 
w danym powiecie do średniej krajowej]]</f>
        <v>2543.922</v>
      </c>
    </row>
    <row r="1573" spans="1:23" x14ac:dyDescent="0.3">
      <c r="A1573" s="2" t="s">
        <v>10</v>
      </c>
      <c r="B1573" s="2" t="s">
        <v>140</v>
      </c>
      <c r="C1573" s="2" t="s">
        <v>71</v>
      </c>
      <c r="D1573" s="2" t="s">
        <v>18</v>
      </c>
      <c r="E1573" s="2" t="s">
        <v>19</v>
      </c>
      <c r="F1573" s="17" t="str">
        <f>+Tabela1[[#This Row],[WK]]&amp;Tabela1[[#This Row],[PK]]&amp;Tabela1[[#This Row],[GK]]</f>
        <v>201104</v>
      </c>
      <c r="G1573" s="2" t="s">
        <v>1480</v>
      </c>
      <c r="H1573" s="302">
        <f>TabIPW[[#This Row],[liczba mieszkańców ]]/$I$1*$H$2</f>
        <v>8.3548859552099348E-6</v>
      </c>
      <c r="I1573" s="27">
        <v>2625</v>
      </c>
      <c r="J1573" s="302">
        <f>TabIPW[[#This Row],[liczba mieszkańców w wieku 20-64]]/$K$1*$J$2</f>
        <v>6.2994027061217733E-6</v>
      </c>
      <c r="K1573" s="27">
        <v>1562</v>
      </c>
      <c r="L1573" s="302">
        <f>TabIPW[[#This Row],[iloczyn liczby mieszkańców i relacji przeciętnego miesięcznego wynagrodzenia brutto 
w danym powiecie do średniej krajowej]]/$M$1*$L$2</f>
        <v>2.4427617228530021E-5</v>
      </c>
      <c r="M1573" s="27">
        <v>2220.7499999999995</v>
      </c>
      <c r="N1573" s="302">
        <f>TabIPW[[#This Row],[liczba oddziałów w szkołach podstawowych]]/$O$1*$N$2</f>
        <v>1.0137149672033393E-5</v>
      </c>
      <c r="O1573" s="27">
        <v>8</v>
      </c>
      <c r="P157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1.0428640962707512E-5</v>
      </c>
      <c r="Q1573" s="27">
        <v>53</v>
      </c>
      <c r="R1573" s="302">
        <f>TabIPW[[#This Row],[liczba gospodarstw domowych korzystających ze środowiskowej pomocy społecznej ]]/$S$1*$R$2</f>
        <v>2.570149355753785E-5</v>
      </c>
      <c r="S1573" s="27">
        <v>94</v>
      </c>
      <c r="T1573" s="302">
        <f>TabIPW[[#This Row],[ilość wody dostarczonej i ścieków bytowych odprowadzonych siecią kanalizacyjną '[dam3']]]/$U$1*$T$2</f>
        <v>7.5904421292624278E-6</v>
      </c>
      <c r="U1573" s="27">
        <v>186</v>
      </c>
      <c r="V1573" s="302">
        <f>TabIPW[[#This Row],[iloczyn liczby mieszkańców i relacji przeciętnego miesięcznego wynagrodzenia brutto 
w danym powiecie do średniej krajowej2]]/$W$1*$V$2</f>
        <v>7.1247216916545902E-6</v>
      </c>
      <c r="W1573" s="27">
        <f>TabIPW[[#This Row],[iloczyn liczby mieszkańców i relacji przeciętnego miesięcznego wynagrodzenia brutto 
w danym powiecie do średniej krajowej]]</f>
        <v>2220.7499999999995</v>
      </c>
    </row>
    <row r="1574" spans="1:23" x14ac:dyDescent="0.3">
      <c r="A1574" s="2" t="s">
        <v>10</v>
      </c>
      <c r="B1574" s="2" t="s">
        <v>140</v>
      </c>
      <c r="C1574" s="2" t="s">
        <v>71</v>
      </c>
      <c r="D1574" s="2" t="s">
        <v>21</v>
      </c>
      <c r="E1574" s="2" t="s">
        <v>15</v>
      </c>
      <c r="F1574" s="17" t="str">
        <f>+Tabela1[[#This Row],[WK]]&amp;Tabela1[[#This Row],[PK]]&amp;Tabela1[[#This Row],[GK]]</f>
        <v>201105</v>
      </c>
      <c r="G1574" s="2" t="s">
        <v>1481</v>
      </c>
      <c r="H1574" s="302">
        <f>TabIPW[[#This Row],[liczba mieszkańców ]]/$I$1*$H$2</f>
        <v>1.1200321400527147E-5</v>
      </c>
      <c r="I1574" s="27">
        <v>3519</v>
      </c>
      <c r="J1574" s="302">
        <f>TabIPW[[#This Row],[liczba mieszkańców w wieku 20-64]]/$K$1*$J$2</f>
        <v>8.6304236818825823E-6</v>
      </c>
      <c r="K1574" s="27">
        <v>2140</v>
      </c>
      <c r="L1574" s="302">
        <f>TabIPW[[#This Row],[iloczyn liczby mieszkańców i relacji przeciętnego miesięcznego wynagrodzenia brutto 
w danym powiecie do średniej krajowej]]/$M$1*$L$2</f>
        <v>3.2746965724646526E-5</v>
      </c>
      <c r="M1574" s="27">
        <v>2977.0739999999996</v>
      </c>
      <c r="N1574" s="302">
        <f>TabIPW[[#This Row],[liczba oddziałów w szkołach podstawowych]]/$O$1*$N$2</f>
        <v>1.520572450805009E-5</v>
      </c>
      <c r="O1574" s="27">
        <v>12</v>
      </c>
      <c r="P157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1.790577976615818E-5</v>
      </c>
      <c r="Q1574" s="27">
        <v>91</v>
      </c>
      <c r="R1574" s="302">
        <f>TabIPW[[#This Row],[liczba gospodarstw domowych korzystających ze środowiskowej pomocy społecznej ]]/$S$1*$R$2</f>
        <v>3.1443316586349499E-5</v>
      </c>
      <c r="S1574" s="27">
        <v>115</v>
      </c>
      <c r="T1574" s="302">
        <f>TabIPW[[#This Row],[ilość wody dostarczonej i ścieków bytowych odprowadzonych siecią kanalizacyjną '[dam3']]]/$U$1*$T$2</f>
        <v>5.8764713258805895E-6</v>
      </c>
      <c r="U1574" s="27">
        <v>144</v>
      </c>
      <c r="V1574" s="302">
        <f>TabIPW[[#This Row],[iloczyn liczby mieszkańców i relacji przeciętnego miesięcznego wynagrodzenia brutto 
w danym powiecie do średniej krajowej2]]/$W$1*$V$2</f>
        <v>9.5511983363552389E-6</v>
      </c>
      <c r="W1574" s="27">
        <f>TabIPW[[#This Row],[iloczyn liczby mieszkańców i relacji przeciętnego miesięcznego wynagrodzenia brutto 
w danym powiecie do średniej krajowej]]</f>
        <v>2977.0739999999996</v>
      </c>
    </row>
    <row r="1575" spans="1:23" x14ac:dyDescent="0.3">
      <c r="A1575" s="2" t="s">
        <v>10</v>
      </c>
      <c r="B1575" s="2" t="s">
        <v>140</v>
      </c>
      <c r="C1575" s="2" t="s">
        <v>71</v>
      </c>
      <c r="D1575" s="2" t="s">
        <v>23</v>
      </c>
      <c r="E1575" s="2" t="s">
        <v>15</v>
      </c>
      <c r="F1575" s="17" t="str">
        <f>+Tabela1[[#This Row],[WK]]&amp;Tabela1[[#This Row],[PK]]&amp;Tabela1[[#This Row],[GK]]</f>
        <v>201106</v>
      </c>
      <c r="G1575" s="2" t="s">
        <v>1482</v>
      </c>
      <c r="H1575" s="302">
        <f>TabIPW[[#This Row],[liczba mieszkańców ]]/$I$1*$H$2</f>
        <v>6.667994695681833E-6</v>
      </c>
      <c r="I1575" s="27">
        <v>2095</v>
      </c>
      <c r="J1575" s="302">
        <f>TabIPW[[#This Row],[liczba mieszkańców w wieku 20-64]]/$K$1*$J$2</f>
        <v>4.9282138968507083E-6</v>
      </c>
      <c r="K1575" s="27">
        <v>1222</v>
      </c>
      <c r="L1575" s="302">
        <f>TabIPW[[#This Row],[iloczyn liczby mieszkańców i relacji przeciętnego miesięcznego wynagrodzenia brutto 
w danym powiecie do średniej krajowej]]/$M$1*$L$2</f>
        <v>1.9495564988103007E-5</v>
      </c>
      <c r="M1575" s="27">
        <v>1772.37</v>
      </c>
      <c r="N1575" s="302">
        <f>TabIPW[[#This Row],[liczba oddziałów w szkołach podstawowych]]/$O$1*$N$2</f>
        <v>1.0137149672033393E-5</v>
      </c>
      <c r="O1575" s="27">
        <v>8</v>
      </c>
      <c r="P157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7.4771388034506683E-6</v>
      </c>
      <c r="Q1575" s="27">
        <v>38</v>
      </c>
      <c r="R1575" s="302">
        <f>TabIPW[[#This Row],[liczba gospodarstw domowych korzystających ze środowiskowej pomocy społecznej ]]/$S$1*$R$2</f>
        <v>1.9412830240267953E-5</v>
      </c>
      <c r="S1575" s="27">
        <v>71</v>
      </c>
      <c r="T1575" s="302">
        <f>TabIPW[[#This Row],[ilość wody dostarczonej i ścieków bytowych odprowadzonych siecią kanalizacyjną '[dam3']]]/$U$1*$T$2</f>
        <v>5.4969492194174684E-6</v>
      </c>
      <c r="U1575" s="27">
        <v>134.69999999999999</v>
      </c>
      <c r="V1575" s="302">
        <f>TabIPW[[#This Row],[iloczyn liczby mieszkańców i relacji przeciętnego miesięcznego wynagrodzenia brutto 
w danym powiecie do średniej krajowej2]]/$W$1*$V$2</f>
        <v>5.6862064548633779E-6</v>
      </c>
      <c r="W1575" s="27">
        <f>TabIPW[[#This Row],[iloczyn liczby mieszkańców i relacji przeciętnego miesięcznego wynagrodzenia brutto 
w danym powiecie do średniej krajowej]]</f>
        <v>1772.37</v>
      </c>
    </row>
    <row r="1576" spans="1:23" x14ac:dyDescent="0.3">
      <c r="A1576" s="2" t="s">
        <v>10</v>
      </c>
      <c r="B1576" s="2" t="s">
        <v>140</v>
      </c>
      <c r="C1576" s="2" t="s">
        <v>71</v>
      </c>
      <c r="D1576" s="2" t="s">
        <v>30</v>
      </c>
      <c r="E1576" s="2" t="s">
        <v>15</v>
      </c>
      <c r="F1576" s="17" t="str">
        <f>+Tabela1[[#This Row],[WK]]&amp;Tabela1[[#This Row],[PK]]&amp;Tabela1[[#This Row],[GK]]</f>
        <v>201107</v>
      </c>
      <c r="G1576" s="2" t="s">
        <v>1483</v>
      </c>
      <c r="H1576" s="302">
        <f>TabIPW[[#This Row],[liczba mieszkańców ]]/$I$1*$H$2</f>
        <v>9.4816020040268163E-6</v>
      </c>
      <c r="I1576" s="27">
        <v>2979</v>
      </c>
      <c r="J1576" s="302">
        <f>TabIPW[[#This Row],[liczba mieszkańców w wieku 20-64]]/$K$1*$J$2</f>
        <v>7.0374249181706108E-6</v>
      </c>
      <c r="K1576" s="27">
        <v>1745</v>
      </c>
      <c r="L1576" s="302">
        <f>TabIPW[[#This Row],[iloczyn liczby mieszkańców i relacji przeciętnego miesięcznego wynagrodzenia brutto 
w danym powiecie do średniej krajowej]]/$M$1*$L$2</f>
        <v>2.7721855894777501E-5</v>
      </c>
      <c r="M1576" s="27">
        <v>2520.2339999999999</v>
      </c>
      <c r="N1576" s="302">
        <f>TabIPW[[#This Row],[liczba oddziałów w szkołach podstawowych]]/$O$1*$N$2</f>
        <v>2.9144305307096008E-5</v>
      </c>
      <c r="O1576" s="27">
        <v>23</v>
      </c>
      <c r="P157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1.1806008637027371E-5</v>
      </c>
      <c r="Q1576" s="27">
        <v>60</v>
      </c>
      <c r="R1576" s="302">
        <f>TabIPW[[#This Row],[liczba gospodarstw domowych korzystających ze środowiskowej pomocy społecznej ]]/$S$1*$R$2</f>
        <v>2.2967292115246589E-5</v>
      </c>
      <c r="S1576" s="27">
        <v>84</v>
      </c>
      <c r="T1576" s="302">
        <f>TabIPW[[#This Row],[ilość wody dostarczonej i ścieków bytowych odprowadzonych siecią kanalizacyjną '[dam3']]]/$U$1*$T$2</f>
        <v>4.9909197441333073E-6</v>
      </c>
      <c r="U1576" s="27">
        <v>122.30000000000001</v>
      </c>
      <c r="V1576" s="302">
        <f>TabIPW[[#This Row],[iloczyn liczby mieszkańców i relacji przeciętnego miesięcznego wynagrodzenia brutto 
w danym powiecie do średniej krajowej2]]/$W$1*$V$2</f>
        <v>8.0855413026434384E-6</v>
      </c>
      <c r="W1576" s="27">
        <f>TabIPW[[#This Row],[iloczyn liczby mieszkańców i relacji przeciętnego miesięcznego wynagrodzenia brutto 
w danym powiecie do średniej krajowej]]</f>
        <v>2520.2339999999999</v>
      </c>
    </row>
    <row r="1577" spans="1:23" x14ac:dyDescent="0.3">
      <c r="A1577" s="2" t="s">
        <v>10</v>
      </c>
      <c r="B1577" s="2" t="s">
        <v>140</v>
      </c>
      <c r="C1577" s="2" t="s">
        <v>71</v>
      </c>
      <c r="D1577" s="2" t="s">
        <v>54</v>
      </c>
      <c r="E1577" s="2" t="s">
        <v>19</v>
      </c>
      <c r="F1577" s="17" t="str">
        <f>+Tabela1[[#This Row],[WK]]&amp;Tabela1[[#This Row],[PK]]&amp;Tabela1[[#This Row],[GK]]</f>
        <v>201108</v>
      </c>
      <c r="G1577" s="2" t="s">
        <v>1484</v>
      </c>
      <c r="H1577" s="302">
        <f>TabIPW[[#This Row],[liczba mieszkańców ]]/$I$1*$H$2</f>
        <v>7.4531948347867055E-5</v>
      </c>
      <c r="I1577" s="27">
        <v>23417</v>
      </c>
      <c r="J1577" s="302">
        <f>TabIPW[[#This Row],[liczba mieszkańców w wieku 20-64]]/$K$1*$J$2</f>
        <v>5.6125984290074721E-5</v>
      </c>
      <c r="K1577" s="27">
        <v>13917</v>
      </c>
      <c r="L1577" s="302">
        <f>TabIPW[[#This Row],[iloczyn liczby mieszkańców i relacji przeciętnego miesięcznego wynagrodzenia brutto 
w danym powiecie do średniej krajowej]]/$M$1*$L$2</f>
        <v>2.1791295719637621E-4</v>
      </c>
      <c r="M1577" s="27">
        <v>19810.781999999999</v>
      </c>
      <c r="N1577" s="302">
        <f>TabIPW[[#This Row],[liczba oddziałów w szkołach podstawowych]]/$O$1*$N$2</f>
        <v>1.8627012522361359E-4</v>
      </c>
      <c r="O1577" s="27">
        <v>147</v>
      </c>
      <c r="P157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1.6449705367591473E-4</v>
      </c>
      <c r="Q1577" s="27">
        <v>836</v>
      </c>
      <c r="R1577" s="302">
        <f>TabIPW[[#This Row],[liczba gospodarstw domowych korzystających ze środowiskowej pomocy społecznej ]]/$S$1*$R$2</f>
        <v>2.2065005639290475E-4</v>
      </c>
      <c r="S1577" s="27">
        <v>807</v>
      </c>
      <c r="T1577" s="302">
        <f>TabIPW[[#This Row],[ilość wody dostarczonej i ścieków bytowych odprowadzonych siecią kanalizacyjną '[dam3']]]/$U$1*$T$2</f>
        <v>5.9744125146452658E-5</v>
      </c>
      <c r="U1577" s="27">
        <v>1464</v>
      </c>
      <c r="V1577" s="302">
        <f>TabIPW[[#This Row],[iloczyn liczby mieszkańców i relacji przeciętnego miesięcznego wynagrodzenia brutto 
w danym powiecie do średniej krajowej2]]/$W$1*$V$2</f>
        <v>6.3557945848943061E-5</v>
      </c>
      <c r="W1577" s="27">
        <f>TabIPW[[#This Row],[iloczyn liczby mieszkańców i relacji przeciętnego miesięcznego wynagrodzenia brutto 
w danym powiecie do średniej krajowej]]</f>
        <v>19810.781999999999</v>
      </c>
    </row>
    <row r="1578" spans="1:23" x14ac:dyDescent="0.3">
      <c r="A1578" s="2" t="s">
        <v>10</v>
      </c>
      <c r="B1578" s="2" t="s">
        <v>140</v>
      </c>
      <c r="C1578" s="2" t="s">
        <v>71</v>
      </c>
      <c r="D1578" s="2" t="s">
        <v>56</v>
      </c>
      <c r="E1578" s="2" t="s">
        <v>19</v>
      </c>
      <c r="F1578" s="17" t="str">
        <f>+Tabela1[[#This Row],[WK]]&amp;Tabela1[[#This Row],[PK]]&amp;Tabela1[[#This Row],[GK]]</f>
        <v>201109</v>
      </c>
      <c r="G1578" s="2" t="s">
        <v>1485</v>
      </c>
      <c r="H1578" s="302">
        <f>TabIPW[[#This Row],[liczba mieszkańców ]]/$I$1*$H$2</f>
        <v>1.9453357317425951E-5</v>
      </c>
      <c r="I1578" s="27">
        <v>6112</v>
      </c>
      <c r="J1578" s="302">
        <f>TabIPW[[#This Row],[liczba mieszkańców w wieku 20-64]]/$K$1*$J$2</f>
        <v>1.4740279699663944E-5</v>
      </c>
      <c r="K1578" s="27">
        <v>3655</v>
      </c>
      <c r="L1578" s="302">
        <f>TabIPW[[#This Row],[iloczyn liczby mieszkańców i relacji przeciętnego miesięcznego wynagrodzenia brutto 
w danym powiecie do średniej krajowej]]/$M$1*$L$2</f>
        <v>5.687679866696209E-5</v>
      </c>
      <c r="M1578" s="27">
        <v>5170.7519999999995</v>
      </c>
      <c r="N1578" s="302">
        <f>TabIPW[[#This Row],[liczba oddziałów w szkołach podstawowych]]/$O$1*$N$2</f>
        <v>4.0548598688133572E-5</v>
      </c>
      <c r="O1578" s="27">
        <v>32</v>
      </c>
      <c r="P157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3.5221259100464988E-5</v>
      </c>
      <c r="Q1578" s="27">
        <v>179</v>
      </c>
      <c r="R1578" s="302">
        <f>TabIPW[[#This Row],[liczba gospodarstw domowych korzystających ze środowiskowej pomocy społecznej ]]/$S$1*$R$2</f>
        <v>6.8355036057281515E-5</v>
      </c>
      <c r="S1578" s="27">
        <v>250</v>
      </c>
      <c r="T1578" s="302">
        <f>TabIPW[[#This Row],[ilość wody dostarczonej i ścieków bytowych odprowadzonych siecią kanalizacyjną '[dam3']]]/$U$1*$T$2</f>
        <v>2.175110567148857E-5</v>
      </c>
      <c r="U1578" s="27">
        <v>533</v>
      </c>
      <c r="V1578" s="302">
        <f>TabIPW[[#This Row],[iloczyn liczby mieszkańców i relacji przeciętnego miesięcznego wynagrodzenia brutto 
w danym powiecie do średniej krajowej2]]/$W$1*$V$2</f>
        <v>1.6589066277863944E-5</v>
      </c>
      <c r="W1578" s="27">
        <f>TabIPW[[#This Row],[iloczyn liczby mieszkańców i relacji przeciętnego miesięcznego wynagrodzenia brutto 
w danym powiecie do średniej krajowej]]</f>
        <v>5170.7519999999995</v>
      </c>
    </row>
    <row r="1579" spans="1:23" x14ac:dyDescent="0.3">
      <c r="A1579" s="2" t="s">
        <v>10</v>
      </c>
      <c r="B1579" s="2" t="s">
        <v>140</v>
      </c>
      <c r="C1579" s="2" t="s">
        <v>71</v>
      </c>
      <c r="D1579" s="2" t="s">
        <v>69</v>
      </c>
      <c r="E1579" s="2" t="s">
        <v>15</v>
      </c>
      <c r="F1579" s="17" t="str">
        <f>+Tabela1[[#This Row],[WK]]&amp;Tabela1[[#This Row],[PK]]&amp;Tabela1[[#This Row],[GK]]</f>
        <v>201110</v>
      </c>
      <c r="G1579" s="2" t="s">
        <v>1486</v>
      </c>
      <c r="H1579" s="302">
        <f>TabIPW[[#This Row],[liczba mieszkańców ]]/$I$1*$H$2</f>
        <v>8.4535531798238407E-6</v>
      </c>
      <c r="I1579" s="27">
        <v>2656</v>
      </c>
      <c r="J1579" s="302">
        <f>TabIPW[[#This Row],[liczba mieszkańców w wieku 20-64]]/$K$1*$J$2</f>
        <v>6.2792381648089638E-6</v>
      </c>
      <c r="K1579" s="27">
        <v>1557</v>
      </c>
      <c r="L1579" s="302">
        <f>TabIPW[[#This Row],[iloczyn liczby mieszkańców i relacji przeciętnego miesięcznego wynagrodzenia brutto 
w danym powiecie do średniej krajowej]]/$M$1*$L$2</f>
        <v>2.471609575580028E-5</v>
      </c>
      <c r="M1579" s="27">
        <v>2246.9759999999997</v>
      </c>
      <c r="N1579" s="302">
        <f>TabIPW[[#This Row],[liczba oddziałów w szkołach podstawowych]]/$O$1*$N$2</f>
        <v>1.3938580799045916E-5</v>
      </c>
      <c r="O1579" s="27">
        <v>11</v>
      </c>
      <c r="P157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1.0428640962707512E-5</v>
      </c>
      <c r="Q1579" s="27">
        <v>53</v>
      </c>
      <c r="R1579" s="302">
        <f>TabIPW[[#This Row],[liczba gospodarstw domowych korzystających ze środowiskowej pomocy społecznej ]]/$S$1*$R$2</f>
        <v>1.8045729519122321E-5</v>
      </c>
      <c r="S1579" s="27">
        <v>66</v>
      </c>
      <c r="T1579" s="302">
        <f>TabIPW[[#This Row],[ilość wody dostarczonej i ścieków bytowych odprowadzonych siecią kanalizacyjną '[dam3']]]/$U$1*$T$2</f>
        <v>3.4279416067636775E-6</v>
      </c>
      <c r="U1579" s="27">
        <v>84</v>
      </c>
      <c r="V1579" s="302">
        <f>TabIPW[[#This Row],[iloczyn liczby mieszkańców i relacji przeciętnego miesięcznego wynagrodzenia brutto 
w danym powiecie do średniej krajowej2]]/$W$1*$V$2</f>
        <v>7.208861262108416E-6</v>
      </c>
      <c r="W1579" s="27">
        <f>TabIPW[[#This Row],[iloczyn liczby mieszkańców i relacji przeciętnego miesięcznego wynagrodzenia brutto 
w danym powiecie do średniej krajowej]]</f>
        <v>2246.9759999999997</v>
      </c>
    </row>
    <row r="1580" spans="1:23" x14ac:dyDescent="0.3">
      <c r="A1580" s="2" t="s">
        <v>10</v>
      </c>
      <c r="B1580" s="2" t="s">
        <v>140</v>
      </c>
      <c r="C1580" s="2" t="s">
        <v>72</v>
      </c>
      <c r="D1580" s="2" t="s">
        <v>12</v>
      </c>
      <c r="E1580" s="2" t="s">
        <v>15</v>
      </c>
      <c r="F1580" s="17" t="str">
        <f>+Tabela1[[#This Row],[WK]]&amp;Tabela1[[#This Row],[PK]]&amp;Tabela1[[#This Row],[GK]]</f>
        <v>201201</v>
      </c>
      <c r="G1580" s="2" t="s">
        <v>1487</v>
      </c>
      <c r="H1580" s="302">
        <f>TabIPW[[#This Row],[liczba mieszkańców ]]/$I$1*$H$2</f>
        <v>9.4497738670545886E-6</v>
      </c>
      <c r="I1580" s="27">
        <v>2969</v>
      </c>
      <c r="J1580" s="302">
        <f>TabIPW[[#This Row],[liczba mieszkańców w wieku 20-64]]/$K$1*$J$2</f>
        <v>6.9607996611819341E-6</v>
      </c>
      <c r="K1580" s="27">
        <v>1726</v>
      </c>
      <c r="L1580" s="302">
        <f>TabIPW[[#This Row],[iloczyn liczby mieszkańców i relacji przeciętnego miesięcznego wynagrodzenia brutto 
w danym powiecie do średniej krajowej]]/$M$1*$L$2</f>
        <v>2.7040951532881536E-5</v>
      </c>
      <c r="M1580" s="27">
        <v>2458.3319999999999</v>
      </c>
      <c r="N1580" s="302">
        <f>TabIPW[[#This Row],[liczba oddziałów w szkołach podstawowych]]/$O$1*$N$2</f>
        <v>1.7740011926058437E-5</v>
      </c>
      <c r="O1580" s="27">
        <v>14</v>
      </c>
      <c r="P158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2.2234649599734885E-5</v>
      </c>
      <c r="Q1580" s="27">
        <v>113</v>
      </c>
      <c r="R1580" s="302">
        <f>TabIPW[[#This Row],[liczba gospodarstw domowych korzystających ze środowiskowej pomocy społecznej ]]/$S$1*$R$2</f>
        <v>1.8319149663351447E-5</v>
      </c>
      <c r="S1580" s="27">
        <v>67</v>
      </c>
      <c r="T1580" s="302">
        <f>TabIPW[[#This Row],[ilość wody dostarczonej i ścieków bytowych odprowadzonych siecią kanalizacyjną '[dam3']]]/$U$1*$T$2</f>
        <v>7.7700009753310018E-6</v>
      </c>
      <c r="U1580" s="27">
        <v>190.4</v>
      </c>
      <c r="V1580" s="302">
        <f>TabIPW[[#This Row],[iloczyn liczby mieszkańców i relacji przeciętnego miesięcznego wynagrodzenia brutto 
w danym powiecie do średniej krajowej2]]/$W$1*$V$2</f>
        <v>7.8869441970904495E-6</v>
      </c>
      <c r="W1580" s="27">
        <f>TabIPW[[#This Row],[iloczyn liczby mieszkańców i relacji przeciętnego miesięcznego wynagrodzenia brutto 
w danym powiecie do średniej krajowej]]</f>
        <v>2458.3319999999999</v>
      </c>
    </row>
    <row r="1581" spans="1:23" x14ac:dyDescent="0.3">
      <c r="A1581" s="2" t="s">
        <v>10</v>
      </c>
      <c r="B1581" s="2" t="s">
        <v>140</v>
      </c>
      <c r="C1581" s="2" t="s">
        <v>72</v>
      </c>
      <c r="D1581" s="2" t="s">
        <v>11</v>
      </c>
      <c r="E1581" s="2" t="s">
        <v>15</v>
      </c>
      <c r="F1581" s="17" t="str">
        <f>+Tabela1[[#This Row],[WK]]&amp;Tabela1[[#This Row],[PK]]&amp;Tabela1[[#This Row],[GK]]</f>
        <v>201202</v>
      </c>
      <c r="G1581" s="2" t="s">
        <v>1488</v>
      </c>
      <c r="H1581" s="302">
        <f>TabIPW[[#This Row],[liczba mieszkańców ]]/$I$1*$H$2</f>
        <v>1.272170634779966E-5</v>
      </c>
      <c r="I1581" s="27">
        <v>3997</v>
      </c>
      <c r="J1581" s="302">
        <f>TabIPW[[#This Row],[liczba mieszkańców w wieku 20-64]]/$K$1*$J$2</f>
        <v>9.5378280409590239E-6</v>
      </c>
      <c r="K1581" s="27">
        <v>2365</v>
      </c>
      <c r="L1581" s="302">
        <f>TabIPW[[#This Row],[iloczyn liczby mieszkańców i relacji przeciętnego miesięcznego wynagrodzenia brutto 
w danym powiecie do średniej krajowej]]/$M$1*$L$2</f>
        <v>3.6403732999975574E-5</v>
      </c>
      <c r="M1581" s="27">
        <v>3309.5159999999996</v>
      </c>
      <c r="N1581" s="302">
        <f>TabIPW[[#This Row],[liczba oddziałów w szkołach podstawowych]]/$O$1*$N$2</f>
        <v>2.0274299344066786E-5</v>
      </c>
      <c r="O1581" s="27">
        <v>16</v>
      </c>
      <c r="P158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2.4202317705906111E-5</v>
      </c>
      <c r="Q1581" s="27">
        <v>123</v>
      </c>
      <c r="R1581" s="302">
        <f>TabIPW[[#This Row],[liczba gospodarstw domowych korzystających ze środowiskowej pomocy społecznej ]]/$S$1*$R$2</f>
        <v>3.116989644212037E-5</v>
      </c>
      <c r="S1581" s="27">
        <v>114</v>
      </c>
      <c r="T1581" s="302">
        <f>TabIPW[[#This Row],[ilość wody dostarczonej i ścieków bytowych odprowadzonych siecią kanalizacyjną '[dam3']]]/$U$1*$T$2</f>
        <v>1.0455221900629215E-5</v>
      </c>
      <c r="U1581" s="27">
        <v>256.2</v>
      </c>
      <c r="V1581" s="302">
        <f>TabIPW[[#This Row],[iloczyn liczby mieszkańców i relacji przeciętnego miesięcznego wynagrodzenia brutto 
w danym powiecie do średniej krajowej2]]/$W$1*$V$2</f>
        <v>1.0617755458326211E-5</v>
      </c>
      <c r="W1581" s="27">
        <f>TabIPW[[#This Row],[iloczyn liczby mieszkańców i relacji przeciętnego miesięcznego wynagrodzenia brutto 
w danym powiecie do średniej krajowej]]</f>
        <v>3309.5159999999996</v>
      </c>
    </row>
    <row r="1582" spans="1:23" x14ac:dyDescent="0.3">
      <c r="A1582" s="2" t="s">
        <v>10</v>
      </c>
      <c r="B1582" s="2" t="s">
        <v>140</v>
      </c>
      <c r="C1582" s="2" t="s">
        <v>72</v>
      </c>
      <c r="D1582" s="2" t="s">
        <v>16</v>
      </c>
      <c r="E1582" s="2" t="s">
        <v>15</v>
      </c>
      <c r="F1582" s="17" t="str">
        <f>+Tabela1[[#This Row],[WK]]&amp;Tabela1[[#This Row],[PK]]&amp;Tabela1[[#This Row],[GK]]</f>
        <v>201203</v>
      </c>
      <c r="G1582" s="2" t="s">
        <v>1489</v>
      </c>
      <c r="H1582" s="302">
        <f>TabIPW[[#This Row],[liczba mieszkańców ]]/$I$1*$H$2</f>
        <v>9.8794537161796695E-6</v>
      </c>
      <c r="I1582" s="27">
        <v>3104</v>
      </c>
      <c r="J1582" s="302">
        <f>TabIPW[[#This Row],[liczba mieszkańców w wieku 20-64]]/$K$1*$J$2</f>
        <v>7.4366828361642442E-6</v>
      </c>
      <c r="K1582" s="27">
        <v>1844</v>
      </c>
      <c r="L1582" s="302">
        <f>TabIPW[[#This Row],[iloczyn liczby mieszkańców i relacji przeciętnego miesięcznego wynagrodzenia brutto 
w danym powiecie do średniej krajowej]]/$M$1*$L$2</f>
        <v>2.8270499682743105E-5</v>
      </c>
      <c r="M1582" s="27">
        <v>2570.1119999999996</v>
      </c>
      <c r="N1582" s="302">
        <f>TabIPW[[#This Row],[liczba oddziałów w szkołach podstawowych]]/$O$1*$N$2</f>
        <v>1.9007155635062614E-5</v>
      </c>
      <c r="O1582" s="27">
        <v>15</v>
      </c>
      <c r="P158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1.8692847008626672E-5</v>
      </c>
      <c r="Q1582" s="27">
        <v>95</v>
      </c>
      <c r="R1582" s="302">
        <f>TabIPW[[#This Row],[liczba gospodarstw domowych korzystających ze środowiskowej pomocy społecznej ]]/$S$1*$R$2</f>
        <v>2.160019139410096E-5</v>
      </c>
      <c r="S1582" s="27">
        <v>79</v>
      </c>
      <c r="T1582" s="302">
        <f>TabIPW[[#This Row],[ilość wody dostarczonej i ścieków bytowych odprowadzonych siecią kanalizacyjną '[dam3']]]/$U$1*$T$2</f>
        <v>9.4635673643868655E-6</v>
      </c>
      <c r="U1582" s="27">
        <v>231.9</v>
      </c>
      <c r="V1582" s="302">
        <f>TabIPW[[#This Row],[iloczyn liczby mieszkańców i relacji przeciętnego miesięcznego wynagrodzenia brutto 
w danym powiecie do średniej krajowej2]]/$W$1*$V$2</f>
        <v>8.2455624074667397E-6</v>
      </c>
      <c r="W1582" s="27">
        <f>TabIPW[[#This Row],[iloczyn liczby mieszkańców i relacji przeciętnego miesięcznego wynagrodzenia brutto 
w danym powiecie do średniej krajowej]]</f>
        <v>2570.1119999999996</v>
      </c>
    </row>
    <row r="1583" spans="1:23" x14ac:dyDescent="0.3">
      <c r="A1583" s="2" t="s">
        <v>10</v>
      </c>
      <c r="B1583" s="2" t="s">
        <v>140</v>
      </c>
      <c r="C1583" s="2" t="s">
        <v>72</v>
      </c>
      <c r="D1583" s="2" t="s">
        <v>18</v>
      </c>
      <c r="E1583" s="2" t="s">
        <v>15</v>
      </c>
      <c r="F1583" s="17" t="str">
        <f>+Tabela1[[#This Row],[WK]]&amp;Tabela1[[#This Row],[PK]]&amp;Tabela1[[#This Row],[GK]]</f>
        <v>201204</v>
      </c>
      <c r="G1583" s="2" t="s">
        <v>1490</v>
      </c>
      <c r="H1583" s="302">
        <f>TabIPW[[#This Row],[liczba mieszkańców ]]/$I$1*$H$2</f>
        <v>8.4981125715849618E-6</v>
      </c>
      <c r="I1583" s="27">
        <v>2670</v>
      </c>
      <c r="J1583" s="302">
        <f>TabIPW[[#This Row],[liczba mieszkańców w wieku 20-64]]/$K$1*$J$2</f>
        <v>6.1945470912951626E-6</v>
      </c>
      <c r="K1583" s="27">
        <v>1536</v>
      </c>
      <c r="L1583" s="302">
        <f>TabIPW[[#This Row],[iloczyn liczby mieszkańców i relacji przeciętnego miesięcznego wynagrodzenia brutto 
w danym powiecie do średniej krajowej]]/$M$1*$L$2</f>
        <v>2.4317730075039982E-5</v>
      </c>
      <c r="M1583" s="27">
        <v>2210.7600000000002</v>
      </c>
      <c r="N1583" s="302">
        <f>TabIPW[[#This Row],[liczba oddziałów w szkołach podstawowych]]/$O$1*$N$2</f>
        <v>1.9007155635062614E-5</v>
      </c>
      <c r="O1583" s="27">
        <v>15</v>
      </c>
      <c r="P158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2.2824950031586251E-5</v>
      </c>
      <c r="Q1583" s="27">
        <v>116</v>
      </c>
      <c r="R1583" s="302">
        <f>TabIPW[[#This Row],[liczba gospodarstw domowych korzystających ze środowiskowej pomocy społecznej ]]/$S$1*$R$2</f>
        <v>2.0233090672955331E-5</v>
      </c>
      <c r="S1583" s="27">
        <v>74</v>
      </c>
      <c r="T1583" s="302">
        <f>TabIPW[[#This Row],[ilość wody dostarczonej i ścieków bytowych odprowadzonych siecią kanalizacyjną '[dam3']]]/$U$1*$T$2</f>
        <v>7.4884200576325578E-6</v>
      </c>
      <c r="U1583" s="27">
        <v>183.5</v>
      </c>
      <c r="V1583" s="302">
        <f>TabIPW[[#This Row],[iloczyn liczby mieszkańców i relacji przeciętnego miesięcznego wynagrodzenia brutto 
w danym powiecie do średniej krajowej2]]/$W$1*$V$2</f>
        <v>7.0926712718866618E-6</v>
      </c>
      <c r="W1583" s="27">
        <f>TabIPW[[#This Row],[iloczyn liczby mieszkańców i relacji przeciętnego miesięcznego wynagrodzenia brutto 
w danym powiecie do średniej krajowej]]</f>
        <v>2210.7600000000002</v>
      </c>
    </row>
    <row r="1584" spans="1:23" x14ac:dyDescent="0.3">
      <c r="A1584" s="2" t="s">
        <v>10</v>
      </c>
      <c r="B1584" s="2" t="s">
        <v>140</v>
      </c>
      <c r="C1584" s="2" t="s">
        <v>72</v>
      </c>
      <c r="D1584" s="2" t="s">
        <v>21</v>
      </c>
      <c r="E1584" s="2" t="s">
        <v>15</v>
      </c>
      <c r="F1584" s="17" t="str">
        <f>+Tabela1[[#This Row],[WK]]&amp;Tabela1[[#This Row],[PK]]&amp;Tabela1[[#This Row],[GK]]</f>
        <v>201205</v>
      </c>
      <c r="G1584" s="2" t="s">
        <v>1491</v>
      </c>
      <c r="H1584" s="302">
        <f>TabIPW[[#This Row],[liczba mieszkańców ]]/$I$1*$H$2</f>
        <v>1.7782380126383963E-5</v>
      </c>
      <c r="I1584" s="27">
        <v>5587</v>
      </c>
      <c r="J1584" s="302">
        <f>TabIPW[[#This Row],[liczba mieszkańców w wieku 20-64]]/$K$1*$J$2</f>
        <v>1.3332794716029821E-5</v>
      </c>
      <c r="K1584" s="27">
        <v>3306</v>
      </c>
      <c r="L1584" s="302">
        <f>TabIPW[[#This Row],[iloczyn liczby mieszkańców i relacji przeciętnego miesięcznego wynagrodzenia brutto 
w danym powiecie do średniej krajowej]]/$M$1*$L$2</f>
        <v>5.0885077876122988E-5</v>
      </c>
      <c r="M1584" s="27">
        <v>4626.0360000000001</v>
      </c>
      <c r="N1584" s="302">
        <f>TabIPW[[#This Row],[liczba oddziałów w szkołach podstawowych]]/$O$1*$N$2</f>
        <v>3.8014311270125227E-5</v>
      </c>
      <c r="O1584" s="27">
        <v>30</v>
      </c>
      <c r="P158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3.5024492289847872E-5</v>
      </c>
      <c r="Q1584" s="27">
        <v>178</v>
      </c>
      <c r="R1584" s="302">
        <f>TabIPW[[#This Row],[liczba gospodarstw domowych korzystających ze środowiskowej pomocy społecznej ]]/$S$1*$R$2</f>
        <v>2.7068594278683483E-5</v>
      </c>
      <c r="S1584" s="27">
        <v>99</v>
      </c>
      <c r="T1584" s="302">
        <f>TabIPW[[#This Row],[ilość wody dostarczonej i ścieków bytowych odprowadzonych siecią kanalizacyjną '[dam3']]]/$U$1*$T$2</f>
        <v>1.646228147819604E-5</v>
      </c>
      <c r="U1584" s="27">
        <v>403.4</v>
      </c>
      <c r="V1584" s="302">
        <f>TabIPW[[#This Row],[iloczyn liczby mieszkańców i relacji przeciętnego miesięcznego wynagrodzenia brutto 
w danym powiecie do średniej krajowej2]]/$W$1*$V$2</f>
        <v>1.484148104720254E-5</v>
      </c>
      <c r="W1584" s="27">
        <f>TabIPW[[#This Row],[iloczyn liczby mieszkańców i relacji przeciętnego miesięcznego wynagrodzenia brutto 
w danym powiecie do średniej krajowej]]</f>
        <v>4626.0360000000001</v>
      </c>
    </row>
    <row r="1585" spans="1:23" x14ac:dyDescent="0.3">
      <c r="A1585" s="2" t="s">
        <v>10</v>
      </c>
      <c r="B1585" s="2" t="s">
        <v>140</v>
      </c>
      <c r="C1585" s="2" t="s">
        <v>72</v>
      </c>
      <c r="D1585" s="2" t="s">
        <v>23</v>
      </c>
      <c r="E1585" s="2" t="s">
        <v>15</v>
      </c>
      <c r="F1585" s="17" t="str">
        <f>+Tabela1[[#This Row],[WK]]&amp;Tabela1[[#This Row],[PK]]&amp;Tabela1[[#This Row],[GK]]</f>
        <v>201206</v>
      </c>
      <c r="G1585" s="2" t="s">
        <v>1492</v>
      </c>
      <c r="H1585" s="302">
        <f>TabIPW[[#This Row],[liczba mieszkańców ]]/$I$1*$H$2</f>
        <v>6.7984900572679691E-6</v>
      </c>
      <c r="I1585" s="27">
        <v>2136</v>
      </c>
      <c r="J1585" s="302">
        <f>TabIPW[[#This Row],[liczba mieszkańców w wieku 20-64]]/$K$1*$J$2</f>
        <v>5.2306820165428555E-6</v>
      </c>
      <c r="K1585" s="27">
        <v>1297</v>
      </c>
      <c r="L1585" s="302">
        <f>TabIPW[[#This Row],[iloczyn liczby mieszkańców i relacji przeciętnego miesięcznego wynagrodzenia brutto 
w danym powiecie do średniej krajowej]]/$M$1*$L$2</f>
        <v>1.9454184060031983E-5</v>
      </c>
      <c r="M1585" s="27">
        <v>1768.6079999999999</v>
      </c>
      <c r="N1585" s="302">
        <f>TabIPW[[#This Row],[liczba oddziałów w szkołach podstawowych]]/$O$1*$N$2</f>
        <v>1.1404293381037567E-5</v>
      </c>
      <c r="O1585" s="27">
        <v>9</v>
      </c>
      <c r="P158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1.1806008637027371E-5</v>
      </c>
      <c r="Q1585" s="27">
        <v>60</v>
      </c>
      <c r="R1585" s="302">
        <f>TabIPW[[#This Row],[liczba gospodarstw domowych korzystających ze środowiskowej pomocy społecznej ]]/$S$1*$R$2</f>
        <v>1.3124166922998051E-5</v>
      </c>
      <c r="S1585" s="27">
        <v>48</v>
      </c>
      <c r="T1585" s="302">
        <f>TabIPW[[#This Row],[ilość wody dostarczonej i ścieków bytowych odprowadzonych siecią kanalizacyjną '[dam3']]]/$U$1*$T$2</f>
        <v>5.7458830741943548E-6</v>
      </c>
      <c r="U1585" s="27">
        <v>140.80000000000001</v>
      </c>
      <c r="V1585" s="302">
        <f>TabIPW[[#This Row],[iloczyn liczby mieszkańców i relacji przeciętnego miesięcznego wynagrodzenia brutto 
w danym powiecie do średniej krajowej2]]/$W$1*$V$2</f>
        <v>5.6741370175093289E-6</v>
      </c>
      <c r="W1585" s="27">
        <f>TabIPW[[#This Row],[iloczyn liczby mieszkańców i relacji przeciętnego miesięcznego wynagrodzenia brutto 
w danym powiecie do średniej krajowej]]</f>
        <v>1768.6079999999999</v>
      </c>
    </row>
    <row r="1586" spans="1:23" x14ac:dyDescent="0.3">
      <c r="A1586" s="2" t="s">
        <v>10</v>
      </c>
      <c r="B1586" s="2" t="s">
        <v>140</v>
      </c>
      <c r="C1586" s="2" t="s">
        <v>72</v>
      </c>
      <c r="D1586" s="2" t="s">
        <v>30</v>
      </c>
      <c r="E1586" s="2" t="s">
        <v>15</v>
      </c>
      <c r="F1586" s="17" t="str">
        <f>+Tabela1[[#This Row],[WK]]&amp;Tabela1[[#This Row],[PK]]&amp;Tabela1[[#This Row],[GK]]</f>
        <v>201207</v>
      </c>
      <c r="G1586" s="2" t="s">
        <v>1493</v>
      </c>
      <c r="H1586" s="302">
        <f>TabIPW[[#This Row],[liczba mieszkańców ]]/$I$1*$H$2</f>
        <v>2.6181825473355017E-5</v>
      </c>
      <c r="I1586" s="27">
        <v>8226</v>
      </c>
      <c r="J1586" s="302">
        <f>TabIPW[[#This Row],[liczba mieszkańców w wieku 20-64]]/$K$1*$J$2</f>
        <v>2.0091948964083656E-5</v>
      </c>
      <c r="K1586" s="27">
        <v>4982</v>
      </c>
      <c r="L1586" s="302">
        <f>TabIPW[[#This Row],[iloczyn liczby mieszkańców i relacji przeciętnego miesięcznego wynagrodzenia brutto 
w danym powiecie do średniej krajowej]]/$M$1*$L$2</f>
        <v>7.492046726489844E-5</v>
      </c>
      <c r="M1586" s="27">
        <v>6811.1279999999997</v>
      </c>
      <c r="N1586" s="302">
        <f>TabIPW[[#This Row],[liczba oddziałów w szkołach podstawowych]]/$O$1*$N$2</f>
        <v>4.0548598688133572E-5</v>
      </c>
      <c r="O1586" s="27">
        <v>32</v>
      </c>
      <c r="P158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3.3647124615528005E-5</v>
      </c>
      <c r="Q1586" s="27">
        <v>171</v>
      </c>
      <c r="R1586" s="302">
        <f>TabIPW[[#This Row],[liczba gospodarstw domowych korzystających ze środowiskowej pomocy społecznej ]]/$S$1*$R$2</f>
        <v>3.3083837451724254E-5</v>
      </c>
      <c r="S1586" s="27">
        <v>121</v>
      </c>
      <c r="T1586" s="302">
        <f>TabIPW[[#This Row],[ilość wody dostarczonej i ścieków bytowych odprowadzonych siecią kanalizacyjną '[dam3']]]/$U$1*$T$2</f>
        <v>1.774775958073242E-5</v>
      </c>
      <c r="U1586" s="27">
        <v>434.9</v>
      </c>
      <c r="V1586" s="302">
        <f>TabIPW[[#This Row],[iloczyn liczby mieszkańców i relacji przeciętnego miesięcznego wynagrodzenia brutto 
w danym powiecie do średniej krajowej2]]/$W$1*$V$2</f>
        <v>2.1851802952262051E-5</v>
      </c>
      <c r="W1586" s="27">
        <f>TabIPW[[#This Row],[iloczyn liczby mieszkańców i relacji przeciętnego miesięcznego wynagrodzenia brutto 
w danym powiecie do średniej krajowej]]</f>
        <v>6811.1279999999997</v>
      </c>
    </row>
    <row r="1587" spans="1:23" x14ac:dyDescent="0.3">
      <c r="A1587" s="2" t="s">
        <v>10</v>
      </c>
      <c r="B1587" s="2" t="s">
        <v>140</v>
      </c>
      <c r="C1587" s="2" t="s">
        <v>72</v>
      </c>
      <c r="D1587" s="2" t="s">
        <v>54</v>
      </c>
      <c r="E1587" s="2" t="s">
        <v>15</v>
      </c>
      <c r="F1587" s="17" t="str">
        <f>+Tabela1[[#This Row],[WK]]&amp;Tabela1[[#This Row],[PK]]&amp;Tabela1[[#This Row],[GK]]</f>
        <v>201208</v>
      </c>
      <c r="G1587" s="2" t="s">
        <v>1494</v>
      </c>
      <c r="H1587" s="302">
        <f>TabIPW[[#This Row],[liczba mieszkańców ]]/$I$1*$H$2</f>
        <v>1.2288843684977353E-5</v>
      </c>
      <c r="I1587" s="27">
        <v>3861</v>
      </c>
      <c r="J1587" s="302">
        <f>TabIPW[[#This Row],[liczba mieszkańców w wieku 20-64]]/$K$1*$J$2</f>
        <v>9.344248444356048E-6</v>
      </c>
      <c r="K1587" s="27">
        <v>2317</v>
      </c>
      <c r="L1587" s="302">
        <f>TabIPW[[#This Row],[iloczyn liczby mieszkańców i relacji przeciętnego miesięcznego wynagrodzenia brutto 
w danym powiecie do średniej krajowej]]/$M$1*$L$2</f>
        <v>3.516507708604096E-5</v>
      </c>
      <c r="M1587" s="27">
        <v>3196.9079999999999</v>
      </c>
      <c r="N1587" s="302">
        <f>TabIPW[[#This Row],[liczba oddziałów w szkołach podstawowych]]/$O$1*$N$2</f>
        <v>2.1541443053070962E-5</v>
      </c>
      <c r="O1587" s="27">
        <v>17</v>
      </c>
      <c r="P158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1.9086380629860916E-5</v>
      </c>
      <c r="Q1587" s="27">
        <v>97</v>
      </c>
      <c r="R1587" s="302">
        <f>TabIPW[[#This Row],[liczba gospodarstw domowych korzystających ze środowiskowej pomocy społecznej ]]/$S$1*$R$2</f>
        <v>2.2420451826788337E-5</v>
      </c>
      <c r="S1587" s="27">
        <v>82</v>
      </c>
      <c r="T1587" s="302">
        <f>TabIPW[[#This Row],[ilość wody dostarczonej i ścieków bytowych odprowadzonych siecią kanalizacyjną '[dam3']]]/$U$1*$T$2</f>
        <v>1.1153052870577536E-5</v>
      </c>
      <c r="U1587" s="27">
        <v>273.3</v>
      </c>
      <c r="V1587" s="302">
        <f>TabIPW[[#This Row],[iloczyn liczby mieszkańców i relacji przeciętnego miesięcznego wynagrodzenia brutto 
w danym powiecie do średniej krajowej2]]/$W$1*$V$2</f>
        <v>1.0256480816761947E-5</v>
      </c>
      <c r="W1587" s="27">
        <f>TabIPW[[#This Row],[iloczyn liczby mieszkańców i relacji przeciętnego miesięcznego wynagrodzenia brutto 
w danym powiecie do średniej krajowej]]</f>
        <v>3196.9079999999999</v>
      </c>
    </row>
    <row r="1588" spans="1:23" x14ac:dyDescent="0.3">
      <c r="A1588" s="2" t="s">
        <v>10</v>
      </c>
      <c r="B1588" s="2" t="s">
        <v>140</v>
      </c>
      <c r="C1588" s="2" t="s">
        <v>72</v>
      </c>
      <c r="D1588" s="2" t="s">
        <v>56</v>
      </c>
      <c r="E1588" s="2" t="s">
        <v>15</v>
      </c>
      <c r="F1588" s="17" t="str">
        <f>+Tabela1[[#This Row],[WK]]&amp;Tabela1[[#This Row],[PK]]&amp;Tabela1[[#This Row],[GK]]</f>
        <v>201209</v>
      </c>
      <c r="G1588" s="2" t="s">
        <v>1495</v>
      </c>
      <c r="H1588" s="302">
        <f>TabIPW[[#This Row],[liczba mieszkańców ]]/$I$1*$H$2</f>
        <v>6.0346147699344903E-6</v>
      </c>
      <c r="I1588" s="27">
        <v>1896</v>
      </c>
      <c r="J1588" s="302">
        <f>TabIPW[[#This Row],[liczba mieszkańców w wieku 20-64]]/$K$1*$J$2</f>
        <v>4.3757054648797206E-6</v>
      </c>
      <c r="K1588" s="27">
        <v>1085</v>
      </c>
      <c r="L1588" s="302">
        <f>TabIPW[[#This Row],[iloczyn liczby mieszkańców i relacji przeciętnego miesięcznego wynagrodzenia brutto 
w danym powiecie do średniej krajowej]]/$M$1*$L$2</f>
        <v>1.7268320682500301E-5</v>
      </c>
      <c r="M1588" s="27">
        <v>1569.8879999999999</v>
      </c>
      <c r="N1588" s="302">
        <f>TabIPW[[#This Row],[liczba oddziałów w szkołach podstawowych]]/$O$1*$N$2</f>
        <v>1.2671437090041742E-5</v>
      </c>
      <c r="O1588" s="27">
        <v>10</v>
      </c>
      <c r="P158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8.8545064777705274E-6</v>
      </c>
      <c r="Q1588" s="27">
        <v>45</v>
      </c>
      <c r="R1588" s="302">
        <f>TabIPW[[#This Row],[liczba gospodarstw domowych korzystających ze środowiskowej pomocy społecznej ]]/$S$1*$R$2</f>
        <v>2.2967292115246589E-5</v>
      </c>
      <c r="S1588" s="27">
        <v>84</v>
      </c>
      <c r="T1588" s="302">
        <f>TabIPW[[#This Row],[ilość wody dostarczonej i ścieków bytowych odprowadzonych siecią kanalizacyjną '[dam3']]]/$U$1*$T$2</f>
        <v>7.0966553025738513E-6</v>
      </c>
      <c r="U1588" s="27">
        <v>173.9</v>
      </c>
      <c r="V1588" s="302">
        <f>TabIPW[[#This Row],[iloczyn liczby mieszkańców i relacji przeciętnego miesięcznego wynagrodzenia brutto 
w danym powiecie do średniej krajowej2]]/$W$1*$V$2</f>
        <v>5.0365935323959219E-6</v>
      </c>
      <c r="W1588" s="27">
        <f>TabIPW[[#This Row],[iloczyn liczby mieszkańców i relacji przeciętnego miesięcznego wynagrodzenia brutto 
w danym powiecie do średniej krajowej]]</f>
        <v>1569.8879999999999</v>
      </c>
    </row>
    <row r="1589" spans="1:23" x14ac:dyDescent="0.3">
      <c r="A1589" s="2" t="s">
        <v>10</v>
      </c>
      <c r="B1589" s="2" t="s">
        <v>140</v>
      </c>
      <c r="C1589" s="2" t="s">
        <v>74</v>
      </c>
      <c r="D1589" s="2" t="s">
        <v>12</v>
      </c>
      <c r="E1589" s="2" t="s">
        <v>13</v>
      </c>
      <c r="F1589" s="17" t="str">
        <f>+Tabela1[[#This Row],[WK]]&amp;Tabela1[[#This Row],[PK]]&amp;Tabela1[[#This Row],[GK]]</f>
        <v>201301</v>
      </c>
      <c r="G1589" s="2" t="s">
        <v>1496</v>
      </c>
      <c r="H1589" s="302">
        <f>TabIPW[[#This Row],[liczba mieszkańców ]]/$I$1*$H$2</f>
        <v>2.8374784110741549E-5</v>
      </c>
      <c r="I1589" s="27">
        <v>8915</v>
      </c>
      <c r="J1589" s="302">
        <f>TabIPW[[#This Row],[liczba mieszkańców w wieku 20-64]]/$K$1*$J$2</f>
        <v>2.0519437239915225E-5</v>
      </c>
      <c r="K1589" s="27">
        <v>5088</v>
      </c>
      <c r="L1589" s="302">
        <f>TabIPW[[#This Row],[iloczyn liczby mieszkańców i relacji przeciętnego miesięcznego wynagrodzenia brutto 
w danym powiecie do średniej krajowej]]/$M$1*$L$2</f>
        <v>8.9334900874311126E-5</v>
      </c>
      <c r="M1589" s="27">
        <v>8121.5649999999996</v>
      </c>
      <c r="N1589" s="302">
        <f>TabIPW[[#This Row],[liczba oddziałów w szkołach podstawowych]]/$O$1*$N$2</f>
        <v>6.9692903995229581E-5</v>
      </c>
      <c r="O1589" s="27">
        <v>55</v>
      </c>
      <c r="P158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1.3537556570458053E-4</v>
      </c>
      <c r="Q1589" s="27">
        <v>688</v>
      </c>
      <c r="R1589" s="302">
        <f>TabIPW[[#This Row],[liczba gospodarstw domowych korzystających ze środowiskowej pomocy społecznej ]]/$S$1*$R$2</f>
        <v>1.9686250384497079E-5</v>
      </c>
      <c r="S1589" s="27">
        <v>72</v>
      </c>
      <c r="T1589" s="302">
        <f>TabIPW[[#This Row],[ilość wody dostarczonej i ścieków bytowych odprowadzonych siecią kanalizacyjną '[dam3']]]/$U$1*$T$2</f>
        <v>5.6222323233789504E-5</v>
      </c>
      <c r="U1589" s="27">
        <v>1377.7</v>
      </c>
      <c r="V1589" s="302">
        <f>TabIPW[[#This Row],[iloczyn liczby mieszkańców i relacji przeciętnego miesięcznego wynagrodzenia brutto 
w danym powiecie do średniej krajowej2]]/$W$1*$V$2</f>
        <v>2.6056012755007414E-5</v>
      </c>
      <c r="W1589" s="27">
        <f>TabIPW[[#This Row],[iloczyn liczby mieszkańców i relacji przeciętnego miesięcznego wynagrodzenia brutto 
w danym powiecie do średniej krajowej]]</f>
        <v>8121.5649999999996</v>
      </c>
    </row>
    <row r="1590" spans="1:23" x14ac:dyDescent="0.3">
      <c r="A1590" s="2" t="s">
        <v>10</v>
      </c>
      <c r="B1590" s="2" t="s">
        <v>140</v>
      </c>
      <c r="C1590" s="2" t="s">
        <v>74</v>
      </c>
      <c r="D1590" s="2" t="s">
        <v>11</v>
      </c>
      <c r="E1590" s="2" t="s">
        <v>19</v>
      </c>
      <c r="F1590" s="17" t="str">
        <f>+Tabela1[[#This Row],[WK]]&amp;Tabela1[[#This Row],[PK]]&amp;Tabela1[[#This Row],[GK]]</f>
        <v>201302</v>
      </c>
      <c r="G1590" s="2" t="s">
        <v>1497</v>
      </c>
      <c r="H1590" s="302">
        <f>TabIPW[[#This Row],[liczba mieszkańców ]]/$I$1*$H$2</f>
        <v>2.4838678093126979E-5</v>
      </c>
      <c r="I1590" s="27">
        <v>7804</v>
      </c>
      <c r="J1590" s="302">
        <f>TabIPW[[#This Row],[liczba mieszkańców w wieku 20-64]]/$K$1*$J$2</f>
        <v>1.8753023420913088E-5</v>
      </c>
      <c r="K1590" s="27">
        <v>4650</v>
      </c>
      <c r="L1590" s="302">
        <f>TabIPW[[#This Row],[iloczyn liczby mieszkańców i relacji przeciętnego miesięcznego wynagrodzenia brutto 
w danym powiecie do średniej krajowej]]/$M$1*$L$2</f>
        <v>7.8201858263951085E-5</v>
      </c>
      <c r="M1590" s="27">
        <v>7109.4439999999995</v>
      </c>
      <c r="N1590" s="302">
        <f>TabIPW[[#This Row],[liczba oddziałów w szkołach podstawowych]]/$O$1*$N$2</f>
        <v>3.294573643410853E-5</v>
      </c>
      <c r="O1590" s="27">
        <v>26</v>
      </c>
      <c r="P159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4.1124263418978682E-5</v>
      </c>
      <c r="Q1590" s="27">
        <v>209</v>
      </c>
      <c r="R1590" s="302">
        <f>TabIPW[[#This Row],[liczba gospodarstw domowych korzystających ze środowiskowej pomocy społecznej ]]/$S$1*$R$2</f>
        <v>5.3863768413137837E-5</v>
      </c>
      <c r="S1590" s="27">
        <v>197</v>
      </c>
      <c r="T1590" s="302">
        <f>TabIPW[[#This Row],[ilość wody dostarczonej i ścieków bytowych odprowadzonych siecią kanalizacyjną '[dam3']]]/$U$1*$T$2</f>
        <v>2.5595297330502126E-5</v>
      </c>
      <c r="U1590" s="27">
        <v>627.20000000000005</v>
      </c>
      <c r="V1590" s="302">
        <f>TabIPW[[#This Row],[iloczyn liczby mieszkańców i relacji przeciętnego miesięcznego wynagrodzenia brutto 
w danym powiecie do średniej krajowej2]]/$W$1*$V$2</f>
        <v>2.2808875326985739E-5</v>
      </c>
      <c r="W1590" s="27">
        <f>TabIPW[[#This Row],[iloczyn liczby mieszkańców i relacji przeciętnego miesięcznego wynagrodzenia brutto 
w danym powiecie do średniej krajowej]]</f>
        <v>7109.4439999999995</v>
      </c>
    </row>
    <row r="1591" spans="1:23" x14ac:dyDescent="0.3">
      <c r="A1591" s="2" t="s">
        <v>10</v>
      </c>
      <c r="B1591" s="2" t="s">
        <v>140</v>
      </c>
      <c r="C1591" s="2" t="s">
        <v>74</v>
      </c>
      <c r="D1591" s="2" t="s">
        <v>16</v>
      </c>
      <c r="E1591" s="2" t="s">
        <v>19</v>
      </c>
      <c r="F1591" s="17" t="str">
        <f>+Tabela1[[#This Row],[WK]]&amp;Tabela1[[#This Row],[PK]]&amp;Tabela1[[#This Row],[GK]]</f>
        <v>201303</v>
      </c>
      <c r="G1591" s="2" t="s">
        <v>1498</v>
      </c>
      <c r="H1591" s="302">
        <f>TabIPW[[#This Row],[liczba mieszkańców ]]/$I$1*$H$2</f>
        <v>1.8699030471184137E-5</v>
      </c>
      <c r="I1591" s="27">
        <v>5875</v>
      </c>
      <c r="J1591" s="302">
        <f>TabIPW[[#This Row],[liczba mieszkańców w wieku 20-64]]/$K$1*$J$2</f>
        <v>1.3647361560509654E-5</v>
      </c>
      <c r="K1591" s="27">
        <v>3384</v>
      </c>
      <c r="L1591" s="302">
        <f>TabIPW[[#This Row],[iloczyn liczby mieszkańców i relacji przeciętnego miesięcznego wynagrodzenia brutto 
w danym powiecie do średniej krajowej]]/$M$1*$L$2</f>
        <v>5.8871849987277387E-5</v>
      </c>
      <c r="M1591" s="27">
        <v>5352.125</v>
      </c>
      <c r="N1591" s="302">
        <f>TabIPW[[#This Row],[liczba oddziałów w szkołach podstawowych]]/$O$1*$N$2</f>
        <v>4.3082886106141924E-5</v>
      </c>
      <c r="O1591" s="27">
        <v>34</v>
      </c>
      <c r="P159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4.6240200495023874E-5</v>
      </c>
      <c r="Q1591" s="27">
        <v>235</v>
      </c>
      <c r="R1591" s="302">
        <f>TabIPW[[#This Row],[liczba gospodarstw domowych korzystających ze środowiskowej pomocy społecznej ]]/$S$1*$R$2</f>
        <v>1.5038107932601933E-5</v>
      </c>
      <c r="S1591" s="27">
        <v>55</v>
      </c>
      <c r="T1591" s="302">
        <f>TabIPW[[#This Row],[ilość wody dostarczonej i ścieków bytowych odprowadzonych siecią kanalizacyjną '[dam3']]]/$U$1*$T$2</f>
        <v>2.3587502960826257E-5</v>
      </c>
      <c r="U1591" s="27">
        <v>578</v>
      </c>
      <c r="V1591" s="302">
        <f>TabIPW[[#This Row],[iloczyn liczby mieszkańców i relacji przeciętnego miesięcznego wynagrodzenia brutto 
w danym powiecie do średniej krajowej2]]/$W$1*$V$2</f>
        <v>1.7170956246289241E-5</v>
      </c>
      <c r="W1591" s="27">
        <f>TabIPW[[#This Row],[iloczyn liczby mieszkańców i relacji przeciętnego miesięcznego wynagrodzenia brutto 
w danym powiecie do średniej krajowej]]</f>
        <v>5352.125</v>
      </c>
    </row>
    <row r="1592" spans="1:23" x14ac:dyDescent="0.3">
      <c r="A1592" s="2" t="s">
        <v>10</v>
      </c>
      <c r="B1592" s="2" t="s">
        <v>140</v>
      </c>
      <c r="C1592" s="2" t="s">
        <v>74</v>
      </c>
      <c r="D1592" s="2" t="s">
        <v>18</v>
      </c>
      <c r="E1592" s="2" t="s">
        <v>15</v>
      </c>
      <c r="F1592" s="17" t="str">
        <f>+Tabela1[[#This Row],[WK]]&amp;Tabela1[[#This Row],[PK]]&amp;Tabela1[[#This Row],[GK]]</f>
        <v>201304</v>
      </c>
      <c r="G1592" s="2" t="s">
        <v>1499</v>
      </c>
      <c r="H1592" s="302">
        <f>TabIPW[[#This Row],[liczba mieszkańców ]]/$I$1*$H$2</f>
        <v>1.2190176460363447E-5</v>
      </c>
      <c r="I1592" s="27">
        <v>3830</v>
      </c>
      <c r="J1592" s="302">
        <f>TabIPW[[#This Row],[liczba mieszkańców w wieku 20-64]]/$K$1*$J$2</f>
        <v>8.7917400123850602E-6</v>
      </c>
      <c r="K1592" s="27">
        <v>2180</v>
      </c>
      <c r="L1592" s="302">
        <f>TabIPW[[#This Row],[iloczyn liczby mieszkańców i relacji przeciętnego miesięcznego wynagrodzenia brutto 
w danym powiecie do średniej krajowej]]/$M$1*$L$2</f>
        <v>3.8379435821493172E-5</v>
      </c>
      <c r="M1592" s="27">
        <v>3489.13</v>
      </c>
      <c r="N1592" s="302">
        <f>TabIPW[[#This Row],[liczba oddziałów w szkołach podstawowych]]/$O$1*$N$2</f>
        <v>4.0548598688133572E-5</v>
      </c>
      <c r="O1592" s="27">
        <v>32</v>
      </c>
      <c r="P159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2.3415250463437617E-5</v>
      </c>
      <c r="Q1592" s="27">
        <v>119</v>
      </c>
      <c r="R1592" s="302">
        <f>TabIPW[[#This Row],[liczba gospodarstw domowych korzystających ze środowiskowej pomocy społecznej ]]/$S$1*$R$2</f>
        <v>2.3240712259475715E-5</v>
      </c>
      <c r="S1592" s="27">
        <v>85</v>
      </c>
      <c r="T1592" s="302">
        <f>TabIPW[[#This Row],[ilość wody dostarczonej i ścieków bytowych odprowadzonych siecią kanalizacyjną '[dam3']]]/$U$1*$T$2</f>
        <v>1.7360075708538905E-5</v>
      </c>
      <c r="U1592" s="27">
        <v>425.4</v>
      </c>
      <c r="V1592" s="302">
        <f>TabIPW[[#This Row],[iloczyn liczby mieszkańców i relacji przeciętnego miesięcznego wynagrodzenia brutto 
w danym powiecie do średniej krajowej2]]/$W$1*$V$2</f>
        <v>1.1194002114602177E-5</v>
      </c>
      <c r="W1592" s="27">
        <f>TabIPW[[#This Row],[iloczyn liczby mieszkańców i relacji przeciętnego miesięcznego wynagrodzenia brutto 
w danym powiecie do średniej krajowej]]</f>
        <v>3489.13</v>
      </c>
    </row>
    <row r="1593" spans="1:23" x14ac:dyDescent="0.3">
      <c r="A1593" s="2" t="s">
        <v>10</v>
      </c>
      <c r="B1593" s="2" t="s">
        <v>140</v>
      </c>
      <c r="C1593" s="2" t="s">
        <v>74</v>
      </c>
      <c r="D1593" s="2" t="s">
        <v>21</v>
      </c>
      <c r="E1593" s="2" t="s">
        <v>15</v>
      </c>
      <c r="F1593" s="17" t="str">
        <f>+Tabela1[[#This Row],[WK]]&amp;Tabela1[[#This Row],[PK]]&amp;Tabela1[[#This Row],[GK]]</f>
        <v>201305</v>
      </c>
      <c r="G1593" s="2" t="s">
        <v>1500</v>
      </c>
      <c r="H1593" s="302">
        <f>TabIPW[[#This Row],[liczba mieszkańców ]]/$I$1*$H$2</f>
        <v>9.039190900112842E-6</v>
      </c>
      <c r="I1593" s="27">
        <v>2840</v>
      </c>
      <c r="J1593" s="302">
        <f>TabIPW[[#This Row],[liczba mieszkańców w wieku 20-64]]/$K$1*$J$2</f>
        <v>6.9607996611819341E-6</v>
      </c>
      <c r="K1593" s="27">
        <v>1726</v>
      </c>
      <c r="L1593" s="302">
        <f>TabIPW[[#This Row],[iloczyn liczby mieszkańców i relacji przeciętnego miesięcznego wynagrodzenia brutto 
w danym powiecie do średniej krajowej]]/$M$1*$L$2</f>
        <v>2.8458902802360469E-5</v>
      </c>
      <c r="M1593" s="27">
        <v>2587.2399999999998</v>
      </c>
      <c r="N1593" s="302">
        <f>TabIPW[[#This Row],[liczba oddziałów w szkołach podstawowych]]/$O$1*$N$2</f>
        <v>1.0137149672033393E-5</v>
      </c>
      <c r="O1593" s="27">
        <v>8</v>
      </c>
      <c r="P159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1.7512246144923936E-5</v>
      </c>
      <c r="Q1593" s="27">
        <v>89</v>
      </c>
      <c r="R1593" s="302">
        <f>TabIPW[[#This Row],[liczba gospodarstw domowych korzystających ze środowiskowej pomocy społecznej ]]/$S$1*$R$2</f>
        <v>9.2962849037902862E-6</v>
      </c>
      <c r="S1593" s="27">
        <v>34</v>
      </c>
      <c r="T1593" s="302">
        <f>TabIPW[[#This Row],[ilość wody dostarczonej i ścieków bytowych odprowadzonych siecią kanalizacyjną '[dam3']]]/$U$1*$T$2</f>
        <v>1.1752942651761179E-5</v>
      </c>
      <c r="U1593" s="27">
        <v>288</v>
      </c>
      <c r="V1593" s="302">
        <f>TabIPW[[#This Row],[iloczyn liczby mieszkańców i relacji przeciętnego miesięcznego wynagrodzenia brutto 
w danym powiecie do średniej krajowej2]]/$W$1*$V$2</f>
        <v>8.3005133173551375E-6</v>
      </c>
      <c r="W1593" s="27">
        <f>TabIPW[[#This Row],[iloczyn liczby mieszkańców i relacji przeciętnego miesięcznego wynagrodzenia brutto 
w danym powiecie do średniej krajowej]]</f>
        <v>2587.2399999999998</v>
      </c>
    </row>
    <row r="1594" spans="1:23" x14ac:dyDescent="0.3">
      <c r="A1594" s="2" t="s">
        <v>10</v>
      </c>
      <c r="B1594" s="2" t="s">
        <v>140</v>
      </c>
      <c r="C1594" s="2" t="s">
        <v>74</v>
      </c>
      <c r="D1594" s="2" t="s">
        <v>23</v>
      </c>
      <c r="E1594" s="2" t="s">
        <v>15</v>
      </c>
      <c r="F1594" s="17" t="str">
        <f>+Tabela1[[#This Row],[WK]]&amp;Tabela1[[#This Row],[PK]]&amp;Tabela1[[#This Row],[GK]]</f>
        <v>201306</v>
      </c>
      <c r="G1594" s="2" t="s">
        <v>1501</v>
      </c>
      <c r="H1594" s="302">
        <f>TabIPW[[#This Row],[liczba mieszkańców ]]/$I$1*$H$2</f>
        <v>9.0932987329656302E-6</v>
      </c>
      <c r="I1594" s="27">
        <v>2857</v>
      </c>
      <c r="J1594" s="302">
        <f>TabIPW[[#This Row],[liczba mieszkańców w wieku 20-64]]/$K$1*$J$2</f>
        <v>6.6139695506016056E-6</v>
      </c>
      <c r="K1594" s="27">
        <v>1640</v>
      </c>
      <c r="L1594" s="302">
        <f>TabIPW[[#This Row],[iloczyn liczby mieszkańców i relacji przeciętnego miesięcznego wynagrodzenia brutto 
w danym powiecie do średniej krajowej]]/$M$1*$L$2</f>
        <v>2.86292553895577E-5</v>
      </c>
      <c r="M1594" s="27">
        <v>2602.7269999999999</v>
      </c>
      <c r="N1594" s="302">
        <f>TabIPW[[#This Row],[liczba oddziałów w szkołach podstawowych]]/$O$1*$N$2</f>
        <v>1.6472868217054265E-5</v>
      </c>
      <c r="O1594" s="27">
        <v>13</v>
      </c>
      <c r="P159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1.8102546576775302E-5</v>
      </c>
      <c r="Q1594" s="27">
        <v>92</v>
      </c>
      <c r="R1594" s="302">
        <f>TabIPW[[#This Row],[liczba gospodarstw domowych korzystających ze środowiskowej pomocy społecznej ]]/$S$1*$R$2</f>
        <v>1.394442735568543E-5</v>
      </c>
      <c r="S1594" s="27">
        <v>51</v>
      </c>
      <c r="T1594" s="302">
        <f>TabIPW[[#This Row],[ilość wody dostarczonej i ścieków bytowych odprowadzonych siecią kanalizacyjną '[dam3']]]/$U$1*$T$2</f>
        <v>1.4017832641944325E-5</v>
      </c>
      <c r="U1594" s="27">
        <v>343.5</v>
      </c>
      <c r="V1594" s="302">
        <f>TabIPW[[#This Row],[iloczyn liczby mieszkańców i relacji przeciętnego miesięcznego wynagrodzenia brutto 
w danym powiecie do średniej krajowej2]]/$W$1*$V$2</f>
        <v>8.3501994886209971E-6</v>
      </c>
      <c r="W1594" s="27">
        <f>TabIPW[[#This Row],[iloczyn liczby mieszkańców i relacji przeciętnego miesięcznego wynagrodzenia brutto 
w danym powiecie do średniej krajowej]]</f>
        <v>2602.7269999999999</v>
      </c>
    </row>
    <row r="1595" spans="1:23" x14ac:dyDescent="0.3">
      <c r="A1595" s="2" t="s">
        <v>10</v>
      </c>
      <c r="B1595" s="2" t="s">
        <v>140</v>
      </c>
      <c r="C1595" s="2" t="s">
        <v>74</v>
      </c>
      <c r="D1595" s="2" t="s">
        <v>30</v>
      </c>
      <c r="E1595" s="2" t="s">
        <v>15</v>
      </c>
      <c r="F1595" s="17" t="str">
        <f>+Tabela1[[#This Row],[WK]]&amp;Tabela1[[#This Row],[PK]]&amp;Tabela1[[#This Row],[GK]]</f>
        <v>201307</v>
      </c>
      <c r="G1595" s="2" t="s">
        <v>1502</v>
      </c>
      <c r="H1595" s="302">
        <f>TabIPW[[#This Row],[liczba mieszkańców ]]/$I$1*$H$2</f>
        <v>1.1149396381371581E-5</v>
      </c>
      <c r="I1595" s="27">
        <v>3503</v>
      </c>
      <c r="J1595" s="302">
        <f>TabIPW[[#This Row],[liczba mieszkańców w wieku 20-64]]/$K$1*$J$2</f>
        <v>8.3682846448160559E-6</v>
      </c>
      <c r="K1595" s="27">
        <v>2075</v>
      </c>
      <c r="L1595" s="302">
        <f>TabIPW[[#This Row],[iloczyn liczby mieszkańców i relacji przeciętnego miesięcznego wynagrodzenia brutto 
w danym powiecie do średniej krajowej]]/$M$1*$L$2</f>
        <v>3.5102653703052366E-5</v>
      </c>
      <c r="M1595" s="27">
        <v>3191.2329999999997</v>
      </c>
      <c r="N1595" s="302">
        <f>TabIPW[[#This Row],[liczba oddziałów w szkołach podstawowych]]/$O$1*$N$2</f>
        <v>2.7877161598091832E-5</v>
      </c>
      <c r="O1595" s="27">
        <v>22</v>
      </c>
      <c r="P159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2.8727954350099938E-5</v>
      </c>
      <c r="Q1595" s="27">
        <v>146</v>
      </c>
      <c r="R1595" s="302">
        <f>TabIPW[[#This Row],[liczba gospodarstw domowych korzystających ze środowiskowej pomocy społecznej ]]/$S$1*$R$2</f>
        <v>1.175706620185242E-5</v>
      </c>
      <c r="S1595" s="27">
        <v>43</v>
      </c>
      <c r="T1595" s="302">
        <f>TabIPW[[#This Row],[ilość wody dostarczonej i ścieków bytowych odprowadzonych siecią kanalizacyjną '[dam3']]]/$U$1*$T$2</f>
        <v>1.4585075360206407E-5</v>
      </c>
      <c r="U1595" s="27">
        <v>357.4</v>
      </c>
      <c r="V1595" s="302">
        <f>TabIPW[[#This Row],[iloczyn liczby mieszkańców i relacji przeciętnego miesięcznego wynagrodzenia brutto 
w danym powiecie do średniej krajowej2]]/$W$1*$V$2</f>
        <v>1.0238273996723608E-5</v>
      </c>
      <c r="W1595" s="27">
        <f>TabIPW[[#This Row],[iloczyn liczby mieszkańców i relacji przeciętnego miesięcznego wynagrodzenia brutto 
w danym powiecie do średniej krajowej]]</f>
        <v>3191.2329999999997</v>
      </c>
    </row>
    <row r="1596" spans="1:23" x14ac:dyDescent="0.3">
      <c r="A1596" s="2" t="s">
        <v>10</v>
      </c>
      <c r="B1596" s="2" t="s">
        <v>140</v>
      </c>
      <c r="C1596" s="2" t="s">
        <v>74</v>
      </c>
      <c r="D1596" s="2" t="s">
        <v>54</v>
      </c>
      <c r="E1596" s="2" t="s">
        <v>15</v>
      </c>
      <c r="F1596" s="17" t="str">
        <f>+Tabela1[[#This Row],[WK]]&amp;Tabela1[[#This Row],[PK]]&amp;Tabela1[[#This Row],[GK]]</f>
        <v>201308</v>
      </c>
      <c r="G1596" s="2" t="s">
        <v>1503</v>
      </c>
      <c r="H1596" s="302">
        <f>TabIPW[[#This Row],[liczba mieszkańców ]]/$I$1*$H$2</f>
        <v>1.6270543620203118E-5</v>
      </c>
      <c r="I1596" s="27">
        <v>5112</v>
      </c>
      <c r="J1596" s="302">
        <f>TabIPW[[#This Row],[liczba mieszkańców w wieku 20-64]]/$K$1*$J$2</f>
        <v>1.1796256667993718E-5</v>
      </c>
      <c r="K1596" s="27">
        <v>2925</v>
      </c>
      <c r="L1596" s="302">
        <f>TabIPW[[#This Row],[iloczyn liczby mieszkańców i relacji przeciętnego miesięcznego wynagrodzenia brutto 
w danym powiecie do średniej krajowej]]/$M$1*$L$2</f>
        <v>5.1226025044248841E-5</v>
      </c>
      <c r="M1596" s="27">
        <v>4657.0319999999992</v>
      </c>
      <c r="N1596" s="302">
        <f>TabIPW[[#This Row],[liczba oddziałów w szkołach podstawowych]]/$O$1*$N$2</f>
        <v>3.4212880143112706E-5</v>
      </c>
      <c r="O1596" s="27">
        <v>27</v>
      </c>
      <c r="P159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4.191133066144717E-5</v>
      </c>
      <c r="Q1596" s="27">
        <v>213</v>
      </c>
      <c r="R1596" s="302">
        <f>TabIPW[[#This Row],[liczba gospodarstw domowych korzystających ze środowiskowej pomocy społecznej ]]/$S$1*$R$2</f>
        <v>1.4764687788372808E-5</v>
      </c>
      <c r="S1596" s="27">
        <v>54</v>
      </c>
      <c r="T1596" s="302">
        <f>TabIPW[[#This Row],[ilość wody dostarczonej i ścieków bytowych odprowadzonych siecią kanalizacyjną '[dam3']]]/$U$1*$T$2</f>
        <v>1.7768163995058395E-5</v>
      </c>
      <c r="U1596" s="27">
        <v>435.40000000000003</v>
      </c>
      <c r="V1596" s="302">
        <f>TabIPW[[#This Row],[iloczyn liczby mieszkańców i relacji przeciętnego miesięcznego wynagrodzenia brutto 
w danym powiecie do średniej krajowej2]]/$W$1*$V$2</f>
        <v>1.4940923971239247E-5</v>
      </c>
      <c r="W1596" s="27">
        <f>TabIPW[[#This Row],[iloczyn liczby mieszkańców i relacji przeciętnego miesięcznego wynagrodzenia brutto 
w danym powiecie do średniej krajowej]]</f>
        <v>4657.0319999999992</v>
      </c>
    </row>
    <row r="1597" spans="1:23" x14ac:dyDescent="0.3">
      <c r="A1597" s="2" t="s">
        <v>10</v>
      </c>
      <c r="B1597" s="2" t="s">
        <v>140</v>
      </c>
      <c r="C1597" s="2" t="s">
        <v>74</v>
      </c>
      <c r="D1597" s="2" t="s">
        <v>56</v>
      </c>
      <c r="E1597" s="2" t="s">
        <v>19</v>
      </c>
      <c r="F1597" s="17" t="str">
        <f>+Tabela1[[#This Row],[WK]]&amp;Tabela1[[#This Row],[PK]]&amp;Tabela1[[#This Row],[GK]]</f>
        <v>201309</v>
      </c>
      <c r="G1597" s="2" t="s">
        <v>1504</v>
      </c>
      <c r="H1597" s="302">
        <f>TabIPW[[#This Row],[liczba mieszkańców ]]/$I$1*$H$2</f>
        <v>1.9905316862431591E-5</v>
      </c>
      <c r="I1597" s="27">
        <v>6254</v>
      </c>
      <c r="J1597" s="302">
        <f>TabIPW[[#This Row],[liczba mieszkańców w wieku 20-64]]/$K$1*$J$2</f>
        <v>1.4780608782289563E-5</v>
      </c>
      <c r="K1597" s="27">
        <v>3665</v>
      </c>
      <c r="L1597" s="302">
        <f>TabIPW[[#This Row],[iloczyn liczby mieszkańców i relacji przeciętnego miesięcznego wynagrodzenia brutto 
w danym powiecie do średniej krajowej]]/$M$1*$L$2</f>
        <v>6.2669710607733226E-5</v>
      </c>
      <c r="M1597" s="27">
        <v>5697.3939999999993</v>
      </c>
      <c r="N1597" s="302">
        <f>TabIPW[[#This Row],[liczba oddziałów w szkołach podstawowych]]/$O$1*$N$2</f>
        <v>4.1815742397137755E-5</v>
      </c>
      <c r="O1597" s="27">
        <v>33</v>
      </c>
      <c r="P159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4.2501631093298536E-5</v>
      </c>
      <c r="Q1597" s="27">
        <v>216</v>
      </c>
      <c r="R1597" s="302">
        <f>TabIPW[[#This Row],[liczba gospodarstw domowych korzystających ze środowiskowej pomocy społecznej ]]/$S$1*$R$2</f>
        <v>2.2693871971017463E-5</v>
      </c>
      <c r="S1597" s="27">
        <v>83</v>
      </c>
      <c r="T1597" s="302">
        <f>TabIPW[[#This Row],[ilość wody dostarczonej i ścieków bytowych odprowadzonych siecią kanalizacyjną '[dam3']]]/$U$1*$T$2</f>
        <v>2.7109304873489414E-5</v>
      </c>
      <c r="U1597" s="27">
        <v>664.3</v>
      </c>
      <c r="V1597" s="302">
        <f>TabIPW[[#This Row],[iloczyn liczby mieszkańców i relacji przeciętnego miesięcznego wynagrodzenia brutto 
w danym powiecie do średniej krajowej2]]/$W$1*$V$2</f>
        <v>1.8278665593922192E-5</v>
      </c>
      <c r="W1597" s="27">
        <f>TabIPW[[#This Row],[iloczyn liczby mieszkańców i relacji przeciętnego miesięcznego wynagrodzenia brutto 
w danym powiecie do średniej krajowej]]</f>
        <v>5697.3939999999993</v>
      </c>
    </row>
    <row r="1598" spans="1:23" x14ac:dyDescent="0.3">
      <c r="A1598" s="2" t="s">
        <v>10</v>
      </c>
      <c r="B1598" s="2" t="s">
        <v>140</v>
      </c>
      <c r="C1598" s="2" t="s">
        <v>74</v>
      </c>
      <c r="D1598" s="2" t="s">
        <v>69</v>
      </c>
      <c r="E1598" s="2" t="s">
        <v>15</v>
      </c>
      <c r="F1598" s="17" t="str">
        <f>+Tabela1[[#This Row],[WK]]&amp;Tabela1[[#This Row],[PK]]&amp;Tabela1[[#This Row],[GK]]</f>
        <v>201310</v>
      </c>
      <c r="G1598" s="2" t="s">
        <v>1496</v>
      </c>
      <c r="H1598" s="302">
        <f>TabIPW[[#This Row],[liczba mieszkańców ]]/$I$1*$H$2</f>
        <v>1.7352700277258879E-5</v>
      </c>
      <c r="I1598" s="27">
        <v>5452</v>
      </c>
      <c r="J1598" s="302">
        <f>TabIPW[[#This Row],[liczba mieszkańców w wieku 20-64]]/$K$1*$J$2</f>
        <v>1.2578640870930736E-5</v>
      </c>
      <c r="K1598" s="27">
        <v>3119</v>
      </c>
      <c r="L1598" s="302">
        <f>TabIPW[[#This Row],[iloczyn liczby mieszkańców i relacji przeciętnego miesięcznego wynagrodzenia brutto 
w danym powiecie do średniej krajowej]]/$M$1*$L$2</f>
        <v>5.4633076788193409E-5</v>
      </c>
      <c r="M1598" s="27">
        <v>4966.7719999999999</v>
      </c>
      <c r="N1598" s="302">
        <f>TabIPW[[#This Row],[liczba oddziałów w szkołach podstawowych]]/$O$1*$N$2</f>
        <v>2.0274299344066786E-5</v>
      </c>
      <c r="O1598" s="27">
        <v>16</v>
      </c>
      <c r="P159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1.1412475015793125E-5</v>
      </c>
      <c r="Q1598" s="27">
        <v>58</v>
      </c>
      <c r="R1598" s="302">
        <f>TabIPW[[#This Row],[liczba gospodarstw domowych korzystających ze środowiskowej pomocy społecznej ]]/$S$1*$R$2</f>
        <v>1.6678628797976688E-5</v>
      </c>
      <c r="S1598" s="27">
        <v>61</v>
      </c>
      <c r="T1598" s="302">
        <f>TabIPW[[#This Row],[ilość wody dostarczonej i ścieków bytowych odprowadzonych siecią kanalizacyjną '[dam3']]]/$U$1*$T$2</f>
        <v>1.781305370657554E-5</v>
      </c>
      <c r="U1598" s="27">
        <v>436.5</v>
      </c>
      <c r="V1598" s="302">
        <f>TabIPW[[#This Row],[iloczyn liczby mieszkańców i relacji przeciętnego miesięcznego wynagrodzenia brutto 
w danym powiecie do średniej krajowej2]]/$W$1*$V$2</f>
        <v>1.5934647396556415E-5</v>
      </c>
      <c r="W1598" s="27">
        <f>TabIPW[[#This Row],[iloczyn liczby mieszkańców i relacji przeciętnego miesięcznego wynagrodzenia brutto 
w danym powiecie do średniej krajowej]]</f>
        <v>4966.7719999999999</v>
      </c>
    </row>
    <row r="1599" spans="1:23" x14ac:dyDescent="0.3">
      <c r="A1599" s="2" t="s">
        <v>10</v>
      </c>
      <c r="B1599" s="2" t="s">
        <v>140</v>
      </c>
      <c r="C1599" s="2" t="s">
        <v>76</v>
      </c>
      <c r="D1599" s="2" t="s">
        <v>12</v>
      </c>
      <c r="E1599" s="2" t="s">
        <v>13</v>
      </c>
      <c r="F1599" s="17" t="str">
        <f>+Tabela1[[#This Row],[WK]]&amp;Tabela1[[#This Row],[PK]]&amp;Tabela1[[#This Row],[GK]]</f>
        <v>201401</v>
      </c>
      <c r="G1599" s="2" t="s">
        <v>1505</v>
      </c>
      <c r="H1599" s="302">
        <f>TabIPW[[#This Row],[liczba mieszkańców ]]/$I$1*$H$2</f>
        <v>6.5257229234159719E-5</v>
      </c>
      <c r="I1599" s="27">
        <v>20503</v>
      </c>
      <c r="J1599" s="302">
        <f>TabIPW[[#This Row],[liczba mieszkańców w wieku 20-64]]/$K$1*$J$2</f>
        <v>4.8955473399239569E-5</v>
      </c>
      <c r="K1599" s="27">
        <v>12139</v>
      </c>
      <c r="L1599" s="302">
        <f>TabIPW[[#This Row],[iloczyn liczby mieszkańców i relacji przeciętnego miesięcznego wynagrodzenia brutto 
w danym powiecie do średniej krajowej]]/$M$1*$L$2</f>
        <v>1.9620862742397813E-4</v>
      </c>
      <c r="M1599" s="27">
        <v>17837.61</v>
      </c>
      <c r="N1599" s="302">
        <f>TabIPW[[#This Row],[liczba oddziałów w szkołach podstawowych]]/$O$1*$N$2</f>
        <v>1.1404293381037567E-4</v>
      </c>
      <c r="O1599" s="27">
        <v>90</v>
      </c>
      <c r="P159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1.9401207526848312E-4</v>
      </c>
      <c r="Q1599" s="27">
        <v>986</v>
      </c>
      <c r="R1599" s="302">
        <f>TabIPW[[#This Row],[liczba gospodarstw domowych korzystających ze środowiskowej pomocy społecznej ]]/$S$1*$R$2</f>
        <v>1.2331248504733586E-4</v>
      </c>
      <c r="S1599" s="27">
        <v>451</v>
      </c>
      <c r="T1599" s="302">
        <f>TabIPW[[#This Row],[ilość wody dostarczonej i ścieków bytowych odprowadzonych siecią kanalizacyjną '[dam3']]]/$U$1*$T$2</f>
        <v>6.3065963798721272E-5</v>
      </c>
      <c r="U1599" s="27">
        <v>1545.4</v>
      </c>
      <c r="V1599" s="302">
        <f>TabIPW[[#This Row],[iloczyn liczby mieszkańców i relacji przeciętnego miesięcznego wynagrodzenia brutto 
w danym powiecie do średniej krajowej2]]/$W$1*$V$2</f>
        <v>5.7227516331993626E-5</v>
      </c>
      <c r="W1599" s="27">
        <f>TabIPW[[#This Row],[iloczyn liczby mieszkańców i relacji przeciętnego miesięcznego wynagrodzenia brutto 
w danym powiecie do średniej krajowej]]</f>
        <v>17837.61</v>
      </c>
    </row>
    <row r="1600" spans="1:23" x14ac:dyDescent="0.3">
      <c r="A1600" s="2" t="s">
        <v>10</v>
      </c>
      <c r="B1600" s="2" t="s">
        <v>140</v>
      </c>
      <c r="C1600" s="2" t="s">
        <v>76</v>
      </c>
      <c r="D1600" s="2" t="s">
        <v>11</v>
      </c>
      <c r="E1600" s="2" t="s">
        <v>15</v>
      </c>
      <c r="F1600" s="17" t="str">
        <f>+Tabela1[[#This Row],[WK]]&amp;Tabela1[[#This Row],[PK]]&amp;Tabela1[[#This Row],[GK]]</f>
        <v>201402</v>
      </c>
      <c r="G1600" s="2" t="s">
        <v>1506</v>
      </c>
      <c r="H1600" s="302">
        <f>TabIPW[[#This Row],[liczba mieszkańców ]]/$I$1*$H$2</f>
        <v>6.7507478518096268E-6</v>
      </c>
      <c r="I1600" s="27">
        <v>2121</v>
      </c>
      <c r="J1600" s="302">
        <f>TabIPW[[#This Row],[liczba mieszkańców w wieku 20-64]]/$K$1*$J$2</f>
        <v>4.883851905962527E-6</v>
      </c>
      <c r="K1600" s="27">
        <v>1211</v>
      </c>
      <c r="L1600" s="302">
        <f>TabIPW[[#This Row],[iloczyn liczby mieszkańców i relacji przeciętnego miesięcznego wynagrodzenia brutto 
w danym powiecie do średniej krajowej]]/$M$1*$L$2</f>
        <v>2.02974442162736E-5</v>
      </c>
      <c r="M1600" s="27">
        <v>1845.27</v>
      </c>
      <c r="N1600" s="302">
        <f>TabIPW[[#This Row],[liczba oddziałów w szkołach podstawowych]]/$O$1*$N$2</f>
        <v>1.0137149672033393E-5</v>
      </c>
      <c r="O1600" s="27">
        <v>8</v>
      </c>
      <c r="P160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1.0231874152090388E-5</v>
      </c>
      <c r="Q1600" s="27">
        <v>52</v>
      </c>
      <c r="R1600" s="302">
        <f>TabIPW[[#This Row],[liczba gospodarstw domowych korzystających ze środowiskowej pomocy społecznej ]]/$S$1*$R$2</f>
        <v>6.0152431730407739E-6</v>
      </c>
      <c r="S1600" s="27">
        <v>22</v>
      </c>
      <c r="T1600" s="302">
        <f>TabIPW[[#This Row],[ilość wody dostarczonej i ścieków bytowych odprowadzonych siecią kanalizacyjną '[dam3']]]/$U$1*$T$2</f>
        <v>9.0513981950021877E-6</v>
      </c>
      <c r="U1600" s="27">
        <v>221.8</v>
      </c>
      <c r="V1600" s="302">
        <f>TabIPW[[#This Row],[iloczyn liczby mieszkańców i relacji przeciętnego miesięcznego wynagrodzenia brutto 
w danym powiecie do średniej krajowej2]]/$W$1*$V$2</f>
        <v>5.920087896413134E-6</v>
      </c>
      <c r="W1600" s="27">
        <f>TabIPW[[#This Row],[iloczyn liczby mieszkańców i relacji przeciętnego miesięcznego wynagrodzenia brutto 
w danym powiecie do średniej krajowej]]</f>
        <v>1845.27</v>
      </c>
    </row>
    <row r="1601" spans="1:23" x14ac:dyDescent="0.3">
      <c r="A1601" s="2" t="s">
        <v>10</v>
      </c>
      <c r="B1601" s="2" t="s">
        <v>140</v>
      </c>
      <c r="C1601" s="2" t="s">
        <v>76</v>
      </c>
      <c r="D1601" s="2" t="s">
        <v>16</v>
      </c>
      <c r="E1601" s="2" t="s">
        <v>15</v>
      </c>
      <c r="F1601" s="17" t="str">
        <f>+Tabela1[[#This Row],[WK]]&amp;Tabela1[[#This Row],[PK]]&amp;Tabela1[[#This Row],[GK]]</f>
        <v>201403</v>
      </c>
      <c r="G1601" s="2" t="s">
        <v>1507</v>
      </c>
      <c r="H1601" s="302">
        <f>TabIPW[[#This Row],[liczba mieszkańców ]]/$I$1*$H$2</f>
        <v>1.5796304379316913E-5</v>
      </c>
      <c r="I1601" s="27">
        <v>4963</v>
      </c>
      <c r="J1601" s="302">
        <f>TabIPW[[#This Row],[liczba mieszkańców w wieku 20-64]]/$K$1*$J$2</f>
        <v>1.2231810760350409E-5</v>
      </c>
      <c r="K1601" s="27">
        <v>3033</v>
      </c>
      <c r="L1601" s="302">
        <f>TabIPW[[#This Row],[iloczyn liczby mieszkańców i relacji przeciętnego miesięcznego wynagrodzenia brutto 
w danym powiecie do średniej krajowej]]/$M$1*$L$2</f>
        <v>4.7494679700785418E-5</v>
      </c>
      <c r="M1601" s="27">
        <v>4317.8100000000004</v>
      </c>
      <c r="N1601" s="302">
        <f>TabIPW[[#This Row],[liczba oddziałów w szkołach podstawowych]]/$O$1*$N$2</f>
        <v>4.3082886106141924E-5</v>
      </c>
      <c r="O1601" s="27">
        <v>34</v>
      </c>
      <c r="P160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3.1482689698739656E-5</v>
      </c>
      <c r="Q1601" s="27">
        <v>160</v>
      </c>
      <c r="R1601" s="302">
        <f>TabIPW[[#This Row],[liczba gospodarstw domowych korzystających ze środowiskowej pomocy społecznej ]]/$S$1*$R$2</f>
        <v>2.7615434567141734E-5</v>
      </c>
      <c r="S1601" s="27">
        <v>101</v>
      </c>
      <c r="T1601" s="302">
        <f>TabIPW[[#This Row],[ilość wody dostarczonej i ścieków bytowych odprowadzonych siecią kanalizacyjną '[dam3']]]/$U$1*$T$2</f>
        <v>1.3593420823964058E-5</v>
      </c>
      <c r="U1601" s="27">
        <v>333.1</v>
      </c>
      <c r="V1601" s="302">
        <f>TabIPW[[#This Row],[iloczyn liczby mieszkańców i relacji przeciętnego miesięcznego wynagrodzenia brutto 
w danym powiecie do średniej krajowej2]]/$W$1*$V$2</f>
        <v>1.3852614912729084E-5</v>
      </c>
      <c r="W1601" s="27">
        <f>TabIPW[[#This Row],[iloczyn liczby mieszkańców i relacji przeciętnego miesięcznego wynagrodzenia brutto 
w danym powiecie do średniej krajowej]]</f>
        <v>4317.8100000000004</v>
      </c>
    </row>
    <row r="1602" spans="1:23" x14ac:dyDescent="0.3">
      <c r="A1602" s="2" t="s">
        <v>10</v>
      </c>
      <c r="B1602" s="2" t="s">
        <v>140</v>
      </c>
      <c r="C1602" s="2" t="s">
        <v>76</v>
      </c>
      <c r="D1602" s="2" t="s">
        <v>18</v>
      </c>
      <c r="E1602" s="2" t="s">
        <v>15</v>
      </c>
      <c r="F1602" s="17" t="str">
        <f>+Tabela1[[#This Row],[WK]]&amp;Tabela1[[#This Row],[PK]]&amp;Tabela1[[#This Row],[GK]]</f>
        <v>201404</v>
      </c>
      <c r="G1602" s="2" t="s">
        <v>1508</v>
      </c>
      <c r="H1602" s="302">
        <f>TabIPW[[#This Row],[liczba mieszkańców ]]/$I$1*$H$2</f>
        <v>1.4243091295072173E-5</v>
      </c>
      <c r="I1602" s="27">
        <v>4475</v>
      </c>
      <c r="J1602" s="302">
        <f>TabIPW[[#This Row],[liczba mieszkańców w wieku 20-64]]/$K$1*$J$2</f>
        <v>1.058638418922513E-5</v>
      </c>
      <c r="K1602" s="27">
        <v>2625</v>
      </c>
      <c r="L1602" s="302">
        <f>TabIPW[[#This Row],[iloczyn liczby mieszkańców i relacji przeciętnego miesięcznego wynagrodzenia brutto 
w danym powiecie do średniej krajowej]]/$M$1*$L$2</f>
        <v>4.2824640673184516E-5</v>
      </c>
      <c r="M1602" s="27">
        <v>3893.25</v>
      </c>
      <c r="N1602" s="302">
        <f>TabIPW[[#This Row],[liczba oddziałów w szkołach podstawowych]]/$O$1*$N$2</f>
        <v>2.7877161598091832E-5</v>
      </c>
      <c r="O1602" s="27">
        <v>22</v>
      </c>
      <c r="P160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2.4792618137757481E-5</v>
      </c>
      <c r="Q1602" s="27">
        <v>126</v>
      </c>
      <c r="R1602" s="302">
        <f>TabIPW[[#This Row],[liczba gospodarstw domowych korzystających ze środowiskowej pomocy społecznej ]]/$S$1*$R$2</f>
        <v>1.8592569807580572E-5</v>
      </c>
      <c r="S1602" s="27">
        <v>68</v>
      </c>
      <c r="T1602" s="302">
        <f>TabIPW[[#This Row],[ilość wody dostarczonej i ścieków bytowych odprowadzonych siecią kanalizacyjną '[dam3']]]/$U$1*$T$2</f>
        <v>1.5678751968078627E-5</v>
      </c>
      <c r="U1602" s="27">
        <v>384.2</v>
      </c>
      <c r="V1602" s="302">
        <f>TabIPW[[#This Row],[iloczyn liczby mieszkańców i relacji przeciętnego miesięcznego wynagrodzenia brutto 
w danym powiecie do średniej krajowej2]]/$W$1*$V$2</f>
        <v>1.2490520196345484E-5</v>
      </c>
      <c r="W1602" s="27">
        <f>TabIPW[[#This Row],[iloczyn liczby mieszkańców i relacji przeciętnego miesięcznego wynagrodzenia brutto 
w danym powiecie do średniej krajowej]]</f>
        <v>3893.25</v>
      </c>
    </row>
    <row r="1603" spans="1:23" x14ac:dyDescent="0.3">
      <c r="A1603" s="2" t="s">
        <v>10</v>
      </c>
      <c r="B1603" s="2" t="s">
        <v>140</v>
      </c>
      <c r="C1603" s="2" t="s">
        <v>76</v>
      </c>
      <c r="D1603" s="2" t="s">
        <v>21</v>
      </c>
      <c r="E1603" s="2" t="s">
        <v>15</v>
      </c>
      <c r="F1603" s="17" t="str">
        <f>+Tabela1[[#This Row],[WK]]&amp;Tabela1[[#This Row],[PK]]&amp;Tabela1[[#This Row],[GK]]</f>
        <v>201405</v>
      </c>
      <c r="G1603" s="2" t="s">
        <v>1505</v>
      </c>
      <c r="H1603" s="302">
        <f>TabIPW[[#This Row],[liczba mieszkańców ]]/$I$1*$H$2</f>
        <v>2.7871899546580339E-5</v>
      </c>
      <c r="I1603" s="27">
        <v>8757</v>
      </c>
      <c r="J1603" s="302">
        <f>TabIPW[[#This Row],[liczba mieszkańców w wieku 20-64]]/$K$1*$J$2</f>
        <v>2.1172768378450259E-5</v>
      </c>
      <c r="K1603" s="27">
        <v>5250</v>
      </c>
      <c r="L1603" s="302">
        <f>TabIPW[[#This Row],[iloczyn liczby mieszkańców i relacji przeciętnego miesięcznego wynagrodzenia brutto 
w danym powiecie do średniej krajowej]]/$M$1*$L$2</f>
        <v>8.3802319189961295E-5</v>
      </c>
      <c r="M1603" s="27">
        <v>7618.59</v>
      </c>
      <c r="N1603" s="302">
        <f>TabIPW[[#This Row],[liczba oddziałów w szkołach podstawowych]]/$O$1*$N$2</f>
        <v>7.9830053667262975E-5</v>
      </c>
      <c r="O1603" s="27">
        <v>63</v>
      </c>
      <c r="P160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3.1679456509356778E-5</v>
      </c>
      <c r="Q1603" s="27">
        <v>161</v>
      </c>
      <c r="R1603" s="302">
        <f>TabIPW[[#This Row],[liczba gospodarstw domowych korzystających ze środowiskowej pomocy społecznej ]]/$S$1*$R$2</f>
        <v>2.570149355753785E-5</v>
      </c>
      <c r="S1603" s="27">
        <v>94</v>
      </c>
      <c r="T1603" s="302">
        <f>TabIPW[[#This Row],[ilość wody dostarczonej i ścieków bytowych odprowadzonych siecią kanalizacyjną '[dam3']]]/$U$1*$T$2</f>
        <v>3.0076106716486073E-5</v>
      </c>
      <c r="U1603" s="27">
        <v>737</v>
      </c>
      <c r="V1603" s="302">
        <f>TabIPW[[#This Row],[iloczyn liczby mieszkańców i relacji przeciętnego miesięcznego wynagrodzenia brutto 
w danym powiecie do średniej krajowej2]]/$W$1*$V$2</f>
        <v>2.4442343097072048E-5</v>
      </c>
      <c r="W1603" s="27">
        <f>TabIPW[[#This Row],[iloczyn liczby mieszkańców i relacji przeciętnego miesięcznego wynagrodzenia brutto 
w danym powiecie do średniej krajowej]]</f>
        <v>7618.59</v>
      </c>
    </row>
    <row r="1604" spans="1:23" x14ac:dyDescent="0.3">
      <c r="A1604" s="2" t="s">
        <v>10</v>
      </c>
      <c r="B1604" s="2" t="s">
        <v>156</v>
      </c>
      <c r="C1604" s="2" t="s">
        <v>12</v>
      </c>
      <c r="D1604" s="2" t="s">
        <v>12</v>
      </c>
      <c r="E1604" s="2" t="s">
        <v>15</v>
      </c>
      <c r="F1604" s="17" t="str">
        <f>+Tabela1[[#This Row],[WK]]&amp;Tabela1[[#This Row],[PK]]&amp;Tabela1[[#This Row],[GK]]</f>
        <v>220101</v>
      </c>
      <c r="G1604" s="2" t="s">
        <v>1509</v>
      </c>
      <c r="H1604" s="302">
        <f>TabIPW[[#This Row],[liczba mieszkańców ]]/$I$1*$H$2</f>
        <v>1.166501220032168E-5</v>
      </c>
      <c r="I1604" s="27">
        <v>3665</v>
      </c>
      <c r="J1604" s="302">
        <f>TabIPW[[#This Row],[liczba mieszkańców w wieku 20-64]]/$K$1*$J$2</f>
        <v>8.924825985049605E-6</v>
      </c>
      <c r="K1604" s="27">
        <v>2213</v>
      </c>
      <c r="L1604" s="302">
        <f>TabIPW[[#This Row],[iloczyn liczby mieszkańców i relacji przeciętnego miesięcznego wynagrodzenia brutto 
w danym powiecie do średniej krajowej]]/$M$1*$L$2</f>
        <v>3.4670001910437363E-5</v>
      </c>
      <c r="M1604" s="27">
        <v>3151.9</v>
      </c>
      <c r="N1604" s="302">
        <f>TabIPW[[#This Row],[liczba oddziałów w szkołach podstawowych]]/$O$1*$N$2</f>
        <v>2.9144305307096008E-5</v>
      </c>
      <c r="O1604" s="27">
        <v>23</v>
      </c>
      <c r="P160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3.18762233199739E-5</v>
      </c>
      <c r="Q1604" s="27">
        <v>162</v>
      </c>
      <c r="R1604" s="302">
        <f>TabIPW[[#This Row],[liczba gospodarstw domowych korzystających ze środowiskowej pomocy społecznej ]]/$S$1*$R$2</f>
        <v>1.8319149663351447E-5</v>
      </c>
      <c r="S1604" s="27">
        <v>67</v>
      </c>
      <c r="T1604" s="302">
        <f>TabIPW[[#This Row],[ilość wody dostarczonej i ścieków bytowych odprowadzonych siecią kanalizacyjną '[dam3']]]/$U$1*$T$2</f>
        <v>8.0597436587598367E-6</v>
      </c>
      <c r="U1604" s="27">
        <v>197.5</v>
      </c>
      <c r="V1604" s="302">
        <f>TabIPW[[#This Row],[iloczyn liczby mieszkańców i relacji przeciętnego miesięcznego wynagrodzenia brutto 
w danym powiecie do średniej krajowej2]]/$W$1*$V$2</f>
        <v>1.0112083890544233E-5</v>
      </c>
      <c r="W1604" s="27">
        <f>TabIPW[[#This Row],[iloczyn liczby mieszkańców i relacji przeciętnego miesięcznego wynagrodzenia brutto 
w danym powiecie do średniej krajowej]]</f>
        <v>3151.9</v>
      </c>
    </row>
    <row r="1605" spans="1:23" x14ac:dyDescent="0.3">
      <c r="A1605" s="2" t="s">
        <v>10</v>
      </c>
      <c r="B1605" s="2" t="s">
        <v>156</v>
      </c>
      <c r="C1605" s="2" t="s">
        <v>12</v>
      </c>
      <c r="D1605" s="2" t="s">
        <v>11</v>
      </c>
      <c r="E1605" s="2" t="s">
        <v>19</v>
      </c>
      <c r="F1605" s="17" t="str">
        <f>+Tabela1[[#This Row],[WK]]&amp;Tabela1[[#This Row],[PK]]&amp;Tabela1[[#This Row],[GK]]</f>
        <v>220102</v>
      </c>
      <c r="G1605" s="2" t="s">
        <v>1510</v>
      </c>
      <c r="H1605" s="302">
        <f>TabIPW[[#This Row],[liczba mieszkańców ]]/$I$1*$H$2</f>
        <v>7.8456357636542812E-5</v>
      </c>
      <c r="I1605" s="27">
        <v>24650</v>
      </c>
      <c r="J1605" s="302">
        <f>TabIPW[[#This Row],[liczba mieszkańców w wieku 20-64]]/$K$1*$J$2</f>
        <v>5.8533630522824209E-5</v>
      </c>
      <c r="K1605" s="27">
        <v>14514</v>
      </c>
      <c r="L1605" s="302">
        <f>TabIPW[[#This Row],[iloczyn liczby mieszkańców i relacji przeciętnego miesięcznego wynagrodzenia brutto 
w danym powiecie do średniej krajowej]]/$M$1*$L$2</f>
        <v>2.331829596431872E-4</v>
      </c>
      <c r="M1605" s="27">
        <v>21199</v>
      </c>
      <c r="N1605" s="302">
        <f>TabIPW[[#This Row],[liczba oddziałów w szkołach podstawowych]]/$O$1*$N$2</f>
        <v>1.9894156231365533E-4</v>
      </c>
      <c r="O1605" s="27">
        <v>157</v>
      </c>
      <c r="P160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2.4654881370325492E-4</v>
      </c>
      <c r="Q1605" s="27">
        <v>1253</v>
      </c>
      <c r="R1605" s="302">
        <f>TabIPW[[#This Row],[liczba gospodarstw domowych korzystających ze środowiskowej pomocy społecznej ]]/$S$1*$R$2</f>
        <v>1.3397587067227176E-4</v>
      </c>
      <c r="S1605" s="27">
        <v>490</v>
      </c>
      <c r="T1605" s="302">
        <f>TabIPW[[#This Row],[ilość wody dostarczonej i ścieków bytowych odprowadzonych siecią kanalizacyjną '[dam3']]]/$U$1*$T$2</f>
        <v>7.9609862934221207E-5</v>
      </c>
      <c r="U1605" s="27">
        <v>1950.8</v>
      </c>
      <c r="V1605" s="302">
        <f>TabIPW[[#This Row],[iloczyn liczby mieszkańców i relacji przeciętnego miesięcznego wynagrodzenia brutto 
w danym powiecie do średniej krajowej2]]/$W$1*$V$2</f>
        <v>6.8011696562596282E-5</v>
      </c>
      <c r="W1605" s="27">
        <f>TabIPW[[#This Row],[iloczyn liczby mieszkańców i relacji przeciętnego miesięcznego wynagrodzenia brutto 
w danym powiecie do średniej krajowej]]</f>
        <v>21199</v>
      </c>
    </row>
    <row r="1606" spans="1:23" x14ac:dyDescent="0.3">
      <c r="A1606" s="2" t="s">
        <v>10</v>
      </c>
      <c r="B1606" s="2" t="s">
        <v>156</v>
      </c>
      <c r="C1606" s="2" t="s">
        <v>12</v>
      </c>
      <c r="D1606" s="2" t="s">
        <v>16</v>
      </c>
      <c r="E1606" s="2" t="s">
        <v>15</v>
      </c>
      <c r="F1606" s="17" t="str">
        <f>+Tabela1[[#This Row],[WK]]&amp;Tabela1[[#This Row],[PK]]&amp;Tabela1[[#This Row],[GK]]</f>
        <v>220103</v>
      </c>
      <c r="G1606" s="2" t="s">
        <v>1511</v>
      </c>
      <c r="H1606" s="302">
        <f>TabIPW[[#This Row],[liczba mieszkańców ]]/$I$1*$H$2</f>
        <v>1.7966983320822886E-5</v>
      </c>
      <c r="I1606" s="27">
        <v>5645</v>
      </c>
      <c r="J1606" s="302">
        <f>TabIPW[[#This Row],[liczba mieszkańców w wieku 20-64]]/$K$1*$J$2</f>
        <v>1.2792385008846519E-5</v>
      </c>
      <c r="K1606" s="27">
        <v>3172</v>
      </c>
      <c r="L1606" s="302">
        <f>TabIPW[[#This Row],[iloczyn liczby mieszkańców i relacji przeciętnego miesięcznego wynagrodzenia brutto 
w danym powiecie do średniej krajowej]]/$M$1*$L$2</f>
        <v>5.3400316721533132E-5</v>
      </c>
      <c r="M1606" s="27">
        <v>4854.7</v>
      </c>
      <c r="N1606" s="302">
        <f>TabIPW[[#This Row],[liczba oddziałów w szkołach podstawowych]]/$O$1*$N$2</f>
        <v>5.3220035778175319E-5</v>
      </c>
      <c r="O1606" s="27">
        <v>42</v>
      </c>
      <c r="P160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4.8207868601195101E-5</v>
      </c>
      <c r="Q1606" s="27">
        <v>245</v>
      </c>
      <c r="R1606" s="302">
        <f>TabIPW[[#This Row],[liczba gospodarstw domowych korzystających ze środowiskowej pomocy społecznej ]]/$S$1*$R$2</f>
        <v>4.7848525240097062E-5</v>
      </c>
      <c r="S1606" s="27">
        <v>175</v>
      </c>
      <c r="T1606" s="302">
        <f>TabIPW[[#This Row],[ilość wody dostarczonej i ścieków bytowych odprowadzonych siecią kanalizacyjną '[dam3']]]/$U$1*$T$2</f>
        <v>1.2397722144461966E-5</v>
      </c>
      <c r="U1606" s="27">
        <v>303.79999999999995</v>
      </c>
      <c r="V1606" s="302">
        <f>TabIPW[[#This Row],[iloczyn liczby mieszkańców i relacji przeciętnego miesięcznego wynagrodzenia brutto 
w danym powiecie do średniej krajowej2]]/$W$1*$V$2</f>
        <v>1.5575092377113831E-5</v>
      </c>
      <c r="W1606" s="27">
        <f>TabIPW[[#This Row],[iloczyn liczby mieszkańców i relacji przeciętnego miesięcznego wynagrodzenia brutto 
w danym powiecie do średniej krajowej]]</f>
        <v>4854.7</v>
      </c>
    </row>
    <row r="1607" spans="1:23" x14ac:dyDescent="0.3">
      <c r="A1607" s="2" t="s">
        <v>10</v>
      </c>
      <c r="B1607" s="2" t="s">
        <v>156</v>
      </c>
      <c r="C1607" s="2" t="s">
        <v>12</v>
      </c>
      <c r="D1607" s="2" t="s">
        <v>18</v>
      </c>
      <c r="E1607" s="2" t="s">
        <v>15</v>
      </c>
      <c r="F1607" s="17" t="str">
        <f>+Tabela1[[#This Row],[WK]]&amp;Tabela1[[#This Row],[PK]]&amp;Tabela1[[#This Row],[GK]]</f>
        <v>220104</v>
      </c>
      <c r="G1607" s="2" t="s">
        <v>1512</v>
      </c>
      <c r="H1607" s="302">
        <f>TabIPW[[#This Row],[liczba mieszkańców ]]/$I$1*$H$2</f>
        <v>1.2874481405266356E-5</v>
      </c>
      <c r="I1607" s="27">
        <v>4045</v>
      </c>
      <c r="J1607" s="302">
        <f>TabIPW[[#This Row],[liczba mieszkańców w wieku 20-64]]/$K$1*$J$2</f>
        <v>9.8644936102265411E-6</v>
      </c>
      <c r="K1607" s="27">
        <v>2446</v>
      </c>
      <c r="L1607" s="302">
        <f>TabIPW[[#This Row],[iloczyn liczby mieszkańców i relacji przeciętnego miesięcznego wynagrodzenia brutto 
w danym powiecie do średniej krajowej]]/$M$1*$L$2</f>
        <v>3.8264708793374936E-5</v>
      </c>
      <c r="M1607" s="27">
        <v>3478.7</v>
      </c>
      <c r="N1607" s="302">
        <f>TabIPW[[#This Row],[liczba oddziałów w szkołach podstawowych]]/$O$1*$N$2</f>
        <v>2.9144305307096008E-5</v>
      </c>
      <c r="O1607" s="27">
        <v>23</v>
      </c>
      <c r="P160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2.3808784084671864E-5</v>
      </c>
      <c r="Q1607" s="27">
        <v>121</v>
      </c>
      <c r="R1607" s="302">
        <f>TabIPW[[#This Row],[liczba gospodarstw domowych korzystających ze środowiskowej pomocy społecznej ]]/$S$1*$R$2</f>
        <v>2.0779930961413582E-5</v>
      </c>
      <c r="S1607" s="27">
        <v>76</v>
      </c>
      <c r="T1607" s="302">
        <f>TabIPW[[#This Row],[ilość wody dostarczonej i ścieków bytowych odprowadzonych siecią kanalizacyjną '[dam3']]]/$U$1*$T$2</f>
        <v>1.0520516026472333E-5</v>
      </c>
      <c r="U1607" s="27">
        <v>257.8</v>
      </c>
      <c r="V1607" s="302">
        <f>TabIPW[[#This Row],[iloczyn liczby mieszkańców i relacji przeciętnego miesięcznego wynagrodzenia brutto 
w danym powiecie do średniej krajowej2]]/$W$1*$V$2</f>
        <v>1.1160540064734356E-5</v>
      </c>
      <c r="W1607" s="27">
        <f>TabIPW[[#This Row],[iloczyn liczby mieszkańców i relacji przeciętnego miesięcznego wynagrodzenia brutto 
w danym powiecie do średniej krajowej]]</f>
        <v>3478.7</v>
      </c>
    </row>
    <row r="1608" spans="1:23" x14ac:dyDescent="0.3">
      <c r="A1608" s="2" t="s">
        <v>10</v>
      </c>
      <c r="B1608" s="2" t="s">
        <v>156</v>
      </c>
      <c r="C1608" s="2" t="s">
        <v>12</v>
      </c>
      <c r="D1608" s="2" t="s">
        <v>21</v>
      </c>
      <c r="E1608" s="2" t="s">
        <v>15</v>
      </c>
      <c r="F1608" s="17" t="str">
        <f>+Tabela1[[#This Row],[WK]]&amp;Tabela1[[#This Row],[PK]]&amp;Tabela1[[#This Row],[GK]]</f>
        <v>220105</v>
      </c>
      <c r="G1608" s="2" t="s">
        <v>1513</v>
      </c>
      <c r="H1608" s="302">
        <f>TabIPW[[#This Row],[liczba mieszkańców ]]/$I$1*$H$2</f>
        <v>1.650925464749483E-5</v>
      </c>
      <c r="I1608" s="27">
        <v>5187</v>
      </c>
      <c r="J1608" s="302">
        <f>TabIPW[[#This Row],[liczba mieszkańców w wieku 20-64]]/$K$1*$J$2</f>
        <v>1.2203580402512475E-5</v>
      </c>
      <c r="K1608" s="27">
        <v>3026</v>
      </c>
      <c r="L1608" s="302">
        <f>TabIPW[[#This Row],[iloczyn liczby mieszkańców i relacji przeciętnego miesięcznego wynagrodzenia brutto 
w danym powiecie do średniej krajowej]]/$M$1*$L$2</f>
        <v>4.9067748952097846E-5</v>
      </c>
      <c r="M1608" s="27">
        <v>4460.82</v>
      </c>
      <c r="N1608" s="302">
        <f>TabIPW[[#This Row],[liczba oddziałów w szkołach podstawowych]]/$O$1*$N$2</f>
        <v>4.1815742397137755E-5</v>
      </c>
      <c r="O1608" s="27">
        <v>33</v>
      </c>
      <c r="P160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4.8601402222429345E-5</v>
      </c>
      <c r="Q1608" s="27">
        <v>247</v>
      </c>
      <c r="R1608" s="302">
        <f>TabIPW[[#This Row],[liczba gospodarstw domowych korzystających ze środowiskowej pomocy społecznej ]]/$S$1*$R$2</f>
        <v>1.1483646057623294E-5</v>
      </c>
      <c r="S1608" s="27">
        <v>42</v>
      </c>
      <c r="T1608" s="302">
        <f>TabIPW[[#This Row],[ilość wody dostarczonej i ścieków bytowych odprowadzonych siecią kanalizacyjną '[dam3']]]/$U$1*$T$2</f>
        <v>9.5574276702863496E-6</v>
      </c>
      <c r="U1608" s="27">
        <v>234.20000000000002</v>
      </c>
      <c r="V1608" s="302">
        <f>TabIPW[[#This Row],[iloczyn liczby mieszkańców i relacji przeciętnego miesięcznego wynagrodzenia brutto 
w danym powiecie do średniej krajowej2]]/$W$1*$V$2</f>
        <v>1.4311426777695207E-5</v>
      </c>
      <c r="W1608" s="27">
        <f>TabIPW[[#This Row],[iloczyn liczby mieszkańców i relacji przeciętnego miesięcznego wynagrodzenia brutto 
w danym powiecie do średniej krajowej]]</f>
        <v>4460.82</v>
      </c>
    </row>
    <row r="1609" spans="1:23" x14ac:dyDescent="0.3">
      <c r="A1609" s="2" t="s">
        <v>10</v>
      </c>
      <c r="B1609" s="2" t="s">
        <v>156</v>
      </c>
      <c r="C1609" s="2" t="s">
        <v>12</v>
      </c>
      <c r="D1609" s="2" t="s">
        <v>23</v>
      </c>
      <c r="E1609" s="2" t="s">
        <v>19</v>
      </c>
      <c r="F1609" s="17" t="str">
        <f>+Tabela1[[#This Row],[WK]]&amp;Tabela1[[#This Row],[PK]]&amp;Tabela1[[#This Row],[GK]]</f>
        <v>220106</v>
      </c>
      <c r="G1609" s="2" t="s">
        <v>1514</v>
      </c>
      <c r="H1609" s="302">
        <f>TabIPW[[#This Row],[liczba mieszkańców ]]/$I$1*$H$2</f>
        <v>5.5454163046713407E-5</v>
      </c>
      <c r="I1609" s="27">
        <v>17423</v>
      </c>
      <c r="J1609" s="302">
        <f>TabIPW[[#This Row],[liczba mieszkańców w wieku 20-64]]/$K$1*$J$2</f>
        <v>4.1002578305467395E-5</v>
      </c>
      <c r="K1609" s="27">
        <v>10167</v>
      </c>
      <c r="L1609" s="302">
        <f>TabIPW[[#This Row],[iloczyn liczby mieszkańców i relacji przeciętnego miesięcznego wynagrodzenia brutto 
w danym powiecie do średniej krajowej]]/$M$1*$L$2</f>
        <v>1.6481731058268765E-4</v>
      </c>
      <c r="M1609" s="27">
        <v>14983.78</v>
      </c>
      <c r="N1609" s="302">
        <f>TabIPW[[#This Row],[liczba oddziałów w szkołach podstawowych]]/$O$1*$N$2</f>
        <v>1.3938580799045916E-4</v>
      </c>
      <c r="O1609" s="27">
        <v>110</v>
      </c>
      <c r="P160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1.2455339112063876E-4</v>
      </c>
      <c r="Q1609" s="27">
        <v>633</v>
      </c>
      <c r="R1609" s="302">
        <f>TabIPW[[#This Row],[liczba gospodarstw domowych korzystających ze środowiskowej pomocy społecznej ]]/$S$1*$R$2</f>
        <v>1.3424929081650089E-4</v>
      </c>
      <c r="S1609" s="27">
        <v>491</v>
      </c>
      <c r="T1609" s="302">
        <f>TabIPW[[#This Row],[ilość wody dostarczonej i ścieków bytowych odprowadzonych siecią kanalizacyjną '[dam3']]]/$U$1*$T$2</f>
        <v>4.2098387637350112E-5</v>
      </c>
      <c r="U1609" s="27">
        <v>1031.5999999999999</v>
      </c>
      <c r="V1609" s="302">
        <f>TabIPW[[#This Row],[iloczyn liczby mieszkańców i relacji przeciętnego miesięcznego wynagrodzenia brutto 
w danym powiecie do średniej krajowej2]]/$W$1*$V$2</f>
        <v>4.8071715586617238E-5</v>
      </c>
      <c r="W1609" s="27">
        <f>TabIPW[[#This Row],[iloczyn liczby mieszkańców i relacji przeciętnego miesięcznego wynagrodzenia brutto 
w danym powiecie do średniej krajowej]]</f>
        <v>14983.78</v>
      </c>
    </row>
    <row r="1610" spans="1:23" x14ac:dyDescent="0.3">
      <c r="A1610" s="2" t="s">
        <v>10</v>
      </c>
      <c r="B1610" s="2" t="s">
        <v>156</v>
      </c>
      <c r="C1610" s="2" t="s">
        <v>12</v>
      </c>
      <c r="D1610" s="2" t="s">
        <v>30</v>
      </c>
      <c r="E1610" s="2" t="s">
        <v>15</v>
      </c>
      <c r="F1610" s="17" t="str">
        <f>+Tabela1[[#This Row],[WK]]&amp;Tabela1[[#This Row],[PK]]&amp;Tabela1[[#This Row],[GK]]</f>
        <v>220107</v>
      </c>
      <c r="G1610" s="2" t="s">
        <v>1515</v>
      </c>
      <c r="H1610" s="302">
        <f>TabIPW[[#This Row],[liczba mieszkańców ]]/$I$1*$H$2</f>
        <v>1.2199724901455116E-5</v>
      </c>
      <c r="I1610" s="27">
        <v>3833</v>
      </c>
      <c r="J1610" s="302">
        <f>TabIPW[[#This Row],[liczba mieszkańców w wieku 20-64]]/$K$1*$J$2</f>
        <v>8.97725379246291E-6</v>
      </c>
      <c r="K1610" s="27">
        <v>2226</v>
      </c>
      <c r="L1610" s="302">
        <f>TabIPW[[#This Row],[iloczyn liczby mieszkańców i relacji przeciętnego miesięcznego wynagrodzenia brutto 
w danym powiecie do średniej krajowej]]/$M$1*$L$2</f>
        <v>3.6259240742893976E-5</v>
      </c>
      <c r="M1610" s="27">
        <v>3296.38</v>
      </c>
      <c r="N1610" s="302">
        <f>TabIPW[[#This Row],[liczba oddziałów w szkołach podstawowych]]/$O$1*$N$2</f>
        <v>3.0411449016100181E-5</v>
      </c>
      <c r="O1610" s="27">
        <v>24</v>
      </c>
      <c r="P16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3.7975994449104709E-5</v>
      </c>
      <c r="Q1610" s="27">
        <v>193</v>
      </c>
      <c r="R1610" s="302">
        <f>TabIPW[[#This Row],[liczba gospodarstw domowych korzystających ze środowiskowej pomocy społecznej ]]/$S$1*$R$2</f>
        <v>1.5858368365289311E-5</v>
      </c>
      <c r="S1610" s="27">
        <v>58</v>
      </c>
      <c r="T1610" s="302">
        <f>TabIPW[[#This Row],[ilość wody dostarczonej i ścieków bytowych odprowadzonych siecią kanalizacyjną '[dam3']]]/$U$1*$T$2</f>
        <v>7.5863612463972332E-6</v>
      </c>
      <c r="U1610" s="27">
        <v>185.89999999999998</v>
      </c>
      <c r="V1610" s="302">
        <f>TabIPW[[#This Row],[iloczyn liczby mieszkańców i relacji przeciętnego miesięcznego wynagrodzenia brutto 
w danym powiecie do średniej krajowej2]]/$W$1*$V$2</f>
        <v>1.0575611883344078E-5</v>
      </c>
      <c r="W1610" s="27">
        <f>TabIPW[[#This Row],[iloczyn liczby mieszkańców i relacji przeciętnego miesięcznego wynagrodzenia brutto 
w danym powiecie do średniej krajowej]]</f>
        <v>3296.38</v>
      </c>
    </row>
    <row r="1611" spans="1:23" x14ac:dyDescent="0.3">
      <c r="A1611" s="2" t="s">
        <v>10</v>
      </c>
      <c r="B1611" s="2" t="s">
        <v>156</v>
      </c>
      <c r="C1611" s="2" t="s">
        <v>12</v>
      </c>
      <c r="D1611" s="2" t="s">
        <v>54</v>
      </c>
      <c r="E1611" s="2" t="s">
        <v>15</v>
      </c>
      <c r="F1611" s="17" t="str">
        <f>+Tabela1[[#This Row],[WK]]&amp;Tabela1[[#This Row],[PK]]&amp;Tabela1[[#This Row],[GK]]</f>
        <v>220108</v>
      </c>
      <c r="G1611" s="2" t="s">
        <v>1516</v>
      </c>
      <c r="H1611" s="302">
        <f>TabIPW[[#This Row],[liczba mieszkańców ]]/$I$1*$H$2</f>
        <v>1.1801873189302261E-5</v>
      </c>
      <c r="I1611" s="27">
        <v>3708</v>
      </c>
      <c r="J1611" s="302">
        <f>TabIPW[[#This Row],[liczba mieszkańców w wieku 20-64]]/$K$1*$J$2</f>
        <v>8.7352792967091922E-6</v>
      </c>
      <c r="K1611" s="27">
        <v>2166</v>
      </c>
      <c r="L1611" s="302">
        <f>TabIPW[[#This Row],[iloczyn liczby mieszkańców i relacji przeciętnego miesięcznego wynagrodzenia brutto 
w danym powiecie do średniej krajowej]]/$M$1*$L$2</f>
        <v>3.5076771373506615E-5</v>
      </c>
      <c r="M1611" s="27">
        <v>3188.88</v>
      </c>
      <c r="N1611" s="302">
        <f>TabIPW[[#This Row],[liczba oddziałów w szkołach podstawowych]]/$O$1*$N$2</f>
        <v>3.5480023852116875E-5</v>
      </c>
      <c r="O1611" s="27">
        <v>28</v>
      </c>
      <c r="P16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3.3056824183676639E-5</v>
      </c>
      <c r="Q1611" s="27">
        <v>168</v>
      </c>
      <c r="R1611" s="302">
        <f>TabIPW[[#This Row],[liczba gospodarstw domowych korzystających ze środowiskowej pomocy społecznej ]]/$S$1*$R$2</f>
        <v>2.351413240370484E-5</v>
      </c>
      <c r="S1611" s="27">
        <v>86</v>
      </c>
      <c r="T1611" s="302">
        <f>TabIPW[[#This Row],[ilość wody dostarczonej i ścieków bytowych odprowadzonych siecią kanalizacyjną '[dam3']]]/$U$1*$T$2</f>
        <v>1.2471178036035475E-5</v>
      </c>
      <c r="U1611" s="27">
        <v>305.60000000000002</v>
      </c>
      <c r="V1611" s="302">
        <f>TabIPW[[#This Row],[iloczyn liczby mieszkańców i relacji przeciętnego miesięcznego wynagrodzenia brutto 
w danym powiecie do średniej krajowej2]]/$W$1*$V$2</f>
        <v>1.0230724983939432E-5</v>
      </c>
      <c r="W1611" s="27">
        <f>TabIPW[[#This Row],[iloczyn liczby mieszkańców i relacji przeciętnego miesięcznego wynagrodzenia brutto 
w danym powiecie do średniej krajowej]]</f>
        <v>3188.88</v>
      </c>
    </row>
    <row r="1612" spans="1:23" x14ac:dyDescent="0.3">
      <c r="A1612" s="2" t="s">
        <v>10</v>
      </c>
      <c r="B1612" s="2" t="s">
        <v>156</v>
      </c>
      <c r="C1612" s="2" t="s">
        <v>12</v>
      </c>
      <c r="D1612" s="2" t="s">
        <v>56</v>
      </c>
      <c r="E1612" s="2" t="s">
        <v>15</v>
      </c>
      <c r="F1612" s="17" t="str">
        <f>+Tabela1[[#This Row],[WK]]&amp;Tabela1[[#This Row],[PK]]&amp;Tabela1[[#This Row],[GK]]</f>
        <v>220109</v>
      </c>
      <c r="G1612" s="2" t="s">
        <v>1517</v>
      </c>
      <c r="H1612" s="302">
        <f>TabIPW[[#This Row],[liczba mieszkańców ]]/$I$1*$H$2</f>
        <v>1.1022083833482667E-5</v>
      </c>
      <c r="I1612" s="27">
        <v>3463</v>
      </c>
      <c r="J1612" s="302">
        <f>TabIPW[[#This Row],[liczba mieszkańców w wieku 20-64]]/$K$1*$J$2</f>
        <v>8.2835935713022547E-6</v>
      </c>
      <c r="K1612" s="27">
        <v>2054</v>
      </c>
      <c r="L1612" s="302">
        <f>TabIPW[[#This Row],[iloczyn liczby mieszkańców i relacji przeciętnego miesięcznego wynagrodzenia brutto 
w danym powiecie do średniej krajowej]]/$M$1*$L$2</f>
        <v>3.275913140950739E-5</v>
      </c>
      <c r="M1612" s="27">
        <v>2978.18</v>
      </c>
      <c r="N1612" s="302">
        <f>TabIPW[[#This Row],[liczba oddziałów w szkołach podstawowych]]/$O$1*$N$2</f>
        <v>3.0411449016100181E-5</v>
      </c>
      <c r="O1612" s="27">
        <v>24</v>
      </c>
      <c r="P16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2.3021716842203373E-5</v>
      </c>
      <c r="Q1612" s="27">
        <v>117</v>
      </c>
      <c r="R1612" s="302">
        <f>TabIPW[[#This Row],[liczba gospodarstw domowych korzystających ze środowiskowej pomocy społecznej ]]/$S$1*$R$2</f>
        <v>2.351413240370484E-5</v>
      </c>
      <c r="S1612" s="27">
        <v>86</v>
      </c>
      <c r="T1612" s="302">
        <f>TabIPW[[#This Row],[ilość wody dostarczonej i ścieków bytowych odprowadzonych siecią kanalizacyjną '[dam3']]]/$U$1*$T$2</f>
        <v>7.6802215522967156E-6</v>
      </c>
      <c r="U1612" s="27">
        <v>188.2</v>
      </c>
      <c r="V1612" s="302">
        <f>TabIPW[[#This Row],[iloczyn liczby mieszkańców i relacji przeciętnego miesięcznego wynagrodzenia brutto 
w danym powiecie do średniej krajowej2]]/$W$1*$V$2</f>
        <v>9.5547466611063229E-6</v>
      </c>
      <c r="W1612" s="27">
        <f>TabIPW[[#This Row],[iloczyn liczby mieszkańców i relacji przeciętnego miesięcznego wynagrodzenia brutto 
w danym powiecie do średniej krajowej]]</f>
        <v>2978.18</v>
      </c>
    </row>
    <row r="1613" spans="1:23" x14ac:dyDescent="0.3">
      <c r="A1613" s="2" t="s">
        <v>10</v>
      </c>
      <c r="B1613" s="2" t="s">
        <v>156</v>
      </c>
      <c r="C1613" s="2" t="s">
        <v>12</v>
      </c>
      <c r="D1613" s="2" t="s">
        <v>69</v>
      </c>
      <c r="E1613" s="2" t="s">
        <v>15</v>
      </c>
      <c r="F1613" s="17" t="str">
        <f>+Tabela1[[#This Row],[WK]]&amp;Tabela1[[#This Row],[PK]]&amp;Tabela1[[#This Row],[GK]]</f>
        <v>220110</v>
      </c>
      <c r="G1613" s="2" t="s">
        <v>1518</v>
      </c>
      <c r="H1613" s="302">
        <f>TabIPW[[#This Row],[liczba mieszkańców ]]/$I$1*$H$2</f>
        <v>1.3180031520199746E-5</v>
      </c>
      <c r="I1613" s="27">
        <v>4141</v>
      </c>
      <c r="J1613" s="302">
        <f>TabIPW[[#This Row],[liczba mieszkańców w wieku 20-64]]/$K$1*$J$2</f>
        <v>1.0211323720806869E-5</v>
      </c>
      <c r="K1613" s="27">
        <v>2532</v>
      </c>
      <c r="L1613" s="302">
        <f>TabIPW[[#This Row],[iloczyn liczby mieszkańców i relacji przeciętnego miesięcznego wynagrodzenia brutto 
w danym powiecie do średniej krajowej]]/$M$1*$L$2</f>
        <v>3.9172845269064436E-5</v>
      </c>
      <c r="M1613" s="27">
        <v>3561.26</v>
      </c>
      <c r="N1613" s="302">
        <f>TabIPW[[#This Row],[liczba oddziałów w szkołach podstawowych]]/$O$1*$N$2</f>
        <v>3.0411449016100181E-5</v>
      </c>
      <c r="O1613" s="27">
        <v>24</v>
      </c>
      <c r="P16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2.9711788403185551E-5</v>
      </c>
      <c r="Q1613" s="27">
        <v>151</v>
      </c>
      <c r="R1613" s="302">
        <f>TabIPW[[#This Row],[liczba gospodarstw domowych korzystających ze środowiskowej pomocy społecznej ]]/$S$1*$R$2</f>
        <v>2.3240712259475715E-5</v>
      </c>
      <c r="S1613" s="27">
        <v>85</v>
      </c>
      <c r="T1613" s="302">
        <f>TabIPW[[#This Row],[ilość wody dostarczonej i ścieków bytowych odprowadzonych siecią kanalizacyjną '[dam3']]]/$U$1*$T$2</f>
        <v>8.7412510972473764E-6</v>
      </c>
      <c r="U1613" s="27">
        <v>214.2</v>
      </c>
      <c r="V1613" s="302">
        <f>TabIPW[[#This Row],[iloczyn liczby mieszkańców i relacji przeciętnego miesięcznego wynagrodzenia brutto 
w danym powiecie do średniej krajowej2]]/$W$1*$V$2</f>
        <v>1.1425413203477127E-5</v>
      </c>
      <c r="W1613" s="27">
        <f>TabIPW[[#This Row],[iloczyn liczby mieszkańców i relacji przeciętnego miesięcznego wynagrodzenia brutto 
w danym powiecie do średniej krajowej]]</f>
        <v>3561.26</v>
      </c>
    </row>
    <row r="1614" spans="1:23" x14ac:dyDescent="0.3">
      <c r="A1614" s="2" t="s">
        <v>10</v>
      </c>
      <c r="B1614" s="2" t="s">
        <v>156</v>
      </c>
      <c r="C1614" s="2" t="s">
        <v>11</v>
      </c>
      <c r="D1614" s="2" t="s">
        <v>12</v>
      </c>
      <c r="E1614" s="2" t="s">
        <v>13</v>
      </c>
      <c r="F1614" s="17" t="str">
        <f>+Tabela1[[#This Row],[WK]]&amp;Tabela1[[#This Row],[PK]]&amp;Tabela1[[#This Row],[GK]]</f>
        <v>220201</v>
      </c>
      <c r="G1614" s="2" t="s">
        <v>1519</v>
      </c>
      <c r="H1614" s="302">
        <f>TabIPW[[#This Row],[liczba mieszkańców ]]/$I$1*$H$2</f>
        <v>1.2129384718746489E-4</v>
      </c>
      <c r="I1614" s="27">
        <v>38109</v>
      </c>
      <c r="J1614" s="302">
        <f>TabIPW[[#This Row],[liczba mieszkańców w wieku 20-64]]/$K$1*$J$2</f>
        <v>8.8393283298832912E-5</v>
      </c>
      <c r="K1614" s="27">
        <v>21918</v>
      </c>
      <c r="L1614" s="302">
        <f>TabIPW[[#This Row],[iloczyn liczby mieszkańców i relacji przeciętnego miesięcznego wynagrodzenia brutto 
w danym powiecie do średniej krajowej]]/$M$1*$L$2</f>
        <v>3.4247671150466978E-4</v>
      </c>
      <c r="M1614" s="27">
        <v>31135.053000000004</v>
      </c>
      <c r="N1614" s="302">
        <f>TabIPW[[#This Row],[liczba oddziałów w szkołach podstawowych]]/$O$1*$N$2</f>
        <v>2.8130590339892666E-4</v>
      </c>
      <c r="O1614" s="27">
        <v>222</v>
      </c>
      <c r="P16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3.4689988711798759E-4</v>
      </c>
      <c r="Q1614" s="27">
        <v>1763</v>
      </c>
      <c r="R1614" s="302">
        <f>TabIPW[[#This Row],[liczba gospodarstw domowych korzystających ze środowiskowej pomocy społecznej ]]/$S$1*$R$2</f>
        <v>2.1682217437369696E-4</v>
      </c>
      <c r="S1614" s="27">
        <v>793</v>
      </c>
      <c r="T1614" s="302">
        <f>TabIPW[[#This Row],[ilość wody dostarczonej i ścieków bytowych odprowadzonych siecią kanalizacyjną '[dam3']]]/$U$1*$T$2</f>
        <v>1.5879939493332736E-4</v>
      </c>
      <c r="U1614" s="27">
        <v>3891.3</v>
      </c>
      <c r="V1614" s="302">
        <f>TabIPW[[#This Row],[iloczyn liczby mieszkańców i relacji przeciętnego miesięcznego wynagrodzenia brutto 
w danym powiecie do średniej krajowej2]]/$W$1*$V$2</f>
        <v>9.9889040855528709E-5</v>
      </c>
      <c r="W1614" s="27">
        <f>TabIPW[[#This Row],[iloczyn liczby mieszkańców i relacji przeciętnego miesięcznego wynagrodzenia brutto 
w danym powiecie do średniej krajowej]]</f>
        <v>31135.053000000004</v>
      </c>
    </row>
    <row r="1615" spans="1:23" x14ac:dyDescent="0.3">
      <c r="A1615" s="2" t="s">
        <v>10</v>
      </c>
      <c r="B1615" s="2" t="s">
        <v>156</v>
      </c>
      <c r="C1615" s="2" t="s">
        <v>11</v>
      </c>
      <c r="D1615" s="2" t="s">
        <v>11</v>
      </c>
      <c r="E1615" s="2" t="s">
        <v>19</v>
      </c>
      <c r="F1615" s="17" t="str">
        <f>+Tabela1[[#This Row],[WK]]&amp;Tabela1[[#This Row],[PK]]&amp;Tabela1[[#This Row],[GK]]</f>
        <v>220202</v>
      </c>
      <c r="G1615" s="2" t="s">
        <v>1520</v>
      </c>
      <c r="H1615" s="302">
        <f>TabIPW[[#This Row],[liczba mieszkańców ]]/$I$1*$H$2</f>
        <v>4.5014534119822514E-5</v>
      </c>
      <c r="I1615" s="27">
        <v>14143</v>
      </c>
      <c r="J1615" s="302">
        <f>TabIPW[[#This Row],[liczba mieszkańców w wieku 20-64]]/$K$1*$J$2</f>
        <v>3.300128831254447E-5</v>
      </c>
      <c r="K1615" s="27">
        <v>8183</v>
      </c>
      <c r="L1615" s="302">
        <f>TabIPW[[#This Row],[iloczyn liczby mieszkańców i relacji przeciętnego miesięcznego wynagrodzenia brutto 
w danym powiecie do średniej krajowej]]/$M$1*$L$2</f>
        <v>1.2709984861346518E-4</v>
      </c>
      <c r="M1615" s="27">
        <v>11554.831</v>
      </c>
      <c r="N1615" s="302">
        <f>TabIPW[[#This Row],[liczba oddziałów w szkołach podstawowych]]/$O$1*$N$2</f>
        <v>1.1911150864639237E-4</v>
      </c>
      <c r="O1615" s="27">
        <v>94</v>
      </c>
      <c r="P16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1.387206014850716E-4</v>
      </c>
      <c r="Q1615" s="27">
        <v>705</v>
      </c>
      <c r="R1615" s="302">
        <f>TabIPW[[#This Row],[liczba gospodarstw domowych korzystających ze środowiskowej pomocy społecznej ]]/$S$1*$R$2</f>
        <v>3.5271198605557267E-5</v>
      </c>
      <c r="S1615" s="27">
        <v>129</v>
      </c>
      <c r="T1615" s="302">
        <f>TabIPW[[#This Row],[ilość wody dostarczonej i ścieków bytowych odprowadzonych siecią kanalizacyjną '[dam3']]]/$U$1*$T$2</f>
        <v>4.1971880268529071E-5</v>
      </c>
      <c r="U1615" s="27">
        <v>1028.5</v>
      </c>
      <c r="V1615" s="302">
        <f>TabIPW[[#This Row],[iloczyn liczby mieszkańców i relacji przeciętnego miesięcznego wynagrodzenia brutto 
w danym powiecie do średniej krajowej2]]/$W$1*$V$2</f>
        <v>3.7070789178927356E-5</v>
      </c>
      <c r="W1615" s="27">
        <f>TabIPW[[#This Row],[iloczyn liczby mieszkańców i relacji przeciętnego miesięcznego wynagrodzenia brutto 
w danym powiecie do średniej krajowej]]</f>
        <v>11554.831</v>
      </c>
    </row>
    <row r="1616" spans="1:23" x14ac:dyDescent="0.3">
      <c r="A1616" s="2" t="s">
        <v>10</v>
      </c>
      <c r="B1616" s="2" t="s">
        <v>156</v>
      </c>
      <c r="C1616" s="2" t="s">
        <v>11</v>
      </c>
      <c r="D1616" s="2" t="s">
        <v>16</v>
      </c>
      <c r="E1616" s="2" t="s">
        <v>15</v>
      </c>
      <c r="F1616" s="17" t="str">
        <f>+Tabela1[[#This Row],[WK]]&amp;Tabela1[[#This Row],[PK]]&amp;Tabela1[[#This Row],[GK]]</f>
        <v>220203</v>
      </c>
      <c r="G1616" s="2" t="s">
        <v>1519</v>
      </c>
      <c r="H1616" s="302">
        <f>TabIPW[[#This Row],[liczba mieszkańców ]]/$I$1*$H$2</f>
        <v>6.2513643827153648E-5</v>
      </c>
      <c r="I1616" s="27">
        <v>19641</v>
      </c>
      <c r="J1616" s="302">
        <f>TabIPW[[#This Row],[liczba mieszkańców w wieku 20-64]]/$K$1*$J$2</f>
        <v>4.7084203965410817E-5</v>
      </c>
      <c r="K1616" s="27">
        <v>11675</v>
      </c>
      <c r="L1616" s="302">
        <f>TabIPW[[#This Row],[iloczyn liczby mieszkańców i relacji przeciętnego miesięcznego wynagrodzenia brutto 
w danym powiecie do średniej krajowej]]/$M$1*$L$2</f>
        <v>1.765090947194421E-4</v>
      </c>
      <c r="M1616" s="27">
        <v>16046.697</v>
      </c>
      <c r="N1616" s="302">
        <f>TabIPW[[#This Row],[liczba oddziałów w szkołach podstawowych]]/$O$1*$N$2</f>
        <v>1.2544722719141325E-4</v>
      </c>
      <c r="O1616" s="27">
        <v>99</v>
      </c>
      <c r="P16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1.4423007218235107E-4</v>
      </c>
      <c r="Q1616" s="27">
        <v>733</v>
      </c>
      <c r="R1616" s="302">
        <f>TabIPW[[#This Row],[liczba gospodarstw domowych korzystających ze środowiskowej pomocy społecznej ]]/$S$1*$R$2</f>
        <v>5.3590348268908707E-5</v>
      </c>
      <c r="S1616" s="27">
        <v>196</v>
      </c>
      <c r="T1616" s="302">
        <f>TabIPW[[#This Row],[ilość wody dostarczonej i ścieków bytowych odprowadzonych siecią kanalizacyjną '[dam3']]]/$U$1*$T$2</f>
        <v>4.9207285588519547E-5</v>
      </c>
      <c r="U1616" s="27">
        <v>1205.8</v>
      </c>
      <c r="V1616" s="302">
        <f>TabIPW[[#This Row],[iloczyn liczby mieszkańców i relacji przeciętnego miesięcznego wynagrodzenia brutto 
w danym powiecie do średniej krajowej2]]/$W$1*$V$2</f>
        <v>5.1481819293170616E-5</v>
      </c>
      <c r="W1616" s="27">
        <f>TabIPW[[#This Row],[iloczyn liczby mieszkańców i relacji przeciętnego miesięcznego wynagrodzenia brutto 
w danym powiecie do średniej krajowej]]</f>
        <v>16046.697</v>
      </c>
    </row>
    <row r="1617" spans="1:23" x14ac:dyDescent="0.3">
      <c r="A1617" s="2" t="s">
        <v>10</v>
      </c>
      <c r="B1617" s="2" t="s">
        <v>156</v>
      </c>
      <c r="C1617" s="2" t="s">
        <v>11</v>
      </c>
      <c r="D1617" s="2" t="s">
        <v>18</v>
      </c>
      <c r="E1617" s="2" t="s">
        <v>19</v>
      </c>
      <c r="F1617" s="17" t="str">
        <f>+Tabela1[[#This Row],[WK]]&amp;Tabela1[[#This Row],[PK]]&amp;Tabela1[[#This Row],[GK]]</f>
        <v>220204</v>
      </c>
      <c r="G1617" s="2" t="s">
        <v>1521</v>
      </c>
      <c r="H1617" s="302">
        <f>TabIPW[[#This Row],[liczba mieszkańców ]]/$I$1*$H$2</f>
        <v>6.7284681559290669E-5</v>
      </c>
      <c r="I1617" s="27">
        <v>21140</v>
      </c>
      <c r="J1617" s="302">
        <f>TabIPW[[#This Row],[liczba mieszkańców w wieku 20-64]]/$K$1*$J$2</f>
        <v>5.039925455723675E-5</v>
      </c>
      <c r="K1617" s="27">
        <v>12497</v>
      </c>
      <c r="L1617" s="302">
        <f>TabIPW[[#This Row],[iloczyn liczby mieszkańców i relacji przeciętnego miesięcznego wynagrodzenia brutto 
w danym powiecie do średniej krajowej]]/$M$1*$L$2</f>
        <v>1.8998025876325068E-4</v>
      </c>
      <c r="M1617" s="27">
        <v>17271.38</v>
      </c>
      <c r="N1617" s="302">
        <f>TabIPW[[#This Row],[liczba oddziałów w szkołach podstawowych]]/$O$1*$N$2</f>
        <v>1.5966010733452595E-4</v>
      </c>
      <c r="O1617" s="27">
        <v>126</v>
      </c>
      <c r="P16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1.6331645281221198E-4</v>
      </c>
      <c r="Q1617" s="27">
        <v>830</v>
      </c>
      <c r="R1617" s="302">
        <f>TabIPW[[#This Row],[liczba gospodarstw domowych korzystających ze środowiskowej pomocy społecznej ]]/$S$1*$R$2</f>
        <v>1.164769814416077E-4</v>
      </c>
      <c r="S1617" s="27">
        <v>426</v>
      </c>
      <c r="T1617" s="302">
        <f>TabIPW[[#This Row],[ilość wody dostarczonej i ścieków bytowych odprowadzonych siecią kanalizacyjną '[dam3']]]/$U$1*$T$2</f>
        <v>4.8134013394973306E-5</v>
      </c>
      <c r="U1617" s="27">
        <v>1179.5</v>
      </c>
      <c r="V1617" s="302">
        <f>TabIPW[[#This Row],[iloczyn liczby mieszkańców i relacji przeciętnego miesięcznego wynagrodzenia brutto 
w danym powiecie do średniej krajowej2]]/$W$1*$V$2</f>
        <v>5.5410908805948119E-5</v>
      </c>
      <c r="W1617" s="27">
        <f>TabIPW[[#This Row],[iloczyn liczby mieszkańców i relacji przeciętnego miesięcznego wynagrodzenia brutto 
w danym powiecie do średniej krajowej]]</f>
        <v>17271.38</v>
      </c>
    </row>
    <row r="1618" spans="1:23" x14ac:dyDescent="0.3">
      <c r="A1618" s="2" t="s">
        <v>10</v>
      </c>
      <c r="B1618" s="2" t="s">
        <v>156</v>
      </c>
      <c r="C1618" s="2" t="s">
        <v>11</v>
      </c>
      <c r="D1618" s="2" t="s">
        <v>21</v>
      </c>
      <c r="E1618" s="2" t="s">
        <v>15</v>
      </c>
      <c r="F1618" s="17" t="str">
        <f>+Tabela1[[#This Row],[WK]]&amp;Tabela1[[#This Row],[PK]]&amp;Tabela1[[#This Row],[GK]]</f>
        <v>220205</v>
      </c>
      <c r="G1618" s="2" t="s">
        <v>1522</v>
      </c>
      <c r="H1618" s="302">
        <f>TabIPW[[#This Row],[liczba mieszkańców ]]/$I$1*$H$2</f>
        <v>7.0722120352291321E-6</v>
      </c>
      <c r="I1618" s="27">
        <v>2222</v>
      </c>
      <c r="J1618" s="302">
        <f>TabIPW[[#This Row],[liczba mieszkańców w wieku 20-64]]/$K$1*$J$2</f>
        <v>5.3637679892073994E-6</v>
      </c>
      <c r="K1618" s="27">
        <v>1330</v>
      </c>
      <c r="L1618" s="302">
        <f>TabIPW[[#This Row],[iloczyn liczby mieszkańców i relacji przeciętnego miesięcznego wynagrodzenia brutto 
w danym powiecie do średniej krajowej]]/$M$1*$L$2</f>
        <v>1.9968596734718208E-5</v>
      </c>
      <c r="M1618" s="27">
        <v>1815.374</v>
      </c>
      <c r="N1618" s="302">
        <f>TabIPW[[#This Row],[liczba oddziałów w szkołach podstawowych]]/$O$1*$N$2</f>
        <v>1.3938580799045916E-5</v>
      </c>
      <c r="O1618" s="27">
        <v>11</v>
      </c>
      <c r="P161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2.1250815546649268E-5</v>
      </c>
      <c r="Q1618" s="27">
        <v>108</v>
      </c>
      <c r="R1618" s="302">
        <f>TabIPW[[#This Row],[liczba gospodarstw domowych korzystających ze środowiskowej pomocy społecznej ]]/$S$1*$R$2</f>
        <v>6.5620834614990255E-6</v>
      </c>
      <c r="S1618" s="27">
        <v>24</v>
      </c>
      <c r="T1618" s="302">
        <f>TabIPW[[#This Row],[ilość wody dostarczonej i ścieków bytowych odprowadzonych siecią kanalizacyjną '[dam3']]]/$U$1*$T$2</f>
        <v>6.7456993761670933E-6</v>
      </c>
      <c r="U1618" s="27">
        <v>165.3</v>
      </c>
      <c r="V1618" s="302">
        <f>TabIPW[[#This Row],[iloczyn liczby mieszkańców i relacji przeciętnego miesięcznego wynagrodzenia brutto 
w danym powiecie do średniej krajowej2]]/$W$1*$V$2</f>
        <v>5.824174047626145E-6</v>
      </c>
      <c r="W1618" s="27">
        <f>TabIPW[[#This Row],[iloczyn liczby mieszkańców i relacji przeciętnego miesięcznego wynagrodzenia brutto 
w danym powiecie do średniej krajowej]]</f>
        <v>1815.374</v>
      </c>
    </row>
    <row r="1619" spans="1:23" x14ac:dyDescent="0.3">
      <c r="A1619" s="2" t="s">
        <v>10</v>
      </c>
      <c r="B1619" s="2" t="s">
        <v>156</v>
      </c>
      <c r="C1619" s="2" t="s">
        <v>16</v>
      </c>
      <c r="D1619" s="2" t="s">
        <v>12</v>
      </c>
      <c r="E1619" s="2" t="s">
        <v>13</v>
      </c>
      <c r="F1619" s="17" t="str">
        <f>+Tabela1[[#This Row],[WK]]&amp;Tabela1[[#This Row],[PK]]&amp;Tabela1[[#This Row],[GK]]</f>
        <v>220301</v>
      </c>
      <c r="G1619" s="2" t="s">
        <v>1523</v>
      </c>
      <c r="H1619" s="302">
        <f>TabIPW[[#This Row],[liczba mieszkańców ]]/$I$1*$H$2</f>
        <v>4.066999342311335E-5</v>
      </c>
      <c r="I1619" s="27">
        <v>12778</v>
      </c>
      <c r="J1619" s="302">
        <f>TabIPW[[#This Row],[liczba mieszkańców w wieku 20-64]]/$K$1*$J$2</f>
        <v>2.8480398150212522E-5</v>
      </c>
      <c r="K1619" s="27">
        <v>7062</v>
      </c>
      <c r="L1619" s="302">
        <f>TabIPW[[#This Row],[iloczyn liczby mieszkańców i relacji przeciętnego miesięcznego wynagrodzenia brutto 
w danym powiecie do średniej krajowej]]/$M$1*$L$2</f>
        <v>1.1904954214810074E-4</v>
      </c>
      <c r="M1619" s="27">
        <v>10822.966</v>
      </c>
      <c r="N1619" s="302">
        <f>TabIPW[[#This Row],[liczba oddziałów w szkołach podstawowych]]/$O$1*$N$2</f>
        <v>1.178443649373882E-4</v>
      </c>
      <c r="O1619" s="27">
        <v>93</v>
      </c>
      <c r="P161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1.0625407773324634E-4</v>
      </c>
      <c r="Q1619" s="27">
        <v>540</v>
      </c>
      <c r="R1619" s="302">
        <f>TabIPW[[#This Row],[liczba gospodarstw domowych korzystających ze środowiskowej pomocy społecznej ]]/$S$1*$R$2</f>
        <v>5.4410608701596088E-5</v>
      </c>
      <c r="S1619" s="27">
        <v>199</v>
      </c>
      <c r="T1619" s="302">
        <f>TabIPW[[#This Row],[ilość wody dostarczonej i ścieków bytowych odprowadzonych siecią kanalizacyjną '[dam3']]]/$U$1*$T$2</f>
        <v>3.798077682636851E-5</v>
      </c>
      <c r="U1619" s="27">
        <v>930.7</v>
      </c>
      <c r="V1619" s="302">
        <f>TabIPW[[#This Row],[iloczyn liczby mieszkańców i relacji przeciętnego miesięcznego wynagrodzenia brutto 
w danym powiecie do średniej krajowej2]]/$W$1*$V$2</f>
        <v>3.4722783126529388E-5</v>
      </c>
      <c r="W1619" s="27">
        <f>TabIPW[[#This Row],[iloczyn liczby mieszkańców i relacji przeciętnego miesięcznego wynagrodzenia brutto 
w danym powiecie do średniej krajowej]]</f>
        <v>10822.966</v>
      </c>
    </row>
    <row r="1620" spans="1:23" x14ac:dyDescent="0.3">
      <c r="A1620" s="2" t="s">
        <v>10</v>
      </c>
      <c r="B1620" s="2" t="s">
        <v>156</v>
      </c>
      <c r="C1620" s="2" t="s">
        <v>16</v>
      </c>
      <c r="D1620" s="2" t="s">
        <v>11</v>
      </c>
      <c r="E1620" s="2" t="s">
        <v>19</v>
      </c>
      <c r="F1620" s="17" t="str">
        <f>+Tabela1[[#This Row],[WK]]&amp;Tabela1[[#This Row],[PK]]&amp;Tabela1[[#This Row],[GK]]</f>
        <v>220302</v>
      </c>
      <c r="G1620" s="2" t="s">
        <v>1524</v>
      </c>
      <c r="H1620" s="302">
        <f>TabIPW[[#This Row],[liczba mieszkańców ]]/$I$1*$H$2</f>
        <v>2.6551031862232867E-5</v>
      </c>
      <c r="I1620" s="27">
        <v>8342</v>
      </c>
      <c r="J1620" s="302">
        <f>TabIPW[[#This Row],[liczba mieszkańców w wieku 20-64]]/$K$1*$J$2</f>
        <v>2.0241166569798449E-5</v>
      </c>
      <c r="K1620" s="27">
        <v>5019</v>
      </c>
      <c r="L1620" s="302">
        <f>TabIPW[[#This Row],[iloczyn liczby mieszkańców i relacji przeciętnego miesięcznego wynagrodzenia brutto 
w danym powiecie do średniej krajowej]]/$M$1*$L$2</f>
        <v>7.7720400735596814E-5</v>
      </c>
      <c r="M1620" s="27">
        <v>7065.674</v>
      </c>
      <c r="N1620" s="302">
        <f>TabIPW[[#This Row],[liczba oddziałów w szkołach podstawowych]]/$O$1*$N$2</f>
        <v>5.195289206917115E-5</v>
      </c>
      <c r="O1620" s="27">
        <v>41</v>
      </c>
      <c r="P162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4.8798169033046467E-5</v>
      </c>
      <c r="Q1620" s="27">
        <v>248</v>
      </c>
      <c r="R1620" s="302">
        <f>TabIPW[[#This Row],[liczba gospodarstw domowych korzystających ze środowiskowej pomocy społecznej ]]/$S$1*$R$2</f>
        <v>5.4137188557366966E-5</v>
      </c>
      <c r="S1620" s="27">
        <v>198</v>
      </c>
      <c r="T1620" s="302">
        <f>TabIPW[[#This Row],[ilość wody dostarczonej i ścieków bytowych odprowadzonych siecią kanalizacyjną '[dam3']]]/$U$1*$T$2</f>
        <v>3.5164967649384059E-5</v>
      </c>
      <c r="U1620" s="27">
        <v>861.7</v>
      </c>
      <c r="V1620" s="302">
        <f>TabIPW[[#This Row],[iloczyn liczby mieszkańców i relacji przeciętnego miesięcznego wynagrodzenia brutto 
w danym powiecie do średniej krajowej2]]/$W$1*$V$2</f>
        <v>2.2668450214549076E-5</v>
      </c>
      <c r="W1620" s="27">
        <f>TabIPW[[#This Row],[iloczyn liczby mieszkańców i relacji przeciętnego miesięcznego wynagrodzenia brutto 
w danym powiecie do średniej krajowej]]</f>
        <v>7065.674</v>
      </c>
    </row>
    <row r="1621" spans="1:23" x14ac:dyDescent="0.3">
      <c r="A1621" s="2" t="s">
        <v>10</v>
      </c>
      <c r="B1621" s="2" t="s">
        <v>156</v>
      </c>
      <c r="C1621" s="2" t="s">
        <v>16</v>
      </c>
      <c r="D1621" s="2" t="s">
        <v>16</v>
      </c>
      <c r="E1621" s="2" t="s">
        <v>15</v>
      </c>
      <c r="F1621" s="17" t="str">
        <f>+Tabela1[[#This Row],[WK]]&amp;Tabela1[[#This Row],[PK]]&amp;Tabela1[[#This Row],[GK]]</f>
        <v>220303</v>
      </c>
      <c r="G1621" s="2" t="s">
        <v>1523</v>
      </c>
      <c r="H1621" s="302">
        <f>TabIPW[[#This Row],[liczba mieszkańców ]]/$I$1*$H$2</f>
        <v>3.4422130135464928E-5</v>
      </c>
      <c r="I1621" s="27">
        <v>10815</v>
      </c>
      <c r="J1621" s="302">
        <f>TabIPW[[#This Row],[liczba mieszkańców w wieku 20-64]]/$K$1*$J$2</f>
        <v>2.684707030387493E-5</v>
      </c>
      <c r="K1621" s="27">
        <v>6657</v>
      </c>
      <c r="L1621" s="302">
        <f>TabIPW[[#This Row],[iloczyn liczby mieszkańców i relacji przeciętnego miesięcznego wynagrodzenia brutto 
w danym powiecie do średniej krajowej]]/$M$1*$L$2</f>
        <v>1.007607448999616E-4</v>
      </c>
      <c r="M1621" s="27">
        <v>9160.3050000000003</v>
      </c>
      <c r="N1621" s="302">
        <f>TabIPW[[#This Row],[liczba oddziałów w szkołach podstawowych]]/$O$1*$N$2</f>
        <v>6.462432915921289E-5</v>
      </c>
      <c r="O1621" s="27">
        <v>51</v>
      </c>
      <c r="P162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7.2213419496484094E-5</v>
      </c>
      <c r="Q1621" s="27">
        <v>367</v>
      </c>
      <c r="R1621" s="302">
        <f>TabIPW[[#This Row],[liczba gospodarstw domowych korzystających ze środowiskowej pomocy społecznej ]]/$S$1*$R$2</f>
        <v>6.3433473461157243E-5</v>
      </c>
      <c r="S1621" s="27">
        <v>232</v>
      </c>
      <c r="T1621" s="302">
        <f>TabIPW[[#This Row],[ilość wody dostarczonej i ścieków bytowych odprowadzonych siecią kanalizacyjną '[dam3']]]/$U$1*$T$2</f>
        <v>2.7031768099050715E-5</v>
      </c>
      <c r="U1621" s="27">
        <v>662.4</v>
      </c>
      <c r="V1621" s="302">
        <f>TabIPW[[#This Row],[iloczyn liczby mieszkańców i relacji przeciętnego miesięcznego wynagrodzenia brutto 
w danym powiecie do średniej krajowej2]]/$W$1*$V$2</f>
        <v>2.9388550595822137E-5</v>
      </c>
      <c r="W1621" s="27">
        <f>TabIPW[[#This Row],[iloczyn liczby mieszkańców i relacji przeciętnego miesięcznego wynagrodzenia brutto 
w danym powiecie do średniej krajowej]]</f>
        <v>9160.3050000000003</v>
      </c>
    </row>
    <row r="1622" spans="1:23" x14ac:dyDescent="0.3">
      <c r="A1622" s="2" t="s">
        <v>10</v>
      </c>
      <c r="B1622" s="2" t="s">
        <v>156</v>
      </c>
      <c r="C1622" s="2" t="s">
        <v>16</v>
      </c>
      <c r="D1622" s="2" t="s">
        <v>18</v>
      </c>
      <c r="E1622" s="2" t="s">
        <v>19</v>
      </c>
      <c r="F1622" s="17" t="str">
        <f>+Tabela1[[#This Row],[WK]]&amp;Tabela1[[#This Row],[PK]]&amp;Tabela1[[#This Row],[GK]]</f>
        <v>220304</v>
      </c>
      <c r="G1622" s="2" t="s">
        <v>1525</v>
      </c>
      <c r="H1622" s="302">
        <f>TabIPW[[#This Row],[liczba mieszkańców ]]/$I$1*$H$2</f>
        <v>2.6713355360791228E-5</v>
      </c>
      <c r="I1622" s="27">
        <v>8393</v>
      </c>
      <c r="J1622" s="302">
        <f>TabIPW[[#This Row],[liczba mieszkańców w wieku 20-64]]/$K$1*$J$2</f>
        <v>1.9741085945240765E-5</v>
      </c>
      <c r="K1622" s="27">
        <v>4895</v>
      </c>
      <c r="L1622" s="302">
        <f>TabIPW[[#This Row],[iloczyn liczby mieszkańców i relacji przeciętnego miesięcznego wynagrodzenia brutto 
w danym powiecie do średniej krajowej]]/$M$1*$L$2</f>
        <v>7.8195555427219387E-5</v>
      </c>
      <c r="M1622" s="27">
        <v>7108.8710000000001</v>
      </c>
      <c r="N1622" s="302">
        <f>TabIPW[[#This Row],[liczba oddziałów w szkołach podstawowych]]/$O$1*$N$2</f>
        <v>6.462432915921289E-5</v>
      </c>
      <c r="O1622" s="27">
        <v>51</v>
      </c>
      <c r="P162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5.0765837139217694E-5</v>
      </c>
      <c r="Q1622" s="27">
        <v>258</v>
      </c>
      <c r="R1622" s="302">
        <f>TabIPW[[#This Row],[liczba gospodarstw domowych korzystających ze środowiskowej pomocy społecznej ]]/$S$1*$R$2</f>
        <v>6.2613213028469869E-5</v>
      </c>
      <c r="S1622" s="27">
        <v>229</v>
      </c>
      <c r="T1622" s="302">
        <f>TabIPW[[#This Row],[ilość wody dostarczonej i ścieków bytowych odprowadzonych siecią kanalizacyjną '[dam3']]]/$U$1*$T$2</f>
        <v>1.8714928819783602E-5</v>
      </c>
      <c r="U1622" s="27">
        <v>458.6</v>
      </c>
      <c r="V1622" s="302">
        <f>TabIPW[[#This Row],[iloczyn liczby mieszkańców i relacji przeciętnego miesięcznego wynagrodzenia brutto 
w danym powiecie do średniej krajowej2]]/$W$1*$V$2</f>
        <v>2.280703699960566E-5</v>
      </c>
      <c r="W1622" s="27">
        <f>TabIPW[[#This Row],[iloczyn liczby mieszkańców i relacji przeciętnego miesięcznego wynagrodzenia brutto 
w danym powiecie do średniej krajowej]]</f>
        <v>7108.8710000000001</v>
      </c>
    </row>
    <row r="1623" spans="1:23" x14ac:dyDescent="0.3">
      <c r="A1623" s="2" t="s">
        <v>10</v>
      </c>
      <c r="B1623" s="2" t="s">
        <v>156</v>
      </c>
      <c r="C1623" s="2" t="s">
        <v>16</v>
      </c>
      <c r="D1623" s="2" t="s">
        <v>21</v>
      </c>
      <c r="E1623" s="2" t="s">
        <v>15</v>
      </c>
      <c r="F1623" s="17" t="str">
        <f>+Tabela1[[#This Row],[WK]]&amp;Tabela1[[#This Row],[PK]]&amp;Tabela1[[#This Row],[GK]]</f>
        <v>220305</v>
      </c>
      <c r="G1623" s="2" t="s">
        <v>1526</v>
      </c>
      <c r="H1623" s="302">
        <f>TabIPW[[#This Row],[liczba mieszkańców ]]/$I$1*$H$2</f>
        <v>9.7712380504740948E-6</v>
      </c>
      <c r="I1623" s="27">
        <v>3070</v>
      </c>
      <c r="J1623" s="302">
        <f>TabIPW[[#This Row],[liczba mieszkańców w wieku 20-64]]/$K$1*$J$2</f>
        <v>7.0454907346957344E-6</v>
      </c>
      <c r="K1623" s="27">
        <v>1747</v>
      </c>
      <c r="L1623" s="302">
        <f>TabIPW[[#This Row],[iloczyn liczby mieszkańców i relacji przeciętnego miesięcznego wynagrodzenia brutto 
w danym powiecie do średniej krajowej]]/$M$1*$L$2</f>
        <v>2.8602449083946565E-5</v>
      </c>
      <c r="M1623" s="27">
        <v>2600.29</v>
      </c>
      <c r="N1623" s="302">
        <f>TabIPW[[#This Row],[liczba oddziałów w szkołach podstawowych]]/$O$1*$N$2</f>
        <v>1.9007155635062614E-5</v>
      </c>
      <c r="O1623" s="27">
        <v>15</v>
      </c>
      <c r="P162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1.9479914251095163E-5</v>
      </c>
      <c r="Q1623" s="27">
        <v>99</v>
      </c>
      <c r="R1623" s="302">
        <f>TabIPW[[#This Row],[liczba gospodarstw domowych korzystających ze środowiskowej pomocy społecznej ]]/$S$1*$R$2</f>
        <v>2.5974913701766976E-5</v>
      </c>
      <c r="S1623" s="27">
        <v>95</v>
      </c>
      <c r="T1623" s="302">
        <f>TabIPW[[#This Row],[ilość wody dostarczonej i ścieków bytowych odprowadzonych siecią kanalizacyjną '[dam3']]]/$U$1*$T$2</f>
        <v>6.6722434845935863E-6</v>
      </c>
      <c r="U1623" s="27">
        <v>163.5</v>
      </c>
      <c r="V1623" s="302">
        <f>TabIPW[[#This Row],[iloczyn liczby mieszkańców i relacji przeciętnego miesięcznego wynagrodzenia brutto 
w danym powiecie do średniej krajowej2]]/$W$1*$V$2</f>
        <v>8.3423809828177483E-6</v>
      </c>
      <c r="W1623" s="27">
        <f>TabIPW[[#This Row],[iloczyn liczby mieszkańców i relacji przeciętnego miesięcznego wynagrodzenia brutto 
w danym powiecie do średniej krajowej]]</f>
        <v>2600.29</v>
      </c>
    </row>
    <row r="1624" spans="1:23" x14ac:dyDescent="0.3">
      <c r="A1624" s="2" t="s">
        <v>10</v>
      </c>
      <c r="B1624" s="2" t="s">
        <v>156</v>
      </c>
      <c r="C1624" s="2" t="s">
        <v>16</v>
      </c>
      <c r="D1624" s="2" t="s">
        <v>23</v>
      </c>
      <c r="E1624" s="2" t="s">
        <v>15</v>
      </c>
      <c r="F1624" s="17" t="str">
        <f>+Tabela1[[#This Row],[WK]]&amp;Tabela1[[#This Row],[PK]]&amp;Tabela1[[#This Row],[GK]]</f>
        <v>220306</v>
      </c>
      <c r="G1624" s="2" t="s">
        <v>1527</v>
      </c>
      <c r="H1624" s="302">
        <f>TabIPW[[#This Row],[liczba mieszkańców ]]/$I$1*$H$2</f>
        <v>1.8087930241317354E-5</v>
      </c>
      <c r="I1624" s="27">
        <v>5683</v>
      </c>
      <c r="J1624" s="302">
        <f>TabIPW[[#This Row],[liczba mieszkańców w wieku 20-64]]/$K$1*$J$2</f>
        <v>1.3582835028308663E-5</v>
      </c>
      <c r="K1624" s="27">
        <v>3368</v>
      </c>
      <c r="L1624" s="302">
        <f>TabIPW[[#This Row],[iloczyn liczby mieszkańców i relacji przeciętnego miesięcznego wynagrodzenia brutto 
w danym powiecie do średniej krajowej]]/$M$1*$L$2</f>
        <v>5.2947139460608582E-5</v>
      </c>
      <c r="M1624" s="27">
        <v>4813.5010000000002</v>
      </c>
      <c r="N1624" s="302">
        <f>TabIPW[[#This Row],[liczba oddziałów w szkołach podstawowych]]/$O$1*$N$2</f>
        <v>3.1678592725104354E-5</v>
      </c>
      <c r="O1624" s="27">
        <v>25</v>
      </c>
      <c r="P162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4.1517797040212919E-5</v>
      </c>
      <c r="Q1624" s="27">
        <v>211</v>
      </c>
      <c r="R1624" s="302">
        <f>TabIPW[[#This Row],[liczba gospodarstw domowych korzystających ze środowiskowej pomocy społecznej ]]/$S$1*$R$2</f>
        <v>2.7342014422912609E-5</v>
      </c>
      <c r="S1624" s="27">
        <v>100</v>
      </c>
      <c r="T1624" s="302">
        <f>TabIPW[[#This Row],[ilość wody dostarczonej i ścieków bytowych odprowadzonych siecią kanalizacyjną '[dam3']]]/$U$1*$T$2</f>
        <v>1.5650185788022263E-5</v>
      </c>
      <c r="U1624" s="27">
        <v>383.5</v>
      </c>
      <c r="V1624" s="302">
        <f>TabIPW[[#This Row],[iloczyn liczby mieszkańców i relacji przeciętnego miesięcznego wynagrodzenia brutto 
w danym powiecie do średniej krajowej2]]/$W$1*$V$2</f>
        <v>1.5442915676010837E-5</v>
      </c>
      <c r="W1624" s="27">
        <f>TabIPW[[#This Row],[iloczyn liczby mieszkańców i relacji przeciętnego miesięcznego wynagrodzenia brutto 
w danym powiecie do średniej krajowej]]</f>
        <v>4813.5010000000002</v>
      </c>
    </row>
    <row r="1625" spans="1:23" x14ac:dyDescent="0.3">
      <c r="A1625" s="2" t="s">
        <v>10</v>
      </c>
      <c r="B1625" s="2" t="s">
        <v>156</v>
      </c>
      <c r="C1625" s="2" t="s">
        <v>16</v>
      </c>
      <c r="D1625" s="2" t="s">
        <v>30</v>
      </c>
      <c r="E1625" s="2" t="s">
        <v>15</v>
      </c>
      <c r="F1625" s="17" t="str">
        <f>+Tabela1[[#This Row],[WK]]&amp;Tabela1[[#This Row],[PK]]&amp;Tabela1[[#This Row],[GK]]</f>
        <v>220307</v>
      </c>
      <c r="G1625" s="2" t="s">
        <v>1528</v>
      </c>
      <c r="H1625" s="302">
        <f>TabIPW[[#This Row],[liczba mieszkańców ]]/$I$1*$H$2</f>
        <v>1.043008048579922E-5</v>
      </c>
      <c r="I1625" s="27">
        <v>3277</v>
      </c>
      <c r="J1625" s="302">
        <f>TabIPW[[#This Row],[liczba mieszkańców w wieku 20-64]]/$K$1*$J$2</f>
        <v>8.0335532590234141E-6</v>
      </c>
      <c r="K1625" s="27">
        <v>1992</v>
      </c>
      <c r="L1625" s="302">
        <f>TabIPW[[#This Row],[iloczyn liczby mieszkańców i relacji przeciętnego miesięcznego wynagrodzenia brutto 
w danym powiecie do średniej krajowej]]/$M$1*$L$2</f>
        <v>3.0531018126414631E-5</v>
      </c>
      <c r="M1625" s="27">
        <v>2775.6190000000001</v>
      </c>
      <c r="N1625" s="302">
        <f>TabIPW[[#This Row],[liczba oddziałów w szkołach podstawowych]]/$O$1*$N$2</f>
        <v>1.6472868217054265E-5</v>
      </c>
      <c r="O1625" s="27">
        <v>13</v>
      </c>
      <c r="P162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2.2628183220969129E-5</v>
      </c>
      <c r="Q1625" s="27">
        <v>115</v>
      </c>
      <c r="R1625" s="302">
        <f>TabIPW[[#This Row],[liczba gospodarstw domowych korzystających ze środowiskowej pomocy społecznej ]]/$S$1*$R$2</f>
        <v>2.2420451826788337E-5</v>
      </c>
      <c r="S1625" s="27">
        <v>82</v>
      </c>
      <c r="T1625" s="302">
        <f>TabIPW[[#This Row],[ilość wody dostarczonej i ścieków bytowych odprowadzonych siecią kanalizacyjną '[dam3']]]/$U$1*$T$2</f>
        <v>8.8147069888208842E-6</v>
      </c>
      <c r="U1625" s="27">
        <v>216</v>
      </c>
      <c r="V1625" s="302">
        <f>TabIPW[[#This Row],[iloczyn liczby mieszkańców i relacji przeciętnego miesięcznego wynagrodzenia brutto 
w danym powiecie do średniej krajowej2]]/$W$1*$V$2</f>
        <v>8.9048802868709336E-6</v>
      </c>
      <c r="W1625" s="27">
        <f>TabIPW[[#This Row],[iloczyn liczby mieszkańców i relacji przeciętnego miesięcznego wynagrodzenia brutto 
w danym powiecie do średniej krajowej]]</f>
        <v>2775.6190000000001</v>
      </c>
    </row>
    <row r="1626" spans="1:23" x14ac:dyDescent="0.3">
      <c r="A1626" s="2" t="s">
        <v>10</v>
      </c>
      <c r="B1626" s="2" t="s">
        <v>156</v>
      </c>
      <c r="C1626" s="2" t="s">
        <v>18</v>
      </c>
      <c r="D1626" s="2" t="s">
        <v>12</v>
      </c>
      <c r="E1626" s="2" t="s">
        <v>13</v>
      </c>
      <c r="F1626" s="17" t="str">
        <f>+Tabela1[[#This Row],[WK]]&amp;Tabela1[[#This Row],[PK]]&amp;Tabela1[[#This Row],[GK]]</f>
        <v>220401</v>
      </c>
      <c r="G1626" s="2" t="s">
        <v>1529</v>
      </c>
      <c r="H1626" s="302">
        <f>TabIPW[[#This Row],[liczba mieszkańców ]]/$I$1*$H$2</f>
        <v>1.0292901215448916E-4</v>
      </c>
      <c r="I1626" s="27">
        <v>32339</v>
      </c>
      <c r="J1626" s="302">
        <f>TabIPW[[#This Row],[liczba mieszkańców w wieku 20-64]]/$K$1*$J$2</f>
        <v>7.8331177183740843E-5</v>
      </c>
      <c r="K1626" s="27">
        <v>19423</v>
      </c>
      <c r="L1626" s="302">
        <f>TabIPW[[#This Row],[iloczyn liczby mieszkańców i relacji przeciętnego miesięcznego wynagrodzenia brutto 
w danym powiecie do średniej krajowej]]/$M$1*$L$2</f>
        <v>3.2263784540941719E-4</v>
      </c>
      <c r="M1626" s="27">
        <v>29331.473000000002</v>
      </c>
      <c r="N1626" s="302">
        <f>TabIPW[[#This Row],[liczba oddziałów w szkołach podstawowych]]/$O$1*$N$2</f>
        <v>2.4202444841979728E-4</v>
      </c>
      <c r="O1626" s="27">
        <v>191</v>
      </c>
      <c r="P162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3.2564907157133833E-4</v>
      </c>
      <c r="Q1626" s="27">
        <v>1655</v>
      </c>
      <c r="R1626" s="302">
        <f>TabIPW[[#This Row],[liczba gospodarstw domowych korzystających ze środowiskowej pomocy społecznej ]]/$S$1*$R$2</f>
        <v>8.8588126730236846E-5</v>
      </c>
      <c r="S1626" s="27">
        <v>324</v>
      </c>
      <c r="T1626" s="302">
        <f>TabIPW[[#This Row],[ilość wody dostarczonej i ścieków bytowych odprowadzonych siecią kanalizacyjną '[dam3']]]/$U$1*$T$2</f>
        <v>1.5118854838973894E-4</v>
      </c>
      <c r="U1626" s="27">
        <v>3704.7999999999997</v>
      </c>
      <c r="V1626" s="302">
        <f>TabIPW[[#This Row],[iloczyn liczby mieszkańców i relacji przeciętnego miesięcznego wynagrodzenia brutto 
w danym powiecie do średniej krajowej2]]/$W$1*$V$2</f>
        <v>9.4102704911080029E-5</v>
      </c>
      <c r="W1626" s="27">
        <f>TabIPW[[#This Row],[iloczyn liczby mieszkańców i relacji przeciętnego miesięcznego wynagrodzenia brutto 
w danym powiecie do średniej krajowej]]</f>
        <v>29331.473000000002</v>
      </c>
    </row>
    <row r="1627" spans="1:23" x14ac:dyDescent="0.3">
      <c r="A1627" s="2" t="s">
        <v>10</v>
      </c>
      <c r="B1627" s="2" t="s">
        <v>156</v>
      </c>
      <c r="C1627" s="2" t="s">
        <v>18</v>
      </c>
      <c r="D1627" s="2" t="s">
        <v>11</v>
      </c>
      <c r="E1627" s="2" t="s">
        <v>15</v>
      </c>
      <c r="F1627" s="17" t="str">
        <f>+Tabela1[[#This Row],[WK]]&amp;Tabela1[[#This Row],[PK]]&amp;Tabela1[[#This Row],[GK]]</f>
        <v>220402</v>
      </c>
      <c r="G1627" s="2" t="s">
        <v>1530</v>
      </c>
      <c r="H1627" s="302">
        <f>TabIPW[[#This Row],[liczba mieszkańców ]]/$I$1*$H$2</f>
        <v>2.1722703483545827E-5</v>
      </c>
      <c r="I1627" s="27">
        <v>6825</v>
      </c>
      <c r="J1627" s="302">
        <f>TabIPW[[#This Row],[liczba mieszkańców w wieku 20-64]]/$K$1*$J$2</f>
        <v>1.6962412152335581E-5</v>
      </c>
      <c r="K1627" s="27">
        <v>4206</v>
      </c>
      <c r="L1627" s="302">
        <f>TabIPW[[#This Row],[iloczyn liczby mieszkańców i relacji przeciętnego miesięcznego wynagrodzenia brutto 
w danym powiecie do średniej krajowej]]/$M$1*$L$2</f>
        <v>6.8091261168226364E-5</v>
      </c>
      <c r="M1627" s="27">
        <v>6190.2749999999996</v>
      </c>
      <c r="N1627" s="302">
        <f>TabIPW[[#This Row],[liczba oddziałów w szkołach podstawowych]]/$O$1*$N$2</f>
        <v>3.9281454979129396E-5</v>
      </c>
      <c r="O1627" s="27">
        <v>31</v>
      </c>
      <c r="P162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3.6008326342933483E-5</v>
      </c>
      <c r="Q1627" s="27">
        <v>183</v>
      </c>
      <c r="R1627" s="302">
        <f>TabIPW[[#This Row],[liczba gospodarstw domowych korzystających ze środowiskowej pomocy społecznej ]]/$S$1*$R$2</f>
        <v>3.4997778461328138E-5</v>
      </c>
      <c r="S1627" s="27">
        <v>128</v>
      </c>
      <c r="T1627" s="302">
        <f>TabIPW[[#This Row],[ilość wody dostarczonej i ścieków bytowych odprowadzonych siecią kanalizacyjną '[dam3']]]/$U$1*$T$2</f>
        <v>1.8106877272869568E-5</v>
      </c>
      <c r="U1627" s="27">
        <v>443.7</v>
      </c>
      <c r="V1627" s="302">
        <f>TabIPW[[#This Row],[iloczyn liczby mieszkańców i relacji przeciętnego miesięcznego wynagrodzenia brutto 
w danym powiecie do średniej krajowej2]]/$W$1*$V$2</f>
        <v>1.9859951174066025E-5</v>
      </c>
      <c r="W1627" s="27">
        <f>TabIPW[[#This Row],[iloczyn liczby mieszkańców i relacji przeciętnego miesięcznego wynagrodzenia brutto 
w danym powiecie do średniej krajowej]]</f>
        <v>6190.2749999999996</v>
      </c>
    </row>
    <row r="1628" spans="1:23" x14ac:dyDescent="0.3">
      <c r="A1628" s="2" t="s">
        <v>10</v>
      </c>
      <c r="B1628" s="2" t="s">
        <v>156</v>
      </c>
      <c r="C1628" s="2" t="s">
        <v>18</v>
      </c>
      <c r="D1628" s="2" t="s">
        <v>16</v>
      </c>
      <c r="E1628" s="2" t="s">
        <v>15</v>
      </c>
      <c r="F1628" s="17" t="str">
        <f>+Tabela1[[#This Row],[WK]]&amp;Tabela1[[#This Row],[PK]]&amp;Tabela1[[#This Row],[GK]]</f>
        <v>220403</v>
      </c>
      <c r="G1628" s="2" t="s">
        <v>1531</v>
      </c>
      <c r="H1628" s="302">
        <f>TabIPW[[#This Row],[liczba mieszkańców ]]/$I$1*$H$2</f>
        <v>7.0903540733033025E-5</v>
      </c>
      <c r="I1628" s="27">
        <v>22277</v>
      </c>
      <c r="J1628" s="302">
        <f>TabIPW[[#This Row],[liczba mieszkańców w wieku 20-64]]/$K$1*$J$2</f>
        <v>5.5541212592003235E-5</v>
      </c>
      <c r="K1628" s="27">
        <v>13772</v>
      </c>
      <c r="L1628" s="302">
        <f>TabIPW[[#This Row],[iloczyn liczby mieszkańców i relacji przeciętnego miesięcznego wynagrodzenia brutto 
w danym powiecie do średniej krajowej]]/$M$1*$L$2</f>
        <v>2.2225187180140347E-4</v>
      </c>
      <c r="M1628" s="27">
        <v>20205.239000000001</v>
      </c>
      <c r="N1628" s="302">
        <f>TabIPW[[#This Row],[liczba oddziałów w szkołach podstawowych]]/$O$1*$N$2</f>
        <v>2.1794871794871795E-4</v>
      </c>
      <c r="O1628" s="27">
        <v>172</v>
      </c>
      <c r="P162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2.3730077360425018E-4</v>
      </c>
      <c r="Q1628" s="27">
        <v>1206</v>
      </c>
      <c r="R1628" s="302">
        <f>TabIPW[[#This Row],[liczba gospodarstw domowych korzystających ze środowiskowej pomocy społecznej ]]/$S$1*$R$2</f>
        <v>4.8121945384326191E-5</v>
      </c>
      <c r="S1628" s="27">
        <v>176</v>
      </c>
      <c r="T1628" s="302">
        <f>TabIPW[[#This Row],[ilość wody dostarczonej i ścieków bytowych odprowadzonych siecią kanalizacyjną '[dam3']]]/$U$1*$T$2</f>
        <v>8.1266701377490325E-5</v>
      </c>
      <c r="U1628" s="27">
        <v>1991.4</v>
      </c>
      <c r="V1628" s="302">
        <f>TabIPW[[#This Row],[iloczyn liczby mieszkańców i relacji przeciętnego miesięcznego wynagrodzenia brutto 
w danym powiecie do średniej krajowej2]]/$W$1*$V$2</f>
        <v>6.4823462608742694E-5</v>
      </c>
      <c r="W1628" s="27">
        <f>TabIPW[[#This Row],[iloczyn liczby mieszkańców i relacji przeciętnego miesięcznego wynagrodzenia brutto 
w danym powiecie do średniej krajowej]]</f>
        <v>20205.239000000001</v>
      </c>
    </row>
    <row r="1629" spans="1:23" x14ac:dyDescent="0.3">
      <c r="A1629" s="2" t="s">
        <v>10</v>
      </c>
      <c r="B1629" s="2" t="s">
        <v>156</v>
      </c>
      <c r="C1629" s="2" t="s">
        <v>18</v>
      </c>
      <c r="D1629" s="2" t="s">
        <v>18</v>
      </c>
      <c r="E1629" s="2" t="s">
        <v>15</v>
      </c>
      <c r="F1629" s="17" t="str">
        <f>+Tabela1[[#This Row],[WK]]&amp;Tabela1[[#This Row],[PK]]&amp;Tabela1[[#This Row],[GK]]</f>
        <v>220404</v>
      </c>
      <c r="G1629" s="2" t="s">
        <v>1529</v>
      </c>
      <c r="H1629" s="302">
        <f>TabIPW[[#This Row],[liczba mieszkańców ]]/$I$1*$H$2</f>
        <v>1.2417429358345156E-4</v>
      </c>
      <c r="I1629" s="27">
        <v>39014</v>
      </c>
      <c r="J1629" s="302">
        <f>TabIPW[[#This Row],[liczba mieszkańców w wieku 20-64]]/$K$1*$J$2</f>
        <v>9.6261487319091295E-5</v>
      </c>
      <c r="K1629" s="27">
        <v>23869</v>
      </c>
      <c r="L1629" s="302">
        <f>TabIPW[[#This Row],[iloczyn liczby mieszkańców i relacji przeciętnego miesięcznego wynagrodzenia brutto 
w danym powiecie do średniej krajowej]]/$M$1*$L$2</f>
        <v>3.8923259534317709E-4</v>
      </c>
      <c r="M1629" s="27">
        <v>35385.698000000004</v>
      </c>
      <c r="N1629" s="302">
        <f>TabIPW[[#This Row],[liczba oddziałów w szkołach podstawowych]]/$O$1*$N$2</f>
        <v>2.1541443053070959E-4</v>
      </c>
      <c r="O1629" s="27">
        <v>170</v>
      </c>
      <c r="P162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4.9191702654280715E-4</v>
      </c>
      <c r="Q1629" s="27">
        <v>2500</v>
      </c>
      <c r="R1629" s="302">
        <f>TabIPW[[#This Row],[liczba gospodarstw domowych korzystających ze środowiskowej pomocy społecznej ]]/$S$1*$R$2</f>
        <v>9.3236269182131988E-5</v>
      </c>
      <c r="S1629" s="27">
        <v>341</v>
      </c>
      <c r="T1629" s="302">
        <f>TabIPW[[#This Row],[ilość wody dostarczonej i ścieków bytowych odprowadzonych siecią kanalizacyjną '[dam3']]]/$U$1*$T$2</f>
        <v>1.3762369374583126E-4</v>
      </c>
      <c r="U1629" s="27">
        <v>3372.4</v>
      </c>
      <c r="V1629" s="302">
        <f>TabIPW[[#This Row],[iloczyn liczby mieszkańców i relacji przeciętnego miesięcznego wynagrodzenia brutto 
w danym powiecie do średniej krajowej2]]/$W$1*$V$2</f>
        <v>1.1352617364176E-4</v>
      </c>
      <c r="W1629" s="27">
        <f>TabIPW[[#This Row],[iloczyn liczby mieszkańców i relacji przeciętnego miesięcznego wynagrodzenia brutto 
w danym powiecie do średniej krajowej]]</f>
        <v>35385.698000000004</v>
      </c>
    </row>
    <row r="1630" spans="1:23" x14ac:dyDescent="0.3">
      <c r="A1630" s="2" t="s">
        <v>10</v>
      </c>
      <c r="B1630" s="2" t="s">
        <v>156</v>
      </c>
      <c r="C1630" s="2" t="s">
        <v>18</v>
      </c>
      <c r="D1630" s="2" t="s">
        <v>21</v>
      </c>
      <c r="E1630" s="2" t="s">
        <v>15</v>
      </c>
      <c r="F1630" s="17" t="str">
        <f>+Tabela1[[#This Row],[WK]]&amp;Tabela1[[#This Row],[PK]]&amp;Tabela1[[#This Row],[GK]]</f>
        <v>220405</v>
      </c>
      <c r="G1630" s="2" t="s">
        <v>1532</v>
      </c>
      <c r="H1630" s="302">
        <f>TabIPW[[#This Row],[liczba mieszkańców ]]/$I$1*$H$2</f>
        <v>1.9704799599506554E-5</v>
      </c>
      <c r="I1630" s="27">
        <v>6191</v>
      </c>
      <c r="J1630" s="302">
        <f>TabIPW[[#This Row],[liczba mieszkańców w wieku 20-64]]/$K$1*$J$2</f>
        <v>1.5123405984607331E-5</v>
      </c>
      <c r="K1630" s="27">
        <v>3750</v>
      </c>
      <c r="L1630" s="302">
        <f>TabIPW[[#This Row],[iloczyn liczby mieszkańców i relacji przeciętnego miesięcznego wynagrodzenia brutto 
w danym powiecie do średniej krajowej]]/$M$1*$L$2</f>
        <v>6.1766007017214586E-5</v>
      </c>
      <c r="M1630" s="27">
        <v>5615.237000000001</v>
      </c>
      <c r="N1630" s="302">
        <f>TabIPW[[#This Row],[liczba oddziałów w szkołach podstawowych]]/$O$1*$N$2</f>
        <v>4.6884317233154453E-5</v>
      </c>
      <c r="O1630" s="27">
        <v>37</v>
      </c>
      <c r="P163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4.5453133252555379E-5</v>
      </c>
      <c r="Q1630" s="27">
        <v>231</v>
      </c>
      <c r="R1630" s="302">
        <f>TabIPW[[#This Row],[liczba gospodarstw domowych korzystających ze środowiskowej pomocy społecznej ]]/$S$1*$R$2</f>
        <v>3.2810417307495125E-5</v>
      </c>
      <c r="S1630" s="27">
        <v>120</v>
      </c>
      <c r="T1630" s="302">
        <f>TabIPW[[#This Row],[ilość wody dostarczonej i ścieków bytowych odprowadzonych siecią kanalizacyjną '[dam3']]]/$U$1*$T$2</f>
        <v>1.6568384432691106E-5</v>
      </c>
      <c r="U1630" s="27">
        <v>406</v>
      </c>
      <c r="V1630" s="302">
        <f>TabIPW[[#This Row],[iloczyn liczby mieszkańców i relacji przeciętnego miesięcznego wynagrodzenia brutto 
w danym powiecie do średniej krajowej2]]/$W$1*$V$2</f>
        <v>1.801508538002092E-5</v>
      </c>
      <c r="W1630" s="27">
        <f>TabIPW[[#This Row],[iloczyn liczby mieszkańców i relacji przeciętnego miesięcznego wynagrodzenia brutto 
w danym powiecie do średniej krajowej]]</f>
        <v>5615.237000000001</v>
      </c>
    </row>
    <row r="1631" spans="1:23" x14ac:dyDescent="0.3">
      <c r="A1631" s="2" t="s">
        <v>10</v>
      </c>
      <c r="B1631" s="2" t="s">
        <v>156</v>
      </c>
      <c r="C1631" s="2" t="s">
        <v>18</v>
      </c>
      <c r="D1631" s="2" t="s">
        <v>23</v>
      </c>
      <c r="E1631" s="2" t="s">
        <v>15</v>
      </c>
      <c r="F1631" s="17" t="str">
        <f>+Tabela1[[#This Row],[WK]]&amp;Tabela1[[#This Row],[PK]]&amp;Tabela1[[#This Row],[GK]]</f>
        <v>220406</v>
      </c>
      <c r="G1631" s="2" t="s">
        <v>1533</v>
      </c>
      <c r="H1631" s="302">
        <f>TabIPW[[#This Row],[liczba mieszkańców ]]/$I$1*$H$2</f>
        <v>3.679014352619871E-5</v>
      </c>
      <c r="I1631" s="27">
        <v>11559</v>
      </c>
      <c r="J1631" s="302">
        <f>TabIPW[[#This Row],[liczba mieszkańców w wieku 20-64]]/$K$1*$J$2</f>
        <v>2.824648947098393E-5</v>
      </c>
      <c r="K1631" s="27">
        <v>7004</v>
      </c>
      <c r="L1631" s="302">
        <f>TabIPW[[#This Row],[iloczyn liczby mieszkańców i relacji przeciętnego miesięcznego wynagrodzenia brutto 
w danym powiecie do średniej krajowej]]/$M$1*$L$2</f>
        <v>1.1532115572798953E-4</v>
      </c>
      <c r="M1631" s="27">
        <v>10484.013000000001</v>
      </c>
      <c r="N1631" s="302">
        <f>TabIPW[[#This Row],[liczba oddziałów w szkołach podstawowych]]/$O$1*$N$2</f>
        <v>6.2090041741204538E-5</v>
      </c>
      <c r="O1631" s="27">
        <v>49</v>
      </c>
      <c r="P163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1.0645084454386346E-4</v>
      </c>
      <c r="Q1631" s="27">
        <v>541</v>
      </c>
      <c r="R1631" s="302">
        <f>TabIPW[[#This Row],[liczba gospodarstw domowych korzystających ze środowiskowej pomocy społecznej ]]/$S$1*$R$2</f>
        <v>3.554461874978639E-5</v>
      </c>
      <c r="S1631" s="27">
        <v>130</v>
      </c>
      <c r="T1631" s="302">
        <f>TabIPW[[#This Row],[ilość wody dostarczonej i ścieków bytowych odprowadzonych siecią kanalizacyjną '[dam3']]]/$U$1*$T$2</f>
        <v>3.9217284334522548E-5</v>
      </c>
      <c r="U1631" s="27">
        <v>961</v>
      </c>
      <c r="V1631" s="302">
        <f>TabIPW[[#This Row],[iloczyn liczby mieszkańców i relacji przeciętnego miesięcznego wynagrodzenia brutto 
w danym powiecie do średniej krajowej2]]/$W$1*$V$2</f>
        <v>3.3635337087330284E-5</v>
      </c>
      <c r="W1631" s="27">
        <f>TabIPW[[#This Row],[iloczyn liczby mieszkańców i relacji przeciętnego miesięcznego wynagrodzenia brutto 
w danym powiecie do średniej krajowej]]</f>
        <v>10484.013000000001</v>
      </c>
    </row>
    <row r="1632" spans="1:23" x14ac:dyDescent="0.3">
      <c r="A1632" s="2" t="s">
        <v>10</v>
      </c>
      <c r="B1632" s="2" t="s">
        <v>156</v>
      </c>
      <c r="C1632" s="2" t="s">
        <v>18</v>
      </c>
      <c r="D1632" s="2" t="s">
        <v>30</v>
      </c>
      <c r="E1632" s="2" t="s">
        <v>15</v>
      </c>
      <c r="F1632" s="17" t="str">
        <f>+Tabela1[[#This Row],[WK]]&amp;Tabela1[[#This Row],[PK]]&amp;Tabela1[[#This Row],[GK]]</f>
        <v>220407</v>
      </c>
      <c r="G1632" s="2" t="s">
        <v>1534</v>
      </c>
      <c r="H1632" s="302">
        <f>TabIPW[[#This Row],[liczba mieszkańców ]]/$I$1*$H$2</f>
        <v>1.3651087947388726E-5</v>
      </c>
      <c r="I1632" s="27">
        <v>4289</v>
      </c>
      <c r="J1632" s="302">
        <f>TabIPW[[#This Row],[liczba mieszkańców w wieku 20-64]]/$K$1*$J$2</f>
        <v>1.0570252556174882E-5</v>
      </c>
      <c r="K1632" s="27">
        <v>2621</v>
      </c>
      <c r="L1632" s="302">
        <f>TabIPW[[#This Row],[iloczyn liczby mieszkańców i relacji przeciętnego miesięcznego wynagrodzenia brutto 
w danym powiecie do średniej krajowej]]/$M$1*$L$2</f>
        <v>4.2790244564179172E-5</v>
      </c>
      <c r="M1632" s="27">
        <v>3890.123</v>
      </c>
      <c r="N1632" s="302">
        <f>TabIPW[[#This Row],[liczba oddziałów w szkołach podstawowych]]/$O$1*$N$2</f>
        <v>2.9144305307096008E-5</v>
      </c>
      <c r="O1632" s="27">
        <v>23</v>
      </c>
      <c r="P163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3.6992160396019099E-5</v>
      </c>
      <c r="Q1632" s="27">
        <v>188</v>
      </c>
      <c r="R1632" s="302">
        <f>TabIPW[[#This Row],[liczba gospodarstw domowych korzystających ze środowiskowej pomocy społecznej ]]/$S$1*$R$2</f>
        <v>2.1326771249871834E-5</v>
      </c>
      <c r="S1632" s="27">
        <v>78</v>
      </c>
      <c r="T1632" s="302">
        <f>TabIPW[[#This Row],[ilość wody dostarczonej i ścieków bytowych odprowadzonych siecią kanalizacyjną '[dam3']]]/$U$1*$T$2</f>
        <v>9.3370599955658262E-6</v>
      </c>
      <c r="U1632" s="27">
        <v>228.8</v>
      </c>
      <c r="V1632" s="302">
        <f>TabIPW[[#This Row],[iloczyn liczby mieszkańców i relacji przeciętnego miesięcznego wynagrodzenia brutto 
w danym powiecie do średniej krajowej2]]/$W$1*$V$2</f>
        <v>1.2480487997885593E-5</v>
      </c>
      <c r="W1632" s="27">
        <f>TabIPW[[#This Row],[iloczyn liczby mieszkańców i relacji przeciętnego miesięcznego wynagrodzenia brutto 
w danym powiecie do średniej krajowej]]</f>
        <v>3890.123</v>
      </c>
    </row>
    <row r="1633" spans="1:23" x14ac:dyDescent="0.3">
      <c r="A1633" s="2" t="s">
        <v>10</v>
      </c>
      <c r="B1633" s="2" t="s">
        <v>156</v>
      </c>
      <c r="C1633" s="2" t="s">
        <v>18</v>
      </c>
      <c r="D1633" s="2" t="s">
        <v>54</v>
      </c>
      <c r="E1633" s="2" t="s">
        <v>15</v>
      </c>
      <c r="F1633" s="17" t="str">
        <f>+Tabela1[[#This Row],[WK]]&amp;Tabela1[[#This Row],[PK]]&amp;Tabela1[[#This Row],[GK]]</f>
        <v>220408</v>
      </c>
      <c r="G1633" s="2" t="s">
        <v>1535</v>
      </c>
      <c r="H1633" s="302">
        <f>TabIPW[[#This Row],[liczba mieszkańców ]]/$I$1*$H$2</f>
        <v>4.057132619849944E-5</v>
      </c>
      <c r="I1633" s="27">
        <v>12747</v>
      </c>
      <c r="J1633" s="302">
        <f>TabIPW[[#This Row],[liczba mieszkańców w wieku 20-64]]/$K$1*$J$2</f>
        <v>3.1747053842887708E-5</v>
      </c>
      <c r="K1633" s="27">
        <v>7872</v>
      </c>
      <c r="L1633" s="302">
        <f>TabIPW[[#This Row],[iloczyn liczby mieszkańców i relacji przeciętnego miesięcznego wynagrodzenia brutto 
w danym powiecie do średniej krajowej]]/$M$1*$L$2</f>
        <v>1.2717352470496433E-4</v>
      </c>
      <c r="M1633" s="27">
        <v>11561.529000000002</v>
      </c>
      <c r="N1633" s="302">
        <f>TabIPW[[#This Row],[liczba oddziałów w szkołach podstawowych]]/$O$1*$N$2</f>
        <v>1.0897435897435898E-4</v>
      </c>
      <c r="O1633" s="27">
        <v>86</v>
      </c>
      <c r="P163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9.2677167800664863E-5</v>
      </c>
      <c r="Q1633" s="27">
        <v>471</v>
      </c>
      <c r="R1633" s="302">
        <f>TabIPW[[#This Row],[liczba gospodarstw domowych korzystających ze środowiskowej pomocy społecznej ]]/$S$1*$R$2</f>
        <v>5.1129566970846578E-5</v>
      </c>
      <c r="S1633" s="27">
        <v>187</v>
      </c>
      <c r="T1633" s="302">
        <f>TabIPW[[#This Row],[ilość wody dostarczonej i ścieków bytowych odprowadzonych siecią kanalizacyjną '[dam3']]]/$U$1*$T$2</f>
        <v>3.0773937686434397E-5</v>
      </c>
      <c r="U1633" s="27">
        <v>754.1</v>
      </c>
      <c r="V1633" s="302">
        <f>TabIPW[[#This Row],[iloczyn liczby mieszkańców i relacji przeciętnego miesięcznego wynagrodzenia brutto 
w danym powiecie do średniej krajowej2]]/$W$1*$V$2</f>
        <v>3.7092278038947941E-5</v>
      </c>
      <c r="W1633" s="27">
        <f>TabIPW[[#This Row],[iloczyn liczby mieszkańców i relacji przeciętnego miesięcznego wynagrodzenia brutto 
w danym powiecie do średniej krajowej]]</f>
        <v>11561.529000000002</v>
      </c>
    </row>
    <row r="1634" spans="1:23" x14ac:dyDescent="0.3">
      <c r="A1634" s="2" t="s">
        <v>10</v>
      </c>
      <c r="B1634" s="2" t="s">
        <v>156</v>
      </c>
      <c r="C1634" s="2" t="s">
        <v>21</v>
      </c>
      <c r="D1634" s="2" t="s">
        <v>12</v>
      </c>
      <c r="E1634" s="2" t="s">
        <v>15</v>
      </c>
      <c r="F1634" s="17" t="str">
        <f>+Tabela1[[#This Row],[WK]]&amp;Tabela1[[#This Row],[PK]]&amp;Tabela1[[#This Row],[GK]]</f>
        <v>220501</v>
      </c>
      <c r="G1634" s="2" t="s">
        <v>1536</v>
      </c>
      <c r="H1634" s="302">
        <f>TabIPW[[#This Row],[liczba mieszkańców ]]/$I$1*$H$2</f>
        <v>2.462224676171583E-5</v>
      </c>
      <c r="I1634" s="27">
        <v>7736</v>
      </c>
      <c r="J1634" s="302">
        <f>TabIPW[[#This Row],[liczba mieszkańców w wieku 20-64]]/$K$1*$J$2</f>
        <v>1.7704467272646983E-5</v>
      </c>
      <c r="K1634" s="27">
        <v>4390</v>
      </c>
      <c r="L1634" s="302">
        <f>TabIPW[[#This Row],[iloczyn liczby mieszkańców i relacji przeciętnego miesięcznego wynagrodzenia brutto 
w danym powiecie do średniej krajowej]]/$M$1*$L$2</f>
        <v>7.2244632579552902E-5</v>
      </c>
      <c r="M1634" s="27">
        <v>6567.8640000000005</v>
      </c>
      <c r="N1634" s="302">
        <f>TabIPW[[#This Row],[liczba oddziałów w szkołach podstawowych]]/$O$1*$N$2</f>
        <v>6.2090041741204538E-5</v>
      </c>
      <c r="O1634" s="27">
        <v>49</v>
      </c>
      <c r="P163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8.8938598398939539E-5</v>
      </c>
      <c r="Q1634" s="27">
        <v>452</v>
      </c>
      <c r="R1634" s="302">
        <f>TabIPW[[#This Row],[liczba gospodarstw domowych korzystających ze środowiskowej pomocy społecznej ]]/$S$1*$R$2</f>
        <v>1.0389965480706791E-5</v>
      </c>
      <c r="S1634" s="27">
        <v>38</v>
      </c>
      <c r="T1634" s="302">
        <f>TabIPW[[#This Row],[ilość wody dostarczonej i ścieków bytowych odprowadzonych siecią kanalizacyjną '[dam3']]]/$U$1*$T$2</f>
        <v>2.6076841508595115E-5</v>
      </c>
      <c r="U1634" s="27">
        <v>639</v>
      </c>
      <c r="V1634" s="302">
        <f>TabIPW[[#This Row],[iloczyn liczby mieszkańców i relacji przeciętnego miesięcznego wynagrodzenia brutto 
w danym powiecie do średniej krajowej2]]/$W$1*$V$2</f>
        <v>2.1071351169036265E-5</v>
      </c>
      <c r="W1634" s="27">
        <f>TabIPW[[#This Row],[iloczyn liczby mieszkańców i relacji przeciętnego miesięcznego wynagrodzenia brutto 
w danym powiecie do średniej krajowej]]</f>
        <v>6567.8640000000005</v>
      </c>
    </row>
    <row r="1635" spans="1:23" x14ac:dyDescent="0.3">
      <c r="A1635" s="2" t="s">
        <v>10</v>
      </c>
      <c r="B1635" s="2" t="s">
        <v>156</v>
      </c>
      <c r="C1635" s="2" t="s">
        <v>21</v>
      </c>
      <c r="D1635" s="2" t="s">
        <v>11</v>
      </c>
      <c r="E1635" s="2" t="s">
        <v>19</v>
      </c>
      <c r="F1635" s="17" t="str">
        <f>+Tabela1[[#This Row],[WK]]&amp;Tabela1[[#This Row],[PK]]&amp;Tabela1[[#This Row],[GK]]</f>
        <v>220502</v>
      </c>
      <c r="G1635" s="2" t="s">
        <v>1537</v>
      </c>
      <c r="H1635" s="302">
        <f>TabIPW[[#This Row],[liczba mieszkańców ]]/$I$1*$H$2</f>
        <v>1.0890315346417642E-4</v>
      </c>
      <c r="I1635" s="27">
        <v>34216</v>
      </c>
      <c r="J1635" s="302">
        <f>TabIPW[[#This Row],[liczba mieszkańców w wieku 20-64]]/$K$1*$J$2</f>
        <v>7.9653971093861172E-5</v>
      </c>
      <c r="K1635" s="27">
        <v>19751</v>
      </c>
      <c r="L1635" s="302">
        <f>TabIPW[[#This Row],[iloczyn liczby mieszkańców i relacji przeciętnego miesięcznego wynagrodzenia brutto 
w danym powiecie do średniej krajowej]]/$M$1*$L$2</f>
        <v>3.1953494678670921E-4</v>
      </c>
      <c r="M1635" s="27">
        <v>29049.384000000005</v>
      </c>
      <c r="N1635" s="302">
        <f>TabIPW[[#This Row],[liczba oddziałów w szkołach podstawowych]]/$O$1*$N$2</f>
        <v>3.0031305903398931E-4</v>
      </c>
      <c r="O1635" s="27">
        <v>237</v>
      </c>
      <c r="P163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3.7720197595302447E-4</v>
      </c>
      <c r="Q1635" s="27">
        <v>1917</v>
      </c>
      <c r="R1635" s="302">
        <f>TabIPW[[#This Row],[liczba gospodarstw domowych korzystających ze środowiskowej pomocy społecznej ]]/$S$1*$R$2</f>
        <v>1.7635599302778633E-4</v>
      </c>
      <c r="S1635" s="27">
        <v>645</v>
      </c>
      <c r="T1635" s="302">
        <f>TabIPW[[#This Row],[ilość wody dostarczonej i ścieków bytowych odprowadzonych siecią kanalizacyjną '[dam3']]]/$U$1*$T$2</f>
        <v>8.5576113683136088E-5</v>
      </c>
      <c r="U1635" s="27">
        <v>2097</v>
      </c>
      <c r="V1635" s="302">
        <f>TabIPW[[#This Row],[iloczyn liczby mieszkańców i relacji przeciętnego miesięcznego wynagrodzenia brutto 
w danym powiecie do średniej krajowej2]]/$W$1*$V$2</f>
        <v>9.3197692812790206E-5</v>
      </c>
      <c r="W1635" s="27">
        <f>TabIPW[[#This Row],[iloczyn liczby mieszkańców i relacji przeciętnego miesięcznego wynagrodzenia brutto 
w danym powiecie do średniej krajowej]]</f>
        <v>29049.384000000005</v>
      </c>
    </row>
    <row r="1636" spans="1:23" x14ac:dyDescent="0.3">
      <c r="A1636" s="2" t="s">
        <v>10</v>
      </c>
      <c r="B1636" s="2" t="s">
        <v>156</v>
      </c>
      <c r="C1636" s="2" t="s">
        <v>21</v>
      </c>
      <c r="D1636" s="2" t="s">
        <v>16</v>
      </c>
      <c r="E1636" s="2" t="s">
        <v>15</v>
      </c>
      <c r="F1636" s="17" t="str">
        <f>+Tabela1[[#This Row],[WK]]&amp;Tabela1[[#This Row],[PK]]&amp;Tabela1[[#This Row],[GK]]</f>
        <v>220503</v>
      </c>
      <c r="G1636" s="2" t="s">
        <v>1538</v>
      </c>
      <c r="H1636" s="302">
        <f>TabIPW[[#This Row],[liczba mieszkańców ]]/$I$1*$H$2</f>
        <v>3.8018709613326732E-5</v>
      </c>
      <c r="I1636" s="27">
        <v>11945</v>
      </c>
      <c r="J1636" s="302">
        <f>TabIPW[[#This Row],[liczba mieszkańców w wieku 20-64]]/$K$1*$J$2</f>
        <v>2.8262621104034179E-5</v>
      </c>
      <c r="K1636" s="27">
        <v>7008</v>
      </c>
      <c r="L1636" s="302">
        <f>TabIPW[[#This Row],[iloczyn liczby mieszkańców i relacji przeciętnego miesięcznego wynagrodzenia brutto 
w danym powiecie do średniej krajowej]]/$M$1*$L$2</f>
        <v>1.1155146537781275E-4</v>
      </c>
      <c r="M1636" s="27">
        <v>10141.305</v>
      </c>
      <c r="N1636" s="302">
        <f>TabIPW[[#This Row],[liczba oddziałów w szkołach podstawowych]]/$O$1*$N$2</f>
        <v>8.7432915921288032E-5</v>
      </c>
      <c r="O1636" s="27">
        <v>69</v>
      </c>
      <c r="P163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1.0959911351373744E-4</v>
      </c>
      <c r="Q1636" s="27">
        <v>557</v>
      </c>
      <c r="R1636" s="302">
        <f>TabIPW[[#This Row],[liczba gospodarstw domowych korzystających ze środowiskowej pomocy społecznej ]]/$S$1*$R$2</f>
        <v>3.0349636009432993E-5</v>
      </c>
      <c r="S1636" s="27">
        <v>111</v>
      </c>
      <c r="T1636" s="302">
        <f>TabIPW[[#This Row],[ilość wody dostarczonej i ścieków bytowych odprowadzonych siecią kanalizacyjną '[dam3']]]/$U$1*$T$2</f>
        <v>2.7329672548209939E-5</v>
      </c>
      <c r="U1636" s="27">
        <v>669.7</v>
      </c>
      <c r="V1636" s="302">
        <f>TabIPW[[#This Row],[iloczyn liczby mieszkańców i relacji przeciętnego miesięcznego wynagrodzenia brutto 
w danym powiecie do średniej krajowej2]]/$W$1*$V$2</f>
        <v>3.2535844068528721E-5</v>
      </c>
      <c r="W1636" s="27">
        <f>TabIPW[[#This Row],[iloczyn liczby mieszkańców i relacji przeciętnego miesięcznego wynagrodzenia brutto 
w danym powiecie do średniej krajowej]]</f>
        <v>10141.305</v>
      </c>
    </row>
    <row r="1637" spans="1:23" x14ac:dyDescent="0.3">
      <c r="A1637" s="2" t="s">
        <v>10</v>
      </c>
      <c r="B1637" s="2" t="s">
        <v>156</v>
      </c>
      <c r="C1637" s="2" t="s">
        <v>21</v>
      </c>
      <c r="D1637" s="2" t="s">
        <v>18</v>
      </c>
      <c r="E1637" s="2" t="s">
        <v>15</v>
      </c>
      <c r="F1637" s="17" t="str">
        <f>+Tabela1[[#This Row],[WK]]&amp;Tabela1[[#This Row],[PK]]&amp;Tabela1[[#This Row],[GK]]</f>
        <v>220504</v>
      </c>
      <c r="G1637" s="2" t="s">
        <v>1539</v>
      </c>
      <c r="H1637" s="302">
        <f>TabIPW[[#This Row],[liczba mieszkańców ]]/$I$1*$H$2</f>
        <v>6.7580683233132397E-5</v>
      </c>
      <c r="I1637" s="27">
        <v>21233</v>
      </c>
      <c r="J1637" s="302">
        <f>TabIPW[[#This Row],[liczba mieszkańców w wieku 20-64]]/$K$1*$J$2</f>
        <v>4.7483461883404454E-5</v>
      </c>
      <c r="K1637" s="27">
        <v>11774</v>
      </c>
      <c r="L1637" s="302">
        <f>TabIPW[[#This Row],[iloczyn liczby mieszkańców i relacji przeciętnego miesięcznego wynagrodzenia brutto 
w danym powiecie do średniej krajowej]]/$M$1*$L$2</f>
        <v>1.9828985051210536E-4</v>
      </c>
      <c r="M1637" s="27">
        <v>18026.817000000003</v>
      </c>
      <c r="N1637" s="302">
        <f>TabIPW[[#This Row],[liczba oddziałów w szkołach podstawowych]]/$O$1*$N$2</f>
        <v>2.1034585569469291E-4</v>
      </c>
      <c r="O1637" s="27">
        <v>166</v>
      </c>
      <c r="P163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2.668157951968186E-4</v>
      </c>
      <c r="Q1637" s="27">
        <v>1356</v>
      </c>
      <c r="R1637" s="302">
        <f>TabIPW[[#This Row],[liczba gospodarstw domowych korzystających ze środowiskowej pomocy społecznej ]]/$S$1*$R$2</f>
        <v>1.2960114836460575E-4</v>
      </c>
      <c r="S1637" s="27">
        <v>474</v>
      </c>
      <c r="T1637" s="302">
        <f>TabIPW[[#This Row],[ilość wody dostarczonej i ścieków bytowych odprowadzonych siecią kanalizacyjną '[dam3']]]/$U$1*$T$2</f>
        <v>6.3706662408556869E-5</v>
      </c>
      <c r="U1637" s="27">
        <v>1561.1</v>
      </c>
      <c r="V1637" s="302">
        <f>TabIPW[[#This Row],[iloczyn liczby mieszkańców i relacji przeciętnego miesięcznego wynagrodzenia brutto 
w danym powiecie do średniej krajowej2]]/$W$1*$V$2</f>
        <v>5.7834539732697408E-5</v>
      </c>
      <c r="W1637" s="27">
        <f>TabIPW[[#This Row],[iloczyn liczby mieszkańców i relacji przeciętnego miesięcznego wynagrodzenia brutto 
w danym powiecie do średniej krajowej]]</f>
        <v>18026.817000000003</v>
      </c>
    </row>
    <row r="1638" spans="1:23" x14ac:dyDescent="0.3">
      <c r="A1638" s="2" t="s">
        <v>10</v>
      </c>
      <c r="B1638" s="2" t="s">
        <v>156</v>
      </c>
      <c r="C1638" s="2" t="s">
        <v>21</v>
      </c>
      <c r="D1638" s="2" t="s">
        <v>21</v>
      </c>
      <c r="E1638" s="2" t="s">
        <v>15</v>
      </c>
      <c r="F1638" s="17" t="str">
        <f>+Tabela1[[#This Row],[WK]]&amp;Tabela1[[#This Row],[PK]]&amp;Tabela1[[#This Row],[GK]]</f>
        <v>220505</v>
      </c>
      <c r="G1638" s="2" t="s">
        <v>1540</v>
      </c>
      <c r="H1638" s="302">
        <f>TabIPW[[#This Row],[liczba mieszkańców ]]/$I$1*$H$2</f>
        <v>3.6290441775734728E-5</v>
      </c>
      <c r="I1638" s="27">
        <v>11402</v>
      </c>
      <c r="J1638" s="302">
        <f>TabIPW[[#This Row],[liczba mieszkańców w wieku 20-64]]/$K$1*$J$2</f>
        <v>2.7278591487969059E-5</v>
      </c>
      <c r="K1638" s="27">
        <v>6764</v>
      </c>
      <c r="L1638" s="302">
        <f>TabIPW[[#This Row],[iloczyn liczby mieszkańców i relacji przeciętnego miesięcznego wynagrodzenia brutto 
w danym powiecie do średniej krajowej]]/$M$1*$L$2</f>
        <v>1.0648051973527176E-4</v>
      </c>
      <c r="M1638" s="27">
        <v>9680.2980000000007</v>
      </c>
      <c r="N1638" s="302">
        <f>TabIPW[[#This Row],[liczba oddziałów w szkołach podstawowych]]/$O$1*$N$2</f>
        <v>7.6028622540250454E-5</v>
      </c>
      <c r="O1638" s="27">
        <v>60</v>
      </c>
      <c r="P163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1.0959911351373744E-4</v>
      </c>
      <c r="Q1638" s="27">
        <v>557</v>
      </c>
      <c r="R1638" s="302">
        <f>TabIPW[[#This Row],[liczba gospodarstw domowych korzystających ze środowiskowej pomocy społecznej ]]/$S$1*$R$2</f>
        <v>6.1519532451553366E-5</v>
      </c>
      <c r="S1638" s="27">
        <v>225</v>
      </c>
      <c r="T1638" s="302">
        <f>TabIPW[[#This Row],[ilość wody dostarczonej i ścieków bytowych odprowadzonych siecią kanalizacyjną '[dam3']]]/$U$1*$T$2</f>
        <v>3.0386253814240882E-5</v>
      </c>
      <c r="U1638" s="27">
        <v>744.6</v>
      </c>
      <c r="V1638" s="302">
        <f>TabIPW[[#This Row],[iloczyn liczby mieszkańców i relacji przeciętnego miesięcznego wynagrodzenia brutto 
w danym powiecie do średniej krajowej2]]/$W$1*$V$2</f>
        <v>3.105681825612093E-5</v>
      </c>
      <c r="W1638" s="27">
        <f>TabIPW[[#This Row],[iloczyn liczby mieszkańców i relacji przeciętnego miesięcznego wynagrodzenia brutto 
w danym powiecie do średniej krajowej]]</f>
        <v>9680.2980000000007</v>
      </c>
    </row>
    <row r="1639" spans="1:23" x14ac:dyDescent="0.3">
      <c r="A1639" s="2" t="s">
        <v>10</v>
      </c>
      <c r="B1639" s="2" t="s">
        <v>156</v>
      </c>
      <c r="C1639" s="2" t="s">
        <v>21</v>
      </c>
      <c r="D1639" s="2" t="s">
        <v>23</v>
      </c>
      <c r="E1639" s="2" t="s">
        <v>15</v>
      </c>
      <c r="F1639" s="17" t="str">
        <f>+Tabela1[[#This Row],[WK]]&amp;Tabela1[[#This Row],[PK]]&amp;Tabela1[[#This Row],[GK]]</f>
        <v>220506</v>
      </c>
      <c r="G1639" s="2" t="s">
        <v>473</v>
      </c>
      <c r="H1639" s="302">
        <f>TabIPW[[#This Row],[liczba mieszkańców ]]/$I$1*$H$2</f>
        <v>3.6736035693345925E-5</v>
      </c>
      <c r="I1639" s="27">
        <v>11542</v>
      </c>
      <c r="J1639" s="302">
        <f>TabIPW[[#This Row],[liczba mieszkańców w wieku 20-64]]/$K$1*$J$2</f>
        <v>2.6484108560244357E-5</v>
      </c>
      <c r="K1639" s="27">
        <v>6567</v>
      </c>
      <c r="L1639" s="302">
        <f>TabIPW[[#This Row],[iloczyn liczby mieszkańców i relacji przeciętnego miesięcznego wynagrodzenia brutto 
w danym powiecie do średniej krajowej]]/$M$1*$L$2</f>
        <v>1.0778794586778694E-4</v>
      </c>
      <c r="M1639" s="27">
        <v>9799.1580000000013</v>
      </c>
      <c r="N1639" s="302">
        <f>TabIPW[[#This Row],[liczba oddziałów w szkołach podstawowych]]/$O$1*$N$2</f>
        <v>9.6302921884317244E-5</v>
      </c>
      <c r="O1639" s="27">
        <v>76</v>
      </c>
      <c r="P163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1.4265593769741407E-4</v>
      </c>
      <c r="Q1639" s="27">
        <v>725</v>
      </c>
      <c r="R1639" s="302">
        <f>TabIPW[[#This Row],[liczba gospodarstw domowych korzystających ze środowiskowej pomocy społecznej ]]/$S$1*$R$2</f>
        <v>5.7965070576574727E-5</v>
      </c>
      <c r="S1639" s="27">
        <v>212</v>
      </c>
      <c r="T1639" s="302">
        <f>TabIPW[[#This Row],[ilość wody dostarczonej i ścieków bytowych odprowadzonych siecią kanalizacyjną '[dam3']]]/$U$1*$T$2</f>
        <v>3.3295923297124816E-5</v>
      </c>
      <c r="U1639" s="27">
        <v>815.9</v>
      </c>
      <c r="V1639" s="302">
        <f>TabIPW[[#This Row],[iloczyn liczby mieszkańców i relacji przeciętnego miesięcznego wynagrodzenia brutto 
w danym powiecie do średniej krajowej2]]/$W$1*$V$2</f>
        <v>3.1438150878104531E-5</v>
      </c>
      <c r="W1639" s="27">
        <f>TabIPW[[#This Row],[iloczyn liczby mieszkańców i relacji przeciętnego miesięcznego wynagrodzenia brutto 
w danym powiecie do średniej krajowej]]</f>
        <v>9799.1580000000013</v>
      </c>
    </row>
    <row r="1640" spans="1:23" x14ac:dyDescent="0.3">
      <c r="A1640" s="2" t="s">
        <v>10</v>
      </c>
      <c r="B1640" s="2" t="s">
        <v>156</v>
      </c>
      <c r="C1640" s="2" t="s">
        <v>21</v>
      </c>
      <c r="D1640" s="2" t="s">
        <v>30</v>
      </c>
      <c r="E1640" s="2" t="s">
        <v>15</v>
      </c>
      <c r="F1640" s="17" t="str">
        <f>+Tabela1[[#This Row],[WK]]&amp;Tabela1[[#This Row],[PK]]&amp;Tabela1[[#This Row],[GK]]</f>
        <v>220507</v>
      </c>
      <c r="G1640" s="2" t="s">
        <v>1541</v>
      </c>
      <c r="H1640" s="302">
        <f>TabIPW[[#This Row],[liczba mieszkańców ]]/$I$1*$H$2</f>
        <v>1.8336189709700733E-5</v>
      </c>
      <c r="I1640" s="27">
        <v>5761</v>
      </c>
      <c r="J1640" s="302">
        <f>TabIPW[[#This Row],[liczba mieszkańców w wieku 20-64]]/$K$1*$J$2</f>
        <v>1.2760121742746025E-5</v>
      </c>
      <c r="K1640" s="27">
        <v>3164</v>
      </c>
      <c r="L1640" s="302">
        <f>TabIPW[[#This Row],[iloczyn liczby mieszkańców i relacji przeciętnego miesięcznego wynagrodzenia brutto 
w danym powiecie do średniej krajowej]]/$M$1*$L$2</f>
        <v>5.3800585352999524E-5</v>
      </c>
      <c r="M1640" s="27">
        <v>4891.0889999999999</v>
      </c>
      <c r="N1640" s="302">
        <f>TabIPW[[#This Row],[liczba oddziałów w szkołach podstawowych]]/$O$1*$N$2</f>
        <v>6.8425760286225411E-5</v>
      </c>
      <c r="O1640" s="27">
        <v>54</v>
      </c>
      <c r="P164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5.7062375078965632E-5</v>
      </c>
      <c r="Q1640" s="27">
        <v>290</v>
      </c>
      <c r="R1640" s="302">
        <f>TabIPW[[#This Row],[liczba gospodarstw domowych korzystających ze środowiskowej pomocy społecznej ]]/$S$1*$R$2</f>
        <v>2.1873611538330086E-5</v>
      </c>
      <c r="S1640" s="27">
        <v>80</v>
      </c>
      <c r="T1640" s="302">
        <f>TabIPW[[#This Row],[ilość wody dostarczonej i ścieków bytowych odprowadzonych siecią kanalizacyjną '[dam3']]]/$U$1*$T$2</f>
        <v>1.7290700699830595E-5</v>
      </c>
      <c r="U1640" s="27">
        <v>423.7</v>
      </c>
      <c r="V1640" s="302">
        <f>TabIPW[[#This Row],[iloczyn liczby mieszkańców i relacji przeciętnego miesięcznego wynagrodzenia brutto 
w danym powiecie do średniej krajowej2]]/$W$1*$V$2</f>
        <v>1.5691837394624863E-5</v>
      </c>
      <c r="W1640" s="27">
        <f>TabIPW[[#This Row],[iloczyn liczby mieszkańców i relacji przeciętnego miesięcznego wynagrodzenia brutto 
w danym powiecie do średniej krajowej]]</f>
        <v>4891.0889999999999</v>
      </c>
    </row>
    <row r="1641" spans="1:23" x14ac:dyDescent="0.3">
      <c r="A1641" s="2" t="s">
        <v>10</v>
      </c>
      <c r="B1641" s="2" t="s">
        <v>156</v>
      </c>
      <c r="C1641" s="2" t="s">
        <v>21</v>
      </c>
      <c r="D1641" s="2" t="s">
        <v>54</v>
      </c>
      <c r="E1641" s="2" t="s">
        <v>19</v>
      </c>
      <c r="F1641" s="17" t="str">
        <f>+Tabela1[[#This Row],[WK]]&amp;Tabela1[[#This Row],[PK]]&amp;Tabela1[[#This Row],[GK]]</f>
        <v>220508</v>
      </c>
      <c r="G1641" s="2" t="s">
        <v>1542</v>
      </c>
      <c r="H1641" s="302">
        <f>TabIPW[[#This Row],[liczba mieszkańców ]]/$I$1*$H$2</f>
        <v>1.6872095408978233E-4</v>
      </c>
      <c r="I1641" s="27">
        <v>53010</v>
      </c>
      <c r="J1641" s="302">
        <f>TabIPW[[#This Row],[liczba mieszkańców w wieku 20-64]]/$K$1*$J$2</f>
        <v>1.2832310800645885E-4</v>
      </c>
      <c r="K1641" s="27">
        <v>31819</v>
      </c>
      <c r="L1641" s="302">
        <f>TabIPW[[#This Row],[iloczyn liczby mieszkańców i relacji przeciętnego miesięcznego wynagrodzenia brutto 
w danym powiecie do średniej krajowej]]/$M$1*$L$2</f>
        <v>4.9504756631878221E-4</v>
      </c>
      <c r="M1641" s="27">
        <v>45005.49</v>
      </c>
      <c r="N1641" s="302">
        <f>TabIPW[[#This Row],[liczba oddziałów w szkołach podstawowych]]/$O$1*$N$2</f>
        <v>4.1942456768038165E-4</v>
      </c>
      <c r="O1641" s="27">
        <v>331</v>
      </c>
      <c r="P164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6.0741914437505823E-4</v>
      </c>
      <c r="Q1641" s="27">
        <v>3087</v>
      </c>
      <c r="R1641" s="302">
        <f>TabIPW[[#This Row],[liczba gospodarstw domowych korzystających ze środowiskowej pomocy społecznej ]]/$S$1*$R$2</f>
        <v>8.1205782836050438E-5</v>
      </c>
      <c r="S1641" s="27">
        <v>297</v>
      </c>
      <c r="T1641" s="302">
        <f>TabIPW[[#This Row],[ilość wody dostarczonej i ścieków bytowych odprowadzonych siecią kanalizacyjną '[dam3']]]/$U$1*$T$2</f>
        <v>1.4308391501946196E-4</v>
      </c>
      <c r="U1641" s="27">
        <v>3506.2</v>
      </c>
      <c r="V1641" s="302">
        <f>TabIPW[[#This Row],[iloczyn liczby mieszkańców i relacji przeciętnego miesięcznego wynagrodzenia brutto 
w danym powiecie do średniej krajowej2]]/$W$1*$V$2</f>
        <v>1.4438887350964484E-4</v>
      </c>
      <c r="W1641" s="27">
        <f>TabIPW[[#This Row],[iloczyn liczby mieszkańców i relacji przeciętnego miesięcznego wynagrodzenia brutto 
w danym powiecie do średniej krajowej]]</f>
        <v>45005.49</v>
      </c>
    </row>
    <row r="1642" spans="1:23" x14ac:dyDescent="0.3">
      <c r="A1642" s="2" t="s">
        <v>10</v>
      </c>
      <c r="B1642" s="2" t="s">
        <v>156</v>
      </c>
      <c r="C1642" s="2" t="s">
        <v>23</v>
      </c>
      <c r="D1642" s="2" t="s">
        <v>12</v>
      </c>
      <c r="E1642" s="2" t="s">
        <v>13</v>
      </c>
      <c r="F1642" s="17" t="str">
        <f>+Tabela1[[#This Row],[WK]]&amp;Tabela1[[#This Row],[PK]]&amp;Tabela1[[#This Row],[GK]]</f>
        <v>220601</v>
      </c>
      <c r="G1642" s="2" t="s">
        <v>1543</v>
      </c>
      <c r="H1642" s="302">
        <f>TabIPW[[#This Row],[liczba mieszkańców ]]/$I$1*$H$2</f>
        <v>7.3621663630461326E-5</v>
      </c>
      <c r="I1642" s="27">
        <v>23131</v>
      </c>
      <c r="J1642" s="302">
        <f>TabIPW[[#This Row],[liczba mieszkańców w wieku 20-64]]/$K$1*$J$2</f>
        <v>5.3911917653928207E-5</v>
      </c>
      <c r="K1642" s="27">
        <v>13368</v>
      </c>
      <c r="L1642" s="302">
        <f>TabIPW[[#This Row],[iloczyn liczby mieszkańców i relacji przeciętnego miesięcznego wynagrodzenia brutto 
w danym powiecie do średniej krajowej]]/$M$1*$L$2</f>
        <v>2.1092612518283603E-4</v>
      </c>
      <c r="M1642" s="27">
        <v>19175.599000000002</v>
      </c>
      <c r="N1642" s="302">
        <f>TabIPW[[#This Row],[liczba oddziałów w szkołach podstawowych]]/$O$1*$N$2</f>
        <v>2.1288014311270128E-4</v>
      </c>
      <c r="O1642" s="27">
        <v>168</v>
      </c>
      <c r="P164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2.7586706848520623E-4</v>
      </c>
      <c r="Q1642" s="27">
        <v>1402</v>
      </c>
      <c r="R1642" s="302">
        <f>TabIPW[[#This Row],[liczba gospodarstw domowych korzystających ze środowiskowej pomocy społecznej ]]/$S$1*$R$2</f>
        <v>1.4846713831641545E-4</v>
      </c>
      <c r="S1642" s="27">
        <v>543</v>
      </c>
      <c r="T1642" s="302">
        <f>TabIPW[[#This Row],[ilość wody dostarczonej i ścieków bytowych odprowadzonych siecią kanalizacyjną '[dam3']]]/$U$1*$T$2</f>
        <v>6.2637471097875814E-5</v>
      </c>
      <c r="U1642" s="27">
        <v>1534.9</v>
      </c>
      <c r="V1642" s="302">
        <f>TabIPW[[#This Row],[iloczyn liczby mieszkańców i relacji przeciętnego miesięcznego wynagrodzenia brutto 
w danym powiecie do średniej krajowej2]]/$W$1*$V$2</f>
        <v>6.1520119844993854E-5</v>
      </c>
      <c r="W1642" s="27">
        <f>TabIPW[[#This Row],[iloczyn liczby mieszkańców i relacji przeciętnego miesięcznego wynagrodzenia brutto 
w danym powiecie do średniej krajowej]]</f>
        <v>19175.599000000002</v>
      </c>
    </row>
    <row r="1643" spans="1:23" x14ac:dyDescent="0.3">
      <c r="A1643" s="2" t="s">
        <v>10</v>
      </c>
      <c r="B1643" s="2" t="s">
        <v>156</v>
      </c>
      <c r="C1643" s="2" t="s">
        <v>23</v>
      </c>
      <c r="D1643" s="2" t="s">
        <v>11</v>
      </c>
      <c r="E1643" s="2" t="s">
        <v>15</v>
      </c>
      <c r="F1643" s="17" t="str">
        <f>+Tabela1[[#This Row],[WK]]&amp;Tabela1[[#This Row],[PK]]&amp;Tabela1[[#This Row],[GK]]</f>
        <v>220602</v>
      </c>
      <c r="G1643" s="2" t="s">
        <v>1544</v>
      </c>
      <c r="H1643" s="302">
        <f>TabIPW[[#This Row],[liczba mieszkańców ]]/$I$1*$H$2</f>
        <v>1.4163520952641602E-5</v>
      </c>
      <c r="I1643" s="27">
        <v>4450</v>
      </c>
      <c r="J1643" s="302">
        <f>TabIPW[[#This Row],[liczba mieszkańców w wieku 20-64]]/$K$1*$J$2</f>
        <v>1.0646877813163561E-5</v>
      </c>
      <c r="K1643" s="27">
        <v>2640</v>
      </c>
      <c r="L1643" s="302">
        <f>TabIPW[[#This Row],[iloczyn liczby mieszkańców i relacji przeciętnego miesięcznego wynagrodzenia brutto 
w danym powiecie do średniej krajowej]]/$M$1*$L$2</f>
        <v>4.0578498857101742E-5</v>
      </c>
      <c r="M1643" s="27">
        <v>3689.05</v>
      </c>
      <c r="N1643" s="302">
        <f>TabIPW[[#This Row],[liczba oddziałów w szkołach podstawowych]]/$O$1*$N$2</f>
        <v>3.4212880143112706E-5</v>
      </c>
      <c r="O1643" s="27">
        <v>27</v>
      </c>
      <c r="P164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3.9550128934041692E-5</v>
      </c>
      <c r="Q1643" s="27">
        <v>201</v>
      </c>
      <c r="R1643" s="302">
        <f>TabIPW[[#This Row],[liczba gospodarstw domowych korzystających ze środowiskowej pomocy społecznej ]]/$S$1*$R$2</f>
        <v>4.9215625961242694E-5</v>
      </c>
      <c r="S1643" s="27">
        <v>180</v>
      </c>
      <c r="T1643" s="302">
        <f>TabIPW[[#This Row],[ilość wody dostarczonej i ścieków bytowych odprowadzonych siecią kanalizacyjną '[dam3']]]/$U$1*$T$2</f>
        <v>7.2394862028556706E-6</v>
      </c>
      <c r="U1643" s="27">
        <v>177.4</v>
      </c>
      <c r="V1643" s="302">
        <f>TabIPW[[#This Row],[iloczyn liczby mieszkańców i relacji przeciętnego miesięcznego wynagrodzenia brutto 
w danym powiecie do średniej krajowej2]]/$W$1*$V$2</f>
        <v>1.1835395499988009E-5</v>
      </c>
      <c r="W1643" s="27">
        <f>TabIPW[[#This Row],[iloczyn liczby mieszkańców i relacji przeciętnego miesięcznego wynagrodzenia brutto 
w danym powiecie do średniej krajowej]]</f>
        <v>3689.05</v>
      </c>
    </row>
    <row r="1644" spans="1:23" x14ac:dyDescent="0.3">
      <c r="A1644" s="2" t="s">
        <v>10</v>
      </c>
      <c r="B1644" s="2" t="s">
        <v>156</v>
      </c>
      <c r="C1644" s="2" t="s">
        <v>23</v>
      </c>
      <c r="D1644" s="2" t="s">
        <v>16</v>
      </c>
      <c r="E1644" s="2" t="s">
        <v>15</v>
      </c>
      <c r="F1644" s="17" t="str">
        <f>+Tabela1[[#This Row],[WK]]&amp;Tabela1[[#This Row],[PK]]&amp;Tabela1[[#This Row],[GK]]</f>
        <v>220603</v>
      </c>
      <c r="G1644" s="2" t="s">
        <v>1545</v>
      </c>
      <c r="H1644" s="302">
        <f>TabIPW[[#This Row],[liczba mieszkańców ]]/$I$1*$H$2</f>
        <v>1.9294216632564808E-5</v>
      </c>
      <c r="I1644" s="27">
        <v>6062</v>
      </c>
      <c r="J1644" s="302">
        <f>TabIPW[[#This Row],[liczba mieszkańców w wieku 20-64]]/$K$1*$J$2</f>
        <v>1.4211968717268329E-5</v>
      </c>
      <c r="K1644" s="27">
        <v>3524</v>
      </c>
      <c r="L1644" s="302">
        <f>TabIPW[[#This Row],[iloczyn liczby mieszkańców i relacji przeciętnego miesięcznego wynagrodzenia brutto 
w danym powiecie do średniej krajowej]]/$M$1*$L$2</f>
        <v>5.5277946083539492E-5</v>
      </c>
      <c r="M1644" s="27">
        <v>5025.3980000000001</v>
      </c>
      <c r="N1644" s="302">
        <f>TabIPW[[#This Row],[liczba oddziałów w szkołach podstawowych]]/$O$1*$N$2</f>
        <v>4.561717352415027E-5</v>
      </c>
      <c r="O1644" s="27">
        <v>36</v>
      </c>
      <c r="P164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4.6633734116258111E-5</v>
      </c>
      <c r="Q1644" s="27">
        <v>237</v>
      </c>
      <c r="R1644" s="302">
        <f>TabIPW[[#This Row],[liczba gospodarstw domowych korzystających ze środowiskowej pomocy społecznej ]]/$S$1*$R$2</f>
        <v>6.1519532451553366E-5</v>
      </c>
      <c r="S1644" s="27">
        <v>225</v>
      </c>
      <c r="T1644" s="302">
        <f>TabIPW[[#This Row],[ilość wody dostarczonej i ścieków bytowych odprowadzonych siecią kanalizacyjną '[dam3']]]/$U$1*$T$2</f>
        <v>1.7364156591404101E-5</v>
      </c>
      <c r="U1644" s="27">
        <v>425.5</v>
      </c>
      <c r="V1644" s="302">
        <f>TabIPW[[#This Row],[iloczyn liczby mieszkańców i relacji przeciętnego miesięcznego wynagrodzenia brutto 
w danym powiecie do średniej krajowej2]]/$W$1*$V$2</f>
        <v>1.6122734274365688E-5</v>
      </c>
      <c r="W1644" s="27">
        <f>TabIPW[[#This Row],[iloczyn liczby mieszkańców i relacji przeciętnego miesięcznego wynagrodzenia brutto 
w danym powiecie do średniej krajowej]]</f>
        <v>5025.3980000000001</v>
      </c>
    </row>
    <row r="1645" spans="1:23" x14ac:dyDescent="0.3">
      <c r="A1645" s="2" t="s">
        <v>10</v>
      </c>
      <c r="B1645" s="2" t="s">
        <v>156</v>
      </c>
      <c r="C1645" s="2" t="s">
        <v>23</v>
      </c>
      <c r="D1645" s="2" t="s">
        <v>18</v>
      </c>
      <c r="E1645" s="2" t="s">
        <v>15</v>
      </c>
      <c r="F1645" s="17" t="str">
        <f>+Tabela1[[#This Row],[WK]]&amp;Tabela1[[#This Row],[PK]]&amp;Tabela1[[#This Row],[GK]]</f>
        <v>220604</v>
      </c>
      <c r="G1645" s="2" t="s">
        <v>1543</v>
      </c>
      <c r="H1645" s="302">
        <f>TabIPW[[#This Row],[liczba mieszkańców ]]/$I$1*$H$2</f>
        <v>5.1077794213032003E-5</v>
      </c>
      <c r="I1645" s="27">
        <v>16048</v>
      </c>
      <c r="J1645" s="302">
        <f>TabIPW[[#This Row],[liczba mieszkańców w wieku 20-64]]/$K$1*$J$2</f>
        <v>3.848604354962873E-5</v>
      </c>
      <c r="K1645" s="27">
        <v>9543</v>
      </c>
      <c r="L1645" s="302">
        <f>TabIPW[[#This Row],[iloczyn liczby mieszkańców i relacji przeciętnego miesięcznego wynagrodzenia brutto 
w danym powiecie do średniej krajowej]]/$M$1*$L$2</f>
        <v>1.4633792127163344E-4</v>
      </c>
      <c r="M1645" s="27">
        <v>13303.792000000001</v>
      </c>
      <c r="N1645" s="302">
        <f>TabIPW[[#This Row],[liczba oddziałów w szkołach podstawowych]]/$O$1*$N$2</f>
        <v>1.0897435897435898E-4</v>
      </c>
      <c r="O1645" s="27">
        <v>86</v>
      </c>
      <c r="P164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1.0861527946065181E-4</v>
      </c>
      <c r="Q1645" s="27">
        <v>552</v>
      </c>
      <c r="R1645" s="302">
        <f>TabIPW[[#This Row],[liczba gospodarstw domowych korzystających ze środowiskowej pomocy społecznej ]]/$S$1*$R$2</f>
        <v>3.3083837451724254E-5</v>
      </c>
      <c r="S1645" s="27">
        <v>121</v>
      </c>
      <c r="T1645" s="302">
        <f>TabIPW[[#This Row],[ilość wody dostarczonej i ścieków bytowych odprowadzonych siecią kanalizacyjną '[dam3']]]/$U$1*$T$2</f>
        <v>3.1039195072672051E-5</v>
      </c>
      <c r="U1645" s="27">
        <v>760.59999999999991</v>
      </c>
      <c r="V1645" s="302">
        <f>TabIPW[[#This Row],[iloczyn liczby mieszkańców i relacji przeciętnego miesięcznego wynagrodzenia brutto 
w danym powiecie do średniej krajowej2]]/$W$1*$V$2</f>
        <v>4.2681893704226421E-5</v>
      </c>
      <c r="W1645" s="27">
        <f>TabIPW[[#This Row],[iloczyn liczby mieszkańców i relacji przeciętnego miesięcznego wynagrodzenia brutto 
w danym powiecie do średniej krajowej]]</f>
        <v>13303.792000000001</v>
      </c>
    </row>
    <row r="1646" spans="1:23" x14ac:dyDescent="0.3">
      <c r="A1646" s="2" t="s">
        <v>10</v>
      </c>
      <c r="B1646" s="2" t="s">
        <v>156</v>
      </c>
      <c r="C1646" s="2" t="s">
        <v>23</v>
      </c>
      <c r="D1646" s="2" t="s">
        <v>21</v>
      </c>
      <c r="E1646" s="2" t="s">
        <v>15</v>
      </c>
      <c r="F1646" s="17" t="str">
        <f>+Tabela1[[#This Row],[WK]]&amp;Tabela1[[#This Row],[PK]]&amp;Tabela1[[#This Row],[GK]]</f>
        <v>220605</v>
      </c>
      <c r="G1646" s="2" t="s">
        <v>1546</v>
      </c>
      <c r="H1646" s="302">
        <f>TabIPW[[#This Row],[liczba mieszkańców ]]/$I$1*$H$2</f>
        <v>1.4176252207430494E-5</v>
      </c>
      <c r="I1646" s="27">
        <v>4454</v>
      </c>
      <c r="J1646" s="302">
        <f>TabIPW[[#This Row],[liczba mieszkańców w wieku 20-64]]/$K$1*$J$2</f>
        <v>1.0041941573779266E-5</v>
      </c>
      <c r="K1646" s="27">
        <v>2490</v>
      </c>
      <c r="L1646" s="302">
        <f>TabIPW[[#This Row],[iloczyn liczby mieszkańców i relacji przeciętnego miesięcznego wynagrodzenia brutto 
w danym powiecie do średniej krajowej]]/$M$1*$L$2</f>
        <v>4.0614973912254196E-5</v>
      </c>
      <c r="M1646" s="27">
        <v>3692.3660000000004</v>
      </c>
      <c r="N1646" s="302">
        <f>TabIPW[[#This Row],[liczba oddziałów w szkołach podstawowych]]/$O$1*$N$2</f>
        <v>3.5480023852116875E-5</v>
      </c>
      <c r="O1646" s="27">
        <v>28</v>
      </c>
      <c r="P164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3.7188927206636221E-5</v>
      </c>
      <c r="Q1646" s="27">
        <v>189</v>
      </c>
      <c r="R1646" s="302">
        <f>TabIPW[[#This Row],[liczba gospodarstw domowych korzystających ze środowiskowej pomocy społecznej ]]/$S$1*$R$2</f>
        <v>2.8982535288287364E-5</v>
      </c>
      <c r="S1646" s="27">
        <v>106</v>
      </c>
      <c r="T1646" s="302">
        <f>TabIPW[[#This Row],[ilość wody dostarczonej i ścieków bytowych odprowadzonych siecią kanalizacyjną '[dam3']]]/$U$1*$T$2</f>
        <v>9.7981997593328443E-6</v>
      </c>
      <c r="U1646" s="27">
        <v>240.1</v>
      </c>
      <c r="V1646" s="302">
        <f>TabIPW[[#This Row],[iloczyn liczby mieszkańców i relacji przeciętnego miesięcznego wynagrodzenia brutto 
w danym powiecie do średniej krajowej2]]/$W$1*$V$2</f>
        <v>1.1846034057740809E-5</v>
      </c>
      <c r="W1646" s="27">
        <f>TabIPW[[#This Row],[iloczyn liczby mieszkańców i relacji przeciętnego miesięcznego wynagrodzenia brutto 
w danym powiecie do średniej krajowej]]</f>
        <v>3692.3660000000004</v>
      </c>
    </row>
    <row r="1647" spans="1:23" x14ac:dyDescent="0.3">
      <c r="A1647" s="2" t="s">
        <v>10</v>
      </c>
      <c r="B1647" s="2" t="s">
        <v>156</v>
      </c>
      <c r="C1647" s="2" t="s">
        <v>23</v>
      </c>
      <c r="D1647" s="2" t="s">
        <v>23</v>
      </c>
      <c r="E1647" s="2" t="s">
        <v>15</v>
      </c>
      <c r="F1647" s="17" t="str">
        <f>+Tabela1[[#This Row],[WK]]&amp;Tabela1[[#This Row],[PK]]&amp;Tabela1[[#This Row],[GK]]</f>
        <v>220606</v>
      </c>
      <c r="G1647" s="2" t="s">
        <v>1547</v>
      </c>
      <c r="H1647" s="302">
        <f>TabIPW[[#This Row],[liczba mieszkańców ]]/$I$1*$H$2</f>
        <v>1.1890991972824501E-5</v>
      </c>
      <c r="I1647" s="27">
        <v>3736</v>
      </c>
      <c r="J1647" s="302">
        <f>TabIPW[[#This Row],[liczba mieszkańców w wieku 20-64]]/$K$1*$J$2</f>
        <v>8.8441678197983669E-6</v>
      </c>
      <c r="K1647" s="27">
        <v>2193</v>
      </c>
      <c r="L1647" s="302">
        <f>TabIPW[[#This Row],[iloczyn liczby mieszkańców i relacji przeciętnego miesięcznego wynagrodzenia brutto 
w danym powiecie do średniej krajowej]]/$M$1*$L$2</f>
        <v>3.4067701512389239E-5</v>
      </c>
      <c r="M1647" s="27">
        <v>3097.1440000000002</v>
      </c>
      <c r="N1647" s="302">
        <f>TabIPW[[#This Row],[liczba oddziałów w szkołach podstawowych]]/$O$1*$N$2</f>
        <v>2.1541443053070962E-5</v>
      </c>
      <c r="O1647" s="27">
        <v>17</v>
      </c>
      <c r="P164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3.9746895744658814E-5</v>
      </c>
      <c r="Q1647" s="27">
        <v>202</v>
      </c>
      <c r="R1647" s="302">
        <f>TabIPW[[#This Row],[liczba gospodarstw domowych korzystających ze środowiskowej pomocy społecznej ]]/$S$1*$R$2</f>
        <v>3.7185139615161145E-5</v>
      </c>
      <c r="S1647" s="27">
        <v>136</v>
      </c>
      <c r="T1647" s="302">
        <f>TabIPW[[#This Row],[ilość wody dostarczonej i ścieków bytowych odprowadzonych siecią kanalizacyjną '[dam3']]]/$U$1*$T$2</f>
        <v>6.4314713955470891E-6</v>
      </c>
      <c r="U1647" s="27">
        <v>157.6</v>
      </c>
      <c r="V1647" s="302">
        <f>TabIPW[[#This Row],[iloczyn liczby mieszkańców i relacji przeciętnego miesięcznego wynagrodzenia brutto 
w danym powiecie do średniej krajowej2]]/$W$1*$V$2</f>
        <v>9.93641294111353E-6</v>
      </c>
      <c r="W1647" s="27">
        <f>TabIPW[[#This Row],[iloczyn liczby mieszkańców i relacji przeciętnego miesięcznego wynagrodzenia brutto 
w danym powiecie do średniej krajowej]]</f>
        <v>3097.1440000000002</v>
      </c>
    </row>
    <row r="1648" spans="1:23" x14ac:dyDescent="0.3">
      <c r="A1648" s="2" t="s">
        <v>10</v>
      </c>
      <c r="B1648" s="2" t="s">
        <v>156</v>
      </c>
      <c r="C1648" s="2" t="s">
        <v>23</v>
      </c>
      <c r="D1648" s="2" t="s">
        <v>30</v>
      </c>
      <c r="E1648" s="2" t="s">
        <v>15</v>
      </c>
      <c r="F1648" s="17" t="str">
        <f>+Tabela1[[#This Row],[WK]]&amp;Tabela1[[#This Row],[PK]]&amp;Tabela1[[#This Row],[GK]]</f>
        <v>220607</v>
      </c>
      <c r="G1648" s="2" t="s">
        <v>1548</v>
      </c>
      <c r="H1648" s="302">
        <f>TabIPW[[#This Row],[liczba mieszkańców ]]/$I$1*$H$2</f>
        <v>2.3613294819696189E-5</v>
      </c>
      <c r="I1648" s="27">
        <v>7419</v>
      </c>
      <c r="J1648" s="302">
        <f>TabIPW[[#This Row],[liczba mieszkańców w wieku 20-64]]/$K$1*$J$2</f>
        <v>1.7393933336429709E-5</v>
      </c>
      <c r="K1648" s="27">
        <v>4313</v>
      </c>
      <c r="L1648" s="302">
        <f>TabIPW[[#This Row],[iloczyn liczby mieszkańców i relacji przeciętnego miesięcznego wynagrodzenia brutto 
w danym powiecie do średniej krajowej]]/$M$1*$L$2</f>
        <v>6.7652108544008493E-5</v>
      </c>
      <c r="M1648" s="27">
        <v>6150.3510000000006</v>
      </c>
      <c r="N1648" s="302">
        <f>TabIPW[[#This Row],[liczba oddziałów w szkołach podstawowych]]/$O$1*$N$2</f>
        <v>5.0685748360166967E-5</v>
      </c>
      <c r="O1648" s="27">
        <v>40</v>
      </c>
      <c r="P164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5.5488240594028642E-5</v>
      </c>
      <c r="Q1648" s="27">
        <v>282</v>
      </c>
      <c r="R1648" s="302">
        <f>TabIPW[[#This Row],[liczba gospodarstw domowych korzystających ze środowiskowej pomocy społecznej ]]/$S$1*$R$2</f>
        <v>2.8982535288287364E-5</v>
      </c>
      <c r="S1648" s="27">
        <v>106</v>
      </c>
      <c r="T1648" s="302">
        <f>TabIPW[[#This Row],[ilość wody dostarczonej i ścieków bytowych odprowadzonych siecią kanalizacyjną '[dam3']]]/$U$1*$T$2</f>
        <v>1.5417575464706156E-5</v>
      </c>
      <c r="U1648" s="27">
        <v>377.79999999999995</v>
      </c>
      <c r="V1648" s="302">
        <f>TabIPW[[#This Row],[iloczyn liczby mieszkańców i relacji przeciętnego miesięcznego wynagrodzenia brutto 
w danym powiecie do średniej krajowej2]]/$W$1*$V$2</f>
        <v>1.9731864992002482E-5</v>
      </c>
      <c r="W1648" s="27">
        <f>TabIPW[[#This Row],[iloczyn liczby mieszkańców i relacji przeciętnego miesięcznego wynagrodzenia brutto 
w danym powiecie do średniej krajowej]]</f>
        <v>6150.3510000000006</v>
      </c>
    </row>
    <row r="1649" spans="1:23" x14ac:dyDescent="0.3">
      <c r="A1649" s="2" t="s">
        <v>10</v>
      </c>
      <c r="B1649" s="2" t="s">
        <v>156</v>
      </c>
      <c r="C1649" s="2" t="s">
        <v>23</v>
      </c>
      <c r="D1649" s="2" t="s">
        <v>54</v>
      </c>
      <c r="E1649" s="2" t="s">
        <v>15</v>
      </c>
      <c r="F1649" s="17" t="str">
        <f>+Tabela1[[#This Row],[WK]]&amp;Tabela1[[#This Row],[PK]]&amp;Tabela1[[#This Row],[GK]]</f>
        <v>220608</v>
      </c>
      <c r="G1649" s="2" t="s">
        <v>1549</v>
      </c>
      <c r="H1649" s="302">
        <f>TabIPW[[#This Row],[liczba mieszkańców ]]/$I$1*$H$2</f>
        <v>2.1420336182309656E-5</v>
      </c>
      <c r="I1649" s="27">
        <v>6730</v>
      </c>
      <c r="J1649" s="302">
        <f>TabIPW[[#This Row],[liczba mieszkańców w wieku 20-64]]/$K$1*$J$2</f>
        <v>1.58896585544941E-5</v>
      </c>
      <c r="K1649" s="27">
        <v>3940</v>
      </c>
      <c r="L1649" s="302">
        <f>TabIPW[[#This Row],[iloczyn liczby mieszkańców i relacji przeciętnego miesięcznego wynagrodzenia brutto 
w danym powiecie do średniej krajowej]]/$M$1*$L$2</f>
        <v>6.1369280293998801E-5</v>
      </c>
      <c r="M1649" s="27">
        <v>5579.17</v>
      </c>
      <c r="N1649" s="302">
        <f>TabIPW[[#This Row],[liczba oddziałów w szkołach podstawowych]]/$O$1*$N$2</f>
        <v>4.9418604651162791E-5</v>
      </c>
      <c r="O1649" s="27">
        <v>39</v>
      </c>
      <c r="P164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5.1946438002920433E-5</v>
      </c>
      <c r="Q1649" s="27">
        <v>264</v>
      </c>
      <c r="R1649" s="302">
        <f>TabIPW[[#This Row],[liczba gospodarstw domowych korzystających ze środowiskowej pomocy społecznej ]]/$S$1*$R$2</f>
        <v>3.2810417307495125E-5</v>
      </c>
      <c r="S1649" s="27">
        <v>120</v>
      </c>
      <c r="T1649" s="302">
        <f>TabIPW[[#This Row],[ilość wody dostarczonej i ścieków bytowych odprowadzonych siecią kanalizacyjną '[dam3']]]/$U$1*$T$2</f>
        <v>1.1046949916082468E-5</v>
      </c>
      <c r="U1649" s="27">
        <v>270.7</v>
      </c>
      <c r="V1649" s="302">
        <f>TabIPW[[#This Row],[iloczyn liczby mieszkańców i relacji przeciętnego miesięcznego wynagrodzenia brutto 
w danym powiecie do średniej krajowej2]]/$W$1*$V$2</f>
        <v>1.7899373419082988E-5</v>
      </c>
      <c r="W1649" s="27">
        <f>TabIPW[[#This Row],[iloczyn liczby mieszkańców i relacji przeciętnego miesięcznego wynagrodzenia brutto 
w danym powiecie do średniej krajowej]]</f>
        <v>5579.17</v>
      </c>
    </row>
    <row r="1650" spans="1:23" x14ac:dyDescent="0.3">
      <c r="A1650" s="2" t="s">
        <v>10</v>
      </c>
      <c r="B1650" s="2" t="s">
        <v>156</v>
      </c>
      <c r="C1650" s="2" t="s">
        <v>30</v>
      </c>
      <c r="D1650" s="2" t="s">
        <v>12</v>
      </c>
      <c r="E1650" s="2" t="s">
        <v>13</v>
      </c>
      <c r="F1650" s="17" t="str">
        <f>+Tabela1[[#This Row],[WK]]&amp;Tabela1[[#This Row],[PK]]&amp;Tabela1[[#This Row],[GK]]</f>
        <v>220701</v>
      </c>
      <c r="G1650" s="2" t="s">
        <v>1550</v>
      </c>
      <c r="H1650" s="302">
        <f>TabIPW[[#This Row],[liczba mieszkańców ]]/$I$1*$H$2</f>
        <v>1.1519239332988874E-4</v>
      </c>
      <c r="I1650" s="27">
        <v>36192</v>
      </c>
      <c r="J1650" s="302">
        <f>TabIPW[[#This Row],[liczba mieszkańców w wieku 20-64]]/$K$1*$J$2</f>
        <v>8.613888758006078E-5</v>
      </c>
      <c r="K1650" s="27">
        <v>21359</v>
      </c>
      <c r="L1650" s="302">
        <f>TabIPW[[#This Row],[iloczyn liczby mieszkańców i relacji przeciętnego miesięcznego wynagrodzenia brutto 
w danym powiecie do średniej krajowej]]/$M$1*$L$2</f>
        <v>3.4595036652332729E-4</v>
      </c>
      <c r="M1650" s="27">
        <v>31450.848000000002</v>
      </c>
      <c r="N1650" s="302">
        <f>TabIPW[[#This Row],[liczba oddziałów w szkołach podstawowych]]/$O$1*$N$2</f>
        <v>1.951401311866428E-4</v>
      </c>
      <c r="O1650" s="27">
        <v>154</v>
      </c>
      <c r="P165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3.1108832758567126E-4</v>
      </c>
      <c r="Q1650" s="27">
        <v>1581</v>
      </c>
      <c r="R1650" s="302">
        <f>TabIPW[[#This Row],[liczba gospodarstw domowych korzystających ze środowiskowej pomocy społecznej ]]/$S$1*$R$2</f>
        <v>2.1654875422946786E-4</v>
      </c>
      <c r="S1650" s="27">
        <v>792</v>
      </c>
      <c r="T1650" s="302">
        <f>TabIPW[[#This Row],[ilość wody dostarczonej i ścieków bytowych odprowadzonych siecią kanalizacyjną '[dam3']]]/$U$1*$T$2</f>
        <v>1.202105665600448E-4</v>
      </c>
      <c r="U1650" s="27">
        <v>2945.7</v>
      </c>
      <c r="V1650" s="302">
        <f>TabIPW[[#This Row],[iloczyn liczby mieszkańców i relacji przeciętnego miesięcznego wynagrodzenia brutto 
w danym powiecie do średniej krajowej2]]/$W$1*$V$2</f>
        <v>1.0090219023597047E-4</v>
      </c>
      <c r="W1650" s="27">
        <f>TabIPW[[#This Row],[iloczyn liczby mieszkańców i relacji przeciętnego miesięcznego wynagrodzenia brutto 
w danym powiecie do średniej krajowej]]</f>
        <v>31450.848000000002</v>
      </c>
    </row>
    <row r="1651" spans="1:23" x14ac:dyDescent="0.3">
      <c r="A1651" s="2" t="s">
        <v>10</v>
      </c>
      <c r="B1651" s="2" t="s">
        <v>156</v>
      </c>
      <c r="C1651" s="2" t="s">
        <v>30</v>
      </c>
      <c r="D1651" s="2" t="s">
        <v>11</v>
      </c>
      <c r="E1651" s="2" t="s">
        <v>15</v>
      </c>
      <c r="F1651" s="17" t="str">
        <f>+Tabela1[[#This Row],[WK]]&amp;Tabela1[[#This Row],[PK]]&amp;Tabela1[[#This Row],[GK]]</f>
        <v>220702</v>
      </c>
      <c r="G1651" s="2" t="s">
        <v>1551</v>
      </c>
      <c r="H1651" s="302">
        <f>TabIPW[[#This Row],[liczba mieszkańców ]]/$I$1*$H$2</f>
        <v>2.5624833076341022E-5</v>
      </c>
      <c r="I1651" s="27">
        <v>8051</v>
      </c>
      <c r="J1651" s="302">
        <f>TabIPW[[#This Row],[liczba mieszkańców w wieku 20-64]]/$K$1*$J$2</f>
        <v>1.9825777018754569E-5</v>
      </c>
      <c r="K1651" s="27">
        <v>4916</v>
      </c>
      <c r="L1651" s="302">
        <f>TabIPW[[#This Row],[iloczyn liczby mieszkańców i relacji przeciętnego miesięcznego wynagrodzenia brutto 
w danym powiecie do średniej krajowej]]/$M$1*$L$2</f>
        <v>7.6957515497328365E-5</v>
      </c>
      <c r="M1651" s="27">
        <v>6996.3190000000004</v>
      </c>
      <c r="N1651" s="302">
        <f>TabIPW[[#This Row],[liczba oddziałów w szkołach podstawowych]]/$O$1*$N$2</f>
        <v>6.7158616577221229E-5</v>
      </c>
      <c r="O1651" s="27">
        <v>53</v>
      </c>
      <c r="P165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4.3682231957001275E-5</v>
      </c>
      <c r="Q1651" s="27">
        <v>222</v>
      </c>
      <c r="R1651" s="302">
        <f>TabIPW[[#This Row],[liczba gospodarstw domowych korzystających ze środowiskowej pomocy społecznej ]]/$S$1*$R$2</f>
        <v>6.7534775624594127E-5</v>
      </c>
      <c r="S1651" s="27">
        <v>247</v>
      </c>
      <c r="T1651" s="302">
        <f>TabIPW[[#This Row],[ilość wody dostarczonej i ścieków bytowych odprowadzonych siecią kanalizacyjną '[dam3']]]/$U$1*$T$2</f>
        <v>1.4776876854870569E-5</v>
      </c>
      <c r="U1651" s="27">
        <v>362.1</v>
      </c>
      <c r="V1651" s="302">
        <f>TabIPW[[#This Row],[iloczyn liczby mieszkańców i relacji przeciętnego miesięcznego wynagrodzenia brutto 
w danym powiecie do średniej krajowej2]]/$W$1*$V$2</f>
        <v>2.2445942020054108E-5</v>
      </c>
      <c r="W1651" s="27">
        <f>TabIPW[[#This Row],[iloczyn liczby mieszkańców i relacji przeciętnego miesięcznego wynagrodzenia brutto 
w danym powiecie do średniej krajowej]]</f>
        <v>6996.3190000000004</v>
      </c>
    </row>
    <row r="1652" spans="1:23" x14ac:dyDescent="0.3">
      <c r="A1652" s="2" t="s">
        <v>10</v>
      </c>
      <c r="B1652" s="2" t="s">
        <v>156</v>
      </c>
      <c r="C1652" s="2" t="s">
        <v>30</v>
      </c>
      <c r="D1652" s="2" t="s">
        <v>16</v>
      </c>
      <c r="E1652" s="2" t="s">
        <v>15</v>
      </c>
      <c r="F1652" s="17" t="str">
        <f>+Tabela1[[#This Row],[WK]]&amp;Tabela1[[#This Row],[PK]]&amp;Tabela1[[#This Row],[GK]]</f>
        <v>220703</v>
      </c>
      <c r="G1652" s="2" t="s">
        <v>1550</v>
      </c>
      <c r="H1652" s="302">
        <f>TabIPW[[#This Row],[liczba mieszkańców ]]/$I$1*$H$2</f>
        <v>3.650687310714588E-5</v>
      </c>
      <c r="I1652" s="27">
        <v>11470</v>
      </c>
      <c r="J1652" s="302">
        <f>TabIPW[[#This Row],[liczba mieszkańców w wieku 20-64]]/$K$1*$J$2</f>
        <v>2.8641714480715001E-5</v>
      </c>
      <c r="K1652" s="27">
        <v>7102</v>
      </c>
      <c r="L1652" s="302">
        <f>TabIPW[[#This Row],[iloczyn liczby mieszkańców i relacji przeciętnego miesięcznego wynagrodzenia brutto 
w danym powiecie do średniej krajowej]]/$M$1*$L$2</f>
        <v>1.0963888992104785E-4</v>
      </c>
      <c r="M1652" s="27">
        <v>9967.43</v>
      </c>
      <c r="N1652" s="302">
        <f>TabIPW[[#This Row],[liczba oddziałów w szkołach podstawowych]]/$O$1*$N$2</f>
        <v>6.7158616577221229E-5</v>
      </c>
      <c r="O1652" s="27">
        <v>53</v>
      </c>
      <c r="P165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7.2213419496484094E-5</v>
      </c>
      <c r="Q1652" s="27">
        <v>367</v>
      </c>
      <c r="R1652" s="302">
        <f>TabIPW[[#This Row],[liczba gospodarstw domowych korzystających ze środowiskowej pomocy społecznej ]]/$S$1*$R$2</f>
        <v>6.9448716634198032E-5</v>
      </c>
      <c r="S1652" s="27">
        <v>254</v>
      </c>
      <c r="T1652" s="302">
        <f>TabIPW[[#This Row],[ilość wody dostarczonej i ścieków bytowych odprowadzonych siecią kanalizacyjną '[dam3']]]/$U$1*$T$2</f>
        <v>2.8864084505523202E-5</v>
      </c>
      <c r="U1652" s="27">
        <v>707.3</v>
      </c>
      <c r="V1652" s="302">
        <f>TabIPW[[#This Row],[iloczyn liczby mieszkańców i relacji przeciętnego miesięcznego wynagrodzenia brutto 
w danym powiecie do średniej krajowej2]]/$W$1*$V$2</f>
        <v>3.1978009560305629E-5</v>
      </c>
      <c r="W1652" s="27">
        <f>TabIPW[[#This Row],[iloczyn liczby mieszkańców i relacji przeciętnego miesięcznego wynagrodzenia brutto 
w danym powiecie do średniej krajowej]]</f>
        <v>9967.43</v>
      </c>
    </row>
    <row r="1653" spans="1:23" x14ac:dyDescent="0.3">
      <c r="A1653" s="2" t="s">
        <v>10</v>
      </c>
      <c r="B1653" s="2" t="s">
        <v>156</v>
      </c>
      <c r="C1653" s="2" t="s">
        <v>30</v>
      </c>
      <c r="D1653" s="2" t="s">
        <v>18</v>
      </c>
      <c r="E1653" s="2" t="s">
        <v>19</v>
      </c>
      <c r="F1653" s="17" t="str">
        <f>+Tabela1[[#This Row],[WK]]&amp;Tabela1[[#This Row],[PK]]&amp;Tabela1[[#This Row],[GK]]</f>
        <v>220704</v>
      </c>
      <c r="G1653" s="2" t="s">
        <v>1552</v>
      </c>
      <c r="H1653" s="302">
        <f>TabIPW[[#This Row],[liczba mieszkańców ]]/$I$1*$H$2</f>
        <v>3.8126925279032308E-5</v>
      </c>
      <c r="I1653" s="27">
        <v>11979</v>
      </c>
      <c r="J1653" s="302">
        <f>TabIPW[[#This Row],[liczba mieszkańców w wieku 20-64]]/$K$1*$J$2</f>
        <v>2.9153893830060368E-5</v>
      </c>
      <c r="K1653" s="27">
        <v>7229</v>
      </c>
      <c r="L1653" s="302">
        <f>TabIPW[[#This Row],[iloczyn liczby mieszkańców i relacji przeciętnego miesięcznego wynagrodzenia brutto 
w danym powiecie do średniej krajowej]]/$M$1*$L$2</f>
        <v>1.1450429488790167E-4</v>
      </c>
      <c r="M1653" s="27">
        <v>10409.751</v>
      </c>
      <c r="N1653" s="302">
        <f>TabIPW[[#This Row],[liczba oddziałów w szkołach podstawowych]]/$O$1*$N$2</f>
        <v>7.3494335122242102E-5</v>
      </c>
      <c r="O1653" s="27">
        <v>58</v>
      </c>
      <c r="P165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7.8313190625614896E-5</v>
      </c>
      <c r="Q1653" s="27">
        <v>398</v>
      </c>
      <c r="R1653" s="302">
        <f>TabIPW[[#This Row],[liczba gospodarstw domowych korzystających ze środowiskowej pomocy społecznej ]]/$S$1*$R$2</f>
        <v>1.5612290235483099E-4</v>
      </c>
      <c r="S1653" s="27">
        <v>571</v>
      </c>
      <c r="T1653" s="302">
        <f>TabIPW[[#This Row],[ilość wody dostarczonej i ścieków bytowych odprowadzonych siecią kanalizacyjną '[dam3']]]/$U$1*$T$2</f>
        <v>2.8431510921812551E-5</v>
      </c>
      <c r="U1653" s="27">
        <v>696.7</v>
      </c>
      <c r="V1653" s="302">
        <f>TabIPW[[#This Row],[iloczyn liczby mieszkańców i relacji przeciętnego miesięcznego wynagrodzenia brutto 
w danym powiecie do średniej krajowej2]]/$W$1*$V$2</f>
        <v>3.3397086008971327E-5</v>
      </c>
      <c r="W1653" s="27">
        <f>TabIPW[[#This Row],[iloczyn liczby mieszkańców i relacji przeciętnego miesięcznego wynagrodzenia brutto 
w danym powiecie do średniej krajowej]]</f>
        <v>10409.751</v>
      </c>
    </row>
    <row r="1654" spans="1:23" x14ac:dyDescent="0.3">
      <c r="A1654" s="2" t="s">
        <v>10</v>
      </c>
      <c r="B1654" s="2" t="s">
        <v>156</v>
      </c>
      <c r="C1654" s="2" t="s">
        <v>30</v>
      </c>
      <c r="D1654" s="2" t="s">
        <v>21</v>
      </c>
      <c r="E1654" s="2" t="s">
        <v>15</v>
      </c>
      <c r="F1654" s="17" t="str">
        <f>+Tabela1[[#This Row],[WK]]&amp;Tabela1[[#This Row],[PK]]&amp;Tabela1[[#This Row],[GK]]</f>
        <v>220705</v>
      </c>
      <c r="G1654" s="2" t="s">
        <v>1553</v>
      </c>
      <c r="H1654" s="302">
        <f>TabIPW[[#This Row],[liczba mieszkańców ]]/$I$1*$H$2</f>
        <v>1.7416356551203337E-5</v>
      </c>
      <c r="I1654" s="27">
        <v>5472</v>
      </c>
      <c r="J1654" s="302">
        <f>TabIPW[[#This Row],[liczba mieszkańców w wieku 20-64]]/$K$1*$J$2</f>
        <v>1.3671559010085028E-5</v>
      </c>
      <c r="K1654" s="27">
        <v>3390</v>
      </c>
      <c r="L1654" s="302">
        <f>TabIPW[[#This Row],[iloczyn liczby mieszkańców i relacji przeciętnego miesięcznego wynagrodzenia brutto 
w danym powiecie do średniej krajowej]]/$M$1*$L$2</f>
        <v>5.2305493081776284E-5</v>
      </c>
      <c r="M1654" s="27">
        <v>4755.1680000000006</v>
      </c>
      <c r="N1654" s="302">
        <f>TabIPW[[#This Row],[liczba oddziałów w szkołach podstawowych]]/$O$1*$N$2</f>
        <v>7.7295766249254623E-5</v>
      </c>
      <c r="O1654" s="27">
        <v>61</v>
      </c>
      <c r="P165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3.8763061691573204E-5</v>
      </c>
      <c r="Q1654" s="27">
        <v>197</v>
      </c>
      <c r="R1654" s="302">
        <f>TabIPW[[#This Row],[liczba gospodarstw domowych korzystających ze środowiskowej pomocy społecznej ]]/$S$1*$R$2</f>
        <v>3.3083837451724254E-5</v>
      </c>
      <c r="S1654" s="27">
        <v>121</v>
      </c>
      <c r="T1654" s="302">
        <f>TabIPW[[#This Row],[ilość wody dostarczonej i ścieków bytowych odprowadzonych siecią kanalizacyjną '[dam3']]]/$U$1*$T$2</f>
        <v>1.3062906051488727E-5</v>
      </c>
      <c r="U1654" s="27">
        <v>320.10000000000002</v>
      </c>
      <c r="V1654" s="302">
        <f>TabIPW[[#This Row],[iloczyn liczby mieszkańców i relacji przeciętnego miesięcznego wynagrodzenia brutto 
w danym powiecie do średniej krajowej2]]/$W$1*$V$2</f>
        <v>1.5255768815518083E-5</v>
      </c>
      <c r="W1654" s="27">
        <f>TabIPW[[#This Row],[iloczyn liczby mieszkańców i relacji przeciętnego miesięcznego wynagrodzenia brutto 
w danym powiecie do średniej krajowej]]</f>
        <v>4755.1680000000006</v>
      </c>
    </row>
    <row r="1655" spans="1:23" x14ac:dyDescent="0.3">
      <c r="A1655" s="2" t="s">
        <v>10</v>
      </c>
      <c r="B1655" s="2" t="s">
        <v>156</v>
      </c>
      <c r="C1655" s="2" t="s">
        <v>30</v>
      </c>
      <c r="D1655" s="2" t="s">
        <v>23</v>
      </c>
      <c r="E1655" s="2" t="s">
        <v>15</v>
      </c>
      <c r="F1655" s="17" t="str">
        <f>+Tabela1[[#This Row],[WK]]&amp;Tabela1[[#This Row],[PK]]&amp;Tabela1[[#This Row],[GK]]</f>
        <v>220706</v>
      </c>
      <c r="G1655" s="2" t="s">
        <v>1554</v>
      </c>
      <c r="H1655" s="302">
        <f>TabIPW[[#This Row],[liczba mieszkańców ]]/$I$1*$H$2</f>
        <v>1.8896364920411956E-5</v>
      </c>
      <c r="I1655" s="27">
        <v>5937</v>
      </c>
      <c r="J1655" s="302">
        <f>TabIPW[[#This Row],[liczba mieszkańców w wieku 20-64]]/$K$1*$J$2</f>
        <v>1.4655588626150142E-5</v>
      </c>
      <c r="K1655" s="27">
        <v>3634</v>
      </c>
      <c r="L1655" s="302">
        <f>TabIPW[[#This Row],[iloczyn liczby mieszkańców i relacji przeciętnego miesięcznego wynagrodzenia brutto 
w danym powiecie do średniej krajowej]]/$M$1*$L$2</f>
        <v>5.6750312943440378E-5</v>
      </c>
      <c r="M1655" s="27">
        <v>5159.2530000000006</v>
      </c>
      <c r="N1655" s="302">
        <f>TabIPW[[#This Row],[liczba oddziałów w szkołach podstawowych]]/$O$1*$N$2</f>
        <v>3.0411449016100181E-5</v>
      </c>
      <c r="O1655" s="27">
        <v>24</v>
      </c>
      <c r="P165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3.5811559532316361E-5</v>
      </c>
      <c r="Q1655" s="27">
        <v>182</v>
      </c>
      <c r="R1655" s="302">
        <f>TabIPW[[#This Row],[liczba gospodarstw domowych korzystających ze środowiskowej pomocy społecznej ]]/$S$1*$R$2</f>
        <v>3.3083837451724254E-5</v>
      </c>
      <c r="S1655" s="27">
        <v>121</v>
      </c>
      <c r="T1655" s="302">
        <f>TabIPW[[#This Row],[ilość wody dostarczonej i ścieków bytowych odprowadzonych siecią kanalizacyjną '[dam3']]]/$U$1*$T$2</f>
        <v>1.0969413141643769E-5</v>
      </c>
      <c r="U1655" s="27">
        <v>268.8</v>
      </c>
      <c r="V1655" s="302">
        <f>TabIPW[[#This Row],[iloczyn liczby mieszkańców i relacji przeciętnego miesięcznego wynagrodzenia brutto 
w danym powiecie do średniej krajowej2]]/$W$1*$V$2</f>
        <v>1.6552174608503447E-5</v>
      </c>
      <c r="W1655" s="27">
        <f>TabIPW[[#This Row],[iloczyn liczby mieszkańców i relacji przeciętnego miesięcznego wynagrodzenia brutto 
w danym powiecie do średniej krajowej]]</f>
        <v>5159.2530000000006</v>
      </c>
    </row>
    <row r="1656" spans="1:23" x14ac:dyDescent="0.3">
      <c r="A1656" s="2" t="s">
        <v>10</v>
      </c>
      <c r="B1656" s="2" t="s">
        <v>156</v>
      </c>
      <c r="C1656" s="2" t="s">
        <v>54</v>
      </c>
      <c r="D1656" s="2" t="s">
        <v>12</v>
      </c>
      <c r="E1656" s="2" t="s">
        <v>13</v>
      </c>
      <c r="F1656" s="17" t="str">
        <f>+Tabela1[[#This Row],[WK]]&amp;Tabela1[[#This Row],[PK]]&amp;Tabela1[[#This Row],[GK]]</f>
        <v>220801</v>
      </c>
      <c r="G1656" s="2" t="s">
        <v>1555</v>
      </c>
      <c r="H1656" s="302">
        <f>TabIPW[[#This Row],[liczba mieszkańców ]]/$I$1*$H$2</f>
        <v>1.0675475421855102E-4</v>
      </c>
      <c r="I1656" s="27">
        <v>33541</v>
      </c>
      <c r="J1656" s="302">
        <f>TabIPW[[#This Row],[liczba mieszkańców w wieku 20-64]]/$K$1*$J$2</f>
        <v>7.8266650651539848E-5</v>
      </c>
      <c r="K1656" s="27">
        <v>19407</v>
      </c>
      <c r="L1656" s="302">
        <f>TabIPW[[#This Row],[iloczyn liczby mieszkańców i relacji przeciętnego miesięcznego wynagrodzenia brutto 
w danym powiecie do średniej krajowej]]/$M$1*$L$2</f>
        <v>3.206101139356466E-4</v>
      </c>
      <c r="M1656" s="27">
        <v>29147.129000000004</v>
      </c>
      <c r="N1656" s="302">
        <f>TabIPW[[#This Row],[liczba oddziałów w szkołach podstawowych]]/$O$1*$N$2</f>
        <v>2.3949016100178891E-4</v>
      </c>
      <c r="O1656" s="27">
        <v>189</v>
      </c>
      <c r="P165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2.9239548057704456E-4</v>
      </c>
      <c r="Q1656" s="27">
        <v>1486</v>
      </c>
      <c r="R1656" s="302">
        <f>TabIPW[[#This Row],[liczba gospodarstw domowych korzystających ze środowiskowej pomocy społecznej ]]/$S$1*$R$2</f>
        <v>3.1115212413274546E-4</v>
      </c>
      <c r="S1656" s="27">
        <v>1138</v>
      </c>
      <c r="T1656" s="302">
        <f>TabIPW[[#This Row],[ilość wody dostarczonej i ścieków bytowych odprowadzonych siecią kanalizacyjną '[dam3']]]/$U$1*$T$2</f>
        <v>1.4491623142593447E-4</v>
      </c>
      <c r="U1656" s="27">
        <v>3551.1</v>
      </c>
      <c r="V1656" s="302">
        <f>TabIPW[[#This Row],[iloczyn liczby mieszkańców i relacji przeciętnego miesięcznego wynagrodzenia brutto 
w danym powiecie do średniej krajowej2]]/$W$1*$V$2</f>
        <v>9.3511283231230264E-5</v>
      </c>
      <c r="W1656" s="27">
        <f>TabIPW[[#This Row],[iloczyn liczby mieszkańców i relacji przeciętnego miesięcznego wynagrodzenia brutto 
w danym powiecie do średniej krajowej]]</f>
        <v>29147.129000000004</v>
      </c>
    </row>
    <row r="1657" spans="1:23" x14ac:dyDescent="0.3">
      <c r="A1657" s="2" t="s">
        <v>10</v>
      </c>
      <c r="B1657" s="2" t="s">
        <v>156</v>
      </c>
      <c r="C1657" s="2" t="s">
        <v>54</v>
      </c>
      <c r="D1657" s="2" t="s">
        <v>11</v>
      </c>
      <c r="E1657" s="2" t="s">
        <v>13</v>
      </c>
      <c r="F1657" s="17" t="str">
        <f>+Tabela1[[#This Row],[WK]]&amp;Tabela1[[#This Row],[PK]]&amp;Tabela1[[#This Row],[GK]]</f>
        <v>220802</v>
      </c>
      <c r="G1657" s="2" t="s">
        <v>1556</v>
      </c>
      <c r="H1657" s="302">
        <f>TabIPW[[#This Row],[liczba mieszkańców ]]/$I$1*$H$2</f>
        <v>9.4402254259629198E-6</v>
      </c>
      <c r="I1657" s="27">
        <v>2966</v>
      </c>
      <c r="J1657" s="302">
        <f>TabIPW[[#This Row],[liczba mieszkańców w wieku 20-64]]/$K$1*$J$2</f>
        <v>6.823680780254827E-6</v>
      </c>
      <c r="K1657" s="27">
        <v>1692</v>
      </c>
      <c r="L1657" s="302">
        <f>TabIPW[[#This Row],[iloczyn liczby mieszkańców i relacji przeciętnego miesięcznego wynagrodzenia brutto 
w danym powiecie do średniej krajowej]]/$M$1*$L$2</f>
        <v>2.83512595907435E-5</v>
      </c>
      <c r="M1657" s="27">
        <v>2577.4540000000002</v>
      </c>
      <c r="N1657" s="302">
        <f>TabIPW[[#This Row],[liczba oddziałów w szkołach podstawowych]]/$O$1*$N$2</f>
        <v>1.7740011926058437E-5</v>
      </c>
      <c r="O1657" s="27">
        <v>14</v>
      </c>
      <c r="P165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1.5347811228135584E-5</v>
      </c>
      <c r="Q1657" s="27">
        <v>78</v>
      </c>
      <c r="R1657" s="302">
        <f>TabIPW[[#This Row],[liczba gospodarstw domowych korzystających ze środowiskowej pomocy społecznej ]]/$S$1*$R$2</f>
        <v>2.7615434567141734E-5</v>
      </c>
      <c r="S1657" s="27">
        <v>101</v>
      </c>
      <c r="T1657" s="302">
        <f>TabIPW[[#This Row],[ilość wody dostarczonej i ścieków bytowych odprowadzonych siecią kanalizacyjną '[dam3']]]/$U$1*$T$2</f>
        <v>3.655246782355031E-5</v>
      </c>
      <c r="U1657" s="27">
        <v>895.7</v>
      </c>
      <c r="V1657" s="302">
        <f>TabIPW[[#This Row],[iloczyn liczby mieszkańców i relacji przeciętnego miesięcznego wynagrodzenia brutto 
w danym powiecie do średniej krajowej2]]/$W$1*$V$2</f>
        <v>8.2691173806335215E-6</v>
      </c>
      <c r="W1657" s="27">
        <f>TabIPW[[#This Row],[iloczyn liczby mieszkańców i relacji przeciętnego miesięcznego wynagrodzenia brutto 
w danym powiecie do średniej krajowej]]</f>
        <v>2577.4540000000002</v>
      </c>
    </row>
    <row r="1658" spans="1:23" x14ac:dyDescent="0.3">
      <c r="A1658" s="2" t="s">
        <v>10</v>
      </c>
      <c r="B1658" s="2" t="s">
        <v>156</v>
      </c>
      <c r="C1658" s="2" t="s">
        <v>54</v>
      </c>
      <c r="D1658" s="2" t="s">
        <v>16</v>
      </c>
      <c r="E1658" s="2" t="s">
        <v>15</v>
      </c>
      <c r="F1658" s="17" t="str">
        <f>+Tabela1[[#This Row],[WK]]&amp;Tabela1[[#This Row],[PK]]&amp;Tabela1[[#This Row],[GK]]</f>
        <v>220803</v>
      </c>
      <c r="G1658" s="2" t="s">
        <v>1557</v>
      </c>
      <c r="H1658" s="302">
        <f>TabIPW[[#This Row],[liczba mieszkańców ]]/$I$1*$H$2</f>
        <v>2.3645122956668418E-5</v>
      </c>
      <c r="I1658" s="27">
        <v>7429</v>
      </c>
      <c r="J1658" s="302">
        <f>TabIPW[[#This Row],[liczba mieszkańców w wieku 20-64]]/$K$1*$J$2</f>
        <v>1.7151958840675992E-5</v>
      </c>
      <c r="K1658" s="27">
        <v>4253</v>
      </c>
      <c r="L1658" s="302">
        <f>TabIPW[[#This Row],[iloczyn liczby mieszkańców i relacji przeciętnego miesięcznego wynagrodzenia brutto 
w danym powiecie do średniej krajowej]]/$M$1*$L$2</f>
        <v>7.1011971510328214E-5</v>
      </c>
      <c r="M1658" s="27">
        <v>6455.8010000000013</v>
      </c>
      <c r="N1658" s="302">
        <f>TabIPW[[#This Row],[liczba oddziałów w szkołach podstawowych]]/$O$1*$N$2</f>
        <v>8.996720333929637E-5</v>
      </c>
      <c r="O1658" s="27">
        <v>71</v>
      </c>
      <c r="P165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8.028085873178613E-5</v>
      </c>
      <c r="Q1658" s="27">
        <v>408</v>
      </c>
      <c r="R1658" s="302">
        <f>TabIPW[[#This Row],[liczba gospodarstw domowych korzystających ze środowiskowej pomocy społecznej ]]/$S$1*$R$2</f>
        <v>6.1792952595782495E-5</v>
      </c>
      <c r="S1658" s="27">
        <v>226</v>
      </c>
      <c r="T1658" s="302">
        <f>TabIPW[[#This Row],[ilość wody dostarczonej i ścieków bytowych odprowadzonych siecią kanalizacyjną '[dam3']]]/$U$1*$T$2</f>
        <v>1.9469892149844651E-5</v>
      </c>
      <c r="U1658" s="27">
        <v>477.1</v>
      </c>
      <c r="V1658" s="302">
        <f>TabIPW[[#This Row],[iloczyn liczby mieszkańców i relacji przeciętnego miesięcznego wynagrodzenia brutto 
w danym powiecie do średniej krajowej2]]/$W$1*$V$2</f>
        <v>2.0711825023845731E-5</v>
      </c>
      <c r="W1658" s="27">
        <f>TabIPW[[#This Row],[iloczyn liczby mieszkańców i relacji przeciętnego miesięcznego wynagrodzenia brutto 
w danym powiecie do średniej krajowej]]</f>
        <v>6455.8010000000013</v>
      </c>
    </row>
    <row r="1659" spans="1:23" x14ac:dyDescent="0.3">
      <c r="A1659" s="2" t="s">
        <v>10</v>
      </c>
      <c r="B1659" s="2" t="s">
        <v>156</v>
      </c>
      <c r="C1659" s="2" t="s">
        <v>54</v>
      </c>
      <c r="D1659" s="2" t="s">
        <v>18</v>
      </c>
      <c r="E1659" s="2" t="s">
        <v>15</v>
      </c>
      <c r="F1659" s="17" t="str">
        <f>+Tabela1[[#This Row],[WK]]&amp;Tabela1[[#This Row],[PK]]&amp;Tabela1[[#This Row],[GK]]</f>
        <v>220804</v>
      </c>
      <c r="G1659" s="2" t="s">
        <v>1558</v>
      </c>
      <c r="H1659" s="302">
        <f>TabIPW[[#This Row],[liczba mieszkańców ]]/$I$1*$H$2</f>
        <v>4.397375404083065E-5</v>
      </c>
      <c r="I1659" s="27">
        <v>13816</v>
      </c>
      <c r="J1659" s="302">
        <f>TabIPW[[#This Row],[liczba mieszkańców w wieku 20-64]]/$K$1*$J$2</f>
        <v>3.2844004890304557E-5</v>
      </c>
      <c r="K1659" s="27">
        <v>8144</v>
      </c>
      <c r="L1659" s="302">
        <f>TabIPW[[#This Row],[iloczyn liczby mieszkańców i relacji przeciętnego miesięcznego wynagrodzenia brutto 
w danym powiecie do średniej krajowej]]/$M$1*$L$2</f>
        <v>1.3206372302957257E-4</v>
      </c>
      <c r="M1659" s="27">
        <v>12006.104000000001</v>
      </c>
      <c r="N1659" s="302">
        <f>TabIPW[[#This Row],[liczba oddziałów w szkołach podstawowych]]/$O$1*$N$2</f>
        <v>7.8562909958258793E-5</v>
      </c>
      <c r="O1659" s="27">
        <v>62</v>
      </c>
      <c r="P165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1.0330257557398951E-4</v>
      </c>
      <c r="Q1659" s="27">
        <v>525</v>
      </c>
      <c r="R1659" s="302">
        <f>TabIPW[[#This Row],[liczba gospodarstw domowych korzystających ze środowiskowej pomocy społecznej ]]/$S$1*$R$2</f>
        <v>8.5853925287945581E-5</v>
      </c>
      <c r="S1659" s="27">
        <v>314</v>
      </c>
      <c r="T1659" s="302">
        <f>TabIPW[[#This Row],[ilość wody dostarczonej i ścieków bytowych odprowadzonych siecią kanalizacyjną '[dam3']]]/$U$1*$T$2</f>
        <v>2.8260113841474364E-5</v>
      </c>
      <c r="U1659" s="27">
        <v>692.5</v>
      </c>
      <c r="V1659" s="302">
        <f>TabIPW[[#This Row],[iloczyn liczby mieszkańców i relacji przeciętnego miesięcznego wynagrodzenia brutto 
w danym powiecie do średniej krajowej2]]/$W$1*$V$2</f>
        <v>3.8518585883625333E-5</v>
      </c>
      <c r="W1659" s="27">
        <f>TabIPW[[#This Row],[iloczyn liczby mieszkańców i relacji przeciętnego miesięcznego wynagrodzenia brutto 
w danym powiecie do średniej krajowej]]</f>
        <v>12006.104000000001</v>
      </c>
    </row>
    <row r="1660" spans="1:23" x14ac:dyDescent="0.3">
      <c r="A1660" s="2" t="s">
        <v>10</v>
      </c>
      <c r="B1660" s="2" t="s">
        <v>156</v>
      </c>
      <c r="C1660" s="2" t="s">
        <v>54</v>
      </c>
      <c r="D1660" s="2" t="s">
        <v>21</v>
      </c>
      <c r="E1660" s="2" t="s">
        <v>15</v>
      </c>
      <c r="F1660" s="17" t="str">
        <f>+Tabela1[[#This Row],[WK]]&amp;Tabela1[[#This Row],[PK]]&amp;Tabela1[[#This Row],[GK]]</f>
        <v>220805</v>
      </c>
      <c r="G1660" s="2" t="s">
        <v>1559</v>
      </c>
      <c r="H1660" s="302">
        <f>TabIPW[[#This Row],[liczba mieszkańców ]]/$I$1*$H$2</f>
        <v>1.7269947121131086E-5</v>
      </c>
      <c r="I1660" s="27">
        <v>5426</v>
      </c>
      <c r="J1660" s="302">
        <f>TabIPW[[#This Row],[liczba mieszkańców w wieku 20-64]]/$K$1*$J$2</f>
        <v>1.3248103642516021E-5</v>
      </c>
      <c r="K1660" s="27">
        <v>3285</v>
      </c>
      <c r="L1660" s="302">
        <f>TabIPW[[#This Row],[iloczyn liczby mieszkańców i relacji przeciętnego miesięcznego wynagrodzenia brutto 
w danym powiecie do średniej krajowej]]/$M$1*$L$2</f>
        <v>5.1865790471805205E-5</v>
      </c>
      <c r="M1660" s="27">
        <v>4715.1940000000004</v>
      </c>
      <c r="N1660" s="302">
        <f>TabIPW[[#This Row],[liczba oddziałów w szkołach podstawowych]]/$O$1*$N$2</f>
        <v>3.8014311270125227E-5</v>
      </c>
      <c r="O1660" s="27">
        <v>30</v>
      </c>
      <c r="P166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3.44341918579965E-5</v>
      </c>
      <c r="Q1660" s="27">
        <v>175</v>
      </c>
      <c r="R1660" s="302">
        <f>TabIPW[[#This Row],[liczba gospodarstw domowych korzystających ze środowiskowej pomocy społecznej ]]/$S$1*$R$2</f>
        <v>4.2106702211285416E-5</v>
      </c>
      <c r="S1660" s="27">
        <v>154</v>
      </c>
      <c r="T1660" s="302">
        <f>TabIPW[[#This Row],[ilość wody dostarczonej i ścieków bytowych odprowadzonych siecią kanalizacyjną '[dam3']]]/$U$1*$T$2</f>
        <v>1.774775958073242E-5</v>
      </c>
      <c r="U1660" s="27">
        <v>434.9</v>
      </c>
      <c r="V1660" s="302">
        <f>TabIPW[[#This Row],[iloczyn liczby mieszkańców i relacji przeciętnego miesięcznego wynagrodzenia brutto 
w danym powiecie do średniej krajowej2]]/$W$1*$V$2</f>
        <v>1.5127522220943187E-5</v>
      </c>
      <c r="W1660" s="27">
        <f>TabIPW[[#This Row],[iloczyn liczby mieszkańców i relacji przeciętnego miesięcznego wynagrodzenia brutto 
w danym powiecie do średniej krajowej]]</f>
        <v>4715.1940000000004</v>
      </c>
    </row>
    <row r="1661" spans="1:23" x14ac:dyDescent="0.3">
      <c r="A1661" s="2" t="s">
        <v>10</v>
      </c>
      <c r="B1661" s="2" t="s">
        <v>156</v>
      </c>
      <c r="C1661" s="2" t="s">
        <v>56</v>
      </c>
      <c r="D1661" s="2" t="s">
        <v>12</v>
      </c>
      <c r="E1661" s="2" t="s">
        <v>13</v>
      </c>
      <c r="F1661" s="17" t="str">
        <f>+Tabela1[[#This Row],[WK]]&amp;Tabela1[[#This Row],[PK]]&amp;Tabela1[[#This Row],[GK]]</f>
        <v>220901</v>
      </c>
      <c r="G1661" s="2" t="s">
        <v>1560</v>
      </c>
      <c r="H1661" s="302">
        <f>TabIPW[[#This Row],[liczba mieszkańców ]]/$I$1*$H$2</f>
        <v>1.1504916671351371E-4</v>
      </c>
      <c r="I1661" s="27">
        <v>36147</v>
      </c>
      <c r="J1661" s="302">
        <f>TabIPW[[#This Row],[liczba mieszkańców w wieku 20-64]]/$K$1*$J$2</f>
        <v>8.3779636246462049E-5</v>
      </c>
      <c r="K1661" s="27">
        <v>20774</v>
      </c>
      <c r="L1661" s="302">
        <f>TabIPW[[#This Row],[iloczyn liczby mieszkańców i relacji przeciętnego miesięcznego wynagrodzenia brutto 
w danym powiecie do średniej krajowej]]/$M$1*$L$2</f>
        <v>3.2723031444638632E-4</v>
      </c>
      <c r="M1661" s="27">
        <v>29748.981</v>
      </c>
      <c r="N1661" s="302">
        <f>TabIPW[[#This Row],[liczba oddziałów w szkołach podstawowych]]/$O$1*$N$2</f>
        <v>2.2935301132975553E-4</v>
      </c>
      <c r="O1661" s="27">
        <v>181</v>
      </c>
      <c r="P166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2.9239548057704456E-4</v>
      </c>
      <c r="Q1661" s="27">
        <v>1486</v>
      </c>
      <c r="R1661" s="302">
        <f>TabIPW[[#This Row],[liczba gospodarstw domowych korzystających ze środowiskowej pomocy społecznej ]]/$S$1*$R$2</f>
        <v>2.0615878874876106E-4</v>
      </c>
      <c r="S1661" s="27">
        <v>754</v>
      </c>
      <c r="T1661" s="302">
        <f>TabIPW[[#This Row],[ilość wody dostarczonej i ścieków bytowych odprowadzonych siecią kanalizacyjną '[dam3']]]/$U$1*$T$2</f>
        <v>1.2091247841285833E-4</v>
      </c>
      <c r="U1661" s="27">
        <v>2962.9</v>
      </c>
      <c r="V1661" s="302">
        <f>TabIPW[[#This Row],[iloczyn liczby mieszkańców i relacji przeciętnego miesięcznego wynagrodzenia brutto 
w danym powiecie do średniej krajowej2]]/$W$1*$V$2</f>
        <v>9.5442175046862678E-5</v>
      </c>
      <c r="W1661" s="27">
        <f>TabIPW[[#This Row],[iloczyn liczby mieszkańców i relacji przeciętnego miesięcznego wynagrodzenia brutto 
w danym powiecie do średniej krajowej]]</f>
        <v>29748.981</v>
      </c>
    </row>
    <row r="1662" spans="1:23" x14ac:dyDescent="0.3">
      <c r="A1662" s="2" t="s">
        <v>10</v>
      </c>
      <c r="B1662" s="2" t="s">
        <v>156</v>
      </c>
      <c r="C1662" s="2" t="s">
        <v>56</v>
      </c>
      <c r="D1662" s="2" t="s">
        <v>16</v>
      </c>
      <c r="E1662" s="2" t="s">
        <v>15</v>
      </c>
      <c r="F1662" s="17" t="str">
        <f>+Tabela1[[#This Row],[WK]]&amp;Tabela1[[#This Row],[PK]]&amp;Tabela1[[#This Row],[GK]]</f>
        <v>220903</v>
      </c>
      <c r="G1662" s="2" t="s">
        <v>1561</v>
      </c>
      <c r="H1662" s="302">
        <f>TabIPW[[#This Row],[liczba mieszkańców ]]/$I$1*$H$2</f>
        <v>1.3386914410519233E-5</v>
      </c>
      <c r="I1662" s="27">
        <v>4206</v>
      </c>
      <c r="J1662" s="302">
        <f>TabIPW[[#This Row],[liczba mieszkańców w wieku 20-64]]/$K$1*$J$2</f>
        <v>1.058638418922513E-5</v>
      </c>
      <c r="K1662" s="27">
        <v>2625</v>
      </c>
      <c r="L1662" s="302">
        <f>TabIPW[[#This Row],[iloczyn liczby mieszkańców i relacji przeciętnego miesięcznego wynagrodzenia brutto 
w danym powiecie do średniej krajowej]]/$M$1*$L$2</f>
        <v>3.807593168344539E-5</v>
      </c>
      <c r="M1662" s="27">
        <v>3461.538</v>
      </c>
      <c r="N1662" s="302">
        <f>TabIPW[[#This Row],[liczba oddziałów w szkołach podstawowych]]/$O$1*$N$2</f>
        <v>2.5342874180083484E-5</v>
      </c>
      <c r="O1662" s="27">
        <v>20</v>
      </c>
      <c r="P166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2.9318254781951304E-5</v>
      </c>
      <c r="Q1662" s="27">
        <v>149</v>
      </c>
      <c r="R1662" s="302">
        <f>TabIPW[[#This Row],[liczba gospodarstw domowych korzystających ze środowiskowej pomocy społecznej ]]/$S$1*$R$2</f>
        <v>3.6638299326702893E-5</v>
      </c>
      <c r="S1662" s="27">
        <v>134</v>
      </c>
      <c r="T1662" s="302">
        <f>TabIPW[[#This Row],[ilość wody dostarczonej i ścieków bytowych odprowadzonych siecią kanalizacyjną '[dam3']]]/$U$1*$T$2</f>
        <v>9.1901482124188107E-6</v>
      </c>
      <c r="U1662" s="27">
        <v>225.2</v>
      </c>
      <c r="V1662" s="302">
        <f>TabIPW[[#This Row],[iloczyn liczby mieszkańców i relacji przeciętnego miesięcznego wynagrodzenia brutto 
w danym powiecie do średniej krajowej2]]/$W$1*$V$2</f>
        <v>1.1105480074338242E-5</v>
      </c>
      <c r="W1662" s="27">
        <f>TabIPW[[#This Row],[iloczyn liczby mieszkańców i relacji przeciętnego miesięcznego wynagrodzenia brutto 
w danym powiecie do średniej krajowej]]</f>
        <v>3461.538</v>
      </c>
    </row>
    <row r="1663" spans="1:23" x14ac:dyDescent="0.3">
      <c r="A1663" s="2" t="s">
        <v>10</v>
      </c>
      <c r="B1663" s="2" t="s">
        <v>156</v>
      </c>
      <c r="C1663" s="2" t="s">
        <v>56</v>
      </c>
      <c r="D1663" s="2" t="s">
        <v>18</v>
      </c>
      <c r="E1663" s="2" t="s">
        <v>15</v>
      </c>
      <c r="F1663" s="17" t="str">
        <f>+Tabela1[[#This Row],[WK]]&amp;Tabela1[[#This Row],[PK]]&amp;Tabela1[[#This Row],[GK]]</f>
        <v>220904</v>
      </c>
      <c r="G1663" s="2" t="s">
        <v>1560</v>
      </c>
      <c r="H1663" s="302">
        <f>TabIPW[[#This Row],[liczba mieszkańców ]]/$I$1*$H$2</f>
        <v>1.6747965674786541E-5</v>
      </c>
      <c r="I1663" s="27">
        <v>5262</v>
      </c>
      <c r="J1663" s="302">
        <f>TabIPW[[#This Row],[liczba mieszkańców w wieku 20-64]]/$K$1*$J$2</f>
        <v>1.31230834863766E-5</v>
      </c>
      <c r="K1663" s="27">
        <v>3254</v>
      </c>
      <c r="L1663" s="302">
        <f>TabIPW[[#This Row],[iloczyn liczby mieszkańców i relacji przeciętnego miesięcznego wynagrodzenia brutto 
w danym powiecie do średniej krajowej]]/$M$1*$L$2</f>
        <v>4.7635652049046525E-5</v>
      </c>
      <c r="M1663" s="27">
        <v>4330.6260000000002</v>
      </c>
      <c r="N1663" s="302">
        <f>TabIPW[[#This Row],[liczba oddziałów w szkołach podstawowych]]/$O$1*$N$2</f>
        <v>1.1404293381037567E-5</v>
      </c>
      <c r="O1663" s="27">
        <v>9</v>
      </c>
      <c r="P166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1.239630906887874E-5</v>
      </c>
      <c r="Q1663" s="27">
        <v>63</v>
      </c>
      <c r="R1663" s="302">
        <f>TabIPW[[#This Row],[liczba gospodarstw domowych korzystających ze środowiskowej pomocy społecznej ]]/$S$1*$R$2</f>
        <v>1.9139410096038824E-5</v>
      </c>
      <c r="S1663" s="27">
        <v>70</v>
      </c>
      <c r="T1663" s="302">
        <f>TabIPW[[#This Row],[ilość wody dostarczonej i ścieków bytowych odprowadzonych siecią kanalizacyjną '[dam3']]]/$U$1*$T$2</f>
        <v>7.818971569713342E-6</v>
      </c>
      <c r="U1663" s="27">
        <v>191.60000000000002</v>
      </c>
      <c r="V1663" s="302">
        <f>TabIPW[[#This Row],[iloczyn liczby mieszkańców i relacji przeciętnego miesięcznego wynagrodzenia brutto 
w danym powiecie do średniej krajowej2]]/$W$1*$V$2</f>
        <v>1.3893731847638571E-5</v>
      </c>
      <c r="W1663" s="27">
        <f>TabIPW[[#This Row],[iloczyn liczby mieszkańców i relacji przeciętnego miesięcznego wynagrodzenia brutto 
w danym powiecie do średniej krajowej]]</f>
        <v>4330.6260000000002</v>
      </c>
    </row>
    <row r="1664" spans="1:23" x14ac:dyDescent="0.3">
      <c r="A1664" s="2" t="s">
        <v>10</v>
      </c>
      <c r="B1664" s="2" t="s">
        <v>156</v>
      </c>
      <c r="C1664" s="2" t="s">
        <v>56</v>
      </c>
      <c r="D1664" s="2" t="s">
        <v>23</v>
      </c>
      <c r="E1664" s="2" t="s">
        <v>15</v>
      </c>
      <c r="F1664" s="17" t="str">
        <f>+Tabela1[[#This Row],[WK]]&amp;Tabela1[[#This Row],[PK]]&amp;Tabela1[[#This Row],[GK]]</f>
        <v>220906</v>
      </c>
      <c r="G1664" s="2" t="s">
        <v>1562</v>
      </c>
      <c r="H1664" s="302">
        <f>TabIPW[[#This Row],[liczba mieszkańców ]]/$I$1*$H$2</f>
        <v>1.0105433488682493E-5</v>
      </c>
      <c r="I1664" s="27">
        <v>3175</v>
      </c>
      <c r="J1664" s="302">
        <f>TabIPW[[#This Row],[liczba mieszkańców w wieku 20-64]]/$K$1*$J$2</f>
        <v>7.6988218732307707E-6</v>
      </c>
      <c r="K1664" s="27">
        <v>1909</v>
      </c>
      <c r="L1664" s="302">
        <f>TabIPW[[#This Row],[iloczyn liczby mieszkańców i relacji przeciętnego miesięcznego wynagrodzenia brutto 
w danym powiecie do średniej krajowej]]/$M$1*$L$2</f>
        <v>2.8742530455287477E-5</v>
      </c>
      <c r="M1664" s="27">
        <v>2613.0250000000001</v>
      </c>
      <c r="N1664" s="302">
        <f>TabIPW[[#This Row],[liczba oddziałów w szkołach podstawowych]]/$O$1*$N$2</f>
        <v>2.0274299344066786E-5</v>
      </c>
      <c r="O1664" s="27">
        <v>16</v>
      </c>
      <c r="P166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1.9086380629860916E-5</v>
      </c>
      <c r="Q1664" s="27">
        <v>97</v>
      </c>
      <c r="R1664" s="302">
        <f>TabIPW[[#This Row],[liczba gospodarstw domowych korzystających ze środowiskowej pomocy społecznej ]]/$S$1*$R$2</f>
        <v>2.0506510817184457E-5</v>
      </c>
      <c r="S1664" s="27">
        <v>75</v>
      </c>
      <c r="T1664" s="302">
        <f>TabIPW[[#This Row],[ilość wody dostarczonej i ścieków bytowych odprowadzonych siecią kanalizacyjną '[dam3']]]/$U$1*$T$2</f>
        <v>1.0459302783494409E-5</v>
      </c>
      <c r="U1664" s="27">
        <v>256.29999999999995</v>
      </c>
      <c r="V1664" s="302">
        <f>TabIPW[[#This Row],[iloczyn liczby mieszkańców i relacji przeciętnego miesięcznego wynagrodzenia brutto 
w danym powiecie do średniej krajowej2]]/$W$1*$V$2</f>
        <v>8.3832380494588487E-6</v>
      </c>
      <c r="W1664" s="27">
        <f>TabIPW[[#This Row],[iloczyn liczby mieszkańców i relacji przeciętnego miesięcznego wynagrodzenia brutto 
w danym powiecie do średniej krajowej]]</f>
        <v>2613.0250000000001</v>
      </c>
    </row>
    <row r="1665" spans="1:23" x14ac:dyDescent="0.3">
      <c r="A1665" s="2" t="s">
        <v>10</v>
      </c>
      <c r="B1665" s="2" t="s">
        <v>156</v>
      </c>
      <c r="C1665" s="2" t="s">
        <v>56</v>
      </c>
      <c r="D1665" s="2" t="s">
        <v>30</v>
      </c>
      <c r="E1665" s="2" t="s">
        <v>19</v>
      </c>
      <c r="F1665" s="17" t="str">
        <f>+Tabela1[[#This Row],[WK]]&amp;Tabela1[[#This Row],[PK]]&amp;Tabela1[[#This Row],[GK]]</f>
        <v>220907</v>
      </c>
      <c r="G1665" s="2" t="s">
        <v>1563</v>
      </c>
      <c r="H1665" s="302">
        <f>TabIPW[[#This Row],[liczba mieszkańców ]]/$I$1*$H$2</f>
        <v>2.2018705157387551E-5</v>
      </c>
      <c r="I1665" s="27">
        <v>6918</v>
      </c>
      <c r="J1665" s="302">
        <f>TabIPW[[#This Row],[liczba mieszkańców w wieku 20-64]]/$K$1*$J$2</f>
        <v>1.6845457812721285E-5</v>
      </c>
      <c r="K1665" s="27">
        <v>4177</v>
      </c>
      <c r="L1665" s="302">
        <f>TabIPW[[#This Row],[iloczyn liczby mieszkańców i relacji przeciętnego miesięcznego wynagrodzenia brutto 
w danym powiecie do średniej krajowej]]/$M$1*$L$2</f>
        <v>6.2627031713284649E-5</v>
      </c>
      <c r="M1665" s="27">
        <v>5693.5140000000001</v>
      </c>
      <c r="N1665" s="302">
        <f>TabIPW[[#This Row],[liczba oddziałów w szkołach podstawowych]]/$O$1*$N$2</f>
        <v>2.9144305307096008E-5</v>
      </c>
      <c r="O1665" s="27">
        <v>23</v>
      </c>
      <c r="P166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3.8172761259721831E-5</v>
      </c>
      <c r="Q1665" s="27">
        <v>194</v>
      </c>
      <c r="R1665" s="302">
        <f>TabIPW[[#This Row],[liczba gospodarstw domowych korzystających ze środowiskowej pomocy społecznej ]]/$S$1*$R$2</f>
        <v>4.1286441778598035E-5</v>
      </c>
      <c r="S1665" s="27">
        <v>151</v>
      </c>
      <c r="T1665" s="302">
        <f>TabIPW[[#This Row],[ilość wody dostarczonej i ścieków bytowych odprowadzonych siecią kanalizacyjną '[dam3']]]/$U$1*$T$2</f>
        <v>1.6409230000948508E-5</v>
      </c>
      <c r="U1665" s="27">
        <v>402.1</v>
      </c>
      <c r="V1665" s="302">
        <f>TabIPW[[#This Row],[iloczyn liczby mieszkańców i relacji przeciętnego miesięcznego wynagrodzenia brutto 
w danym powiecie do średniej krajowej2]]/$W$1*$V$2</f>
        <v>1.8266217583041358E-5</v>
      </c>
      <c r="W1665" s="27">
        <f>TabIPW[[#This Row],[iloczyn liczby mieszkańców i relacji przeciętnego miesięcznego wynagrodzenia brutto 
w danym powiecie do średniej krajowej]]</f>
        <v>5693.5140000000001</v>
      </c>
    </row>
    <row r="1666" spans="1:23" x14ac:dyDescent="0.3">
      <c r="A1666" s="2" t="s">
        <v>10</v>
      </c>
      <c r="B1666" s="2" t="s">
        <v>156</v>
      </c>
      <c r="C1666" s="2" t="s">
        <v>56</v>
      </c>
      <c r="D1666" s="2" t="s">
        <v>54</v>
      </c>
      <c r="E1666" s="2" t="s">
        <v>15</v>
      </c>
      <c r="F1666" s="17" t="str">
        <f>+Tabela1[[#This Row],[WK]]&amp;Tabela1[[#This Row],[PK]]&amp;Tabela1[[#This Row],[GK]]</f>
        <v>220908</v>
      </c>
      <c r="G1666" s="2" t="s">
        <v>1564</v>
      </c>
      <c r="H1666" s="302">
        <f>TabIPW[[#This Row],[liczba mieszkańców ]]/$I$1*$H$2</f>
        <v>1.3517409772105368E-5</v>
      </c>
      <c r="I1666" s="27">
        <v>4247</v>
      </c>
      <c r="J1666" s="302">
        <f>TabIPW[[#This Row],[liczba mieszkańców w wieku 20-64]]/$K$1*$J$2</f>
        <v>1.0364574234784224E-5</v>
      </c>
      <c r="K1666" s="27">
        <v>2570</v>
      </c>
      <c r="L1666" s="302">
        <f>TabIPW[[#This Row],[iloczyn liczby mieszkańców i relacji przeciętnego miesięcznego wynagrodzenia brutto 
w danym powiecie do średniej krajowej]]/$M$1*$L$2</f>
        <v>3.8447095068852259E-5</v>
      </c>
      <c r="M1666" s="27">
        <v>3495.2809999999999</v>
      </c>
      <c r="N1666" s="302">
        <f>TabIPW[[#This Row],[liczba oddziałów w szkołach podstawowych]]/$O$1*$N$2</f>
        <v>2.2808586762075135E-5</v>
      </c>
      <c r="O1666" s="27">
        <v>18</v>
      </c>
      <c r="P166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3.4040658236762256E-5</v>
      </c>
      <c r="Q1666" s="27">
        <v>173</v>
      </c>
      <c r="R1666" s="302">
        <f>TabIPW[[#This Row],[liczba gospodarstw domowych korzystających ze środowiskowej pomocy społecznej ]]/$S$1*$R$2</f>
        <v>2.160019139410096E-5</v>
      </c>
      <c r="S1666" s="27">
        <v>79</v>
      </c>
      <c r="T1666" s="302">
        <f>TabIPW[[#This Row],[ilość wody dostarczonej i ścieków bytowych odprowadzonych siecią kanalizacyjną '[dam3']]]/$U$1*$T$2</f>
        <v>1.036544247759493E-5</v>
      </c>
      <c r="U1666" s="27">
        <v>254</v>
      </c>
      <c r="V1666" s="302">
        <f>TabIPW[[#This Row],[iloczyn liczby mieszkańców i relacji przeciętnego miesięcznego wynagrodzenia brutto 
w danym powiecie do średniej krajowej2]]/$W$1*$V$2</f>
        <v>1.1213736061748577E-5</v>
      </c>
      <c r="W1666" s="27">
        <f>TabIPW[[#This Row],[iloczyn liczby mieszkańców i relacji przeciętnego miesięcznego wynagrodzenia brutto 
w danym powiecie do średniej krajowej]]</f>
        <v>3495.2809999999999</v>
      </c>
    </row>
    <row r="1667" spans="1:23" x14ac:dyDescent="0.3">
      <c r="A1667" s="2" t="s">
        <v>10</v>
      </c>
      <c r="B1667" s="2" t="s">
        <v>156</v>
      </c>
      <c r="C1667" s="2" t="s">
        <v>69</v>
      </c>
      <c r="D1667" s="2" t="s">
        <v>12</v>
      </c>
      <c r="E1667" s="2" t="s">
        <v>13</v>
      </c>
      <c r="F1667" s="17" t="str">
        <f>+Tabela1[[#This Row],[WK]]&amp;Tabela1[[#This Row],[PK]]&amp;Tabela1[[#This Row],[GK]]</f>
        <v>221001</v>
      </c>
      <c r="G1667" s="2" t="s">
        <v>1565</v>
      </c>
      <c r="H1667" s="302">
        <f>TabIPW[[#This Row],[liczba mieszkańców ]]/$I$1*$H$2</f>
        <v>3.5870310367701313E-6</v>
      </c>
      <c r="I1667" s="27">
        <v>1127</v>
      </c>
      <c r="J1667" s="302">
        <f>TabIPW[[#This Row],[liczba mieszkańców w wieku 20-64]]/$K$1*$J$2</f>
        <v>2.8472332333687399E-6</v>
      </c>
      <c r="K1667" s="27">
        <v>706</v>
      </c>
      <c r="L1667" s="302">
        <f>TabIPW[[#This Row],[iloczyn liczby mieszkańców i relacji przeciętnego miesięcznego wynagrodzenia brutto 
w danym powiecie do średniej krajowej]]/$M$1*$L$2</f>
        <v>1.0822300659800095E-5</v>
      </c>
      <c r="M1667" s="27">
        <v>983.87099999999987</v>
      </c>
      <c r="N1667" s="302">
        <f>TabIPW[[#This Row],[liczba oddziałów w szkołach podstawowych]]/$O$1*$N$2</f>
        <v>1.0137149672033393E-5</v>
      </c>
      <c r="O1667" s="27">
        <v>8</v>
      </c>
      <c r="P166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4.1321030229595799E-6</v>
      </c>
      <c r="Q1667" s="27">
        <v>21</v>
      </c>
      <c r="R1667" s="302">
        <f>TabIPW[[#This Row],[liczba gospodarstw domowych korzystających ze środowiskowej pomocy społecznej ]]/$S$1*$R$2</f>
        <v>1.9412830240267953E-5</v>
      </c>
      <c r="S1667" s="27">
        <v>71</v>
      </c>
      <c r="T1667" s="302">
        <f>TabIPW[[#This Row],[ilość wody dostarczonej i ścieków bytowych odprowadzonych siecią kanalizacyjną '[dam3']]]/$U$1*$T$2</f>
        <v>2.8280518255800339E-5</v>
      </c>
      <c r="U1667" s="27">
        <v>693</v>
      </c>
      <c r="V1667" s="302">
        <f>TabIPW[[#This Row],[iloczyn liczby mieszkańców i relacji przeciętnego miesięcznego wynagrodzenia brutto 
w danym powiecie do średniej krajowej2]]/$W$1*$V$2</f>
        <v>3.1565043591083614E-6</v>
      </c>
      <c r="W1667" s="27">
        <f>TabIPW[[#This Row],[iloczyn liczby mieszkańców i relacji przeciętnego miesięcznego wynagrodzenia brutto 
w danym powiecie do średniej krajowej]]</f>
        <v>983.87099999999987</v>
      </c>
    </row>
    <row r="1668" spans="1:23" x14ac:dyDescent="0.3">
      <c r="A1668" s="2" t="s">
        <v>10</v>
      </c>
      <c r="B1668" s="2" t="s">
        <v>156</v>
      </c>
      <c r="C1668" s="2" t="s">
        <v>69</v>
      </c>
      <c r="D1668" s="2" t="s">
        <v>11</v>
      </c>
      <c r="E1668" s="2" t="s">
        <v>19</v>
      </c>
      <c r="F1668" s="17" t="str">
        <f>+Tabela1[[#This Row],[WK]]&amp;Tabela1[[#This Row],[PK]]&amp;Tabela1[[#This Row],[GK]]</f>
        <v>221002</v>
      </c>
      <c r="G1668" s="2" t="s">
        <v>1566</v>
      </c>
      <c r="H1668" s="302">
        <f>TabIPW[[#This Row],[liczba mieszkańców ]]/$I$1*$H$2</f>
        <v>5.2904729275237916E-5</v>
      </c>
      <c r="I1668" s="27">
        <v>16622</v>
      </c>
      <c r="J1668" s="302">
        <f>TabIPW[[#This Row],[liczba mieszkańców w wieku 20-64]]/$K$1*$J$2</f>
        <v>4.0228259919055492E-5</v>
      </c>
      <c r="K1668" s="27">
        <v>9975</v>
      </c>
      <c r="L1668" s="302">
        <f>TabIPW[[#This Row],[iloczyn liczby mieszkańców i relacji przeciętnego miesięcznego wynagrodzenia brutto 
w danym powiecie do średniej krajowej]]/$M$1*$L$2</f>
        <v>1.5961693129298773E-4</v>
      </c>
      <c r="M1668" s="27">
        <v>14511.005999999999</v>
      </c>
      <c r="N1668" s="302">
        <f>TabIPW[[#This Row],[liczba oddziałów w szkołach podstawowych]]/$O$1*$N$2</f>
        <v>1.0770721526535479E-4</v>
      </c>
      <c r="O1668" s="27">
        <v>85</v>
      </c>
      <c r="P166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1.2022452128706208E-4</v>
      </c>
      <c r="Q1668" s="27">
        <v>611</v>
      </c>
      <c r="R1668" s="302">
        <f>TabIPW[[#This Row],[liczba gospodarstw domowych korzystających ze środowiskowej pomocy społecznej ]]/$S$1*$R$2</f>
        <v>9.9251512355172763E-5</v>
      </c>
      <c r="S1668" s="27">
        <v>363</v>
      </c>
      <c r="T1668" s="302">
        <f>TabIPW[[#This Row],[ilość wody dostarczonej i ścieków bytowych odprowadzonych siecią kanalizacyjną '[dam3']]]/$U$1*$T$2</f>
        <v>5.1121219652295939E-5</v>
      </c>
      <c r="U1668" s="27">
        <v>1252.7</v>
      </c>
      <c r="V1668" s="302">
        <f>TabIPW[[#This Row],[iloczyn liczby mieszkańców i relacji przeciętnego miesięcznego wynagrodzenia brutto 
w danym powiecie do średniej krajowej2]]/$W$1*$V$2</f>
        <v>4.6554938293788093E-5</v>
      </c>
      <c r="W1668" s="27">
        <f>TabIPW[[#This Row],[iloczyn liczby mieszkańców i relacji przeciętnego miesięcznego wynagrodzenia brutto 
w danym powiecie do średniej krajowej]]</f>
        <v>14511.005999999999</v>
      </c>
    </row>
    <row r="1669" spans="1:23" x14ac:dyDescent="0.3">
      <c r="A1669" s="2" t="s">
        <v>10</v>
      </c>
      <c r="B1669" s="2" t="s">
        <v>156</v>
      </c>
      <c r="C1669" s="2" t="s">
        <v>69</v>
      </c>
      <c r="D1669" s="2" t="s">
        <v>16</v>
      </c>
      <c r="E1669" s="2" t="s">
        <v>15</v>
      </c>
      <c r="F1669" s="17" t="str">
        <f>+Tabela1[[#This Row],[WK]]&amp;Tabela1[[#This Row],[PK]]&amp;Tabela1[[#This Row],[GK]]</f>
        <v>221003</v>
      </c>
      <c r="G1669" s="2" t="s">
        <v>1567</v>
      </c>
      <c r="H1669" s="302">
        <f>TabIPW[[#This Row],[liczba mieszkańców ]]/$I$1*$H$2</f>
        <v>9.1505893795156413E-6</v>
      </c>
      <c r="I1669" s="27">
        <v>2875</v>
      </c>
      <c r="J1669" s="302">
        <f>TabIPW[[#This Row],[liczba mieszkańców w wieku 20-64]]/$K$1*$J$2</f>
        <v>6.9204705785563141E-6</v>
      </c>
      <c r="K1669" s="27">
        <v>1716</v>
      </c>
      <c r="L1669" s="302">
        <f>TabIPW[[#This Row],[iloczyn liczby mieszkańców i relacji przeciętnego miesięcznego wynagrodzenia brutto 
w danym powiecie do średniej krajowej]]/$M$1*$L$2</f>
        <v>2.7607909846428818E-5</v>
      </c>
      <c r="M1669" s="27">
        <v>2509.875</v>
      </c>
      <c r="N1669" s="302">
        <f>TabIPW[[#This Row],[liczba oddziałów w szkołach podstawowych]]/$O$1*$N$2</f>
        <v>1.3938580799045916E-5</v>
      </c>
      <c r="O1669" s="27">
        <v>11</v>
      </c>
      <c r="P166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1.5741344849369828E-5</v>
      </c>
      <c r="Q1669" s="27">
        <v>80</v>
      </c>
      <c r="R1669" s="302">
        <f>TabIPW[[#This Row],[liczba gospodarstw domowych korzystających ze środowiskowej pomocy społecznej ]]/$S$1*$R$2</f>
        <v>2.4334392836392221E-5</v>
      </c>
      <c r="S1669" s="27">
        <v>89</v>
      </c>
      <c r="T1669" s="302">
        <f>TabIPW[[#This Row],[ilość wody dostarczonej i ścieków bytowych odprowadzonych siecią kanalizacyjną '[dam3']]]/$U$1*$T$2</f>
        <v>4.0359931536777111E-6</v>
      </c>
      <c r="U1669" s="27">
        <v>98.9</v>
      </c>
      <c r="V1669" s="302">
        <f>TabIPW[[#This Row],[iloczyn liczby mieszkańców i relacji przeciętnego miesięcznego wynagrodzenia brutto 
w danym powiecie do średniej krajowej2]]/$W$1*$V$2</f>
        <v>8.0523070385417389E-6</v>
      </c>
      <c r="W1669" s="27">
        <f>TabIPW[[#This Row],[iloczyn liczby mieszkańców i relacji przeciętnego miesięcznego wynagrodzenia brutto 
w danym powiecie do średniej krajowej]]</f>
        <v>2509.875</v>
      </c>
    </row>
    <row r="1670" spans="1:23" x14ac:dyDescent="0.3">
      <c r="A1670" s="2" t="s">
        <v>10</v>
      </c>
      <c r="B1670" s="2" t="s">
        <v>156</v>
      </c>
      <c r="C1670" s="2" t="s">
        <v>69</v>
      </c>
      <c r="D1670" s="2" t="s">
        <v>18</v>
      </c>
      <c r="E1670" s="2" t="s">
        <v>15</v>
      </c>
      <c r="F1670" s="17" t="str">
        <f>+Tabela1[[#This Row],[WK]]&amp;Tabela1[[#This Row],[PK]]&amp;Tabela1[[#This Row],[GK]]</f>
        <v>221004</v>
      </c>
      <c r="G1670" s="2" t="s">
        <v>1568</v>
      </c>
      <c r="H1670" s="302">
        <f>TabIPW[[#This Row],[liczba mieszkańców ]]/$I$1*$H$2</f>
        <v>2.8899948370783315E-5</v>
      </c>
      <c r="I1670" s="27">
        <v>9080</v>
      </c>
      <c r="J1670" s="302">
        <f>TabIPW[[#This Row],[liczba mieszkańców w wieku 20-64]]/$K$1*$J$2</f>
        <v>2.220115998540356E-5</v>
      </c>
      <c r="K1670" s="27">
        <v>5505</v>
      </c>
      <c r="L1670" s="302">
        <f>TabIPW[[#This Row],[iloczyn liczby mieszkańców i relacji przeciętnego miesięcznego wynagrodzenia brutto 
w danym powiecie do średniej krajowej]]/$M$1*$L$2</f>
        <v>8.7192981358460398E-5</v>
      </c>
      <c r="M1670" s="27">
        <v>7926.84</v>
      </c>
      <c r="N1670" s="302">
        <f>TabIPW[[#This Row],[liczba oddziałów w szkołach podstawowych]]/$O$1*$N$2</f>
        <v>5.9555754323196186E-5</v>
      </c>
      <c r="O1670" s="27">
        <v>47</v>
      </c>
      <c r="P167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5.5881774215262893E-5</v>
      </c>
      <c r="Q1670" s="27">
        <v>284</v>
      </c>
      <c r="R1670" s="302">
        <f>TabIPW[[#This Row],[liczba gospodarstw domowych korzystających ze środowiskowej pomocy społecznej ]]/$S$1*$R$2</f>
        <v>3.9645920913223281E-5</v>
      </c>
      <c r="S1670" s="27">
        <v>145</v>
      </c>
      <c r="T1670" s="302">
        <f>TabIPW[[#This Row],[ilość wody dostarczonej i ścieków bytowych odprowadzonych siecią kanalizacyjną '[dam3']]]/$U$1*$T$2</f>
        <v>4.143320373032335E-5</v>
      </c>
      <c r="U1670" s="27">
        <v>1015.3</v>
      </c>
      <c r="V1670" s="302">
        <f>TabIPW[[#This Row],[iloczyn liczby mieszkańców i relacji przeciętnego miesięcznego wynagrodzenia brutto 
w danym powiecie do średniej krajowej2]]/$W$1*$V$2</f>
        <v>2.5431286229550953E-5</v>
      </c>
      <c r="W1670" s="27">
        <f>TabIPW[[#This Row],[iloczyn liczby mieszkańców i relacji przeciętnego miesięcznego wynagrodzenia brutto 
w danym powiecie do średniej krajowej]]</f>
        <v>7926.84</v>
      </c>
    </row>
    <row r="1671" spans="1:23" x14ac:dyDescent="0.3">
      <c r="A1671" s="2" t="s">
        <v>10</v>
      </c>
      <c r="B1671" s="2" t="s">
        <v>156</v>
      </c>
      <c r="C1671" s="2" t="s">
        <v>69</v>
      </c>
      <c r="D1671" s="2" t="s">
        <v>21</v>
      </c>
      <c r="E1671" s="2" t="s">
        <v>15</v>
      </c>
      <c r="F1671" s="17" t="str">
        <f>+Tabela1[[#This Row],[WK]]&amp;Tabela1[[#This Row],[PK]]&amp;Tabela1[[#This Row],[GK]]</f>
        <v>221005</v>
      </c>
      <c r="G1671" s="2" t="s">
        <v>1569</v>
      </c>
      <c r="H1671" s="302">
        <f>TabIPW[[#This Row],[liczba mieszkańców ]]/$I$1*$H$2</f>
        <v>1.0719716532246499E-5</v>
      </c>
      <c r="I1671" s="27">
        <v>3368</v>
      </c>
      <c r="J1671" s="302">
        <f>TabIPW[[#This Row],[liczba mieszkańców w wieku 20-64]]/$K$1*$J$2</f>
        <v>7.9609609102972988E-6</v>
      </c>
      <c r="K1671" s="27">
        <v>1974</v>
      </c>
      <c r="L1671" s="302">
        <f>TabIPW[[#This Row],[iloczyn liczby mieszkańców i relacji przeciętnego miesięcznego wynagrodzenia brutto 
w danym powiecie do średniej krajowej]]/$M$1*$L$2</f>
        <v>3.2342066213138166E-5</v>
      </c>
      <c r="M1671" s="27">
        <v>2940.2639999999997</v>
      </c>
      <c r="N1671" s="302">
        <f>TabIPW[[#This Row],[liczba oddziałów w szkołach podstawowych]]/$O$1*$N$2</f>
        <v>2.0274299344066786E-5</v>
      </c>
      <c r="O1671" s="27">
        <v>16</v>
      </c>
      <c r="P167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1.9676681061712285E-5</v>
      </c>
      <c r="Q1671" s="27">
        <v>100</v>
      </c>
      <c r="R1671" s="302">
        <f>TabIPW[[#This Row],[liczba gospodarstw domowych korzystających ze środowiskowej pomocy społecznej ]]/$S$1*$R$2</f>
        <v>2.2420451826788337E-5</v>
      </c>
      <c r="S1671" s="27">
        <v>82</v>
      </c>
      <c r="T1671" s="302">
        <f>TabIPW[[#This Row],[ilość wody dostarczonej i ścieków bytowych odprowadzonych siecią kanalizacyjną '[dam3']]]/$U$1*$T$2</f>
        <v>1.6409230000948508E-5</v>
      </c>
      <c r="U1671" s="27">
        <v>402.1</v>
      </c>
      <c r="V1671" s="302">
        <f>TabIPW[[#This Row],[iloczyn liczby mieszkańców i relacji przeciętnego miesięcznego wynagrodzenia brutto 
w danym powiecie do średniej krajowej2]]/$W$1*$V$2</f>
        <v>9.4331026454986336E-6</v>
      </c>
      <c r="W1671" s="27">
        <f>TabIPW[[#This Row],[iloczyn liczby mieszkańców i relacji przeciętnego miesięcznego wynagrodzenia brutto 
w danym powiecie do średniej krajowej]]</f>
        <v>2940.2639999999997</v>
      </c>
    </row>
    <row r="1672" spans="1:23" x14ac:dyDescent="0.3">
      <c r="A1672" s="2" t="s">
        <v>10</v>
      </c>
      <c r="B1672" s="2" t="s">
        <v>156</v>
      </c>
      <c r="C1672" s="2" t="s">
        <v>71</v>
      </c>
      <c r="D1672" s="2" t="s">
        <v>12</v>
      </c>
      <c r="E1672" s="2" t="s">
        <v>13</v>
      </c>
      <c r="F1672" s="17" t="str">
        <f>+Tabela1[[#This Row],[WK]]&amp;Tabela1[[#This Row],[PK]]&amp;Tabela1[[#This Row],[GK]]</f>
        <v>221101</v>
      </c>
      <c r="G1672" s="2" t="s">
        <v>1570</v>
      </c>
      <c r="H1672" s="302">
        <f>TabIPW[[#This Row],[liczba mieszkańców ]]/$I$1*$H$2</f>
        <v>8.48538131679607E-6</v>
      </c>
      <c r="I1672" s="27">
        <v>2666</v>
      </c>
      <c r="J1672" s="302">
        <f>TabIPW[[#This Row],[liczba mieszkańców w wieku 20-64]]/$K$1*$J$2</f>
        <v>6.4768506696744994E-6</v>
      </c>
      <c r="K1672" s="27">
        <v>1606</v>
      </c>
      <c r="L1672" s="302">
        <f>TabIPW[[#This Row],[iloczyn liczby mieszkańców i relacji przeciętnego miesięcznego wynagrodzenia brutto 
w danym powiecie do średniej krajowej]]/$M$1*$L$2</f>
        <v>2.6128789161478594E-5</v>
      </c>
      <c r="M1672" s="27">
        <v>2375.4059999999999</v>
      </c>
      <c r="N1672" s="302">
        <f>TabIPW[[#This Row],[liczba oddziałów w szkołach podstawowych]]/$O$1*$N$2</f>
        <v>1.2671437090041742E-5</v>
      </c>
      <c r="O1672" s="27">
        <v>10</v>
      </c>
      <c r="P167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9.6415737202390205E-6</v>
      </c>
      <c r="Q1672" s="27">
        <v>49</v>
      </c>
      <c r="R1672" s="302">
        <f>TabIPW[[#This Row],[liczba gospodarstw domowych korzystających ze środowiskowej pomocy społecznej ]]/$S$1*$R$2</f>
        <v>1.8592569807580572E-5</v>
      </c>
      <c r="S1672" s="27">
        <v>68</v>
      </c>
      <c r="T1672" s="302">
        <f>TabIPW[[#This Row],[ilość wody dostarczonej i ścieków bytowych odprowadzonych siecią kanalizacyjną '[dam3']]]/$U$1*$T$2</f>
        <v>1.5772612273978111E-5</v>
      </c>
      <c r="U1672" s="27">
        <v>386.5</v>
      </c>
      <c r="V1672" s="302">
        <f>TabIPW[[#This Row],[iloczyn liczby mieszkańców i relacji przeciętnego miesięcznego wynagrodzenia brutto 
w danym powiecie do średniej krajowej2]]/$W$1*$V$2</f>
        <v>7.6208968387645912E-6</v>
      </c>
      <c r="W1672" s="27">
        <f>TabIPW[[#This Row],[iloczyn liczby mieszkańców i relacji przeciętnego miesięcznego wynagrodzenia brutto 
w danym powiecie do średniej krajowej]]</f>
        <v>2375.4059999999999</v>
      </c>
    </row>
    <row r="1673" spans="1:23" x14ac:dyDescent="0.3">
      <c r="A1673" s="2" t="s">
        <v>10</v>
      </c>
      <c r="B1673" s="2" t="s">
        <v>156</v>
      </c>
      <c r="C1673" s="2" t="s">
        <v>71</v>
      </c>
      <c r="D1673" s="2" t="s">
        <v>11</v>
      </c>
      <c r="E1673" s="2" t="s">
        <v>19</v>
      </c>
      <c r="F1673" s="17" t="str">
        <f>+Tabela1[[#This Row],[WK]]&amp;Tabela1[[#This Row],[PK]]&amp;Tabela1[[#This Row],[GK]]</f>
        <v>221102</v>
      </c>
      <c r="G1673" s="2" t="s">
        <v>1571</v>
      </c>
      <c r="H1673" s="302">
        <f>TabIPW[[#This Row],[liczba mieszkańców ]]/$I$1*$H$2</f>
        <v>1.0722899345943722E-5</v>
      </c>
      <c r="I1673" s="27">
        <v>3369</v>
      </c>
      <c r="J1673" s="302">
        <f>TabIPW[[#This Row],[liczba mieszkańców w wieku 20-64]]/$K$1*$J$2</f>
        <v>8.2150341308387024E-6</v>
      </c>
      <c r="K1673" s="27">
        <v>2037</v>
      </c>
      <c r="L1673" s="302">
        <f>TabIPW[[#This Row],[iloczyn liczby mieszkańców i relacji przeciętnego miesięcznego wynagrodzenia brutto 
w danym powiecie do średniej krajowej]]/$M$1*$L$2</f>
        <v>3.3018713685304344E-5</v>
      </c>
      <c r="M1673" s="27">
        <v>3001.7789999999995</v>
      </c>
      <c r="N1673" s="302">
        <f>TabIPW[[#This Row],[liczba oddziałów w szkołach podstawowych]]/$O$1*$N$2</f>
        <v>1.6472868217054265E-5</v>
      </c>
      <c r="O1673" s="27">
        <v>13</v>
      </c>
      <c r="P167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1.6725178902455441E-5</v>
      </c>
      <c r="Q1673" s="27">
        <v>85</v>
      </c>
      <c r="R1673" s="302">
        <f>TabIPW[[#This Row],[liczba gospodarstw domowych korzystających ze środowiskowej pomocy społecznej ]]/$S$1*$R$2</f>
        <v>1.5311528076831059E-5</v>
      </c>
      <c r="S1673" s="27">
        <v>56</v>
      </c>
      <c r="T1673" s="302">
        <f>TabIPW[[#This Row],[ilość wody dostarczonej i ścieków bytowych odprowadzonych siecią kanalizacyjną '[dam3']]]/$U$1*$T$2</f>
        <v>3.5340445612587435E-5</v>
      </c>
      <c r="U1673" s="27">
        <v>866</v>
      </c>
      <c r="V1673" s="302">
        <f>TabIPW[[#This Row],[iloczyn liczby mieszkańców i relacji przeciętnego miesięcznego wynagrodzenia brutto 
w danym powiecie do średniej krajowej2]]/$W$1*$V$2</f>
        <v>9.6304581582137678E-6</v>
      </c>
      <c r="W1673" s="27">
        <f>TabIPW[[#This Row],[iloczyn liczby mieszkańców i relacji przeciętnego miesięcznego wynagrodzenia brutto 
w danym powiecie do średniej krajowej]]</f>
        <v>3001.7789999999995</v>
      </c>
    </row>
    <row r="1674" spans="1:23" x14ac:dyDescent="0.3">
      <c r="A1674" s="2" t="s">
        <v>10</v>
      </c>
      <c r="B1674" s="2" t="s">
        <v>156</v>
      </c>
      <c r="C1674" s="2" t="s">
        <v>71</v>
      </c>
      <c r="D1674" s="2" t="s">
        <v>16</v>
      </c>
      <c r="E1674" s="2" t="s">
        <v>13</v>
      </c>
      <c r="F1674" s="17" t="str">
        <f>+Tabela1[[#This Row],[WK]]&amp;Tabela1[[#This Row],[PK]]&amp;Tabela1[[#This Row],[GK]]</f>
        <v>221103</v>
      </c>
      <c r="G1674" s="2" t="s">
        <v>1572</v>
      </c>
      <c r="H1674" s="302">
        <f>TabIPW[[#This Row],[liczba mieszkańców ]]/$I$1*$H$2</f>
        <v>3.2560184122589571E-5</v>
      </c>
      <c r="I1674" s="27">
        <v>10230</v>
      </c>
      <c r="J1674" s="302">
        <f>TabIPW[[#This Row],[liczba mieszkańców w wieku 20-64]]/$K$1*$J$2</f>
        <v>2.3495723537685946E-5</v>
      </c>
      <c r="K1674" s="27">
        <v>5826</v>
      </c>
      <c r="L1674" s="302">
        <f>TabIPW[[#This Row],[iloczyn liczby mieszkańców i relacji przeciętnego miesięcznego wynagrodzenia brutto 
w danym powiecie do średniej krajowej]]/$M$1*$L$2</f>
        <v>1.002616328289295E-4</v>
      </c>
      <c r="M1674" s="27">
        <v>9114.93</v>
      </c>
      <c r="N1674" s="302">
        <f>TabIPW[[#This Row],[liczba oddziałów w szkołach podstawowych]]/$O$1*$N$2</f>
        <v>1.0644007155635064E-4</v>
      </c>
      <c r="O1674" s="27">
        <v>84</v>
      </c>
      <c r="P167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8.6970930292768305E-5</v>
      </c>
      <c r="Q1674" s="27">
        <v>442</v>
      </c>
      <c r="R1674" s="302">
        <f>TabIPW[[#This Row],[liczba gospodarstw domowych korzystających ze środowiskowej pomocy społecznej ]]/$S$1*$R$2</f>
        <v>3.9645920913223281E-5</v>
      </c>
      <c r="S1674" s="27">
        <v>145</v>
      </c>
      <c r="T1674" s="302">
        <f>TabIPW[[#This Row],[ilość wody dostarczonej i ścieków bytowych odprowadzonych siecią kanalizacyjną '[dam3']]]/$U$1*$T$2</f>
        <v>3.4120261635894175E-5</v>
      </c>
      <c r="U1674" s="27">
        <v>836.1</v>
      </c>
      <c r="V1674" s="302">
        <f>TabIPW[[#This Row],[iloczyn liczby mieszkańców i relacji przeciętnego miesięcznego wynagrodzenia brutto 
w danym powiecie do średniej krajowej2]]/$W$1*$V$2</f>
        <v>2.9242976241771107E-5</v>
      </c>
      <c r="W1674" s="27">
        <f>TabIPW[[#This Row],[iloczyn liczby mieszkańców i relacji przeciętnego miesięcznego wynagrodzenia brutto 
w danym powiecie do średniej krajowej]]</f>
        <v>9114.93</v>
      </c>
    </row>
    <row r="1675" spans="1:23" x14ac:dyDescent="0.3">
      <c r="A1675" s="2" t="s">
        <v>10</v>
      </c>
      <c r="B1675" s="2" t="s">
        <v>156</v>
      </c>
      <c r="C1675" s="2" t="s">
        <v>71</v>
      </c>
      <c r="D1675" s="2" t="s">
        <v>18</v>
      </c>
      <c r="E1675" s="2" t="s">
        <v>19</v>
      </c>
      <c r="F1675" s="17" t="str">
        <f>+Tabela1[[#This Row],[WK]]&amp;Tabela1[[#This Row],[PK]]&amp;Tabela1[[#This Row],[GK]]</f>
        <v>221104</v>
      </c>
      <c r="G1675" s="2" t="s">
        <v>1573</v>
      </c>
      <c r="H1675" s="302">
        <f>TabIPW[[#This Row],[liczba mieszkańców ]]/$I$1*$H$2</f>
        <v>4.4040593128472327E-5</v>
      </c>
      <c r="I1675" s="27">
        <v>13837</v>
      </c>
      <c r="J1675" s="302">
        <f>TabIPW[[#This Row],[liczba mieszkańców w wieku 20-64]]/$K$1*$J$2</f>
        <v>3.3190835000884888E-5</v>
      </c>
      <c r="K1675" s="27">
        <v>8230</v>
      </c>
      <c r="L1675" s="302">
        <f>TabIPW[[#This Row],[iloczyn liczby mieszkańców i relacji przeciętnego miesięcznego wynagrodzenia brutto 
w danym powiecie do średniej krajowej]]/$M$1*$L$2</f>
        <v>1.3561292409129008E-4</v>
      </c>
      <c r="M1675" s="27">
        <v>12328.767</v>
      </c>
      <c r="N1675" s="302">
        <f>TabIPW[[#This Row],[liczba oddziałów w szkołach podstawowych]]/$O$1*$N$2</f>
        <v>8.996720333929637E-5</v>
      </c>
      <c r="O1675" s="27">
        <v>71</v>
      </c>
      <c r="P167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1.0487671005892647E-4</v>
      </c>
      <c r="Q1675" s="27">
        <v>533</v>
      </c>
      <c r="R1675" s="302">
        <f>TabIPW[[#This Row],[liczba gospodarstw domowych korzystających ze środowiskowej pomocy społecznej ]]/$S$1*$R$2</f>
        <v>7.3276598653405786E-5</v>
      </c>
      <c r="S1675" s="27">
        <v>268</v>
      </c>
      <c r="T1675" s="302">
        <f>TabIPW[[#This Row],[ilość wody dostarczonej i ścieków bytowych odprowadzonych siecią kanalizacyjną '[dam3']]]/$U$1*$T$2</f>
        <v>1.1837008838784193E-4</v>
      </c>
      <c r="U1675" s="27">
        <v>2900.6</v>
      </c>
      <c r="V1675" s="302">
        <f>TabIPW[[#This Row],[iloczyn liczby mieszkańców i relacji przeciętnego miesięcznego wynagrodzenia brutto 
w danym powiecie do średniej krajowej2]]/$W$1*$V$2</f>
        <v>3.9553769526626278E-5</v>
      </c>
      <c r="W1675" s="27">
        <f>TabIPW[[#This Row],[iloczyn liczby mieszkańców i relacji przeciętnego miesięcznego wynagrodzenia brutto 
w danym powiecie do średniej krajowej]]</f>
        <v>12328.767</v>
      </c>
    </row>
    <row r="1676" spans="1:23" x14ac:dyDescent="0.3">
      <c r="A1676" s="2" t="s">
        <v>10</v>
      </c>
      <c r="B1676" s="2" t="s">
        <v>156</v>
      </c>
      <c r="C1676" s="2" t="s">
        <v>71</v>
      </c>
      <c r="D1676" s="2" t="s">
        <v>21</v>
      </c>
      <c r="E1676" s="2" t="s">
        <v>15</v>
      </c>
      <c r="F1676" s="17" t="str">
        <f>+Tabela1[[#This Row],[WK]]&amp;Tabela1[[#This Row],[PK]]&amp;Tabela1[[#This Row],[GK]]</f>
        <v>221105</v>
      </c>
      <c r="G1676" s="2" t="s">
        <v>1574</v>
      </c>
      <c r="H1676" s="302">
        <f>TabIPW[[#This Row],[liczba mieszkańców ]]/$I$1*$H$2</f>
        <v>7.2978735263622317E-5</v>
      </c>
      <c r="I1676" s="27">
        <v>22929</v>
      </c>
      <c r="J1676" s="302">
        <f>TabIPW[[#This Row],[liczba mieszkańców w wieku 20-64]]/$K$1*$J$2</f>
        <v>5.7815772852088182E-5</v>
      </c>
      <c r="K1676" s="27">
        <v>14336</v>
      </c>
      <c r="L1676" s="302">
        <f>TabIPW[[#This Row],[iloczyn liczby mieszkańców i relacji przeciętnego miesięcznego wynagrodzenia brutto 
w danym powiecie do średniej krajowej]]/$M$1*$L$2</f>
        <v>2.2472130783328679E-4</v>
      </c>
      <c r="M1676" s="27">
        <v>20429.738999999998</v>
      </c>
      <c r="N1676" s="302">
        <f>TabIPW[[#This Row],[liczba oddziałów w szkołach podstawowych]]/$O$1*$N$2</f>
        <v>1.4572152653548003E-4</v>
      </c>
      <c r="O1676" s="27">
        <v>115</v>
      </c>
      <c r="P167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2.0109568045069957E-4</v>
      </c>
      <c r="Q1676" s="27">
        <v>1022</v>
      </c>
      <c r="R1676" s="302">
        <f>TabIPW[[#This Row],[liczba gospodarstw domowych korzystających ze środowiskowej pomocy społecznej ]]/$S$1*$R$2</f>
        <v>3.554461874978639E-5</v>
      </c>
      <c r="S1676" s="27">
        <v>130</v>
      </c>
      <c r="T1676" s="302">
        <f>TabIPW[[#This Row],[ilość wody dostarczonej i ścieków bytowych odprowadzonych siecią kanalizacyjną '[dam3']]]/$U$1*$T$2</f>
        <v>1.0305861587763082E-4</v>
      </c>
      <c r="U1676" s="27">
        <v>2525.3999999999996</v>
      </c>
      <c r="V1676" s="302">
        <f>TabIPW[[#This Row],[iloczyn liczby mieszkańców i relacji przeciętnego miesięcznego wynagrodzenia brutto 
w danym powiecie do średniej krajowej2]]/$W$1*$V$2</f>
        <v>6.5543714784708655E-5</v>
      </c>
      <c r="W1676" s="27">
        <f>TabIPW[[#This Row],[iloczyn liczby mieszkańców i relacji przeciętnego miesięcznego wynagrodzenia brutto 
w danym powiecie do średniej krajowej]]</f>
        <v>20429.738999999998</v>
      </c>
    </row>
    <row r="1677" spans="1:23" x14ac:dyDescent="0.3">
      <c r="A1677" s="2" t="s">
        <v>10</v>
      </c>
      <c r="B1677" s="2" t="s">
        <v>156</v>
      </c>
      <c r="C1677" s="2" t="s">
        <v>71</v>
      </c>
      <c r="D1677" s="2" t="s">
        <v>23</v>
      </c>
      <c r="E1677" s="2" t="s">
        <v>15</v>
      </c>
      <c r="F1677" s="17" t="str">
        <f>+Tabela1[[#This Row],[WK]]&amp;Tabela1[[#This Row],[PK]]&amp;Tabela1[[#This Row],[GK]]</f>
        <v>221106</v>
      </c>
      <c r="G1677" s="2" t="s">
        <v>1575</v>
      </c>
      <c r="H1677" s="302">
        <f>TabIPW[[#This Row],[liczba mieszkańców ]]/$I$1*$H$2</f>
        <v>3.3317693782528605E-5</v>
      </c>
      <c r="I1677" s="27">
        <v>10468</v>
      </c>
      <c r="J1677" s="302">
        <f>TabIPW[[#This Row],[liczba mieszkańców w wieku 20-64]]/$K$1*$J$2</f>
        <v>2.5161314650124036E-5</v>
      </c>
      <c r="K1677" s="27">
        <v>6239</v>
      </c>
      <c r="L1677" s="302">
        <f>TabIPW[[#This Row],[iloczyn liczby mieszkańców i relacji przeciętnego miesięcznego wynagrodzenia brutto 
w danym powiecie do średniej krajowej]]/$M$1*$L$2</f>
        <v>1.0259421040598571E-4</v>
      </c>
      <c r="M1677" s="27">
        <v>9326.9879999999994</v>
      </c>
      <c r="N1677" s="302">
        <f>TabIPW[[#This Row],[liczba oddziałów w szkołach podstawowych]]/$O$1*$N$2</f>
        <v>7.7295766249254623E-5</v>
      </c>
      <c r="O1677" s="27">
        <v>61</v>
      </c>
      <c r="P167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8.6183863050299817E-5</v>
      </c>
      <c r="Q1677" s="27">
        <v>438</v>
      </c>
      <c r="R1677" s="302">
        <f>TabIPW[[#This Row],[liczba gospodarstw domowych korzystających ze środowiskowej pomocy społecznej ]]/$S$1*$R$2</f>
        <v>4.6754844663180559E-5</v>
      </c>
      <c r="S1677" s="27">
        <v>171</v>
      </c>
      <c r="T1677" s="302">
        <f>TabIPW[[#This Row],[ilość wody dostarczonej i ścieków bytowych odprowadzonych siecią kanalizacyjną '[dam3']]]/$U$1*$T$2</f>
        <v>5.0047947458749691E-5</v>
      </c>
      <c r="U1677" s="27">
        <v>1226.4000000000001</v>
      </c>
      <c r="V1677" s="302">
        <f>TabIPW[[#This Row],[iloczyn liczby mieszkańców i relacji przeciętnego miesięcznego wynagrodzenia brutto 
w danym powiecie do średniej krajowej2]]/$W$1*$V$2</f>
        <v>2.9923311368412503E-5</v>
      </c>
      <c r="W1677" s="27">
        <f>TabIPW[[#This Row],[iloczyn liczby mieszkańców i relacji przeciętnego miesięcznego wynagrodzenia brutto 
w danym powiecie do średniej krajowej]]</f>
        <v>9326.9879999999994</v>
      </c>
    </row>
    <row r="1678" spans="1:23" x14ac:dyDescent="0.3">
      <c r="A1678" s="2" t="s">
        <v>10</v>
      </c>
      <c r="B1678" s="2" t="s">
        <v>156</v>
      </c>
      <c r="C1678" s="2" t="s">
        <v>71</v>
      </c>
      <c r="D1678" s="2" t="s">
        <v>30</v>
      </c>
      <c r="E1678" s="2" t="s">
        <v>15</v>
      </c>
      <c r="F1678" s="17" t="str">
        <f>+Tabela1[[#This Row],[WK]]&amp;Tabela1[[#This Row],[PK]]&amp;Tabela1[[#This Row],[GK]]</f>
        <v>221107</v>
      </c>
      <c r="G1678" s="2" t="s">
        <v>1572</v>
      </c>
      <c r="H1678" s="302">
        <f>TabIPW[[#This Row],[liczba mieszkańców ]]/$I$1*$H$2</f>
        <v>9.3431496081976232E-5</v>
      </c>
      <c r="I1678" s="27">
        <v>29355</v>
      </c>
      <c r="J1678" s="302">
        <f>TabIPW[[#This Row],[liczba mieszkańców w wieku 20-64]]/$K$1*$J$2</f>
        <v>7.1370377522558912E-5</v>
      </c>
      <c r="K1678" s="27">
        <v>17697</v>
      </c>
      <c r="L1678" s="302">
        <f>TabIPW[[#This Row],[iloczyn liczby mieszkańców i relacji przeciętnego miesięcznego wynagrodzenia brutto 
w danym powiecie do średniej krajowej]]/$M$1*$L$2</f>
        <v>2.8770090241380503E-4</v>
      </c>
      <c r="M1678" s="27">
        <v>26155.305</v>
      </c>
      <c r="N1678" s="302">
        <f>TabIPW[[#This Row],[liczba oddziałów w szkołach podstawowych]]/$O$1*$N$2</f>
        <v>2.2935301132975553E-4</v>
      </c>
      <c r="O1678" s="27">
        <v>181</v>
      </c>
      <c r="P167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2.512712171580659E-4</v>
      </c>
      <c r="Q1678" s="27">
        <v>1277</v>
      </c>
      <c r="R1678" s="302">
        <f>TabIPW[[#This Row],[liczba gospodarstw domowych korzystających ze środowiskowej pomocy społecznej ]]/$S$1*$R$2</f>
        <v>6.6167674903448508E-5</v>
      </c>
      <c r="S1678" s="27">
        <v>242</v>
      </c>
      <c r="T1678" s="302">
        <f>TabIPW[[#This Row],[ilość wody dostarczonej i ścieków bytowych odprowadzonych siecią kanalizacyjną '[dam3']]]/$U$1*$T$2</f>
        <v>8.2588907425813461E-5</v>
      </c>
      <c r="U1678" s="27">
        <v>2023.8</v>
      </c>
      <c r="V1678" s="302">
        <f>TabIPW[[#This Row],[iloczyn liczby mieszkańców i relacji przeciętnego miesięcznego wynagrodzenia brutto 
w danym powiecie do średniej krajowej2]]/$W$1*$V$2</f>
        <v>8.3912763204026472E-5</v>
      </c>
      <c r="W1678" s="27">
        <f>TabIPW[[#This Row],[iloczyn liczby mieszkańców i relacji przeciętnego miesięcznego wynagrodzenia brutto 
w danym powiecie do średniej krajowej]]</f>
        <v>26155.305</v>
      </c>
    </row>
    <row r="1679" spans="1:23" x14ac:dyDescent="0.3">
      <c r="A1679" s="2" t="s">
        <v>10</v>
      </c>
      <c r="B1679" s="2" t="s">
        <v>156</v>
      </c>
      <c r="C1679" s="2" t="s">
        <v>72</v>
      </c>
      <c r="D1679" s="2" t="s">
        <v>12</v>
      </c>
      <c r="E1679" s="2" t="s">
        <v>13</v>
      </c>
      <c r="F1679" s="17" t="str">
        <f>+Tabela1[[#This Row],[WK]]&amp;Tabela1[[#This Row],[PK]]&amp;Tabela1[[#This Row],[GK]]</f>
        <v>221201</v>
      </c>
      <c r="G1679" s="2" t="s">
        <v>1576</v>
      </c>
      <c r="H1679" s="302">
        <f>TabIPW[[#This Row],[liczba mieszkańców ]]/$I$1*$H$2</f>
        <v>4.2048151754010835E-5</v>
      </c>
      <c r="I1679" s="27">
        <v>13211</v>
      </c>
      <c r="J1679" s="302">
        <f>TabIPW[[#This Row],[liczba mieszkańców w wieku 20-64]]/$K$1*$J$2</f>
        <v>2.89280509673569E-5</v>
      </c>
      <c r="K1679" s="27">
        <v>7173</v>
      </c>
      <c r="L1679" s="302">
        <f>TabIPW[[#This Row],[iloczyn liczby mieszkańców i relacji przeciętnego miesięcznego wynagrodzenia brutto 
w danym powiecie do średniej krajowej]]/$M$1*$L$2</f>
        <v>1.2061330564046895E-4</v>
      </c>
      <c r="M1679" s="27">
        <v>10965.13</v>
      </c>
      <c r="N1679" s="302">
        <f>TabIPW[[#This Row],[liczba oddziałów w szkołach podstawowych]]/$O$1*$N$2</f>
        <v>8.1097197376267145E-5</v>
      </c>
      <c r="O1679" s="27">
        <v>64</v>
      </c>
      <c r="P167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9.6218970391773087E-5</v>
      </c>
      <c r="Q1679" s="27">
        <v>489</v>
      </c>
      <c r="R1679" s="302">
        <f>TabIPW[[#This Row],[liczba gospodarstw domowych korzystających ze środowiskowej pomocy społecznej ]]/$S$1*$R$2</f>
        <v>7.5737379951467922E-5</v>
      </c>
      <c r="S1679" s="27">
        <v>277</v>
      </c>
      <c r="T1679" s="302">
        <f>TabIPW[[#This Row],[ilość wody dostarczonej i ścieków bytowych odprowadzonych siecią kanalizacyjną '[dam3']]]/$U$1*$T$2</f>
        <v>7.6577766965381432E-5</v>
      </c>
      <c r="U1679" s="27">
        <v>1876.5</v>
      </c>
      <c r="V1679" s="302">
        <f>TabIPW[[#This Row],[iloczyn liczby mieszkańców i relacji przeciętnego miesięcznego wynagrodzenia brutto 
w danym powiecie do średniej krajowej2]]/$W$1*$V$2</f>
        <v>3.5178880811803446E-5</v>
      </c>
      <c r="W1679" s="27">
        <f>TabIPW[[#This Row],[iloczyn liczby mieszkańców i relacji przeciętnego miesięcznego wynagrodzenia brutto 
w danym powiecie do średniej krajowej]]</f>
        <v>10965.13</v>
      </c>
    </row>
    <row r="1680" spans="1:23" x14ac:dyDescent="0.3">
      <c r="A1680" s="2" t="s">
        <v>10</v>
      </c>
      <c r="B1680" s="2" t="s">
        <v>156</v>
      </c>
      <c r="C1680" s="2" t="s">
        <v>72</v>
      </c>
      <c r="D1680" s="2" t="s">
        <v>11</v>
      </c>
      <c r="E1680" s="2" t="s">
        <v>15</v>
      </c>
      <c r="F1680" s="17" t="str">
        <f>+Tabela1[[#This Row],[WK]]&amp;Tabela1[[#This Row],[PK]]&amp;Tabela1[[#This Row],[GK]]</f>
        <v>221202</v>
      </c>
      <c r="G1680" s="2" t="s">
        <v>1577</v>
      </c>
      <c r="H1680" s="302">
        <f>TabIPW[[#This Row],[liczba mieszkańców ]]/$I$1*$H$2</f>
        <v>1.7429087805992226E-5</v>
      </c>
      <c r="I1680" s="27">
        <v>5476</v>
      </c>
      <c r="J1680" s="302">
        <f>TabIPW[[#This Row],[liczba mieszkańców w wieku 20-64]]/$K$1*$J$2</f>
        <v>1.3276334000353953E-5</v>
      </c>
      <c r="K1680" s="27">
        <v>3292</v>
      </c>
      <c r="L1680" s="302">
        <f>TabIPW[[#This Row],[iloczyn liczby mieszkańców i relacji przeciętnego miesięcznego wynagrodzenia brutto 
w danym powiecie do średniej krajowej]]/$M$1*$L$2</f>
        <v>4.9994584943396254E-5</v>
      </c>
      <c r="M1680" s="27">
        <v>4545.08</v>
      </c>
      <c r="N1680" s="302">
        <f>TabIPW[[#This Row],[liczba oddziałów w szkołach podstawowych]]/$O$1*$N$2</f>
        <v>6.3357185450208707E-5</v>
      </c>
      <c r="O1680" s="27">
        <v>50</v>
      </c>
      <c r="P168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3.5024492289847872E-5</v>
      </c>
      <c r="Q1680" s="27">
        <v>178</v>
      </c>
      <c r="R1680" s="302">
        <f>TabIPW[[#This Row],[liczba gospodarstw domowych korzystających ze środowiskowej pomocy społecznej ]]/$S$1*$R$2</f>
        <v>3.9645920913223281E-5</v>
      </c>
      <c r="S1680" s="27">
        <v>145</v>
      </c>
      <c r="T1680" s="302">
        <f>TabIPW[[#This Row],[ilość wody dostarczonej i ścieków bytowych odprowadzonych siecią kanalizacyjną '[dam3']]]/$U$1*$T$2</f>
        <v>1.2650736882104047E-5</v>
      </c>
      <c r="U1680" s="27">
        <v>310</v>
      </c>
      <c r="V1680" s="302">
        <f>TabIPW[[#This Row],[iloczyn liczby mieszkańców i relacji przeciętnego miesięcznego wynagrodzenia brutto 
w danym powiecie do średniej krajowej2]]/$W$1*$V$2</f>
        <v>1.4581753941823911E-5</v>
      </c>
      <c r="W1680" s="27">
        <f>TabIPW[[#This Row],[iloczyn liczby mieszkańców i relacji przeciętnego miesięcznego wynagrodzenia brutto 
w danym powiecie do średniej krajowej]]</f>
        <v>4545.08</v>
      </c>
    </row>
    <row r="1681" spans="1:23" x14ac:dyDescent="0.3">
      <c r="A1681" s="2" t="s">
        <v>10</v>
      </c>
      <c r="B1681" s="2" t="s">
        <v>156</v>
      </c>
      <c r="C1681" s="2" t="s">
        <v>72</v>
      </c>
      <c r="D1681" s="2" t="s">
        <v>16</v>
      </c>
      <c r="E1681" s="2" t="s">
        <v>15</v>
      </c>
      <c r="F1681" s="17" t="str">
        <f>+Tabela1[[#This Row],[WK]]&amp;Tabela1[[#This Row],[PK]]&amp;Tabela1[[#This Row],[GK]]</f>
        <v>221203</v>
      </c>
      <c r="G1681" s="2" t="s">
        <v>1578</v>
      </c>
      <c r="H1681" s="302">
        <f>TabIPW[[#This Row],[liczba mieszkańców ]]/$I$1*$H$2</f>
        <v>2.8231557494366519E-5</v>
      </c>
      <c r="I1681" s="27">
        <v>8870</v>
      </c>
      <c r="J1681" s="302">
        <f>TabIPW[[#This Row],[liczba mieszkańców w wieku 20-64]]/$K$1*$J$2</f>
        <v>2.1459104865092157E-5</v>
      </c>
      <c r="K1681" s="27">
        <v>5321</v>
      </c>
      <c r="L1681" s="302">
        <f>TabIPW[[#This Row],[iloczyn liczby mieszkańców i relacji przeciętnego miesięcznego wynagrodzenia brutto 
w danym powiecie do średniej krajowej]]/$M$1*$L$2</f>
        <v>8.0981002273178393E-5</v>
      </c>
      <c r="M1681" s="27">
        <v>7362.1</v>
      </c>
      <c r="N1681" s="302">
        <f>TabIPW[[#This Row],[liczba oddziałów w szkołach podstawowych]]/$O$1*$N$2</f>
        <v>5.195289206917115E-5</v>
      </c>
      <c r="O1681" s="27">
        <v>41</v>
      </c>
      <c r="P168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7.0048984579695745E-5</v>
      </c>
      <c r="Q1681" s="27">
        <v>356</v>
      </c>
      <c r="R1681" s="302">
        <f>TabIPW[[#This Row],[liczba gospodarstw domowych korzystających ze środowiskowej pomocy społecznej ]]/$S$1*$R$2</f>
        <v>8.612734543217471E-5</v>
      </c>
      <c r="S1681" s="27">
        <v>315</v>
      </c>
      <c r="T1681" s="302">
        <f>TabIPW[[#This Row],[ilość wody dostarczonej i ścieków bytowych odprowadzonych siecią kanalizacyjną '[dam3']]]/$U$1*$T$2</f>
        <v>2.0828826143954534E-5</v>
      </c>
      <c r="U1681" s="27">
        <v>510.4</v>
      </c>
      <c r="V1681" s="302">
        <f>TabIPW[[#This Row],[iloczyn liczby mieszkańców i relacji przeciętnego miesięcznego wynagrodzenia brutto 
w danym powiecie do średniej krajowej2]]/$W$1*$V$2</f>
        <v>2.3619458996343699E-5</v>
      </c>
      <c r="W1681" s="27">
        <f>TabIPW[[#This Row],[iloczyn liczby mieszkańców i relacji przeciętnego miesięcznego wynagrodzenia brutto 
w danym powiecie do średniej krajowej]]</f>
        <v>7362.1</v>
      </c>
    </row>
    <row r="1682" spans="1:23" x14ac:dyDescent="0.3">
      <c r="A1682" s="2" t="s">
        <v>10</v>
      </c>
      <c r="B1682" s="2" t="s">
        <v>156</v>
      </c>
      <c r="C1682" s="2" t="s">
        <v>72</v>
      </c>
      <c r="D1682" s="2" t="s">
        <v>18</v>
      </c>
      <c r="E1682" s="2" t="s">
        <v>15</v>
      </c>
      <c r="F1682" s="17" t="str">
        <f>+Tabela1[[#This Row],[WK]]&amp;Tabela1[[#This Row],[PK]]&amp;Tabela1[[#This Row],[GK]]</f>
        <v>221204</v>
      </c>
      <c r="G1682" s="2" t="s">
        <v>1579</v>
      </c>
      <c r="H1682" s="302">
        <f>TabIPW[[#This Row],[liczba mieszkańców ]]/$I$1*$H$2</f>
        <v>2.573623155574382E-5</v>
      </c>
      <c r="I1682" s="27">
        <v>8086</v>
      </c>
      <c r="J1682" s="302">
        <f>TabIPW[[#This Row],[liczba mieszkańców w wieku 20-64]]/$K$1*$J$2</f>
        <v>1.9390222926397877E-5</v>
      </c>
      <c r="K1682" s="27">
        <v>4808</v>
      </c>
      <c r="L1682" s="302">
        <f>TabIPW[[#This Row],[iloczyn liczby mieszkańców i relacji przeciętnego miesięcznego wynagrodzenia brutto 
w danym powiecie do średniej krajowej]]/$M$1*$L$2</f>
        <v>7.3823267686687759E-5</v>
      </c>
      <c r="M1682" s="27">
        <v>6711.38</v>
      </c>
      <c r="N1682" s="302">
        <f>TabIPW[[#This Row],[liczba oddziałów w szkołach podstawowych]]/$O$1*$N$2</f>
        <v>5.0685748360166967E-5</v>
      </c>
      <c r="O1682" s="27">
        <v>40</v>
      </c>
      <c r="P168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4.7420801358726606E-5</v>
      </c>
      <c r="Q1682" s="27">
        <v>241</v>
      </c>
      <c r="R1682" s="302">
        <f>TabIPW[[#This Row],[liczba gospodarstw domowych korzystających ze środowiskowej pomocy społecznej ]]/$S$1*$R$2</f>
        <v>8.5307084999487336E-5</v>
      </c>
      <c r="S1682" s="27">
        <v>312</v>
      </c>
      <c r="T1682" s="302">
        <f>TabIPW[[#This Row],[ilość wody dostarczonej i ścieków bytowych odprowadzonych siecią kanalizacyjną '[dam3']]]/$U$1*$T$2</f>
        <v>1.8645553811075289E-5</v>
      </c>
      <c r="U1682" s="27">
        <v>456.9</v>
      </c>
      <c r="V1682" s="302">
        <f>TabIPW[[#This Row],[iloczyn liczby mieszkańców i relacji przeciętnego miesięcznego wynagrodzenia brutto 
w danym powiecie do średniej krajowej2]]/$W$1*$V$2</f>
        <v>2.1531786408617263E-5</v>
      </c>
      <c r="W1682" s="27">
        <f>TabIPW[[#This Row],[iloczyn liczby mieszkańców i relacji przeciętnego miesięcznego wynagrodzenia brutto 
w danym powiecie do średniej krajowej]]</f>
        <v>6711.38</v>
      </c>
    </row>
    <row r="1683" spans="1:23" x14ac:dyDescent="0.3">
      <c r="A1683" s="2" t="s">
        <v>10</v>
      </c>
      <c r="B1683" s="2" t="s">
        <v>156</v>
      </c>
      <c r="C1683" s="2" t="s">
        <v>72</v>
      </c>
      <c r="D1683" s="2" t="s">
        <v>21</v>
      </c>
      <c r="E1683" s="2" t="s">
        <v>19</v>
      </c>
      <c r="F1683" s="17" t="str">
        <f>+Tabela1[[#This Row],[WK]]&amp;Tabela1[[#This Row],[PK]]&amp;Tabela1[[#This Row],[GK]]</f>
        <v>221205</v>
      </c>
      <c r="G1683" s="2" t="s">
        <v>1580</v>
      </c>
      <c r="H1683" s="302">
        <f>TabIPW[[#This Row],[liczba mieszkańców ]]/$I$1*$H$2</f>
        <v>2.5153776649152042E-5</v>
      </c>
      <c r="I1683" s="27">
        <v>7903</v>
      </c>
      <c r="J1683" s="302">
        <f>TabIPW[[#This Row],[liczba mieszkańców w wieku 20-64]]/$K$1*$J$2</f>
        <v>1.8680431072186977E-5</v>
      </c>
      <c r="K1683" s="27">
        <v>4632</v>
      </c>
      <c r="L1683" s="302">
        <f>TabIPW[[#This Row],[iloczyn liczby mieszkańców i relacji przeciętnego miesięcznego wynagrodzenia brutto 
w danym powiecie do średniej krajowej]]/$M$1*$L$2</f>
        <v>7.2152520965606398E-5</v>
      </c>
      <c r="M1683" s="27">
        <v>6559.49</v>
      </c>
      <c r="N1683" s="302">
        <f>TabIPW[[#This Row],[liczba oddziałów w szkołach podstawowych]]/$O$1*$N$2</f>
        <v>7.7295766249254623E-5</v>
      </c>
      <c r="O1683" s="27">
        <v>61</v>
      </c>
      <c r="P168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5.1159370760451938E-5</v>
      </c>
      <c r="Q1683" s="27">
        <v>260</v>
      </c>
      <c r="R1683" s="302">
        <f>TabIPW[[#This Row],[liczba gospodarstw domowych korzystających ze środowiskowej pomocy społecznej ]]/$S$1*$R$2</f>
        <v>6.6167674903448508E-5</v>
      </c>
      <c r="S1683" s="27">
        <v>242</v>
      </c>
      <c r="T1683" s="302">
        <f>TabIPW[[#This Row],[ilość wody dostarczonej i ścieków bytowych odprowadzonych siecią kanalizacyjną '[dam3']]]/$U$1*$T$2</f>
        <v>2.0853311441145702E-5</v>
      </c>
      <c r="U1683" s="27">
        <v>511</v>
      </c>
      <c r="V1683" s="302">
        <f>TabIPW[[#This Row],[iloczyn liczby mieszkańców i relacji przeciętnego miesięcznego wynagrodzenia brutto 
w danym powiecie do średniej krajowej2]]/$W$1*$V$2</f>
        <v>2.1044485281635203E-5</v>
      </c>
      <c r="W1683" s="27">
        <f>TabIPW[[#This Row],[iloczyn liczby mieszkańców i relacji przeciętnego miesięcznego wynagrodzenia brutto 
w danym powiecie do średniej krajowej]]</f>
        <v>6559.49</v>
      </c>
    </row>
    <row r="1684" spans="1:23" x14ac:dyDescent="0.3">
      <c r="A1684" s="2" t="s">
        <v>10</v>
      </c>
      <c r="B1684" s="2" t="s">
        <v>156</v>
      </c>
      <c r="C1684" s="2" t="s">
        <v>72</v>
      </c>
      <c r="D1684" s="2" t="s">
        <v>23</v>
      </c>
      <c r="E1684" s="2" t="s">
        <v>15</v>
      </c>
      <c r="F1684" s="17" t="str">
        <f>+Tabela1[[#This Row],[WK]]&amp;Tabela1[[#This Row],[PK]]&amp;Tabela1[[#This Row],[GK]]</f>
        <v>221206</v>
      </c>
      <c r="G1684" s="2" t="s">
        <v>1581</v>
      </c>
      <c r="H1684" s="302">
        <f>TabIPW[[#This Row],[liczba mieszkańców ]]/$I$1*$H$2</f>
        <v>4.6434069028783892E-5</v>
      </c>
      <c r="I1684" s="27">
        <v>14589</v>
      </c>
      <c r="J1684" s="302">
        <f>TabIPW[[#This Row],[liczba mieszkańców w wieku 20-64]]/$K$1*$J$2</f>
        <v>3.5896916445063957E-5</v>
      </c>
      <c r="K1684" s="27">
        <v>8901</v>
      </c>
      <c r="L1684" s="302">
        <f>TabIPW[[#This Row],[iloczyn liczby mieszkańców i relacji przeciętnego miesięcznego wynagrodzenia brutto 
w danym powiecie do średniej krajowej]]/$M$1*$L$2</f>
        <v>1.3319411974784659E-4</v>
      </c>
      <c r="M1684" s="27">
        <v>12108.87</v>
      </c>
      <c r="N1684" s="302">
        <f>TabIPW[[#This Row],[liczba oddziałów w szkołach podstawowych]]/$O$1*$N$2</f>
        <v>9.3768634466308905E-5</v>
      </c>
      <c r="O1684" s="27">
        <v>74</v>
      </c>
      <c r="P168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9.7793104876710049E-5</v>
      </c>
      <c r="Q1684" s="27">
        <v>497</v>
      </c>
      <c r="R1684" s="302">
        <f>TabIPW[[#This Row],[liczba gospodarstw domowych korzystających ze środowiskowej pomocy społecznej ]]/$S$1*$R$2</f>
        <v>5.4137188557366966E-5</v>
      </c>
      <c r="S1684" s="27">
        <v>198</v>
      </c>
      <c r="T1684" s="302">
        <f>TabIPW[[#This Row],[ilość wody dostarczonej i ścieków bytowych odprowadzonych siecią kanalizacyjną '[dam3']]]/$U$1*$T$2</f>
        <v>4.3934784926687791E-5</v>
      </c>
      <c r="U1684" s="27">
        <v>1076.5999999999999</v>
      </c>
      <c r="V1684" s="302">
        <f>TabIPW[[#This Row],[iloczyn liczby mieszkańców i relacji przeciętnego miesięcznego wynagrodzenia brutto 
w danym powiecie do średniej krajowej2]]/$W$1*$V$2</f>
        <v>3.8848284926455264E-5</v>
      </c>
      <c r="W1684" s="27">
        <f>TabIPW[[#This Row],[iloczyn liczby mieszkańców i relacji przeciętnego miesięcznego wynagrodzenia brutto 
w danym powiecie do średniej krajowej]]</f>
        <v>12108.87</v>
      </c>
    </row>
    <row r="1685" spans="1:23" x14ac:dyDescent="0.3">
      <c r="A1685" s="2" t="s">
        <v>10</v>
      </c>
      <c r="B1685" s="2" t="s">
        <v>156</v>
      </c>
      <c r="C1685" s="2" t="s">
        <v>72</v>
      </c>
      <c r="D1685" s="2" t="s">
        <v>30</v>
      </c>
      <c r="E1685" s="2" t="s">
        <v>15</v>
      </c>
      <c r="F1685" s="17" t="str">
        <f>+Tabela1[[#This Row],[WK]]&amp;Tabela1[[#This Row],[PK]]&amp;Tabela1[[#This Row],[GK]]</f>
        <v>221207</v>
      </c>
      <c r="G1685" s="2" t="s">
        <v>1582</v>
      </c>
      <c r="H1685" s="302">
        <f>TabIPW[[#This Row],[liczba mieszkańców ]]/$I$1*$H$2</f>
        <v>2.020450134997054E-5</v>
      </c>
      <c r="I1685" s="27">
        <v>6348</v>
      </c>
      <c r="J1685" s="302">
        <f>TabIPW[[#This Row],[liczba mieszkańców w wieku 20-64]]/$K$1*$J$2</f>
        <v>1.498225419541766E-5</v>
      </c>
      <c r="K1685" s="27">
        <v>3715</v>
      </c>
      <c r="L1685" s="302">
        <f>TabIPW[[#This Row],[iloczyn liczby mieszkańców i relacji przeciętnego miesięcznego wynagrodzenia brutto 
w danym powiecie do średniej krajowej]]/$M$1*$L$2</f>
        <v>5.7955738718166448E-5</v>
      </c>
      <c r="M1685" s="27">
        <v>5268.84</v>
      </c>
      <c r="N1685" s="302">
        <f>TabIPW[[#This Row],[liczba oddziałów w szkołach podstawowych]]/$O$1*$N$2</f>
        <v>4.3082886106141924E-5</v>
      </c>
      <c r="O1685" s="27">
        <v>34</v>
      </c>
      <c r="P168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4.8798169033046467E-5</v>
      </c>
      <c r="Q1685" s="27">
        <v>248</v>
      </c>
      <c r="R1685" s="302">
        <f>TabIPW[[#This Row],[liczba gospodarstw domowych korzystających ze środowiskowej pomocy społecznej ]]/$S$1*$R$2</f>
        <v>4.8668785672784443E-5</v>
      </c>
      <c r="S1685" s="27">
        <v>178</v>
      </c>
      <c r="T1685" s="302">
        <f>TabIPW[[#This Row],[ilość wody dostarczonej i ścieków bytowych odprowadzonych siecią kanalizacyjną '[dam3']]]/$U$1*$T$2</f>
        <v>2.2379561632728579E-5</v>
      </c>
      <c r="U1685" s="27">
        <v>548.4</v>
      </c>
      <c r="V1685" s="302">
        <f>TabIPW[[#This Row],[iloczyn liczby mieszkańców i relacji przeciętnego miesięcznego wynagrodzenia brutto 
w danym powiecie do średniej krajowej2]]/$W$1*$V$2</f>
        <v>1.6903757126131884E-5</v>
      </c>
      <c r="W1685" s="27">
        <f>TabIPW[[#This Row],[iloczyn liczby mieszkańców i relacji przeciętnego miesięcznego wynagrodzenia brutto 
w danym powiecie do średniej krajowej]]</f>
        <v>5268.84</v>
      </c>
    </row>
    <row r="1686" spans="1:23" x14ac:dyDescent="0.3">
      <c r="A1686" s="2" t="s">
        <v>10</v>
      </c>
      <c r="B1686" s="2" t="s">
        <v>156</v>
      </c>
      <c r="C1686" s="2" t="s">
        <v>72</v>
      </c>
      <c r="D1686" s="2" t="s">
        <v>54</v>
      </c>
      <c r="E1686" s="2" t="s">
        <v>15</v>
      </c>
      <c r="F1686" s="17" t="str">
        <f>+Tabela1[[#This Row],[WK]]&amp;Tabela1[[#This Row],[PK]]&amp;Tabela1[[#This Row],[GK]]</f>
        <v>221208</v>
      </c>
      <c r="G1686" s="2" t="s">
        <v>1583</v>
      </c>
      <c r="H1686" s="302">
        <f>TabIPW[[#This Row],[liczba mieszkańców ]]/$I$1*$H$2</f>
        <v>6.3462122308926045E-5</v>
      </c>
      <c r="I1686" s="27">
        <v>19939</v>
      </c>
      <c r="J1686" s="302">
        <f>TabIPW[[#This Row],[liczba mieszkańców w wieku 20-64]]/$K$1*$J$2</f>
        <v>4.8955473399239569E-5</v>
      </c>
      <c r="K1686" s="27">
        <v>12139</v>
      </c>
      <c r="L1686" s="302">
        <f>TabIPW[[#This Row],[iloczyn liczby mieszkańców i relacji przeciętnego miesięcznego wynagrodzenia brutto 
w danym powiecie do średniej krajowej]]/$M$1*$L$2</f>
        <v>1.8203835448984257E-4</v>
      </c>
      <c r="M1686" s="27">
        <v>16549.37</v>
      </c>
      <c r="N1686" s="302">
        <f>TabIPW[[#This Row],[liczba oddziałów w szkołach podstawowych]]/$O$1*$N$2</f>
        <v>1.3051580202742992E-4</v>
      </c>
      <c r="O1686" s="27">
        <v>103</v>
      </c>
      <c r="P168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1.6508735410776607E-4</v>
      </c>
      <c r="Q1686" s="27">
        <v>839</v>
      </c>
      <c r="R1686" s="302">
        <f>TabIPW[[#This Row],[liczba gospodarstw domowych korzystających ze środowiskowej pomocy społecznej ]]/$S$1*$R$2</f>
        <v>9.7337571345568885E-5</v>
      </c>
      <c r="S1686" s="27">
        <v>356</v>
      </c>
      <c r="T1686" s="302">
        <f>TabIPW[[#This Row],[ilość wody dostarczonej i ścieków bytowych odprowadzonych siecią kanalizacyjną '[dam3']]]/$U$1*$T$2</f>
        <v>7.3782362202722966E-5</v>
      </c>
      <c r="U1686" s="27">
        <v>1808</v>
      </c>
      <c r="V1686" s="302">
        <f>TabIPW[[#This Row],[iloczyn liczby mieszkańców i relacji przeciętnego miesięcznego wynagrodzenia brutto 
w danym powiecie do średniej krajowej2]]/$W$1*$V$2</f>
        <v>5.3094520059537423E-5</v>
      </c>
      <c r="W1686" s="27">
        <f>TabIPW[[#This Row],[iloczyn liczby mieszkańców i relacji przeciętnego miesięcznego wynagrodzenia brutto 
w danym powiecie do średniej krajowej]]</f>
        <v>16549.37</v>
      </c>
    </row>
    <row r="1687" spans="1:23" x14ac:dyDescent="0.3">
      <c r="A1687" s="2" t="s">
        <v>10</v>
      </c>
      <c r="B1687" s="2" t="s">
        <v>156</v>
      </c>
      <c r="C1687" s="2" t="s">
        <v>72</v>
      </c>
      <c r="D1687" s="2" t="s">
        <v>56</v>
      </c>
      <c r="E1687" s="2" t="s">
        <v>15</v>
      </c>
      <c r="F1687" s="17" t="str">
        <f>+Tabela1[[#This Row],[WK]]&amp;Tabela1[[#This Row],[PK]]&amp;Tabela1[[#This Row],[GK]]</f>
        <v>221209</v>
      </c>
      <c r="G1687" s="2" t="s">
        <v>1584</v>
      </c>
      <c r="H1687" s="302">
        <f>TabIPW[[#This Row],[liczba mieszkańców ]]/$I$1*$H$2</f>
        <v>9.7171302176213049E-6</v>
      </c>
      <c r="I1687" s="27">
        <v>3053</v>
      </c>
      <c r="J1687" s="302">
        <f>TabIPW[[#This Row],[liczba mieszkańców w wieku 20-64]]/$K$1*$J$2</f>
        <v>7.3439259461253202E-6</v>
      </c>
      <c r="K1687" s="27">
        <v>1821</v>
      </c>
      <c r="L1687" s="302">
        <f>TabIPW[[#This Row],[iloczyn liczby mieszkańców i relacji przeciętnego miesięcznego wynagrodzenia brutto 
w danym powiecie do średniej krajowej]]/$M$1*$L$2</f>
        <v>2.7873167975198823E-5</v>
      </c>
      <c r="M1687" s="27">
        <v>2533.9899999999998</v>
      </c>
      <c r="N1687" s="302">
        <f>TabIPW[[#This Row],[liczba oddziałów w szkołach podstawowych]]/$O$1*$N$2</f>
        <v>1.3938580799045916E-5</v>
      </c>
      <c r="O1687" s="27">
        <v>11</v>
      </c>
      <c r="P168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1.6725178902455441E-5</v>
      </c>
      <c r="Q1687" s="27">
        <v>85</v>
      </c>
      <c r="R1687" s="302">
        <f>TabIPW[[#This Row],[liczba gospodarstw domowych korzystających ze środowiskowej pomocy społecznej ]]/$S$1*$R$2</f>
        <v>3.5271198605557267E-5</v>
      </c>
      <c r="S1687" s="27">
        <v>129</v>
      </c>
      <c r="T1687" s="302">
        <f>TabIPW[[#This Row],[ilość wody dostarczonej i ścieków bytowych odprowadzonych siecią kanalizacyjną '[dam3']]]/$U$1*$T$2</f>
        <v>7.5496333006104801E-6</v>
      </c>
      <c r="U1687" s="27">
        <v>185</v>
      </c>
      <c r="V1687" s="302">
        <f>TabIPW[[#This Row],[iloczyn liczby mieszkańców i relacji przeciętnego miesięcznego wynagrodzenia brutto 
w danym powiecie do średniej krajowej2]]/$W$1*$V$2</f>
        <v>8.1296739927663251E-6</v>
      </c>
      <c r="W1687" s="27">
        <f>TabIPW[[#This Row],[iloczyn liczby mieszkańców i relacji przeciętnego miesięcznego wynagrodzenia brutto 
w danym powiecie do średniej krajowej]]</f>
        <v>2533.9899999999998</v>
      </c>
    </row>
    <row r="1688" spans="1:23" x14ac:dyDescent="0.3">
      <c r="A1688" s="2" t="s">
        <v>10</v>
      </c>
      <c r="B1688" s="2" t="s">
        <v>156</v>
      </c>
      <c r="C1688" s="2" t="s">
        <v>72</v>
      </c>
      <c r="D1688" s="2" t="s">
        <v>69</v>
      </c>
      <c r="E1688" s="2" t="s">
        <v>15</v>
      </c>
      <c r="F1688" s="17" t="str">
        <f>+Tabela1[[#This Row],[WK]]&amp;Tabela1[[#This Row],[PK]]&amp;Tabela1[[#This Row],[GK]]</f>
        <v>221210</v>
      </c>
      <c r="G1688" s="2" t="s">
        <v>1576</v>
      </c>
      <c r="H1688" s="302">
        <f>TabIPW[[#This Row],[liczba mieszkańców ]]/$I$1*$H$2</f>
        <v>2.5207884482004826E-5</v>
      </c>
      <c r="I1688" s="27">
        <v>7920</v>
      </c>
      <c r="J1688" s="302">
        <f>TabIPW[[#This Row],[liczba mieszkańców w wieku 20-64]]/$K$1*$J$2</f>
        <v>1.950314435774961E-5</v>
      </c>
      <c r="K1688" s="27">
        <v>4836</v>
      </c>
      <c r="L1688" s="302">
        <f>TabIPW[[#This Row],[iloczyn liczby mieszkańców i relacji przeciętnego miesięcznego wynagrodzenia brutto 
w danym powiecie do średniej krajowej]]/$M$1*$L$2</f>
        <v>7.230772694516041E-5</v>
      </c>
      <c r="M1688" s="27">
        <v>6573.6</v>
      </c>
      <c r="N1688" s="302">
        <f>TabIPW[[#This Row],[liczba oddziałów w szkołach podstawowych]]/$O$1*$N$2</f>
        <v>3.1678592725104354E-5</v>
      </c>
      <c r="O1688" s="27">
        <v>25</v>
      </c>
      <c r="P168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2.0857281925415024E-5</v>
      </c>
      <c r="Q1688" s="27">
        <v>106</v>
      </c>
      <c r="R1688" s="302">
        <f>TabIPW[[#This Row],[liczba gospodarstw domowych korzystających ze środowiskowej pomocy społecznej ]]/$S$1*$R$2</f>
        <v>3.8005400047848526E-5</v>
      </c>
      <c r="S1688" s="27">
        <v>139</v>
      </c>
      <c r="T1688" s="302">
        <f>TabIPW[[#This Row],[ilość wody dostarczonej i ścieków bytowych odprowadzonych siecią kanalizacyjną '[dam3']]]/$U$1*$T$2</f>
        <v>4.5738535153103921E-5</v>
      </c>
      <c r="U1688" s="27">
        <v>1120.8</v>
      </c>
      <c r="V1688" s="302">
        <f>TabIPW[[#This Row],[iloczyn liczby mieszkańców i relacji przeciętnego miesięcznego wynagrodzenia brutto 
w danym powiecie do średniej krajowej2]]/$W$1*$V$2</f>
        <v>2.1089753692338457E-5</v>
      </c>
      <c r="W1688" s="27">
        <f>TabIPW[[#This Row],[iloczyn liczby mieszkańców i relacji przeciętnego miesięcznego wynagrodzenia brutto 
w danym powiecie do średniej krajowej]]</f>
        <v>6573.6</v>
      </c>
    </row>
    <row r="1689" spans="1:23" x14ac:dyDescent="0.3">
      <c r="A1689" s="2" t="s">
        <v>10</v>
      </c>
      <c r="B1689" s="2" t="s">
        <v>156</v>
      </c>
      <c r="C1689" s="2" t="s">
        <v>74</v>
      </c>
      <c r="D1689" s="2" t="s">
        <v>12</v>
      </c>
      <c r="E1689" s="2" t="s">
        <v>19</v>
      </c>
      <c r="F1689" s="17" t="str">
        <f>+Tabela1[[#This Row],[WK]]&amp;Tabela1[[#This Row],[PK]]&amp;Tabela1[[#This Row],[GK]]</f>
        <v>221301</v>
      </c>
      <c r="G1689" s="2" t="s">
        <v>1585</v>
      </c>
      <c r="H1689" s="302">
        <f>TabIPW[[#This Row],[liczba mieszkańców ]]/$I$1*$H$2</f>
        <v>9.494333258815708E-6</v>
      </c>
      <c r="I1689" s="27">
        <v>2983</v>
      </c>
      <c r="J1689" s="302">
        <f>TabIPW[[#This Row],[liczba mieszkańców w wieku 20-64]]/$K$1*$J$2</f>
        <v>7.1301818082095356E-6</v>
      </c>
      <c r="K1689" s="27">
        <v>1768</v>
      </c>
      <c r="L1689" s="302">
        <f>TabIPW[[#This Row],[iloczyn liczby mieszkańców i relacji przeciętnego miesięcznego wynagrodzenia brutto 
w danym powiecie do średniej krajowej]]/$M$1*$L$2</f>
        <v>3.1040293934165921E-5</v>
      </c>
      <c r="M1689" s="27">
        <v>2821.9179999999997</v>
      </c>
      <c r="N1689" s="302">
        <f>TabIPW[[#This Row],[liczba oddziałów w szkołach podstawowych]]/$O$1*$N$2</f>
        <v>1.7740011926058437E-5</v>
      </c>
      <c r="O1689" s="27">
        <v>14</v>
      </c>
      <c r="P168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2.1250815546649268E-5</v>
      </c>
      <c r="Q1689" s="27">
        <v>108</v>
      </c>
      <c r="R1689" s="302">
        <f>TabIPW[[#This Row],[liczba gospodarstw domowych korzystających ze środowiskowej pomocy społecznej ]]/$S$1*$R$2</f>
        <v>2.8435694999829112E-5</v>
      </c>
      <c r="S1689" s="27">
        <v>104</v>
      </c>
      <c r="T1689" s="302">
        <f>TabIPW[[#This Row],[ilość wody dostarczonej i ścieków bytowych odprowadzonych siecią kanalizacyjną '[dam3']]]/$U$1*$T$2</f>
        <v>7.757758326735418E-6</v>
      </c>
      <c r="U1689" s="27">
        <v>190.1</v>
      </c>
      <c r="V1689" s="302">
        <f>TabIPW[[#This Row],[iloczyn liczby mieszkańców i relacji przeciętnego miesięcznego wynagrodzenia brutto 
w danym powiecie do średniej krajowej2]]/$W$1*$V$2</f>
        <v>9.0534190641317281E-6</v>
      </c>
      <c r="W1689" s="27">
        <f>TabIPW[[#This Row],[iloczyn liczby mieszkańców i relacji przeciętnego miesięcznego wynagrodzenia brutto 
w danym powiecie do średniej krajowej]]</f>
        <v>2821.9179999999997</v>
      </c>
    </row>
    <row r="1690" spans="1:23" x14ac:dyDescent="0.3">
      <c r="A1690" s="2" t="s">
        <v>10</v>
      </c>
      <c r="B1690" s="2" t="s">
        <v>156</v>
      </c>
      <c r="C1690" s="2" t="s">
        <v>74</v>
      </c>
      <c r="D1690" s="2" t="s">
        <v>11</v>
      </c>
      <c r="E1690" s="2" t="s">
        <v>13</v>
      </c>
      <c r="F1690" s="17" t="str">
        <f>+Tabela1[[#This Row],[WK]]&amp;Tabela1[[#This Row],[PK]]&amp;Tabela1[[#This Row],[GK]]</f>
        <v>221302</v>
      </c>
      <c r="G1690" s="2" t="s">
        <v>1586</v>
      </c>
      <c r="H1690" s="302">
        <f>TabIPW[[#This Row],[liczba mieszkańców ]]/$I$1*$H$2</f>
        <v>1.0783372806190954E-5</v>
      </c>
      <c r="I1690" s="27">
        <v>3388</v>
      </c>
      <c r="J1690" s="302">
        <f>TabIPW[[#This Row],[liczba mieszkańców w wieku 20-64]]/$K$1*$J$2</f>
        <v>7.9690267268224216E-6</v>
      </c>
      <c r="K1690" s="27">
        <v>1976</v>
      </c>
      <c r="L1690" s="302">
        <f>TabIPW[[#This Row],[iloczyn liczby mieszkańców i relacji przeciętnego miesięcznego wynagrodzenia brutto 
w danym powiecie do średniej krajowej]]/$M$1*$L$2</f>
        <v>3.5254614766662475E-5</v>
      </c>
      <c r="M1690" s="27">
        <v>3205.0479999999998</v>
      </c>
      <c r="N1690" s="302">
        <f>TabIPW[[#This Row],[liczba oddziałów w szkołach podstawowych]]/$O$1*$N$2</f>
        <v>2.1541443053070962E-5</v>
      </c>
      <c r="O1690" s="27">
        <v>17</v>
      </c>
      <c r="P169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4.2108097472064292E-5</v>
      </c>
      <c r="Q1690" s="27">
        <v>214</v>
      </c>
      <c r="R1690" s="302">
        <f>TabIPW[[#This Row],[liczba gospodarstw domowych korzystających ze środowiskowej pomocy społecznej ]]/$S$1*$R$2</f>
        <v>9.0228647595611604E-6</v>
      </c>
      <c r="S1690" s="27">
        <v>33</v>
      </c>
      <c r="T1690" s="302">
        <f>TabIPW[[#This Row],[ilość wody dostarczonej i ścieków bytowych odprowadzonych siecią kanalizacyjną '[dam3']]]/$U$1*$T$2</f>
        <v>1.0218530694447913E-5</v>
      </c>
      <c r="U1690" s="27">
        <v>250.39999999999998</v>
      </c>
      <c r="V1690" s="302">
        <f>TabIPW[[#This Row],[iloczyn liczby mieszkańców i relacji przeciętnego miesięcznego wynagrodzenia brutto 
w danym powiecie do średniej krajowej2]]/$W$1*$V$2</f>
        <v>1.028259597360989E-5</v>
      </c>
      <c r="W1690" s="27">
        <f>TabIPW[[#This Row],[iloczyn liczby mieszkańców i relacji przeciętnego miesięcznego wynagrodzenia brutto 
w danym powiecie do średniej krajowej]]</f>
        <v>3205.0479999999998</v>
      </c>
    </row>
    <row r="1691" spans="1:23" x14ac:dyDescent="0.3">
      <c r="A1691" s="2" t="s">
        <v>10</v>
      </c>
      <c r="B1691" s="2" t="s">
        <v>156</v>
      </c>
      <c r="C1691" s="2" t="s">
        <v>74</v>
      </c>
      <c r="D1691" s="2" t="s">
        <v>16</v>
      </c>
      <c r="E1691" s="2" t="s">
        <v>13</v>
      </c>
      <c r="F1691" s="17" t="str">
        <f>+Tabela1[[#This Row],[WK]]&amp;Tabela1[[#This Row],[PK]]&amp;Tabela1[[#This Row],[GK]]</f>
        <v>221303</v>
      </c>
      <c r="G1691" s="2" t="s">
        <v>1587</v>
      </c>
      <c r="H1691" s="302">
        <f>TabIPW[[#This Row],[liczba mieszkańców ]]/$I$1*$H$2</f>
        <v>1.4218265348233834E-4</v>
      </c>
      <c r="I1691" s="27">
        <v>44672</v>
      </c>
      <c r="J1691" s="302">
        <f>TabIPW[[#This Row],[liczba mieszkańców w wieku 20-64]]/$K$1*$J$2</f>
        <v>1.04899976817499E-4</v>
      </c>
      <c r="K1691" s="27">
        <v>26011</v>
      </c>
      <c r="L1691" s="302">
        <f>TabIPW[[#This Row],[iloczyn liczby mieszkańców i relacji przeciętnego miesięcznego wynagrodzenia brutto 
w danym powiecie do średniej krajowej]]/$M$1*$L$2</f>
        <v>4.6484479068959448E-4</v>
      </c>
      <c r="M1691" s="27">
        <v>42259.712</v>
      </c>
      <c r="N1691" s="302">
        <f>TabIPW[[#This Row],[liczba oddziałów w szkołach podstawowych]]/$O$1*$N$2</f>
        <v>3.193202146690519E-4</v>
      </c>
      <c r="O1691" s="27">
        <v>252</v>
      </c>
      <c r="P169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3.8822091734758341E-4</v>
      </c>
      <c r="Q1691" s="27">
        <v>1973</v>
      </c>
      <c r="R1691" s="302">
        <f>TabIPW[[#This Row],[liczba gospodarstw domowych korzystających ze środowiskowej pomocy społecznej ]]/$S$1*$R$2</f>
        <v>1.4272531528760382E-4</v>
      </c>
      <c r="S1691" s="27">
        <v>522</v>
      </c>
      <c r="T1691" s="302">
        <f>TabIPW[[#This Row],[ilość wody dostarczonej i ścieków bytowych odprowadzonych siecią kanalizacyjną '[dam3']]]/$U$1*$T$2</f>
        <v>1.4418983427592978E-4</v>
      </c>
      <c r="U1691" s="27">
        <v>3533.3</v>
      </c>
      <c r="V1691" s="302">
        <f>TabIPW[[#This Row],[iloczyn liczby mieszkańców i relacji przeciętnego miesięcznego wynagrodzenia brutto 
w danym powiecie do średniej krajowej2]]/$W$1*$V$2</f>
        <v>1.3557973061779842E-4</v>
      </c>
      <c r="W1691" s="27">
        <f>TabIPW[[#This Row],[iloczyn liczby mieszkańców i relacji przeciętnego miesięcznego wynagrodzenia brutto 
w danym powiecie do średniej krajowej]]</f>
        <v>42259.712</v>
      </c>
    </row>
    <row r="1692" spans="1:23" x14ac:dyDescent="0.3">
      <c r="A1692" s="2" t="s">
        <v>10</v>
      </c>
      <c r="B1692" s="2" t="s">
        <v>156</v>
      </c>
      <c r="C1692" s="2" t="s">
        <v>74</v>
      </c>
      <c r="D1692" s="2" t="s">
        <v>18</v>
      </c>
      <c r="E1692" s="2" t="s">
        <v>15</v>
      </c>
      <c r="F1692" s="17" t="str">
        <f>+Tabela1[[#This Row],[WK]]&amp;Tabela1[[#This Row],[PK]]&amp;Tabela1[[#This Row],[GK]]</f>
        <v>221304</v>
      </c>
      <c r="G1692" s="2" t="s">
        <v>1588</v>
      </c>
      <c r="H1692" s="302">
        <f>TabIPW[[#This Row],[liczba mieszkańców ]]/$I$1*$H$2</f>
        <v>1.0175455390021392E-5</v>
      </c>
      <c r="I1692" s="27">
        <v>3197</v>
      </c>
      <c r="J1692" s="302">
        <f>TabIPW[[#This Row],[liczba mieszkańców w wieku 20-64]]/$K$1*$J$2</f>
        <v>7.9569280020347357E-6</v>
      </c>
      <c r="K1692" s="27">
        <v>1973</v>
      </c>
      <c r="L1692" s="302">
        <f>TabIPW[[#This Row],[iloczyn liczby mieszkańców i relacji przeciętnego miesięcznego wynagrodzenia brutto 
w danym powiecie do średniej krajowej]]/$M$1*$L$2</f>
        <v>3.3267120250596202E-5</v>
      </c>
      <c r="M1692" s="27">
        <v>3024.3619999999996</v>
      </c>
      <c r="N1692" s="302">
        <f>TabIPW[[#This Row],[liczba oddziałów w szkołach podstawowych]]/$O$1*$N$2</f>
        <v>1.9007155635062614E-5</v>
      </c>
      <c r="O1692" s="27">
        <v>15</v>
      </c>
      <c r="P169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2.4989384948374606E-5</v>
      </c>
      <c r="Q1692" s="27">
        <v>127</v>
      </c>
      <c r="R1692" s="302">
        <f>TabIPW[[#This Row],[liczba gospodarstw domowych korzystających ze środowiskowej pomocy społecznej ]]/$S$1*$R$2</f>
        <v>1.4764687788372808E-5</v>
      </c>
      <c r="S1692" s="27">
        <v>54</v>
      </c>
      <c r="T1692" s="302">
        <f>TabIPW[[#This Row],[ilość wody dostarczonej i ścieków bytowych odprowadzonych siecią kanalizacyjną '[dam3']]]/$U$1*$T$2</f>
        <v>5.2357727160449974E-6</v>
      </c>
      <c r="U1692" s="27">
        <v>128.30000000000001</v>
      </c>
      <c r="V1692" s="302">
        <f>TabIPW[[#This Row],[iloczyn liczby mieszkańców i relacji przeciętnego miesięcznego wynagrodzenia brutto 
w danym powiecie do średniej krajowej2]]/$W$1*$V$2</f>
        <v>9.70291007309056E-6</v>
      </c>
      <c r="W1692" s="27">
        <f>TabIPW[[#This Row],[iloczyn liczby mieszkańców i relacji przeciętnego miesięcznego wynagrodzenia brutto 
w danym powiecie do średniej krajowej]]</f>
        <v>3024.3619999999996</v>
      </c>
    </row>
    <row r="1693" spans="1:23" x14ac:dyDescent="0.3">
      <c r="A1693" s="2" t="s">
        <v>10</v>
      </c>
      <c r="B1693" s="2" t="s">
        <v>156</v>
      </c>
      <c r="C1693" s="2" t="s">
        <v>74</v>
      </c>
      <c r="D1693" s="2" t="s">
        <v>21</v>
      </c>
      <c r="E1693" s="2" t="s">
        <v>15</v>
      </c>
      <c r="F1693" s="17" t="str">
        <f>+Tabela1[[#This Row],[WK]]&amp;Tabela1[[#This Row],[PK]]&amp;Tabela1[[#This Row],[GK]]</f>
        <v>221305</v>
      </c>
      <c r="G1693" s="2" t="s">
        <v>1589</v>
      </c>
      <c r="H1693" s="302">
        <f>TabIPW[[#This Row],[liczba mieszkańców ]]/$I$1*$H$2</f>
        <v>1.6636567195383744E-5</v>
      </c>
      <c r="I1693" s="27">
        <v>5227</v>
      </c>
      <c r="J1693" s="302">
        <f>TabIPW[[#This Row],[liczba mieszkańców w wieku 20-64]]/$K$1*$J$2</f>
        <v>1.2723825568382967E-5</v>
      </c>
      <c r="K1693" s="27">
        <v>3155</v>
      </c>
      <c r="L1693" s="302">
        <f>TabIPW[[#This Row],[iloczyn liczby mieszkańców i relacji przeciętnego miesięcznego wynagrodzenia brutto 
w danym powiecie do średniej krajowej]]/$M$1*$L$2</f>
        <v>5.4390753065331976E-5</v>
      </c>
      <c r="M1693" s="27">
        <v>4944.7419999999993</v>
      </c>
      <c r="N1693" s="302">
        <f>TabIPW[[#This Row],[liczba oddziałów w szkołach podstawowych]]/$O$1*$N$2</f>
        <v>2.7877161598091832E-5</v>
      </c>
      <c r="O1693" s="27">
        <v>22</v>
      </c>
      <c r="P169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4.1517797040212919E-5</v>
      </c>
      <c r="Q1693" s="27">
        <v>211</v>
      </c>
      <c r="R1693" s="302">
        <f>TabIPW[[#This Row],[liczba gospodarstw domowych korzystających ze środowiskowej pomocy społecznej ]]/$S$1*$R$2</f>
        <v>3.2810417307495125E-5</v>
      </c>
      <c r="S1693" s="27">
        <v>120</v>
      </c>
      <c r="T1693" s="302">
        <f>TabIPW[[#This Row],[ilość wody dostarczonej i ścieków bytowych odprowadzonych siecią kanalizacyjną '[dam3']]]/$U$1*$T$2</f>
        <v>1.1226508762151044E-5</v>
      </c>
      <c r="U1693" s="27">
        <v>275.10000000000002</v>
      </c>
      <c r="V1693" s="302">
        <f>TabIPW[[#This Row],[iloczyn liczby mieszkańców i relacji przeciętnego miesięcznego wynagrodzenia brutto 
w danym powiecie do średniej krajowej2]]/$W$1*$V$2</f>
        <v>1.5863969644055164E-5</v>
      </c>
      <c r="W1693" s="27">
        <f>TabIPW[[#This Row],[iloczyn liczby mieszkańców i relacji przeciętnego miesięcznego wynagrodzenia brutto 
w danym powiecie do średniej krajowej]]</f>
        <v>4944.7419999999993</v>
      </c>
    </row>
    <row r="1694" spans="1:23" x14ac:dyDescent="0.3">
      <c r="A1694" s="2" t="s">
        <v>10</v>
      </c>
      <c r="B1694" s="2" t="s">
        <v>156</v>
      </c>
      <c r="C1694" s="2" t="s">
        <v>74</v>
      </c>
      <c r="D1694" s="2" t="s">
        <v>23</v>
      </c>
      <c r="E1694" s="2" t="s">
        <v>15</v>
      </c>
      <c r="F1694" s="17" t="str">
        <f>+Tabela1[[#This Row],[WK]]&amp;Tabela1[[#This Row],[PK]]&amp;Tabela1[[#This Row],[GK]]</f>
        <v>221306</v>
      </c>
      <c r="G1694" s="2" t="s">
        <v>1590</v>
      </c>
      <c r="H1694" s="302">
        <f>TabIPW[[#This Row],[liczba mieszkańców ]]/$I$1*$H$2</f>
        <v>2.2158748960065357E-5</v>
      </c>
      <c r="I1694" s="27">
        <v>6962</v>
      </c>
      <c r="J1694" s="302">
        <f>TabIPW[[#This Row],[liczba mieszkańców w wieku 20-64]]/$K$1*$J$2</f>
        <v>1.6470397344303022E-5</v>
      </c>
      <c r="K1694" s="27">
        <v>4084</v>
      </c>
      <c r="L1694" s="302">
        <f>TabIPW[[#This Row],[iloczyn liczby mieszkańców i relacji przeciętnego miesięcznego wynagrodzenia brutto 
w danym powiecie do średniej krajowej]]/$M$1*$L$2</f>
        <v>7.2444695397138174E-5</v>
      </c>
      <c r="M1694" s="27">
        <v>6586.0519999999997</v>
      </c>
      <c r="N1694" s="302">
        <f>TabIPW[[#This Row],[liczba oddziałów w szkołach podstawowych]]/$O$1*$N$2</f>
        <v>4.1815742397137755E-5</v>
      </c>
      <c r="O1694" s="27">
        <v>33</v>
      </c>
      <c r="P169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5.4110872919708788E-5</v>
      </c>
      <c r="Q1694" s="27">
        <v>275</v>
      </c>
      <c r="R1694" s="302">
        <f>TabIPW[[#This Row],[liczba gospodarstw domowych korzystających ze środowiskowej pomocy społecznej ]]/$S$1*$R$2</f>
        <v>4.5114323797805797E-5</v>
      </c>
      <c r="S1694" s="27">
        <v>165</v>
      </c>
      <c r="T1694" s="302">
        <f>TabIPW[[#This Row],[ilość wody dostarczonej i ścieków bytowych odprowadzonych siecią kanalizacyjną '[dam3']]]/$U$1*$T$2</f>
        <v>1.9139340637763863E-5</v>
      </c>
      <c r="U1694" s="27">
        <v>469</v>
      </c>
      <c r="V1694" s="302">
        <f>TabIPW[[#This Row],[iloczyn liczby mieszkańców i relacji przeciętnego miesięcznego wynagrodzenia brutto 
w danym powiecie do średniej krajowej2]]/$W$1*$V$2</f>
        <v>2.1129702824165305E-5</v>
      </c>
      <c r="W1694" s="27">
        <f>TabIPW[[#This Row],[iloczyn liczby mieszkańców i relacji przeciętnego miesięcznego wynagrodzenia brutto 
w danym powiecie do średniej krajowej]]</f>
        <v>6586.0519999999997</v>
      </c>
    </row>
    <row r="1695" spans="1:23" x14ac:dyDescent="0.3">
      <c r="A1695" s="2" t="s">
        <v>10</v>
      </c>
      <c r="B1695" s="2" t="s">
        <v>156</v>
      </c>
      <c r="C1695" s="2" t="s">
        <v>74</v>
      </c>
      <c r="D1695" s="2" t="s">
        <v>30</v>
      </c>
      <c r="E1695" s="2" t="s">
        <v>15</v>
      </c>
      <c r="F1695" s="17" t="str">
        <f>+Tabela1[[#This Row],[WK]]&amp;Tabela1[[#This Row],[PK]]&amp;Tabela1[[#This Row],[GK]]</f>
        <v>221307</v>
      </c>
      <c r="G1695" s="2" t="s">
        <v>1591</v>
      </c>
      <c r="H1695" s="302">
        <f>TabIPW[[#This Row],[liczba mieszkańców ]]/$I$1*$H$2</f>
        <v>8.361251582604379E-6</v>
      </c>
      <c r="I1695" s="27">
        <v>2627</v>
      </c>
      <c r="J1695" s="302">
        <f>TabIPW[[#This Row],[liczba mieszkańców w wieku 20-64]]/$K$1*$J$2</f>
        <v>6.4365215870488795E-6</v>
      </c>
      <c r="K1695" s="27">
        <v>1596</v>
      </c>
      <c r="L1695" s="302">
        <f>TabIPW[[#This Row],[iloczyn liczby mieszkańców i relacji przeciętnego miesięcznego wynagrodzenia brutto 
w danym powiecie do średniej krajowej]]/$M$1*$L$2</f>
        <v>2.7335853893749208E-5</v>
      </c>
      <c r="M1695" s="27">
        <v>2485.1419999999998</v>
      </c>
      <c r="N1695" s="302">
        <f>TabIPW[[#This Row],[liczba oddziałów w szkołach podstawowych]]/$O$1*$N$2</f>
        <v>2.0274299344066786E-5</v>
      </c>
      <c r="O1695" s="27">
        <v>16</v>
      </c>
      <c r="P169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1.9479914251095163E-5</v>
      </c>
      <c r="Q1695" s="27">
        <v>99</v>
      </c>
      <c r="R1695" s="302">
        <f>TabIPW[[#This Row],[liczba gospodarstw domowych korzystających ze środowiskowej pomocy społecznej ]]/$S$1*$R$2</f>
        <v>2.0506510817184457E-5</v>
      </c>
      <c r="S1695" s="27">
        <v>75</v>
      </c>
      <c r="T1695" s="302">
        <f>TabIPW[[#This Row],[ilość wody dostarczonej i ścieków bytowych odprowadzonych siecią kanalizacyjną '[dam3']]]/$U$1*$T$2</f>
        <v>4.8644123753122664E-6</v>
      </c>
      <c r="U1695" s="27">
        <v>119.2</v>
      </c>
      <c r="V1695" s="302">
        <f>TabIPW[[#This Row],[iloczyn liczby mieszkańców i relacji przeciętnego miesięcznego wynagrodzenia brutto 
w danym powiecie do średniej krajowej2]]/$W$1*$V$2</f>
        <v>7.9729573856768526E-6</v>
      </c>
      <c r="W1695" s="27">
        <f>TabIPW[[#This Row],[iloczyn liczby mieszkańców i relacji przeciętnego miesięcznego wynagrodzenia brutto 
w danym powiecie do średniej krajowej]]</f>
        <v>2485.1419999999998</v>
      </c>
    </row>
    <row r="1696" spans="1:23" x14ac:dyDescent="0.3">
      <c r="A1696" s="2" t="s">
        <v>10</v>
      </c>
      <c r="B1696" s="2" t="s">
        <v>156</v>
      </c>
      <c r="C1696" s="2" t="s">
        <v>74</v>
      </c>
      <c r="D1696" s="2" t="s">
        <v>54</v>
      </c>
      <c r="E1696" s="2" t="s">
        <v>15</v>
      </c>
      <c r="F1696" s="17" t="str">
        <f>+Tabela1[[#This Row],[WK]]&amp;Tabela1[[#This Row],[PK]]&amp;Tabela1[[#This Row],[GK]]</f>
        <v>221308</v>
      </c>
      <c r="G1696" s="2" t="s">
        <v>205</v>
      </c>
      <c r="H1696" s="302">
        <f>TabIPW[[#This Row],[liczba mieszkańców ]]/$I$1*$H$2</f>
        <v>7.0658464078346871E-6</v>
      </c>
      <c r="I1696" s="27">
        <v>2220</v>
      </c>
      <c r="J1696" s="302">
        <f>TabIPW[[#This Row],[liczba mieszkańców w wieku 20-64]]/$K$1*$J$2</f>
        <v>5.2024516587049215E-6</v>
      </c>
      <c r="K1696" s="27">
        <v>1290</v>
      </c>
      <c r="L1696" s="302">
        <f>TabIPW[[#This Row],[iloczyn liczby mieszkańców i relacji przeciętnego miesięcznego wynagrodzenia brutto 
w danym powiecie do średniej krajowej]]/$M$1*$L$2</f>
        <v>2.3100721600351445E-5</v>
      </c>
      <c r="M1696" s="27">
        <v>2100.12</v>
      </c>
      <c r="N1696" s="302">
        <f>TabIPW[[#This Row],[liczba oddziałów w szkołach podstawowych]]/$O$1*$N$2</f>
        <v>1.0137149672033393E-5</v>
      </c>
      <c r="O1696" s="27">
        <v>8</v>
      </c>
      <c r="P169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1.3970443553815723E-5</v>
      </c>
      <c r="Q1696" s="27">
        <v>71</v>
      </c>
      <c r="R1696" s="302">
        <f>TabIPW[[#This Row],[liczba gospodarstw domowych korzystających ze środowiskowej pomocy społecznej ]]/$S$1*$R$2</f>
        <v>1.4217847499914556E-5</v>
      </c>
      <c r="S1696" s="27">
        <v>52</v>
      </c>
      <c r="T1696" s="302">
        <f>TabIPW[[#This Row],[ilość wody dostarczonej i ścieków bytowych odprowadzonych siecią kanalizacyjną '[dam3']]]/$U$1*$T$2</f>
        <v>3.3626474809205597E-6</v>
      </c>
      <c r="U1696" s="27">
        <v>82.4</v>
      </c>
      <c r="V1696" s="302">
        <f>TabIPW[[#This Row],[iloczyn liczby mieszkańców i relacji przeciętnego miesięcznego wynagrodzenia brutto 
w danym powiecie do średniej krajowej2]]/$W$1*$V$2</f>
        <v>6.7377104667691724E-6</v>
      </c>
      <c r="W1696" s="27">
        <f>TabIPW[[#This Row],[iloczyn liczby mieszkańców i relacji przeciętnego miesięcznego wynagrodzenia brutto 
w danym powiecie do średniej krajowej]]</f>
        <v>2100.12</v>
      </c>
    </row>
    <row r="1697" spans="1:23" x14ac:dyDescent="0.3">
      <c r="A1697" s="2" t="s">
        <v>10</v>
      </c>
      <c r="B1697" s="2" t="s">
        <v>156</v>
      </c>
      <c r="C1697" s="2" t="s">
        <v>74</v>
      </c>
      <c r="D1697" s="2" t="s">
        <v>56</v>
      </c>
      <c r="E1697" s="2" t="s">
        <v>19</v>
      </c>
      <c r="F1697" s="17" t="str">
        <f>+Tabela1[[#This Row],[WK]]&amp;Tabela1[[#This Row],[PK]]&amp;Tabela1[[#This Row],[GK]]</f>
        <v>221309</v>
      </c>
      <c r="G1697" s="2" t="s">
        <v>1592</v>
      </c>
      <c r="H1697" s="302">
        <f>TabIPW[[#This Row],[liczba mieszkańców ]]/$I$1*$H$2</f>
        <v>4.5940732905714359E-5</v>
      </c>
      <c r="I1697" s="27">
        <v>14434</v>
      </c>
      <c r="J1697" s="302">
        <f>TabIPW[[#This Row],[liczba mieszkańców w wieku 20-64]]/$K$1*$J$2</f>
        <v>3.3920791396408605E-5</v>
      </c>
      <c r="K1697" s="27">
        <v>8411</v>
      </c>
      <c r="L1697" s="302">
        <f>TabIPW[[#This Row],[iloczyn liczby mieszkańców i relacji przeciętnego miesięcznego wynagrodzenia brutto 
w danym powiecie do średniej krajowej]]/$M$1*$L$2</f>
        <v>1.5019631332408682E-4</v>
      </c>
      <c r="M1697" s="27">
        <v>13654.563999999998</v>
      </c>
      <c r="N1697" s="302">
        <f>TabIPW[[#This Row],[liczba oddziałów w szkołach podstawowych]]/$O$1*$N$2</f>
        <v>1.0010435301132977E-4</v>
      </c>
      <c r="O1697" s="27">
        <v>79</v>
      </c>
      <c r="P169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1.3242406354532367E-4</v>
      </c>
      <c r="Q1697" s="27">
        <v>673</v>
      </c>
      <c r="R1697" s="302">
        <f>TabIPW[[#This Row],[liczba gospodarstw domowych korzystających ze środowiskowej pomocy społecznej ]]/$S$1*$R$2</f>
        <v>9.7884411634027144E-5</v>
      </c>
      <c r="S1697" s="27">
        <v>358</v>
      </c>
      <c r="T1697" s="302">
        <f>TabIPW[[#This Row],[ilość wody dostarczonej i ścieków bytowych odprowadzonych siecią kanalizacyjną '[dam3']]]/$U$1*$T$2</f>
        <v>3.2316511409478053E-5</v>
      </c>
      <c r="U1697" s="27">
        <v>791.90000000000009</v>
      </c>
      <c r="V1697" s="302">
        <f>TabIPW[[#This Row],[iloczyn liczby mieszkańców i relacji przeciętnego miesięcznego wynagrodzenia brutto 
w danym powiecie do średniej krajowej2]]/$W$1*$V$2</f>
        <v>4.3807258052858659E-5</v>
      </c>
      <c r="W1697" s="27">
        <f>TabIPW[[#This Row],[iloczyn liczby mieszkańców i relacji przeciętnego miesięcznego wynagrodzenia brutto 
w danym powiecie do średniej krajowej]]</f>
        <v>13654.563999999998</v>
      </c>
    </row>
    <row r="1698" spans="1:23" x14ac:dyDescent="0.3">
      <c r="A1698" s="2" t="s">
        <v>10</v>
      </c>
      <c r="B1698" s="2" t="s">
        <v>156</v>
      </c>
      <c r="C1698" s="2" t="s">
        <v>74</v>
      </c>
      <c r="D1698" s="2" t="s">
        <v>69</v>
      </c>
      <c r="E1698" s="2" t="s">
        <v>15</v>
      </c>
      <c r="F1698" s="17" t="str">
        <f>+Tabela1[[#This Row],[WK]]&amp;Tabela1[[#This Row],[PK]]&amp;Tabela1[[#This Row],[GK]]</f>
        <v>221310</v>
      </c>
      <c r="G1698" s="2" t="s">
        <v>1586</v>
      </c>
      <c r="H1698" s="302">
        <f>TabIPW[[#This Row],[liczba mieszkańców ]]/$I$1*$H$2</f>
        <v>1.3402828479005344E-5</v>
      </c>
      <c r="I1698" s="27">
        <v>4211</v>
      </c>
      <c r="J1698" s="302">
        <f>TabIPW[[#This Row],[liczba mieszkańców w wieku 20-64]]/$K$1*$J$2</f>
        <v>1.0175027546443811E-5</v>
      </c>
      <c r="K1698" s="27">
        <v>2523</v>
      </c>
      <c r="L1698" s="302">
        <f>TabIPW[[#This Row],[iloczyn liczby mieszkańców i relacji przeciętnego miesięcznego wynagrodzenia brutto 
w danym powiecie do średniej krajowej]]/$M$1*$L$2</f>
        <v>4.3818530927513481E-5</v>
      </c>
      <c r="M1698" s="27">
        <v>3983.6059999999998</v>
      </c>
      <c r="N1698" s="302">
        <f>TabIPW[[#This Row],[liczba oddziałów w szkołach podstawowych]]/$O$1*$N$2</f>
        <v>2.9144305307096008E-5</v>
      </c>
      <c r="O1698" s="27">
        <v>23</v>
      </c>
      <c r="P169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2.0857281925415024E-5</v>
      </c>
      <c r="Q1698" s="27">
        <v>106</v>
      </c>
      <c r="R1698" s="302">
        <f>TabIPW[[#This Row],[liczba gospodarstw domowych korzystających ze środowiskowej pomocy społecznej ]]/$S$1*$R$2</f>
        <v>1.9139410096038824E-5</v>
      </c>
      <c r="S1698" s="27">
        <v>70</v>
      </c>
      <c r="T1698" s="302">
        <f>TabIPW[[#This Row],[ilość wody dostarczonej i ścieków bytowych odprowadzonych siecią kanalizacyjną '[dam3']]]/$U$1*$T$2</f>
        <v>9.1983099781492015E-6</v>
      </c>
      <c r="U1698" s="27">
        <v>225.4</v>
      </c>
      <c r="V1698" s="302">
        <f>TabIPW[[#This Row],[iloczyn liczby mieszkańców i relacji przeciętnego miesięcznego wynagrodzenia brutto 
w danym powiecie do średniej krajowej2]]/$W$1*$V$2</f>
        <v>1.2780404853858101E-5</v>
      </c>
      <c r="W1698" s="27">
        <f>TabIPW[[#This Row],[iloczyn liczby mieszkańców i relacji przeciętnego miesięcznego wynagrodzenia brutto 
w danym powiecie do średniej krajowej]]</f>
        <v>3983.6059999999998</v>
      </c>
    </row>
    <row r="1699" spans="1:23" x14ac:dyDescent="0.3">
      <c r="A1699" s="2" t="s">
        <v>10</v>
      </c>
      <c r="B1699" s="2" t="s">
        <v>156</v>
      </c>
      <c r="C1699" s="2" t="s">
        <v>74</v>
      </c>
      <c r="D1699" s="2" t="s">
        <v>71</v>
      </c>
      <c r="E1699" s="2" t="s">
        <v>15</v>
      </c>
      <c r="F1699" s="17" t="str">
        <f>+Tabela1[[#This Row],[WK]]&amp;Tabela1[[#This Row],[PK]]&amp;Tabela1[[#This Row],[GK]]</f>
        <v>221311</v>
      </c>
      <c r="G1699" s="2" t="s">
        <v>1593</v>
      </c>
      <c r="H1699" s="302">
        <f>TabIPW[[#This Row],[liczba mieszkańców ]]/$I$1*$H$2</f>
        <v>1.5054708787863995E-5</v>
      </c>
      <c r="I1699" s="27">
        <v>4730</v>
      </c>
      <c r="J1699" s="302">
        <f>TabIPW[[#This Row],[liczba mieszkańców w wieku 20-64]]/$K$1*$J$2</f>
        <v>1.1461525282201075E-5</v>
      </c>
      <c r="K1699" s="27">
        <v>2842</v>
      </c>
      <c r="L1699" s="302">
        <f>TabIPW[[#This Row],[iloczyn liczby mieszkańców i relacji przeciętnego miesięcznego wynagrodzenia brutto 
w danym powiecie do średniej krajowej]]/$M$1*$L$2</f>
        <v>4.9219105031379431E-5</v>
      </c>
      <c r="M1699" s="27">
        <v>4474.58</v>
      </c>
      <c r="N1699" s="302">
        <f>TabIPW[[#This Row],[liczba oddziałów w szkołach podstawowych]]/$O$1*$N$2</f>
        <v>2.5342874180083484E-5</v>
      </c>
      <c r="O1699" s="27">
        <v>20</v>
      </c>
      <c r="P169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3.2466523751825273E-5</v>
      </c>
      <c r="Q1699" s="27">
        <v>165</v>
      </c>
      <c r="R1699" s="302">
        <f>TabIPW[[#This Row],[liczba gospodarstw domowych korzystających ze środowiskowej pomocy społecznej ]]/$S$1*$R$2</f>
        <v>3.3083837451724254E-5</v>
      </c>
      <c r="S1699" s="27">
        <v>121</v>
      </c>
      <c r="T1699" s="302">
        <f>TabIPW[[#This Row],[ilość wody dostarczonej i ścieków bytowych odprowadzonych siecią kanalizacyjną '[dam3']]]/$U$1*$T$2</f>
        <v>1.021444981158272E-5</v>
      </c>
      <c r="U1699" s="27">
        <v>250.3</v>
      </c>
      <c r="V1699" s="302">
        <f>TabIPW[[#This Row],[iloczyn liczby mieszkańców i relacji przeciętnego miesięcznego wynagrodzenia brutto 
w danym powiecie do średniej krajowej2]]/$W$1*$V$2</f>
        <v>1.4355572300819001E-5</v>
      </c>
      <c r="W1699" s="27">
        <f>TabIPW[[#This Row],[iloczyn liczby mieszkańców i relacji przeciętnego miesięcznego wynagrodzenia brutto 
w danym powiecie do średniej krajowej]]</f>
        <v>4474.58</v>
      </c>
    </row>
    <row r="1700" spans="1:23" x14ac:dyDescent="0.3">
      <c r="A1700" s="2" t="s">
        <v>10</v>
      </c>
      <c r="B1700" s="2" t="s">
        <v>156</v>
      </c>
      <c r="C1700" s="2" t="s">
        <v>74</v>
      </c>
      <c r="D1700" s="2" t="s">
        <v>72</v>
      </c>
      <c r="E1700" s="2" t="s">
        <v>15</v>
      </c>
      <c r="F1700" s="17" t="str">
        <f>+Tabela1[[#This Row],[WK]]&amp;Tabela1[[#This Row],[PK]]&amp;Tabela1[[#This Row],[GK]]</f>
        <v>221312</v>
      </c>
      <c r="G1700" s="2" t="s">
        <v>1587</v>
      </c>
      <c r="H1700" s="302">
        <f>TabIPW[[#This Row],[liczba mieszkańców ]]/$I$1*$H$2</f>
        <v>5.5295022361852263E-5</v>
      </c>
      <c r="I1700" s="27">
        <v>17373</v>
      </c>
      <c r="J1700" s="302">
        <f>TabIPW[[#This Row],[liczba mieszkańców w wieku 20-64]]/$K$1*$J$2</f>
        <v>4.2660103601380352E-5</v>
      </c>
      <c r="K1700" s="27">
        <v>10578</v>
      </c>
      <c r="L1700" s="302">
        <f>TabIPW[[#This Row],[iloczyn liczby mieszkańców i relacji przeciętnego miesięcznego wynagrodzenia brutto 
w danym powiecie do średniej krajowej]]/$M$1*$L$2</f>
        <v>1.8077875511842594E-4</v>
      </c>
      <c r="M1700" s="27">
        <v>16434.857999999997</v>
      </c>
      <c r="N1700" s="302">
        <f>TabIPW[[#This Row],[liczba oddziałów w szkołach podstawowych]]/$O$1*$N$2</f>
        <v>9.8837209302325582E-5</v>
      </c>
      <c r="O1700" s="27">
        <v>78</v>
      </c>
      <c r="P170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1.1412475015793126E-4</v>
      </c>
      <c r="Q1700" s="27">
        <v>580</v>
      </c>
      <c r="R1700" s="302">
        <f>TabIPW[[#This Row],[liczba gospodarstw domowych korzystających ze środowiskowej pomocy społecznej ]]/$S$1*$R$2</f>
        <v>7.7377900816842684E-5</v>
      </c>
      <c r="S1700" s="27">
        <v>283</v>
      </c>
      <c r="T1700" s="302">
        <f>TabIPW[[#This Row],[ilość wody dostarczonej i ścieków bytowych odprowadzonych siecią kanalizacyjną '[dam3']]]/$U$1*$T$2</f>
        <v>4.2408534735104921E-5</v>
      </c>
      <c r="U1700" s="27">
        <v>1039.2</v>
      </c>
      <c r="V1700" s="302">
        <f>TabIPW[[#This Row],[iloczyn liczby mieszkańców i relacji przeciętnego miesięcznego wynagrodzenia brutto 
w danym powiecie do średniej krajowej2]]/$W$1*$V$2</f>
        <v>5.2727136909540906E-5</v>
      </c>
      <c r="W1700" s="27">
        <f>TabIPW[[#This Row],[iloczyn liczby mieszkańców i relacji przeciętnego miesięcznego wynagrodzenia brutto 
w danym powiecie do średniej krajowej]]</f>
        <v>16434.857999999997</v>
      </c>
    </row>
    <row r="1701" spans="1:23" x14ac:dyDescent="0.3">
      <c r="A1701" s="2" t="s">
        <v>10</v>
      </c>
      <c r="B1701" s="2" t="s">
        <v>156</v>
      </c>
      <c r="C1701" s="2" t="s">
        <v>74</v>
      </c>
      <c r="D1701" s="2" t="s">
        <v>74</v>
      </c>
      <c r="E1701" s="2" t="s">
        <v>15</v>
      </c>
      <c r="F1701" s="17" t="str">
        <f>+Tabela1[[#This Row],[WK]]&amp;Tabela1[[#This Row],[PK]]&amp;Tabela1[[#This Row],[GK]]</f>
        <v>221313</v>
      </c>
      <c r="G1701" s="2" t="s">
        <v>1594</v>
      </c>
      <c r="H1701" s="302">
        <f>TabIPW[[#This Row],[liczba mieszkańców ]]/$I$1*$H$2</f>
        <v>3.9164522544326948E-5</v>
      </c>
      <c r="I1701" s="27">
        <v>12305</v>
      </c>
      <c r="J1701" s="302">
        <f>TabIPW[[#This Row],[liczba mieszkańców w wieku 20-64]]/$K$1*$J$2</f>
        <v>2.9670106087668298E-5</v>
      </c>
      <c r="K1701" s="27">
        <v>7357</v>
      </c>
      <c r="L1701" s="302">
        <f>TabIPW[[#This Row],[iloczyn liczby mieszkańców i relacji przeciętnego miesięcznego wynagrodzenia brutto 
w danym powiecie do średniej krajowej]]/$M$1*$L$2</f>
        <v>1.280425131947408E-4</v>
      </c>
      <c r="M1701" s="27">
        <v>11640.53</v>
      </c>
      <c r="N1701" s="302">
        <f>TabIPW[[#This Row],[liczba oddziałów w szkołach podstawowych]]/$O$1*$N$2</f>
        <v>8.363148479427551E-5</v>
      </c>
      <c r="O1701" s="27">
        <v>66</v>
      </c>
      <c r="P170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1.1432151696854838E-4</v>
      </c>
      <c r="Q1701" s="27">
        <v>581</v>
      </c>
      <c r="R1701" s="302">
        <f>TabIPW[[#This Row],[liczba gospodarstw domowych korzystających ze środowiskowej pomocy społecznej ]]/$S$1*$R$2</f>
        <v>8.3393143989883445E-5</v>
      </c>
      <c r="S1701" s="27">
        <v>305</v>
      </c>
      <c r="T1701" s="302">
        <f>TabIPW[[#This Row],[ilość wody dostarczonej i ścieków bytowych odprowadzonych siecią kanalizacyjną '[dam3']]]/$U$1*$T$2</f>
        <v>3.2920482073526886E-5</v>
      </c>
      <c r="U1701" s="27">
        <v>806.7</v>
      </c>
      <c r="V1701" s="302">
        <f>TabIPW[[#This Row],[iloczyn liczby mieszkańców i relacji przeciętnego miesięcznego wynagrodzenia brutto 
w danym powiecie do średniej krajowej2]]/$W$1*$V$2</f>
        <v>3.7345733015132739E-5</v>
      </c>
      <c r="W1701" s="27">
        <f>TabIPW[[#This Row],[iloczyn liczby mieszkańców i relacji przeciętnego miesięcznego wynagrodzenia brutto 
w danym powiecie do średniej krajowej]]</f>
        <v>11640.53</v>
      </c>
    </row>
    <row r="1702" spans="1:23" x14ac:dyDescent="0.3">
      <c r="A1702" s="2" t="s">
        <v>10</v>
      </c>
      <c r="B1702" s="2" t="s">
        <v>156</v>
      </c>
      <c r="C1702" s="2" t="s">
        <v>76</v>
      </c>
      <c r="D1702" s="2" t="s">
        <v>12</v>
      </c>
      <c r="E1702" s="2" t="s">
        <v>13</v>
      </c>
      <c r="F1702" s="17" t="str">
        <f>+Tabela1[[#This Row],[WK]]&amp;Tabela1[[#This Row],[PK]]&amp;Tabela1[[#This Row],[GK]]</f>
        <v>221401</v>
      </c>
      <c r="G1702" s="2" t="s">
        <v>1595</v>
      </c>
      <c r="H1702" s="302">
        <f>TabIPW[[#This Row],[liczba mieszkańców ]]/$I$1*$H$2</f>
        <v>1.7798930757609521E-4</v>
      </c>
      <c r="I1702" s="27">
        <v>55922</v>
      </c>
      <c r="J1702" s="302">
        <f>TabIPW[[#This Row],[liczba mieszkańców w wieku 20-64]]/$K$1*$J$2</f>
        <v>1.3222696320461881E-4</v>
      </c>
      <c r="K1702" s="27">
        <v>32787</v>
      </c>
      <c r="L1702" s="302">
        <f>TabIPW[[#This Row],[iloczyn liczby mieszkańców i relacji przeciętnego miesięcznego wynagrodzenia brutto 
w danym powiecie do średniej krajowej]]/$M$1*$L$2</f>
        <v>5.5914959382386822E-4</v>
      </c>
      <c r="M1702" s="27">
        <v>50833.098000000005</v>
      </c>
      <c r="N1702" s="302">
        <f>TabIPW[[#This Row],[liczba oddziałów w szkołach podstawowych]]/$O$1*$N$2</f>
        <v>4.3336314847942762E-4</v>
      </c>
      <c r="O1702" s="27">
        <v>342</v>
      </c>
      <c r="P170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4.7991425109516263E-4</v>
      </c>
      <c r="Q1702" s="27">
        <v>2439</v>
      </c>
      <c r="R1702" s="302">
        <f>TabIPW[[#This Row],[liczba gospodarstw domowych korzystających ze środowiskowej pomocy społecznej ]]/$S$1*$R$2</f>
        <v>3.2619023206534743E-4</v>
      </c>
      <c r="S1702" s="27">
        <v>1193</v>
      </c>
      <c r="T1702" s="302">
        <f>TabIPW[[#This Row],[ilość wody dostarczonej i ścieków bytowych odprowadzonych siecią kanalizacyjną '[dam3']]]/$U$1*$T$2</f>
        <v>1.886551339750929E-4</v>
      </c>
      <c r="U1702" s="27">
        <v>4622.8999999999996</v>
      </c>
      <c r="V1702" s="302">
        <f>TabIPW[[#This Row],[iloczyn liczby mieszkańców i relacji przeciętnego miesięcznego wynagrodzenia brutto 
w danym powiecie do średniej krajowej2]]/$W$1*$V$2</f>
        <v>1.6308529819862824E-4</v>
      </c>
      <c r="W1702" s="27">
        <f>TabIPW[[#This Row],[iloczyn liczby mieszkańców i relacji przeciętnego miesięcznego wynagrodzenia brutto 
w danym powiecie do średniej krajowej]]</f>
        <v>50833.098000000005</v>
      </c>
    </row>
    <row r="1703" spans="1:23" x14ac:dyDescent="0.3">
      <c r="A1703" s="2" t="s">
        <v>10</v>
      </c>
      <c r="B1703" s="2" t="s">
        <v>156</v>
      </c>
      <c r="C1703" s="2" t="s">
        <v>76</v>
      </c>
      <c r="D1703" s="2" t="s">
        <v>11</v>
      </c>
      <c r="E1703" s="2" t="s">
        <v>19</v>
      </c>
      <c r="F1703" s="17" t="str">
        <f>+Tabela1[[#This Row],[WK]]&amp;Tabela1[[#This Row],[PK]]&amp;Tabela1[[#This Row],[GK]]</f>
        <v>221402</v>
      </c>
      <c r="G1703" s="2" t="s">
        <v>1596</v>
      </c>
      <c r="H1703" s="302">
        <f>TabIPW[[#This Row],[liczba mieszkańców ]]/$I$1*$H$2</f>
        <v>4.4648510544641892E-5</v>
      </c>
      <c r="I1703" s="27">
        <v>14028</v>
      </c>
      <c r="J1703" s="302">
        <f>TabIPW[[#This Row],[liczba mieszkańców w wieku 20-64]]/$K$1*$J$2</f>
        <v>3.3372315872700173E-5</v>
      </c>
      <c r="K1703" s="27">
        <v>8275</v>
      </c>
      <c r="L1703" s="302">
        <f>TabIPW[[#This Row],[iloczyn liczby mieszkańców i relacji przeciętnego miesięcznego wynagrodzenia brutto 
w danym powiecie do średniej krajowej]]/$M$1*$L$2</f>
        <v>1.4026233865314586E-4</v>
      </c>
      <c r="M1703" s="27">
        <v>12751.452000000001</v>
      </c>
      <c r="N1703" s="302">
        <f>TabIPW[[#This Row],[liczba oddziałów w szkołach podstawowych]]/$O$1*$N$2</f>
        <v>1.0137149672033393E-4</v>
      </c>
      <c r="O1703" s="27">
        <v>80</v>
      </c>
      <c r="P170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9.4644835906836097E-5</v>
      </c>
      <c r="Q1703" s="27">
        <v>481</v>
      </c>
      <c r="R1703" s="302">
        <f>TabIPW[[#This Row],[liczba gospodarstw domowych korzystających ze środowiskowej pomocy społecznej ]]/$S$1*$R$2</f>
        <v>1.0307939437438053E-4</v>
      </c>
      <c r="S1703" s="27">
        <v>377</v>
      </c>
      <c r="T1703" s="302">
        <f>TabIPW[[#This Row],[ilość wody dostarczonej i ścieków bytowych odprowadzonych siecią kanalizacyjną '[dam3']]]/$U$1*$T$2</f>
        <v>3.2961290902178836E-5</v>
      </c>
      <c r="U1703" s="27">
        <v>807.7</v>
      </c>
      <c r="V1703" s="302">
        <f>TabIPW[[#This Row],[iloczyn liczby mieszkańców i relacji przeciętnego miesięcznego wynagrodzenia brutto 
w danym powiecie do średniej krajowej2]]/$W$1*$V$2</f>
        <v>4.0909848773834214E-5</v>
      </c>
      <c r="W1703" s="27">
        <f>TabIPW[[#This Row],[iloczyn liczby mieszkańców i relacji przeciętnego miesięcznego wynagrodzenia brutto 
w danym powiecie do średniej krajowej]]</f>
        <v>12751.452000000001</v>
      </c>
    </row>
    <row r="1704" spans="1:23" x14ac:dyDescent="0.3">
      <c r="A1704" s="2" t="s">
        <v>10</v>
      </c>
      <c r="B1704" s="2" t="s">
        <v>156</v>
      </c>
      <c r="C1704" s="2" t="s">
        <v>76</v>
      </c>
      <c r="D1704" s="2" t="s">
        <v>16</v>
      </c>
      <c r="E1704" s="2" t="s">
        <v>15</v>
      </c>
      <c r="F1704" s="17" t="str">
        <f>+Tabela1[[#This Row],[WK]]&amp;Tabela1[[#This Row],[PK]]&amp;Tabela1[[#This Row],[GK]]</f>
        <v>221403</v>
      </c>
      <c r="G1704" s="2" t="s">
        <v>1597</v>
      </c>
      <c r="H1704" s="302">
        <f>TabIPW[[#This Row],[liczba mieszkańców ]]/$I$1*$H$2</f>
        <v>1.0255025732451966E-5</v>
      </c>
      <c r="I1704" s="27">
        <v>3222</v>
      </c>
      <c r="J1704" s="302">
        <f>TabIPW[[#This Row],[liczba mieszkańców w wieku 20-64]]/$K$1*$J$2</f>
        <v>7.7472167723815142E-6</v>
      </c>
      <c r="K1704" s="27">
        <v>1921</v>
      </c>
      <c r="L1704" s="302">
        <f>TabIPW[[#This Row],[iloczyn liczby mieszkańców i relacji przeciętnego miesięcznego wynagrodzenia brutto 
w danym powiecie do średniej krajowej]]/$M$1*$L$2</f>
        <v>3.2215943480213575E-5</v>
      </c>
      <c r="M1704" s="27">
        <v>2928.7980000000007</v>
      </c>
      <c r="N1704" s="302">
        <f>TabIPW[[#This Row],[liczba oddziałów w szkołach podstawowych]]/$O$1*$N$2</f>
        <v>2.661001788908766E-5</v>
      </c>
      <c r="O1704" s="27">
        <v>21</v>
      </c>
      <c r="P170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1.6725178902455441E-5</v>
      </c>
      <c r="Q1704" s="27">
        <v>85</v>
      </c>
      <c r="R1704" s="302">
        <f>TabIPW[[#This Row],[liczba gospodarstw domowych korzystających ze środowiskowej pomocy społecznej ]]/$S$1*$R$2</f>
        <v>1.7772309374893195E-5</v>
      </c>
      <c r="S1704" s="27">
        <v>65</v>
      </c>
      <c r="T1704" s="302">
        <f>TabIPW[[#This Row],[ilość wody dostarczonej i ścieków bytowych odprowadzonych siecią kanalizacyjną '[dam3']]]/$U$1*$T$2</f>
        <v>6.7008096646499502E-6</v>
      </c>
      <c r="U1704" s="27">
        <v>164.2</v>
      </c>
      <c r="V1704" s="302">
        <f>TabIPW[[#This Row],[iloczyn liczby mieszkańców i relacji przeciętnego miesięcznego wynagrodzenia brutto 
w danym powiecie do średniej krajowej2]]/$W$1*$V$2</f>
        <v>9.3963168483956273E-6</v>
      </c>
      <c r="W1704" s="27">
        <f>TabIPW[[#This Row],[iloczyn liczby mieszkańców i relacji przeciętnego miesięcznego wynagrodzenia brutto 
w danym powiecie do średniej krajowej]]</f>
        <v>2928.7980000000007</v>
      </c>
    </row>
    <row r="1705" spans="1:23" x14ac:dyDescent="0.3">
      <c r="A1705" s="2" t="s">
        <v>10</v>
      </c>
      <c r="B1705" s="2" t="s">
        <v>156</v>
      </c>
      <c r="C1705" s="2" t="s">
        <v>76</v>
      </c>
      <c r="D1705" s="2" t="s">
        <v>18</v>
      </c>
      <c r="E1705" s="2" t="s">
        <v>19</v>
      </c>
      <c r="F1705" s="17" t="str">
        <f>+Tabela1[[#This Row],[WK]]&amp;Tabela1[[#This Row],[PK]]&amp;Tabela1[[#This Row],[GK]]</f>
        <v>221404</v>
      </c>
      <c r="G1705" s="2" t="s">
        <v>1598</v>
      </c>
      <c r="H1705" s="302">
        <f>TabIPW[[#This Row],[liczba mieszkańców ]]/$I$1*$H$2</f>
        <v>4.7242503707878494E-5</v>
      </c>
      <c r="I1705" s="27">
        <v>14843</v>
      </c>
      <c r="J1705" s="302">
        <f>TabIPW[[#This Row],[liczba mieszkańców w wieku 20-64]]/$K$1*$J$2</f>
        <v>3.5933212619427018E-5</v>
      </c>
      <c r="K1705" s="27">
        <v>8910</v>
      </c>
      <c r="L1705" s="302">
        <f>TabIPW[[#This Row],[iloczyn liczby mieszkańców i relacji przeciętnego miesięcznego wynagrodzenia brutto 
w danym powiecie do średniej krajowej]]/$M$1*$L$2</f>
        <v>1.4841131256263502E-4</v>
      </c>
      <c r="M1705" s="27">
        <v>13492.287000000002</v>
      </c>
      <c r="N1705" s="302">
        <f>TabIPW[[#This Row],[liczba oddziałów w szkołach podstawowych]]/$O$1*$N$2</f>
        <v>1.2798151460942158E-4</v>
      </c>
      <c r="O1705" s="27">
        <v>101</v>
      </c>
      <c r="P170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1.058605441120121E-4</v>
      </c>
      <c r="Q1705" s="27">
        <v>538</v>
      </c>
      <c r="R1705" s="302">
        <f>TabIPW[[#This Row],[liczba gospodarstw domowych korzystających ze środowiskowej pomocy społecznej ]]/$S$1*$R$2</f>
        <v>9.4876790047506736E-5</v>
      </c>
      <c r="S1705" s="27">
        <v>347</v>
      </c>
      <c r="T1705" s="302">
        <f>TabIPW[[#This Row],[ilość wody dostarczonej i ścieków bytowych odprowadzonych siecią kanalizacyjną '[dam3']]]/$U$1*$T$2</f>
        <v>3.5287394135339901E-5</v>
      </c>
      <c r="U1705" s="27">
        <v>864.69999999999993</v>
      </c>
      <c r="V1705" s="302">
        <f>TabIPW[[#This Row],[iloczyn liczby mieszkańców i relacji przeciętnego miesięcznego wynagrodzenia brutto 
w danym powiecie do średniej krajowej2]]/$W$1*$V$2</f>
        <v>4.3286632830768547E-5</v>
      </c>
      <c r="W1705" s="27">
        <f>TabIPW[[#This Row],[iloczyn liczby mieszkańców i relacji przeciętnego miesięcznego wynagrodzenia brutto 
w danym powiecie do średniej krajowej]]</f>
        <v>13492.287000000002</v>
      </c>
    </row>
    <row r="1706" spans="1:23" x14ac:dyDescent="0.3">
      <c r="A1706" s="2" t="s">
        <v>10</v>
      </c>
      <c r="B1706" s="2" t="s">
        <v>156</v>
      </c>
      <c r="C1706" s="2" t="s">
        <v>76</v>
      </c>
      <c r="D1706" s="2" t="s">
        <v>21</v>
      </c>
      <c r="E1706" s="2" t="s">
        <v>15</v>
      </c>
      <c r="F1706" s="17" t="str">
        <f>+Tabela1[[#This Row],[WK]]&amp;Tabela1[[#This Row],[PK]]&amp;Tabela1[[#This Row],[GK]]</f>
        <v>221405</v>
      </c>
      <c r="G1706" s="2" t="s">
        <v>1599</v>
      </c>
      <c r="H1706" s="302">
        <f>TabIPW[[#This Row],[liczba mieszkańców ]]/$I$1*$H$2</f>
        <v>1.6900740732253239E-5</v>
      </c>
      <c r="I1706" s="27">
        <v>5310</v>
      </c>
      <c r="J1706" s="302">
        <f>TabIPW[[#This Row],[liczba mieszkańców w wieku 20-64]]/$K$1*$J$2</f>
        <v>1.3320695991242135E-5</v>
      </c>
      <c r="K1706" s="27">
        <v>3303</v>
      </c>
      <c r="L1706" s="302">
        <f>TabIPW[[#This Row],[iloczyn liczby mieszkańców i relacji przeciętnego miesięcznego wynagrodzenia brutto 
w danym powiecie do średniej krajowej]]/$M$1*$L$2</f>
        <v>5.3093314674094996E-5</v>
      </c>
      <c r="M1706" s="27">
        <v>4826.7900000000009</v>
      </c>
      <c r="N1706" s="302">
        <f>TabIPW[[#This Row],[liczba oddziałów w szkołach podstawowych]]/$O$1*$N$2</f>
        <v>3.0411449016100181E-5</v>
      </c>
      <c r="O1706" s="27">
        <v>24</v>
      </c>
      <c r="P170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2.4792618137757481E-5</v>
      </c>
      <c r="Q1706" s="27">
        <v>126</v>
      </c>
      <c r="R1706" s="302">
        <f>TabIPW[[#This Row],[liczba gospodarstw domowych korzystających ze środowiskowej pomocy społecznej ]]/$S$1*$R$2</f>
        <v>3.5271198605557267E-5</v>
      </c>
      <c r="S1706" s="27">
        <v>129</v>
      </c>
      <c r="T1706" s="302">
        <f>TabIPW[[#This Row],[ilość wody dostarczonej i ścieków bytowych odprowadzonych siecią kanalizacyjną '[dam3']]]/$U$1*$T$2</f>
        <v>1.0806177827035974E-5</v>
      </c>
      <c r="U1706" s="27">
        <v>264.8</v>
      </c>
      <c r="V1706" s="302">
        <f>TabIPW[[#This Row],[iloczyn liczby mieszkańców i relacji przeciętnego miesięcznego wynagrodzenia brutto 
w danym powiecie do średniej krajowej2]]/$W$1*$V$2</f>
        <v>1.548555011327771E-5</v>
      </c>
      <c r="W1706" s="27">
        <f>TabIPW[[#This Row],[iloczyn liczby mieszkańców i relacji przeciętnego miesięcznego wynagrodzenia brutto 
w danym powiecie do średniej krajowej]]</f>
        <v>4826.7900000000009</v>
      </c>
    </row>
    <row r="1707" spans="1:23" x14ac:dyDescent="0.3">
      <c r="A1707" s="2" t="s">
        <v>10</v>
      </c>
      <c r="B1707" s="2" t="s">
        <v>156</v>
      </c>
      <c r="C1707" s="2" t="s">
        <v>76</v>
      </c>
      <c r="D1707" s="2" t="s">
        <v>23</v>
      </c>
      <c r="E1707" s="2" t="s">
        <v>15</v>
      </c>
      <c r="F1707" s="17" t="str">
        <f>+Tabela1[[#This Row],[WK]]&amp;Tabela1[[#This Row],[PK]]&amp;Tabela1[[#This Row],[GK]]</f>
        <v>221406</v>
      </c>
      <c r="G1707" s="2" t="s">
        <v>1595</v>
      </c>
      <c r="H1707" s="302">
        <f>TabIPW[[#This Row],[liczba mieszkańców ]]/$I$1*$H$2</f>
        <v>5.2869718324568465E-5</v>
      </c>
      <c r="I1707" s="27">
        <v>16611</v>
      </c>
      <c r="J1707" s="302">
        <f>TabIPW[[#This Row],[liczba mieszkańców w wieku 20-64]]/$K$1*$J$2</f>
        <v>4.0683978552724999E-5</v>
      </c>
      <c r="K1707" s="27">
        <v>10088</v>
      </c>
      <c r="L1707" s="302">
        <f>TabIPW[[#This Row],[iloczyn liczby mieszkańców i relacji przeciętnego miesięcznego wynagrodzenia brutto 
w danym powiecie do średniej krajowej]]/$M$1*$L$2</f>
        <v>1.6608908663868019E-4</v>
      </c>
      <c r="M1707" s="27">
        <v>15099.399000000001</v>
      </c>
      <c r="N1707" s="302">
        <f>TabIPW[[#This Row],[liczba oddziałów w szkołach podstawowych]]/$O$1*$N$2</f>
        <v>7.6028622540250454E-5</v>
      </c>
      <c r="O1707" s="27">
        <v>60</v>
      </c>
      <c r="P170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9.8383405308561435E-5</v>
      </c>
      <c r="Q1707" s="27">
        <v>500</v>
      </c>
      <c r="R1707" s="302">
        <f>TabIPW[[#This Row],[liczba gospodarstw domowych korzystających ze środowiskowej pomocy społecznej ]]/$S$1*$R$2</f>
        <v>1.0007177278786015E-4</v>
      </c>
      <c r="S1707" s="27">
        <v>366</v>
      </c>
      <c r="T1707" s="302">
        <f>TabIPW[[#This Row],[ilość wody dostarczonej i ścieków bytowych odprowadzonych siecią kanalizacyjną '[dam3']]]/$U$1*$T$2</f>
        <v>4.8174822223625248E-5</v>
      </c>
      <c r="U1707" s="27">
        <v>1180.5</v>
      </c>
      <c r="V1707" s="302">
        <f>TabIPW[[#This Row],[iloczyn liczby mieszkańców i relacji przeciętnego miesięcznego wynagrodzenia brutto 
w danym powiecie do średniej krajowej2]]/$W$1*$V$2</f>
        <v>4.8442650269615059E-5</v>
      </c>
      <c r="W1707" s="27">
        <f>TabIPW[[#This Row],[iloczyn liczby mieszkańców i relacji przeciętnego miesięcznego wynagrodzenia brutto 
w danym powiecie do średniej krajowej]]</f>
        <v>15099.399000000001</v>
      </c>
    </row>
    <row r="1708" spans="1:23" x14ac:dyDescent="0.3">
      <c r="A1708" s="2" t="s">
        <v>10</v>
      </c>
      <c r="B1708" s="2" t="s">
        <v>156</v>
      </c>
      <c r="C1708" s="2" t="s">
        <v>109</v>
      </c>
      <c r="D1708" s="2" t="s">
        <v>12</v>
      </c>
      <c r="E1708" s="2" t="s">
        <v>13</v>
      </c>
      <c r="F1708" s="17" t="str">
        <f>+Tabela1[[#This Row],[WK]]&amp;Tabela1[[#This Row],[PK]]&amp;Tabela1[[#This Row],[GK]]</f>
        <v>221501</v>
      </c>
      <c r="G1708" s="2" t="s">
        <v>1600</v>
      </c>
      <c r="H1708" s="302">
        <f>TabIPW[[#This Row],[liczba mieszkańców ]]/$I$1*$H$2</f>
        <v>9.2511662923478843E-5</v>
      </c>
      <c r="I1708" s="27">
        <v>29066</v>
      </c>
      <c r="J1708" s="302">
        <f>TabIPW[[#This Row],[liczba mieszkańców w wieku 20-64]]/$K$1*$J$2</f>
        <v>7.1342147164720984E-5</v>
      </c>
      <c r="K1708" s="27">
        <v>17690</v>
      </c>
      <c r="L1708" s="302">
        <f>TabIPW[[#This Row],[iloczyn liczby mieszkańców i relacji przeciętnego miesięcznego wynagrodzenia brutto 
w danym powiecie do średniej krajowej]]/$M$1*$L$2</f>
        <v>2.7016147175412062E-4</v>
      </c>
      <c r="M1708" s="27">
        <v>24560.77</v>
      </c>
      <c r="N1708" s="302">
        <f>TabIPW[[#This Row],[liczba oddziałów w szkołach podstawowych]]/$O$1*$N$2</f>
        <v>2.1161299940369708E-4</v>
      </c>
      <c r="O1708" s="27">
        <v>167</v>
      </c>
      <c r="P170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2.9593728316815279E-4</v>
      </c>
      <c r="Q1708" s="27">
        <v>1504</v>
      </c>
      <c r="R1708" s="302">
        <f>TabIPW[[#This Row],[liczba gospodarstw domowych korzystających ze środowiskowej pomocy społecznej ]]/$S$1*$R$2</f>
        <v>7.2456338220718412E-5</v>
      </c>
      <c r="S1708" s="27">
        <v>265</v>
      </c>
      <c r="T1708" s="302">
        <f>TabIPW[[#This Row],[ilość wody dostarczonej i ścieków bytowych odprowadzonych siecią kanalizacyjną '[dam3']]]/$U$1*$T$2</f>
        <v>8.66779520567387E-5</v>
      </c>
      <c r="U1708" s="27">
        <v>2124</v>
      </c>
      <c r="V1708" s="302">
        <f>TabIPW[[#This Row],[iloczyn liczby mieszkańców i relacji przeciętnego miesięcznego wynagrodzenia brutto 
w danym powiecie do średniej krajowej2]]/$W$1*$V$2</f>
        <v>7.8797095928285184E-5</v>
      </c>
      <c r="W1708" s="27">
        <f>TabIPW[[#This Row],[iloczyn liczby mieszkańców i relacji przeciętnego miesięcznego wynagrodzenia brutto 
w danym powiecie do średniej krajowej]]</f>
        <v>24560.77</v>
      </c>
    </row>
    <row r="1709" spans="1:23" x14ac:dyDescent="0.3">
      <c r="A1709" s="2" t="s">
        <v>10</v>
      </c>
      <c r="B1709" s="2" t="s">
        <v>156</v>
      </c>
      <c r="C1709" s="2" t="s">
        <v>109</v>
      </c>
      <c r="D1709" s="2" t="s">
        <v>11</v>
      </c>
      <c r="E1709" s="2" t="s">
        <v>13</v>
      </c>
      <c r="F1709" s="17" t="str">
        <f>+Tabela1[[#This Row],[WK]]&amp;Tabela1[[#This Row],[PK]]&amp;Tabela1[[#This Row],[GK]]</f>
        <v>221502</v>
      </c>
      <c r="G1709" s="2" t="s">
        <v>1601</v>
      </c>
      <c r="H1709" s="302">
        <f>TabIPW[[#This Row],[liczba mieszkańców ]]/$I$1*$H$2</f>
        <v>1.7221250071563579E-4</v>
      </c>
      <c r="I1709" s="27">
        <v>54107</v>
      </c>
      <c r="J1709" s="302">
        <f>TabIPW[[#This Row],[liczba mieszkańców w wieku 20-64]]/$K$1*$J$2</f>
        <v>1.3083560985403494E-4</v>
      </c>
      <c r="K1709" s="27">
        <v>32442</v>
      </c>
      <c r="L1709" s="302">
        <f>TabIPW[[#This Row],[iloczyn liczby mieszkańców i relacji przeciętnego miesięcznego wynagrodzenia brutto 
w danym powiecie do średniej krajowej]]/$M$1*$L$2</f>
        <v>5.0291153761096148E-4</v>
      </c>
      <c r="M1709" s="27">
        <v>45720.415000000001</v>
      </c>
      <c r="N1709" s="302">
        <f>TabIPW[[#This Row],[liczba oddziałów w szkołach podstawowych]]/$O$1*$N$2</f>
        <v>2.9524448419797258E-4</v>
      </c>
      <c r="O1709" s="27">
        <v>233</v>
      </c>
      <c r="P170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4.8837522395169897E-4</v>
      </c>
      <c r="Q1709" s="27">
        <v>2482</v>
      </c>
      <c r="R1709" s="302">
        <f>TabIPW[[#This Row],[liczba gospodarstw domowych korzystających ze środowiskowej pomocy społecznej ]]/$S$1*$R$2</f>
        <v>1.2112512389350285E-4</v>
      </c>
      <c r="S1709" s="27">
        <v>443</v>
      </c>
      <c r="T1709" s="302">
        <f>TabIPW[[#This Row],[ilość wody dostarczonej i ścieków bytowych odprowadzonych siecią kanalizacyjną '[dam3']]]/$U$1*$T$2</f>
        <v>1.6878939618732437E-4</v>
      </c>
      <c r="U1709" s="27">
        <v>4136.1000000000004</v>
      </c>
      <c r="V1709" s="302">
        <f>TabIPW[[#This Row],[iloczyn liczby mieszkańców i relacji przeciętnego miesięcznego wynagrodzenia brutto 
w danym powiecie do średniej krajowej2]]/$W$1*$V$2</f>
        <v>1.466825318031971E-4</v>
      </c>
      <c r="W1709" s="27">
        <f>TabIPW[[#This Row],[iloczyn liczby mieszkańców i relacji przeciętnego miesięcznego wynagrodzenia brutto 
w danym powiecie do średniej krajowej]]</f>
        <v>45720.415000000001</v>
      </c>
    </row>
    <row r="1710" spans="1:23" x14ac:dyDescent="0.3">
      <c r="A1710" s="2" t="s">
        <v>10</v>
      </c>
      <c r="B1710" s="2" t="s">
        <v>156</v>
      </c>
      <c r="C1710" s="2" t="s">
        <v>109</v>
      </c>
      <c r="D1710" s="2" t="s">
        <v>16</v>
      </c>
      <c r="E1710" s="2" t="s">
        <v>13</v>
      </c>
      <c r="F1710" s="17" t="str">
        <f>+Tabela1[[#This Row],[WK]]&amp;Tabela1[[#This Row],[PK]]&amp;Tabela1[[#This Row],[GK]]</f>
        <v>221503</v>
      </c>
      <c r="G1710" s="2" t="s">
        <v>1602</v>
      </c>
      <c r="H1710" s="302">
        <f>TabIPW[[#This Row],[liczba mieszkańców ]]/$I$1*$H$2</f>
        <v>1.4317250854217466E-4</v>
      </c>
      <c r="I1710" s="27">
        <v>44983</v>
      </c>
      <c r="J1710" s="302">
        <f>TabIPW[[#This Row],[liczba mieszkańców w wieku 20-64]]/$K$1*$J$2</f>
        <v>1.0776334168391799E-4</v>
      </c>
      <c r="K1710" s="27">
        <v>26721</v>
      </c>
      <c r="L1710" s="302">
        <f>TabIPW[[#This Row],[iloczyn liczby mieszkańców i relacji przeciętnego miesięcznego wynagrodzenia brutto 
w danym powiecie do średniej krajowej]]/$M$1*$L$2</f>
        <v>4.1810615440430771E-4</v>
      </c>
      <c r="M1710" s="27">
        <v>38010.635000000002</v>
      </c>
      <c r="N1710" s="302">
        <f>TabIPW[[#This Row],[liczba oddziałów w szkołach podstawowych]]/$O$1*$N$2</f>
        <v>3.7507453786523562E-4</v>
      </c>
      <c r="O1710" s="27">
        <v>296</v>
      </c>
      <c r="P17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4.0042045960584499E-4</v>
      </c>
      <c r="Q1710" s="27">
        <v>2035</v>
      </c>
      <c r="R1710" s="302">
        <f>TabIPW[[#This Row],[liczba gospodarstw domowych korzystających ze środowiskowej pomocy społecznej ]]/$S$1*$R$2</f>
        <v>2.1627533408523871E-4</v>
      </c>
      <c r="S1710" s="27">
        <v>791</v>
      </c>
      <c r="T1710" s="302">
        <f>TabIPW[[#This Row],[ilość wody dostarczonej i ścieków bytowych odprowadzonych siecią kanalizacyjną '[dam3']]]/$U$1*$T$2</f>
        <v>1.2627475849772438E-4</v>
      </c>
      <c r="U1710" s="27">
        <v>3094.3</v>
      </c>
      <c r="V1710" s="302">
        <f>TabIPW[[#This Row],[iloczyn liczby mieszkańców i relacji przeciętnego miesięcznego wynagrodzenia brutto 
w danym powiecie do średniej krajowej2]]/$W$1*$V$2</f>
        <v>1.219476283679231E-4</v>
      </c>
      <c r="W1710" s="27">
        <f>TabIPW[[#This Row],[iloczyn liczby mieszkańców i relacji przeciętnego miesięcznego wynagrodzenia brutto 
w danym powiecie do średniej krajowej]]</f>
        <v>38010.635000000002</v>
      </c>
    </row>
    <row r="1711" spans="1:23" x14ac:dyDescent="0.3">
      <c r="A1711" s="2" t="s">
        <v>10</v>
      </c>
      <c r="B1711" s="2" t="s">
        <v>156</v>
      </c>
      <c r="C1711" s="2" t="s">
        <v>109</v>
      </c>
      <c r="D1711" s="2" t="s">
        <v>18</v>
      </c>
      <c r="E1711" s="2" t="s">
        <v>15</v>
      </c>
      <c r="F1711" s="17" t="str">
        <f>+Tabela1[[#This Row],[WK]]&amp;Tabela1[[#This Row],[PK]]&amp;Tabela1[[#This Row],[GK]]</f>
        <v>221504</v>
      </c>
      <c r="G1711" s="2" t="s">
        <v>1603</v>
      </c>
      <c r="H1711" s="302">
        <f>TabIPW[[#This Row],[liczba mieszkańców ]]/$I$1*$H$2</f>
        <v>1.5213849472725136E-5</v>
      </c>
      <c r="I1711" s="27">
        <v>4780</v>
      </c>
      <c r="J1711" s="302">
        <f>TabIPW[[#This Row],[liczba mieszkańców w wieku 20-64]]/$K$1*$J$2</f>
        <v>1.124778114428529E-5</v>
      </c>
      <c r="K1711" s="27">
        <v>2789</v>
      </c>
      <c r="L1711" s="302">
        <f>TabIPW[[#This Row],[iloczyn liczby mieszkańców i relacji przeciętnego miesięcznego wynagrodzenia brutto 
w danym powiecie do średniej krajowej]]/$M$1*$L$2</f>
        <v>4.4428949115278899E-5</v>
      </c>
      <c r="M1711" s="27">
        <v>4039.1</v>
      </c>
      <c r="N1711" s="302">
        <f>TabIPW[[#This Row],[liczba oddziałów w szkołach podstawowych]]/$O$1*$N$2</f>
        <v>3.5480023852116875E-5</v>
      </c>
      <c r="O1711" s="27">
        <v>28</v>
      </c>
      <c r="P17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3.0695622456271168E-5</v>
      </c>
      <c r="Q1711" s="27">
        <v>156</v>
      </c>
      <c r="R1711" s="302">
        <f>TabIPW[[#This Row],[liczba gospodarstw domowych korzystających ze środowiskowej pomocy społecznej ]]/$S$1*$R$2</f>
        <v>5.5230869134283469E-5</v>
      </c>
      <c r="S1711" s="27">
        <v>202</v>
      </c>
      <c r="T1711" s="302">
        <f>TabIPW[[#This Row],[ilość wody dostarczonej i ścieków bytowych odprowadzonych siecią kanalizacyjną '[dam3']]]/$U$1*$T$2</f>
        <v>1.2928236916937299E-5</v>
      </c>
      <c r="U1711" s="27">
        <v>316.8</v>
      </c>
      <c r="V1711" s="302">
        <f>TabIPW[[#This Row],[iloczyn liczby mieszkańców i relacji przeciętnego miesięcznego wynagrodzenia brutto 
w danym powiecie do średniej krajowej2]]/$W$1*$V$2</f>
        <v>1.2958443491956347E-5</v>
      </c>
      <c r="W1711" s="27">
        <f>TabIPW[[#This Row],[iloczyn liczby mieszkańców i relacji przeciętnego miesięcznego wynagrodzenia brutto 
w danym powiecie do średniej krajowej]]</f>
        <v>4039.1</v>
      </c>
    </row>
    <row r="1712" spans="1:23" x14ac:dyDescent="0.3">
      <c r="A1712" s="2" t="s">
        <v>10</v>
      </c>
      <c r="B1712" s="2" t="s">
        <v>156</v>
      </c>
      <c r="C1712" s="2" t="s">
        <v>109</v>
      </c>
      <c r="D1712" s="2" t="s">
        <v>21</v>
      </c>
      <c r="E1712" s="2" t="s">
        <v>15</v>
      </c>
      <c r="F1712" s="17" t="str">
        <f>+Tabela1[[#This Row],[WK]]&amp;Tabela1[[#This Row],[PK]]&amp;Tabela1[[#This Row],[GK]]</f>
        <v>221505</v>
      </c>
      <c r="G1712" s="2" t="s">
        <v>1604</v>
      </c>
      <c r="H1712" s="302">
        <f>TabIPW[[#This Row],[liczba mieszkańców ]]/$I$1*$H$2</f>
        <v>2.3520993222476729E-5</v>
      </c>
      <c r="I1712" s="27">
        <v>7390</v>
      </c>
      <c r="J1712" s="302">
        <f>TabIPW[[#This Row],[liczba mieszkańców w wieku 20-64]]/$K$1*$J$2</f>
        <v>1.7692368547859293E-5</v>
      </c>
      <c r="K1712" s="27">
        <v>4387</v>
      </c>
      <c r="L1712" s="302">
        <f>TabIPW[[#This Row],[iloczyn liczby mieszkańców i relacji przeciętnego miesięcznego wynagrodzenia brutto 
w danym powiecie do średniej krajowej]]/$M$1*$L$2</f>
        <v>6.868827070332868E-5</v>
      </c>
      <c r="M1712" s="27">
        <v>6244.55</v>
      </c>
      <c r="N1712" s="302">
        <f>TabIPW[[#This Row],[liczba oddziałów w szkołach podstawowych]]/$O$1*$N$2</f>
        <v>4.9418604651162791E-5</v>
      </c>
      <c r="O1712" s="27">
        <v>39</v>
      </c>
      <c r="P17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5.0569070328600572E-5</v>
      </c>
      <c r="Q1712" s="27">
        <v>257</v>
      </c>
      <c r="R1712" s="302">
        <f>TabIPW[[#This Row],[liczba gospodarstw domowych korzystających ze środowiskowej pomocy społecznej ]]/$S$1*$R$2</f>
        <v>8.0385522403363064E-5</v>
      </c>
      <c r="S1712" s="27">
        <v>294</v>
      </c>
      <c r="T1712" s="302">
        <f>TabIPW[[#This Row],[ilość wody dostarczonej i ścieków bytowych odprowadzonych siecią kanalizacyjną '[dam3']]]/$U$1*$T$2</f>
        <v>2.3273274980206251E-5</v>
      </c>
      <c r="U1712" s="27">
        <v>570.29999999999995</v>
      </c>
      <c r="V1712" s="302">
        <f>TabIPW[[#This Row],[iloczyn liczby mieszkańców i relacji przeciętnego miesięcznego wynagrodzenia brutto 
w danym powiecie do średniej krajowej2]]/$W$1*$V$2</f>
        <v>2.0034078955137531E-5</v>
      </c>
      <c r="W1712" s="27">
        <f>TabIPW[[#This Row],[iloczyn liczby mieszkańców i relacji przeciętnego miesięcznego wynagrodzenia brutto 
w danym powiecie do średniej krajowej]]</f>
        <v>6244.55</v>
      </c>
    </row>
    <row r="1713" spans="1:23" x14ac:dyDescent="0.3">
      <c r="A1713" s="2" t="s">
        <v>10</v>
      </c>
      <c r="B1713" s="2" t="s">
        <v>156</v>
      </c>
      <c r="C1713" s="2" t="s">
        <v>109</v>
      </c>
      <c r="D1713" s="2" t="s">
        <v>23</v>
      </c>
      <c r="E1713" s="2" t="s">
        <v>15</v>
      </c>
      <c r="F1713" s="17" t="str">
        <f>+Tabela1[[#This Row],[WK]]&amp;Tabela1[[#This Row],[PK]]&amp;Tabela1[[#This Row],[GK]]</f>
        <v>221506</v>
      </c>
      <c r="G1713" s="2" t="s">
        <v>1605</v>
      </c>
      <c r="H1713" s="302">
        <f>TabIPW[[#This Row],[liczba mieszkańców ]]/$I$1*$H$2</f>
        <v>2.0643729640187288E-5</v>
      </c>
      <c r="I1713" s="27">
        <v>6486</v>
      </c>
      <c r="J1713" s="302">
        <f>TabIPW[[#This Row],[liczba mieszkańców w wieku 20-64]]/$K$1*$J$2</f>
        <v>1.5280689406847246E-5</v>
      </c>
      <c r="K1713" s="27">
        <v>3789</v>
      </c>
      <c r="L1713" s="302">
        <f>TabIPW[[#This Row],[iloczyn liczby mieszkańców i relacji przeciętnego miesięcznego wynagrodzenia brutto 
w danym powiecie do średniej krajowej]]/$M$1*$L$2</f>
        <v>6.0285808360188069E-5</v>
      </c>
      <c r="M1713" s="27">
        <v>5480.67</v>
      </c>
      <c r="N1713" s="302">
        <f>TabIPW[[#This Row],[liczba oddziałów w szkołach podstawowych]]/$O$1*$N$2</f>
        <v>7.9830053667262975E-5</v>
      </c>
      <c r="O1713" s="27">
        <v>63</v>
      </c>
      <c r="P17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5.1356137571069067E-5</v>
      </c>
      <c r="Q1713" s="27">
        <v>261</v>
      </c>
      <c r="R1713" s="302">
        <f>TabIPW[[#This Row],[liczba gospodarstw domowych korzystających ze środowiskowej pomocy społecznej ]]/$S$1*$R$2</f>
        <v>3.3083837451724254E-5</v>
      </c>
      <c r="S1713" s="27">
        <v>121</v>
      </c>
      <c r="T1713" s="302">
        <f>TabIPW[[#This Row],[ilość wody dostarczonej i ścieków bytowych odprowadzonych siecią kanalizacyjną '[dam3']]]/$U$1*$T$2</f>
        <v>1.2373236847270796E-5</v>
      </c>
      <c r="U1713" s="27">
        <v>303.2</v>
      </c>
      <c r="V1713" s="302">
        <f>TabIPW[[#This Row],[iloczyn liczby mieszkańców i relacji przeciętnego miesięcznego wynagrodzenia brutto 
w danym powiecie do średniej krajowej2]]/$W$1*$V$2</f>
        <v>1.7583360771721522E-5</v>
      </c>
      <c r="W1713" s="27">
        <f>TabIPW[[#This Row],[iloczyn liczby mieszkańców i relacji przeciętnego miesięcznego wynagrodzenia brutto 
w danym powiecie do średniej krajowej]]</f>
        <v>5480.67</v>
      </c>
    </row>
    <row r="1714" spans="1:23" x14ac:dyDescent="0.3">
      <c r="A1714" s="2" t="s">
        <v>10</v>
      </c>
      <c r="B1714" s="2" t="s">
        <v>156</v>
      </c>
      <c r="C1714" s="2" t="s">
        <v>109</v>
      </c>
      <c r="D1714" s="2" t="s">
        <v>30</v>
      </c>
      <c r="E1714" s="2" t="s">
        <v>15</v>
      </c>
      <c r="F1714" s="17" t="str">
        <f>+Tabela1[[#This Row],[WK]]&amp;Tabela1[[#This Row],[PK]]&amp;Tabela1[[#This Row],[GK]]</f>
        <v>221507</v>
      </c>
      <c r="G1714" s="2" t="s">
        <v>1606</v>
      </c>
      <c r="H1714" s="302">
        <f>TabIPW[[#This Row],[liczba mieszkańców ]]/$I$1*$H$2</f>
        <v>5.8633793930239008E-5</v>
      </c>
      <c r="I1714" s="27">
        <v>18422</v>
      </c>
      <c r="J1714" s="302">
        <f>TabIPW[[#This Row],[liczba mieszkańców w wieku 20-64]]/$K$1*$J$2</f>
        <v>4.4273266906405141E-5</v>
      </c>
      <c r="K1714" s="27">
        <v>10978</v>
      </c>
      <c r="L1714" s="302">
        <f>TabIPW[[#This Row],[iloczyn liczby mieszkańców i relacji przeciętnego miesięcznego wynagrodzenia brutto 
w danym powiecie do średniej krajowej]]/$M$1*$L$2</f>
        <v>1.7122805451917739E-4</v>
      </c>
      <c r="M1714" s="27">
        <v>15566.59</v>
      </c>
      <c r="N1714" s="302">
        <f>TabIPW[[#This Row],[liczba oddziałów w szkołach podstawowych]]/$O$1*$N$2</f>
        <v>1.4952295766249257E-4</v>
      </c>
      <c r="O1714" s="27">
        <v>118</v>
      </c>
      <c r="P17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2.0168598088255094E-4</v>
      </c>
      <c r="Q1714" s="27">
        <v>1025</v>
      </c>
      <c r="R1714" s="302">
        <f>TabIPW[[#This Row],[liczba gospodarstw domowych korzystających ze środowiskowej pomocy społecznej ]]/$S$1*$R$2</f>
        <v>4.8942205817013572E-5</v>
      </c>
      <c r="S1714" s="27">
        <v>179</v>
      </c>
      <c r="T1714" s="302">
        <f>TabIPW[[#This Row],[ilość wody dostarczonej i ścieków bytowych odprowadzonych siecią kanalizacyjną '[dam3']]]/$U$1*$T$2</f>
        <v>5.3014749301746339E-5</v>
      </c>
      <c r="U1714" s="27">
        <v>1299.0999999999999</v>
      </c>
      <c r="V1714" s="302">
        <f>TabIPW[[#This Row],[iloczyn liczby mieszkańców i relacji przeciętnego miesięcznego wynagrodzenia brutto 
w danym powiecie do średniej krajowej2]]/$W$1*$V$2</f>
        <v>4.9941515901426751E-5</v>
      </c>
      <c r="W1714" s="27">
        <f>TabIPW[[#This Row],[iloczyn liczby mieszkańców i relacji przeciętnego miesięcznego wynagrodzenia brutto 
w danym powiecie do średniej krajowej]]</f>
        <v>15566.59</v>
      </c>
    </row>
    <row r="1715" spans="1:23" x14ac:dyDescent="0.3">
      <c r="A1715" s="2" t="s">
        <v>10</v>
      </c>
      <c r="B1715" s="2" t="s">
        <v>156</v>
      </c>
      <c r="C1715" s="2" t="s">
        <v>109</v>
      </c>
      <c r="D1715" s="2" t="s">
        <v>54</v>
      </c>
      <c r="E1715" s="2" t="s">
        <v>15</v>
      </c>
      <c r="F1715" s="17" t="str">
        <f>+Tabela1[[#This Row],[WK]]&amp;Tabela1[[#This Row],[PK]]&amp;Tabela1[[#This Row],[GK]]</f>
        <v>221508</v>
      </c>
      <c r="G1715" s="2" t="s">
        <v>1607</v>
      </c>
      <c r="H1715" s="302">
        <f>TabIPW[[#This Row],[liczba mieszkańców ]]/$I$1*$H$2</f>
        <v>3.7716342312090555E-5</v>
      </c>
      <c r="I1715" s="27">
        <v>11850</v>
      </c>
      <c r="J1715" s="302">
        <f>TabIPW[[#This Row],[liczba mieszkańców w wieku 20-64]]/$K$1*$J$2</f>
        <v>2.841183870974897E-5</v>
      </c>
      <c r="K1715" s="27">
        <v>7045</v>
      </c>
      <c r="L1715" s="302">
        <f>TabIPW[[#This Row],[iloczyn liczby mieszkańców i relacji przeciętnego miesięcznego wynagrodzenia brutto 
w danym powiecie do średniej krajowej]]/$M$1*$L$2</f>
        <v>1.1014289686528347E-4</v>
      </c>
      <c r="M1715" s="27">
        <v>10013.25</v>
      </c>
      <c r="N1715" s="302">
        <f>TabIPW[[#This Row],[liczba oddziałów w szkołach podstawowych]]/$O$1*$N$2</f>
        <v>8.1097197376267145E-5</v>
      </c>
      <c r="O1715" s="27">
        <v>64</v>
      </c>
      <c r="P17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1.0841851265003469E-4</v>
      </c>
      <c r="Q1715" s="27">
        <v>551</v>
      </c>
      <c r="R1715" s="302">
        <f>TabIPW[[#This Row],[liczba gospodarstw domowych korzystających ze środowiskowej pomocy społecznej ]]/$S$1*$R$2</f>
        <v>7.437027923032229E-5</v>
      </c>
      <c r="S1715" s="27">
        <v>272</v>
      </c>
      <c r="T1715" s="302">
        <f>TabIPW[[#This Row],[ilość wody dostarczonej i ścieków bytowych odprowadzonych siecią kanalizacyjną '[dam3']]]/$U$1*$T$2</f>
        <v>2.4750554577406789E-5</v>
      </c>
      <c r="U1715" s="27">
        <v>606.5</v>
      </c>
      <c r="V1715" s="302">
        <f>TabIPW[[#This Row],[iloczyn liczby mieszkańców i relacji przeciętnego miesięcznego wynagrodzenia brutto 
w danym powiecie do średniej krajowej2]]/$W$1*$V$2</f>
        <v>3.2125011585707682E-5</v>
      </c>
      <c r="W1715" s="27">
        <f>TabIPW[[#This Row],[iloczyn liczby mieszkańców i relacji przeciętnego miesięcznego wynagrodzenia brutto 
w danym powiecie do średniej krajowej]]</f>
        <v>10013.25</v>
      </c>
    </row>
    <row r="1716" spans="1:23" x14ac:dyDescent="0.3">
      <c r="A1716" s="2" t="s">
        <v>10</v>
      </c>
      <c r="B1716" s="2" t="s">
        <v>156</v>
      </c>
      <c r="C1716" s="2" t="s">
        <v>109</v>
      </c>
      <c r="D1716" s="2" t="s">
        <v>56</v>
      </c>
      <c r="E1716" s="2" t="s">
        <v>15</v>
      </c>
      <c r="F1716" s="17" t="str">
        <f>+Tabela1[[#This Row],[WK]]&amp;Tabela1[[#This Row],[PK]]&amp;Tabela1[[#This Row],[GK]]</f>
        <v>221509</v>
      </c>
      <c r="G1716" s="2" t="s">
        <v>1608</v>
      </c>
      <c r="H1716" s="302">
        <f>TabIPW[[#This Row],[liczba mieszkańców ]]/$I$1*$H$2</f>
        <v>7.2663636707597255E-5</v>
      </c>
      <c r="I1716" s="27">
        <v>22830</v>
      </c>
      <c r="J1716" s="302">
        <f>TabIPW[[#This Row],[liczba mieszkańców w wieku 20-64]]/$K$1*$J$2</f>
        <v>5.4674137315552421E-5</v>
      </c>
      <c r="K1716" s="27">
        <v>13557</v>
      </c>
      <c r="L1716" s="302">
        <f>TabIPW[[#This Row],[iloczyn liczby mieszkańców i relacji przeciętnego miesięcznego wynagrodzenia brutto 
w danym powiecie do średniej krajowej]]/$M$1*$L$2</f>
        <v>2.1219935320121699E-4</v>
      </c>
      <c r="M1716" s="27">
        <v>19291.349999999999</v>
      </c>
      <c r="N1716" s="302">
        <f>TabIPW[[#This Row],[liczba oddziałów w szkołach podstawowych]]/$O$1*$N$2</f>
        <v>1.6853011329755516E-4</v>
      </c>
      <c r="O1716" s="27">
        <v>133</v>
      </c>
      <c r="P17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2.4300701111214674E-4</v>
      </c>
      <c r="Q1716" s="27">
        <v>1235</v>
      </c>
      <c r="R1716" s="302">
        <f>TabIPW[[#This Row],[liczba gospodarstw domowych korzystających ze środowiskowej pomocy społecznej ]]/$S$1*$R$2</f>
        <v>1.0636043610513004E-4</v>
      </c>
      <c r="S1716" s="27">
        <v>389</v>
      </c>
      <c r="T1716" s="302">
        <f>TabIPW[[#This Row],[ilość wody dostarczonej i ścieków bytowych odprowadzonych siecią kanalizacyjną '[dam3']]]/$U$1*$T$2</f>
        <v>5.7895485208519393E-5</v>
      </c>
      <c r="U1716" s="27">
        <v>1418.7</v>
      </c>
      <c r="V1716" s="302">
        <f>TabIPW[[#This Row],[iloczyn liczby mieszkańców i relacji przeciętnego miesięcznego wynagrodzenia brutto 
w danym powiecie do średniej krajowej2]]/$W$1*$V$2</f>
        <v>6.189147801702163E-5</v>
      </c>
      <c r="W1716" s="27">
        <f>TabIPW[[#This Row],[iloczyn liczby mieszkańców i relacji przeciętnego miesięcznego wynagrodzenia brutto 
w danym powiecie do średniej krajowej]]</f>
        <v>19291.349999999999</v>
      </c>
    </row>
    <row r="1717" spans="1:23" x14ac:dyDescent="0.3">
      <c r="A1717" s="2" t="s">
        <v>10</v>
      </c>
      <c r="B1717" s="2" t="s">
        <v>156</v>
      </c>
      <c r="C1717" s="2" t="s">
        <v>109</v>
      </c>
      <c r="D1717" s="2" t="s">
        <v>69</v>
      </c>
      <c r="E1717" s="2" t="s">
        <v>15</v>
      </c>
      <c r="F1717" s="17" t="str">
        <f>+Tabela1[[#This Row],[WK]]&amp;Tabela1[[#This Row],[PK]]&amp;Tabela1[[#This Row],[GK]]</f>
        <v>221510</v>
      </c>
      <c r="G1717" s="2" t="s">
        <v>1602</v>
      </c>
      <c r="H1717" s="302">
        <f>TabIPW[[#This Row],[liczba mieszkańców ]]/$I$1*$H$2</f>
        <v>1.0301494812431419E-4</v>
      </c>
      <c r="I1717" s="27">
        <v>32366</v>
      </c>
      <c r="J1717" s="302">
        <f>TabIPW[[#This Row],[liczba mieszkańców w wieku 20-64]]/$K$1*$J$2</f>
        <v>7.96822014516991E-5</v>
      </c>
      <c r="K1717" s="27">
        <v>19758</v>
      </c>
      <c r="L1717" s="302">
        <f>TabIPW[[#This Row],[iloczyn liczby mieszkańców i relacji przeciętnego miesięcznego wynagrodzenia brutto 
w danym powiecie do średniej krajowej]]/$M$1*$L$2</f>
        <v>3.0083417721027552E-4</v>
      </c>
      <c r="M1717" s="27">
        <v>27349.27</v>
      </c>
      <c r="N1717" s="302">
        <f>TabIPW[[#This Row],[liczba oddziałów w szkołach podstawowych]]/$O$1*$N$2</f>
        <v>2.1794871794871795E-4</v>
      </c>
      <c r="O1717" s="27">
        <v>172</v>
      </c>
      <c r="P17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2.7901533745508018E-4</v>
      </c>
      <c r="Q1717" s="27">
        <v>1418</v>
      </c>
      <c r="R1717" s="302">
        <f>TabIPW[[#This Row],[liczba gospodarstw domowych korzystających ze środowiskowej pomocy społecznej ]]/$S$1*$R$2</f>
        <v>7.0815817355343664E-5</v>
      </c>
      <c r="S1717" s="27">
        <v>259</v>
      </c>
      <c r="T1717" s="302">
        <f>TabIPW[[#This Row],[ilość wody dostarczonej i ścieków bytowych odprowadzonych siecią kanalizacyjną '[dam3']]]/$U$1*$T$2</f>
        <v>7.7626553861736509E-5</v>
      </c>
      <c r="U1717" s="27">
        <v>1902.2</v>
      </c>
      <c r="V1717" s="302">
        <f>TabIPW[[#This Row],[iloczyn liczby mieszkańców i relacji przeciętnego miesięcznego wynagrodzenia brutto 
w danym powiecie do średniej krajowej2]]/$W$1*$V$2</f>
        <v>8.7743301686330367E-5</v>
      </c>
      <c r="W1717" s="27">
        <f>TabIPW[[#This Row],[iloczyn liczby mieszkańców i relacji przeciętnego miesięcznego wynagrodzenia brutto 
w danym powiecie do średniej krajowej]]</f>
        <v>27349.27</v>
      </c>
    </row>
    <row r="1718" spans="1:23" x14ac:dyDescent="0.3">
      <c r="A1718" s="2" t="s">
        <v>10</v>
      </c>
      <c r="B1718" s="2" t="s">
        <v>156</v>
      </c>
      <c r="C1718" s="2" t="s">
        <v>113</v>
      </c>
      <c r="D1718" s="2" t="s">
        <v>12</v>
      </c>
      <c r="E1718" s="2" t="s">
        <v>19</v>
      </c>
      <c r="F1718" s="17" t="str">
        <f>+Tabela1[[#This Row],[WK]]&amp;Tabela1[[#This Row],[PK]]&amp;Tabela1[[#This Row],[GK]]</f>
        <v>221601</v>
      </c>
      <c r="G1718" s="2" t="s">
        <v>1609</v>
      </c>
      <c r="H1718" s="302">
        <f>TabIPW[[#This Row],[liczba mieszkańców ]]/$I$1*$H$2</f>
        <v>2.6722903801882896E-5</v>
      </c>
      <c r="I1718" s="27">
        <v>8396</v>
      </c>
      <c r="J1718" s="302">
        <f>TabIPW[[#This Row],[liczba mieszkańców w wieku 20-64]]/$K$1*$J$2</f>
        <v>2.0656556120842333E-5</v>
      </c>
      <c r="K1718" s="27">
        <v>5122</v>
      </c>
      <c r="L1718" s="302">
        <f>TabIPW[[#This Row],[iloczyn liczby mieszkańców i relacji przeciętnego miesięcznego wynagrodzenia brutto 
w danym powiecie do średniej krajowej]]/$M$1*$L$2</f>
        <v>7.9424102603010131E-5</v>
      </c>
      <c r="M1718" s="27">
        <v>7220.56</v>
      </c>
      <c r="N1718" s="302">
        <f>TabIPW[[#This Row],[liczba oddziałów w szkołach podstawowych]]/$O$1*$N$2</f>
        <v>5.0685748360166967E-5</v>
      </c>
      <c r="O1718" s="27">
        <v>40</v>
      </c>
      <c r="P171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4.7420801358726606E-5</v>
      </c>
      <c r="Q1718" s="27">
        <v>241</v>
      </c>
      <c r="R1718" s="302">
        <f>TabIPW[[#This Row],[liczba gospodarstw domowych korzystających ze środowiskowej pomocy społecznej ]]/$S$1*$R$2</f>
        <v>7.0268977066885406E-5</v>
      </c>
      <c r="S1718" s="27">
        <v>257</v>
      </c>
      <c r="T1718" s="302">
        <f>TabIPW[[#This Row],[ilość wody dostarczonej i ścieków bytowych odprowadzonych siecią kanalizacyjną '[dam3']]]/$U$1*$T$2</f>
        <v>2.3383458817566513E-5</v>
      </c>
      <c r="U1718" s="27">
        <v>573</v>
      </c>
      <c r="V1718" s="302">
        <f>TabIPW[[#This Row],[iloczyn liczby mieszkańców i relacji przeciętnego miesięcznego wynagrodzenia brutto 
w danym powiecie do średniej krajowej2]]/$W$1*$V$2</f>
        <v>2.3165363259211291E-5</v>
      </c>
      <c r="W1718" s="27">
        <f>TabIPW[[#This Row],[iloczyn liczby mieszkańców i relacji przeciętnego miesięcznego wynagrodzenia brutto 
w danym powiecie do średniej krajowej]]</f>
        <v>7220.56</v>
      </c>
    </row>
    <row r="1719" spans="1:23" x14ac:dyDescent="0.3">
      <c r="A1719" s="2" t="s">
        <v>10</v>
      </c>
      <c r="B1719" s="2" t="s">
        <v>156</v>
      </c>
      <c r="C1719" s="2" t="s">
        <v>113</v>
      </c>
      <c r="D1719" s="2" t="s">
        <v>11</v>
      </c>
      <c r="E1719" s="2" t="s">
        <v>15</v>
      </c>
      <c r="F1719" s="17" t="str">
        <f>+Tabela1[[#This Row],[WK]]&amp;Tabela1[[#This Row],[PK]]&amp;Tabela1[[#This Row],[GK]]</f>
        <v>221602</v>
      </c>
      <c r="G1719" s="2" t="s">
        <v>1610</v>
      </c>
      <c r="H1719" s="302">
        <f>TabIPW[[#This Row],[liczba mieszkańców ]]/$I$1*$H$2</f>
        <v>1.0477822691257564E-5</v>
      </c>
      <c r="I1719" s="27">
        <v>3292</v>
      </c>
      <c r="J1719" s="302">
        <f>TabIPW[[#This Row],[liczba mieszkańców w wieku 20-64]]/$K$1*$J$2</f>
        <v>7.8077103963199453E-6</v>
      </c>
      <c r="K1719" s="27">
        <v>1936</v>
      </c>
      <c r="L1719" s="302">
        <f>TabIPW[[#This Row],[iloczyn liczby mieszkańców i relacji przeciętnego miesięcznego wynagrodzenia brutto 
w danym powiecie do średniej krajowej]]/$M$1*$L$2</f>
        <v>3.1141513312185487E-5</v>
      </c>
      <c r="M1719" s="27">
        <v>2831.12</v>
      </c>
      <c r="N1719" s="302">
        <f>TabIPW[[#This Row],[liczba oddziałów w szkołach podstawowych]]/$O$1*$N$2</f>
        <v>3.4212880143112706E-5</v>
      </c>
      <c r="O1719" s="27">
        <v>27</v>
      </c>
      <c r="P171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2.4005550895288989E-5</v>
      </c>
      <c r="Q1719" s="27">
        <v>122</v>
      </c>
      <c r="R1719" s="302">
        <f>TabIPW[[#This Row],[liczba gospodarstw domowych korzystających ze środowiskowej pomocy społecznej ]]/$S$1*$R$2</f>
        <v>2.6795174134454354E-5</v>
      </c>
      <c r="S1719" s="27">
        <v>98</v>
      </c>
      <c r="T1719" s="302">
        <f>TabIPW[[#This Row],[ilość wody dostarczonej i ścieków bytowych odprowadzonych siecią kanalizacyjną '[dam3']]]/$U$1*$T$2</f>
        <v>7.5251480034193092E-6</v>
      </c>
      <c r="U1719" s="27">
        <v>184.39999999999998</v>
      </c>
      <c r="V1719" s="302">
        <f>TabIPW[[#This Row],[iloczyn liczby mieszkańców i relacji przeciętnego miesięcznego wynagrodzenia brutto 
w danym powiecie do średniej krajowej2]]/$W$1*$V$2</f>
        <v>9.0829413827207677E-6</v>
      </c>
      <c r="W1719" s="27">
        <f>TabIPW[[#This Row],[iloczyn liczby mieszkańców i relacji przeciętnego miesięcznego wynagrodzenia brutto 
w danym powiecie do średniej krajowej]]</f>
        <v>2831.12</v>
      </c>
    </row>
    <row r="1720" spans="1:23" x14ac:dyDescent="0.3">
      <c r="A1720" s="2" t="s">
        <v>10</v>
      </c>
      <c r="B1720" s="2" t="s">
        <v>156</v>
      </c>
      <c r="C1720" s="2" t="s">
        <v>113</v>
      </c>
      <c r="D1720" s="2" t="s">
        <v>16</v>
      </c>
      <c r="E1720" s="2" t="s">
        <v>15</v>
      </c>
      <c r="F1720" s="17" t="str">
        <f>+Tabela1[[#This Row],[WK]]&amp;Tabela1[[#This Row],[PK]]&amp;Tabela1[[#This Row],[GK]]</f>
        <v>221603</v>
      </c>
      <c r="G1720" s="2" t="s">
        <v>1611</v>
      </c>
      <c r="H1720" s="302">
        <f>TabIPW[[#This Row],[liczba mieszkańców ]]/$I$1*$H$2</f>
        <v>1.0678339954182602E-5</v>
      </c>
      <c r="I1720" s="27">
        <v>3355</v>
      </c>
      <c r="J1720" s="302">
        <f>TabIPW[[#This Row],[liczba mieszkańców w wieku 20-64]]/$K$1*$J$2</f>
        <v>8.1424417821125854E-6</v>
      </c>
      <c r="K1720" s="27">
        <v>2019</v>
      </c>
      <c r="L1720" s="302">
        <f>TabIPW[[#This Row],[iloczyn liczby mieszkańców i relacji przeciętnego miesięcznego wynagrodzenia brutto 
w danym powiecie do średniej krajowej]]/$M$1*$L$2</f>
        <v>3.1737477874356722E-5</v>
      </c>
      <c r="M1720" s="27">
        <v>2885.3</v>
      </c>
      <c r="N1720" s="302">
        <f>TabIPW[[#This Row],[liczba oddziałów w szkołach podstawowych]]/$O$1*$N$2</f>
        <v>2.0274299344066786E-5</v>
      </c>
      <c r="O1720" s="27">
        <v>16</v>
      </c>
      <c r="P172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1.6331645281221197E-5</v>
      </c>
      <c r="Q1720" s="27">
        <v>83</v>
      </c>
      <c r="R1720" s="302">
        <f>TabIPW[[#This Row],[liczba gospodarstw domowych korzystających ze środowiskowej pomocy społecznej ]]/$S$1*$R$2</f>
        <v>3.6364879182473771E-5</v>
      </c>
      <c r="S1720" s="27">
        <v>133</v>
      </c>
      <c r="T1720" s="302">
        <f>TabIPW[[#This Row],[ilość wody dostarczonej i ścieków bytowych odprowadzonych siecią kanalizacyjną '[dam3']]]/$U$1*$T$2</f>
        <v>6.5008464042554032E-6</v>
      </c>
      <c r="U1720" s="27">
        <v>159.30000000000001</v>
      </c>
      <c r="V1720" s="302">
        <f>TabIPW[[#This Row],[iloczyn liczby mieszkańców i relacji przeciętnego miesięcznego wynagrodzenia brutto 
w danym powiecie do średniej krajowej2]]/$W$1*$V$2</f>
        <v>9.2567643800207108E-6</v>
      </c>
      <c r="W1720" s="27">
        <f>TabIPW[[#This Row],[iloczyn liczby mieszkańców i relacji przeciętnego miesięcznego wynagrodzenia brutto 
w danym powiecie do średniej krajowej]]</f>
        <v>2885.3</v>
      </c>
    </row>
    <row r="1721" spans="1:23" x14ac:dyDescent="0.3">
      <c r="A1721" s="2" t="s">
        <v>10</v>
      </c>
      <c r="B1721" s="2" t="s">
        <v>156</v>
      </c>
      <c r="C1721" s="2" t="s">
        <v>113</v>
      </c>
      <c r="D1721" s="2" t="s">
        <v>18</v>
      </c>
      <c r="E1721" s="2" t="s">
        <v>15</v>
      </c>
      <c r="F1721" s="17" t="str">
        <f>+Tabela1[[#This Row],[WK]]&amp;Tabela1[[#This Row],[PK]]&amp;Tabela1[[#This Row],[GK]]</f>
        <v>221604</v>
      </c>
      <c r="G1721" s="2" t="s">
        <v>1612</v>
      </c>
      <c r="H1721" s="302">
        <f>TabIPW[[#This Row],[liczba mieszkańców ]]/$I$1*$H$2</f>
        <v>1.8345738150792404E-5</v>
      </c>
      <c r="I1721" s="27">
        <v>5764</v>
      </c>
      <c r="J1721" s="302">
        <f>TabIPW[[#This Row],[liczba mieszkańców w wieku 20-64]]/$K$1*$J$2</f>
        <v>1.4248264891631385E-5</v>
      </c>
      <c r="K1721" s="27">
        <v>3533</v>
      </c>
      <c r="L1721" s="302">
        <f>TabIPW[[#This Row],[iloczyn liczby mieszkańców i relacji przeciętnego miesięcznego wynagrodzenia brutto 
w danym powiecie do średniej krajowej]]/$M$1*$L$2</f>
        <v>5.4526027561189902E-5</v>
      </c>
      <c r="M1721" s="27">
        <v>4957.04</v>
      </c>
      <c r="N1721" s="302">
        <f>TabIPW[[#This Row],[liczba oddziałów w szkołach podstawowych]]/$O$1*$N$2</f>
        <v>3.294573643410853E-5</v>
      </c>
      <c r="O1721" s="27">
        <v>26</v>
      </c>
      <c r="P172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2.7350586675780074E-5</v>
      </c>
      <c r="Q1721" s="27">
        <v>139</v>
      </c>
      <c r="R1721" s="302">
        <f>TabIPW[[#This Row],[liczba gospodarstw domowych korzystających ze środowiskowej pomocy społecznej ]]/$S$1*$R$2</f>
        <v>3.1990156874807751E-5</v>
      </c>
      <c r="S1721" s="27">
        <v>117</v>
      </c>
      <c r="T1721" s="302">
        <f>TabIPW[[#This Row],[ilość wody dostarczonej i ścieków bytowych odprowadzonych siecią kanalizacyjną '[dam3']]]/$U$1*$T$2</f>
        <v>1.0283824820291032E-5</v>
      </c>
      <c r="U1721" s="27">
        <v>252</v>
      </c>
      <c r="V1721" s="302">
        <f>TabIPW[[#This Row],[iloczyn liczby mieszkańców i relacji przeciętnego miesięcznego wynagrodzenia brutto 
w danym powiecie do średniej krajowej2]]/$W$1*$V$2</f>
        <v>1.5903424705347056E-5</v>
      </c>
      <c r="W1721" s="27">
        <f>TabIPW[[#This Row],[iloczyn liczby mieszkańców i relacji przeciętnego miesięcznego wynagrodzenia brutto 
w danym powiecie do średniej krajowej]]</f>
        <v>4957.04</v>
      </c>
    </row>
    <row r="1722" spans="1:23" x14ac:dyDescent="0.3">
      <c r="A1722" s="2" t="s">
        <v>10</v>
      </c>
      <c r="B1722" s="2" t="s">
        <v>156</v>
      </c>
      <c r="C1722" s="2" t="s">
        <v>113</v>
      </c>
      <c r="D1722" s="2" t="s">
        <v>21</v>
      </c>
      <c r="E1722" s="2" t="s">
        <v>19</v>
      </c>
      <c r="F1722" s="17" t="str">
        <f>+Tabela1[[#This Row],[WK]]&amp;Tabela1[[#This Row],[PK]]&amp;Tabela1[[#This Row],[GK]]</f>
        <v>221605</v>
      </c>
      <c r="G1722" s="2" t="s">
        <v>1613</v>
      </c>
      <c r="H1722" s="302">
        <f>TabIPW[[#This Row],[liczba mieszkańców ]]/$I$1*$H$2</f>
        <v>5.2678749502735089E-5</v>
      </c>
      <c r="I1722" s="27">
        <v>16551</v>
      </c>
      <c r="J1722" s="302">
        <f>TabIPW[[#This Row],[liczba mieszkańców w wieku 20-64]]/$K$1*$J$2</f>
        <v>3.9441842807855912E-5</v>
      </c>
      <c r="K1722" s="27">
        <v>9780</v>
      </c>
      <c r="L1722" s="302">
        <f>TabIPW[[#This Row],[iloczyn liczby mieszkańców i relacji przeciętnego miesięcznego wynagrodzenia brutto 
w danym powiecie do średniej krajowej]]/$M$1*$L$2</f>
        <v>1.5656840426184145E-4</v>
      </c>
      <c r="M1722" s="27">
        <v>14233.86</v>
      </c>
      <c r="N1722" s="302">
        <f>TabIPW[[#This Row],[liczba oddziałów w szkołach podstawowych]]/$O$1*$N$2</f>
        <v>1.178443649373882E-4</v>
      </c>
      <c r="O1722" s="27">
        <v>93</v>
      </c>
      <c r="P172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1.1510858421101687E-4</v>
      </c>
      <c r="Q1722" s="27">
        <v>585</v>
      </c>
      <c r="R1722" s="302">
        <f>TabIPW[[#This Row],[liczba gospodarstw domowych korzystających ze środowiskowej pomocy społecznej ]]/$S$1*$R$2</f>
        <v>1.0772753682627567E-4</v>
      </c>
      <c r="S1722" s="27">
        <v>394</v>
      </c>
      <c r="T1722" s="302">
        <f>TabIPW[[#This Row],[ilość wody dostarczonej i ścieków bytowych odprowadzonych siecią kanalizacyjną '[dam3']]]/$U$1*$T$2</f>
        <v>4.1118975749703348E-5</v>
      </c>
      <c r="U1722" s="27">
        <v>1007.6</v>
      </c>
      <c r="V1722" s="302">
        <f>TabIPW[[#This Row],[iloczyn liczby mieszkańców i relacji przeciętnego miesięcznego wynagrodzenia brutto 
w danym powiecie do średniej krajowej2]]/$W$1*$V$2</f>
        <v>4.5665784576370429E-5</v>
      </c>
      <c r="W1722" s="27">
        <f>TabIPW[[#This Row],[iloczyn liczby mieszkańców i relacji przeciętnego miesięcznego wynagrodzenia brutto 
w danym powiecie do średniej krajowej]]</f>
        <v>14233.86</v>
      </c>
    </row>
    <row r="1723" spans="1:23" x14ac:dyDescent="0.3">
      <c r="A1723" s="2" t="s">
        <v>10</v>
      </c>
      <c r="B1723" s="2" t="s">
        <v>170</v>
      </c>
      <c r="C1723" s="2" t="s">
        <v>12</v>
      </c>
      <c r="D1723" s="2" t="s">
        <v>12</v>
      </c>
      <c r="E1723" s="2" t="s">
        <v>13</v>
      </c>
      <c r="F1723" s="17" t="str">
        <f>+Tabela1[[#This Row],[WK]]&amp;Tabela1[[#This Row],[PK]]&amp;Tabela1[[#This Row],[GK]]</f>
        <v>240101</v>
      </c>
      <c r="G1723" s="2" t="s">
        <v>1614</v>
      </c>
      <c r="H1723" s="302">
        <f>TabIPW[[#This Row],[liczba mieszkańców ]]/$I$1*$H$2</f>
        <v>1.6697040655630976E-4</v>
      </c>
      <c r="I1723" s="27">
        <v>52460</v>
      </c>
      <c r="J1723" s="302">
        <f>TabIPW[[#This Row],[liczba mieszkańców w wieku 20-64]]/$K$1*$J$2</f>
        <v>1.2324567650389334E-4</v>
      </c>
      <c r="K1723" s="27">
        <v>30560</v>
      </c>
      <c r="L1723" s="302">
        <f>TabIPW[[#This Row],[iloczyn liczby mieszkańców i relacji przeciętnego miesięcznego wynagrodzenia brutto 
w danym powiecie do średniej krajowej]]/$M$1*$L$2</f>
        <v>5.0722260093744639E-4</v>
      </c>
      <c r="M1723" s="27">
        <v>46112.34</v>
      </c>
      <c r="N1723" s="302">
        <f>TabIPW[[#This Row],[liczba oddziałów w szkołach podstawowych]]/$O$1*$N$2</f>
        <v>2.7243589743589742E-4</v>
      </c>
      <c r="O1723" s="27">
        <v>215</v>
      </c>
      <c r="P172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3.3450357804910884E-4</v>
      </c>
      <c r="Q1723" s="27">
        <v>1700</v>
      </c>
      <c r="R1723" s="302">
        <f>TabIPW[[#This Row],[liczba gospodarstw domowych korzystających ze środowiskowej pomocy społecznej ]]/$S$1*$R$2</f>
        <v>1.7416863187395332E-4</v>
      </c>
      <c r="S1723" s="27">
        <v>637</v>
      </c>
      <c r="T1723" s="302">
        <f>TabIPW[[#This Row],[ilość wody dostarczonej i ścieków bytowych odprowadzonych siecią kanalizacyjną '[dam3']]]/$U$1*$T$2</f>
        <v>1.4944193052343556E-4</v>
      </c>
      <c r="U1723" s="27">
        <v>3662</v>
      </c>
      <c r="V1723" s="302">
        <f>TabIPW[[#This Row],[iloczyn liczby mieszkańców i relacji przeciętnego miesięcznego wynagrodzenia brutto 
w danym powiecie do średniej krajowej2]]/$W$1*$V$2</f>
        <v>1.4793992527342191E-4</v>
      </c>
      <c r="W1723" s="27">
        <f>TabIPW[[#This Row],[iloczyn liczby mieszkańców i relacji przeciętnego miesięcznego wynagrodzenia brutto 
w danym powiecie do średniej krajowej]]</f>
        <v>46112.34</v>
      </c>
    </row>
    <row r="1724" spans="1:23" x14ac:dyDescent="0.3">
      <c r="A1724" s="2" t="s">
        <v>10</v>
      </c>
      <c r="B1724" s="2" t="s">
        <v>170</v>
      </c>
      <c r="C1724" s="2" t="s">
        <v>12</v>
      </c>
      <c r="D1724" s="2" t="s">
        <v>11</v>
      </c>
      <c r="E1724" s="2" t="s">
        <v>13</v>
      </c>
      <c r="F1724" s="17" t="str">
        <f>+Tabela1[[#This Row],[WK]]&amp;Tabela1[[#This Row],[PK]]&amp;Tabela1[[#This Row],[GK]]</f>
        <v>240102</v>
      </c>
      <c r="G1724" s="2" t="s">
        <v>1615</v>
      </c>
      <c r="H1724" s="302">
        <f>TabIPW[[#This Row],[liczba mieszkańców ]]/$I$1*$H$2</f>
        <v>9.3488786728526248E-5</v>
      </c>
      <c r="I1724" s="27">
        <v>29373</v>
      </c>
      <c r="J1724" s="302">
        <f>TabIPW[[#This Row],[liczba mieszkańców w wieku 20-64]]/$K$1*$J$2</f>
        <v>6.7817385343241831E-5</v>
      </c>
      <c r="K1724" s="27">
        <v>16816</v>
      </c>
      <c r="L1724" s="302">
        <f>TabIPW[[#This Row],[iloczyn liczby mieszkańców i relacji przeciętnego miesięcznego wynagrodzenia brutto 
w danym powiecie do średniej krajowej]]/$M$1*$L$2</f>
        <v>2.8400018027707996E-4</v>
      </c>
      <c r="M1724" s="27">
        <v>25818.867000000002</v>
      </c>
      <c r="N1724" s="302">
        <f>TabIPW[[#This Row],[liczba oddziałów w szkołach podstawowych]]/$O$1*$N$2</f>
        <v>1.5079010137149671E-4</v>
      </c>
      <c r="O1724" s="27">
        <v>119</v>
      </c>
      <c r="P172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1.7689336274479345E-4</v>
      </c>
      <c r="Q1724" s="27">
        <v>899</v>
      </c>
      <c r="R1724" s="302">
        <f>TabIPW[[#This Row],[liczba gospodarstw domowych korzystających ze środowiskowej pomocy społecznej ]]/$S$1*$R$2</f>
        <v>1.4436583615297857E-4</v>
      </c>
      <c r="S1724" s="27">
        <v>528</v>
      </c>
      <c r="T1724" s="302">
        <f>TabIPW[[#This Row],[ilość wody dostarczonej i ścieków bytowych odprowadzonych siecią kanalizacyjną '[dam3']]]/$U$1*$T$2</f>
        <v>9.0175268672210683E-5</v>
      </c>
      <c r="U1724" s="27">
        <v>2209.6999999999998</v>
      </c>
      <c r="V1724" s="302">
        <f>TabIPW[[#This Row],[iloczyn liczby mieszkańców i relacji przeciętnego miesięcznego wynagrodzenia brutto 
w danym powiecie do średniej krajowej2]]/$W$1*$V$2</f>
        <v>8.2833385914148332E-5</v>
      </c>
      <c r="W1724" s="27">
        <f>TabIPW[[#This Row],[iloczyn liczby mieszkańców i relacji przeciętnego miesięcznego wynagrodzenia brutto 
w danym powiecie do średniej krajowej]]</f>
        <v>25818.867000000002</v>
      </c>
    </row>
    <row r="1725" spans="1:23" x14ac:dyDescent="0.3">
      <c r="A1725" s="2" t="s">
        <v>10</v>
      </c>
      <c r="B1725" s="2" t="s">
        <v>170</v>
      </c>
      <c r="C1725" s="2" t="s">
        <v>12</v>
      </c>
      <c r="D1725" s="2" t="s">
        <v>16</v>
      </c>
      <c r="E1725" s="2" t="s">
        <v>13</v>
      </c>
      <c r="F1725" s="17" t="str">
        <f>+Tabela1[[#This Row],[WK]]&amp;Tabela1[[#This Row],[PK]]&amp;Tabela1[[#This Row],[GK]]</f>
        <v>240103</v>
      </c>
      <c r="G1725" s="2" t="s">
        <v>1616</v>
      </c>
      <c r="H1725" s="302">
        <f>TabIPW[[#This Row],[liczba mieszkańców ]]/$I$1*$H$2</f>
        <v>2.6471461519802292E-5</v>
      </c>
      <c r="I1725" s="27">
        <v>8317</v>
      </c>
      <c r="J1725" s="302">
        <f>TabIPW[[#This Row],[liczba mieszkańców w wieku 20-64]]/$K$1*$J$2</f>
        <v>1.950314435774961E-5</v>
      </c>
      <c r="K1725" s="27">
        <v>4836</v>
      </c>
      <c r="L1725" s="302">
        <f>TabIPW[[#This Row],[iloczyn liczby mieszkańców i relacji przeciętnego miesięcznego wynagrodzenia brutto 
w danym powiecie do średniej krajowej]]/$M$1*$L$2</f>
        <v>8.0414989935126608E-5</v>
      </c>
      <c r="M1725" s="27">
        <v>7310.643</v>
      </c>
      <c r="N1725" s="302">
        <f>TabIPW[[#This Row],[liczba oddziałów w szkołach podstawowych]]/$O$1*$N$2</f>
        <v>3.6747167561121051E-5</v>
      </c>
      <c r="O1725" s="27">
        <v>29</v>
      </c>
      <c r="P172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4.6830500926875233E-5</v>
      </c>
      <c r="Q1725" s="27">
        <v>238</v>
      </c>
      <c r="R1725" s="302">
        <f>TabIPW[[#This Row],[liczba gospodarstw domowych korzystających ze środowiskowej pomocy społecznej ]]/$S$1*$R$2</f>
        <v>2.1873611538330086E-5</v>
      </c>
      <c r="S1725" s="27">
        <v>80</v>
      </c>
      <c r="T1725" s="302">
        <f>TabIPW[[#This Row],[ilość wody dostarczonej i ścieków bytowych odprowadzonych siecią kanalizacyjną '[dam3']]]/$U$1*$T$2</f>
        <v>2.2942723468125473E-5</v>
      </c>
      <c r="U1725" s="27">
        <v>562.20000000000005</v>
      </c>
      <c r="V1725" s="302">
        <f>TabIPW[[#This Row],[iloczyn liczby mieszkańców i relacji przeciętnego miesięcznego wynagrodzenia brutto 
w danym powiecie do średniej krajowej2]]/$W$1*$V$2</f>
        <v>2.3454372064411933E-5</v>
      </c>
      <c r="W1725" s="27">
        <f>TabIPW[[#This Row],[iloczyn liczby mieszkańców i relacji przeciętnego miesięcznego wynagrodzenia brutto 
w danym powiecie do średniej krajowej]]</f>
        <v>7310.643</v>
      </c>
    </row>
    <row r="1726" spans="1:23" x14ac:dyDescent="0.3">
      <c r="A1726" s="2" t="s">
        <v>10</v>
      </c>
      <c r="B1726" s="2" t="s">
        <v>170</v>
      </c>
      <c r="C1726" s="2" t="s">
        <v>12</v>
      </c>
      <c r="D1726" s="2" t="s">
        <v>18</v>
      </c>
      <c r="E1726" s="2" t="s">
        <v>15</v>
      </c>
      <c r="F1726" s="17" t="str">
        <f>+Tabela1[[#This Row],[WK]]&amp;Tabela1[[#This Row],[PK]]&amp;Tabela1[[#This Row],[GK]]</f>
        <v>240104</v>
      </c>
      <c r="G1726" s="2" t="s">
        <v>242</v>
      </c>
      <c r="H1726" s="302">
        <f>TabIPW[[#This Row],[liczba mieszkańców ]]/$I$1*$H$2</f>
        <v>3.9829730607046522E-5</v>
      </c>
      <c r="I1726" s="27">
        <v>12514</v>
      </c>
      <c r="J1726" s="302">
        <f>TabIPW[[#This Row],[liczba mieszkańców w wieku 20-64]]/$K$1*$J$2</f>
        <v>2.917809127963574E-5</v>
      </c>
      <c r="K1726" s="27">
        <v>7235</v>
      </c>
      <c r="L1726" s="302">
        <f>TabIPW[[#This Row],[iloczyn liczby mieszkańców i relacji przeciętnego miesięcznego wynagrodzenia brutto 
w danym powiecie do średniej krajowej]]/$M$1*$L$2</f>
        <v>1.209947317600306E-4</v>
      </c>
      <c r="M1726" s="27">
        <v>10999.806</v>
      </c>
      <c r="N1726" s="302">
        <f>TabIPW[[#This Row],[liczba oddziałów w szkołach podstawowych]]/$O$1*$N$2</f>
        <v>7.096004770423375E-5</v>
      </c>
      <c r="O1726" s="27">
        <v>56</v>
      </c>
      <c r="P172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8.0477625542403245E-5</v>
      </c>
      <c r="Q1726" s="27">
        <v>409</v>
      </c>
      <c r="R1726" s="302">
        <f>TabIPW[[#This Row],[liczba gospodarstw domowych korzystających ze środowiskowej pomocy społecznej ]]/$S$1*$R$2</f>
        <v>2.1873611538330086E-5</v>
      </c>
      <c r="S1726" s="27">
        <v>80</v>
      </c>
      <c r="T1726" s="302">
        <f>TabIPW[[#This Row],[ilość wody dostarczonej i ścieków bytowych odprowadzonych siecią kanalizacyjną '[dam3']]]/$U$1*$T$2</f>
        <v>3.8850004876655004E-5</v>
      </c>
      <c r="U1726" s="27">
        <v>952</v>
      </c>
      <c r="V1726" s="302">
        <f>TabIPW[[#This Row],[iloczyn liczby mieszkańców i relacji przeciętnego miesięcznego wynagrodzenia brutto 
w danym powiecie do średniej krajowej2]]/$W$1*$V$2</f>
        <v>3.5290130096675595E-5</v>
      </c>
      <c r="W1726" s="27">
        <f>TabIPW[[#This Row],[iloczyn liczby mieszkańców i relacji przeciętnego miesięcznego wynagrodzenia brutto 
w danym powiecie do średniej krajowej]]</f>
        <v>10999.806</v>
      </c>
    </row>
    <row r="1727" spans="1:23" x14ac:dyDescent="0.3">
      <c r="A1727" s="2" t="s">
        <v>10</v>
      </c>
      <c r="B1727" s="2" t="s">
        <v>170</v>
      </c>
      <c r="C1727" s="2" t="s">
        <v>12</v>
      </c>
      <c r="D1727" s="2" t="s">
        <v>21</v>
      </c>
      <c r="E1727" s="2" t="s">
        <v>15</v>
      </c>
      <c r="F1727" s="17" t="str">
        <f>+Tabela1[[#This Row],[WK]]&amp;Tabela1[[#This Row],[PK]]&amp;Tabela1[[#This Row],[GK]]</f>
        <v>240105</v>
      </c>
      <c r="G1727" s="2" t="s">
        <v>1617</v>
      </c>
      <c r="H1727" s="302">
        <f>TabIPW[[#This Row],[liczba mieszkańców ]]/$I$1*$H$2</f>
        <v>2.5449778322993766E-5</v>
      </c>
      <c r="I1727" s="27">
        <v>7996</v>
      </c>
      <c r="J1727" s="302">
        <f>TabIPW[[#This Row],[liczba mieszkańców w wieku 20-64]]/$K$1*$J$2</f>
        <v>1.9305531852884076E-5</v>
      </c>
      <c r="K1727" s="27">
        <v>4787</v>
      </c>
      <c r="L1727" s="302">
        <f>TabIPW[[#This Row],[iloczyn liczby mieszkańców i relacji przeciętnego miesięcznego wynagrodzenia brutto 
w danym powiecie do średniej krajowej]]/$M$1*$L$2</f>
        <v>7.7311321332364111E-5</v>
      </c>
      <c r="M1727" s="27">
        <v>7028.4840000000004</v>
      </c>
      <c r="N1727" s="302">
        <f>TabIPW[[#This Row],[liczba oddziałów w szkołach podstawowych]]/$O$1*$N$2</f>
        <v>3.8014311270125227E-5</v>
      </c>
      <c r="O1727" s="27">
        <v>30</v>
      </c>
      <c r="P172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4.8207868601195101E-5</v>
      </c>
      <c r="Q1727" s="27">
        <v>245</v>
      </c>
      <c r="R1727" s="302">
        <f>TabIPW[[#This Row],[liczba gospodarstw domowych korzystających ze środowiskowej pomocy społecznej ]]/$S$1*$R$2</f>
        <v>2.1326771249871834E-5</v>
      </c>
      <c r="S1727" s="27">
        <v>78</v>
      </c>
      <c r="T1727" s="302">
        <f>TabIPW[[#This Row],[ilość wody dostarczonej i ścieków bytowych odprowadzonych siecią kanalizacyjną '[dam3']]]/$U$1*$T$2</f>
        <v>2.202452482345663E-5</v>
      </c>
      <c r="U1727" s="27">
        <v>539.70000000000005</v>
      </c>
      <c r="V1727" s="302">
        <f>TabIPW[[#This Row],[iloczyn liczby mieszkańców i relacji przeciętnego miesięcznego wynagrodzenia brutto 
w danym powiecie do średniej krajowej2]]/$W$1*$V$2</f>
        <v>2.2549135388606204E-5</v>
      </c>
      <c r="W1727" s="27">
        <f>TabIPW[[#This Row],[iloczyn liczby mieszkańców i relacji przeciętnego miesięcznego wynagrodzenia brutto 
w danym powiecie do średniej krajowej]]</f>
        <v>7028.4840000000004</v>
      </c>
    </row>
    <row r="1728" spans="1:23" x14ac:dyDescent="0.3">
      <c r="A1728" s="2" t="s">
        <v>10</v>
      </c>
      <c r="B1728" s="2" t="s">
        <v>170</v>
      </c>
      <c r="C1728" s="2" t="s">
        <v>12</v>
      </c>
      <c r="D1728" s="2" t="s">
        <v>23</v>
      </c>
      <c r="E1728" s="2" t="s">
        <v>15</v>
      </c>
      <c r="F1728" s="17" t="str">
        <f>+Tabela1[[#This Row],[WK]]&amp;Tabela1[[#This Row],[PK]]&amp;Tabela1[[#This Row],[GK]]</f>
        <v>240106</v>
      </c>
      <c r="G1728" s="2" t="s">
        <v>1618</v>
      </c>
      <c r="H1728" s="302">
        <f>TabIPW[[#This Row],[liczba mieszkańców ]]/$I$1*$H$2</f>
        <v>3.9355491366160317E-5</v>
      </c>
      <c r="I1728" s="27">
        <v>12365</v>
      </c>
      <c r="J1728" s="302">
        <f>TabIPW[[#This Row],[liczba mieszkańców w wieku 20-64]]/$K$1*$J$2</f>
        <v>2.892401805909434E-5</v>
      </c>
      <c r="K1728" s="27">
        <v>7172</v>
      </c>
      <c r="L1728" s="302">
        <f>TabIPW[[#This Row],[iloczyn liczby mieszkańców i relacji przeciętnego miesięcznego wynagrodzenia brutto 
w danym powiecie do średniej krajowej]]/$M$1*$L$2</f>
        <v>1.1955408807837446E-4</v>
      </c>
      <c r="M1728" s="27">
        <v>10868.834999999999</v>
      </c>
      <c r="N1728" s="302">
        <f>TabIPW[[#This Row],[liczba oddziałów w szkołach podstawowych]]/$O$1*$N$2</f>
        <v>6.9692903995229581E-5</v>
      </c>
      <c r="O1728" s="27">
        <v>55</v>
      </c>
      <c r="P172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7.378755398142107E-5</v>
      </c>
      <c r="Q1728" s="27">
        <v>375</v>
      </c>
      <c r="R1728" s="302">
        <f>TabIPW[[#This Row],[liczba gospodarstw domowych korzystających ze środowiskowej pomocy społecznej ]]/$S$1*$R$2</f>
        <v>2.0233090672955331E-5</v>
      </c>
      <c r="S1728" s="27">
        <v>74</v>
      </c>
      <c r="T1728" s="302">
        <f>TabIPW[[#This Row],[ilość wody dostarczonej i ścieków bytowych odprowadzonych siecią kanalizacyjną '[dam3']]]/$U$1*$T$2</f>
        <v>2.0987980575697132E-5</v>
      </c>
      <c r="U1728" s="27">
        <v>514.29999999999995</v>
      </c>
      <c r="V1728" s="302">
        <f>TabIPW[[#This Row],[iloczyn liczby mieszkańców i relacji przeciętnego miesięcznego wynagrodzenia brutto 
w danym powiecie do średniej krajowej2]]/$W$1*$V$2</f>
        <v>3.4869942356192551E-5</v>
      </c>
      <c r="W1728" s="27">
        <f>TabIPW[[#This Row],[iloczyn liczby mieszkańców i relacji przeciętnego miesięcznego wynagrodzenia brutto 
w danym powiecie do średniej krajowej]]</f>
        <v>10868.834999999999</v>
      </c>
    </row>
    <row r="1729" spans="1:23" x14ac:dyDescent="0.3">
      <c r="A1729" s="2" t="s">
        <v>10</v>
      </c>
      <c r="B1729" s="2" t="s">
        <v>170</v>
      </c>
      <c r="C1729" s="2" t="s">
        <v>12</v>
      </c>
      <c r="D1729" s="2" t="s">
        <v>30</v>
      </c>
      <c r="E1729" s="2" t="s">
        <v>19</v>
      </c>
      <c r="F1729" s="17" t="str">
        <f>+Tabela1[[#This Row],[WK]]&amp;Tabela1[[#This Row],[PK]]&amp;Tabela1[[#This Row],[GK]]</f>
        <v>240107</v>
      </c>
      <c r="G1729" s="2" t="s">
        <v>1619</v>
      </c>
      <c r="H1729" s="302">
        <f>TabIPW[[#This Row],[liczba mieszkańców ]]/$I$1*$H$2</f>
        <v>4.0641348099838342E-5</v>
      </c>
      <c r="I1729" s="27">
        <v>12769</v>
      </c>
      <c r="J1729" s="302">
        <f>TabIPW[[#This Row],[liczba mieszkańców w wieku 20-64]]/$K$1*$J$2</f>
        <v>2.9537020115003754E-5</v>
      </c>
      <c r="K1729" s="27">
        <v>7324</v>
      </c>
      <c r="L1729" s="302">
        <f>TabIPW[[#This Row],[iloczyn liczby mieszkańców i relacji przeciętnego miesięcznego wynagrodzenia brutto 
w danym powiecie do średniej krajowej]]/$M$1*$L$2</f>
        <v>1.2346026289306622E-4</v>
      </c>
      <c r="M1729" s="27">
        <v>11223.951000000001</v>
      </c>
      <c r="N1729" s="302">
        <f>TabIPW[[#This Row],[liczba oddziałów w szkołach podstawowych]]/$O$1*$N$2</f>
        <v>7.4761478831246285E-5</v>
      </c>
      <c r="O1729" s="27">
        <v>59</v>
      </c>
      <c r="P172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1.058605441120121E-4</v>
      </c>
      <c r="Q1729" s="27">
        <v>538</v>
      </c>
      <c r="R1729" s="302">
        <f>TabIPW[[#This Row],[liczba gospodarstw domowych korzystających ze środowiskowej pomocy społecznej ]]/$S$1*$R$2</f>
        <v>2.9802795720974741E-5</v>
      </c>
      <c r="S1729" s="27">
        <v>109</v>
      </c>
      <c r="T1729" s="302">
        <f>TabIPW[[#This Row],[ilość wody dostarczonej i ścieków bytowych odprowadzonych siecią kanalizacyjną '[dam3']]]/$U$1*$T$2</f>
        <v>2.8256032958609168E-5</v>
      </c>
      <c r="U1729" s="27">
        <v>692.4</v>
      </c>
      <c r="V1729" s="302">
        <f>TabIPW[[#This Row],[iloczyn liczby mieszkańców i relacji przeciętnego miesięcznego wynagrodzenia brutto 
w danym powiecie do średniej krajowej2]]/$W$1*$V$2</f>
        <v>3.600924334381099E-5</v>
      </c>
      <c r="W1729" s="27">
        <f>TabIPW[[#This Row],[iloczyn liczby mieszkańców i relacji przeciętnego miesięcznego wynagrodzenia brutto 
w danym powiecie do średniej krajowej]]</f>
        <v>11223.951000000001</v>
      </c>
    </row>
    <row r="1730" spans="1:23" x14ac:dyDescent="0.3">
      <c r="A1730" s="2" t="s">
        <v>10</v>
      </c>
      <c r="B1730" s="2" t="s">
        <v>170</v>
      </c>
      <c r="C1730" s="2" t="s">
        <v>12</v>
      </c>
      <c r="D1730" s="2" t="s">
        <v>54</v>
      </c>
      <c r="E1730" s="2" t="s">
        <v>13</v>
      </c>
      <c r="F1730" s="17" t="str">
        <f>+Tabela1[[#This Row],[WK]]&amp;Tabela1[[#This Row],[PK]]&amp;Tabela1[[#This Row],[GK]]</f>
        <v>240108</v>
      </c>
      <c r="G1730" s="2" t="s">
        <v>1620</v>
      </c>
      <c r="H1730" s="302">
        <f>TabIPW[[#This Row],[liczba mieszkańców ]]/$I$1*$H$2</f>
        <v>2.152218622062079E-5</v>
      </c>
      <c r="I1730" s="27">
        <v>6762</v>
      </c>
      <c r="J1730" s="302">
        <f>TabIPW[[#This Row],[liczba mieszkańców w wieku 20-64]]/$K$1*$J$2</f>
        <v>1.5692046049628566E-5</v>
      </c>
      <c r="K1730" s="27">
        <v>3891</v>
      </c>
      <c r="L1730" s="302">
        <f>TabIPW[[#This Row],[iloczyn liczby mieszkańców i relacji przeciętnego miesięcznego wynagrodzenia brutto 
w danym powiecie do średniej krajowej]]/$M$1*$L$2</f>
        <v>6.5380084398379969E-5</v>
      </c>
      <c r="M1730" s="27">
        <v>5943.7980000000007</v>
      </c>
      <c r="N1730" s="302">
        <f>TabIPW[[#This Row],[liczba oddziałów w szkołach podstawowych]]/$O$1*$N$2</f>
        <v>3.0411449016100181E-5</v>
      </c>
      <c r="O1730" s="27">
        <v>24</v>
      </c>
      <c r="P173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3.7582460827870465E-5</v>
      </c>
      <c r="Q1730" s="27">
        <v>191</v>
      </c>
      <c r="R1730" s="302">
        <f>TabIPW[[#This Row],[liczba gospodarstw domowych korzystających ze środowiskowej pomocy społecznej ]]/$S$1*$R$2</f>
        <v>2.7615434567141734E-5</v>
      </c>
      <c r="S1730" s="27">
        <v>101</v>
      </c>
      <c r="T1730" s="302">
        <f>TabIPW[[#This Row],[ilość wody dostarczonej i ścieków bytowych odprowadzonych siecią kanalizacyjną '[dam3']]]/$U$1*$T$2</f>
        <v>1.4242281199530041E-5</v>
      </c>
      <c r="U1730" s="27">
        <v>349</v>
      </c>
      <c r="V1730" s="302">
        <f>TabIPW[[#This Row],[iloczyn liczby mieszkańców i relacji przeciętnego miesięcznego wynagrodzenia brutto 
w danym powiecie do średniej krajowej2]]/$W$1*$V$2</f>
        <v>1.9069191282860828E-5</v>
      </c>
      <c r="W1730" s="27">
        <f>TabIPW[[#This Row],[iloczyn liczby mieszkańców i relacji przeciętnego miesięcznego wynagrodzenia brutto 
w danym powiecie do średniej krajowej]]</f>
        <v>5943.7980000000007</v>
      </c>
    </row>
    <row r="1731" spans="1:23" x14ac:dyDescent="0.3">
      <c r="A1731" s="2" t="s">
        <v>10</v>
      </c>
      <c r="B1731" s="2" t="s">
        <v>170</v>
      </c>
      <c r="C1731" s="2" t="s">
        <v>11</v>
      </c>
      <c r="D1731" s="2" t="s">
        <v>12</v>
      </c>
      <c r="E1731" s="2" t="s">
        <v>13</v>
      </c>
      <c r="F1731" s="17" t="str">
        <f>+Tabela1[[#This Row],[WK]]&amp;Tabela1[[#This Row],[PK]]&amp;Tabela1[[#This Row],[GK]]</f>
        <v>240201</v>
      </c>
      <c r="G1731" s="2" t="s">
        <v>1621</v>
      </c>
      <c r="H1731" s="302">
        <f>TabIPW[[#This Row],[liczba mieszkańców ]]/$I$1*$H$2</f>
        <v>1.6264177992808672E-5</v>
      </c>
      <c r="I1731" s="27">
        <v>5110</v>
      </c>
      <c r="J1731" s="302">
        <f>TabIPW[[#This Row],[liczba mieszkańców w wieku 20-64]]/$K$1*$J$2</f>
        <v>1.2227777852087847E-5</v>
      </c>
      <c r="K1731" s="27">
        <v>3032</v>
      </c>
      <c r="L1731" s="302">
        <f>TabIPW[[#This Row],[iloczyn liczby mieszkańców i relacji przeciętnego miesięcznego wynagrodzenia brutto 
w danym powiecie do średniej krajowej]]/$M$1*$L$2</f>
        <v>4.935110161214825E-5</v>
      </c>
      <c r="M1731" s="27">
        <v>4486.58</v>
      </c>
      <c r="N1731" s="302">
        <f>TabIPW[[#This Row],[liczba oddziałów w szkołach podstawowych]]/$O$1*$N$2</f>
        <v>2.661001788908766E-5</v>
      </c>
      <c r="O1731" s="27">
        <v>21</v>
      </c>
      <c r="P173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2.8924721160717063E-5</v>
      </c>
      <c r="Q1731" s="27">
        <v>147</v>
      </c>
      <c r="R1731" s="302">
        <f>TabIPW[[#This Row],[liczba gospodarstw domowych korzystających ze środowiskowej pomocy społecznej ]]/$S$1*$R$2</f>
        <v>1.3397587067227177E-5</v>
      </c>
      <c r="S1731" s="27">
        <v>49</v>
      </c>
      <c r="T1731" s="302">
        <f>TabIPW[[#This Row],[ilość wody dostarczonej i ścieków bytowych odprowadzonych siecią kanalizacyjną '[dam3']]]/$U$1*$T$2</f>
        <v>1.4079045884922245E-5</v>
      </c>
      <c r="U1731" s="27">
        <v>345</v>
      </c>
      <c r="V1731" s="302">
        <f>TabIPW[[#This Row],[iloczyn liczby mieszkańców i relacji przeciętnego miesięcznego wynagrodzenia brutto 
w danym powiecie do średniej krajowej2]]/$W$1*$V$2</f>
        <v>1.4394071303543241E-5</v>
      </c>
      <c r="W1731" s="27">
        <f>TabIPW[[#This Row],[iloczyn liczby mieszkańców i relacji przeciętnego miesięcznego wynagrodzenia brutto 
w danym powiecie do średniej krajowej]]</f>
        <v>4486.58</v>
      </c>
    </row>
    <row r="1732" spans="1:23" x14ac:dyDescent="0.3">
      <c r="A1732" s="2" t="s">
        <v>10</v>
      </c>
      <c r="B1732" s="2" t="s">
        <v>170</v>
      </c>
      <c r="C1732" s="2" t="s">
        <v>11</v>
      </c>
      <c r="D1732" s="2" t="s">
        <v>11</v>
      </c>
      <c r="E1732" s="2" t="s">
        <v>15</v>
      </c>
      <c r="F1732" s="17" t="str">
        <f>+Tabela1[[#This Row],[WK]]&amp;Tabela1[[#This Row],[PK]]&amp;Tabela1[[#This Row],[GK]]</f>
        <v>240202</v>
      </c>
      <c r="G1732" s="2" t="s">
        <v>1622</v>
      </c>
      <c r="H1732" s="302">
        <f>TabIPW[[#This Row],[liczba mieszkańców ]]/$I$1*$H$2</f>
        <v>3.9024478741649145E-5</v>
      </c>
      <c r="I1732" s="27">
        <v>12261</v>
      </c>
      <c r="J1732" s="302">
        <f>TabIPW[[#This Row],[liczba mieszkańców w wieku 20-64]]/$K$1*$J$2</f>
        <v>2.8932083875619459E-5</v>
      </c>
      <c r="K1732" s="27">
        <v>7174</v>
      </c>
      <c r="L1732" s="302">
        <f>TabIPW[[#This Row],[iloczyn liczby mieszkańców i relacji przeciętnego miesięcznego wynagrodzenia brutto 
w danym powiecie do średniej krajowej]]/$M$1*$L$2</f>
        <v>1.1841367061967707E-4</v>
      </c>
      <c r="M1732" s="27">
        <v>10765.158000000001</v>
      </c>
      <c r="N1732" s="302">
        <f>TabIPW[[#This Row],[liczba oddziałów w szkołach podstawowych]]/$O$1*$N$2</f>
        <v>7.6028622540250454E-5</v>
      </c>
      <c r="O1732" s="27">
        <v>60</v>
      </c>
      <c r="P173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9.6809270823624446E-5</v>
      </c>
      <c r="Q1732" s="27">
        <v>492</v>
      </c>
      <c r="R1732" s="302">
        <f>TabIPW[[#This Row],[liczba gospodarstw domowych korzystających ze środowiskowej pomocy społecznej ]]/$S$1*$R$2</f>
        <v>3.0623056153662118E-5</v>
      </c>
      <c r="S1732" s="27">
        <v>112</v>
      </c>
      <c r="T1732" s="302">
        <f>TabIPW[[#This Row],[ilość wody dostarczonej i ścieków bytowych odprowadzonych siecią kanalizacyjną '[dam3']]]/$U$1*$T$2</f>
        <v>3.655246782355031E-5</v>
      </c>
      <c r="U1732" s="27">
        <v>895.7</v>
      </c>
      <c r="V1732" s="302">
        <f>TabIPW[[#This Row],[iloczyn liczby mieszkańców i relacji przeciętnego miesięcznego wynagrodzenia brutto 
w danym powiecie do średniej krajowej2]]/$W$1*$V$2</f>
        <v>3.4537320597405812E-5</v>
      </c>
      <c r="W1732" s="27">
        <f>TabIPW[[#This Row],[iloczyn liczby mieszkańców i relacji przeciętnego miesięcznego wynagrodzenia brutto 
w danym powiecie do średniej krajowej]]</f>
        <v>10765.158000000001</v>
      </c>
    </row>
    <row r="1733" spans="1:23" x14ac:dyDescent="0.3">
      <c r="A1733" s="2" t="s">
        <v>10</v>
      </c>
      <c r="B1733" s="2" t="s">
        <v>170</v>
      </c>
      <c r="C1733" s="2" t="s">
        <v>11</v>
      </c>
      <c r="D1733" s="2" t="s">
        <v>16</v>
      </c>
      <c r="E1733" s="2" t="s">
        <v>15</v>
      </c>
      <c r="F1733" s="17" t="str">
        <f>+Tabela1[[#This Row],[WK]]&amp;Tabela1[[#This Row],[PK]]&amp;Tabela1[[#This Row],[GK]]</f>
        <v>240203</v>
      </c>
      <c r="G1733" s="2" t="s">
        <v>1623</v>
      </c>
      <c r="H1733" s="302">
        <f>TabIPW[[#This Row],[liczba mieszkańców ]]/$I$1*$H$2</f>
        <v>3.541516800899845E-5</v>
      </c>
      <c r="I1733" s="27">
        <v>11127</v>
      </c>
      <c r="J1733" s="302">
        <f>TabIPW[[#This Row],[liczba mieszkańców w wieku 20-64]]/$K$1*$J$2</f>
        <v>2.690756392781336E-5</v>
      </c>
      <c r="K1733" s="27">
        <v>6672</v>
      </c>
      <c r="L1733" s="302">
        <f>TabIPW[[#This Row],[iloczyn liczby mieszkańców i relacji przeciętnego miesięcznego wynagrodzenia brutto 
w danym powiecie do średniej krajowej]]/$M$1*$L$2</f>
        <v>1.0746178231670716E-4</v>
      </c>
      <c r="M1733" s="27">
        <v>9769.5059999999994</v>
      </c>
      <c r="N1733" s="302">
        <f>TabIPW[[#This Row],[liczba oddziałów w szkołach podstawowych]]/$O$1*$N$2</f>
        <v>6.9692903995229581E-5</v>
      </c>
      <c r="O1733" s="27">
        <v>55</v>
      </c>
      <c r="P173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8.9332132020173783E-5</v>
      </c>
      <c r="Q1733" s="27">
        <v>454</v>
      </c>
      <c r="R1733" s="302">
        <f>TabIPW[[#This Row],[liczba gospodarstw domowych korzystających ze środowiskowej pomocy społecznej ]]/$S$1*$R$2</f>
        <v>2.4060972692163095E-5</v>
      </c>
      <c r="S1733" s="27">
        <v>88</v>
      </c>
      <c r="T1733" s="302">
        <f>TabIPW[[#This Row],[ilość wody dostarczonej i ścieków bytowych odprowadzonych siecią kanalizacyjną '[dam3']]]/$U$1*$T$2</f>
        <v>2.1689892428510646E-5</v>
      </c>
      <c r="U1733" s="27">
        <v>531.5</v>
      </c>
      <c r="V1733" s="302">
        <f>TabIPW[[#This Row],[iloczyn liczby mieszkańców i relacji przeciętnego miesięcznego wynagrodzenia brutto 
w danym powiecie do średniej krajowej2]]/$W$1*$V$2</f>
        <v>3.1343019842372924E-5</v>
      </c>
      <c r="W1733" s="27">
        <f>TabIPW[[#This Row],[iloczyn liczby mieszkańców i relacji przeciętnego miesięcznego wynagrodzenia brutto 
w danym powiecie do średniej krajowej]]</f>
        <v>9769.5059999999994</v>
      </c>
    </row>
    <row r="1734" spans="1:23" x14ac:dyDescent="0.3">
      <c r="A1734" s="2" t="s">
        <v>10</v>
      </c>
      <c r="B1734" s="2" t="s">
        <v>170</v>
      </c>
      <c r="C1734" s="2" t="s">
        <v>11</v>
      </c>
      <c r="D1734" s="2" t="s">
        <v>18</v>
      </c>
      <c r="E1734" s="2" t="s">
        <v>19</v>
      </c>
      <c r="F1734" s="17" t="str">
        <f>+Tabela1[[#This Row],[WK]]&amp;Tabela1[[#This Row],[PK]]&amp;Tabela1[[#This Row],[GK]]</f>
        <v>240204</v>
      </c>
      <c r="G1734" s="2" t="s">
        <v>1624</v>
      </c>
      <c r="H1734" s="302">
        <f>TabIPW[[#This Row],[liczba mieszkańców ]]/$I$1*$H$2</f>
        <v>1.4076311857337697E-4</v>
      </c>
      <c r="I1734" s="27">
        <v>44226</v>
      </c>
      <c r="J1734" s="302">
        <f>TabIPW[[#This Row],[liczba mieszkańców w wieku 20-64]]/$K$1*$J$2</f>
        <v>1.0398450664189745E-4</v>
      </c>
      <c r="K1734" s="27">
        <v>25784</v>
      </c>
      <c r="L1734" s="302">
        <f>TabIPW[[#This Row],[iloczyn liczby mieszkańców i relacji przeciętnego miesięcznego wynagrodzenia brutto 
w danym powiecie do średniej krajowej]]/$M$1*$L$2</f>
        <v>4.2712364381582553E-4</v>
      </c>
      <c r="M1734" s="27">
        <v>38830.428</v>
      </c>
      <c r="N1734" s="302">
        <f>TabIPW[[#This Row],[liczba oddziałów w szkołach podstawowych]]/$O$1*$N$2</f>
        <v>3.0664877757901015E-4</v>
      </c>
      <c r="O1734" s="27">
        <v>242</v>
      </c>
      <c r="P173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3.638218328310602E-4</v>
      </c>
      <c r="Q1734" s="27">
        <v>1849</v>
      </c>
      <c r="R1734" s="302">
        <f>TabIPW[[#This Row],[liczba gospodarstw domowych korzystających ze środowiskowej pomocy społecznej ]]/$S$1*$R$2</f>
        <v>8.5307084999487336E-5</v>
      </c>
      <c r="S1734" s="27">
        <v>312</v>
      </c>
      <c r="T1734" s="302">
        <f>TabIPW[[#This Row],[ilość wody dostarczonej i ścieków bytowych odprowadzonych siecią kanalizacyjną '[dam3']]]/$U$1*$T$2</f>
        <v>1.3204104598624471E-4</v>
      </c>
      <c r="U1734" s="27">
        <v>3235.6000000000004</v>
      </c>
      <c r="V1734" s="302">
        <f>TabIPW[[#This Row],[iloczyn liczby mieszkańców i relacji przeciętnego miesięcznego wynagrodzenia brutto 
w danym powiecie do średniej krajowej2]]/$W$1*$V$2</f>
        <v>1.2457772944628247E-4</v>
      </c>
      <c r="W1734" s="27">
        <f>TabIPW[[#This Row],[iloczyn liczby mieszkańców i relacji przeciętnego miesięcznego wynagrodzenia brutto 
w danym powiecie do średniej krajowej]]</f>
        <v>38830.428</v>
      </c>
    </row>
    <row r="1735" spans="1:23" x14ac:dyDescent="0.3">
      <c r="A1735" s="2" t="s">
        <v>10</v>
      </c>
      <c r="B1735" s="2" t="s">
        <v>170</v>
      </c>
      <c r="C1735" s="2" t="s">
        <v>11</v>
      </c>
      <c r="D1735" s="2" t="s">
        <v>21</v>
      </c>
      <c r="E1735" s="2" t="s">
        <v>15</v>
      </c>
      <c r="F1735" s="17" t="str">
        <f>+Tabela1[[#This Row],[WK]]&amp;Tabela1[[#This Row],[PK]]&amp;Tabela1[[#This Row],[GK]]</f>
        <v>240205</v>
      </c>
      <c r="G1735" s="2" t="s">
        <v>1625</v>
      </c>
      <c r="H1735" s="302">
        <f>TabIPW[[#This Row],[liczba mieszkańców ]]/$I$1*$H$2</f>
        <v>8.0541100608223765E-5</v>
      </c>
      <c r="I1735" s="27">
        <v>25305</v>
      </c>
      <c r="J1735" s="302">
        <f>TabIPW[[#This Row],[liczba mieszkańców w wieku 20-64]]/$K$1*$J$2</f>
        <v>6.0191155818737165E-5</v>
      </c>
      <c r="K1735" s="27">
        <v>14925</v>
      </c>
      <c r="L1735" s="302">
        <f>TabIPW[[#This Row],[iloczyn liczby mieszkańców i relacji przeciętnego miesięcznego wynagrodzenia brutto 
w danym powiecie do średniej krajowej]]/$M$1*$L$2</f>
        <v>2.443893593533095E-4</v>
      </c>
      <c r="M1735" s="27">
        <v>22217.79</v>
      </c>
      <c r="N1735" s="302">
        <f>TabIPW[[#This Row],[liczba oddziałów w szkołach podstawowych]]/$O$1*$N$2</f>
        <v>1.5966010733452595E-4</v>
      </c>
      <c r="O1735" s="27">
        <v>126</v>
      </c>
      <c r="P173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2.1191785503464131E-4</v>
      </c>
      <c r="Q1735" s="27">
        <v>1077</v>
      </c>
      <c r="R1735" s="302">
        <f>TabIPW[[#This Row],[liczba gospodarstw domowych korzystających ze środowiskowej pomocy społecznej ]]/$S$1*$R$2</f>
        <v>2.8435694999829112E-5</v>
      </c>
      <c r="S1735" s="27">
        <v>104</v>
      </c>
      <c r="T1735" s="302">
        <f>TabIPW[[#This Row],[ilość wody dostarczonej i ścieków bytowych odprowadzonych siecią kanalizacyjną '[dam3']]]/$U$1*$T$2</f>
        <v>4.8329895772502653E-5</v>
      </c>
      <c r="U1735" s="27">
        <v>1184.3</v>
      </c>
      <c r="V1735" s="302">
        <f>TabIPW[[#This Row],[iloczyn liczby mieszkańców i relacji przeciętnego miesięcznego wynagrodzenia brutto 
w danym powiecie do średniej krajowej2]]/$W$1*$V$2</f>
        <v>7.1280229811381956E-5</v>
      </c>
      <c r="W1735" s="27">
        <f>TabIPW[[#This Row],[iloczyn liczby mieszkańców i relacji przeciętnego miesięcznego wynagrodzenia brutto 
w danym powiecie do średniej krajowej]]</f>
        <v>22217.79</v>
      </c>
    </row>
    <row r="1736" spans="1:23" x14ac:dyDescent="0.3">
      <c r="A1736" s="2" t="s">
        <v>10</v>
      </c>
      <c r="B1736" s="2" t="s">
        <v>170</v>
      </c>
      <c r="C1736" s="2" t="s">
        <v>11</v>
      </c>
      <c r="D1736" s="2" t="s">
        <v>23</v>
      </c>
      <c r="E1736" s="2" t="s">
        <v>15</v>
      </c>
      <c r="F1736" s="17" t="str">
        <f>+Tabela1[[#This Row],[WK]]&amp;Tabela1[[#This Row],[PK]]&amp;Tabela1[[#This Row],[GK]]</f>
        <v>240206</v>
      </c>
      <c r="G1736" s="2" t="s">
        <v>1626</v>
      </c>
      <c r="H1736" s="302">
        <f>TabIPW[[#This Row],[liczba mieszkańców ]]/$I$1*$H$2</f>
        <v>2.3575101055329514E-5</v>
      </c>
      <c r="I1736" s="27">
        <v>7407</v>
      </c>
      <c r="J1736" s="302">
        <f>TabIPW[[#This Row],[liczba mieszkańców w wieku 20-64]]/$K$1*$J$2</f>
        <v>1.7365702978591775E-5</v>
      </c>
      <c r="K1736" s="27">
        <v>4306</v>
      </c>
      <c r="L1736" s="302">
        <f>TabIPW[[#This Row],[iloczyn liczby mieszkańców i relacji przeciętnego miesięcznego wynagrodzenia brutto 
w danym powiecie do średniej krajowej]]/$M$1*$L$2</f>
        <v>7.153495296304933E-5</v>
      </c>
      <c r="M1736" s="27">
        <v>6503.3459999999995</v>
      </c>
      <c r="N1736" s="302">
        <f>TabIPW[[#This Row],[liczba oddziałów w szkołach podstawowych]]/$O$1*$N$2</f>
        <v>4.4350029815146094E-5</v>
      </c>
      <c r="O1736" s="27">
        <v>35</v>
      </c>
      <c r="P173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4.3682231957001275E-5</v>
      </c>
      <c r="Q1736" s="27">
        <v>222</v>
      </c>
      <c r="R1736" s="302">
        <f>TabIPW[[#This Row],[liczba gospodarstw domowych korzystających ze środowiskowej pomocy społecznej ]]/$S$1*$R$2</f>
        <v>1.9412830240267953E-5</v>
      </c>
      <c r="S1736" s="27">
        <v>71</v>
      </c>
      <c r="T1736" s="302">
        <f>TabIPW[[#This Row],[ilość wody dostarczonej i ścieków bytowych odprowadzonych siecią kanalizacyjną '[dam3']]]/$U$1*$T$2</f>
        <v>2.2240811615311956E-5</v>
      </c>
      <c r="U1736" s="27">
        <v>545</v>
      </c>
      <c r="V1736" s="302">
        <f>TabIPW[[#This Row],[iloczyn liczby mieszkańców i relacji przeciętnego miesięcznego wynagrodzenia brutto 
w danym powiecie do średniej krajowej2]]/$W$1*$V$2</f>
        <v>2.0864361280889393E-5</v>
      </c>
      <c r="W1736" s="27">
        <f>TabIPW[[#This Row],[iloczyn liczby mieszkańców i relacji przeciętnego miesięcznego wynagrodzenia brutto 
w danym powiecie do średniej krajowej]]</f>
        <v>6503.3459999999995</v>
      </c>
    </row>
    <row r="1737" spans="1:23" x14ac:dyDescent="0.3">
      <c r="A1737" s="2" t="s">
        <v>10</v>
      </c>
      <c r="B1737" s="2" t="s">
        <v>170</v>
      </c>
      <c r="C1737" s="2" t="s">
        <v>11</v>
      </c>
      <c r="D1737" s="2" t="s">
        <v>30</v>
      </c>
      <c r="E1737" s="2" t="s">
        <v>15</v>
      </c>
      <c r="F1737" s="17" t="str">
        <f>+Tabela1[[#This Row],[WK]]&amp;Tabela1[[#This Row],[PK]]&amp;Tabela1[[#This Row],[GK]]</f>
        <v>240207</v>
      </c>
      <c r="G1737" s="2" t="s">
        <v>1627</v>
      </c>
      <c r="H1737" s="302">
        <f>TabIPW[[#This Row],[liczba mieszkańców ]]/$I$1*$H$2</f>
        <v>4.231232529088033E-5</v>
      </c>
      <c r="I1737" s="27">
        <v>13294</v>
      </c>
      <c r="J1737" s="302">
        <f>TabIPW[[#This Row],[liczba mieszkańców w wieku 20-64]]/$K$1*$J$2</f>
        <v>3.104936071346449E-5</v>
      </c>
      <c r="K1737" s="27">
        <v>7699</v>
      </c>
      <c r="L1737" s="302">
        <f>TabIPW[[#This Row],[iloczyn liczby mieszkańców i relacji przeciętnego miesięcznego wynagrodzenia brutto 
w danym powiecie do średniej krajowej]]/$M$1*$L$2</f>
        <v>1.2839012619019548E-4</v>
      </c>
      <c r="M1737" s="27">
        <v>11672.132</v>
      </c>
      <c r="N1737" s="302">
        <f>TabIPW[[#This Row],[liczba oddziałów w szkołach podstawowych]]/$O$1*$N$2</f>
        <v>8.363148479427551E-5</v>
      </c>
      <c r="O1737" s="27">
        <v>66</v>
      </c>
      <c r="P173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1.1373121653669702E-4</v>
      </c>
      <c r="Q1737" s="27">
        <v>578</v>
      </c>
      <c r="R1737" s="302">
        <f>TabIPW[[#This Row],[liczba gospodarstw domowych korzystających ze środowiskowej pomocy społecznej ]]/$S$1*$R$2</f>
        <v>3.0349636009432993E-5</v>
      </c>
      <c r="S1737" s="27">
        <v>111</v>
      </c>
      <c r="T1737" s="302">
        <f>TabIPW[[#This Row],[ilość wody dostarczonej i ścieków bytowych odprowadzonych siecią kanalizacyjną '[dam3']]]/$U$1*$T$2</f>
        <v>3.0349525868454132E-5</v>
      </c>
      <c r="U1737" s="27">
        <v>743.7</v>
      </c>
      <c r="V1737" s="302">
        <f>TabIPW[[#This Row],[iloczyn liczby mieszkańców i relacji przeciętnego miesięcznego wynagrodzenia brutto 
w danym powiecie do średniej krajowej2]]/$W$1*$V$2</f>
        <v>3.744712013880702E-5</v>
      </c>
      <c r="W1737" s="27">
        <f>TabIPW[[#This Row],[iloczyn liczby mieszkańców i relacji przeciętnego miesięcznego wynagrodzenia brutto 
w danym powiecie do średniej krajowej]]</f>
        <v>11672.132</v>
      </c>
    </row>
    <row r="1738" spans="1:23" x14ac:dyDescent="0.3">
      <c r="A1738" s="2" t="s">
        <v>10</v>
      </c>
      <c r="B1738" s="2" t="s">
        <v>170</v>
      </c>
      <c r="C1738" s="2" t="s">
        <v>11</v>
      </c>
      <c r="D1738" s="2" t="s">
        <v>54</v>
      </c>
      <c r="E1738" s="2" t="s">
        <v>15</v>
      </c>
      <c r="F1738" s="17" t="str">
        <f>+Tabela1[[#This Row],[WK]]&amp;Tabela1[[#This Row],[PK]]&amp;Tabela1[[#This Row],[GK]]</f>
        <v>240208</v>
      </c>
      <c r="G1738" s="2" t="s">
        <v>1628</v>
      </c>
      <c r="H1738" s="302">
        <f>TabIPW[[#This Row],[liczba mieszkańców ]]/$I$1*$H$2</f>
        <v>4.8856190252370466E-5</v>
      </c>
      <c r="I1738" s="27">
        <v>15350</v>
      </c>
      <c r="J1738" s="302">
        <f>TabIPW[[#This Row],[liczba mieszkańców w wieku 20-64]]/$K$1*$J$2</f>
        <v>3.6772057538039904E-5</v>
      </c>
      <c r="K1738" s="27">
        <v>9118</v>
      </c>
      <c r="L1738" s="302">
        <f>TabIPW[[#This Row],[iloczyn liczby mieszkańców i relacji przeciętnego miesięcznego wynagrodzenia brutto 
w danym powiecie do średniej krajowej]]/$M$1*$L$2</f>
        <v>1.4824645983296981E-4</v>
      </c>
      <c r="M1738" s="27">
        <v>13477.3</v>
      </c>
      <c r="N1738" s="302">
        <f>TabIPW[[#This Row],[liczba oddziałów w szkołach podstawowych]]/$O$1*$N$2</f>
        <v>9.6302921884317244E-5</v>
      </c>
      <c r="O1738" s="27">
        <v>76</v>
      </c>
      <c r="P173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1.1746978593842234E-4</v>
      </c>
      <c r="Q1738" s="27">
        <v>597</v>
      </c>
      <c r="R1738" s="302">
        <f>TabIPW[[#This Row],[liczba gospodarstw domowych korzystających ze środowiskowej pomocy społecznej ]]/$S$1*$R$2</f>
        <v>3.9645920913223281E-5</v>
      </c>
      <c r="S1738" s="27">
        <v>145</v>
      </c>
      <c r="T1738" s="302">
        <f>TabIPW[[#This Row],[ilość wody dostarczonej i ścieków bytowych odprowadzonych siecią kanalizacyjną '[dam3']]]/$U$1*$T$2</f>
        <v>2.0698237892268297E-5</v>
      </c>
      <c r="U1738" s="27">
        <v>507.2</v>
      </c>
      <c r="V1738" s="302">
        <f>TabIPW[[#This Row],[iloczyn liczby mieszkańców i relacji przeciętnego miesięcznego wynagrodzenia brutto 
w danym powiecie do średniej krajowej2]]/$W$1*$V$2</f>
        <v>4.32385507846162E-5</v>
      </c>
      <c r="W1738" s="27">
        <f>TabIPW[[#This Row],[iloczyn liczby mieszkańców i relacji przeciętnego miesięcznego wynagrodzenia brutto 
w danym powiecie do średniej krajowej]]</f>
        <v>13477.3</v>
      </c>
    </row>
    <row r="1739" spans="1:23" x14ac:dyDescent="0.3">
      <c r="A1739" s="2" t="s">
        <v>10</v>
      </c>
      <c r="B1739" s="2" t="s">
        <v>170</v>
      </c>
      <c r="C1739" s="2" t="s">
        <v>11</v>
      </c>
      <c r="D1739" s="2" t="s">
        <v>56</v>
      </c>
      <c r="E1739" s="2" t="s">
        <v>19</v>
      </c>
      <c r="F1739" s="17" t="str">
        <f>+Tabela1[[#This Row],[WK]]&amp;Tabela1[[#This Row],[PK]]&amp;Tabela1[[#This Row],[GK]]</f>
        <v>240209</v>
      </c>
      <c r="G1739" s="2" t="s">
        <v>1629</v>
      </c>
      <c r="H1739" s="302">
        <f>TabIPW[[#This Row],[liczba mieszkańców ]]/$I$1*$H$2</f>
        <v>5.8334609442700062E-5</v>
      </c>
      <c r="I1739" s="27">
        <v>18328</v>
      </c>
      <c r="J1739" s="302">
        <f>TabIPW[[#This Row],[liczba mieszkańców w wieku 20-64]]/$K$1*$J$2</f>
        <v>4.3837712814048449E-5</v>
      </c>
      <c r="K1739" s="27">
        <v>10870</v>
      </c>
      <c r="L1739" s="302">
        <f>TabIPW[[#This Row],[iloczyn liczby mieszkańców i relacji przeciętnego miesięcznego wynagrodzenia brutto 
w danym powiecie do średniej krajowej]]/$M$1*$L$2</f>
        <v>1.7700723881554855E-4</v>
      </c>
      <c r="M1739" s="27">
        <v>16091.983999999999</v>
      </c>
      <c r="N1739" s="302">
        <f>TabIPW[[#This Row],[liczba oddziałów w szkołach podstawowych]]/$O$1*$N$2</f>
        <v>1.1024150268336316E-4</v>
      </c>
      <c r="O1739" s="27">
        <v>87</v>
      </c>
      <c r="P173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1.7787719679787908E-4</v>
      </c>
      <c r="Q1739" s="27">
        <v>904</v>
      </c>
      <c r="R1739" s="302">
        <f>TabIPW[[#This Row],[liczba gospodarstw domowych korzystających ze środowiskowej pomocy społecznej ]]/$S$1*$R$2</f>
        <v>3.8552240336306777E-5</v>
      </c>
      <c r="S1739" s="27">
        <v>141</v>
      </c>
      <c r="T1739" s="302">
        <f>TabIPW[[#This Row],[ilość wody dostarczonej i ścieków bytowych odprowadzonych siecią kanalizacyjną '[dam3']]]/$U$1*$T$2</f>
        <v>4.1453608144649328E-5</v>
      </c>
      <c r="U1739" s="27">
        <v>1015.8</v>
      </c>
      <c r="V1739" s="302">
        <f>TabIPW[[#This Row],[iloczyn liczby mieszkańców i relacji przeciętnego miesięcznego wynagrodzenia brutto 
w danym powiecie do średniej krajowej2]]/$W$1*$V$2</f>
        <v>5.1627111321201672E-5</v>
      </c>
      <c r="W1739" s="27">
        <f>TabIPW[[#This Row],[iloczyn liczby mieszkańców i relacji przeciętnego miesięcznego wynagrodzenia brutto 
w danym powiecie do średniej krajowej]]</f>
        <v>16091.983999999999</v>
      </c>
    </row>
    <row r="1740" spans="1:23" x14ac:dyDescent="0.3">
      <c r="A1740" s="2" t="s">
        <v>10</v>
      </c>
      <c r="B1740" s="2" t="s">
        <v>170</v>
      </c>
      <c r="C1740" s="2" t="s">
        <v>11</v>
      </c>
      <c r="D1740" s="2" t="s">
        <v>69</v>
      </c>
      <c r="E1740" s="2" t="s">
        <v>15</v>
      </c>
      <c r="F1740" s="17" t="str">
        <f>+Tabela1[[#This Row],[WK]]&amp;Tabela1[[#This Row],[PK]]&amp;Tabela1[[#This Row],[GK]]</f>
        <v>240210</v>
      </c>
      <c r="G1740" s="2" t="s">
        <v>1630</v>
      </c>
      <c r="H1740" s="302">
        <f>TabIPW[[#This Row],[liczba mieszkańców ]]/$I$1*$H$2</f>
        <v>4.2009957989644166E-5</v>
      </c>
      <c r="I1740" s="27">
        <v>13199</v>
      </c>
      <c r="J1740" s="302">
        <f>TabIPW[[#This Row],[liczba mieszkańców w wieku 20-64]]/$K$1*$J$2</f>
        <v>3.1589770420647788E-5</v>
      </c>
      <c r="K1740" s="27">
        <v>7833</v>
      </c>
      <c r="L1740" s="302">
        <f>TabIPW[[#This Row],[iloczyn liczby mieszkańców i relacji przeciętnego miesięcznego wynagrodzenia brutto 
w danym powiecie do średniej krajowej]]/$M$1*$L$2</f>
        <v>1.2747263995670154E-4</v>
      </c>
      <c r="M1740" s="27">
        <v>11588.722</v>
      </c>
      <c r="N1740" s="302">
        <f>TabIPW[[#This Row],[liczba oddziałów w szkołach podstawowych]]/$O$1*$N$2</f>
        <v>7.096004770423375E-5</v>
      </c>
      <c r="O1740" s="27">
        <v>56</v>
      </c>
      <c r="P174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1.1373121653669702E-4</v>
      </c>
      <c r="Q1740" s="27">
        <v>578</v>
      </c>
      <c r="R1740" s="302">
        <f>TabIPW[[#This Row],[liczba gospodarstw domowych korzystających ze środowiskowej pomocy społecznej ]]/$S$1*$R$2</f>
        <v>2.0779930961413582E-5</v>
      </c>
      <c r="S1740" s="27">
        <v>76</v>
      </c>
      <c r="T1740" s="302">
        <f>TabIPW[[#This Row],[ilość wody dostarczonej i ścieków bytowych odprowadzonych siecią kanalizacyjną '[dam3']]]/$U$1*$T$2</f>
        <v>3.9311144640422025E-5</v>
      </c>
      <c r="U1740" s="27">
        <v>963.3</v>
      </c>
      <c r="V1740" s="302">
        <f>TabIPW[[#This Row],[iloczyn liczby mieszkańców i relacji przeciętnego miesięcznego wynagrodzenia brutto 
w danym powiecie do średniej krajowej2]]/$W$1*$V$2</f>
        <v>3.7179519987371281E-5</v>
      </c>
      <c r="W1740" s="27">
        <f>TabIPW[[#This Row],[iloczyn liczby mieszkańców i relacji przeciętnego miesięcznego wynagrodzenia brutto 
w danym powiecie do średniej krajowej]]</f>
        <v>11588.722</v>
      </c>
    </row>
    <row r="1741" spans="1:23" x14ac:dyDescent="0.3">
      <c r="A1741" s="2" t="s">
        <v>10</v>
      </c>
      <c r="B1741" s="2" t="s">
        <v>170</v>
      </c>
      <c r="C1741" s="2" t="s">
        <v>16</v>
      </c>
      <c r="D1741" s="2" t="s">
        <v>12</v>
      </c>
      <c r="E1741" s="2" t="s">
        <v>13</v>
      </c>
      <c r="F1741" s="17" t="str">
        <f>+Tabela1[[#This Row],[WK]]&amp;Tabela1[[#This Row],[PK]]&amp;Tabela1[[#This Row],[GK]]</f>
        <v>240301</v>
      </c>
      <c r="G1741" s="2" t="s">
        <v>1631</v>
      </c>
      <c r="H1741" s="302">
        <f>TabIPW[[#This Row],[liczba mieszkańców ]]/$I$1*$H$2</f>
        <v>1.0254070888342798E-4</v>
      </c>
      <c r="I1741" s="27">
        <v>32217</v>
      </c>
      <c r="J1741" s="302">
        <f>TabIPW[[#This Row],[liczba mieszkańców w wieku 20-64]]/$K$1*$J$2</f>
        <v>7.3592509975230539E-5</v>
      </c>
      <c r="K1741" s="27">
        <v>18248</v>
      </c>
      <c r="L1741" s="302">
        <f>TabIPW[[#This Row],[iloczyn liczby mieszkańców i relacji przeciętnego miesięcznego wynagrodzenia brutto 
w danym powiecie do średniej krajowej]]/$M$1*$L$2</f>
        <v>3.0901745923104948E-4</v>
      </c>
      <c r="M1741" s="27">
        <v>28093.223999999998</v>
      </c>
      <c r="N1741" s="302">
        <f>TabIPW[[#This Row],[liczba oddziałów w szkołach podstawowych]]/$O$1*$N$2</f>
        <v>2.3315444245676807E-4</v>
      </c>
      <c r="O1741" s="27">
        <v>184</v>
      </c>
      <c r="P174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2.7724443615952609E-4</v>
      </c>
      <c r="Q1741" s="27">
        <v>1409</v>
      </c>
      <c r="R1741" s="302">
        <f>TabIPW[[#This Row],[liczba gospodarstw domowych korzystających ze środowiskowej pomocy społecznej ]]/$S$1*$R$2</f>
        <v>1.2003144331658635E-4</v>
      </c>
      <c r="S1741" s="27">
        <v>439</v>
      </c>
      <c r="T1741" s="302">
        <f>TabIPW[[#This Row],[ilość wody dostarczonej i ścieków bytowych odprowadzonych siecią kanalizacyjną '[dam3']]]/$U$1*$T$2</f>
        <v>1.156930292282741E-4</v>
      </c>
      <c r="U1741" s="27">
        <v>2835</v>
      </c>
      <c r="V1741" s="302">
        <f>TabIPW[[#This Row],[iloczyn liczby mieszkańców i relacji przeciętnego miesięcznego wynagrodzenia brutto 
w danym powiecie do średniej krajowej2]]/$W$1*$V$2</f>
        <v>9.0130092275722781E-5</v>
      </c>
      <c r="W1741" s="27">
        <f>TabIPW[[#This Row],[iloczyn liczby mieszkańców i relacji przeciętnego miesięcznego wynagrodzenia brutto 
w danym powiecie do średniej krajowej]]</f>
        <v>28093.223999999998</v>
      </c>
    </row>
    <row r="1742" spans="1:23" x14ac:dyDescent="0.3">
      <c r="A1742" s="2" t="s">
        <v>10</v>
      </c>
      <c r="B1742" s="2" t="s">
        <v>170</v>
      </c>
      <c r="C1742" s="2" t="s">
        <v>16</v>
      </c>
      <c r="D1742" s="2" t="s">
        <v>11</v>
      </c>
      <c r="E1742" s="2" t="s">
        <v>13</v>
      </c>
      <c r="F1742" s="17" t="str">
        <f>+Tabela1[[#This Row],[WK]]&amp;Tabela1[[#This Row],[PK]]&amp;Tabela1[[#This Row],[GK]]</f>
        <v>240302</v>
      </c>
      <c r="G1742" s="2" t="s">
        <v>1632</v>
      </c>
      <c r="H1742" s="302">
        <f>TabIPW[[#This Row],[liczba mieszkańców ]]/$I$1*$H$2</f>
        <v>5.0514436188623562E-5</v>
      </c>
      <c r="I1742" s="27">
        <v>15871</v>
      </c>
      <c r="J1742" s="302">
        <f>TabIPW[[#This Row],[liczba mieszkańców w wieku 20-64]]/$K$1*$J$2</f>
        <v>3.5610579958422059E-5</v>
      </c>
      <c r="K1742" s="27">
        <v>8830</v>
      </c>
      <c r="L1742" s="302">
        <f>TabIPW[[#This Row],[iloczyn liczby mieszkańców i relacji przeciętnego miesięcznego wynagrodzenia brutto 
w danym powiecie do średniej krajowej]]/$M$1*$L$2</f>
        <v>1.5223068862575616E-4</v>
      </c>
      <c r="M1742" s="27">
        <v>13839.511999999999</v>
      </c>
      <c r="N1742" s="302">
        <f>TabIPW[[#This Row],[liczba oddziałów w szkołach podstawowych]]/$O$1*$N$2</f>
        <v>9.2501490757304722E-5</v>
      </c>
      <c r="O1742" s="27">
        <v>73</v>
      </c>
      <c r="P174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1.2632429241619285E-4</v>
      </c>
      <c r="Q1742" s="27">
        <v>642</v>
      </c>
      <c r="R1742" s="302">
        <f>TabIPW[[#This Row],[liczba gospodarstw domowych korzystających ze środowiskowej pomocy społecznej ]]/$S$1*$R$2</f>
        <v>8.3119723845654329E-5</v>
      </c>
      <c r="S1742" s="27">
        <v>304</v>
      </c>
      <c r="T1742" s="302">
        <f>TabIPW[[#This Row],[ilość wody dostarczonej i ścieków bytowych odprowadzonych siecią kanalizacyjną '[dam3']]]/$U$1*$T$2</f>
        <v>7.0884935368434611E-5</v>
      </c>
      <c r="U1742" s="27">
        <v>1737</v>
      </c>
      <c r="V1742" s="302">
        <f>TabIPW[[#This Row],[iloczyn liczby mieszkańców i relacji przeciętnego miesięcznego wynagrodzenia brutto 
w danym powiecie do średniej krajowej2]]/$W$1*$V$2</f>
        <v>4.4400617515845555E-5</v>
      </c>
      <c r="W1742" s="27">
        <f>TabIPW[[#This Row],[iloczyn liczby mieszkańców i relacji przeciętnego miesięcznego wynagrodzenia brutto 
w danym powiecie do średniej krajowej]]</f>
        <v>13839.511999999999</v>
      </c>
    </row>
    <row r="1743" spans="1:23" x14ac:dyDescent="0.3">
      <c r="A1743" s="2" t="s">
        <v>10</v>
      </c>
      <c r="B1743" s="2" t="s">
        <v>170</v>
      </c>
      <c r="C1743" s="2" t="s">
        <v>16</v>
      </c>
      <c r="D1743" s="2" t="s">
        <v>16</v>
      </c>
      <c r="E1743" s="2" t="s">
        <v>13</v>
      </c>
      <c r="F1743" s="17" t="str">
        <f>+Tabela1[[#This Row],[WK]]&amp;Tabela1[[#This Row],[PK]]&amp;Tabela1[[#This Row],[GK]]</f>
        <v>240303</v>
      </c>
      <c r="G1743" s="2" t="s">
        <v>1633</v>
      </c>
      <c r="H1743" s="302">
        <f>TabIPW[[#This Row],[liczba mieszkańców ]]/$I$1*$H$2</f>
        <v>3.315218747027302E-5</v>
      </c>
      <c r="I1743" s="27">
        <v>10416</v>
      </c>
      <c r="J1743" s="302">
        <f>TabIPW[[#This Row],[liczba mieszkańców w wieku 20-64]]/$K$1*$J$2</f>
        <v>2.4507983511588998E-5</v>
      </c>
      <c r="K1743" s="27">
        <v>6077</v>
      </c>
      <c r="L1743" s="302">
        <f>TabIPW[[#This Row],[iloczyn liczby mieszkańców i relacji przeciętnego miesięcznego wynagrodzenia brutto 
w danym powiecie do średniej krajowej]]/$M$1*$L$2</f>
        <v>9.9907683997597905E-5</v>
      </c>
      <c r="M1743" s="27">
        <v>9082.7520000000004</v>
      </c>
      <c r="N1743" s="302">
        <f>TabIPW[[#This Row],[liczba oddziałów w szkołach podstawowych]]/$O$1*$N$2</f>
        <v>5.8288610614192017E-5</v>
      </c>
      <c r="O1743" s="27">
        <v>46</v>
      </c>
      <c r="P174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7.8509957436232011E-5</v>
      </c>
      <c r="Q1743" s="27">
        <v>399</v>
      </c>
      <c r="R1743" s="302">
        <f>TabIPW[[#This Row],[liczba gospodarstw domowych korzystających ze środowiskowej pomocy społecznej ]]/$S$1*$R$2</f>
        <v>5.1949827403533952E-5</v>
      </c>
      <c r="S1743" s="27">
        <v>190</v>
      </c>
      <c r="T1743" s="302">
        <f>TabIPW[[#This Row],[ilość wody dostarczonej i ścieków bytowych odprowadzonych siecią kanalizacyjną '[dam3']]]/$U$1*$T$2</f>
        <v>4.7281108876147576E-5</v>
      </c>
      <c r="U1743" s="27">
        <v>1158.5999999999999</v>
      </c>
      <c r="V1743" s="302">
        <f>TabIPW[[#This Row],[iloczyn liczby mieszkańców i relacji przeciętnego miesięcznego wynagrodzenia brutto 
w danym powiecie do średniej krajowej2]]/$W$1*$V$2</f>
        <v>2.9139741165966061E-5</v>
      </c>
      <c r="W1743" s="27">
        <f>TabIPW[[#This Row],[iloczyn liczby mieszkańców i relacji przeciętnego miesięcznego wynagrodzenia brutto 
w danym powiecie do średniej krajowej]]</f>
        <v>9082.7520000000004</v>
      </c>
    </row>
    <row r="1744" spans="1:23" x14ac:dyDescent="0.3">
      <c r="A1744" s="2" t="s">
        <v>10</v>
      </c>
      <c r="B1744" s="2" t="s">
        <v>170</v>
      </c>
      <c r="C1744" s="2" t="s">
        <v>16</v>
      </c>
      <c r="D1744" s="2" t="s">
        <v>18</v>
      </c>
      <c r="E1744" s="2" t="s">
        <v>15</v>
      </c>
      <c r="F1744" s="17" t="str">
        <f>+Tabela1[[#This Row],[WK]]&amp;Tabela1[[#This Row],[PK]]&amp;Tabela1[[#This Row],[GK]]</f>
        <v>240304</v>
      </c>
      <c r="G1744" s="2" t="s">
        <v>1634</v>
      </c>
      <c r="H1744" s="302">
        <f>TabIPW[[#This Row],[liczba mieszkańców ]]/$I$1*$H$2</f>
        <v>3.6955649838454302E-5</v>
      </c>
      <c r="I1744" s="27">
        <v>11611</v>
      </c>
      <c r="J1744" s="302">
        <f>TabIPW[[#This Row],[liczba mieszkańców w wieku 20-64]]/$K$1*$J$2</f>
        <v>2.7633487415074513E-5</v>
      </c>
      <c r="K1744" s="27">
        <v>6852</v>
      </c>
      <c r="L1744" s="302">
        <f>TabIPW[[#This Row],[iloczyn liczby mieszkańców i relacji przeciętnego miesięcznego wynagrodzenia brutto 
w danym powiecie do średniej krajowej]]/$M$1*$L$2</f>
        <v>1.1136982708295982E-4</v>
      </c>
      <c r="M1744" s="27">
        <v>10124.792000000001</v>
      </c>
      <c r="N1744" s="302">
        <f>TabIPW[[#This Row],[liczba oddziałów w szkołach podstawowych]]/$O$1*$N$2</f>
        <v>6.8425760286225411E-5</v>
      </c>
      <c r="O1744" s="27">
        <v>54</v>
      </c>
      <c r="P174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9.4251302285601853E-5</v>
      </c>
      <c r="Q1744" s="27">
        <v>479</v>
      </c>
      <c r="R1744" s="302">
        <f>TabIPW[[#This Row],[liczba gospodarstw domowych korzystających ze środowiskowej pomocy społecznej ]]/$S$1*$R$2</f>
        <v>3.0349636009432993E-5</v>
      </c>
      <c r="S1744" s="27">
        <v>111</v>
      </c>
      <c r="T1744" s="302">
        <f>TabIPW[[#This Row],[ilość wody dostarczonej i ścieków bytowych odprowadzonych siecią kanalizacyjną '[dam3']]]/$U$1*$T$2</f>
        <v>2.2453017524302088E-5</v>
      </c>
      <c r="U1744" s="27">
        <v>550.20000000000005</v>
      </c>
      <c r="V1744" s="302">
        <f>TabIPW[[#This Row],[iloczyn liczby mieszkańców i relacji przeciętnego miesięcznego wynagrodzenia brutto 
w danym powiecie do średniej krajowej2]]/$W$1*$V$2</f>
        <v>3.2482866232529952E-5</v>
      </c>
      <c r="W1744" s="27">
        <f>TabIPW[[#This Row],[iloczyn liczby mieszkańców i relacji przeciętnego miesięcznego wynagrodzenia brutto 
w danym powiecie do średniej krajowej]]</f>
        <v>10124.792000000001</v>
      </c>
    </row>
    <row r="1745" spans="1:23" x14ac:dyDescent="0.3">
      <c r="A1745" s="2" t="s">
        <v>10</v>
      </c>
      <c r="B1745" s="2" t="s">
        <v>170</v>
      </c>
      <c r="C1745" s="2" t="s">
        <v>16</v>
      </c>
      <c r="D1745" s="2" t="s">
        <v>21</v>
      </c>
      <c r="E1745" s="2" t="s">
        <v>15</v>
      </c>
      <c r="F1745" s="17" t="str">
        <f>+Tabela1[[#This Row],[WK]]&amp;Tabela1[[#This Row],[PK]]&amp;Tabela1[[#This Row],[GK]]</f>
        <v>240305</v>
      </c>
      <c r="G1745" s="2" t="s">
        <v>1635</v>
      </c>
      <c r="H1745" s="302">
        <f>TabIPW[[#This Row],[liczba mieszkańców ]]/$I$1*$H$2</f>
        <v>3.0532731797458628E-5</v>
      </c>
      <c r="I1745" s="27">
        <v>9593</v>
      </c>
      <c r="J1745" s="302">
        <f>TabIPW[[#This Row],[liczba mieszkańców w wieku 20-64]]/$K$1*$J$2</f>
        <v>2.2753668417374547E-5</v>
      </c>
      <c r="K1745" s="27">
        <v>5642</v>
      </c>
      <c r="L1745" s="302">
        <f>TabIPW[[#This Row],[iloczyn liczby mieszkańców i relacji przeciętnego miesięcznego wynagrodzenia brutto 
w danym powiecie do średniej krajowej]]/$M$1*$L$2</f>
        <v>9.201367248357878E-5</v>
      </c>
      <c r="M1745" s="27">
        <v>8365.0959999999995</v>
      </c>
      <c r="N1745" s="302">
        <f>TabIPW[[#This Row],[liczba oddziałów w szkołach podstawowych]]/$O$1*$N$2</f>
        <v>6.3357185450208707E-5</v>
      </c>
      <c r="O1745" s="27">
        <v>50</v>
      </c>
      <c r="P174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9.0119199262642271E-5</v>
      </c>
      <c r="Q1745" s="27">
        <v>458</v>
      </c>
      <c r="R1745" s="302">
        <f>TabIPW[[#This Row],[liczba gospodarstw domowych korzystających ze środowiskowej pomocy społecznej ]]/$S$1*$R$2</f>
        <v>2.7068594278683483E-5</v>
      </c>
      <c r="S1745" s="27">
        <v>99</v>
      </c>
      <c r="T1745" s="302">
        <f>TabIPW[[#This Row],[ilość wody dostarczonej i ścieków bytowych odprowadzonych siecią kanalizacyjną '[dam3']]]/$U$1*$T$2</f>
        <v>2.541981936729875E-5</v>
      </c>
      <c r="U1745" s="27">
        <v>622.90000000000009</v>
      </c>
      <c r="V1745" s="302">
        <f>TabIPW[[#This Row],[iloczyn liczby mieszkańców i relacji przeciętnego miesięcznego wynagrodzenia brutto 
w danym powiecie do średniej krajowej2]]/$W$1*$V$2</f>
        <v>2.6837321141043815E-5</v>
      </c>
      <c r="W1745" s="27">
        <f>TabIPW[[#This Row],[iloczyn liczby mieszkańców i relacji przeciętnego miesięcznego wynagrodzenia brutto 
w danym powiecie do średniej krajowej]]</f>
        <v>8365.0959999999995</v>
      </c>
    </row>
    <row r="1746" spans="1:23" x14ac:dyDescent="0.3">
      <c r="A1746" s="2" t="s">
        <v>10</v>
      </c>
      <c r="B1746" s="2" t="s">
        <v>170</v>
      </c>
      <c r="C1746" s="2" t="s">
        <v>16</v>
      </c>
      <c r="D1746" s="2" t="s">
        <v>23</v>
      </c>
      <c r="E1746" s="2" t="s">
        <v>15</v>
      </c>
      <c r="F1746" s="17" t="str">
        <f>+Tabela1[[#This Row],[WK]]&amp;Tabela1[[#This Row],[PK]]&amp;Tabela1[[#This Row],[GK]]</f>
        <v>240306</v>
      </c>
      <c r="G1746" s="2" t="s">
        <v>1292</v>
      </c>
      <c r="H1746" s="302">
        <f>TabIPW[[#This Row],[liczba mieszkańców ]]/$I$1*$H$2</f>
        <v>1.8355286591884071E-5</v>
      </c>
      <c r="I1746" s="27">
        <v>5767</v>
      </c>
      <c r="J1746" s="302">
        <f>TabIPW[[#This Row],[liczba mieszkańców w wieku 20-64]]/$K$1*$J$2</f>
        <v>1.3905467689313619E-5</v>
      </c>
      <c r="K1746" s="27">
        <v>3448</v>
      </c>
      <c r="L1746" s="302">
        <f>TabIPW[[#This Row],[iloczyn liczby mieszkańców i relacji przeciętnego miesięcznego wynagrodzenia brutto 
w danym powiecie do średniej krajowej]]/$M$1*$L$2</f>
        <v>5.5315631107348999E-5</v>
      </c>
      <c r="M1746" s="27">
        <v>5028.8240000000005</v>
      </c>
      <c r="N1746" s="302">
        <f>TabIPW[[#This Row],[liczba oddziałów w szkołach podstawowych]]/$O$1*$N$2</f>
        <v>4.4350029815146094E-5</v>
      </c>
      <c r="O1746" s="27">
        <v>35</v>
      </c>
      <c r="P174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3.8959828502190326E-5</v>
      </c>
      <c r="Q1746" s="27">
        <v>198</v>
      </c>
      <c r="R1746" s="302">
        <f>TabIPW[[#This Row],[liczba gospodarstw domowych korzystających ze środowiskowej pomocy społecznej ]]/$S$1*$R$2</f>
        <v>1.1210225913394169E-5</v>
      </c>
      <c r="S1746" s="27">
        <v>41</v>
      </c>
      <c r="T1746" s="302">
        <f>TabIPW[[#This Row],[ilość wody dostarczonej i ścieków bytowych odprowadzonych siecią kanalizacyjną '[dam3']]]/$U$1*$T$2</f>
        <v>1.5670590202348237E-5</v>
      </c>
      <c r="U1746" s="27">
        <v>384</v>
      </c>
      <c r="V1746" s="302">
        <f>TabIPW[[#This Row],[iloczyn liczby mieszkańców i relacji przeciętnego miesięcznego wynagrodzenia brutto 
w danym powiecie do średniej krajowej2]]/$W$1*$V$2</f>
        <v>1.613372573964346E-5</v>
      </c>
      <c r="W1746" s="27">
        <f>TabIPW[[#This Row],[iloczyn liczby mieszkańców i relacji przeciętnego miesięcznego wynagrodzenia brutto 
w danym powiecie do średniej krajowej]]</f>
        <v>5028.8240000000005</v>
      </c>
    </row>
    <row r="1747" spans="1:23" x14ac:dyDescent="0.3">
      <c r="A1747" s="2" t="s">
        <v>10</v>
      </c>
      <c r="B1747" s="2" t="s">
        <v>170</v>
      </c>
      <c r="C1747" s="2" t="s">
        <v>16</v>
      </c>
      <c r="D1747" s="2" t="s">
        <v>30</v>
      </c>
      <c r="E1747" s="2" t="s">
        <v>15</v>
      </c>
      <c r="F1747" s="17" t="str">
        <f>+Tabela1[[#This Row],[WK]]&amp;Tabela1[[#This Row],[PK]]&amp;Tabela1[[#This Row],[GK]]</f>
        <v>240307</v>
      </c>
      <c r="G1747" s="2" t="s">
        <v>1636</v>
      </c>
      <c r="H1747" s="302">
        <f>TabIPW[[#This Row],[liczba mieszkańców ]]/$I$1*$H$2</f>
        <v>4.1443417151538494E-5</v>
      </c>
      <c r="I1747" s="27">
        <v>13021</v>
      </c>
      <c r="J1747" s="302">
        <f>TabIPW[[#This Row],[liczba mieszkańców w wieku 20-64]]/$K$1*$J$2</f>
        <v>3.0650102795470859E-5</v>
      </c>
      <c r="K1747" s="27">
        <v>7600</v>
      </c>
      <c r="L1747" s="302">
        <f>TabIPW[[#This Row],[iloczyn liczby mieszkańców i relacji przeciętnego miesięcznego wynagrodzenia brutto 
w danym powiecie do średniej krajowej]]/$M$1*$L$2</f>
        <v>1.2489419674853325E-4</v>
      </c>
      <c r="M1747" s="27">
        <v>11354.312</v>
      </c>
      <c r="N1747" s="302">
        <f>TabIPW[[#This Row],[liczba oddziałów w szkołach podstawowych]]/$O$1*$N$2</f>
        <v>7.2227191413237933E-5</v>
      </c>
      <c r="O1747" s="27">
        <v>57</v>
      </c>
      <c r="P174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7.8509957436232011E-5</v>
      </c>
      <c r="Q1747" s="27">
        <v>399</v>
      </c>
      <c r="R1747" s="302">
        <f>TabIPW[[#This Row],[liczba gospodarstw domowych korzystających ze środowiskowej pomocy społecznej ]]/$S$1*$R$2</f>
        <v>6.9448716634198032E-5</v>
      </c>
      <c r="S1747" s="27">
        <v>254</v>
      </c>
      <c r="T1747" s="302">
        <f>TabIPW[[#This Row],[ilość wody dostarczonej i ścieków bytowych odprowadzonych siecią kanalizacyjną '[dam3']]]/$U$1*$T$2</f>
        <v>2.121242913328285E-5</v>
      </c>
      <c r="U1747" s="27">
        <v>519.79999999999995</v>
      </c>
      <c r="V1747" s="302">
        <f>TabIPW[[#This Row],[iloczyn liczby mieszkańców i relacji przeciętnego miesięcznego wynagrodzenia brutto 
w danym powiecie do średniej krajowej2]]/$W$1*$V$2</f>
        <v>3.6427474051655537E-5</v>
      </c>
      <c r="W1747" s="27">
        <f>TabIPW[[#This Row],[iloczyn liczby mieszkańców i relacji przeciętnego miesięcznego wynagrodzenia brutto 
w danym powiecie do średniej krajowej]]</f>
        <v>11354.312</v>
      </c>
    </row>
    <row r="1748" spans="1:23" x14ac:dyDescent="0.3">
      <c r="A1748" s="2" t="s">
        <v>10</v>
      </c>
      <c r="B1748" s="2" t="s">
        <v>170</v>
      </c>
      <c r="C1748" s="2" t="s">
        <v>16</v>
      </c>
      <c r="D1748" s="2" t="s">
        <v>54</v>
      </c>
      <c r="E1748" s="2" t="s">
        <v>15</v>
      </c>
      <c r="F1748" s="17" t="str">
        <f>+Tabela1[[#This Row],[WK]]&amp;Tabela1[[#This Row],[PK]]&amp;Tabela1[[#This Row],[GK]]</f>
        <v>240308</v>
      </c>
      <c r="G1748" s="2" t="s">
        <v>1637</v>
      </c>
      <c r="H1748" s="302">
        <f>TabIPW[[#This Row],[liczba mieszkańców ]]/$I$1*$H$2</f>
        <v>3.4253441009512118E-5</v>
      </c>
      <c r="I1748" s="27">
        <v>10762</v>
      </c>
      <c r="J1748" s="302">
        <f>TabIPW[[#This Row],[liczba mieszkańców w wieku 20-64]]/$K$1*$J$2</f>
        <v>2.6500240193294603E-5</v>
      </c>
      <c r="K1748" s="27">
        <v>6571</v>
      </c>
      <c r="L1748" s="302">
        <f>TabIPW[[#This Row],[iloczyn liczby mieszkańców i relacji przeciętnego miesięcznego wynagrodzenia brutto 
w danym powiecie do średniej krajowej]]/$M$1*$L$2</f>
        <v>1.0322643002900812E-4</v>
      </c>
      <c r="M1748" s="27">
        <v>9384.4639999999999</v>
      </c>
      <c r="N1748" s="302">
        <f>TabIPW[[#This Row],[liczba oddziałów w szkołach podstawowych]]/$O$1*$N$2</f>
        <v>6.0822898032200362E-5</v>
      </c>
      <c r="O1748" s="27">
        <v>48</v>
      </c>
      <c r="P174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7.8313190625614896E-5</v>
      </c>
      <c r="Q1748" s="27">
        <v>398</v>
      </c>
      <c r="R1748" s="302">
        <f>TabIPW[[#This Row],[liczba gospodarstw domowych korzystających ze środowiskowej pomocy społecznej ]]/$S$1*$R$2</f>
        <v>1.9959670528726205E-5</v>
      </c>
      <c r="S1748" s="27">
        <v>73</v>
      </c>
      <c r="T1748" s="302">
        <f>TabIPW[[#This Row],[ilość wody dostarczonej i ścieków bytowych odprowadzonych siecią kanalizacyjną '[dam3']]]/$U$1*$T$2</f>
        <v>2.1787833617275327E-5</v>
      </c>
      <c r="U1748" s="27">
        <v>533.9</v>
      </c>
      <c r="V1748" s="302">
        <f>TabIPW[[#This Row],[iloczyn liczby mieszkańców i relacji przeciętnego miesięcznego wynagrodzenia brutto 
w danym powiecie do średniej krajowej2]]/$W$1*$V$2</f>
        <v>3.0107708758460702E-5</v>
      </c>
      <c r="W1748" s="27">
        <f>TabIPW[[#This Row],[iloczyn liczby mieszkańców i relacji przeciętnego miesięcznego wynagrodzenia brutto 
w danym powiecie do średniej krajowej]]</f>
        <v>9384.4639999999999</v>
      </c>
    </row>
    <row r="1749" spans="1:23" x14ac:dyDescent="0.3">
      <c r="A1749" s="2" t="s">
        <v>10</v>
      </c>
      <c r="B1749" s="2" t="s">
        <v>170</v>
      </c>
      <c r="C1749" s="2" t="s">
        <v>16</v>
      </c>
      <c r="D1749" s="2" t="s">
        <v>56</v>
      </c>
      <c r="E1749" s="2" t="s">
        <v>15</v>
      </c>
      <c r="F1749" s="17" t="str">
        <f>+Tabela1[[#This Row],[WK]]&amp;Tabela1[[#This Row],[PK]]&amp;Tabela1[[#This Row],[GK]]</f>
        <v>240309</v>
      </c>
      <c r="G1749" s="2" t="s">
        <v>1638</v>
      </c>
      <c r="H1749" s="302">
        <f>TabIPW[[#This Row],[liczba mieszkańców ]]/$I$1*$H$2</f>
        <v>3.8798498969146325E-5</v>
      </c>
      <c r="I1749" s="27">
        <v>12190</v>
      </c>
      <c r="J1749" s="302">
        <f>TabIPW[[#This Row],[liczba mieszkańców w wieku 20-64]]/$K$1*$J$2</f>
        <v>2.8976445866507643E-5</v>
      </c>
      <c r="K1749" s="27">
        <v>7185</v>
      </c>
      <c r="L1749" s="302">
        <f>TabIPW[[#This Row],[iloczyn liczby mieszkańców i relacji przeciętnego miesięcznego wynagrodzenia brutto 
w danym powiecie do średniej krajowej]]/$M$1*$L$2</f>
        <v>1.1692345122222719E-4</v>
      </c>
      <c r="M1749" s="27">
        <v>10629.68</v>
      </c>
      <c r="N1749" s="302">
        <f>TabIPW[[#This Row],[liczba oddziałów w szkołach podstawowych]]/$O$1*$N$2</f>
        <v>1.1024150268336316E-4</v>
      </c>
      <c r="O1749" s="27">
        <v>87</v>
      </c>
      <c r="P174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1.170762523171881E-4</v>
      </c>
      <c r="Q1749" s="27">
        <v>595</v>
      </c>
      <c r="R1749" s="302">
        <f>TabIPW[[#This Row],[liczba gospodarstw domowych korzystających ze środowiskowej pomocy społecznej ]]/$S$1*$R$2</f>
        <v>4.292696264397279E-5</v>
      </c>
      <c r="S1749" s="27">
        <v>157</v>
      </c>
      <c r="T1749" s="302">
        <f>TabIPW[[#This Row],[ilość wody dostarczonej i ścieków bytowych odprowadzonych siecią kanalizacyjną '[dam3']]]/$U$1*$T$2</f>
        <v>2.6521657740901355E-5</v>
      </c>
      <c r="U1749" s="27">
        <v>649.9</v>
      </c>
      <c r="V1749" s="302">
        <f>TabIPW[[#This Row],[iloczyn liczby mieszkańców i relacji przeciętnego miesięcznego wynagrodzenia brutto 
w danym powiecie do średniej krajowej2]]/$W$1*$V$2</f>
        <v>3.41026732731496E-5</v>
      </c>
      <c r="W1749" s="27">
        <f>TabIPW[[#This Row],[iloczyn liczby mieszkańców i relacji przeciętnego miesięcznego wynagrodzenia brutto 
w danym powiecie do średniej krajowej]]</f>
        <v>10629.68</v>
      </c>
    </row>
    <row r="1750" spans="1:23" x14ac:dyDescent="0.3">
      <c r="A1750" s="2" t="s">
        <v>10</v>
      </c>
      <c r="B1750" s="2" t="s">
        <v>170</v>
      </c>
      <c r="C1750" s="2" t="s">
        <v>16</v>
      </c>
      <c r="D1750" s="2" t="s">
        <v>69</v>
      </c>
      <c r="E1750" s="2" t="s">
        <v>19</v>
      </c>
      <c r="F1750" s="17" t="str">
        <f>+Tabela1[[#This Row],[WK]]&amp;Tabela1[[#This Row],[PK]]&amp;Tabela1[[#This Row],[GK]]</f>
        <v>240310</v>
      </c>
      <c r="G1750" s="2" t="s">
        <v>1639</v>
      </c>
      <c r="H1750" s="302">
        <f>TabIPW[[#This Row],[liczba mieszkańców ]]/$I$1*$H$2</f>
        <v>8.2377584111521346E-5</v>
      </c>
      <c r="I1750" s="27">
        <v>25882</v>
      </c>
      <c r="J1750" s="302">
        <f>TabIPW[[#This Row],[liczba mieszkańców w wieku 20-64]]/$K$1*$J$2</f>
        <v>6.1255843600053524E-5</v>
      </c>
      <c r="K1750" s="27">
        <v>15189</v>
      </c>
      <c r="L1750" s="302">
        <f>TabIPW[[#This Row],[iloczyn liczby mieszkańców i relacji przeciętnego miesięcznego wynagrodzenia brutto 
w danym powiecie do średniej krajowej]]/$M$1*$L$2</f>
        <v>2.4825371325132767E-4</v>
      </c>
      <c r="M1750" s="27">
        <v>22569.103999999999</v>
      </c>
      <c r="N1750" s="302">
        <f>TabIPW[[#This Row],[liczba oddziałów w szkołach podstawowych]]/$O$1*$N$2</f>
        <v>1.8753726893261781E-4</v>
      </c>
      <c r="O1750" s="27">
        <v>148</v>
      </c>
      <c r="P175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2.0444071623119064E-4</v>
      </c>
      <c r="Q1750" s="27">
        <v>1039</v>
      </c>
      <c r="R1750" s="302">
        <f>TabIPW[[#This Row],[liczba gospodarstw domowych korzystających ze środowiskowej pomocy społecznej ]]/$S$1*$R$2</f>
        <v>1.1893776273966985E-4</v>
      </c>
      <c r="S1750" s="27">
        <v>435</v>
      </c>
      <c r="T1750" s="302">
        <f>TabIPW[[#This Row],[ilość wody dostarczonej i ścieków bytowych odprowadzonych siecią kanalizacyjną '[dam3']]]/$U$1*$T$2</f>
        <v>7.3411001861990236E-5</v>
      </c>
      <c r="U1750" s="27">
        <v>1798.9</v>
      </c>
      <c r="V1750" s="302">
        <f>TabIPW[[#This Row],[iloczyn liczby mieszkańców i relacji przeciętnego miesięcznego wynagrodzenia brutto 
w danym powiecie do średniej krajowej2]]/$W$1*$V$2</f>
        <v>7.2407333031637234E-5</v>
      </c>
      <c r="W1750" s="27">
        <f>TabIPW[[#This Row],[iloczyn liczby mieszkańców i relacji przeciętnego miesięcznego wynagrodzenia brutto 
w danym powiecie do średniej krajowej]]</f>
        <v>22569.103999999999</v>
      </c>
    </row>
    <row r="1751" spans="1:23" x14ac:dyDescent="0.3">
      <c r="A1751" s="2" t="s">
        <v>10</v>
      </c>
      <c r="B1751" s="2" t="s">
        <v>170</v>
      </c>
      <c r="C1751" s="2" t="s">
        <v>16</v>
      </c>
      <c r="D1751" s="2" t="s">
        <v>71</v>
      </c>
      <c r="E1751" s="2" t="s">
        <v>19</v>
      </c>
      <c r="F1751" s="17" t="str">
        <f>+Tabela1[[#This Row],[WK]]&amp;Tabela1[[#This Row],[PK]]&amp;Tabela1[[#This Row],[GK]]</f>
        <v>240311</v>
      </c>
      <c r="G1751" s="2" t="s">
        <v>1640</v>
      </c>
      <c r="H1751" s="302">
        <f>TabIPW[[#This Row],[liczba mieszkańców ]]/$I$1*$H$2</f>
        <v>4.1691676619921873E-5</v>
      </c>
      <c r="I1751" s="27">
        <v>13099</v>
      </c>
      <c r="J1751" s="302">
        <f>TabIPW[[#This Row],[liczba mieszkańców w wieku 20-64]]/$K$1*$J$2</f>
        <v>3.119051250265415E-5</v>
      </c>
      <c r="K1751" s="27">
        <v>7734</v>
      </c>
      <c r="L1751" s="302">
        <f>TabIPW[[#This Row],[iloczyn liczby mieszkańców i relacji przeciętnego miesięcznego wynagrodzenia brutto 
w danym powiecie do średniej krajowej]]/$M$1*$L$2</f>
        <v>1.2564235336833094E-4</v>
      </c>
      <c r="M1751" s="27">
        <v>11422.328000000001</v>
      </c>
      <c r="N1751" s="302">
        <f>TabIPW[[#This Row],[liczba oddziałów w szkołach podstawowych]]/$O$1*$N$2</f>
        <v>8.996720333929637E-5</v>
      </c>
      <c r="O1751" s="27">
        <v>71</v>
      </c>
      <c r="P175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1.0035107341473267E-4</v>
      </c>
      <c r="Q1751" s="27">
        <v>510</v>
      </c>
      <c r="R1751" s="302">
        <f>TabIPW[[#This Row],[liczba gospodarstw domowych korzystających ze środowiskowej pomocy społecznej ]]/$S$1*$R$2</f>
        <v>4.1833282067056287E-5</v>
      </c>
      <c r="S1751" s="27">
        <v>153</v>
      </c>
      <c r="T1751" s="302">
        <f>TabIPW[[#This Row],[ilość wody dostarczonej i ścieków bytowych odprowadzonych siecią kanalizacyjną '[dam3']]]/$U$1*$T$2</f>
        <v>2.6668569524048371E-5</v>
      </c>
      <c r="U1751" s="27">
        <v>653.5</v>
      </c>
      <c r="V1751" s="302">
        <f>TabIPW[[#This Row],[iloczyn liczby mieszkańców i relacji przeciętnego miesięcznego wynagrodzenia brutto 
w danym powiecie do średniej krajowej2]]/$W$1*$V$2</f>
        <v>3.664568639909653E-5</v>
      </c>
      <c r="W1751" s="27">
        <f>TabIPW[[#This Row],[iloczyn liczby mieszkańców i relacji przeciętnego miesięcznego wynagrodzenia brutto 
w danym powiecie do średniej krajowej]]</f>
        <v>11422.328000000001</v>
      </c>
    </row>
    <row r="1752" spans="1:23" x14ac:dyDescent="0.3">
      <c r="A1752" s="2" t="s">
        <v>10</v>
      </c>
      <c r="B1752" s="2" t="s">
        <v>170</v>
      </c>
      <c r="C1752" s="2" t="s">
        <v>16</v>
      </c>
      <c r="D1752" s="2" t="s">
        <v>72</v>
      </c>
      <c r="E1752" s="2" t="s">
        <v>15</v>
      </c>
      <c r="F1752" s="17" t="str">
        <f>+Tabela1[[#This Row],[WK]]&amp;Tabela1[[#This Row],[PK]]&amp;Tabela1[[#This Row],[GK]]</f>
        <v>240312</v>
      </c>
      <c r="G1752" s="2" t="s">
        <v>1641</v>
      </c>
      <c r="H1752" s="302">
        <f>TabIPW[[#This Row],[liczba mieszkańców ]]/$I$1*$H$2</f>
        <v>3.968968680436872E-5</v>
      </c>
      <c r="I1752" s="27">
        <v>12470</v>
      </c>
      <c r="J1752" s="302">
        <f>TabIPW[[#This Row],[liczba mieszkańców w wieku 20-64]]/$K$1*$J$2</f>
        <v>2.9819323693383096E-5</v>
      </c>
      <c r="K1752" s="27">
        <v>7394</v>
      </c>
      <c r="L1752" s="302">
        <f>TabIPW[[#This Row],[iloczyn liczby mieszkańców i relacji przeciętnego miesięcznego wynagrodzenia brutto 
w danym powiecie do średniej krajowej]]/$M$1*$L$2</f>
        <v>1.1960914165227015E-4</v>
      </c>
      <c r="M1752" s="27">
        <v>10873.84</v>
      </c>
      <c r="N1752" s="302">
        <f>TabIPW[[#This Row],[liczba oddziałów w szkołach podstawowych]]/$O$1*$N$2</f>
        <v>7.6028622540250454E-5</v>
      </c>
      <c r="O1752" s="27">
        <v>60</v>
      </c>
      <c r="P175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8.1067925974254618E-5</v>
      </c>
      <c r="Q1752" s="27">
        <v>412</v>
      </c>
      <c r="R1752" s="302">
        <f>TabIPW[[#This Row],[liczba gospodarstw domowych korzystających ze środowiskowej pomocy społecznej ]]/$S$1*$R$2</f>
        <v>4.5661164086264048E-5</v>
      </c>
      <c r="S1752" s="27">
        <v>167</v>
      </c>
      <c r="T1752" s="302">
        <f>TabIPW[[#This Row],[ilość wody dostarczonej i ścieków bytowych odprowadzonych siecią kanalizacyjną '[dam3']]]/$U$1*$T$2</f>
        <v>3.0218937616767892E-5</v>
      </c>
      <c r="U1752" s="27">
        <v>740.5</v>
      </c>
      <c r="V1752" s="302">
        <f>TabIPW[[#This Row],[iloczyn liczby mieszkańców i relacji przeciętnego miesięcznego wynagrodzenia brutto 
w danym powiecie do średniej krajowej2]]/$W$1*$V$2</f>
        <v>3.4885999648578801E-5</v>
      </c>
      <c r="W1752" s="27">
        <f>TabIPW[[#This Row],[iloczyn liczby mieszkańców i relacji przeciętnego miesięcznego wynagrodzenia brutto 
w danym powiecie do średniej krajowej]]</f>
        <v>10873.84</v>
      </c>
    </row>
    <row r="1753" spans="1:23" x14ac:dyDescent="0.3">
      <c r="A1753" s="2" t="s">
        <v>10</v>
      </c>
      <c r="B1753" s="2" t="s">
        <v>170</v>
      </c>
      <c r="C1753" s="2" t="s">
        <v>18</v>
      </c>
      <c r="D1753" s="2" t="s">
        <v>12</v>
      </c>
      <c r="E1753" s="2" t="s">
        <v>19</v>
      </c>
      <c r="F1753" s="17" t="str">
        <f>+Tabela1[[#This Row],[WK]]&amp;Tabela1[[#This Row],[PK]]&amp;Tabela1[[#This Row],[GK]]</f>
        <v>240401</v>
      </c>
      <c r="G1753" s="2" t="s">
        <v>1642</v>
      </c>
      <c r="H1753" s="302">
        <f>TabIPW[[#This Row],[liczba mieszkańców ]]/$I$1*$H$2</f>
        <v>3.8954456840310244E-5</v>
      </c>
      <c r="I1753" s="27">
        <v>12239</v>
      </c>
      <c r="J1753" s="302">
        <f>TabIPW[[#This Row],[liczba mieszkańców w wieku 20-64]]/$K$1*$J$2</f>
        <v>2.8932083875619459E-5</v>
      </c>
      <c r="K1753" s="27">
        <v>7174</v>
      </c>
      <c r="L1753" s="302">
        <f>TabIPW[[#This Row],[iloczyn liczby mieszkańców i relacji przeciętnego miesięcznego wynagrodzenia brutto 
w danym powiecie do średniej krajowej]]/$M$1*$L$2</f>
        <v>1.1483556230677117E-4</v>
      </c>
      <c r="M1753" s="27">
        <v>10439.867</v>
      </c>
      <c r="N1753" s="302">
        <f>TabIPW[[#This Row],[liczba oddziałów w szkołach podstawowych]]/$O$1*$N$2</f>
        <v>5.9555754323196186E-5</v>
      </c>
      <c r="O1753" s="27">
        <v>47</v>
      </c>
      <c r="P175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7.4377854413272443E-5</v>
      </c>
      <c r="Q1753" s="27">
        <v>378</v>
      </c>
      <c r="R1753" s="302">
        <f>TabIPW[[#This Row],[liczba gospodarstw domowych korzystających ze środowiskowej pomocy społecznej ]]/$S$1*$R$2</f>
        <v>5.905875115349123E-5</v>
      </c>
      <c r="S1753" s="27">
        <v>216</v>
      </c>
      <c r="T1753" s="302">
        <f>TabIPW[[#This Row],[ilość wody dostarczonej i ścieków bytowych odprowadzonych siecią kanalizacyjną '[dam3']]]/$U$1*$T$2</f>
        <v>2.8202981481361637E-5</v>
      </c>
      <c r="U1753" s="27">
        <v>691.1</v>
      </c>
      <c r="V1753" s="302">
        <f>TabIPW[[#This Row],[iloczyn liczby mieszkańców i relacji przeciętnego miesięcznego wynagrodzenia brutto 
w danym powiecie do średniej krajowej2]]/$W$1*$V$2</f>
        <v>3.3493705672808259E-5</v>
      </c>
      <c r="W1753" s="27">
        <f>TabIPW[[#This Row],[iloczyn liczby mieszkańców i relacji przeciętnego miesięcznego wynagrodzenia brutto 
w danym powiecie do średniej krajowej]]</f>
        <v>10439.867</v>
      </c>
    </row>
    <row r="1754" spans="1:23" x14ac:dyDescent="0.3">
      <c r="A1754" s="2" t="s">
        <v>10</v>
      </c>
      <c r="B1754" s="2" t="s">
        <v>170</v>
      </c>
      <c r="C1754" s="2" t="s">
        <v>18</v>
      </c>
      <c r="D1754" s="2" t="s">
        <v>11</v>
      </c>
      <c r="E1754" s="2" t="s">
        <v>15</v>
      </c>
      <c r="F1754" s="17" t="str">
        <f>+Tabela1[[#This Row],[WK]]&amp;Tabela1[[#This Row],[PK]]&amp;Tabela1[[#This Row],[GK]]</f>
        <v>240402</v>
      </c>
      <c r="G1754" s="2" t="s">
        <v>1643</v>
      </c>
      <c r="H1754" s="302">
        <f>TabIPW[[#This Row],[liczba mieszkańców ]]/$I$1*$H$2</f>
        <v>1.1305354252535498E-5</v>
      </c>
      <c r="I1754" s="27">
        <v>3552</v>
      </c>
      <c r="J1754" s="302">
        <f>TabIPW[[#This Row],[liczba mieszkańców w wieku 20-64]]/$K$1*$J$2</f>
        <v>8.2271328556263883E-6</v>
      </c>
      <c r="K1754" s="27">
        <v>2040</v>
      </c>
      <c r="L1754" s="302">
        <f>TabIPW[[#This Row],[iloczyn liczby mieszkańców i relacji przeciętnego miesięcznego wynagrodzenia brutto 
w danym powiecie do średniej krajowej]]/$M$1*$L$2</f>
        <v>3.3327552685158193E-5</v>
      </c>
      <c r="M1754" s="27">
        <v>3029.8559999999998</v>
      </c>
      <c r="N1754" s="302">
        <f>TabIPW[[#This Row],[liczba oddziałów w szkołach podstawowych]]/$O$1*$N$2</f>
        <v>2.9144305307096008E-5</v>
      </c>
      <c r="O1754" s="27">
        <v>23</v>
      </c>
      <c r="P175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2.2628183220969129E-5</v>
      </c>
      <c r="Q1754" s="27">
        <v>115</v>
      </c>
      <c r="R1754" s="302">
        <f>TabIPW[[#This Row],[liczba gospodarstw domowych korzystających ze środowiskowej pomocy społecznej ]]/$S$1*$R$2</f>
        <v>1.7225469086434943E-5</v>
      </c>
      <c r="S1754" s="27">
        <v>63</v>
      </c>
      <c r="T1754" s="302">
        <f>TabIPW[[#This Row],[ilość wody dostarczonej i ścieków bytowych odprowadzonych siecią kanalizacyjną '[dam3']]]/$U$1*$T$2</f>
        <v>5.2072065359886335E-6</v>
      </c>
      <c r="U1754" s="27">
        <v>127.6</v>
      </c>
      <c r="V1754" s="302">
        <f>TabIPW[[#This Row],[iloczyn liczby mieszkańców i relacji przeciętnego miesięcznego wynagrodzenia brutto 
w danym powiecie do średniej krajowej2]]/$W$1*$V$2</f>
        <v>9.7205361998378063E-6</v>
      </c>
      <c r="W1754" s="27">
        <f>TabIPW[[#This Row],[iloczyn liczby mieszkańców i relacji przeciętnego miesięcznego wynagrodzenia brutto 
w danym powiecie do średniej krajowej]]</f>
        <v>3029.8559999999998</v>
      </c>
    </row>
    <row r="1755" spans="1:23" x14ac:dyDescent="0.3">
      <c r="A1755" s="2" t="s">
        <v>10</v>
      </c>
      <c r="B1755" s="2" t="s">
        <v>170</v>
      </c>
      <c r="C1755" s="2" t="s">
        <v>18</v>
      </c>
      <c r="D1755" s="2" t="s">
        <v>16</v>
      </c>
      <c r="E1755" s="2" t="s">
        <v>15</v>
      </c>
      <c r="F1755" s="17" t="str">
        <f>+Tabela1[[#This Row],[WK]]&amp;Tabela1[[#This Row],[PK]]&amp;Tabela1[[#This Row],[GK]]</f>
        <v>240403</v>
      </c>
      <c r="G1755" s="2" t="s">
        <v>1478</v>
      </c>
      <c r="H1755" s="302">
        <f>TabIPW[[#This Row],[liczba mieszkańców ]]/$I$1*$H$2</f>
        <v>1.8377566287764633E-5</v>
      </c>
      <c r="I1755" s="27">
        <v>5774</v>
      </c>
      <c r="J1755" s="302">
        <f>TabIPW[[#This Row],[liczba mieszkańców w wieku 20-64]]/$K$1*$J$2</f>
        <v>1.3542505945683043E-5</v>
      </c>
      <c r="K1755" s="27">
        <v>3358</v>
      </c>
      <c r="L1755" s="302">
        <f>TabIPW[[#This Row],[iloczyn liczby mieszkańców i relacji przeciętnego miesięcznego wynagrodzenia brutto 
w danym powiecie do średniej krajowej]]/$M$1*$L$2</f>
        <v>5.4176038627281364E-5</v>
      </c>
      <c r="M1755" s="27">
        <v>4925.2219999999998</v>
      </c>
      <c r="N1755" s="302">
        <f>TabIPW[[#This Row],[liczba oddziałów w szkołach podstawowych]]/$O$1*$N$2</f>
        <v>4.1815742397137755E-5</v>
      </c>
      <c r="O1755" s="27">
        <v>33</v>
      </c>
      <c r="P175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3.8959828502190326E-5</v>
      </c>
      <c r="Q1755" s="27">
        <v>198</v>
      </c>
      <c r="R1755" s="302">
        <f>TabIPW[[#This Row],[liczba gospodarstw domowych korzystających ze środowiskowej pomocy społecznej ]]/$S$1*$R$2</f>
        <v>2.8162274855599986E-5</v>
      </c>
      <c r="S1755" s="27">
        <v>103</v>
      </c>
      <c r="T1755" s="302">
        <f>TabIPW[[#This Row],[ilość wody dostarczonej i ścieków bytowych odprowadzonych siecią kanalizacyjną '[dam3']]]/$U$1*$T$2</f>
        <v>1.2936398682667686E-5</v>
      </c>
      <c r="U1755" s="27">
        <v>317</v>
      </c>
      <c r="V1755" s="302">
        <f>TabIPW[[#This Row],[iloczyn liczby mieszkańców i relacji przeciętnego miesięcznego wynagrodzenia brutto 
w danym powiecie do średniej krajowej2]]/$W$1*$V$2</f>
        <v>1.5801344599623735E-5</v>
      </c>
      <c r="W1755" s="27">
        <f>TabIPW[[#This Row],[iloczyn liczby mieszkańców i relacji przeciętnego miesięcznego wynagrodzenia brutto 
w danym powiecie do średniej krajowej]]</f>
        <v>4925.2219999999998</v>
      </c>
    </row>
    <row r="1756" spans="1:23" x14ac:dyDescent="0.3">
      <c r="A1756" s="2" t="s">
        <v>10</v>
      </c>
      <c r="B1756" s="2" t="s">
        <v>170</v>
      </c>
      <c r="C1756" s="2" t="s">
        <v>18</v>
      </c>
      <c r="D1756" s="2" t="s">
        <v>18</v>
      </c>
      <c r="E1756" s="2" t="s">
        <v>15</v>
      </c>
      <c r="F1756" s="17" t="str">
        <f>+Tabela1[[#This Row],[WK]]&amp;Tabela1[[#This Row],[PK]]&amp;Tabela1[[#This Row],[GK]]</f>
        <v>240404</v>
      </c>
      <c r="G1756" s="2" t="s">
        <v>1644</v>
      </c>
      <c r="H1756" s="302">
        <f>TabIPW[[#This Row],[liczba mieszkańców ]]/$I$1*$H$2</f>
        <v>1.7018504839050482E-5</v>
      </c>
      <c r="I1756" s="27">
        <v>5347</v>
      </c>
      <c r="J1756" s="302">
        <f>TabIPW[[#This Row],[liczba mieszkańców w wieku 20-64]]/$K$1*$J$2</f>
        <v>1.2485883980891811E-5</v>
      </c>
      <c r="K1756" s="27">
        <v>3096</v>
      </c>
      <c r="L1756" s="302">
        <f>TabIPW[[#This Row],[iloczyn liczby mieszkańców i relacji przeciętnego miesięcznego wynagrodzenia brutto 
w danym powiecie do średniej krajowej]]/$M$1*$L$2</f>
        <v>5.0169601409780653E-5</v>
      </c>
      <c r="M1756" s="27">
        <v>4560.991</v>
      </c>
      <c r="N1756" s="302">
        <f>TabIPW[[#This Row],[liczba oddziałów w szkołach podstawowych]]/$O$1*$N$2</f>
        <v>2.2808586762075135E-5</v>
      </c>
      <c r="O1756" s="27">
        <v>18</v>
      </c>
      <c r="P175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2.7744120297014321E-5</v>
      </c>
      <c r="Q1756" s="27">
        <v>141</v>
      </c>
      <c r="R1756" s="302">
        <f>TabIPW[[#This Row],[liczba gospodarstw domowych korzystających ze środowiskowej pomocy społecznej ]]/$S$1*$R$2</f>
        <v>1.6405208653747562E-5</v>
      </c>
      <c r="S1756" s="27">
        <v>60</v>
      </c>
      <c r="T1756" s="302">
        <f>TabIPW[[#This Row],[ilość wody dostarczonej i ścieków bytowych odprowadzonych siecią kanalizacyjną '[dam3']]]/$U$1*$T$2</f>
        <v>1.5654266670887459E-5</v>
      </c>
      <c r="U1756" s="27">
        <v>383.6</v>
      </c>
      <c r="V1756" s="302">
        <f>TabIPW[[#This Row],[iloczyn liczby mieszkańców i relacji przeciętnego miesięcznego wynagrodzenia brutto 
w danym powiecie do średniej krajowej2]]/$W$1*$V$2</f>
        <v>1.4632800411186027E-5</v>
      </c>
      <c r="W1756" s="27">
        <f>TabIPW[[#This Row],[iloczyn liczby mieszkańców i relacji przeciętnego miesięcznego wynagrodzenia brutto 
w danym powiecie do średniej krajowej]]</f>
        <v>4560.991</v>
      </c>
    </row>
    <row r="1757" spans="1:23" x14ac:dyDescent="0.3">
      <c r="A1757" s="2" t="s">
        <v>10</v>
      </c>
      <c r="B1757" s="2" t="s">
        <v>170</v>
      </c>
      <c r="C1757" s="2" t="s">
        <v>18</v>
      </c>
      <c r="D1757" s="2" t="s">
        <v>21</v>
      </c>
      <c r="E1757" s="2" t="s">
        <v>15</v>
      </c>
      <c r="F1757" s="17" t="str">
        <f>+Tabela1[[#This Row],[WK]]&amp;Tabela1[[#This Row],[PK]]&amp;Tabela1[[#This Row],[GK]]</f>
        <v>240405</v>
      </c>
      <c r="G1757" s="2" t="s">
        <v>1645</v>
      </c>
      <c r="H1757" s="302">
        <f>TabIPW[[#This Row],[liczba mieszkańców ]]/$I$1*$H$2</f>
        <v>4.0173474486346586E-5</v>
      </c>
      <c r="I1757" s="27">
        <v>12622</v>
      </c>
      <c r="J1757" s="302">
        <f>TabIPW[[#This Row],[liczba mieszkańców w wieku 20-64]]/$K$1*$J$2</f>
        <v>3.0553312997169365E-5</v>
      </c>
      <c r="K1757" s="27">
        <v>7576</v>
      </c>
      <c r="L1757" s="302">
        <f>TabIPW[[#This Row],[iloczyn liczby mieszkańców i relacji przeciętnego miesięcznego wynagrodzenia brutto 
w danym powiecie do średniej krajowej]]/$M$1*$L$2</f>
        <v>1.1842915821848726E-4</v>
      </c>
      <c r="M1757" s="27">
        <v>10766.565999999999</v>
      </c>
      <c r="N1757" s="302">
        <f>TabIPW[[#This Row],[liczba oddziałów w szkołach podstawowych]]/$O$1*$N$2</f>
        <v>8.1097197376267145E-5</v>
      </c>
      <c r="O1757" s="27">
        <v>64</v>
      </c>
      <c r="P175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7.870672424684914E-5</v>
      </c>
      <c r="Q1757" s="27">
        <v>400</v>
      </c>
      <c r="R1757" s="302">
        <f>TabIPW[[#This Row],[liczba gospodarstw domowych korzystających ze środowiskowej pomocy społecznej ]]/$S$1*$R$2</f>
        <v>3.6911719470932022E-5</v>
      </c>
      <c r="S1757" s="27">
        <v>135</v>
      </c>
      <c r="T1757" s="302">
        <f>TabIPW[[#This Row],[ilość wody dostarczonej i ścieków bytowych odprowadzonych siecią kanalizacyjną '[dam3']]]/$U$1*$T$2</f>
        <v>2.4138422147627562E-5</v>
      </c>
      <c r="U1757" s="27">
        <v>591.5</v>
      </c>
      <c r="V1757" s="302">
        <f>TabIPW[[#This Row],[iloczyn liczby mieszkańców i relacji przeciętnego miesięcznego wynagrodzenia brutto 
w danym powiecie do średniej krajowej2]]/$W$1*$V$2</f>
        <v>3.4541837813725453E-5</v>
      </c>
      <c r="W1757" s="27">
        <f>TabIPW[[#This Row],[iloczyn liczby mieszkańców i relacji przeciętnego miesięcznego wynagrodzenia brutto 
w danym powiecie do średniej krajowej]]</f>
        <v>10766.565999999999</v>
      </c>
    </row>
    <row r="1758" spans="1:23" x14ac:dyDescent="0.3">
      <c r="A1758" s="2" t="s">
        <v>10</v>
      </c>
      <c r="B1758" s="2" t="s">
        <v>170</v>
      </c>
      <c r="C1758" s="2" t="s">
        <v>18</v>
      </c>
      <c r="D1758" s="2" t="s">
        <v>23</v>
      </c>
      <c r="E1758" s="2" t="s">
        <v>19</v>
      </c>
      <c r="F1758" s="17" t="str">
        <f>+Tabela1[[#This Row],[WK]]&amp;Tabela1[[#This Row],[PK]]&amp;Tabela1[[#This Row],[GK]]</f>
        <v>240406</v>
      </c>
      <c r="G1758" s="2" t="s">
        <v>1646</v>
      </c>
      <c r="H1758" s="302">
        <f>TabIPW[[#This Row],[liczba mieszkańców ]]/$I$1*$H$2</f>
        <v>2.6662430341635665E-5</v>
      </c>
      <c r="I1758" s="27">
        <v>8377</v>
      </c>
      <c r="J1758" s="302">
        <f>TabIPW[[#This Row],[liczba mieszkańców w wieku 20-64]]/$K$1*$J$2</f>
        <v>1.9644296146939281E-5</v>
      </c>
      <c r="K1758" s="27">
        <v>4871</v>
      </c>
      <c r="L1758" s="302">
        <f>TabIPW[[#This Row],[iloczyn liczby mieszkańców i relacji przeciętnego miesięcznego wynagrodzenia brutto 
w danym powiecie do średniej krajowej]]/$M$1*$L$2</f>
        <v>7.8599354967221345E-5</v>
      </c>
      <c r="M1758" s="27">
        <v>7145.5810000000001</v>
      </c>
      <c r="N1758" s="302">
        <f>TabIPW[[#This Row],[liczba oddziałów w szkołach podstawowych]]/$O$1*$N$2</f>
        <v>5.4487179487179488E-5</v>
      </c>
      <c r="O1758" s="27">
        <v>43</v>
      </c>
      <c r="P175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4.6043433684406745E-5</v>
      </c>
      <c r="Q1758" s="27">
        <v>234</v>
      </c>
      <c r="R1758" s="302">
        <f>TabIPW[[#This Row],[liczba gospodarstw domowych korzystających ze środowiskowej pomocy społecznej ]]/$S$1*$R$2</f>
        <v>4.1013021634368913E-5</v>
      </c>
      <c r="S1758" s="27">
        <v>150</v>
      </c>
      <c r="T1758" s="302">
        <f>TabIPW[[#This Row],[ilość wody dostarczonej i ścieków bytowych odprowadzonych siecią kanalizacyjną '[dam3']]]/$U$1*$T$2</f>
        <v>1.3638310535481202E-5</v>
      </c>
      <c r="U1758" s="27">
        <v>334.2</v>
      </c>
      <c r="V1758" s="302">
        <f>TabIPW[[#This Row],[iloczyn liczby mieszkańców i relacji przeciętnego miesięcznego wynagrodzenia brutto 
w danym powiecie do średniej krajowej2]]/$W$1*$V$2</f>
        <v>2.2924811865439564E-5</v>
      </c>
      <c r="W1758" s="27">
        <f>TabIPW[[#This Row],[iloczyn liczby mieszkańców i relacji przeciętnego miesięcznego wynagrodzenia brutto 
w danym powiecie do średniej krajowej]]</f>
        <v>7145.5810000000001</v>
      </c>
    </row>
    <row r="1759" spans="1:23" x14ac:dyDescent="0.3">
      <c r="A1759" s="2" t="s">
        <v>10</v>
      </c>
      <c r="B1759" s="2" t="s">
        <v>170</v>
      </c>
      <c r="C1759" s="2" t="s">
        <v>18</v>
      </c>
      <c r="D1759" s="2" t="s">
        <v>30</v>
      </c>
      <c r="E1759" s="2" t="s">
        <v>15</v>
      </c>
      <c r="F1759" s="17" t="str">
        <f>+Tabela1[[#This Row],[WK]]&amp;Tabela1[[#This Row],[PK]]&amp;Tabela1[[#This Row],[GK]]</f>
        <v>240407</v>
      </c>
      <c r="G1759" s="2" t="s">
        <v>1647</v>
      </c>
      <c r="H1759" s="302">
        <f>TabIPW[[#This Row],[liczba mieszkańców ]]/$I$1*$H$2</f>
        <v>3.456217393814273E-5</v>
      </c>
      <c r="I1759" s="27">
        <v>10859</v>
      </c>
      <c r="J1759" s="302">
        <f>TabIPW[[#This Row],[liczba mieszkańców w wieku 20-64]]/$K$1*$J$2</f>
        <v>2.629052896364138E-5</v>
      </c>
      <c r="K1759" s="27">
        <v>6519</v>
      </c>
      <c r="L1759" s="302">
        <f>TabIPW[[#This Row],[iloczyn liczby mieszkańców i relacji przeciętnego miesięcznego wynagrodzenia brutto 
w danym powiecie do średniej krajowej]]/$M$1*$L$2</f>
        <v>1.0188735771625361E-4</v>
      </c>
      <c r="M1759" s="27">
        <v>9262.726999999999</v>
      </c>
      <c r="N1759" s="302">
        <f>TabIPW[[#This Row],[liczba oddziałów w szkołach podstawowych]]/$O$1*$N$2</f>
        <v>8.363148479427551E-5</v>
      </c>
      <c r="O1759" s="27">
        <v>66</v>
      </c>
      <c r="P175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8.2248526837957363E-5</v>
      </c>
      <c r="Q1759" s="27">
        <v>418</v>
      </c>
      <c r="R1759" s="302">
        <f>TabIPW[[#This Row],[liczba gospodarstw domowych korzystających ze środowiskowej pomocy społecznej ]]/$S$1*$R$2</f>
        <v>4.4294063365118423E-5</v>
      </c>
      <c r="S1759" s="27">
        <v>162</v>
      </c>
      <c r="T1759" s="302">
        <f>TabIPW[[#This Row],[ilość wody dostarczonej i ścieków bytowych odprowadzonych siecią kanalizacyjną '[dam3']]]/$U$1*$T$2</f>
        <v>2.4926032540610165E-5</v>
      </c>
      <c r="U1759" s="27">
        <v>610.79999999999995</v>
      </c>
      <c r="V1759" s="302">
        <f>TabIPW[[#This Row],[iloczyn liczby mieszkańców i relacji przeciętnego miesięcznego wynagrodzenia brutto 
w danym powiecie do średniej krajowej2]]/$W$1*$V$2</f>
        <v>2.9717146000573973E-5</v>
      </c>
      <c r="W1759" s="27">
        <f>TabIPW[[#This Row],[iloczyn liczby mieszkańców i relacji przeciętnego miesięcznego wynagrodzenia brutto 
w danym powiecie do średniej krajowej]]</f>
        <v>9262.726999999999</v>
      </c>
    </row>
    <row r="1760" spans="1:23" x14ac:dyDescent="0.3">
      <c r="A1760" s="2" t="s">
        <v>10</v>
      </c>
      <c r="B1760" s="2" t="s">
        <v>170</v>
      </c>
      <c r="C1760" s="2" t="s">
        <v>18</v>
      </c>
      <c r="D1760" s="2" t="s">
        <v>54</v>
      </c>
      <c r="E1760" s="2" t="s">
        <v>15</v>
      </c>
      <c r="F1760" s="17" t="str">
        <f>+Tabela1[[#This Row],[WK]]&amp;Tabela1[[#This Row],[PK]]&amp;Tabela1[[#This Row],[GK]]</f>
        <v>240408</v>
      </c>
      <c r="G1760" s="2" t="s">
        <v>1648</v>
      </c>
      <c r="H1760" s="302">
        <f>TabIPW[[#This Row],[liczba mieszkańców ]]/$I$1*$H$2</f>
        <v>1.4752341486627826E-5</v>
      </c>
      <c r="I1760" s="27">
        <v>4635</v>
      </c>
      <c r="J1760" s="302">
        <f>TabIPW[[#This Row],[liczba mieszkańców w wieku 20-64]]/$K$1*$J$2</f>
        <v>1.1634940337491239E-5</v>
      </c>
      <c r="K1760" s="27">
        <v>2885</v>
      </c>
      <c r="L1760" s="302">
        <f>TabIPW[[#This Row],[iloczyn liczby mieszkańców i relacji przeciętnego miesięcznego wynagrodzenia brutto 
w danym powiecie do średniej krajowej]]/$M$1*$L$2</f>
        <v>4.3489078461629571E-5</v>
      </c>
      <c r="M1760" s="27">
        <v>3953.6550000000002</v>
      </c>
      <c r="N1760" s="302">
        <f>TabIPW[[#This Row],[liczba oddziałów w szkołach podstawowych]]/$O$1*$N$2</f>
        <v>4.0548598688133572E-5</v>
      </c>
      <c r="O1760" s="27">
        <v>32</v>
      </c>
      <c r="P176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2.9908555213802673E-5</v>
      </c>
      <c r="Q1760" s="27">
        <v>152</v>
      </c>
      <c r="R1760" s="302">
        <f>TabIPW[[#This Row],[liczba gospodarstw domowych korzystających ze środowiskowej pomocy społecznej ]]/$S$1*$R$2</f>
        <v>1.3671007211456304E-5</v>
      </c>
      <c r="S1760" s="27">
        <v>50</v>
      </c>
      <c r="T1760" s="302">
        <f>TabIPW[[#This Row],[ilość wody dostarczonej i ścieków bytowych odprowadzonych siecią kanalizacyjną '[dam3']]]/$U$1*$T$2</f>
        <v>1.0732721935462466E-5</v>
      </c>
      <c r="U1760" s="27">
        <v>263</v>
      </c>
      <c r="V1760" s="302">
        <f>TabIPW[[#This Row],[iloczyn liczby mieszkańców i relacji przeciętnego miesięcznego wynagrodzenia brutto 
w danym powiecie do średniej krajowej2]]/$W$1*$V$2</f>
        <v>1.2684314551308627E-5</v>
      </c>
      <c r="W1760" s="27">
        <f>TabIPW[[#This Row],[iloczyn liczby mieszkańców i relacji przeciętnego miesięcznego wynagrodzenia brutto 
w danym powiecie do średniej krajowej]]</f>
        <v>3953.6550000000002</v>
      </c>
    </row>
    <row r="1761" spans="1:23" x14ac:dyDescent="0.3">
      <c r="A1761" s="2" t="s">
        <v>10</v>
      </c>
      <c r="B1761" s="2" t="s">
        <v>170</v>
      </c>
      <c r="C1761" s="2" t="s">
        <v>18</v>
      </c>
      <c r="D1761" s="2" t="s">
        <v>56</v>
      </c>
      <c r="E1761" s="2" t="s">
        <v>15</v>
      </c>
      <c r="F1761" s="17" t="str">
        <f>+Tabela1[[#This Row],[WK]]&amp;Tabela1[[#This Row],[PK]]&amp;Tabela1[[#This Row],[GK]]</f>
        <v>240409</v>
      </c>
      <c r="G1761" s="2" t="s">
        <v>1649</v>
      </c>
      <c r="H1761" s="302">
        <f>TabIPW[[#This Row],[liczba mieszkańców ]]/$I$1*$H$2</f>
        <v>1.3950272434927672E-5</v>
      </c>
      <c r="I1761" s="27">
        <v>4383</v>
      </c>
      <c r="J1761" s="302">
        <f>TabIPW[[#This Row],[liczba mieszkańców w wieku 20-64]]/$K$1*$J$2</f>
        <v>1.017099463818125E-5</v>
      </c>
      <c r="K1761" s="27">
        <v>2522</v>
      </c>
      <c r="L1761" s="302">
        <f>TabIPW[[#This Row],[iloczyn liczby mieszkańców i relacji przeciętnego miesięcznego wynagrodzenia brutto 
w danym powiecie do średniej krajowej]]/$M$1*$L$2</f>
        <v>4.1124623710317668E-5</v>
      </c>
      <c r="M1761" s="27">
        <v>3738.6989999999996</v>
      </c>
      <c r="N1761" s="302">
        <f>TabIPW[[#This Row],[liczba oddziałów w szkołach podstawowych]]/$O$1*$N$2</f>
        <v>4.6884317233154453E-5</v>
      </c>
      <c r="O1761" s="27">
        <v>37</v>
      </c>
      <c r="P176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2.9908555213802673E-5</v>
      </c>
      <c r="Q1761" s="27">
        <v>152</v>
      </c>
      <c r="R1761" s="302">
        <f>TabIPW[[#This Row],[liczba gospodarstw domowych korzystających ze środowiskowej pomocy społecznej ]]/$S$1*$R$2</f>
        <v>2.7615434567141734E-5</v>
      </c>
      <c r="S1761" s="27">
        <v>101</v>
      </c>
      <c r="T1761" s="302">
        <f>TabIPW[[#This Row],[ilość wody dostarczonej i ścieków bytowych odprowadzonych siecią kanalizacyjną '[dam3']]]/$U$1*$T$2</f>
        <v>7.4231259317894401E-6</v>
      </c>
      <c r="U1761" s="27">
        <v>181.9</v>
      </c>
      <c r="V1761" s="302">
        <f>TabIPW[[#This Row],[iloczyn liczby mieszkańców i relacji przeciętnego miesięcznego wynagrodzenia brutto 
w danym powiecie do średniej krajowej2]]/$W$1*$V$2</f>
        <v>1.199468191550932E-5</v>
      </c>
      <c r="W1761" s="27">
        <f>TabIPW[[#This Row],[iloczyn liczby mieszkańców i relacji przeciętnego miesięcznego wynagrodzenia brutto 
w danym powiecie do średniej krajowej]]</f>
        <v>3738.6989999999996</v>
      </c>
    </row>
    <row r="1762" spans="1:23" x14ac:dyDescent="0.3">
      <c r="A1762" s="2" t="s">
        <v>10</v>
      </c>
      <c r="B1762" s="2" t="s">
        <v>170</v>
      </c>
      <c r="C1762" s="2" t="s">
        <v>18</v>
      </c>
      <c r="D1762" s="2" t="s">
        <v>69</v>
      </c>
      <c r="E1762" s="2" t="s">
        <v>15</v>
      </c>
      <c r="F1762" s="17" t="str">
        <f>+Tabela1[[#This Row],[WK]]&amp;Tabela1[[#This Row],[PK]]&amp;Tabela1[[#This Row],[GK]]</f>
        <v>240410</v>
      </c>
      <c r="G1762" s="2" t="s">
        <v>1650</v>
      </c>
      <c r="H1762" s="302">
        <f>TabIPW[[#This Row],[liczba mieszkańców ]]/$I$1*$H$2</f>
        <v>3.4504883291592721E-5</v>
      </c>
      <c r="I1762" s="27">
        <v>10841</v>
      </c>
      <c r="J1762" s="302">
        <f>TabIPW[[#This Row],[liczba mieszkańców w wieku 20-64]]/$K$1*$J$2</f>
        <v>2.6302627688429069E-5</v>
      </c>
      <c r="K1762" s="27">
        <v>6522</v>
      </c>
      <c r="L1762" s="302">
        <f>TabIPW[[#This Row],[iloczyn liczby mieszkańców i relacji przeciętnego miesięcznego wynagrodzenia brutto 
w danym powiecie do średniej krajowej]]/$M$1*$L$2</f>
        <v>1.0171846809115991E-4</v>
      </c>
      <c r="M1762" s="27">
        <v>9247.3729999999996</v>
      </c>
      <c r="N1762" s="302">
        <f>TabIPW[[#This Row],[liczba oddziałów w szkołach podstawowych]]/$O$1*$N$2</f>
        <v>8.363148479427551E-5</v>
      </c>
      <c r="O1762" s="27">
        <v>66</v>
      </c>
      <c r="P176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6.8474850094758755E-5</v>
      </c>
      <c r="Q1762" s="27">
        <v>348</v>
      </c>
      <c r="R1762" s="302">
        <f>TabIPW[[#This Row],[liczba gospodarstw domowych korzystających ze środowiskowej pomocy społecznej ]]/$S$1*$R$2</f>
        <v>2.2967292115246589E-5</v>
      </c>
      <c r="S1762" s="27">
        <v>84</v>
      </c>
      <c r="T1762" s="302">
        <f>TabIPW[[#This Row],[ilość wody dostarczonej i ścieków bytowych odprowadzonych siecią kanalizacyjną '[dam3']]]/$U$1*$T$2</f>
        <v>2.7015444567589933E-5</v>
      </c>
      <c r="U1762" s="27">
        <v>662</v>
      </c>
      <c r="V1762" s="302">
        <f>TabIPW[[#This Row],[iloczyn liczby mieszkańców i relacji przeciętnego miesięcznego wynagrodzenia brutto 
w danym powiecie do średniej krajowej2]]/$W$1*$V$2</f>
        <v>2.9667886526588311E-5</v>
      </c>
      <c r="W1762" s="27">
        <f>TabIPW[[#This Row],[iloczyn liczby mieszkańców i relacji przeciętnego miesięcznego wynagrodzenia brutto 
w danym powiecie do średniej krajowej]]</f>
        <v>9247.3729999999996</v>
      </c>
    </row>
    <row r="1763" spans="1:23" x14ac:dyDescent="0.3">
      <c r="A1763" s="2" t="s">
        <v>10</v>
      </c>
      <c r="B1763" s="2" t="s">
        <v>170</v>
      </c>
      <c r="C1763" s="2" t="s">
        <v>18</v>
      </c>
      <c r="D1763" s="2" t="s">
        <v>71</v>
      </c>
      <c r="E1763" s="2" t="s">
        <v>15</v>
      </c>
      <c r="F1763" s="17" t="str">
        <f>+Tabela1[[#This Row],[WK]]&amp;Tabela1[[#This Row],[PK]]&amp;Tabela1[[#This Row],[GK]]</f>
        <v>240411</v>
      </c>
      <c r="G1763" s="2" t="s">
        <v>1651</v>
      </c>
      <c r="H1763" s="302">
        <f>TabIPW[[#This Row],[liczba mieszkańców ]]/$I$1*$H$2</f>
        <v>4.9349526375440005E-5</v>
      </c>
      <c r="I1763" s="27">
        <v>15505</v>
      </c>
      <c r="J1763" s="302">
        <f>TabIPW[[#This Row],[liczba mieszkańców w wieku 20-64]]/$K$1*$J$2</f>
        <v>3.756654046576461E-5</v>
      </c>
      <c r="K1763" s="27">
        <v>9315</v>
      </c>
      <c r="L1763" s="302">
        <f>TabIPW[[#This Row],[iloczyn liczby mieszkańców i relacji przeciętnego miesięcznego wynagrodzenia brutto 
w danym powiecie do średniej krajowej]]/$M$1*$L$2</f>
        <v>1.4547964650432933E-4</v>
      </c>
      <c r="M1763" s="27">
        <v>13225.764999999999</v>
      </c>
      <c r="N1763" s="302">
        <f>TabIPW[[#This Row],[liczba oddziałów w szkołach podstawowych]]/$O$1*$N$2</f>
        <v>1.1277579010137151E-4</v>
      </c>
      <c r="O1763" s="27">
        <v>89</v>
      </c>
      <c r="P176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1.2632429241619285E-4</v>
      </c>
      <c r="Q1763" s="27">
        <v>642</v>
      </c>
      <c r="R1763" s="302">
        <f>TabIPW[[#This Row],[liczba gospodarstw domowych korzystających ze środowiskowej pomocy społecznej ]]/$S$1*$R$2</f>
        <v>5.0035886393930075E-5</v>
      </c>
      <c r="S1763" s="27">
        <v>183</v>
      </c>
      <c r="T1763" s="302">
        <f>TabIPW[[#This Row],[ilość wody dostarczonej i ścieków bytowych odprowadzonych siecią kanalizacyjną '[dam3']]]/$U$1*$T$2</f>
        <v>3.4744636714268987E-5</v>
      </c>
      <c r="U1763" s="27">
        <v>851.4</v>
      </c>
      <c r="V1763" s="302">
        <f>TabIPW[[#This Row],[iloczyn liczby mieszkańców i relacji przeciętnego miesięcznego wynagrodzenia brutto 
w danym powiecie do średniej krajowej2]]/$W$1*$V$2</f>
        <v>4.2431563563762728E-5</v>
      </c>
      <c r="W1763" s="27">
        <f>TabIPW[[#This Row],[iloczyn liczby mieszkańców i relacji przeciętnego miesięcznego wynagrodzenia brutto 
w danym powiecie do średniej krajowej]]</f>
        <v>13225.764999999999</v>
      </c>
    </row>
    <row r="1764" spans="1:23" x14ac:dyDescent="0.3">
      <c r="A1764" s="2" t="s">
        <v>10</v>
      </c>
      <c r="B1764" s="2" t="s">
        <v>170</v>
      </c>
      <c r="C1764" s="2" t="s">
        <v>18</v>
      </c>
      <c r="D1764" s="2" t="s">
        <v>72</v>
      </c>
      <c r="E1764" s="2" t="s">
        <v>15</v>
      </c>
      <c r="F1764" s="17" t="str">
        <f>+Tabela1[[#This Row],[WK]]&amp;Tabela1[[#This Row],[PK]]&amp;Tabela1[[#This Row],[GK]]</f>
        <v>240412</v>
      </c>
      <c r="G1764" s="2" t="s">
        <v>1652</v>
      </c>
      <c r="H1764" s="302">
        <f>TabIPW[[#This Row],[liczba mieszkańców ]]/$I$1*$H$2</f>
        <v>2.602905041588832E-5</v>
      </c>
      <c r="I1764" s="27">
        <v>8178</v>
      </c>
      <c r="J1764" s="302">
        <f>TabIPW[[#This Row],[liczba mieszkańców w wieku 20-64]]/$K$1*$J$2</f>
        <v>1.966446068825209E-5</v>
      </c>
      <c r="K1764" s="27">
        <v>4876</v>
      </c>
      <c r="L1764" s="302">
        <f>TabIPW[[#This Row],[iloczyn liczby mieszkańców i relacji przeciętnego miesięcznego wynagrodzenia brutto 
w danym powiecie do średniej krajowej]]/$M$1*$L$2</f>
        <v>7.6732186334240907E-5</v>
      </c>
      <c r="M1764" s="27">
        <v>6975.8339999999998</v>
      </c>
      <c r="N1764" s="302">
        <f>TabIPW[[#This Row],[liczba oddziałów w szkołach podstawowych]]/$O$1*$N$2</f>
        <v>5.195289206917115E-5</v>
      </c>
      <c r="O1764" s="27">
        <v>41</v>
      </c>
      <c r="P176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6.1588011723159451E-5</v>
      </c>
      <c r="Q1764" s="27">
        <v>313</v>
      </c>
      <c r="R1764" s="302">
        <f>TabIPW[[#This Row],[liczba gospodarstw domowych korzystających ze środowiskowej pomocy społecznej ]]/$S$1*$R$2</f>
        <v>2.2693871971017463E-5</v>
      </c>
      <c r="S1764" s="27">
        <v>83</v>
      </c>
      <c r="T1764" s="302">
        <f>TabIPW[[#This Row],[ilość wody dostarczonej i ścieków bytowych odprowadzonych siecią kanalizacyjną '[dam3']]]/$U$1*$T$2</f>
        <v>2.1494010050981295E-5</v>
      </c>
      <c r="U1764" s="27">
        <v>526.70000000000005</v>
      </c>
      <c r="V1764" s="302">
        <f>TabIPW[[#This Row],[iloczyn liczby mieszkańców i relacji przeciętnego miesięcznego wynagrodzenia brutto 
w danym powiecie do średniej krajowej2]]/$W$1*$V$2</f>
        <v>2.2380221014153599E-5</v>
      </c>
      <c r="W1764" s="27">
        <f>TabIPW[[#This Row],[iloczyn liczby mieszkańców i relacji przeciętnego miesięcznego wynagrodzenia brutto 
w danym powiecie do średniej krajowej]]</f>
        <v>6975.8339999999998</v>
      </c>
    </row>
    <row r="1765" spans="1:23" x14ac:dyDescent="0.3">
      <c r="A1765" s="2" t="s">
        <v>10</v>
      </c>
      <c r="B1765" s="2" t="s">
        <v>170</v>
      </c>
      <c r="C1765" s="2" t="s">
        <v>18</v>
      </c>
      <c r="D1765" s="2" t="s">
        <v>74</v>
      </c>
      <c r="E1765" s="2" t="s">
        <v>15</v>
      </c>
      <c r="F1765" s="17" t="str">
        <f>+Tabela1[[#This Row],[WK]]&amp;Tabela1[[#This Row],[PK]]&amp;Tabela1[[#This Row],[GK]]</f>
        <v>240413</v>
      </c>
      <c r="G1765" s="2" t="s">
        <v>1653</v>
      </c>
      <c r="H1765" s="302">
        <f>TabIPW[[#This Row],[liczba mieszkańców ]]/$I$1*$H$2</f>
        <v>3.9107231897776931E-5</v>
      </c>
      <c r="I1765" s="27">
        <v>12287</v>
      </c>
      <c r="J1765" s="302">
        <f>TabIPW[[#This Row],[liczba mieszkańców w wieku 20-64]]/$K$1*$J$2</f>
        <v>2.9504756848903263E-5</v>
      </c>
      <c r="K1765" s="27">
        <v>7316</v>
      </c>
      <c r="L1765" s="302">
        <f>TabIPW[[#This Row],[iloczyn liczby mieszkańców i relacji przeciętnego miesięcznego wynagrodzenia brutto 
w danym powiecie do średniej krajowej]]/$M$1*$L$2</f>
        <v>1.1528593464035437E-4</v>
      </c>
      <c r="M1765" s="27">
        <v>10480.811</v>
      </c>
      <c r="N1765" s="302">
        <f>TabIPW[[#This Row],[liczba oddziałów w szkołach podstawowych]]/$O$1*$N$2</f>
        <v>6.2090041741204538E-5</v>
      </c>
      <c r="O1765" s="27">
        <v>49</v>
      </c>
      <c r="P176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7.870672424684914E-5</v>
      </c>
      <c r="Q1765" s="27">
        <v>400</v>
      </c>
      <c r="R1765" s="302">
        <f>TabIPW[[#This Row],[liczba gospodarstw domowych korzystających ze środowiskowej pomocy społecznej ]]/$S$1*$R$2</f>
        <v>3.2810417307495125E-5</v>
      </c>
      <c r="S1765" s="27">
        <v>120</v>
      </c>
      <c r="T1765" s="302">
        <f>TabIPW[[#This Row],[ilość wody dostarczonej i ścieków bytowych odprowadzonych siecią kanalizacyjną '[dam3']]]/$U$1*$T$2</f>
        <v>3.1834967231385053E-5</v>
      </c>
      <c r="U1765" s="27">
        <v>780.09999999999991</v>
      </c>
      <c r="V1765" s="302">
        <f>TabIPW[[#This Row],[iloczyn liczby mieszkańców i relacji przeciętnego miesięcznego wynagrodzenia brutto 
w danym powiecie do średniej krajowej2]]/$W$1*$V$2</f>
        <v>3.3625064270103363E-5</v>
      </c>
      <c r="W1765" s="27">
        <f>TabIPW[[#This Row],[iloczyn liczby mieszkańców i relacji przeciętnego miesięcznego wynagrodzenia brutto 
w danym powiecie do średniej krajowej]]</f>
        <v>10480.811</v>
      </c>
    </row>
    <row r="1766" spans="1:23" x14ac:dyDescent="0.3">
      <c r="A1766" s="2" t="s">
        <v>10</v>
      </c>
      <c r="B1766" s="2" t="s">
        <v>170</v>
      </c>
      <c r="C1766" s="2" t="s">
        <v>18</v>
      </c>
      <c r="D1766" s="2" t="s">
        <v>76</v>
      </c>
      <c r="E1766" s="2" t="s">
        <v>15</v>
      </c>
      <c r="F1766" s="17" t="str">
        <f>+Tabela1[[#This Row],[WK]]&amp;Tabela1[[#This Row],[PK]]&amp;Tabela1[[#This Row],[GK]]</f>
        <v>240414</v>
      </c>
      <c r="G1766" s="2" t="s">
        <v>1654</v>
      </c>
      <c r="H1766" s="302">
        <f>TabIPW[[#This Row],[liczba mieszkańców ]]/$I$1*$H$2</f>
        <v>1.100298695129933E-5</v>
      </c>
      <c r="I1766" s="27">
        <v>3457</v>
      </c>
      <c r="J1766" s="302">
        <f>TabIPW[[#This Row],[liczba mieszkańców w wieku 20-64]]/$K$1*$J$2</f>
        <v>8.0698494333864718E-6</v>
      </c>
      <c r="K1766" s="27">
        <v>2001</v>
      </c>
      <c r="L1766" s="302">
        <f>TabIPW[[#This Row],[iloczyn liczby mieszkańców i relacji przeciętnego miesięcznego wynagrodzenia brutto 
w danym powiecie do średniej krajowej]]/$M$1*$L$2</f>
        <v>3.2436190774941403E-5</v>
      </c>
      <c r="M1766" s="27">
        <v>2948.8209999999999</v>
      </c>
      <c r="N1766" s="302">
        <f>TabIPW[[#This Row],[liczba oddziałów w szkołach podstawowych]]/$O$1*$N$2</f>
        <v>2.9144305307096008E-5</v>
      </c>
      <c r="O1766" s="27">
        <v>23</v>
      </c>
      <c r="P176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2.4202317705906111E-5</v>
      </c>
      <c r="Q1766" s="27">
        <v>123</v>
      </c>
      <c r="R1766" s="302">
        <f>TabIPW[[#This Row],[liczba gospodarstw domowych korzystających ze środowiskowej pomocy społecznej ]]/$S$1*$R$2</f>
        <v>1.6678628797976688E-5</v>
      </c>
      <c r="S1766" s="27">
        <v>61</v>
      </c>
      <c r="T1766" s="302">
        <f>TabIPW[[#This Row],[ilość wody dostarczonej i ścieków bytowych odprowadzonych siecią kanalizacyjną '[dam3']]]/$U$1*$T$2</f>
        <v>7.2802950315076199E-6</v>
      </c>
      <c r="U1766" s="27">
        <v>178.4</v>
      </c>
      <c r="V1766" s="302">
        <f>TabIPW[[#This Row],[iloczyn liczby mieszkańców i relacji przeciętnego miesięcznego wynagrodzenia brutto 
w danym powiecie do średniej krajowej2]]/$W$1*$V$2</f>
        <v>9.4605556426912436E-6</v>
      </c>
      <c r="W1766" s="27">
        <f>TabIPW[[#This Row],[iloczyn liczby mieszkańców i relacji przeciętnego miesięcznego wynagrodzenia brutto 
w danym powiecie do średniej krajowej]]</f>
        <v>2948.8209999999999</v>
      </c>
    </row>
    <row r="1767" spans="1:23" x14ac:dyDescent="0.3">
      <c r="A1767" s="2" t="s">
        <v>10</v>
      </c>
      <c r="B1767" s="2" t="s">
        <v>170</v>
      </c>
      <c r="C1767" s="2" t="s">
        <v>18</v>
      </c>
      <c r="D1767" s="2" t="s">
        <v>109</v>
      </c>
      <c r="E1767" s="2" t="s">
        <v>15</v>
      </c>
      <c r="F1767" s="17" t="str">
        <f>+Tabela1[[#This Row],[WK]]&amp;Tabela1[[#This Row],[PK]]&amp;Tabela1[[#This Row],[GK]]</f>
        <v>240415</v>
      </c>
      <c r="G1767" s="2" t="s">
        <v>1655</v>
      </c>
      <c r="H1767" s="302">
        <f>TabIPW[[#This Row],[liczba mieszkańców ]]/$I$1*$H$2</f>
        <v>2.9816598715583493E-5</v>
      </c>
      <c r="I1767" s="27">
        <v>9368</v>
      </c>
      <c r="J1767" s="302">
        <f>TabIPW[[#This Row],[liczba mieszkańców w wieku 20-64]]/$K$1*$J$2</f>
        <v>2.286255694046372E-5</v>
      </c>
      <c r="K1767" s="27">
        <v>5669</v>
      </c>
      <c r="L1767" s="302">
        <f>TabIPW[[#This Row],[iloczyn liczby mieszkańców i relacji przeciętnego miesięcznego wynagrodzenia brutto 
w danym powiecie do średniej krajowej]]/$M$1*$L$2</f>
        <v>8.7897667104324894E-5</v>
      </c>
      <c r="M1767" s="27">
        <v>7990.9040000000005</v>
      </c>
      <c r="N1767" s="302">
        <f>TabIPW[[#This Row],[liczba oddziałów w szkołach podstawowych]]/$O$1*$N$2</f>
        <v>5.8288610614192017E-5</v>
      </c>
      <c r="O1767" s="27">
        <v>46</v>
      </c>
      <c r="P176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6.1981545344393709E-5</v>
      </c>
      <c r="Q1767" s="27">
        <v>315</v>
      </c>
      <c r="R1767" s="302">
        <f>TabIPW[[#This Row],[liczba gospodarstw domowych korzystających ze środowiskowej pomocy społecznej ]]/$S$1*$R$2</f>
        <v>3.6911719470932022E-5</v>
      </c>
      <c r="S1767" s="27">
        <v>135</v>
      </c>
      <c r="T1767" s="302">
        <f>TabIPW[[#This Row],[ilość wody dostarczonej i ścieków bytowych odprowadzonych siecią kanalizacyjną '[dam3']]]/$U$1*$T$2</f>
        <v>2.0894120269797651E-5</v>
      </c>
      <c r="U1767" s="27">
        <v>512</v>
      </c>
      <c r="V1767" s="302">
        <f>TabIPW[[#This Row],[iloczyn liczby mieszkańców i relacji przeciętnego miesięcznego wynagrodzenia brutto 
w danym powiecie do średniej krajowej2]]/$W$1*$V$2</f>
        <v>2.5636819572094764E-5</v>
      </c>
      <c r="W1767" s="27">
        <f>TabIPW[[#This Row],[iloczyn liczby mieszkańców i relacji przeciętnego miesięcznego wynagrodzenia brutto 
w danym powiecie do średniej krajowej]]</f>
        <v>7990.9040000000005</v>
      </c>
    </row>
    <row r="1768" spans="1:23" x14ac:dyDescent="0.3">
      <c r="A1768" s="2" t="s">
        <v>10</v>
      </c>
      <c r="B1768" s="2" t="s">
        <v>170</v>
      </c>
      <c r="C1768" s="2" t="s">
        <v>18</v>
      </c>
      <c r="D1768" s="2" t="s">
        <v>113</v>
      </c>
      <c r="E1768" s="2" t="s">
        <v>15</v>
      </c>
      <c r="F1768" s="17" t="str">
        <f>+Tabela1[[#This Row],[WK]]&amp;Tabela1[[#This Row],[PK]]&amp;Tabela1[[#This Row],[GK]]</f>
        <v>240416</v>
      </c>
      <c r="G1768" s="2" t="s">
        <v>1656</v>
      </c>
      <c r="H1768" s="302">
        <f>TabIPW[[#This Row],[liczba mieszkańców ]]/$I$1*$H$2</f>
        <v>9.5197957683934898E-6</v>
      </c>
      <c r="I1768" s="27">
        <v>2991</v>
      </c>
      <c r="J1768" s="302">
        <f>TabIPW[[#This Row],[liczba mieszkańców w wieku 20-64]]/$K$1*$J$2</f>
        <v>7.1906754321479651E-6</v>
      </c>
      <c r="K1768" s="27">
        <v>1783</v>
      </c>
      <c r="L1768" s="302">
        <f>TabIPW[[#This Row],[iloczyn liczby mieszkańców i relacji przeciętnego miesięcznego wynagrodzenia brutto 
w danym powiecie do średniej krajowej]]/$M$1*$L$2</f>
        <v>2.8063826036404326E-5</v>
      </c>
      <c r="M1768" s="27">
        <v>2551.3229999999999</v>
      </c>
      <c r="N1768" s="302">
        <f>TabIPW[[#This Row],[liczba oddziałów w szkołach podstawowych]]/$O$1*$N$2</f>
        <v>2.0274299344066786E-5</v>
      </c>
      <c r="O1768" s="27">
        <v>16</v>
      </c>
      <c r="P176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2.4595851327140359E-5</v>
      </c>
      <c r="Q1768" s="27">
        <v>125</v>
      </c>
      <c r="R1768" s="302">
        <f>TabIPW[[#This Row],[liczba gospodarstw domowych korzystających ze środowiskowej pomocy społecznej ]]/$S$1*$R$2</f>
        <v>6.0152431730407739E-6</v>
      </c>
      <c r="S1768" s="27">
        <v>22</v>
      </c>
      <c r="T1768" s="302">
        <f>TabIPW[[#This Row],[ilość wody dostarczonej i ścieków bytowych odprowadzonych siecią kanalizacyjną '[dam3']]]/$U$1*$T$2</f>
        <v>7.696545083757494E-6</v>
      </c>
      <c r="U1768" s="27">
        <v>188.6</v>
      </c>
      <c r="V1768" s="302">
        <f>TabIPW[[#This Row],[iloczyn liczby mieszkańców i relacji przeciętnego miesięcznego wynagrodzenia brutto 
w danym powiecie do średniej krajowej2]]/$W$1*$V$2</f>
        <v>8.185282593951263E-6</v>
      </c>
      <c r="W1768" s="27">
        <f>TabIPW[[#This Row],[iloczyn liczby mieszkańców i relacji przeciętnego miesięcznego wynagrodzenia brutto 
w danym powiecie do średniej krajowej]]</f>
        <v>2551.3229999999999</v>
      </c>
    </row>
    <row r="1769" spans="1:23" x14ac:dyDescent="0.3">
      <c r="A1769" s="2" t="s">
        <v>10</v>
      </c>
      <c r="B1769" s="2" t="s">
        <v>170</v>
      </c>
      <c r="C1769" s="2" t="s">
        <v>21</v>
      </c>
      <c r="D1769" s="2" t="s">
        <v>12</v>
      </c>
      <c r="E1769" s="2" t="s">
        <v>13</v>
      </c>
      <c r="F1769" s="17" t="str">
        <f>+Tabela1[[#This Row],[WK]]&amp;Tabela1[[#This Row],[PK]]&amp;Tabela1[[#This Row],[GK]]</f>
        <v>240501</v>
      </c>
      <c r="G1769" s="2" t="s">
        <v>1657</v>
      </c>
      <c r="H1769" s="302">
        <f>TabIPW[[#This Row],[liczba mieszkańców ]]/$I$1*$H$2</f>
        <v>1.1114067149332408E-4</v>
      </c>
      <c r="I1769" s="27">
        <v>34919</v>
      </c>
      <c r="J1769" s="302">
        <f>TabIPW[[#This Row],[liczba mieszkańców w wieku 20-64]]/$K$1*$J$2</f>
        <v>8.2795606630396926E-5</v>
      </c>
      <c r="K1769" s="27">
        <v>20530</v>
      </c>
      <c r="L1769" s="302">
        <f>TabIPW[[#This Row],[iloczyn liczby mieszkańców i relacji przeciętnego miesięcznego wynagrodzenia brutto 
w danym powiecie do średniej krajowej]]/$M$1*$L$2</f>
        <v>3.5413932439707437E-4</v>
      </c>
      <c r="M1769" s="27">
        <v>32195.318000000003</v>
      </c>
      <c r="N1769" s="302">
        <f>TabIPW[[#This Row],[liczba oddziałów w szkołach podstawowych]]/$O$1*$N$2</f>
        <v>2.2808586762075134E-4</v>
      </c>
      <c r="O1769" s="27">
        <v>180</v>
      </c>
      <c r="P176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2.6661902838620149E-4</v>
      </c>
      <c r="Q1769" s="27">
        <v>1355</v>
      </c>
      <c r="R1769" s="302">
        <f>TabIPW[[#This Row],[liczba gospodarstw domowych korzystających ze środowiskowej pomocy społecznej ]]/$S$1*$R$2</f>
        <v>8.0658942547592194E-5</v>
      </c>
      <c r="S1769" s="27">
        <v>295</v>
      </c>
      <c r="T1769" s="302">
        <f>TabIPW[[#This Row],[ilość wody dostarczonej i ścieków bytowych odprowadzonych siecią kanalizacyjną '[dam3']]]/$U$1*$T$2</f>
        <v>9.4941739858758281E-5</v>
      </c>
      <c r="U1769" s="27">
        <v>2326.5</v>
      </c>
      <c r="V1769" s="302">
        <f>TabIPW[[#This Row],[iloczyn liczby mieszkańców i relacji przeciętnego miesięcznego wynagrodzenia brutto 
w danym powiecie do średniej krajowej2]]/$W$1*$V$2</f>
        <v>1.0329063628248003E-4</v>
      </c>
      <c r="W1769" s="27">
        <f>TabIPW[[#This Row],[iloczyn liczby mieszkańców i relacji przeciętnego miesięcznego wynagrodzenia brutto 
w danym powiecie do średniej krajowej]]</f>
        <v>32195.318000000003</v>
      </c>
    </row>
    <row r="1770" spans="1:23" x14ac:dyDescent="0.3">
      <c r="A1770" s="2" t="s">
        <v>10</v>
      </c>
      <c r="B1770" s="2" t="s">
        <v>170</v>
      </c>
      <c r="C1770" s="2" t="s">
        <v>21</v>
      </c>
      <c r="D1770" s="2" t="s">
        <v>11</v>
      </c>
      <c r="E1770" s="2" t="s">
        <v>13</v>
      </c>
      <c r="F1770" s="17" t="str">
        <f>+Tabela1[[#This Row],[WK]]&amp;Tabela1[[#This Row],[PK]]&amp;Tabela1[[#This Row],[GK]]</f>
        <v>240502</v>
      </c>
      <c r="G1770" s="2" t="s">
        <v>1658</v>
      </c>
      <c r="H1770" s="302">
        <f>TabIPW[[#This Row],[liczba mieszkańców ]]/$I$1*$H$2</f>
        <v>5.4617083044343797E-5</v>
      </c>
      <c r="I1770" s="27">
        <v>17160</v>
      </c>
      <c r="J1770" s="302">
        <f>TabIPW[[#This Row],[liczba mieszkańców w wieku 20-64]]/$K$1*$J$2</f>
        <v>4.1063071929405821E-5</v>
      </c>
      <c r="K1770" s="27">
        <v>10182</v>
      </c>
      <c r="L1770" s="302">
        <f>TabIPW[[#This Row],[iloczyn liczby mieszkańców i relacji przeciętnego miesięcznego wynagrodzenia brutto 
w danym powiecie do średniej krajowej]]/$M$1*$L$2</f>
        <v>1.7403221188046035E-4</v>
      </c>
      <c r="M1770" s="27">
        <v>15821.52</v>
      </c>
      <c r="N1770" s="302">
        <f>TabIPW[[#This Row],[liczba oddziałów w szkołach podstawowych]]/$O$1*$N$2</f>
        <v>1.1531007751937985E-4</v>
      </c>
      <c r="O1770" s="27">
        <v>91</v>
      </c>
      <c r="P177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1.3006286181791821E-4</v>
      </c>
      <c r="Q1770" s="27">
        <v>661</v>
      </c>
      <c r="R1770" s="302">
        <f>TabIPW[[#This Row],[liczba gospodarstw domowych korzystających ze środowiskowej pomocy społecznej ]]/$S$1*$R$2</f>
        <v>5.4137188557366966E-5</v>
      </c>
      <c r="S1770" s="27">
        <v>198</v>
      </c>
      <c r="T1770" s="302">
        <f>TabIPW[[#This Row],[ilość wody dostarczonej i ścieków bytowych odprowadzonych siecią kanalizacyjną '[dam3']]]/$U$1*$T$2</f>
        <v>4.9692910649477739E-5</v>
      </c>
      <c r="U1770" s="27">
        <v>1217.7</v>
      </c>
      <c r="V1770" s="302">
        <f>TabIPW[[#This Row],[iloczyn liczby mieszkańców i relacji przeciętnego miesięcznego wynagrodzenia brutto 
w danym powiecie do średniej krajowej2]]/$W$1*$V$2</f>
        <v>5.0759395131800949E-5</v>
      </c>
      <c r="W1770" s="27">
        <f>TabIPW[[#This Row],[iloczyn liczby mieszkańców i relacji przeciętnego miesięcznego wynagrodzenia brutto 
w danym powiecie do średniej krajowej]]</f>
        <v>15821.52</v>
      </c>
    </row>
    <row r="1771" spans="1:23" x14ac:dyDescent="0.3">
      <c r="A1771" s="2" t="s">
        <v>10</v>
      </c>
      <c r="B1771" s="2" t="s">
        <v>170</v>
      </c>
      <c r="C1771" s="2" t="s">
        <v>21</v>
      </c>
      <c r="D1771" s="2" t="s">
        <v>16</v>
      </c>
      <c r="E1771" s="2" t="s">
        <v>15</v>
      </c>
      <c r="F1771" s="17" t="str">
        <f>+Tabela1[[#This Row],[WK]]&amp;Tabela1[[#This Row],[PK]]&amp;Tabela1[[#This Row],[GK]]</f>
        <v>240503</v>
      </c>
      <c r="G1771" s="2" t="s">
        <v>1659</v>
      </c>
      <c r="H1771" s="302">
        <f>TabIPW[[#This Row],[liczba mieszkańców ]]/$I$1*$H$2</f>
        <v>4.0825951294277268E-5</v>
      </c>
      <c r="I1771" s="27">
        <v>12827</v>
      </c>
      <c r="J1771" s="302">
        <f>TabIPW[[#This Row],[liczba mieszkańców w wieku 20-64]]/$K$1*$J$2</f>
        <v>3.0379897941879206E-5</v>
      </c>
      <c r="K1771" s="27">
        <v>7533</v>
      </c>
      <c r="L1771" s="302">
        <f>TabIPW[[#This Row],[iloczyn liczby mieszkańców i relacji przeciętnego miesięcznego wynagrodzenia brutto 
w danym powiecie do średniej krajowej]]/$M$1*$L$2</f>
        <v>1.3008806420691522E-4</v>
      </c>
      <c r="M1771" s="27">
        <v>11826.494000000001</v>
      </c>
      <c r="N1771" s="302">
        <f>TabIPW[[#This Row],[liczba oddziałów w szkołach podstawowych]]/$O$1*$N$2</f>
        <v>8.996720333929637E-5</v>
      </c>
      <c r="O1771" s="27">
        <v>71</v>
      </c>
      <c r="P177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1.1117324799867443E-4</v>
      </c>
      <c r="Q1771" s="27">
        <v>565</v>
      </c>
      <c r="R1771" s="302">
        <f>TabIPW[[#This Row],[liczba gospodarstw domowych korzystających ze środowiskowej pomocy społecznej ]]/$S$1*$R$2</f>
        <v>1.5858368365289311E-5</v>
      </c>
      <c r="S1771" s="27">
        <v>58</v>
      </c>
      <c r="T1771" s="302">
        <f>TabIPW[[#This Row],[ilość wody dostarczonej i ścieków bytowych odprowadzonych siecią kanalizacyjną '[dam3']]]/$U$1*$T$2</f>
        <v>3.3826438069600144E-5</v>
      </c>
      <c r="U1771" s="27">
        <v>828.90000000000009</v>
      </c>
      <c r="V1771" s="302">
        <f>TabIPW[[#This Row],[iloczyn liczby mieszkańców i relacji przeciętnego miesięcznego wynagrodzenia brutto 
w danym powiecie do średniej krajowej2]]/$W$1*$V$2</f>
        <v>3.7942352060350277E-5</v>
      </c>
      <c r="W1771" s="27">
        <f>TabIPW[[#This Row],[iloczyn liczby mieszkańców i relacji przeciętnego miesięcznego wynagrodzenia brutto 
w danym powiecie do średniej krajowej]]</f>
        <v>11826.494000000001</v>
      </c>
    </row>
    <row r="1772" spans="1:23" x14ac:dyDescent="0.3">
      <c r="A1772" s="2" t="s">
        <v>10</v>
      </c>
      <c r="B1772" s="2" t="s">
        <v>170</v>
      </c>
      <c r="C1772" s="2" t="s">
        <v>21</v>
      </c>
      <c r="D1772" s="2" t="s">
        <v>18</v>
      </c>
      <c r="E1772" s="2" t="s">
        <v>15</v>
      </c>
      <c r="F1772" s="17" t="str">
        <f>+Tabela1[[#This Row],[WK]]&amp;Tabela1[[#This Row],[PK]]&amp;Tabela1[[#This Row],[GK]]</f>
        <v>240504</v>
      </c>
      <c r="G1772" s="2" t="s">
        <v>1660</v>
      </c>
      <c r="H1772" s="302">
        <f>TabIPW[[#This Row],[liczba mieszkańców ]]/$I$1*$H$2</f>
        <v>4.1128318595513432E-5</v>
      </c>
      <c r="I1772" s="27">
        <v>12922</v>
      </c>
      <c r="J1772" s="302">
        <f>TabIPW[[#This Row],[liczba mieszkańców w wieku 20-64]]/$K$1*$J$2</f>
        <v>3.1351828833156633E-5</v>
      </c>
      <c r="K1772" s="27">
        <v>7774</v>
      </c>
      <c r="L1772" s="302">
        <f>TabIPW[[#This Row],[iloczyn liczby mieszkańców i relacji przeciętnego miesięcznego wynagrodzenia brutto 
w danym powiecie do średniej krajowej]]/$M$1*$L$2</f>
        <v>1.3105152924937697E-4</v>
      </c>
      <c r="M1772" s="27">
        <v>11914.084000000001</v>
      </c>
      <c r="N1772" s="302">
        <f>TabIPW[[#This Row],[liczba oddziałów w szkołach podstawowych]]/$O$1*$N$2</f>
        <v>8.1097197376267145E-5</v>
      </c>
      <c r="O1772" s="27">
        <v>64</v>
      </c>
      <c r="P177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1.0113814065720114E-4</v>
      </c>
      <c r="Q1772" s="27">
        <v>514</v>
      </c>
      <c r="R1772" s="302">
        <f>TabIPW[[#This Row],[liczba gospodarstw domowych korzystających ze środowiskowej pomocy społecznej ]]/$S$1*$R$2</f>
        <v>1.7225469086434943E-5</v>
      </c>
      <c r="S1772" s="27">
        <v>63</v>
      </c>
      <c r="T1772" s="302">
        <f>TabIPW[[#This Row],[ilość wody dostarczonej i ścieków bytowych odprowadzonych siecią kanalizacyjną '[dam3']]]/$U$1*$T$2</f>
        <v>2.6566547452418501E-5</v>
      </c>
      <c r="U1772" s="27">
        <v>651</v>
      </c>
      <c r="V1772" s="302">
        <f>TabIPW[[#This Row],[iloczyn liczby mieszkańców i relacji przeciętnego miesięcznego wynagrodzenia brutto 
w danym powiecie do średniej krajowej2]]/$W$1*$V$2</f>
        <v>3.8223362697734954E-5</v>
      </c>
      <c r="W1772" s="27">
        <f>TabIPW[[#This Row],[iloczyn liczby mieszkańców i relacji przeciętnego miesięcznego wynagrodzenia brutto 
w danym powiecie do średniej krajowej]]</f>
        <v>11914.084000000001</v>
      </c>
    </row>
    <row r="1773" spans="1:23" x14ac:dyDescent="0.3">
      <c r="A1773" s="2" t="s">
        <v>10</v>
      </c>
      <c r="B1773" s="2" t="s">
        <v>170</v>
      </c>
      <c r="C1773" s="2" t="s">
        <v>21</v>
      </c>
      <c r="D1773" s="2" t="s">
        <v>21</v>
      </c>
      <c r="E1773" s="2" t="s">
        <v>15</v>
      </c>
      <c r="F1773" s="17" t="str">
        <f>+Tabela1[[#This Row],[WK]]&amp;Tabela1[[#This Row],[PK]]&amp;Tabela1[[#This Row],[GK]]</f>
        <v>240505</v>
      </c>
      <c r="G1773" s="2" t="s">
        <v>1661</v>
      </c>
      <c r="H1773" s="302">
        <f>TabIPW[[#This Row],[liczba mieszkańców ]]/$I$1*$H$2</f>
        <v>3.4482603595712162E-5</v>
      </c>
      <c r="I1773" s="27">
        <v>10834</v>
      </c>
      <c r="J1773" s="302">
        <f>TabIPW[[#This Row],[liczba mieszkańców w wieku 20-64]]/$K$1*$J$2</f>
        <v>2.6774477955148815E-5</v>
      </c>
      <c r="K1773" s="27">
        <v>6639</v>
      </c>
      <c r="L1773" s="302">
        <f>TabIPW[[#This Row],[iloczyn liczby mieszkańców i relacji przeciętnego miesięcznego wynagrodzenia brutto 
w danym powiecie do średniej krajowej]]/$M$1*$L$2</f>
        <v>1.0987558178979647E-4</v>
      </c>
      <c r="M1773" s="27">
        <v>9988.9480000000003</v>
      </c>
      <c r="N1773" s="302">
        <f>TabIPW[[#This Row],[liczba oddziałów w szkołach podstawowych]]/$O$1*$N$2</f>
        <v>7.3494335122242102E-5</v>
      </c>
      <c r="O1773" s="27">
        <v>58</v>
      </c>
      <c r="P177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8.3625894512277211E-5</v>
      </c>
      <c r="Q1773" s="27">
        <v>425</v>
      </c>
      <c r="R1773" s="302">
        <f>TabIPW[[#This Row],[liczba gospodarstw domowych korzystających ze środowiskowej pomocy społecznej ]]/$S$1*$R$2</f>
        <v>2.570149355753785E-5</v>
      </c>
      <c r="S1773" s="27">
        <v>94</v>
      </c>
      <c r="T1773" s="302">
        <f>TabIPW[[#This Row],[ilość wody dostarczonej i ścieków bytowych odprowadzonych siecią kanalizacyjną '[dam3']]]/$U$1*$T$2</f>
        <v>1.8441509667815545E-5</v>
      </c>
      <c r="U1773" s="27">
        <v>451.90000000000003</v>
      </c>
      <c r="V1773" s="302">
        <f>TabIPW[[#This Row],[iloczyn liczby mieszkańców i relacji przeciętnego miesięcznego wynagrodzenia brutto 
w danym powiecie do średniej krajowej2]]/$W$1*$V$2</f>
        <v>3.2047044688690641E-5</v>
      </c>
      <c r="W1773" s="27">
        <f>TabIPW[[#This Row],[iloczyn liczby mieszkańców i relacji przeciętnego miesięcznego wynagrodzenia brutto 
w danym powiecie do średniej krajowej]]</f>
        <v>9988.9480000000003</v>
      </c>
    </row>
    <row r="1774" spans="1:23" x14ac:dyDescent="0.3">
      <c r="A1774" s="2" t="s">
        <v>10</v>
      </c>
      <c r="B1774" s="2" t="s">
        <v>170</v>
      </c>
      <c r="C1774" s="2" t="s">
        <v>21</v>
      </c>
      <c r="D1774" s="2" t="s">
        <v>23</v>
      </c>
      <c r="E1774" s="2" t="s">
        <v>19</v>
      </c>
      <c r="F1774" s="17" t="str">
        <f>+Tabela1[[#This Row],[WK]]&amp;Tabela1[[#This Row],[PK]]&amp;Tabela1[[#This Row],[GK]]</f>
        <v>240506</v>
      </c>
      <c r="G1774" s="2" t="s">
        <v>1662</v>
      </c>
      <c r="H1774" s="302">
        <f>TabIPW[[#This Row],[liczba mieszkańców ]]/$I$1*$H$2</f>
        <v>2.916412190765281E-5</v>
      </c>
      <c r="I1774" s="27">
        <v>9163</v>
      </c>
      <c r="J1774" s="302">
        <f>TabIPW[[#This Row],[liczba mieszkańców w wieku 20-64]]/$K$1*$J$2</f>
        <v>2.1943053856599596E-5</v>
      </c>
      <c r="K1774" s="27">
        <v>5441</v>
      </c>
      <c r="L1774" s="302">
        <f>TabIPW[[#This Row],[iloczyn liczby mieszkańców i relacji przeciętnego miesięcznego wynagrodzenia brutto 
w danym powiecie do średniej krajowej]]/$M$1*$L$2</f>
        <v>9.292873877975863E-5</v>
      </c>
      <c r="M1774" s="27">
        <v>8448.2860000000001</v>
      </c>
      <c r="N1774" s="302">
        <f>TabIPW[[#This Row],[liczba oddziałów w szkołach podstawowych]]/$O$1*$N$2</f>
        <v>5.3220035778175319E-5</v>
      </c>
      <c r="O1774" s="27">
        <v>42</v>
      </c>
      <c r="P177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6.9852217769078616E-5</v>
      </c>
      <c r="Q1774" s="27">
        <v>355</v>
      </c>
      <c r="R1774" s="302">
        <f>TabIPW[[#This Row],[liczba gospodarstw domowych korzystających ze środowiskowej pomocy społecznej ]]/$S$1*$R$2</f>
        <v>1.1210225913394169E-5</v>
      </c>
      <c r="S1774" s="27">
        <v>41</v>
      </c>
      <c r="T1774" s="302">
        <f>TabIPW[[#This Row],[ilość wody dostarczonej i ścieków bytowych odprowadzonych siecią kanalizacyjną '[dam3']]]/$U$1*$T$2</f>
        <v>2.3501804420657165E-5</v>
      </c>
      <c r="U1774" s="27">
        <v>575.9</v>
      </c>
      <c r="V1774" s="302">
        <f>TabIPW[[#This Row],[iloczyn liczby mieszkańców i relacji przeciętnego miesięcznego wynagrodzenia brutto 
w danym powiecie do średniej krajowej2]]/$W$1*$V$2</f>
        <v>2.7104215477429607E-5</v>
      </c>
      <c r="W1774" s="27">
        <f>TabIPW[[#This Row],[iloczyn liczby mieszkańców i relacji przeciętnego miesięcznego wynagrodzenia brutto 
w danym powiecie do średniej krajowej]]</f>
        <v>8448.2860000000001</v>
      </c>
    </row>
    <row r="1775" spans="1:23" x14ac:dyDescent="0.3">
      <c r="A1775" s="2" t="s">
        <v>10</v>
      </c>
      <c r="B1775" s="2" t="s">
        <v>170</v>
      </c>
      <c r="C1775" s="2" t="s">
        <v>21</v>
      </c>
      <c r="D1775" s="2" t="s">
        <v>30</v>
      </c>
      <c r="E1775" s="2" t="s">
        <v>19</v>
      </c>
      <c r="F1775" s="17" t="str">
        <f>+Tabela1[[#This Row],[WK]]&amp;Tabela1[[#This Row],[PK]]&amp;Tabela1[[#This Row],[GK]]</f>
        <v>240507</v>
      </c>
      <c r="G1775" s="2" t="s">
        <v>1663</v>
      </c>
      <c r="H1775" s="302">
        <f>TabIPW[[#This Row],[liczba mieszkańców ]]/$I$1*$H$2</f>
        <v>2.9367821984275068E-5</v>
      </c>
      <c r="I1775" s="27">
        <v>9227</v>
      </c>
      <c r="J1775" s="302">
        <f>TabIPW[[#This Row],[liczba mieszkańców w wieku 20-64]]/$K$1*$J$2</f>
        <v>2.2709306426486367E-5</v>
      </c>
      <c r="K1775" s="27">
        <v>5631</v>
      </c>
      <c r="L1775" s="302">
        <f>TabIPW[[#This Row],[iloczyn liczby mieszkańców i relacji przeciętnego miesięcznego wynagrodzenia brutto 
w danym powiecie do średniej krajowej]]/$M$1*$L$2</f>
        <v>9.3577809966259199E-5</v>
      </c>
      <c r="M1775" s="27">
        <v>8507.2939999999999</v>
      </c>
      <c r="N1775" s="302">
        <f>TabIPW[[#This Row],[liczba oddziałów w szkołach podstawowych]]/$O$1*$N$2</f>
        <v>6.462432915921289E-5</v>
      </c>
      <c r="O1775" s="27">
        <v>51</v>
      </c>
      <c r="P177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6.532658112488479E-5</v>
      </c>
      <c r="Q1775" s="27">
        <v>332</v>
      </c>
      <c r="R1775" s="302">
        <f>TabIPW[[#This Row],[liczba gospodarstw domowych korzystających ze środowiskowej pomocy społecznej ]]/$S$1*$R$2</f>
        <v>3.4997778461328138E-5</v>
      </c>
      <c r="S1775" s="27">
        <v>128</v>
      </c>
      <c r="T1775" s="302">
        <f>TabIPW[[#This Row],[ilość wody dostarczonej i ścieków bytowych odprowadzonych siecią kanalizacyjną '[dam3']]]/$U$1*$T$2</f>
        <v>1.6348016757970588E-5</v>
      </c>
      <c r="U1775" s="27">
        <v>400.6</v>
      </c>
      <c r="V1775" s="302">
        <f>TabIPW[[#This Row],[iloczyn liczby mieszkańców i relacji przeciętnego miesięcznego wynagrodzenia brutto 
w danym powiecie do średniej krajowej2]]/$W$1*$V$2</f>
        <v>2.7293527906825602E-5</v>
      </c>
      <c r="W1775" s="27">
        <f>TabIPW[[#This Row],[iloczyn liczby mieszkańców i relacji przeciętnego miesięcznego wynagrodzenia brutto 
w danym powiecie do średniej krajowej]]</f>
        <v>8507.2939999999999</v>
      </c>
    </row>
    <row r="1776" spans="1:23" x14ac:dyDescent="0.3">
      <c r="A1776" s="2" t="s">
        <v>10</v>
      </c>
      <c r="B1776" s="2" t="s">
        <v>170</v>
      </c>
      <c r="C1776" s="2" t="s">
        <v>21</v>
      </c>
      <c r="D1776" s="2" t="s">
        <v>54</v>
      </c>
      <c r="E1776" s="2" t="s">
        <v>15</v>
      </c>
      <c r="F1776" s="17" t="str">
        <f>+Tabela1[[#This Row],[WK]]&amp;Tabela1[[#This Row],[PK]]&amp;Tabela1[[#This Row],[GK]]</f>
        <v>240508</v>
      </c>
      <c r="G1776" s="2" t="s">
        <v>1664</v>
      </c>
      <c r="H1776" s="302">
        <f>TabIPW[[#This Row],[liczba mieszkańców ]]/$I$1*$H$2</f>
        <v>1.793515518385066E-5</v>
      </c>
      <c r="I1776" s="27">
        <v>5635</v>
      </c>
      <c r="J1776" s="302">
        <f>TabIPW[[#This Row],[liczba mieszkańców w wieku 20-64]]/$K$1*$J$2</f>
        <v>1.4216001625530889E-5</v>
      </c>
      <c r="K1776" s="27">
        <v>3525</v>
      </c>
      <c r="L1776" s="302">
        <f>TabIPW[[#This Row],[iloczyn liczby mieszkańców i relacji przeciętnego miesięcznego wynagrodzenia brutto 
w danym powiecie do średniej krajowej]]/$M$1*$L$2</f>
        <v>5.7148689623915742E-5</v>
      </c>
      <c r="M1776" s="27">
        <v>5195.47</v>
      </c>
      <c r="N1776" s="302">
        <f>TabIPW[[#This Row],[liczba oddziałów w szkołach podstawowych]]/$O$1*$N$2</f>
        <v>2.7877161598091832E-5</v>
      </c>
      <c r="O1776" s="27">
        <v>22</v>
      </c>
      <c r="P177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5.3127038866623171E-5</v>
      </c>
      <c r="Q1776" s="27">
        <v>270</v>
      </c>
      <c r="R1776" s="302">
        <f>TabIPW[[#This Row],[liczba gospodarstw domowych korzystających ze środowiskowej pomocy społecznej ]]/$S$1*$R$2</f>
        <v>1.7498889230664069E-5</v>
      </c>
      <c r="S1776" s="27">
        <v>64</v>
      </c>
      <c r="T1776" s="302">
        <f>TabIPW[[#This Row],[ilość wody dostarczonej i ścieków bytowych odprowadzonych siecią kanalizacyjną '[dam3']]]/$U$1*$T$2</f>
        <v>1.4597318008801993E-5</v>
      </c>
      <c r="U1776" s="27">
        <v>357.7</v>
      </c>
      <c r="V1776" s="302">
        <f>TabIPW[[#This Row],[iloczyn liczby mieszkańców i relacji przeciętnego miesięcznego wynagrodzenia brutto 
w danym powiecie do średniej krajowej2]]/$W$1*$V$2</f>
        <v>1.6668367806975429E-5</v>
      </c>
      <c r="W1776" s="27">
        <f>TabIPW[[#This Row],[iloczyn liczby mieszkańców i relacji przeciętnego miesięcznego wynagrodzenia brutto 
w danym powiecie do średniej krajowej]]</f>
        <v>5195.47</v>
      </c>
    </row>
    <row r="1777" spans="1:23" x14ac:dyDescent="0.3">
      <c r="A1777" s="2" t="s">
        <v>10</v>
      </c>
      <c r="B1777" s="2" t="s">
        <v>170</v>
      </c>
      <c r="C1777" s="2" t="s">
        <v>23</v>
      </c>
      <c r="D1777" s="2" t="s">
        <v>12</v>
      </c>
      <c r="E1777" s="2" t="s">
        <v>19</v>
      </c>
      <c r="F1777" s="17" t="str">
        <f>+Tabela1[[#This Row],[WK]]&amp;Tabela1[[#This Row],[PK]]&amp;Tabela1[[#This Row],[GK]]</f>
        <v>240601</v>
      </c>
      <c r="G1777" s="2" t="s">
        <v>1665</v>
      </c>
      <c r="H1777" s="302">
        <f>TabIPW[[#This Row],[liczba mieszkańców ]]/$I$1*$H$2</f>
        <v>6.1593810668656245E-5</v>
      </c>
      <c r="I1777" s="27">
        <v>19352</v>
      </c>
      <c r="J1777" s="302">
        <f>TabIPW[[#This Row],[liczba mieszkańców w wieku 20-64]]/$K$1*$J$2</f>
        <v>4.6297786854211237E-5</v>
      </c>
      <c r="K1777" s="27">
        <v>11480</v>
      </c>
      <c r="L1777" s="302">
        <f>TabIPW[[#This Row],[iloczyn liczby mieszkańców i relacji przeciętnego miesięcznego wynagrodzenia brutto 
w danym powiecie do średniej krajowej]]/$M$1*$L$2</f>
        <v>1.7157038765140131E-4</v>
      </c>
      <c r="M1777" s="27">
        <v>15597.712</v>
      </c>
      <c r="N1777" s="302">
        <f>TabIPW[[#This Row],[liczba oddziałów w szkołach podstawowych]]/$O$1*$N$2</f>
        <v>1.1911150864639237E-4</v>
      </c>
      <c r="O1777" s="27">
        <v>94</v>
      </c>
      <c r="P177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1.4049150278062572E-4</v>
      </c>
      <c r="Q1777" s="27">
        <v>714</v>
      </c>
      <c r="R1777" s="302">
        <f>TabIPW[[#This Row],[liczba gospodarstw domowych korzystających ze środowiskowej pomocy społecznej ]]/$S$1*$R$2</f>
        <v>7.9291841826446561E-5</v>
      </c>
      <c r="S1777" s="27">
        <v>290</v>
      </c>
      <c r="T1777" s="302">
        <f>TabIPW[[#This Row],[ilość wody dostarczonej i ścieków bytowych odprowadzonych siecią kanalizacyjną '[dam3']]]/$U$1*$T$2</f>
        <v>5.2961697824498811E-5</v>
      </c>
      <c r="U1777" s="27">
        <v>1297.8</v>
      </c>
      <c r="V1777" s="302">
        <f>TabIPW[[#This Row],[iloczyn liczby mieszkańców i relacji przeciętnego miesięcznego wynagrodzenia brutto 
w danym powiecie do średniej krajowej2]]/$W$1*$V$2</f>
        <v>5.0041363064992056E-5</v>
      </c>
      <c r="W1777" s="27">
        <f>TabIPW[[#This Row],[iloczyn liczby mieszkańców i relacji przeciętnego miesięcznego wynagrodzenia brutto 
w danym powiecie do średniej krajowej]]</f>
        <v>15597.712</v>
      </c>
    </row>
    <row r="1778" spans="1:23" x14ac:dyDescent="0.3">
      <c r="A1778" s="2" t="s">
        <v>10</v>
      </c>
      <c r="B1778" s="2" t="s">
        <v>170</v>
      </c>
      <c r="C1778" s="2" t="s">
        <v>23</v>
      </c>
      <c r="D1778" s="2" t="s">
        <v>11</v>
      </c>
      <c r="E1778" s="2" t="s">
        <v>19</v>
      </c>
      <c r="F1778" s="17" t="str">
        <f>+Tabela1[[#This Row],[WK]]&amp;Tabela1[[#This Row],[PK]]&amp;Tabela1[[#This Row],[GK]]</f>
        <v>240602</v>
      </c>
      <c r="G1778" s="2" t="s">
        <v>1666</v>
      </c>
      <c r="H1778" s="302">
        <f>TabIPW[[#This Row],[liczba mieszkańców ]]/$I$1*$H$2</f>
        <v>2.6535117793746751E-5</v>
      </c>
      <c r="I1778" s="27">
        <v>8337</v>
      </c>
      <c r="J1778" s="302">
        <f>TabIPW[[#This Row],[liczba mieszkańców w wieku 20-64]]/$K$1*$J$2</f>
        <v>1.9551539256900357E-5</v>
      </c>
      <c r="K1778" s="27">
        <v>4848</v>
      </c>
      <c r="L1778" s="302">
        <f>TabIPW[[#This Row],[iloczyn liczby mieszkańców i relacji przeciętnego miesięcznego wynagrodzenia brutto 
w danym powiecie do średniej krajowej]]/$M$1*$L$2</f>
        <v>7.3913927338245807E-5</v>
      </c>
      <c r="M1778" s="27">
        <v>6719.6219999999994</v>
      </c>
      <c r="N1778" s="302">
        <f>TabIPW[[#This Row],[liczba oddziałów w szkołach podstawowych]]/$O$1*$N$2</f>
        <v>6.462432915921289E-5</v>
      </c>
      <c r="O1778" s="27">
        <v>51</v>
      </c>
      <c r="P177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6.3555679829330685E-5</v>
      </c>
      <c r="Q1778" s="27">
        <v>323</v>
      </c>
      <c r="R1778" s="302">
        <f>TabIPW[[#This Row],[liczba gospodarstw domowych korzystających ze środowiskowej pomocy społecznej ]]/$S$1*$R$2</f>
        <v>3.8005400047848526E-5</v>
      </c>
      <c r="S1778" s="27">
        <v>139</v>
      </c>
      <c r="T1778" s="302">
        <f>TabIPW[[#This Row],[ilość wody dostarczonej i ścieków bytowych odprowadzonych siecią kanalizacyjną '[dam3']]]/$U$1*$T$2</f>
        <v>2.5876878248200568E-5</v>
      </c>
      <c r="U1778" s="27">
        <v>634.1</v>
      </c>
      <c r="V1778" s="302">
        <f>TabIPW[[#This Row],[iloczyn liczby mieszkańców i relacji przeciętnego miesięcznego wynagrodzenia brutto 
w danym powiecie do średniej krajowej2]]/$W$1*$V$2</f>
        <v>2.1558228806988363E-5</v>
      </c>
      <c r="W1778" s="27">
        <f>TabIPW[[#This Row],[iloczyn liczby mieszkańców i relacji przeciętnego miesięcznego wynagrodzenia brutto 
w danym powiecie do średniej krajowej]]</f>
        <v>6719.6219999999994</v>
      </c>
    </row>
    <row r="1779" spans="1:23" x14ac:dyDescent="0.3">
      <c r="A1779" s="2" t="s">
        <v>10</v>
      </c>
      <c r="B1779" s="2" t="s">
        <v>170</v>
      </c>
      <c r="C1779" s="2" t="s">
        <v>23</v>
      </c>
      <c r="D1779" s="2" t="s">
        <v>16</v>
      </c>
      <c r="E1779" s="2" t="s">
        <v>15</v>
      </c>
      <c r="F1779" s="17" t="str">
        <f>+Tabela1[[#This Row],[WK]]&amp;Tabela1[[#This Row],[PK]]&amp;Tabela1[[#This Row],[GK]]</f>
        <v>240603</v>
      </c>
      <c r="G1779" s="2" t="s">
        <v>1667</v>
      </c>
      <c r="H1779" s="302">
        <f>TabIPW[[#This Row],[liczba mieszkańców ]]/$I$1*$H$2</f>
        <v>1.8581266364386894E-5</v>
      </c>
      <c r="I1779" s="27">
        <v>5838</v>
      </c>
      <c r="J1779" s="302">
        <f>TabIPW[[#This Row],[liczba mieszkańców w wieku 20-64]]/$K$1*$J$2</f>
        <v>1.3853039881900314E-5</v>
      </c>
      <c r="K1779" s="27">
        <v>3435</v>
      </c>
      <c r="L1779" s="302">
        <f>TabIPW[[#This Row],[iloczyn liczby mieszkańców i relacji przeciętnego miesięcznego wynagrodzenia brutto 
w danym powiecie do średniej krajowej]]/$M$1*$L$2</f>
        <v>5.1758367254489503E-5</v>
      </c>
      <c r="M1779" s="27">
        <v>4705.4279999999999</v>
      </c>
      <c r="N1779" s="302">
        <f>TabIPW[[#This Row],[liczba oddziałów w szkołach podstawowych]]/$O$1*$N$2</f>
        <v>3.1678592725104354E-5</v>
      </c>
      <c r="O1779" s="27">
        <v>25</v>
      </c>
      <c r="P177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3.7975994449104709E-5</v>
      </c>
      <c r="Q1779" s="27">
        <v>193</v>
      </c>
      <c r="R1779" s="302">
        <f>TabIPW[[#This Row],[liczba gospodarstw domowych korzystających ze środowiskowej pomocy społecznej ]]/$S$1*$R$2</f>
        <v>2.6521753990225228E-5</v>
      </c>
      <c r="S1779" s="27">
        <v>97</v>
      </c>
      <c r="T1779" s="302">
        <f>TabIPW[[#This Row],[ilość wody dostarczonej i ścieków bytowych odprowadzonych siecią kanalizacyjną '[dam3']]]/$U$1*$T$2</f>
        <v>1.2067170632381183E-5</v>
      </c>
      <c r="U1779" s="27">
        <v>295.7</v>
      </c>
      <c r="V1779" s="302">
        <f>TabIPW[[#This Row],[iloczyn liczby mieszkańców i relacji przeciętnego miesięcznego wynagrodzenia brutto 
w danym powiecie do średniej krajowej2]]/$W$1*$V$2</f>
        <v>1.5096190449226108E-5</v>
      </c>
      <c r="W1779" s="27">
        <f>TabIPW[[#This Row],[iloczyn liczby mieszkańców i relacji przeciętnego miesięcznego wynagrodzenia brutto 
w danym powiecie do średniej krajowej]]</f>
        <v>4705.4279999999999</v>
      </c>
    </row>
    <row r="1780" spans="1:23" x14ac:dyDescent="0.3">
      <c r="A1780" s="2" t="s">
        <v>10</v>
      </c>
      <c r="B1780" s="2" t="s">
        <v>170</v>
      </c>
      <c r="C1780" s="2" t="s">
        <v>23</v>
      </c>
      <c r="D1780" s="2" t="s">
        <v>18</v>
      </c>
      <c r="E1780" s="2" t="s">
        <v>15</v>
      </c>
      <c r="F1780" s="17" t="str">
        <f>+Tabela1[[#This Row],[WK]]&amp;Tabela1[[#This Row],[PK]]&amp;Tabela1[[#This Row],[GK]]</f>
        <v>240604</v>
      </c>
      <c r="G1780" s="2" t="s">
        <v>1668</v>
      </c>
      <c r="H1780" s="302">
        <f>TabIPW[[#This Row],[liczba mieszkańców ]]/$I$1*$H$2</f>
        <v>2.3403229115679485E-5</v>
      </c>
      <c r="I1780" s="27">
        <v>7353</v>
      </c>
      <c r="J1780" s="302">
        <f>TabIPW[[#This Row],[liczba mieszkańców w wieku 20-64]]/$K$1*$J$2</f>
        <v>1.7837553245311524E-5</v>
      </c>
      <c r="K1780" s="27">
        <v>4423</v>
      </c>
      <c r="L1780" s="302">
        <f>TabIPW[[#This Row],[iloczyn liczby mieszkańców i relacji przeciętnego miesięcznego wynagrodzenia brutto 
w danym powiecie do średniej krajowej]]/$M$1*$L$2</f>
        <v>6.5190009322072849E-5</v>
      </c>
      <c r="M1780" s="27">
        <v>5926.5179999999991</v>
      </c>
      <c r="N1780" s="302">
        <f>TabIPW[[#This Row],[liczba oddziałów w szkołach podstawowych]]/$O$1*$N$2</f>
        <v>4.6884317233154453E-5</v>
      </c>
      <c r="O1780" s="27">
        <v>37</v>
      </c>
      <c r="P178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5.4307639730325903E-5</v>
      </c>
      <c r="Q1780" s="27">
        <v>276</v>
      </c>
      <c r="R1780" s="302">
        <f>TabIPW[[#This Row],[liczba gospodarstw domowych korzystających ze środowiskowej pomocy społecznej ]]/$S$1*$R$2</f>
        <v>1.3671007211456304E-5</v>
      </c>
      <c r="S1780" s="27">
        <v>50</v>
      </c>
      <c r="T1780" s="302">
        <f>TabIPW[[#This Row],[ilość wody dostarczonej i ścieków bytowych odprowadzonych siecią kanalizacyjną '[dam3']]]/$U$1*$T$2</f>
        <v>1.4552428297284849E-5</v>
      </c>
      <c r="U1780" s="27">
        <v>356.6</v>
      </c>
      <c r="V1780" s="302">
        <f>TabIPW[[#This Row],[iloczyn liczby mieszkańców i relacji przeciętnego miesięcznego wynagrodzenia brutto 
w danym powiecie do średniej krajowej2]]/$W$1*$V$2</f>
        <v>1.9013752718937916E-5</v>
      </c>
      <c r="W1780" s="27">
        <f>TabIPW[[#This Row],[iloczyn liczby mieszkańców i relacji przeciętnego miesięcznego wynagrodzenia brutto 
w danym powiecie do średniej krajowej]]</f>
        <v>5926.5179999999991</v>
      </c>
    </row>
    <row r="1781" spans="1:23" x14ac:dyDescent="0.3">
      <c r="A1781" s="2" t="s">
        <v>10</v>
      </c>
      <c r="B1781" s="2" t="s">
        <v>170</v>
      </c>
      <c r="C1781" s="2" t="s">
        <v>23</v>
      </c>
      <c r="D1781" s="2" t="s">
        <v>21</v>
      </c>
      <c r="E1781" s="2" t="s">
        <v>15</v>
      </c>
      <c r="F1781" s="17" t="str">
        <f>+Tabela1[[#This Row],[WK]]&amp;Tabela1[[#This Row],[PK]]&amp;Tabela1[[#This Row],[GK]]</f>
        <v>240605</v>
      </c>
      <c r="G1781" s="2" t="s">
        <v>1669</v>
      </c>
      <c r="H1781" s="302">
        <f>TabIPW[[#This Row],[liczba mieszkańców ]]/$I$1*$H$2</f>
        <v>2.0704203100434522E-5</v>
      </c>
      <c r="I1781" s="27">
        <v>6505</v>
      </c>
      <c r="J1781" s="302">
        <f>TabIPW[[#This Row],[liczba mieszkańców w wieku 20-64]]/$K$1*$J$2</f>
        <v>1.5530729719126086E-5</v>
      </c>
      <c r="K1781" s="27">
        <v>3851</v>
      </c>
      <c r="L1781" s="302">
        <f>TabIPW[[#This Row],[iloczyn liczby mieszkańców i relacji przeciętnego miesięcznego wynagrodzenia brutto 
w danym powiecie do średniej krajowej]]/$M$1*$L$2</f>
        <v>5.7671836072362835E-5</v>
      </c>
      <c r="M1781" s="27">
        <v>5243.03</v>
      </c>
      <c r="N1781" s="302">
        <f>TabIPW[[#This Row],[liczba oddziałów w szkołach podstawowych]]/$O$1*$N$2</f>
        <v>5.9555754323196186E-5</v>
      </c>
      <c r="O1781" s="27">
        <v>47</v>
      </c>
      <c r="P178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4.9978769896749213E-5</v>
      </c>
      <c r="Q1781" s="27">
        <v>254</v>
      </c>
      <c r="R1781" s="302">
        <f>TabIPW[[#This Row],[liczba gospodarstw domowych korzystających ze środowiskowej pomocy społecznej ]]/$S$1*$R$2</f>
        <v>1.3397587067227177E-5</v>
      </c>
      <c r="S1781" s="27">
        <v>49</v>
      </c>
      <c r="T1781" s="302">
        <f>TabIPW[[#This Row],[ilość wody dostarczonej i ścieków bytowych odprowadzonych siecią kanalizacyjną '[dam3']]]/$U$1*$T$2</f>
        <v>1.4736068026218618E-5</v>
      </c>
      <c r="U1781" s="27">
        <v>361.1</v>
      </c>
      <c r="V1781" s="302">
        <f>TabIPW[[#This Row],[iloczyn liczby mieszkańców i relacji przeciętnego miesięcznego wynagrodzenia brutto 
w danym powiecie do średniej krajowej2]]/$W$1*$V$2</f>
        <v>1.6820952187772496E-5</v>
      </c>
      <c r="W1781" s="27">
        <f>TabIPW[[#This Row],[iloczyn liczby mieszkańców i relacji przeciętnego miesięcznego wynagrodzenia brutto 
w danym powiecie do średniej krajowej]]</f>
        <v>5243.03</v>
      </c>
    </row>
    <row r="1782" spans="1:23" x14ac:dyDescent="0.3">
      <c r="A1782" s="2" t="s">
        <v>10</v>
      </c>
      <c r="B1782" s="2" t="s">
        <v>170</v>
      </c>
      <c r="C1782" s="2" t="s">
        <v>23</v>
      </c>
      <c r="D1782" s="2" t="s">
        <v>23</v>
      </c>
      <c r="E1782" s="2" t="s">
        <v>15</v>
      </c>
      <c r="F1782" s="17" t="str">
        <f>+Tabela1[[#This Row],[WK]]&amp;Tabela1[[#This Row],[PK]]&amp;Tabela1[[#This Row],[GK]]</f>
        <v>240606</v>
      </c>
      <c r="G1782" s="2" t="s">
        <v>1670</v>
      </c>
      <c r="H1782" s="302">
        <f>TabIPW[[#This Row],[liczba mieszkańców ]]/$I$1*$H$2</f>
        <v>1.5137461943991789E-5</v>
      </c>
      <c r="I1782" s="27">
        <v>4756</v>
      </c>
      <c r="J1782" s="302">
        <f>TabIPW[[#This Row],[liczba mieszkańców w wieku 20-64]]/$K$1*$J$2</f>
        <v>1.1437327832625703E-5</v>
      </c>
      <c r="K1782" s="27">
        <v>2836</v>
      </c>
      <c r="L1782" s="302">
        <f>TabIPW[[#This Row],[iloczyn liczby mieszkańców i relacji przeciętnego miesięcznego wynagrodzenia brutto 
w danym powiecie do średniej krajowej]]/$M$1*$L$2</f>
        <v>4.2165603744835918E-5</v>
      </c>
      <c r="M1782" s="27">
        <v>3833.3359999999998</v>
      </c>
      <c r="N1782" s="302">
        <f>TabIPW[[#This Row],[liczba oddziałów w szkołach podstawowych]]/$O$1*$N$2</f>
        <v>3.0411449016100181E-5</v>
      </c>
      <c r="O1782" s="27">
        <v>24</v>
      </c>
      <c r="P178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4.3682231957001275E-5</v>
      </c>
      <c r="Q1782" s="27">
        <v>222</v>
      </c>
      <c r="R1782" s="302">
        <f>TabIPW[[#This Row],[liczba gospodarstw domowych korzystających ze środowiskowej pomocy społecznej ]]/$S$1*$R$2</f>
        <v>1.3124166922998051E-5</v>
      </c>
      <c r="S1782" s="27">
        <v>48</v>
      </c>
      <c r="T1782" s="302">
        <f>TabIPW[[#This Row],[ilość wody dostarczonej i ścieków bytowych odprowadzonych siecią kanalizacyjną '[dam3']]]/$U$1*$T$2</f>
        <v>1.0895957250070261E-5</v>
      </c>
      <c r="U1782" s="27">
        <v>267</v>
      </c>
      <c r="V1782" s="302">
        <f>TabIPW[[#This Row],[iloczyn liczby mieszkańców i relacji przeciętnego miesięcznego wynagrodzenia brutto 
w danym powiecie do średniej krajowej2]]/$W$1*$V$2</f>
        <v>1.2298301092243811E-5</v>
      </c>
      <c r="W1782" s="27">
        <f>TabIPW[[#This Row],[iloczyn liczby mieszkańców i relacji przeciętnego miesięcznego wynagrodzenia brutto 
w danym powiecie do średniej krajowej]]</f>
        <v>3833.3359999999998</v>
      </c>
    </row>
    <row r="1783" spans="1:23" x14ac:dyDescent="0.3">
      <c r="A1783" s="2" t="s">
        <v>10</v>
      </c>
      <c r="B1783" s="2" t="s">
        <v>170</v>
      </c>
      <c r="C1783" s="2" t="s">
        <v>23</v>
      </c>
      <c r="D1783" s="2" t="s">
        <v>30</v>
      </c>
      <c r="E1783" s="2" t="s">
        <v>15</v>
      </c>
      <c r="F1783" s="17" t="str">
        <f>+Tabela1[[#This Row],[WK]]&amp;Tabela1[[#This Row],[PK]]&amp;Tabela1[[#This Row],[GK]]</f>
        <v>240607</v>
      </c>
      <c r="G1783" s="2" t="s">
        <v>1671</v>
      </c>
      <c r="H1783" s="302">
        <f>TabIPW[[#This Row],[liczba mieszkańców ]]/$I$1*$H$2</f>
        <v>1.7906509860575652E-5</v>
      </c>
      <c r="I1783" s="27">
        <v>5626</v>
      </c>
      <c r="J1783" s="302">
        <f>TabIPW[[#This Row],[liczba mieszkańców w wieku 20-64]]/$K$1*$J$2</f>
        <v>1.3687690643135273E-5</v>
      </c>
      <c r="K1783" s="27">
        <v>3394</v>
      </c>
      <c r="L1783" s="302">
        <f>TabIPW[[#This Row],[iloczyn liczby mieszkańców i relacji przeciętnego miesięcznego wynagrodzenia brutto 
w danym powiecie do średniej krajowej]]/$M$1*$L$2</f>
        <v>4.9878823942061998E-5</v>
      </c>
      <c r="M1783" s="27">
        <v>4534.5559999999996</v>
      </c>
      <c r="N1783" s="302">
        <f>TabIPW[[#This Row],[liczba oddziałów w szkołach podstawowych]]/$O$1*$N$2</f>
        <v>5.0685748360166967E-5</v>
      </c>
      <c r="O1783" s="27">
        <v>40</v>
      </c>
      <c r="P178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4.1321030229595797E-5</v>
      </c>
      <c r="Q1783" s="27">
        <v>210</v>
      </c>
      <c r="R1783" s="302">
        <f>TabIPW[[#This Row],[liczba gospodarstw domowych korzystających ze środowiskowej pomocy społecznej ]]/$S$1*$R$2</f>
        <v>1.0663385624935917E-5</v>
      </c>
      <c r="S1783" s="27">
        <v>39</v>
      </c>
      <c r="T1783" s="302">
        <f>TabIPW[[#This Row],[ilość wody dostarczonej i ścieków bytowych odprowadzonych siecią kanalizacyjną '[dam3']]]/$U$1*$T$2</f>
        <v>1.4189229722282508E-5</v>
      </c>
      <c r="U1783" s="27">
        <v>347.7</v>
      </c>
      <c r="V1783" s="302">
        <f>TabIPW[[#This Row],[iloczyn liczby mieszkańców i relacji przeciętnego miesięcznego wynagrodzenia brutto 
w danym powiecie do średniej krajowej2]]/$W$1*$V$2</f>
        <v>1.4547990316434751E-5</v>
      </c>
      <c r="W1783" s="27">
        <f>TabIPW[[#This Row],[iloczyn liczby mieszkańców i relacji przeciętnego miesięcznego wynagrodzenia brutto 
w danym powiecie do średniej krajowej]]</f>
        <v>4534.5559999999996</v>
      </c>
    </row>
    <row r="1784" spans="1:23" x14ac:dyDescent="0.3">
      <c r="A1784" s="2" t="s">
        <v>10</v>
      </c>
      <c r="B1784" s="2" t="s">
        <v>170</v>
      </c>
      <c r="C1784" s="2" t="s">
        <v>23</v>
      </c>
      <c r="D1784" s="2" t="s">
        <v>54</v>
      </c>
      <c r="E1784" s="2" t="s">
        <v>15</v>
      </c>
      <c r="F1784" s="17" t="str">
        <f>+Tabela1[[#This Row],[WK]]&amp;Tabela1[[#This Row],[PK]]&amp;Tabela1[[#This Row],[GK]]</f>
        <v>240608</v>
      </c>
      <c r="G1784" s="2" t="s">
        <v>1672</v>
      </c>
      <c r="H1784" s="302">
        <f>TabIPW[[#This Row],[liczba mieszkańców ]]/$I$1*$H$2</f>
        <v>1.7928789556456211E-5</v>
      </c>
      <c r="I1784" s="27">
        <v>5633</v>
      </c>
      <c r="J1784" s="302">
        <f>TabIPW[[#This Row],[liczba mieszkańców w wieku 20-64]]/$K$1*$J$2</f>
        <v>1.3340860532554947E-5</v>
      </c>
      <c r="K1784" s="27">
        <v>3308</v>
      </c>
      <c r="L1784" s="302">
        <f>TabIPW[[#This Row],[iloczyn liczby mieszkańców i relacji przeciętnego miesięcznego wynagrodzenia brutto 
w danym powiecie do średniej krajowej]]/$M$1*$L$2</f>
        <v>4.9940884334453478E-5</v>
      </c>
      <c r="M1784" s="27">
        <v>4540.1980000000003</v>
      </c>
      <c r="N1784" s="302">
        <f>TabIPW[[#This Row],[liczba oddziałów w szkołach podstawowych]]/$O$1*$N$2</f>
        <v>3.1678592725104354E-5</v>
      </c>
      <c r="O1784" s="27">
        <v>25</v>
      </c>
      <c r="P178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3.482772547923075E-5</v>
      </c>
      <c r="Q1784" s="27">
        <v>177</v>
      </c>
      <c r="R1784" s="302">
        <f>TabIPW[[#This Row],[liczba gospodarstw domowych korzystających ze środowiskowej pomocy społecznej ]]/$S$1*$R$2</f>
        <v>1.8319149663351447E-5</v>
      </c>
      <c r="S1784" s="27">
        <v>67</v>
      </c>
      <c r="T1784" s="302">
        <f>TabIPW[[#This Row],[ilość wody dostarczonej i ścieków bytowych odprowadzonych siecią kanalizacyjną '[dam3']]]/$U$1*$T$2</f>
        <v>1.4287170911047185E-5</v>
      </c>
      <c r="U1784" s="27">
        <v>350.1</v>
      </c>
      <c r="V1784" s="302">
        <f>TabIPW[[#This Row],[iloczyn liczby mieszkańców i relacji przeciętnego miesięcznego wynagrodzenia brutto 
w danym powiecie do średniej krajowej2]]/$W$1*$V$2</f>
        <v>1.45660912642156E-5</v>
      </c>
      <c r="W1784" s="27">
        <f>TabIPW[[#This Row],[iloczyn liczby mieszkańców i relacji przeciętnego miesięcznego wynagrodzenia brutto 
w danym powiecie do średniej krajowej]]</f>
        <v>4540.1980000000003</v>
      </c>
    </row>
    <row r="1785" spans="1:23" x14ac:dyDescent="0.3">
      <c r="A1785" s="2" t="s">
        <v>10</v>
      </c>
      <c r="B1785" s="2" t="s">
        <v>170</v>
      </c>
      <c r="C1785" s="2" t="s">
        <v>23</v>
      </c>
      <c r="D1785" s="2" t="s">
        <v>56</v>
      </c>
      <c r="E1785" s="2" t="s">
        <v>15</v>
      </c>
      <c r="F1785" s="17" t="str">
        <f>+Tabela1[[#This Row],[WK]]&amp;Tabela1[[#This Row],[PK]]&amp;Tabela1[[#This Row],[GK]]</f>
        <v>240609</v>
      </c>
      <c r="G1785" s="2" t="s">
        <v>1673</v>
      </c>
      <c r="H1785" s="302">
        <f>TabIPW[[#This Row],[liczba mieszkańców ]]/$I$1*$H$2</f>
        <v>5.54955396247773E-5</v>
      </c>
      <c r="I1785" s="27">
        <v>17436</v>
      </c>
      <c r="J1785" s="302">
        <f>TabIPW[[#This Row],[liczba mieszkańców w wieku 20-64]]/$K$1*$J$2</f>
        <v>4.2768992124469528E-5</v>
      </c>
      <c r="K1785" s="27">
        <v>10605</v>
      </c>
      <c r="L1785" s="302">
        <f>TabIPW[[#This Row],[iloczyn liczby mieszkańców i relacji przeciętnego miesięcznego wynagrodzenia brutto 
w danym powiecie do średniej krajowej]]/$M$1*$L$2</f>
        <v>1.5458357167682065E-4</v>
      </c>
      <c r="M1785" s="27">
        <v>14053.415999999999</v>
      </c>
      <c r="N1785" s="302">
        <f>TabIPW[[#This Row],[liczba oddziałów w szkołach podstawowych]]/$O$1*$N$2</f>
        <v>1.0644007155635064E-4</v>
      </c>
      <c r="O1785" s="27">
        <v>84</v>
      </c>
      <c r="P178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1.1727301912780522E-4</v>
      </c>
      <c r="Q1785" s="27">
        <v>596</v>
      </c>
      <c r="R1785" s="302">
        <f>TabIPW[[#This Row],[liczba gospodarstw domowych korzystających ze środowiskowej pomocy społecznej ]]/$S$1*$R$2</f>
        <v>7.7377900816842684E-5</v>
      </c>
      <c r="S1785" s="27">
        <v>283</v>
      </c>
      <c r="T1785" s="302">
        <f>TabIPW[[#This Row],[ilość wody dostarczonej i ścieków bytowych odprowadzonych siecią kanalizacyjną '[dam3']]]/$U$1*$T$2</f>
        <v>3.858474749041735E-5</v>
      </c>
      <c r="U1785" s="27">
        <v>945.5</v>
      </c>
      <c r="V1785" s="302">
        <f>TabIPW[[#This Row],[iloczyn liczby mieszkańców i relacji przeciętnego miesięcznego wynagrodzenia brutto 
w danym powiecie do średniej krajowej2]]/$W$1*$V$2</f>
        <v>4.5086875072406025E-5</v>
      </c>
      <c r="W1785" s="27">
        <f>TabIPW[[#This Row],[iloczyn liczby mieszkańców i relacji przeciętnego miesięcznego wynagrodzenia brutto 
w danym powiecie do średniej krajowej]]</f>
        <v>14053.415999999999</v>
      </c>
    </row>
    <row r="1786" spans="1:23" x14ac:dyDescent="0.3">
      <c r="A1786" s="2" t="s">
        <v>10</v>
      </c>
      <c r="B1786" s="2" t="s">
        <v>170</v>
      </c>
      <c r="C1786" s="2" t="s">
        <v>30</v>
      </c>
      <c r="D1786" s="2" t="s">
        <v>12</v>
      </c>
      <c r="E1786" s="2" t="s">
        <v>13</v>
      </c>
      <c r="F1786" s="17" t="str">
        <f>+Tabela1[[#This Row],[WK]]&amp;Tabela1[[#This Row],[PK]]&amp;Tabela1[[#This Row],[GK]]</f>
        <v>240701</v>
      </c>
      <c r="G1786" s="2" t="s">
        <v>1674</v>
      </c>
      <c r="H1786" s="302">
        <f>TabIPW[[#This Row],[liczba mieszkańców ]]/$I$1*$H$2</f>
        <v>7.2985100891016766E-5</v>
      </c>
      <c r="I1786" s="27">
        <v>22931</v>
      </c>
      <c r="J1786" s="302">
        <f>TabIPW[[#This Row],[liczba mieszkańców w wieku 20-64]]/$K$1*$J$2</f>
        <v>5.4710433489915475E-5</v>
      </c>
      <c r="K1786" s="27">
        <v>13566</v>
      </c>
      <c r="L1786" s="302">
        <f>TabIPW[[#This Row],[iloczyn liczby mieszkańców i relacji przeciętnego miesięcznego wynagrodzenia brutto 
w danym powiecie do średniej krajowej]]/$M$1*$L$2</f>
        <v>2.219663301980553E-4</v>
      </c>
      <c r="M1786" s="27">
        <v>20179.28</v>
      </c>
      <c r="N1786" s="302">
        <f>TabIPW[[#This Row],[liczba oddziałów w szkołach podstawowych]]/$O$1*$N$2</f>
        <v>1.6599582587954682E-4</v>
      </c>
      <c r="O1786" s="27">
        <v>131</v>
      </c>
      <c r="P178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2.2785596669462824E-4</v>
      </c>
      <c r="Q1786" s="27">
        <v>1158</v>
      </c>
      <c r="R1786" s="302">
        <f>TabIPW[[#This Row],[liczba gospodarstw domowych korzystających ze środowiskowej pomocy społecznej ]]/$S$1*$R$2</f>
        <v>1.0636043610513004E-4</v>
      </c>
      <c r="S1786" s="27">
        <v>389</v>
      </c>
      <c r="T1786" s="302">
        <f>TabIPW[[#This Row],[ilość wody dostarczonej i ścieków bytowych odprowadzonych siecią kanalizacyjną '[dam3']]]/$U$1*$T$2</f>
        <v>8.1658466132549019E-5</v>
      </c>
      <c r="U1786" s="27">
        <v>2001</v>
      </c>
      <c r="V1786" s="302">
        <f>TabIPW[[#This Row],[iloczyn liczby mieszkańców i relacji przeciętnego miesięcznego wynagrodzenia brutto 
w danym powiecie do średniej krajowej2]]/$W$1*$V$2</f>
        <v>6.4740179641099475E-5</v>
      </c>
      <c r="W1786" s="27">
        <f>TabIPW[[#This Row],[iloczyn liczby mieszkańców i relacji przeciętnego miesięcznego wynagrodzenia brutto 
w danym powiecie do średniej krajowej]]</f>
        <v>20179.28</v>
      </c>
    </row>
    <row r="1787" spans="1:23" x14ac:dyDescent="0.3">
      <c r="A1787" s="2" t="s">
        <v>10</v>
      </c>
      <c r="B1787" s="2" t="s">
        <v>170</v>
      </c>
      <c r="C1787" s="2" t="s">
        <v>30</v>
      </c>
      <c r="D1787" s="2" t="s">
        <v>11</v>
      </c>
      <c r="E1787" s="2" t="s">
        <v>15</v>
      </c>
      <c r="F1787" s="17" t="str">
        <f>+Tabela1[[#This Row],[WK]]&amp;Tabela1[[#This Row],[PK]]&amp;Tabela1[[#This Row],[GK]]</f>
        <v>240702</v>
      </c>
      <c r="G1787" s="2" t="s">
        <v>1675</v>
      </c>
      <c r="H1787" s="302">
        <f>TabIPW[[#This Row],[liczba mieszkańców ]]/$I$1*$H$2</f>
        <v>1.0487371132349231E-5</v>
      </c>
      <c r="I1787" s="27">
        <v>3295</v>
      </c>
      <c r="J1787" s="302">
        <f>TabIPW[[#This Row],[liczba mieszkańców w wieku 20-64]]/$K$1*$J$2</f>
        <v>7.9045001946214307E-6</v>
      </c>
      <c r="K1787" s="27">
        <v>1960</v>
      </c>
      <c r="L1787" s="302">
        <f>TabIPW[[#This Row],[iloczyn liczby mieszkańców i relacji przeciętnego miesięcznego wynagrodzenia brutto 
w danym powiecie do średniej krajowej]]/$M$1*$L$2</f>
        <v>3.1894773799772898E-5</v>
      </c>
      <c r="M1787" s="27">
        <v>2899.6</v>
      </c>
      <c r="N1787" s="302">
        <f>TabIPW[[#This Row],[liczba oddziałów w szkołach podstawowych]]/$O$1*$N$2</f>
        <v>2.1541443053070962E-5</v>
      </c>
      <c r="O1787" s="27">
        <v>17</v>
      </c>
      <c r="P178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3.4237425047379378E-5</v>
      </c>
      <c r="Q1787" s="27">
        <v>174</v>
      </c>
      <c r="R1787" s="302">
        <f>TabIPW[[#This Row],[liczba gospodarstw domowych korzystających ze środowiskowej pomocy społecznej ]]/$S$1*$R$2</f>
        <v>7.108923749957278E-6</v>
      </c>
      <c r="S1787" s="27">
        <v>26</v>
      </c>
      <c r="T1787" s="302">
        <f>TabIPW[[#This Row],[ilość wody dostarczonej i ścieków bytowych odprowadzonych siecią kanalizacyjną '[dam3']]]/$U$1*$T$2</f>
        <v>9.7777953450068713E-6</v>
      </c>
      <c r="U1787" s="27">
        <v>239.60000000000002</v>
      </c>
      <c r="V1787" s="302">
        <f>TabIPW[[#This Row],[iloczyn liczby mieszkańców i relacji przeciętnego miesięcznego wynagrodzenia brutto 
w danym powiecie do średniej krajowej2]]/$W$1*$V$2</f>
        <v>9.302642358267096E-6</v>
      </c>
      <c r="W1787" s="27">
        <f>TabIPW[[#This Row],[iloczyn liczby mieszkańców i relacji przeciętnego miesięcznego wynagrodzenia brutto 
w danym powiecie do średniej krajowej]]</f>
        <v>2899.6</v>
      </c>
    </row>
    <row r="1788" spans="1:23" x14ac:dyDescent="0.3">
      <c r="A1788" s="2" t="s">
        <v>10</v>
      </c>
      <c r="B1788" s="2" t="s">
        <v>170</v>
      </c>
      <c r="C1788" s="2" t="s">
        <v>30</v>
      </c>
      <c r="D1788" s="2" t="s">
        <v>16</v>
      </c>
      <c r="E1788" s="2" t="s">
        <v>15</v>
      </c>
      <c r="F1788" s="17" t="str">
        <f>+Tabela1[[#This Row],[WK]]&amp;Tabela1[[#This Row],[PK]]&amp;Tabela1[[#This Row],[GK]]</f>
        <v>240703</v>
      </c>
      <c r="G1788" s="2" t="s">
        <v>1676</v>
      </c>
      <c r="H1788" s="302">
        <f>TabIPW[[#This Row],[liczba mieszkańców ]]/$I$1*$H$2</f>
        <v>2.2725289798171019E-5</v>
      </c>
      <c r="I1788" s="27">
        <v>7140</v>
      </c>
      <c r="J1788" s="302">
        <f>TabIPW[[#This Row],[liczba mieszkańców w wieku 20-64]]/$K$1*$J$2</f>
        <v>1.7994836667551444E-5</v>
      </c>
      <c r="K1788" s="27">
        <v>4462</v>
      </c>
      <c r="L1788" s="302">
        <f>TabIPW[[#This Row],[iloczyn liczby mieszkańców i relacji przeciętnego miesięcznego wynagrodzenia brutto 
w danym powiecie do średniej krajowej]]/$M$1*$L$2</f>
        <v>6.9113409690554919E-5</v>
      </c>
      <c r="M1788" s="27">
        <v>6283.2</v>
      </c>
      <c r="N1788" s="302">
        <f>TabIPW[[#This Row],[liczba oddziałów w szkołach podstawowych]]/$O$1*$N$2</f>
        <v>4.6884317233154453E-5</v>
      </c>
      <c r="O1788" s="27">
        <v>37</v>
      </c>
      <c r="P178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4.8601402222429345E-5</v>
      </c>
      <c r="Q1788" s="27">
        <v>247</v>
      </c>
      <c r="R1788" s="302">
        <f>TabIPW[[#This Row],[liczba gospodarstw domowych korzystających ze środowiskowej pomocy społecznej ]]/$S$1*$R$2</f>
        <v>1.6131788509518437E-5</v>
      </c>
      <c r="S1788" s="27">
        <v>59</v>
      </c>
      <c r="T1788" s="302">
        <f>TabIPW[[#This Row],[ilość wody dostarczonej i ścieków bytowych odprowadzonych siecią kanalizacyjną '[dam3']]]/$U$1*$T$2</f>
        <v>1.4621803305993162E-5</v>
      </c>
      <c r="U1788" s="27">
        <v>358.3</v>
      </c>
      <c r="V1788" s="302">
        <f>TabIPW[[#This Row],[iloczyn liczby mieszkańców i relacji przeciętnego miesięcznego wynagrodzenia brutto 
w danym powiecie do średniej krajowej2]]/$W$1*$V$2</f>
        <v>2.0158077826411855E-5</v>
      </c>
      <c r="W1788" s="27">
        <f>TabIPW[[#This Row],[iloczyn liczby mieszkańców i relacji przeciętnego miesięcznego wynagrodzenia brutto 
w danym powiecie do średniej krajowej]]</f>
        <v>6283.2</v>
      </c>
    </row>
    <row r="1789" spans="1:23" x14ac:dyDescent="0.3">
      <c r="A1789" s="2" t="s">
        <v>10</v>
      </c>
      <c r="B1789" s="2" t="s">
        <v>170</v>
      </c>
      <c r="C1789" s="2" t="s">
        <v>30</v>
      </c>
      <c r="D1789" s="2" t="s">
        <v>18</v>
      </c>
      <c r="E1789" s="2" t="s">
        <v>15</v>
      </c>
      <c r="F1789" s="17" t="str">
        <f>+Tabela1[[#This Row],[WK]]&amp;Tabela1[[#This Row],[PK]]&amp;Tabela1[[#This Row],[GK]]</f>
        <v>240704</v>
      </c>
      <c r="G1789" s="2" t="s">
        <v>1677</v>
      </c>
      <c r="H1789" s="302">
        <f>TabIPW[[#This Row],[liczba mieszkańców ]]/$I$1*$H$2</f>
        <v>2.0077188802081622E-5</v>
      </c>
      <c r="I1789" s="27">
        <v>6308</v>
      </c>
      <c r="J1789" s="302">
        <f>TabIPW[[#This Row],[liczba mieszkańców w wieku 20-64]]/$K$1*$J$2</f>
        <v>1.5079043993719149E-5</v>
      </c>
      <c r="K1789" s="27">
        <v>3739</v>
      </c>
      <c r="L1789" s="302">
        <f>TabIPW[[#This Row],[iloczyn liczby mieszkańców i relacji przeciętnego miesięcznego wynagrodzenia brutto 
w danym powiecie do średniej krajowej]]/$M$1*$L$2</f>
        <v>6.1059858309246565E-5</v>
      </c>
      <c r="M1789" s="27">
        <v>5551.04</v>
      </c>
      <c r="N1789" s="302">
        <f>TabIPW[[#This Row],[liczba oddziałów w szkołach podstawowych]]/$O$1*$N$2</f>
        <v>4.3082886106141924E-5</v>
      </c>
      <c r="O1789" s="27">
        <v>34</v>
      </c>
      <c r="P178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3.6992160396019099E-5</v>
      </c>
      <c r="Q1789" s="27">
        <v>188</v>
      </c>
      <c r="R1789" s="302">
        <f>TabIPW[[#This Row],[liczba gospodarstw domowych korzystających ze środowiskowej pomocy społecznej ]]/$S$1*$R$2</f>
        <v>3.3083837451724254E-5</v>
      </c>
      <c r="S1789" s="27">
        <v>121</v>
      </c>
      <c r="T1789" s="302">
        <f>TabIPW[[#This Row],[ilość wody dostarczonej i ścieków bytowych odprowadzonych siecią kanalizacyjną '[dam3']]]/$U$1*$T$2</f>
        <v>2.4432245713921594E-5</v>
      </c>
      <c r="U1789" s="27">
        <v>598.70000000000005</v>
      </c>
      <c r="V1789" s="302">
        <f>TabIPW[[#This Row],[iloczyn liczby mieszkańców i relacji przeciętnego miesięcznego wynagrodzenia brutto 
w danym powiecie do średniej krajowej2]]/$W$1*$V$2</f>
        <v>1.7809125340196916E-5</v>
      </c>
      <c r="W1789" s="27">
        <f>TabIPW[[#This Row],[iloczyn liczby mieszkańców i relacji przeciętnego miesięcznego wynagrodzenia brutto 
w danym powiecie do średniej krajowej]]</f>
        <v>5551.04</v>
      </c>
    </row>
    <row r="1790" spans="1:23" x14ac:dyDescent="0.3">
      <c r="A1790" s="2" t="s">
        <v>10</v>
      </c>
      <c r="B1790" s="2" t="s">
        <v>170</v>
      </c>
      <c r="C1790" s="2" t="s">
        <v>30</v>
      </c>
      <c r="D1790" s="2" t="s">
        <v>21</v>
      </c>
      <c r="E1790" s="2" t="s">
        <v>15</v>
      </c>
      <c r="F1790" s="17" t="str">
        <f>+Tabela1[[#This Row],[WK]]&amp;Tabela1[[#This Row],[PK]]&amp;Tabela1[[#This Row],[GK]]</f>
        <v>240705</v>
      </c>
      <c r="G1790" s="2" t="s">
        <v>1678</v>
      </c>
      <c r="H1790" s="302">
        <f>TabIPW[[#This Row],[liczba mieszkańców ]]/$I$1*$H$2</f>
        <v>2.2085544245029231E-5</v>
      </c>
      <c r="I1790" s="27">
        <v>6939</v>
      </c>
      <c r="J1790" s="302">
        <f>TabIPW[[#This Row],[liczba mieszkańców w wieku 20-64]]/$K$1*$J$2</f>
        <v>1.712776139110062E-5</v>
      </c>
      <c r="K1790" s="27">
        <v>4247</v>
      </c>
      <c r="L1790" s="302">
        <f>TabIPW[[#This Row],[iloczyn liczby mieszkańców i relacji przeciętnego miesięcznego wynagrodzenia brutto 
w danym powiecie do średniej krajowej]]/$M$1*$L$2</f>
        <v>6.7167780090022488E-5</v>
      </c>
      <c r="M1790" s="27">
        <v>6106.32</v>
      </c>
      <c r="N1790" s="302">
        <f>TabIPW[[#This Row],[liczba oddziałów w szkołach podstawowych]]/$O$1*$N$2</f>
        <v>4.1815742397137755E-5</v>
      </c>
      <c r="O1790" s="27">
        <v>33</v>
      </c>
      <c r="P179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5.5881774215262893E-5</v>
      </c>
      <c r="Q1790" s="27">
        <v>284</v>
      </c>
      <c r="R1790" s="302">
        <f>TabIPW[[#This Row],[liczba gospodarstw domowych korzystających ze środowiskowej pomocy społecznej ]]/$S$1*$R$2</f>
        <v>1.9959670528726205E-5</v>
      </c>
      <c r="S1790" s="27">
        <v>73</v>
      </c>
      <c r="T1790" s="302">
        <f>TabIPW[[#This Row],[ilość wody dostarczonej i ścieków bytowych odprowadzonych siecią kanalizacyjną '[dam3']]]/$U$1*$T$2</f>
        <v>1.5491031356279668E-5</v>
      </c>
      <c r="U1790" s="27">
        <v>379.6</v>
      </c>
      <c r="V1790" s="302">
        <f>TabIPW[[#This Row],[iloczyn liczby mieszkańców i relacji przeciętnego miesięcznego wynagrodzenia brutto 
w danym powiecie do średniej krajowej2]]/$W$1*$V$2</f>
        <v>1.9590602526256563E-5</v>
      </c>
      <c r="W1790" s="27">
        <f>TabIPW[[#This Row],[iloczyn liczby mieszkańców i relacji przeciętnego miesięcznego wynagrodzenia brutto 
w danym powiecie do średniej krajowej]]</f>
        <v>6106.32</v>
      </c>
    </row>
    <row r="1791" spans="1:23" x14ac:dyDescent="0.3">
      <c r="A1791" s="2" t="s">
        <v>10</v>
      </c>
      <c r="B1791" s="2" t="s">
        <v>170</v>
      </c>
      <c r="C1791" s="2" t="s">
        <v>30</v>
      </c>
      <c r="D1791" s="2" t="s">
        <v>23</v>
      </c>
      <c r="E1791" s="2" t="s">
        <v>15</v>
      </c>
      <c r="F1791" s="17" t="str">
        <f>+Tabela1[[#This Row],[WK]]&amp;Tabela1[[#This Row],[PK]]&amp;Tabela1[[#This Row],[GK]]</f>
        <v>240706</v>
      </c>
      <c r="G1791" s="2" t="s">
        <v>1679</v>
      </c>
      <c r="H1791" s="302">
        <f>TabIPW[[#This Row],[liczba mieszkańców ]]/$I$1*$H$2</f>
        <v>3.7318490599937707E-5</v>
      </c>
      <c r="I1791" s="27">
        <v>11725</v>
      </c>
      <c r="J1791" s="302">
        <f>TabIPW[[#This Row],[liczba mieszkańców w wieku 20-64]]/$K$1*$J$2</f>
        <v>2.8500562691525334E-5</v>
      </c>
      <c r="K1791" s="27">
        <v>7067</v>
      </c>
      <c r="L1791" s="302">
        <f>TabIPW[[#This Row],[iloczyn liczby mieszkańców i relacji przeciętnego miesięcznego wynagrodzenia brutto 
w danym powiecie do średniej krajowej]]/$M$1*$L$2</f>
        <v>1.1349506003105833E-4</v>
      </c>
      <c r="M1791" s="27">
        <v>10318</v>
      </c>
      <c r="N1791" s="302">
        <f>TabIPW[[#This Row],[liczba oddziałów w szkołach podstawowych]]/$O$1*$N$2</f>
        <v>7.3494335122242102E-5</v>
      </c>
      <c r="O1791" s="27">
        <v>58</v>
      </c>
      <c r="P179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9.0315966073259399E-5</v>
      </c>
      <c r="Q1791" s="27">
        <v>459</v>
      </c>
      <c r="R1791" s="302">
        <f>TabIPW[[#This Row],[liczba gospodarstw domowych korzystających ze środowiskowej pomocy społecznej ]]/$S$1*$R$2</f>
        <v>2.8435694999829112E-5</v>
      </c>
      <c r="S1791" s="27">
        <v>104</v>
      </c>
      <c r="T1791" s="302">
        <f>TabIPW[[#This Row],[ilość wody dostarczonej i ścieków bytowych odprowadzonych siecią kanalizacyjną '[dam3']]]/$U$1*$T$2</f>
        <v>3.4728313182808202E-5</v>
      </c>
      <c r="U1791" s="27">
        <v>851</v>
      </c>
      <c r="V1791" s="302">
        <f>TabIPW[[#This Row],[iloczyn liczby mieszkańców i relacji przeciętnego miesięcznego wynagrodzenia brutto 
w danym powiecie do średniej krajowej2]]/$W$1*$V$2</f>
        <v>3.3102725842392019E-5</v>
      </c>
      <c r="W1791" s="27">
        <f>TabIPW[[#This Row],[iloczyn liczby mieszkańców i relacji przeciętnego miesięcznego wynagrodzenia brutto 
w danym powiecie do średniej krajowej]]</f>
        <v>10318</v>
      </c>
    </row>
    <row r="1792" spans="1:23" x14ac:dyDescent="0.3">
      <c r="A1792" s="2" t="s">
        <v>10</v>
      </c>
      <c r="B1792" s="2" t="s">
        <v>170</v>
      </c>
      <c r="C1792" s="2" t="s">
        <v>30</v>
      </c>
      <c r="D1792" s="2" t="s">
        <v>30</v>
      </c>
      <c r="E1792" s="2" t="s">
        <v>15</v>
      </c>
      <c r="F1792" s="17" t="str">
        <f>+Tabela1[[#This Row],[WK]]&amp;Tabela1[[#This Row],[PK]]&amp;Tabela1[[#This Row],[GK]]</f>
        <v>240707</v>
      </c>
      <c r="G1792" s="2" t="s">
        <v>1680</v>
      </c>
      <c r="H1792" s="302">
        <f>TabIPW[[#This Row],[liczba mieszkańców ]]/$I$1*$H$2</f>
        <v>2.038910454440946E-5</v>
      </c>
      <c r="I1792" s="27">
        <v>6406</v>
      </c>
      <c r="J1792" s="302">
        <f>TabIPW[[#This Row],[liczba mieszkańców w wieku 20-64]]/$K$1*$J$2</f>
        <v>1.6280850655962608E-5</v>
      </c>
      <c r="K1792" s="27">
        <v>4037</v>
      </c>
      <c r="L1792" s="302">
        <f>TabIPW[[#This Row],[iloczyn liczby mieszkańców i relacji przeciętnego miesięcznego wynagrodzenia brutto 
w danym powiecie do średniej krajowej]]/$M$1*$L$2</f>
        <v>6.2008473736371834E-5</v>
      </c>
      <c r="M1792" s="27">
        <v>5637.28</v>
      </c>
      <c r="N1792" s="302">
        <f>TabIPW[[#This Row],[liczba oddziałów w szkołach podstawowych]]/$O$1*$N$2</f>
        <v>3.5480023852116875E-5</v>
      </c>
      <c r="O1792" s="27">
        <v>28</v>
      </c>
      <c r="P179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3.7779227638487587E-5</v>
      </c>
      <c r="Q1792" s="27">
        <v>192</v>
      </c>
      <c r="R1792" s="302">
        <f>TabIPW[[#This Row],[liczba gospodarstw domowych korzystających ze środowiskowej pomocy społecznej ]]/$S$1*$R$2</f>
        <v>1.2850746778768925E-5</v>
      </c>
      <c r="S1792" s="27">
        <v>47</v>
      </c>
      <c r="T1792" s="302">
        <f>TabIPW[[#This Row],[ilość wody dostarczonej i ścieków bytowych odprowadzonych siecią kanalizacyjną '[dam3']]]/$U$1*$T$2</f>
        <v>1.186312648912144E-5</v>
      </c>
      <c r="U1792" s="27">
        <v>290.7</v>
      </c>
      <c r="V1792" s="302">
        <f>TabIPW[[#This Row],[iloczyn liczby mieszkańców i relacji przeciętnego miesięcznego wynagrodzenia brutto 
w danym powiecie do średniej krajowej2]]/$W$1*$V$2</f>
        <v>1.8085804839775118E-5</v>
      </c>
      <c r="W1792" s="27">
        <f>TabIPW[[#This Row],[iloczyn liczby mieszkańców i relacji przeciętnego miesięcznego wynagrodzenia brutto 
w danym powiecie do średniej krajowej]]</f>
        <v>5637.28</v>
      </c>
    </row>
    <row r="1793" spans="1:23" x14ac:dyDescent="0.3">
      <c r="A1793" s="2" t="s">
        <v>10</v>
      </c>
      <c r="B1793" s="2" t="s">
        <v>170</v>
      </c>
      <c r="C1793" s="2" t="s">
        <v>30</v>
      </c>
      <c r="D1793" s="2" t="s">
        <v>54</v>
      </c>
      <c r="E1793" s="2" t="s">
        <v>19</v>
      </c>
      <c r="F1793" s="17" t="str">
        <f>+Tabela1[[#This Row],[WK]]&amp;Tabela1[[#This Row],[PK]]&amp;Tabela1[[#This Row],[GK]]</f>
        <v>240708</v>
      </c>
      <c r="G1793" s="2" t="s">
        <v>1681</v>
      </c>
      <c r="H1793" s="302">
        <f>TabIPW[[#This Row],[liczba mieszkańców ]]/$I$1*$H$2</f>
        <v>2.9377370425366741E-5</v>
      </c>
      <c r="I1793" s="27">
        <v>9230</v>
      </c>
      <c r="J1793" s="302">
        <f>TabIPW[[#This Row],[liczba mieszkańców w wieku 20-64]]/$K$1*$J$2</f>
        <v>2.2592352086872068E-5</v>
      </c>
      <c r="K1793" s="27">
        <v>5602</v>
      </c>
      <c r="L1793" s="302">
        <f>TabIPW[[#This Row],[iloczyn liczby mieszkańców i relacji przeciętnego miesięcznego wynagrodzenia brutto 
w danym powiecie do średniej krajowej]]/$M$1*$L$2</f>
        <v>8.9344085636389626E-5</v>
      </c>
      <c r="M1793" s="27">
        <v>8122.4</v>
      </c>
      <c r="N1793" s="302">
        <f>TabIPW[[#This Row],[liczba oddziałów w szkołach podstawowych]]/$O$1*$N$2</f>
        <v>7.2227191413237933E-5</v>
      </c>
      <c r="O1793" s="27">
        <v>57</v>
      </c>
      <c r="P179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5.5094706972794398E-5</v>
      </c>
      <c r="Q1793" s="27">
        <v>280</v>
      </c>
      <c r="R1793" s="302">
        <f>TabIPW[[#This Row],[liczba gospodarstw domowych korzystających ze środowiskowej pomocy społecznej ]]/$S$1*$R$2</f>
        <v>1.5038107932601933E-5</v>
      </c>
      <c r="S1793" s="27">
        <v>55</v>
      </c>
      <c r="T1793" s="302">
        <f>TabIPW[[#This Row],[ilość wody dostarczonej i ścieków bytowych odprowadzonych siecią kanalizacyjną '[dam3']]]/$U$1*$T$2</f>
        <v>2.1000223224292717E-5</v>
      </c>
      <c r="U1793" s="27">
        <v>514.6</v>
      </c>
      <c r="V1793" s="302">
        <f>TabIPW[[#This Row],[iloczyn liczby mieszkańców i relacji przeciętnego miesięcznego wynagrodzenia brutto 
w danym powiecie do średniej krajowej2]]/$W$1*$V$2</f>
        <v>2.6058691643946976E-5</v>
      </c>
      <c r="W1793" s="27">
        <f>TabIPW[[#This Row],[iloczyn liczby mieszkańców i relacji przeciętnego miesięcznego wynagrodzenia brutto 
w danym powiecie do średniej krajowej]]</f>
        <v>8122.4</v>
      </c>
    </row>
    <row r="1794" spans="1:23" x14ac:dyDescent="0.3">
      <c r="A1794" s="2" t="s">
        <v>10</v>
      </c>
      <c r="B1794" s="2" t="s">
        <v>170</v>
      </c>
      <c r="C1794" s="2" t="s">
        <v>54</v>
      </c>
      <c r="D1794" s="2" t="s">
        <v>12</v>
      </c>
      <c r="E1794" s="2" t="s">
        <v>13</v>
      </c>
      <c r="F1794" s="17" t="str">
        <f>+Tabela1[[#This Row],[WK]]&amp;Tabela1[[#This Row],[PK]]&amp;Tabela1[[#This Row],[GK]]</f>
        <v>240801</v>
      </c>
      <c r="G1794" s="2" t="s">
        <v>1682</v>
      </c>
      <c r="H1794" s="302">
        <f>TabIPW[[#This Row],[liczba mieszkańców ]]/$I$1*$H$2</f>
        <v>6.6285278058362691E-5</v>
      </c>
      <c r="I1794" s="27">
        <v>20826</v>
      </c>
      <c r="J1794" s="302">
        <f>TabIPW[[#This Row],[liczba mieszkańców w wieku 20-64]]/$K$1*$J$2</f>
        <v>5.0217773685421458E-5</v>
      </c>
      <c r="K1794" s="27">
        <v>12452</v>
      </c>
      <c r="L1794" s="302">
        <f>TabIPW[[#This Row],[iloczyn liczby mieszkańców i relacji przeciętnego miesięcznego wynagrodzenia brutto 
w danym powiecie do średniej krajowej]]/$M$1*$L$2</f>
        <v>2.0433941880446639E-4</v>
      </c>
      <c r="M1794" s="27">
        <v>18576.792000000001</v>
      </c>
      <c r="N1794" s="302">
        <f>TabIPW[[#This Row],[liczba oddziałów w szkołach podstawowych]]/$O$1*$N$2</f>
        <v>1.1024150268336316E-4</v>
      </c>
      <c r="O1794" s="27">
        <v>87</v>
      </c>
      <c r="P179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1.5347811228135584E-4</v>
      </c>
      <c r="Q1794" s="27">
        <v>780</v>
      </c>
      <c r="R1794" s="302">
        <f>TabIPW[[#This Row],[liczba gospodarstw domowych korzystających ze środowiskowej pomocy społecznej ]]/$S$1*$R$2</f>
        <v>8.2572883557196071E-5</v>
      </c>
      <c r="S1794" s="27">
        <v>302</v>
      </c>
      <c r="T1794" s="302">
        <f>TabIPW[[#This Row],[ilość wody dostarczonej i ścieków bytowych odprowadzonych siecią kanalizacyjną '[dam3']]]/$U$1*$T$2</f>
        <v>6.7603905544817946E-5</v>
      </c>
      <c r="U1794" s="27">
        <v>1656.6</v>
      </c>
      <c r="V1794" s="302">
        <f>TabIPW[[#This Row],[iloczyn liczby mieszkańców i relacji przeciętnego miesięcznego wynagrodzenia brutto 
w danym powiecie do średniej krajowej2]]/$W$1*$V$2</f>
        <v>5.9598997151302705E-5</v>
      </c>
      <c r="W1794" s="27">
        <f>TabIPW[[#This Row],[iloczyn liczby mieszkańców i relacji przeciętnego miesięcznego wynagrodzenia brutto 
w danym powiecie do średniej krajowej]]</f>
        <v>18576.792000000001</v>
      </c>
    </row>
    <row r="1795" spans="1:23" x14ac:dyDescent="0.3">
      <c r="A1795" s="2" t="s">
        <v>10</v>
      </c>
      <c r="B1795" s="2" t="s">
        <v>170</v>
      </c>
      <c r="C1795" s="2" t="s">
        <v>54</v>
      </c>
      <c r="D1795" s="2" t="s">
        <v>11</v>
      </c>
      <c r="E1795" s="2" t="s">
        <v>13</v>
      </c>
      <c r="F1795" s="17" t="str">
        <f>+Tabela1[[#This Row],[WK]]&amp;Tabela1[[#This Row],[PK]]&amp;Tabela1[[#This Row],[GK]]</f>
        <v>240802</v>
      </c>
      <c r="G1795" s="2" t="s">
        <v>1683</v>
      </c>
      <c r="H1795" s="302">
        <f>TabIPW[[#This Row],[liczba mieszkańców ]]/$I$1*$H$2</f>
        <v>1.3201674653340862E-4</v>
      </c>
      <c r="I1795" s="27">
        <v>41478</v>
      </c>
      <c r="J1795" s="302">
        <f>TabIPW[[#This Row],[liczba mieszkańców w wieku 20-64]]/$K$1*$J$2</f>
        <v>9.8160987110757983E-5</v>
      </c>
      <c r="K1795" s="27">
        <v>24340</v>
      </c>
      <c r="L1795" s="302">
        <f>TabIPW[[#This Row],[iloczyn liczby mieszkańców i relacji przeciętnego miesięcznego wynagrodzenia brutto 
w danym powiecie do średniej krajowej]]/$M$1*$L$2</f>
        <v>4.0697159383326886E-4</v>
      </c>
      <c r="M1795" s="27">
        <v>36998.376000000004</v>
      </c>
      <c r="N1795" s="302">
        <f>TabIPW[[#This Row],[liczba oddziałów w szkołach podstawowych]]/$O$1*$N$2</f>
        <v>3.0411449016100182E-4</v>
      </c>
      <c r="O1795" s="27">
        <v>240</v>
      </c>
      <c r="P179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3.2643613881380679E-4</v>
      </c>
      <c r="Q1795" s="27">
        <v>1659</v>
      </c>
      <c r="R1795" s="302">
        <f>TabIPW[[#This Row],[liczba gospodarstw domowych korzystających ze środowiskowej pomocy społecznej ]]/$S$1*$R$2</f>
        <v>1.028059742301514E-4</v>
      </c>
      <c r="S1795" s="27">
        <v>376</v>
      </c>
      <c r="T1795" s="302">
        <f>TabIPW[[#This Row],[ilość wody dostarczonej i ścieków bytowych odprowadzonych siecią kanalizacyjną '[dam3']]]/$U$1*$T$2</f>
        <v>1.1799464716424401E-4</v>
      </c>
      <c r="U1795" s="27">
        <v>2891.4</v>
      </c>
      <c r="V1795" s="302">
        <f>TabIPW[[#This Row],[iloczyn liczby mieszkańców i relacji przeciętnego miesięcznego wynagrodzenia brutto 
w danym powiecie do średniej krajowej2]]/$W$1*$V$2</f>
        <v>1.187000482013701E-4</v>
      </c>
      <c r="W1795" s="27">
        <f>TabIPW[[#This Row],[iloczyn liczby mieszkańców i relacji przeciętnego miesięcznego wynagrodzenia brutto 
w danym powiecie do średniej krajowej]]</f>
        <v>36998.376000000004</v>
      </c>
    </row>
    <row r="1796" spans="1:23" x14ac:dyDescent="0.3">
      <c r="A1796" s="2" t="s">
        <v>10</v>
      </c>
      <c r="B1796" s="2" t="s">
        <v>170</v>
      </c>
      <c r="C1796" s="2" t="s">
        <v>54</v>
      </c>
      <c r="D1796" s="2" t="s">
        <v>16</v>
      </c>
      <c r="E1796" s="2" t="s">
        <v>13</v>
      </c>
      <c r="F1796" s="17" t="str">
        <f>+Tabela1[[#This Row],[WK]]&amp;Tabela1[[#This Row],[PK]]&amp;Tabela1[[#This Row],[GK]]</f>
        <v>240803</v>
      </c>
      <c r="G1796" s="2" t="s">
        <v>1684</v>
      </c>
      <c r="H1796" s="302">
        <f>TabIPW[[#This Row],[liczba mieszkańców ]]/$I$1*$H$2</f>
        <v>7.0792142253630231E-5</v>
      </c>
      <c r="I1796" s="27">
        <v>22242</v>
      </c>
      <c r="J1796" s="302">
        <f>TabIPW[[#This Row],[liczba mieszkańców w wieku 20-64]]/$K$1*$J$2</f>
        <v>5.2968217120488714E-5</v>
      </c>
      <c r="K1796" s="27">
        <v>13134</v>
      </c>
      <c r="L1796" s="302">
        <f>TabIPW[[#This Row],[iloczyn liczby mieszkańców i relacji przeciętnego miesięcznego wynagrodzenia brutto 
w danym powiecie do średniej krajowej]]/$M$1*$L$2</f>
        <v>2.1823285090986946E-4</v>
      </c>
      <c r="M1796" s="27">
        <v>19839.864000000001</v>
      </c>
      <c r="N1796" s="302">
        <f>TabIPW[[#This Row],[liczba oddziałów w szkołach podstawowych]]/$O$1*$N$2</f>
        <v>1.9007155635062612E-4</v>
      </c>
      <c r="O1796" s="27">
        <v>150</v>
      </c>
      <c r="P179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1.8259960025269001E-4</v>
      </c>
      <c r="Q1796" s="27">
        <v>928</v>
      </c>
      <c r="R1796" s="302">
        <f>TabIPW[[#This Row],[liczba gospodarstw domowych korzystających ze środowiskowej pomocy społecznej ]]/$S$1*$R$2</f>
        <v>4.4567483509347545E-5</v>
      </c>
      <c r="S1796" s="27">
        <v>163</v>
      </c>
      <c r="T1796" s="302">
        <f>TabIPW[[#This Row],[ilość wody dostarczonej i ścieków bytowych odprowadzonych siecią kanalizacyjną '[dam3']]]/$U$1*$T$2</f>
        <v>3.9637615269637613E-5</v>
      </c>
      <c r="U1796" s="27">
        <v>971.3</v>
      </c>
      <c r="V1796" s="302">
        <f>TabIPW[[#This Row],[iloczyn liczby mieszkańców i relacji przeciętnego miesięcznego wynagrodzenia brutto 
w danym powiecie do średniej krajowej2]]/$W$1*$V$2</f>
        <v>6.3651248182045272E-5</v>
      </c>
      <c r="W1796" s="27">
        <f>TabIPW[[#This Row],[iloczyn liczby mieszkańców i relacji przeciętnego miesięcznego wynagrodzenia brutto 
w danym powiecie do średniej krajowej]]</f>
        <v>19839.864000000001</v>
      </c>
    </row>
    <row r="1797" spans="1:23" x14ac:dyDescent="0.3">
      <c r="A1797" s="2" t="s">
        <v>10</v>
      </c>
      <c r="B1797" s="2" t="s">
        <v>170</v>
      </c>
      <c r="C1797" s="2" t="s">
        <v>54</v>
      </c>
      <c r="D1797" s="2" t="s">
        <v>18</v>
      </c>
      <c r="E1797" s="2" t="s">
        <v>15</v>
      </c>
      <c r="F1797" s="17" t="str">
        <f>+Tabela1[[#This Row],[WK]]&amp;Tabela1[[#This Row],[PK]]&amp;Tabela1[[#This Row],[GK]]</f>
        <v>240804</v>
      </c>
      <c r="G1797" s="2" t="s">
        <v>1685</v>
      </c>
      <c r="H1797" s="302">
        <f>TabIPW[[#This Row],[liczba mieszkańców ]]/$I$1*$H$2</f>
        <v>1.9730262109084338E-5</v>
      </c>
      <c r="I1797" s="27">
        <v>6199</v>
      </c>
      <c r="J1797" s="302">
        <f>TabIPW[[#This Row],[liczba mieszkańców w wieku 20-64]]/$K$1*$J$2</f>
        <v>1.5187932516808322E-5</v>
      </c>
      <c r="K1797" s="27">
        <v>3766</v>
      </c>
      <c r="L1797" s="302">
        <f>TabIPW[[#This Row],[iloczyn liczby mieszkańców i relacji przeciętnego miesięcznego wynagrodzenia brutto 
w danym powiecie do średniej krajowej]]/$M$1*$L$2</f>
        <v>6.0823012444487047E-5</v>
      </c>
      <c r="M1797" s="27">
        <v>5529.5080000000007</v>
      </c>
      <c r="N1797" s="302">
        <f>TabIPW[[#This Row],[liczba oddziałów w szkołach podstawowych]]/$O$1*$N$2</f>
        <v>3.5480023852116875E-5</v>
      </c>
      <c r="O1797" s="27">
        <v>28</v>
      </c>
      <c r="P179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5.9423576806371103E-5</v>
      </c>
      <c r="Q1797" s="27">
        <v>302</v>
      </c>
      <c r="R1797" s="302">
        <f>TabIPW[[#This Row],[liczba gospodarstw domowych korzystających ze środowiskowej pomocy społecznej ]]/$S$1*$R$2</f>
        <v>4.3747223076660173E-6</v>
      </c>
      <c r="S1797" s="27">
        <v>16</v>
      </c>
      <c r="T1797" s="302">
        <f>TabIPW[[#This Row],[ilość wody dostarczonej i ścieków bytowych odprowadzonych siecią kanalizacyjną '[dam3']]]/$U$1*$T$2</f>
        <v>1.283029572817262E-5</v>
      </c>
      <c r="U1797" s="27">
        <v>314.39999999999998</v>
      </c>
      <c r="V1797" s="302">
        <f>TabIPW[[#This Row],[iloczyn liczby mieszkańców i relacji przeciętnego miesięcznego wynagrodzenia brutto 
w danym powiecie do średniej krajowej2]]/$W$1*$V$2</f>
        <v>1.7740045296308723E-5</v>
      </c>
      <c r="W1797" s="27">
        <f>TabIPW[[#This Row],[iloczyn liczby mieszkańców i relacji przeciętnego miesięcznego wynagrodzenia brutto 
w danym powiecie do średniej krajowej]]</f>
        <v>5529.5080000000007</v>
      </c>
    </row>
    <row r="1798" spans="1:23" x14ac:dyDescent="0.3">
      <c r="A1798" s="2" t="s">
        <v>10</v>
      </c>
      <c r="B1798" s="2" t="s">
        <v>170</v>
      </c>
      <c r="C1798" s="2" t="s">
        <v>54</v>
      </c>
      <c r="D1798" s="2" t="s">
        <v>21</v>
      </c>
      <c r="E1798" s="2" t="s">
        <v>15</v>
      </c>
      <c r="F1798" s="17" t="str">
        <f>+Tabela1[[#This Row],[WK]]&amp;Tabela1[[#This Row],[PK]]&amp;Tabela1[[#This Row],[GK]]</f>
        <v>240805</v>
      </c>
      <c r="G1798" s="2" t="s">
        <v>1686</v>
      </c>
      <c r="H1798" s="302">
        <f>TabIPW[[#This Row],[liczba mieszkańców ]]/$I$1*$H$2</f>
        <v>2.9393284493852854E-5</v>
      </c>
      <c r="I1798" s="27">
        <v>9235</v>
      </c>
      <c r="J1798" s="302">
        <f>TabIPW[[#This Row],[liczba mieszkańców w wieku 20-64]]/$K$1*$J$2</f>
        <v>2.2310048508492733E-5</v>
      </c>
      <c r="K1798" s="27">
        <v>5532</v>
      </c>
      <c r="L1798" s="302">
        <f>TabIPW[[#This Row],[iloczyn liczby mieszkańców i relacji przeciętnego miesięcznego wynagrodzenia brutto 
w danym powiecie do średniej krajowej]]/$M$1*$L$2</f>
        <v>9.0611472806071601E-5</v>
      </c>
      <c r="M1798" s="27">
        <v>8237.6200000000008</v>
      </c>
      <c r="N1798" s="302">
        <f>TabIPW[[#This Row],[liczba oddziałów w szkołach podstawowych]]/$O$1*$N$2</f>
        <v>5.7021466905187834E-5</v>
      </c>
      <c r="O1798" s="27">
        <v>45</v>
      </c>
      <c r="P179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1.0153167427843539E-4</v>
      </c>
      <c r="Q1798" s="27">
        <v>516</v>
      </c>
      <c r="R1798" s="302">
        <f>TabIPW[[#This Row],[liczba gospodarstw domowych korzystających ze środowiskowej pomocy społecznej ]]/$S$1*$R$2</f>
        <v>1.2030486346081548E-5</v>
      </c>
      <c r="S1798" s="27">
        <v>44</v>
      </c>
      <c r="T1798" s="302">
        <f>TabIPW[[#This Row],[ilość wody dostarczonej i ścieków bytowych odprowadzonych siecią kanalizacyjną '[dam3']]]/$U$1*$T$2</f>
        <v>2.2469341055762866E-5</v>
      </c>
      <c r="U1798" s="27">
        <v>550.6</v>
      </c>
      <c r="V1798" s="302">
        <f>TabIPW[[#This Row],[iloczyn liczby mieszkańców i relacji przeciętnego miesięcznego wynagrodzenia brutto 
w danym powiecie do średniej krajowej2]]/$W$1*$V$2</f>
        <v>2.6428346235104221E-5</v>
      </c>
      <c r="W1798" s="27">
        <f>TabIPW[[#This Row],[iloczyn liczby mieszkańców i relacji przeciętnego miesięcznego wynagrodzenia brutto 
w danym powiecie do średniej krajowej]]</f>
        <v>8237.6200000000008</v>
      </c>
    </row>
    <row r="1799" spans="1:23" x14ac:dyDescent="0.3">
      <c r="A1799" s="2" t="s">
        <v>10</v>
      </c>
      <c r="B1799" s="2" t="s">
        <v>170</v>
      </c>
      <c r="C1799" s="2" t="s">
        <v>56</v>
      </c>
      <c r="D1799" s="2" t="s">
        <v>12</v>
      </c>
      <c r="E1799" s="2" t="s">
        <v>13</v>
      </c>
      <c r="F1799" s="17" t="str">
        <f>+Tabela1[[#This Row],[WK]]&amp;Tabela1[[#This Row],[PK]]&amp;Tabela1[[#This Row],[GK]]</f>
        <v>240901</v>
      </c>
      <c r="G1799" s="2" t="s">
        <v>1687</v>
      </c>
      <c r="H1799" s="302">
        <f>TabIPW[[#This Row],[liczba mieszkańców ]]/$I$1*$H$2</f>
        <v>9.1219440562406376E-5</v>
      </c>
      <c r="I1799" s="27">
        <v>28660</v>
      </c>
      <c r="J1799" s="302">
        <f>TabIPW[[#This Row],[liczba mieszkańców w wieku 20-64]]/$K$1*$J$2</f>
        <v>6.695031006679101E-5</v>
      </c>
      <c r="K1799" s="27">
        <v>16601</v>
      </c>
      <c r="L1799" s="302">
        <f>TabIPW[[#This Row],[iloczyn liczby mieszkańców i relacji przeciętnego miesięcznego wynagrodzenia brutto 
w danym powiecie do średniej krajowej]]/$M$1*$L$2</f>
        <v>2.6197427383478384E-4</v>
      </c>
      <c r="M1799" s="27">
        <v>23816.46</v>
      </c>
      <c r="N1799" s="302">
        <f>TabIPW[[#This Row],[liczba oddziałów w szkołach podstawowych]]/$O$1*$N$2</f>
        <v>1.5205724508050091E-4</v>
      </c>
      <c r="O1799" s="27">
        <v>120</v>
      </c>
      <c r="P179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1.8810907094996945E-4</v>
      </c>
      <c r="Q1799" s="27">
        <v>956</v>
      </c>
      <c r="R1799" s="302">
        <f>TabIPW[[#This Row],[liczba gospodarstw domowych korzystających ze środowiskowej pomocy społecznej ]]/$S$1*$R$2</f>
        <v>1.3671007211456303E-4</v>
      </c>
      <c r="S1799" s="27">
        <v>500</v>
      </c>
      <c r="T1799" s="302">
        <f>TabIPW[[#This Row],[ilość wody dostarczonej i ścieków bytowych odprowadzonych siecią kanalizacyjną '[dam3']]]/$U$1*$T$2</f>
        <v>6.1560118021464374E-5</v>
      </c>
      <c r="U1799" s="27">
        <v>1508.5</v>
      </c>
      <c r="V1799" s="302">
        <f>TabIPW[[#This Row],[iloczyn liczby mieszkańców i relacji przeciętnego miesięcznego wynagrodzenia brutto 
w danym powiecie do średniej krajowej2]]/$W$1*$V$2</f>
        <v>7.6409163201811962E-5</v>
      </c>
      <c r="W1799" s="27">
        <f>TabIPW[[#This Row],[iloczyn liczby mieszkańców i relacji przeciętnego miesięcznego wynagrodzenia brutto 
w danym powiecie do średniej krajowej]]</f>
        <v>23816.46</v>
      </c>
    </row>
    <row r="1800" spans="1:23" x14ac:dyDescent="0.3">
      <c r="A1800" s="2" t="s">
        <v>10</v>
      </c>
      <c r="B1800" s="2" t="s">
        <v>170</v>
      </c>
      <c r="C1800" s="2" t="s">
        <v>56</v>
      </c>
      <c r="D1800" s="2" t="s">
        <v>11</v>
      </c>
      <c r="E1800" s="2" t="s">
        <v>19</v>
      </c>
      <c r="F1800" s="17" t="str">
        <f>+Tabela1[[#This Row],[WK]]&amp;Tabela1[[#This Row],[PK]]&amp;Tabela1[[#This Row],[GK]]</f>
        <v>240902</v>
      </c>
      <c r="G1800" s="2" t="s">
        <v>1688</v>
      </c>
      <c r="H1800" s="302">
        <f>TabIPW[[#This Row],[liczba mieszkańców ]]/$I$1*$H$2</f>
        <v>4.4581671457000209E-5</v>
      </c>
      <c r="I1800" s="27">
        <v>14007</v>
      </c>
      <c r="J1800" s="302">
        <f>TabIPW[[#This Row],[liczba mieszkańców w wieku 20-64]]/$K$1*$J$2</f>
        <v>3.2948860505131171E-5</v>
      </c>
      <c r="K1800" s="27">
        <v>8170</v>
      </c>
      <c r="L1800" s="302">
        <f>TabIPW[[#This Row],[iloczyn liczby mieszkańców i relacji przeciętnego miesięcznego wynagrodzenia brutto 
w danym powiecie do średniej krajowej]]/$M$1*$L$2</f>
        <v>1.280346703979001E-4</v>
      </c>
      <c r="M1800" s="27">
        <v>11639.816999999999</v>
      </c>
      <c r="N1800" s="302">
        <f>TabIPW[[#This Row],[liczba oddziałów w szkołach podstawowych]]/$O$1*$N$2</f>
        <v>9.3768634466308905E-5</v>
      </c>
      <c r="O1800" s="27">
        <v>74</v>
      </c>
      <c r="P180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9.0315966073259399E-5</v>
      </c>
      <c r="Q1800" s="27">
        <v>459</v>
      </c>
      <c r="R1800" s="302">
        <f>TabIPW[[#This Row],[liczba gospodarstw domowych korzystających ze środowiskowej pomocy społecznej ]]/$S$1*$R$2</f>
        <v>7.4917119518780548E-5</v>
      </c>
      <c r="S1800" s="27">
        <v>274</v>
      </c>
      <c r="T1800" s="302">
        <f>TabIPW[[#This Row],[ilość wody dostarczonej i ścieków bytowych odprowadzonych siecią kanalizacyjną '[dam3']]]/$U$1*$T$2</f>
        <v>2.0412576091704658E-5</v>
      </c>
      <c r="U1800" s="27">
        <v>500.2</v>
      </c>
      <c r="V1800" s="302">
        <f>TabIPW[[#This Row],[iloczyn liczby mieszkańców i relacji przeciętnego miesięcznego wynagrodzenia brutto 
w danym powiecie do średniej krajowej2]]/$W$1*$V$2</f>
        <v>3.7343445532720862E-5</v>
      </c>
      <c r="W1800" s="27">
        <f>TabIPW[[#This Row],[iloczyn liczby mieszkańców i relacji przeciętnego miesięcznego wynagrodzenia brutto 
w danym powiecie do średniej krajowej]]</f>
        <v>11639.816999999999</v>
      </c>
    </row>
    <row r="1801" spans="1:23" x14ac:dyDescent="0.3">
      <c r="A1801" s="2" t="s">
        <v>10</v>
      </c>
      <c r="B1801" s="2" t="s">
        <v>170</v>
      </c>
      <c r="C1801" s="2" t="s">
        <v>56</v>
      </c>
      <c r="D1801" s="2" t="s">
        <v>16</v>
      </c>
      <c r="E1801" s="2" t="s">
        <v>15</v>
      </c>
      <c r="F1801" s="17" t="str">
        <f>+Tabela1[[#This Row],[WK]]&amp;Tabela1[[#This Row],[PK]]&amp;Tabela1[[#This Row],[GK]]</f>
        <v>240903</v>
      </c>
      <c r="G1801" s="2" t="s">
        <v>1689</v>
      </c>
      <c r="H1801" s="302">
        <f>TabIPW[[#This Row],[liczba mieszkańców ]]/$I$1*$H$2</f>
        <v>1.6961214192500473E-5</v>
      </c>
      <c r="I1801" s="27">
        <v>5329</v>
      </c>
      <c r="J1801" s="302">
        <f>TabIPW[[#This Row],[liczba mieszkańców w wieku 20-64]]/$K$1*$J$2</f>
        <v>1.2623002861818918E-5</v>
      </c>
      <c r="K1801" s="27">
        <v>3130</v>
      </c>
      <c r="L1801" s="302">
        <f>TabIPW[[#This Row],[iloczyn liczby mieszkańców i relacji przeciętnego miesięcznego wynagrodzenia brutto 
w danym powiecie do średniej krajowej]]/$M$1*$L$2</f>
        <v>4.8711127190005681E-5</v>
      </c>
      <c r="M1801" s="27">
        <v>4428.3989999999994</v>
      </c>
      <c r="N1801" s="302">
        <f>TabIPW[[#This Row],[liczba oddziałów w szkołach podstawowych]]/$O$1*$N$2</f>
        <v>5.7021466905187834E-5</v>
      </c>
      <c r="O1801" s="27">
        <v>45</v>
      </c>
      <c r="P180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4.0533962987127309E-5</v>
      </c>
      <c r="Q1801" s="27">
        <v>206</v>
      </c>
      <c r="R1801" s="302">
        <f>TabIPW[[#This Row],[liczba gospodarstw domowych korzystających ze środowiskowej pomocy społecznej ]]/$S$1*$R$2</f>
        <v>2.2967292115246589E-5</v>
      </c>
      <c r="S1801" s="27">
        <v>84</v>
      </c>
      <c r="T1801" s="302">
        <f>TabIPW[[#This Row],[ilość wody dostarczonej i ścieków bytowych odprowadzonych siecią kanalizacyjną '[dam3']]]/$U$1*$T$2</f>
        <v>9.0595599607325751E-6</v>
      </c>
      <c r="U1801" s="27">
        <v>222</v>
      </c>
      <c r="V1801" s="302">
        <f>TabIPW[[#This Row],[iloczyn liczby mieszkańców i relacji przeciętnego miesięcznego wynagrodzenia brutto 
w danym powiecie do średniej krajowej2]]/$W$1*$V$2</f>
        <v>1.4207412097084992E-5</v>
      </c>
      <c r="W1801" s="27">
        <f>TabIPW[[#This Row],[iloczyn liczby mieszkańców i relacji przeciętnego miesięcznego wynagrodzenia brutto 
w danym powiecie do średniej krajowej]]</f>
        <v>4428.3989999999994</v>
      </c>
    </row>
    <row r="1802" spans="1:23" x14ac:dyDescent="0.3">
      <c r="A1802" s="2" t="s">
        <v>10</v>
      </c>
      <c r="B1802" s="2" t="s">
        <v>170</v>
      </c>
      <c r="C1802" s="2" t="s">
        <v>56</v>
      </c>
      <c r="D1802" s="2" t="s">
        <v>18</v>
      </c>
      <c r="E1802" s="2" t="s">
        <v>15</v>
      </c>
      <c r="F1802" s="17" t="str">
        <f>+Tabela1[[#This Row],[WK]]&amp;Tabela1[[#This Row],[PK]]&amp;Tabela1[[#This Row],[GK]]</f>
        <v>240904</v>
      </c>
      <c r="G1802" s="2" t="s">
        <v>1690</v>
      </c>
      <c r="H1802" s="302">
        <f>TabIPW[[#This Row],[liczba mieszkańców ]]/$I$1*$H$2</f>
        <v>3.3015326481292435E-5</v>
      </c>
      <c r="I1802" s="27">
        <v>10373</v>
      </c>
      <c r="J1802" s="302">
        <f>TabIPW[[#This Row],[liczba mieszkańców w wieku 20-64]]/$K$1*$J$2</f>
        <v>2.4112758501857927E-5</v>
      </c>
      <c r="K1802" s="27">
        <v>5979</v>
      </c>
      <c r="L1802" s="302">
        <f>TabIPW[[#This Row],[iloczyn liczby mieszkańców i relacji przeciętnego miesięcznego wynagrodzenia brutto 
w danym powiecie do średniej krajowej]]/$M$1*$L$2</f>
        <v>9.4817136862812706E-5</v>
      </c>
      <c r="M1802" s="27">
        <v>8619.9629999999997</v>
      </c>
      <c r="N1802" s="302">
        <f>TabIPW[[#This Row],[liczba oddziałów w szkołach podstawowych]]/$O$1*$N$2</f>
        <v>6.3357185450208707E-5</v>
      </c>
      <c r="O1802" s="27">
        <v>50</v>
      </c>
      <c r="P180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6.8278083284141627E-5</v>
      </c>
      <c r="Q1802" s="27">
        <v>347</v>
      </c>
      <c r="R1802" s="302">
        <f>TabIPW[[#This Row],[liczba gospodarstw domowych korzystających ze środowiskowej pomocy społecznej ]]/$S$1*$R$2</f>
        <v>2.8982535288287364E-5</v>
      </c>
      <c r="S1802" s="27">
        <v>106</v>
      </c>
      <c r="T1802" s="302">
        <f>TabIPW[[#This Row],[ilość wody dostarczonej i ścieków bytowych odprowadzonych siecią kanalizacyjną '[dam3']]]/$U$1*$T$2</f>
        <v>2.582790765381823E-5</v>
      </c>
      <c r="U1802" s="27">
        <v>632.9</v>
      </c>
      <c r="V1802" s="302">
        <f>TabIPW[[#This Row],[iloczyn liczby mieszkańców i relacji przeciętnego miesięcznego wynagrodzenia brutto 
w danym powiecie do średniej krajowej2]]/$W$1*$V$2</f>
        <v>2.7654998251653712E-5</v>
      </c>
      <c r="W1802" s="27">
        <f>TabIPW[[#This Row],[iloczyn liczby mieszkańców i relacji przeciętnego miesięcznego wynagrodzenia brutto 
w danym powiecie do średniej krajowej]]</f>
        <v>8619.9629999999997</v>
      </c>
    </row>
    <row r="1803" spans="1:23" x14ac:dyDescent="0.3">
      <c r="A1803" s="2" t="s">
        <v>10</v>
      </c>
      <c r="B1803" s="2" t="s">
        <v>170</v>
      </c>
      <c r="C1803" s="2" t="s">
        <v>56</v>
      </c>
      <c r="D1803" s="2" t="s">
        <v>21</v>
      </c>
      <c r="E1803" s="2" t="s">
        <v>19</v>
      </c>
      <c r="F1803" s="17" t="str">
        <f>+Tabela1[[#This Row],[WK]]&amp;Tabela1[[#This Row],[PK]]&amp;Tabela1[[#This Row],[GK]]</f>
        <v>240905</v>
      </c>
      <c r="G1803" s="2" t="s">
        <v>1691</v>
      </c>
      <c r="H1803" s="302">
        <f>TabIPW[[#This Row],[liczba mieszkańców ]]/$I$1*$H$2</f>
        <v>2.5853995662541067E-5</v>
      </c>
      <c r="I1803" s="27">
        <v>8123</v>
      </c>
      <c r="J1803" s="302">
        <f>TabIPW[[#This Row],[liczba mieszkańców w wieku 20-64]]/$K$1*$J$2</f>
        <v>1.9103886439755979E-5</v>
      </c>
      <c r="K1803" s="27">
        <v>4737</v>
      </c>
      <c r="L1803" s="302">
        <f>TabIPW[[#This Row],[iloczyn liczby mieszkańców i relacji przeciętnego miesięcznego wynagrodzenia brutto 
w danym powiecie do średniej krajowej]]/$M$1*$L$2</f>
        <v>7.4250419621770723E-5</v>
      </c>
      <c r="M1803" s="27">
        <v>6750.2129999999997</v>
      </c>
      <c r="N1803" s="302">
        <f>TabIPW[[#This Row],[liczba oddziałów w szkołach podstawowych]]/$O$1*$N$2</f>
        <v>5.9555754323196186E-5</v>
      </c>
      <c r="O1803" s="27">
        <v>47</v>
      </c>
      <c r="P180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5.3520572487857422E-5</v>
      </c>
      <c r="Q1803" s="27">
        <v>272</v>
      </c>
      <c r="R1803" s="302">
        <f>TabIPW[[#This Row],[liczba gospodarstw domowych korzystających ze środowiskowej pomocy społecznej ]]/$S$1*$R$2</f>
        <v>4.0466181345910661E-5</v>
      </c>
      <c r="S1803" s="27">
        <v>148</v>
      </c>
      <c r="T1803" s="302">
        <f>TabIPW[[#This Row],[ilość wody dostarczonej i ścieków bytowych odprowadzonych siecią kanalizacyjną '[dam3']]]/$U$1*$T$2</f>
        <v>1.7662061040563325E-5</v>
      </c>
      <c r="U1803" s="27">
        <v>432.8</v>
      </c>
      <c r="V1803" s="302">
        <f>TabIPW[[#This Row],[iloczyn liczby mieszkańców i relacji przeciętnego miesięcznego wynagrodzenia brutto 
w danym powiecie do średniej krajowej2]]/$W$1*$V$2</f>
        <v>2.165637238968313E-5</v>
      </c>
      <c r="W1803" s="27">
        <f>TabIPW[[#This Row],[iloczyn liczby mieszkańców i relacji przeciętnego miesięcznego wynagrodzenia brutto 
w danym powiecie do średniej krajowej]]</f>
        <v>6750.2129999999997</v>
      </c>
    </row>
    <row r="1804" spans="1:23" x14ac:dyDescent="0.3">
      <c r="A1804" s="2" t="s">
        <v>10</v>
      </c>
      <c r="B1804" s="2" t="s">
        <v>170</v>
      </c>
      <c r="C1804" s="2" t="s">
        <v>69</v>
      </c>
      <c r="D1804" s="2" t="s">
        <v>12</v>
      </c>
      <c r="E1804" s="2" t="s">
        <v>15</v>
      </c>
      <c r="F1804" s="17" t="str">
        <f>+Tabela1[[#This Row],[WK]]&amp;Tabela1[[#This Row],[PK]]&amp;Tabela1[[#This Row],[GK]]</f>
        <v>241001</v>
      </c>
      <c r="G1804" s="2" t="s">
        <v>1692</v>
      </c>
      <c r="H1804" s="302">
        <f>TabIPW[[#This Row],[liczba mieszkańców ]]/$I$1*$H$2</f>
        <v>2.1286658007026303E-5</v>
      </c>
      <c r="I1804" s="27">
        <v>6688</v>
      </c>
      <c r="J1804" s="302">
        <f>TabIPW[[#This Row],[liczba mieszkańców w wieku 20-64]]/$K$1*$J$2</f>
        <v>1.6232455756811868E-5</v>
      </c>
      <c r="K1804" s="27">
        <v>4025</v>
      </c>
      <c r="L1804" s="302">
        <f>TabIPW[[#This Row],[iloczyn liczby mieszkańców i relacji przeciętnego miesięcznego wynagrodzenia brutto 
w danym powiecie do średniej krajowej]]/$M$1*$L$2</f>
        <v>6.5326691781458971E-5</v>
      </c>
      <c r="M1804" s="27">
        <v>5938.9440000000004</v>
      </c>
      <c r="N1804" s="302">
        <f>TabIPW[[#This Row],[liczba oddziałów w szkołach podstawowych]]/$O$1*$N$2</f>
        <v>5.195289206917115E-5</v>
      </c>
      <c r="O1804" s="27">
        <v>41</v>
      </c>
      <c r="P180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7.3984320792038199E-5</v>
      </c>
      <c r="Q1804" s="27">
        <v>376</v>
      </c>
      <c r="R1804" s="302">
        <f>TabIPW[[#This Row],[liczba gospodarstw domowych korzystających ze środowiskowej pomocy społecznej ]]/$S$1*$R$2</f>
        <v>3.5271198605557267E-5</v>
      </c>
      <c r="S1804" s="27">
        <v>129</v>
      </c>
      <c r="T1804" s="302">
        <f>TabIPW[[#This Row],[ilość wody dostarczonej i ścieków bytowych odprowadzonych siecią kanalizacyjną '[dam3']]]/$U$1*$T$2</f>
        <v>2.796220939231514E-5</v>
      </c>
      <c r="U1804" s="27">
        <v>685.2</v>
      </c>
      <c r="V1804" s="302">
        <f>TabIPW[[#This Row],[iloczyn liczby mieszkańców i relacji przeciętnego miesięcznego wynagrodzenia brutto 
w danym powiecie do średniej krajowej2]]/$W$1*$V$2</f>
        <v>1.9053618436258871E-5</v>
      </c>
      <c r="W1804" s="27">
        <f>TabIPW[[#This Row],[iloczyn liczby mieszkańców i relacji przeciętnego miesięcznego wynagrodzenia brutto 
w danym powiecie do średniej krajowej]]</f>
        <v>5938.9440000000004</v>
      </c>
    </row>
    <row r="1805" spans="1:23" x14ac:dyDescent="0.3">
      <c r="A1805" s="2" t="s">
        <v>10</v>
      </c>
      <c r="B1805" s="2" t="s">
        <v>170</v>
      </c>
      <c r="C1805" s="2" t="s">
        <v>69</v>
      </c>
      <c r="D1805" s="2" t="s">
        <v>11</v>
      </c>
      <c r="E1805" s="2" t="s">
        <v>15</v>
      </c>
      <c r="F1805" s="17" t="str">
        <f>+Tabela1[[#This Row],[WK]]&amp;Tabela1[[#This Row],[PK]]&amp;Tabela1[[#This Row],[GK]]</f>
        <v>241002</v>
      </c>
      <c r="G1805" s="2" t="s">
        <v>1693</v>
      </c>
      <c r="H1805" s="302">
        <f>TabIPW[[#This Row],[liczba mieszkańców ]]/$I$1*$H$2</f>
        <v>1.6101854494250308E-5</v>
      </c>
      <c r="I1805" s="27">
        <v>5059</v>
      </c>
      <c r="J1805" s="302">
        <f>TabIPW[[#This Row],[liczba mieszkańców w wieku 20-64]]/$K$1*$J$2</f>
        <v>1.2086626062898178E-5</v>
      </c>
      <c r="K1805" s="27">
        <v>2997</v>
      </c>
      <c r="L1805" s="302">
        <f>TabIPW[[#This Row],[iloczyn liczby mieszkańców i relacji przeciętnego miesięcznego wynagrodzenia brutto 
w danym powiecie do średniej krajowej]]/$M$1*$L$2</f>
        <v>4.9415031956100621E-5</v>
      </c>
      <c r="M1805" s="27">
        <v>4492.3919999999998</v>
      </c>
      <c r="N1805" s="302">
        <f>TabIPW[[#This Row],[liczba oddziałów w szkołach podstawowych]]/$O$1*$N$2</f>
        <v>2.5342874180083484E-5</v>
      </c>
      <c r="O1805" s="27">
        <v>20</v>
      </c>
      <c r="P180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3.5024492289847872E-5</v>
      </c>
      <c r="Q1805" s="27">
        <v>178</v>
      </c>
      <c r="R1805" s="302">
        <f>TabIPW[[#This Row],[liczba gospodarstw domowych korzystających ze środowiskowej pomocy społecznej ]]/$S$1*$R$2</f>
        <v>8.2026043268737812E-6</v>
      </c>
      <c r="S1805" s="27">
        <v>30</v>
      </c>
      <c r="T1805" s="302">
        <f>TabIPW[[#This Row],[ilość wody dostarczonej i ścieków bytowych odprowadzonych siecią kanalizacyjną '[dam3']]]/$U$1*$T$2</f>
        <v>1.3271031077613665E-5</v>
      </c>
      <c r="U1805" s="27">
        <v>325.2</v>
      </c>
      <c r="V1805" s="302">
        <f>TabIPW[[#This Row],[iloczyn liczby mieszkańców i relacji przeciętnego miesięcznego wynagrodzenia brutto 
w danym powiecie do średniej krajowej2]]/$W$1*$V$2</f>
        <v>1.4412717653862682E-5</v>
      </c>
      <c r="W1805" s="27">
        <f>TabIPW[[#This Row],[iloczyn liczby mieszkańców i relacji przeciętnego miesięcznego wynagrodzenia brutto 
w danym powiecie do średniej krajowej]]</f>
        <v>4492.3919999999998</v>
      </c>
    </row>
    <row r="1806" spans="1:23" x14ac:dyDescent="0.3">
      <c r="A1806" s="2" t="s">
        <v>10</v>
      </c>
      <c r="B1806" s="2" t="s">
        <v>170</v>
      </c>
      <c r="C1806" s="2" t="s">
        <v>69</v>
      </c>
      <c r="D1806" s="2" t="s">
        <v>16</v>
      </c>
      <c r="E1806" s="2" t="s">
        <v>15</v>
      </c>
      <c r="F1806" s="17" t="str">
        <f>+Tabela1[[#This Row],[WK]]&amp;Tabela1[[#This Row],[PK]]&amp;Tabela1[[#This Row],[GK]]</f>
        <v>241003</v>
      </c>
      <c r="G1806" s="2" t="s">
        <v>1694</v>
      </c>
      <c r="H1806" s="302">
        <f>TabIPW[[#This Row],[liczba mieszkańców ]]/$I$1*$H$2</f>
        <v>5.0953664478840317E-5</v>
      </c>
      <c r="I1806" s="27">
        <v>16009</v>
      </c>
      <c r="J1806" s="302">
        <f>TabIPW[[#This Row],[liczba mieszkańców w wieku 20-64]]/$K$1*$J$2</f>
        <v>3.9703981844922439E-5</v>
      </c>
      <c r="K1806" s="27">
        <v>9845</v>
      </c>
      <c r="L1806" s="302">
        <f>TabIPW[[#This Row],[iloczyn liczby mieszkańców i relacji przeciętnego miesięcznego wynagrodzenia brutto 
w danym powiecie do średniej krajowej]]/$M$1*$L$2</f>
        <v>1.5637186135307668E-4</v>
      </c>
      <c r="M1806" s="27">
        <v>14215.992</v>
      </c>
      <c r="N1806" s="302">
        <f>TabIPW[[#This Row],[liczba oddziałów w szkołach podstawowych]]/$O$1*$N$2</f>
        <v>1.0263864042933812E-4</v>
      </c>
      <c r="O1806" s="27">
        <v>81</v>
      </c>
      <c r="P180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1.4934600925839626E-4</v>
      </c>
      <c r="Q1806" s="27">
        <v>759</v>
      </c>
      <c r="R1806" s="302">
        <f>TabIPW[[#This Row],[liczba gospodarstw domowych korzystających ze środowiskowej pomocy społecznej ]]/$S$1*$R$2</f>
        <v>2.1053351105642708E-5</v>
      </c>
      <c r="S1806" s="27">
        <v>77</v>
      </c>
      <c r="T1806" s="302">
        <f>TabIPW[[#This Row],[ilość wody dostarczonej i ścieków bytowych odprowadzonych siecią kanalizacyjną '[dam3']]]/$U$1*$T$2</f>
        <v>4.1323019892963095E-5</v>
      </c>
      <c r="U1806" s="27">
        <v>1012.6</v>
      </c>
      <c r="V1806" s="302">
        <f>TabIPW[[#This Row],[iloczyn liczby mieszkańców i relacji przeciętnego miesięcznego wynagrodzenia brutto 
w danym powiecie do średniej krajowej2]]/$W$1*$V$2</f>
        <v>4.5608459561314033E-5</v>
      </c>
      <c r="W1806" s="27">
        <f>TabIPW[[#This Row],[iloczyn liczby mieszkańców i relacji przeciętnego miesięcznego wynagrodzenia brutto 
w danym powiecie do średniej krajowej]]</f>
        <v>14215.992</v>
      </c>
    </row>
    <row r="1807" spans="1:23" x14ac:dyDescent="0.3">
      <c r="A1807" s="2" t="s">
        <v>10</v>
      </c>
      <c r="B1807" s="2" t="s">
        <v>170</v>
      </c>
      <c r="C1807" s="2" t="s">
        <v>69</v>
      </c>
      <c r="D1807" s="2" t="s">
        <v>18</v>
      </c>
      <c r="E1807" s="2" t="s">
        <v>15</v>
      </c>
      <c r="F1807" s="17" t="str">
        <f>+Tabela1[[#This Row],[WK]]&amp;Tabela1[[#This Row],[PK]]&amp;Tabela1[[#This Row],[GK]]</f>
        <v>241004</v>
      </c>
      <c r="G1807" s="2" t="s">
        <v>1695</v>
      </c>
      <c r="H1807" s="302">
        <f>TabIPW[[#This Row],[liczba mieszkańców ]]/$I$1*$H$2</f>
        <v>5.5314119244035598E-5</v>
      </c>
      <c r="I1807" s="27">
        <v>17379</v>
      </c>
      <c r="J1807" s="302">
        <f>TabIPW[[#This Row],[liczba mieszkańców w wieku 20-64]]/$K$1*$J$2</f>
        <v>4.2035002820683255E-5</v>
      </c>
      <c r="K1807" s="27">
        <v>10423</v>
      </c>
      <c r="L1807" s="302">
        <f>TabIPW[[#This Row],[iloczyn liczby mieszkańców i relacji przeciętnego miesięcznego wynagrodzenia brutto 
w danym powiecie do średniej krajowej]]/$M$1*$L$2</f>
        <v>1.6975367471141976E-4</v>
      </c>
      <c r="M1807" s="27">
        <v>15432.552</v>
      </c>
      <c r="N1807" s="302">
        <f>TabIPW[[#This Row],[liczba oddziałów w szkołach podstawowych]]/$O$1*$N$2</f>
        <v>1.1911150864639237E-4</v>
      </c>
      <c r="O1807" s="27">
        <v>94</v>
      </c>
      <c r="P180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1.5308457866012158E-4</v>
      </c>
      <c r="Q1807" s="27">
        <v>778</v>
      </c>
      <c r="R1807" s="302">
        <f>TabIPW[[#This Row],[liczba gospodarstw domowych korzystających ze środowiskowej pomocy społecznej ]]/$S$1*$R$2</f>
        <v>2.5154653269079599E-5</v>
      </c>
      <c r="S1807" s="27">
        <v>92</v>
      </c>
      <c r="T1807" s="302">
        <f>TabIPW[[#This Row],[ilość wody dostarczonej i ścieków bytowych odprowadzonych siecią kanalizacyjną '[dam3']]]/$U$1*$T$2</f>
        <v>8.3323466341548522E-5</v>
      </c>
      <c r="U1807" s="27">
        <v>2041.8</v>
      </c>
      <c r="V1807" s="302">
        <f>TabIPW[[#This Row],[iloczyn liczby mieszkańców i relacji przeciętnego miesięcznego wynagrodzenia brutto 
w danym powiecie do średniej krajowej2]]/$W$1*$V$2</f>
        <v>4.9511488457497439E-5</v>
      </c>
      <c r="W1807" s="27">
        <f>TabIPW[[#This Row],[iloczyn liczby mieszkańców i relacji przeciętnego miesięcznego wynagrodzenia brutto 
w danym powiecie do średniej krajowej]]</f>
        <v>15432.552</v>
      </c>
    </row>
    <row r="1808" spans="1:23" x14ac:dyDescent="0.3">
      <c r="A1808" s="2" t="s">
        <v>10</v>
      </c>
      <c r="B1808" s="2" t="s">
        <v>170</v>
      </c>
      <c r="C1808" s="2" t="s">
        <v>69</v>
      </c>
      <c r="D1808" s="2" t="s">
        <v>21</v>
      </c>
      <c r="E1808" s="2" t="s">
        <v>19</v>
      </c>
      <c r="F1808" s="17" t="str">
        <f>+Tabela1[[#This Row],[WK]]&amp;Tabela1[[#This Row],[PK]]&amp;Tabela1[[#This Row],[GK]]</f>
        <v>241005</v>
      </c>
      <c r="G1808" s="2" t="s">
        <v>1696</v>
      </c>
      <c r="H1808" s="302">
        <f>TabIPW[[#This Row],[liczba mieszkańców ]]/$I$1*$H$2</f>
        <v>1.671581925644459E-4</v>
      </c>
      <c r="I1808" s="27">
        <v>52519</v>
      </c>
      <c r="J1808" s="302">
        <f>TabIPW[[#This Row],[liczba mieszkańców w wieku 20-64]]/$K$1*$J$2</f>
        <v>1.2440715408351119E-4</v>
      </c>
      <c r="K1808" s="27">
        <v>30848</v>
      </c>
      <c r="L1808" s="302">
        <f>TabIPW[[#This Row],[iloczyn liczby mieszkańców i relacji przeciętnego miesięcznego wynagrodzenia brutto 
w danym powiecie do średniej krajowej]]/$M$1*$L$2</f>
        <v>5.1299230347943243E-4</v>
      </c>
      <c r="M1808" s="27">
        <v>46636.872000000003</v>
      </c>
      <c r="N1808" s="302">
        <f>TabIPW[[#This Row],[liczba oddziałów w szkołach podstawowych]]/$O$1*$N$2</f>
        <v>4.1055456171735247E-4</v>
      </c>
      <c r="O1808" s="27">
        <v>324</v>
      </c>
      <c r="P180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4.5945050279098184E-4</v>
      </c>
      <c r="Q1808" s="27">
        <v>2335</v>
      </c>
      <c r="R1808" s="302">
        <f>TabIPW[[#This Row],[liczba gospodarstw domowych korzystających ze środowiskowej pomocy społecznej ]]/$S$1*$R$2</f>
        <v>9.7064151201339756E-5</v>
      </c>
      <c r="S1808" s="27">
        <v>355</v>
      </c>
      <c r="T1808" s="302">
        <f>TabIPW[[#This Row],[ilość wody dostarczonej i ścieków bytowych odprowadzonych siecią kanalizacyjną '[dam3']]]/$U$1*$T$2</f>
        <v>1.4573648888183862E-4</v>
      </c>
      <c r="U1808" s="27">
        <v>3571.2</v>
      </c>
      <c r="V1808" s="302">
        <f>TabIPW[[#This Row],[iloczyn liczby mieszkańców i relacji przeciętnego miesięcznego wynagrodzenia brutto 
w danym powiecie do średniej krajowej2]]/$W$1*$V$2</f>
        <v>1.4962275518150115E-4</v>
      </c>
      <c r="W1808" s="27">
        <f>TabIPW[[#This Row],[iloczyn liczby mieszkańców i relacji przeciętnego miesięcznego wynagrodzenia brutto 
w danym powiecie do średniej krajowej]]</f>
        <v>46636.872000000003</v>
      </c>
    </row>
    <row r="1809" spans="1:23" x14ac:dyDescent="0.3">
      <c r="A1809" s="2" t="s">
        <v>10</v>
      </c>
      <c r="B1809" s="2" t="s">
        <v>170</v>
      </c>
      <c r="C1809" s="2" t="s">
        <v>69</v>
      </c>
      <c r="D1809" s="2" t="s">
        <v>23</v>
      </c>
      <c r="E1809" s="2" t="s">
        <v>15</v>
      </c>
      <c r="F1809" s="17" t="str">
        <f>+Tabela1[[#This Row],[WK]]&amp;Tabela1[[#This Row],[PK]]&amp;Tabela1[[#This Row],[GK]]</f>
        <v>241006</v>
      </c>
      <c r="G1809" s="2" t="s">
        <v>1697</v>
      </c>
      <c r="H1809" s="302">
        <f>TabIPW[[#This Row],[liczba mieszkańców ]]/$I$1*$H$2</f>
        <v>4.108057639005509E-5</v>
      </c>
      <c r="I1809" s="27">
        <v>12907</v>
      </c>
      <c r="J1809" s="302">
        <f>TabIPW[[#This Row],[liczba mieszkańców w wieku 20-64]]/$K$1*$J$2</f>
        <v>3.1226808677017218E-5</v>
      </c>
      <c r="K1809" s="27">
        <v>7743</v>
      </c>
      <c r="L1809" s="302">
        <f>TabIPW[[#This Row],[iloczyn liczby mieszkańców i relacji przeciętnego miesięcznego wynagrodzenia brutto 
w danym powiecie do średniej krajowej]]/$M$1*$L$2</f>
        <v>1.2607231023075522E-4</v>
      </c>
      <c r="M1809" s="27">
        <v>11461.415999999999</v>
      </c>
      <c r="N1809" s="302">
        <f>TabIPW[[#This Row],[liczba oddziałów w szkołach podstawowych]]/$O$1*$N$2</f>
        <v>8.7432915921288032E-5</v>
      </c>
      <c r="O1809" s="27">
        <v>69</v>
      </c>
      <c r="P180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1.170762523171881E-4</v>
      </c>
      <c r="Q1809" s="27">
        <v>595</v>
      </c>
      <c r="R1809" s="302">
        <f>TabIPW[[#This Row],[liczba gospodarstw domowych korzystających ze środowiskowej pomocy społecznej ]]/$S$1*$R$2</f>
        <v>5.7418230288116472E-6</v>
      </c>
      <c r="S1809" s="27">
        <v>21</v>
      </c>
      <c r="T1809" s="302">
        <f>TabIPW[[#This Row],[ilość wody dostarczonej i ścieków bytowych odprowadzonych siecią kanalizacyjną '[dam3']]]/$U$1*$T$2</f>
        <v>2.714603281927617E-5</v>
      </c>
      <c r="U1809" s="27">
        <v>665.2</v>
      </c>
      <c r="V1809" s="302">
        <f>TabIPW[[#This Row],[iloczyn liczby mieszkańców i relacji przeciętnego miesięcznego wynagrodzenia brutto 
w danym powiecie do średniej krajowej2]]/$W$1*$V$2</f>
        <v>3.6771090483970283E-5</v>
      </c>
      <c r="W1809" s="27">
        <f>TabIPW[[#This Row],[iloczyn liczby mieszkańców i relacji przeciętnego miesięcznego wynagrodzenia brutto 
w danym powiecie do średniej krajowej]]</f>
        <v>11461.415999999999</v>
      </c>
    </row>
    <row r="1810" spans="1:23" x14ac:dyDescent="0.3">
      <c r="A1810" s="2" t="s">
        <v>10</v>
      </c>
      <c r="B1810" s="2" t="s">
        <v>170</v>
      </c>
      <c r="C1810" s="2" t="s">
        <v>71</v>
      </c>
      <c r="D1810" s="2" t="s">
        <v>12</v>
      </c>
      <c r="E1810" s="2" t="s">
        <v>13</v>
      </c>
      <c r="F1810" s="17" t="str">
        <f>+Tabela1[[#This Row],[WK]]&amp;Tabela1[[#This Row],[PK]]&amp;Tabela1[[#This Row],[GK]]</f>
        <v>241101</v>
      </c>
      <c r="G1810" s="2" t="s">
        <v>1698</v>
      </c>
      <c r="H1810" s="302">
        <f>TabIPW[[#This Row],[liczba mieszkańców ]]/$I$1*$H$2</f>
        <v>1.5516216773961306E-4</v>
      </c>
      <c r="I1810" s="27">
        <v>48750</v>
      </c>
      <c r="J1810" s="302">
        <f>TabIPW[[#This Row],[liczba mieszkańców w wieku 20-64]]/$K$1*$J$2</f>
        <v>1.1689787889862081E-4</v>
      </c>
      <c r="K1810" s="27">
        <v>28986</v>
      </c>
      <c r="L1810" s="302">
        <f>TabIPW[[#This Row],[iloczyn liczby mieszkańców i relacji przeciętnego miesięcznego wynagrodzenia brutto 
w danym powiecie do średniej krajowej]]/$M$1*$L$2</f>
        <v>4.8743862342036349E-4</v>
      </c>
      <c r="M1810" s="27">
        <v>44313.75</v>
      </c>
      <c r="N1810" s="302">
        <f>TabIPW[[#This Row],[liczba oddziałów w szkołach podstawowych]]/$O$1*$N$2</f>
        <v>3.484645199761479E-4</v>
      </c>
      <c r="O1810" s="27">
        <v>275</v>
      </c>
      <c r="P18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3.7995671130166425E-4</v>
      </c>
      <c r="Q1810" s="27">
        <v>1931</v>
      </c>
      <c r="R1810" s="302">
        <f>TabIPW[[#This Row],[liczba gospodarstw domowych korzystających ze środowiskowej pomocy społecznej ]]/$S$1*$R$2</f>
        <v>1.4245189514337469E-4</v>
      </c>
      <c r="S1810" s="27">
        <v>521</v>
      </c>
      <c r="T1810" s="302">
        <f>TabIPW[[#This Row],[ilość wody dostarczonej i ścieków bytowych odprowadzonych siecią kanalizacyjną '[dam3']]]/$U$1*$T$2</f>
        <v>1.555836592355538E-4</v>
      </c>
      <c r="U1810" s="27">
        <v>3812.5</v>
      </c>
      <c r="V1810" s="302">
        <f>TabIPW[[#This Row],[iloczyn liczby mieszkańców i relacji przeciętnego miesięcznego wynagrodzenia brutto 
w danym powiecie do średniej krajowej2]]/$W$1*$V$2</f>
        <v>1.4216959849760604E-4</v>
      </c>
      <c r="W1810" s="27">
        <f>TabIPW[[#This Row],[iloczyn liczby mieszkańców i relacji przeciętnego miesięcznego wynagrodzenia brutto 
w danym powiecie do średniej krajowej]]</f>
        <v>44313.75</v>
      </c>
    </row>
    <row r="1811" spans="1:23" x14ac:dyDescent="0.3">
      <c r="A1811" s="2" t="s">
        <v>10</v>
      </c>
      <c r="B1811" s="2" t="s">
        <v>170</v>
      </c>
      <c r="C1811" s="2" t="s">
        <v>71</v>
      </c>
      <c r="D1811" s="2" t="s">
        <v>11</v>
      </c>
      <c r="E1811" s="2" t="s">
        <v>15</v>
      </c>
      <c r="F1811" s="17" t="str">
        <f>+Tabela1[[#This Row],[WK]]&amp;Tabela1[[#This Row],[PK]]&amp;Tabela1[[#This Row],[GK]]</f>
        <v>241102</v>
      </c>
      <c r="G1811" s="2" t="s">
        <v>1699</v>
      </c>
      <c r="H1811" s="302">
        <f>TabIPW[[#This Row],[liczba mieszkańców ]]/$I$1*$H$2</f>
        <v>1.650925464749483E-5</v>
      </c>
      <c r="I1811" s="27">
        <v>5187</v>
      </c>
      <c r="J1811" s="302">
        <f>TabIPW[[#This Row],[liczba mieszkańców w wieku 20-64]]/$K$1*$J$2</f>
        <v>1.2703661027070157E-5</v>
      </c>
      <c r="K1811" s="27">
        <v>3150</v>
      </c>
      <c r="L1811" s="302">
        <f>TabIPW[[#This Row],[iloczyn liczby mieszkańców i relacji przeciętnego miesięcznego wynagrodzenia brutto 
w danym powiecie do średniej krajowej]]/$M$1*$L$2</f>
        <v>5.186346953192668E-5</v>
      </c>
      <c r="M1811" s="27">
        <v>4714.9830000000002</v>
      </c>
      <c r="N1811" s="302">
        <f>TabIPW[[#This Row],[liczba oddziałów w szkołach podstawowych]]/$O$1*$N$2</f>
        <v>3.6747167561121051E-5</v>
      </c>
      <c r="O1811" s="27">
        <v>29</v>
      </c>
      <c r="P18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4.3682231957001275E-5</v>
      </c>
      <c r="Q1811" s="27">
        <v>222</v>
      </c>
      <c r="R1811" s="302">
        <f>TabIPW[[#This Row],[liczba gospodarstw domowych korzystających ze środowiskowej pomocy społecznej ]]/$S$1*$R$2</f>
        <v>1.5311528076831059E-5</v>
      </c>
      <c r="S1811" s="27">
        <v>56</v>
      </c>
      <c r="T1811" s="302">
        <f>TabIPW[[#This Row],[ilość wody dostarczonej i ścieków bytowych odprowadzonych siecią kanalizacyjną '[dam3']]]/$U$1*$T$2</f>
        <v>9.7696335792764787E-6</v>
      </c>
      <c r="U1811" s="27">
        <v>239.39999999999998</v>
      </c>
      <c r="V1811" s="302">
        <f>TabIPW[[#This Row],[iloczyn liczby mieszkańców i relacji przeciętnego miesięcznego wynagrodzenia brutto 
w danym powiecie do średniej krajowej2]]/$W$1*$V$2</f>
        <v>1.5126845280145284E-5</v>
      </c>
      <c r="W1811" s="27">
        <f>TabIPW[[#This Row],[iloczyn liczby mieszkańców i relacji przeciętnego miesięcznego wynagrodzenia brutto 
w danym powiecie do średniej krajowej]]</f>
        <v>4714.9830000000002</v>
      </c>
    </row>
    <row r="1812" spans="1:23" x14ac:dyDescent="0.3">
      <c r="A1812" s="2" t="s">
        <v>10</v>
      </c>
      <c r="B1812" s="2" t="s">
        <v>170</v>
      </c>
      <c r="C1812" s="2" t="s">
        <v>71</v>
      </c>
      <c r="D1812" s="2" t="s">
        <v>16</v>
      </c>
      <c r="E1812" s="2" t="s">
        <v>19</v>
      </c>
      <c r="F1812" s="17" t="str">
        <f>+Tabela1[[#This Row],[WK]]&amp;Tabela1[[#This Row],[PK]]&amp;Tabela1[[#This Row],[GK]]</f>
        <v>241103</v>
      </c>
      <c r="G1812" s="2" t="s">
        <v>1700</v>
      </c>
      <c r="H1812" s="302">
        <f>TabIPW[[#This Row],[liczba mieszkańców ]]/$I$1*$H$2</f>
        <v>1.6445598373550371E-5</v>
      </c>
      <c r="I1812" s="27">
        <v>5167</v>
      </c>
      <c r="J1812" s="302">
        <f>TabIPW[[#This Row],[liczba mieszkańców w wieku 20-64]]/$K$1*$J$2</f>
        <v>1.2977898788924369E-5</v>
      </c>
      <c r="K1812" s="27">
        <v>3218</v>
      </c>
      <c r="L1812" s="302">
        <f>TabIPW[[#This Row],[iloczyn liczby mieszkańców i relacji przeciętnego miesięcznego wynagrodzenia brutto 
w danym powiecie do średniej krajowej]]/$M$1*$L$2</f>
        <v>5.1663494712061928E-5</v>
      </c>
      <c r="M1812" s="27">
        <v>4696.8030000000008</v>
      </c>
      <c r="N1812" s="302">
        <f>TabIPW[[#This Row],[liczba oddziałów w szkołach podstawowych]]/$O$1*$N$2</f>
        <v>3.9281454979129396E-5</v>
      </c>
      <c r="O1812" s="27">
        <v>31</v>
      </c>
      <c r="P18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3.0105322024419799E-5</v>
      </c>
      <c r="Q1812" s="27">
        <v>153</v>
      </c>
      <c r="R1812" s="302">
        <f>TabIPW[[#This Row],[liczba gospodarstw domowych korzystających ze środowiskowej pomocy społecznej ]]/$S$1*$R$2</f>
        <v>1.5584948221060185E-5</v>
      </c>
      <c r="S1812" s="27">
        <v>57</v>
      </c>
      <c r="T1812" s="302">
        <f>TabIPW[[#This Row],[ilość wody dostarczonej i ścieków bytowych odprowadzonych siecią kanalizacyjną '[dam3']]]/$U$1*$T$2</f>
        <v>1.591544317425993E-5</v>
      </c>
      <c r="U1812" s="27">
        <v>390</v>
      </c>
      <c r="V1812" s="302">
        <f>TabIPW[[#This Row],[iloczyn liczby mieszkańców i relacji przeciętnego miesięcznego wynagrodzenia brutto 
w danym powiecie do średniej krajowej2]]/$W$1*$V$2</f>
        <v>1.5068519291018064E-5</v>
      </c>
      <c r="W1812" s="27">
        <f>TabIPW[[#This Row],[iloczyn liczby mieszkańców i relacji przeciętnego miesięcznego wynagrodzenia brutto 
w danym powiecie do średniej krajowej]]</f>
        <v>4696.8030000000008</v>
      </c>
    </row>
    <row r="1813" spans="1:23" x14ac:dyDescent="0.3">
      <c r="A1813" s="2" t="s">
        <v>10</v>
      </c>
      <c r="B1813" s="2" t="s">
        <v>170</v>
      </c>
      <c r="C1813" s="2" t="s">
        <v>71</v>
      </c>
      <c r="D1813" s="2" t="s">
        <v>18</v>
      </c>
      <c r="E1813" s="2" t="s">
        <v>15</v>
      </c>
      <c r="F1813" s="17" t="str">
        <f>+Tabela1[[#This Row],[WK]]&amp;Tabela1[[#This Row],[PK]]&amp;Tabela1[[#This Row],[GK]]</f>
        <v>241104</v>
      </c>
      <c r="G1813" s="2" t="s">
        <v>1701</v>
      </c>
      <c r="H1813" s="302">
        <f>TabIPW[[#This Row],[liczba mieszkańców ]]/$I$1*$H$2</f>
        <v>3.3648706407039784E-5</v>
      </c>
      <c r="I1813" s="27">
        <v>10572</v>
      </c>
      <c r="J1813" s="302">
        <f>TabIPW[[#This Row],[liczba mieszkańców w wieku 20-64]]/$K$1*$J$2</f>
        <v>2.6113081000088654E-5</v>
      </c>
      <c r="K1813" s="27">
        <v>6475</v>
      </c>
      <c r="L1813" s="302">
        <f>TabIPW[[#This Row],[iloczyn liczby mieszkańców i relacji przeciętnego miesięcznego wynagrodzenia brutto 
w danym powiecie do średniej krajowej]]/$M$1*$L$2</f>
        <v>1.0570668978051453E-4</v>
      </c>
      <c r="M1813" s="27">
        <v>9609.9480000000003</v>
      </c>
      <c r="N1813" s="302">
        <f>TabIPW[[#This Row],[liczba oddziałów w szkołach podstawowych]]/$O$1*$N$2</f>
        <v>6.5891472868217059E-5</v>
      </c>
      <c r="O1813" s="27">
        <v>52</v>
      </c>
      <c r="P18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7.3394020360186826E-5</v>
      </c>
      <c r="Q1813" s="27">
        <v>373</v>
      </c>
      <c r="R1813" s="302">
        <f>TabIPW[[#This Row],[liczba gospodarstw domowych korzystających ze środowiskowej pomocy społecznej ]]/$S$1*$R$2</f>
        <v>1.9139410096038824E-5</v>
      </c>
      <c r="S1813" s="27">
        <v>70</v>
      </c>
      <c r="T1813" s="302">
        <f>TabIPW[[#This Row],[ilość wody dostarczonej i ścieków bytowych odprowadzonych siecią kanalizacyjną '[dam3']]]/$U$1*$T$2</f>
        <v>1.6547980018365135E-5</v>
      </c>
      <c r="U1813" s="27">
        <v>405.5</v>
      </c>
      <c r="V1813" s="302">
        <f>TabIPW[[#This Row],[iloczyn liczby mieszkańców i relacji przeciętnego miesięcznego wynagrodzenia brutto 
w danym powiecie do średniej krajowej2]]/$W$1*$V$2</f>
        <v>3.083111785265008E-5</v>
      </c>
      <c r="W1813" s="27">
        <f>TabIPW[[#This Row],[iloczyn liczby mieszkańców i relacji przeciętnego miesięcznego wynagrodzenia brutto 
w danym powiecie do średniej krajowej]]</f>
        <v>9609.9480000000003</v>
      </c>
    </row>
    <row r="1814" spans="1:23" x14ac:dyDescent="0.3">
      <c r="A1814" s="2" t="s">
        <v>10</v>
      </c>
      <c r="B1814" s="2" t="s">
        <v>170</v>
      </c>
      <c r="C1814" s="2" t="s">
        <v>71</v>
      </c>
      <c r="D1814" s="2" t="s">
        <v>21</v>
      </c>
      <c r="E1814" s="2" t="s">
        <v>19</v>
      </c>
      <c r="F1814" s="17" t="str">
        <f>+Tabela1[[#This Row],[WK]]&amp;Tabela1[[#This Row],[PK]]&amp;Tabela1[[#This Row],[GK]]</f>
        <v>241105</v>
      </c>
      <c r="G1814" s="2" t="s">
        <v>1702</v>
      </c>
      <c r="H1814" s="302">
        <f>TabIPW[[#This Row],[liczba mieszkańców ]]/$I$1*$H$2</f>
        <v>3.318719842094247E-5</v>
      </c>
      <c r="I1814" s="27">
        <v>10427</v>
      </c>
      <c r="J1814" s="302">
        <f>TabIPW[[#This Row],[liczba mieszkańców w wieku 20-64]]/$K$1*$J$2</f>
        <v>2.5596868742480728E-5</v>
      </c>
      <c r="K1814" s="27">
        <v>6347</v>
      </c>
      <c r="L1814" s="302">
        <f>TabIPW[[#This Row],[iloczyn liczby mieszkańców i relacji przeciętnego miesięcznego wynagrodzenia brutto 
w danym powiecie do średniej krajowej]]/$M$1*$L$2</f>
        <v>1.0425687233649499E-4</v>
      </c>
      <c r="M1814" s="27">
        <v>9478.143</v>
      </c>
      <c r="N1814" s="302">
        <f>TabIPW[[#This Row],[liczba oddziałów w szkołach podstawowych]]/$O$1*$N$2</f>
        <v>7.6028622540250454E-5</v>
      </c>
      <c r="O1814" s="27">
        <v>60</v>
      </c>
      <c r="P18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7.3984320792038199E-5</v>
      </c>
      <c r="Q1814" s="27">
        <v>376</v>
      </c>
      <c r="R1814" s="302">
        <f>TabIPW[[#This Row],[liczba gospodarstw domowych korzystających ze środowiskowej pomocy społecznej ]]/$S$1*$R$2</f>
        <v>5.1402987115075701E-5</v>
      </c>
      <c r="S1814" s="27">
        <v>188</v>
      </c>
      <c r="T1814" s="302">
        <f>TabIPW[[#This Row],[ilość wody dostarczonej i ścieków bytowych odprowadzonych siecią kanalizacyjną '[dam3']]]/$U$1*$T$2</f>
        <v>1.9074046511920747E-5</v>
      </c>
      <c r="U1814" s="27">
        <v>467.4</v>
      </c>
      <c r="V1814" s="302">
        <f>TabIPW[[#This Row],[iloczyn liczby mieszkańców i relacji przeciętnego miesięcznego wynagrodzenia brutto 
w danym powiecie do średniej krajowej2]]/$W$1*$V$2</f>
        <v>3.0408254431477708E-5</v>
      </c>
      <c r="W1814" s="27">
        <f>TabIPW[[#This Row],[iloczyn liczby mieszkańców i relacji przeciętnego miesięcznego wynagrodzenia brutto 
w danym powiecie do średniej krajowej]]</f>
        <v>9478.143</v>
      </c>
    </row>
    <row r="1815" spans="1:23" x14ac:dyDescent="0.3">
      <c r="A1815" s="2" t="s">
        <v>10</v>
      </c>
      <c r="B1815" s="2" t="s">
        <v>170</v>
      </c>
      <c r="C1815" s="2" t="s">
        <v>71</v>
      </c>
      <c r="D1815" s="2" t="s">
        <v>23</v>
      </c>
      <c r="E1815" s="2" t="s">
        <v>15</v>
      </c>
      <c r="F1815" s="17" t="str">
        <f>+Tabela1[[#This Row],[WK]]&amp;Tabela1[[#This Row],[PK]]&amp;Tabela1[[#This Row],[GK]]</f>
        <v>241106</v>
      </c>
      <c r="G1815" s="2" t="s">
        <v>1703</v>
      </c>
      <c r="H1815" s="302">
        <f>TabIPW[[#This Row],[liczba mieszkańców ]]/$I$1*$H$2</f>
        <v>2.1070226675615147E-5</v>
      </c>
      <c r="I1815" s="27">
        <v>6620</v>
      </c>
      <c r="J1815" s="302">
        <f>TabIPW[[#This Row],[liczba mieszkańców w wieku 20-64]]/$K$1*$J$2</f>
        <v>1.6801095821833104E-5</v>
      </c>
      <c r="K1815" s="27">
        <v>4166</v>
      </c>
      <c r="L1815" s="302">
        <f>TabIPW[[#This Row],[iloczyn liczby mieszkańców i relacji przeciętnego miesięcznego wynagrodzenia brutto 
w danym powiecie do średniej krajowej]]/$M$1*$L$2</f>
        <v>6.6191665375237049E-5</v>
      </c>
      <c r="M1815" s="27">
        <v>6017.58</v>
      </c>
      <c r="N1815" s="302">
        <f>TabIPW[[#This Row],[liczba oddziałów w szkołach podstawowych]]/$O$1*$N$2</f>
        <v>3.4212880143112706E-5</v>
      </c>
      <c r="O1815" s="27">
        <v>27</v>
      </c>
      <c r="P18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4.7617568169343728E-5</v>
      </c>
      <c r="Q1815" s="27">
        <v>242</v>
      </c>
      <c r="R1815" s="302">
        <f>TabIPW[[#This Row],[liczba gospodarstw domowych korzystających ze środowiskowej pomocy społecznej ]]/$S$1*$R$2</f>
        <v>2.2693871971017463E-5</v>
      </c>
      <c r="S1815" s="27">
        <v>83</v>
      </c>
      <c r="T1815" s="302">
        <f>TabIPW[[#This Row],[ilość wody dostarczonej i ścieków bytowych odprowadzonych siecią kanalizacyjną '[dam3']]]/$U$1*$T$2</f>
        <v>9.3207364641050462E-6</v>
      </c>
      <c r="U1815" s="27">
        <v>228.4</v>
      </c>
      <c r="V1815" s="302">
        <f>TabIPW[[#This Row],[iloczyn liczby mieszkańców i relacji przeciętnego miesięcznego wynagrodzenia brutto 
w danym powiecie do średniej krajowej2]]/$W$1*$V$2</f>
        <v>1.9305902401110812E-5</v>
      </c>
      <c r="W1815" s="27">
        <f>TabIPW[[#This Row],[iloczyn liczby mieszkańców i relacji przeciętnego miesięcznego wynagrodzenia brutto 
w danym powiecie do średniej krajowej]]</f>
        <v>6017.58</v>
      </c>
    </row>
    <row r="1816" spans="1:23" x14ac:dyDescent="0.3">
      <c r="A1816" s="2" t="s">
        <v>10</v>
      </c>
      <c r="B1816" s="2" t="s">
        <v>170</v>
      </c>
      <c r="C1816" s="2" t="s">
        <v>71</v>
      </c>
      <c r="D1816" s="2" t="s">
        <v>30</v>
      </c>
      <c r="E1816" s="2" t="s">
        <v>15</v>
      </c>
      <c r="F1816" s="17" t="str">
        <f>+Tabela1[[#This Row],[WK]]&amp;Tabela1[[#This Row],[PK]]&amp;Tabela1[[#This Row],[GK]]</f>
        <v>241107</v>
      </c>
      <c r="G1816" s="2" t="s">
        <v>1704</v>
      </c>
      <c r="H1816" s="302">
        <f>TabIPW[[#This Row],[liczba mieszkańców ]]/$I$1*$H$2</f>
        <v>2.0678740590856738E-5</v>
      </c>
      <c r="I1816" s="27">
        <v>6497</v>
      </c>
      <c r="J1816" s="302">
        <f>TabIPW[[#This Row],[liczba mieszkańców w wieku 20-64]]/$K$1*$J$2</f>
        <v>1.6248587389862117E-5</v>
      </c>
      <c r="K1816" s="27">
        <v>4029</v>
      </c>
      <c r="L1816" s="302">
        <f>TabIPW[[#This Row],[iloczyn liczby mieszkańców i relacji przeciętnego miesięcznego wynagrodzenia brutto 
w danym powiecie do średniej krajowej]]/$M$1*$L$2</f>
        <v>6.4961820233068766E-5</v>
      </c>
      <c r="M1816" s="27">
        <v>5905.7730000000001</v>
      </c>
      <c r="N1816" s="302">
        <f>TabIPW[[#This Row],[liczba oddziałów w szkołach podstawowych]]/$O$1*$N$2</f>
        <v>4.8151460942158622E-5</v>
      </c>
      <c r="O1816" s="27">
        <v>38</v>
      </c>
      <c r="P18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5.2143204813537555E-5</v>
      </c>
      <c r="Q1816" s="27">
        <v>265</v>
      </c>
      <c r="R1816" s="302">
        <f>TabIPW[[#This Row],[liczba gospodarstw domowych korzystających ze środowiskowej pomocy społecznej ]]/$S$1*$R$2</f>
        <v>1.1483646057623294E-5</v>
      </c>
      <c r="S1816" s="27">
        <v>42</v>
      </c>
      <c r="T1816" s="302">
        <f>TabIPW[[#This Row],[ilość wody dostarczonej i ścieków bytowych odprowadzonych siecią kanalizacyjną '[dam3']]]/$U$1*$T$2</f>
        <v>1.7474340428764364E-5</v>
      </c>
      <c r="U1816" s="27">
        <v>428.2</v>
      </c>
      <c r="V1816" s="302">
        <f>TabIPW[[#This Row],[iloczyn liczby mieszkańców i relacji przeciętnego miesięcznego wynagrodzenia brutto 
w danym powiecie do średniej krajowej2]]/$W$1*$V$2</f>
        <v>1.8947197567978392E-5</v>
      </c>
      <c r="W1816" s="27">
        <f>TabIPW[[#This Row],[iloczyn liczby mieszkańców i relacji przeciętnego miesięcznego wynagrodzenia brutto 
w danym powiecie do średniej krajowej]]</f>
        <v>5905.7730000000001</v>
      </c>
    </row>
    <row r="1817" spans="1:23" x14ac:dyDescent="0.3">
      <c r="A1817" s="2" t="s">
        <v>10</v>
      </c>
      <c r="B1817" s="2" t="s">
        <v>170</v>
      </c>
      <c r="C1817" s="2" t="s">
        <v>71</v>
      </c>
      <c r="D1817" s="2" t="s">
        <v>54</v>
      </c>
      <c r="E1817" s="2" t="s">
        <v>15</v>
      </c>
      <c r="F1817" s="17" t="str">
        <f>+Tabela1[[#This Row],[WK]]&amp;Tabela1[[#This Row],[PK]]&amp;Tabela1[[#This Row],[GK]]</f>
        <v>241108</v>
      </c>
      <c r="G1817" s="2" t="s">
        <v>383</v>
      </c>
      <c r="H1817" s="302">
        <f>TabIPW[[#This Row],[liczba mieszkańców ]]/$I$1*$H$2</f>
        <v>1.5197935404239023E-5</v>
      </c>
      <c r="I1817" s="27">
        <v>4775</v>
      </c>
      <c r="J1817" s="302">
        <f>TabIPW[[#This Row],[liczba mieszkańców w wieku 20-64]]/$K$1*$J$2</f>
        <v>1.1961605906758758E-5</v>
      </c>
      <c r="K1817" s="27">
        <v>2966</v>
      </c>
      <c r="L1817" s="302">
        <f>TabIPW[[#This Row],[iloczyn liczby mieszkańców i relacji przeciętnego miesięcznego wynagrodzenia brutto 
w danym powiecie do średniej krajowej]]/$M$1*$L$2</f>
        <v>4.7743988242712537E-5</v>
      </c>
      <c r="M1817" s="27">
        <v>4340.4750000000004</v>
      </c>
      <c r="N1817" s="302">
        <f>TabIPW[[#This Row],[liczba oddziałów w szkołach podstawowych]]/$O$1*$N$2</f>
        <v>3.8014311270125227E-5</v>
      </c>
      <c r="O1817" s="27">
        <v>30</v>
      </c>
      <c r="P18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3.2269756941208151E-5</v>
      </c>
      <c r="Q1817" s="27">
        <v>164</v>
      </c>
      <c r="R1817" s="302">
        <f>TabIPW[[#This Row],[liczba gospodarstw domowych korzystających ze środowiskowej pomocy społecznej ]]/$S$1*$R$2</f>
        <v>1.6952048942205814E-5</v>
      </c>
      <c r="S1817" s="27">
        <v>62</v>
      </c>
      <c r="T1817" s="302">
        <f>TabIPW[[#This Row],[ilość wody dostarczonej i ścieków bytowych odprowadzonych siecią kanalizacyjną '[dam3']]]/$U$1*$T$2</f>
        <v>6.6110302416156632E-6</v>
      </c>
      <c r="U1817" s="27">
        <v>162</v>
      </c>
      <c r="V1817" s="302">
        <f>TabIPW[[#This Row],[iloczyn liczby mieszkańców i relacji przeciętnego miesięcznego wynagrodzenia brutto 
w danym powiecie do średniej krajowej2]]/$W$1*$V$2</f>
        <v>1.3925329904124492E-5</v>
      </c>
      <c r="W1817" s="27">
        <f>TabIPW[[#This Row],[iloczyn liczby mieszkańców i relacji przeciętnego miesięcznego wynagrodzenia brutto 
w danym powiecie do średniej krajowej]]</f>
        <v>4340.4750000000004</v>
      </c>
    </row>
    <row r="1818" spans="1:23" x14ac:dyDescent="0.3">
      <c r="A1818" s="2" t="s">
        <v>10</v>
      </c>
      <c r="B1818" s="2" t="s">
        <v>170</v>
      </c>
      <c r="C1818" s="2" t="s">
        <v>72</v>
      </c>
      <c r="D1818" s="2" t="s">
        <v>12</v>
      </c>
      <c r="E1818" s="2" t="s">
        <v>19</v>
      </c>
      <c r="F1818" s="17" t="str">
        <f>+Tabela1[[#This Row],[WK]]&amp;Tabela1[[#This Row],[PK]]&amp;Tabela1[[#This Row],[GK]]</f>
        <v>241201</v>
      </c>
      <c r="G1818" s="2" t="s">
        <v>1705</v>
      </c>
      <c r="H1818" s="302">
        <f>TabIPW[[#This Row],[liczba mieszkańców ]]/$I$1*$H$2</f>
        <v>1.2592802393062135E-4</v>
      </c>
      <c r="I1818" s="27">
        <v>39565</v>
      </c>
      <c r="J1818" s="302">
        <f>TabIPW[[#This Row],[liczba mieszkańców w wieku 20-64]]/$K$1*$J$2</f>
        <v>9.4281329362173373E-5</v>
      </c>
      <c r="K1818" s="27">
        <v>23378</v>
      </c>
      <c r="L1818" s="302">
        <f>TabIPW[[#This Row],[iloczyn liczby mieszkańców i relacji przeciętnego miesięcznego wynagrodzenia brutto 
w danym powiecie do średniej krajowej]]/$M$1*$L$2</f>
        <v>3.8297927932868424E-4</v>
      </c>
      <c r="M1818" s="27">
        <v>34817.199999999997</v>
      </c>
      <c r="N1818" s="302">
        <f>TabIPW[[#This Row],[liczba oddziałów w szkołach podstawowych]]/$O$1*$N$2</f>
        <v>2.5089445438282649E-4</v>
      </c>
      <c r="O1818" s="27">
        <v>198</v>
      </c>
      <c r="P181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2.8944397841778772E-4</v>
      </c>
      <c r="Q1818" s="27">
        <v>1471</v>
      </c>
      <c r="R1818" s="302">
        <f>TabIPW[[#This Row],[liczba gospodarstw domowych korzystających ze środowiskowej pomocy społecznej ]]/$S$1*$R$2</f>
        <v>6.3160053316928114E-5</v>
      </c>
      <c r="S1818" s="27">
        <v>231</v>
      </c>
      <c r="T1818" s="302">
        <f>TabIPW[[#This Row],[ilość wody dostarczonej i ścieków bytowych odprowadzonych siecią kanalizacyjną '[dam3']]]/$U$1*$T$2</f>
        <v>7.5728943329420902E-5</v>
      </c>
      <c r="U1818" s="27">
        <v>1855.7</v>
      </c>
      <c r="V1818" s="302">
        <f>TabIPW[[#This Row],[iloczyn liczby mieszkańców i relacji przeciętnego miesięcznego wynagrodzenia brutto 
w danym powiecie do średniej krajowej2]]/$W$1*$V$2</f>
        <v>1.1170228980419958E-4</v>
      </c>
      <c r="W1818" s="27">
        <f>TabIPW[[#This Row],[iloczyn liczby mieszkańców i relacji przeciętnego miesięcznego wynagrodzenia brutto 
w danym powiecie do średniej krajowej]]</f>
        <v>34817.199999999997</v>
      </c>
    </row>
    <row r="1819" spans="1:23" x14ac:dyDescent="0.3">
      <c r="A1819" s="2" t="s">
        <v>10</v>
      </c>
      <c r="B1819" s="2" t="s">
        <v>170</v>
      </c>
      <c r="C1819" s="2" t="s">
        <v>72</v>
      </c>
      <c r="D1819" s="2" t="s">
        <v>11</v>
      </c>
      <c r="E1819" s="2" t="s">
        <v>15</v>
      </c>
      <c r="F1819" s="17" t="str">
        <f>+Tabela1[[#This Row],[WK]]&amp;Tabela1[[#This Row],[PK]]&amp;Tabela1[[#This Row],[GK]]</f>
        <v>241202</v>
      </c>
      <c r="G1819" s="2" t="s">
        <v>1706</v>
      </c>
      <c r="H1819" s="302">
        <f>TabIPW[[#This Row],[liczba mieszkańców ]]/$I$1*$H$2</f>
        <v>3.1672179101064401E-5</v>
      </c>
      <c r="I1819" s="27">
        <v>9951</v>
      </c>
      <c r="J1819" s="302">
        <f>TabIPW[[#This Row],[liczba mieszkańców w wieku 20-64]]/$K$1*$J$2</f>
        <v>2.3842553648266274E-5</v>
      </c>
      <c r="K1819" s="27">
        <v>5912</v>
      </c>
      <c r="L1819" s="302">
        <f>TabIPW[[#This Row],[iloczyn liczby mieszkańców i relacji przeciętnego miesięcznego wynagrodzenia brutto 
w danym powiecie do średniej krajowej]]/$M$1*$L$2</f>
        <v>9.6323184850239776E-5</v>
      </c>
      <c r="M1819" s="27">
        <v>8756.8799999999992</v>
      </c>
      <c r="N1819" s="302">
        <f>TabIPW[[#This Row],[liczba oddziałów w szkołach podstawowych]]/$O$1*$N$2</f>
        <v>6.462432915921289E-5</v>
      </c>
      <c r="O1819" s="27">
        <v>51</v>
      </c>
      <c r="P181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7.4968154845123802E-5</v>
      </c>
      <c r="Q1819" s="27">
        <v>381</v>
      </c>
      <c r="R1819" s="302">
        <f>TabIPW[[#This Row],[liczba gospodarstw domowych korzystających ze środowiskowej pomocy społecznej ]]/$S$1*$R$2</f>
        <v>2.7342014422912609E-5</v>
      </c>
      <c r="S1819" s="27">
        <v>100</v>
      </c>
      <c r="T1819" s="302">
        <f>TabIPW[[#This Row],[ilość wody dostarczonej i ścieków bytowych odprowadzonych siecią kanalizacyjną '[dam3']]]/$U$1*$T$2</f>
        <v>1.9139340637763863E-5</v>
      </c>
      <c r="U1819" s="27">
        <v>469</v>
      </c>
      <c r="V1819" s="302">
        <f>TabIPW[[#This Row],[iloczyn liczby mieszkańców i relacji przeciętnego miesięcznego wynagrodzenia brutto 
w danym powiecie do średniej krajowej2]]/$W$1*$V$2</f>
        <v>2.8094262247986604E-5</v>
      </c>
      <c r="W1819" s="27">
        <f>TabIPW[[#This Row],[iloczyn liczby mieszkańców i relacji przeciętnego miesięcznego wynagrodzenia brutto 
w danym powiecie do średniej krajowej]]</f>
        <v>8756.8799999999992</v>
      </c>
    </row>
    <row r="1820" spans="1:23" x14ac:dyDescent="0.3">
      <c r="A1820" s="2" t="s">
        <v>10</v>
      </c>
      <c r="B1820" s="2" t="s">
        <v>170</v>
      </c>
      <c r="C1820" s="2" t="s">
        <v>72</v>
      </c>
      <c r="D1820" s="2" t="s">
        <v>16</v>
      </c>
      <c r="E1820" s="2" t="s">
        <v>15</v>
      </c>
      <c r="F1820" s="17" t="str">
        <f>+Tabela1[[#This Row],[WK]]&amp;Tabela1[[#This Row],[PK]]&amp;Tabela1[[#This Row],[GK]]</f>
        <v>241203</v>
      </c>
      <c r="G1820" s="2" t="s">
        <v>1707</v>
      </c>
      <c r="H1820" s="302">
        <f>TabIPW[[#This Row],[liczba mieszkańców ]]/$I$1*$H$2</f>
        <v>1.3269150303721986E-5</v>
      </c>
      <c r="I1820" s="27">
        <v>4169</v>
      </c>
      <c r="J1820" s="302">
        <f>TabIPW[[#This Row],[liczba mieszkańców w wieku 20-64]]/$K$1*$J$2</f>
        <v>1.0094369381192571E-5</v>
      </c>
      <c r="K1820" s="27">
        <v>2503</v>
      </c>
      <c r="L1820" s="302">
        <f>TabIPW[[#This Row],[iloczyn liczby mieszkańców i relacji przeciętnego miesięcznego wynagrodzenia brutto 
w danym powiecie do średniej krajowej]]/$M$1*$L$2</f>
        <v>4.0354874649849225E-5</v>
      </c>
      <c r="M1820" s="27">
        <v>3668.72</v>
      </c>
      <c r="N1820" s="302">
        <f>TabIPW[[#This Row],[liczba oddziałów w szkołach podstawowych]]/$O$1*$N$2</f>
        <v>2.4075730471079311E-5</v>
      </c>
      <c r="O1820" s="27">
        <v>19</v>
      </c>
      <c r="P182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3.3647124615528005E-5</v>
      </c>
      <c r="Q1820" s="27">
        <v>171</v>
      </c>
      <c r="R1820" s="302">
        <f>TabIPW[[#This Row],[liczba gospodarstw domowych korzystających ze środowiskowej pomocy społecznej ]]/$S$1*$R$2</f>
        <v>6.8355036057281522E-6</v>
      </c>
      <c r="S1820" s="27">
        <v>25</v>
      </c>
      <c r="T1820" s="302">
        <f>TabIPW[[#This Row],[ilość wody dostarczonej i ścieków bytowych odprowadzonych siecią kanalizacyjną '[dam3']]]/$U$1*$T$2</f>
        <v>7.9985304157819127E-6</v>
      </c>
      <c r="U1820" s="27">
        <v>196</v>
      </c>
      <c r="V1820" s="302">
        <f>TabIPW[[#This Row],[iloczyn liczby mieszkańców i relacji przeciętnego miesięcznego wynagrodzenia brutto 
w danym powiecie do średniej krajowej2]]/$W$1*$V$2</f>
        <v>1.1770171772872692E-5</v>
      </c>
      <c r="W1820" s="27">
        <f>TabIPW[[#This Row],[iloczyn liczby mieszkańców i relacji przeciętnego miesięcznego wynagrodzenia brutto 
w danym powiecie do średniej krajowej]]</f>
        <v>3668.72</v>
      </c>
    </row>
    <row r="1821" spans="1:23" x14ac:dyDescent="0.3">
      <c r="A1821" s="2" t="s">
        <v>10</v>
      </c>
      <c r="B1821" s="2" t="s">
        <v>170</v>
      </c>
      <c r="C1821" s="2" t="s">
        <v>72</v>
      </c>
      <c r="D1821" s="2" t="s">
        <v>18</v>
      </c>
      <c r="E1821" s="2" t="s">
        <v>15</v>
      </c>
      <c r="F1821" s="17" t="str">
        <f>+Tabela1[[#This Row],[WK]]&amp;Tabela1[[#This Row],[PK]]&amp;Tabela1[[#This Row],[GK]]</f>
        <v>241204</v>
      </c>
      <c r="G1821" s="2" t="s">
        <v>1708</v>
      </c>
      <c r="H1821" s="302">
        <f>TabIPW[[#This Row],[liczba mieszkańców ]]/$I$1*$H$2</f>
        <v>3.1041981989014284E-5</v>
      </c>
      <c r="I1821" s="27">
        <v>9753</v>
      </c>
      <c r="J1821" s="302">
        <f>TabIPW[[#This Row],[liczba mieszkańców w wieku 20-64]]/$K$1*$J$2</f>
        <v>2.3947409263092887E-5</v>
      </c>
      <c r="K1821" s="27">
        <v>5938</v>
      </c>
      <c r="L1821" s="302">
        <f>TabIPW[[#This Row],[iloczyn liczby mieszkańców i relacji przeciętnego miesięcznego wynagrodzenia brutto 
w danym powiecie do średniej krajowej]]/$M$1*$L$2</f>
        <v>9.4406594497476492E-5</v>
      </c>
      <c r="M1821" s="27">
        <v>8582.64</v>
      </c>
      <c r="N1821" s="302">
        <f>TabIPW[[#This Row],[liczba oddziałów w szkołach podstawowych]]/$O$1*$N$2</f>
        <v>5.9555754323196186E-5</v>
      </c>
      <c r="O1821" s="27">
        <v>47</v>
      </c>
      <c r="P182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6.5720114746119034E-5</v>
      </c>
      <c r="Q1821" s="27">
        <v>334</v>
      </c>
      <c r="R1821" s="302">
        <f>TabIPW[[#This Row],[liczba gospodarstw domowych korzystających ze środowiskowej pomocy społecznej ]]/$S$1*$R$2</f>
        <v>1.6131788509518437E-5</v>
      </c>
      <c r="S1821" s="27">
        <v>59</v>
      </c>
      <c r="T1821" s="302">
        <f>TabIPW[[#This Row],[ilość wody dostarczonej i ścieków bytowych odprowadzonych siecią kanalizacyjną '[dam3']]]/$U$1*$T$2</f>
        <v>1.6617355027073444E-5</v>
      </c>
      <c r="U1821" s="27">
        <v>407.2</v>
      </c>
      <c r="V1821" s="302">
        <f>TabIPW[[#This Row],[iloczyn liczby mieszkańców i relacji przeciętnego miesięcznego wynagrodzenia brutto 
w danym powiecie do średniej krajowej2]]/$W$1*$V$2</f>
        <v>2.7535256728430645E-5</v>
      </c>
      <c r="W1821" s="27">
        <f>TabIPW[[#This Row],[iloczyn liczby mieszkańców i relacji przeciętnego miesięcznego wynagrodzenia brutto 
w danym powiecie do średniej krajowej]]</f>
        <v>8582.64</v>
      </c>
    </row>
    <row r="1822" spans="1:23" x14ac:dyDescent="0.3">
      <c r="A1822" s="2" t="s">
        <v>10</v>
      </c>
      <c r="B1822" s="2" t="s">
        <v>170</v>
      </c>
      <c r="C1822" s="2" t="s">
        <v>72</v>
      </c>
      <c r="D1822" s="2" t="s">
        <v>21</v>
      </c>
      <c r="E1822" s="2" t="s">
        <v>15</v>
      </c>
      <c r="F1822" s="17" t="str">
        <f>+Tabela1[[#This Row],[WK]]&amp;Tabela1[[#This Row],[PK]]&amp;Tabela1[[#This Row],[GK]]</f>
        <v>241205</v>
      </c>
      <c r="G1822" s="2" t="s">
        <v>1709</v>
      </c>
      <c r="H1822" s="302">
        <f>TabIPW[[#This Row],[liczba mieszkańców ]]/$I$1*$H$2</f>
        <v>4.0358077680785512E-5</v>
      </c>
      <c r="I1822" s="27">
        <v>12680</v>
      </c>
      <c r="J1822" s="302">
        <f>TabIPW[[#This Row],[liczba mieszkańców w wieku 20-64]]/$K$1*$J$2</f>
        <v>3.0307305593153091E-5</v>
      </c>
      <c r="K1822" s="27">
        <v>7515</v>
      </c>
      <c r="L1822" s="302">
        <f>TabIPW[[#This Row],[iloczyn liczby mieszkańców i relacji przeciętnego miesięcznego wynagrodzenia brutto 
w danym powiecie do średniej krajowej]]/$M$1*$L$2</f>
        <v>1.2273922057090146E-4</v>
      </c>
      <c r="M1822" s="27">
        <v>11158.4</v>
      </c>
      <c r="N1822" s="302">
        <f>TabIPW[[#This Row],[liczba oddziałów w szkołach podstawowych]]/$O$1*$N$2</f>
        <v>7.8562909958258793E-5</v>
      </c>
      <c r="O1822" s="27">
        <v>62</v>
      </c>
      <c r="P182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1.1196031524114291E-4</v>
      </c>
      <c r="Q1822" s="27">
        <v>569</v>
      </c>
      <c r="R1822" s="302">
        <f>TabIPW[[#This Row],[liczba gospodarstw domowych korzystających ze środowiskowej pomocy społecznej ]]/$S$1*$R$2</f>
        <v>1.175706620185242E-5</v>
      </c>
      <c r="S1822" s="27">
        <v>43</v>
      </c>
      <c r="T1822" s="302">
        <f>TabIPW[[#This Row],[ilość wody dostarczonej i ścieków bytowych odprowadzonych siecią kanalizacyjną '[dam3']]]/$U$1*$T$2</f>
        <v>3.1186106855819077E-5</v>
      </c>
      <c r="U1822" s="27">
        <v>764.2</v>
      </c>
      <c r="V1822" s="302">
        <f>TabIPW[[#This Row],[iloczyn liczby mieszkańców i relacji przeciętnego miesięcznego wynagrodzenia brutto 
w danym powiecie do średniej krajowej2]]/$W$1*$V$2</f>
        <v>3.5798939333179597E-5</v>
      </c>
      <c r="W1822" s="27">
        <f>TabIPW[[#This Row],[iloczyn liczby mieszkańców i relacji przeciętnego miesięcznego wynagrodzenia brutto 
w danym powiecie do średniej krajowej]]</f>
        <v>11158.4</v>
      </c>
    </row>
    <row r="1823" spans="1:23" x14ac:dyDescent="0.3">
      <c r="A1823" s="2" t="s">
        <v>10</v>
      </c>
      <c r="B1823" s="2" t="s">
        <v>170</v>
      </c>
      <c r="C1823" s="2" t="s">
        <v>74</v>
      </c>
      <c r="D1823" s="2" t="s">
        <v>12</v>
      </c>
      <c r="E1823" s="2" t="s">
        <v>13</v>
      </c>
      <c r="F1823" s="17" t="str">
        <f>+Tabela1[[#This Row],[WK]]&amp;Tabela1[[#This Row],[PK]]&amp;Tabela1[[#This Row],[GK]]</f>
        <v>241301</v>
      </c>
      <c r="G1823" s="2" t="s">
        <v>1710</v>
      </c>
      <c r="H1823" s="302">
        <f>TabIPW[[#This Row],[liczba mieszkańców ]]/$I$1*$H$2</f>
        <v>2.5427498627113204E-5</v>
      </c>
      <c r="I1823" s="27">
        <v>7989</v>
      </c>
      <c r="J1823" s="302">
        <f>TabIPW[[#This Row],[liczba mieszkańców w wieku 20-64]]/$K$1*$J$2</f>
        <v>1.9535407623850108E-5</v>
      </c>
      <c r="K1823" s="27">
        <v>4844</v>
      </c>
      <c r="L1823" s="302">
        <f>TabIPW[[#This Row],[iloczyn liczby mieszkańców i relacji przeciętnego miesięcznego wynagrodzenia brutto 
w danym powiecie do średniej krajowej]]/$M$1*$L$2</f>
        <v>8.3834394359088134E-5</v>
      </c>
      <c r="M1823" s="27">
        <v>7621.5060000000012</v>
      </c>
      <c r="N1823" s="302">
        <f>TabIPW[[#This Row],[liczba oddziałów w szkołach podstawowych]]/$O$1*$N$2</f>
        <v>3.8014311270125227E-5</v>
      </c>
      <c r="O1823" s="27">
        <v>30</v>
      </c>
      <c r="P182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5.3127038866623171E-5</v>
      </c>
      <c r="Q1823" s="27">
        <v>270</v>
      </c>
      <c r="R1823" s="302">
        <f>TabIPW[[#This Row],[liczba gospodarstw domowych korzystających ze środowiskowej pomocy społecznej ]]/$S$1*$R$2</f>
        <v>2.9255955432516489E-5</v>
      </c>
      <c r="S1823" s="27">
        <v>107</v>
      </c>
      <c r="T1823" s="302">
        <f>TabIPW[[#This Row],[ilość wody dostarczonej i ścieków bytowych odprowadzonych siecią kanalizacyjną '[dam3']]]/$U$1*$T$2</f>
        <v>1.9045480331864383E-5</v>
      </c>
      <c r="U1823" s="27">
        <v>466.7</v>
      </c>
      <c r="V1823" s="302">
        <f>TabIPW[[#This Row],[iloczyn liczby mieszkańców i relacji przeciętnego miesięcznego wynagrodzenia brutto 
w danym powiecie do średniej krajowej2]]/$W$1*$V$2</f>
        <v>2.4451698354734044E-5</v>
      </c>
      <c r="W1823" s="27">
        <f>TabIPW[[#This Row],[iloczyn liczby mieszkańców i relacji przeciętnego miesięcznego wynagrodzenia brutto 
w danym powiecie do średniej krajowej]]</f>
        <v>7621.5060000000012</v>
      </c>
    </row>
    <row r="1824" spans="1:23" x14ac:dyDescent="0.3">
      <c r="A1824" s="2" t="s">
        <v>10</v>
      </c>
      <c r="B1824" s="2" t="s">
        <v>170</v>
      </c>
      <c r="C1824" s="2" t="s">
        <v>74</v>
      </c>
      <c r="D1824" s="2" t="s">
        <v>11</v>
      </c>
      <c r="E1824" s="2" t="s">
        <v>13</v>
      </c>
      <c r="F1824" s="17" t="str">
        <f>+Tabela1[[#This Row],[WK]]&amp;Tabela1[[#This Row],[PK]]&amp;Tabela1[[#This Row],[GK]]</f>
        <v>241302</v>
      </c>
      <c r="G1824" s="2" t="s">
        <v>1711</v>
      </c>
      <c r="H1824" s="302">
        <f>TabIPW[[#This Row],[liczba mieszkańców ]]/$I$1*$H$2</f>
        <v>2.1659047209601371E-5</v>
      </c>
      <c r="I1824" s="27">
        <v>6805</v>
      </c>
      <c r="J1824" s="302">
        <f>TabIPW[[#This Row],[liczba mieszkańców w wieku 20-64]]/$K$1*$J$2</f>
        <v>1.6635746583068062E-5</v>
      </c>
      <c r="K1824" s="27">
        <v>4125</v>
      </c>
      <c r="L1824" s="302">
        <f>TabIPW[[#This Row],[iloczyn liczby mieszkańców i relacji przeciętnego miesięcznego wynagrodzenia brutto 
w danym powiecie do średniej krajowej]]/$M$1*$L$2</f>
        <v>7.1409820204480499E-5</v>
      </c>
      <c r="M1824" s="27">
        <v>6491.97</v>
      </c>
      <c r="N1824" s="302">
        <f>TabIPW[[#This Row],[liczba oddziałów w szkołach podstawowych]]/$O$1*$N$2</f>
        <v>3.4212880143112706E-5</v>
      </c>
      <c r="O1824" s="27">
        <v>27</v>
      </c>
      <c r="P182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4.9782003086132084E-5</v>
      </c>
      <c r="Q1824" s="27">
        <v>253</v>
      </c>
      <c r="R1824" s="302">
        <f>TabIPW[[#This Row],[liczba gospodarstw domowych korzystających ze środowiskowej pomocy społecznej ]]/$S$1*$R$2</f>
        <v>2.4607812980621347E-5</v>
      </c>
      <c r="S1824" s="27">
        <v>90</v>
      </c>
      <c r="T1824" s="302">
        <f>TabIPW[[#This Row],[ilość wody dostarczonej i ścieków bytowych odprowadzonych siecią kanalizacyjną '[dam3']]]/$U$1*$T$2</f>
        <v>1.8315002298994501E-5</v>
      </c>
      <c r="U1824" s="27">
        <v>448.79999999999995</v>
      </c>
      <c r="V1824" s="302">
        <f>TabIPW[[#This Row],[iloczyn liczby mieszkańców i relacji przeciętnego miesięcznego wynagrodzenia brutto 
w danym powiecie do średniej krajowej2]]/$W$1*$V$2</f>
        <v>2.0827864226306813E-5</v>
      </c>
      <c r="W1824" s="27">
        <f>TabIPW[[#This Row],[iloczyn liczby mieszkańców i relacji przeciętnego miesięcznego wynagrodzenia brutto 
w danym powiecie do średniej krajowej]]</f>
        <v>6491.97</v>
      </c>
    </row>
    <row r="1825" spans="1:23" x14ac:dyDescent="0.3">
      <c r="A1825" s="2" t="s">
        <v>10</v>
      </c>
      <c r="B1825" s="2" t="s">
        <v>170</v>
      </c>
      <c r="C1825" s="2" t="s">
        <v>74</v>
      </c>
      <c r="D1825" s="2" t="s">
        <v>16</v>
      </c>
      <c r="E1825" s="2" t="s">
        <v>13</v>
      </c>
      <c r="F1825" s="17" t="str">
        <f>+Tabela1[[#This Row],[WK]]&amp;Tabela1[[#This Row],[PK]]&amp;Tabela1[[#This Row],[GK]]</f>
        <v>241303</v>
      </c>
      <c r="G1825" s="2" t="s">
        <v>1712</v>
      </c>
      <c r="H1825" s="302">
        <f>TabIPW[[#This Row],[liczba mieszkańców ]]/$I$1*$H$2</f>
        <v>5.0689490941970822E-5</v>
      </c>
      <c r="I1825" s="27">
        <v>15926</v>
      </c>
      <c r="J1825" s="302">
        <f>TabIPW[[#This Row],[liczba mieszkańców w wieku 20-64]]/$K$1*$J$2</f>
        <v>3.6848682795028576E-5</v>
      </c>
      <c r="K1825" s="27">
        <v>9137</v>
      </c>
      <c r="L1825" s="302">
        <f>TabIPW[[#This Row],[iloczyn liczby mieszkańców i relacji przeciętnego miesięcznego wynagrodzenia brutto 
w danym powiecie do średniej krajowej]]/$M$1*$L$2</f>
        <v>1.6712311485327796E-4</v>
      </c>
      <c r="M1825" s="27">
        <v>15193.404000000002</v>
      </c>
      <c r="N1825" s="302">
        <f>TabIPW[[#This Row],[liczba oddziałów w szkołach podstawowych]]/$O$1*$N$2</f>
        <v>1.3431723315444246E-4</v>
      </c>
      <c r="O1825" s="27">
        <v>106</v>
      </c>
      <c r="P182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1.2356955706755316E-4</v>
      </c>
      <c r="Q1825" s="27">
        <v>628</v>
      </c>
      <c r="R1825" s="302">
        <f>TabIPW[[#This Row],[liczba gospodarstw domowych korzystających ze środowiskowej pomocy społecznej ]]/$S$1*$R$2</f>
        <v>2.570149355753785E-5</v>
      </c>
      <c r="S1825" s="27">
        <v>94</v>
      </c>
      <c r="T1825" s="302">
        <f>TabIPW[[#This Row],[ilość wody dostarczonej i ścieków bytowych odprowadzonych siecią kanalizacyjną '[dam3']]]/$U$1*$T$2</f>
        <v>4.6126219025297436E-5</v>
      </c>
      <c r="U1825" s="27">
        <v>1130.3</v>
      </c>
      <c r="V1825" s="302">
        <f>TabIPW[[#This Row],[iloczyn liczby mieszkańców i relacji przeciętnego miesięcznego wynagrodzenia brutto 
w danym powiecie do średniej krajowej2]]/$W$1*$V$2</f>
        <v>4.8744241832206075E-5</v>
      </c>
      <c r="W1825" s="27">
        <f>TabIPW[[#This Row],[iloczyn liczby mieszkańców i relacji przeciętnego miesięcznego wynagrodzenia brutto 
w danym powiecie do średniej krajowej]]</f>
        <v>15193.404000000002</v>
      </c>
    </row>
    <row r="1826" spans="1:23" x14ac:dyDescent="0.3">
      <c r="A1826" s="2" t="s">
        <v>10</v>
      </c>
      <c r="B1826" s="2" t="s">
        <v>170</v>
      </c>
      <c r="C1826" s="2" t="s">
        <v>74</v>
      </c>
      <c r="D1826" s="2" t="s">
        <v>18</v>
      </c>
      <c r="E1826" s="2" t="s">
        <v>13</v>
      </c>
      <c r="F1826" s="17" t="str">
        <f>+Tabela1[[#This Row],[WK]]&amp;Tabela1[[#This Row],[PK]]&amp;Tabela1[[#This Row],[GK]]</f>
        <v>241304</v>
      </c>
      <c r="G1826" s="2" t="s">
        <v>1713</v>
      </c>
      <c r="H1826" s="302">
        <f>TabIPW[[#This Row],[liczba mieszkańców ]]/$I$1*$H$2</f>
        <v>1.9415481834428997E-4</v>
      </c>
      <c r="I1826" s="27">
        <v>61001</v>
      </c>
      <c r="J1826" s="302">
        <f>TabIPW[[#This Row],[liczba mieszkańców w wieku 20-64]]/$K$1*$J$2</f>
        <v>1.4361992904635633E-4</v>
      </c>
      <c r="K1826" s="27">
        <v>35612</v>
      </c>
      <c r="L1826" s="302">
        <f>TabIPW[[#This Row],[iloczyn liczby mieszkańców i relacji przeciętnego miesięcznego wynagrodzenia brutto 
w danym powiecie do średniej krajowej]]/$M$1*$L$2</f>
        <v>6.40127912166571E-4</v>
      </c>
      <c r="M1826" s="27">
        <v>58194.954000000005</v>
      </c>
      <c r="N1826" s="302">
        <f>TabIPW[[#This Row],[liczba oddziałów w szkołach podstawowych]]/$O$1*$N$2</f>
        <v>3.4212880143112706E-4</v>
      </c>
      <c r="O1826" s="27">
        <v>270</v>
      </c>
      <c r="P182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4.7814334979960854E-4</v>
      </c>
      <c r="Q1826" s="27">
        <v>2430</v>
      </c>
      <c r="R1826" s="302">
        <f>TabIPW[[#This Row],[liczba gospodarstw domowych korzystających ze środowiskowej pomocy społecznej ]]/$S$1*$R$2</f>
        <v>3.0869134283468337E-4</v>
      </c>
      <c r="S1826" s="27">
        <v>1129</v>
      </c>
      <c r="T1826" s="302">
        <f>TabIPW[[#This Row],[ilość wody dostarczonej i ścieków bytowych odprowadzonych siecią kanalizacyjną '[dam3']]]/$U$1*$T$2</f>
        <v>1.9238098003101584E-4</v>
      </c>
      <c r="U1826" s="27">
        <v>4714.2000000000007</v>
      </c>
      <c r="V1826" s="302">
        <f>TabIPW[[#This Row],[iloczyn liczby mieszkańców i relacji przeciętnego miesięcznego wynagrodzenia brutto 
w danym powiecie do średniej krajowej2]]/$W$1*$V$2</f>
        <v>1.8670397438191655E-4</v>
      </c>
      <c r="W1826" s="27">
        <f>TabIPW[[#This Row],[iloczyn liczby mieszkańców i relacji przeciętnego miesięcznego wynagrodzenia brutto 
w danym powiecie do średniej krajowej]]</f>
        <v>58194.954000000005</v>
      </c>
    </row>
    <row r="1827" spans="1:23" x14ac:dyDescent="0.3">
      <c r="A1827" s="2" t="s">
        <v>10</v>
      </c>
      <c r="B1827" s="2" t="s">
        <v>170</v>
      </c>
      <c r="C1827" s="2" t="s">
        <v>74</v>
      </c>
      <c r="D1827" s="2" t="s">
        <v>21</v>
      </c>
      <c r="E1827" s="2" t="s">
        <v>15</v>
      </c>
      <c r="F1827" s="17" t="str">
        <f>+Tabela1[[#This Row],[WK]]&amp;Tabela1[[#This Row],[PK]]&amp;Tabela1[[#This Row],[GK]]</f>
        <v>241305</v>
      </c>
      <c r="G1827" s="2" t="s">
        <v>1714</v>
      </c>
      <c r="H1827" s="302">
        <f>TabIPW[[#This Row],[liczba mieszkańców ]]/$I$1*$H$2</f>
        <v>9.30654725067956E-6</v>
      </c>
      <c r="I1827" s="27">
        <v>2924</v>
      </c>
      <c r="J1827" s="302">
        <f>TabIPW[[#This Row],[liczba mieszkańców w wieku 20-64]]/$K$1*$J$2</f>
        <v>6.9083718537686283E-6</v>
      </c>
      <c r="K1827" s="27">
        <v>1713</v>
      </c>
      <c r="L1827" s="302">
        <f>TabIPW[[#This Row],[iloczyn liczby mieszkańców i relacji przeciętnego miesięcznego wynagrodzenia brutto 
w danym powiecie do średniej krajowej]]/$M$1*$L$2</f>
        <v>3.0683661172358708E-5</v>
      </c>
      <c r="M1827" s="27">
        <v>2789.4960000000005</v>
      </c>
      <c r="N1827" s="302">
        <f>TabIPW[[#This Row],[liczba oddziałów w szkołach podstawowych]]/$O$1*$N$2</f>
        <v>2.2808586762075135E-5</v>
      </c>
      <c r="O1827" s="27">
        <v>18</v>
      </c>
      <c r="P182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1.9283147440478041E-5</v>
      </c>
      <c r="Q1827" s="27">
        <v>98</v>
      </c>
      <c r="R1827" s="302">
        <f>TabIPW[[#This Row],[liczba gospodarstw domowych korzystających ze środowiskowej pomocy społecznej ]]/$S$1*$R$2</f>
        <v>2.3240712259475715E-5</v>
      </c>
      <c r="S1827" s="27">
        <v>85</v>
      </c>
      <c r="T1827" s="302">
        <f>TabIPW[[#This Row],[ilość wody dostarczonej i ścieków bytowych odprowadzonych siecią kanalizacyjną '[dam3']]]/$U$1*$T$2</f>
        <v>8.0270965958382765E-6</v>
      </c>
      <c r="U1827" s="27">
        <v>196.7</v>
      </c>
      <c r="V1827" s="302">
        <f>TabIPW[[#This Row],[iloczyn liczby mieszkańców i relacji przeciętnego miesięcznego wynagrodzenia brutto 
w danym powiecie do średniej krajowej2]]/$W$1*$V$2</f>
        <v>8.9494011752712902E-6</v>
      </c>
      <c r="W1827" s="27">
        <f>TabIPW[[#This Row],[iloczyn liczby mieszkańców i relacji przeciętnego miesięcznego wynagrodzenia brutto 
w danym powiecie do średniej krajowej]]</f>
        <v>2789.4960000000005</v>
      </c>
    </row>
    <row r="1828" spans="1:23" x14ac:dyDescent="0.3">
      <c r="A1828" s="2" t="s">
        <v>10</v>
      </c>
      <c r="B1828" s="2" t="s">
        <v>170</v>
      </c>
      <c r="C1828" s="2" t="s">
        <v>74</v>
      </c>
      <c r="D1828" s="2" t="s">
        <v>23</v>
      </c>
      <c r="E1828" s="2" t="s">
        <v>15</v>
      </c>
      <c r="F1828" s="17" t="str">
        <f>+Tabela1[[#This Row],[WK]]&amp;Tabela1[[#This Row],[PK]]&amp;Tabela1[[#This Row],[GK]]</f>
        <v>241306</v>
      </c>
      <c r="G1828" s="2" t="s">
        <v>1715</v>
      </c>
      <c r="H1828" s="302">
        <f>TabIPW[[#This Row],[liczba mieszkańców ]]/$I$1*$H$2</f>
        <v>1.8784966441009155E-5</v>
      </c>
      <c r="I1828" s="27">
        <v>5902</v>
      </c>
      <c r="J1828" s="302">
        <f>TabIPW[[#This Row],[liczba mieszkańców w wieku 20-64]]/$K$1*$J$2</f>
        <v>1.4232133258581138E-5</v>
      </c>
      <c r="K1828" s="27">
        <v>3529</v>
      </c>
      <c r="L1828" s="302">
        <f>TabIPW[[#This Row],[iloczyn liczby mieszkańców i relacji przeciętnego miesięcznego wynagrodzenia brutto 
w danym powiecie do średniej krajowej]]/$M$1*$L$2</f>
        <v>6.1933983665957964E-5</v>
      </c>
      <c r="M1828" s="27">
        <v>5630.5080000000007</v>
      </c>
      <c r="N1828" s="302">
        <f>TabIPW[[#This Row],[liczba oddziałów w szkołach podstawowych]]/$O$1*$N$2</f>
        <v>5.195289206917115E-5</v>
      </c>
      <c r="O1828" s="27">
        <v>41</v>
      </c>
      <c r="P182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4.4272532388852641E-5</v>
      </c>
      <c r="Q1828" s="27">
        <v>225</v>
      </c>
      <c r="R1828" s="302">
        <f>TabIPW[[#This Row],[liczba gospodarstw domowych korzystających ze środowiskowej pomocy społecznej ]]/$S$1*$R$2</f>
        <v>1.175706620185242E-5</v>
      </c>
      <c r="S1828" s="27">
        <v>43</v>
      </c>
      <c r="T1828" s="302">
        <f>TabIPW[[#This Row],[ilość wody dostarczonej i ścieków bytowych odprowadzonych siecią kanalizacyjną '[dam3']]]/$U$1*$T$2</f>
        <v>2.3383458817566513E-5</v>
      </c>
      <c r="U1828" s="27">
        <v>573</v>
      </c>
      <c r="V1828" s="302">
        <f>TabIPW[[#This Row],[iloczyn liczby mieszkańców i relacji przeciętnego miesięcznego wynagrodzenia brutto 
w danym powiecie do średniej krajowej2]]/$W$1*$V$2</f>
        <v>1.8064078569237744E-5</v>
      </c>
      <c r="W1828" s="27">
        <f>TabIPW[[#This Row],[iloczyn liczby mieszkańców i relacji przeciętnego miesięcznego wynagrodzenia brutto 
w danym powiecie do średniej krajowej]]</f>
        <v>5630.5080000000007</v>
      </c>
    </row>
    <row r="1829" spans="1:23" x14ac:dyDescent="0.3">
      <c r="A1829" s="2" t="s">
        <v>10</v>
      </c>
      <c r="B1829" s="2" t="s">
        <v>170</v>
      </c>
      <c r="C1829" s="2" t="s">
        <v>74</v>
      </c>
      <c r="D1829" s="2" t="s">
        <v>30</v>
      </c>
      <c r="E1829" s="2" t="s">
        <v>15</v>
      </c>
      <c r="F1829" s="17" t="str">
        <f>+Tabela1[[#This Row],[WK]]&amp;Tabela1[[#This Row],[PK]]&amp;Tabela1[[#This Row],[GK]]</f>
        <v>241307</v>
      </c>
      <c r="G1829" s="2" t="s">
        <v>1716</v>
      </c>
      <c r="H1829" s="302">
        <f>TabIPW[[#This Row],[liczba mieszkańców ]]/$I$1*$H$2</f>
        <v>4.2226389321055305E-5</v>
      </c>
      <c r="I1829" s="27">
        <v>13267</v>
      </c>
      <c r="J1829" s="302">
        <f>TabIPW[[#This Row],[liczba mieszkańców w wieku 20-64]]/$K$1*$J$2</f>
        <v>3.2400384981422746E-5</v>
      </c>
      <c r="K1829" s="27">
        <v>8034</v>
      </c>
      <c r="L1829" s="302">
        <f>TabIPW[[#This Row],[iloczyn liczby mieszkańców i relacji przeciętnego miesięcznego wynagrodzenia brutto 
w danym powiecie do średniej krajowej]]/$M$1*$L$2</f>
        <v>1.3922029164626639E-4</v>
      </c>
      <c r="M1829" s="27">
        <v>12656.718000000001</v>
      </c>
      <c r="N1829" s="302">
        <f>TabIPW[[#This Row],[liczba oddziałów w szkołach podstawowych]]/$O$1*$N$2</f>
        <v>8.1097197376267145E-5</v>
      </c>
      <c r="O1829" s="27">
        <v>64</v>
      </c>
      <c r="P182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1.066476113544806E-4</v>
      </c>
      <c r="Q1829" s="27">
        <v>542</v>
      </c>
      <c r="R1829" s="302">
        <f>TabIPW[[#This Row],[liczba gospodarstw domowych korzystających ze środowiskowej pomocy społecznej ]]/$S$1*$R$2</f>
        <v>1.9686250384497079E-5</v>
      </c>
      <c r="S1829" s="27">
        <v>72</v>
      </c>
      <c r="T1829" s="302">
        <f>TabIPW[[#This Row],[ilość wody dostarczonej i ścieków bytowych odprowadzonych siecią kanalizacyjną '[dam3']]]/$U$1*$T$2</f>
        <v>3.1924746654419344E-5</v>
      </c>
      <c r="U1829" s="27">
        <v>782.3</v>
      </c>
      <c r="V1829" s="302">
        <f>TabIPW[[#This Row],[iloczyn liczby mieszkańców i relacji przeciętnego miesięcznego wynagrodzenia brutto 
w danym powiecie do średniej krajowej2]]/$W$1*$V$2</f>
        <v>4.0605918396827705E-5</v>
      </c>
      <c r="W1829" s="27">
        <f>TabIPW[[#This Row],[iloczyn liczby mieszkańców i relacji przeciętnego miesięcznego wynagrodzenia brutto 
w danym powiecie do średniej krajowej]]</f>
        <v>12656.718000000001</v>
      </c>
    </row>
    <row r="1830" spans="1:23" x14ac:dyDescent="0.3">
      <c r="A1830" s="2" t="s">
        <v>10</v>
      </c>
      <c r="B1830" s="2" t="s">
        <v>170</v>
      </c>
      <c r="C1830" s="2" t="s">
        <v>74</v>
      </c>
      <c r="D1830" s="2" t="s">
        <v>54</v>
      </c>
      <c r="E1830" s="2" t="s">
        <v>15</v>
      </c>
      <c r="F1830" s="17" t="str">
        <f>+Tabela1[[#This Row],[WK]]&amp;Tabela1[[#This Row],[PK]]&amp;Tabela1[[#This Row],[GK]]</f>
        <v>241308</v>
      </c>
      <c r="G1830" s="2" t="s">
        <v>1717</v>
      </c>
      <c r="H1830" s="302">
        <f>TabIPW[[#This Row],[liczba mieszkańców ]]/$I$1*$H$2</f>
        <v>2.5892189426907739E-5</v>
      </c>
      <c r="I1830" s="27">
        <v>8135</v>
      </c>
      <c r="J1830" s="302">
        <f>TabIPW[[#This Row],[liczba mieszkańców w wieku 20-64]]/$K$1*$J$2</f>
        <v>1.9583802523000852E-5</v>
      </c>
      <c r="K1830" s="27">
        <v>4856</v>
      </c>
      <c r="L1830" s="302">
        <f>TabIPW[[#This Row],[iloczyn liczby mieszkańców i relacji przeciętnego miesięcznego wynagrodzenia brutto 
w danym powiecie do średniej krajowej]]/$M$1*$L$2</f>
        <v>8.5366478672071837E-5</v>
      </c>
      <c r="M1830" s="27">
        <v>7760.79</v>
      </c>
      <c r="N1830" s="302">
        <f>TabIPW[[#This Row],[liczba oddziałów w szkołach podstawowych]]/$O$1*$N$2</f>
        <v>4.9418604651162791E-5</v>
      </c>
      <c r="O1830" s="27">
        <v>39</v>
      </c>
      <c r="P183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4.8011101790577979E-5</v>
      </c>
      <c r="Q1830" s="27">
        <v>244</v>
      </c>
      <c r="R1830" s="302">
        <f>TabIPW[[#This Row],[liczba gospodarstw domowych korzystających ze środowiskowej pomocy społecznej ]]/$S$1*$R$2</f>
        <v>2.351413240370484E-5</v>
      </c>
      <c r="S1830" s="27">
        <v>86</v>
      </c>
      <c r="T1830" s="302">
        <f>TabIPW[[#This Row],[ilość wody dostarczonej i ścieków bytowych odprowadzonych siecią kanalizacyjną '[dam3']]]/$U$1*$T$2</f>
        <v>1.933930389815841E-5</v>
      </c>
      <c r="U1830" s="27">
        <v>473.9</v>
      </c>
      <c r="V1830" s="302">
        <f>TabIPW[[#This Row],[iloczyn liczby mieszkańców i relacji przeciętnego miesięcznego wynagrodzenia brutto 
w danym powiecie do średniej krajowej2]]/$W$1*$V$2</f>
        <v>2.489855627935429E-5</v>
      </c>
      <c r="W1830" s="27">
        <f>TabIPW[[#This Row],[iloczyn liczby mieszkańców i relacji przeciętnego miesięcznego wynagrodzenia brutto 
w danym powiecie do średniej krajowej]]</f>
        <v>7760.79</v>
      </c>
    </row>
    <row r="1831" spans="1:23" x14ac:dyDescent="0.3">
      <c r="A1831" s="2" t="s">
        <v>10</v>
      </c>
      <c r="B1831" s="2" t="s">
        <v>170</v>
      </c>
      <c r="C1831" s="2" t="s">
        <v>74</v>
      </c>
      <c r="D1831" s="2" t="s">
        <v>56</v>
      </c>
      <c r="E1831" s="2" t="s">
        <v>15</v>
      </c>
      <c r="F1831" s="17" t="str">
        <f>+Tabela1[[#This Row],[WK]]&amp;Tabela1[[#This Row],[PK]]&amp;Tabela1[[#This Row],[GK]]</f>
        <v>241309</v>
      </c>
      <c r="G1831" s="2" t="s">
        <v>1718</v>
      </c>
      <c r="H1831" s="302">
        <f>TabIPW[[#This Row],[liczba mieszkańców ]]/$I$1*$H$2</f>
        <v>5.2172682124876665E-5</v>
      </c>
      <c r="I1831" s="27">
        <v>16392</v>
      </c>
      <c r="J1831" s="302">
        <f>TabIPW[[#This Row],[liczba mieszkańców w wieku 20-64]]/$K$1*$J$2</f>
        <v>4.0018548689402272E-5</v>
      </c>
      <c r="K1831" s="27">
        <v>9923</v>
      </c>
      <c r="L1831" s="302">
        <f>TabIPW[[#This Row],[iloczyn liczby mieszkańców i relacji przeciętnego miesięcznego wynagrodzenia brutto 
w danym powiecie do średniej krajowej]]/$M$1*$L$2</f>
        <v>1.7201319218102047E-4</v>
      </c>
      <c r="M1831" s="27">
        <v>15637.968000000001</v>
      </c>
      <c r="N1831" s="302">
        <f>TabIPW[[#This Row],[liczba oddziałów w szkołach podstawowych]]/$O$1*$N$2</f>
        <v>1.3431723315444246E-4</v>
      </c>
      <c r="O1831" s="27">
        <v>106</v>
      </c>
      <c r="P183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1.2848872733298123E-4</v>
      </c>
      <c r="Q1831" s="27">
        <v>653</v>
      </c>
      <c r="R1831" s="302">
        <f>TabIPW[[#This Row],[liczba gospodarstw domowych korzystających ze środowiskowej pomocy społecznej ]]/$S$1*$R$2</f>
        <v>5.2496667691992204E-5</v>
      </c>
      <c r="S1831" s="27">
        <v>192</v>
      </c>
      <c r="T1831" s="302">
        <f>TabIPW[[#This Row],[ilość wody dostarczonej i ścieków bytowych odprowadzonych siecią kanalizacyjną '[dam3']]]/$U$1*$T$2</f>
        <v>3.4801769074381715E-5</v>
      </c>
      <c r="U1831" s="27">
        <v>852.8</v>
      </c>
      <c r="V1831" s="302">
        <f>TabIPW[[#This Row],[iloczyn liczby mieszkańców i relacji przeciętnego miesięcznego wynagrodzenia brutto 
w danym powiecie do średniej krajowej2]]/$W$1*$V$2</f>
        <v>5.0170514386130975E-5</v>
      </c>
      <c r="W1831" s="27">
        <f>TabIPW[[#This Row],[iloczyn liczby mieszkańców i relacji przeciętnego miesięcznego wynagrodzenia brutto 
w danym powiecie do średniej krajowej]]</f>
        <v>15637.968000000001</v>
      </c>
    </row>
    <row r="1832" spans="1:23" x14ac:dyDescent="0.3">
      <c r="A1832" s="2" t="s">
        <v>10</v>
      </c>
      <c r="B1832" s="2" t="s">
        <v>170</v>
      </c>
      <c r="C1832" s="2" t="s">
        <v>76</v>
      </c>
      <c r="D1832" s="2" t="s">
        <v>12</v>
      </c>
      <c r="E1832" s="2" t="s">
        <v>13</v>
      </c>
      <c r="F1832" s="17" t="str">
        <f>+Tabela1[[#This Row],[WK]]&amp;Tabela1[[#This Row],[PK]]&amp;Tabela1[[#This Row],[GK]]</f>
        <v>241401</v>
      </c>
      <c r="G1832" s="2" t="s">
        <v>1719</v>
      </c>
      <c r="H1832" s="302">
        <f>TabIPW[[#This Row],[liczba mieszkańców ]]/$I$1*$H$2</f>
        <v>5.9286270738169691E-5</v>
      </c>
      <c r="I1832" s="27">
        <v>18627</v>
      </c>
      <c r="J1832" s="302">
        <f>TabIPW[[#This Row],[liczba mieszkańców w wieku 20-64]]/$K$1*$J$2</f>
        <v>4.4720919723549516E-5</v>
      </c>
      <c r="K1832" s="27">
        <v>11089</v>
      </c>
      <c r="L1832" s="302">
        <f>TabIPW[[#This Row],[iloczyn liczby mieszkańców i relacji przeciętnego miesięcznego wynagrodzenia brutto 
w danym powiecie do średniej krajowej]]/$M$1*$L$2</f>
        <v>1.71289454928665E-4</v>
      </c>
      <c r="M1832" s="27">
        <v>15572.171999999999</v>
      </c>
      <c r="N1832" s="302">
        <f>TabIPW[[#This Row],[liczba oddziałów w szkołach podstawowych]]/$O$1*$N$2</f>
        <v>1.039057841383423E-4</v>
      </c>
      <c r="O1832" s="27">
        <v>82</v>
      </c>
      <c r="P183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1.4973954287963049E-4</v>
      </c>
      <c r="Q1832" s="27">
        <v>761</v>
      </c>
      <c r="R1832" s="302">
        <f>TabIPW[[#This Row],[liczba gospodarstw domowych korzystających ze środowiskowej pomocy społecznej ]]/$S$1*$R$2</f>
        <v>5.0309306538159198E-5</v>
      </c>
      <c r="S1832" s="27">
        <v>184</v>
      </c>
      <c r="T1832" s="302">
        <f>TabIPW[[#This Row],[ilość wody dostarczonej i ścieków bytowych odprowadzonych siecią kanalizacyjną '[dam3']]]/$U$1*$T$2</f>
        <v>1.0327898355235138E-4</v>
      </c>
      <c r="U1832" s="27">
        <v>2530.8000000000002</v>
      </c>
      <c r="V1832" s="302">
        <f>TabIPW[[#This Row],[iloczyn liczby mieszkańców i relacji przeciętnego miesięcznego wynagrodzenia brutto 
w danym powiecie do średniej krajowej2]]/$W$1*$V$2</f>
        <v>4.9959424354193963E-5</v>
      </c>
      <c r="W1832" s="27">
        <f>TabIPW[[#This Row],[iloczyn liczby mieszkańców i relacji przeciętnego miesięcznego wynagrodzenia brutto 
w danym powiecie do średniej krajowej]]</f>
        <v>15572.171999999999</v>
      </c>
    </row>
    <row r="1833" spans="1:23" x14ac:dyDescent="0.3">
      <c r="A1833" s="2" t="s">
        <v>10</v>
      </c>
      <c r="B1833" s="2" t="s">
        <v>170</v>
      </c>
      <c r="C1833" s="2" t="s">
        <v>76</v>
      </c>
      <c r="D1833" s="2" t="s">
        <v>11</v>
      </c>
      <c r="E1833" s="2" t="s">
        <v>13</v>
      </c>
      <c r="F1833" s="17" t="str">
        <f>+Tabela1[[#This Row],[WK]]&amp;Tabela1[[#This Row],[PK]]&amp;Tabela1[[#This Row],[GK]]</f>
        <v>241402</v>
      </c>
      <c r="G1833" s="2" t="s">
        <v>1720</v>
      </c>
      <c r="H1833" s="302">
        <f>TabIPW[[#This Row],[liczba mieszkańców ]]/$I$1*$H$2</f>
        <v>3.0131697271608551E-5</v>
      </c>
      <c r="I1833" s="27">
        <v>9467</v>
      </c>
      <c r="J1833" s="302">
        <f>TabIPW[[#This Row],[liczba mieszkańców w wieku 20-64]]/$K$1*$J$2</f>
        <v>2.2584286270346945E-5</v>
      </c>
      <c r="K1833" s="27">
        <v>5600</v>
      </c>
      <c r="L1833" s="302">
        <f>TabIPW[[#This Row],[iloczyn liczby mieszkańców i relacji przeciętnego miesięcznego wynagrodzenia brutto 
w danym powiecie do średniej krajowej]]/$M$1*$L$2</f>
        <v>8.7056276899644152E-5</v>
      </c>
      <c r="M1833" s="27">
        <v>7914.4119999999994</v>
      </c>
      <c r="N1833" s="302">
        <f>TabIPW[[#This Row],[liczba oddziałów w szkołach podstawowych]]/$O$1*$N$2</f>
        <v>5.5754323196183665E-5</v>
      </c>
      <c r="O1833" s="27">
        <v>44</v>
      </c>
      <c r="P183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8.1264692784871747E-5</v>
      </c>
      <c r="Q1833" s="27">
        <v>413</v>
      </c>
      <c r="R1833" s="302">
        <f>TabIPW[[#This Row],[liczba gospodarstw domowych korzystających ze środowiskowej pomocy społecznej ]]/$S$1*$R$2</f>
        <v>1.9412830240267953E-5</v>
      </c>
      <c r="S1833" s="27">
        <v>71</v>
      </c>
      <c r="T1833" s="302">
        <f>TabIPW[[#This Row],[ilość wody dostarczonej i ścieków bytowych odprowadzonych siecią kanalizacyjną '[dam3']]]/$U$1*$T$2</f>
        <v>2.7750003483325008E-5</v>
      </c>
      <c r="U1833" s="27">
        <v>680</v>
      </c>
      <c r="V1833" s="302">
        <f>TabIPW[[#This Row],[iloczyn liczby mieszkańców i relacji przeciętnego miesięcznego wynagrodzenia brutto 
w danym powiecie do średniej krajowej2]]/$W$1*$V$2</f>
        <v>2.5391414095729547E-5</v>
      </c>
      <c r="W1833" s="27">
        <f>TabIPW[[#This Row],[iloczyn liczby mieszkańców i relacji przeciętnego miesięcznego wynagrodzenia brutto 
w danym powiecie do średniej krajowej]]</f>
        <v>7914.4119999999994</v>
      </c>
    </row>
    <row r="1834" spans="1:23" x14ac:dyDescent="0.3">
      <c r="A1834" s="2" t="s">
        <v>10</v>
      </c>
      <c r="B1834" s="2" t="s">
        <v>170</v>
      </c>
      <c r="C1834" s="2" t="s">
        <v>76</v>
      </c>
      <c r="D1834" s="2" t="s">
        <v>16</v>
      </c>
      <c r="E1834" s="2" t="s">
        <v>13</v>
      </c>
      <c r="F1834" s="17" t="str">
        <f>+Tabela1[[#This Row],[WK]]&amp;Tabela1[[#This Row],[PK]]&amp;Tabela1[[#This Row],[GK]]</f>
        <v>241403</v>
      </c>
      <c r="G1834" s="2" t="s">
        <v>1721</v>
      </c>
      <c r="H1834" s="302">
        <f>TabIPW[[#This Row],[liczba mieszkańców ]]/$I$1*$H$2</f>
        <v>5.1456549043001523E-5</v>
      </c>
      <c r="I1834" s="27">
        <v>16167</v>
      </c>
      <c r="J1834" s="302">
        <f>TabIPW[[#This Row],[liczba mieszkańców w wieku 20-64]]/$K$1*$J$2</f>
        <v>3.9240197394727819E-5</v>
      </c>
      <c r="K1834" s="27">
        <v>9730</v>
      </c>
      <c r="L1834" s="302">
        <f>TabIPW[[#This Row],[iloczyn liczby mieszkańców i relacji przeciętnego miesięcznego wynagrodzenia brutto 
w danym powiecie do średniej krajowej]]/$M$1*$L$2</f>
        <v>1.4866788091650438E-4</v>
      </c>
      <c r="M1834" s="27">
        <v>13515.611999999999</v>
      </c>
      <c r="N1834" s="302">
        <f>TabIPW[[#This Row],[liczba oddziałów w szkołach podstawowych]]/$O$1*$N$2</f>
        <v>9.8837209302325582E-5</v>
      </c>
      <c r="O1834" s="27">
        <v>78</v>
      </c>
      <c r="P183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1.3616263294704902E-4</v>
      </c>
      <c r="Q1834" s="27">
        <v>692</v>
      </c>
      <c r="R1834" s="302">
        <f>TabIPW[[#This Row],[liczba gospodarstw domowych korzystających ze środowiskowej pomocy społecznej ]]/$S$1*$R$2</f>
        <v>3.4450938172869887E-5</v>
      </c>
      <c r="S1834" s="27">
        <v>126</v>
      </c>
      <c r="T1834" s="302">
        <f>TabIPW[[#This Row],[ilość wody dostarczonej i ścieków bytowych odprowadzonych siecią kanalizacyjną '[dam3']]]/$U$1*$T$2</f>
        <v>4.1694380233695825E-5</v>
      </c>
      <c r="U1834" s="27">
        <v>1021.7</v>
      </c>
      <c r="V1834" s="302">
        <f>TabIPW[[#This Row],[iloczyn liczby mieszkańców i relacji przeciętnego miesięcznego wynagrodzenia brutto 
w danym powiecie do średniej krajowej2]]/$W$1*$V$2</f>
        <v>4.3361465267313785E-5</v>
      </c>
      <c r="W1834" s="27">
        <f>TabIPW[[#This Row],[iloczyn liczby mieszkańców i relacji przeciętnego miesięcznego wynagrodzenia brutto 
w danym powiecie do średniej krajowej]]</f>
        <v>13515.611999999999</v>
      </c>
    </row>
    <row r="1835" spans="1:23" x14ac:dyDescent="0.3">
      <c r="A1835" s="2" t="s">
        <v>10</v>
      </c>
      <c r="B1835" s="2" t="s">
        <v>170</v>
      </c>
      <c r="C1835" s="2" t="s">
        <v>76</v>
      </c>
      <c r="D1835" s="2" t="s">
        <v>18</v>
      </c>
      <c r="E1835" s="2" t="s">
        <v>15</v>
      </c>
      <c r="F1835" s="17" t="str">
        <f>+Tabela1[[#This Row],[WK]]&amp;Tabela1[[#This Row],[PK]]&amp;Tabela1[[#This Row],[GK]]</f>
        <v>241404</v>
      </c>
      <c r="G1835" s="2" t="s">
        <v>1722</v>
      </c>
      <c r="H1835" s="302">
        <f>TabIPW[[#This Row],[liczba mieszkańców ]]/$I$1*$H$2</f>
        <v>2.7677747911049749E-5</v>
      </c>
      <c r="I1835" s="27">
        <v>8696</v>
      </c>
      <c r="J1835" s="302">
        <f>TabIPW[[#This Row],[liczba mieszkańców w wieku 20-64]]/$K$1*$J$2</f>
        <v>2.100338623142266E-5</v>
      </c>
      <c r="K1835" s="27">
        <v>5208</v>
      </c>
      <c r="L1835" s="302">
        <f>TabIPW[[#This Row],[iloczyn liczby mieszkańców i relacji przeciętnego miesięcznego wynagrodzenia brutto 
w danym powiecie do średniej krajowej]]/$M$1*$L$2</f>
        <v>7.9966344556808445E-5</v>
      </c>
      <c r="M1835" s="27">
        <v>7269.8559999999998</v>
      </c>
      <c r="N1835" s="302">
        <f>TabIPW[[#This Row],[liczba oddziałów w szkołach podstawowych]]/$O$1*$N$2</f>
        <v>6.7158616577221229E-5</v>
      </c>
      <c r="O1835" s="27">
        <v>53</v>
      </c>
      <c r="P183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7.0048984579695745E-5</v>
      </c>
      <c r="Q1835" s="27">
        <v>356</v>
      </c>
      <c r="R1835" s="302">
        <f>TabIPW[[#This Row],[liczba gospodarstw domowych korzystających ze środowiskowej pomocy społecznej ]]/$S$1*$R$2</f>
        <v>1.175706620185242E-5</v>
      </c>
      <c r="S1835" s="27">
        <v>43</v>
      </c>
      <c r="T1835" s="302">
        <f>TabIPW[[#This Row],[ilość wody dostarczonej i ścieków bytowych odprowadzonych siecią kanalizacyjną '[dam3']]]/$U$1*$T$2</f>
        <v>5.5716293758505348E-5</v>
      </c>
      <c r="U1835" s="27">
        <v>1365.3000000000002</v>
      </c>
      <c r="V1835" s="302">
        <f>TabIPW[[#This Row],[iloczyn liczby mieszkańców i relacji przeciętnego miesięcznego wynagrodzenia brutto 
w danym powiecie do średniej krajowej2]]/$W$1*$V$2</f>
        <v>2.3323517162402468E-5</v>
      </c>
      <c r="W1835" s="27">
        <f>TabIPW[[#This Row],[iloczyn liczby mieszkańców i relacji przeciętnego miesięcznego wynagrodzenia brutto 
w danym powiecie do średniej krajowej]]</f>
        <v>7269.8559999999998</v>
      </c>
    </row>
    <row r="1836" spans="1:23" x14ac:dyDescent="0.3">
      <c r="A1836" s="2" t="s">
        <v>10</v>
      </c>
      <c r="B1836" s="2" t="s">
        <v>170</v>
      </c>
      <c r="C1836" s="2" t="s">
        <v>76</v>
      </c>
      <c r="D1836" s="2" t="s">
        <v>21</v>
      </c>
      <c r="E1836" s="2" t="s">
        <v>15</v>
      </c>
      <c r="F1836" s="17" t="str">
        <f>+Tabela1[[#This Row],[WK]]&amp;Tabela1[[#This Row],[PK]]&amp;Tabela1[[#This Row],[GK]]</f>
        <v>241405</v>
      </c>
      <c r="G1836" s="2" t="s">
        <v>1723</v>
      </c>
      <c r="H1836" s="302">
        <f>TabIPW[[#This Row],[liczba mieszkańców ]]/$I$1*$H$2</f>
        <v>2.0099468497962185E-5</v>
      </c>
      <c r="I1836" s="27">
        <v>6315</v>
      </c>
      <c r="J1836" s="302">
        <f>TabIPW[[#This Row],[liczba mieszkańców w wieku 20-64]]/$K$1*$J$2</f>
        <v>1.5030649094568405E-5</v>
      </c>
      <c r="K1836" s="27">
        <v>3727</v>
      </c>
      <c r="L1836" s="302">
        <f>TabIPW[[#This Row],[iloczyn liczby mieszkańców i relacji przeciętnego miesięcznego wynagrodzenia brutto 
w danym powiecie do średniej krajowej]]/$M$1*$L$2</f>
        <v>5.8071235726339165E-5</v>
      </c>
      <c r="M1836" s="27">
        <v>5279.34</v>
      </c>
      <c r="N1836" s="302">
        <f>TabIPW[[#This Row],[liczba oddziałów w szkołach podstawowych]]/$O$1*$N$2</f>
        <v>3.6747167561121051E-5</v>
      </c>
      <c r="O1836" s="27">
        <v>29</v>
      </c>
      <c r="P183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4.8601402222429345E-5</v>
      </c>
      <c r="Q1836" s="27">
        <v>247</v>
      </c>
      <c r="R1836" s="302">
        <f>TabIPW[[#This Row],[liczba gospodarstw domowych korzystających ze środowiskowej pomocy społecznej ]]/$S$1*$R$2</f>
        <v>1.3124166922998051E-5</v>
      </c>
      <c r="S1836" s="27">
        <v>48</v>
      </c>
      <c r="T1836" s="302">
        <f>TabIPW[[#This Row],[ilość wody dostarczonej i ścieków bytowych odprowadzonych siecią kanalizacyjną '[dam3']]]/$U$1*$T$2</f>
        <v>1.5997060831563825E-5</v>
      </c>
      <c r="U1836" s="27">
        <v>392</v>
      </c>
      <c r="V1836" s="302">
        <f>TabIPW[[#This Row],[iloczyn liczby mieszkańców i relacji przeciętnego miesięcznego wynagrodzenia brutto 
w danym powiecie do średniej krajowej2]]/$W$1*$V$2</f>
        <v>1.6937443753515593E-5</v>
      </c>
      <c r="W1836" s="27">
        <f>TabIPW[[#This Row],[iloczyn liczby mieszkańców i relacji przeciętnego miesięcznego wynagrodzenia brutto 
w danym powiecie do średniej krajowej]]</f>
        <v>5279.34</v>
      </c>
    </row>
    <row r="1837" spans="1:23" x14ac:dyDescent="0.3">
      <c r="A1837" s="2" t="s">
        <v>10</v>
      </c>
      <c r="B1837" s="2" t="s">
        <v>170</v>
      </c>
      <c r="C1837" s="2" t="s">
        <v>109</v>
      </c>
      <c r="D1837" s="2" t="s">
        <v>12</v>
      </c>
      <c r="E1837" s="2" t="s">
        <v>13</v>
      </c>
      <c r="F1837" s="17" t="str">
        <f>+Tabela1[[#This Row],[WK]]&amp;Tabela1[[#This Row],[PK]]&amp;Tabela1[[#This Row],[GK]]</f>
        <v>241501</v>
      </c>
      <c r="G1837" s="2" t="s">
        <v>1724</v>
      </c>
      <c r="H1837" s="302">
        <f>TabIPW[[#This Row],[liczba mieszkańców ]]/$I$1*$H$2</f>
        <v>4.0634982472443892E-5</v>
      </c>
      <c r="I1837" s="27">
        <v>12767</v>
      </c>
      <c r="J1837" s="302">
        <f>TabIPW[[#This Row],[liczba mieszkańców w wieku 20-64]]/$K$1*$J$2</f>
        <v>3.1097755612615233E-5</v>
      </c>
      <c r="K1837" s="27">
        <v>7711</v>
      </c>
      <c r="L1837" s="302">
        <f>TabIPW[[#This Row],[iloczyn liczby mieszkańców i relacji przeciętnego miesięcznego wynagrodzenia brutto 
w danym powiecie do średniej krajowej]]/$M$1*$L$2</f>
        <v>1.1698099073172731E-4</v>
      </c>
      <c r="M1837" s="27">
        <v>10634.910999999998</v>
      </c>
      <c r="N1837" s="302">
        <f>TabIPW[[#This Row],[liczba oddziałów w szkołach podstawowych]]/$O$1*$N$2</f>
        <v>6.7158616577221229E-5</v>
      </c>
      <c r="O1837" s="27">
        <v>53</v>
      </c>
      <c r="P183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8.0084091921169001E-5</v>
      </c>
      <c r="Q1837" s="27">
        <v>407</v>
      </c>
      <c r="R1837" s="302">
        <f>TabIPW[[#This Row],[liczba gospodarstw domowych korzystających ze środowiskowej pomocy społecznej ]]/$S$1*$R$2</f>
        <v>3.8005400047848526E-5</v>
      </c>
      <c r="S1837" s="27">
        <v>139</v>
      </c>
      <c r="T1837" s="302">
        <f>TabIPW[[#This Row],[ilość wody dostarczonej i ścieków bytowych odprowadzonych siecią kanalizacyjną '[dam3']]]/$U$1*$T$2</f>
        <v>2.8182577067035662E-5</v>
      </c>
      <c r="U1837" s="27">
        <v>690.6</v>
      </c>
      <c r="V1837" s="302">
        <f>TabIPW[[#This Row],[iloczyn liczby mieszkańców i relacji przeciętnego miesięcznego wynagrodzenia brutto 
w danym powiecie do średniej krajowej2]]/$W$1*$V$2</f>
        <v>3.4119455630087136E-5</v>
      </c>
      <c r="W1837" s="27">
        <f>TabIPW[[#This Row],[iloczyn liczby mieszkańców i relacji przeciętnego miesięcznego wynagrodzenia brutto 
w danym powiecie do średniej krajowej]]</f>
        <v>10634.910999999998</v>
      </c>
    </row>
    <row r="1838" spans="1:23" x14ac:dyDescent="0.3">
      <c r="A1838" s="2" t="s">
        <v>10</v>
      </c>
      <c r="B1838" s="2" t="s">
        <v>170</v>
      </c>
      <c r="C1838" s="2" t="s">
        <v>109</v>
      </c>
      <c r="D1838" s="2" t="s">
        <v>11</v>
      </c>
      <c r="E1838" s="2" t="s">
        <v>13</v>
      </c>
      <c r="F1838" s="17" t="str">
        <f>+Tabela1[[#This Row],[WK]]&amp;Tabela1[[#This Row],[PK]]&amp;Tabela1[[#This Row],[GK]]</f>
        <v>241502</v>
      </c>
      <c r="G1838" s="2" t="s">
        <v>1725</v>
      </c>
      <c r="H1838" s="302">
        <f>TabIPW[[#This Row],[liczba mieszkańców ]]/$I$1*$H$2</f>
        <v>5.2815610491715674E-5</v>
      </c>
      <c r="I1838" s="27">
        <v>16594</v>
      </c>
      <c r="J1838" s="302">
        <f>TabIPW[[#This Row],[liczba mieszkańców w wieku 20-64]]/$K$1*$J$2</f>
        <v>3.9873363991950048E-5</v>
      </c>
      <c r="K1838" s="27">
        <v>9887</v>
      </c>
      <c r="L1838" s="302">
        <f>TabIPW[[#This Row],[iloczyn liczby mieszkańców i relacji przeciętnego miesięcznego wynagrodzenia brutto 
w danym powiecie do średniej krajowej]]/$M$1*$L$2</f>
        <v>1.5204688338703559E-4</v>
      </c>
      <c r="M1838" s="27">
        <v>13822.802</v>
      </c>
      <c r="N1838" s="302">
        <f>TabIPW[[#This Row],[liczba oddziałów w szkołach podstawowych]]/$O$1*$N$2</f>
        <v>1.0770721526535479E-4</v>
      </c>
      <c r="O1838" s="27">
        <v>85</v>
      </c>
      <c r="P183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1.1746978593842234E-4</v>
      </c>
      <c r="Q1838" s="27">
        <v>597</v>
      </c>
      <c r="R1838" s="302">
        <f>TabIPW[[#This Row],[liczba gospodarstw domowych korzystających ze środowiskowej pomocy społecznej ]]/$S$1*$R$2</f>
        <v>3.7185139615161145E-5</v>
      </c>
      <c r="S1838" s="27">
        <v>136</v>
      </c>
      <c r="T1838" s="302">
        <f>TabIPW[[#This Row],[ilość wody dostarczonej i ścieków bytowych odprowadzonych siecią kanalizacyjną '[dam3']]]/$U$1*$T$2</f>
        <v>9.2027989493009154E-5</v>
      </c>
      <c r="U1838" s="27">
        <v>2255.1</v>
      </c>
      <c r="V1838" s="302">
        <f>TabIPW[[#This Row],[iloczyn liczby mieszkańców i relacji przeciętnego miesięcznego wynagrodzenia brutto 
w danym powiecie do średniej krajowej2]]/$W$1*$V$2</f>
        <v>4.4347007654552049E-5</v>
      </c>
      <c r="W1838" s="27">
        <f>TabIPW[[#This Row],[iloczyn liczby mieszkańców i relacji przeciętnego miesięcznego wynagrodzenia brutto 
w danym powiecie do średniej krajowej]]</f>
        <v>13822.802</v>
      </c>
    </row>
    <row r="1839" spans="1:23" x14ac:dyDescent="0.3">
      <c r="A1839" s="2" t="s">
        <v>10</v>
      </c>
      <c r="B1839" s="2" t="s">
        <v>170</v>
      </c>
      <c r="C1839" s="2" t="s">
        <v>109</v>
      </c>
      <c r="D1839" s="2" t="s">
        <v>16</v>
      </c>
      <c r="E1839" s="2" t="s">
        <v>13</v>
      </c>
      <c r="F1839" s="17" t="str">
        <f>+Tabela1[[#This Row],[WK]]&amp;Tabela1[[#This Row],[PK]]&amp;Tabela1[[#This Row],[GK]]</f>
        <v>241503</v>
      </c>
      <c r="G1839" s="2" t="s">
        <v>1726</v>
      </c>
      <c r="H1839" s="302">
        <f>TabIPW[[#This Row],[liczba mieszkańców ]]/$I$1*$H$2</f>
        <v>6.2879667402334263E-5</v>
      </c>
      <c r="I1839" s="27">
        <v>19756</v>
      </c>
      <c r="J1839" s="302">
        <f>TabIPW[[#This Row],[liczba mieszkańców w wieku 20-64]]/$K$1*$J$2</f>
        <v>4.6370379202937353E-5</v>
      </c>
      <c r="K1839" s="27">
        <v>11498</v>
      </c>
      <c r="L1839" s="302">
        <f>TabIPW[[#This Row],[iloczyn liczby mieszkańców i relacji przeciętnego miesięcznego wynagrodzenia brutto 
w danym powiecie do średniej krajowej]]/$M$1*$L$2</f>
        <v>1.8101953888117843E-4</v>
      </c>
      <c r="M1839" s="27">
        <v>16456.748</v>
      </c>
      <c r="N1839" s="302">
        <f>TabIPW[[#This Row],[liczba oddziałów w szkołach podstawowych]]/$O$1*$N$2</f>
        <v>1.0137149672033393E-4</v>
      </c>
      <c r="O1839" s="27">
        <v>80</v>
      </c>
      <c r="P183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1.4560743985667091E-4</v>
      </c>
      <c r="Q1839" s="27">
        <v>740</v>
      </c>
      <c r="R1839" s="302">
        <f>TabIPW[[#This Row],[liczba gospodarstw domowych korzystających ze środowiskowej pomocy społecznej ]]/$S$1*$R$2</f>
        <v>6.8355036057281515E-5</v>
      </c>
      <c r="S1839" s="27">
        <v>250</v>
      </c>
      <c r="T1839" s="302">
        <f>TabIPW[[#This Row],[ilość wody dostarczonej i ścieków bytowych odprowadzonych siecią kanalizacyjną '[dam3']]]/$U$1*$T$2</f>
        <v>5.4030889135179866E-5</v>
      </c>
      <c r="U1839" s="27">
        <v>1324</v>
      </c>
      <c r="V1839" s="302">
        <f>TabIPW[[#This Row],[iloczyn liczby mieszkańców i relacji przeciętnego miesięcznego wynagrodzenia brutto 
w danym powiecie do średniej krajowej2]]/$W$1*$V$2</f>
        <v>5.2797365507010383E-5</v>
      </c>
      <c r="W1839" s="27">
        <f>TabIPW[[#This Row],[iloczyn liczby mieszkańców i relacji przeciętnego miesięcznego wynagrodzenia brutto 
w danym powiecie do średniej krajowej]]</f>
        <v>16456.748</v>
      </c>
    </row>
    <row r="1840" spans="1:23" x14ac:dyDescent="0.3">
      <c r="A1840" s="2" t="s">
        <v>10</v>
      </c>
      <c r="B1840" s="2" t="s">
        <v>170</v>
      </c>
      <c r="C1840" s="2" t="s">
        <v>109</v>
      </c>
      <c r="D1840" s="2" t="s">
        <v>18</v>
      </c>
      <c r="E1840" s="2" t="s">
        <v>13</v>
      </c>
      <c r="F1840" s="17" t="str">
        <f>+Tabela1[[#This Row],[WK]]&amp;Tabela1[[#This Row],[PK]]&amp;Tabela1[[#This Row],[GK]]</f>
        <v>241504</v>
      </c>
      <c r="G1840" s="2" t="s">
        <v>1727</v>
      </c>
      <c r="H1840" s="302">
        <f>TabIPW[[#This Row],[liczba mieszkańców ]]/$I$1*$H$2</f>
        <v>1.400979105106574E-4</v>
      </c>
      <c r="I1840" s="27">
        <v>44017</v>
      </c>
      <c r="J1840" s="302">
        <f>TabIPW[[#This Row],[liczba mieszkańców w wieku 20-64]]/$K$1*$J$2</f>
        <v>1.054403865246823E-4</v>
      </c>
      <c r="K1840" s="27">
        <v>26145</v>
      </c>
      <c r="L1840" s="302">
        <f>TabIPW[[#This Row],[iloczyn liczby mieszkańców i relacji przeciętnego miesięcznego wynagrodzenia brutto 
w danym powiecie do średniej krajowej]]/$M$1*$L$2</f>
        <v>4.0331732349325929E-4</v>
      </c>
      <c r="M1840" s="27">
        <v>36666.161</v>
      </c>
      <c r="N1840" s="302">
        <f>TabIPW[[#This Row],[liczba oddziałów w szkołach podstawowych]]/$O$1*$N$2</f>
        <v>2.901759093619559E-4</v>
      </c>
      <c r="O1840" s="27">
        <v>229</v>
      </c>
      <c r="P184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3.0026615300172949E-4</v>
      </c>
      <c r="Q1840" s="27">
        <v>1526</v>
      </c>
      <c r="R1840" s="302">
        <f>TabIPW[[#This Row],[liczba gospodarstw domowych korzystających ze środowiskowej pomocy społecznej ]]/$S$1*$R$2</f>
        <v>1.2741378721077275E-4</v>
      </c>
      <c r="S1840" s="27">
        <v>466</v>
      </c>
      <c r="T1840" s="302">
        <f>TabIPW[[#This Row],[ilość wody dostarczonej i ścieków bytowych odprowadzonych siecią kanalizacyjną '[dam3']]]/$U$1*$T$2</f>
        <v>1.2270398599067888E-4</v>
      </c>
      <c r="U1840" s="27">
        <v>3006.8</v>
      </c>
      <c r="V1840" s="302">
        <f>TabIPW[[#This Row],[iloczyn liczby mieszkańców i relacji przeciętnego miesięcznego wynagrodzenia brutto 
w danym powiecie do średniej krajowej2]]/$W$1*$V$2</f>
        <v>1.1763421935220065E-4</v>
      </c>
      <c r="W1840" s="27">
        <f>TabIPW[[#This Row],[iloczyn liczby mieszkańców i relacji przeciętnego miesięcznego wynagrodzenia brutto 
w danym powiecie do średniej krajowej]]</f>
        <v>36666.161</v>
      </c>
    </row>
    <row r="1841" spans="1:23" x14ac:dyDescent="0.3">
      <c r="A1841" s="2" t="s">
        <v>10</v>
      </c>
      <c r="B1841" s="2" t="s">
        <v>170</v>
      </c>
      <c r="C1841" s="2" t="s">
        <v>109</v>
      </c>
      <c r="D1841" s="2" t="s">
        <v>21</v>
      </c>
      <c r="E1841" s="2" t="s">
        <v>15</v>
      </c>
      <c r="F1841" s="17" t="str">
        <f>+Tabela1[[#This Row],[WK]]&amp;Tabela1[[#This Row],[PK]]&amp;Tabela1[[#This Row],[GK]]</f>
        <v>241505</v>
      </c>
      <c r="G1841" s="2" t="s">
        <v>1728</v>
      </c>
      <c r="H1841" s="302">
        <f>TabIPW[[#This Row],[liczba mieszkańców ]]/$I$1*$H$2</f>
        <v>4.3477235104063886E-5</v>
      </c>
      <c r="I1841" s="27">
        <v>13660</v>
      </c>
      <c r="J1841" s="302">
        <f>TabIPW[[#This Row],[liczba mieszkańców w wieku 20-64]]/$K$1*$J$2</f>
        <v>3.2501207687986796E-5</v>
      </c>
      <c r="K1841" s="27">
        <v>8059</v>
      </c>
      <c r="L1841" s="302">
        <f>TabIPW[[#This Row],[iloczyn liczby mieszkańców i relacji przeciętnego miesięcznego wynagrodzenia brutto 
w danym powiecie do średniej krajowej]]/$M$1*$L$2</f>
        <v>1.2516333777672087E-4</v>
      </c>
      <c r="M1841" s="27">
        <v>11378.78</v>
      </c>
      <c r="N1841" s="302">
        <f>TabIPW[[#This Row],[liczba oddziałów w szkołach podstawowych]]/$O$1*$N$2</f>
        <v>8.6165772212283849E-5</v>
      </c>
      <c r="O1841" s="27">
        <v>68</v>
      </c>
      <c r="P184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1.0802497902880045E-4</v>
      </c>
      <c r="Q1841" s="27">
        <v>549</v>
      </c>
      <c r="R1841" s="302">
        <f>TabIPW[[#This Row],[liczba gospodarstw domowych korzystających ze środowiskowej pomocy społecznej ]]/$S$1*$R$2</f>
        <v>1.4491267644143682E-5</v>
      </c>
      <c r="S1841" s="27">
        <v>53</v>
      </c>
      <c r="T1841" s="302">
        <f>TabIPW[[#This Row],[ilość wody dostarczonej i ścieków bytowych odprowadzonych siecią kanalizacyjną '[dam3']]]/$U$1*$T$2</f>
        <v>3.193698930301493E-5</v>
      </c>
      <c r="U1841" s="27">
        <v>782.6</v>
      </c>
      <c r="V1841" s="302">
        <f>TabIPW[[#This Row],[iloczyn liczby mieszkańców i relacji przeciętnego miesięcznego wynagrodzenia brutto 
w danym powiecie do średniej krajowej2]]/$W$1*$V$2</f>
        <v>3.6505973518210263E-5</v>
      </c>
      <c r="W1841" s="27">
        <f>TabIPW[[#This Row],[iloczyn liczby mieszkańców i relacji przeciętnego miesięcznego wynagrodzenia brutto 
w danym powiecie do średniej krajowej]]</f>
        <v>11378.78</v>
      </c>
    </row>
    <row r="1842" spans="1:23" x14ac:dyDescent="0.3">
      <c r="A1842" s="2" t="s">
        <v>10</v>
      </c>
      <c r="B1842" s="2" t="s">
        <v>170</v>
      </c>
      <c r="C1842" s="2" t="s">
        <v>109</v>
      </c>
      <c r="D1842" s="2" t="s">
        <v>23</v>
      </c>
      <c r="E1842" s="2" t="s">
        <v>15</v>
      </c>
      <c r="F1842" s="17" t="str">
        <f>+Tabela1[[#This Row],[WK]]&amp;Tabela1[[#This Row],[PK]]&amp;Tabela1[[#This Row],[GK]]</f>
        <v>241506</v>
      </c>
      <c r="G1842" s="2" t="s">
        <v>1398</v>
      </c>
      <c r="H1842" s="302">
        <f>TabIPW[[#This Row],[liczba mieszkańców ]]/$I$1*$H$2</f>
        <v>6.7303778441474003E-5</v>
      </c>
      <c r="I1842" s="27">
        <v>21146</v>
      </c>
      <c r="J1842" s="302">
        <f>TabIPW[[#This Row],[liczba mieszkańców w wieku 20-64]]/$K$1*$J$2</f>
        <v>5.0778347933917572E-5</v>
      </c>
      <c r="K1842" s="27">
        <v>12591</v>
      </c>
      <c r="L1842" s="302">
        <f>TabIPW[[#This Row],[iloczyn liczby mieszkańców i relacji przeciętnego miesięcznego wynagrodzenia brutto 
w danym powiecie do średniej krajowej]]/$M$1*$L$2</f>
        <v>1.9375577896241141E-4</v>
      </c>
      <c r="M1842" s="27">
        <v>17614.618000000002</v>
      </c>
      <c r="N1842" s="302">
        <f>TabIPW[[#This Row],[liczba oddziałów w szkołach podstawowych]]/$O$1*$N$2</f>
        <v>1.2291293977340491E-4</v>
      </c>
      <c r="O1842" s="27">
        <v>97</v>
      </c>
      <c r="P184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1.5642961444061268E-4</v>
      </c>
      <c r="Q1842" s="27">
        <v>795</v>
      </c>
      <c r="R1842" s="302">
        <f>TabIPW[[#This Row],[liczba gospodarstw domowych korzystających ze środowiskowej pomocy społecznej ]]/$S$1*$R$2</f>
        <v>3.0076215865203867E-5</v>
      </c>
      <c r="S1842" s="27">
        <v>110</v>
      </c>
      <c r="T1842" s="302">
        <f>TabIPW[[#This Row],[ilość wody dostarczonej i ścieków bytowych odprowadzonych siecią kanalizacyjną '[dam3']]]/$U$1*$T$2</f>
        <v>4.9305226777284231E-5</v>
      </c>
      <c r="U1842" s="27">
        <v>1208.2</v>
      </c>
      <c r="V1842" s="302">
        <f>TabIPW[[#This Row],[iloczyn liczby mieszkańców i relacji przeciętnego miesięcznego wynagrodzenia brutto 
w danym powiecie do średniej krajowej2]]/$W$1*$V$2</f>
        <v>5.6512102197370003E-5</v>
      </c>
      <c r="W1842" s="27">
        <f>TabIPW[[#This Row],[iloczyn liczby mieszkańców i relacji przeciętnego miesięcznego wynagrodzenia brutto 
w danym powiecie do średniej krajowej]]</f>
        <v>17614.618000000002</v>
      </c>
    </row>
    <row r="1843" spans="1:23" x14ac:dyDescent="0.3">
      <c r="A1843" s="2" t="s">
        <v>10</v>
      </c>
      <c r="B1843" s="2" t="s">
        <v>170</v>
      </c>
      <c r="C1843" s="2" t="s">
        <v>109</v>
      </c>
      <c r="D1843" s="2" t="s">
        <v>30</v>
      </c>
      <c r="E1843" s="2" t="s">
        <v>15</v>
      </c>
      <c r="F1843" s="17" t="str">
        <f>+Tabela1[[#This Row],[WK]]&amp;Tabela1[[#This Row],[PK]]&amp;Tabela1[[#This Row],[GK]]</f>
        <v>241507</v>
      </c>
      <c r="G1843" s="2" t="s">
        <v>1729</v>
      </c>
      <c r="H1843" s="302">
        <f>TabIPW[[#This Row],[liczba mieszkańców ]]/$I$1*$H$2</f>
        <v>2.4046157482518494E-5</v>
      </c>
      <c r="I1843" s="27">
        <v>7555</v>
      </c>
      <c r="J1843" s="302">
        <f>TabIPW[[#This Row],[liczba mieszkańców w wieku 20-64]]/$K$1*$J$2</f>
        <v>1.8281173154193342E-5</v>
      </c>
      <c r="K1843" s="27">
        <v>4533</v>
      </c>
      <c r="L1843" s="302">
        <f>TabIPW[[#This Row],[iloczyn liczby mieszkańców i relacji przeciętnego miesięcznego wynagrodzenia brutto 
w danym powiecie do średniej krajowej]]/$M$1*$L$2</f>
        <v>6.9224671808427966E-5</v>
      </c>
      <c r="M1843" s="27">
        <v>6293.3149999999996</v>
      </c>
      <c r="N1843" s="302">
        <f>TabIPW[[#This Row],[liczba oddziałów w szkołach podstawowych]]/$O$1*$N$2</f>
        <v>4.4350029815146094E-5</v>
      </c>
      <c r="O1843" s="27">
        <v>35</v>
      </c>
      <c r="P184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5.883327637451973E-5</v>
      </c>
      <c r="Q1843" s="27">
        <v>299</v>
      </c>
      <c r="R1843" s="302">
        <f>TabIPW[[#This Row],[liczba gospodarstw domowych korzystających ze środowiskowej pomocy społecznej ]]/$S$1*$R$2</f>
        <v>1.9959670528726205E-5</v>
      </c>
      <c r="S1843" s="27">
        <v>73</v>
      </c>
      <c r="T1843" s="302">
        <f>TabIPW[[#This Row],[ilość wody dostarczonej i ścieków bytowych odprowadzonych siecią kanalizacyjną '[dam3']]]/$U$1*$T$2</f>
        <v>1.4425920928463808E-5</v>
      </c>
      <c r="U1843" s="27">
        <v>353.5</v>
      </c>
      <c r="V1843" s="302">
        <f>TabIPW[[#This Row],[iloczyn liczby mieszkańców i relacji przeciętnego miesięcznego wynagrodzenia brutto 
w danym powiecie do średniej krajowej2]]/$W$1*$V$2</f>
        <v>2.019052927745816E-5</v>
      </c>
      <c r="W1843" s="27">
        <f>TabIPW[[#This Row],[iloczyn liczby mieszkańców i relacji przeciętnego miesięcznego wynagrodzenia brutto 
w danym powiecie do średniej krajowej]]</f>
        <v>6293.3149999999996</v>
      </c>
    </row>
    <row r="1844" spans="1:23" x14ac:dyDescent="0.3">
      <c r="A1844" s="2" t="s">
        <v>10</v>
      </c>
      <c r="B1844" s="2" t="s">
        <v>170</v>
      </c>
      <c r="C1844" s="2" t="s">
        <v>109</v>
      </c>
      <c r="D1844" s="2" t="s">
        <v>54</v>
      </c>
      <c r="E1844" s="2" t="s">
        <v>15</v>
      </c>
      <c r="F1844" s="17" t="str">
        <f>+Tabela1[[#This Row],[WK]]&amp;Tabela1[[#This Row],[PK]]&amp;Tabela1[[#This Row],[GK]]</f>
        <v>241508</v>
      </c>
      <c r="G1844" s="2" t="s">
        <v>1730</v>
      </c>
      <c r="H1844" s="302">
        <f>TabIPW[[#This Row],[liczba mieszkańców ]]/$I$1*$H$2</f>
        <v>1.673523441999765E-5</v>
      </c>
      <c r="I1844" s="27">
        <v>5258</v>
      </c>
      <c r="J1844" s="302">
        <f>TabIPW[[#This Row],[liczba mieszkańców w wieku 20-64]]/$K$1*$J$2</f>
        <v>1.2602838320506108E-5</v>
      </c>
      <c r="K1844" s="27">
        <v>3125</v>
      </c>
      <c r="L1844" s="302">
        <f>TabIPW[[#This Row],[iloczyn liczby mieszkańców i relacji przeciętnego miesięcznego wynagrodzenia brutto 
w danym powiecie do średniej krajowej]]/$M$1*$L$2</f>
        <v>4.8177806005124327E-5</v>
      </c>
      <c r="M1844" s="27">
        <v>4379.9139999999998</v>
      </c>
      <c r="N1844" s="302">
        <f>TabIPW[[#This Row],[liczba oddziałów w szkołach podstawowych]]/$O$1*$N$2</f>
        <v>3.1678592725104354E-5</v>
      </c>
      <c r="O1844" s="27">
        <v>25</v>
      </c>
      <c r="P184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3.9156595312807448E-5</v>
      </c>
      <c r="Q1844" s="27">
        <v>199</v>
      </c>
      <c r="R1844" s="302">
        <f>TabIPW[[#This Row],[liczba gospodarstw domowych korzystających ze środowiskowej pomocy społecznej ]]/$S$1*$R$2</f>
        <v>8.7494446153320346E-6</v>
      </c>
      <c r="S1844" s="27">
        <v>32</v>
      </c>
      <c r="T1844" s="302">
        <f>TabIPW[[#This Row],[ilość wody dostarczonej i ścieków bytowych odprowadzonych siecią kanalizacyjną '[dam3']]]/$U$1*$T$2</f>
        <v>2.1710296842836624E-5</v>
      </c>
      <c r="U1844" s="27">
        <v>532</v>
      </c>
      <c r="V1844" s="302">
        <f>TabIPW[[#This Row],[iloczyn liczby mieszkańców i relacji przeciętnego miesięcznego wynagrodzenia brutto 
w danym powiecie do średniej krajowej2]]/$W$1*$V$2</f>
        <v>1.405186008482793E-5</v>
      </c>
      <c r="W1844" s="27">
        <f>TabIPW[[#This Row],[iloczyn liczby mieszkańców i relacji przeciętnego miesięcznego wynagrodzenia brutto 
w danym powiecie do średniej krajowej]]</f>
        <v>4379.9139999999998</v>
      </c>
    </row>
    <row r="1845" spans="1:23" x14ac:dyDescent="0.3">
      <c r="A1845" s="2" t="s">
        <v>10</v>
      </c>
      <c r="B1845" s="2" t="s">
        <v>170</v>
      </c>
      <c r="C1845" s="2" t="s">
        <v>109</v>
      </c>
      <c r="D1845" s="2" t="s">
        <v>56</v>
      </c>
      <c r="E1845" s="2" t="s">
        <v>15</v>
      </c>
      <c r="F1845" s="17" t="str">
        <f>+Tabela1[[#This Row],[WK]]&amp;Tabela1[[#This Row],[PK]]&amp;Tabela1[[#This Row],[GK]]</f>
        <v>241509</v>
      </c>
      <c r="G1845" s="2" t="s">
        <v>1731</v>
      </c>
      <c r="H1845" s="302">
        <f>TabIPW[[#This Row],[liczba mieszkańców ]]/$I$1*$H$2</f>
        <v>2.4367621665938002E-5</v>
      </c>
      <c r="I1845" s="27">
        <v>7656</v>
      </c>
      <c r="J1845" s="302">
        <f>TabIPW[[#This Row],[liczba mieszkańców w wieku 20-64]]/$K$1*$J$2</f>
        <v>1.8196482080679538E-5</v>
      </c>
      <c r="K1845" s="27">
        <v>4512</v>
      </c>
      <c r="L1845" s="302">
        <f>TabIPW[[#This Row],[iloczyn liczby mieszkańców i relacji przeciętnego miesięcznego wynagrodzenia brutto 
w danym powiecie do średniej krajowej]]/$M$1*$L$2</f>
        <v>7.0150110835913239E-5</v>
      </c>
      <c r="M1845" s="27">
        <v>6377.4479999999994</v>
      </c>
      <c r="N1845" s="302">
        <f>TabIPW[[#This Row],[liczba oddziałów w szkołach podstawowych]]/$O$1*$N$2</f>
        <v>5.0685748360166967E-5</v>
      </c>
      <c r="O1845" s="27">
        <v>40</v>
      </c>
      <c r="P184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6.1981545344393709E-5</v>
      </c>
      <c r="Q1845" s="27">
        <v>315</v>
      </c>
      <c r="R1845" s="302">
        <f>TabIPW[[#This Row],[liczba gospodarstw domowych korzystających ze środowiskowej pomocy społecznej ]]/$S$1*$R$2</f>
        <v>1.394442735568543E-5</v>
      </c>
      <c r="S1845" s="27">
        <v>51</v>
      </c>
      <c r="T1845" s="302">
        <f>TabIPW[[#This Row],[ilość wody dostarczonej i ścieków bytowych odprowadzonych siecią kanalizacyjną '[dam3']]]/$U$1*$T$2</f>
        <v>2.1804157148736102E-5</v>
      </c>
      <c r="U1845" s="27">
        <v>534.29999999999995</v>
      </c>
      <c r="V1845" s="302">
        <f>TabIPW[[#This Row],[iloczyn liczby mieszkańców i relacji przeciętnego miesięcznego wynagrodzenia brutto 
w danym powiecie do średniej krajowej2]]/$W$1*$V$2</f>
        <v>2.0460448993808032E-5</v>
      </c>
      <c r="W1845" s="27">
        <f>TabIPW[[#This Row],[iloczyn liczby mieszkańców i relacji przeciętnego miesięcznego wynagrodzenia brutto 
w danym powiecie do średniej krajowej]]</f>
        <v>6377.4479999999994</v>
      </c>
    </row>
    <row r="1846" spans="1:23" x14ac:dyDescent="0.3">
      <c r="A1846" s="2" t="s">
        <v>10</v>
      </c>
      <c r="B1846" s="2" t="s">
        <v>170</v>
      </c>
      <c r="C1846" s="2" t="s">
        <v>113</v>
      </c>
      <c r="D1846" s="2" t="s">
        <v>12</v>
      </c>
      <c r="E1846" s="2" t="s">
        <v>13</v>
      </c>
      <c r="F1846" s="17" t="str">
        <f>+Tabela1[[#This Row],[WK]]&amp;Tabela1[[#This Row],[PK]]&amp;Tabela1[[#This Row],[GK]]</f>
        <v>241601</v>
      </c>
      <c r="G1846" s="2" t="s">
        <v>1732</v>
      </c>
      <c r="H1846" s="302">
        <f>TabIPW[[#This Row],[liczba mieszkańców ]]/$I$1*$H$2</f>
        <v>2.5300186079224293E-5</v>
      </c>
      <c r="I1846" s="27">
        <v>7949</v>
      </c>
      <c r="J1846" s="302">
        <f>TabIPW[[#This Row],[liczba mieszkańców w wieku 20-64]]/$K$1*$J$2</f>
        <v>1.8430390759908133E-5</v>
      </c>
      <c r="K1846" s="27">
        <v>4570</v>
      </c>
      <c r="L1846" s="302">
        <f>TabIPW[[#This Row],[iloczyn liczby mieszkańców i relacji przeciętnego miesięcznego wynagrodzenia brutto 
w danym powiecie do średniej krajowej]]/$M$1*$L$2</f>
        <v>7.8867935009940704E-5</v>
      </c>
      <c r="M1846" s="27">
        <v>7169.9980000000005</v>
      </c>
      <c r="N1846" s="302">
        <f>TabIPW[[#This Row],[liczba oddziałów w szkołach podstawowych]]/$O$1*$N$2</f>
        <v>3.4212880143112706E-5</v>
      </c>
      <c r="O1846" s="27">
        <v>27</v>
      </c>
      <c r="P184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3.8172761259721831E-5</v>
      </c>
      <c r="Q1846" s="27">
        <v>194</v>
      </c>
      <c r="R1846" s="302">
        <f>TabIPW[[#This Row],[liczba gospodarstw domowych korzystających ze środowiskowej pomocy społecznej ]]/$S$1*$R$2</f>
        <v>3.9645920913223281E-5</v>
      </c>
      <c r="S1846" s="27">
        <v>145</v>
      </c>
      <c r="T1846" s="302">
        <f>TabIPW[[#This Row],[ilość wody dostarczonej i ścieków bytowych odprowadzonych siecią kanalizacyjną '[dam3']]]/$U$1*$T$2</f>
        <v>1.3581178175368474E-5</v>
      </c>
      <c r="U1846" s="27">
        <v>332.8</v>
      </c>
      <c r="V1846" s="302">
        <f>TabIPW[[#This Row],[iloczyn liczby mieszkańców i relacji przeciętnego miesięcznego wynagrodzenia brutto 
w danym powiecie do średniej krajowej2]]/$W$1*$V$2</f>
        <v>2.300314771123271E-5</v>
      </c>
      <c r="W1846" s="27">
        <f>TabIPW[[#This Row],[iloczyn liczby mieszkańców i relacji przeciętnego miesięcznego wynagrodzenia brutto 
w danym powiecie do średniej krajowej]]</f>
        <v>7169.9980000000005</v>
      </c>
    </row>
    <row r="1847" spans="1:23" x14ac:dyDescent="0.3">
      <c r="A1847" s="2" t="s">
        <v>10</v>
      </c>
      <c r="B1847" s="2" t="s">
        <v>170</v>
      </c>
      <c r="C1847" s="2" t="s">
        <v>113</v>
      </c>
      <c r="D1847" s="2" t="s">
        <v>11</v>
      </c>
      <c r="E1847" s="2" t="s">
        <v>13</v>
      </c>
      <c r="F1847" s="17" t="str">
        <f>+Tabela1[[#This Row],[WK]]&amp;Tabela1[[#This Row],[PK]]&amp;Tabela1[[#This Row],[GK]]</f>
        <v>241602</v>
      </c>
      <c r="G1847" s="2" t="s">
        <v>1733</v>
      </c>
      <c r="H1847" s="302">
        <f>TabIPW[[#This Row],[liczba mieszkańców ]]/$I$1*$H$2</f>
        <v>1.4297835690664406E-4</v>
      </c>
      <c r="I1847" s="27">
        <v>44922</v>
      </c>
      <c r="J1847" s="302">
        <f>TabIPW[[#This Row],[liczba mieszkańców w wieku 20-64]]/$K$1*$J$2</f>
        <v>1.0315372753980967E-4</v>
      </c>
      <c r="K1847" s="27">
        <v>25578</v>
      </c>
      <c r="L1847" s="302">
        <f>TabIPW[[#This Row],[iloczyn liczby mieszkańców i relacji przeciętnego miesięcznego wynagrodzenia brutto 
w danym powiecie do średniej krajowej]]/$M$1*$L$2</f>
        <v>4.4570453849749106E-4</v>
      </c>
      <c r="M1847" s="27">
        <v>40519.644</v>
      </c>
      <c r="N1847" s="302">
        <f>TabIPW[[#This Row],[liczba oddziałów w szkołach podstawowych]]/$O$1*$N$2</f>
        <v>2.6229874776386407E-4</v>
      </c>
      <c r="O1847" s="27">
        <v>207</v>
      </c>
      <c r="P184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2.9593728316815279E-4</v>
      </c>
      <c r="Q1847" s="27">
        <v>1504</v>
      </c>
      <c r="R1847" s="302">
        <f>TabIPW[[#This Row],[liczba gospodarstw domowych korzystających ze środowiskowej pomocy społecznej ]]/$S$1*$R$2</f>
        <v>2.1572849379678045E-4</v>
      </c>
      <c r="S1847" s="27">
        <v>789</v>
      </c>
      <c r="T1847" s="302">
        <f>TabIPW[[#This Row],[ilość wody dostarczonej i ścieków bytowych odprowadzonych siecią kanalizacyjną '[dam3']]]/$U$1*$T$2</f>
        <v>1.4722601112763476E-4</v>
      </c>
      <c r="U1847" s="27">
        <v>3607.7</v>
      </c>
      <c r="V1847" s="302">
        <f>TabIPW[[#This Row],[iloczyn liczby mieszkańców i relacji przeciętnego miesięcznego wynagrodzenia brutto 
w danym powiecie do średniej krajowej2]]/$W$1*$V$2</f>
        <v>1.2999715706176824E-4</v>
      </c>
      <c r="W1847" s="27">
        <f>TabIPW[[#This Row],[iloczyn liczby mieszkańców i relacji przeciętnego miesięcznego wynagrodzenia brutto 
w danym powiecie do średniej krajowej]]</f>
        <v>40519.644</v>
      </c>
    </row>
    <row r="1848" spans="1:23" x14ac:dyDescent="0.3">
      <c r="A1848" s="2" t="s">
        <v>10</v>
      </c>
      <c r="B1848" s="2" t="s">
        <v>170</v>
      </c>
      <c r="C1848" s="2" t="s">
        <v>113</v>
      </c>
      <c r="D1848" s="2" t="s">
        <v>16</v>
      </c>
      <c r="E1848" s="2" t="s">
        <v>15</v>
      </c>
      <c r="F1848" s="17" t="str">
        <f>+Tabela1[[#This Row],[WK]]&amp;Tabela1[[#This Row],[PK]]&amp;Tabela1[[#This Row],[GK]]</f>
        <v>241603</v>
      </c>
      <c r="G1848" s="2" t="s">
        <v>1734</v>
      </c>
      <c r="H1848" s="302">
        <f>TabIPW[[#This Row],[liczba mieszkańców ]]/$I$1*$H$2</f>
        <v>7.8838295280209558E-6</v>
      </c>
      <c r="I1848" s="27">
        <v>2477</v>
      </c>
      <c r="J1848" s="302">
        <f>TabIPW[[#This Row],[liczba mieszkańców w wieku 20-64]]/$K$1*$J$2</f>
        <v>5.7186639163128516E-6</v>
      </c>
      <c r="K1848" s="27">
        <v>1418</v>
      </c>
      <c r="L1848" s="302">
        <f>TabIPW[[#This Row],[iloczyn liczby mieszkańców i relacji przeciętnego miesięcznego wynagrodzenia brutto 
w danym powiecie do średniej krajowej]]/$M$1*$L$2</f>
        <v>2.4576157380755204E-5</v>
      </c>
      <c r="M1848" s="27">
        <v>2234.2539999999999</v>
      </c>
      <c r="N1848" s="302">
        <f>TabIPW[[#This Row],[liczba oddziałów w szkołach podstawowych]]/$O$1*$N$2</f>
        <v>1.1404293381037567E-5</v>
      </c>
      <c r="O1848" s="27">
        <v>9</v>
      </c>
      <c r="P184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1.6921945713072567E-5</v>
      </c>
      <c r="Q1848" s="27">
        <v>86</v>
      </c>
      <c r="R1848" s="302">
        <f>TabIPW[[#This Row],[liczba gospodarstw domowych korzystających ze środowiskowej pomocy społecznej ]]/$S$1*$R$2</f>
        <v>1.0663385624935917E-5</v>
      </c>
      <c r="S1848" s="27">
        <v>39</v>
      </c>
      <c r="T1848" s="302">
        <f>TabIPW[[#This Row],[ilość wody dostarczonej i ścieków bytowych odprowadzonych siecią kanalizacyjną '[dam3']]]/$U$1*$T$2</f>
        <v>4.8195226637951216E-6</v>
      </c>
      <c r="U1848" s="27">
        <v>118.1</v>
      </c>
      <c r="V1848" s="302">
        <f>TabIPW[[#This Row],[iloczyn liczby mieszkańców i relacji przeciętnego miesięcznego wynagrodzenia brutto 
w danym powiecie do średniej krajowej2]]/$W$1*$V$2</f>
        <v>7.1680459027202682E-6</v>
      </c>
      <c r="W1848" s="27">
        <f>TabIPW[[#This Row],[iloczyn liczby mieszkańców i relacji przeciętnego miesięcznego wynagrodzenia brutto 
w danym powiecie do średniej krajowej]]</f>
        <v>2234.2539999999999</v>
      </c>
    </row>
    <row r="1849" spans="1:23" x14ac:dyDescent="0.3">
      <c r="A1849" s="2" t="s">
        <v>10</v>
      </c>
      <c r="B1849" s="2" t="s">
        <v>170</v>
      </c>
      <c r="C1849" s="2" t="s">
        <v>113</v>
      </c>
      <c r="D1849" s="2" t="s">
        <v>18</v>
      </c>
      <c r="E1849" s="2" t="s">
        <v>15</v>
      </c>
      <c r="F1849" s="17" t="str">
        <f>+Tabela1[[#This Row],[WK]]&amp;Tabela1[[#This Row],[PK]]&amp;Tabela1[[#This Row],[GK]]</f>
        <v>241604</v>
      </c>
      <c r="G1849" s="2" t="s">
        <v>1735</v>
      </c>
      <c r="H1849" s="302">
        <f>TabIPW[[#This Row],[liczba mieszkańców ]]/$I$1*$H$2</f>
        <v>1.9014129027209199E-5</v>
      </c>
      <c r="I1849" s="27">
        <v>5974</v>
      </c>
      <c r="J1849" s="302">
        <f>TabIPW[[#This Row],[liczba mieszkańców w wieku 20-64]]/$K$1*$J$2</f>
        <v>1.4272462341206757E-5</v>
      </c>
      <c r="K1849" s="27">
        <v>3539</v>
      </c>
      <c r="L1849" s="302">
        <f>TabIPW[[#This Row],[iloczyn liczby mieszkańców i relacji przeciętnego miesięcznego wynagrodzenia brutto 
w danym powiecie do średniej krajowej]]/$M$1*$L$2</f>
        <v>5.9272492609055961E-5</v>
      </c>
      <c r="M1849" s="27">
        <v>5388.5480000000007</v>
      </c>
      <c r="N1849" s="302">
        <f>TabIPW[[#This Row],[liczba oddziałów w szkołach podstawowych]]/$O$1*$N$2</f>
        <v>4.1815742397137755E-5</v>
      </c>
      <c r="O1849" s="27">
        <v>33</v>
      </c>
      <c r="P184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4.2698397903915665E-5</v>
      </c>
      <c r="Q1849" s="27">
        <v>217</v>
      </c>
      <c r="R1849" s="302">
        <f>TabIPW[[#This Row],[liczba gospodarstw domowych korzystających ze środowiskowej pomocy społecznej ]]/$S$1*$R$2</f>
        <v>1.3671007211456304E-5</v>
      </c>
      <c r="S1849" s="27">
        <v>50</v>
      </c>
      <c r="T1849" s="302">
        <f>TabIPW[[#This Row],[ilość wody dostarczonej i ścieków bytowych odprowadzonych siecią kanalizacyjną '[dam3']]]/$U$1*$T$2</f>
        <v>1.2267133892775732E-5</v>
      </c>
      <c r="U1849" s="27">
        <v>300.60000000000002</v>
      </c>
      <c r="V1849" s="302">
        <f>TabIPW[[#This Row],[iloczyn liczby mieszkańców i relacji przeciętnego miesięcznego wynagrodzenia brutto 
w danym powiecie do średniej krajowej2]]/$W$1*$V$2</f>
        <v>1.7287810344307991E-5</v>
      </c>
      <c r="W1849" s="27">
        <f>TabIPW[[#This Row],[iloczyn liczby mieszkańców i relacji przeciętnego miesięcznego wynagrodzenia brutto 
w danym powiecie do średniej krajowej]]</f>
        <v>5388.5480000000007</v>
      </c>
    </row>
    <row r="1850" spans="1:23" x14ac:dyDescent="0.3">
      <c r="A1850" s="2" t="s">
        <v>10</v>
      </c>
      <c r="B1850" s="2" t="s">
        <v>170</v>
      </c>
      <c r="C1850" s="2" t="s">
        <v>113</v>
      </c>
      <c r="D1850" s="2" t="s">
        <v>21</v>
      </c>
      <c r="E1850" s="2" t="s">
        <v>19</v>
      </c>
      <c r="F1850" s="17" t="str">
        <f>+Tabela1[[#This Row],[WK]]&amp;Tabela1[[#This Row],[PK]]&amp;Tabela1[[#This Row],[GK]]</f>
        <v>241605</v>
      </c>
      <c r="G1850" s="2" t="s">
        <v>1736</v>
      </c>
      <c r="H1850" s="302">
        <f>TabIPW[[#This Row],[liczba mieszkańców ]]/$I$1*$H$2</f>
        <v>4.924449352343166E-5</v>
      </c>
      <c r="I1850" s="27">
        <v>15472</v>
      </c>
      <c r="J1850" s="302">
        <f>TabIPW[[#This Row],[liczba mieszkańców w wieku 20-64]]/$K$1*$J$2</f>
        <v>3.6312305996107834E-5</v>
      </c>
      <c r="K1850" s="27">
        <v>9004</v>
      </c>
      <c r="L1850" s="302">
        <f>TabIPW[[#This Row],[iloczyn liczby mieszkańców i relacji przeciętnego miesięcznego wynagrodzenia brutto 
w danym powiecie do średniej krajowej]]/$M$1*$L$2</f>
        <v>1.5350920750708297E-4</v>
      </c>
      <c r="M1850" s="27">
        <v>13955.744000000001</v>
      </c>
      <c r="N1850" s="302">
        <f>TabIPW[[#This Row],[liczba oddziałów w szkołach podstawowych]]/$O$1*$N$2</f>
        <v>8.7432915921288032E-5</v>
      </c>
      <c r="O1850" s="27">
        <v>69</v>
      </c>
      <c r="P185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9.56286699599217E-5</v>
      </c>
      <c r="Q1850" s="27">
        <v>486</v>
      </c>
      <c r="R1850" s="302">
        <f>TabIPW[[#This Row],[liczba gospodarstw domowych korzystających ze środowiskowej pomocy społecznej ]]/$S$1*$R$2</f>
        <v>5.6051129566970843E-5</v>
      </c>
      <c r="S1850" s="27">
        <v>205</v>
      </c>
      <c r="T1850" s="302">
        <f>TabIPW[[#This Row],[ilość wody dostarczonej i ścieków bytowych odprowadzonych siecią kanalizacyjną '[dam3']]]/$U$1*$T$2</f>
        <v>3.0357687634184525E-5</v>
      </c>
      <c r="U1850" s="27">
        <v>743.90000000000009</v>
      </c>
      <c r="V1850" s="302">
        <f>TabIPW[[#This Row],[iloczyn liczby mieszkańców i relacji przeciętnego miesięcznego wynagrodzenia brutto 
w danym powiecie do średniej krajowej2]]/$W$1*$V$2</f>
        <v>4.4773518856232542E-5</v>
      </c>
      <c r="W1850" s="27">
        <f>TabIPW[[#This Row],[iloczyn liczby mieszkańców i relacji przeciętnego miesięcznego wynagrodzenia brutto 
w danym powiecie do średniej krajowej]]</f>
        <v>13955.744000000001</v>
      </c>
    </row>
    <row r="1851" spans="1:23" x14ac:dyDescent="0.3">
      <c r="A1851" s="2" t="s">
        <v>10</v>
      </c>
      <c r="B1851" s="2" t="s">
        <v>170</v>
      </c>
      <c r="C1851" s="2" t="s">
        <v>113</v>
      </c>
      <c r="D1851" s="2" t="s">
        <v>23</v>
      </c>
      <c r="E1851" s="2" t="s">
        <v>19</v>
      </c>
      <c r="F1851" s="17" t="str">
        <f>+Tabela1[[#This Row],[WK]]&amp;Tabela1[[#This Row],[PK]]&amp;Tabela1[[#This Row],[GK]]</f>
        <v>241606</v>
      </c>
      <c r="G1851" s="2" t="s">
        <v>1737</v>
      </c>
      <c r="H1851" s="302">
        <f>TabIPW[[#This Row],[liczba mieszkańców ]]/$I$1*$H$2</f>
        <v>2.6551031862232867E-5</v>
      </c>
      <c r="I1851" s="27">
        <v>8342</v>
      </c>
      <c r="J1851" s="302">
        <f>TabIPW[[#This Row],[liczba mieszkańców w wieku 20-64]]/$K$1*$J$2</f>
        <v>2.0370219634200434E-5</v>
      </c>
      <c r="K1851" s="27">
        <v>5051</v>
      </c>
      <c r="L1851" s="302">
        <f>TabIPW[[#This Row],[iloczyn liczby mieszkańców i relacji przeciętnego miesięcznego wynagrodzenia brutto 
w danym powiecie do średniej krajowej]]/$M$1*$L$2</f>
        <v>8.2767180004142074E-5</v>
      </c>
      <c r="M1851" s="27">
        <v>7524.4840000000004</v>
      </c>
      <c r="N1851" s="302">
        <f>TabIPW[[#This Row],[liczba oddziałów w szkołach podstawowych]]/$O$1*$N$2</f>
        <v>5.5754323196183665E-5</v>
      </c>
      <c r="O1851" s="27">
        <v>44</v>
      </c>
      <c r="P185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4.3091931525149909E-5</v>
      </c>
      <c r="Q1851" s="27">
        <v>219</v>
      </c>
      <c r="R1851" s="302">
        <f>TabIPW[[#This Row],[liczba gospodarstw domowych korzystających ze środowiskowej pomocy społecznej ]]/$S$1*$R$2</f>
        <v>3.1716736730578622E-5</v>
      </c>
      <c r="S1851" s="27">
        <v>116</v>
      </c>
      <c r="T1851" s="302">
        <f>TabIPW[[#This Row],[ilość wody dostarczonej i ścieków bytowych odprowadzonych siecią kanalizacyjną '[dam3']]]/$U$1*$T$2</f>
        <v>2.0624782000694791E-5</v>
      </c>
      <c r="U1851" s="27">
        <v>505.4</v>
      </c>
      <c r="V1851" s="302">
        <f>TabIPW[[#This Row],[iloczyn liczby mieszkańców i relacji przeciętnego miesięcznego wynagrodzenia brutto 
w danym powiecie do średniej krajowej2]]/$W$1*$V$2</f>
        <v>2.4140427501208112E-5</v>
      </c>
      <c r="W1851" s="27">
        <f>TabIPW[[#This Row],[iloczyn liczby mieszkańców i relacji przeciętnego miesięcznego wynagrodzenia brutto 
w danym powiecie do średniej krajowej]]</f>
        <v>7524.4840000000004</v>
      </c>
    </row>
    <row r="1852" spans="1:23" x14ac:dyDescent="0.3">
      <c r="A1852" s="2" t="s">
        <v>10</v>
      </c>
      <c r="B1852" s="2" t="s">
        <v>170</v>
      </c>
      <c r="C1852" s="2" t="s">
        <v>113</v>
      </c>
      <c r="D1852" s="2" t="s">
        <v>30</v>
      </c>
      <c r="E1852" s="2" t="s">
        <v>19</v>
      </c>
      <c r="F1852" s="17" t="str">
        <f>+Tabela1[[#This Row],[WK]]&amp;Tabela1[[#This Row],[PK]]&amp;Tabela1[[#This Row],[GK]]</f>
        <v>241607</v>
      </c>
      <c r="G1852" s="2" t="s">
        <v>1738</v>
      </c>
      <c r="H1852" s="302">
        <f>TabIPW[[#This Row],[liczba mieszkańców ]]/$I$1*$H$2</f>
        <v>2.4867323416401984E-5</v>
      </c>
      <c r="I1852" s="27">
        <v>7813</v>
      </c>
      <c r="J1852" s="302">
        <f>TabIPW[[#This Row],[liczba mieszkańców w wieku 20-64]]/$K$1*$J$2</f>
        <v>1.8164218814579043E-5</v>
      </c>
      <c r="K1852" s="27">
        <v>4504</v>
      </c>
      <c r="L1852" s="302">
        <f>TabIPW[[#This Row],[iloczyn liczby mieszkańców i relacji przeciętnego miesięcznego wynagrodzenia brutto 
w danym powiecie do średniej krajowej]]/$M$1*$L$2</f>
        <v>7.7518577963601293E-5</v>
      </c>
      <c r="M1852" s="27">
        <v>7047.326</v>
      </c>
      <c r="N1852" s="302">
        <f>TabIPW[[#This Row],[liczba oddziałów w szkołach podstawowych]]/$O$1*$N$2</f>
        <v>4.8151460942158622E-5</v>
      </c>
      <c r="O1852" s="27">
        <v>38</v>
      </c>
      <c r="P185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4.9585236275514962E-5</v>
      </c>
      <c r="Q1852" s="27">
        <v>252</v>
      </c>
      <c r="R1852" s="302">
        <f>TabIPW[[#This Row],[liczba gospodarstw domowych korzystających ze środowiskowej pomocy społecznej ]]/$S$1*$R$2</f>
        <v>2.8435694999829112E-5</v>
      </c>
      <c r="S1852" s="27">
        <v>104</v>
      </c>
      <c r="T1852" s="302">
        <f>TabIPW[[#This Row],[ilość wody dostarczonej i ścieków bytowych odprowadzonych siecią kanalizacyjną '[dam3']]]/$U$1*$T$2</f>
        <v>1.3409781095030291E-5</v>
      </c>
      <c r="U1852" s="27">
        <v>328.6</v>
      </c>
      <c r="V1852" s="302">
        <f>TabIPW[[#This Row],[iloczyn liczby mieszkańców i relacji przeciętnego miesięcznego wynagrodzenia brutto 
w danym powiecie do średniej krajowej2]]/$W$1*$V$2</f>
        <v>2.2609585239383715E-5</v>
      </c>
      <c r="W1852" s="27">
        <f>TabIPW[[#This Row],[iloczyn liczby mieszkańców i relacji przeciętnego miesięcznego wynagrodzenia brutto 
w danym powiecie do średniej krajowej]]</f>
        <v>7047.326</v>
      </c>
    </row>
    <row r="1853" spans="1:23" x14ac:dyDescent="0.3">
      <c r="A1853" s="2" t="s">
        <v>10</v>
      </c>
      <c r="B1853" s="2" t="s">
        <v>170</v>
      </c>
      <c r="C1853" s="2" t="s">
        <v>113</v>
      </c>
      <c r="D1853" s="2" t="s">
        <v>54</v>
      </c>
      <c r="E1853" s="2" t="s">
        <v>19</v>
      </c>
      <c r="F1853" s="17" t="str">
        <f>+Tabela1[[#This Row],[WK]]&amp;Tabela1[[#This Row],[PK]]&amp;Tabela1[[#This Row],[GK]]</f>
        <v>241608</v>
      </c>
      <c r="G1853" s="2" t="s">
        <v>1739</v>
      </c>
      <c r="H1853" s="302">
        <f>TabIPW[[#This Row],[liczba mieszkańców ]]/$I$1*$H$2</f>
        <v>2.1191173596109615E-5</v>
      </c>
      <c r="I1853" s="27">
        <v>6658</v>
      </c>
      <c r="J1853" s="302">
        <f>TabIPW[[#This Row],[liczba mieszkańców w wieku 20-64]]/$K$1*$J$2</f>
        <v>1.5675914416578317E-5</v>
      </c>
      <c r="K1853" s="27">
        <v>3887</v>
      </c>
      <c r="L1853" s="302">
        <f>TabIPW[[#This Row],[iloczyn liczby mieszkańców i relacji przeciętnego miesięcznego wynagrodzenia brutto 
w danym powiecie do średniej krajowej]]/$M$1*$L$2</f>
        <v>6.6058964812704132E-5</v>
      </c>
      <c r="M1853" s="27">
        <v>6005.5159999999996</v>
      </c>
      <c r="N1853" s="302">
        <f>TabIPW[[#This Row],[liczba oddziałów w szkołach podstawowych]]/$O$1*$N$2</f>
        <v>4.3082886106141924E-5</v>
      </c>
      <c r="O1853" s="27">
        <v>34</v>
      </c>
      <c r="P185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4.2895164714532787E-5</v>
      </c>
      <c r="Q1853" s="27">
        <v>218</v>
      </c>
      <c r="R1853" s="302">
        <f>TabIPW[[#This Row],[liczba gospodarstw domowych korzystających ze środowiskowej pomocy społecznej ]]/$S$1*$R$2</f>
        <v>4.6481424518951429E-5</v>
      </c>
      <c r="S1853" s="27">
        <v>170</v>
      </c>
      <c r="T1853" s="302">
        <f>TabIPW[[#This Row],[ilość wody dostarczonej i ścieków bytowych odprowadzonych siecią kanalizacyjną '[dam3']]]/$U$1*$T$2</f>
        <v>1.240180302732716E-5</v>
      </c>
      <c r="U1853" s="27">
        <v>303.89999999999998</v>
      </c>
      <c r="V1853" s="302">
        <f>TabIPW[[#This Row],[iloczyn liczby mieszkańców i relacji przeciętnego miesięcznego wynagrodzenia brutto 
w danym powiecie do średniej krajowej2]]/$W$1*$V$2</f>
        <v>1.9267198070372045E-5</v>
      </c>
      <c r="W1853" s="27">
        <f>TabIPW[[#This Row],[iloczyn liczby mieszkańców i relacji przeciętnego miesięcznego wynagrodzenia brutto 
w danym powiecie do średniej krajowej]]</f>
        <v>6005.5159999999996</v>
      </c>
    </row>
    <row r="1854" spans="1:23" x14ac:dyDescent="0.3">
      <c r="A1854" s="2" t="s">
        <v>10</v>
      </c>
      <c r="B1854" s="2" t="s">
        <v>170</v>
      </c>
      <c r="C1854" s="2" t="s">
        <v>113</v>
      </c>
      <c r="D1854" s="2" t="s">
        <v>56</v>
      </c>
      <c r="E1854" s="2" t="s">
        <v>15</v>
      </c>
      <c r="F1854" s="17" t="str">
        <f>+Tabela1[[#This Row],[WK]]&amp;Tabela1[[#This Row],[PK]]&amp;Tabela1[[#This Row],[GK]]</f>
        <v>241609</v>
      </c>
      <c r="G1854" s="2" t="s">
        <v>1740</v>
      </c>
      <c r="H1854" s="302">
        <f>TabIPW[[#This Row],[liczba mieszkańców ]]/$I$1*$H$2</f>
        <v>1.6155962327103096E-5</v>
      </c>
      <c r="I1854" s="27">
        <v>5076</v>
      </c>
      <c r="J1854" s="302">
        <f>TabIPW[[#This Row],[liczba mieszkańców w wieku 20-64]]/$K$1*$J$2</f>
        <v>1.1929342640658261E-5</v>
      </c>
      <c r="K1854" s="27">
        <v>2958</v>
      </c>
      <c r="L1854" s="302">
        <f>TabIPW[[#This Row],[iloczyn liczby mieszkańców i relacji przeciętnego miesięcznego wynagrodzenia brutto 
w danym powiecie do średniej krajowej]]/$M$1*$L$2</f>
        <v>5.0362767406020752E-5</v>
      </c>
      <c r="M1854" s="27">
        <v>4578.5519999999997</v>
      </c>
      <c r="N1854" s="302">
        <f>TabIPW[[#This Row],[liczba oddziałów w szkołach podstawowych]]/$O$1*$N$2</f>
        <v>3.294573643410853E-5</v>
      </c>
      <c r="O1854" s="27">
        <v>26</v>
      </c>
      <c r="P185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2.2431416410352007E-5</v>
      </c>
      <c r="Q1854" s="27">
        <v>114</v>
      </c>
      <c r="R1854" s="302">
        <f>TabIPW[[#This Row],[liczba gospodarstw domowych korzystających ze środowiskowej pomocy społecznej ]]/$S$1*$R$2</f>
        <v>1.4491267644143682E-5</v>
      </c>
      <c r="S1854" s="27">
        <v>53</v>
      </c>
      <c r="T1854" s="302">
        <f>TabIPW[[#This Row],[ilość wody dostarczonej i ścieków bytowych odprowadzonych siecią kanalizacyjną '[dam3']]]/$U$1*$T$2</f>
        <v>9.7941188764676497E-6</v>
      </c>
      <c r="U1854" s="27">
        <v>240</v>
      </c>
      <c r="V1854" s="302">
        <f>TabIPW[[#This Row],[iloczyn liczby mieszkańców i relacji przeciętnego miesięcznego wynagrodzenia brutto 
w danym powiecie do średniej krajowej2]]/$W$1*$V$2</f>
        <v>1.4689140493422722E-5</v>
      </c>
      <c r="W1854" s="27">
        <f>TabIPW[[#This Row],[iloczyn liczby mieszkańców i relacji przeciętnego miesięcznego wynagrodzenia brutto 
w danym powiecie do średniej krajowej]]</f>
        <v>4578.5519999999997</v>
      </c>
    </row>
    <row r="1855" spans="1:23" x14ac:dyDescent="0.3">
      <c r="A1855" s="2" t="s">
        <v>10</v>
      </c>
      <c r="B1855" s="2" t="s">
        <v>170</v>
      </c>
      <c r="C1855" s="2" t="s">
        <v>113</v>
      </c>
      <c r="D1855" s="2" t="s">
        <v>69</v>
      </c>
      <c r="E1855" s="2" t="s">
        <v>15</v>
      </c>
      <c r="F1855" s="17" t="str">
        <f>+Tabela1[[#This Row],[WK]]&amp;Tabela1[[#This Row],[PK]]&amp;Tabela1[[#This Row],[GK]]</f>
        <v>241610</v>
      </c>
      <c r="G1855" s="2" t="s">
        <v>1741</v>
      </c>
      <c r="H1855" s="302">
        <f>TabIPW[[#This Row],[liczba mieszkańców ]]/$I$1*$H$2</f>
        <v>1.3880250533588771E-5</v>
      </c>
      <c r="I1855" s="27">
        <v>4361</v>
      </c>
      <c r="J1855" s="302">
        <f>TabIPW[[#This Row],[liczba mieszkańców w wieku 20-64]]/$K$1*$J$2</f>
        <v>1.002984284899158E-5</v>
      </c>
      <c r="K1855" s="27">
        <v>2487</v>
      </c>
      <c r="L1855" s="302">
        <f>TabIPW[[#This Row],[iloczyn liczby mieszkańców i relacji przeciętnego miesięcznego wynagrodzenia brutto 
w danym powiecie do średniej krajowej]]/$M$1*$L$2</f>
        <v>4.3268721169751093E-5</v>
      </c>
      <c r="M1855" s="27">
        <v>3933.6220000000003</v>
      </c>
      <c r="N1855" s="302">
        <f>TabIPW[[#This Row],[liczba oddziałów w szkołach podstawowych]]/$O$1*$N$2</f>
        <v>3.5480023852116875E-5</v>
      </c>
      <c r="O1855" s="27">
        <v>28</v>
      </c>
      <c r="P185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3.1285922888122534E-5</v>
      </c>
      <c r="Q1855" s="27">
        <v>159</v>
      </c>
      <c r="R1855" s="302">
        <f>TabIPW[[#This Row],[liczba gospodarstw domowych korzystających ze środowiskowej pomocy społecznej ]]/$S$1*$R$2</f>
        <v>6.8355036057281522E-6</v>
      </c>
      <c r="S1855" s="27">
        <v>25</v>
      </c>
      <c r="T1855" s="302">
        <f>TabIPW[[#This Row],[ilość wody dostarczonej i ścieków bytowych odprowadzonych siecią kanalizacyjną '[dam3']]]/$U$1*$T$2</f>
        <v>5.917280154532538E-6</v>
      </c>
      <c r="U1855" s="27">
        <v>145</v>
      </c>
      <c r="V1855" s="302">
        <f>TabIPW[[#This Row],[iloczyn liczby mieszkańców i relacji przeciętnego miesięcznego wynagrodzenia brutto 
w danym powiecie do średniej krajowej2]]/$W$1*$V$2</f>
        <v>1.2620043674510737E-5</v>
      </c>
      <c r="W1855" s="27">
        <f>TabIPW[[#This Row],[iloczyn liczby mieszkańców i relacji przeciętnego miesięcznego wynagrodzenia brutto 
w danym powiecie do średniej krajowej]]</f>
        <v>3933.6220000000003</v>
      </c>
    </row>
    <row r="1856" spans="1:23" x14ac:dyDescent="0.3">
      <c r="A1856" s="2" t="s">
        <v>10</v>
      </c>
      <c r="B1856" s="2" t="s">
        <v>170</v>
      </c>
      <c r="C1856" s="2" t="s">
        <v>120</v>
      </c>
      <c r="D1856" s="2" t="s">
        <v>12</v>
      </c>
      <c r="E1856" s="2" t="s">
        <v>13</v>
      </c>
      <c r="F1856" s="17" t="str">
        <f>+Tabela1[[#This Row],[WK]]&amp;Tabela1[[#This Row],[PK]]&amp;Tabela1[[#This Row],[GK]]</f>
        <v>241701</v>
      </c>
      <c r="G1856" s="2" t="s">
        <v>1742</v>
      </c>
      <c r="H1856" s="302">
        <f>TabIPW[[#This Row],[liczba mieszkańców ]]/$I$1*$H$2</f>
        <v>9.257213638372607E-5</v>
      </c>
      <c r="I1856" s="27">
        <v>29085</v>
      </c>
      <c r="J1856" s="302">
        <f>TabIPW[[#This Row],[liczba mieszkańców w wieku 20-64]]/$K$1*$J$2</f>
        <v>6.834972923390001E-5</v>
      </c>
      <c r="K1856" s="27">
        <v>16948</v>
      </c>
      <c r="L1856" s="302">
        <f>TabIPW[[#This Row],[iloczyn liczby mieszkańców i relacji przeciętnego miesięcznego wynagrodzenia brutto 
w danym powiecie do średniej krajowej]]/$M$1*$L$2</f>
        <v>2.78336239995435E-4</v>
      </c>
      <c r="M1856" s="27">
        <v>25303.95</v>
      </c>
      <c r="N1856" s="302">
        <f>TabIPW[[#This Row],[liczba oddziałów w szkołach podstawowych]]/$O$1*$N$2</f>
        <v>2.4962731067382232E-4</v>
      </c>
      <c r="O1856" s="27">
        <v>197</v>
      </c>
      <c r="P185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2.2706889945215975E-4</v>
      </c>
      <c r="Q1856" s="27">
        <v>1154</v>
      </c>
      <c r="R1856" s="302">
        <f>TabIPW[[#This Row],[liczba gospodarstw domowych korzystających ze środowiskowej pomocy społecznej ]]/$S$1*$R$2</f>
        <v>6.7261355480365012E-5</v>
      </c>
      <c r="S1856" s="27">
        <v>246</v>
      </c>
      <c r="T1856" s="302">
        <f>TabIPW[[#This Row],[ilość wody dostarczonej i ścieków bytowych odprowadzonych siecią kanalizacyjną '[dam3']]]/$U$1*$T$2</f>
        <v>8.0303613021304339E-5</v>
      </c>
      <c r="U1856" s="27">
        <v>1967.8</v>
      </c>
      <c r="V1856" s="302">
        <f>TabIPW[[#This Row],[iloczyn liczby mieszkańców i relacji przeciętnego miesięcznego wynagrodzenia brutto 
w danym powiecie do średniej krajowej2]]/$W$1*$V$2</f>
        <v>8.1181403332001879E-5</v>
      </c>
      <c r="W1856" s="27">
        <f>TabIPW[[#This Row],[iloczyn liczby mieszkańców i relacji przeciętnego miesięcznego wynagrodzenia brutto 
w danym powiecie do średniej krajowej]]</f>
        <v>25303.95</v>
      </c>
    </row>
    <row r="1857" spans="1:23" x14ac:dyDescent="0.3">
      <c r="A1857" s="2" t="s">
        <v>10</v>
      </c>
      <c r="B1857" s="2" t="s">
        <v>170</v>
      </c>
      <c r="C1857" s="2" t="s">
        <v>120</v>
      </c>
      <c r="D1857" s="2" t="s">
        <v>11</v>
      </c>
      <c r="E1857" s="2" t="s">
        <v>15</v>
      </c>
      <c r="F1857" s="17" t="str">
        <f>+Tabela1[[#This Row],[WK]]&amp;Tabela1[[#This Row],[PK]]&amp;Tabela1[[#This Row],[GK]]</f>
        <v>241702</v>
      </c>
      <c r="G1857" s="2" t="s">
        <v>778</v>
      </c>
      <c r="H1857" s="302">
        <f>TabIPW[[#This Row],[liczba mieszkańców ]]/$I$1*$H$2</f>
        <v>1.970161678580933E-5</v>
      </c>
      <c r="I1857" s="27">
        <v>6190</v>
      </c>
      <c r="J1857" s="302">
        <f>TabIPW[[#This Row],[liczba mieszkańców w wieku 20-64]]/$K$1*$J$2</f>
        <v>1.4812872048390059E-5</v>
      </c>
      <c r="K1857" s="27">
        <v>3673</v>
      </c>
      <c r="L1857" s="302">
        <f>TabIPW[[#This Row],[iloczyn liczby mieszkańców i relacji przeciętnego miesięcznego wynagrodzenia brutto 
w danym powiecie do średniej krajowej]]/$M$1*$L$2</f>
        <v>5.9236765534527859E-5</v>
      </c>
      <c r="M1857" s="27">
        <v>5385.3</v>
      </c>
      <c r="N1857" s="302">
        <f>TabIPW[[#This Row],[liczba oddziałów w szkołach podstawowych]]/$O$1*$N$2</f>
        <v>4.1815742397137755E-5</v>
      </c>
      <c r="O1857" s="27">
        <v>33</v>
      </c>
      <c r="P185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4.0927496608361553E-5</v>
      </c>
      <c r="Q1857" s="27">
        <v>208</v>
      </c>
      <c r="R1857" s="302">
        <f>TabIPW[[#This Row],[liczba gospodarstw domowych korzystających ze środowiskowej pomocy społecznej ]]/$S$1*$R$2</f>
        <v>1.5038107932601933E-5</v>
      </c>
      <c r="S1857" s="27">
        <v>55</v>
      </c>
      <c r="T1857" s="302">
        <f>TabIPW[[#This Row],[ilość wody dostarczonej i ścieków bytowych odprowadzonych siecią kanalizacyjną '[dam3']]]/$U$1*$T$2</f>
        <v>1.4205553253743288E-5</v>
      </c>
      <c r="U1857" s="27">
        <v>348.1</v>
      </c>
      <c r="V1857" s="302">
        <f>TabIPW[[#This Row],[iloczyn liczby mieszkańców i relacji przeciętnego miesięcznego wynagrodzenia brutto 
w danym powiecie do średniej krajowej2]]/$W$1*$V$2</f>
        <v>1.727738994757063E-5</v>
      </c>
      <c r="W1857" s="27">
        <f>TabIPW[[#This Row],[iloczyn liczby mieszkańców i relacji przeciętnego miesięcznego wynagrodzenia brutto 
w danym powiecie do średniej krajowej]]</f>
        <v>5385.3</v>
      </c>
    </row>
    <row r="1858" spans="1:23" x14ac:dyDescent="0.3">
      <c r="A1858" s="2" t="s">
        <v>10</v>
      </c>
      <c r="B1858" s="2" t="s">
        <v>170</v>
      </c>
      <c r="C1858" s="2" t="s">
        <v>120</v>
      </c>
      <c r="D1858" s="2" t="s">
        <v>16</v>
      </c>
      <c r="E1858" s="2" t="s">
        <v>15</v>
      </c>
      <c r="F1858" s="17" t="str">
        <f>+Tabela1[[#This Row],[WK]]&amp;Tabela1[[#This Row],[PK]]&amp;Tabela1[[#This Row],[GK]]</f>
        <v>241703</v>
      </c>
      <c r="G1858" s="2" t="s">
        <v>1743</v>
      </c>
      <c r="H1858" s="302">
        <f>TabIPW[[#This Row],[liczba mieszkańców ]]/$I$1*$H$2</f>
        <v>2.0102651311659409E-5</v>
      </c>
      <c r="I1858" s="27">
        <v>6316</v>
      </c>
      <c r="J1858" s="302">
        <f>TabIPW[[#This Row],[liczba mieszkańców w wieku 20-64]]/$K$1*$J$2</f>
        <v>1.4929826388004356E-5</v>
      </c>
      <c r="K1858" s="27">
        <v>3702</v>
      </c>
      <c r="L1858" s="302">
        <f>TabIPW[[#This Row],[iloczyn liczby mieszkańców i relacji przeciętnego miesięcznego wynagrodzenia brutto 
w danym powiecie do średniej krajowej]]/$M$1*$L$2</f>
        <v>6.044255429985105E-5</v>
      </c>
      <c r="M1858" s="27">
        <v>5494.92</v>
      </c>
      <c r="N1858" s="302">
        <f>TabIPW[[#This Row],[liczba oddziałów w szkołach podstawowych]]/$O$1*$N$2</f>
        <v>3.5480023852116875E-5</v>
      </c>
      <c r="O1858" s="27">
        <v>28</v>
      </c>
      <c r="P185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5.1749671192303311E-5</v>
      </c>
      <c r="Q1858" s="27">
        <v>263</v>
      </c>
      <c r="R1858" s="302">
        <f>TabIPW[[#This Row],[liczba gospodarstw domowych korzystających ze środowiskowej pomocy społecznej ]]/$S$1*$R$2</f>
        <v>1.8045729519122321E-5</v>
      </c>
      <c r="S1858" s="27">
        <v>66</v>
      </c>
      <c r="T1858" s="302">
        <f>TabIPW[[#This Row],[ilość wody dostarczonej i ścieków bytowych odprowadzonych siecią kanalizacyjną '[dam3']]]/$U$1*$T$2</f>
        <v>1.1169376402038316E-5</v>
      </c>
      <c r="U1858" s="27">
        <v>273.7</v>
      </c>
      <c r="V1858" s="302">
        <f>TabIPW[[#This Row],[iloczyn liczby mieszkańców i relacji przeciętnego miesięcznego wynagrodzenia brutto 
w danym powiecie do średniej krajowej2]]/$W$1*$V$2</f>
        <v>1.7629078337456558E-5</v>
      </c>
      <c r="W1858" s="27">
        <f>TabIPW[[#This Row],[iloczyn liczby mieszkańców i relacji przeciętnego miesięcznego wynagrodzenia brutto 
w danym powiecie do średniej krajowej]]</f>
        <v>5494.92</v>
      </c>
    </row>
    <row r="1859" spans="1:23" x14ac:dyDescent="0.3">
      <c r="A1859" s="2" t="s">
        <v>10</v>
      </c>
      <c r="B1859" s="2" t="s">
        <v>170</v>
      </c>
      <c r="C1859" s="2" t="s">
        <v>120</v>
      </c>
      <c r="D1859" s="2" t="s">
        <v>18</v>
      </c>
      <c r="E1859" s="2" t="s">
        <v>15</v>
      </c>
      <c r="F1859" s="17" t="str">
        <f>+Tabela1[[#This Row],[WK]]&amp;Tabela1[[#This Row],[PK]]&amp;Tabela1[[#This Row],[GK]]</f>
        <v>241704</v>
      </c>
      <c r="G1859" s="2" t="s">
        <v>1744</v>
      </c>
      <c r="H1859" s="302">
        <f>TabIPW[[#This Row],[liczba mieszkańców ]]/$I$1*$H$2</f>
        <v>3.9632396157818704E-5</v>
      </c>
      <c r="I1859" s="27">
        <v>12452</v>
      </c>
      <c r="J1859" s="302">
        <f>TabIPW[[#This Row],[liczba mieszkańców w wieku 20-64]]/$K$1*$J$2</f>
        <v>3.0299239776627968E-5</v>
      </c>
      <c r="K1859" s="27">
        <v>7513</v>
      </c>
      <c r="L1859" s="302">
        <f>TabIPW[[#This Row],[iloczyn liczby mieszkańców i relacji przeciętnego miesięcznego wynagrodzenia brutto 
w danym powiecie do średniej krajowej]]/$M$1*$L$2</f>
        <v>1.1916255322066896E-4</v>
      </c>
      <c r="M1859" s="27">
        <v>10833.24</v>
      </c>
      <c r="N1859" s="302">
        <f>TabIPW[[#This Row],[liczba oddziałów w szkołach podstawowych]]/$O$1*$N$2</f>
        <v>8.7432915921288032E-5</v>
      </c>
      <c r="O1859" s="27">
        <v>69</v>
      </c>
      <c r="P185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8.6380629860916946E-5</v>
      </c>
      <c r="Q1859" s="27">
        <v>439</v>
      </c>
      <c r="R1859" s="302">
        <f>TabIPW[[#This Row],[liczba gospodarstw domowych korzystających ze środowiskowej pomocy społecznej ]]/$S$1*$R$2</f>
        <v>4.5114323797805797E-5</v>
      </c>
      <c r="S1859" s="27">
        <v>165</v>
      </c>
      <c r="T1859" s="302">
        <f>TabIPW[[#This Row],[ilość wody dostarczonej i ścieków bytowych odprowadzonych siecią kanalizacyjną '[dam3']]]/$U$1*$T$2</f>
        <v>2.6758348947082658E-5</v>
      </c>
      <c r="U1859" s="27">
        <v>655.7</v>
      </c>
      <c r="V1859" s="302">
        <f>TabIPW[[#This Row],[iloczyn liczby mieszkańców i relacji przeciętnego miesięcznego wynagrodzenia brutto 
w danym powiecie do średniej krajowej2]]/$W$1*$V$2</f>
        <v>3.4755744689361786E-5</v>
      </c>
      <c r="W1859" s="27">
        <f>TabIPW[[#This Row],[iloczyn liczby mieszkańców i relacji przeciętnego miesięcznego wynagrodzenia brutto 
w danym powiecie do średniej krajowej]]</f>
        <v>10833.24</v>
      </c>
    </row>
    <row r="1860" spans="1:23" x14ac:dyDescent="0.3">
      <c r="A1860" s="2" t="s">
        <v>10</v>
      </c>
      <c r="B1860" s="2" t="s">
        <v>170</v>
      </c>
      <c r="C1860" s="2" t="s">
        <v>120</v>
      </c>
      <c r="D1860" s="2" t="s">
        <v>21</v>
      </c>
      <c r="E1860" s="2" t="s">
        <v>15</v>
      </c>
      <c r="F1860" s="17" t="str">
        <f>+Tabela1[[#This Row],[WK]]&amp;Tabela1[[#This Row],[PK]]&amp;Tabela1[[#This Row],[GK]]</f>
        <v>241705</v>
      </c>
      <c r="G1860" s="2" t="s">
        <v>1745</v>
      </c>
      <c r="H1860" s="302">
        <f>TabIPW[[#This Row],[liczba mieszkańców ]]/$I$1*$H$2</f>
        <v>6.9098885366707684E-6</v>
      </c>
      <c r="I1860" s="27">
        <v>2171</v>
      </c>
      <c r="J1860" s="302">
        <f>TabIPW[[#This Row],[liczba mieszkańców w wieku 20-64]]/$K$1*$J$2</f>
        <v>5.2468136495931028E-6</v>
      </c>
      <c r="K1860" s="27">
        <v>1301</v>
      </c>
      <c r="L1860" s="302">
        <f>TabIPW[[#This Row],[iloczyn liczby mieszkańców i relacji przeciętnego miesięcznego wynagrodzenia brutto 
w danym powiecie do średniej krajowej]]/$M$1*$L$2</f>
        <v>2.077593182156058E-5</v>
      </c>
      <c r="M1860" s="27">
        <v>1888.77</v>
      </c>
      <c r="N1860" s="302">
        <f>TabIPW[[#This Row],[liczba oddziałów w szkołach podstawowych]]/$O$1*$N$2</f>
        <v>3.0411449016100181E-5</v>
      </c>
      <c r="O1860" s="27">
        <v>24</v>
      </c>
      <c r="P186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2.5973219001460216E-5</v>
      </c>
      <c r="Q1860" s="27">
        <v>132</v>
      </c>
      <c r="R1860" s="302">
        <f>TabIPW[[#This Row],[liczba gospodarstw domowych korzystających ze środowiskowej pomocy społecznej ]]/$S$1*$R$2</f>
        <v>4.3747223076660173E-6</v>
      </c>
      <c r="S1860" s="27">
        <v>16</v>
      </c>
      <c r="T1860" s="302">
        <f>TabIPW[[#This Row],[ilość wody dostarczonej i ścieków bytowych odprowadzonych siecią kanalizacyjną '[dam3']]]/$U$1*$T$2</f>
        <v>2.5260664935556144E-6</v>
      </c>
      <c r="U1860" s="27">
        <v>61.9</v>
      </c>
      <c r="V1860" s="302">
        <f>TabIPW[[#This Row],[iloczyn liczby mieszkańców i relacji przeciętnego miesięcznego wynagrodzenia brutto 
w danym powiecie do średniej krajowej2]]/$W$1*$V$2</f>
        <v>6.0596467812885025E-6</v>
      </c>
      <c r="W1860" s="27">
        <f>TabIPW[[#This Row],[iloczyn liczby mieszkańców i relacji przeciętnego miesięcznego wynagrodzenia brutto 
w danym powiecie do średniej krajowej]]</f>
        <v>1888.77</v>
      </c>
    </row>
    <row r="1861" spans="1:23" x14ac:dyDescent="0.3">
      <c r="A1861" s="2" t="s">
        <v>10</v>
      </c>
      <c r="B1861" s="2" t="s">
        <v>170</v>
      </c>
      <c r="C1861" s="2" t="s">
        <v>120</v>
      </c>
      <c r="D1861" s="2" t="s">
        <v>23</v>
      </c>
      <c r="E1861" s="2" t="s">
        <v>15</v>
      </c>
      <c r="F1861" s="17" t="str">
        <f>+Tabela1[[#This Row],[WK]]&amp;Tabela1[[#This Row],[PK]]&amp;Tabela1[[#This Row],[GK]]</f>
        <v>241706</v>
      </c>
      <c r="G1861" s="2" t="s">
        <v>1746</v>
      </c>
      <c r="H1861" s="302">
        <f>TabIPW[[#This Row],[liczba mieszkańców ]]/$I$1*$H$2</f>
        <v>3.5160542913220628E-5</v>
      </c>
      <c r="I1861" s="27">
        <v>11047</v>
      </c>
      <c r="J1861" s="302">
        <f>TabIPW[[#This Row],[liczba mieszkańców w wieku 20-64]]/$K$1*$J$2</f>
        <v>2.7133406790516829E-5</v>
      </c>
      <c r="K1861" s="27">
        <v>6728</v>
      </c>
      <c r="L1861" s="302">
        <f>TabIPW[[#This Row],[iloczyn liczby mieszkańców i relacji przeciętnego miesięcznego wynagrodzenia brutto 
w danym powiecie do średniej krajowej]]/$M$1*$L$2</f>
        <v>1.0571705151210488E-4</v>
      </c>
      <c r="M1861" s="27">
        <v>9610.89</v>
      </c>
      <c r="N1861" s="302">
        <f>TabIPW[[#This Row],[liczba oddziałów w szkołach podstawowych]]/$O$1*$N$2</f>
        <v>6.462432915921289E-5</v>
      </c>
      <c r="O1861" s="27">
        <v>51</v>
      </c>
      <c r="P186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8.6577396671534047E-5</v>
      </c>
      <c r="Q1861" s="27">
        <v>440</v>
      </c>
      <c r="R1861" s="302">
        <f>TabIPW[[#This Row],[liczba gospodarstw domowych korzystających ze środowiskowej pomocy społecznej ]]/$S$1*$R$2</f>
        <v>2.1873611538330086E-5</v>
      </c>
      <c r="S1861" s="27">
        <v>80</v>
      </c>
      <c r="T1861" s="302">
        <f>TabIPW[[#This Row],[ilość wody dostarczonej i ścieków bytowych odprowadzonych siecią kanalizacyjną '[dam3']]]/$U$1*$T$2</f>
        <v>2.1538899762498434E-5</v>
      </c>
      <c r="U1861" s="27">
        <v>527.79999999999995</v>
      </c>
      <c r="V1861" s="302">
        <f>TabIPW[[#This Row],[iloczyn liczby mieszkańców i relacji przeciętnego miesięcznego wynagrodzenia brutto 
w danym powiecie do średniej krajowej2]]/$W$1*$V$2</f>
        <v>3.0834140024363926E-5</v>
      </c>
      <c r="W1861" s="27">
        <f>TabIPW[[#This Row],[iloczyn liczby mieszkańców i relacji przeciętnego miesięcznego wynagrodzenia brutto 
w danym powiecie do średniej krajowej]]</f>
        <v>9610.89</v>
      </c>
    </row>
    <row r="1862" spans="1:23" x14ac:dyDescent="0.3">
      <c r="A1862" s="2" t="s">
        <v>10</v>
      </c>
      <c r="B1862" s="2" t="s">
        <v>170</v>
      </c>
      <c r="C1862" s="2" t="s">
        <v>120</v>
      </c>
      <c r="D1862" s="2" t="s">
        <v>30</v>
      </c>
      <c r="E1862" s="2" t="s">
        <v>15</v>
      </c>
      <c r="F1862" s="17" t="str">
        <f>+Tabela1[[#This Row],[WK]]&amp;Tabela1[[#This Row],[PK]]&amp;Tabela1[[#This Row],[GK]]</f>
        <v>241707</v>
      </c>
      <c r="G1862" s="2" t="s">
        <v>1747</v>
      </c>
      <c r="H1862" s="302">
        <f>TabIPW[[#This Row],[liczba mieszkańców ]]/$I$1*$H$2</f>
        <v>1.4437242930602766E-5</v>
      </c>
      <c r="I1862" s="27">
        <v>4536</v>
      </c>
      <c r="J1862" s="302">
        <f>TabIPW[[#This Row],[liczba mieszkańców w wieku 20-64]]/$K$1*$J$2</f>
        <v>1.0904983941967526E-5</v>
      </c>
      <c r="K1862" s="27">
        <v>2704</v>
      </c>
      <c r="L1862" s="302">
        <f>TabIPW[[#This Row],[iloczyn liczby mieszkańców i relacji przeciętnego miesięcznego wynagrodzenia brutto 
w danym powiecie do średniej krajowej]]/$M$1*$L$2</f>
        <v>4.3408395551634634E-5</v>
      </c>
      <c r="M1862" s="27">
        <v>3946.32</v>
      </c>
      <c r="N1862" s="302">
        <f>TabIPW[[#This Row],[liczba oddziałów w szkołach podstawowych]]/$O$1*$N$2</f>
        <v>3.6747167561121051E-5</v>
      </c>
      <c r="O1862" s="27">
        <v>29</v>
      </c>
      <c r="P186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3.6008326342933483E-5</v>
      </c>
      <c r="Q1862" s="27">
        <v>183</v>
      </c>
      <c r="R1862" s="302">
        <f>TabIPW[[#This Row],[liczba gospodarstw domowych korzystających ze środowiskowej pomocy społecznej ]]/$S$1*$R$2</f>
        <v>1.2303906490310674E-5</v>
      </c>
      <c r="S1862" s="27">
        <v>45</v>
      </c>
      <c r="T1862" s="302">
        <f>TabIPW[[#This Row],[ilość wody dostarczonej i ścieków bytowych odprowadzonych siecią kanalizacyjną '[dam3']]]/$U$1*$T$2</f>
        <v>9.8267659393892081E-6</v>
      </c>
      <c r="U1862" s="27">
        <v>240.8</v>
      </c>
      <c r="V1862" s="302">
        <f>TabIPW[[#This Row],[iloczyn liczby mieszkańców i relacji przeciętnego miesięcznego wynagrodzenia brutto 
w danym powiecie do średniej krajowej2]]/$W$1*$V$2</f>
        <v>1.2660782035893436E-5</v>
      </c>
      <c r="W1862" s="27">
        <f>TabIPW[[#This Row],[iloczyn liczby mieszkańców i relacji przeciętnego miesięcznego wynagrodzenia brutto 
w danym powiecie do średniej krajowej]]</f>
        <v>3946.32</v>
      </c>
    </row>
    <row r="1863" spans="1:23" x14ac:dyDescent="0.3">
      <c r="A1863" s="2" t="s">
        <v>10</v>
      </c>
      <c r="B1863" s="2" t="s">
        <v>170</v>
      </c>
      <c r="C1863" s="2" t="s">
        <v>120</v>
      </c>
      <c r="D1863" s="2" t="s">
        <v>54</v>
      </c>
      <c r="E1863" s="2" t="s">
        <v>15</v>
      </c>
      <c r="F1863" s="17" t="str">
        <f>+Tabela1[[#This Row],[WK]]&amp;Tabela1[[#This Row],[PK]]&amp;Tabela1[[#This Row],[GK]]</f>
        <v>241708</v>
      </c>
      <c r="G1863" s="2" t="s">
        <v>1748</v>
      </c>
      <c r="H1863" s="302">
        <f>TabIPW[[#This Row],[liczba mieszkańców ]]/$I$1*$H$2</f>
        <v>4.921903101385387E-5</v>
      </c>
      <c r="I1863" s="27">
        <v>15464</v>
      </c>
      <c r="J1863" s="302">
        <f>TabIPW[[#This Row],[liczba mieszkańców w wieku 20-64]]/$K$1*$J$2</f>
        <v>3.6905143510704446E-5</v>
      </c>
      <c r="K1863" s="27">
        <v>9151</v>
      </c>
      <c r="L1863" s="302">
        <f>TabIPW[[#This Row],[iloczyn liczby mieszkańców i relacji przeciętnego miesięcznego wynagrodzenia brutto 
w danym powiecie do średniej krajowej]]/$M$1*$L$2</f>
        <v>1.4798664656315652E-4</v>
      </c>
      <c r="M1863" s="27">
        <v>13453.68</v>
      </c>
      <c r="N1863" s="302">
        <f>TabIPW[[#This Row],[liczba oddziałów w szkołach podstawowych]]/$O$1*$N$2</f>
        <v>8.8700059630292187E-5</v>
      </c>
      <c r="O1863" s="27">
        <v>70</v>
      </c>
      <c r="P186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1.3124346268162095E-4</v>
      </c>
      <c r="Q1863" s="27">
        <v>667</v>
      </c>
      <c r="R1863" s="302">
        <f>TabIPW[[#This Row],[liczba gospodarstw domowych korzystających ze środowiskowej pomocy społecznej ]]/$S$1*$R$2</f>
        <v>2.0779930961413582E-5</v>
      </c>
      <c r="S1863" s="27">
        <v>76</v>
      </c>
      <c r="T1863" s="302">
        <f>TabIPW[[#This Row],[ilość wody dostarczonej i ścieków bytowych odprowadzonych siecią kanalizacyjną '[dam3']]]/$U$1*$T$2</f>
        <v>3.2136952563409477E-5</v>
      </c>
      <c r="U1863" s="27">
        <v>787.5</v>
      </c>
      <c r="V1863" s="302">
        <f>TabIPW[[#This Row],[iloczyn liczby mieszkańców i relacji przeciętnego miesięcznego wynagrodzenia brutto 
w danym powiecie do średniej krajowej2]]/$W$1*$V$2</f>
        <v>4.316277191425399E-5</v>
      </c>
      <c r="W1863" s="27">
        <f>TabIPW[[#This Row],[iloczyn liczby mieszkańców i relacji przeciętnego miesięcznego wynagrodzenia brutto 
w danym powiecie do średniej krajowej]]</f>
        <v>13453.68</v>
      </c>
    </row>
    <row r="1864" spans="1:23" x14ac:dyDescent="0.3">
      <c r="A1864" s="2" t="s">
        <v>10</v>
      </c>
      <c r="B1864" s="2" t="s">
        <v>170</v>
      </c>
      <c r="C1864" s="2" t="s">
        <v>120</v>
      </c>
      <c r="D1864" s="2" t="s">
        <v>56</v>
      </c>
      <c r="E1864" s="2" t="s">
        <v>15</v>
      </c>
      <c r="F1864" s="17" t="str">
        <f>+Tabela1[[#This Row],[WK]]&amp;Tabela1[[#This Row],[PK]]&amp;Tabela1[[#This Row],[GK]]</f>
        <v>241709</v>
      </c>
      <c r="G1864" s="2" t="s">
        <v>1749</v>
      </c>
      <c r="H1864" s="302">
        <f>TabIPW[[#This Row],[liczba mieszkańców ]]/$I$1*$H$2</f>
        <v>3.053909742485307E-5</v>
      </c>
      <c r="I1864" s="27">
        <v>9595</v>
      </c>
      <c r="J1864" s="302">
        <f>TabIPW[[#This Row],[liczba mieszkańców w wieku 20-64]]/$K$1*$J$2</f>
        <v>2.3935310538305201E-5</v>
      </c>
      <c r="K1864" s="27">
        <v>5935</v>
      </c>
      <c r="L1864" s="302">
        <f>TabIPW[[#This Row],[iloczyn liczby mieszkańców i relacji przeciętnego miesięcznego wynagrodzenia brutto 
w danym powiecie do średniej krajowej]]/$M$1*$L$2</f>
        <v>9.1821771454571042E-5</v>
      </c>
      <c r="M1864" s="27">
        <v>8347.65</v>
      </c>
      <c r="N1864" s="302">
        <f>TabIPW[[#This Row],[liczba oddziałów w szkołach podstawowych]]/$O$1*$N$2</f>
        <v>7.7295766249254623E-5</v>
      </c>
      <c r="O1864" s="27">
        <v>61</v>
      </c>
      <c r="P186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7.1032818632781348E-5</v>
      </c>
      <c r="Q1864" s="27">
        <v>361</v>
      </c>
      <c r="R1864" s="302">
        <f>TabIPW[[#This Row],[liczba gospodarstw domowych korzystających ze środowiskowej pomocy społecznej ]]/$S$1*$R$2</f>
        <v>5.3863768413137837E-5</v>
      </c>
      <c r="S1864" s="27">
        <v>197</v>
      </c>
      <c r="T1864" s="302">
        <f>TabIPW[[#This Row],[ilość wody dostarczonej i ścieków bytowych odprowadzonych siecią kanalizacyjną '[dam3']]]/$U$1*$T$2</f>
        <v>1.1655001462996504E-5</v>
      </c>
      <c r="U1864" s="27">
        <v>285.60000000000002</v>
      </c>
      <c r="V1864" s="302">
        <f>TabIPW[[#This Row],[iloczyn liczby mieszkańców i relacji przeciętnego miesięcznego wynagrodzenia brutto 
w danym powiecie do średniej krajowej2]]/$W$1*$V$2</f>
        <v>2.6781350007583222E-5</v>
      </c>
      <c r="W1864" s="27">
        <f>TabIPW[[#This Row],[iloczyn liczby mieszkańców i relacji przeciętnego miesięcznego wynagrodzenia brutto 
w danym powiecie do średniej krajowej]]</f>
        <v>8347.65</v>
      </c>
    </row>
    <row r="1865" spans="1:23" x14ac:dyDescent="0.3">
      <c r="A1865" s="2" t="s">
        <v>10</v>
      </c>
      <c r="B1865" s="2" t="s">
        <v>170</v>
      </c>
      <c r="C1865" s="2" t="s">
        <v>120</v>
      </c>
      <c r="D1865" s="2" t="s">
        <v>69</v>
      </c>
      <c r="E1865" s="2" t="s">
        <v>15</v>
      </c>
      <c r="F1865" s="17" t="str">
        <f>+Tabela1[[#This Row],[WK]]&amp;Tabela1[[#This Row],[PK]]&amp;Tabela1[[#This Row],[GK]]</f>
        <v>241710</v>
      </c>
      <c r="G1865" s="2" t="s">
        <v>1750</v>
      </c>
      <c r="H1865" s="302">
        <f>TabIPW[[#This Row],[liczba mieszkańców ]]/$I$1*$H$2</f>
        <v>4.0880059127130053E-5</v>
      </c>
      <c r="I1865" s="27">
        <v>12844</v>
      </c>
      <c r="J1865" s="302">
        <f>TabIPW[[#This Row],[liczba mieszkańców w wieku 20-64]]/$K$1*$J$2</f>
        <v>3.1384092099257131E-5</v>
      </c>
      <c r="K1865" s="27">
        <v>7782</v>
      </c>
      <c r="L1865" s="302">
        <f>TabIPW[[#This Row],[iloczyn liczby mieszkańców i relacji przeciętnego miesięcznego wynagrodzenia brutto 
w danym powiecie do średniej krajowej]]/$M$1*$L$2</f>
        <v>1.2291389604611886E-4</v>
      </c>
      <c r="M1865" s="27">
        <v>11174.28</v>
      </c>
      <c r="N1865" s="302">
        <f>TabIPW[[#This Row],[liczba oddziałów w szkołach podstawowych]]/$O$1*$N$2</f>
        <v>7.9830053667262975E-5</v>
      </c>
      <c r="O1865" s="27">
        <v>63</v>
      </c>
      <c r="P186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1.2966932819668395E-4</v>
      </c>
      <c r="Q1865" s="27">
        <v>659</v>
      </c>
      <c r="R1865" s="302">
        <f>TabIPW[[#This Row],[liczba gospodarstw domowych korzystających ze środowiskowej pomocy społecznej ]]/$S$1*$R$2</f>
        <v>3.2263577019036873E-5</v>
      </c>
      <c r="S1865" s="27">
        <v>118</v>
      </c>
      <c r="T1865" s="302">
        <f>TabIPW[[#This Row],[ilość wody dostarczonej i ścieków bytowych odprowadzonych siecią kanalizacyjną '[dam3']]]/$U$1*$T$2</f>
        <v>2.2236730732446759E-5</v>
      </c>
      <c r="U1865" s="27">
        <v>544.9</v>
      </c>
      <c r="V1865" s="302">
        <f>TabIPW[[#This Row],[iloczyn liczby mieszkańców i relacji przeciętnego miesięcznego wynagrodzenia brutto 
w danym powiecie do średniej krajowej2]]/$W$1*$V$2</f>
        <v>3.5849886346784673E-5</v>
      </c>
      <c r="W1865" s="27">
        <f>TabIPW[[#This Row],[iloczyn liczby mieszkańców i relacji przeciętnego miesięcznego wynagrodzenia brutto 
w danym powiecie do średniej krajowej]]</f>
        <v>11174.28</v>
      </c>
    </row>
    <row r="1866" spans="1:23" x14ac:dyDescent="0.3">
      <c r="A1866" s="2" t="s">
        <v>10</v>
      </c>
      <c r="B1866" s="2" t="s">
        <v>170</v>
      </c>
      <c r="C1866" s="2" t="s">
        <v>120</v>
      </c>
      <c r="D1866" s="2" t="s">
        <v>71</v>
      </c>
      <c r="E1866" s="2" t="s">
        <v>15</v>
      </c>
      <c r="F1866" s="17" t="str">
        <f>+Tabela1[[#This Row],[WK]]&amp;Tabela1[[#This Row],[PK]]&amp;Tabela1[[#This Row],[GK]]</f>
        <v>241711</v>
      </c>
      <c r="G1866" s="2" t="s">
        <v>1751</v>
      </c>
      <c r="H1866" s="302">
        <f>TabIPW[[#This Row],[liczba mieszkańców ]]/$I$1*$H$2</f>
        <v>2.590492068169663E-5</v>
      </c>
      <c r="I1866" s="27">
        <v>8139</v>
      </c>
      <c r="J1866" s="302">
        <f>TabIPW[[#This Row],[liczba mieszkańców w wieku 20-64]]/$K$1*$J$2</f>
        <v>1.9587835431263411E-5</v>
      </c>
      <c r="K1866" s="27">
        <v>4857</v>
      </c>
      <c r="L1866" s="302">
        <f>TabIPW[[#This Row],[iloczyn liczby mieszkańców i relacji przeciętnego miesięcznego wynagrodzenia brutto 
w danym powiecie do średniej krajowej]]/$M$1*$L$2</f>
        <v>7.7888212388614261E-5</v>
      </c>
      <c r="M1866" s="27">
        <v>7080.93</v>
      </c>
      <c r="N1866" s="302">
        <f>TabIPW[[#This Row],[liczba oddziałów w szkołach podstawowych]]/$O$1*$N$2</f>
        <v>7.8562909958258793E-5</v>
      </c>
      <c r="O1866" s="27">
        <v>62</v>
      </c>
      <c r="P186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6.6507181988587522E-5</v>
      </c>
      <c r="Q1866" s="27">
        <v>338</v>
      </c>
      <c r="R1866" s="302">
        <f>TabIPW[[#This Row],[liczba gospodarstw domowych korzystających ze środowiskowej pomocy społecznej ]]/$S$1*$R$2</f>
        <v>4.9762466249700946E-5</v>
      </c>
      <c r="S1866" s="27">
        <v>182</v>
      </c>
      <c r="T1866" s="302">
        <f>TabIPW[[#This Row],[ilość wody dostarczonej i ścieków bytowych odprowadzonych siecią kanalizacyjną '[dam3']]]/$U$1*$T$2</f>
        <v>9.2268761582055654E-6</v>
      </c>
      <c r="U1866" s="27">
        <v>226.1</v>
      </c>
      <c r="V1866" s="302">
        <f>TabIPW[[#This Row],[iloczyn liczby mieszkańców i relacji przeciętnego miesięcznego wynagrodzenia brutto 
w danym powiecie do średniej krajowej2]]/$W$1*$V$2</f>
        <v>2.2717395280012494E-5</v>
      </c>
      <c r="W1866" s="27">
        <f>TabIPW[[#This Row],[iloczyn liczby mieszkańców i relacji przeciętnego miesięcznego wynagrodzenia brutto 
w danym powiecie do średniej krajowej]]</f>
        <v>7080.93</v>
      </c>
    </row>
    <row r="1867" spans="1:23" x14ac:dyDescent="0.3">
      <c r="A1867" s="2" t="s">
        <v>10</v>
      </c>
      <c r="B1867" s="2" t="s">
        <v>170</v>
      </c>
      <c r="C1867" s="2" t="s">
        <v>120</v>
      </c>
      <c r="D1867" s="2" t="s">
        <v>72</v>
      </c>
      <c r="E1867" s="2" t="s">
        <v>15</v>
      </c>
      <c r="F1867" s="17" t="str">
        <f>+Tabela1[[#This Row],[WK]]&amp;Tabela1[[#This Row],[PK]]&amp;Tabela1[[#This Row],[GK]]</f>
        <v>241712</v>
      </c>
      <c r="G1867" s="2" t="s">
        <v>1752</v>
      </c>
      <c r="H1867" s="302">
        <f>TabIPW[[#This Row],[liczba mieszkańców ]]/$I$1*$H$2</f>
        <v>1.1076191666335456E-5</v>
      </c>
      <c r="I1867" s="27">
        <v>3480</v>
      </c>
      <c r="J1867" s="302">
        <f>TabIPW[[#This Row],[liczba mieszkańców w wieku 20-64]]/$K$1*$J$2</f>
        <v>8.1101785160120908E-6</v>
      </c>
      <c r="K1867" s="27">
        <v>2011</v>
      </c>
      <c r="L1867" s="302">
        <f>TabIPW[[#This Row],[iloczyn liczby mieszkańców i relacji przeciętnego miesięcznego wynagrodzenia brutto 
w danym powiecie do średniej krajowej]]/$M$1*$L$2</f>
        <v>3.3302737327973654E-5</v>
      </c>
      <c r="M1867" s="27">
        <v>3027.6</v>
      </c>
      <c r="N1867" s="302">
        <f>TabIPW[[#This Row],[liczba oddziałów w szkołach podstawowych]]/$O$1*$N$2</f>
        <v>2.0274299344066786E-5</v>
      </c>
      <c r="O1867" s="27">
        <v>16</v>
      </c>
      <c r="P186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2.5973219001460216E-5</v>
      </c>
      <c r="Q1867" s="27">
        <v>132</v>
      </c>
      <c r="R1867" s="302">
        <f>TabIPW[[#This Row],[liczba gospodarstw domowych korzystających ze środowiskowej pomocy społecznej ]]/$S$1*$R$2</f>
        <v>6.8355036057281522E-6</v>
      </c>
      <c r="S1867" s="27">
        <v>25</v>
      </c>
      <c r="T1867" s="302">
        <f>TabIPW[[#This Row],[ilość wody dostarczonej i ścieków bytowych odprowadzonych siecią kanalizacyjną '[dam3']]]/$U$1*$T$2</f>
        <v>4.7256623578956408E-6</v>
      </c>
      <c r="U1867" s="27">
        <v>115.8</v>
      </c>
      <c r="V1867" s="302">
        <f>TabIPW[[#This Row],[iloczyn liczby mieszkańców i relacji przeciętnego miesięcznego wynagrodzenia brutto 
w danym powiecie do średniej krajowej2]]/$W$1*$V$2</f>
        <v>9.7132983873256494E-6</v>
      </c>
      <c r="W1867" s="27">
        <f>TabIPW[[#This Row],[iloczyn liczby mieszkańców i relacji przeciętnego miesięcznego wynagrodzenia brutto 
w danym powiecie do średniej krajowej]]</f>
        <v>3027.6</v>
      </c>
    </row>
    <row r="1868" spans="1:23" x14ac:dyDescent="0.3">
      <c r="A1868" s="2" t="s">
        <v>10</v>
      </c>
      <c r="B1868" s="2" t="s">
        <v>170</v>
      </c>
      <c r="C1868" s="2" t="s">
        <v>120</v>
      </c>
      <c r="D1868" s="2" t="s">
        <v>74</v>
      </c>
      <c r="E1868" s="2" t="s">
        <v>15</v>
      </c>
      <c r="F1868" s="17" t="str">
        <f>+Tabela1[[#This Row],[WK]]&amp;Tabela1[[#This Row],[PK]]&amp;Tabela1[[#This Row],[GK]]</f>
        <v>241713</v>
      </c>
      <c r="G1868" s="2" t="s">
        <v>1753</v>
      </c>
      <c r="H1868" s="302">
        <f>TabIPW[[#This Row],[liczba mieszkańców ]]/$I$1*$H$2</f>
        <v>2.4765473378090854E-5</v>
      </c>
      <c r="I1868" s="27">
        <v>7781</v>
      </c>
      <c r="J1868" s="302">
        <f>TabIPW[[#This Row],[liczba mieszkańców w wieku 20-64]]/$K$1*$J$2</f>
        <v>1.909985353149342E-5</v>
      </c>
      <c r="K1868" s="27">
        <v>4736</v>
      </c>
      <c r="L1868" s="302">
        <f>TabIPW[[#This Row],[iloczyn liczby mieszkańców i relacji przeciętnego miesięcznego wynagrodzenia brutto 
w danym powiecie do średniej krajowej]]/$M$1*$L$2</f>
        <v>7.4462241134759492E-5</v>
      </c>
      <c r="M1868" s="27">
        <v>6769.47</v>
      </c>
      <c r="N1868" s="302">
        <f>TabIPW[[#This Row],[liczba oddziałów w szkołach podstawowych]]/$O$1*$N$2</f>
        <v>7.6028622540250454E-5</v>
      </c>
      <c r="O1868" s="27">
        <v>60</v>
      </c>
      <c r="P186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7.4574621223889558E-5</v>
      </c>
      <c r="Q1868" s="27">
        <v>379</v>
      </c>
      <c r="R1868" s="302">
        <f>TabIPW[[#This Row],[liczba gospodarstw domowych korzystających ze środowiskowej pomocy społecznej ]]/$S$1*$R$2</f>
        <v>2.8709115144058238E-5</v>
      </c>
      <c r="S1868" s="27">
        <v>105</v>
      </c>
      <c r="T1868" s="302">
        <f>TabIPW[[#This Row],[ilość wody dostarczonej i ścieków bytowych odprowadzonych siecią kanalizacyjną '[dam3']]]/$U$1*$T$2</f>
        <v>9.9206262452886906E-6</v>
      </c>
      <c r="U1868" s="27">
        <v>243.10000000000002</v>
      </c>
      <c r="V1868" s="302">
        <f>TabIPW[[#This Row],[iloczyn liczby mieszkańców i relacji przeciętnego miesięcznego wynagrodzenia brutto 
w danym powiecie do średniej krajowej2]]/$W$1*$V$2</f>
        <v>2.1718153664304857E-5</v>
      </c>
      <c r="W1868" s="27">
        <f>TabIPW[[#This Row],[iloczyn liczby mieszkańców i relacji przeciętnego miesięcznego wynagrodzenia brutto 
w danym powiecie do średniej krajowej]]</f>
        <v>6769.47</v>
      </c>
    </row>
    <row r="1869" spans="1:23" x14ac:dyDescent="0.3">
      <c r="A1869" s="2" t="s">
        <v>10</v>
      </c>
      <c r="B1869" s="2" t="s">
        <v>170</v>
      </c>
      <c r="C1869" s="2" t="s">
        <v>120</v>
      </c>
      <c r="D1869" s="2" t="s">
        <v>76</v>
      </c>
      <c r="E1869" s="2" t="s">
        <v>15</v>
      </c>
      <c r="F1869" s="17" t="str">
        <f>+Tabela1[[#This Row],[WK]]&amp;Tabela1[[#This Row],[PK]]&amp;Tabela1[[#This Row],[GK]]</f>
        <v>241714</v>
      </c>
      <c r="G1869" s="2" t="s">
        <v>1754</v>
      </c>
      <c r="H1869" s="302">
        <f>TabIPW[[#This Row],[liczba mieszkańców ]]/$I$1*$H$2</f>
        <v>1.3033622090127497E-5</v>
      </c>
      <c r="I1869" s="27">
        <v>4095</v>
      </c>
      <c r="J1869" s="302">
        <f>TabIPW[[#This Row],[liczba mieszkańców w wieku 20-64]]/$K$1*$J$2</f>
        <v>9.9935466746285228E-6</v>
      </c>
      <c r="K1869" s="27">
        <v>2478</v>
      </c>
      <c r="L1869" s="302">
        <f>TabIPW[[#This Row],[iloczyn liczby mieszkańców i relacji przeciętnego miesięcznego wynagrodzenia brutto 
w danym powiecie do średniej krajowej]]/$M$1*$L$2</f>
        <v>3.918813487300349E-5</v>
      </c>
      <c r="M1869" s="27">
        <v>3562.65</v>
      </c>
      <c r="N1869" s="302">
        <f>TabIPW[[#This Row],[liczba oddziałów w szkołach podstawowych]]/$O$1*$N$2</f>
        <v>2.0274299344066786E-5</v>
      </c>
      <c r="O1869" s="27">
        <v>16</v>
      </c>
      <c r="P186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1.6725178902455441E-5</v>
      </c>
      <c r="Q1869" s="27">
        <v>85</v>
      </c>
      <c r="R1869" s="302">
        <f>TabIPW[[#This Row],[liczba gospodarstw domowych korzystających ze środowiskowej pomocy społecznej ]]/$S$1*$R$2</f>
        <v>2.5974913701766976E-5</v>
      </c>
      <c r="S1869" s="27">
        <v>95</v>
      </c>
      <c r="T1869" s="302">
        <f>TabIPW[[#This Row],[ilość wody dostarczonej i ścieków bytowych odprowadzonych siecią kanalizacyjną '[dam3']]]/$U$1*$T$2</f>
        <v>4.4971329174447291E-6</v>
      </c>
      <c r="U1869" s="27">
        <v>110.2</v>
      </c>
      <c r="V1869" s="302">
        <f>TabIPW[[#This Row],[iloczyn liczby mieszkańców i relacji przeciętnego miesięcznego wynagrodzenia brutto 
w danym powiecie do średniej krajowej2]]/$W$1*$V$2</f>
        <v>1.1429872671292685E-5</v>
      </c>
      <c r="W1869" s="27">
        <f>TabIPW[[#This Row],[iloczyn liczby mieszkańców i relacji przeciętnego miesięcznego wynagrodzenia brutto 
w danym powiecie do średniej krajowej]]</f>
        <v>3562.65</v>
      </c>
    </row>
    <row r="1870" spans="1:23" x14ac:dyDescent="0.3">
      <c r="A1870" s="2" t="s">
        <v>10</v>
      </c>
      <c r="B1870" s="2" t="s">
        <v>170</v>
      </c>
      <c r="C1870" s="2" t="s">
        <v>120</v>
      </c>
      <c r="D1870" s="2" t="s">
        <v>109</v>
      </c>
      <c r="E1870" s="2" t="s">
        <v>15</v>
      </c>
      <c r="F1870" s="17" t="str">
        <f>+Tabela1[[#This Row],[WK]]&amp;Tabela1[[#This Row],[PK]]&amp;Tabela1[[#This Row],[GK]]</f>
        <v>241715</v>
      </c>
      <c r="G1870" s="2" t="s">
        <v>1755</v>
      </c>
      <c r="H1870" s="302">
        <f>TabIPW[[#This Row],[liczba mieszkańców ]]/$I$1*$H$2</f>
        <v>4.5024082560914182E-5</v>
      </c>
      <c r="I1870" s="27">
        <v>14146</v>
      </c>
      <c r="J1870" s="302">
        <f>TabIPW[[#This Row],[liczba mieszkańców w wieku 20-64]]/$K$1*$J$2</f>
        <v>3.3880462313782974E-5</v>
      </c>
      <c r="K1870" s="27">
        <v>8401</v>
      </c>
      <c r="L1870" s="302">
        <f>TabIPW[[#This Row],[iloczyn liczby mieszkańców i relacji przeciętnego miesięcznego wynagrodzenia brutto 
w danym powiecie do średniej krajowej]]/$M$1*$L$2</f>
        <v>1.3537371328779178E-4</v>
      </c>
      <c r="M1870" s="27">
        <v>12307.02</v>
      </c>
      <c r="N1870" s="302">
        <f>TabIPW[[#This Row],[liczba oddziałów w szkołach podstawowych]]/$O$1*$N$2</f>
        <v>8.8700059630292187E-5</v>
      </c>
      <c r="O1870" s="27">
        <v>70</v>
      </c>
      <c r="P187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1.0192520789966963E-4</v>
      </c>
      <c r="Q1870" s="27">
        <v>518</v>
      </c>
      <c r="R1870" s="302">
        <f>TabIPW[[#This Row],[liczba gospodarstw domowych korzystających ze środowiskowej pomocy społecznej ]]/$S$1*$R$2</f>
        <v>6.3433473461157243E-5</v>
      </c>
      <c r="S1870" s="27">
        <v>232</v>
      </c>
      <c r="T1870" s="302">
        <f>TabIPW[[#This Row],[ilość wody dostarczonej i ścieków bytowych odprowadzonych siecią kanalizacyjną '[dam3']]]/$U$1*$T$2</f>
        <v>2.5130076683869908E-5</v>
      </c>
      <c r="U1870" s="27">
        <v>615.79999999999995</v>
      </c>
      <c r="V1870" s="302">
        <f>TabIPW[[#This Row],[iloczyn liczby mieszkańców i relacji przeciętnego miesięcznego wynagrodzenia brutto 
w danym powiecie do średniej krajowej2]]/$W$1*$V$2</f>
        <v>3.9483999708939276E-5</v>
      </c>
      <c r="W1870" s="27">
        <f>TabIPW[[#This Row],[iloczyn liczby mieszkańców i relacji przeciętnego miesięcznego wynagrodzenia brutto 
w danym powiecie do średniej krajowej]]</f>
        <v>12307.02</v>
      </c>
    </row>
    <row r="1871" spans="1:23" x14ac:dyDescent="0.3">
      <c r="A1871" s="2" t="s">
        <v>10</v>
      </c>
      <c r="B1871" s="2" t="s">
        <v>185</v>
      </c>
      <c r="C1871" s="2" t="s">
        <v>12</v>
      </c>
      <c r="D1871" s="2" t="s">
        <v>12</v>
      </c>
      <c r="E1871" s="2" t="s">
        <v>19</v>
      </c>
      <c r="F1871" s="17" t="str">
        <f>+Tabela1[[#This Row],[WK]]&amp;Tabela1[[#This Row],[PK]]&amp;Tabela1[[#This Row],[GK]]</f>
        <v>260101</v>
      </c>
      <c r="G1871" s="2" t="s">
        <v>1756</v>
      </c>
      <c r="H1871" s="302">
        <f>TabIPW[[#This Row],[liczba mieszkańców ]]/$I$1*$H$2</f>
        <v>9.5780412590526693E-5</v>
      </c>
      <c r="I1871" s="27">
        <v>30093</v>
      </c>
      <c r="J1871" s="302">
        <f>TabIPW[[#This Row],[liczba mieszkańców w wieku 20-64]]/$K$1*$J$2</f>
        <v>6.8966764198071987E-5</v>
      </c>
      <c r="K1871" s="27">
        <v>17101</v>
      </c>
      <c r="L1871" s="302">
        <f>TabIPW[[#This Row],[iloczyn liczby mieszkańców i relacji przeciętnego miesięcznego wynagrodzenia brutto 
w danym powiecie do średniej krajowej]]/$M$1*$L$2</f>
        <v>2.8136226160956025E-4</v>
      </c>
      <c r="M1871" s="27">
        <v>25579.05</v>
      </c>
      <c r="N1871" s="302">
        <f>TabIPW[[#This Row],[liczba oddziałów w szkołach podstawowych]]/$O$1*$N$2</f>
        <v>1.8500298151460944E-4</v>
      </c>
      <c r="O1871" s="27">
        <v>146</v>
      </c>
      <c r="P187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2.0345688217810503E-4</v>
      </c>
      <c r="Q1871" s="27">
        <v>1034</v>
      </c>
      <c r="R1871" s="302">
        <f>TabIPW[[#This Row],[liczba gospodarstw domowych korzystających ze środowiskowej pomocy społecznej ]]/$S$1*$R$2</f>
        <v>8.1479202980279568E-5</v>
      </c>
      <c r="S1871" s="27">
        <v>298</v>
      </c>
      <c r="T1871" s="302">
        <f>TabIPW[[#This Row],[ilość wody dostarczonej i ścieków bytowych odprowadzonych siecią kanalizacyjną '[dam3']]]/$U$1*$T$2</f>
        <v>1.069640207796223E-4</v>
      </c>
      <c r="U1871" s="27">
        <v>2621.1</v>
      </c>
      <c r="V1871" s="302">
        <f>TabIPW[[#This Row],[iloczyn liczby mieszkańców i relacji przeciętnego miesięcznego wynagrodzenia brutto 
w danym powiecie do średniej krajowej2]]/$W$1*$V$2</f>
        <v>8.2063992969455091E-5</v>
      </c>
      <c r="W1871" s="27">
        <f>TabIPW[[#This Row],[iloczyn liczby mieszkańców i relacji przeciętnego miesięcznego wynagrodzenia brutto 
w danym powiecie do średniej krajowej]]</f>
        <v>25579.05</v>
      </c>
    </row>
    <row r="1872" spans="1:23" x14ac:dyDescent="0.3">
      <c r="A1872" s="2" t="s">
        <v>10</v>
      </c>
      <c r="B1872" s="2" t="s">
        <v>185</v>
      </c>
      <c r="C1872" s="2" t="s">
        <v>12</v>
      </c>
      <c r="D1872" s="2" t="s">
        <v>11</v>
      </c>
      <c r="E1872" s="2" t="s">
        <v>15</v>
      </c>
      <c r="F1872" s="17" t="str">
        <f>+Tabela1[[#This Row],[WK]]&amp;Tabela1[[#This Row],[PK]]&amp;Tabela1[[#This Row],[GK]]</f>
        <v>260102</v>
      </c>
      <c r="G1872" s="2" t="s">
        <v>1757</v>
      </c>
      <c r="H1872" s="302">
        <f>TabIPW[[#This Row],[liczba mieszkańców ]]/$I$1*$H$2</f>
        <v>1.3243687794144204E-5</v>
      </c>
      <c r="I1872" s="27">
        <v>4161</v>
      </c>
      <c r="J1872" s="302">
        <f>TabIPW[[#This Row],[liczba mieszkańców w wieku 20-64]]/$K$1*$J$2</f>
        <v>9.9128885093772847E-6</v>
      </c>
      <c r="K1872" s="27">
        <v>2458</v>
      </c>
      <c r="L1872" s="302">
        <f>TabIPW[[#This Row],[iloczyn liczby mieszkańców i relacji przeciętnego miesięcznego wynagrodzenia brutto 
w danym powiecie do średniej krajowej]]/$M$1*$L$2</f>
        <v>3.8904342224350521E-5</v>
      </c>
      <c r="M1872" s="27">
        <v>3536.85</v>
      </c>
      <c r="N1872" s="302">
        <f>TabIPW[[#This Row],[liczba oddziałów w szkołach podstawowych]]/$O$1*$N$2</f>
        <v>3.9281454979129396E-5</v>
      </c>
      <c r="O1872" s="27">
        <v>31</v>
      </c>
      <c r="P187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2.3021716842203373E-5</v>
      </c>
      <c r="Q1872" s="27">
        <v>117</v>
      </c>
      <c r="R1872" s="302">
        <f>TabIPW[[#This Row],[liczba gospodarstw domowych korzystających ze środowiskowej pomocy społecznej ]]/$S$1*$R$2</f>
        <v>3.8005400047848526E-5</v>
      </c>
      <c r="S1872" s="27">
        <v>139</v>
      </c>
      <c r="T1872" s="302">
        <f>TabIPW[[#This Row],[ilość wody dostarczonej i ścieków bytowych odprowadzonych siecią kanalizacyjną '[dam3']]]/$U$1*$T$2</f>
        <v>6.1498904778486443E-6</v>
      </c>
      <c r="U1872" s="27">
        <v>150.69999999999999</v>
      </c>
      <c r="V1872" s="302">
        <f>TabIPW[[#This Row],[iloczyn liczby mieszkańców i relacji przeciętnego miesięcznego wynagrodzenia brutto 
w danym powiecie do średniej krajowej2]]/$W$1*$V$2</f>
        <v>1.134709981543557E-5</v>
      </c>
      <c r="W1872" s="27">
        <f>TabIPW[[#This Row],[iloczyn liczby mieszkańców i relacji przeciętnego miesięcznego wynagrodzenia brutto 
w danym powiecie do średniej krajowej]]</f>
        <v>3536.85</v>
      </c>
    </row>
    <row r="1873" spans="1:23" x14ac:dyDescent="0.3">
      <c r="A1873" s="2" t="s">
        <v>10</v>
      </c>
      <c r="B1873" s="2" t="s">
        <v>185</v>
      </c>
      <c r="C1873" s="2" t="s">
        <v>12</v>
      </c>
      <c r="D1873" s="2" t="s">
        <v>16</v>
      </c>
      <c r="E1873" s="2" t="s">
        <v>19</v>
      </c>
      <c r="F1873" s="17" t="str">
        <f>+Tabela1[[#This Row],[WK]]&amp;Tabela1[[#This Row],[PK]]&amp;Tabela1[[#This Row],[GK]]</f>
        <v>260103</v>
      </c>
      <c r="G1873" s="2" t="s">
        <v>1758</v>
      </c>
      <c r="H1873" s="302">
        <f>TabIPW[[#This Row],[liczba mieszkańców ]]/$I$1*$H$2</f>
        <v>1.6942117310317135E-5</v>
      </c>
      <c r="I1873" s="27">
        <v>5323</v>
      </c>
      <c r="J1873" s="302">
        <f>TabIPW[[#This Row],[liczba mieszkańców w wieku 20-64]]/$K$1*$J$2</f>
        <v>1.2376995457802639E-5</v>
      </c>
      <c r="K1873" s="27">
        <v>3069</v>
      </c>
      <c r="L1873" s="302">
        <f>TabIPW[[#This Row],[iloczyn liczby mieszkańców i relacji przeciętnego miesięcznego wynagrodzenia brutto 
w danym powiecie do średniej krajowej]]/$M$1*$L$2</f>
        <v>4.9768760793130936E-5</v>
      </c>
      <c r="M1873" s="27">
        <v>4524.55</v>
      </c>
      <c r="N1873" s="302">
        <f>TabIPW[[#This Row],[liczba oddziałów w szkołach podstawowych]]/$O$1*$N$2</f>
        <v>3.9281454979129396E-5</v>
      </c>
      <c r="O1873" s="27">
        <v>31</v>
      </c>
      <c r="P187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2.5579685380225969E-5</v>
      </c>
      <c r="Q1873" s="27">
        <v>130</v>
      </c>
      <c r="R1873" s="302">
        <f>TabIPW[[#This Row],[liczba gospodarstw domowych korzystających ze środowiskowej pomocy społecznej ]]/$S$1*$R$2</f>
        <v>3.6364879182473771E-5</v>
      </c>
      <c r="S1873" s="27">
        <v>133</v>
      </c>
      <c r="T1873" s="302">
        <f>TabIPW[[#This Row],[ilość wody dostarczonej i ścieków bytowych odprowadzonych siecią kanalizacyjną '[dam3']]]/$U$1*$T$2</f>
        <v>9.030993780676213E-6</v>
      </c>
      <c r="U1873" s="27">
        <v>221.3</v>
      </c>
      <c r="V1873" s="302">
        <f>TabIPW[[#This Row],[iloczyn liczby mieszkańców i relacji przeciętnego miesięcznego wynagrodzenia brutto 
w danym powiecie do średniej krajowej2]]/$W$1*$V$2</f>
        <v>1.4515888564663191E-5</v>
      </c>
      <c r="W1873" s="27">
        <f>TabIPW[[#This Row],[iloczyn liczby mieszkańców i relacji przeciętnego miesięcznego wynagrodzenia brutto 
w danym powiecie do średniej krajowej]]</f>
        <v>4524.55</v>
      </c>
    </row>
    <row r="1874" spans="1:23" x14ac:dyDescent="0.3">
      <c r="A1874" s="2" t="s">
        <v>10</v>
      </c>
      <c r="B1874" s="2" t="s">
        <v>185</v>
      </c>
      <c r="C1874" s="2" t="s">
        <v>12</v>
      </c>
      <c r="D1874" s="2" t="s">
        <v>18</v>
      </c>
      <c r="E1874" s="2" t="s">
        <v>19</v>
      </c>
      <c r="F1874" s="17" t="str">
        <f>+Tabela1[[#This Row],[WK]]&amp;Tabela1[[#This Row],[PK]]&amp;Tabela1[[#This Row],[GK]]</f>
        <v>260104</v>
      </c>
      <c r="G1874" s="2" t="s">
        <v>1759</v>
      </c>
      <c r="H1874" s="302">
        <f>TabIPW[[#This Row],[liczba mieszkańców ]]/$I$1*$H$2</f>
        <v>2.1264378311145741E-5</v>
      </c>
      <c r="I1874" s="27">
        <v>6681</v>
      </c>
      <c r="J1874" s="302">
        <f>TabIPW[[#This Row],[liczba mieszkańców w wieku 20-64]]/$K$1*$J$2</f>
        <v>1.6083238151097074E-5</v>
      </c>
      <c r="K1874" s="27">
        <v>3988</v>
      </c>
      <c r="L1874" s="302">
        <f>TabIPW[[#This Row],[iloczyn liczby mieszkańców i relacji przeciętnego miesięcznego wynagrodzenia brutto 
w danym powiecie do średniej krajowej]]/$M$1*$L$2</f>
        <v>6.2465731891585158E-5</v>
      </c>
      <c r="M1874" s="27">
        <v>5678.85</v>
      </c>
      <c r="N1874" s="302">
        <f>TabIPW[[#This Row],[liczba oddziałów w szkołach podstawowych]]/$O$1*$N$2</f>
        <v>4.0548598688133572E-5</v>
      </c>
      <c r="O1874" s="27">
        <v>32</v>
      </c>
      <c r="P187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4.191133066144717E-5</v>
      </c>
      <c r="Q1874" s="27">
        <v>213</v>
      </c>
      <c r="R1874" s="302">
        <f>TabIPW[[#This Row],[liczba gospodarstw domowych korzystających ze środowiskowej pomocy społecznej ]]/$S$1*$R$2</f>
        <v>4.9489046105471823E-5</v>
      </c>
      <c r="S1874" s="27">
        <v>181</v>
      </c>
      <c r="T1874" s="302">
        <f>TabIPW[[#This Row],[ilość wody dostarczonej i ścieków bytowych odprowadzonych siecią kanalizacyjną '[dam3']]]/$U$1*$T$2</f>
        <v>1.7307024231291373E-5</v>
      </c>
      <c r="U1874" s="27">
        <v>424.1</v>
      </c>
      <c r="V1874" s="302">
        <f>TabIPW[[#This Row],[iloczyn liczby mieszkańców i relacji przeciętnego miesięcznego wynagrodzenia brutto 
w danym powiecie do średniej krajowej2]]/$W$1*$V$2</f>
        <v>1.8219171801712342E-5</v>
      </c>
      <c r="W1874" s="27">
        <f>TabIPW[[#This Row],[iloczyn liczby mieszkańców i relacji przeciętnego miesięcznego wynagrodzenia brutto 
w danym powiecie do średniej krajowej]]</f>
        <v>5678.85</v>
      </c>
    </row>
    <row r="1875" spans="1:23" x14ac:dyDescent="0.3">
      <c r="A1875" s="2" t="s">
        <v>10</v>
      </c>
      <c r="B1875" s="2" t="s">
        <v>185</v>
      </c>
      <c r="C1875" s="2" t="s">
        <v>12</v>
      </c>
      <c r="D1875" s="2" t="s">
        <v>21</v>
      </c>
      <c r="E1875" s="2" t="s">
        <v>15</v>
      </c>
      <c r="F1875" s="17" t="str">
        <f>+Tabela1[[#This Row],[WK]]&amp;Tabela1[[#This Row],[PK]]&amp;Tabela1[[#This Row],[GK]]</f>
        <v>260105</v>
      </c>
      <c r="G1875" s="2" t="s">
        <v>1760</v>
      </c>
      <c r="H1875" s="302">
        <f>TabIPW[[#This Row],[liczba mieszkańców ]]/$I$1*$H$2</f>
        <v>1.5258408864486256E-5</v>
      </c>
      <c r="I1875" s="27">
        <v>4794</v>
      </c>
      <c r="J1875" s="302">
        <f>TabIPW[[#This Row],[liczba mieszkańców w wieku 20-64]]/$K$1*$J$2</f>
        <v>1.1098563538570498E-5</v>
      </c>
      <c r="K1875" s="27">
        <v>2752</v>
      </c>
      <c r="L1875" s="302">
        <f>TabIPW[[#This Row],[iloczyn liczby mieszkańców i relacji przeciętnego miesięcznego wynagrodzenia brutto 
w danym powiecie do średniej krajowej]]/$M$1*$L$2</f>
        <v>4.4822738914572553E-5</v>
      </c>
      <c r="M1875" s="27">
        <v>4074.9</v>
      </c>
      <c r="N1875" s="302">
        <f>TabIPW[[#This Row],[liczba oddziałów w szkołach podstawowych]]/$O$1*$N$2</f>
        <v>2.1541443053070962E-5</v>
      </c>
      <c r="O1875" s="27">
        <v>17</v>
      </c>
      <c r="P187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3.2860057373059517E-5</v>
      </c>
      <c r="Q1875" s="27">
        <v>167</v>
      </c>
      <c r="R1875" s="302">
        <f>TabIPW[[#This Row],[liczba gospodarstw domowych korzystających ze środowiskowej pomocy społecznej ]]/$S$1*$R$2</f>
        <v>2.3787552547933966E-5</v>
      </c>
      <c r="S1875" s="27">
        <v>87</v>
      </c>
      <c r="T1875" s="302">
        <f>TabIPW[[#This Row],[ilość wody dostarczonej i ścieków bytowych odprowadzonych siecią kanalizacyjną '[dam3']]]/$U$1*$T$2</f>
        <v>1.4882979809365633E-5</v>
      </c>
      <c r="U1875" s="27">
        <v>364.70000000000005</v>
      </c>
      <c r="V1875" s="302">
        <f>TabIPW[[#This Row],[iloczyn liczby mieszkańców i relacji przeciętnego miesięcznego wynagrodzenia brutto 
w danym powiecie do średniej krajowej2]]/$W$1*$V$2</f>
        <v>1.3073298850083662E-5</v>
      </c>
      <c r="W1875" s="27">
        <f>TabIPW[[#This Row],[iloczyn liczby mieszkańców i relacji przeciętnego miesięcznego wynagrodzenia brutto 
w danym powiecie do średniej krajowej]]</f>
        <v>4074.9</v>
      </c>
    </row>
    <row r="1876" spans="1:23" x14ac:dyDescent="0.3">
      <c r="A1876" s="2" t="s">
        <v>10</v>
      </c>
      <c r="B1876" s="2" t="s">
        <v>185</v>
      </c>
      <c r="C1876" s="2" t="s">
        <v>12</v>
      </c>
      <c r="D1876" s="2" t="s">
        <v>23</v>
      </c>
      <c r="E1876" s="2" t="s">
        <v>19</v>
      </c>
      <c r="F1876" s="17" t="str">
        <f>+Tabela1[[#This Row],[WK]]&amp;Tabela1[[#This Row],[PK]]&amp;Tabela1[[#This Row],[GK]]</f>
        <v>260106</v>
      </c>
      <c r="G1876" s="2" t="s">
        <v>1761</v>
      </c>
      <c r="H1876" s="302">
        <f>TabIPW[[#This Row],[liczba mieszkańców ]]/$I$1*$H$2</f>
        <v>2.2031436412176443E-5</v>
      </c>
      <c r="I1876" s="27">
        <v>6922</v>
      </c>
      <c r="J1876" s="302">
        <f>TabIPW[[#This Row],[liczba mieszkańców w wieku 20-64]]/$K$1*$J$2</f>
        <v>1.6422002445152279E-5</v>
      </c>
      <c r="K1876" s="27">
        <v>4072</v>
      </c>
      <c r="L1876" s="302">
        <f>TabIPW[[#This Row],[iloczyn liczby mieszkańców i relacji przeciętnego miesięcznego wynagrodzenia brutto 
w danym powiecie do średniej krajowej]]/$M$1*$L$2</f>
        <v>6.4719023522459576E-5</v>
      </c>
      <c r="M1876" s="27">
        <v>5883.7</v>
      </c>
      <c r="N1876" s="302">
        <f>TabIPW[[#This Row],[liczba oddziałów w szkołach podstawowych]]/$O$1*$N$2</f>
        <v>2.7877161598091832E-5</v>
      </c>
      <c r="O1876" s="27">
        <v>22</v>
      </c>
      <c r="P187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3.9156595312807448E-5</v>
      </c>
      <c r="Q1876" s="27">
        <v>199</v>
      </c>
      <c r="R1876" s="302">
        <f>TabIPW[[#This Row],[liczba gospodarstw domowych korzystających ze środowiskowej pomocy społecznej ]]/$S$1*$R$2</f>
        <v>2.2420451826788337E-5</v>
      </c>
      <c r="S1876" s="27">
        <v>82</v>
      </c>
      <c r="T1876" s="302">
        <f>TabIPW[[#This Row],[ilość wody dostarczonej i ścieków bytowych odprowadzonych siecią kanalizacyjną '[dam3']]]/$U$1*$T$2</f>
        <v>1.8270112587477359E-5</v>
      </c>
      <c r="U1876" s="27">
        <v>447.7</v>
      </c>
      <c r="V1876" s="302">
        <f>TabIPW[[#This Row],[iloczyn liczby mieszkańców i relacji przeciętnego miesięcznego wynagrodzenia brutto 
w danym powiecie do średniej krajowej2]]/$W$1*$V$2</f>
        <v>1.887638186071738E-5</v>
      </c>
      <c r="W1876" s="27">
        <f>TabIPW[[#This Row],[iloczyn liczby mieszkańców i relacji przeciętnego miesięcznego wynagrodzenia brutto 
w danym powiecie do średniej krajowej]]</f>
        <v>5883.7</v>
      </c>
    </row>
    <row r="1877" spans="1:23" x14ac:dyDescent="0.3">
      <c r="A1877" s="2" t="s">
        <v>10</v>
      </c>
      <c r="B1877" s="2" t="s">
        <v>185</v>
      </c>
      <c r="C1877" s="2" t="s">
        <v>12</v>
      </c>
      <c r="D1877" s="2" t="s">
        <v>30</v>
      </c>
      <c r="E1877" s="2" t="s">
        <v>15</v>
      </c>
      <c r="F1877" s="17" t="str">
        <f>+Tabela1[[#This Row],[WK]]&amp;Tabela1[[#This Row],[PK]]&amp;Tabela1[[#This Row],[GK]]</f>
        <v>260107</v>
      </c>
      <c r="G1877" s="2" t="s">
        <v>1762</v>
      </c>
      <c r="H1877" s="302">
        <f>TabIPW[[#This Row],[liczba mieszkańców ]]/$I$1*$H$2</f>
        <v>1.1200321400527147E-5</v>
      </c>
      <c r="I1877" s="27">
        <v>3519</v>
      </c>
      <c r="J1877" s="302">
        <f>TabIPW[[#This Row],[liczba mieszkańców w wieku 20-64]]/$K$1*$J$2</f>
        <v>8.6949502140835731E-6</v>
      </c>
      <c r="K1877" s="27">
        <v>2156</v>
      </c>
      <c r="L1877" s="302">
        <f>TabIPW[[#This Row],[iloczyn liczby mieszkańców i relacji przeciętnego miesięcznego wynagrodzenia brutto 
w danym powiecie do średniej krajowej]]/$M$1*$L$2</f>
        <v>3.2901797713888363E-5</v>
      </c>
      <c r="M1877" s="27">
        <v>2991.15</v>
      </c>
      <c r="N1877" s="302">
        <f>TabIPW[[#This Row],[liczba oddziałów w szkołach podstawowych]]/$O$1*$N$2</f>
        <v>2.0274299344066786E-5</v>
      </c>
      <c r="O1877" s="27">
        <v>16</v>
      </c>
      <c r="P187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2.1644349167883512E-5</v>
      </c>
      <c r="Q1877" s="27">
        <v>110</v>
      </c>
      <c r="R1877" s="302">
        <f>TabIPW[[#This Row],[liczba gospodarstw domowych korzystających ze środowiskowej pomocy społecznej ]]/$S$1*$R$2</f>
        <v>2.1873611538330086E-5</v>
      </c>
      <c r="S1877" s="27">
        <v>80</v>
      </c>
      <c r="T1877" s="302">
        <f>TabIPW[[#This Row],[ilość wody dostarczonej i ścieków bytowych odprowadzonych siecią kanalizacyjną '[dam3']]]/$U$1*$T$2</f>
        <v>5.5867286424517546E-6</v>
      </c>
      <c r="U1877" s="27">
        <v>136.9</v>
      </c>
      <c r="V1877" s="302">
        <f>TabIPW[[#This Row],[iloczyn liczby mieszkańców i relacji przeciętnego miesięcznego wynagrodzenia brutto 
w danym powiecie do średniej krajowej2]]/$W$1*$V$2</f>
        <v>9.5963576665507727E-6</v>
      </c>
      <c r="W1877" s="27">
        <f>TabIPW[[#This Row],[iloczyn liczby mieszkańców i relacji przeciętnego miesięcznego wynagrodzenia brutto 
w danym powiecie do średniej krajowej]]</f>
        <v>2991.15</v>
      </c>
    </row>
    <row r="1878" spans="1:23" x14ac:dyDescent="0.3">
      <c r="A1878" s="2" t="s">
        <v>10</v>
      </c>
      <c r="B1878" s="2" t="s">
        <v>185</v>
      </c>
      <c r="C1878" s="2" t="s">
        <v>12</v>
      </c>
      <c r="D1878" s="2" t="s">
        <v>54</v>
      </c>
      <c r="E1878" s="2" t="s">
        <v>19</v>
      </c>
      <c r="F1878" s="17" t="str">
        <f>+Tabela1[[#This Row],[WK]]&amp;Tabela1[[#This Row],[PK]]&amp;Tabela1[[#This Row],[GK]]</f>
        <v>260108</v>
      </c>
      <c r="G1878" s="2" t="s">
        <v>1763</v>
      </c>
      <c r="H1878" s="302">
        <f>TabIPW[[#This Row],[liczba mieszkańców ]]/$I$1*$H$2</f>
        <v>1.588224034914193E-5</v>
      </c>
      <c r="I1878" s="27">
        <v>4990</v>
      </c>
      <c r="J1878" s="302">
        <f>TabIPW[[#This Row],[liczba mieszkańców w wieku 20-64]]/$K$1*$J$2</f>
        <v>1.1901112282820328E-5</v>
      </c>
      <c r="K1878" s="27">
        <v>2951</v>
      </c>
      <c r="L1878" s="302">
        <f>TabIPW[[#This Row],[iloczyn liczby mieszkańców i relacji przeciętnego miesięcznego wynagrodzenia brutto 
w danym powiecie do średniej krajowej]]/$M$1*$L$2</f>
        <v>4.6655291444246354E-5</v>
      </c>
      <c r="M1878" s="27">
        <v>4241.5</v>
      </c>
      <c r="N1878" s="302">
        <f>TabIPW[[#This Row],[liczba oddziałów w szkołach podstawowych]]/$O$1*$N$2</f>
        <v>2.1541443053070962E-5</v>
      </c>
      <c r="O1878" s="27">
        <v>17</v>
      </c>
      <c r="P187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2.6760286243928711E-5</v>
      </c>
      <c r="Q1878" s="27">
        <v>136</v>
      </c>
      <c r="R1878" s="302">
        <f>TabIPW[[#This Row],[liczba gospodarstw domowych korzystających ze środowiskowej pomocy społecznej ]]/$S$1*$R$2</f>
        <v>2.5974913701766976E-5</v>
      </c>
      <c r="S1878" s="27">
        <v>95</v>
      </c>
      <c r="T1878" s="302">
        <f>TabIPW[[#This Row],[ilość wody dostarczonej i ścieków bytowych odprowadzonych siecią kanalizacyjną '[dam3']]]/$U$1*$T$2</f>
        <v>9.0269128978110167E-6</v>
      </c>
      <c r="U1878" s="27">
        <v>221.2</v>
      </c>
      <c r="V1878" s="302">
        <f>TabIPW[[#This Row],[iloczyn liczby mieszkańców i relacji przeciętnego miesięcznego wynagrodzenia brutto 
w danym powiecie do średniej krajowej2]]/$W$1*$V$2</f>
        <v>1.3607793337905188E-5</v>
      </c>
      <c r="W1878" s="27">
        <f>TabIPW[[#This Row],[iloczyn liczby mieszkańców i relacji przeciętnego miesięcznego wynagrodzenia brutto 
w danym powiecie do średniej krajowej]]</f>
        <v>4241.5</v>
      </c>
    </row>
    <row r="1879" spans="1:23" x14ac:dyDescent="0.3">
      <c r="A1879" s="2" t="s">
        <v>10</v>
      </c>
      <c r="B1879" s="2" t="s">
        <v>185</v>
      </c>
      <c r="C1879" s="2" t="s">
        <v>11</v>
      </c>
      <c r="D1879" s="2" t="s">
        <v>12</v>
      </c>
      <c r="E1879" s="2" t="s">
        <v>15</v>
      </c>
      <c r="F1879" s="17" t="str">
        <f>+Tabela1[[#This Row],[WK]]&amp;Tabela1[[#This Row],[PK]]&amp;Tabela1[[#This Row],[GK]]</f>
        <v>260201</v>
      </c>
      <c r="G1879" s="2" t="s">
        <v>1764</v>
      </c>
      <c r="H1879" s="302">
        <f>TabIPW[[#This Row],[liczba mieszkańców ]]/$I$1*$H$2</f>
        <v>1.3106826805163622E-5</v>
      </c>
      <c r="I1879" s="27">
        <v>4118</v>
      </c>
      <c r="J1879" s="302">
        <f>TabIPW[[#This Row],[liczba mieszkańców w wieku 20-64]]/$K$1*$J$2</f>
        <v>9.4128078848196019E-6</v>
      </c>
      <c r="K1879" s="27">
        <v>2334</v>
      </c>
      <c r="L1879" s="302">
        <f>TabIPW[[#This Row],[iloczyn liczby mieszkańców i relacji przeciętnego miesięcznego wynagrodzenia brutto 
w danym powiecie do średniej krajowej]]/$M$1*$L$2</f>
        <v>4.0404769357379848E-5</v>
      </c>
      <c r="M1879" s="27">
        <v>3673.2560000000003</v>
      </c>
      <c r="N1879" s="302">
        <f>TabIPW[[#This Row],[liczba oddziałów w szkołach podstawowych]]/$O$1*$N$2</f>
        <v>3.0411449016100181E-5</v>
      </c>
      <c r="O1879" s="27">
        <v>24</v>
      </c>
      <c r="P187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2.2234649599734885E-5</v>
      </c>
      <c r="Q1879" s="27">
        <v>113</v>
      </c>
      <c r="R1879" s="302">
        <f>TabIPW[[#This Row],[liczba gospodarstw domowych korzystających ze środowiskowej pomocy społecznej ]]/$S$1*$R$2</f>
        <v>4.320038278820192E-5</v>
      </c>
      <c r="S1879" s="27">
        <v>158</v>
      </c>
      <c r="T1879" s="302">
        <f>TabIPW[[#This Row],[ilość wody dostarczonej i ścieków bytowych odprowadzonych siecią kanalizacyjną '[dam3']]]/$U$1*$T$2</f>
        <v>6.1906993065005928E-6</v>
      </c>
      <c r="U1879" s="27">
        <v>151.69999999999999</v>
      </c>
      <c r="V1879" s="302">
        <f>TabIPW[[#This Row],[iloczyn liczby mieszkańców i relacji przeciętnego miesięcznego wynagrodzenia brutto 
w danym powiecie do średniej krajowej2]]/$W$1*$V$2</f>
        <v>1.1784724395902457E-5</v>
      </c>
      <c r="W1879" s="27">
        <f>TabIPW[[#This Row],[iloczyn liczby mieszkańców i relacji przeciętnego miesięcznego wynagrodzenia brutto 
w danym powiecie do średniej krajowej]]</f>
        <v>3673.2560000000003</v>
      </c>
    </row>
    <row r="1880" spans="1:23" x14ac:dyDescent="0.3">
      <c r="A1880" s="2" t="s">
        <v>10</v>
      </c>
      <c r="B1880" s="2" t="s">
        <v>185</v>
      </c>
      <c r="C1880" s="2" t="s">
        <v>11</v>
      </c>
      <c r="D1880" s="2" t="s">
        <v>11</v>
      </c>
      <c r="E1880" s="2" t="s">
        <v>19</v>
      </c>
      <c r="F1880" s="17" t="str">
        <f>+Tabela1[[#This Row],[WK]]&amp;Tabela1[[#This Row],[PK]]&amp;Tabela1[[#This Row],[GK]]</f>
        <v>260202</v>
      </c>
      <c r="G1880" s="2" t="s">
        <v>1765</v>
      </c>
      <c r="H1880" s="302">
        <f>TabIPW[[#This Row],[liczba mieszkańców ]]/$I$1*$H$2</f>
        <v>8.2679951412757496E-5</v>
      </c>
      <c r="I1880" s="27">
        <v>25977</v>
      </c>
      <c r="J1880" s="302">
        <f>TabIPW[[#This Row],[liczba mieszkańców w wieku 20-64]]/$K$1*$J$2</f>
        <v>6.0235517809625353E-5</v>
      </c>
      <c r="K1880" s="27">
        <v>14936</v>
      </c>
      <c r="L1880" s="302">
        <f>TabIPW[[#This Row],[iloczyn liczby mieszkańców i relacji przeciętnego miesięcznego wynagrodzenia brutto 
w danym powiecie do średniej krajowej]]/$M$1*$L$2</f>
        <v>2.5487972161162116E-4</v>
      </c>
      <c r="M1880" s="27">
        <v>23171.484</v>
      </c>
      <c r="N1880" s="302">
        <f>TabIPW[[#This Row],[liczba oddziałów w szkołach podstawowych]]/$O$1*$N$2</f>
        <v>2.014758497316637E-4</v>
      </c>
      <c r="O1880" s="27">
        <v>159</v>
      </c>
      <c r="P188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1.7571276188109073E-4</v>
      </c>
      <c r="Q1880" s="27">
        <v>893</v>
      </c>
      <c r="R1880" s="302">
        <f>TabIPW[[#This Row],[liczba gospodarstw domowych korzystających ze środowiskowej pomocy społecznej ]]/$S$1*$R$2</f>
        <v>1.7826993403739018E-4</v>
      </c>
      <c r="S1880" s="27">
        <v>652</v>
      </c>
      <c r="T1880" s="302">
        <f>TabIPW[[#This Row],[ilość wody dostarczonej i ścieków bytowych odprowadzonych siecią kanalizacyjną '[dam3']]]/$U$1*$T$2</f>
        <v>4.9313388543014623E-5</v>
      </c>
      <c r="U1880" s="27">
        <v>1208.4000000000001</v>
      </c>
      <c r="V1880" s="302">
        <f>TabIPW[[#This Row],[iloczyn liczby mieszkańców i relacji przeciętnego miesięcznego wynagrodzenia brutto 
w danym powiecie do średniej krajowej2]]/$W$1*$V$2</f>
        <v>7.4339918803389526E-5</v>
      </c>
      <c r="W1880" s="27">
        <f>TabIPW[[#This Row],[iloczyn liczby mieszkańców i relacji przeciętnego miesięcznego wynagrodzenia brutto 
w danym powiecie do średniej krajowej]]</f>
        <v>23171.484</v>
      </c>
    </row>
    <row r="1881" spans="1:23" x14ac:dyDescent="0.3">
      <c r="A1881" s="2" t="s">
        <v>10</v>
      </c>
      <c r="B1881" s="2" t="s">
        <v>185</v>
      </c>
      <c r="C1881" s="2" t="s">
        <v>11</v>
      </c>
      <c r="D1881" s="2" t="s">
        <v>16</v>
      </c>
      <c r="E1881" s="2" t="s">
        <v>19</v>
      </c>
      <c r="F1881" s="17" t="str">
        <f>+Tabela1[[#This Row],[WK]]&amp;Tabela1[[#This Row],[PK]]&amp;Tabela1[[#This Row],[GK]]</f>
        <v>260203</v>
      </c>
      <c r="G1881" s="2" t="s">
        <v>1766</v>
      </c>
      <c r="H1881" s="302">
        <f>TabIPW[[#This Row],[liczba mieszkańców ]]/$I$1*$H$2</f>
        <v>3.4673572417545531E-5</v>
      </c>
      <c r="I1881" s="27">
        <v>10894</v>
      </c>
      <c r="J1881" s="302">
        <f>TabIPW[[#This Row],[liczba mieszkańców w wieku 20-64]]/$K$1*$J$2</f>
        <v>2.5971929210898987E-5</v>
      </c>
      <c r="K1881" s="27">
        <v>6440</v>
      </c>
      <c r="L1881" s="302">
        <f>TabIPW[[#This Row],[iloczyn liczby mieszkańców i relacji przeciętnego miesięcznego wynagrodzenia brutto 
w danym powiecie do średniej krajowej]]/$M$1*$L$2</f>
        <v>1.068891591499019E-4</v>
      </c>
      <c r="M1881" s="27">
        <v>9717.4480000000003</v>
      </c>
      <c r="N1881" s="302">
        <f>TabIPW[[#This Row],[liczba oddziałów w szkołach podstawowych]]/$O$1*$N$2</f>
        <v>6.7158616577221229E-5</v>
      </c>
      <c r="O1881" s="27">
        <v>53</v>
      </c>
      <c r="P188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7.6935822951295035E-5</v>
      </c>
      <c r="Q1881" s="27">
        <v>391</v>
      </c>
      <c r="R1881" s="302">
        <f>TabIPW[[#This Row],[liczba gospodarstw domowych korzystających ze środowiskowej pomocy społecznej ]]/$S$1*$R$2</f>
        <v>7.0268977066885406E-5</v>
      </c>
      <c r="S1881" s="27">
        <v>257</v>
      </c>
      <c r="T1881" s="302">
        <f>TabIPW[[#This Row],[ilość wody dostarczonej i ścieków bytowych odprowadzonych siecią kanalizacyjną '[dam3']]]/$U$1*$T$2</f>
        <v>1.9184230349281009E-5</v>
      </c>
      <c r="U1881" s="27">
        <v>470.1</v>
      </c>
      <c r="V1881" s="302">
        <f>TabIPW[[#This Row],[iloczyn liczby mieszkańców i relacji przeciętnego miesięcznego wynagrodzenia brutto 
w danym powiecie do średniej krajowej2]]/$W$1*$V$2</f>
        <v>3.1176004752054721E-5</v>
      </c>
      <c r="W1881" s="27">
        <f>TabIPW[[#This Row],[iloczyn liczby mieszkańców i relacji przeciętnego miesięcznego wynagrodzenia brutto 
w danym powiecie do średniej krajowej]]</f>
        <v>9717.4480000000003</v>
      </c>
    </row>
    <row r="1882" spans="1:23" x14ac:dyDescent="0.3">
      <c r="A1882" s="2" t="s">
        <v>10</v>
      </c>
      <c r="B1882" s="2" t="s">
        <v>185</v>
      </c>
      <c r="C1882" s="2" t="s">
        <v>11</v>
      </c>
      <c r="D1882" s="2" t="s">
        <v>18</v>
      </c>
      <c r="E1882" s="2" t="s">
        <v>15</v>
      </c>
      <c r="F1882" s="17" t="str">
        <f>+Tabela1[[#This Row],[WK]]&amp;Tabela1[[#This Row],[PK]]&amp;Tabela1[[#This Row],[GK]]</f>
        <v>260204</v>
      </c>
      <c r="G1882" s="2" t="s">
        <v>1767</v>
      </c>
      <c r="H1882" s="302">
        <f>TabIPW[[#This Row],[liczba mieszkańców ]]/$I$1*$H$2</f>
        <v>1.4618663311344468E-5</v>
      </c>
      <c r="I1882" s="27">
        <v>4593</v>
      </c>
      <c r="J1882" s="302">
        <f>TabIPW[[#This Row],[liczba mieszkańców w wieku 20-64]]/$K$1*$J$2</f>
        <v>1.058638418922513E-5</v>
      </c>
      <c r="K1882" s="27">
        <v>2625</v>
      </c>
      <c r="L1882" s="302">
        <f>TabIPW[[#This Row],[iloczyn liczby mieszkańców i relacji przeciętnego miesięcznego wynagrodzenia brutto 
w danym powiecie do średniej krajowej]]/$M$1*$L$2</f>
        <v>4.5065348630025649E-5</v>
      </c>
      <c r="M1882" s="27">
        <v>4096.9560000000001</v>
      </c>
      <c r="N1882" s="302">
        <f>TabIPW[[#This Row],[liczba oddziałów w szkołach podstawowych]]/$O$1*$N$2</f>
        <v>2.5342874180083484E-5</v>
      </c>
      <c r="O1882" s="27">
        <v>20</v>
      </c>
      <c r="P188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2.3808784084671864E-5</v>
      </c>
      <c r="Q1882" s="27">
        <v>121</v>
      </c>
      <c r="R1882" s="302">
        <f>TabIPW[[#This Row],[liczba gospodarstw domowych korzystających ze środowiskowej pomocy społecznej ]]/$S$1*$R$2</f>
        <v>3.3904097884411628E-5</v>
      </c>
      <c r="S1882" s="27">
        <v>124</v>
      </c>
      <c r="T1882" s="302">
        <f>TabIPW[[#This Row],[ilość wody dostarczonej i ścieków bytowych odprowadzonych siecią kanalizacyjną '[dam3']]]/$U$1*$T$2</f>
        <v>2.877022419962372E-6</v>
      </c>
      <c r="U1882" s="27">
        <v>70.5</v>
      </c>
      <c r="V1882" s="302">
        <f>TabIPW[[#This Row],[iloczyn liczby mieszkańców i relacji przeciętnego miesięcznego wynagrodzenia brutto 
w danym powiecie do średniej krajowej2]]/$W$1*$V$2</f>
        <v>1.3144060017090815E-5</v>
      </c>
      <c r="W1882" s="27">
        <f>TabIPW[[#This Row],[iloczyn liczby mieszkańców i relacji przeciętnego miesięcznego wynagrodzenia brutto 
w danym powiecie do średniej krajowej]]</f>
        <v>4096.9560000000001</v>
      </c>
    </row>
    <row r="1883" spans="1:23" x14ac:dyDescent="0.3">
      <c r="A1883" s="2" t="s">
        <v>10</v>
      </c>
      <c r="B1883" s="2" t="s">
        <v>185</v>
      </c>
      <c r="C1883" s="2" t="s">
        <v>11</v>
      </c>
      <c r="D1883" s="2" t="s">
        <v>21</v>
      </c>
      <c r="E1883" s="2" t="s">
        <v>15</v>
      </c>
      <c r="F1883" s="17" t="str">
        <f>+Tabela1[[#This Row],[WK]]&amp;Tabela1[[#This Row],[PK]]&amp;Tabela1[[#This Row],[GK]]</f>
        <v>260205</v>
      </c>
      <c r="G1883" s="2" t="s">
        <v>1768</v>
      </c>
      <c r="H1883" s="302">
        <f>TabIPW[[#This Row],[liczba mieszkańców ]]/$I$1*$H$2</f>
        <v>1.3714744221333183E-5</v>
      </c>
      <c r="I1883" s="27">
        <v>4309</v>
      </c>
      <c r="J1883" s="302">
        <f>TabIPW[[#This Row],[liczba mieszkańców w wieku 20-64]]/$K$1*$J$2</f>
        <v>9.8846581515393498E-6</v>
      </c>
      <c r="K1883" s="27">
        <v>2451</v>
      </c>
      <c r="L1883" s="302">
        <f>TabIPW[[#This Row],[iloczyn liczby mieszkańców i relacji przeciętnego miesięcznego wynagrodzenia brutto 
w danym powiecie do średniej krajowej]]/$M$1*$L$2</f>
        <v>4.2278812812275308E-5</v>
      </c>
      <c r="M1883" s="27">
        <v>3843.6279999999997</v>
      </c>
      <c r="N1883" s="302">
        <f>TabIPW[[#This Row],[liczba oddziałów w szkołach podstawowych]]/$O$1*$N$2</f>
        <v>2.4075730471079311E-5</v>
      </c>
      <c r="O1883" s="27">
        <v>19</v>
      </c>
      <c r="P188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2.3415250463437617E-5</v>
      </c>
      <c r="Q1883" s="27">
        <v>119</v>
      </c>
      <c r="R1883" s="302">
        <f>TabIPW[[#This Row],[liczba gospodarstw domowych korzystających ze środowiskowej pomocy społecznej ]]/$S$1*$R$2</f>
        <v>3.0349636009432993E-5</v>
      </c>
      <c r="S1883" s="27">
        <v>111</v>
      </c>
      <c r="T1883" s="302">
        <f>TabIPW[[#This Row],[ilość wody dostarczonej i ścieków bytowych odprowadzonych siecią kanalizacyjną '[dam3']]]/$U$1*$T$2</f>
        <v>5.0602947528416188E-6</v>
      </c>
      <c r="U1883" s="27">
        <v>124</v>
      </c>
      <c r="V1883" s="302">
        <f>TabIPW[[#This Row],[iloczyn liczby mieszkańców i relacji przeciętnego miesięcznego wynagrodzenia brutto 
w danym powiecie do średniej krajowej2]]/$W$1*$V$2</f>
        <v>1.2331320403580301E-5</v>
      </c>
      <c r="W1883" s="27">
        <f>TabIPW[[#This Row],[iloczyn liczby mieszkańców i relacji przeciętnego miesięcznego wynagrodzenia brutto 
w danym powiecie do średniej krajowej]]</f>
        <v>3843.6279999999997</v>
      </c>
    </row>
    <row r="1884" spans="1:23" x14ac:dyDescent="0.3">
      <c r="A1884" s="2" t="s">
        <v>10</v>
      </c>
      <c r="B1884" s="2" t="s">
        <v>185</v>
      </c>
      <c r="C1884" s="2" t="s">
        <v>11</v>
      </c>
      <c r="D1884" s="2" t="s">
        <v>23</v>
      </c>
      <c r="E1884" s="2" t="s">
        <v>19</v>
      </c>
      <c r="F1884" s="17" t="str">
        <f>+Tabela1[[#This Row],[WK]]&amp;Tabela1[[#This Row],[PK]]&amp;Tabela1[[#This Row],[GK]]</f>
        <v>260206</v>
      </c>
      <c r="G1884" s="2" t="s">
        <v>1769</v>
      </c>
      <c r="H1884" s="302">
        <f>TabIPW[[#This Row],[liczba mieszkańców ]]/$I$1*$H$2</f>
        <v>3.6637368468732016E-5</v>
      </c>
      <c r="I1884" s="27">
        <v>11511</v>
      </c>
      <c r="J1884" s="302">
        <f>TabIPW[[#This Row],[liczba mieszkańców w wieku 20-64]]/$K$1*$J$2</f>
        <v>2.6580898358545841E-5</v>
      </c>
      <c r="K1884" s="27">
        <v>6591</v>
      </c>
      <c r="L1884" s="302">
        <f>TabIPW[[#This Row],[iloczyn liczby mieszkańców i relacji przeciętnego miesięcznego wynagrodzenia brutto 
w danym powiecie do średniej krajowej]]/$M$1*$L$2</f>
        <v>1.1294300633142286E-4</v>
      </c>
      <c r="M1884" s="27">
        <v>10267.812</v>
      </c>
      <c r="N1884" s="302">
        <f>TabIPW[[#This Row],[liczba oddziałów w szkołach podstawowych]]/$O$1*$N$2</f>
        <v>7.8562909958258793E-5</v>
      </c>
      <c r="O1884" s="27">
        <v>62</v>
      </c>
      <c r="P188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7.2213419496484094E-5</v>
      </c>
      <c r="Q1884" s="27">
        <v>367</v>
      </c>
      <c r="R1884" s="302">
        <f>TabIPW[[#This Row],[liczba gospodarstw domowych korzystających ze środowiskowej pomocy społecznej ]]/$S$1*$R$2</f>
        <v>6.5347414470761121E-5</v>
      </c>
      <c r="S1884" s="27">
        <v>239</v>
      </c>
      <c r="T1884" s="302">
        <f>TabIPW[[#This Row],[ilość wody dostarczonej i ścieków bytowych odprowadzonych siecią kanalizacyjną '[dam3']]]/$U$1*$T$2</f>
        <v>1.7086656556570852E-5</v>
      </c>
      <c r="U1884" s="27">
        <v>418.7</v>
      </c>
      <c r="V1884" s="302">
        <f>TabIPW[[#This Row],[iloczyn liczby mieszkańców i relacji przeciętnego miesięcznego wynagrodzenia brutto 
w danym powiecie do średniej krajowej2]]/$W$1*$V$2</f>
        <v>3.2941710179998341E-5</v>
      </c>
      <c r="W1884" s="27">
        <f>TabIPW[[#This Row],[iloczyn liczby mieszkańców i relacji przeciętnego miesięcznego wynagrodzenia brutto 
w danym powiecie do średniej krajowej]]</f>
        <v>10267.812</v>
      </c>
    </row>
    <row r="1885" spans="1:23" x14ac:dyDescent="0.3">
      <c r="A1885" s="2" t="s">
        <v>10</v>
      </c>
      <c r="B1885" s="2" t="s">
        <v>185</v>
      </c>
      <c r="C1885" s="2" t="s">
        <v>11</v>
      </c>
      <c r="D1885" s="2" t="s">
        <v>30</v>
      </c>
      <c r="E1885" s="2" t="s">
        <v>15</v>
      </c>
      <c r="F1885" s="17" t="str">
        <f>+Tabela1[[#This Row],[WK]]&amp;Tabela1[[#This Row],[PK]]&amp;Tabela1[[#This Row],[GK]]</f>
        <v>260207</v>
      </c>
      <c r="G1885" s="2" t="s">
        <v>1770</v>
      </c>
      <c r="H1885" s="302">
        <f>TabIPW[[#This Row],[liczba mieszkańców ]]/$I$1*$H$2</f>
        <v>1.2174262391877332E-5</v>
      </c>
      <c r="I1885" s="27">
        <v>3825</v>
      </c>
      <c r="J1885" s="302">
        <f>TabIPW[[#This Row],[liczba mieszkańców w wieku 20-64]]/$K$1*$J$2</f>
        <v>8.9046614437367963E-6</v>
      </c>
      <c r="K1885" s="27">
        <v>2208</v>
      </c>
      <c r="L1885" s="302">
        <f>TabIPW[[#This Row],[iloczyn liczby mieszkańców i relacji przeciętnego miesięcznego wynagrodzenia brutto 
w danym powiecie do średniej krajowej]]/$M$1*$L$2</f>
        <v>3.7529927827095162E-5</v>
      </c>
      <c r="M1885" s="27">
        <v>3411.9</v>
      </c>
      <c r="N1885" s="302">
        <f>TabIPW[[#This Row],[liczba oddziałów w szkołach podstawowych]]/$O$1*$N$2</f>
        <v>3.4212880143112706E-5</v>
      </c>
      <c r="O1885" s="27">
        <v>27</v>
      </c>
      <c r="P188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1.9086380629860916E-5</v>
      </c>
      <c r="Q1885" s="27">
        <v>97</v>
      </c>
      <c r="R1885" s="302">
        <f>TabIPW[[#This Row],[liczba gospodarstw domowych korzystających ze środowiskowej pomocy społecznej ]]/$S$1*$R$2</f>
        <v>2.0779930961413582E-5</v>
      </c>
      <c r="S1885" s="27">
        <v>76</v>
      </c>
      <c r="T1885" s="302">
        <f>TabIPW[[#This Row],[ilość wody dostarczonej i ścieków bytowych odprowadzonych siecią kanalizacyjną '[dam3']]]/$U$1*$T$2</f>
        <v>1.8363972893376842E-6</v>
      </c>
      <c r="U1885" s="27">
        <v>45</v>
      </c>
      <c r="V1885" s="302">
        <f>TabIPW[[#This Row],[iloczyn liczby mieszkańców i relacji przeciętnego miesięcznego wynagrodzenia brutto 
w danym powiecie do średniej krajowej2]]/$W$1*$V$2</f>
        <v>1.0946228949569425E-5</v>
      </c>
      <c r="W1885" s="27">
        <f>TabIPW[[#This Row],[iloczyn liczby mieszkańców i relacji przeciętnego miesięcznego wynagrodzenia brutto 
w danym powiecie do średniej krajowej]]</f>
        <v>3411.9</v>
      </c>
    </row>
    <row r="1886" spans="1:23" x14ac:dyDescent="0.3">
      <c r="A1886" s="2" t="s">
        <v>10</v>
      </c>
      <c r="B1886" s="2" t="s">
        <v>185</v>
      </c>
      <c r="C1886" s="2" t="s">
        <v>11</v>
      </c>
      <c r="D1886" s="2" t="s">
        <v>54</v>
      </c>
      <c r="E1886" s="2" t="s">
        <v>15</v>
      </c>
      <c r="F1886" s="17" t="str">
        <f>+Tabela1[[#This Row],[WK]]&amp;Tabela1[[#This Row],[PK]]&amp;Tabela1[[#This Row],[GK]]</f>
        <v>260208</v>
      </c>
      <c r="G1886" s="2" t="s">
        <v>1771</v>
      </c>
      <c r="H1886" s="302">
        <f>TabIPW[[#This Row],[liczba mieszkańców ]]/$I$1*$H$2</f>
        <v>2.6296406766455039E-5</v>
      </c>
      <c r="I1886" s="27">
        <v>8262</v>
      </c>
      <c r="J1886" s="302">
        <f>TabIPW[[#This Row],[liczba mieszkańców w wieku 20-64]]/$K$1*$J$2</f>
        <v>1.9587835431263411E-5</v>
      </c>
      <c r="K1886" s="27">
        <v>4857</v>
      </c>
      <c r="L1886" s="302">
        <f>TabIPW[[#This Row],[iloczyn liczby mieszkańców i relacji przeciętnego miesięcznego wynagrodzenia brutto 
w danym powiecie do średniej krajowej]]/$M$1*$L$2</f>
        <v>8.1064644106525557E-5</v>
      </c>
      <c r="M1886" s="27">
        <v>7369.7040000000006</v>
      </c>
      <c r="N1886" s="302">
        <f>TabIPW[[#This Row],[liczba oddziałów w szkołach podstawowych]]/$O$1*$N$2</f>
        <v>7.6028622540250454E-5</v>
      </c>
      <c r="O1886" s="27">
        <v>60</v>
      </c>
      <c r="P188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5.6078541025880015E-5</v>
      </c>
      <c r="Q1886" s="27">
        <v>285</v>
      </c>
      <c r="R1886" s="302">
        <f>TabIPW[[#This Row],[liczba gospodarstw domowych korzystających ze środowiskowej pomocy społecznej ]]/$S$1*$R$2</f>
        <v>3.9372500768994158E-5</v>
      </c>
      <c r="S1886" s="27">
        <v>144</v>
      </c>
      <c r="T1886" s="302">
        <f>TabIPW[[#This Row],[ilość wody dostarczonej i ścieków bytowych odprowadzonych siecią kanalizacyjną '[dam3']]]/$U$1*$T$2</f>
        <v>1.5189046024255246E-5</v>
      </c>
      <c r="U1886" s="27">
        <v>372.2</v>
      </c>
      <c r="V1886" s="302">
        <f>TabIPW[[#This Row],[iloczyn liczby mieszkańców i relacji przeciętnego miesięcznego wynagrodzenia brutto 
w danym powiecie do średniej krajowej2]]/$W$1*$V$2</f>
        <v>2.3643854531069959E-5</v>
      </c>
      <c r="W1886" s="27">
        <f>TabIPW[[#This Row],[iloczyn liczby mieszkańców i relacji przeciętnego miesięcznego wynagrodzenia brutto 
w danym powiecie do średniej krajowej]]</f>
        <v>7369.7040000000006</v>
      </c>
    </row>
    <row r="1887" spans="1:23" x14ac:dyDescent="0.3">
      <c r="A1887" s="2" t="s">
        <v>10</v>
      </c>
      <c r="B1887" s="2" t="s">
        <v>185</v>
      </c>
      <c r="C1887" s="2" t="s">
        <v>11</v>
      </c>
      <c r="D1887" s="2" t="s">
        <v>56</v>
      </c>
      <c r="E1887" s="2" t="s">
        <v>15</v>
      </c>
      <c r="F1887" s="17" t="str">
        <f>+Tabela1[[#This Row],[WK]]&amp;Tabela1[[#This Row],[PK]]&amp;Tabela1[[#This Row],[GK]]</f>
        <v>260209</v>
      </c>
      <c r="G1887" s="2" t="s">
        <v>1772</v>
      </c>
      <c r="H1887" s="302">
        <f>TabIPW[[#This Row],[liczba mieszkańców ]]/$I$1*$H$2</f>
        <v>1.976845587345101E-5</v>
      </c>
      <c r="I1887" s="27">
        <v>6211</v>
      </c>
      <c r="J1887" s="302">
        <f>TabIPW[[#This Row],[liczba mieszkańców w wieku 20-64]]/$K$1*$J$2</f>
        <v>1.3788513349699323E-5</v>
      </c>
      <c r="K1887" s="27">
        <v>3419</v>
      </c>
      <c r="L1887" s="302">
        <f>TabIPW[[#This Row],[iloczyn liczby mieszkańców i relacji przeciętnego miesięcznego wynagrodzenia brutto 
w danym powiecie do średniej krajowej]]/$M$1*$L$2</f>
        <v>6.0940753394532838E-5</v>
      </c>
      <c r="M1887" s="27">
        <v>5540.2120000000004</v>
      </c>
      <c r="N1887" s="302">
        <f>TabIPW[[#This Row],[liczba oddziałów w szkołach podstawowych]]/$O$1*$N$2</f>
        <v>6.0822898032200362E-5</v>
      </c>
      <c r="O1887" s="27">
        <v>48</v>
      </c>
      <c r="P188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3.3843891426145134E-5</v>
      </c>
      <c r="Q1887" s="27">
        <v>172</v>
      </c>
      <c r="R1887" s="302">
        <f>TabIPW[[#This Row],[liczba gospodarstw domowych korzystających ze środowiskowej pomocy społecznej ]]/$S$1*$R$2</f>
        <v>4.3747223076660171E-5</v>
      </c>
      <c r="S1887" s="27">
        <v>160</v>
      </c>
      <c r="T1887" s="302">
        <f>TabIPW[[#This Row],[ilość wody dostarczonej i ścieków bytowych odprowadzonych siecią kanalizacyjną '[dam3']]]/$U$1*$T$2</f>
        <v>8.6555525570782848E-6</v>
      </c>
      <c r="U1887" s="27">
        <v>212.1</v>
      </c>
      <c r="V1887" s="302">
        <f>TabIPW[[#This Row],[iloczyn liczby mieszkańców i relacji przeciętnego miesięcznego wynagrodzenia brutto 
w danym powiecie do średniej krajowej2]]/$W$1*$V$2</f>
        <v>1.7774386406738745E-5</v>
      </c>
      <c r="W1887" s="27">
        <f>TabIPW[[#This Row],[iloczyn liczby mieszkańców i relacji przeciętnego miesięcznego wynagrodzenia brutto 
w danym powiecie do średniej krajowej]]</f>
        <v>5540.2120000000004</v>
      </c>
    </row>
    <row r="1888" spans="1:23" x14ac:dyDescent="0.3">
      <c r="A1888" s="2" t="s">
        <v>10</v>
      </c>
      <c r="B1888" s="2" t="s">
        <v>185</v>
      </c>
      <c r="C1888" s="2" t="s">
        <v>16</v>
      </c>
      <c r="D1888" s="2" t="s">
        <v>12</v>
      </c>
      <c r="E1888" s="2" t="s">
        <v>15</v>
      </c>
      <c r="F1888" s="17" t="str">
        <f>+Tabela1[[#This Row],[WK]]&amp;Tabela1[[#This Row],[PK]]&amp;Tabela1[[#This Row],[GK]]</f>
        <v>260301</v>
      </c>
      <c r="G1888" s="2" t="s">
        <v>1773</v>
      </c>
      <c r="H1888" s="302">
        <f>TabIPW[[#This Row],[liczba mieszkańców ]]/$I$1*$H$2</f>
        <v>1.2011938893318968E-5</v>
      </c>
      <c r="I1888" s="27">
        <v>3774</v>
      </c>
      <c r="J1888" s="302">
        <f>TabIPW[[#This Row],[liczba mieszkańców w wieku 20-64]]/$K$1*$J$2</f>
        <v>9.2555244625796854E-6</v>
      </c>
      <c r="K1888" s="27">
        <v>2295</v>
      </c>
      <c r="L1888" s="302">
        <f>TabIPW[[#This Row],[iloczyn liczby mieszkańców i relacji przeciętnego miesięcznego wynagrodzenia brutto 
w danym powiecie do średniej krajowej]]/$M$1*$L$2</f>
        <v>3.3293365570739067E-5</v>
      </c>
      <c r="M1888" s="27">
        <v>3026.748</v>
      </c>
      <c r="N1888" s="302">
        <f>TabIPW[[#This Row],[liczba oddziałów w szkołach podstawowych]]/$O$1*$N$2</f>
        <v>2.0274299344066786E-5</v>
      </c>
      <c r="O1888" s="27">
        <v>16</v>
      </c>
      <c r="P188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1.6134878470604075E-5</v>
      </c>
      <c r="Q1888" s="27">
        <v>82</v>
      </c>
      <c r="R1888" s="302">
        <f>TabIPW[[#This Row],[liczba gospodarstw domowych korzystających ze środowiskowej pomocy społecznej ]]/$S$1*$R$2</f>
        <v>1.7498889230664069E-5</v>
      </c>
      <c r="S1888" s="27">
        <v>64</v>
      </c>
      <c r="T1888" s="302">
        <f>TabIPW[[#This Row],[ilość wody dostarczonej i ścieków bytowych odprowadzonych siecią kanalizacyjną '[dam3']]]/$U$1*$T$2</f>
        <v>6.6436773045372233E-6</v>
      </c>
      <c r="U1888" s="27">
        <v>162.80000000000001</v>
      </c>
      <c r="V1888" s="302">
        <f>TabIPW[[#This Row],[iloczyn liczby mieszkańców i relacji przeciętnego miesięcznego wynagrodzenia brutto 
w danym powiecie do średniej krajowej2]]/$W$1*$V$2</f>
        <v>9.7105649581322294E-6</v>
      </c>
      <c r="W1888" s="27">
        <f>TabIPW[[#This Row],[iloczyn liczby mieszkańców i relacji przeciętnego miesięcznego wynagrodzenia brutto 
w danym powiecie do średniej krajowej]]</f>
        <v>3026.748</v>
      </c>
    </row>
    <row r="1889" spans="1:23" x14ac:dyDescent="0.3">
      <c r="A1889" s="2" t="s">
        <v>10</v>
      </c>
      <c r="B1889" s="2" t="s">
        <v>185</v>
      </c>
      <c r="C1889" s="2" t="s">
        <v>16</v>
      </c>
      <c r="D1889" s="2" t="s">
        <v>11</v>
      </c>
      <c r="E1889" s="2" t="s">
        <v>15</v>
      </c>
      <c r="F1889" s="17" t="str">
        <f>+Tabela1[[#This Row],[WK]]&amp;Tabela1[[#This Row],[PK]]&amp;Tabela1[[#This Row],[GK]]</f>
        <v>260302</v>
      </c>
      <c r="G1889" s="2" t="s">
        <v>654</v>
      </c>
      <c r="H1889" s="302">
        <f>TabIPW[[#This Row],[liczba mieszkańców ]]/$I$1*$H$2</f>
        <v>1.1190772959435476E-5</v>
      </c>
      <c r="I1889" s="27">
        <v>3516</v>
      </c>
      <c r="J1889" s="302">
        <f>TabIPW[[#This Row],[liczba mieszkańców w wieku 20-64]]/$K$1*$J$2</f>
        <v>8.3198897456653123E-6</v>
      </c>
      <c r="K1889" s="27">
        <v>2063</v>
      </c>
      <c r="L1889" s="302">
        <f>TabIPW[[#This Row],[iloczyn liczby mieszkańców i relacji przeciętnego miesięcznego wynagrodzenia brutto 
w danym powiecie do średniej krajowej]]/$M$1*$L$2</f>
        <v>3.1017348528542288E-5</v>
      </c>
      <c r="M1889" s="27">
        <v>2819.8320000000003</v>
      </c>
      <c r="N1889" s="302">
        <f>TabIPW[[#This Row],[liczba oddziałów w szkołach podstawowych]]/$O$1*$N$2</f>
        <v>3.0411449016100181E-5</v>
      </c>
      <c r="O1889" s="27">
        <v>24</v>
      </c>
      <c r="P188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1.9479914251095163E-5</v>
      </c>
      <c r="Q1889" s="27">
        <v>99</v>
      </c>
      <c r="R1889" s="302">
        <f>TabIPW[[#This Row],[liczba gospodarstw domowych korzystających ze środowiskowej pomocy społecznej ]]/$S$1*$R$2</f>
        <v>1.5311528076831059E-5</v>
      </c>
      <c r="S1889" s="27">
        <v>56</v>
      </c>
      <c r="T1889" s="302">
        <f>TabIPW[[#This Row],[ilość wody dostarczonej i ścieków bytowych odprowadzonych siecią kanalizacyjną '[dam3']]]/$U$1*$T$2</f>
        <v>5.0194859241896712E-6</v>
      </c>
      <c r="U1889" s="27">
        <v>123</v>
      </c>
      <c r="V1889" s="302">
        <f>TabIPW[[#This Row],[iloczyn liczby mieszkańców i relacji przeciętnego miesięcznego wynagrodzenia brutto 
w danym powiecie do średniej krajowej2]]/$W$1*$V$2</f>
        <v>9.0467266541581686E-6</v>
      </c>
      <c r="W1889" s="27">
        <f>TabIPW[[#This Row],[iloczyn liczby mieszkańców i relacji przeciętnego miesięcznego wynagrodzenia brutto 
w danym powiecie do średniej krajowej]]</f>
        <v>2819.8320000000003</v>
      </c>
    </row>
    <row r="1890" spans="1:23" x14ac:dyDescent="0.3">
      <c r="A1890" s="2" t="s">
        <v>10</v>
      </c>
      <c r="B1890" s="2" t="s">
        <v>185</v>
      </c>
      <c r="C1890" s="2" t="s">
        <v>16</v>
      </c>
      <c r="D1890" s="2" t="s">
        <v>16</v>
      </c>
      <c r="E1890" s="2" t="s">
        <v>19</v>
      </c>
      <c r="F1890" s="17" t="str">
        <f>+Tabela1[[#This Row],[WK]]&amp;Tabela1[[#This Row],[PK]]&amp;Tabela1[[#This Row],[GK]]</f>
        <v>260303</v>
      </c>
      <c r="G1890" s="2" t="s">
        <v>1774</v>
      </c>
      <c r="H1890" s="302">
        <f>TabIPW[[#This Row],[liczba mieszkańców ]]/$I$1*$H$2</f>
        <v>4.7506677244747989E-5</v>
      </c>
      <c r="I1890" s="27">
        <v>14926</v>
      </c>
      <c r="J1890" s="302">
        <f>TabIPW[[#This Row],[liczba mieszkańców w wieku 20-64]]/$K$1*$J$2</f>
        <v>3.5606547050159496E-5</v>
      </c>
      <c r="K1890" s="27">
        <v>8829</v>
      </c>
      <c r="L1890" s="302">
        <f>TabIPW[[#This Row],[iloczyn liczby mieszkańców i relacji przeciętnego miesięcznego wynagrodzenia brutto 
w danym powiecie do średniej krajowej]]/$M$1*$L$2</f>
        <v>1.3167376113112119E-4</v>
      </c>
      <c r="M1890" s="27">
        <v>11970.652</v>
      </c>
      <c r="N1890" s="302">
        <f>TabIPW[[#This Row],[liczba oddziałów w szkołach podstawowych]]/$O$1*$N$2</f>
        <v>8.996720333929637E-5</v>
      </c>
      <c r="O1890" s="27">
        <v>71</v>
      </c>
      <c r="P189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1.101894139455888E-4</v>
      </c>
      <c r="Q1890" s="27">
        <v>560</v>
      </c>
      <c r="R1890" s="302">
        <f>TabIPW[[#This Row],[liczba gospodarstw domowych korzystających ze środowiskowej pomocy społecznej ]]/$S$1*$R$2</f>
        <v>9.8978092210943647E-5</v>
      </c>
      <c r="S1890" s="27">
        <v>362</v>
      </c>
      <c r="T1890" s="302">
        <f>TabIPW[[#This Row],[ilość wody dostarczonej i ścieków bytowych odprowadzonych siecią kanalizacyjną '[dam3']]]/$U$1*$T$2</f>
        <v>2.7252135773771233E-5</v>
      </c>
      <c r="U1890" s="27">
        <v>667.8</v>
      </c>
      <c r="V1890" s="302">
        <f>TabIPW[[#This Row],[iloczyn liczby mieszkańców i relacji przeciętnego miesięcznego wynagrodzenia brutto 
w danym powiecie do średniej krajowej2]]/$W$1*$V$2</f>
        <v>3.8404846996577022E-5</v>
      </c>
      <c r="W1890" s="27">
        <f>TabIPW[[#This Row],[iloczyn liczby mieszkańców i relacji przeciętnego miesięcznego wynagrodzenia brutto 
w danym powiecie do średniej krajowej]]</f>
        <v>11970.652</v>
      </c>
    </row>
    <row r="1891" spans="1:23" x14ac:dyDescent="0.3">
      <c r="A1891" s="2" t="s">
        <v>10</v>
      </c>
      <c r="B1891" s="2" t="s">
        <v>185</v>
      </c>
      <c r="C1891" s="2" t="s">
        <v>16</v>
      </c>
      <c r="D1891" s="2" t="s">
        <v>18</v>
      </c>
      <c r="E1891" s="2" t="s">
        <v>19</v>
      </c>
      <c r="F1891" s="17" t="str">
        <f>+Tabela1[[#This Row],[WK]]&amp;Tabela1[[#This Row],[PK]]&amp;Tabela1[[#This Row],[GK]]</f>
        <v>260304</v>
      </c>
      <c r="G1891" s="2" t="s">
        <v>1775</v>
      </c>
      <c r="H1891" s="302">
        <f>TabIPW[[#This Row],[liczba mieszkańców ]]/$I$1*$H$2</f>
        <v>9.1983315849739853E-6</v>
      </c>
      <c r="I1891" s="27">
        <v>2890</v>
      </c>
      <c r="J1891" s="302">
        <f>TabIPW[[#This Row],[liczba mieszkańców w wieku 20-64]]/$K$1*$J$2</f>
        <v>6.5050810275124334E-6</v>
      </c>
      <c r="K1891" s="27">
        <v>1613</v>
      </c>
      <c r="L1891" s="302">
        <f>TabIPW[[#This Row],[iloczyn liczby mieszkańców i relacji przeciętnego miesięcznego wynagrodzenia brutto 
w danym powiecie do średniej krajowej]]/$M$1*$L$2</f>
        <v>2.5494919581196587E-5</v>
      </c>
      <c r="M1891" s="27">
        <v>2317.7800000000002</v>
      </c>
      <c r="N1891" s="302">
        <f>TabIPW[[#This Row],[liczba oddziałów w szkołach podstawowych]]/$O$1*$N$2</f>
        <v>2.0274299344066786E-5</v>
      </c>
      <c r="O1891" s="27">
        <v>16</v>
      </c>
      <c r="P189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1.6331645281221197E-5</v>
      </c>
      <c r="Q1891" s="27">
        <v>83</v>
      </c>
      <c r="R1891" s="302">
        <f>TabIPW[[#This Row],[liczba gospodarstw domowych korzystających ze środowiskowej pomocy społecznej ]]/$S$1*$R$2</f>
        <v>8.7494446153320346E-6</v>
      </c>
      <c r="S1891" s="27">
        <v>32</v>
      </c>
      <c r="T1891" s="302">
        <f>TabIPW[[#This Row],[ilość wody dostarczonej i ścieków bytowych odprowadzonych siecią kanalizacyjną '[dam3']]]/$U$1*$T$2</f>
        <v>6.4151478640863099E-6</v>
      </c>
      <c r="U1891" s="27">
        <v>157.19999999999999</v>
      </c>
      <c r="V1891" s="302">
        <f>TabIPW[[#This Row],[iloczyn liczby mieszkańców i relacji przeciętnego miesięcznego wynagrodzenia brutto 
w danym powiecie do średniej krajowej2]]/$W$1*$V$2</f>
        <v>7.4360182111823388E-6</v>
      </c>
      <c r="W1891" s="27">
        <f>TabIPW[[#This Row],[iloczyn liczby mieszkańców i relacji przeciętnego miesięcznego wynagrodzenia brutto 
w danym powiecie do średniej krajowej]]</f>
        <v>2317.7800000000002</v>
      </c>
    </row>
    <row r="1892" spans="1:23" x14ac:dyDescent="0.3">
      <c r="A1892" s="2" t="s">
        <v>10</v>
      </c>
      <c r="B1892" s="2" t="s">
        <v>185</v>
      </c>
      <c r="C1892" s="2" t="s">
        <v>16</v>
      </c>
      <c r="D1892" s="2" t="s">
        <v>21</v>
      </c>
      <c r="E1892" s="2" t="s">
        <v>19</v>
      </c>
      <c r="F1892" s="17" t="str">
        <f>+Tabela1[[#This Row],[WK]]&amp;Tabela1[[#This Row],[PK]]&amp;Tabela1[[#This Row],[GK]]</f>
        <v>260305</v>
      </c>
      <c r="G1892" s="2" t="s">
        <v>1776</v>
      </c>
      <c r="H1892" s="302">
        <f>TabIPW[[#This Row],[liczba mieszkańców ]]/$I$1*$H$2</f>
        <v>1.9020494654603642E-5</v>
      </c>
      <c r="I1892" s="27">
        <v>5976</v>
      </c>
      <c r="J1892" s="302">
        <f>TabIPW[[#This Row],[liczba mieszkańców w wieku 20-64]]/$K$1*$J$2</f>
        <v>1.4474107754334856E-5</v>
      </c>
      <c r="K1892" s="27">
        <v>3589</v>
      </c>
      <c r="L1892" s="302">
        <f>TabIPW[[#This Row],[iloczyn liczby mieszkańców i relacji przeciętnego miesięcznego wynagrodzenia brutto 
w danym powiecie do średniej krajowej]]/$M$1*$L$2</f>
        <v>5.2718906372744225E-5</v>
      </c>
      <c r="M1892" s="27">
        <v>4792.7520000000004</v>
      </c>
      <c r="N1892" s="302">
        <f>TabIPW[[#This Row],[liczba oddziałów w szkołach podstawowych]]/$O$1*$N$2</f>
        <v>2.9144305307096008E-5</v>
      </c>
      <c r="O1892" s="27">
        <v>23</v>
      </c>
      <c r="P189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3.4040658236762256E-5</v>
      </c>
      <c r="Q1892" s="27">
        <v>173</v>
      </c>
      <c r="R1892" s="302">
        <f>TabIPW[[#This Row],[liczba gospodarstw domowych korzystających ze środowiskowej pomocy społecznej ]]/$S$1*$R$2</f>
        <v>3.5271198605557267E-5</v>
      </c>
      <c r="S1892" s="27">
        <v>129</v>
      </c>
      <c r="T1892" s="302">
        <f>TabIPW[[#This Row],[ilość wody dostarczonej i ścieków bytowych odprowadzonych siecią kanalizacyjną '[dam3']]]/$U$1*$T$2</f>
        <v>1.1002060204565326E-5</v>
      </c>
      <c r="U1892" s="27">
        <v>269.60000000000002</v>
      </c>
      <c r="V1892" s="302">
        <f>TabIPW[[#This Row],[iloczyn liczby mieszkańców i relacji przeciętnego miesięcznego wynagrodzenia brutto 
w danym powiecie do średniej krajowej2]]/$W$1*$V$2</f>
        <v>1.5376347692050403E-5</v>
      </c>
      <c r="W1892" s="27">
        <f>TabIPW[[#This Row],[iloczyn liczby mieszkańców i relacji przeciętnego miesięcznego wynagrodzenia brutto 
w danym powiecie do średniej krajowej]]</f>
        <v>4792.7520000000004</v>
      </c>
    </row>
    <row r="1893" spans="1:23" x14ac:dyDescent="0.3">
      <c r="A1893" s="2" t="s">
        <v>10</v>
      </c>
      <c r="B1893" s="2" t="s">
        <v>185</v>
      </c>
      <c r="C1893" s="2" t="s">
        <v>18</v>
      </c>
      <c r="D1893" s="2" t="s">
        <v>12</v>
      </c>
      <c r="E1893" s="2" t="s">
        <v>15</v>
      </c>
      <c r="F1893" s="17" t="str">
        <f>+Tabela1[[#This Row],[WK]]&amp;Tabela1[[#This Row],[PK]]&amp;Tabela1[[#This Row],[GK]]</f>
        <v>260401</v>
      </c>
      <c r="G1893" s="2" t="s">
        <v>1777</v>
      </c>
      <c r="H1893" s="302">
        <f>TabIPW[[#This Row],[liczba mieszkańców ]]/$I$1*$H$2</f>
        <v>3.154486655317549E-5</v>
      </c>
      <c r="I1893" s="27">
        <v>9911</v>
      </c>
      <c r="J1893" s="302">
        <f>TabIPW[[#This Row],[liczba mieszkańców w wieku 20-64]]/$K$1*$J$2</f>
        <v>2.4290206465410652E-5</v>
      </c>
      <c r="K1893" s="27">
        <v>6023</v>
      </c>
      <c r="L1893" s="302">
        <f>TabIPW[[#This Row],[iloczyn liczby mieszkańców i relacji przeciętnego miesięcznego wynagrodzenia brutto 
w danym powiecie do średniej krajowej]]/$M$1*$L$2</f>
        <v>8.8522758911985776E-5</v>
      </c>
      <c r="M1893" s="27">
        <v>8047.7320000000009</v>
      </c>
      <c r="N1893" s="302">
        <f>TabIPW[[#This Row],[liczba oddziałów w szkołach podstawowych]]/$O$1*$N$2</f>
        <v>8.4898628503279666E-5</v>
      </c>
      <c r="O1893" s="27">
        <v>67</v>
      </c>
      <c r="P189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6.9458684147844372E-5</v>
      </c>
      <c r="Q1893" s="27">
        <v>353</v>
      </c>
      <c r="R1893" s="302">
        <f>TabIPW[[#This Row],[liczba gospodarstw domowych korzystających ze środowiskowej pomocy społecznej ]]/$S$1*$R$2</f>
        <v>5.3316928124679585E-5</v>
      </c>
      <c r="S1893" s="27">
        <v>195</v>
      </c>
      <c r="T1893" s="302">
        <f>TabIPW[[#This Row],[ilość wody dostarczonej i ścieków bytowych odprowadzonych siecią kanalizacyjną '[dam3']]]/$U$1*$T$2</f>
        <v>1.7731436049271642E-5</v>
      </c>
      <c r="U1893" s="27">
        <v>434.5</v>
      </c>
      <c r="V1893" s="302">
        <f>TabIPW[[#This Row],[iloczyn liczby mieszkańców i relacji przeciętnego miesięcznego wynagrodzenia brutto 
w danym powiecie do średniej krajowej2]]/$W$1*$V$2</f>
        <v>2.5819138015995853E-5</v>
      </c>
      <c r="W1893" s="27">
        <f>TabIPW[[#This Row],[iloczyn liczby mieszkańców i relacji przeciętnego miesięcznego wynagrodzenia brutto 
w danym powiecie do średniej krajowej]]</f>
        <v>8047.7320000000009</v>
      </c>
    </row>
    <row r="1894" spans="1:23" x14ac:dyDescent="0.3">
      <c r="A1894" s="2" t="s">
        <v>10</v>
      </c>
      <c r="B1894" s="2" t="s">
        <v>185</v>
      </c>
      <c r="C1894" s="2" t="s">
        <v>18</v>
      </c>
      <c r="D1894" s="2" t="s">
        <v>11</v>
      </c>
      <c r="E1894" s="2" t="s">
        <v>19</v>
      </c>
      <c r="F1894" s="17" t="str">
        <f>+Tabela1[[#This Row],[WK]]&amp;Tabela1[[#This Row],[PK]]&amp;Tabela1[[#This Row],[GK]]</f>
        <v>260402</v>
      </c>
      <c r="G1894" s="2" t="s">
        <v>1778</v>
      </c>
      <c r="H1894" s="302">
        <f>TabIPW[[#This Row],[liczba mieszkańców ]]/$I$1*$H$2</f>
        <v>3.4132494089017649E-5</v>
      </c>
      <c r="I1894" s="27">
        <v>10724</v>
      </c>
      <c r="J1894" s="302">
        <f>TabIPW[[#This Row],[liczba mieszkańców w wieku 20-64]]/$K$1*$J$2</f>
        <v>2.5742053439932955E-5</v>
      </c>
      <c r="K1894" s="27">
        <v>6383</v>
      </c>
      <c r="L1894" s="302">
        <f>TabIPW[[#This Row],[iloczyn liczby mieszkańców i relacji przeciętnego miesięcznego wynagrodzenia brutto 
w danym powiecie do średniej krajowej]]/$M$1*$L$2</f>
        <v>9.5784286809820959E-5</v>
      </c>
      <c r="M1894" s="27">
        <v>8707.8880000000008</v>
      </c>
      <c r="N1894" s="302">
        <f>TabIPW[[#This Row],[liczba oddziałów w szkołach podstawowych]]/$O$1*$N$2</f>
        <v>8.4898628503279666E-5</v>
      </c>
      <c r="O1894" s="27">
        <v>67</v>
      </c>
      <c r="P189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7.9493791489317628E-5</v>
      </c>
      <c r="Q1894" s="27">
        <v>404</v>
      </c>
      <c r="R1894" s="302">
        <f>TabIPW[[#This Row],[liczba gospodarstw domowych korzystających ze środowiskowej pomocy społecznej ]]/$S$1*$R$2</f>
        <v>6.1246112307324237E-5</v>
      </c>
      <c r="S1894" s="27">
        <v>224</v>
      </c>
      <c r="T1894" s="302">
        <f>TabIPW[[#This Row],[ilość wody dostarczonej i ścieków bytowych odprowadzonych siecią kanalizacyjną '[dam3']]]/$U$1*$T$2</f>
        <v>2.1612355654071947E-5</v>
      </c>
      <c r="U1894" s="27">
        <v>529.6</v>
      </c>
      <c r="V1894" s="302">
        <f>TabIPW[[#This Row],[iloczyn liczby mieszkańców i relacji przeciętnego miesięcznego wynagrodzenia brutto 
w danym powiecie do średniej krajowej2]]/$W$1*$V$2</f>
        <v>2.7937083652864448E-5</v>
      </c>
      <c r="W1894" s="27">
        <f>TabIPW[[#This Row],[iloczyn liczby mieszkańców i relacji przeciętnego miesięcznego wynagrodzenia brutto 
w danym powiecie do średniej krajowej]]</f>
        <v>8707.8880000000008</v>
      </c>
    </row>
    <row r="1895" spans="1:23" x14ac:dyDescent="0.3">
      <c r="A1895" s="2" t="s">
        <v>10</v>
      </c>
      <c r="B1895" s="2" t="s">
        <v>185</v>
      </c>
      <c r="C1895" s="2" t="s">
        <v>18</v>
      </c>
      <c r="D1895" s="2" t="s">
        <v>16</v>
      </c>
      <c r="E1895" s="2" t="s">
        <v>19</v>
      </c>
      <c r="F1895" s="17" t="str">
        <f>+Tabela1[[#This Row],[WK]]&amp;Tabela1[[#This Row],[PK]]&amp;Tabela1[[#This Row],[GK]]</f>
        <v>260403</v>
      </c>
      <c r="G1895" s="2" t="s">
        <v>1779</v>
      </c>
      <c r="H1895" s="302">
        <f>TabIPW[[#This Row],[liczba mieszkańców ]]/$I$1*$H$2</f>
        <v>4.6752350398506172E-5</v>
      </c>
      <c r="I1895" s="27">
        <v>14689</v>
      </c>
      <c r="J1895" s="302">
        <f>TabIPW[[#This Row],[liczba mieszkańców w wieku 20-64]]/$K$1*$J$2</f>
        <v>3.49814462694624E-5</v>
      </c>
      <c r="K1895" s="27">
        <v>8674</v>
      </c>
      <c r="L1895" s="302">
        <f>TabIPW[[#This Row],[iloczyn liczby mieszkańców i relacji przeciętnego miesięcznego wynagrodzenia brutto 
w danym powiecie do średniej krajowej]]/$M$1*$L$2</f>
        <v>1.3119874943579447E-4</v>
      </c>
      <c r="M1895" s="27">
        <v>11927.468000000001</v>
      </c>
      <c r="N1895" s="302">
        <f>TabIPW[[#This Row],[liczba oddziałów w szkołach podstawowych]]/$O$1*$N$2</f>
        <v>1.0517292784734646E-4</v>
      </c>
      <c r="O1895" s="27">
        <v>83</v>
      </c>
      <c r="P189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9.0315966073259399E-5</v>
      </c>
      <c r="Q1895" s="27">
        <v>459</v>
      </c>
      <c r="R1895" s="302">
        <f>TabIPW[[#This Row],[liczba gospodarstw domowych korzystających ze środowiskowej pomocy społecznej ]]/$S$1*$R$2</f>
        <v>7.4917119518780548E-5</v>
      </c>
      <c r="S1895" s="27">
        <v>274</v>
      </c>
      <c r="T1895" s="302">
        <f>TabIPW[[#This Row],[ilość wody dostarczonej i ścieków bytowych odprowadzonych siecią kanalizacyjną '[dam3']]]/$U$1*$T$2</f>
        <v>2.7574525520121632E-5</v>
      </c>
      <c r="U1895" s="27">
        <v>675.7</v>
      </c>
      <c r="V1895" s="302">
        <f>TabIPW[[#This Row],[iloczyn liczby mieszkańców i relacji przeciętnego miesięcznego wynagrodzenia brutto 
w danym powiecie do średniej krajowej2]]/$W$1*$V$2</f>
        <v>3.8266301918773391E-5</v>
      </c>
      <c r="W1895" s="27">
        <f>TabIPW[[#This Row],[iloczyn liczby mieszkańców i relacji przeciętnego miesięcznego wynagrodzenia brutto 
w danym powiecie do średniej krajowej]]</f>
        <v>11927.468000000001</v>
      </c>
    </row>
    <row r="1896" spans="1:23" x14ac:dyDescent="0.3">
      <c r="A1896" s="2" t="s">
        <v>10</v>
      </c>
      <c r="B1896" s="2" t="s">
        <v>185</v>
      </c>
      <c r="C1896" s="2" t="s">
        <v>18</v>
      </c>
      <c r="D1896" s="2" t="s">
        <v>18</v>
      </c>
      <c r="E1896" s="2" t="s">
        <v>19</v>
      </c>
      <c r="F1896" s="17" t="str">
        <f>+Tabela1[[#This Row],[WK]]&amp;Tabela1[[#This Row],[PK]]&amp;Tabela1[[#This Row],[GK]]</f>
        <v>260404</v>
      </c>
      <c r="G1896" s="2" t="s">
        <v>1372</v>
      </c>
      <c r="H1896" s="302">
        <f>TabIPW[[#This Row],[liczba mieszkańców ]]/$I$1*$H$2</f>
        <v>3.3578684505700876E-5</v>
      </c>
      <c r="I1896" s="27">
        <v>10550</v>
      </c>
      <c r="J1896" s="302">
        <f>TabIPW[[#This Row],[liczba mieszkańców w wieku 20-64]]/$K$1*$J$2</f>
        <v>2.5173413374911722E-5</v>
      </c>
      <c r="K1896" s="27">
        <v>6242</v>
      </c>
      <c r="L1896" s="302">
        <f>TabIPW[[#This Row],[iloczyn liczby mieszkańców i relacji przeciętnego miesięcznego wynagrodzenia brutto 
w danym powiecie do średniej krajowej]]/$M$1*$L$2</f>
        <v>9.4230159067848842E-5</v>
      </c>
      <c r="M1896" s="27">
        <v>8566.6</v>
      </c>
      <c r="N1896" s="302">
        <f>TabIPW[[#This Row],[liczba oddziałów w szkołach podstawowych]]/$O$1*$N$2</f>
        <v>5.4487179487179488E-5</v>
      </c>
      <c r="O1896" s="27">
        <v>43</v>
      </c>
      <c r="P189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8.2051760027340235E-5</v>
      </c>
      <c r="Q1896" s="27">
        <v>417</v>
      </c>
      <c r="R1896" s="302">
        <f>TabIPW[[#This Row],[liczba gospodarstw domowych korzystających ze środowiskowej pomocy społecznej ]]/$S$1*$R$2</f>
        <v>6.8901876345739773E-5</v>
      </c>
      <c r="S1896" s="27">
        <v>252</v>
      </c>
      <c r="T1896" s="302">
        <f>TabIPW[[#This Row],[ilość wody dostarczonej i ścieków bytowych odprowadzonych siecią kanalizacyjną '[dam3']]]/$U$1*$T$2</f>
        <v>1.9241362709393737E-5</v>
      </c>
      <c r="U1896" s="27">
        <v>471.5</v>
      </c>
      <c r="V1896" s="302">
        <f>TabIPW[[#This Row],[iloczyn liczby mieszkańców i relacji przeciętnego miesięcznego wynagrodzenia brutto 
w danym powiecie do średniej krajowej2]]/$W$1*$V$2</f>
        <v>2.7483796394789248E-5</v>
      </c>
      <c r="W1896" s="27">
        <f>TabIPW[[#This Row],[iloczyn liczby mieszkańców i relacji przeciętnego miesięcznego wynagrodzenia brutto 
w danym powiecie do średniej krajowej]]</f>
        <v>8566.6</v>
      </c>
    </row>
    <row r="1897" spans="1:23" x14ac:dyDescent="0.3">
      <c r="A1897" s="2" t="s">
        <v>10</v>
      </c>
      <c r="B1897" s="2" t="s">
        <v>185</v>
      </c>
      <c r="C1897" s="2" t="s">
        <v>18</v>
      </c>
      <c r="D1897" s="2" t="s">
        <v>21</v>
      </c>
      <c r="E1897" s="2" t="s">
        <v>19</v>
      </c>
      <c r="F1897" s="17" t="str">
        <f>+Tabela1[[#This Row],[WK]]&amp;Tabela1[[#This Row],[PK]]&amp;Tabela1[[#This Row],[GK]]</f>
        <v>260405</v>
      </c>
      <c r="G1897" s="2" t="s">
        <v>1780</v>
      </c>
      <c r="H1897" s="302">
        <f>TabIPW[[#This Row],[liczba mieszkańców ]]/$I$1*$H$2</f>
        <v>5.1937153911282171E-5</v>
      </c>
      <c r="I1897" s="27">
        <v>16318</v>
      </c>
      <c r="J1897" s="302">
        <f>TabIPW[[#This Row],[liczba mieszkańców w wieku 20-64]]/$K$1*$J$2</f>
        <v>4.0131470120754011E-5</v>
      </c>
      <c r="K1897" s="27">
        <v>9951</v>
      </c>
      <c r="L1897" s="302">
        <f>TabIPW[[#This Row],[iloczyn liczby mieszkańców i relacji przeciętnego miesięcznego wynagrodzenia brutto 
w danym powiecie do średniej krajowej]]/$M$1*$L$2</f>
        <v>1.457486005373609E-4</v>
      </c>
      <c r="M1897" s="27">
        <v>13250.216</v>
      </c>
      <c r="N1897" s="302">
        <f>TabIPW[[#This Row],[liczba oddziałów w szkołach podstawowych]]/$O$1*$N$2</f>
        <v>1.2671437090041741E-4</v>
      </c>
      <c r="O1897" s="27">
        <v>100</v>
      </c>
      <c r="P189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1.1176354843052579E-4</v>
      </c>
      <c r="Q1897" s="27">
        <v>568</v>
      </c>
      <c r="R1897" s="302">
        <f>TabIPW[[#This Row],[liczba gospodarstw domowych korzystających ze środowiskowej pomocy społecznej ]]/$S$1*$R$2</f>
        <v>1.1046173826856694E-4</v>
      </c>
      <c r="S1897" s="27">
        <v>404</v>
      </c>
      <c r="T1897" s="302">
        <f>TabIPW[[#This Row],[ilość wody dostarczonej i ścieków bytowych odprowadzonych siecią kanalizacyjną '[dam3']]]/$U$1*$T$2</f>
        <v>3.5095592640675746E-5</v>
      </c>
      <c r="U1897" s="27">
        <v>860</v>
      </c>
      <c r="V1897" s="302">
        <f>TabIPW[[#This Row],[iloczyn liczby mieszkańców i relacji przeciętnego miesięcznego wynagrodzenia brutto 
w danym powiecie do średniej krajowej2]]/$W$1*$V$2</f>
        <v>4.2510008490063597E-5</v>
      </c>
      <c r="W1897" s="27">
        <f>TabIPW[[#This Row],[iloczyn liczby mieszkańców i relacji przeciętnego miesięcznego wynagrodzenia brutto 
w danym powiecie do średniej krajowej]]</f>
        <v>13250.216</v>
      </c>
    </row>
    <row r="1898" spans="1:23" x14ac:dyDescent="0.3">
      <c r="A1898" s="2" t="s">
        <v>10</v>
      </c>
      <c r="B1898" s="2" t="s">
        <v>185</v>
      </c>
      <c r="C1898" s="2" t="s">
        <v>18</v>
      </c>
      <c r="D1898" s="2" t="s">
        <v>23</v>
      </c>
      <c r="E1898" s="2" t="s">
        <v>15</v>
      </c>
      <c r="F1898" s="17" t="str">
        <f>+Tabela1[[#This Row],[WK]]&amp;Tabela1[[#This Row],[PK]]&amp;Tabela1[[#This Row],[GK]]</f>
        <v>260406</v>
      </c>
      <c r="G1898" s="2" t="s">
        <v>1781</v>
      </c>
      <c r="H1898" s="302">
        <f>TabIPW[[#This Row],[liczba mieszkańców ]]/$I$1*$H$2</f>
        <v>4.8703415194903772E-5</v>
      </c>
      <c r="I1898" s="27">
        <v>15302</v>
      </c>
      <c r="J1898" s="302">
        <f>TabIPW[[#This Row],[liczba mieszkańców w wieku 20-64]]/$K$1*$J$2</f>
        <v>3.8151312163836096E-5</v>
      </c>
      <c r="K1898" s="27">
        <v>9460</v>
      </c>
      <c r="L1898" s="302">
        <f>TabIPW[[#This Row],[iloczyn liczby mieszkańców i relacji przeciętnego miesięcznego wynagrodzenia brutto 
w danym powiecie do średniej krajowej]]/$M$1*$L$2</f>
        <v>1.3667392360722493E-4</v>
      </c>
      <c r="M1898" s="27">
        <v>12425.224000000002</v>
      </c>
      <c r="N1898" s="302">
        <f>TabIPW[[#This Row],[liczba oddziałów w szkołach podstawowych]]/$O$1*$N$2</f>
        <v>1.039057841383423E-4</v>
      </c>
      <c r="O1898" s="27">
        <v>82</v>
      </c>
      <c r="P189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1.275048932798956E-4</v>
      </c>
      <c r="Q1898" s="27">
        <v>648</v>
      </c>
      <c r="R1898" s="302">
        <f>TabIPW[[#This Row],[liczba gospodarstw domowych korzystających ze środowiskowej pomocy społecznej ]]/$S$1*$R$2</f>
        <v>5.495744899005434E-5</v>
      </c>
      <c r="S1898" s="27">
        <v>201</v>
      </c>
      <c r="T1898" s="302">
        <f>TabIPW[[#This Row],[ilość wody dostarczonej i ścieków bytowych odprowadzonych siecią kanalizacyjną '[dam3']]]/$U$1*$T$2</f>
        <v>3.2977614433639614E-5</v>
      </c>
      <c r="U1898" s="27">
        <v>808.1</v>
      </c>
      <c r="V1898" s="302">
        <f>TabIPW[[#This Row],[iloczyn liczby mieszkańców i relacji przeciętnego miesięcznego wynagrodzenia brutto 
w danym powiecie do średniej krajowej2]]/$W$1*$V$2</f>
        <v>3.9863227718773946E-5</v>
      </c>
      <c r="W1898" s="27">
        <f>TabIPW[[#This Row],[iloczyn liczby mieszkańców i relacji przeciętnego miesięcznego wynagrodzenia brutto 
w danym powiecie do średniej krajowej]]</f>
        <v>12425.224000000002</v>
      </c>
    </row>
    <row r="1899" spans="1:23" x14ac:dyDescent="0.3">
      <c r="A1899" s="2" t="s">
        <v>10</v>
      </c>
      <c r="B1899" s="2" t="s">
        <v>185</v>
      </c>
      <c r="C1899" s="2" t="s">
        <v>18</v>
      </c>
      <c r="D1899" s="2" t="s">
        <v>30</v>
      </c>
      <c r="E1899" s="2" t="s">
        <v>19</v>
      </c>
      <c r="F1899" s="17" t="str">
        <f>+Tabela1[[#This Row],[WK]]&amp;Tabela1[[#This Row],[PK]]&amp;Tabela1[[#This Row],[GK]]</f>
        <v>260407</v>
      </c>
      <c r="G1899" s="2" t="s">
        <v>555</v>
      </c>
      <c r="H1899" s="302">
        <f>TabIPW[[#This Row],[liczba mieszkańców ]]/$I$1*$H$2</f>
        <v>2.0510051464903931E-5</v>
      </c>
      <c r="I1899" s="27">
        <v>6444</v>
      </c>
      <c r="J1899" s="302">
        <f>TabIPW[[#This Row],[liczba mieszkańców w wieku 20-64]]/$K$1*$J$2</f>
        <v>1.5587190434801956E-5</v>
      </c>
      <c r="K1899" s="27">
        <v>3865</v>
      </c>
      <c r="L1899" s="302">
        <f>TabIPW[[#This Row],[iloczyn liczby mieszkańców i relacji przeciętnego miesięcznego wynagrodzenia brutto 
w danym powiecie do średniej krajowej]]/$M$1*$L$2</f>
        <v>5.7556317064759995E-5</v>
      </c>
      <c r="M1899" s="27">
        <v>5232.5280000000002</v>
      </c>
      <c r="N1899" s="302">
        <f>TabIPW[[#This Row],[liczba oddziałów w szkołach podstawowych]]/$O$1*$N$2</f>
        <v>4.561717352415027E-5</v>
      </c>
      <c r="O1899" s="27">
        <v>36</v>
      </c>
      <c r="P189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5.3914106109091666E-5</v>
      </c>
      <c r="Q1899" s="27">
        <v>274</v>
      </c>
      <c r="R1899" s="302">
        <f>TabIPW[[#This Row],[liczba gospodarstw domowych korzystających ze środowiskowej pomocy społecznej ]]/$S$1*$R$2</f>
        <v>3.4997778461328138E-5</v>
      </c>
      <c r="S1899" s="27">
        <v>128</v>
      </c>
      <c r="T1899" s="302">
        <f>TabIPW[[#This Row],[ilość wody dostarczonej i ścieków bytowych odprowadzonych siecią kanalizacyjną '[dam3']]]/$U$1*$T$2</f>
        <v>2.3791547104086E-5</v>
      </c>
      <c r="U1899" s="27">
        <v>583</v>
      </c>
      <c r="V1899" s="302">
        <f>TabIPW[[#This Row],[iloczyn liczby mieszkańców i relacji przeciętnego miesięcznego wynagrodzenia brutto 
w danym powiecie do średniej krajowej2]]/$W$1*$V$2</f>
        <v>1.6787259143888335E-5</v>
      </c>
      <c r="W1899" s="27">
        <f>TabIPW[[#This Row],[iloczyn liczby mieszkańców i relacji przeciętnego miesięcznego wynagrodzenia brutto 
w danym powiecie do średniej krajowej]]</f>
        <v>5232.5280000000002</v>
      </c>
    </row>
    <row r="1900" spans="1:23" x14ac:dyDescent="0.3">
      <c r="A1900" s="2" t="s">
        <v>10</v>
      </c>
      <c r="B1900" s="2" t="s">
        <v>185</v>
      </c>
      <c r="C1900" s="2" t="s">
        <v>18</v>
      </c>
      <c r="D1900" s="2" t="s">
        <v>54</v>
      </c>
      <c r="E1900" s="2" t="s">
        <v>15</v>
      </c>
      <c r="F1900" s="17" t="str">
        <f>+Tabela1[[#This Row],[WK]]&amp;Tabela1[[#This Row],[PK]]&amp;Tabela1[[#This Row],[GK]]</f>
        <v>260408</v>
      </c>
      <c r="G1900" s="2" t="s">
        <v>1782</v>
      </c>
      <c r="H1900" s="302">
        <f>TabIPW[[#This Row],[liczba mieszkańców ]]/$I$1*$H$2</f>
        <v>2.7639554146683074E-5</v>
      </c>
      <c r="I1900" s="27">
        <v>8684</v>
      </c>
      <c r="J1900" s="302">
        <f>TabIPW[[#This Row],[liczba mieszkańców w wieku 20-64]]/$K$1*$J$2</f>
        <v>2.0713016836518199E-5</v>
      </c>
      <c r="K1900" s="27">
        <v>5136</v>
      </c>
      <c r="L1900" s="302">
        <f>TabIPW[[#This Row],[iloczyn liczby mieszkańców i relacji przeciętnego miesięcznego wynagrodzenia brutto 
w danym powiecie do średniej krajowej]]/$M$1*$L$2</f>
        <v>7.7563478800492827E-5</v>
      </c>
      <c r="M1900" s="27">
        <v>7051.4080000000004</v>
      </c>
      <c r="N1900" s="302">
        <f>TabIPW[[#This Row],[liczba oddziałów w szkołach podstawowych]]/$O$1*$N$2</f>
        <v>4.9418604651162791E-5</v>
      </c>
      <c r="O1900" s="27">
        <v>39</v>
      </c>
      <c r="P190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6.9261917337227243E-5</v>
      </c>
      <c r="Q1900" s="27">
        <v>352</v>
      </c>
      <c r="R1900" s="302">
        <f>TabIPW[[#This Row],[liczba gospodarstw domowych korzystających ze środowiskowej pomocy społecznej ]]/$S$1*$R$2</f>
        <v>7.7377900816842684E-5</v>
      </c>
      <c r="S1900" s="27">
        <v>283</v>
      </c>
      <c r="T1900" s="302">
        <f>TabIPW[[#This Row],[ilość wody dostarczonej i ścieków bytowych odprowadzonych siecią kanalizacyjną '[dam3']]]/$U$1*$T$2</f>
        <v>1.5221693087176805E-5</v>
      </c>
      <c r="U1900" s="27">
        <v>373</v>
      </c>
      <c r="V1900" s="302">
        <f>TabIPW[[#This Row],[iloczyn liczby mieszkańców i relacji przeciętnego miesięcznego wynagrodzenia brutto 
w danym powiecie do średniej krajowej2]]/$W$1*$V$2</f>
        <v>2.2622681316810408E-5</v>
      </c>
      <c r="W1900" s="27">
        <f>TabIPW[[#This Row],[iloczyn liczby mieszkańców i relacji przeciętnego miesięcznego wynagrodzenia brutto 
w danym powiecie do średniej krajowej]]</f>
        <v>7051.4080000000004</v>
      </c>
    </row>
    <row r="1901" spans="1:23" x14ac:dyDescent="0.3">
      <c r="A1901" s="2" t="s">
        <v>10</v>
      </c>
      <c r="B1901" s="2" t="s">
        <v>185</v>
      </c>
      <c r="C1901" s="2" t="s">
        <v>18</v>
      </c>
      <c r="D1901" s="2" t="s">
        <v>56</v>
      </c>
      <c r="E1901" s="2" t="s">
        <v>15</v>
      </c>
      <c r="F1901" s="17" t="str">
        <f>+Tabela1[[#This Row],[WK]]&amp;Tabela1[[#This Row],[PK]]&amp;Tabela1[[#This Row],[GK]]</f>
        <v>260409</v>
      </c>
      <c r="G1901" s="2" t="s">
        <v>1783</v>
      </c>
      <c r="H1901" s="302">
        <f>TabIPW[[#This Row],[liczba mieszkańców ]]/$I$1*$H$2</f>
        <v>3.8426109766571254E-5</v>
      </c>
      <c r="I1901" s="27">
        <v>12073</v>
      </c>
      <c r="J1901" s="302">
        <f>TabIPW[[#This Row],[liczba mieszkańców w wieku 20-64]]/$K$1*$J$2</f>
        <v>2.9710435170293919E-5</v>
      </c>
      <c r="K1901" s="27">
        <v>7367</v>
      </c>
      <c r="L1901" s="302">
        <f>TabIPW[[#This Row],[iloczyn liczby mieszkańców i relacji przeciętnego miesięcznego wynagrodzenia brutto 
w danym powiecie do średniej krajowej]]/$M$1*$L$2</f>
        <v>1.0783324269442075E-4</v>
      </c>
      <c r="M1901" s="27">
        <v>9803.2759999999998</v>
      </c>
      <c r="N1901" s="302">
        <f>TabIPW[[#This Row],[liczba oddziałów w szkołach podstawowych]]/$O$1*$N$2</f>
        <v>5.195289206917115E-5</v>
      </c>
      <c r="O1901" s="27">
        <v>41</v>
      </c>
      <c r="P190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6.3358913018713556E-5</v>
      </c>
      <c r="Q1901" s="27">
        <v>322</v>
      </c>
      <c r="R1901" s="302">
        <f>TabIPW[[#This Row],[liczba gospodarstw domowych korzystających ze środowiskowej pomocy społecznej ]]/$S$1*$R$2</f>
        <v>8.5853925287945581E-5</v>
      </c>
      <c r="S1901" s="27">
        <v>314</v>
      </c>
      <c r="T1901" s="302">
        <f>TabIPW[[#This Row],[ilość wody dostarczonej i ścieków bytowych odprowadzonych siecią kanalizacyjną '[dam3']]]/$U$1*$T$2</f>
        <v>3.2483827606951036E-5</v>
      </c>
      <c r="U1901" s="27">
        <v>796</v>
      </c>
      <c r="V1901" s="302">
        <f>TabIPW[[#This Row],[iloczyn liczby mieszkańców i relacji przeciętnego miesięcznego wynagrodzenia brutto 
w danym powiecie do średniej krajowej2]]/$W$1*$V$2</f>
        <v>3.1451362452539391E-5</v>
      </c>
      <c r="W1901" s="27">
        <f>TabIPW[[#This Row],[iloczyn liczby mieszkańców i relacji przeciętnego miesięcznego wynagrodzenia brutto 
w danym powiecie do średniej krajowej]]</f>
        <v>9803.2759999999998</v>
      </c>
    </row>
    <row r="1902" spans="1:23" x14ac:dyDescent="0.3">
      <c r="A1902" s="2" t="s">
        <v>10</v>
      </c>
      <c r="B1902" s="2" t="s">
        <v>185</v>
      </c>
      <c r="C1902" s="2" t="s">
        <v>18</v>
      </c>
      <c r="D1902" s="2" t="s">
        <v>69</v>
      </c>
      <c r="E1902" s="2" t="s">
        <v>15</v>
      </c>
      <c r="F1902" s="17" t="str">
        <f>+Tabela1[[#This Row],[WK]]&amp;Tabela1[[#This Row],[PK]]&amp;Tabela1[[#This Row],[GK]]</f>
        <v>260410</v>
      </c>
      <c r="G1902" s="2" t="s">
        <v>1784</v>
      </c>
      <c r="H1902" s="302">
        <f>TabIPW[[#This Row],[liczba mieszkańców ]]/$I$1*$H$2</f>
        <v>4.0367626121877173E-5</v>
      </c>
      <c r="I1902" s="27">
        <v>12683</v>
      </c>
      <c r="J1902" s="302">
        <f>TabIPW[[#This Row],[liczba mieszkańców w wieku 20-64]]/$K$1*$J$2</f>
        <v>3.1186479594391594E-5</v>
      </c>
      <c r="K1902" s="27">
        <v>7733</v>
      </c>
      <c r="L1902" s="302">
        <f>TabIPW[[#This Row],[iloczyn liczby mieszkańców i relacji przeciętnego miesięcznego wynagrodzenia brutto 
w danym powiecie do średniej krajowej]]/$M$1*$L$2</f>
        <v>1.1328162155995516E-4</v>
      </c>
      <c r="M1902" s="27">
        <v>10298.596000000001</v>
      </c>
      <c r="N1902" s="302">
        <f>TabIPW[[#This Row],[liczba oddziałów w szkołach podstawowych]]/$O$1*$N$2</f>
        <v>6.0822898032200362E-5</v>
      </c>
      <c r="O1902" s="27">
        <v>48</v>
      </c>
      <c r="P190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7.4574621223889558E-5</v>
      </c>
      <c r="Q1902" s="27">
        <v>379</v>
      </c>
      <c r="R1902" s="302">
        <f>TabIPW[[#This Row],[liczba gospodarstw domowych korzystających ze środowiskowej pomocy społecznej ]]/$S$1*$R$2</f>
        <v>5.3863768413137837E-5</v>
      </c>
      <c r="S1902" s="27">
        <v>197</v>
      </c>
      <c r="T1902" s="302">
        <f>TabIPW[[#This Row],[ilość wody dostarczonej i ścieków bytowych odprowadzonych siecią kanalizacyjną '[dam3']]]/$U$1*$T$2</f>
        <v>2.9737393438674903E-5</v>
      </c>
      <c r="U1902" s="27">
        <v>728.7</v>
      </c>
      <c r="V1902" s="302">
        <f>TabIPW[[#This Row],[iloczyn liczby mieszkańców i relacji przeciętnego miesięcznego wynagrodzenia brutto 
w danym powiecie do średniej krajowej2]]/$W$1*$V$2</f>
        <v>3.3040472954986924E-5</v>
      </c>
      <c r="W1902" s="27">
        <f>TabIPW[[#This Row],[iloczyn liczby mieszkańców i relacji przeciętnego miesięcznego wynagrodzenia brutto 
w danym powiecie do średniej krajowej]]</f>
        <v>10298.596000000001</v>
      </c>
    </row>
    <row r="1903" spans="1:23" x14ac:dyDescent="0.3">
      <c r="A1903" s="2" t="s">
        <v>10</v>
      </c>
      <c r="B1903" s="2" t="s">
        <v>185</v>
      </c>
      <c r="C1903" s="2" t="s">
        <v>18</v>
      </c>
      <c r="D1903" s="2" t="s">
        <v>71</v>
      </c>
      <c r="E1903" s="2" t="s">
        <v>15</v>
      </c>
      <c r="F1903" s="17" t="str">
        <f>+Tabela1[[#This Row],[WK]]&amp;Tabela1[[#This Row],[PK]]&amp;Tabela1[[#This Row],[GK]]</f>
        <v>260411</v>
      </c>
      <c r="G1903" s="2" t="s">
        <v>1785</v>
      </c>
      <c r="H1903" s="302">
        <f>TabIPW[[#This Row],[liczba mieszkańców ]]/$I$1*$H$2</f>
        <v>2.8463902894263785E-5</v>
      </c>
      <c r="I1903" s="27">
        <v>8943</v>
      </c>
      <c r="J1903" s="302">
        <f>TabIPW[[#This Row],[liczba mieszkańców w wieku 20-64]]/$K$1*$J$2</f>
        <v>2.19954816640129E-5</v>
      </c>
      <c r="K1903" s="27">
        <v>5454</v>
      </c>
      <c r="L1903" s="302">
        <f>TabIPW[[#This Row],[iloczyn liczby mieszkańców i relacji przeciętnego miesięcznego wynagrodzenia brutto 
w danym powiecie do średniej krajowej]]/$M$1*$L$2</f>
        <v>7.9876806876186924E-5</v>
      </c>
      <c r="M1903" s="27">
        <v>7261.7159999999994</v>
      </c>
      <c r="N1903" s="302">
        <f>TabIPW[[#This Row],[liczba oddziałów w szkołach podstawowych]]/$O$1*$N$2</f>
        <v>6.9692903995229581E-5</v>
      </c>
      <c r="O1903" s="27">
        <v>55</v>
      </c>
      <c r="P190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5.4307639730325903E-5</v>
      </c>
      <c r="Q1903" s="27">
        <v>276</v>
      </c>
      <c r="R1903" s="302">
        <f>TabIPW[[#This Row],[liczba gospodarstw domowych korzystających ze środowiskowej pomocy społecznej ]]/$S$1*$R$2</f>
        <v>6.4800574182302876E-5</v>
      </c>
      <c r="S1903" s="27">
        <v>237</v>
      </c>
      <c r="T1903" s="302">
        <f>TabIPW[[#This Row],[ilość wody dostarczonej i ścieków bytowych odprowadzonych siecią kanalizacyjną '[dam3']]]/$U$1*$T$2</f>
        <v>1.6209266740553958E-5</v>
      </c>
      <c r="U1903" s="27">
        <v>397.2</v>
      </c>
      <c r="V1903" s="302">
        <f>TabIPW[[#This Row],[iloczyn liczby mieszkańców i relacji przeciętnego miesięcznego wynagrodzenia brutto 
w danym powiecie do średniej krajowej2]]/$W$1*$V$2</f>
        <v>2.3297402005554521E-5</v>
      </c>
      <c r="W1903" s="27">
        <f>TabIPW[[#This Row],[iloczyn liczby mieszkańców i relacji przeciętnego miesięcznego wynagrodzenia brutto 
w danym powiecie do średniej krajowej]]</f>
        <v>7261.7159999999994</v>
      </c>
    </row>
    <row r="1904" spans="1:23" x14ac:dyDescent="0.3">
      <c r="A1904" s="2" t="s">
        <v>10</v>
      </c>
      <c r="B1904" s="2" t="s">
        <v>185</v>
      </c>
      <c r="C1904" s="2" t="s">
        <v>18</v>
      </c>
      <c r="D1904" s="2" t="s">
        <v>72</v>
      </c>
      <c r="E1904" s="2" t="s">
        <v>19</v>
      </c>
      <c r="F1904" s="17" t="str">
        <f>+Tabela1[[#This Row],[WK]]&amp;Tabela1[[#This Row],[PK]]&amp;Tabela1[[#This Row],[GK]]</f>
        <v>260412</v>
      </c>
      <c r="G1904" s="2" t="s">
        <v>1786</v>
      </c>
      <c r="H1904" s="302">
        <f>TabIPW[[#This Row],[liczba mieszkańców ]]/$I$1*$H$2</f>
        <v>5.7997231190794448E-5</v>
      </c>
      <c r="I1904" s="27">
        <v>18222</v>
      </c>
      <c r="J1904" s="302">
        <f>TabIPW[[#This Row],[liczba mieszkańców w wieku 20-64]]/$K$1*$J$2</f>
        <v>4.4636228650035718E-5</v>
      </c>
      <c r="K1904" s="27">
        <v>11068</v>
      </c>
      <c r="L1904" s="302">
        <f>TabIPW[[#This Row],[iloczyn liczby mieszkańców i relacji przeciętnego miesięcznego wynagrodzenia brutto 
w danym powiecie do średniej krajowej]]/$M$1*$L$2</f>
        <v>1.6275468801273379E-4</v>
      </c>
      <c r="M1904" s="27">
        <v>14796.264000000001</v>
      </c>
      <c r="N1904" s="302">
        <f>TabIPW[[#This Row],[liczba oddziałów w szkołach podstawowych]]/$O$1*$N$2</f>
        <v>1.2291293977340491E-4</v>
      </c>
      <c r="O1904" s="27">
        <v>97</v>
      </c>
      <c r="P190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1.4973954287963049E-4</v>
      </c>
      <c r="Q1904" s="27">
        <v>761</v>
      </c>
      <c r="R1904" s="302">
        <f>TabIPW[[#This Row],[liczba gospodarstw domowych korzystających ze środowiskowej pomocy społecznej ]]/$S$1*$R$2</f>
        <v>5.7418230288116476E-5</v>
      </c>
      <c r="S1904" s="27">
        <v>210</v>
      </c>
      <c r="T1904" s="302">
        <f>TabIPW[[#This Row],[ilość wody dostarczonej i ścieków bytowych odprowadzonych siecią kanalizacyjną '[dam3']]]/$U$1*$T$2</f>
        <v>6.1041845897584631E-5</v>
      </c>
      <c r="U1904" s="27">
        <v>1495.8000000000002</v>
      </c>
      <c r="V1904" s="302">
        <f>TabIPW[[#This Row],[iloczyn liczby mieszkańców i relacji przeciętnego miesięcznego wynagrodzenia brutto 
w danym powiecie do średniej krajowej2]]/$W$1*$V$2</f>
        <v>4.7470117337047364E-5</v>
      </c>
      <c r="W1904" s="27">
        <f>TabIPW[[#This Row],[iloczyn liczby mieszkańców i relacji przeciętnego miesięcznego wynagrodzenia brutto 
w danym powiecie do średniej krajowej]]</f>
        <v>14796.264000000001</v>
      </c>
    </row>
    <row r="1905" spans="1:23" x14ac:dyDescent="0.3">
      <c r="A1905" s="2" t="s">
        <v>10</v>
      </c>
      <c r="B1905" s="2" t="s">
        <v>185</v>
      </c>
      <c r="C1905" s="2" t="s">
        <v>18</v>
      </c>
      <c r="D1905" s="2" t="s">
        <v>74</v>
      </c>
      <c r="E1905" s="2" t="s">
        <v>19</v>
      </c>
      <c r="F1905" s="17" t="str">
        <f>+Tabela1[[#This Row],[WK]]&amp;Tabela1[[#This Row],[PK]]&amp;Tabela1[[#This Row],[GK]]</f>
        <v>260413</v>
      </c>
      <c r="G1905" s="2" t="s">
        <v>1787</v>
      </c>
      <c r="H1905" s="302">
        <f>TabIPW[[#This Row],[liczba mieszkańców ]]/$I$1*$H$2</f>
        <v>2.7404025933088587E-5</v>
      </c>
      <c r="I1905" s="27">
        <v>8610</v>
      </c>
      <c r="J1905" s="302">
        <f>TabIPW[[#This Row],[liczba mieszkańców w wieku 20-64]]/$K$1*$J$2</f>
        <v>2.0370219634200434E-5</v>
      </c>
      <c r="K1905" s="27">
        <v>5051</v>
      </c>
      <c r="L1905" s="302">
        <f>TabIPW[[#This Row],[iloczyn liczby mieszkańców i relacji przeciętnego miesięcznego wynagrodzenia brutto 
w danym powiecie do średniej krajowej]]/$M$1*$L$2</f>
        <v>7.6902527921723077E-5</v>
      </c>
      <c r="M1905" s="27">
        <v>6991.32</v>
      </c>
      <c r="N1905" s="302">
        <f>TabIPW[[#This Row],[liczba oddziałów w szkołach podstawowych]]/$O$1*$N$2</f>
        <v>8.4898628503279666E-5</v>
      </c>
      <c r="O1905" s="27">
        <v>67</v>
      </c>
      <c r="P190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6.1981545344393709E-5</v>
      </c>
      <c r="Q1905" s="27">
        <v>315</v>
      </c>
      <c r="R1905" s="302">
        <f>TabIPW[[#This Row],[liczba gospodarstw domowych korzystających ze środowiskowej pomocy społecznej ]]/$S$1*$R$2</f>
        <v>7.0542397211114535E-5</v>
      </c>
      <c r="S1905" s="27">
        <v>258</v>
      </c>
      <c r="T1905" s="302">
        <f>TabIPW[[#This Row],[ilość wody dostarczonej i ścieków bytowych odprowadzonych siecią kanalizacyjną '[dam3']]]/$U$1*$T$2</f>
        <v>1.941275978973192E-5</v>
      </c>
      <c r="U1905" s="27">
        <v>475.7</v>
      </c>
      <c r="V1905" s="302">
        <f>TabIPW[[#This Row],[iloczyn liczby mieszkańców i relacji przeciętnego miesięcznego wynagrodzenia brutto 
w danym powiecie do średniej krajowej2]]/$W$1*$V$2</f>
        <v>2.2429903977169234E-5</v>
      </c>
      <c r="W1905" s="27">
        <f>TabIPW[[#This Row],[iloczyn liczby mieszkańców i relacji przeciętnego miesięcznego wynagrodzenia brutto 
w danym powiecie do średniej krajowej]]</f>
        <v>6991.32</v>
      </c>
    </row>
    <row r="1906" spans="1:23" x14ac:dyDescent="0.3">
      <c r="A1906" s="2" t="s">
        <v>10</v>
      </c>
      <c r="B1906" s="2" t="s">
        <v>185</v>
      </c>
      <c r="C1906" s="2" t="s">
        <v>18</v>
      </c>
      <c r="D1906" s="2" t="s">
        <v>76</v>
      </c>
      <c r="E1906" s="2" t="s">
        <v>15</v>
      </c>
      <c r="F1906" s="17" t="str">
        <f>+Tabela1[[#This Row],[WK]]&amp;Tabela1[[#This Row],[PK]]&amp;Tabela1[[#This Row],[GK]]</f>
        <v>260414</v>
      </c>
      <c r="G1906" s="2" t="s">
        <v>1788</v>
      </c>
      <c r="H1906" s="302">
        <f>TabIPW[[#This Row],[liczba mieszkańców ]]/$I$1*$H$2</f>
        <v>5.3792734296763079E-5</v>
      </c>
      <c r="I1906" s="27">
        <v>16901</v>
      </c>
      <c r="J1906" s="302">
        <f>TabIPW[[#This Row],[liczba mieszkańców w wieku 20-64]]/$K$1*$J$2</f>
        <v>4.207129899504631E-5</v>
      </c>
      <c r="K1906" s="27">
        <v>10432</v>
      </c>
      <c r="L1906" s="302">
        <f>TabIPW[[#This Row],[iloczyn liczby mieszkańców i relacji przeciętnego miesięcznego wynagrodzenia brutto 
w danym powiecie do średniej krajowej]]/$M$1*$L$2</f>
        <v>1.5095582164983062E-4</v>
      </c>
      <c r="M1906" s="27">
        <v>13723.611999999999</v>
      </c>
      <c r="N1906" s="302">
        <f>TabIPW[[#This Row],[liczba oddziałów w szkołach podstawowych]]/$O$1*$N$2</f>
        <v>9.8837209302325582E-5</v>
      </c>
      <c r="O1906" s="27">
        <v>78</v>
      </c>
      <c r="P190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1.2888226095421546E-4</v>
      </c>
      <c r="Q1906" s="27">
        <v>655</v>
      </c>
      <c r="R1906" s="302">
        <f>TabIPW[[#This Row],[liczba gospodarstw domowych korzystających ze środowiskowej pomocy społecznej ]]/$S$1*$R$2</f>
        <v>6.5347414470761121E-5</v>
      </c>
      <c r="S1906" s="27">
        <v>239</v>
      </c>
      <c r="T1906" s="302">
        <f>TabIPW[[#This Row],[ilość wody dostarczonej i ścieków bytowych odprowadzonych siecią kanalizacyjną '[dam3']]]/$U$1*$T$2</f>
        <v>4.0298718293799189E-5</v>
      </c>
      <c r="U1906" s="27">
        <v>987.5</v>
      </c>
      <c r="V1906" s="302">
        <f>TabIPW[[#This Row],[iloczyn liczby mieszkańców i relacji przeciętnego miesięcznego wynagrodzenia brutto 
w danym powiecie do średniej krajowej2]]/$W$1*$V$2</f>
        <v>4.4028781314533937E-5</v>
      </c>
      <c r="W1906" s="27">
        <f>TabIPW[[#This Row],[iloczyn liczby mieszkańców i relacji przeciętnego miesięcznego wynagrodzenia brutto 
w danym powiecie do średniej krajowej]]</f>
        <v>13723.611999999999</v>
      </c>
    </row>
    <row r="1907" spans="1:23" x14ac:dyDescent="0.3">
      <c r="A1907" s="2" t="s">
        <v>10</v>
      </c>
      <c r="B1907" s="2" t="s">
        <v>185</v>
      </c>
      <c r="C1907" s="2" t="s">
        <v>18</v>
      </c>
      <c r="D1907" s="2" t="s">
        <v>109</v>
      </c>
      <c r="E1907" s="2" t="s">
        <v>19</v>
      </c>
      <c r="F1907" s="17" t="str">
        <f>+Tabela1[[#This Row],[WK]]&amp;Tabela1[[#This Row],[PK]]&amp;Tabela1[[#This Row],[GK]]</f>
        <v>260415</v>
      </c>
      <c r="G1907" s="2" t="s">
        <v>1789</v>
      </c>
      <c r="H1907" s="302">
        <f>TabIPW[[#This Row],[liczba mieszkańców ]]/$I$1*$H$2</f>
        <v>1.4446791371694435E-5</v>
      </c>
      <c r="I1907" s="27">
        <v>4539</v>
      </c>
      <c r="J1907" s="302">
        <f>TabIPW[[#This Row],[liczba mieszkańców w wieku 20-64]]/$K$1*$J$2</f>
        <v>1.0792062510615791E-5</v>
      </c>
      <c r="K1907" s="27">
        <v>2676</v>
      </c>
      <c r="L1907" s="302">
        <f>TabIPW[[#This Row],[iloczyn liczby mieszkańców i relacji przeciętnego miesięcznego wynagrodzenia brutto 
w danym powiecie do średniej krajowej]]/$M$1*$L$2</f>
        <v>4.0541297820755054E-5</v>
      </c>
      <c r="M1907" s="27">
        <v>3685.6679999999997</v>
      </c>
      <c r="N1907" s="302">
        <f>TabIPW[[#This Row],[liczba oddziałów w szkołach podstawowych]]/$O$1*$N$2</f>
        <v>2.9144305307096008E-5</v>
      </c>
      <c r="O1907" s="27">
        <v>23</v>
      </c>
      <c r="P190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3.2269756941208151E-5</v>
      </c>
      <c r="Q1907" s="27">
        <v>164</v>
      </c>
      <c r="R1907" s="302">
        <f>TabIPW[[#This Row],[liczba gospodarstw domowych korzystających ze środowiskowej pomocy społecznej ]]/$S$1*$R$2</f>
        <v>2.3240712259475715E-5</v>
      </c>
      <c r="S1907" s="27">
        <v>85</v>
      </c>
      <c r="T1907" s="302">
        <f>TabIPW[[#This Row],[ilość wody dostarczonej i ścieków bytowych odprowadzonych siecią kanalizacyjną '[dam3']]]/$U$1*$T$2</f>
        <v>1.0487868963550775E-5</v>
      </c>
      <c r="U1907" s="27">
        <v>257</v>
      </c>
      <c r="V1907" s="302">
        <f>TabIPW[[#This Row],[iloczyn liczby mieszkańców i relacji przeciętnego miesięcznego wynagrodzenia brutto 
w danym powiecie do średniej krajowej2]]/$W$1*$V$2</f>
        <v>1.1824545197720226E-5</v>
      </c>
      <c r="W1907" s="27">
        <f>TabIPW[[#This Row],[iloczyn liczby mieszkańców i relacji przeciętnego miesięcznego wynagrodzenia brutto 
w danym powiecie do średniej krajowej]]</f>
        <v>3685.6679999999997</v>
      </c>
    </row>
    <row r="1908" spans="1:23" x14ac:dyDescent="0.3">
      <c r="A1908" s="2" t="s">
        <v>10</v>
      </c>
      <c r="B1908" s="2" t="s">
        <v>185</v>
      </c>
      <c r="C1908" s="2" t="s">
        <v>18</v>
      </c>
      <c r="D1908" s="2" t="s">
        <v>113</v>
      </c>
      <c r="E1908" s="2" t="s">
        <v>15</v>
      </c>
      <c r="F1908" s="17" t="str">
        <f>+Tabela1[[#This Row],[WK]]&amp;Tabela1[[#This Row],[PK]]&amp;Tabela1[[#This Row],[GK]]</f>
        <v>260416</v>
      </c>
      <c r="G1908" s="2" t="s">
        <v>1790</v>
      </c>
      <c r="H1908" s="302">
        <f>TabIPW[[#This Row],[liczba mieszkańców ]]/$I$1*$H$2</f>
        <v>1.6464695255733709E-5</v>
      </c>
      <c r="I1908" s="27">
        <v>5173</v>
      </c>
      <c r="J1908" s="302">
        <f>TabIPW[[#This Row],[liczba mieszkańców w wieku 20-64]]/$K$1*$J$2</f>
        <v>1.2135020962048922E-5</v>
      </c>
      <c r="K1908" s="27">
        <v>3009</v>
      </c>
      <c r="L1908" s="302">
        <f>TabIPW[[#This Row],[iloczyn liczby mieszkańców i relacji przeciętnego miesięcznego wynagrodzenia brutto 
w danym powiecie do średniej krajowej]]/$M$1*$L$2</f>
        <v>4.6204039133458017E-5</v>
      </c>
      <c r="M1908" s="27">
        <v>4200.4760000000006</v>
      </c>
      <c r="N1908" s="302">
        <f>TabIPW[[#This Row],[liczba oddziałów w szkołach podstawowych]]/$O$1*$N$2</f>
        <v>4.0548598688133572E-5</v>
      </c>
      <c r="O1908" s="27">
        <v>32</v>
      </c>
      <c r="P190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4.0927496608361553E-5</v>
      </c>
      <c r="Q1908" s="27">
        <v>208</v>
      </c>
      <c r="R1908" s="302">
        <f>TabIPW[[#This Row],[liczba gospodarstw domowych korzystających ze środowiskowej pomocy społecznej ]]/$S$1*$R$2</f>
        <v>6.1792952595782495E-5</v>
      </c>
      <c r="S1908" s="27">
        <v>226</v>
      </c>
      <c r="T1908" s="302">
        <f>TabIPW[[#This Row],[ilość wody dostarczonej i ścieków bytowych odprowadzonych siecią kanalizacyjną '[dam3']]]/$U$1*$T$2</f>
        <v>7.8761039298260681E-6</v>
      </c>
      <c r="U1908" s="27">
        <v>193</v>
      </c>
      <c r="V1908" s="302">
        <f>TabIPW[[#This Row],[iloczyn liczby mieszkańców i relacji przeciętnego miesięcznego wynagrodzenia brutto 
w danym powiecie do średniej krajowej2]]/$W$1*$V$2</f>
        <v>1.3476178080591923E-5</v>
      </c>
      <c r="W1908" s="27">
        <f>TabIPW[[#This Row],[iloczyn liczby mieszkańców i relacji przeciętnego miesięcznego wynagrodzenia brutto 
w danym powiecie do średniej krajowej]]</f>
        <v>4200.4760000000006</v>
      </c>
    </row>
    <row r="1909" spans="1:23" x14ac:dyDescent="0.3">
      <c r="A1909" s="2" t="s">
        <v>10</v>
      </c>
      <c r="B1909" s="2" t="s">
        <v>185</v>
      </c>
      <c r="C1909" s="2" t="s">
        <v>18</v>
      </c>
      <c r="D1909" s="2" t="s">
        <v>120</v>
      </c>
      <c r="E1909" s="2" t="s">
        <v>15</v>
      </c>
      <c r="F1909" s="17" t="str">
        <f>+Tabela1[[#This Row],[WK]]&amp;Tabela1[[#This Row],[PK]]&amp;Tabela1[[#This Row],[GK]]</f>
        <v>260417</v>
      </c>
      <c r="G1909" s="2" t="s">
        <v>1791</v>
      </c>
      <c r="H1909" s="302">
        <f>TabIPW[[#This Row],[liczba mieszkańców ]]/$I$1*$H$2</f>
        <v>2.6121352013107783E-5</v>
      </c>
      <c r="I1909" s="27">
        <v>8207</v>
      </c>
      <c r="J1909" s="302">
        <f>TabIPW[[#This Row],[liczba mieszkańców w wieku 20-64]]/$K$1*$J$2</f>
        <v>1.9938698450106302E-5</v>
      </c>
      <c r="K1909" s="27">
        <v>4944</v>
      </c>
      <c r="L1909" s="302">
        <f>TabIPW[[#This Row],[iloczyn liczby mieszkańców i relacji przeciętnego miesięcznego wynagrodzenia brutto 
w danym powiecie do średniej krajowej]]/$M$1*$L$2</f>
        <v>7.330302516301757E-5</v>
      </c>
      <c r="M1909" s="27">
        <v>6664.0839999999998</v>
      </c>
      <c r="N1909" s="302">
        <f>TabIPW[[#This Row],[liczba oddziałów w szkołach podstawowych]]/$O$1*$N$2</f>
        <v>5.3220035778175319E-5</v>
      </c>
      <c r="O1909" s="27">
        <v>42</v>
      </c>
      <c r="P190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7.5164921655740931E-5</v>
      </c>
      <c r="Q1909" s="27">
        <v>382</v>
      </c>
      <c r="R1909" s="302">
        <f>TabIPW[[#This Row],[liczba gospodarstw domowych korzystających ze środowiskowej pomocy społecznej ]]/$S$1*$R$2</f>
        <v>3.7458559759390274E-5</v>
      </c>
      <c r="S1909" s="27">
        <v>137</v>
      </c>
      <c r="T1909" s="302">
        <f>TabIPW[[#This Row],[ilość wody dostarczonej i ścieków bytowych odprowadzonych siecią kanalizacyjną '[dam3']]]/$U$1*$T$2</f>
        <v>2.9598643421258276E-5</v>
      </c>
      <c r="U1909" s="27">
        <v>725.3</v>
      </c>
      <c r="V1909" s="302">
        <f>TabIPW[[#This Row],[iloczyn liczby mieszkańców i relacji przeciętnego miesięcznego wynagrodzenia brutto 
w danym powiecie do średniej krajowej2]]/$W$1*$V$2</f>
        <v>2.1380049005880129E-5</v>
      </c>
      <c r="W1909" s="27">
        <f>TabIPW[[#This Row],[iloczyn liczby mieszkańców i relacji przeciętnego miesięcznego wynagrodzenia brutto 
w danym powiecie do średniej krajowej]]</f>
        <v>6664.0839999999998</v>
      </c>
    </row>
    <row r="1910" spans="1:23" x14ac:dyDescent="0.3">
      <c r="A1910" s="2" t="s">
        <v>10</v>
      </c>
      <c r="B1910" s="2" t="s">
        <v>185</v>
      </c>
      <c r="C1910" s="2" t="s">
        <v>18</v>
      </c>
      <c r="D1910" s="2" t="s">
        <v>126</v>
      </c>
      <c r="E1910" s="2" t="s">
        <v>15</v>
      </c>
      <c r="F1910" s="17" t="str">
        <f>+Tabela1[[#This Row],[WK]]&amp;Tabela1[[#This Row],[PK]]&amp;Tabela1[[#This Row],[GK]]</f>
        <v>260418</v>
      </c>
      <c r="G1910" s="2" t="s">
        <v>1792</v>
      </c>
      <c r="H1910" s="302">
        <f>TabIPW[[#This Row],[liczba mieszkańców ]]/$I$1*$H$2</f>
        <v>3.5933966641645773E-5</v>
      </c>
      <c r="I1910" s="27">
        <v>11290</v>
      </c>
      <c r="J1910" s="302">
        <f>TabIPW[[#This Row],[liczba mieszkańców w wieku 20-64]]/$K$1*$J$2</f>
        <v>2.8044844057855833E-5</v>
      </c>
      <c r="K1910" s="27">
        <v>6954</v>
      </c>
      <c r="L1910" s="302">
        <f>TabIPW[[#This Row],[iloczyn liczby mieszkańców i relacji przeciętnego miesięcznego wynagrodzenia brutto 
w danym powiecie do średniej krajowej]]/$M$1*$L$2</f>
        <v>1.0083966785554628E-4</v>
      </c>
      <c r="M1910" s="27">
        <v>9167.48</v>
      </c>
      <c r="N1910" s="302">
        <f>TabIPW[[#This Row],[liczba oddziałów w szkołach podstawowych]]/$O$1*$N$2</f>
        <v>9.1234347048300539E-5</v>
      </c>
      <c r="O1910" s="27">
        <v>72</v>
      </c>
      <c r="P19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8.3035594080425838E-5</v>
      </c>
      <c r="Q1910" s="27">
        <v>422</v>
      </c>
      <c r="R1910" s="302">
        <f>TabIPW[[#This Row],[liczba gospodarstw domowych korzystających ze środowiskowej pomocy społecznej ]]/$S$1*$R$2</f>
        <v>4.0739601490139784E-5</v>
      </c>
      <c r="S1910" s="27">
        <v>149</v>
      </c>
      <c r="T1910" s="302">
        <f>TabIPW[[#This Row],[ilość wody dostarczonej i ścieków bytowych odprowadzonych siecią kanalizacyjną '[dam3']]]/$U$1*$T$2</f>
        <v>3.5417982387026134E-5</v>
      </c>
      <c r="U1910" s="27">
        <v>867.9</v>
      </c>
      <c r="V1910" s="302">
        <f>TabIPW[[#This Row],[iloczyn liczby mieszkańców i relacji przeciętnego miesięcznego wynagrodzenia brutto 
w danym powiecie do średniej krajowej2]]/$W$1*$V$2</f>
        <v>2.9411569791201004E-5</v>
      </c>
      <c r="W1910" s="27">
        <f>TabIPW[[#This Row],[iloczyn liczby mieszkańców i relacji przeciętnego miesięcznego wynagrodzenia brutto 
w danym powiecie do średniej krajowej]]</f>
        <v>9167.48</v>
      </c>
    </row>
    <row r="1911" spans="1:23" x14ac:dyDescent="0.3">
      <c r="A1911" s="2" t="s">
        <v>10</v>
      </c>
      <c r="B1911" s="2" t="s">
        <v>185</v>
      </c>
      <c r="C1911" s="2" t="s">
        <v>18</v>
      </c>
      <c r="D1911" s="2" t="s">
        <v>132</v>
      </c>
      <c r="E1911" s="2" t="s">
        <v>15</v>
      </c>
      <c r="F1911" s="17" t="str">
        <f>+Tabela1[[#This Row],[WK]]&amp;Tabela1[[#This Row],[PK]]&amp;Tabela1[[#This Row],[GK]]</f>
        <v>260419</v>
      </c>
      <c r="G1911" s="2" t="s">
        <v>1793</v>
      </c>
      <c r="H1911" s="302">
        <f>TabIPW[[#This Row],[liczba mieszkańców ]]/$I$1*$H$2</f>
        <v>3.8152387788610085E-5</v>
      </c>
      <c r="I1911" s="27">
        <v>11987</v>
      </c>
      <c r="J1911" s="302">
        <f>TabIPW[[#This Row],[liczba mieszkańców w wieku 20-64]]/$K$1*$J$2</f>
        <v>2.7831099919940047E-5</v>
      </c>
      <c r="K1911" s="27">
        <v>6901</v>
      </c>
      <c r="L1911" s="302">
        <f>TabIPW[[#This Row],[iloczyn liczby mieszkańców i relacji przeciętnego miesięcznego wynagrodzenia brutto 
w danym powiecie do średniej krajowej]]/$M$1*$L$2</f>
        <v>1.0706511059206672E-4</v>
      </c>
      <c r="M1911" s="27">
        <v>9733.4439999999995</v>
      </c>
      <c r="N1911" s="302">
        <f>TabIPW[[#This Row],[liczba oddziałów w szkołach podstawowych]]/$O$1*$N$2</f>
        <v>7.096004770423375E-5</v>
      </c>
      <c r="O1911" s="27">
        <v>56</v>
      </c>
      <c r="P19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7.673905614067792E-5</v>
      </c>
      <c r="Q1911" s="27">
        <v>390</v>
      </c>
      <c r="R1911" s="302">
        <f>TabIPW[[#This Row],[liczba gospodarstw domowych korzystających ze środowiskowej pomocy społecznej ]]/$S$1*$R$2</f>
        <v>5.4410608701596088E-5</v>
      </c>
      <c r="S1911" s="27">
        <v>199</v>
      </c>
      <c r="T1911" s="302">
        <f>TabIPW[[#This Row],[ilość wody dostarczonej i ścieków bytowych odprowadzonych siecią kanalizacyjną '[dam3']]]/$U$1*$T$2</f>
        <v>3.3638717457801183E-5</v>
      </c>
      <c r="U1911" s="27">
        <v>824.3</v>
      </c>
      <c r="V1911" s="302">
        <f>TabIPW[[#This Row],[iloczyn liczby mieszkańców i relacji przeciętnego miesięcznego wynagrodzenia brutto 
w danym powiecie do średniej krajowej2]]/$W$1*$V$2</f>
        <v>3.122732392268613E-5</v>
      </c>
      <c r="W1911" s="27">
        <f>TabIPW[[#This Row],[iloczyn liczby mieszkańców i relacji przeciętnego miesięcznego wynagrodzenia brutto 
w danym powiecie do średniej krajowej]]</f>
        <v>9733.4439999999995</v>
      </c>
    </row>
    <row r="1912" spans="1:23" x14ac:dyDescent="0.3">
      <c r="A1912" s="2" t="s">
        <v>10</v>
      </c>
      <c r="B1912" s="2" t="s">
        <v>185</v>
      </c>
      <c r="C1912" s="2" t="s">
        <v>21</v>
      </c>
      <c r="D1912" s="2" t="s">
        <v>12</v>
      </c>
      <c r="E1912" s="2" t="s">
        <v>15</v>
      </c>
      <c r="F1912" s="17" t="str">
        <f>+Tabela1[[#This Row],[WK]]&amp;Tabela1[[#This Row],[PK]]&amp;Tabela1[[#This Row],[GK]]</f>
        <v>260501</v>
      </c>
      <c r="G1912" s="2" t="s">
        <v>1794</v>
      </c>
      <c r="H1912" s="302">
        <f>TabIPW[[#This Row],[liczba mieszkańców ]]/$I$1*$H$2</f>
        <v>1.2215638969941229E-5</v>
      </c>
      <c r="I1912" s="27">
        <v>3838</v>
      </c>
      <c r="J1912" s="302">
        <f>TabIPW[[#This Row],[liczba mieszkańców w wieku 20-64]]/$K$1*$J$2</f>
        <v>8.7433451132343184E-6</v>
      </c>
      <c r="K1912" s="27">
        <v>2168</v>
      </c>
      <c r="L1912" s="302">
        <f>TabIPW[[#This Row],[iloczyn liczby mieszkańców i relacji przeciętnego miesięcznego wynagrodzenia brutto 
w danym powiecie do średniej krajowej]]/$M$1*$L$2</f>
        <v>3.5462201389351579E-5</v>
      </c>
      <c r="M1912" s="27">
        <v>3223.92</v>
      </c>
      <c r="N1912" s="302">
        <f>TabIPW[[#This Row],[liczba oddziałów w szkołach podstawowych]]/$O$1*$N$2</f>
        <v>2.0274299344066786E-5</v>
      </c>
      <c r="O1912" s="27">
        <v>16</v>
      </c>
      <c r="P19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1.9479914251095163E-5</v>
      </c>
      <c r="Q1912" s="27">
        <v>99</v>
      </c>
      <c r="R1912" s="302">
        <f>TabIPW[[#This Row],[liczba gospodarstw domowych korzystających ze środowiskowej pomocy społecznej ]]/$S$1*$R$2</f>
        <v>3.2263577019036873E-5</v>
      </c>
      <c r="S1912" s="27">
        <v>118</v>
      </c>
      <c r="T1912" s="302">
        <f>TabIPW[[#This Row],[ilość wody dostarczonej i ścieków bytowych odprowadzonych siecią kanalizacyjną '[dam3']]]/$U$1*$T$2</f>
        <v>1.0063457145570508E-5</v>
      </c>
      <c r="U1912" s="27">
        <v>246.6</v>
      </c>
      <c r="V1912" s="302">
        <f>TabIPW[[#This Row],[iloczyn liczby mieszkańców i relacji przeciętnego miesięcznego wynagrodzenia brutto 
w danym powiecie do średniej krajowej2]]/$W$1*$V$2</f>
        <v>1.0343142071894211E-5</v>
      </c>
      <c r="W1912" s="27">
        <f>TabIPW[[#This Row],[iloczyn liczby mieszkańców i relacji przeciętnego miesięcznego wynagrodzenia brutto 
w danym powiecie do średniej krajowej]]</f>
        <v>3223.92</v>
      </c>
    </row>
    <row r="1913" spans="1:23" x14ac:dyDescent="0.3">
      <c r="A1913" s="2" t="s">
        <v>10</v>
      </c>
      <c r="B1913" s="2" t="s">
        <v>185</v>
      </c>
      <c r="C1913" s="2" t="s">
        <v>21</v>
      </c>
      <c r="D1913" s="2" t="s">
        <v>11</v>
      </c>
      <c r="E1913" s="2" t="s">
        <v>15</v>
      </c>
      <c r="F1913" s="17" t="str">
        <f>+Tabela1[[#This Row],[WK]]&amp;Tabela1[[#This Row],[PK]]&amp;Tabela1[[#This Row],[GK]]</f>
        <v>260502</v>
      </c>
      <c r="G1913" s="2" t="s">
        <v>1795</v>
      </c>
      <c r="H1913" s="302">
        <f>TabIPW[[#This Row],[liczba mieszkańców ]]/$I$1*$H$2</f>
        <v>1.3721109848727629E-5</v>
      </c>
      <c r="I1913" s="27">
        <v>4311</v>
      </c>
      <c r="J1913" s="302">
        <f>TabIPW[[#This Row],[liczba mieszkańców w wieku 20-64]]/$K$1*$J$2</f>
        <v>1.0287948977795547E-5</v>
      </c>
      <c r="K1913" s="27">
        <v>2551</v>
      </c>
      <c r="L1913" s="302">
        <f>TabIPW[[#This Row],[iloczyn liczby mieszkańców i relacji przeciętnego miesięcznego wynagrodzenia brutto 
w danym powiecie do średniej krajowej]]/$M$1*$L$2</f>
        <v>3.9832608178607255E-5</v>
      </c>
      <c r="M1913" s="27">
        <v>3621.24</v>
      </c>
      <c r="N1913" s="302">
        <f>TabIPW[[#This Row],[liczba oddziałów w szkołach podstawowych]]/$O$1*$N$2</f>
        <v>1.9007155635062614E-5</v>
      </c>
      <c r="O1913" s="27">
        <v>15</v>
      </c>
      <c r="P19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1.6921945713072567E-5</v>
      </c>
      <c r="Q1913" s="27">
        <v>86</v>
      </c>
      <c r="R1913" s="302">
        <f>TabIPW[[#This Row],[liczba gospodarstw domowych korzystających ze środowiskowej pomocy społecznej ]]/$S$1*$R$2</f>
        <v>3.6911719470932022E-5</v>
      </c>
      <c r="S1913" s="27">
        <v>135</v>
      </c>
      <c r="T1913" s="302">
        <f>TabIPW[[#This Row],[ilość wody dostarczonej i ścieków bytowych odprowadzonych siecią kanalizacyjną '[dam3']]]/$U$1*$T$2</f>
        <v>7.5496333006104801E-6</v>
      </c>
      <c r="U1913" s="27">
        <v>185</v>
      </c>
      <c r="V1913" s="302">
        <f>TabIPW[[#This Row],[iloczyn liczby mieszkańców i relacji przeciętnego miesięcznego wynagrodzenia brutto 
w danym powiecie do średniej krajowej2]]/$W$1*$V$2</f>
        <v>1.1617844052093784E-5</v>
      </c>
      <c r="W1913" s="27">
        <f>TabIPW[[#This Row],[iloczyn liczby mieszkańców i relacji przeciętnego miesięcznego wynagrodzenia brutto 
w danym powiecie do średniej krajowej]]</f>
        <v>3621.24</v>
      </c>
    </row>
    <row r="1914" spans="1:23" x14ac:dyDescent="0.3">
      <c r="A1914" s="2" t="s">
        <v>10</v>
      </c>
      <c r="B1914" s="2" t="s">
        <v>185</v>
      </c>
      <c r="C1914" s="2" t="s">
        <v>21</v>
      </c>
      <c r="D1914" s="2" t="s">
        <v>16</v>
      </c>
      <c r="E1914" s="2" t="s">
        <v>19</v>
      </c>
      <c r="F1914" s="17" t="str">
        <f>+Tabela1[[#This Row],[WK]]&amp;Tabela1[[#This Row],[PK]]&amp;Tabela1[[#This Row],[GK]]</f>
        <v>260503</v>
      </c>
      <c r="G1914" s="2" t="s">
        <v>1796</v>
      </c>
      <c r="H1914" s="302">
        <f>TabIPW[[#This Row],[liczba mieszkańców ]]/$I$1*$H$2</f>
        <v>1.0099704424027489E-4</v>
      </c>
      <c r="I1914" s="27">
        <v>31732</v>
      </c>
      <c r="J1914" s="302">
        <f>TabIPW[[#This Row],[liczba mieszkańców w wieku 20-64]]/$K$1*$J$2</f>
        <v>7.3802221204883765E-5</v>
      </c>
      <c r="K1914" s="27">
        <v>18300</v>
      </c>
      <c r="L1914" s="302">
        <f>TabIPW[[#This Row],[iloczyn liczby mieszkańców i relacji przeciętnego miesięcznego wynagrodzenia brutto 
w danym powiecie do średniej krajowej]]/$M$1*$L$2</f>
        <v>2.9319608506693702E-4</v>
      </c>
      <c r="M1914" s="27">
        <v>26654.880000000001</v>
      </c>
      <c r="N1914" s="302">
        <f>TabIPW[[#This Row],[liczba oddziałów w szkołach podstawowych]]/$O$1*$N$2</f>
        <v>1.9894156231365533E-4</v>
      </c>
      <c r="O1914" s="27">
        <v>157</v>
      </c>
      <c r="P19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2.0857281925415022E-4</v>
      </c>
      <c r="Q1914" s="27">
        <v>1060</v>
      </c>
      <c r="R1914" s="302">
        <f>TabIPW[[#This Row],[liczba gospodarstw domowych korzystających ze środowiskowej pomocy społecznej ]]/$S$1*$R$2</f>
        <v>2.400628866331727E-4</v>
      </c>
      <c r="S1914" s="27">
        <v>878</v>
      </c>
      <c r="T1914" s="302">
        <f>TabIPW[[#This Row],[ilość wody dostarczonej i ścieków bytowych odprowadzonych siecią kanalizacyjną '[dam3']]]/$U$1*$T$2</f>
        <v>8.6380047607579469E-5</v>
      </c>
      <c r="U1914" s="27">
        <v>2116.6999999999998</v>
      </c>
      <c r="V1914" s="302">
        <f>TabIPW[[#This Row],[iloczyn liczby mieszkańców i relacji przeciętnego miesięcznego wynagrodzenia brutto 
w danym powiecie do średniej krajowej2]]/$W$1*$V$2</f>
        <v>8.5515524811189973E-5</v>
      </c>
      <c r="W1914" s="27">
        <f>TabIPW[[#This Row],[iloczyn liczby mieszkańców i relacji przeciętnego miesięcznego wynagrodzenia brutto 
w danym powiecie do średniej krajowej]]</f>
        <v>26654.880000000001</v>
      </c>
    </row>
    <row r="1915" spans="1:23" x14ac:dyDescent="0.3">
      <c r="A1915" s="2" t="s">
        <v>10</v>
      </c>
      <c r="B1915" s="2" t="s">
        <v>185</v>
      </c>
      <c r="C1915" s="2" t="s">
        <v>21</v>
      </c>
      <c r="D1915" s="2" t="s">
        <v>18</v>
      </c>
      <c r="E1915" s="2" t="s">
        <v>19</v>
      </c>
      <c r="F1915" s="17" t="str">
        <f>+Tabela1[[#This Row],[WK]]&amp;Tabela1[[#This Row],[PK]]&amp;Tabela1[[#This Row],[GK]]</f>
        <v>260504</v>
      </c>
      <c r="G1915" s="2" t="s">
        <v>1797</v>
      </c>
      <c r="H1915" s="302">
        <f>TabIPW[[#This Row],[liczba mieszkańców ]]/$I$1*$H$2</f>
        <v>2.524289543267428E-5</v>
      </c>
      <c r="I1915" s="27">
        <v>7931</v>
      </c>
      <c r="J1915" s="302">
        <f>TabIPW[[#This Row],[liczba mieszkańców w wieku 20-64]]/$K$1*$J$2</f>
        <v>1.8724793063075157E-5</v>
      </c>
      <c r="K1915" s="27">
        <v>4643</v>
      </c>
      <c r="L1915" s="302">
        <f>TabIPW[[#This Row],[iloczyn liczby mieszkańców i relacji przeciętnego miesięcznego wynagrodzenia brutto 
w danym powiecie do średniej krajowej]]/$M$1*$L$2</f>
        <v>7.3280541745426612E-5</v>
      </c>
      <c r="M1915" s="27">
        <v>6662.04</v>
      </c>
      <c r="N1915" s="302">
        <f>TabIPW[[#This Row],[liczba oddziałów w szkołach podstawowych]]/$O$1*$N$2</f>
        <v>6.3357185450208707E-5</v>
      </c>
      <c r="O1915" s="27">
        <v>50</v>
      </c>
      <c r="P19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4.5256366441938257E-5</v>
      </c>
      <c r="Q1915" s="27">
        <v>230</v>
      </c>
      <c r="R1915" s="302">
        <f>TabIPW[[#This Row],[liczba gospodarstw domowych korzystających ze środowiskowej pomocy społecznej ]]/$S$1*$R$2</f>
        <v>7.7651320961071813E-5</v>
      </c>
      <c r="S1915" s="27">
        <v>284</v>
      </c>
      <c r="T1915" s="302">
        <f>TabIPW[[#This Row],[ilość wody dostarczonej i ścieków bytowych odprowadzonych siecią kanalizacyjną '[dam3']]]/$U$1*$T$2</f>
        <v>1.4752391557679396E-5</v>
      </c>
      <c r="U1915" s="27">
        <v>361.5</v>
      </c>
      <c r="V1915" s="302">
        <f>TabIPW[[#This Row],[iloczyn liczby mieszkańców i relacji przeciętnego miesięcznego wynagrodzenia brutto 
w danym powiecie do średniej krajowej2]]/$W$1*$V$2</f>
        <v>2.1373491342416101E-5</v>
      </c>
      <c r="W1915" s="27">
        <f>TabIPW[[#This Row],[iloczyn liczby mieszkańców i relacji przeciętnego miesięcznego wynagrodzenia brutto 
w danym powiecie do średniej krajowej]]</f>
        <v>6662.04</v>
      </c>
    </row>
    <row r="1916" spans="1:23" x14ac:dyDescent="0.3">
      <c r="A1916" s="2" t="s">
        <v>10</v>
      </c>
      <c r="B1916" s="2" t="s">
        <v>185</v>
      </c>
      <c r="C1916" s="2" t="s">
        <v>21</v>
      </c>
      <c r="D1916" s="2" t="s">
        <v>21</v>
      </c>
      <c r="E1916" s="2" t="s">
        <v>15</v>
      </c>
      <c r="F1916" s="17" t="str">
        <f>+Tabela1[[#This Row],[WK]]&amp;Tabela1[[#This Row],[PK]]&amp;Tabela1[[#This Row],[GK]]</f>
        <v>260505</v>
      </c>
      <c r="G1916" s="2" t="s">
        <v>1798</v>
      </c>
      <c r="H1916" s="302">
        <f>TabIPW[[#This Row],[liczba mieszkańców ]]/$I$1*$H$2</f>
        <v>8.8864158426461462E-6</v>
      </c>
      <c r="I1916" s="27">
        <v>2792</v>
      </c>
      <c r="J1916" s="302">
        <f>TabIPW[[#This Row],[liczba mieszkańców w wieku 20-64]]/$K$1*$J$2</f>
        <v>6.4324886787863181E-6</v>
      </c>
      <c r="K1916" s="27">
        <v>1595</v>
      </c>
      <c r="L1916" s="302">
        <f>TabIPW[[#This Row],[iloczyn liczby mieszkańców i relacji przeciętnego miesięcznego wynagrodzenia brutto 
w danym powiecie do średniej krajowej]]/$M$1*$L$2</f>
        <v>2.5797411745458472E-5</v>
      </c>
      <c r="M1916" s="27">
        <v>2345.2800000000002</v>
      </c>
      <c r="N1916" s="302">
        <f>TabIPW[[#This Row],[liczba oddziałów w szkołach podstawowych]]/$O$1*$N$2</f>
        <v>1.3938580799045916E-5</v>
      </c>
      <c r="O1916" s="27">
        <v>11</v>
      </c>
      <c r="P19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1.2789842690112984E-5</v>
      </c>
      <c r="Q1916" s="27">
        <v>65</v>
      </c>
      <c r="R1916" s="302">
        <f>TabIPW[[#This Row],[liczba gospodarstw domowych korzystających ze środowiskowej pomocy społecznej ]]/$S$1*$R$2</f>
        <v>2.6521753990225228E-5</v>
      </c>
      <c r="S1916" s="27">
        <v>97</v>
      </c>
      <c r="T1916" s="302">
        <f>TabIPW[[#This Row],[ilość wody dostarczonej i ścieków bytowych odprowadzonych siecią kanalizacyjną '[dam3']]]/$U$1*$T$2</f>
        <v>5.7948536685766925E-6</v>
      </c>
      <c r="U1916" s="27">
        <v>142</v>
      </c>
      <c r="V1916" s="302">
        <f>TabIPW[[#This Row],[iloczyn liczby mieszkańców i relacji przeciętnego miesięcznego wynagrodzenia brutto 
w danym powiecie do średniej krajowej2]]/$W$1*$V$2</f>
        <v>7.524245092425388E-6</v>
      </c>
      <c r="W1916" s="27">
        <f>TabIPW[[#This Row],[iloczyn liczby mieszkańców i relacji przeciętnego miesięcznego wynagrodzenia brutto 
w danym powiecie do średniej krajowej]]</f>
        <v>2345.2800000000002</v>
      </c>
    </row>
    <row r="1917" spans="1:23" x14ac:dyDescent="0.3">
      <c r="A1917" s="2" t="s">
        <v>10</v>
      </c>
      <c r="B1917" s="2" t="s">
        <v>185</v>
      </c>
      <c r="C1917" s="2" t="s">
        <v>21</v>
      </c>
      <c r="D1917" s="2" t="s">
        <v>23</v>
      </c>
      <c r="E1917" s="2" t="s">
        <v>15</v>
      </c>
      <c r="F1917" s="17" t="str">
        <f>+Tabela1[[#This Row],[WK]]&amp;Tabela1[[#This Row],[PK]]&amp;Tabela1[[#This Row],[GK]]</f>
        <v>260506</v>
      </c>
      <c r="G1917" s="2" t="s">
        <v>1799</v>
      </c>
      <c r="H1917" s="302">
        <f>TabIPW[[#This Row],[liczba mieszkańców ]]/$I$1*$H$2</f>
        <v>9.22697690824899E-6</v>
      </c>
      <c r="I1917" s="27">
        <v>2899</v>
      </c>
      <c r="J1917" s="302">
        <f>TabIPW[[#This Row],[liczba mieszkańców w wieku 20-64]]/$K$1*$J$2</f>
        <v>7.1705108908351555E-6</v>
      </c>
      <c r="K1917" s="27">
        <v>1778</v>
      </c>
      <c r="L1917" s="302">
        <f>TabIPW[[#This Row],[iloczyn liczby mieszkańców i relacji przeciętnego miesięcznego wynagrodzenia brutto 
w danym powiecie do średniej krajowej]]/$M$1*$L$2</f>
        <v>2.6786066135416937E-5</v>
      </c>
      <c r="M1917" s="27">
        <v>2435.16</v>
      </c>
      <c r="N1917" s="302">
        <f>TabIPW[[#This Row],[liczba oddziałów w szkołach podstawowych]]/$O$1*$N$2</f>
        <v>2.9144305307096008E-5</v>
      </c>
      <c r="O1917" s="27">
        <v>23</v>
      </c>
      <c r="P19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1.6134878470604075E-5</v>
      </c>
      <c r="Q1917" s="27">
        <v>82</v>
      </c>
      <c r="R1917" s="302">
        <f>TabIPW[[#This Row],[liczba gospodarstw domowych korzystających ze środowiskowej pomocy społecznej ]]/$S$1*$R$2</f>
        <v>4.320038278820192E-5</v>
      </c>
      <c r="S1917" s="27">
        <v>158</v>
      </c>
      <c r="T1917" s="302">
        <f>TabIPW[[#This Row],[ilość wody dostarczonej i ścieków bytowych odprowadzonych siecią kanalizacyjną '[dam3']]]/$U$1*$T$2</f>
        <v>7.3659935716767115E-6</v>
      </c>
      <c r="U1917" s="27">
        <v>180.5</v>
      </c>
      <c r="V1917" s="302">
        <f>TabIPW[[#This Row],[iloczyn liczby mieszkańców i relacji przeciętnego miesięcznego wynagrodzenia brutto 
w danym powiecie do średniej krajowej2]]/$W$1*$V$2</f>
        <v>7.8126026228299406E-6</v>
      </c>
      <c r="W1917" s="27">
        <f>TabIPW[[#This Row],[iloczyn liczby mieszkańców i relacji przeciętnego miesięcznego wynagrodzenia brutto 
w danym powiecie do średniej krajowej]]</f>
        <v>2435.16</v>
      </c>
    </row>
    <row r="1918" spans="1:23" x14ac:dyDescent="0.3">
      <c r="A1918" s="2" t="s">
        <v>10</v>
      </c>
      <c r="B1918" s="2" t="s">
        <v>185</v>
      </c>
      <c r="C1918" s="2" t="s">
        <v>21</v>
      </c>
      <c r="D1918" s="2" t="s">
        <v>30</v>
      </c>
      <c r="E1918" s="2" t="s">
        <v>15</v>
      </c>
      <c r="F1918" s="17" t="str">
        <f>+Tabela1[[#This Row],[WK]]&amp;Tabela1[[#This Row],[PK]]&amp;Tabela1[[#This Row],[GK]]</f>
        <v>260507</v>
      </c>
      <c r="G1918" s="2" t="s">
        <v>1800</v>
      </c>
      <c r="H1918" s="302">
        <f>TabIPW[[#This Row],[liczba mieszkańców ]]/$I$1*$H$2</f>
        <v>1.1531334025038322E-5</v>
      </c>
      <c r="I1918" s="27">
        <v>3623</v>
      </c>
      <c r="J1918" s="302">
        <f>TabIPW[[#This Row],[liczba mieszkańców w wieku 20-64]]/$K$1*$J$2</f>
        <v>8.8240032784855565E-6</v>
      </c>
      <c r="K1918" s="27">
        <v>2188</v>
      </c>
      <c r="L1918" s="302">
        <f>TabIPW[[#This Row],[iloczyn liczby mieszkańców i relacji przeciętnego miesięcznego wynagrodzenia brutto 
w danym powiecie do średniej krajowej]]/$M$1*$L$2</f>
        <v>3.3475652848780814E-5</v>
      </c>
      <c r="M1918" s="27">
        <v>3043.32</v>
      </c>
      <c r="N1918" s="302">
        <f>TabIPW[[#This Row],[liczba oddziałów w szkołach podstawowych]]/$O$1*$N$2</f>
        <v>2.0274299344066786E-5</v>
      </c>
      <c r="O1918" s="27">
        <v>16</v>
      </c>
      <c r="P191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2.4399084516523233E-5</v>
      </c>
      <c r="Q1918" s="27">
        <v>124</v>
      </c>
      <c r="R1918" s="302">
        <f>TabIPW[[#This Row],[liczba gospodarstw domowych korzystających ze środowiskowej pomocy społecznej ]]/$S$1*$R$2</f>
        <v>2.7068594278683483E-5</v>
      </c>
      <c r="S1918" s="27">
        <v>99</v>
      </c>
      <c r="T1918" s="302">
        <f>TabIPW[[#This Row],[ilość wody dostarczonej i ścieków bytowych odprowadzonych siecią kanalizacyjną '[dam3']]]/$U$1*$T$2</f>
        <v>6.6600008359980008E-6</v>
      </c>
      <c r="U1918" s="27">
        <v>163.19999999999999</v>
      </c>
      <c r="V1918" s="302">
        <f>TabIPW[[#This Row],[iloczyn liczby mieszkańców i relacji przeciętnego miesięcznego wynagrodzenia brutto 
w danym powiecie do średniej krajowej2]]/$W$1*$V$2</f>
        <v>9.7637320808944047E-6</v>
      </c>
      <c r="W1918" s="27">
        <f>TabIPW[[#This Row],[iloczyn liczby mieszkańców i relacji przeciętnego miesięcznego wynagrodzenia brutto 
w danym powiecie do średniej krajowej]]</f>
        <v>3043.32</v>
      </c>
    </row>
    <row r="1919" spans="1:23" x14ac:dyDescent="0.3">
      <c r="A1919" s="2" t="s">
        <v>10</v>
      </c>
      <c r="B1919" s="2" t="s">
        <v>185</v>
      </c>
      <c r="C1919" s="2" t="s">
        <v>21</v>
      </c>
      <c r="D1919" s="2" t="s">
        <v>54</v>
      </c>
      <c r="E1919" s="2" t="s">
        <v>19</v>
      </c>
      <c r="F1919" s="17" t="str">
        <f>+Tabela1[[#This Row],[WK]]&amp;Tabela1[[#This Row],[PK]]&amp;Tabela1[[#This Row],[GK]]</f>
        <v>260508</v>
      </c>
      <c r="G1919" s="2" t="s">
        <v>1801</v>
      </c>
      <c r="H1919" s="302">
        <f>TabIPW[[#This Row],[liczba mieszkańców ]]/$I$1*$H$2</f>
        <v>4.7000609866889564E-5</v>
      </c>
      <c r="I1919" s="27">
        <v>14767</v>
      </c>
      <c r="J1919" s="302">
        <f>TabIPW[[#This Row],[liczba mieszkańców w wieku 20-64]]/$K$1*$J$2</f>
        <v>3.3755442157643559E-5</v>
      </c>
      <c r="K1919" s="27">
        <v>8370</v>
      </c>
      <c r="L1919" s="302">
        <f>TabIPW[[#This Row],[iloczyn liczby mieszkańców i relacji przeciętnego miesięcznego wynagrodzenia brutto 
w danym powiecie do średniej krajowej]]/$M$1*$L$2</f>
        <v>1.3644354557492308E-4</v>
      </c>
      <c r="M1919" s="27">
        <v>12404.28</v>
      </c>
      <c r="N1919" s="302">
        <f>TabIPW[[#This Row],[liczba oddziałów w szkołach podstawowych]]/$O$1*$N$2</f>
        <v>7.9830053667262975E-5</v>
      </c>
      <c r="O1919" s="27">
        <v>63</v>
      </c>
      <c r="P191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6.7687782852290267E-5</v>
      </c>
      <c r="Q1919" s="27">
        <v>344</v>
      </c>
      <c r="R1919" s="302">
        <f>TabIPW[[#This Row],[liczba gospodarstw domowych korzystających ze środowiskowej pomocy społecznej ]]/$S$1*$R$2</f>
        <v>1.0882121740319218E-4</v>
      </c>
      <c r="S1919" s="27">
        <v>398</v>
      </c>
      <c r="T1919" s="302">
        <f>TabIPW[[#This Row],[ilość wody dostarczonej i ścieków bytowych odprowadzonych siecią kanalizacyjną '[dam3']]]/$U$1*$T$2</f>
        <v>2.1359340916429865E-5</v>
      </c>
      <c r="U1919" s="27">
        <v>523.4</v>
      </c>
      <c r="V1919" s="302">
        <f>TabIPW[[#This Row],[iloczyn liczby mieszkańców i relacji przeciętnego miesięcznego wynagrodzenia brutto 
w danym powiecie do średniej krajowej2]]/$W$1*$V$2</f>
        <v>3.9796034126019234E-5</v>
      </c>
      <c r="W1919" s="27">
        <f>TabIPW[[#This Row],[iloczyn liczby mieszkańców i relacji przeciętnego miesięcznego wynagrodzenia brutto 
w danym powiecie do średniej krajowej]]</f>
        <v>12404.28</v>
      </c>
    </row>
    <row r="1920" spans="1:23" x14ac:dyDescent="0.3">
      <c r="A1920" s="2" t="s">
        <v>10</v>
      </c>
      <c r="B1920" s="2" t="s">
        <v>185</v>
      </c>
      <c r="C1920" s="2" t="s">
        <v>23</v>
      </c>
      <c r="D1920" s="2" t="s">
        <v>12</v>
      </c>
      <c r="E1920" s="2" t="s">
        <v>15</v>
      </c>
      <c r="F1920" s="17" t="str">
        <f>+Tabela1[[#This Row],[WK]]&amp;Tabela1[[#This Row],[PK]]&amp;Tabela1[[#This Row],[GK]]</f>
        <v>260601</v>
      </c>
      <c r="G1920" s="2" t="s">
        <v>1802</v>
      </c>
      <c r="H1920" s="302">
        <f>TabIPW[[#This Row],[liczba mieszkańców ]]/$I$1*$H$2</f>
        <v>1.4150789697852712E-5</v>
      </c>
      <c r="I1920" s="27">
        <v>4446</v>
      </c>
      <c r="J1920" s="302">
        <f>TabIPW[[#This Row],[liczba mieszkańców w wieku 20-64]]/$K$1*$J$2</f>
        <v>1.0606548730537942E-5</v>
      </c>
      <c r="K1920" s="27">
        <v>2630</v>
      </c>
      <c r="L1920" s="302">
        <f>TabIPW[[#This Row],[iloczyn liczby mieszkańców i relacji przeciętnego miesięcznego wynagrodzenia brutto 
w danym powiecie do średniej krajowej]]/$M$1*$L$2</f>
        <v>3.9172691273053526E-5</v>
      </c>
      <c r="M1920" s="27">
        <v>3561.2459999999996</v>
      </c>
      <c r="N1920" s="302">
        <f>TabIPW[[#This Row],[liczba oddziałów w szkołach podstawowych]]/$O$1*$N$2</f>
        <v>3.6747167561121051E-5</v>
      </c>
      <c r="O1920" s="27">
        <v>29</v>
      </c>
      <c r="P192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3.1679456509356778E-5</v>
      </c>
      <c r="Q1920" s="27">
        <v>161</v>
      </c>
      <c r="R1920" s="302">
        <f>TabIPW[[#This Row],[liczba gospodarstw domowych korzystających ze środowiskowej pomocy społecznej ]]/$S$1*$R$2</f>
        <v>2.788885471137086E-5</v>
      </c>
      <c r="S1920" s="27">
        <v>102</v>
      </c>
      <c r="T1920" s="302">
        <f>TabIPW[[#This Row],[ilość wody dostarczonej i ścieków bytowych odprowadzonych siecią kanalizacyjną '[dam3']]]/$U$1*$T$2</f>
        <v>9.7900379936024534E-6</v>
      </c>
      <c r="U1920" s="27">
        <v>239.9</v>
      </c>
      <c r="V1920" s="302">
        <f>TabIPW[[#This Row],[iloczyn liczby mieszkańców i relacji przeciętnego miesięcznego wynagrodzenia brutto 
w danym powiecie do średniej krajowej2]]/$W$1*$V$2</f>
        <v>1.1425368287973948E-5</v>
      </c>
      <c r="W1920" s="27">
        <f>TabIPW[[#This Row],[iloczyn liczby mieszkańców i relacji przeciętnego miesięcznego wynagrodzenia brutto 
w danym powiecie do średniej krajowej]]</f>
        <v>3561.2459999999996</v>
      </c>
    </row>
    <row r="1921" spans="1:23" x14ac:dyDescent="0.3">
      <c r="A1921" s="2" t="s">
        <v>10</v>
      </c>
      <c r="B1921" s="2" t="s">
        <v>185</v>
      </c>
      <c r="C1921" s="2" t="s">
        <v>23</v>
      </c>
      <c r="D1921" s="2" t="s">
        <v>11</v>
      </c>
      <c r="E1921" s="2" t="s">
        <v>15</v>
      </c>
      <c r="F1921" s="17" t="str">
        <f>+Tabela1[[#This Row],[WK]]&amp;Tabela1[[#This Row],[PK]]&amp;Tabela1[[#This Row],[GK]]</f>
        <v>260602</v>
      </c>
      <c r="G1921" s="2" t="s">
        <v>1803</v>
      </c>
      <c r="H1921" s="302">
        <f>TabIPW[[#This Row],[liczba mieszkańców ]]/$I$1*$H$2</f>
        <v>1.894728993956752E-5</v>
      </c>
      <c r="I1921" s="27">
        <v>5953</v>
      </c>
      <c r="J1921" s="302">
        <f>TabIPW[[#This Row],[liczba mieszkańców w wieku 20-64]]/$K$1*$J$2</f>
        <v>1.4534601378273284E-5</v>
      </c>
      <c r="K1921" s="27">
        <v>3604</v>
      </c>
      <c r="L1921" s="302">
        <f>TabIPW[[#This Row],[iloczyn liczby mieszkańców i relacji przeciętnego miesięcznego wynagrodzenia brutto 
w danym powiecie do średniej krajowej]]/$M$1*$L$2</f>
        <v>5.2450524324896015E-5</v>
      </c>
      <c r="M1921" s="27">
        <v>4768.3530000000001</v>
      </c>
      <c r="N1921" s="302">
        <f>TabIPW[[#This Row],[liczba oddziałów w szkołach podstawowych]]/$O$1*$N$2</f>
        <v>4.1815742397137755E-5</v>
      </c>
      <c r="O1921" s="27">
        <v>33</v>
      </c>
      <c r="P192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3.44341918579965E-5</v>
      </c>
      <c r="Q1921" s="27">
        <v>175</v>
      </c>
      <c r="R1921" s="302">
        <f>TabIPW[[#This Row],[liczba gospodarstw domowych korzystających ze środowiskowej pomocy społecznej ]]/$S$1*$R$2</f>
        <v>3.5818038894015519E-5</v>
      </c>
      <c r="S1921" s="27">
        <v>131</v>
      </c>
      <c r="T1921" s="302">
        <f>TabIPW[[#This Row],[ilość wody dostarczonej i ścieków bytowych odprowadzonych siecią kanalizacyjną '[dam3']]]/$U$1*$T$2</f>
        <v>1.0651104278158569E-5</v>
      </c>
      <c r="U1921" s="27">
        <v>261</v>
      </c>
      <c r="V1921" s="302">
        <f>TabIPW[[#This Row],[iloczyn liczby mieszkańców i relacji przeciętnego miesięcznego wynagrodzenia brutto 
w danym powiecie do średniej krajowej2]]/$W$1*$V$2</f>
        <v>1.5298069594761342E-5</v>
      </c>
      <c r="W1921" s="27">
        <f>TabIPW[[#This Row],[iloczyn liczby mieszkańców i relacji przeciętnego miesięcznego wynagrodzenia brutto 
w danym powiecie do średniej krajowej]]</f>
        <v>4768.3530000000001</v>
      </c>
    </row>
    <row r="1922" spans="1:23" x14ac:dyDescent="0.3">
      <c r="A1922" s="2" t="s">
        <v>10</v>
      </c>
      <c r="B1922" s="2" t="s">
        <v>185</v>
      </c>
      <c r="C1922" s="2" t="s">
        <v>23</v>
      </c>
      <c r="D1922" s="2" t="s">
        <v>16</v>
      </c>
      <c r="E1922" s="2" t="s">
        <v>15</v>
      </c>
      <c r="F1922" s="17" t="str">
        <f>+Tabela1[[#This Row],[WK]]&amp;Tabela1[[#This Row],[PK]]&amp;Tabela1[[#This Row],[GK]]</f>
        <v>260603</v>
      </c>
      <c r="G1922" s="2" t="s">
        <v>1804</v>
      </c>
      <c r="H1922" s="302">
        <f>TabIPW[[#This Row],[liczba mieszkańców ]]/$I$1*$H$2</f>
        <v>1.4940127494763972E-5</v>
      </c>
      <c r="I1922" s="27">
        <v>4694</v>
      </c>
      <c r="J1922" s="302">
        <f>TabIPW[[#This Row],[liczba mieszkańców w wieku 20-64]]/$K$1*$J$2</f>
        <v>1.1316340584748844E-5</v>
      </c>
      <c r="K1922" s="27">
        <v>2806</v>
      </c>
      <c r="L1922" s="302">
        <f>TabIPW[[#This Row],[iloczyn liczby mieszkańców i relacji przeciętnego miesięcznego wynagrodzenia brutto 
w danym powiecie do średniej krajowej]]/$M$1*$L$2</f>
        <v>4.1357762671100601E-5</v>
      </c>
      <c r="M1922" s="27">
        <v>3759.8939999999998</v>
      </c>
      <c r="N1922" s="302">
        <f>TabIPW[[#This Row],[liczba oddziałów w szkołach podstawowych]]/$O$1*$N$2</f>
        <v>2.4075730471079311E-5</v>
      </c>
      <c r="O1922" s="27">
        <v>19</v>
      </c>
      <c r="P192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2.1250815546649268E-5</v>
      </c>
      <c r="Q1922" s="27">
        <v>108</v>
      </c>
      <c r="R1922" s="302">
        <f>TabIPW[[#This Row],[liczba gospodarstw domowych korzystających ze środowiskowej pomocy społecznej ]]/$S$1*$R$2</f>
        <v>2.4334392836392221E-5</v>
      </c>
      <c r="S1922" s="27">
        <v>89</v>
      </c>
      <c r="T1922" s="302">
        <f>TabIPW[[#This Row],[ilość wody dostarczonej i ścieków bytowych odprowadzonych siecią kanalizacyjną '[dam3']]]/$U$1*$T$2</f>
        <v>1.0394008657651292E-5</v>
      </c>
      <c r="U1922" s="27">
        <v>254.70000000000002</v>
      </c>
      <c r="V1922" s="302">
        <f>TabIPW[[#This Row],[iloczyn liczby mieszkańców i relacji przeciętnego miesięcznego wynagrodzenia brutto 
w danym powiecie do średniej krajowej2]]/$W$1*$V$2</f>
        <v>1.2062680779071011E-5</v>
      </c>
      <c r="W1922" s="27">
        <f>TabIPW[[#This Row],[iloczyn liczby mieszkańców i relacji przeciętnego miesięcznego wynagrodzenia brutto 
w danym powiecie do średniej krajowej]]</f>
        <v>3759.8939999999998</v>
      </c>
    </row>
    <row r="1923" spans="1:23" x14ac:dyDescent="0.3">
      <c r="A1923" s="2" t="s">
        <v>10</v>
      </c>
      <c r="B1923" s="2" t="s">
        <v>185</v>
      </c>
      <c r="C1923" s="2" t="s">
        <v>23</v>
      </c>
      <c r="D1923" s="2" t="s">
        <v>18</v>
      </c>
      <c r="E1923" s="2" t="s">
        <v>19</v>
      </c>
      <c r="F1923" s="17" t="str">
        <f>+Tabela1[[#This Row],[WK]]&amp;Tabela1[[#This Row],[PK]]&amp;Tabela1[[#This Row],[GK]]</f>
        <v>260604</v>
      </c>
      <c r="G1923" s="2" t="s">
        <v>1669</v>
      </c>
      <c r="H1923" s="302">
        <f>TabIPW[[#This Row],[liczba mieszkańców ]]/$I$1*$H$2</f>
        <v>3.3199929675731362E-5</v>
      </c>
      <c r="I1923" s="27">
        <v>10431</v>
      </c>
      <c r="J1923" s="302">
        <f>TabIPW[[#This Row],[liczba mieszkańców w wieku 20-64]]/$K$1*$J$2</f>
        <v>2.4177285034058916E-5</v>
      </c>
      <c r="K1923" s="27">
        <v>5995</v>
      </c>
      <c r="L1923" s="302">
        <f>TabIPW[[#This Row],[iloczyn liczby mieszkańców i relacji przeciętnego miesięcznego wynagrodzenia brutto 
w danym powiecie do średniej krajowej]]/$M$1*$L$2</f>
        <v>9.1905160294471756E-5</v>
      </c>
      <c r="M1923" s="27">
        <v>8355.2309999999998</v>
      </c>
      <c r="N1923" s="302">
        <f>TabIPW[[#This Row],[liczba oddziałów w szkołach podstawowych]]/$O$1*$N$2</f>
        <v>5.0685748360166967E-5</v>
      </c>
      <c r="O1923" s="27">
        <v>40</v>
      </c>
      <c r="P192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6.9852217769078616E-5</v>
      </c>
      <c r="Q1923" s="27">
        <v>355</v>
      </c>
      <c r="R1923" s="302">
        <f>TabIPW[[#This Row],[liczba gospodarstw domowych korzystających ze środowiskowej pomocy społecznej ]]/$S$1*$R$2</f>
        <v>5.0582726682388327E-5</v>
      </c>
      <c r="S1923" s="27">
        <v>185</v>
      </c>
      <c r="T1923" s="302">
        <f>TabIPW[[#This Row],[ilość wody dostarczonej i ścieków bytowych odprowadzonych siecią kanalizacyjną '[dam3']]]/$U$1*$T$2</f>
        <v>2.5260664935556146E-5</v>
      </c>
      <c r="U1923" s="27">
        <v>619</v>
      </c>
      <c r="V1923" s="302">
        <f>TabIPW[[#This Row],[iloczyn liczby mieszkańców i relacji przeciętnego miesięcznego wynagrodzenia brutto 
w danym powiecie do średniej krajowej2]]/$W$1*$V$2</f>
        <v>2.6805671752554263E-5</v>
      </c>
      <c r="W1923" s="27">
        <f>TabIPW[[#This Row],[iloczyn liczby mieszkańców i relacji przeciętnego miesięcznego wynagrodzenia brutto 
w danym powiecie do średniej krajowej]]</f>
        <v>8355.2309999999998</v>
      </c>
    </row>
    <row r="1924" spans="1:23" x14ac:dyDescent="0.3">
      <c r="A1924" s="2" t="s">
        <v>10</v>
      </c>
      <c r="B1924" s="2" t="s">
        <v>185</v>
      </c>
      <c r="C1924" s="2" t="s">
        <v>23</v>
      </c>
      <c r="D1924" s="2" t="s">
        <v>21</v>
      </c>
      <c r="E1924" s="2" t="s">
        <v>19</v>
      </c>
      <c r="F1924" s="17" t="str">
        <f>+Tabela1[[#This Row],[WK]]&amp;Tabela1[[#This Row],[PK]]&amp;Tabela1[[#This Row],[GK]]</f>
        <v>260605</v>
      </c>
      <c r="G1924" s="2" t="s">
        <v>1805</v>
      </c>
      <c r="H1924" s="302">
        <f>TabIPW[[#This Row],[liczba mieszkańców ]]/$I$1*$H$2</f>
        <v>3.1137466399930961E-5</v>
      </c>
      <c r="I1924" s="27">
        <v>9783</v>
      </c>
      <c r="J1924" s="302">
        <f>TabIPW[[#This Row],[liczba mieszkańców w wieku 20-64]]/$K$1*$J$2</f>
        <v>2.3040004904016446E-5</v>
      </c>
      <c r="K1924" s="27">
        <v>5713</v>
      </c>
      <c r="L1924" s="302">
        <f>TabIPW[[#This Row],[iloczyn liczby mieszkańców i relacji przeciętnego miesięcznego wynagrodzenia brutto 
w danym powiecie do średniej krajowej]]/$M$1*$L$2</f>
        <v>8.6195780189897141E-5</v>
      </c>
      <c r="M1924" s="27">
        <v>7836.1829999999991</v>
      </c>
      <c r="N1924" s="302">
        <f>TabIPW[[#This Row],[liczba oddziałów w szkołach podstawowych]]/$O$1*$N$2</f>
        <v>7.6028622540250454E-5</v>
      </c>
      <c r="O1924" s="27">
        <v>60</v>
      </c>
      <c r="P192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5.8242975942668371E-5</v>
      </c>
      <c r="Q1924" s="27">
        <v>296</v>
      </c>
      <c r="R1924" s="302">
        <f>TabIPW[[#This Row],[liczba gospodarstw domowych korzystających ze środowiskowej pomocy społecznej ]]/$S$1*$R$2</f>
        <v>7.8198161249530058E-5</v>
      </c>
      <c r="S1924" s="27">
        <v>286</v>
      </c>
      <c r="T1924" s="302">
        <f>TabIPW[[#This Row],[ilość wody dostarczonej i ścieków bytowych odprowadzonych siecią kanalizacyjną '[dam3']]]/$U$1*$T$2</f>
        <v>2.1469524753790128E-5</v>
      </c>
      <c r="U1924" s="27">
        <v>526.1</v>
      </c>
      <c r="V1924" s="302">
        <f>TabIPW[[#This Row],[iloczyn liczby mieszkańców i relacji przeciętnego miesięcznego wynagrodzenia brutto 
w danym powiecie do średniej krajowej2]]/$W$1*$V$2</f>
        <v>2.5140435888720002E-5</v>
      </c>
      <c r="W1924" s="27">
        <f>TabIPW[[#This Row],[iloczyn liczby mieszkańców i relacji przeciętnego miesięcznego wynagrodzenia brutto 
w danym powiecie do średniej krajowej]]</f>
        <v>7836.1829999999991</v>
      </c>
    </row>
    <row r="1925" spans="1:23" x14ac:dyDescent="0.3">
      <c r="A1925" s="2" t="s">
        <v>10</v>
      </c>
      <c r="B1925" s="2" t="s">
        <v>185</v>
      </c>
      <c r="C1925" s="2" t="s">
        <v>23</v>
      </c>
      <c r="D1925" s="2" t="s">
        <v>23</v>
      </c>
      <c r="E1925" s="2" t="s">
        <v>15</v>
      </c>
      <c r="F1925" s="17" t="str">
        <f>+Tabela1[[#This Row],[WK]]&amp;Tabela1[[#This Row],[PK]]&amp;Tabela1[[#This Row],[GK]]</f>
        <v>260606</v>
      </c>
      <c r="G1925" s="2" t="s">
        <v>1806</v>
      </c>
      <c r="H1925" s="302">
        <f>TabIPW[[#This Row],[liczba mieszkańców ]]/$I$1*$H$2</f>
        <v>1.1785959120816146E-5</v>
      </c>
      <c r="I1925" s="27">
        <v>3703</v>
      </c>
      <c r="J1925" s="302">
        <f>TabIPW[[#This Row],[liczba mieszkańców w wieku 20-64]]/$K$1*$J$2</f>
        <v>8.5941275075195246E-6</v>
      </c>
      <c r="K1925" s="27">
        <v>2131</v>
      </c>
      <c r="L1925" s="302">
        <f>TabIPW[[#This Row],[iloczyn liczby mieszkańców i relacji przeciętnego miesięcznego wynagrodzenia brutto 
w danym powiecie do średniej krajowej]]/$M$1*$L$2</f>
        <v>3.2626287850678639E-5</v>
      </c>
      <c r="M1925" s="27">
        <v>2966.1030000000001</v>
      </c>
      <c r="N1925" s="302">
        <f>TabIPW[[#This Row],[liczba oddziałów w szkołach podstawowych]]/$O$1*$N$2</f>
        <v>3.4212880143112706E-5</v>
      </c>
      <c r="O1925" s="27">
        <v>27</v>
      </c>
      <c r="P192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1.593811165998695E-5</v>
      </c>
      <c r="Q1925" s="27">
        <v>81</v>
      </c>
      <c r="R1925" s="302">
        <f>TabIPW[[#This Row],[liczba gospodarstw domowych korzystających ze środowiskowej pomocy społecznej ]]/$S$1*$R$2</f>
        <v>2.0233090672955331E-5</v>
      </c>
      <c r="S1925" s="27">
        <v>74</v>
      </c>
      <c r="T1925" s="302">
        <f>TabIPW[[#This Row],[ilość wody dostarczonej i ścieków bytowych odprowadzonych siecią kanalizacyjną '[dam3']]]/$U$1*$T$2</f>
        <v>4.9052212039642132E-6</v>
      </c>
      <c r="U1925" s="27">
        <v>120.19999999999999</v>
      </c>
      <c r="V1925" s="302">
        <f>TabIPW[[#This Row],[iloczyn liczby mieszkańców i relacji przeciętnego miesięcznego wynagrodzenia brutto 
w danym powiecie do średniej krajowej2]]/$W$1*$V$2</f>
        <v>9.5160006231146055E-6</v>
      </c>
      <c r="W1925" s="27">
        <f>TabIPW[[#This Row],[iloczyn liczby mieszkańców i relacji przeciętnego miesięcznego wynagrodzenia brutto 
w danym powiecie do średniej krajowej]]</f>
        <v>2966.1030000000001</v>
      </c>
    </row>
    <row r="1926" spans="1:23" x14ac:dyDescent="0.3">
      <c r="A1926" s="2" t="s">
        <v>10</v>
      </c>
      <c r="B1926" s="2" t="s">
        <v>185</v>
      </c>
      <c r="C1926" s="2" t="s">
        <v>23</v>
      </c>
      <c r="D1926" s="2" t="s">
        <v>30</v>
      </c>
      <c r="E1926" s="2" t="s">
        <v>15</v>
      </c>
      <c r="F1926" s="17" t="str">
        <f>+Tabela1[[#This Row],[WK]]&amp;Tabela1[[#This Row],[PK]]&amp;Tabela1[[#This Row],[GK]]</f>
        <v>260607</v>
      </c>
      <c r="G1926" s="2" t="s">
        <v>1807</v>
      </c>
      <c r="H1926" s="302">
        <f>TabIPW[[#This Row],[liczba mieszkańców ]]/$I$1*$H$2</f>
        <v>1.4306747569016629E-5</v>
      </c>
      <c r="I1926" s="27">
        <v>4495</v>
      </c>
      <c r="J1926" s="302">
        <f>TabIPW[[#This Row],[liczba mieszkańców w wieku 20-64]]/$K$1*$J$2</f>
        <v>1.0634779088375875E-5</v>
      </c>
      <c r="K1926" s="27">
        <v>2637</v>
      </c>
      <c r="L1926" s="302">
        <f>TabIPW[[#This Row],[iloczyn liczby mieszkańców i relacji przeciętnego miesięcznego wynagrodzenia brutto 
w danym powiecie do średniej krajowej]]/$M$1*$L$2</f>
        <v>3.9604419089603152E-5</v>
      </c>
      <c r="M1926" s="27">
        <v>3600.4949999999999</v>
      </c>
      <c r="N1926" s="302">
        <f>TabIPW[[#This Row],[liczba oddziałów w szkołach podstawowych]]/$O$1*$N$2</f>
        <v>2.2808586762075135E-5</v>
      </c>
      <c r="O1926" s="27">
        <v>18</v>
      </c>
      <c r="P192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1.9086380629860916E-5</v>
      </c>
      <c r="Q1926" s="27">
        <v>97</v>
      </c>
      <c r="R1926" s="302">
        <f>TabIPW[[#This Row],[liczba gospodarstw domowych korzystających ze środowiskowej pomocy społecznej ]]/$S$1*$R$2</f>
        <v>3.7185139615161145E-5</v>
      </c>
      <c r="S1926" s="27">
        <v>136</v>
      </c>
      <c r="T1926" s="302">
        <f>TabIPW[[#This Row],[ilość wody dostarczonej i ścieków bytowych odprowadzonych siecią kanalizacyjną '[dam3']]]/$U$1*$T$2</f>
        <v>6.0682728205447473E-6</v>
      </c>
      <c r="U1926" s="27">
        <v>148.69999999999999</v>
      </c>
      <c r="V1926" s="302">
        <f>TabIPW[[#This Row],[iloczyn liczby mieszkańców i relacji przeciętnego miesięcznego wynagrodzenia brutto 
w danym powiecie do średniej krajowej2]]/$W$1*$V$2</f>
        <v>1.1551288901134254E-5</v>
      </c>
      <c r="W1926" s="27">
        <f>TabIPW[[#This Row],[iloczyn liczby mieszkańców i relacji przeciętnego miesięcznego wynagrodzenia brutto 
w danym powiecie do średniej krajowej]]</f>
        <v>3600.4949999999999</v>
      </c>
    </row>
    <row r="1927" spans="1:23" x14ac:dyDescent="0.3">
      <c r="A1927" s="2" t="s">
        <v>10</v>
      </c>
      <c r="B1927" s="2" t="s">
        <v>185</v>
      </c>
      <c r="C1927" s="2" t="s">
        <v>23</v>
      </c>
      <c r="D1927" s="2" t="s">
        <v>54</v>
      </c>
      <c r="E1927" s="2" t="s">
        <v>15</v>
      </c>
      <c r="F1927" s="17" t="str">
        <f>+Tabela1[[#This Row],[WK]]&amp;Tabela1[[#This Row],[PK]]&amp;Tabela1[[#This Row],[GK]]</f>
        <v>260608</v>
      </c>
      <c r="G1927" s="2" t="s">
        <v>1808</v>
      </c>
      <c r="H1927" s="302">
        <f>TabIPW[[#This Row],[liczba mieszkańców ]]/$I$1*$H$2</f>
        <v>1.1728668474266135E-5</v>
      </c>
      <c r="I1927" s="27">
        <v>3685</v>
      </c>
      <c r="J1927" s="302">
        <f>TabIPW[[#This Row],[liczba mieszkańców w wieku 20-64]]/$K$1*$J$2</f>
        <v>8.7473780214968781E-6</v>
      </c>
      <c r="K1927" s="27">
        <v>2169</v>
      </c>
      <c r="L1927" s="302">
        <f>TabIPW[[#This Row],[iloczyn liczby mieszkańców i relacji przeciętnego miesięcznego wynagrodzenia brutto 
w danym powiecie do średniej krajowej]]/$M$1*$L$2</f>
        <v>3.2467693958884897E-5</v>
      </c>
      <c r="M1927" s="27">
        <v>2951.6849999999999</v>
      </c>
      <c r="N1927" s="302">
        <f>TabIPW[[#This Row],[liczba oddziałów w szkołach podstawowych]]/$O$1*$N$2</f>
        <v>3.4212880143112706E-5</v>
      </c>
      <c r="O1927" s="27">
        <v>27</v>
      </c>
      <c r="P192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1.2789842690112984E-5</v>
      </c>
      <c r="Q1927" s="27">
        <v>65</v>
      </c>
      <c r="R1927" s="302">
        <f>TabIPW[[#This Row],[liczba gospodarstw domowych korzystających ze środowiskowej pomocy społecznej ]]/$S$1*$R$2</f>
        <v>2.9255955432516489E-5</v>
      </c>
      <c r="S1927" s="27">
        <v>107</v>
      </c>
      <c r="T1927" s="302">
        <f>TabIPW[[#This Row],[ilość wody dostarczonej i ścieków bytowych odprowadzonych siecią kanalizacyjną '[dam3']]]/$U$1*$T$2</f>
        <v>8.8840819975291957E-6</v>
      </c>
      <c r="U1927" s="27">
        <v>217.7</v>
      </c>
      <c r="V1927" s="302">
        <f>TabIPW[[#This Row],[iloczyn liczby mieszkańców i relacji przeciętnego miesięcznego wynagrodzenia brutto 
w danym powiecie do średniej krajowej2]]/$W$1*$V$2</f>
        <v>9.4697440713414301E-6</v>
      </c>
      <c r="W1927" s="27">
        <f>TabIPW[[#This Row],[iloczyn liczby mieszkańców i relacji przeciętnego miesięcznego wynagrodzenia brutto 
w danym powiecie do średniej krajowej]]</f>
        <v>2951.6849999999999</v>
      </c>
    </row>
    <row r="1928" spans="1:23" x14ac:dyDescent="0.3">
      <c r="A1928" s="2" t="s">
        <v>10</v>
      </c>
      <c r="B1928" s="2" t="s">
        <v>185</v>
      </c>
      <c r="C1928" s="2" t="s">
        <v>30</v>
      </c>
      <c r="D1928" s="2" t="s">
        <v>12</v>
      </c>
      <c r="E1928" s="2" t="s">
        <v>13</v>
      </c>
      <c r="F1928" s="17" t="str">
        <f>+Tabela1[[#This Row],[WK]]&amp;Tabela1[[#This Row],[PK]]&amp;Tabela1[[#This Row],[GK]]</f>
        <v>260701</v>
      </c>
      <c r="G1928" s="2" t="s">
        <v>1809</v>
      </c>
      <c r="H1928" s="302">
        <f>TabIPW[[#This Row],[liczba mieszkańców ]]/$I$1*$H$2</f>
        <v>1.9175179400288676E-4</v>
      </c>
      <c r="I1928" s="27">
        <v>60246</v>
      </c>
      <c r="J1928" s="302">
        <f>TabIPW[[#This Row],[liczba mieszkańców w wieku 20-64]]/$K$1*$J$2</f>
        <v>1.3425551606068746E-4</v>
      </c>
      <c r="K1928" s="27">
        <v>33290</v>
      </c>
      <c r="L1928" s="302">
        <f>TabIPW[[#This Row],[iloczyn liczby mieszkańców i relacji przeciętnego miesięcznego wynagrodzenia brutto 
w danym powiecie do średniej krajowej]]/$M$1*$L$2</f>
        <v>5.5201979851364014E-4</v>
      </c>
      <c r="M1928" s="27">
        <v>50184.917999999998</v>
      </c>
      <c r="N1928" s="302">
        <f>TabIPW[[#This Row],[liczba oddziałów w szkołach podstawowych]]/$O$1*$N$2</f>
        <v>3.2945736434108531E-4</v>
      </c>
      <c r="O1928" s="27">
        <v>260</v>
      </c>
      <c r="P192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3.5457379273205535E-4</v>
      </c>
      <c r="Q1928" s="27">
        <v>1802</v>
      </c>
      <c r="R1928" s="302">
        <f>TabIPW[[#This Row],[liczba gospodarstw domowych korzystających ze środowiskowej pomocy społecznej ]]/$S$1*$R$2</f>
        <v>1.9002700023924263E-4</v>
      </c>
      <c r="S1928" s="27">
        <v>695</v>
      </c>
      <c r="T1928" s="302">
        <f>TabIPW[[#This Row],[ilość wody dostarczonej i ścieków bytowych odprowadzonych siecią kanalizacyjną '[dam3']]]/$U$1*$T$2</f>
        <v>1.6615314585640849E-4</v>
      </c>
      <c r="U1928" s="27">
        <v>4071.5</v>
      </c>
      <c r="V1928" s="302">
        <f>TabIPW[[#This Row],[iloczyn liczby mieszkańców i relacji przeciętnego miesięcznego wynagrodzenia brutto 
w danym powiecie do średniej krajowej2]]/$W$1*$V$2</f>
        <v>1.610057745664784E-4</v>
      </c>
      <c r="W1928" s="27">
        <f>TabIPW[[#This Row],[iloczyn liczby mieszkańców i relacji przeciętnego miesięcznego wynagrodzenia brutto 
w danym powiecie do średniej krajowej]]</f>
        <v>50184.917999999998</v>
      </c>
    </row>
    <row r="1929" spans="1:23" x14ac:dyDescent="0.3">
      <c r="A1929" s="2" t="s">
        <v>10</v>
      </c>
      <c r="B1929" s="2" t="s">
        <v>185</v>
      </c>
      <c r="C1929" s="2" t="s">
        <v>30</v>
      </c>
      <c r="D1929" s="2" t="s">
        <v>11</v>
      </c>
      <c r="E1929" s="2" t="s">
        <v>15</v>
      </c>
      <c r="F1929" s="17" t="str">
        <f>+Tabela1[[#This Row],[WK]]&amp;Tabela1[[#This Row],[PK]]&amp;Tabela1[[#This Row],[GK]]</f>
        <v>260702</v>
      </c>
      <c r="G1929" s="2" t="s">
        <v>1810</v>
      </c>
      <c r="H1929" s="302">
        <f>TabIPW[[#This Row],[liczba mieszkańców ]]/$I$1*$H$2</f>
        <v>9.7107645902268608E-6</v>
      </c>
      <c r="I1929" s="27">
        <v>3051</v>
      </c>
      <c r="J1929" s="302">
        <f>TabIPW[[#This Row],[liczba mieszkańców w wieku 20-64]]/$K$1*$J$2</f>
        <v>7.1705108908351555E-6</v>
      </c>
      <c r="K1929" s="27">
        <v>1778</v>
      </c>
      <c r="L1929" s="302">
        <f>TabIPW[[#This Row],[iloczyn liczby mieszkańców i relacji przeciętnego miesięcznego wynagrodzenia brutto 
w danym powiecie do średniej krajowej]]/$M$1*$L$2</f>
        <v>2.7955588840173889E-5</v>
      </c>
      <c r="M1929" s="27">
        <v>2541.4829999999997</v>
      </c>
      <c r="N1929" s="302">
        <f>TabIPW[[#This Row],[liczba oddziałów w szkołach podstawowych]]/$O$1*$N$2</f>
        <v>1.9007155635062614E-5</v>
      </c>
      <c r="O1929" s="27">
        <v>15</v>
      </c>
      <c r="P192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1.4167210364432845E-5</v>
      </c>
      <c r="Q1929" s="27">
        <v>72</v>
      </c>
      <c r="R1929" s="302">
        <f>TabIPW[[#This Row],[liczba gospodarstw domowych korzystających ze środowiskowej pomocy społecznej ]]/$S$1*$R$2</f>
        <v>2.570149355753785E-5</v>
      </c>
      <c r="S1929" s="27">
        <v>94</v>
      </c>
      <c r="T1929" s="302">
        <f>TabIPW[[#This Row],[ilość wody dostarczonej i ścieków bytowych odprowadzonych siecią kanalizacyjną '[dam3']]]/$U$1*$T$2</f>
        <v>6.1376478292530605E-6</v>
      </c>
      <c r="U1929" s="27">
        <v>150.4</v>
      </c>
      <c r="V1929" s="302">
        <f>TabIPW[[#This Row],[iloczyn liczby mieszkańców i relacji przeciętnego miesięcznego wynagrodzenia brutto 
w danym powiecie do średniej krajowej2]]/$W$1*$V$2</f>
        <v>8.1537134117173861E-6</v>
      </c>
      <c r="W1929" s="27">
        <f>TabIPW[[#This Row],[iloczyn liczby mieszkańców i relacji przeciętnego miesięcznego wynagrodzenia brutto 
w danym powiecie do średniej krajowej]]</f>
        <v>2541.4829999999997</v>
      </c>
    </row>
    <row r="1930" spans="1:23" x14ac:dyDescent="0.3">
      <c r="A1930" s="2" t="s">
        <v>10</v>
      </c>
      <c r="B1930" s="2" t="s">
        <v>185</v>
      </c>
      <c r="C1930" s="2" t="s">
        <v>30</v>
      </c>
      <c r="D1930" s="2" t="s">
        <v>16</v>
      </c>
      <c r="E1930" s="2" t="s">
        <v>15</v>
      </c>
      <c r="F1930" s="17" t="str">
        <f>+Tabela1[[#This Row],[WK]]&amp;Tabela1[[#This Row],[PK]]&amp;Tabela1[[#This Row],[GK]]</f>
        <v>260703</v>
      </c>
      <c r="G1930" s="2" t="s">
        <v>1811</v>
      </c>
      <c r="H1930" s="302">
        <f>TabIPW[[#This Row],[liczba mieszkańców ]]/$I$1*$H$2</f>
        <v>3.9632396157818704E-5</v>
      </c>
      <c r="I1930" s="27">
        <v>12452</v>
      </c>
      <c r="J1930" s="302">
        <f>TabIPW[[#This Row],[liczba mieszkańców w wieku 20-64]]/$K$1*$J$2</f>
        <v>2.9758830069444663E-5</v>
      </c>
      <c r="K1930" s="27">
        <v>7379</v>
      </c>
      <c r="L1930" s="302">
        <f>TabIPW[[#This Row],[iloczyn liczby mieszkańców i relacji przeciętnego miesięcznego wynagrodzenia brutto 
w danym powiecie do średniej krajowej]]/$M$1*$L$2</f>
        <v>1.1409472049749108E-4</v>
      </c>
      <c r="M1930" s="27">
        <v>10372.516</v>
      </c>
      <c r="N1930" s="302">
        <f>TabIPW[[#This Row],[liczba oddziałów w szkołach podstawowych]]/$O$1*$N$2</f>
        <v>6.3357185450208707E-5</v>
      </c>
      <c r="O1930" s="27">
        <v>50</v>
      </c>
      <c r="P193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5.0175536707366335E-5</v>
      </c>
      <c r="Q1930" s="27">
        <v>255</v>
      </c>
      <c r="R1930" s="302">
        <f>TabIPW[[#This Row],[liczba gospodarstw domowych korzystających ze środowiskowej pomocy społecznej ]]/$S$1*$R$2</f>
        <v>6.9722136778427147E-5</v>
      </c>
      <c r="S1930" s="27">
        <v>255</v>
      </c>
      <c r="T1930" s="302">
        <f>TabIPW[[#This Row],[ilość wody dostarczonej i ścieków bytowych odprowadzonych siecią kanalizacyjną '[dam3']]]/$U$1*$T$2</f>
        <v>2.3040664656890147E-5</v>
      </c>
      <c r="U1930" s="27">
        <v>564.6</v>
      </c>
      <c r="V1930" s="302">
        <f>TabIPW[[#This Row],[iloczyn liczby mieszkańców i relacji przeciętnego miesięcznego wynagrodzenia brutto 
w danym powiecie do średniej krajowej2]]/$W$1*$V$2</f>
        <v>3.3277626811768234E-5</v>
      </c>
      <c r="W1930" s="27">
        <f>TabIPW[[#This Row],[iloczyn liczby mieszkańców i relacji przeciętnego miesięcznego wynagrodzenia brutto 
w danym powiecie do średniej krajowej]]</f>
        <v>10372.516</v>
      </c>
    </row>
    <row r="1931" spans="1:23" x14ac:dyDescent="0.3">
      <c r="A1931" s="2" t="s">
        <v>10</v>
      </c>
      <c r="B1931" s="2" t="s">
        <v>185</v>
      </c>
      <c r="C1931" s="2" t="s">
        <v>30</v>
      </c>
      <c r="D1931" s="2" t="s">
        <v>18</v>
      </c>
      <c r="E1931" s="2" t="s">
        <v>19</v>
      </c>
      <c r="F1931" s="17" t="str">
        <f>+Tabela1[[#This Row],[WK]]&amp;Tabela1[[#This Row],[PK]]&amp;Tabela1[[#This Row],[GK]]</f>
        <v>260704</v>
      </c>
      <c r="G1931" s="2" t="s">
        <v>1812</v>
      </c>
      <c r="H1931" s="302">
        <f>TabIPW[[#This Row],[liczba mieszkańców ]]/$I$1*$H$2</f>
        <v>2.0694654659342855E-5</v>
      </c>
      <c r="I1931" s="27">
        <v>6502</v>
      </c>
      <c r="J1931" s="302">
        <f>TabIPW[[#This Row],[liczba mieszkańców w wieku 20-64]]/$K$1*$J$2</f>
        <v>1.5244393232484186E-5</v>
      </c>
      <c r="K1931" s="27">
        <v>3780</v>
      </c>
      <c r="L1931" s="302">
        <f>TabIPW[[#This Row],[iloczyn liczby mieszkańców i relacji przeciętnego miesięcznego wynagrodzenia brutto 
w danym powiecie do średniej krajowej]]/$M$1*$L$2</f>
        <v>5.9576282739695399E-5</v>
      </c>
      <c r="M1931" s="27">
        <v>5416.1660000000002</v>
      </c>
      <c r="N1931" s="302">
        <f>TabIPW[[#This Row],[liczba oddziałów w szkołach podstawowych]]/$O$1*$N$2</f>
        <v>3.0411449016100181E-5</v>
      </c>
      <c r="O1931" s="27">
        <v>24</v>
      </c>
      <c r="P193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2.9908555213802673E-5</v>
      </c>
      <c r="Q1931" s="27">
        <v>152</v>
      </c>
      <c r="R1931" s="302">
        <f>TabIPW[[#This Row],[liczba gospodarstw domowych korzystających ze środowiskowej pomocy społecznej ]]/$S$1*$R$2</f>
        <v>8.0658942547592194E-5</v>
      </c>
      <c r="S1931" s="27">
        <v>295</v>
      </c>
      <c r="T1931" s="302">
        <f>TabIPW[[#This Row],[ilość wody dostarczonej i ścieków bytowych odprowadzonych siecią kanalizacyjną '[dam3']]]/$U$1*$T$2</f>
        <v>1.0006324785457782E-5</v>
      </c>
      <c r="U1931" s="27">
        <v>245.2</v>
      </c>
      <c r="V1931" s="302">
        <f>TabIPW[[#This Row],[iloczyn liczby mieszkańców i relacji przeciętnego miesięcznego wynagrodzenia brutto 
w danym powiecie do średniej krajowej2]]/$W$1*$V$2</f>
        <v>1.7376415799077828E-5</v>
      </c>
      <c r="W1931" s="27">
        <f>TabIPW[[#This Row],[iloczyn liczby mieszkańców i relacji przeciętnego miesięcznego wynagrodzenia brutto 
w danym powiecie do średniej krajowej]]</f>
        <v>5416.1660000000002</v>
      </c>
    </row>
    <row r="1932" spans="1:23" x14ac:dyDescent="0.3">
      <c r="A1932" s="2" t="s">
        <v>10</v>
      </c>
      <c r="B1932" s="2" t="s">
        <v>185</v>
      </c>
      <c r="C1932" s="2" t="s">
        <v>30</v>
      </c>
      <c r="D1932" s="2" t="s">
        <v>21</v>
      </c>
      <c r="E1932" s="2" t="s">
        <v>19</v>
      </c>
      <c r="F1932" s="17" t="str">
        <f>+Tabela1[[#This Row],[WK]]&amp;Tabela1[[#This Row],[PK]]&amp;Tabela1[[#This Row],[GK]]</f>
        <v>260705</v>
      </c>
      <c r="G1932" s="2" t="s">
        <v>1813</v>
      </c>
      <c r="H1932" s="302">
        <f>TabIPW[[#This Row],[liczba mieszkańców ]]/$I$1*$H$2</f>
        <v>2.8581667001061032E-5</v>
      </c>
      <c r="I1932" s="27">
        <v>8980</v>
      </c>
      <c r="J1932" s="302">
        <f>TabIPW[[#This Row],[liczba mieszkańców w wieku 20-64]]/$K$1*$J$2</f>
        <v>2.1567993388181334E-5</v>
      </c>
      <c r="K1932" s="27">
        <v>5348</v>
      </c>
      <c r="L1932" s="302">
        <f>TabIPW[[#This Row],[iloczyn liczby mieszkańców i relacji przeciętnego miesięcznego wynagrodzenia brutto 
w danym powiecie do średniej krajowej]]/$M$1*$L$2</f>
        <v>8.2281608582353844E-5</v>
      </c>
      <c r="M1932" s="27">
        <v>7480.34</v>
      </c>
      <c r="N1932" s="302">
        <f>TabIPW[[#This Row],[liczba oddziałów w szkołach podstawowych]]/$O$1*$N$2</f>
        <v>4.9418604651162791E-5</v>
      </c>
      <c r="O1932" s="27">
        <v>39</v>
      </c>
      <c r="P193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4.2108097472064292E-5</v>
      </c>
      <c r="Q1932" s="27">
        <v>214</v>
      </c>
      <c r="R1932" s="302">
        <f>TabIPW[[#This Row],[liczba gospodarstw domowych korzystających ze środowiskowej pomocy społecznej ]]/$S$1*$R$2</f>
        <v>6.6714515191906753E-5</v>
      </c>
      <c r="S1932" s="27">
        <v>244</v>
      </c>
      <c r="T1932" s="302">
        <f>TabIPW[[#This Row],[ilość wody dostarczonej i ścieków bytowych odprowadzonych siecią kanalizacyjną '[dam3']]]/$U$1*$T$2</f>
        <v>1.734375217707813E-5</v>
      </c>
      <c r="U1932" s="27">
        <v>425</v>
      </c>
      <c r="V1932" s="302">
        <f>TabIPW[[#This Row],[iloczyn liczby mieszkańców i relacji przeciętnego miesięcznego wynagrodzenia brutto 
w danym powiecie do średniej krajowej2]]/$W$1*$V$2</f>
        <v>2.3998802503186539E-5</v>
      </c>
      <c r="W1932" s="27">
        <f>TabIPW[[#This Row],[iloczyn liczby mieszkańców i relacji przeciętnego miesięcznego wynagrodzenia brutto 
w danym powiecie do średniej krajowej]]</f>
        <v>7480.34</v>
      </c>
    </row>
    <row r="1933" spans="1:23" x14ac:dyDescent="0.3">
      <c r="A1933" s="2" t="s">
        <v>10</v>
      </c>
      <c r="B1933" s="2" t="s">
        <v>185</v>
      </c>
      <c r="C1933" s="2" t="s">
        <v>30</v>
      </c>
      <c r="D1933" s="2" t="s">
        <v>23</v>
      </c>
      <c r="E1933" s="2" t="s">
        <v>15</v>
      </c>
      <c r="F1933" s="17" t="str">
        <f>+Tabela1[[#This Row],[WK]]&amp;Tabela1[[#This Row],[PK]]&amp;Tabela1[[#This Row],[GK]]</f>
        <v>260706</v>
      </c>
      <c r="G1933" s="2" t="s">
        <v>1814</v>
      </c>
      <c r="H1933" s="302">
        <f>TabIPW[[#This Row],[liczba mieszkańców ]]/$I$1*$H$2</f>
        <v>1.9698433972112108E-5</v>
      </c>
      <c r="I1933" s="27">
        <v>6189</v>
      </c>
      <c r="J1933" s="302">
        <f>TabIPW[[#This Row],[liczba mieszkańców w wieku 20-64]]/$K$1*$J$2</f>
        <v>1.4353120506457997E-5</v>
      </c>
      <c r="K1933" s="27">
        <v>3559</v>
      </c>
      <c r="L1933" s="302">
        <f>TabIPW[[#This Row],[iloczyn liczby mieszkańców i relacji przeciętnego miesięcznego wynagrodzenia brutto 
w danym powiecie do średniej krajowej]]/$M$1*$L$2</f>
        <v>5.6708338030755886E-5</v>
      </c>
      <c r="M1933" s="27">
        <v>5155.4369999999999</v>
      </c>
      <c r="N1933" s="302">
        <f>TabIPW[[#This Row],[liczba oddziałów w szkołach podstawowych]]/$O$1*$N$2</f>
        <v>4.3082886106141924E-5</v>
      </c>
      <c r="O1933" s="27">
        <v>34</v>
      </c>
      <c r="P193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3.9746895744658814E-5</v>
      </c>
      <c r="Q1933" s="27">
        <v>202</v>
      </c>
      <c r="R1933" s="302">
        <f>TabIPW[[#This Row],[liczba gospodarstw domowych korzystających ze środowiskowej pomocy społecznej ]]/$S$1*$R$2</f>
        <v>3.4177518028640757E-5</v>
      </c>
      <c r="S1933" s="27">
        <v>125</v>
      </c>
      <c r="T1933" s="302">
        <f>TabIPW[[#This Row],[ilość wody dostarczonej i ścieków bytowych odprowadzonych siecią kanalizacyjną '[dam3']]]/$U$1*$T$2</f>
        <v>7.9128318756128211E-6</v>
      </c>
      <c r="U1933" s="27">
        <v>193.9</v>
      </c>
      <c r="V1933" s="302">
        <f>TabIPW[[#This Row],[iloczyn liczby mieszkańców i relacji przeciętnego miesięcznego wynagrodzenia brutto 
w danym powiecie do średniej krajowej2]]/$W$1*$V$2</f>
        <v>1.6539931925637136E-5</v>
      </c>
      <c r="W1933" s="27">
        <f>TabIPW[[#This Row],[iloczyn liczby mieszkańców i relacji przeciętnego miesięcznego wynagrodzenia brutto 
w danym powiecie do średniej krajowej]]</f>
        <v>5155.4369999999999</v>
      </c>
    </row>
    <row r="1934" spans="1:23" x14ac:dyDescent="0.3">
      <c r="A1934" s="2" t="s">
        <v>10</v>
      </c>
      <c r="B1934" s="2" t="s">
        <v>185</v>
      </c>
      <c r="C1934" s="2" t="s">
        <v>54</v>
      </c>
      <c r="D1934" s="2" t="s">
        <v>12</v>
      </c>
      <c r="E1934" s="2" t="s">
        <v>19</v>
      </c>
      <c r="F1934" s="17" t="str">
        <f>+Tabela1[[#This Row],[WK]]&amp;Tabela1[[#This Row],[PK]]&amp;Tabela1[[#This Row],[GK]]</f>
        <v>260801</v>
      </c>
      <c r="G1934" s="2" t="s">
        <v>1815</v>
      </c>
      <c r="H1934" s="302">
        <f>TabIPW[[#This Row],[liczba mieszkańców ]]/$I$1*$H$2</f>
        <v>1.4039391218449912E-5</v>
      </c>
      <c r="I1934" s="27">
        <v>4411</v>
      </c>
      <c r="J1934" s="302">
        <f>TabIPW[[#This Row],[liczba mieszkańców w wieku 20-64]]/$K$1*$J$2</f>
        <v>1.0025809940729019E-5</v>
      </c>
      <c r="K1934" s="27">
        <v>2486</v>
      </c>
      <c r="L1934" s="302">
        <f>TabIPW[[#This Row],[iloczyn liczby mieszkańców i relacji przeciętnego miesięcznego wynagrodzenia brutto 
w danym powiecie do średniej krajowej]]/$M$1*$L$2</f>
        <v>4.1824018593236344E-5</v>
      </c>
      <c r="M1934" s="27">
        <v>3802.2820000000002</v>
      </c>
      <c r="N1934" s="302">
        <f>TabIPW[[#This Row],[liczba oddziałów w szkołach podstawowych]]/$O$1*$N$2</f>
        <v>3.0411449016100181E-5</v>
      </c>
      <c r="O1934" s="27">
        <v>24</v>
      </c>
      <c r="P193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2.2628183220969129E-5</v>
      </c>
      <c r="Q1934" s="27">
        <v>115</v>
      </c>
      <c r="R1934" s="302">
        <f>TabIPW[[#This Row],[liczba gospodarstw domowych korzystających ze środowiskowej pomocy społecznej ]]/$S$1*$R$2</f>
        <v>2.1873611538330086E-5</v>
      </c>
      <c r="S1934" s="27">
        <v>80</v>
      </c>
      <c r="T1934" s="302">
        <f>TabIPW[[#This Row],[ilość wody dostarczonej i ścieków bytowych odprowadzonych siecią kanalizacyjną '[dam3']]]/$U$1*$T$2</f>
        <v>6.4722802241990376E-6</v>
      </c>
      <c r="U1934" s="27">
        <v>158.6</v>
      </c>
      <c r="V1934" s="302">
        <f>TabIPW[[#This Row],[iloczyn liczby mieszkańców i relacji przeciętnego miesięcznego wynagrodzenia brutto 
w danym powiecie do średniej krajowej2]]/$W$1*$V$2</f>
        <v>1.2198672089693934E-5</v>
      </c>
      <c r="W1934" s="27">
        <f>TabIPW[[#This Row],[iloczyn liczby mieszkańców i relacji przeciętnego miesięcznego wynagrodzenia brutto 
w danym powiecie do średniej krajowej]]</f>
        <v>3802.2820000000002</v>
      </c>
    </row>
    <row r="1935" spans="1:23" x14ac:dyDescent="0.3">
      <c r="A1935" s="2" t="s">
        <v>10</v>
      </c>
      <c r="B1935" s="2" t="s">
        <v>185</v>
      </c>
      <c r="C1935" s="2" t="s">
        <v>54</v>
      </c>
      <c r="D1935" s="2" t="s">
        <v>11</v>
      </c>
      <c r="E1935" s="2" t="s">
        <v>15</v>
      </c>
      <c r="F1935" s="17" t="str">
        <f>+Tabela1[[#This Row],[WK]]&amp;Tabela1[[#This Row],[PK]]&amp;Tabela1[[#This Row],[GK]]</f>
        <v>260802</v>
      </c>
      <c r="G1935" s="2" t="s">
        <v>1816</v>
      </c>
      <c r="H1935" s="302">
        <f>TabIPW[[#This Row],[liczba mieszkańców ]]/$I$1*$H$2</f>
        <v>1.3593797300838717E-5</v>
      </c>
      <c r="I1935" s="27">
        <v>4271</v>
      </c>
      <c r="J1935" s="302">
        <f>TabIPW[[#This Row],[liczba mieszkańców w wieku 20-64]]/$K$1*$J$2</f>
        <v>9.9733821333157141E-6</v>
      </c>
      <c r="K1935" s="27">
        <v>2473</v>
      </c>
      <c r="L1935" s="302">
        <f>TabIPW[[#This Row],[iloczyn liczby mieszkańców i relacji przeciętnego miesięcznego wynagrodzenia brutto 
w danym powiecie do średniej krajowej]]/$M$1*$L$2</f>
        <v>4.049657297930456E-5</v>
      </c>
      <c r="M1935" s="27">
        <v>3681.6020000000003</v>
      </c>
      <c r="N1935" s="302">
        <f>TabIPW[[#This Row],[liczba oddziałów w szkołach podstawowych]]/$O$1*$N$2</f>
        <v>2.4075730471079311E-5</v>
      </c>
      <c r="O1935" s="27">
        <v>19</v>
      </c>
      <c r="P193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2.6760286243928711E-5</v>
      </c>
      <c r="Q1935" s="27">
        <v>136</v>
      </c>
      <c r="R1935" s="302">
        <f>TabIPW[[#This Row],[liczba gospodarstw domowych korzystających ze środowiskowej pomocy społecznej ]]/$S$1*$R$2</f>
        <v>3.3904097884411628E-5</v>
      </c>
      <c r="S1935" s="27">
        <v>124</v>
      </c>
      <c r="T1935" s="302">
        <f>TabIPW[[#This Row],[ilość wody dostarczonej i ścieków bytowych odprowadzonych siecią kanalizacyjną '[dam3']]]/$U$1*$T$2</f>
        <v>1.0377685126190514E-5</v>
      </c>
      <c r="U1935" s="27">
        <v>254.3</v>
      </c>
      <c r="V1935" s="302">
        <f>TabIPW[[#This Row],[iloczyn liczby mieszkańców i relacji przeciętnego miesięcznego wynagrodzenia brutto 
w danym powiecie do średniej krajowej2]]/$W$1*$V$2</f>
        <v>1.1811500452297164E-5</v>
      </c>
      <c r="W1935" s="27">
        <f>TabIPW[[#This Row],[iloczyn liczby mieszkańców i relacji przeciętnego miesięcznego wynagrodzenia brutto 
w danym powiecie do średniej krajowej]]</f>
        <v>3681.6020000000003</v>
      </c>
    </row>
    <row r="1936" spans="1:23" x14ac:dyDescent="0.3">
      <c r="A1936" s="2" t="s">
        <v>10</v>
      </c>
      <c r="B1936" s="2" t="s">
        <v>185</v>
      </c>
      <c r="C1936" s="2" t="s">
        <v>54</v>
      </c>
      <c r="D1936" s="2" t="s">
        <v>16</v>
      </c>
      <c r="E1936" s="2" t="s">
        <v>15</v>
      </c>
      <c r="F1936" s="17" t="str">
        <f>+Tabela1[[#This Row],[WK]]&amp;Tabela1[[#This Row],[PK]]&amp;Tabela1[[#This Row],[GK]]</f>
        <v>260803</v>
      </c>
      <c r="G1936" s="2" t="s">
        <v>1817</v>
      </c>
      <c r="H1936" s="302">
        <f>TabIPW[[#This Row],[liczba mieszkańców ]]/$I$1*$H$2</f>
        <v>1.3625625437810943E-5</v>
      </c>
      <c r="I1936" s="27">
        <v>4281</v>
      </c>
      <c r="J1936" s="302">
        <f>TabIPW[[#This Row],[liczba mieszkańców w wieku 20-64]]/$K$1*$J$2</f>
        <v>1.0179060454706373E-5</v>
      </c>
      <c r="K1936" s="27">
        <v>2524</v>
      </c>
      <c r="L1936" s="302">
        <f>TabIPW[[#This Row],[iloczyn liczby mieszkańców i relacji przeciętnego miesięcznego wynagrodzenia brutto 
w danym powiecie do średniej krajowej]]/$M$1*$L$2</f>
        <v>4.0591390523156827E-5</v>
      </c>
      <c r="M1936" s="27">
        <v>3690.2220000000002</v>
      </c>
      <c r="N1936" s="302">
        <f>TabIPW[[#This Row],[liczba oddziałów w szkołach podstawowych]]/$O$1*$N$2</f>
        <v>4.0548598688133572E-5</v>
      </c>
      <c r="O1936" s="27">
        <v>32</v>
      </c>
      <c r="P193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1.7315479334306811E-5</v>
      </c>
      <c r="Q1936" s="27">
        <v>88</v>
      </c>
      <c r="R1936" s="302">
        <f>TabIPW[[#This Row],[liczba gospodarstw domowych korzystających ze środowiskowej pomocy społecznej ]]/$S$1*$R$2</f>
        <v>2.2693871971017463E-5</v>
      </c>
      <c r="S1936" s="27">
        <v>83</v>
      </c>
      <c r="T1936" s="302">
        <f>TabIPW[[#This Row],[ilość wody dostarczonej i ścieków bytowych odprowadzonych siecią kanalizacyjną '[dam3']]]/$U$1*$T$2</f>
        <v>6.4233096298166991E-6</v>
      </c>
      <c r="U1936" s="27">
        <v>157.39999999999998</v>
      </c>
      <c r="V1936" s="302">
        <f>TabIPW[[#This Row],[iloczyn liczby mieszkańców i relacji przeciętnego miesięcznego wynagrodzenia brutto 
w danym powiecie do średniej krajowej2]]/$W$1*$V$2</f>
        <v>1.1839155569254076E-5</v>
      </c>
      <c r="W1936" s="27">
        <f>TabIPW[[#This Row],[iloczyn liczby mieszkańców i relacji przeciętnego miesięcznego wynagrodzenia brutto 
w danym powiecie do średniej krajowej]]</f>
        <v>3690.2220000000002</v>
      </c>
    </row>
    <row r="1937" spans="1:23" x14ac:dyDescent="0.3">
      <c r="A1937" s="2" t="s">
        <v>10</v>
      </c>
      <c r="B1937" s="2" t="s">
        <v>185</v>
      </c>
      <c r="C1937" s="2" t="s">
        <v>54</v>
      </c>
      <c r="D1937" s="2" t="s">
        <v>18</v>
      </c>
      <c r="E1937" s="2" t="s">
        <v>19</v>
      </c>
      <c r="F1937" s="17" t="str">
        <f>+Tabela1[[#This Row],[WK]]&amp;Tabela1[[#This Row],[PK]]&amp;Tabela1[[#This Row],[GK]]</f>
        <v>260804</v>
      </c>
      <c r="G1937" s="2" t="s">
        <v>1818</v>
      </c>
      <c r="H1937" s="302">
        <f>TabIPW[[#This Row],[liczba mieszkańców ]]/$I$1*$H$2</f>
        <v>5.9715950587294779E-5</v>
      </c>
      <c r="I1937" s="27">
        <v>18762</v>
      </c>
      <c r="J1937" s="302">
        <f>TabIPW[[#This Row],[liczba mieszkańców w wieku 20-64]]/$K$1*$J$2</f>
        <v>4.3224710758139035E-5</v>
      </c>
      <c r="K1937" s="27">
        <v>10718</v>
      </c>
      <c r="L1937" s="302">
        <f>TabIPW[[#This Row],[iloczyn liczby mieszkańców i relacji przeciętnego miesięcznego wynagrodzenia brutto 
w danym powiecie do średniej krajowej]]/$M$1*$L$2</f>
        <v>1.7789667577562915E-4</v>
      </c>
      <c r="M1937" s="27">
        <v>16172.844000000001</v>
      </c>
      <c r="N1937" s="302">
        <f>TabIPW[[#This Row],[liczba oddziałów w szkołach podstawowych]]/$O$1*$N$2</f>
        <v>1.6092725104353012E-4</v>
      </c>
      <c r="O1937" s="27">
        <v>127</v>
      </c>
      <c r="P193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1.3950766872754009E-4</v>
      </c>
      <c r="Q1937" s="27">
        <v>709</v>
      </c>
      <c r="R1937" s="302">
        <f>TabIPW[[#This Row],[liczba gospodarstw domowych korzystających ze środowiskowej pomocy społecznej ]]/$S$1*$R$2</f>
        <v>7.7651320961071813E-5</v>
      </c>
      <c r="S1937" s="27">
        <v>284</v>
      </c>
      <c r="T1937" s="302">
        <f>TabIPW[[#This Row],[ilość wody dostarczonej i ścieków bytowych odprowadzonych siecią kanalizacyjną '[dam3']]]/$U$1*$T$2</f>
        <v>5.9278904499820444E-5</v>
      </c>
      <c r="U1937" s="27">
        <v>1452.6</v>
      </c>
      <c r="V1937" s="302">
        <f>TabIPW[[#This Row],[iloczyn liczby mieszkańców i relacji przeciętnego miesięcznego wynagrodzenia brutto 
w danym powiecie do średniej krajowej2]]/$W$1*$V$2</f>
        <v>5.1886530434558511E-5</v>
      </c>
      <c r="W1937" s="27">
        <f>TabIPW[[#This Row],[iloczyn liczby mieszkańców i relacji przeciętnego miesięcznego wynagrodzenia brutto 
w danym powiecie do średniej krajowej]]</f>
        <v>16172.844000000001</v>
      </c>
    </row>
    <row r="1938" spans="1:23" x14ac:dyDescent="0.3">
      <c r="A1938" s="2" t="s">
        <v>10</v>
      </c>
      <c r="B1938" s="2" t="s">
        <v>185</v>
      </c>
      <c r="C1938" s="2" t="s">
        <v>54</v>
      </c>
      <c r="D1938" s="2" t="s">
        <v>21</v>
      </c>
      <c r="E1938" s="2" t="s">
        <v>15</v>
      </c>
      <c r="F1938" s="17" t="str">
        <f>+Tabela1[[#This Row],[WK]]&amp;Tabela1[[#This Row],[PK]]&amp;Tabela1[[#This Row],[GK]]</f>
        <v>260805</v>
      </c>
      <c r="G1938" s="2" t="s">
        <v>1819</v>
      </c>
      <c r="H1938" s="302">
        <f>TabIPW[[#This Row],[liczba mieszkańców ]]/$I$1*$H$2</f>
        <v>1.3110009618860846E-5</v>
      </c>
      <c r="I1938" s="27">
        <v>4119</v>
      </c>
      <c r="J1938" s="302">
        <f>TabIPW[[#This Row],[liczba mieszkańców w wieku 20-64]]/$K$1*$J$2</f>
        <v>9.4974989583334031E-6</v>
      </c>
      <c r="K1938" s="27">
        <v>2355</v>
      </c>
      <c r="L1938" s="302">
        <f>TabIPW[[#This Row],[iloczyn liczby mieszkańców i relacji przeciętnego miesięcznego wynagrodzenia brutto 
w danym powiecie do średniej krajowej]]/$M$1*$L$2</f>
        <v>3.9055346312750047E-5</v>
      </c>
      <c r="M1938" s="27">
        <v>3550.578</v>
      </c>
      <c r="N1938" s="302">
        <f>TabIPW[[#This Row],[liczba oddziałów w szkołach podstawowych]]/$O$1*$N$2</f>
        <v>1.3938580799045916E-5</v>
      </c>
      <c r="O1938" s="27">
        <v>11</v>
      </c>
      <c r="P193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1.5741344849369828E-5</v>
      </c>
      <c r="Q1938" s="27">
        <v>80</v>
      </c>
      <c r="R1938" s="302">
        <f>TabIPW[[#This Row],[liczba gospodarstw domowych korzystających ze środowiskowej pomocy społecznej ]]/$S$1*$R$2</f>
        <v>2.351413240370484E-5</v>
      </c>
      <c r="S1938" s="27">
        <v>86</v>
      </c>
      <c r="T1938" s="302">
        <f>TabIPW[[#This Row],[ilość wody dostarczonej i ścieków bytowych odprowadzonych siecią kanalizacyjną '[dam3']]]/$U$1*$T$2</f>
        <v>9.4350011843305016E-6</v>
      </c>
      <c r="U1938" s="27">
        <v>231.20000000000002</v>
      </c>
      <c r="V1938" s="302">
        <f>TabIPW[[#This Row],[iloczyn liczby mieszkańców i relacji przeciętnego miesięcznego wynagrodzenia brutto 
w danym powiecie do średniej krajowej2]]/$W$1*$V$2</f>
        <v>1.1391142674552099E-5</v>
      </c>
      <c r="W1938" s="27">
        <f>TabIPW[[#This Row],[iloczyn liczby mieszkańców i relacji przeciętnego miesięcznego wynagrodzenia brutto 
w danym powiecie do średniej krajowej]]</f>
        <v>3550.578</v>
      </c>
    </row>
    <row r="1939" spans="1:23" x14ac:dyDescent="0.3">
      <c r="A1939" s="2" t="s">
        <v>10</v>
      </c>
      <c r="B1939" s="2" t="s">
        <v>185</v>
      </c>
      <c r="C1939" s="2" t="s">
        <v>56</v>
      </c>
      <c r="D1939" s="2" t="s">
        <v>12</v>
      </c>
      <c r="E1939" s="2" t="s">
        <v>13</v>
      </c>
      <c r="F1939" s="17" t="str">
        <f>+Tabela1[[#This Row],[WK]]&amp;Tabela1[[#This Row],[PK]]&amp;Tabela1[[#This Row],[GK]]</f>
        <v>260901</v>
      </c>
      <c r="G1939" s="2" t="s">
        <v>1820</v>
      </c>
      <c r="H1939" s="302">
        <f>TabIPW[[#This Row],[liczba mieszkańców ]]/$I$1*$H$2</f>
        <v>6.5912888855787627E-5</v>
      </c>
      <c r="I1939" s="27">
        <v>20709</v>
      </c>
      <c r="J1939" s="302">
        <f>TabIPW[[#This Row],[liczba mieszkańców w wieku 20-64]]/$K$1*$J$2</f>
        <v>4.8850617784412956E-5</v>
      </c>
      <c r="K1939" s="27">
        <v>12113</v>
      </c>
      <c r="L1939" s="302">
        <f>TabIPW[[#This Row],[iloczyn liczby mieszkańców i relacji przeciętnego miesięcznego wynagrodzenia brutto 
w danym powiecie do średniej krajowej]]/$M$1*$L$2</f>
        <v>2.0569716863339966E-4</v>
      </c>
      <c r="M1939" s="27">
        <v>18700.226999999999</v>
      </c>
      <c r="N1939" s="302">
        <f>TabIPW[[#This Row],[liczba oddziałów w szkołach podstawowych]]/$O$1*$N$2</f>
        <v>1.5585867620751344E-4</v>
      </c>
      <c r="O1939" s="27">
        <v>123</v>
      </c>
      <c r="P193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1.4068826959124284E-4</v>
      </c>
      <c r="Q1939" s="27">
        <v>715</v>
      </c>
      <c r="R1939" s="302">
        <f>TabIPW[[#This Row],[liczba gospodarstw domowych korzystających ze środowiskowej pomocy społecznej ]]/$S$1*$R$2</f>
        <v>8.940838716292422E-5</v>
      </c>
      <c r="S1939" s="27">
        <v>327</v>
      </c>
      <c r="T1939" s="302">
        <f>TabIPW[[#This Row],[ilość wody dostarczonej i ścieków bytowych odprowadzonych siecią kanalizacyjną '[dam3']]]/$U$1*$T$2</f>
        <v>7.2896810620975687E-5</v>
      </c>
      <c r="U1939" s="27">
        <v>1786.3</v>
      </c>
      <c r="V1939" s="302">
        <f>TabIPW[[#This Row],[iloczyn liczby mieszkańców i relacji przeciętnego miesięcznego wynagrodzenia brutto 
w danym powiecie do średniej krajowej2]]/$W$1*$V$2</f>
        <v>5.9995007518074912E-5</v>
      </c>
      <c r="W1939" s="27">
        <f>TabIPW[[#This Row],[iloczyn liczby mieszkańców i relacji przeciętnego miesięcznego wynagrodzenia brutto 
w danym powiecie do średniej krajowej]]</f>
        <v>18700.226999999999</v>
      </c>
    </row>
    <row r="1940" spans="1:23" x14ac:dyDescent="0.3">
      <c r="A1940" s="2" t="s">
        <v>10</v>
      </c>
      <c r="B1940" s="2" t="s">
        <v>185</v>
      </c>
      <c r="C1940" s="2" t="s">
        <v>56</v>
      </c>
      <c r="D1940" s="2" t="s">
        <v>11</v>
      </c>
      <c r="E1940" s="2" t="s">
        <v>15</v>
      </c>
      <c r="F1940" s="17" t="str">
        <f>+Tabela1[[#This Row],[WK]]&amp;Tabela1[[#This Row],[PK]]&amp;Tabela1[[#This Row],[GK]]</f>
        <v>260902</v>
      </c>
      <c r="G1940" s="2" t="s">
        <v>1821</v>
      </c>
      <c r="H1940" s="302">
        <f>TabIPW[[#This Row],[liczba mieszkańców ]]/$I$1*$H$2</f>
        <v>2.5347928284682632E-5</v>
      </c>
      <c r="I1940" s="27">
        <v>7964</v>
      </c>
      <c r="J1940" s="302">
        <f>TabIPW[[#This Row],[liczba mieszkańców w wieku 20-64]]/$K$1*$J$2</f>
        <v>1.8898208118365319E-5</v>
      </c>
      <c r="K1940" s="27">
        <v>4686</v>
      </c>
      <c r="L1940" s="302">
        <f>TabIPW[[#This Row],[iloczyn liczby mieszkańców i relacji przeciętnego miesięcznego wynagrodzenia brutto 
w danym powiecie do średniej krajowej]]/$M$1*$L$2</f>
        <v>7.9104362885527786E-5</v>
      </c>
      <c r="M1940" s="27">
        <v>7191.4919999999993</v>
      </c>
      <c r="N1940" s="302">
        <f>TabIPW[[#This Row],[liczba oddziałów w szkołach podstawowych]]/$O$1*$N$2</f>
        <v>7.7295766249254623E-5</v>
      </c>
      <c r="O1940" s="27">
        <v>61</v>
      </c>
      <c r="P194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5.2733505245388927E-5</v>
      </c>
      <c r="Q1940" s="27">
        <v>268</v>
      </c>
      <c r="R1940" s="302">
        <f>TabIPW[[#This Row],[liczba gospodarstw domowych korzystających ze środowiskowej pomocy społecznej ]]/$S$1*$R$2</f>
        <v>7.2456338220718412E-5</v>
      </c>
      <c r="S1940" s="27">
        <v>265</v>
      </c>
      <c r="T1940" s="302">
        <f>TabIPW[[#This Row],[ilość wody dostarczonej i ścieków bytowych odprowadzonych siecią kanalizacyjną '[dam3']]]/$U$1*$T$2</f>
        <v>1.2136545641089496E-5</v>
      </c>
      <c r="U1940" s="27">
        <v>297.40000000000003</v>
      </c>
      <c r="V1940" s="302">
        <f>TabIPW[[#This Row],[iloczyn liczby mieszkańców i relacji przeciętnego miesięcznego wynagrodzenia brutto 
w danym powiecie do średniej krajowej2]]/$W$1*$V$2</f>
        <v>2.3072105841612271E-5</v>
      </c>
      <c r="W1940" s="27">
        <f>TabIPW[[#This Row],[iloczyn liczby mieszkańców i relacji przeciętnego miesięcznego wynagrodzenia brutto 
w danym powiecie do średniej krajowej]]</f>
        <v>7191.4919999999993</v>
      </c>
    </row>
    <row r="1941" spans="1:23" x14ac:dyDescent="0.3">
      <c r="A1941" s="2" t="s">
        <v>10</v>
      </c>
      <c r="B1941" s="2" t="s">
        <v>185</v>
      </c>
      <c r="C1941" s="2" t="s">
        <v>56</v>
      </c>
      <c r="D1941" s="2" t="s">
        <v>16</v>
      </c>
      <c r="E1941" s="2" t="s">
        <v>19</v>
      </c>
      <c r="F1941" s="17" t="str">
        <f>+Tabela1[[#This Row],[WK]]&amp;Tabela1[[#This Row],[PK]]&amp;Tabela1[[#This Row],[GK]]</f>
        <v>260903</v>
      </c>
      <c r="G1941" s="2" t="s">
        <v>1822</v>
      </c>
      <c r="H1941" s="302">
        <f>TabIPW[[#This Row],[liczba mieszkańców ]]/$I$1*$H$2</f>
        <v>2.3145421206204436E-5</v>
      </c>
      <c r="I1941" s="27">
        <v>7272</v>
      </c>
      <c r="J1941" s="302">
        <f>TabIPW[[#This Row],[liczba mieszkańców w wieku 20-64]]/$K$1*$J$2</f>
        <v>1.7579447116507557E-5</v>
      </c>
      <c r="K1941" s="27">
        <v>4359</v>
      </c>
      <c r="L1941" s="302">
        <f>TabIPW[[#This Row],[iloczyn liczby mieszkańców i relacji przeciętnego miesięcznego wynagrodzenia brutto 
w danym powiecie do średniej krajowej]]/$M$1*$L$2</f>
        <v>7.2230904935152954E-5</v>
      </c>
      <c r="M1941" s="27">
        <v>6566.616</v>
      </c>
      <c r="N1941" s="302">
        <f>TabIPW[[#This Row],[liczba oddziałów w szkołach podstawowych]]/$O$1*$N$2</f>
        <v>6.9692903995229581E-5</v>
      </c>
      <c r="O1941" s="27">
        <v>55</v>
      </c>
      <c r="P194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5.3520572487857422E-5</v>
      </c>
      <c r="Q1941" s="27">
        <v>272</v>
      </c>
      <c r="R1941" s="302">
        <f>TabIPW[[#This Row],[liczba gospodarstw domowych korzystających ze środowiskowej pomocy społecznej ]]/$S$1*$R$2</f>
        <v>8.1752623124508697E-5</v>
      </c>
      <c r="S1941" s="27">
        <v>299</v>
      </c>
      <c r="T1941" s="302">
        <f>TabIPW[[#This Row],[ilość wody dostarczonej i ścieków bytowych odprowadzonych siecią kanalizacyjną '[dam3']]]/$U$1*$T$2</f>
        <v>7.9618024699951596E-6</v>
      </c>
      <c r="U1941" s="27">
        <v>195.1</v>
      </c>
      <c r="V1941" s="302">
        <f>TabIPW[[#This Row],[iloczyn liczby mieszkańców i relacji przeciętnego miesięcznego wynagrodzenia brutto 
w danym powiecie do średniej krajowej2]]/$W$1*$V$2</f>
        <v>2.1067347272752946E-5</v>
      </c>
      <c r="W1941" s="27">
        <f>TabIPW[[#This Row],[iloczyn liczby mieszkańców i relacji przeciętnego miesięcznego wynagrodzenia brutto 
w danym powiecie do średniej krajowej]]</f>
        <v>6566.616</v>
      </c>
    </row>
    <row r="1942" spans="1:23" x14ac:dyDescent="0.3">
      <c r="A1942" s="2" t="s">
        <v>10</v>
      </c>
      <c r="B1942" s="2" t="s">
        <v>185</v>
      </c>
      <c r="C1942" s="2" t="s">
        <v>56</v>
      </c>
      <c r="D1942" s="2" t="s">
        <v>18</v>
      </c>
      <c r="E1942" s="2" t="s">
        <v>19</v>
      </c>
      <c r="F1942" s="17" t="str">
        <f>+Tabela1[[#This Row],[WK]]&amp;Tabela1[[#This Row],[PK]]&amp;Tabela1[[#This Row],[GK]]</f>
        <v>260904</v>
      </c>
      <c r="G1942" s="2" t="s">
        <v>1823</v>
      </c>
      <c r="H1942" s="302">
        <f>TabIPW[[#This Row],[liczba mieszkańców ]]/$I$1*$H$2</f>
        <v>1.9383335416087046E-5</v>
      </c>
      <c r="I1942" s="27">
        <v>6090</v>
      </c>
      <c r="J1942" s="302">
        <f>TabIPW[[#This Row],[liczba mieszkańców w wieku 20-64]]/$K$1*$J$2</f>
        <v>1.4482173570859979E-5</v>
      </c>
      <c r="K1942" s="27">
        <v>3591</v>
      </c>
      <c r="L1942" s="302">
        <f>TabIPW[[#This Row],[iloczyn liczby mieszkańców i relacji przeciętnego miesięcznego wynagrodzenia brutto 
w danym powiecie do średniej krajowej]]/$M$1*$L$2</f>
        <v>6.0490403060379735E-5</v>
      </c>
      <c r="M1942" s="27">
        <v>5499.27</v>
      </c>
      <c r="N1942" s="302">
        <f>TabIPW[[#This Row],[liczba oddziałów w szkołach podstawowych]]/$O$1*$N$2</f>
        <v>3.9281454979129396E-5</v>
      </c>
      <c r="O1942" s="27">
        <v>31</v>
      </c>
      <c r="P194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3.4630958668613622E-5</v>
      </c>
      <c r="Q1942" s="27">
        <v>176</v>
      </c>
      <c r="R1942" s="302">
        <f>TabIPW[[#This Row],[liczba gospodarstw domowych korzystających ze środowiskowej pomocy społecznej ]]/$S$1*$R$2</f>
        <v>6.3160053316928114E-5</v>
      </c>
      <c r="S1942" s="27">
        <v>231</v>
      </c>
      <c r="T1942" s="302">
        <f>TabIPW[[#This Row],[ilość wody dostarczonej i ścieków bytowych odprowadzonych siecią kanalizacyjną '[dam3']]]/$U$1*$T$2</f>
        <v>7.8475377497697025E-6</v>
      </c>
      <c r="U1942" s="27">
        <v>192.29999999999998</v>
      </c>
      <c r="V1942" s="302">
        <f>TabIPW[[#This Row],[iloczyn liczby mieszkańców i relacji przeciętnego miesięcznego wynagrodzenia brutto 
w danym powiecie do średniej krajowej2]]/$W$1*$V$2</f>
        <v>1.7643034225944094E-5</v>
      </c>
      <c r="W1942" s="27">
        <f>TabIPW[[#This Row],[iloczyn liczby mieszkańców i relacji przeciętnego miesięcznego wynagrodzenia brutto 
w danym powiecie do średniej krajowej]]</f>
        <v>5499.27</v>
      </c>
    </row>
    <row r="1943" spans="1:23" x14ac:dyDescent="0.3">
      <c r="A1943" s="2" t="s">
        <v>10</v>
      </c>
      <c r="B1943" s="2" t="s">
        <v>185</v>
      </c>
      <c r="C1943" s="2" t="s">
        <v>56</v>
      </c>
      <c r="D1943" s="2" t="s">
        <v>21</v>
      </c>
      <c r="E1943" s="2" t="s">
        <v>15</v>
      </c>
      <c r="F1943" s="17" t="str">
        <f>+Tabela1[[#This Row],[WK]]&amp;Tabela1[[#This Row],[PK]]&amp;Tabela1[[#This Row],[GK]]</f>
        <v>260905</v>
      </c>
      <c r="G1943" s="2" t="s">
        <v>1824</v>
      </c>
      <c r="H1943" s="302">
        <f>TabIPW[[#This Row],[liczba mieszkańców ]]/$I$1*$H$2</f>
        <v>2.2263781812073709E-5</v>
      </c>
      <c r="I1943" s="27">
        <v>6995</v>
      </c>
      <c r="J1943" s="302">
        <f>TabIPW[[#This Row],[liczba mieszkańców w wieku 20-64]]/$K$1*$J$2</f>
        <v>1.6663976940905996E-5</v>
      </c>
      <c r="K1943" s="27">
        <v>4132</v>
      </c>
      <c r="L1943" s="302">
        <f>TabIPW[[#This Row],[iloczyn liczby mieszkańców i relacji przeciętnego miesięcznego wynagrodzenia brutto 
w danym powiecie do średniej krajowej]]/$M$1*$L$2</f>
        <v>6.9479535206462445E-5</v>
      </c>
      <c r="M1943" s="27">
        <v>6316.4849999999997</v>
      </c>
      <c r="N1943" s="302">
        <f>TabIPW[[#This Row],[liczba oddziałów w szkołach podstawowych]]/$O$1*$N$2</f>
        <v>5.3220035778175319E-5</v>
      </c>
      <c r="O1943" s="27">
        <v>42</v>
      </c>
      <c r="P194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3.9943662555275936E-5</v>
      </c>
      <c r="Q1943" s="27">
        <v>203</v>
      </c>
      <c r="R1943" s="302">
        <f>TabIPW[[#This Row],[liczba gospodarstw domowych korzystających ze środowiskowej pomocy społecznej ]]/$S$1*$R$2</f>
        <v>9.8431251922485389E-5</v>
      </c>
      <c r="S1943" s="27">
        <v>360</v>
      </c>
      <c r="T1943" s="302">
        <f>TabIPW[[#This Row],[ilość wody dostarczonej i ścieków bytowych odprowadzonych siecią kanalizacyjną '[dam3']]]/$U$1*$T$2</f>
        <v>2.0934929098449604E-5</v>
      </c>
      <c r="U1943" s="27">
        <v>513</v>
      </c>
      <c r="V1943" s="302">
        <f>TabIPW[[#This Row],[iloczyn liczby mieszkańców i relacji przeciętnego miesięcznego wynagrodzenia brutto 
w danym powiecie do średniej krajowej2]]/$W$1*$V$2</f>
        <v>2.0264864435218215E-5</v>
      </c>
      <c r="W1943" s="27">
        <f>TabIPW[[#This Row],[iloczyn liczby mieszkańców i relacji przeciętnego miesięcznego wynagrodzenia brutto 
w danym powiecie do średniej krajowej]]</f>
        <v>6316.4849999999997</v>
      </c>
    </row>
    <row r="1944" spans="1:23" x14ac:dyDescent="0.3">
      <c r="A1944" s="2" t="s">
        <v>10</v>
      </c>
      <c r="B1944" s="2" t="s">
        <v>185</v>
      </c>
      <c r="C1944" s="2" t="s">
        <v>56</v>
      </c>
      <c r="D1944" s="2" t="s">
        <v>23</v>
      </c>
      <c r="E1944" s="2" t="s">
        <v>15</v>
      </c>
      <c r="F1944" s="17" t="str">
        <f>+Tabela1[[#This Row],[WK]]&amp;Tabela1[[#This Row],[PK]]&amp;Tabela1[[#This Row],[GK]]</f>
        <v>260906</v>
      </c>
      <c r="G1944" s="2" t="s">
        <v>1825</v>
      </c>
      <c r="H1944" s="302">
        <f>TabIPW[[#This Row],[liczba mieszkańców ]]/$I$1*$H$2</f>
        <v>1.9080968114850876E-5</v>
      </c>
      <c r="I1944" s="27">
        <v>5995</v>
      </c>
      <c r="J1944" s="302">
        <f>TabIPW[[#This Row],[liczba mieszkańców w wieku 20-64]]/$K$1*$J$2</f>
        <v>1.419583708421808E-5</v>
      </c>
      <c r="K1944" s="27">
        <v>3520</v>
      </c>
      <c r="L1944" s="302">
        <f>TabIPW[[#This Row],[iloczyn liczby mieszkańców i relacji przeciętnego miesięcznego wynagrodzenia brutto 
w danym powiecie do średniej krajowej]]/$M$1*$L$2</f>
        <v>5.9546792503608625E-5</v>
      </c>
      <c r="M1944" s="27">
        <v>5413.4849999999997</v>
      </c>
      <c r="N1944" s="302">
        <f>TabIPW[[#This Row],[liczba oddziałów w szkołach podstawowych]]/$O$1*$N$2</f>
        <v>4.0548598688133572E-5</v>
      </c>
      <c r="O1944" s="27">
        <v>32</v>
      </c>
      <c r="P194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3.1679456509356778E-5</v>
      </c>
      <c r="Q1944" s="27">
        <v>161</v>
      </c>
      <c r="R1944" s="302">
        <f>TabIPW[[#This Row],[liczba gospodarstw domowych korzystających ze środowiskowej pomocy społecznej ]]/$S$1*$R$2</f>
        <v>3.4177518028640757E-5</v>
      </c>
      <c r="S1944" s="27">
        <v>125</v>
      </c>
      <c r="T1944" s="302">
        <f>TabIPW[[#This Row],[ilość wody dostarczonej i ścieków bytowych odprowadzonych siecią kanalizacyjną '[dam3']]]/$U$1*$T$2</f>
        <v>7.8801848126912627E-6</v>
      </c>
      <c r="U1944" s="27">
        <v>193.1</v>
      </c>
      <c r="V1944" s="302">
        <f>TabIPW[[#This Row],[iloczyn liczby mieszkańców i relacji przeciętnego miesięcznego wynagrodzenia brutto 
w danym powiecie do średniej krajowej2]]/$W$1*$V$2</f>
        <v>1.7367814480219185E-5</v>
      </c>
      <c r="W1944" s="27">
        <f>TabIPW[[#This Row],[iloczyn liczby mieszkańców i relacji przeciętnego miesięcznego wynagrodzenia brutto 
w danym powiecie do średniej krajowej]]</f>
        <v>5413.4849999999997</v>
      </c>
    </row>
    <row r="1945" spans="1:23" x14ac:dyDescent="0.3">
      <c r="A1945" s="2" t="s">
        <v>10</v>
      </c>
      <c r="B1945" s="2" t="s">
        <v>185</v>
      </c>
      <c r="C1945" s="2" t="s">
        <v>56</v>
      </c>
      <c r="D1945" s="2" t="s">
        <v>30</v>
      </c>
      <c r="E1945" s="2" t="s">
        <v>15</v>
      </c>
      <c r="F1945" s="17" t="str">
        <f>+Tabela1[[#This Row],[WK]]&amp;Tabela1[[#This Row],[PK]]&amp;Tabela1[[#This Row],[GK]]</f>
        <v>260907</v>
      </c>
      <c r="G1945" s="2" t="s">
        <v>1826</v>
      </c>
      <c r="H1945" s="302">
        <f>TabIPW[[#This Row],[liczba mieszkańców ]]/$I$1*$H$2</f>
        <v>2.5071023493024249E-5</v>
      </c>
      <c r="I1945" s="27">
        <v>7877</v>
      </c>
      <c r="J1945" s="302">
        <f>TabIPW[[#This Row],[liczba mieszkańców w wieku 20-64]]/$K$1*$J$2</f>
        <v>1.8531213466472179E-5</v>
      </c>
      <c r="K1945" s="27">
        <v>4595</v>
      </c>
      <c r="L1945" s="302">
        <f>TabIPW[[#This Row],[iloczyn liczby mieszkańców i relacji przeciętnego miesięcznego wynagrodzenia brutto 
w danym powiecie do średniej krajowej]]/$M$1*$L$2</f>
        <v>7.8240214270379498E-5</v>
      </c>
      <c r="M1945" s="27">
        <v>7112.9309999999996</v>
      </c>
      <c r="N1945" s="302">
        <f>TabIPW[[#This Row],[liczba oddziałów w szkołach podstawowych]]/$O$1*$N$2</f>
        <v>5.9555754323196186E-5</v>
      </c>
      <c r="O1945" s="27">
        <v>47</v>
      </c>
      <c r="P194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5.4701173351560147E-5</v>
      </c>
      <c r="Q1945" s="27">
        <v>278</v>
      </c>
      <c r="R1945" s="302">
        <f>TabIPW[[#This Row],[liczba gospodarstw domowych korzystających ze środowiskowej pomocy społecznej ]]/$S$1*$R$2</f>
        <v>6.9448716634198032E-5</v>
      </c>
      <c r="S1945" s="27">
        <v>254</v>
      </c>
      <c r="T1945" s="302">
        <f>TabIPW[[#This Row],[ilość wody dostarczonej i ścieków bytowych odprowadzonych siecią kanalizacyjną '[dam3']]]/$U$1*$T$2</f>
        <v>1.1589707337153385E-5</v>
      </c>
      <c r="U1945" s="27">
        <v>284</v>
      </c>
      <c r="V1945" s="302">
        <f>TabIPW[[#This Row],[iloczyn liczby mieszkańców i relacji przeciętnego miesięcznego wynagrodzenia brutto 
w danym powiecie do średniej krajowej2]]/$W$1*$V$2</f>
        <v>2.2820062495527357E-5</v>
      </c>
      <c r="W1945" s="27">
        <f>TabIPW[[#This Row],[iloczyn liczby mieszkańców i relacji przeciętnego miesięcznego wynagrodzenia brutto 
w danym powiecie do średniej krajowej]]</f>
        <v>7112.9309999999996</v>
      </c>
    </row>
    <row r="1946" spans="1:23" x14ac:dyDescent="0.3">
      <c r="A1946" s="2" t="s">
        <v>10</v>
      </c>
      <c r="B1946" s="2" t="s">
        <v>185</v>
      </c>
      <c r="C1946" s="2" t="s">
        <v>56</v>
      </c>
      <c r="D1946" s="2" t="s">
        <v>54</v>
      </c>
      <c r="E1946" s="2" t="s">
        <v>15</v>
      </c>
      <c r="F1946" s="17" t="str">
        <f>+Tabela1[[#This Row],[WK]]&amp;Tabela1[[#This Row],[PK]]&amp;Tabela1[[#This Row],[GK]]</f>
        <v>260908</v>
      </c>
      <c r="G1946" s="2" t="s">
        <v>1827</v>
      </c>
      <c r="H1946" s="302">
        <f>TabIPW[[#This Row],[liczba mieszkańców ]]/$I$1*$H$2</f>
        <v>1.0732447787035389E-5</v>
      </c>
      <c r="I1946" s="27">
        <v>3372</v>
      </c>
      <c r="J1946" s="302">
        <f>TabIPW[[#This Row],[liczba mieszkańców w wieku 20-64]]/$K$1*$J$2</f>
        <v>7.989191268135232E-6</v>
      </c>
      <c r="K1946" s="27">
        <v>1981</v>
      </c>
      <c r="L1946" s="302">
        <f>TabIPW[[#This Row],[iloczyn liczby mieszkańców i relacji przeciętnego miesięcznego wynagrodzenia brutto 
w danym powiecie do średniej krajowej]]/$M$1*$L$2</f>
        <v>3.3493208394023059E-5</v>
      </c>
      <c r="M1946" s="27">
        <v>3044.9159999999997</v>
      </c>
      <c r="N1946" s="302">
        <f>TabIPW[[#This Row],[liczba oddziałów w szkołach podstawowych]]/$O$1*$N$2</f>
        <v>2.9144305307096008E-5</v>
      </c>
      <c r="O1946" s="27">
        <v>23</v>
      </c>
      <c r="P194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1.6134878470604075E-5</v>
      </c>
      <c r="Q1946" s="27">
        <v>82</v>
      </c>
      <c r="R1946" s="302">
        <f>TabIPW[[#This Row],[liczba gospodarstw domowych korzystających ze środowiskowej pomocy społecznej ]]/$S$1*$R$2</f>
        <v>3.0896476297891248E-5</v>
      </c>
      <c r="S1946" s="27">
        <v>113</v>
      </c>
      <c r="T1946" s="302">
        <f>TabIPW[[#This Row],[ilość wody dostarczonej i ścieków bytowych odprowadzonych siecią kanalizacyjną '[dam3']]]/$U$1*$T$2</f>
        <v>4.191066702555115E-6</v>
      </c>
      <c r="U1946" s="27">
        <v>102.7</v>
      </c>
      <c r="V1946" s="302">
        <f>TabIPW[[#This Row],[iloczyn liczby mieszkańców i relacji przeciętnego miesięcznego wynagrodzenia brutto 
w danym powiecie do średniej krajowej2]]/$W$1*$V$2</f>
        <v>9.7688524482567264E-6</v>
      </c>
      <c r="W1946" s="27">
        <f>TabIPW[[#This Row],[iloczyn liczby mieszkańców i relacji przeciętnego miesięcznego wynagrodzenia brutto 
w danym powiecie do średniej krajowej]]</f>
        <v>3044.9159999999997</v>
      </c>
    </row>
    <row r="1947" spans="1:23" x14ac:dyDescent="0.3">
      <c r="A1947" s="2" t="s">
        <v>10</v>
      </c>
      <c r="B1947" s="2" t="s">
        <v>185</v>
      </c>
      <c r="C1947" s="2" t="s">
        <v>56</v>
      </c>
      <c r="D1947" s="2" t="s">
        <v>56</v>
      </c>
      <c r="E1947" s="2" t="s">
        <v>19</v>
      </c>
      <c r="F1947" s="17" t="str">
        <f>+Tabela1[[#This Row],[WK]]&amp;Tabela1[[#This Row],[PK]]&amp;Tabela1[[#This Row],[GK]]</f>
        <v>260909</v>
      </c>
      <c r="G1947" s="2" t="s">
        <v>1828</v>
      </c>
      <c r="H1947" s="302">
        <f>TabIPW[[#This Row],[liczba mieszkańców ]]/$I$1*$H$2</f>
        <v>1.2416156232866267E-5</v>
      </c>
      <c r="I1947" s="27">
        <v>3901</v>
      </c>
      <c r="J1947" s="302">
        <f>TabIPW[[#This Row],[liczba mieszkańców w wieku 20-64]]/$K$1*$J$2</f>
        <v>9.0659777742392726E-6</v>
      </c>
      <c r="K1947" s="27">
        <v>2248</v>
      </c>
      <c r="L1947" s="302">
        <f>TabIPW[[#This Row],[iloczyn liczby mieszkańców i relacji przeciętnego miesięcznego wynagrodzenia brutto 
w danym powiecie do średniej krajowej]]/$M$1*$L$2</f>
        <v>3.8747629283832732E-5</v>
      </c>
      <c r="M1947" s="27">
        <v>3522.6030000000001</v>
      </c>
      <c r="N1947" s="302">
        <f>TabIPW[[#This Row],[liczba oddziałów w szkołach podstawowych]]/$O$1*$N$2</f>
        <v>2.661001788908766E-5</v>
      </c>
      <c r="O1947" s="27">
        <v>21</v>
      </c>
      <c r="P194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1.8692847008626672E-5</v>
      </c>
      <c r="Q1947" s="27">
        <v>95</v>
      </c>
      <c r="R1947" s="302">
        <f>TabIPW[[#This Row],[liczba gospodarstw domowych korzystających ze środowiskowej pomocy społecznej ]]/$S$1*$R$2</f>
        <v>3.7185139615161145E-5</v>
      </c>
      <c r="S1947" s="27">
        <v>136</v>
      </c>
      <c r="T1947" s="302">
        <f>TabIPW[[#This Row],[ilość wody dostarczonej i ścieków bytowych odprowadzonych siecią kanalizacyjną '[dam3']]]/$U$1*$T$2</f>
        <v>7.7169494980834687E-6</v>
      </c>
      <c r="U1947" s="27">
        <v>189.1</v>
      </c>
      <c r="V1947" s="302">
        <f>TabIPW[[#This Row],[iloczyn liczby mieszkańców i relacji przeciętnego miesięcznego wynagrodzenia brutto 
w danym powiecie do średniej krajowej2]]/$W$1*$V$2</f>
        <v>1.1301391874451216E-5</v>
      </c>
      <c r="W1947" s="27">
        <f>TabIPW[[#This Row],[iloczyn liczby mieszkańców i relacji przeciętnego miesięcznego wynagrodzenia brutto 
w danym powiecie do średniej krajowej]]</f>
        <v>3522.6030000000001</v>
      </c>
    </row>
    <row r="1948" spans="1:23" x14ac:dyDescent="0.3">
      <c r="A1948" s="2" t="s">
        <v>10</v>
      </c>
      <c r="B1948" s="2" t="s">
        <v>185</v>
      </c>
      <c r="C1948" s="2" t="s">
        <v>69</v>
      </c>
      <c r="D1948" s="2" t="s">
        <v>12</v>
      </c>
      <c r="E1948" s="2" t="s">
        <v>13</v>
      </c>
      <c r="F1948" s="17" t="str">
        <f>+Tabela1[[#This Row],[WK]]&amp;Tabela1[[#This Row],[PK]]&amp;Tabela1[[#This Row],[GK]]</f>
        <v>261001</v>
      </c>
      <c r="G1948" s="2" t="s">
        <v>1829</v>
      </c>
      <c r="H1948" s="302">
        <f>TabIPW[[#This Row],[liczba mieszkańców ]]/$I$1*$H$2</f>
        <v>1.2762764644493835E-4</v>
      </c>
      <c r="I1948" s="27">
        <v>40099</v>
      </c>
      <c r="J1948" s="302">
        <f>TabIPW[[#This Row],[liczba mieszkańców w wieku 20-64]]/$K$1*$J$2</f>
        <v>8.8570731262385634E-5</v>
      </c>
      <c r="K1948" s="27">
        <v>21962</v>
      </c>
      <c r="L1948" s="302">
        <f>TabIPW[[#This Row],[iloczyn liczby mieszkańców i relacji przeciętnego miesięcznego wynagrodzenia brutto 
w danym powiecie do średniej krajowej]]/$M$1*$L$2</f>
        <v>4.0623244598010855E-4</v>
      </c>
      <c r="M1948" s="27">
        <v>36931.178999999996</v>
      </c>
      <c r="N1948" s="302">
        <f>TabIPW[[#This Row],[liczba oddziałów w szkołach podstawowych]]/$O$1*$N$2</f>
        <v>2.3188729874776387E-4</v>
      </c>
      <c r="O1948" s="27">
        <v>183</v>
      </c>
      <c r="P194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2.2687213264154264E-4</v>
      </c>
      <c r="Q1948" s="27">
        <v>1153</v>
      </c>
      <c r="R1948" s="302">
        <f>TabIPW[[#This Row],[liczba gospodarstw domowych korzystających ze środowiskowej pomocy społecznej ]]/$S$1*$R$2</f>
        <v>2.5428073413308723E-4</v>
      </c>
      <c r="S1948" s="27">
        <v>930</v>
      </c>
      <c r="T1948" s="302">
        <f>TabIPW[[#This Row],[ilość wody dostarczonej i ścieków bytowych odprowadzonych siecią kanalizacyjną '[dam3']]]/$U$1*$T$2</f>
        <v>1.3322858290001639E-4</v>
      </c>
      <c r="U1948" s="27">
        <v>3264.7</v>
      </c>
      <c r="V1948" s="302">
        <f>TabIPW[[#This Row],[iloczyn liczby mieszkańców i relacji przeciętnego miesięcznego wynagrodzenia brutto 
w danym powiecie do średniej krajowej2]]/$W$1*$V$2</f>
        <v>1.1848446341086502E-4</v>
      </c>
      <c r="W1948" s="27">
        <f>TabIPW[[#This Row],[iloczyn liczby mieszkańców i relacji przeciętnego miesięcznego wynagrodzenia brutto 
w danym powiecie do średniej krajowej]]</f>
        <v>36931.178999999996</v>
      </c>
    </row>
    <row r="1949" spans="1:23" x14ac:dyDescent="0.3">
      <c r="A1949" s="2" t="s">
        <v>10</v>
      </c>
      <c r="B1949" s="2" t="s">
        <v>185</v>
      </c>
      <c r="C1949" s="2" t="s">
        <v>69</v>
      </c>
      <c r="D1949" s="2" t="s">
        <v>11</v>
      </c>
      <c r="E1949" s="2" t="s">
        <v>15</v>
      </c>
      <c r="F1949" s="17" t="str">
        <f>+Tabela1[[#This Row],[WK]]&amp;Tabela1[[#This Row],[PK]]&amp;Tabela1[[#This Row],[GK]]</f>
        <v>261002</v>
      </c>
      <c r="G1949" s="2" t="s">
        <v>1830</v>
      </c>
      <c r="H1949" s="302">
        <f>TabIPW[[#This Row],[liczba mieszkańców ]]/$I$1*$H$2</f>
        <v>2.326318531300168E-5</v>
      </c>
      <c r="I1949" s="27">
        <v>7309</v>
      </c>
      <c r="J1949" s="302">
        <f>TabIPW[[#This Row],[liczba mieszkańców w wieku 20-64]]/$K$1*$J$2</f>
        <v>1.7740763447010037E-5</v>
      </c>
      <c r="K1949" s="27">
        <v>4399</v>
      </c>
      <c r="L1949" s="302">
        <f>TabIPW[[#This Row],[iloczyn liczby mieszkańców i relacji przeciętnego miesięcznego wynagrodzenia brutto 
w danym powiecie do średniej krajowej]]/$M$1*$L$2</f>
        <v>7.4045560928417498E-5</v>
      </c>
      <c r="M1949" s="27">
        <v>6731.588999999999</v>
      </c>
      <c r="N1949" s="302">
        <f>TabIPW[[#This Row],[liczba oddziałów w szkołach podstawowych]]/$O$1*$N$2</f>
        <v>4.4350029815146094E-5</v>
      </c>
      <c r="O1949" s="27">
        <v>35</v>
      </c>
      <c r="P194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2.7940887107631446E-5</v>
      </c>
      <c r="Q1949" s="27">
        <v>142</v>
      </c>
      <c r="R1949" s="302">
        <f>TabIPW[[#This Row],[liczba gospodarstw domowych korzystających ze środowiskowej pomocy społecznej ]]/$S$1*$R$2</f>
        <v>8.4486824566799948E-5</v>
      </c>
      <c r="S1949" s="27">
        <v>309</v>
      </c>
      <c r="T1949" s="302">
        <f>TabIPW[[#This Row],[ilość wody dostarczonej i ścieków bytowych odprowadzonych siecią kanalizacyjną '[dam3']]]/$U$1*$T$2</f>
        <v>1.6266399100666689E-5</v>
      </c>
      <c r="U1949" s="27">
        <v>398.6</v>
      </c>
      <c r="V1949" s="302">
        <f>TabIPW[[#This Row],[iloczyn liczby mieszkańców i relacji przeciętnego miesięcznego wynagrodzenia brutto 
w danym powiecie do średniej krajowej2]]/$W$1*$V$2</f>
        <v>2.1596621937455107E-5</v>
      </c>
      <c r="W1949" s="27">
        <f>TabIPW[[#This Row],[iloczyn liczby mieszkańców i relacji przeciętnego miesięcznego wynagrodzenia brutto 
w danym powiecie do średniej krajowej]]</f>
        <v>6731.588999999999</v>
      </c>
    </row>
    <row r="1950" spans="1:23" x14ac:dyDescent="0.3">
      <c r="A1950" s="2" t="s">
        <v>10</v>
      </c>
      <c r="B1950" s="2" t="s">
        <v>185</v>
      </c>
      <c r="C1950" s="2" t="s">
        <v>69</v>
      </c>
      <c r="D1950" s="2" t="s">
        <v>16</v>
      </c>
      <c r="E1950" s="2" t="s">
        <v>15</v>
      </c>
      <c r="F1950" s="17" t="str">
        <f>+Tabela1[[#This Row],[WK]]&amp;Tabela1[[#This Row],[PK]]&amp;Tabela1[[#This Row],[GK]]</f>
        <v>261003</v>
      </c>
      <c r="G1950" s="2" t="s">
        <v>1831</v>
      </c>
      <c r="H1950" s="302">
        <f>TabIPW[[#This Row],[liczba mieszkańców ]]/$I$1*$H$2</f>
        <v>1.4771438368811164E-5</v>
      </c>
      <c r="I1950" s="27">
        <v>4641</v>
      </c>
      <c r="J1950" s="302">
        <f>TabIPW[[#This Row],[liczba mieszkańców w wieku 20-64]]/$K$1*$J$2</f>
        <v>1.1836585750619337E-5</v>
      </c>
      <c r="K1950" s="27">
        <v>2935</v>
      </c>
      <c r="L1950" s="302">
        <f>TabIPW[[#This Row],[iloczyn liczby mieszkańców i relacji przeciętnego miesięcznego wynagrodzenia brutto 
w danym powiecie do średniej krajowej]]/$M$1*$L$2</f>
        <v>4.7016753080966712E-5</v>
      </c>
      <c r="M1950" s="27">
        <v>4274.3609999999999</v>
      </c>
      <c r="N1950" s="302">
        <f>TabIPW[[#This Row],[liczba oddziałów w szkołach podstawowych]]/$O$1*$N$2</f>
        <v>2.2808586762075135E-5</v>
      </c>
      <c r="O1950" s="27">
        <v>18</v>
      </c>
      <c r="P195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2.5579685380225969E-5</v>
      </c>
      <c r="Q1950" s="27">
        <v>130</v>
      </c>
      <c r="R1950" s="302">
        <f>TabIPW[[#This Row],[liczba gospodarstw domowych korzystających ze środowiskowej pomocy społecznej ]]/$S$1*$R$2</f>
        <v>3.4724358317099016E-5</v>
      </c>
      <c r="S1950" s="27">
        <v>127</v>
      </c>
      <c r="T1950" s="302">
        <f>TabIPW[[#This Row],[ilość wody dostarczonej i ścieków bytowych odprowadzonych siecią kanalizacyjną '[dam3']]]/$U$1*$T$2</f>
        <v>1.0038971848379342E-5</v>
      </c>
      <c r="U1950" s="27">
        <v>246</v>
      </c>
      <c r="V1950" s="302">
        <f>TabIPW[[#This Row],[iloczyn liczby mieszkańców i relacji przeciętnego miesięcznego wynagrodzenia brutto 
w danym powiecie do średniej krajowej2]]/$W$1*$V$2</f>
        <v>1.3713219648615293E-5</v>
      </c>
      <c r="W1950" s="27">
        <f>TabIPW[[#This Row],[iloczyn liczby mieszkańców i relacji przeciętnego miesięcznego wynagrodzenia brutto 
w danym powiecie do średniej krajowej]]</f>
        <v>4274.3609999999999</v>
      </c>
    </row>
    <row r="1951" spans="1:23" x14ac:dyDescent="0.3">
      <c r="A1951" s="2" t="s">
        <v>10</v>
      </c>
      <c r="B1951" s="2" t="s">
        <v>185</v>
      </c>
      <c r="C1951" s="2" t="s">
        <v>69</v>
      </c>
      <c r="D1951" s="2" t="s">
        <v>18</v>
      </c>
      <c r="E1951" s="2" t="s">
        <v>15</v>
      </c>
      <c r="F1951" s="17" t="str">
        <f>+Tabela1[[#This Row],[WK]]&amp;Tabela1[[#This Row],[PK]]&amp;Tabela1[[#This Row],[GK]]</f>
        <v>261004</v>
      </c>
      <c r="G1951" s="2" t="s">
        <v>1832</v>
      </c>
      <c r="H1951" s="302">
        <f>TabIPW[[#This Row],[liczba mieszkańców ]]/$I$1*$H$2</f>
        <v>1.703760172123382E-5</v>
      </c>
      <c r="I1951" s="27">
        <v>5353</v>
      </c>
      <c r="J1951" s="302">
        <f>TabIPW[[#This Row],[liczba mieszkańców w wieku 20-64]]/$K$1*$J$2</f>
        <v>1.2425390356953383E-5</v>
      </c>
      <c r="K1951" s="27">
        <v>3081</v>
      </c>
      <c r="L1951" s="302">
        <f>TabIPW[[#This Row],[iloczyn liczby mieszkańców i relacji przeciętnego miesięcznego wynagrodzenia brutto 
w danym powiecie do średniej krajowej]]/$M$1*$L$2</f>
        <v>5.4229838233659735E-5</v>
      </c>
      <c r="M1951" s="27">
        <v>4930.1130000000003</v>
      </c>
      <c r="N1951" s="302">
        <f>TabIPW[[#This Row],[liczba oddziałów w szkołach podstawowych]]/$O$1*$N$2</f>
        <v>4.9418604651162791E-5</v>
      </c>
      <c r="O1951" s="27">
        <v>39</v>
      </c>
      <c r="P195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4.0337196176510187E-5</v>
      </c>
      <c r="Q1951" s="27">
        <v>205</v>
      </c>
      <c r="R1951" s="302">
        <f>TabIPW[[#This Row],[liczba gospodarstw domowych korzystających ze środowiskowej pomocy społecznej ]]/$S$1*$R$2</f>
        <v>4.7028264807409681E-5</v>
      </c>
      <c r="S1951" s="27">
        <v>172</v>
      </c>
      <c r="T1951" s="302">
        <f>TabIPW[[#This Row],[ilość wody dostarczonej i ścieków bytowych odprowadzonych siecią kanalizacyjną '[dam3']]]/$U$1*$T$2</f>
        <v>1.0679670458214933E-5</v>
      </c>
      <c r="U1951" s="27">
        <v>261.7</v>
      </c>
      <c r="V1951" s="302">
        <f>TabIPW[[#This Row],[iloczyn liczby mieszkańców i relacji przeciętnego miesięcznego wynagrodzenia brutto 
w danym powiecie do średniej krajowej2]]/$W$1*$V$2</f>
        <v>1.581703615148409E-5</v>
      </c>
      <c r="W1951" s="27">
        <f>TabIPW[[#This Row],[iloczyn liczby mieszkańców i relacji przeciętnego miesięcznego wynagrodzenia brutto 
w danym powiecie do średniej krajowej]]</f>
        <v>4930.1130000000003</v>
      </c>
    </row>
    <row r="1952" spans="1:23" x14ac:dyDescent="0.3">
      <c r="A1952" s="2" t="s">
        <v>10</v>
      </c>
      <c r="B1952" s="2" t="s">
        <v>185</v>
      </c>
      <c r="C1952" s="2" t="s">
        <v>69</v>
      </c>
      <c r="D1952" s="2" t="s">
        <v>21</v>
      </c>
      <c r="E1952" s="2" t="s">
        <v>19</v>
      </c>
      <c r="F1952" s="17" t="str">
        <f>+Tabela1[[#This Row],[WK]]&amp;Tabela1[[#This Row],[PK]]&amp;Tabela1[[#This Row],[GK]]</f>
        <v>261005</v>
      </c>
      <c r="G1952" s="2" t="s">
        <v>1833</v>
      </c>
      <c r="H1952" s="302">
        <f>TabIPW[[#This Row],[liczba mieszkańców ]]/$I$1*$H$2</f>
        <v>2.8333407532677653E-5</v>
      </c>
      <c r="I1952" s="27">
        <v>8902</v>
      </c>
      <c r="J1952" s="302">
        <f>TabIPW[[#This Row],[liczba mieszkańców w wieku 20-64]]/$K$1*$J$2</f>
        <v>2.0624292854741835E-5</v>
      </c>
      <c r="K1952" s="27">
        <v>5114</v>
      </c>
      <c r="L1952" s="302">
        <f>TabIPW[[#This Row],[iloczyn liczby mieszkańców i relacji przeciętnego miesięcznego wynagrodzenia brutto 
w danym powiecie do średniej krajowej]]/$M$1*$L$2</f>
        <v>9.0183825883810749E-5</v>
      </c>
      <c r="M1952" s="27">
        <v>8198.7420000000002</v>
      </c>
      <c r="N1952" s="302">
        <f>TabIPW[[#This Row],[liczba oddziałów w szkołach podstawowych]]/$O$1*$N$2</f>
        <v>4.3082886106141924E-5</v>
      </c>
      <c r="O1952" s="27">
        <v>34</v>
      </c>
      <c r="P195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4.8207868601195101E-5</v>
      </c>
      <c r="Q1952" s="27">
        <v>245</v>
      </c>
      <c r="R1952" s="302">
        <f>TabIPW[[#This Row],[liczba gospodarstw domowych korzystających ze środowiskowej pomocy społecznej ]]/$S$1*$R$2</f>
        <v>5.3590348268908707E-5</v>
      </c>
      <c r="S1952" s="27">
        <v>196</v>
      </c>
      <c r="T1952" s="302">
        <f>TabIPW[[#This Row],[ilość wody dostarczonej i ścieków bytowych odprowadzonych siecią kanalizacyjną '[dam3']]]/$U$1*$T$2</f>
        <v>2.2420370461380528E-5</v>
      </c>
      <c r="U1952" s="27">
        <v>549.4</v>
      </c>
      <c r="V1952" s="302">
        <f>TabIPW[[#This Row],[iloczyn liczby mieszkańców i relacji przeciętnego miesięcznego wynagrodzenia brutto 
w danym powiecie do średniej krajowej2]]/$W$1*$V$2</f>
        <v>2.6303615882778139E-5</v>
      </c>
      <c r="W1952" s="27">
        <f>TabIPW[[#This Row],[iloczyn liczby mieszkańców i relacji przeciętnego miesięcznego wynagrodzenia brutto 
w danym powiecie do średniej krajowej]]</f>
        <v>8198.7420000000002</v>
      </c>
    </row>
    <row r="1953" spans="1:23" x14ac:dyDescent="0.3">
      <c r="A1953" s="2" t="s">
        <v>10</v>
      </c>
      <c r="B1953" s="2" t="s">
        <v>185</v>
      </c>
      <c r="C1953" s="2" t="s">
        <v>71</v>
      </c>
      <c r="D1953" s="2" t="s">
        <v>12</v>
      </c>
      <c r="E1953" s="2" t="s">
        <v>13</v>
      </c>
      <c r="F1953" s="17" t="str">
        <f>+Tabela1[[#This Row],[WK]]&amp;Tabela1[[#This Row],[PK]]&amp;Tabela1[[#This Row],[GK]]</f>
        <v>261101</v>
      </c>
      <c r="G1953" s="2" t="s">
        <v>1834</v>
      </c>
      <c r="H1953" s="302">
        <f>TabIPW[[#This Row],[liczba mieszkańców ]]/$I$1*$H$2</f>
        <v>1.3774581118840973E-4</v>
      </c>
      <c r="I1953" s="27">
        <v>43278</v>
      </c>
      <c r="J1953" s="302">
        <f>TabIPW[[#This Row],[liczba mieszkańców w wieku 20-64]]/$K$1*$J$2</f>
        <v>9.6773666668436659E-5</v>
      </c>
      <c r="K1953" s="27">
        <v>23996</v>
      </c>
      <c r="L1953" s="302">
        <f>TabIPW[[#This Row],[iloczyn liczby mieszkańców i relacji przeciętnego miesięcznego wynagrodzenia brutto 
w danym powiecie do średniej krajowej]]/$M$1*$L$2</f>
        <v>4.0939927494676903E-4</v>
      </c>
      <c r="M1953" s="27">
        <v>37219.08</v>
      </c>
      <c r="N1953" s="302">
        <f>TabIPW[[#This Row],[liczba oddziałów w szkołach podstawowych]]/$O$1*$N$2</f>
        <v>2.4455873583780559E-4</v>
      </c>
      <c r="O1953" s="27">
        <v>193</v>
      </c>
      <c r="P195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2.5225505121115153E-4</v>
      </c>
      <c r="Q1953" s="27">
        <v>1282</v>
      </c>
      <c r="R1953" s="302">
        <f>TabIPW[[#This Row],[liczba gospodarstw domowych korzystających ze środowiskowej pomocy społecznej ]]/$S$1*$R$2</f>
        <v>2.1026009091219795E-4</v>
      </c>
      <c r="S1953" s="27">
        <v>769</v>
      </c>
      <c r="T1953" s="302">
        <f>TabIPW[[#This Row],[ilość wody dostarczonej i ścieków bytowych odprowadzonych siecią kanalizacyjną '[dam3']]]/$U$1*$T$2</f>
        <v>1.5419207817852235E-4</v>
      </c>
      <c r="U1953" s="27">
        <v>3778.3999999999996</v>
      </c>
      <c r="V1953" s="302">
        <f>TabIPW[[#This Row],[iloczyn liczby mieszkańców i relacji przeciętnego miesięcznego wynagrodzenia brutto 
w danym powiecie do średniej krajowej2]]/$W$1*$V$2</f>
        <v>1.1940812185947431E-4</v>
      </c>
      <c r="W1953" s="27">
        <f>TabIPW[[#This Row],[iloczyn liczby mieszkańców i relacji przeciętnego miesięcznego wynagrodzenia brutto 
w danym powiecie do średniej krajowej]]</f>
        <v>37219.08</v>
      </c>
    </row>
    <row r="1954" spans="1:23" x14ac:dyDescent="0.3">
      <c r="A1954" s="2" t="s">
        <v>10</v>
      </c>
      <c r="B1954" s="2" t="s">
        <v>185</v>
      </c>
      <c r="C1954" s="2" t="s">
        <v>71</v>
      </c>
      <c r="D1954" s="2" t="s">
        <v>11</v>
      </c>
      <c r="E1954" s="2" t="s">
        <v>15</v>
      </c>
      <c r="F1954" s="17" t="str">
        <f>+Tabela1[[#This Row],[WK]]&amp;Tabela1[[#This Row],[PK]]&amp;Tabela1[[#This Row],[GK]]</f>
        <v>261102</v>
      </c>
      <c r="G1954" s="2" t="s">
        <v>578</v>
      </c>
      <c r="H1954" s="302">
        <f>TabIPW[[#This Row],[liczba mieszkańców ]]/$I$1*$H$2</f>
        <v>3.154486655317549E-5</v>
      </c>
      <c r="I1954" s="27">
        <v>9911</v>
      </c>
      <c r="J1954" s="302">
        <f>TabIPW[[#This Row],[liczba mieszkańców w wieku 20-64]]/$K$1*$J$2</f>
        <v>2.4463621520700817E-5</v>
      </c>
      <c r="K1954" s="27">
        <v>6066</v>
      </c>
      <c r="L1954" s="302">
        <f>TabIPW[[#This Row],[iloczyn liczby mieszkańców i relacji przeciętnego miesięcznego wynagrodzenia brutto 
w danym powiecie do średniej krajowej]]/$M$1*$L$2</f>
        <v>9.3755631359984922E-5</v>
      </c>
      <c r="M1954" s="27">
        <v>8523.4599999999991</v>
      </c>
      <c r="N1954" s="302">
        <f>TabIPW[[#This Row],[liczba oddziałów w szkołach podstawowych]]/$O$1*$N$2</f>
        <v>9.3768634466308905E-5</v>
      </c>
      <c r="O1954" s="27">
        <v>74</v>
      </c>
      <c r="P195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5.4701173351560147E-5</v>
      </c>
      <c r="Q1954" s="27">
        <v>278</v>
      </c>
      <c r="R1954" s="302">
        <f>TabIPW[[#This Row],[liczba gospodarstw domowych korzystających ze środowiskowej pomocy społecznej ]]/$S$1*$R$2</f>
        <v>5.5230869134283469E-5</v>
      </c>
      <c r="S1954" s="27">
        <v>202</v>
      </c>
      <c r="T1954" s="302">
        <f>TabIPW[[#This Row],[ilość wody dostarczonej i ścieków bytowych odprowadzonych siecią kanalizacyjną '[dam3']]]/$U$1*$T$2</f>
        <v>2.263257637037066E-5</v>
      </c>
      <c r="U1954" s="27">
        <v>554.6</v>
      </c>
      <c r="V1954" s="302">
        <f>TabIPW[[#This Row],[iloczyn liczby mieszkańców i relacji przeciętnego miesięcznego wynagrodzenia brutto 
w danym powiecie do średniej krajowej2]]/$W$1*$V$2</f>
        <v>2.7345392479995603E-5</v>
      </c>
      <c r="W1954" s="27">
        <f>TabIPW[[#This Row],[iloczyn liczby mieszkańców i relacji przeciętnego miesięcznego wynagrodzenia brutto 
w danym powiecie do średniej krajowej]]</f>
        <v>8523.4599999999991</v>
      </c>
    </row>
    <row r="1955" spans="1:23" x14ac:dyDescent="0.3">
      <c r="A1955" s="2" t="s">
        <v>10</v>
      </c>
      <c r="B1955" s="2" t="s">
        <v>185</v>
      </c>
      <c r="C1955" s="2" t="s">
        <v>71</v>
      </c>
      <c r="D1955" s="2" t="s">
        <v>16</v>
      </c>
      <c r="E1955" s="2" t="s">
        <v>15</v>
      </c>
      <c r="F1955" s="17" t="str">
        <f>+Tabela1[[#This Row],[WK]]&amp;Tabela1[[#This Row],[PK]]&amp;Tabela1[[#This Row],[GK]]</f>
        <v>261103</v>
      </c>
      <c r="G1955" s="2" t="s">
        <v>1835</v>
      </c>
      <c r="H1955" s="302">
        <f>TabIPW[[#This Row],[liczba mieszkańców ]]/$I$1*$H$2</f>
        <v>2.4921431249254776E-5</v>
      </c>
      <c r="I1955" s="27">
        <v>7830</v>
      </c>
      <c r="J1955" s="302">
        <f>TabIPW[[#This Row],[liczba mieszkańców w wieku 20-64]]/$K$1*$J$2</f>
        <v>1.8527180558209616E-5</v>
      </c>
      <c r="K1955" s="27">
        <v>4594</v>
      </c>
      <c r="L1955" s="302">
        <f>TabIPW[[#This Row],[iloczyn liczby mieszkańców i relacji przeciętnego miesięcznego wynagrodzenia brutto 
w danym powiecie do średniej krajowej]]/$M$1*$L$2</f>
        <v>7.406988129842417E-5</v>
      </c>
      <c r="M1955" s="27">
        <v>6733.8</v>
      </c>
      <c r="N1955" s="302">
        <f>TabIPW[[#This Row],[liczba oddziałów w szkołach podstawowych]]/$O$1*$N$2</f>
        <v>7.2227191413237933E-5</v>
      </c>
      <c r="O1955" s="27">
        <v>57</v>
      </c>
      <c r="P195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5.9030043185136852E-5</v>
      </c>
      <c r="Q1955" s="27">
        <v>300</v>
      </c>
      <c r="R1955" s="302">
        <f>TabIPW[[#This Row],[liczba gospodarstw domowych korzystających ze środowiskowej pomocy społecznej ]]/$S$1*$R$2</f>
        <v>4.0739601490139784E-5</v>
      </c>
      <c r="S1955" s="27">
        <v>149</v>
      </c>
      <c r="T1955" s="302">
        <f>TabIPW[[#This Row],[ilość wody dostarczonej i ścieków bytowych odprowadzonych siecią kanalizacyjną '[dam3']]]/$U$1*$T$2</f>
        <v>1.4838090097848489E-5</v>
      </c>
      <c r="U1955" s="27">
        <v>363.6</v>
      </c>
      <c r="V1955" s="302">
        <f>TabIPW[[#This Row],[iloczyn liczby mieszkańców i relacji przeciętnego miesięcznego wynagrodzenia brutto 
w danym powiecie do średniej krajowej2]]/$W$1*$V$2</f>
        <v>2.1603715378707054E-5</v>
      </c>
      <c r="W1955" s="27">
        <f>TabIPW[[#This Row],[iloczyn liczby mieszkańców i relacji przeciętnego miesięcznego wynagrodzenia brutto 
w danym powiecie do średniej krajowej]]</f>
        <v>6733.8</v>
      </c>
    </row>
    <row r="1956" spans="1:23" x14ac:dyDescent="0.3">
      <c r="A1956" s="2" t="s">
        <v>10</v>
      </c>
      <c r="B1956" s="2" t="s">
        <v>185</v>
      </c>
      <c r="C1956" s="2" t="s">
        <v>71</v>
      </c>
      <c r="D1956" s="2" t="s">
        <v>18</v>
      </c>
      <c r="E1956" s="2" t="s">
        <v>15</v>
      </c>
      <c r="F1956" s="17" t="str">
        <f>+Tabela1[[#This Row],[WK]]&amp;Tabela1[[#This Row],[PK]]&amp;Tabela1[[#This Row],[GK]]</f>
        <v>261104</v>
      </c>
      <c r="G1956" s="2" t="s">
        <v>1836</v>
      </c>
      <c r="H1956" s="302">
        <f>TabIPW[[#This Row],[liczba mieszkańców ]]/$I$1*$H$2</f>
        <v>4.6793726976570079E-5</v>
      </c>
      <c r="I1956" s="27">
        <v>14702</v>
      </c>
      <c r="J1956" s="302">
        <f>TabIPW[[#This Row],[liczba mieszkańców w wieku 20-64]]/$K$1*$J$2</f>
        <v>3.554605342622107E-5</v>
      </c>
      <c r="K1956" s="27">
        <v>8814</v>
      </c>
      <c r="L1956" s="302">
        <f>TabIPW[[#This Row],[iloczyn liczby mieszkańców i relacji przeciętnego miesięcznego wynagrodzenia brutto 
w danym powiecie do średniej krajowej]]/$M$1*$L$2</f>
        <v>1.390773173498636E-4</v>
      </c>
      <c r="M1956" s="27">
        <v>12643.72</v>
      </c>
      <c r="N1956" s="302">
        <f>TabIPW[[#This Row],[liczba oddziałów w szkołach podstawowych]]/$O$1*$N$2</f>
        <v>1.0770721526535479E-4</v>
      </c>
      <c r="O1956" s="27">
        <v>85</v>
      </c>
      <c r="P195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1.15305351021634E-4</v>
      </c>
      <c r="Q1956" s="27">
        <v>586</v>
      </c>
      <c r="R1956" s="302">
        <f>TabIPW[[#This Row],[liczba gospodarstw domowych korzystających ze środowiskowej pomocy społecznej ]]/$S$1*$R$2</f>
        <v>7.6831060528384425E-5</v>
      </c>
      <c r="S1956" s="27">
        <v>281</v>
      </c>
      <c r="T1956" s="302">
        <f>TabIPW[[#This Row],[ilość wody dostarczonej i ścieków bytowych odprowadzonych siecią kanalizacyjną '[dam3']]]/$U$1*$T$2</f>
        <v>2.5097429620948352E-5</v>
      </c>
      <c r="U1956" s="27">
        <v>615</v>
      </c>
      <c r="V1956" s="302">
        <f>TabIPW[[#This Row],[iloczyn liczby mieszkańców i relacji przeciętnego miesięcznego wynagrodzenia brutto 
w danym powiecie do średniej krajowej2]]/$W$1*$V$2</f>
        <v>4.0564217560376886E-5</v>
      </c>
      <c r="W1956" s="27">
        <f>TabIPW[[#This Row],[iloczyn liczby mieszkańców i relacji przeciętnego miesięcznego wynagrodzenia brutto 
w danym powiecie do średniej krajowej]]</f>
        <v>12643.72</v>
      </c>
    </row>
    <row r="1957" spans="1:23" x14ac:dyDescent="0.3">
      <c r="A1957" s="2" t="s">
        <v>10</v>
      </c>
      <c r="B1957" s="2" t="s">
        <v>185</v>
      </c>
      <c r="C1957" s="2" t="s">
        <v>71</v>
      </c>
      <c r="D1957" s="2" t="s">
        <v>21</v>
      </c>
      <c r="E1957" s="2" t="s">
        <v>19</v>
      </c>
      <c r="F1957" s="17" t="str">
        <f>+Tabela1[[#This Row],[WK]]&amp;Tabela1[[#This Row],[PK]]&amp;Tabela1[[#This Row],[GK]]</f>
        <v>261105</v>
      </c>
      <c r="G1957" s="2" t="s">
        <v>1837</v>
      </c>
      <c r="H1957" s="302">
        <f>TabIPW[[#This Row],[liczba mieszkańców ]]/$I$1*$H$2</f>
        <v>1.9580669865314865E-5</v>
      </c>
      <c r="I1957" s="27">
        <v>6152</v>
      </c>
      <c r="J1957" s="302">
        <f>TabIPW[[#This Row],[liczba mieszkańców w wieku 20-64]]/$K$1*$J$2</f>
        <v>1.4345054689932872E-5</v>
      </c>
      <c r="K1957" s="27">
        <v>3557</v>
      </c>
      <c r="L1957" s="302">
        <f>TabIPW[[#This Row],[iloczyn liczby mieszkańców i relacji przeciętnego miesięcznego wynagrodzenia brutto 
w danym powiecie do średniej krajowej]]/$M$1*$L$2</f>
        <v>5.8196412483768269E-5</v>
      </c>
      <c r="M1957" s="27">
        <v>5290.72</v>
      </c>
      <c r="N1957" s="302">
        <f>TabIPW[[#This Row],[liczba oddziałów w szkołach podstawowych]]/$O$1*$N$2</f>
        <v>3.8014311270125227E-5</v>
      </c>
      <c r="O1957" s="27">
        <v>30</v>
      </c>
      <c r="P195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3.1285922888122534E-5</v>
      </c>
      <c r="Q1957" s="27">
        <v>159</v>
      </c>
      <c r="R1957" s="302">
        <f>TabIPW[[#This Row],[liczba gospodarstw domowych korzystających ze środowiskowej pomocy społecznej ]]/$S$1*$R$2</f>
        <v>4.7575105095867933E-5</v>
      </c>
      <c r="S1957" s="27">
        <v>174</v>
      </c>
      <c r="T1957" s="302">
        <f>TabIPW[[#This Row],[ilość wody dostarczonej i ścieków bytowych odprowadzonych siecią kanalizacyjną '[dam3']]]/$U$1*$T$2</f>
        <v>1.3099633997275482E-5</v>
      </c>
      <c r="U1957" s="27">
        <v>321</v>
      </c>
      <c r="V1957" s="302">
        <f>TabIPW[[#This Row],[iloczyn liczby mieszkańców i relacji przeciętnego miesięcznego wynagrodzenia brutto 
w danym powiecie do średniej krajowej2]]/$W$1*$V$2</f>
        <v>1.697395364109908E-5</v>
      </c>
      <c r="W1957" s="27">
        <f>TabIPW[[#This Row],[iloczyn liczby mieszkańców i relacji przeciętnego miesięcznego wynagrodzenia brutto 
w danym powiecie do średniej krajowej]]</f>
        <v>5290.72</v>
      </c>
    </row>
    <row r="1958" spans="1:23" x14ac:dyDescent="0.3">
      <c r="A1958" s="2" t="s">
        <v>10</v>
      </c>
      <c r="B1958" s="2" t="s">
        <v>185</v>
      </c>
      <c r="C1958" s="2" t="s">
        <v>72</v>
      </c>
      <c r="D1958" s="2" t="s">
        <v>12</v>
      </c>
      <c r="E1958" s="2" t="s">
        <v>15</v>
      </c>
      <c r="F1958" s="17" t="str">
        <f>+Tabela1[[#This Row],[WK]]&amp;Tabela1[[#This Row],[PK]]&amp;Tabela1[[#This Row],[GK]]</f>
        <v>261201</v>
      </c>
      <c r="G1958" s="2" t="s">
        <v>1838</v>
      </c>
      <c r="H1958" s="302">
        <f>TabIPW[[#This Row],[liczba mieszkańców ]]/$I$1*$H$2</f>
        <v>2.3205894666451667E-5</v>
      </c>
      <c r="I1958" s="27">
        <v>7291</v>
      </c>
      <c r="J1958" s="302">
        <f>TabIPW[[#This Row],[liczba mieszkańców w wieku 20-64]]/$K$1*$J$2</f>
        <v>1.7204386648089295E-5</v>
      </c>
      <c r="K1958" s="27">
        <v>4266</v>
      </c>
      <c r="L1958" s="302">
        <f>TabIPW[[#This Row],[iloczyn liczby mieszkańców i relacji przeciętnego miesięcznego wynagrodzenia brutto 
w danym powiecie do średniej krajowej]]/$M$1*$L$2</f>
        <v>7.1617637821185938E-5</v>
      </c>
      <c r="M1958" s="27">
        <v>6510.8629999999994</v>
      </c>
      <c r="N1958" s="302">
        <f>TabIPW[[#This Row],[liczba oddziałów w szkołach podstawowych]]/$O$1*$N$2</f>
        <v>5.0685748360166967E-5</v>
      </c>
      <c r="O1958" s="27">
        <v>40</v>
      </c>
      <c r="P195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4.7224034548109484E-5</v>
      </c>
      <c r="Q1958" s="27">
        <v>240</v>
      </c>
      <c r="R1958" s="302">
        <f>TabIPW[[#This Row],[liczba gospodarstw domowych korzystających ze środowiskowej pomocy społecznej ]]/$S$1*$R$2</f>
        <v>9.4056529614819362E-5</v>
      </c>
      <c r="S1958" s="27">
        <v>344</v>
      </c>
      <c r="T1958" s="302">
        <f>TabIPW[[#This Row],[ilość wody dostarczonej i ścieków bytowych odprowadzonych siecią kanalizacyjną '[dam3']]]/$U$1*$T$2</f>
        <v>1.7498825725955535E-5</v>
      </c>
      <c r="U1958" s="27">
        <v>428.8</v>
      </c>
      <c r="V1958" s="302">
        <f>TabIPW[[#This Row],[iloczyn liczby mieszkańców i relacji przeciętnego miesięcznego wynagrodzenia brutto 
w danym powiecie do średniej krajowej2]]/$W$1*$V$2</f>
        <v>2.08884776978459E-5</v>
      </c>
      <c r="W1958" s="27">
        <f>TabIPW[[#This Row],[iloczyn liczby mieszkańców i relacji przeciętnego miesięcznego wynagrodzenia brutto 
w danym powiecie do średniej krajowej]]</f>
        <v>6510.8629999999994</v>
      </c>
    </row>
    <row r="1959" spans="1:23" x14ac:dyDescent="0.3">
      <c r="A1959" s="2" t="s">
        <v>10</v>
      </c>
      <c r="B1959" s="2" t="s">
        <v>185</v>
      </c>
      <c r="C1959" s="2" t="s">
        <v>72</v>
      </c>
      <c r="D1959" s="2" t="s">
        <v>11</v>
      </c>
      <c r="E1959" s="2" t="s">
        <v>15</v>
      </c>
      <c r="F1959" s="17" t="str">
        <f>+Tabela1[[#This Row],[WK]]&amp;Tabela1[[#This Row],[PK]]&amp;Tabela1[[#This Row],[GK]]</f>
        <v>261202</v>
      </c>
      <c r="G1959" s="2" t="s">
        <v>728</v>
      </c>
      <c r="H1959" s="302">
        <f>TabIPW[[#This Row],[liczba mieszkańców ]]/$I$1*$H$2</f>
        <v>1.2218821783638453E-5</v>
      </c>
      <c r="I1959" s="27">
        <v>3839</v>
      </c>
      <c r="J1959" s="302">
        <f>TabIPW[[#This Row],[liczba mieszkańców w wieku 20-64]]/$K$1*$J$2</f>
        <v>9.0054841503008448E-6</v>
      </c>
      <c r="K1959" s="27">
        <v>2233</v>
      </c>
      <c r="L1959" s="302">
        <f>TabIPW[[#This Row],[iloczyn liczby mieszkańców i relacji przeciętnego miesięcznego wynagrodzenia brutto 
w danym powiecie do średniej krajowej]]/$M$1*$L$2</f>
        <v>3.7709520174946216E-5</v>
      </c>
      <c r="M1959" s="27">
        <v>3428.2270000000003</v>
      </c>
      <c r="N1959" s="302">
        <f>TabIPW[[#This Row],[liczba oddziałów w szkołach podstawowych]]/$O$1*$N$2</f>
        <v>2.9144305307096008E-5</v>
      </c>
      <c r="O1959" s="27">
        <v>23</v>
      </c>
      <c r="P195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1.9283147440478041E-5</v>
      </c>
      <c r="Q1959" s="27">
        <v>98</v>
      </c>
      <c r="R1959" s="302">
        <f>TabIPW[[#This Row],[liczba gospodarstw domowych korzystających ze środowiskowej pomocy społecznej ]]/$S$1*$R$2</f>
        <v>4.4294063365118423E-5</v>
      </c>
      <c r="S1959" s="27">
        <v>162</v>
      </c>
      <c r="T1959" s="302">
        <f>TabIPW[[#This Row],[ilość wody dostarczonej i ścieków bytowych odprowadzonych siecią kanalizacyjną '[dam3']]]/$U$1*$T$2</f>
        <v>6.3947434497603352E-6</v>
      </c>
      <c r="U1959" s="27">
        <v>156.69999999999999</v>
      </c>
      <c r="V1959" s="302">
        <f>TabIPW[[#This Row],[iloczyn liczby mieszkańców i relacji przeciętnego miesięcznego wynagrodzenia brutto 
w danym powiecie do średniej krajowej2]]/$W$1*$V$2</f>
        <v>1.0998610051025982E-5</v>
      </c>
      <c r="W1959" s="27">
        <f>TabIPW[[#This Row],[iloczyn liczby mieszkańców i relacji przeciętnego miesięcznego wynagrodzenia brutto 
w danym powiecie do średniej krajowej]]</f>
        <v>3428.2270000000003</v>
      </c>
    </row>
    <row r="1960" spans="1:23" x14ac:dyDescent="0.3">
      <c r="A1960" s="2" t="s">
        <v>10</v>
      </c>
      <c r="B1960" s="2" t="s">
        <v>185</v>
      </c>
      <c r="C1960" s="2" t="s">
        <v>72</v>
      </c>
      <c r="D1960" s="2" t="s">
        <v>16</v>
      </c>
      <c r="E1960" s="2" t="s">
        <v>19</v>
      </c>
      <c r="F1960" s="17" t="str">
        <f>+Tabela1[[#This Row],[WK]]&amp;Tabela1[[#This Row],[PK]]&amp;Tabela1[[#This Row],[GK]]</f>
        <v>261203</v>
      </c>
      <c r="G1960" s="2" t="s">
        <v>102</v>
      </c>
      <c r="H1960" s="302">
        <f>TabIPW[[#This Row],[liczba mieszkańców ]]/$I$1*$H$2</f>
        <v>1.1805056002999484E-5</v>
      </c>
      <c r="I1960" s="27">
        <v>3709</v>
      </c>
      <c r="J1960" s="302">
        <f>TabIPW[[#This Row],[liczba mieszkańców w wieku 20-64]]/$K$1*$J$2</f>
        <v>8.9328918015747278E-6</v>
      </c>
      <c r="K1960" s="27">
        <v>2215</v>
      </c>
      <c r="L1960" s="302">
        <f>TabIPW[[#This Row],[iloczyn liczby mieszkańców i relacji przeciętnego miesięcznego wynagrodzenia brutto 
w danym powiecie do średniej krajowej]]/$M$1*$L$2</f>
        <v>3.643256325315851E-5</v>
      </c>
      <c r="M1960" s="27">
        <v>3312.1370000000002</v>
      </c>
      <c r="N1960" s="302">
        <f>TabIPW[[#This Row],[liczba oddziałów w szkołach podstawowych]]/$O$1*$N$2</f>
        <v>1.9007155635062614E-5</v>
      </c>
      <c r="O1960" s="27">
        <v>15</v>
      </c>
      <c r="P196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2.6760286243928711E-5</v>
      </c>
      <c r="Q1960" s="27">
        <v>136</v>
      </c>
      <c r="R1960" s="302">
        <f>TabIPW[[#This Row],[liczba gospodarstw domowych korzystających ze środowiskowej pomocy społecznej ]]/$S$1*$R$2</f>
        <v>2.9529375576745615E-5</v>
      </c>
      <c r="S1960" s="27">
        <v>108</v>
      </c>
      <c r="T1960" s="302">
        <f>TabIPW[[#This Row],[ilość wody dostarczonej i ścieków bytowych odprowadzonych siecią kanalizacyjną '[dam3']]]/$U$1*$T$2</f>
        <v>7.9046701098824319E-6</v>
      </c>
      <c r="U1960" s="27">
        <v>193.7</v>
      </c>
      <c r="V1960" s="302">
        <f>TabIPW[[#This Row],[iloczyn liczby mieszkańców i relacji przeciętnego miesięcznego wynagrodzenia brutto 
w danym powiecie do średniej krajowej2]]/$W$1*$V$2</f>
        <v>1.0626164282171233E-5</v>
      </c>
      <c r="W1960" s="27">
        <f>TabIPW[[#This Row],[iloczyn liczby mieszkańców i relacji przeciętnego miesięcznego wynagrodzenia brutto 
w danym powiecie do średniej krajowej]]</f>
        <v>3312.1370000000002</v>
      </c>
    </row>
    <row r="1961" spans="1:23" x14ac:dyDescent="0.3">
      <c r="A1961" s="2" t="s">
        <v>10</v>
      </c>
      <c r="B1961" s="2" t="s">
        <v>185</v>
      </c>
      <c r="C1961" s="2" t="s">
        <v>72</v>
      </c>
      <c r="D1961" s="2" t="s">
        <v>18</v>
      </c>
      <c r="E1961" s="2" t="s">
        <v>19</v>
      </c>
      <c r="F1961" s="17" t="str">
        <f>+Tabela1[[#This Row],[WK]]&amp;Tabela1[[#This Row],[PK]]&amp;Tabela1[[#This Row],[GK]]</f>
        <v>261204</v>
      </c>
      <c r="G1961" s="2" t="s">
        <v>205</v>
      </c>
      <c r="H1961" s="302">
        <f>TabIPW[[#This Row],[liczba mieszkańców ]]/$I$1*$H$2</f>
        <v>2.3126324324021095E-5</v>
      </c>
      <c r="I1961" s="27">
        <v>7266</v>
      </c>
      <c r="J1961" s="302">
        <f>TabIPW[[#This Row],[liczba mieszkańców w wieku 20-64]]/$K$1*$J$2</f>
        <v>1.7474591501680948E-5</v>
      </c>
      <c r="K1961" s="27">
        <v>4333</v>
      </c>
      <c r="L1961" s="302">
        <f>TabIPW[[#This Row],[iloczyn liczby mieszkańców i relacji przeciętnego miesięcznego wynagrodzenia brutto 
w danym powiecie do średniej krajowej]]/$M$1*$L$2</f>
        <v>7.1372069182380602E-5</v>
      </c>
      <c r="M1961" s="27">
        <v>6488.5379999999996</v>
      </c>
      <c r="N1961" s="302">
        <f>TabIPW[[#This Row],[liczba oddziałów w szkołach podstawowych]]/$O$1*$N$2</f>
        <v>5.5754323196183665E-5</v>
      </c>
      <c r="O1961" s="27">
        <v>44</v>
      </c>
      <c r="P196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3.8763061691573204E-5</v>
      </c>
      <c r="Q1961" s="27">
        <v>197</v>
      </c>
      <c r="R1961" s="302">
        <f>TabIPW[[#This Row],[liczba gospodarstw domowych korzystających ze środowiskowej pomocy społecznej ]]/$S$1*$R$2</f>
        <v>7.3276598653405786E-5</v>
      </c>
      <c r="S1961" s="27">
        <v>268</v>
      </c>
      <c r="T1961" s="302">
        <f>TabIPW[[#This Row],[ilość wody dostarczonej i ścieków bytowych odprowadzonych siecią kanalizacyjną '[dam3']]]/$U$1*$T$2</f>
        <v>9.9981630197273913E-6</v>
      </c>
      <c r="U1961" s="27">
        <v>245</v>
      </c>
      <c r="V1961" s="302">
        <f>TabIPW[[#This Row],[iloczyn liczby mieszkańców i relacji przeciętnego miesięcznego wynagrodzenia brutto 
w danym powiecie do średniej krajowej2]]/$W$1*$V$2</f>
        <v>2.0816853511527678E-5</v>
      </c>
      <c r="W1961" s="27">
        <f>TabIPW[[#This Row],[iloczyn liczby mieszkańców i relacji przeciętnego miesięcznego wynagrodzenia brutto 
w danym powiecie do średniej krajowej]]</f>
        <v>6488.5379999999996</v>
      </c>
    </row>
    <row r="1962" spans="1:23" x14ac:dyDescent="0.3">
      <c r="A1962" s="2" t="s">
        <v>10</v>
      </c>
      <c r="B1962" s="2" t="s">
        <v>185</v>
      </c>
      <c r="C1962" s="2" t="s">
        <v>72</v>
      </c>
      <c r="D1962" s="2" t="s">
        <v>21</v>
      </c>
      <c r="E1962" s="2" t="s">
        <v>19</v>
      </c>
      <c r="F1962" s="17" t="str">
        <f>+Tabela1[[#This Row],[WK]]&amp;Tabela1[[#This Row],[PK]]&amp;Tabela1[[#This Row],[GK]]</f>
        <v>261205</v>
      </c>
      <c r="G1962" s="2" t="s">
        <v>1839</v>
      </c>
      <c r="H1962" s="302">
        <f>TabIPW[[#This Row],[liczba mieszkańców ]]/$I$1*$H$2</f>
        <v>3.4272537891695459E-5</v>
      </c>
      <c r="I1962" s="27">
        <v>10768</v>
      </c>
      <c r="J1962" s="302">
        <f>TabIPW[[#This Row],[liczba mieszkańców w wieku 20-64]]/$K$1*$J$2</f>
        <v>2.4967735053521058E-5</v>
      </c>
      <c r="K1962" s="27">
        <v>6191</v>
      </c>
      <c r="L1962" s="302">
        <f>TabIPW[[#This Row],[iloczyn liczby mieszkańców i relacji przeciętnego miesięcznego wynagrodzenia brutto 
w danym powiecie do średniej krajowej]]/$M$1*$L$2</f>
        <v>1.05771324106231E-4</v>
      </c>
      <c r="M1962" s="27">
        <v>9615.8240000000005</v>
      </c>
      <c r="N1962" s="302">
        <f>TabIPW[[#This Row],[liczba oddziałów w szkołach podstawowych]]/$O$1*$N$2</f>
        <v>6.9692903995229581E-5</v>
      </c>
      <c r="O1962" s="27">
        <v>55</v>
      </c>
      <c r="P196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9.2873934611281979E-5</v>
      </c>
      <c r="Q1962" s="27">
        <v>472</v>
      </c>
      <c r="R1962" s="302">
        <f>TabIPW[[#This Row],[liczba gospodarstw domowych korzystających ze środowiskowej pomocy społecznej ]]/$S$1*$R$2</f>
        <v>9.0775487884069852E-5</v>
      </c>
      <c r="S1962" s="27">
        <v>332</v>
      </c>
      <c r="T1962" s="302">
        <f>TabIPW[[#This Row],[ilość wody dostarczonej i ścieków bytowych odprowadzonych siecią kanalizacyjną '[dam3']]]/$U$1*$T$2</f>
        <v>3.092084946958141E-5</v>
      </c>
      <c r="U1962" s="27">
        <v>757.7</v>
      </c>
      <c r="V1962" s="302">
        <f>TabIPW[[#This Row],[iloczyn liczby mieszkańców i relacji przeciętnego miesięcznego wynagrodzenia brutto 
w danym powiecie do średniej krajowej2]]/$W$1*$V$2</f>
        <v>3.0849969530984049E-5</v>
      </c>
      <c r="W1962" s="27">
        <f>TabIPW[[#This Row],[iloczyn liczby mieszkańców i relacji przeciętnego miesięcznego wynagrodzenia brutto 
w danym powiecie do średniej krajowej]]</f>
        <v>9615.8240000000005</v>
      </c>
    </row>
    <row r="1963" spans="1:23" x14ac:dyDescent="0.3">
      <c r="A1963" s="2" t="s">
        <v>10</v>
      </c>
      <c r="B1963" s="2" t="s">
        <v>185</v>
      </c>
      <c r="C1963" s="2" t="s">
        <v>72</v>
      </c>
      <c r="D1963" s="2" t="s">
        <v>23</v>
      </c>
      <c r="E1963" s="2" t="s">
        <v>15</v>
      </c>
      <c r="F1963" s="17" t="str">
        <f>+Tabela1[[#This Row],[WK]]&amp;Tabela1[[#This Row],[PK]]&amp;Tabela1[[#This Row],[GK]]</f>
        <v>261206</v>
      </c>
      <c r="G1963" s="2" t="s">
        <v>1840</v>
      </c>
      <c r="H1963" s="302">
        <f>TabIPW[[#This Row],[liczba mieszkańców ]]/$I$1*$H$2</f>
        <v>1.9679337089928767E-5</v>
      </c>
      <c r="I1963" s="27">
        <v>6183</v>
      </c>
      <c r="J1963" s="302">
        <f>TabIPW[[#This Row],[liczba mieszkańców w wieku 20-64]]/$K$1*$J$2</f>
        <v>1.4990320011942786E-5</v>
      </c>
      <c r="K1963" s="27">
        <v>3717</v>
      </c>
      <c r="L1963" s="302">
        <f>TabIPW[[#This Row],[iloczyn liczby mieszkańców i relacji przeciętnego miesięcznego wynagrodzenia brutto 
w danym powiecie do średniej krajowej]]/$M$1*$L$2</f>
        <v>6.0734035749333789E-5</v>
      </c>
      <c r="M1963" s="27">
        <v>5521.4189999999999</v>
      </c>
      <c r="N1963" s="302">
        <f>TabIPW[[#This Row],[liczba oddziałów w szkołach podstawowych]]/$O$1*$N$2</f>
        <v>3.9281454979129396E-5</v>
      </c>
      <c r="O1963" s="27">
        <v>31</v>
      </c>
      <c r="P196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3.3253590994293761E-5</v>
      </c>
      <c r="Q1963" s="27">
        <v>169</v>
      </c>
      <c r="R1963" s="302">
        <f>TabIPW[[#This Row],[liczba gospodarstw domowych korzystających ze środowiskowej pomocy społecznej ]]/$S$1*$R$2</f>
        <v>2.6521753990225228E-5</v>
      </c>
      <c r="S1963" s="27">
        <v>97</v>
      </c>
      <c r="T1963" s="302">
        <f>TabIPW[[#This Row],[ilość wody dostarczonej i ścieków bytowych odprowadzonych siecią kanalizacyjną '[dam3']]]/$U$1*$T$2</f>
        <v>9.5002953101736202E-6</v>
      </c>
      <c r="U1963" s="27">
        <v>232.8</v>
      </c>
      <c r="V1963" s="302">
        <f>TabIPW[[#This Row],[iloczyn liczby mieszkańców i relacji przeciętnego miesięcznego wynagrodzenia brutto 
w danym powiecie do średniej krajowej2]]/$W$1*$V$2</f>
        <v>1.7714093760222358E-5</v>
      </c>
      <c r="W1963" s="27">
        <f>TabIPW[[#This Row],[iloczyn liczby mieszkańców i relacji przeciętnego miesięcznego wynagrodzenia brutto 
w danym powiecie do średniej krajowej]]</f>
        <v>5521.4189999999999</v>
      </c>
    </row>
    <row r="1964" spans="1:23" x14ac:dyDescent="0.3">
      <c r="A1964" s="2" t="s">
        <v>10</v>
      </c>
      <c r="B1964" s="2" t="s">
        <v>185</v>
      </c>
      <c r="C1964" s="2" t="s">
        <v>72</v>
      </c>
      <c r="D1964" s="2" t="s">
        <v>30</v>
      </c>
      <c r="E1964" s="2" t="s">
        <v>19</v>
      </c>
      <c r="F1964" s="17" t="str">
        <f>+Tabela1[[#This Row],[WK]]&amp;Tabela1[[#This Row],[PK]]&amp;Tabela1[[#This Row],[GK]]</f>
        <v>261207</v>
      </c>
      <c r="G1964" s="2" t="s">
        <v>1841</v>
      </c>
      <c r="H1964" s="302">
        <f>TabIPW[[#This Row],[liczba mieszkańców ]]/$I$1*$H$2</f>
        <v>7.5801891013058963E-5</v>
      </c>
      <c r="I1964" s="27">
        <v>23816</v>
      </c>
      <c r="J1964" s="302">
        <f>TabIPW[[#This Row],[liczba mieszkańców w wieku 20-64]]/$K$1*$J$2</f>
        <v>5.5553311316790924E-5</v>
      </c>
      <c r="K1964" s="27">
        <v>13775</v>
      </c>
      <c r="L1964" s="302">
        <f>TabIPW[[#This Row],[iloczyn liczby mieszkańców i relacji przeciętnego miesięcznego wynagrodzenia brutto 
w danym powiecie do średniej krajowej]]/$M$1*$L$2</f>
        <v>2.3393850807150793E-4</v>
      </c>
      <c r="M1964" s="27">
        <v>21267.687999999998</v>
      </c>
      <c r="N1964" s="302">
        <f>TabIPW[[#This Row],[liczba oddziałów w szkołach podstawowych]]/$O$1*$N$2</f>
        <v>1.3431723315444246E-4</v>
      </c>
      <c r="O1964" s="27">
        <v>106</v>
      </c>
      <c r="P196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1.7158065885813115E-4</v>
      </c>
      <c r="Q1964" s="27">
        <v>872</v>
      </c>
      <c r="R1964" s="302">
        <f>TabIPW[[#This Row],[liczba gospodarstw domowych korzystających ze środowiskowej pomocy społecznej ]]/$S$1*$R$2</f>
        <v>1.25773266345398E-4</v>
      </c>
      <c r="S1964" s="27">
        <v>460</v>
      </c>
      <c r="T1964" s="302">
        <f>TabIPW[[#This Row],[ilość wody dostarczonej i ścieków bytowych odprowadzonych siecią kanalizacyjną '[dam3']]]/$U$1*$T$2</f>
        <v>6.3163904987485956E-5</v>
      </c>
      <c r="U1964" s="27">
        <v>1547.8</v>
      </c>
      <c r="V1964" s="302">
        <f>TabIPW[[#This Row],[iloczyn liczby mieszkańców i relacji przeciętnego miesięcznego wynagrodzenia brutto 
w danym powiecie do średniej krajowej2]]/$W$1*$V$2</f>
        <v>6.8232064854189815E-5</v>
      </c>
      <c r="W1964" s="27">
        <f>TabIPW[[#This Row],[iloczyn liczby mieszkańców i relacji przeciętnego miesięcznego wynagrodzenia brutto 
w danym powiecie do średniej krajowej]]</f>
        <v>21267.687999999998</v>
      </c>
    </row>
    <row r="1965" spans="1:23" x14ac:dyDescent="0.3">
      <c r="A1965" s="2" t="s">
        <v>10</v>
      </c>
      <c r="B1965" s="2" t="s">
        <v>185</v>
      </c>
      <c r="C1965" s="2" t="s">
        <v>72</v>
      </c>
      <c r="D1965" s="2" t="s">
        <v>54</v>
      </c>
      <c r="E1965" s="2" t="s">
        <v>19</v>
      </c>
      <c r="F1965" s="17" t="str">
        <f>+Tabela1[[#This Row],[WK]]&amp;Tabela1[[#This Row],[PK]]&amp;Tabela1[[#This Row],[GK]]</f>
        <v>261208</v>
      </c>
      <c r="G1965" s="2" t="s">
        <v>1842</v>
      </c>
      <c r="H1965" s="302">
        <f>TabIPW[[#This Row],[liczba mieszkańców ]]/$I$1*$H$2</f>
        <v>1.3673367643269287E-5</v>
      </c>
      <c r="I1965" s="27">
        <v>4296</v>
      </c>
      <c r="J1965" s="302">
        <f>TabIPW[[#This Row],[liczba mieszkańców w wieku 20-64]]/$K$1*$J$2</f>
        <v>9.9491846837403407E-6</v>
      </c>
      <c r="K1965" s="27">
        <v>2467</v>
      </c>
      <c r="L1965" s="302">
        <f>TabIPW[[#This Row],[iloczyn liczby mieszkańców i relacji przeciętnego miesięcznego wynagrodzenia brutto 
w danym powiecie do średniej krajowej]]/$M$1*$L$2</f>
        <v>4.2198514892307615E-5</v>
      </c>
      <c r="M1965" s="27">
        <v>3836.328</v>
      </c>
      <c r="N1965" s="302">
        <f>TabIPW[[#This Row],[liczba oddziałów w szkołach podstawowych]]/$O$1*$N$2</f>
        <v>2.4075730471079311E-5</v>
      </c>
      <c r="O1965" s="27">
        <v>19</v>
      </c>
      <c r="P196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2.4005550895288989E-5</v>
      </c>
      <c r="Q1965" s="27">
        <v>122</v>
      </c>
      <c r="R1965" s="302">
        <f>TabIPW[[#This Row],[liczba gospodarstw domowych korzystających ze środowiskowej pomocy społecznej ]]/$S$1*$R$2</f>
        <v>2.3240712259475715E-5</v>
      </c>
      <c r="S1965" s="27">
        <v>85</v>
      </c>
      <c r="T1965" s="302">
        <f>TabIPW[[#This Row],[ilość wody dostarczonej i ścieków bytowych odprowadzonych siecią kanalizacyjną '[dam3']]]/$U$1*$T$2</f>
        <v>1.1242832293611822E-5</v>
      </c>
      <c r="U1965" s="27">
        <v>275.5</v>
      </c>
      <c r="V1965" s="302">
        <f>TabIPW[[#This Row],[iloczyn liczby mieszkańców i relacji przeciętnego miesięcznego wynagrodzenia brutto 
w danym powiecie do średniej krajowej2]]/$W$1*$V$2</f>
        <v>1.2307900176923054E-5</v>
      </c>
      <c r="W1965" s="27">
        <f>TabIPW[[#This Row],[iloczyn liczby mieszkańców i relacji przeciętnego miesięcznego wynagrodzenia brutto 
w danym powiecie do średniej krajowej]]</f>
        <v>3836.328</v>
      </c>
    </row>
    <row r="1966" spans="1:23" x14ac:dyDescent="0.3">
      <c r="A1966" s="2" t="s">
        <v>10</v>
      </c>
      <c r="B1966" s="2" t="s">
        <v>185</v>
      </c>
      <c r="C1966" s="2" t="s">
        <v>74</v>
      </c>
      <c r="D1966" s="2" t="s">
        <v>12</v>
      </c>
      <c r="E1966" s="2" t="s">
        <v>15</v>
      </c>
      <c r="F1966" s="17" t="str">
        <f>+Tabela1[[#This Row],[WK]]&amp;Tabela1[[#This Row],[PK]]&amp;Tabela1[[#This Row],[GK]]</f>
        <v>261301</v>
      </c>
      <c r="G1966" s="2" t="s">
        <v>1843</v>
      </c>
      <c r="H1966" s="302">
        <f>TabIPW[[#This Row],[liczba mieszkańców ]]/$I$1*$H$2</f>
        <v>1.5404818294558507E-5</v>
      </c>
      <c r="I1966" s="27">
        <v>4840</v>
      </c>
      <c r="J1966" s="302">
        <f>TabIPW[[#This Row],[liczba mieszkańców w wieku 20-64]]/$K$1*$J$2</f>
        <v>1.169946686969223E-5</v>
      </c>
      <c r="K1966" s="27">
        <v>2901</v>
      </c>
      <c r="L1966" s="302">
        <f>TabIPW[[#This Row],[iloczyn liczby mieszkańców i relacji przeciętnego miesięcznego wynagrodzenia brutto 
w danym powiecie do średniej krajowej]]/$M$1*$L$2</f>
        <v>4.8660099511823469E-5</v>
      </c>
      <c r="M1966" s="27">
        <v>4423.76</v>
      </c>
      <c r="N1966" s="302">
        <f>TabIPW[[#This Row],[liczba oddziałów w szkołach podstawowych]]/$O$1*$N$2</f>
        <v>3.4212880143112706E-5</v>
      </c>
      <c r="O1966" s="27">
        <v>27</v>
      </c>
      <c r="P196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3.1482689698739656E-5</v>
      </c>
      <c r="Q1966" s="27">
        <v>160</v>
      </c>
      <c r="R1966" s="302">
        <f>TabIPW[[#This Row],[liczba gospodarstw domowych korzystających ze środowiskowej pomocy społecznej ]]/$S$1*$R$2</f>
        <v>2.7342014422912609E-5</v>
      </c>
      <c r="S1966" s="27">
        <v>100</v>
      </c>
      <c r="T1966" s="302">
        <f>TabIPW[[#This Row],[ilość wody dostarczonej i ścieków bytowych odprowadzonych siecią kanalizacyjną '[dam3']]]/$U$1*$T$2</f>
        <v>1.0565405737989477E-5</v>
      </c>
      <c r="U1966" s="27">
        <v>258.89999999999998</v>
      </c>
      <c r="V1966" s="302">
        <f>TabIPW[[#This Row],[iloczyn liczby mieszkańców i relacji przeciętnego miesięcznego wynagrodzenia brutto 
w danym powiecie do średniej krajowej2]]/$W$1*$V$2</f>
        <v>1.4192529024281849E-5</v>
      </c>
      <c r="W1966" s="27">
        <f>TabIPW[[#This Row],[iloczyn liczby mieszkańców i relacji przeciętnego miesięcznego wynagrodzenia brutto 
w danym powiecie do średniej krajowej]]</f>
        <v>4423.76</v>
      </c>
    </row>
    <row r="1967" spans="1:23" x14ac:dyDescent="0.3">
      <c r="A1967" s="2" t="s">
        <v>10</v>
      </c>
      <c r="B1967" s="2" t="s">
        <v>185</v>
      </c>
      <c r="C1967" s="2" t="s">
        <v>74</v>
      </c>
      <c r="D1967" s="2" t="s">
        <v>11</v>
      </c>
      <c r="E1967" s="2" t="s">
        <v>15</v>
      </c>
      <c r="F1967" s="17" t="str">
        <f>+Tabela1[[#This Row],[WK]]&amp;Tabela1[[#This Row],[PK]]&amp;Tabela1[[#This Row],[GK]]</f>
        <v>261302</v>
      </c>
      <c r="G1967" s="2" t="s">
        <v>1844</v>
      </c>
      <c r="H1967" s="302">
        <f>TabIPW[[#This Row],[liczba mieszkańców ]]/$I$1*$H$2</f>
        <v>3.1478027465533807E-5</v>
      </c>
      <c r="I1967" s="27">
        <v>9890</v>
      </c>
      <c r="J1967" s="302">
        <f>TabIPW[[#This Row],[liczba mieszkańców w wieku 20-64]]/$K$1*$J$2</f>
        <v>2.3826422015216028E-5</v>
      </c>
      <c r="K1967" s="27">
        <v>5908</v>
      </c>
      <c r="L1967" s="302">
        <f>TabIPW[[#This Row],[iloczyn liczby mieszkańców i relacji przeciętnego miesięcznego wynagrodzenia brutto 
w danym powiecie do średniej krajowej]]/$M$1*$L$2</f>
        <v>9.9431484333044228E-5</v>
      </c>
      <c r="M1967" s="27">
        <v>9039.4599999999991</v>
      </c>
      <c r="N1967" s="302">
        <f>TabIPW[[#This Row],[liczba oddziałów w szkołach podstawowych]]/$O$1*$N$2</f>
        <v>7.4761478831246285E-5</v>
      </c>
      <c r="O1967" s="27">
        <v>59</v>
      </c>
      <c r="P196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6.7884549662907383E-5</v>
      </c>
      <c r="Q1967" s="27">
        <v>345</v>
      </c>
      <c r="R1967" s="302">
        <f>TabIPW[[#This Row],[liczba gospodarstw domowych korzystających ze środowiskowej pomocy społecznej ]]/$S$1*$R$2</f>
        <v>5.905875115349123E-5</v>
      </c>
      <c r="S1967" s="27">
        <v>216</v>
      </c>
      <c r="T1967" s="302">
        <f>TabIPW[[#This Row],[ilość wody dostarczonej i ścieków bytowych odprowadzonych siecią kanalizacyjną '[dam3']]]/$U$1*$T$2</f>
        <v>2.1294046790586745E-5</v>
      </c>
      <c r="U1967" s="27">
        <v>521.79999999999995</v>
      </c>
      <c r="V1967" s="302">
        <f>TabIPW[[#This Row],[iloczyn liczby mieszkańców i relacji przeciętnego miesięcznego wynagrodzenia brutto 
w danym powiecie do średniej krajowej2]]/$W$1*$V$2</f>
        <v>2.9000849597137905E-5</v>
      </c>
      <c r="W1967" s="27">
        <f>TabIPW[[#This Row],[iloczyn liczby mieszkańców i relacji przeciętnego miesięcznego wynagrodzenia brutto 
w danym powiecie do średniej krajowej]]</f>
        <v>9039.4599999999991</v>
      </c>
    </row>
    <row r="1968" spans="1:23" x14ac:dyDescent="0.3">
      <c r="A1968" s="2" t="s">
        <v>10</v>
      </c>
      <c r="B1968" s="2" t="s">
        <v>185</v>
      </c>
      <c r="C1968" s="2" t="s">
        <v>74</v>
      </c>
      <c r="D1968" s="2" t="s">
        <v>16</v>
      </c>
      <c r="E1968" s="2" t="s">
        <v>15</v>
      </c>
      <c r="F1968" s="17" t="str">
        <f>+Tabela1[[#This Row],[WK]]&amp;Tabela1[[#This Row],[PK]]&amp;Tabela1[[#This Row],[GK]]</f>
        <v>261303</v>
      </c>
      <c r="G1968" s="2" t="s">
        <v>1845</v>
      </c>
      <c r="H1968" s="302">
        <f>TabIPW[[#This Row],[liczba mieszkańców ]]/$I$1*$H$2</f>
        <v>7.8806467143237328E-6</v>
      </c>
      <c r="I1968" s="27">
        <v>2476</v>
      </c>
      <c r="J1968" s="302">
        <f>TabIPW[[#This Row],[liczba mieszkańców w wieku 20-64]]/$K$1*$J$2</f>
        <v>5.6178412097488031E-6</v>
      </c>
      <c r="K1968" s="27">
        <v>1393</v>
      </c>
      <c r="L1968" s="302">
        <f>TabIPW[[#This Row],[iloczyn liczby mieszkańców i relacji przeciętnego miesięcznego wynagrodzenia brutto 
w danym powiecie do średniej krajowej]]/$M$1*$L$2</f>
        <v>2.4893059171751019E-5</v>
      </c>
      <c r="M1968" s="27">
        <v>2263.0640000000003</v>
      </c>
      <c r="N1968" s="302">
        <f>TabIPW[[#This Row],[liczba oddziałów w szkołach podstawowych]]/$O$1*$N$2</f>
        <v>2.0274299344066786E-5</v>
      </c>
      <c r="O1968" s="27">
        <v>16</v>
      </c>
      <c r="P196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1.2593075879495862E-5</v>
      </c>
      <c r="Q1968" s="27">
        <v>64</v>
      </c>
      <c r="R1968" s="302">
        <f>TabIPW[[#This Row],[liczba gospodarstw domowych korzystających ze środowiskowej pomocy społecznej ]]/$S$1*$R$2</f>
        <v>1.8592569807580572E-5</v>
      </c>
      <c r="S1968" s="27">
        <v>68</v>
      </c>
      <c r="T1968" s="302">
        <f>TabIPW[[#This Row],[ilość wody dostarczonej i ścieków bytowych odprowadzonych siecią kanalizacyjną '[dam3']]]/$U$1*$T$2</f>
        <v>9.7941188764676484E-7</v>
      </c>
      <c r="U1968" s="27">
        <v>24</v>
      </c>
      <c r="V1968" s="302">
        <f>TabIPW[[#This Row],[iloczyn liczby mieszkańców i relacji przeciętnego miesięcznego wynagrodzenia brutto 
w danym powiecie do średniej krajowej2]]/$W$1*$V$2</f>
        <v>7.2604755917607146E-6</v>
      </c>
      <c r="W1968" s="27">
        <f>TabIPW[[#This Row],[iloczyn liczby mieszkańców i relacji przeciętnego miesięcznego wynagrodzenia brutto 
w danym powiecie do średniej krajowej]]</f>
        <v>2263.0640000000003</v>
      </c>
    </row>
    <row r="1969" spans="1:23" x14ac:dyDescent="0.3">
      <c r="A1969" s="2" t="s">
        <v>10</v>
      </c>
      <c r="B1969" s="2" t="s">
        <v>185</v>
      </c>
      <c r="C1969" s="2" t="s">
        <v>74</v>
      </c>
      <c r="D1969" s="2" t="s">
        <v>18</v>
      </c>
      <c r="E1969" s="2" t="s">
        <v>15</v>
      </c>
      <c r="F1969" s="17" t="str">
        <f>+Tabela1[[#This Row],[WK]]&amp;Tabela1[[#This Row],[PK]]&amp;Tabela1[[#This Row],[GK]]</f>
        <v>261304</v>
      </c>
      <c r="G1969" s="2" t="s">
        <v>73</v>
      </c>
      <c r="H1969" s="302">
        <f>TabIPW[[#This Row],[liczba mieszkańców ]]/$I$1*$H$2</f>
        <v>7.1231370543846982E-6</v>
      </c>
      <c r="I1969" s="27">
        <v>2238</v>
      </c>
      <c r="J1969" s="302">
        <f>TabIPW[[#This Row],[liczba mieszkańców w wieku 20-64]]/$K$1*$J$2</f>
        <v>4.9080493555378988E-6</v>
      </c>
      <c r="K1969" s="27">
        <v>1217</v>
      </c>
      <c r="L1969" s="302">
        <f>TabIPW[[#This Row],[iloczyn liczby mieszkańców i relacji przeciętnego miesięcznego wynagrodzenia brutto 
w danym powiecie do średniej krajowej]]/$M$1*$L$2</f>
        <v>2.250026915443408E-5</v>
      </c>
      <c r="M1969" s="27">
        <v>2045.5320000000002</v>
      </c>
      <c r="N1969" s="302">
        <f>TabIPW[[#This Row],[liczba oddziałów w szkołach podstawowych]]/$O$1*$N$2</f>
        <v>1.0137149672033393E-5</v>
      </c>
      <c r="O1969" s="27">
        <v>8</v>
      </c>
      <c r="P196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1.239630906887874E-5</v>
      </c>
      <c r="Q1969" s="27">
        <v>63</v>
      </c>
      <c r="R1969" s="302">
        <f>TabIPW[[#This Row],[liczba gospodarstw domowych korzystających ze środowiskowej pomocy społecznej ]]/$S$1*$R$2</f>
        <v>1.9139410096038824E-5</v>
      </c>
      <c r="S1969" s="27">
        <v>70</v>
      </c>
      <c r="T1969" s="302">
        <f>TabIPW[[#This Row],[ilość wody dostarczonej i ścieków bytowych odprowadzonych siecią kanalizacyjną '[dam3']]]/$U$1*$T$2</f>
        <v>3.513640146932769E-6</v>
      </c>
      <c r="U1969" s="27">
        <v>86.1</v>
      </c>
      <c r="V1969" s="302">
        <f>TabIPW[[#This Row],[iloczyn liczby mieszkańców i relacji przeciętnego miesięcznego wynagrodzenia brutto 
w danym powiecie do średniej krajowej2]]/$W$1*$V$2</f>
        <v>6.5625785033766071E-6</v>
      </c>
      <c r="W1969" s="27">
        <f>TabIPW[[#This Row],[iloczyn liczby mieszkańców i relacji przeciętnego miesięcznego wynagrodzenia brutto 
w danym powiecie do średniej krajowej]]</f>
        <v>2045.5320000000002</v>
      </c>
    </row>
    <row r="1970" spans="1:23" x14ac:dyDescent="0.3">
      <c r="A1970" s="2" t="s">
        <v>10</v>
      </c>
      <c r="B1970" s="2" t="s">
        <v>185</v>
      </c>
      <c r="C1970" s="2" t="s">
        <v>74</v>
      </c>
      <c r="D1970" s="2" t="s">
        <v>21</v>
      </c>
      <c r="E1970" s="2" t="s">
        <v>15</v>
      </c>
      <c r="F1970" s="17" t="str">
        <f>+Tabela1[[#This Row],[WK]]&amp;Tabela1[[#This Row],[PK]]&amp;Tabela1[[#This Row],[GK]]</f>
        <v>261305</v>
      </c>
      <c r="G1970" s="2" t="s">
        <v>1846</v>
      </c>
      <c r="H1970" s="302">
        <f>TabIPW[[#This Row],[liczba mieszkańców ]]/$I$1*$H$2</f>
        <v>1.4029842777358244E-5</v>
      </c>
      <c r="I1970" s="27">
        <v>4408</v>
      </c>
      <c r="J1970" s="302">
        <f>TabIPW[[#This Row],[liczba mieszkańców w wieku 20-64]]/$K$1*$J$2</f>
        <v>9.8564277937014167E-6</v>
      </c>
      <c r="K1970" s="27">
        <v>2444</v>
      </c>
      <c r="L1970" s="302">
        <f>TabIPW[[#This Row],[iloczyn liczby mieszkańców i relacji przeciętnego miesięcznego wynagrodzenia brutto 
w danym powiecie do średniej krajowej]]/$M$1*$L$2</f>
        <v>4.4316884018206172E-5</v>
      </c>
      <c r="M1970" s="27">
        <v>4028.9120000000003</v>
      </c>
      <c r="N1970" s="302">
        <f>TabIPW[[#This Row],[liczba oddziałów w szkołach podstawowych]]/$O$1*$N$2</f>
        <v>2.1541443053070962E-5</v>
      </c>
      <c r="O1970" s="27">
        <v>17</v>
      </c>
      <c r="P197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3.0105322024419799E-5</v>
      </c>
      <c r="Q1970" s="27">
        <v>153</v>
      </c>
      <c r="R1970" s="302">
        <f>TabIPW[[#This Row],[liczba gospodarstw domowych korzystających ze środowiskowej pomocy społecznej ]]/$S$1*$R$2</f>
        <v>2.9255955432516489E-5</v>
      </c>
      <c r="S1970" s="27">
        <v>107</v>
      </c>
      <c r="T1970" s="302">
        <f>TabIPW[[#This Row],[ilość wody dostarczonej i ścieków bytowych odprowadzonych siecią kanalizacyjną '[dam3']]]/$U$1*$T$2</f>
        <v>7.1129788340346305E-6</v>
      </c>
      <c r="U1970" s="27">
        <v>174.3</v>
      </c>
      <c r="V1970" s="302">
        <f>TabIPW[[#This Row],[iloczyn liczby mieszkańców i relacji przeciętnego miesięcznego wynagrodzenia brutto 
w danym powiecie do średniej krajowej2]]/$W$1*$V$2</f>
        <v>1.2925757838643469E-5</v>
      </c>
      <c r="W1970" s="27">
        <f>TabIPW[[#This Row],[iloczyn liczby mieszkańców i relacji przeciętnego miesięcznego wynagrodzenia brutto 
w danym powiecie do średniej krajowej]]</f>
        <v>4028.9120000000003</v>
      </c>
    </row>
    <row r="1971" spans="1:23" x14ac:dyDescent="0.3">
      <c r="A1971" s="2" t="s">
        <v>10</v>
      </c>
      <c r="B1971" s="2" t="s">
        <v>185</v>
      </c>
      <c r="C1971" s="2" t="s">
        <v>74</v>
      </c>
      <c r="D1971" s="2" t="s">
        <v>23</v>
      </c>
      <c r="E1971" s="2" t="s">
        <v>19</v>
      </c>
      <c r="F1971" s="17" t="str">
        <f>+Tabela1[[#This Row],[WK]]&amp;Tabela1[[#This Row],[PK]]&amp;Tabela1[[#This Row],[GK]]</f>
        <v>261306</v>
      </c>
      <c r="G1971" s="2" t="s">
        <v>1847</v>
      </c>
      <c r="H1971" s="302">
        <f>TabIPW[[#This Row],[liczba mieszkańców ]]/$I$1*$H$2</f>
        <v>5.7997231190794448E-5</v>
      </c>
      <c r="I1971" s="27">
        <v>18222</v>
      </c>
      <c r="J1971" s="302">
        <f>TabIPW[[#This Row],[liczba mieszkańców w wieku 20-64]]/$K$1*$J$2</f>
        <v>4.2998867895435563E-5</v>
      </c>
      <c r="K1971" s="27">
        <v>10662</v>
      </c>
      <c r="L1971" s="302">
        <f>TabIPW[[#This Row],[iloczyn liczby mieszkańców i relacji przeciętnego miesięcznego wynagrodzenia brutto 
w danym powiecie do średniej krajowej]]/$M$1*$L$2</f>
        <v>1.8319924241827422E-4</v>
      </c>
      <c r="M1971" s="27">
        <v>16654.907999999999</v>
      </c>
      <c r="N1971" s="302">
        <f>TabIPW[[#This Row],[liczba oddziałów w szkołach podstawowych]]/$O$1*$N$2</f>
        <v>1.1277579010137151E-4</v>
      </c>
      <c r="O1971" s="27">
        <v>89</v>
      </c>
      <c r="P197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1.2356955706755316E-4</v>
      </c>
      <c r="Q1971" s="27">
        <v>628</v>
      </c>
      <c r="R1971" s="302">
        <f>TabIPW[[#This Row],[liczba gospodarstw domowych korzystających ze środowiskowej pomocy społecznej ]]/$S$1*$R$2</f>
        <v>6.1792952595782495E-5</v>
      </c>
      <c r="S1971" s="27">
        <v>226</v>
      </c>
      <c r="T1971" s="302">
        <f>TabIPW[[#This Row],[ilość wody dostarczonej i ścieków bytowych odprowadzonych siecią kanalizacyjną '[dam3']]]/$U$1*$T$2</f>
        <v>4.238404943791375E-5</v>
      </c>
      <c r="U1971" s="27">
        <v>1038.5999999999999</v>
      </c>
      <c r="V1971" s="302">
        <f>TabIPW[[#This Row],[iloczyn liczby mieszkańców i relacji przeciętnego miesięcznego wynagrodzenia brutto 
w danym powiecie do średniej krajowej2]]/$W$1*$V$2</f>
        <v>5.3433112371996658E-5</v>
      </c>
      <c r="W1971" s="27">
        <f>TabIPW[[#This Row],[iloczyn liczby mieszkańców i relacji przeciętnego miesięcznego wynagrodzenia brutto 
w danym powiecie do średniej krajowej]]</f>
        <v>16654.907999999999</v>
      </c>
    </row>
    <row r="1972" spans="1:23" x14ac:dyDescent="0.3">
      <c r="A1972" s="2" t="s">
        <v>10</v>
      </c>
      <c r="B1972" s="2" t="s">
        <v>1126</v>
      </c>
      <c r="C1972" s="2" t="s">
        <v>12</v>
      </c>
      <c r="D1972" s="2" t="s">
        <v>12</v>
      </c>
      <c r="E1972" s="2" t="s">
        <v>13</v>
      </c>
      <c r="F1972" s="17" t="str">
        <f>+Tabela1[[#This Row],[WK]]&amp;Tabela1[[#This Row],[PK]]&amp;Tabela1[[#This Row],[GK]]</f>
        <v>280101</v>
      </c>
      <c r="G1972" s="2" t="s">
        <v>1848</v>
      </c>
      <c r="H1972" s="302">
        <f>TabIPW[[#This Row],[liczba mieszkańców ]]/$I$1*$H$2</f>
        <v>6.6097492050226547E-5</v>
      </c>
      <c r="I1972" s="27">
        <v>20767</v>
      </c>
      <c r="J1972" s="302">
        <f>TabIPW[[#This Row],[liczba mieszkańców w wieku 20-64]]/$K$1*$J$2</f>
        <v>4.8451359866419325E-5</v>
      </c>
      <c r="K1972" s="27">
        <v>12014</v>
      </c>
      <c r="L1972" s="302">
        <f>TabIPW[[#This Row],[iloczyn liczby mieszkańców i relacji przeciętnego miesięcznego wynagrodzenia brutto 
w danym powiecie do średniej krajowej]]/$M$1*$L$2</f>
        <v>1.9348112707697667E-4</v>
      </c>
      <c r="M1972" s="27">
        <v>17589.649000000001</v>
      </c>
      <c r="N1972" s="302">
        <f>TabIPW[[#This Row],[liczba oddziałów w szkołach podstawowych]]/$O$1*$N$2</f>
        <v>1.6472868217054266E-4</v>
      </c>
      <c r="O1972" s="27">
        <v>130</v>
      </c>
      <c r="P197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1.6862915669887431E-4</v>
      </c>
      <c r="Q1972" s="27">
        <v>857</v>
      </c>
      <c r="R1972" s="302">
        <f>TabIPW[[#This Row],[liczba gospodarstw domowych korzystających ze środowiskowej pomocy społecznej ]]/$S$1*$R$2</f>
        <v>1.6514576711439214E-4</v>
      </c>
      <c r="S1972" s="27">
        <v>604</v>
      </c>
      <c r="T1972" s="302">
        <f>TabIPW[[#This Row],[ilość wody dostarczonej i ścieków bytowych odprowadzonych siecią kanalizacyjną '[dam3']]]/$U$1*$T$2</f>
        <v>6.3294493239172183E-5</v>
      </c>
      <c r="U1972" s="27">
        <v>1551</v>
      </c>
      <c r="V1972" s="302">
        <f>TabIPW[[#This Row],[iloczyn liczby mieszkańców i relacji przeciętnego miesięcznego wynagrodzenia brutto 
w danym powiecie do średniej krajowej2]]/$W$1*$V$2</f>
        <v>5.6431995397451539E-5</v>
      </c>
      <c r="W1972" s="27">
        <f>TabIPW[[#This Row],[iloczyn liczby mieszkańców i relacji przeciętnego miesięcznego wynagrodzenia brutto 
w danym powiecie do średniej krajowej]]</f>
        <v>17589.649000000001</v>
      </c>
    </row>
    <row r="1973" spans="1:23" x14ac:dyDescent="0.3">
      <c r="A1973" s="2" t="s">
        <v>10</v>
      </c>
      <c r="B1973" s="2" t="s">
        <v>1126</v>
      </c>
      <c r="C1973" s="2" t="s">
        <v>12</v>
      </c>
      <c r="D1973" s="2" t="s">
        <v>11</v>
      </c>
      <c r="E1973" s="2" t="s">
        <v>13</v>
      </c>
      <c r="F1973" s="17" t="str">
        <f>+Tabela1[[#This Row],[WK]]&amp;Tabela1[[#This Row],[PK]]&amp;Tabela1[[#This Row],[GK]]</f>
        <v>280102</v>
      </c>
      <c r="G1973" s="2" t="s">
        <v>1849</v>
      </c>
      <c r="H1973" s="302">
        <f>TabIPW[[#This Row],[liczba mieszkańców ]]/$I$1*$H$2</f>
        <v>1.1168493263554917E-5</v>
      </c>
      <c r="I1973" s="27">
        <v>3509</v>
      </c>
      <c r="J1973" s="302">
        <f>TabIPW[[#This Row],[liczba mieszkańców w wieku 20-64]]/$K$1*$J$2</f>
        <v>8.0940468829618436E-6</v>
      </c>
      <c r="K1973" s="27">
        <v>2007</v>
      </c>
      <c r="L1973" s="302">
        <f>TabIPW[[#This Row],[iloczyn liczby mieszkańców i relacji przeciętnego miesięcznego wynagrodzenia brutto 
w danym powiecie do średniej krajowej]]/$M$1*$L$2</f>
        <v>3.2692506135364331E-5</v>
      </c>
      <c r="M1973" s="27">
        <v>2972.123</v>
      </c>
      <c r="N1973" s="302">
        <f>TabIPW[[#This Row],[liczba oddziałów w szkołach podstawowych]]/$O$1*$N$2</f>
        <v>4.0548598688133572E-5</v>
      </c>
      <c r="O1973" s="27">
        <v>32</v>
      </c>
      <c r="P197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2.9515021592568426E-5</v>
      </c>
      <c r="Q1973" s="27">
        <v>150</v>
      </c>
      <c r="R1973" s="302">
        <f>TabIPW[[#This Row],[liczba gospodarstw domowych korzystających ze środowiskowej pomocy społecznej ]]/$S$1*$R$2</f>
        <v>4.2380122355514539E-5</v>
      </c>
      <c r="S1973" s="27">
        <v>155</v>
      </c>
      <c r="T1973" s="302">
        <f>TabIPW[[#This Row],[ilość wody dostarczonej i ścieków bytowych odprowadzonych siecią kanalizacyjną '[dam3']]]/$U$1*$T$2</f>
        <v>1.0516435143607139E-5</v>
      </c>
      <c r="U1973" s="27">
        <v>257.7</v>
      </c>
      <c r="V1973" s="302">
        <f>TabIPW[[#This Row],[iloczyn liczby mieszkańców i relacji przeciętnego miesięcznego wynagrodzenia brutto 
w danym powiecie do średniej krajowej2]]/$W$1*$V$2</f>
        <v>9.5353142894812651E-6</v>
      </c>
      <c r="W1973" s="27">
        <f>TabIPW[[#This Row],[iloczyn liczby mieszkańców i relacji przeciętnego miesięcznego wynagrodzenia brutto 
w danym powiecie do średniej krajowej]]</f>
        <v>2972.123</v>
      </c>
    </row>
    <row r="1974" spans="1:23" x14ac:dyDescent="0.3">
      <c r="A1974" s="2" t="s">
        <v>10</v>
      </c>
      <c r="B1974" s="2" t="s">
        <v>1126</v>
      </c>
      <c r="C1974" s="2" t="s">
        <v>12</v>
      </c>
      <c r="D1974" s="2" t="s">
        <v>16</v>
      </c>
      <c r="E1974" s="2" t="s">
        <v>15</v>
      </c>
      <c r="F1974" s="17" t="str">
        <f>+Tabela1[[#This Row],[WK]]&amp;Tabela1[[#This Row],[PK]]&amp;Tabela1[[#This Row],[GK]]</f>
        <v>280103</v>
      </c>
      <c r="G1974" s="2" t="s">
        <v>1848</v>
      </c>
      <c r="H1974" s="302">
        <f>TabIPW[[#This Row],[liczba mieszkańców ]]/$I$1*$H$2</f>
        <v>3.2092310509097815E-5</v>
      </c>
      <c r="I1974" s="27">
        <v>10083</v>
      </c>
      <c r="J1974" s="302">
        <f>TabIPW[[#This Row],[liczba mieszkańców w wieku 20-64]]/$K$1*$J$2</f>
        <v>2.488304398000726E-5</v>
      </c>
      <c r="K1974" s="27">
        <v>6170</v>
      </c>
      <c r="L1974" s="302">
        <f>TabIPW[[#This Row],[iloczyn liczby mieszkańców i relacji przeciętnego miesięcznego wynagrodzenia brutto 
w danym powiecie do średniej krajowej]]/$M$1*$L$2</f>
        <v>9.3940877561378896E-5</v>
      </c>
      <c r="M1974" s="27">
        <v>8540.3009999999995</v>
      </c>
      <c r="N1974" s="302">
        <f>TabIPW[[#This Row],[liczba oddziałów w szkołach podstawowych]]/$O$1*$N$2</f>
        <v>6.0822898032200362E-5</v>
      </c>
      <c r="O1974" s="27">
        <v>48</v>
      </c>
      <c r="P197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3.7582460827870465E-5</v>
      </c>
      <c r="Q1974" s="27">
        <v>191</v>
      </c>
      <c r="R1974" s="302">
        <f>TabIPW[[#This Row],[liczba gospodarstw domowych korzystających ze środowiskowej pomocy społecznej ]]/$S$1*$R$2</f>
        <v>1.1784408216275335E-4</v>
      </c>
      <c r="S1974" s="27">
        <v>431</v>
      </c>
      <c r="T1974" s="302">
        <f>TabIPW[[#This Row],[ilość wody dostarczonej i ścieków bytowych odprowadzonych siecią kanalizacyjną '[dam3']]]/$U$1*$T$2</f>
        <v>2.3436510294814045E-5</v>
      </c>
      <c r="U1974" s="27">
        <v>574.29999999999995</v>
      </c>
      <c r="V1974" s="302">
        <f>TabIPW[[#This Row],[iloczyn liczby mieszkańców i relacji przeciętnego miesięcznego wynagrodzenia brutto 
w danym powiecie do średniej krajowej2]]/$W$1*$V$2</f>
        <v>2.7399422622068848E-5</v>
      </c>
      <c r="W1974" s="27">
        <f>TabIPW[[#This Row],[iloczyn liczby mieszkańców i relacji przeciętnego miesięcznego wynagrodzenia brutto 
w danym powiecie do średniej krajowej]]</f>
        <v>8540.3009999999995</v>
      </c>
    </row>
    <row r="1975" spans="1:23" x14ac:dyDescent="0.3">
      <c r="A1975" s="2" t="s">
        <v>10</v>
      </c>
      <c r="B1975" s="2" t="s">
        <v>1126</v>
      </c>
      <c r="C1975" s="2" t="s">
        <v>12</v>
      </c>
      <c r="D1975" s="2" t="s">
        <v>18</v>
      </c>
      <c r="E1975" s="2" t="s">
        <v>19</v>
      </c>
      <c r="F1975" s="17" t="str">
        <f>+Tabela1[[#This Row],[WK]]&amp;Tabela1[[#This Row],[PK]]&amp;Tabela1[[#This Row],[GK]]</f>
        <v>280104</v>
      </c>
      <c r="G1975" s="2" t="s">
        <v>1850</v>
      </c>
      <c r="H1975" s="302">
        <f>TabIPW[[#This Row],[liczba mieszkańców ]]/$I$1*$H$2</f>
        <v>1.7445001874478342E-5</v>
      </c>
      <c r="I1975" s="27">
        <v>5481</v>
      </c>
      <c r="J1975" s="302">
        <f>TabIPW[[#This Row],[liczba mieszkańców w wieku 20-64]]/$K$1*$J$2</f>
        <v>1.3409419973018498E-5</v>
      </c>
      <c r="K1975" s="27">
        <v>3325</v>
      </c>
      <c r="L1975" s="302">
        <f>TabIPW[[#This Row],[iloczyn liczby mieszkańców i relacji przeciętnego miesięcznego wynagrodzenia brutto 
w danym powiecie do średniej krajowej]]/$M$1*$L$2</f>
        <v>5.1065154211436847E-5</v>
      </c>
      <c r="M1975" s="27">
        <v>4642.4070000000002</v>
      </c>
      <c r="N1975" s="302">
        <f>TabIPW[[#This Row],[liczba oddziałów w szkołach podstawowych]]/$O$1*$N$2</f>
        <v>3.0411449016100181E-5</v>
      </c>
      <c r="O1975" s="27">
        <v>24</v>
      </c>
      <c r="P197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2.4989384948374606E-5</v>
      </c>
      <c r="Q1975" s="27">
        <v>127</v>
      </c>
      <c r="R1975" s="302">
        <f>TabIPW[[#This Row],[liczba gospodarstw domowych korzystających ze środowiskowej pomocy społecznej ]]/$S$1*$R$2</f>
        <v>5.3043507980450456E-5</v>
      </c>
      <c r="S1975" s="27">
        <v>194</v>
      </c>
      <c r="T1975" s="302">
        <f>TabIPW[[#This Row],[ilość wody dostarczonej i ścieków bytowych odprowadzonych siecią kanalizacyjną '[dam3']]]/$U$1*$T$2</f>
        <v>1.2418126558787939E-5</v>
      </c>
      <c r="U1975" s="27">
        <v>304.29999999999995</v>
      </c>
      <c r="V1975" s="302">
        <f>TabIPW[[#This Row],[iloczyn liczby mieszkańców i relacji przeciętnego miesięcznego wynagrodzenia brutto 
w danym powiecie do średniej krajowej2]]/$W$1*$V$2</f>
        <v>1.4894003311669083E-5</v>
      </c>
      <c r="W1975" s="27">
        <f>TabIPW[[#This Row],[iloczyn liczby mieszkańców i relacji przeciętnego miesięcznego wynagrodzenia brutto 
w danym powiecie do średniej krajowej]]</f>
        <v>4642.4070000000002</v>
      </c>
    </row>
    <row r="1976" spans="1:23" x14ac:dyDescent="0.3">
      <c r="A1976" s="2" t="s">
        <v>10</v>
      </c>
      <c r="B1976" s="2" t="s">
        <v>1126</v>
      </c>
      <c r="C1976" s="2" t="s">
        <v>12</v>
      </c>
      <c r="D1976" s="2" t="s">
        <v>21</v>
      </c>
      <c r="E1976" s="2" t="s">
        <v>15</v>
      </c>
      <c r="F1976" s="17" t="str">
        <f>+Tabela1[[#This Row],[WK]]&amp;Tabela1[[#This Row],[PK]]&amp;Tabela1[[#This Row],[GK]]</f>
        <v>280105</v>
      </c>
      <c r="G1976" s="2" t="s">
        <v>1849</v>
      </c>
      <c r="H1976" s="302">
        <f>TabIPW[[#This Row],[liczba mieszkańców ]]/$I$1*$H$2</f>
        <v>1.9014129027209199E-5</v>
      </c>
      <c r="I1976" s="27">
        <v>5974</v>
      </c>
      <c r="J1976" s="302">
        <f>TabIPW[[#This Row],[liczba mieszkańców w wieku 20-64]]/$K$1*$J$2</f>
        <v>1.4619292451787087E-5</v>
      </c>
      <c r="K1976" s="27">
        <v>3625</v>
      </c>
      <c r="L1976" s="302">
        <f>TabIPW[[#This Row],[iloczyn liczby mieszkańców i relacji przeciętnego miesięcznego wynagrodzenia brutto 
w danym powiecie do średniej krajowej]]/$M$1*$L$2</f>
        <v>5.5658316230454977E-5</v>
      </c>
      <c r="M1976" s="27">
        <v>5059.9780000000001</v>
      </c>
      <c r="N1976" s="302">
        <f>TabIPW[[#This Row],[liczba oddziałów w szkołach podstawowych]]/$O$1*$N$2</f>
        <v>2.9144305307096008E-5</v>
      </c>
      <c r="O1976" s="27">
        <v>23</v>
      </c>
      <c r="P197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1.515104441751846E-5</v>
      </c>
      <c r="Q1976" s="27">
        <v>77</v>
      </c>
      <c r="R1976" s="302">
        <f>TabIPW[[#This Row],[liczba gospodarstw domowych korzystających ze środowiskowej pomocy społecznej ]]/$S$1*$R$2</f>
        <v>1.0608701596090091E-4</v>
      </c>
      <c r="S1976" s="27">
        <v>388</v>
      </c>
      <c r="T1976" s="302">
        <f>TabIPW[[#This Row],[ilość wody dostarczonej i ścieków bytowych odprowadzonych siecią kanalizacyjną '[dam3']]]/$U$1*$T$2</f>
        <v>1.9690259824565169E-5</v>
      </c>
      <c r="U1976" s="27">
        <v>482.5</v>
      </c>
      <c r="V1976" s="302">
        <f>TabIPW[[#This Row],[iloczyn liczby mieszkańców i relacji przeciętnego miesięcznego wynagrodzenia brutto 
w danym powiecie do średniej krajowej2]]/$W$1*$V$2</f>
        <v>1.6233675567216038E-5</v>
      </c>
      <c r="W1976" s="27">
        <f>TabIPW[[#This Row],[iloczyn liczby mieszkańców i relacji przeciętnego miesięcznego wynagrodzenia brutto 
w danym powiecie do średniej krajowej]]</f>
        <v>5059.9780000000001</v>
      </c>
    </row>
    <row r="1977" spans="1:23" x14ac:dyDescent="0.3">
      <c r="A1977" s="2" t="s">
        <v>10</v>
      </c>
      <c r="B1977" s="2" t="s">
        <v>1126</v>
      </c>
      <c r="C1977" s="2" t="s">
        <v>12</v>
      </c>
      <c r="D1977" s="2" t="s">
        <v>23</v>
      </c>
      <c r="E1977" s="2" t="s">
        <v>19</v>
      </c>
      <c r="F1977" s="17" t="str">
        <f>+Tabela1[[#This Row],[WK]]&amp;Tabela1[[#This Row],[PK]]&amp;Tabela1[[#This Row],[GK]]</f>
        <v>280106</v>
      </c>
      <c r="G1977" s="2" t="s">
        <v>1851</v>
      </c>
      <c r="H1977" s="302">
        <f>TabIPW[[#This Row],[liczba mieszkańców ]]/$I$1*$H$2</f>
        <v>1.7572314422367256E-5</v>
      </c>
      <c r="I1977" s="27">
        <v>5521</v>
      </c>
      <c r="J1977" s="302">
        <f>TabIPW[[#This Row],[liczba mieszkańców w wieku 20-64]]/$K$1*$J$2</f>
        <v>1.3191642926840153E-5</v>
      </c>
      <c r="K1977" s="27">
        <v>3271</v>
      </c>
      <c r="L1977" s="302">
        <f>TabIPW[[#This Row],[iloczyn liczby mieszkańców i relacji przeciętnego miesięcznego wynagrodzenia brutto 
w danym powiecie do średniej krajowej]]/$M$1*$L$2</f>
        <v>5.1437824557807493E-5</v>
      </c>
      <c r="M1977" s="27">
        <v>4676.2870000000003</v>
      </c>
      <c r="N1977" s="302">
        <f>TabIPW[[#This Row],[liczba oddziałów w szkołach podstawowych]]/$O$1*$N$2</f>
        <v>4.8151460942158622E-5</v>
      </c>
      <c r="O1977" s="27">
        <v>38</v>
      </c>
      <c r="P197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2.7744120297014321E-5</v>
      </c>
      <c r="Q1977" s="27">
        <v>141</v>
      </c>
      <c r="R1977" s="302">
        <f>TabIPW[[#This Row],[liczba gospodarstw domowych korzystających ze środowiskowej pomocy społecznej ]]/$S$1*$R$2</f>
        <v>5.905875115349123E-5</v>
      </c>
      <c r="S1977" s="27">
        <v>216</v>
      </c>
      <c r="T1977" s="302">
        <f>TabIPW[[#This Row],[ilość wody dostarczonej i ścieków bytowych odprowadzonych siecią kanalizacyjną '[dam3']]]/$U$1*$T$2</f>
        <v>1.1842722074795465E-5</v>
      </c>
      <c r="U1977" s="27">
        <v>290.2</v>
      </c>
      <c r="V1977" s="302">
        <f>TabIPW[[#This Row],[iloczyn liczby mieszkańców i relacji przeciętnego miesięcznego wynagrodzenia brutto 
w danym powiecie do średniej krajowej2]]/$W$1*$V$2</f>
        <v>1.500269882936052E-5</v>
      </c>
      <c r="W1977" s="27">
        <f>TabIPW[[#This Row],[iloczyn liczby mieszkańców i relacji przeciętnego miesięcznego wynagrodzenia brutto 
w danym powiecie do średniej krajowej]]</f>
        <v>4676.2870000000003</v>
      </c>
    </row>
    <row r="1978" spans="1:23" x14ac:dyDescent="0.3">
      <c r="A1978" s="2" t="s">
        <v>10</v>
      </c>
      <c r="B1978" s="2" t="s">
        <v>1126</v>
      </c>
      <c r="C1978" s="2" t="s">
        <v>11</v>
      </c>
      <c r="D1978" s="2" t="s">
        <v>12</v>
      </c>
      <c r="E1978" s="2" t="s">
        <v>13</v>
      </c>
      <c r="F1978" s="17" t="str">
        <f>+Tabela1[[#This Row],[WK]]&amp;Tabela1[[#This Row],[PK]]&amp;Tabela1[[#This Row],[GK]]</f>
        <v>280201</v>
      </c>
      <c r="G1978" s="2" t="s">
        <v>1852</v>
      </c>
      <c r="H1978" s="302">
        <f>TabIPW[[#This Row],[liczba mieszkańców ]]/$I$1*$H$2</f>
        <v>4.9731464019106751E-5</v>
      </c>
      <c r="I1978" s="27">
        <v>15625</v>
      </c>
      <c r="J1978" s="302">
        <f>TabIPW[[#This Row],[liczba mieszkańców w wieku 20-64]]/$K$1*$J$2</f>
        <v>3.7163249639508409E-5</v>
      </c>
      <c r="K1978" s="27">
        <v>9215</v>
      </c>
      <c r="L1978" s="302">
        <f>TabIPW[[#This Row],[iloczyn liczby mieszkańców i relacji przeciętnego miesięcznego wynagrodzenia brutto 
w danym powiecie do średniej krajowej]]/$M$1*$L$2</f>
        <v>1.4265255473713779E-4</v>
      </c>
      <c r="M1978" s="27">
        <v>12968.75</v>
      </c>
      <c r="N1978" s="302">
        <f>TabIPW[[#This Row],[liczba oddziałów w szkołach podstawowych]]/$O$1*$N$2</f>
        <v>1.2164579606440072E-4</v>
      </c>
      <c r="O1978" s="27">
        <v>96</v>
      </c>
      <c r="P197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1.4363977175049967E-4</v>
      </c>
      <c r="Q1978" s="27">
        <v>730</v>
      </c>
      <c r="R1978" s="302">
        <f>TabIPW[[#This Row],[liczba gospodarstw domowych korzystających ze środowiskowej pomocy społecznej ]]/$S$1*$R$2</f>
        <v>9.5423630335964994E-5</v>
      </c>
      <c r="S1978" s="27">
        <v>349</v>
      </c>
      <c r="T1978" s="302">
        <f>TabIPW[[#This Row],[ilość wody dostarczonej i ścieków bytowych odprowadzonych siecią kanalizacyjną '[dam3']]]/$U$1*$T$2</f>
        <v>5.2149602134325045E-5</v>
      </c>
      <c r="U1978" s="27">
        <v>1277.9000000000001</v>
      </c>
      <c r="V1978" s="302">
        <f>TabIPW[[#This Row],[iloczyn liczby mieszkańców i relacji przeciętnego miesięcznego wynagrodzenia brutto 
w danym powiecie do średniej krajowej2]]/$W$1*$V$2</f>
        <v>4.1606995131665196E-5</v>
      </c>
      <c r="W1978" s="27">
        <f>TabIPW[[#This Row],[iloczyn liczby mieszkańców i relacji przeciętnego miesięcznego wynagrodzenia brutto 
w danym powiecie do średniej krajowej]]</f>
        <v>12968.75</v>
      </c>
    </row>
    <row r="1979" spans="1:23" x14ac:dyDescent="0.3">
      <c r="A1979" s="2" t="s">
        <v>10</v>
      </c>
      <c r="B1979" s="2" t="s">
        <v>1126</v>
      </c>
      <c r="C1979" s="2" t="s">
        <v>11</v>
      </c>
      <c r="D1979" s="2" t="s">
        <v>11</v>
      </c>
      <c r="E1979" s="2" t="s">
        <v>15</v>
      </c>
      <c r="F1979" s="17" t="str">
        <f>+Tabela1[[#This Row],[WK]]&amp;Tabela1[[#This Row],[PK]]&amp;Tabela1[[#This Row],[GK]]</f>
        <v>280202</v>
      </c>
      <c r="G1979" s="2" t="s">
        <v>1852</v>
      </c>
      <c r="H1979" s="302">
        <f>TabIPW[[#This Row],[liczba mieszkańców ]]/$I$1*$H$2</f>
        <v>1.6840267272006005E-5</v>
      </c>
      <c r="I1979" s="27">
        <v>5291</v>
      </c>
      <c r="J1979" s="302">
        <f>TabIPW[[#This Row],[liczba mieszkańców w wieku 20-64]]/$K$1*$J$2</f>
        <v>1.3344893440817507E-5</v>
      </c>
      <c r="K1979" s="27">
        <v>3309</v>
      </c>
      <c r="L1979" s="302">
        <f>TabIPW[[#This Row],[iloczyn liczby mieszkańców i relacji przeciętnego miesięcznego wynagrodzenia brutto 
w danym powiecie do średniej krajowej]]/$M$1*$L$2</f>
        <v>4.8305578695308544E-5</v>
      </c>
      <c r="M1979" s="27">
        <v>4391.53</v>
      </c>
      <c r="N1979" s="302">
        <f>TabIPW[[#This Row],[liczba oddziałów w szkołach podstawowych]]/$O$1*$N$2</f>
        <v>2.0274299344066786E-5</v>
      </c>
      <c r="O1979" s="27">
        <v>16</v>
      </c>
      <c r="P197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1.0231874152090388E-5</v>
      </c>
      <c r="Q1979" s="27">
        <v>52</v>
      </c>
      <c r="R1979" s="302">
        <f>TabIPW[[#This Row],[liczba gospodarstw domowych korzystających ze środowiskowej pomocy społecznej ]]/$S$1*$R$2</f>
        <v>5.167640725930483E-5</v>
      </c>
      <c r="S1979" s="27">
        <v>189</v>
      </c>
      <c r="T1979" s="302">
        <f>TabIPW[[#This Row],[ilość wody dostarczonej i ścieków bytowych odprowadzonych siecią kanalizacyjną '[dam3']]]/$U$1*$T$2</f>
        <v>1.1161214636307925E-5</v>
      </c>
      <c r="U1979" s="27">
        <v>273.5</v>
      </c>
      <c r="V1979" s="302">
        <f>TabIPW[[#This Row],[iloczyn liczby mieszkańców i relacji przeciętnego miesięcznego wynagrodzenia brutto 
w danym powiecie do średniej krajowej2]]/$W$1*$V$2</f>
        <v>1.4089127119464994E-5</v>
      </c>
      <c r="W1979" s="27">
        <f>TabIPW[[#This Row],[iloczyn liczby mieszkańców i relacji przeciętnego miesięcznego wynagrodzenia brutto 
w danym powiecie do średniej krajowej]]</f>
        <v>4391.53</v>
      </c>
    </row>
    <row r="1980" spans="1:23" x14ac:dyDescent="0.3">
      <c r="A1980" s="2" t="s">
        <v>10</v>
      </c>
      <c r="B1980" s="2" t="s">
        <v>1126</v>
      </c>
      <c r="C1980" s="2" t="s">
        <v>11</v>
      </c>
      <c r="D1980" s="2" t="s">
        <v>16</v>
      </c>
      <c r="E1980" s="2" t="s">
        <v>19</v>
      </c>
      <c r="F1980" s="17" t="str">
        <f>+Tabela1[[#This Row],[WK]]&amp;Tabela1[[#This Row],[PK]]&amp;Tabela1[[#This Row],[GK]]</f>
        <v>280203</v>
      </c>
      <c r="G1980" s="2" t="s">
        <v>1853</v>
      </c>
      <c r="H1980" s="302">
        <f>TabIPW[[#This Row],[liczba mieszkańców ]]/$I$1*$H$2</f>
        <v>9.430676984871251E-6</v>
      </c>
      <c r="I1980" s="27">
        <v>2963</v>
      </c>
      <c r="J1980" s="302">
        <f>TabIPW[[#This Row],[liczba mieszkańców w wieku 20-64]]/$K$1*$J$2</f>
        <v>7.122115991684412E-6</v>
      </c>
      <c r="K1980" s="27">
        <v>1766</v>
      </c>
      <c r="L1980" s="302">
        <f>TabIPW[[#This Row],[iloczyn liczby mieszkańców i relacji przeciętnego miesięcznego wynagrodzenia brutto 
w danym powiecie do średniej krajowej]]/$M$1*$L$2</f>
        <v>2.7051489259912914E-5</v>
      </c>
      <c r="M1980" s="27">
        <v>2459.29</v>
      </c>
      <c r="N1980" s="302">
        <f>TabIPW[[#This Row],[liczba oddziałów w szkołach podstawowych]]/$O$1*$N$2</f>
        <v>1.2671437090041742E-5</v>
      </c>
      <c r="O1980" s="27">
        <v>10</v>
      </c>
      <c r="P198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1.1412475015793125E-5</v>
      </c>
      <c r="Q1980" s="27">
        <v>58</v>
      </c>
      <c r="R1980" s="302">
        <f>TabIPW[[#This Row],[liczba gospodarstw domowych korzystających ze środowiskowej pomocy społecznej ]]/$S$1*$R$2</f>
        <v>3.4997778461328138E-5</v>
      </c>
      <c r="S1980" s="27">
        <v>128</v>
      </c>
      <c r="T1980" s="302">
        <f>TabIPW[[#This Row],[ilość wody dostarczonej i ścieków bytowych odprowadzonych siecią kanalizacyjną '[dam3']]]/$U$1*$T$2</f>
        <v>7.957721587129965E-6</v>
      </c>
      <c r="U1980" s="27">
        <v>195</v>
      </c>
      <c r="V1980" s="302">
        <f>TabIPW[[#This Row],[iloczyn liczby mieszkańców i relacji przeciętnego miesięcznego wynagrodzenia brutto 
w danym powiecie do średniej krajowej2]]/$W$1*$V$2</f>
        <v>7.890017700807934E-6</v>
      </c>
      <c r="W1980" s="27">
        <f>TabIPW[[#This Row],[iloczyn liczby mieszkańców i relacji przeciętnego miesięcznego wynagrodzenia brutto 
w danym powiecie do średniej krajowej]]</f>
        <v>2459.29</v>
      </c>
    </row>
    <row r="1981" spans="1:23" x14ac:dyDescent="0.3">
      <c r="A1981" s="2" t="s">
        <v>10</v>
      </c>
      <c r="B1981" s="2" t="s">
        <v>1126</v>
      </c>
      <c r="C1981" s="2" t="s">
        <v>11</v>
      </c>
      <c r="D1981" s="2" t="s">
        <v>18</v>
      </c>
      <c r="E1981" s="2" t="s">
        <v>15</v>
      </c>
      <c r="F1981" s="17" t="str">
        <f>+Tabela1[[#This Row],[WK]]&amp;Tabela1[[#This Row],[PK]]&amp;Tabela1[[#This Row],[GK]]</f>
        <v>280204</v>
      </c>
      <c r="G1981" s="2" t="s">
        <v>1854</v>
      </c>
      <c r="H1981" s="302">
        <f>TabIPW[[#This Row],[liczba mieszkańców ]]/$I$1*$H$2</f>
        <v>7.3586652679791877E-6</v>
      </c>
      <c r="I1981" s="27">
        <v>2312</v>
      </c>
      <c r="J1981" s="302">
        <f>TabIPW[[#This Row],[liczba mieszkańców w wieku 20-64]]/$K$1*$J$2</f>
        <v>5.9364409624911976E-6</v>
      </c>
      <c r="K1981" s="27">
        <v>1472</v>
      </c>
      <c r="L1981" s="302">
        <f>TabIPW[[#This Row],[iloczyn liczby mieszkańców i relacji przeciętnego miesięcznego wynagrodzenia brutto 
w danym powiecie do średniej krajowej]]/$M$1*$L$2</f>
        <v>2.1108013219344803E-5</v>
      </c>
      <c r="M1981" s="27">
        <v>1918.96</v>
      </c>
      <c r="N1981" s="302">
        <f>TabIPW[[#This Row],[liczba oddziałów w szkołach podstawowych]]/$O$1*$N$2</f>
        <v>1.7740011926058437E-5</v>
      </c>
      <c r="O1981" s="27">
        <v>14</v>
      </c>
      <c r="P198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1.0428640962707512E-5</v>
      </c>
      <c r="Q1981" s="27">
        <v>53</v>
      </c>
      <c r="R1981" s="302">
        <f>TabIPW[[#This Row],[liczba gospodarstw domowych korzystających ze środowiskowej pomocy społecznej ]]/$S$1*$R$2</f>
        <v>3.0896476297891248E-5</v>
      </c>
      <c r="S1981" s="27">
        <v>113</v>
      </c>
      <c r="T1981" s="302">
        <f>TabIPW[[#This Row],[ilość wody dostarczonej i ścieków bytowych odprowadzonych siecią kanalizacyjną '[dam3']]]/$U$1*$T$2</f>
        <v>4.4400005573320022E-6</v>
      </c>
      <c r="U1981" s="27">
        <v>108.80000000000001</v>
      </c>
      <c r="V1981" s="302">
        <f>TabIPW[[#This Row],[iloczyn liczby mieszkańców i relacji przeciętnego miesięcznego wynagrodzenia brutto 
w danym powiecie do średniej krajowej2]]/$W$1*$V$2</f>
        <v>6.1565038556422352E-6</v>
      </c>
      <c r="W1981" s="27">
        <f>TabIPW[[#This Row],[iloczyn liczby mieszkańców i relacji przeciętnego miesięcznego wynagrodzenia brutto 
w danym powiecie do średniej krajowej]]</f>
        <v>1918.96</v>
      </c>
    </row>
    <row r="1982" spans="1:23" x14ac:dyDescent="0.3">
      <c r="A1982" s="2" t="s">
        <v>10</v>
      </c>
      <c r="B1982" s="2" t="s">
        <v>1126</v>
      </c>
      <c r="C1982" s="2" t="s">
        <v>11</v>
      </c>
      <c r="D1982" s="2" t="s">
        <v>21</v>
      </c>
      <c r="E1982" s="2" t="s">
        <v>19</v>
      </c>
      <c r="F1982" s="17" t="str">
        <f>+Tabela1[[#This Row],[WK]]&amp;Tabela1[[#This Row],[PK]]&amp;Tabela1[[#This Row],[GK]]</f>
        <v>280205</v>
      </c>
      <c r="G1982" s="2" t="s">
        <v>1855</v>
      </c>
      <c r="H1982" s="302">
        <f>TabIPW[[#This Row],[liczba mieszkańców ]]/$I$1*$H$2</f>
        <v>1.7066247044508825E-5</v>
      </c>
      <c r="I1982" s="27">
        <v>5362</v>
      </c>
      <c r="J1982" s="302">
        <f>TabIPW[[#This Row],[liczba mieszkańców w wieku 20-64]]/$K$1*$J$2</f>
        <v>1.3026293688075112E-5</v>
      </c>
      <c r="K1982" s="27">
        <v>3230</v>
      </c>
      <c r="L1982" s="302">
        <f>TabIPW[[#This Row],[iloczyn liczby mieszkańców i relacji przeciętnego miesięcznego wynagrodzenia brutto 
w danym powiecie do średniej krajowej]]/$M$1*$L$2</f>
        <v>4.8953791904034098E-5</v>
      </c>
      <c r="M1982" s="27">
        <v>4450.46</v>
      </c>
      <c r="N1982" s="302">
        <f>TabIPW[[#This Row],[liczba oddziałów w szkołach podstawowych]]/$O$1*$N$2</f>
        <v>3.0411449016100181E-5</v>
      </c>
      <c r="O1982" s="27">
        <v>24</v>
      </c>
      <c r="P198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2.6760286243928711E-5</v>
      </c>
      <c r="Q1982" s="27">
        <v>136</v>
      </c>
      <c r="R1982" s="302">
        <f>TabIPW[[#This Row],[liczba gospodarstw domowych korzystających ze środowiskowej pomocy społecznej ]]/$S$1*$R$2</f>
        <v>8.8314706586007716E-5</v>
      </c>
      <c r="S1982" s="27">
        <v>323</v>
      </c>
      <c r="T1982" s="302">
        <f>TabIPW[[#This Row],[ilość wody dostarczonej i ścieków bytowych odprowadzonych siecią kanalizacyjną '[dam3']]]/$U$1*$T$2</f>
        <v>9.6594497419162196E-6</v>
      </c>
      <c r="U1982" s="27">
        <v>236.7</v>
      </c>
      <c r="V1982" s="302">
        <f>TabIPW[[#This Row],[iloczyn liczby mieszkańców i relacji przeciętnego miesięcznego wynagrodzenia brutto 
w danym powiecie do średniej krajowej2]]/$W$1*$V$2</f>
        <v>1.427818930534328E-5</v>
      </c>
      <c r="W1982" s="27">
        <f>TabIPW[[#This Row],[iloczyn liczby mieszkańców i relacji przeciętnego miesięcznego wynagrodzenia brutto 
w danym powiecie do średniej krajowej]]</f>
        <v>4450.46</v>
      </c>
    </row>
    <row r="1983" spans="1:23" x14ac:dyDescent="0.3">
      <c r="A1983" s="2" t="s">
        <v>10</v>
      </c>
      <c r="B1983" s="2" t="s">
        <v>1126</v>
      </c>
      <c r="C1983" s="2" t="s">
        <v>11</v>
      </c>
      <c r="D1983" s="2" t="s">
        <v>23</v>
      </c>
      <c r="E1983" s="2" t="s">
        <v>15</v>
      </c>
      <c r="F1983" s="17" t="str">
        <f>+Tabela1[[#This Row],[WK]]&amp;Tabela1[[#This Row],[PK]]&amp;Tabela1[[#This Row],[GK]]</f>
        <v>280206</v>
      </c>
      <c r="G1983" s="2" t="s">
        <v>1856</v>
      </c>
      <c r="H1983" s="302">
        <f>TabIPW[[#This Row],[liczba mieszkańców ]]/$I$1*$H$2</f>
        <v>7.2536324159708343E-6</v>
      </c>
      <c r="I1983" s="27">
        <v>2279</v>
      </c>
      <c r="J1983" s="302">
        <f>TabIPW[[#This Row],[liczba mieszkańców w wieku 20-64]]/$K$1*$J$2</f>
        <v>5.6783348336872325E-6</v>
      </c>
      <c r="K1983" s="27">
        <v>1408</v>
      </c>
      <c r="L1983" s="302">
        <f>TabIPW[[#This Row],[iloczyn liczby mieszkańców i relacji przeciętnego miesięcznego wynagrodzenia brutto 
w danym powiecie do średniej krajowej]]/$M$1*$L$2</f>
        <v>2.0806731023739969E-5</v>
      </c>
      <c r="M1983" s="27">
        <v>1891.57</v>
      </c>
      <c r="N1983" s="302">
        <f>TabIPW[[#This Row],[liczba oddziałów w szkołach podstawowych]]/$O$1*$N$2</f>
        <v>2.0274299344066786E-5</v>
      </c>
      <c r="O1983" s="27">
        <v>16</v>
      </c>
      <c r="P198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1.3970443553815723E-5</v>
      </c>
      <c r="Q1983" s="27">
        <v>71</v>
      </c>
      <c r="R1983" s="302">
        <f>TabIPW[[#This Row],[liczba gospodarstw domowych korzystających ze środowiskowej pomocy społecznej ]]/$S$1*$R$2</f>
        <v>3.554461874978639E-5</v>
      </c>
      <c r="S1983" s="27">
        <v>130</v>
      </c>
      <c r="T1983" s="302">
        <f>TabIPW[[#This Row],[ilość wody dostarczonej i ścieków bytowych odprowadzonych siecią kanalizacyjną '[dam3']]]/$U$1*$T$2</f>
        <v>4.7950373666039532E-6</v>
      </c>
      <c r="U1983" s="27">
        <v>117.5</v>
      </c>
      <c r="V1983" s="302">
        <f>TabIPW[[#This Row],[iloczyn liczby mieszkańców i relacji przeciętnego miesięcznego wynagrodzenia brutto 
w danym powiecie do średniej krajowej2]]/$W$1*$V$2</f>
        <v>6.0686298819241588E-6</v>
      </c>
      <c r="W1983" s="27">
        <f>TabIPW[[#This Row],[iloczyn liczby mieszkańców i relacji przeciętnego miesięcznego wynagrodzenia brutto 
w danym powiecie do średniej krajowej]]</f>
        <v>1891.57</v>
      </c>
    </row>
    <row r="1984" spans="1:23" x14ac:dyDescent="0.3">
      <c r="A1984" s="2" t="s">
        <v>10</v>
      </c>
      <c r="B1984" s="2" t="s">
        <v>1126</v>
      </c>
      <c r="C1984" s="2" t="s">
        <v>11</v>
      </c>
      <c r="D1984" s="2" t="s">
        <v>30</v>
      </c>
      <c r="E1984" s="2" t="s">
        <v>15</v>
      </c>
      <c r="F1984" s="17" t="str">
        <f>+Tabela1[[#This Row],[WK]]&amp;Tabela1[[#This Row],[PK]]&amp;Tabela1[[#This Row],[GK]]</f>
        <v>280207</v>
      </c>
      <c r="G1984" s="2" t="s">
        <v>1857</v>
      </c>
      <c r="H1984" s="302">
        <f>TabIPW[[#This Row],[liczba mieszkańców ]]/$I$1*$H$2</f>
        <v>7.9029264102042917E-6</v>
      </c>
      <c r="I1984" s="27">
        <v>2483</v>
      </c>
      <c r="J1984" s="302">
        <f>TabIPW[[#This Row],[liczba mieszkańców w wieku 20-64]]/$K$1*$J$2</f>
        <v>6.1219547425690473E-6</v>
      </c>
      <c r="K1984" s="27">
        <v>1518</v>
      </c>
      <c r="L1984" s="302">
        <f>TabIPW[[#This Row],[iloczyn liczby mieszkańców i relacji przeciętnego miesięcznego wynagrodzenia brutto 
w danym powiecie do średniej krajowej]]/$M$1*$L$2</f>
        <v>2.266920277838804E-5</v>
      </c>
      <c r="M1984" s="27">
        <v>2060.89</v>
      </c>
      <c r="N1984" s="302">
        <f>TabIPW[[#This Row],[liczba oddziałów w szkołach podstawowych]]/$O$1*$N$2</f>
        <v>1.9007155635062614E-5</v>
      </c>
      <c r="O1984" s="27">
        <v>15</v>
      </c>
      <c r="P198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9.0512732883876511E-6</v>
      </c>
      <c r="Q1984" s="27">
        <v>46</v>
      </c>
      <c r="R1984" s="302">
        <f>TabIPW[[#This Row],[liczba gospodarstw domowych korzystających ze środowiskowej pomocy społecznej ]]/$S$1*$R$2</f>
        <v>4.320038278820192E-5</v>
      </c>
      <c r="S1984" s="27">
        <v>158</v>
      </c>
      <c r="T1984" s="302">
        <f>TabIPW[[#This Row],[ilość wody dostarczonej i ścieków bytowych odprowadzonych siecią kanalizacyjną '[dam3']]]/$U$1*$T$2</f>
        <v>5.6234565882385093E-6</v>
      </c>
      <c r="U1984" s="27">
        <v>137.80000000000001</v>
      </c>
      <c r="V1984" s="302">
        <f>TabIPW[[#This Row],[iloczyn liczby mieszkańców i relacji przeciętnego miesięcznego wynagrodzenia brutto 
w danym powiecie do średniej krajowej2]]/$W$1*$V$2</f>
        <v>6.6118508103631792E-6</v>
      </c>
      <c r="W1984" s="27">
        <f>TabIPW[[#This Row],[iloczyn liczby mieszkańców i relacji przeciętnego miesięcznego wynagrodzenia brutto 
w danym powiecie do średniej krajowej]]</f>
        <v>2060.89</v>
      </c>
    </row>
    <row r="1985" spans="1:23" x14ac:dyDescent="0.3">
      <c r="A1985" s="2" t="s">
        <v>10</v>
      </c>
      <c r="B1985" s="2" t="s">
        <v>1126</v>
      </c>
      <c r="C1985" s="2" t="s">
        <v>16</v>
      </c>
      <c r="D1985" s="2" t="s">
        <v>12</v>
      </c>
      <c r="E1985" s="2" t="s">
        <v>13</v>
      </c>
      <c r="F1985" s="17" t="str">
        <f>+Tabela1[[#This Row],[WK]]&amp;Tabela1[[#This Row],[PK]]&amp;Tabela1[[#This Row],[GK]]</f>
        <v>280301</v>
      </c>
      <c r="G1985" s="2" t="s">
        <v>1858</v>
      </c>
      <c r="H1985" s="302">
        <f>TabIPW[[#This Row],[liczba mieszkańców ]]/$I$1*$H$2</f>
        <v>6.2946506489975954E-5</v>
      </c>
      <c r="I1985" s="27">
        <v>19777</v>
      </c>
      <c r="J1985" s="302">
        <f>TabIPW[[#This Row],[liczba mieszkańców w wieku 20-64]]/$K$1*$J$2</f>
        <v>4.6459103184713713E-5</v>
      </c>
      <c r="K1985" s="27">
        <v>11520</v>
      </c>
      <c r="L1985" s="302">
        <f>TabIPW[[#This Row],[iloczyn liczby mieszkańców i relacji przeciętnego miesięcznego wynagrodzenia brutto 
w danym powiecie do średniej krajowej]]/$M$1*$L$2</f>
        <v>1.7229276093908886E-4</v>
      </c>
      <c r="M1985" s="27">
        <v>15663.384000000002</v>
      </c>
      <c r="N1985" s="302">
        <f>TabIPW[[#This Row],[liczba oddziałów w szkołach podstawowych]]/$O$1*$N$2</f>
        <v>9.7570065593321399E-5</v>
      </c>
      <c r="O1985" s="27">
        <v>77</v>
      </c>
      <c r="P198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1.6587442135023456E-4</v>
      </c>
      <c r="Q1985" s="27">
        <v>843</v>
      </c>
      <c r="R1985" s="302">
        <f>TabIPW[[#This Row],[liczba gospodarstw domowych korzystających ze środowiskowej pomocy społecznej ]]/$S$1*$R$2</f>
        <v>6.9722136778427147E-5</v>
      </c>
      <c r="S1985" s="27">
        <v>255</v>
      </c>
      <c r="T1985" s="302">
        <f>TabIPW[[#This Row],[ilość wody dostarczonej i ścieków bytowych odprowadzonych siecią kanalizacyjną '[dam3']]]/$U$1*$T$2</f>
        <v>6.0499088476513711E-5</v>
      </c>
      <c r="U1985" s="27">
        <v>1482.5</v>
      </c>
      <c r="V1985" s="302">
        <f>TabIPW[[#This Row],[iloczyn liczby mieszkańców i relacji przeciętnego miesięcznego wynagrodzenia brutto 
w danym powiecie do średniej krajowej2]]/$W$1*$V$2</f>
        <v>5.0252055273900921E-5</v>
      </c>
      <c r="W1985" s="27">
        <f>TabIPW[[#This Row],[iloczyn liczby mieszkańców i relacji przeciętnego miesięcznego wynagrodzenia brutto 
w danym powiecie do średniej krajowej]]</f>
        <v>15663.384000000002</v>
      </c>
    </row>
    <row r="1986" spans="1:23" x14ac:dyDescent="0.3">
      <c r="A1986" s="2" t="s">
        <v>10</v>
      </c>
      <c r="B1986" s="2" t="s">
        <v>1126</v>
      </c>
      <c r="C1986" s="2" t="s">
        <v>16</v>
      </c>
      <c r="D1986" s="2" t="s">
        <v>11</v>
      </c>
      <c r="E1986" s="2" t="s">
        <v>15</v>
      </c>
      <c r="F1986" s="17" t="str">
        <f>+Tabela1[[#This Row],[WK]]&amp;Tabela1[[#This Row],[PK]]&amp;Tabela1[[#This Row],[GK]]</f>
        <v>280302</v>
      </c>
      <c r="G1986" s="2" t="s">
        <v>1858</v>
      </c>
      <c r="H1986" s="302">
        <f>TabIPW[[#This Row],[liczba mieszkańców ]]/$I$1*$H$2</f>
        <v>3.0364042671505817E-5</v>
      </c>
      <c r="I1986" s="27">
        <v>9540</v>
      </c>
      <c r="J1986" s="302">
        <f>TabIPW[[#This Row],[liczba mieszkańców w wieku 20-64]]/$K$1*$J$2</f>
        <v>2.3419098280697271E-5</v>
      </c>
      <c r="K1986" s="27">
        <v>5807</v>
      </c>
      <c r="L1986" s="302">
        <f>TabIPW[[#This Row],[iloczyn liczby mieszkańców i relacji przeciętnego miesięcznego wynagrodzenia brutto 
w danym powiecie do średniej krajowej]]/$M$1*$L$2</f>
        <v>8.3110327115280754E-5</v>
      </c>
      <c r="M1986" s="27">
        <v>7555.68</v>
      </c>
      <c r="N1986" s="302">
        <f>TabIPW[[#This Row],[liczba oddziałów w szkołach podstawowych]]/$O$1*$N$2</f>
        <v>7.3494335122242102E-5</v>
      </c>
      <c r="O1986" s="27">
        <v>58</v>
      </c>
      <c r="P198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4.1124263418978682E-5</v>
      </c>
      <c r="Q1986" s="27">
        <v>209</v>
      </c>
      <c r="R1986" s="302">
        <f>TabIPW[[#This Row],[liczba gospodarstw domowych korzystających ze środowiskowej pomocy społecznej ]]/$S$1*$R$2</f>
        <v>4.6481424518951429E-5</v>
      </c>
      <c r="S1986" s="27">
        <v>170</v>
      </c>
      <c r="T1986" s="302">
        <f>TabIPW[[#This Row],[ilość wody dostarczonej i ścieków bytowych odprowadzonych siecią kanalizacyjną '[dam3']]]/$U$1*$T$2</f>
        <v>2.7092981342028639E-5</v>
      </c>
      <c r="U1986" s="27">
        <v>663.90000000000009</v>
      </c>
      <c r="V1986" s="302">
        <f>TabIPW[[#This Row],[iloczyn liczby mieszkańców i relacji przeciętnego miesięcznego wynagrodzenia brutto 
w danym powiecie do średniej krajowej2]]/$W$1*$V$2</f>
        <v>2.4240512075290227E-5</v>
      </c>
      <c r="W1986" s="27">
        <f>TabIPW[[#This Row],[iloczyn liczby mieszkańców i relacji przeciętnego miesięcznego wynagrodzenia brutto 
w danym powiecie do średniej krajowej]]</f>
        <v>7555.68</v>
      </c>
    </row>
    <row r="1987" spans="1:23" x14ac:dyDescent="0.3">
      <c r="A1987" s="2" t="s">
        <v>10</v>
      </c>
      <c r="B1987" s="2" t="s">
        <v>1126</v>
      </c>
      <c r="C1987" s="2" t="s">
        <v>16</v>
      </c>
      <c r="D1987" s="2" t="s">
        <v>16</v>
      </c>
      <c r="E1987" s="2" t="s">
        <v>15</v>
      </c>
      <c r="F1987" s="17" t="str">
        <f>+Tabela1[[#This Row],[WK]]&amp;Tabela1[[#This Row],[PK]]&amp;Tabela1[[#This Row],[GK]]</f>
        <v>280303</v>
      </c>
      <c r="G1987" s="2" t="s">
        <v>1859</v>
      </c>
      <c r="H1987" s="302">
        <f>TabIPW[[#This Row],[liczba mieszkańców ]]/$I$1*$H$2</f>
        <v>2.0872892226387336E-5</v>
      </c>
      <c r="I1987" s="27">
        <v>6558</v>
      </c>
      <c r="J1987" s="302">
        <f>TabIPW[[#This Row],[liczba mieszkańców w wieku 20-64]]/$K$1*$J$2</f>
        <v>1.5615420792639891E-5</v>
      </c>
      <c r="K1987" s="27">
        <v>3872</v>
      </c>
      <c r="L1987" s="302">
        <f>TabIPW[[#This Row],[iloczyn liczby mieszkańców i relacji przeciętnego miesięcznego wynagrodzenia brutto 
w danym powiecie do średniej krajowej]]/$M$1*$L$2</f>
        <v>5.7131816061007465E-5</v>
      </c>
      <c r="M1987" s="27">
        <v>5193.9360000000006</v>
      </c>
      <c r="N1987" s="302">
        <f>TabIPW[[#This Row],[liczba oddziałów w szkołach podstawowych]]/$O$1*$N$2</f>
        <v>3.4212880143112706E-5</v>
      </c>
      <c r="O1987" s="27">
        <v>27</v>
      </c>
      <c r="P198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3.9746895744658814E-5</v>
      </c>
      <c r="Q1987" s="27">
        <v>202</v>
      </c>
      <c r="R1987" s="302">
        <f>TabIPW[[#This Row],[liczba gospodarstw domowych korzystających ze środowiskowej pomocy społecznej ]]/$S$1*$R$2</f>
        <v>3.991934105745241E-5</v>
      </c>
      <c r="S1987" s="27">
        <v>146</v>
      </c>
      <c r="T1987" s="302">
        <f>TabIPW[[#This Row],[ilość wody dostarczonej i ścieków bytowych odprowadzonych siecią kanalizacyjną '[dam3']]]/$U$1*$T$2</f>
        <v>1.7233568339717867E-5</v>
      </c>
      <c r="U1987" s="27">
        <v>422.29999999999995</v>
      </c>
      <c r="V1987" s="302">
        <f>TabIPW[[#This Row],[iloczyn liczby mieszkańców i relacji przeciętnego miesięcznego wynagrodzenia brutto 
w danym powiecie do średniej krajowej2]]/$W$1*$V$2</f>
        <v>1.6663446351127181E-5</v>
      </c>
      <c r="W1987" s="27">
        <f>TabIPW[[#This Row],[iloczyn liczby mieszkańców i relacji przeciętnego miesięcznego wynagrodzenia brutto 
w danym powiecie do średniej krajowej]]</f>
        <v>5193.9360000000006</v>
      </c>
    </row>
    <row r="1988" spans="1:23" x14ac:dyDescent="0.3">
      <c r="A1988" s="2" t="s">
        <v>10</v>
      </c>
      <c r="B1988" s="2" t="s">
        <v>1126</v>
      </c>
      <c r="C1988" s="2" t="s">
        <v>16</v>
      </c>
      <c r="D1988" s="2" t="s">
        <v>18</v>
      </c>
      <c r="E1988" s="2" t="s">
        <v>19</v>
      </c>
      <c r="F1988" s="17" t="str">
        <f>+Tabela1[[#This Row],[WK]]&amp;Tabela1[[#This Row],[PK]]&amp;Tabela1[[#This Row],[GK]]</f>
        <v>280304</v>
      </c>
      <c r="G1988" s="2" t="s">
        <v>1860</v>
      </c>
      <c r="H1988" s="302">
        <f>TabIPW[[#This Row],[liczba mieszkańców ]]/$I$1*$H$2</f>
        <v>4.1067845135266205E-5</v>
      </c>
      <c r="I1988" s="27">
        <v>12903</v>
      </c>
      <c r="J1988" s="302">
        <f>TabIPW[[#This Row],[liczba mieszkańców w wieku 20-64]]/$K$1*$J$2</f>
        <v>3.0996932906051183E-5</v>
      </c>
      <c r="K1988" s="27">
        <v>7686</v>
      </c>
      <c r="L1988" s="302">
        <f>TabIPW[[#This Row],[iloczyn liczby mieszkańców i relacji przeciętnego miesięcznego wynagrodzenia brutto 
w danym powiecie do średniej krajowej]]/$M$1*$L$2</f>
        <v>1.1240802418956684E-4</v>
      </c>
      <c r="M1988" s="27">
        <v>10219.176000000001</v>
      </c>
      <c r="N1988" s="302">
        <f>TabIPW[[#This Row],[liczba oddziałów w szkołach podstawowych]]/$O$1*$N$2</f>
        <v>8.4898628503279666E-5</v>
      </c>
      <c r="O1988" s="27">
        <v>67</v>
      </c>
      <c r="P198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8.6380629860916946E-5</v>
      </c>
      <c r="Q1988" s="27">
        <v>439</v>
      </c>
      <c r="R1988" s="302">
        <f>TabIPW[[#This Row],[liczba gospodarstw domowych korzystających ze środowiskowej pomocy społecznej ]]/$S$1*$R$2</f>
        <v>5.5777709422741721E-5</v>
      </c>
      <c r="S1988" s="27">
        <v>204</v>
      </c>
      <c r="T1988" s="302">
        <f>TabIPW[[#This Row],[ilość wody dostarczonej i ścieków bytowych odprowadzonych siecią kanalizacyjną '[dam3']]]/$U$1*$T$2</f>
        <v>2.9880224338956722E-5</v>
      </c>
      <c r="U1988" s="27">
        <v>732.2</v>
      </c>
      <c r="V1988" s="302">
        <f>TabIPW[[#This Row],[iloczyn liczby mieszkańców i relacji przeciętnego miesięcznego wynagrodzenia brutto 
w danym powiecie do średniej krajowej2]]/$W$1*$V$2</f>
        <v>3.2785673721956999E-5</v>
      </c>
      <c r="W1988" s="27">
        <f>TabIPW[[#This Row],[iloczyn liczby mieszkańców i relacji przeciętnego miesięcznego wynagrodzenia brutto 
w danym powiecie do średniej krajowej]]</f>
        <v>10219.176000000001</v>
      </c>
    </row>
    <row r="1989" spans="1:23" x14ac:dyDescent="0.3">
      <c r="A1989" s="2" t="s">
        <v>10</v>
      </c>
      <c r="B1989" s="2" t="s">
        <v>1126</v>
      </c>
      <c r="C1989" s="2" t="s">
        <v>16</v>
      </c>
      <c r="D1989" s="2" t="s">
        <v>21</v>
      </c>
      <c r="E1989" s="2" t="s">
        <v>15</v>
      </c>
      <c r="F1989" s="17" t="str">
        <f>+Tabela1[[#This Row],[WK]]&amp;Tabela1[[#This Row],[PK]]&amp;Tabela1[[#This Row],[GK]]</f>
        <v>280305</v>
      </c>
      <c r="G1989" s="2" t="s">
        <v>1861</v>
      </c>
      <c r="H1989" s="302">
        <f>TabIPW[[#This Row],[liczba mieszkańców ]]/$I$1*$H$2</f>
        <v>1.5853595025866926E-5</v>
      </c>
      <c r="I1989" s="27">
        <v>4981</v>
      </c>
      <c r="J1989" s="302">
        <f>TabIPW[[#This Row],[liczba mieszkańców w wieku 20-64]]/$K$1*$J$2</f>
        <v>1.1985803356334128E-5</v>
      </c>
      <c r="K1989" s="27">
        <v>2972</v>
      </c>
      <c r="L1989" s="302">
        <f>TabIPW[[#This Row],[iloczyn liczby mieszkańców i relacji przeciętnego miesięcznego wynagrodzenia brutto 
w danym powiecie do średniej krajowej]]/$M$1*$L$2</f>
        <v>4.3393347941426982E-5</v>
      </c>
      <c r="M1989" s="27">
        <v>3944.9520000000002</v>
      </c>
      <c r="N1989" s="302">
        <f>TabIPW[[#This Row],[liczba oddziałów w szkołach podstawowych]]/$O$1*$N$2</f>
        <v>3.9281454979129396E-5</v>
      </c>
      <c r="O1989" s="27">
        <v>31</v>
      </c>
      <c r="P198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2.833442072886569E-5</v>
      </c>
      <c r="Q1989" s="27">
        <v>144</v>
      </c>
      <c r="R1989" s="302">
        <f>TabIPW[[#This Row],[liczba gospodarstw domowych korzystających ze środowiskowej pomocy społecznej ]]/$S$1*$R$2</f>
        <v>2.160019139410096E-5</v>
      </c>
      <c r="S1989" s="27">
        <v>79</v>
      </c>
      <c r="T1989" s="302">
        <f>TabIPW[[#This Row],[ilość wody dostarczonej i ścieków bytowych odprowadzonych siecią kanalizacyjną '[dam3']]]/$U$1*$T$2</f>
        <v>1.6609193261343055E-5</v>
      </c>
      <c r="U1989" s="27">
        <v>407</v>
      </c>
      <c r="V1989" s="302">
        <f>TabIPW[[#This Row],[iloczyn liczby mieszkańców i relacji przeciętnego miesięcznego wynagrodzenia brutto 
w danym powiecie do średniej krajowej2]]/$W$1*$V$2</f>
        <v>1.2656393149582873E-5</v>
      </c>
      <c r="W1989" s="27">
        <f>TabIPW[[#This Row],[iloczyn liczby mieszkańców i relacji przeciętnego miesięcznego wynagrodzenia brutto 
w danym powiecie do średniej krajowej]]</f>
        <v>3944.9520000000002</v>
      </c>
    </row>
    <row r="1990" spans="1:23" x14ac:dyDescent="0.3">
      <c r="A1990" s="2" t="s">
        <v>10</v>
      </c>
      <c r="B1990" s="2" t="s">
        <v>1126</v>
      </c>
      <c r="C1990" s="2" t="s">
        <v>16</v>
      </c>
      <c r="D1990" s="2" t="s">
        <v>23</v>
      </c>
      <c r="E1990" s="2" t="s">
        <v>15</v>
      </c>
      <c r="F1990" s="17" t="str">
        <f>+Tabela1[[#This Row],[WK]]&amp;Tabela1[[#This Row],[PK]]&amp;Tabela1[[#This Row],[GK]]</f>
        <v>280306</v>
      </c>
      <c r="G1990" s="2" t="s">
        <v>1132</v>
      </c>
      <c r="H1990" s="302">
        <f>TabIPW[[#This Row],[liczba mieszkańców ]]/$I$1*$H$2</f>
        <v>2.1213453291990178E-5</v>
      </c>
      <c r="I1990" s="27">
        <v>6665</v>
      </c>
      <c r="J1990" s="302">
        <f>TabIPW[[#This Row],[liczba mieszkańców w wieku 20-64]]/$K$1*$J$2</f>
        <v>1.6042909068471453E-5</v>
      </c>
      <c r="K1990" s="27">
        <v>3978</v>
      </c>
      <c r="L1990" s="302">
        <f>TabIPW[[#This Row],[iloczyn liczby mieszkańców i relacji przeciętnego miesięcznego wynagrodzenia brutto 
w danym powiecie do średniej krajowej]]/$M$1*$L$2</f>
        <v>5.8063975914396878E-5</v>
      </c>
      <c r="M1990" s="27">
        <v>5278.68</v>
      </c>
      <c r="N1990" s="302">
        <f>TabIPW[[#This Row],[liczba oddziałów w szkołach podstawowych]]/$O$1*$N$2</f>
        <v>5.8288610614192017E-5</v>
      </c>
      <c r="O1990" s="27">
        <v>46</v>
      </c>
      <c r="P199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4.2501631093298536E-5</v>
      </c>
      <c r="Q1990" s="27">
        <v>216</v>
      </c>
      <c r="R1990" s="302">
        <f>TabIPW[[#This Row],[liczba gospodarstw domowych korzystających ze środowiskowej pomocy społecznej ]]/$S$1*$R$2</f>
        <v>3.1990156874807751E-5</v>
      </c>
      <c r="S1990" s="27">
        <v>117</v>
      </c>
      <c r="T1990" s="302">
        <f>TabIPW[[#This Row],[ilość wody dostarczonej i ścieków bytowych odprowadzonych siecią kanalizacyjną '[dam3']]]/$U$1*$T$2</f>
        <v>1.4691178314701474E-5</v>
      </c>
      <c r="U1990" s="27">
        <v>360</v>
      </c>
      <c r="V1990" s="302">
        <f>TabIPW[[#This Row],[iloczyn liczby mieszkańców i relacji przeciętnego miesięcznego wynagrodzenia brutto 
w danym powiecie do średniej krajowej2]]/$W$1*$V$2</f>
        <v>1.6935326308365758E-5</v>
      </c>
      <c r="W1990" s="27">
        <f>TabIPW[[#This Row],[iloczyn liczby mieszkańców i relacji przeciętnego miesięcznego wynagrodzenia brutto 
w danym powiecie do średniej krajowej]]</f>
        <v>5278.68</v>
      </c>
    </row>
    <row r="1991" spans="1:23" x14ac:dyDescent="0.3">
      <c r="A1991" s="2" t="s">
        <v>10</v>
      </c>
      <c r="B1991" s="2" t="s">
        <v>1126</v>
      </c>
      <c r="C1991" s="2" t="s">
        <v>18</v>
      </c>
      <c r="D1991" s="2" t="s">
        <v>12</v>
      </c>
      <c r="E1991" s="2" t="s">
        <v>15</v>
      </c>
      <c r="F1991" s="17" t="str">
        <f>+Tabela1[[#This Row],[WK]]&amp;Tabela1[[#This Row],[PK]]&amp;Tabela1[[#This Row],[GK]]</f>
        <v>280401</v>
      </c>
      <c r="G1991" s="2" t="s">
        <v>1862</v>
      </c>
      <c r="H1991" s="302">
        <f>TabIPW[[#This Row],[liczba mieszkańców ]]/$I$1*$H$2</f>
        <v>2.4373987293332448E-5</v>
      </c>
      <c r="I1991" s="27">
        <v>7658</v>
      </c>
      <c r="J1991" s="302">
        <f>TabIPW[[#This Row],[liczba mieszkańców w wieku 20-64]]/$K$1*$J$2</f>
        <v>1.9019195366242178E-5</v>
      </c>
      <c r="K1991" s="27">
        <v>4716</v>
      </c>
      <c r="L1991" s="302">
        <f>TabIPW[[#This Row],[iloczyn liczby mieszkańców i relacji przeciętnego miesięcznego wynagrodzenia brutto 
w danym powiecie do średniej krajowej]]/$M$1*$L$2</f>
        <v>6.7472890186469616E-5</v>
      </c>
      <c r="M1991" s="27">
        <v>6134.0579999999991</v>
      </c>
      <c r="N1991" s="302">
        <f>TabIPW[[#This Row],[liczba oddziałów w szkołach podstawowych]]/$O$1*$N$2</f>
        <v>4.1815742397137755E-5</v>
      </c>
      <c r="O1991" s="27">
        <v>33</v>
      </c>
      <c r="P199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3.3253590994293761E-5</v>
      </c>
      <c r="Q1991" s="27">
        <v>169</v>
      </c>
      <c r="R1991" s="302">
        <f>TabIPW[[#This Row],[liczba gospodarstw domowych korzystających ze środowiskowej pomocy społecznej ]]/$S$1*$R$2</f>
        <v>7.1362657643801909E-5</v>
      </c>
      <c r="S1991" s="27">
        <v>261</v>
      </c>
      <c r="T1991" s="302">
        <f>TabIPW[[#This Row],[ilość wody dostarczonej i ścieków bytowych odprowadzonych siecią kanalizacyjną '[dam3']]]/$U$1*$T$2</f>
        <v>1.7902833129609825E-5</v>
      </c>
      <c r="U1991" s="27">
        <v>438.7</v>
      </c>
      <c r="V1991" s="302">
        <f>TabIPW[[#This Row],[iloczyn liczby mieszkańców i relacji przeciętnego miesięcznego wynagrodzenia brutto 
w danym powiecie do średniej krajowej2]]/$W$1*$V$2</f>
        <v>1.967959297105364E-5</v>
      </c>
      <c r="W1991" s="27">
        <f>TabIPW[[#This Row],[iloczyn liczby mieszkańców i relacji przeciętnego miesięcznego wynagrodzenia brutto 
w danym powiecie do średniej krajowej]]</f>
        <v>6134.0579999999991</v>
      </c>
    </row>
    <row r="1992" spans="1:23" x14ac:dyDescent="0.3">
      <c r="A1992" s="2" t="s">
        <v>10</v>
      </c>
      <c r="B1992" s="2" t="s">
        <v>1126</v>
      </c>
      <c r="C1992" s="2" t="s">
        <v>18</v>
      </c>
      <c r="D1992" s="2" t="s">
        <v>11</v>
      </c>
      <c r="E1992" s="2" t="s">
        <v>15</v>
      </c>
      <c r="F1992" s="17" t="str">
        <f>+Tabela1[[#This Row],[WK]]&amp;Tabela1[[#This Row],[PK]]&amp;Tabela1[[#This Row],[GK]]</f>
        <v>280402</v>
      </c>
      <c r="G1992" s="2" t="s">
        <v>1863</v>
      </c>
      <c r="H1992" s="302">
        <f>TabIPW[[#This Row],[liczba mieszkańców ]]/$I$1*$H$2</f>
        <v>8.4153594154571672E-6</v>
      </c>
      <c r="I1992" s="27">
        <v>2644</v>
      </c>
      <c r="J1992" s="302">
        <f>TabIPW[[#This Row],[liczba mieszkańców w wieku 20-64]]/$K$1*$J$2</f>
        <v>6.3155343391720206E-6</v>
      </c>
      <c r="K1992" s="27">
        <v>1566</v>
      </c>
      <c r="L1992" s="302">
        <f>TabIPW[[#This Row],[iloczyn liczby mieszkańców i relacji przeciętnego miesięcznego wynagrodzenia brutto 
w danym powiecie do średniej krajowej]]/$M$1*$L$2</f>
        <v>2.3295680550146994E-5</v>
      </c>
      <c r="M1992" s="27">
        <v>2117.8440000000001</v>
      </c>
      <c r="N1992" s="302">
        <f>TabIPW[[#This Row],[liczba oddziałów w szkołach podstawowych]]/$O$1*$N$2</f>
        <v>2.0274299344066786E-5</v>
      </c>
      <c r="O1992" s="27">
        <v>16</v>
      </c>
      <c r="P199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1.7709012955541055E-5</v>
      </c>
      <c r="Q1992" s="27">
        <v>90</v>
      </c>
      <c r="R1992" s="302">
        <f>TabIPW[[#This Row],[liczba gospodarstw domowych korzystających ze środowiskowej pomocy społecznej ]]/$S$1*$R$2</f>
        <v>3.4450938172869887E-5</v>
      </c>
      <c r="S1992" s="27">
        <v>126</v>
      </c>
      <c r="T1992" s="302">
        <f>TabIPW[[#This Row],[ilość wody dostarczonej i ścieków bytowych odprowadzonych siecią kanalizacyjną '[dam3']]]/$U$1*$T$2</f>
        <v>4.8399270781210971E-6</v>
      </c>
      <c r="U1992" s="27">
        <v>118.6</v>
      </c>
      <c r="V1992" s="302">
        <f>TabIPW[[#This Row],[iloczyn liczby mieszkańców i relacji przeciętnego miesięcznego wynagrodzenia brutto 
w danym powiecie do średniej krajowej2]]/$W$1*$V$2</f>
        <v>6.7945734937928749E-6</v>
      </c>
      <c r="W1992" s="27">
        <f>TabIPW[[#This Row],[iloczyn liczby mieszkańców i relacji przeciętnego miesięcznego wynagrodzenia brutto 
w danym powiecie do średniej krajowej]]</f>
        <v>2117.8440000000001</v>
      </c>
    </row>
    <row r="1993" spans="1:23" x14ac:dyDescent="0.3">
      <c r="A1993" s="2" t="s">
        <v>10</v>
      </c>
      <c r="B1993" s="2" t="s">
        <v>1126</v>
      </c>
      <c r="C1993" s="2" t="s">
        <v>18</v>
      </c>
      <c r="D1993" s="2" t="s">
        <v>16</v>
      </c>
      <c r="E1993" s="2" t="s">
        <v>15</v>
      </c>
      <c r="F1993" s="17" t="str">
        <f>+Tabela1[[#This Row],[WK]]&amp;Tabela1[[#This Row],[PK]]&amp;Tabela1[[#This Row],[GK]]</f>
        <v>280403</v>
      </c>
      <c r="G1993" s="2" t="s">
        <v>1864</v>
      </c>
      <c r="H1993" s="302">
        <f>TabIPW[[#This Row],[liczba mieszkańców ]]/$I$1*$H$2</f>
        <v>1.4994235327616761E-5</v>
      </c>
      <c r="I1993" s="27">
        <v>4711</v>
      </c>
      <c r="J1993" s="302">
        <f>TabIPW[[#This Row],[liczba mieszkańców w wieku 20-64]]/$K$1*$J$2</f>
        <v>1.1566380897027687E-5</v>
      </c>
      <c r="K1993" s="27">
        <v>2868</v>
      </c>
      <c r="L1993" s="302">
        <f>TabIPW[[#This Row],[iloczyn liczby mieszkańców i relacji przeciętnego miesięcznego wynagrodzenia brutto 
w danym powiecie do średniej krajowej]]/$M$1*$L$2</f>
        <v>4.1507545791128019E-5</v>
      </c>
      <c r="M1993" s="27">
        <v>3773.511</v>
      </c>
      <c r="N1993" s="302">
        <f>TabIPW[[#This Row],[liczba oddziałów w szkołach podstawowych]]/$O$1*$N$2</f>
        <v>2.0274299344066786E-5</v>
      </c>
      <c r="O1993" s="27">
        <v>16</v>
      </c>
      <c r="P199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1.9283147440478041E-5</v>
      </c>
      <c r="Q1993" s="27">
        <v>98</v>
      </c>
      <c r="R1993" s="302">
        <f>TabIPW[[#This Row],[liczba gospodarstw domowych korzystających ze środowiskowej pomocy społecznej ]]/$S$1*$R$2</f>
        <v>4.1833282067056287E-5</v>
      </c>
      <c r="S1993" s="27">
        <v>153</v>
      </c>
      <c r="T1993" s="302">
        <f>TabIPW[[#This Row],[ilość wody dostarczonej i ścieków bytowych odprowadzonych siecią kanalizacyjną '[dam3']]]/$U$1*$T$2</f>
        <v>7.5251480034193109E-6</v>
      </c>
      <c r="U1993" s="27">
        <v>184.4</v>
      </c>
      <c r="V1993" s="302">
        <f>TabIPW[[#This Row],[iloczyn liczby mieszkańców i relacji przeciętnego miesięcznego wynagrodzenia brutto 
w danym powiecie do średniej krajowej2]]/$W$1*$V$2</f>
        <v>1.210636752241234E-5</v>
      </c>
      <c r="W1993" s="27">
        <f>TabIPW[[#This Row],[iloczyn liczby mieszkańców i relacji przeciętnego miesięcznego wynagrodzenia brutto 
w danym powiecie do średniej krajowej]]</f>
        <v>3773.511</v>
      </c>
    </row>
    <row r="1994" spans="1:23" x14ac:dyDescent="0.3">
      <c r="A1994" s="2" t="s">
        <v>10</v>
      </c>
      <c r="B1994" s="2" t="s">
        <v>1126</v>
      </c>
      <c r="C1994" s="2" t="s">
        <v>18</v>
      </c>
      <c r="D1994" s="2" t="s">
        <v>18</v>
      </c>
      <c r="E1994" s="2" t="s">
        <v>15</v>
      </c>
      <c r="F1994" s="17" t="str">
        <f>+Tabela1[[#This Row],[WK]]&amp;Tabela1[[#This Row],[PK]]&amp;Tabela1[[#This Row],[GK]]</f>
        <v>280404</v>
      </c>
      <c r="G1994" s="2" t="s">
        <v>1865</v>
      </c>
      <c r="H1994" s="302">
        <f>TabIPW[[#This Row],[liczba mieszkańców ]]/$I$1*$H$2</f>
        <v>1.2206090528849562E-5</v>
      </c>
      <c r="I1994" s="27">
        <v>3835</v>
      </c>
      <c r="J1994" s="302">
        <f>TabIPW[[#This Row],[liczba mieszkańców w wieku 20-64]]/$K$1*$J$2</f>
        <v>9.6628481970984425E-6</v>
      </c>
      <c r="K1994" s="27">
        <v>2396</v>
      </c>
      <c r="L1994" s="302">
        <f>TabIPW[[#This Row],[iloczyn liczby mieszkańców i relacji przeciętnego miesięcznego wynagrodzenia brutto 
w danym powiecie do średniej krajowej]]/$M$1*$L$2</f>
        <v>3.3789309723832727E-5</v>
      </c>
      <c r="M1994" s="27">
        <v>3071.835</v>
      </c>
      <c r="N1994" s="302">
        <f>TabIPW[[#This Row],[liczba oddziałów w szkołach podstawowych]]/$O$1*$N$2</f>
        <v>2.0274299344066786E-5</v>
      </c>
      <c r="O1994" s="27">
        <v>16</v>
      </c>
      <c r="P199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2.1250815546649268E-5</v>
      </c>
      <c r="Q1994" s="27">
        <v>108</v>
      </c>
      <c r="R1994" s="302">
        <f>TabIPW[[#This Row],[liczba gospodarstw domowych korzystających ze środowiskowej pomocy społecznej ]]/$S$1*$R$2</f>
        <v>4.3747223076660171E-5</v>
      </c>
      <c r="S1994" s="27">
        <v>160</v>
      </c>
      <c r="T1994" s="302">
        <f>TabIPW[[#This Row],[ilość wody dostarczonej i ścieków bytowych odprowadzonych siecią kanalizacyjną '[dam3']]]/$U$1*$T$2</f>
        <v>6.8150743848754065E-6</v>
      </c>
      <c r="U1994" s="27">
        <v>167</v>
      </c>
      <c r="V1994" s="302">
        <f>TabIPW[[#This Row],[iloczyn liczby mieszkańców i relacji przeciętnego miesięcznego wynagrodzenia brutto 
w danym powiecie do średniej krajowej2]]/$W$1*$V$2</f>
        <v>9.8552153361178789E-6</v>
      </c>
      <c r="W1994" s="27">
        <f>TabIPW[[#This Row],[iloczyn liczby mieszkańców i relacji przeciętnego miesięcznego wynagrodzenia brutto 
w danym powiecie do średniej krajowej]]</f>
        <v>3071.835</v>
      </c>
    </row>
    <row r="1995" spans="1:23" x14ac:dyDescent="0.3">
      <c r="A1995" s="2" t="s">
        <v>10</v>
      </c>
      <c r="B1995" s="2" t="s">
        <v>1126</v>
      </c>
      <c r="C1995" s="2" t="s">
        <v>18</v>
      </c>
      <c r="D1995" s="2" t="s">
        <v>21</v>
      </c>
      <c r="E1995" s="2" t="s">
        <v>15</v>
      </c>
      <c r="F1995" s="17" t="str">
        <f>+Tabela1[[#This Row],[WK]]&amp;Tabela1[[#This Row],[PK]]&amp;Tabela1[[#This Row],[GK]]</f>
        <v>280405</v>
      </c>
      <c r="G1995" s="2" t="s">
        <v>1866</v>
      </c>
      <c r="H1995" s="302">
        <f>TabIPW[[#This Row],[liczba mieszkańców ]]/$I$1*$H$2</f>
        <v>1.0315499192699198E-5</v>
      </c>
      <c r="I1995" s="27">
        <v>3241</v>
      </c>
      <c r="J1995" s="302">
        <f>TabIPW[[#This Row],[liczba mieszkańców w wieku 20-64]]/$K$1*$J$2</f>
        <v>8.1948695895258904E-6</v>
      </c>
      <c r="K1995" s="27">
        <v>2032</v>
      </c>
      <c r="L1995" s="302">
        <f>TabIPW[[#This Row],[iloczyn liczby mieszkańców i relacji przeciętnego miesięcznego wynagrodzenia brutto 
w danym powiecie do średniej krajowej]]/$M$1*$L$2</f>
        <v>2.8555711294639335E-5</v>
      </c>
      <c r="M1995" s="27">
        <v>2596.0409999999997</v>
      </c>
      <c r="N1995" s="302">
        <f>TabIPW[[#This Row],[liczba oddziałów w szkołach podstawowych]]/$O$1*$N$2</f>
        <v>2.0274299344066786E-5</v>
      </c>
      <c r="O1995" s="27">
        <v>16</v>
      </c>
      <c r="P199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1.239630906887874E-5</v>
      </c>
      <c r="Q1995" s="27">
        <v>63</v>
      </c>
      <c r="R1995" s="302">
        <f>TabIPW[[#This Row],[liczba gospodarstw domowych korzystających ze środowiskowej pomocy społecznej ]]/$S$1*$R$2</f>
        <v>1.5311528076831059E-5</v>
      </c>
      <c r="S1995" s="27">
        <v>56</v>
      </c>
      <c r="T1995" s="302">
        <f>TabIPW[[#This Row],[ilość wody dostarczonej i ścieków bytowych odprowadzonych siecią kanalizacyjną '[dam3']]]/$U$1*$T$2</f>
        <v>4.7623903036823947E-6</v>
      </c>
      <c r="U1995" s="27">
        <v>116.7</v>
      </c>
      <c r="V1995" s="302">
        <f>TabIPW[[#This Row],[iloczyn liczby mieszkańców i relacji przeciętnego miesięcznego wynagrodzenia brutto 
w danym powiecie do średniej krajowej2]]/$W$1*$V$2</f>
        <v>8.3287491276031412E-6</v>
      </c>
      <c r="W1995" s="27">
        <f>TabIPW[[#This Row],[iloczyn liczby mieszkańców i relacji przeciętnego miesięcznego wynagrodzenia brutto 
w danym powiecie do średniej krajowej]]</f>
        <v>2596.0409999999997</v>
      </c>
    </row>
    <row r="1996" spans="1:23" x14ac:dyDescent="0.3">
      <c r="A1996" s="2" t="s">
        <v>10</v>
      </c>
      <c r="B1996" s="2" t="s">
        <v>1126</v>
      </c>
      <c r="C1996" s="2" t="s">
        <v>18</v>
      </c>
      <c r="D1996" s="2" t="s">
        <v>23</v>
      </c>
      <c r="E1996" s="2" t="s">
        <v>19</v>
      </c>
      <c r="F1996" s="17" t="str">
        <f>+Tabela1[[#This Row],[WK]]&amp;Tabela1[[#This Row],[PK]]&amp;Tabela1[[#This Row],[GK]]</f>
        <v>280406</v>
      </c>
      <c r="G1996" s="2" t="s">
        <v>1867</v>
      </c>
      <c r="H1996" s="302">
        <f>TabIPW[[#This Row],[liczba mieszkańców ]]/$I$1*$H$2</f>
        <v>1.2912675169633029E-5</v>
      </c>
      <c r="I1996" s="27">
        <v>4057</v>
      </c>
      <c r="J1996" s="302">
        <f>TabIPW[[#This Row],[liczba mieszkańców w wieku 20-64]]/$K$1*$J$2</f>
        <v>1.0138731372080753E-5</v>
      </c>
      <c r="K1996" s="27">
        <v>2514</v>
      </c>
      <c r="L1996" s="302">
        <f>TabIPW[[#This Row],[iloczyn liczby mieszkańców i relacji przeciętnego miesięcznego wynagrodzenia brutto 
w danym powiecie do średniej krajowej]]/$M$1*$L$2</f>
        <v>3.5745301055955506E-5</v>
      </c>
      <c r="M1996" s="27">
        <v>3249.6569999999997</v>
      </c>
      <c r="N1996" s="302">
        <f>TabIPW[[#This Row],[liczba oddziałów w szkołach podstawowych]]/$O$1*$N$2</f>
        <v>1.9007155635062614E-5</v>
      </c>
      <c r="O1996" s="27">
        <v>15</v>
      </c>
      <c r="P199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2.3415250463437617E-5</v>
      </c>
      <c r="Q1996" s="27">
        <v>119</v>
      </c>
      <c r="R1996" s="302">
        <f>TabIPW[[#This Row],[liczba gospodarstw domowych korzystających ze środowiskowej pomocy społecznej ]]/$S$1*$R$2</f>
        <v>5.0035886393930075E-5</v>
      </c>
      <c r="S1996" s="27">
        <v>183</v>
      </c>
      <c r="T1996" s="302">
        <f>TabIPW[[#This Row],[ilość wody dostarczonej i ścieków bytowych odprowadzonych siecią kanalizacyjną '[dam3']]]/$U$1*$T$2</f>
        <v>9.0187511320806275E-6</v>
      </c>
      <c r="U1996" s="27">
        <v>221</v>
      </c>
      <c r="V1996" s="302">
        <f>TabIPW[[#This Row],[iloczyn liczby mieszkańców i relacji przeciętnego miesięcznego wynagrodzenia brutto 
w danym powiecie do średniej krajowej2]]/$W$1*$V$2</f>
        <v>1.0425712807987024E-5</v>
      </c>
      <c r="W1996" s="27">
        <f>TabIPW[[#This Row],[iloczyn liczby mieszkańców i relacji przeciętnego miesięcznego wynagrodzenia brutto 
w danym powiecie do średniej krajowej]]</f>
        <v>3249.6569999999997</v>
      </c>
    </row>
    <row r="1997" spans="1:23" x14ac:dyDescent="0.3">
      <c r="A1997" s="2" t="s">
        <v>10</v>
      </c>
      <c r="B1997" s="2" t="s">
        <v>1126</v>
      </c>
      <c r="C1997" s="2" t="s">
        <v>18</v>
      </c>
      <c r="D1997" s="2" t="s">
        <v>30</v>
      </c>
      <c r="E1997" s="2" t="s">
        <v>19</v>
      </c>
      <c r="F1997" s="17" t="str">
        <f>+Tabela1[[#This Row],[WK]]&amp;Tabela1[[#This Row],[PK]]&amp;Tabela1[[#This Row],[GK]]</f>
        <v>280407</v>
      </c>
      <c r="G1997" s="2" t="s">
        <v>1868</v>
      </c>
      <c r="H1997" s="302">
        <f>TabIPW[[#This Row],[liczba mieszkańców ]]/$I$1*$H$2</f>
        <v>5.6946902670710904E-5</v>
      </c>
      <c r="I1997" s="27">
        <v>17892</v>
      </c>
      <c r="J1997" s="302">
        <f>TabIPW[[#This Row],[liczba mieszkańców w wieku 20-64]]/$K$1*$J$2</f>
        <v>4.2200352059448295E-5</v>
      </c>
      <c r="K1997" s="27">
        <v>10464</v>
      </c>
      <c r="L1997" s="302">
        <f>TabIPW[[#This Row],[iloczyn liczby mieszkańców i relacji przeciętnego miesięcznego wynagrodzenia brutto 
w danym powiecie do średniej krajowej]]/$M$1*$L$2</f>
        <v>1.5764232844297656E-4</v>
      </c>
      <c r="M1997" s="27">
        <v>14331.492</v>
      </c>
      <c r="N1997" s="302">
        <f>TabIPW[[#This Row],[liczba oddziałów w szkołach podstawowych]]/$O$1*$N$2</f>
        <v>1.0010435301132977E-4</v>
      </c>
      <c r="O1997" s="27">
        <v>79</v>
      </c>
      <c r="P199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1.1766655274903946E-4</v>
      </c>
      <c r="Q1997" s="27">
        <v>598</v>
      </c>
      <c r="R1997" s="302">
        <f>TabIPW[[#This Row],[liczba gospodarstw domowych korzystających ze środowiskowej pomocy społecznej ]]/$S$1*$R$2</f>
        <v>1.654191872586213E-4</v>
      </c>
      <c r="S1997" s="27">
        <v>605</v>
      </c>
      <c r="T1997" s="302">
        <f>TabIPW[[#This Row],[ilość wody dostarczonej i ścieków bytowych odprowadzonych siecią kanalizacyjną '[dam3']]]/$U$1*$T$2</f>
        <v>4.8603314924470713E-5</v>
      </c>
      <c r="U1997" s="27">
        <v>1191</v>
      </c>
      <c r="V1997" s="302">
        <f>TabIPW[[#This Row],[iloczyn liczby mieszkańców i relacji przeciętnego miesięcznego wynagrodzenia brutto 
w danym powiecie do średniej krajowej2]]/$W$1*$V$2</f>
        <v>4.5979012462534837E-5</v>
      </c>
      <c r="W1997" s="27">
        <f>TabIPW[[#This Row],[iloczyn liczby mieszkańców i relacji przeciętnego miesięcznego wynagrodzenia brutto 
w danym powiecie do średniej krajowej]]</f>
        <v>14331.492</v>
      </c>
    </row>
    <row r="1998" spans="1:23" x14ac:dyDescent="0.3">
      <c r="A1998" s="2" t="s">
        <v>10</v>
      </c>
      <c r="B1998" s="2" t="s">
        <v>1126</v>
      </c>
      <c r="C1998" s="2" t="s">
        <v>18</v>
      </c>
      <c r="D1998" s="2" t="s">
        <v>54</v>
      </c>
      <c r="E1998" s="2" t="s">
        <v>15</v>
      </c>
      <c r="F1998" s="17" t="str">
        <f>+Tabela1[[#This Row],[WK]]&amp;Tabela1[[#This Row],[PK]]&amp;Tabela1[[#This Row],[GK]]</f>
        <v>280408</v>
      </c>
      <c r="G1998" s="2" t="s">
        <v>1869</v>
      </c>
      <c r="H1998" s="302">
        <f>TabIPW[[#This Row],[liczba mieszkańców ]]/$I$1*$H$2</f>
        <v>1.0853394707529857E-5</v>
      </c>
      <c r="I1998" s="27">
        <v>3410</v>
      </c>
      <c r="J1998" s="302">
        <f>TabIPW[[#This Row],[liczba mieszkańców w wieku 20-64]]/$K$1*$J$2</f>
        <v>8.4328111770170467E-6</v>
      </c>
      <c r="K1998" s="27">
        <v>2091</v>
      </c>
      <c r="L1998" s="302">
        <f>TabIPW[[#This Row],[iloczyn liczby mieszkańców i relacji przeciętnego miesięcznego wynagrodzenia brutto 
w danym powiecie do średniej krajowej]]/$M$1*$L$2</f>
        <v>3.0044731723147222E-5</v>
      </c>
      <c r="M1998" s="27">
        <v>2731.41</v>
      </c>
      <c r="N1998" s="302">
        <f>TabIPW[[#This Row],[liczba oddziałów w szkołach podstawowych]]/$O$1*$N$2</f>
        <v>1.1404293381037567E-5</v>
      </c>
      <c r="O1998" s="27">
        <v>9</v>
      </c>
      <c r="P199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1.3576909932581476E-5</v>
      </c>
      <c r="Q1998" s="27">
        <v>69</v>
      </c>
      <c r="R1998" s="302">
        <f>TabIPW[[#This Row],[liczba gospodarstw domowych korzystających ze środowiskowej pomocy społecznej ]]/$S$1*$R$2</f>
        <v>3.5271198605557267E-5</v>
      </c>
      <c r="S1998" s="27">
        <v>129</v>
      </c>
      <c r="T1998" s="302">
        <f>TabIPW[[#This Row],[ilość wody dostarczonej i ścieków bytowych odprowadzonych siecią kanalizacyjną '[dam3']]]/$U$1*$T$2</f>
        <v>5.5500006966650007E-6</v>
      </c>
      <c r="U1998" s="27">
        <v>136</v>
      </c>
      <c r="V1998" s="302">
        <f>TabIPW[[#This Row],[iloczyn liczby mieszkańców i relacji przeciętnego miesięcznego wynagrodzenia brutto 
w danym powiecie do średniej krajowej2]]/$W$1*$V$2</f>
        <v>8.7630467525846077E-6</v>
      </c>
      <c r="W1998" s="27">
        <f>TabIPW[[#This Row],[iloczyn liczby mieszkańców i relacji przeciętnego miesięcznego wynagrodzenia brutto 
w danym powiecie do średniej krajowej]]</f>
        <v>2731.41</v>
      </c>
    </row>
    <row r="1999" spans="1:23" x14ac:dyDescent="0.3">
      <c r="A1999" s="2" t="s">
        <v>10</v>
      </c>
      <c r="B1999" s="2" t="s">
        <v>1126</v>
      </c>
      <c r="C1999" s="2" t="s">
        <v>18</v>
      </c>
      <c r="D1999" s="2" t="s">
        <v>56</v>
      </c>
      <c r="E1999" s="2" t="s">
        <v>19</v>
      </c>
      <c r="F1999" s="17" t="str">
        <f>+Tabela1[[#This Row],[WK]]&amp;Tabela1[[#This Row],[PK]]&amp;Tabela1[[#This Row],[GK]]</f>
        <v>280409</v>
      </c>
      <c r="G1999" s="2" t="s">
        <v>1870</v>
      </c>
      <c r="H1999" s="302">
        <f>TabIPW[[#This Row],[liczba mieszkańców ]]/$I$1*$H$2</f>
        <v>1.8673567961606354E-5</v>
      </c>
      <c r="I1999" s="27">
        <v>5867</v>
      </c>
      <c r="J1999" s="302">
        <f>TabIPW[[#This Row],[liczba mieszkańców w wieku 20-64]]/$K$1*$J$2</f>
        <v>1.4284561065994443E-5</v>
      </c>
      <c r="K1999" s="27">
        <v>3542</v>
      </c>
      <c r="L1999" s="302">
        <f>TabIPW[[#This Row],[iloczyn liczby mieszkańców i relacji przeciętnego miesięcznego wynagrodzenia brutto 
w danym powiecie do średniej krajowej]]/$M$1*$L$2</f>
        <v>5.1692797952992594E-5</v>
      </c>
      <c r="M1999" s="27">
        <v>4699.4669999999996</v>
      </c>
      <c r="N1999" s="302">
        <f>TabIPW[[#This Row],[liczba oddziałów w szkołach podstawowych]]/$O$1*$N$2</f>
        <v>4.0548598688133572E-5</v>
      </c>
      <c r="O1999" s="27">
        <v>32</v>
      </c>
      <c r="P199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1.9873447872329407E-5</v>
      </c>
      <c r="Q1999" s="27">
        <v>101</v>
      </c>
      <c r="R1999" s="302">
        <f>TabIPW[[#This Row],[liczba gospodarstw domowych korzystających ze środowiskowej pomocy społecznej ]]/$S$1*$R$2</f>
        <v>7.0815817355343664E-5</v>
      </c>
      <c r="S1999" s="27">
        <v>259</v>
      </c>
      <c r="T1999" s="302">
        <f>TabIPW[[#This Row],[ilość wody dostarczonej i ścieków bytowych odprowadzonych siecią kanalizacyjną '[dam3']]]/$U$1*$T$2</f>
        <v>1.4397354748407443E-5</v>
      </c>
      <c r="U1999" s="27">
        <v>352.79999999999995</v>
      </c>
      <c r="V1999" s="302">
        <f>TabIPW[[#This Row],[iloczyn liczby mieszkańców i relacji przeciętnego miesięcznego wynagrodzenia brutto 
w danym powiecie do średniej krajowej2]]/$W$1*$V$2</f>
        <v>1.5077066069622841E-5</v>
      </c>
      <c r="W1999" s="27">
        <f>TabIPW[[#This Row],[iloczyn liczby mieszkańców i relacji przeciętnego miesięcznego wynagrodzenia brutto 
w danym powiecie do średniej krajowej]]</f>
        <v>4699.4669999999996</v>
      </c>
    </row>
    <row r="2000" spans="1:23" x14ac:dyDescent="0.3">
      <c r="A2000" s="2" t="s">
        <v>10</v>
      </c>
      <c r="B2000" s="2" t="s">
        <v>1126</v>
      </c>
      <c r="C2000" s="2" t="s">
        <v>21</v>
      </c>
      <c r="D2000" s="2" t="s">
        <v>12</v>
      </c>
      <c r="E2000" s="2" t="s">
        <v>13</v>
      </c>
      <c r="F2000" s="17" t="str">
        <f>+Tabela1[[#This Row],[WK]]&amp;Tabela1[[#This Row],[PK]]&amp;Tabela1[[#This Row],[GK]]</f>
        <v>280501</v>
      </c>
      <c r="G2000" s="2" t="s">
        <v>1871</v>
      </c>
      <c r="H2000" s="302">
        <f>TabIPW[[#This Row],[liczba mieszkańców ]]/$I$1*$H$2</f>
        <v>1.8743271581575537E-4</v>
      </c>
      <c r="I2000" s="27">
        <v>58889</v>
      </c>
      <c r="J2000" s="302">
        <f>TabIPW[[#This Row],[liczba mieszkańców w wieku 20-64]]/$K$1*$J$2</f>
        <v>1.4006290395877669E-4</v>
      </c>
      <c r="K2000" s="27">
        <v>34730</v>
      </c>
      <c r="L2000" s="302">
        <f>TabIPW[[#This Row],[iloczyn liczby mieszkańców i relacji przeciętnego miesięcznego wynagrodzenia brutto 
w danym powiecie do średniej krajowej]]/$M$1*$L$2</f>
        <v>5.3310830739572424E-4</v>
      </c>
      <c r="M2000" s="27">
        <v>48465.647000000004</v>
      </c>
      <c r="N2000" s="302">
        <f>TabIPW[[#This Row],[liczba oddziałów w szkołach podstawowych]]/$O$1*$N$2</f>
        <v>3.7380739415623134E-4</v>
      </c>
      <c r="O2000" s="27">
        <v>295</v>
      </c>
      <c r="P200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5.2497385072648381E-4</v>
      </c>
      <c r="Q2000" s="27">
        <v>2668</v>
      </c>
      <c r="R2000" s="302">
        <f>TabIPW[[#This Row],[liczba gospodarstw domowych korzystających ze środowiskowej pomocy społecznej ]]/$S$1*$R$2</f>
        <v>3.212686694692231E-4</v>
      </c>
      <c r="S2000" s="27">
        <v>1175</v>
      </c>
      <c r="T2000" s="302">
        <f>TabIPW[[#This Row],[ilość wody dostarczonej i ścieków bytowych odprowadzonych siecią kanalizacyjną '[dam3']]]/$U$1*$T$2</f>
        <v>1.7140116122104908E-4</v>
      </c>
      <c r="U2000" s="27">
        <v>4200.1000000000004</v>
      </c>
      <c r="V2000" s="302">
        <f>TabIPW[[#This Row],[iloczyn liczby mieszkańców i relacji przeciętnego miesięcznego wynagrodzenia brutto 
w danym powiecie do średniej krajowej2]]/$W$1*$V$2</f>
        <v>1.5548992299041958E-4</v>
      </c>
      <c r="W2000" s="27">
        <f>TabIPW[[#This Row],[iloczyn liczby mieszkańców i relacji przeciętnego miesięcznego wynagrodzenia brutto 
w danym powiecie do średniej krajowej]]</f>
        <v>48465.647000000004</v>
      </c>
    </row>
    <row r="2001" spans="1:23" x14ac:dyDescent="0.3">
      <c r="A2001" s="2" t="s">
        <v>10</v>
      </c>
      <c r="B2001" s="2" t="s">
        <v>1126</v>
      </c>
      <c r="C2001" s="2" t="s">
        <v>21</v>
      </c>
      <c r="D2001" s="2" t="s">
        <v>11</v>
      </c>
      <c r="E2001" s="2" t="s">
        <v>15</v>
      </c>
      <c r="F2001" s="17" t="str">
        <f>+Tabela1[[#This Row],[WK]]&amp;Tabela1[[#This Row],[PK]]&amp;Tabela1[[#This Row],[GK]]</f>
        <v>280502</v>
      </c>
      <c r="G2001" s="2" t="s">
        <v>1871</v>
      </c>
      <c r="H2001" s="302">
        <f>TabIPW[[#This Row],[liczba mieszkańców ]]/$I$1*$H$2</f>
        <v>4.1086942017449539E-5</v>
      </c>
      <c r="I2001" s="27">
        <v>12909</v>
      </c>
      <c r="J2001" s="302">
        <f>TabIPW[[#This Row],[liczba mieszkańców w wieku 20-64]]/$K$1*$J$2</f>
        <v>3.2521372229299598E-5</v>
      </c>
      <c r="K2001" s="27">
        <v>8064</v>
      </c>
      <c r="L2001" s="302">
        <f>TabIPW[[#This Row],[iloczyn liczby mieszkańców i relacji przeciętnego miesięcznego wynagrodzenia brutto 
w danym powiecie do średniej krajowej]]/$M$1*$L$2</f>
        <v>1.1686214981017512E-4</v>
      </c>
      <c r="M2001" s="27">
        <v>10624.107</v>
      </c>
      <c r="N2001" s="302">
        <f>TabIPW[[#This Row],[liczba oddziałów w szkołach podstawowych]]/$O$1*$N$2</f>
        <v>7.2227191413237933E-5</v>
      </c>
      <c r="O2001" s="27">
        <v>57</v>
      </c>
      <c r="P200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6.0013877238222469E-5</v>
      </c>
      <c r="Q2001" s="27">
        <v>305</v>
      </c>
      <c r="R2001" s="302">
        <f>TabIPW[[#This Row],[liczba gospodarstw domowych korzystających ze środowiskowej pomocy społecznej ]]/$S$1*$R$2</f>
        <v>6.4800574182302876E-5</v>
      </c>
      <c r="S2001" s="27">
        <v>237</v>
      </c>
      <c r="T2001" s="302">
        <f>TabIPW[[#This Row],[ilość wody dostarczonej i ścieków bytowych odprowadzonych siecią kanalizacyjną '[dam3']]]/$U$1*$T$2</f>
        <v>2.4970922252127311E-5</v>
      </c>
      <c r="U2001" s="27">
        <v>611.9</v>
      </c>
      <c r="V2001" s="302">
        <f>TabIPW[[#This Row],[iloczyn liczby mieszkańców i relacji przeciętnego miesięcznego wynagrodzenia brutto 
w danym powiecie do średniej krajowej2]]/$W$1*$V$2</f>
        <v>3.4084793694634417E-5</v>
      </c>
      <c r="W2001" s="27">
        <f>TabIPW[[#This Row],[iloczyn liczby mieszkańców i relacji przeciętnego miesięcznego wynagrodzenia brutto 
w danym powiecie do średniej krajowej]]</f>
        <v>10624.107</v>
      </c>
    </row>
    <row r="2002" spans="1:23" x14ac:dyDescent="0.3">
      <c r="A2002" s="2" t="s">
        <v>10</v>
      </c>
      <c r="B2002" s="2" t="s">
        <v>1126</v>
      </c>
      <c r="C2002" s="2" t="s">
        <v>21</v>
      </c>
      <c r="D2002" s="2" t="s">
        <v>16</v>
      </c>
      <c r="E2002" s="2" t="s">
        <v>15</v>
      </c>
      <c r="F2002" s="17" t="str">
        <f>+Tabela1[[#This Row],[WK]]&amp;Tabela1[[#This Row],[PK]]&amp;Tabela1[[#This Row],[GK]]</f>
        <v>280503</v>
      </c>
      <c r="G2002" s="2" t="s">
        <v>1872</v>
      </c>
      <c r="H2002" s="302">
        <f>TabIPW[[#This Row],[liczba mieszkańców ]]/$I$1*$H$2</f>
        <v>1.9157355643584226E-5</v>
      </c>
      <c r="I2002" s="27">
        <v>6019</v>
      </c>
      <c r="J2002" s="302">
        <f>TabIPW[[#This Row],[liczba mieszkańców w wieku 20-64]]/$K$1*$J$2</f>
        <v>1.5127438892869892E-5</v>
      </c>
      <c r="K2002" s="27">
        <v>3751</v>
      </c>
      <c r="L2002" s="302">
        <f>TabIPW[[#This Row],[iloczyn liczby mieszkańców i relacji przeciętnego miesięcznego wynagrodzenia brutto 
w danym powiecie do średniej krajowej]]/$M$1*$L$2</f>
        <v>5.4488595530826873E-5</v>
      </c>
      <c r="M2002" s="27">
        <v>4953.6369999999997</v>
      </c>
      <c r="N2002" s="302">
        <f>TabIPW[[#This Row],[liczba oddziałów w szkołach podstawowych]]/$O$1*$N$2</f>
        <v>4.4350029815146094E-5</v>
      </c>
      <c r="O2002" s="27">
        <v>35</v>
      </c>
      <c r="P200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3.089238926688829E-5</v>
      </c>
      <c r="Q2002" s="27">
        <v>157</v>
      </c>
      <c r="R2002" s="302">
        <f>TabIPW[[#This Row],[liczba gospodarstw domowych korzystających ze środowiskowej pomocy społecznej ]]/$S$1*$R$2</f>
        <v>6.6167674903448508E-5</v>
      </c>
      <c r="S2002" s="27">
        <v>242</v>
      </c>
      <c r="T2002" s="302">
        <f>TabIPW[[#This Row],[ilość wody dostarczonej i ścieków bytowych odprowadzonych siecią kanalizacyjną '[dam3']]]/$U$1*$T$2</f>
        <v>1.4013751759079129E-5</v>
      </c>
      <c r="U2002" s="27">
        <v>343.4</v>
      </c>
      <c r="V2002" s="302">
        <f>TabIPW[[#This Row],[iloczyn liczby mieszkańców i relacji przeciętnego miesięcznego wynagrodzenia brutto 
w danym powiecie do średniej krajowej2]]/$W$1*$V$2</f>
        <v>1.5892507029824508E-5</v>
      </c>
      <c r="W2002" s="27">
        <f>TabIPW[[#This Row],[iloczyn liczby mieszkańców i relacji przeciętnego miesięcznego wynagrodzenia brutto 
w danym powiecie do średniej krajowej]]</f>
        <v>4953.6369999999997</v>
      </c>
    </row>
    <row r="2003" spans="1:23" x14ac:dyDescent="0.3">
      <c r="A2003" s="2" t="s">
        <v>10</v>
      </c>
      <c r="B2003" s="2" t="s">
        <v>1126</v>
      </c>
      <c r="C2003" s="2" t="s">
        <v>21</v>
      </c>
      <c r="D2003" s="2" t="s">
        <v>18</v>
      </c>
      <c r="E2003" s="2" t="s">
        <v>15</v>
      </c>
      <c r="F2003" s="17" t="str">
        <f>+Tabela1[[#This Row],[WK]]&amp;Tabela1[[#This Row],[PK]]&amp;Tabela1[[#This Row],[GK]]</f>
        <v>280504</v>
      </c>
      <c r="G2003" s="2" t="s">
        <v>1873</v>
      </c>
      <c r="H2003" s="302">
        <f>TabIPW[[#This Row],[liczba mieszkańców ]]/$I$1*$H$2</f>
        <v>2.0930182872937342E-5</v>
      </c>
      <c r="I2003" s="27">
        <v>6576</v>
      </c>
      <c r="J2003" s="302">
        <f>TabIPW[[#This Row],[liczba mieszkańców w wieku 20-64]]/$K$1*$J$2</f>
        <v>1.6490561885615834E-5</v>
      </c>
      <c r="K2003" s="27">
        <v>4089</v>
      </c>
      <c r="L2003" s="302">
        <f>TabIPW[[#This Row],[iloczyn liczby mieszkańców i relacji przeciętnego miesięcznego wynagrodzenia brutto 
w danym powiecie do średniej krajowej]]/$M$1*$L$2</f>
        <v>5.9530985913061546E-5</v>
      </c>
      <c r="M2003" s="27">
        <v>5412.0479999999989</v>
      </c>
      <c r="N2003" s="302">
        <f>TabIPW[[#This Row],[liczba oddziałów w szkołach podstawowych]]/$O$1*$N$2</f>
        <v>4.0548598688133572E-5</v>
      </c>
      <c r="O2003" s="27">
        <v>32</v>
      </c>
      <c r="P200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3.2072990130591022E-5</v>
      </c>
      <c r="Q2003" s="27">
        <v>163</v>
      </c>
      <c r="R2003" s="302">
        <f>TabIPW[[#This Row],[liczba gospodarstw domowych korzystających ze środowiskowej pomocy społecznej ]]/$S$1*$R$2</f>
        <v>5.3863768413137837E-5</v>
      </c>
      <c r="S2003" s="27">
        <v>197</v>
      </c>
      <c r="T2003" s="302">
        <f>TabIPW[[#This Row],[ilość wody dostarczonej i ścieków bytowych odprowadzonych siecią kanalizacyjną '[dam3']]]/$U$1*$T$2</f>
        <v>1.3703604661324321E-5</v>
      </c>
      <c r="U2003" s="27">
        <v>335.8</v>
      </c>
      <c r="V2003" s="302">
        <f>TabIPW[[#This Row],[iloczyn liczby mieszkańców i relacji przeciętnego miesięcznego wynagrodzenia brutto 
w danym powiecie do średniej krajowej2]]/$W$1*$V$2</f>
        <v>1.7363204224642954E-5</v>
      </c>
      <c r="W2003" s="27">
        <f>TabIPW[[#This Row],[iloczyn liczby mieszkańców i relacji przeciętnego miesięcznego wynagrodzenia brutto 
w danym powiecie do średniej krajowej]]</f>
        <v>5412.0479999999989</v>
      </c>
    </row>
    <row r="2004" spans="1:23" x14ac:dyDescent="0.3">
      <c r="A2004" s="2" t="s">
        <v>10</v>
      </c>
      <c r="B2004" s="2" t="s">
        <v>1126</v>
      </c>
      <c r="C2004" s="2" t="s">
        <v>21</v>
      </c>
      <c r="D2004" s="2" t="s">
        <v>21</v>
      </c>
      <c r="E2004" s="2" t="s">
        <v>15</v>
      </c>
      <c r="F2004" s="17" t="str">
        <f>+Tabela1[[#This Row],[WK]]&amp;Tabela1[[#This Row],[PK]]&amp;Tabela1[[#This Row],[GK]]</f>
        <v>280505</v>
      </c>
      <c r="G2004" s="2" t="s">
        <v>1874</v>
      </c>
      <c r="H2004" s="302">
        <f>TabIPW[[#This Row],[liczba mieszkańców ]]/$I$1*$H$2</f>
        <v>1.0433263299496443E-5</v>
      </c>
      <c r="I2004" s="27">
        <v>3278</v>
      </c>
      <c r="J2004" s="302">
        <f>TabIPW[[#This Row],[liczba mieszkańców w wieku 20-64]]/$K$1*$J$2</f>
        <v>8.2876264795648161E-6</v>
      </c>
      <c r="K2004" s="27">
        <v>2055</v>
      </c>
      <c r="L2004" s="302">
        <f>TabIPW[[#This Row],[iloczyn liczby mieszkańców i relacji przeciętnego miesięcznego wynagrodzenia brutto 
w danym powiecie do średniej krajowej]]/$M$1*$L$2</f>
        <v>2.9674965301553491E-5</v>
      </c>
      <c r="M2004" s="27">
        <v>2697.7939999999999</v>
      </c>
      <c r="N2004" s="302">
        <f>TabIPW[[#This Row],[liczba oddziałów w szkołach podstawowych]]/$O$1*$N$2</f>
        <v>1.0137149672033393E-5</v>
      </c>
      <c r="O2004" s="27">
        <v>8</v>
      </c>
      <c r="P200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1.0035107341473266E-5</v>
      </c>
      <c r="Q2004" s="27">
        <v>51</v>
      </c>
      <c r="R2004" s="302">
        <f>TabIPW[[#This Row],[liczba gospodarstw domowych korzystających ze środowiskowej pomocy społecznej ]]/$S$1*$R$2</f>
        <v>2.6248333845996102E-5</v>
      </c>
      <c r="S2004" s="27">
        <v>96</v>
      </c>
      <c r="T2004" s="302">
        <f>TabIPW[[#This Row],[ilość wody dostarczonej i ścieków bytowych odprowadzonych siecią kanalizacyjną '[dam3']]]/$U$1*$T$2</f>
        <v>8.3413245764582807E-6</v>
      </c>
      <c r="U2004" s="27">
        <v>204.39999999999998</v>
      </c>
      <c r="V2004" s="302">
        <f>TabIPW[[#This Row],[iloczyn liczby mieszkańców i relacji przeciętnego miesięcznego wynagrodzenia brutto 
w danym powiecie do średniej krajowej2]]/$W$1*$V$2</f>
        <v>8.6551982129531031E-6</v>
      </c>
      <c r="W2004" s="27">
        <f>TabIPW[[#This Row],[iloczyn liczby mieszkańców i relacji przeciętnego miesięcznego wynagrodzenia brutto 
w danym powiecie do średniej krajowej]]</f>
        <v>2697.7939999999999</v>
      </c>
    </row>
    <row r="2005" spans="1:23" x14ac:dyDescent="0.3">
      <c r="A2005" s="2" t="s">
        <v>10</v>
      </c>
      <c r="B2005" s="2" t="s">
        <v>1126</v>
      </c>
      <c r="C2005" s="2" t="s">
        <v>23</v>
      </c>
      <c r="D2005" s="2" t="s">
        <v>12</v>
      </c>
      <c r="E2005" s="2" t="s">
        <v>13</v>
      </c>
      <c r="F2005" s="17" t="str">
        <f>+Tabela1[[#This Row],[WK]]&amp;Tabela1[[#This Row],[PK]]&amp;Tabela1[[#This Row],[GK]]</f>
        <v>280601</v>
      </c>
      <c r="G2005" s="2" t="s">
        <v>1875</v>
      </c>
      <c r="H2005" s="302">
        <f>TabIPW[[#This Row],[liczba mieszkańców ]]/$I$1*$H$2</f>
        <v>8.4287272329855025E-5</v>
      </c>
      <c r="I2005" s="27">
        <v>26482</v>
      </c>
      <c r="J2005" s="302">
        <f>TabIPW[[#This Row],[liczba mieszkańców w wieku 20-64]]/$K$1*$J$2</f>
        <v>6.1296172682679154E-5</v>
      </c>
      <c r="K2005" s="27">
        <v>15199</v>
      </c>
      <c r="L2005" s="302">
        <f>TabIPW[[#This Row],[iloczyn liczby mieszkańców i relacji przeciętnego miesięcznego wynagrodzenia brutto 
w danym powiecie do średniej krajowej]]/$M$1*$L$2</f>
        <v>2.4614381390602845E-4</v>
      </c>
      <c r="M2005" s="27">
        <v>22377.29</v>
      </c>
      <c r="N2005" s="302">
        <f>TabIPW[[#This Row],[liczba oddziałów w szkołach podstawowych]]/$O$1*$N$2</f>
        <v>1.8753726893261781E-4</v>
      </c>
      <c r="O2005" s="27">
        <v>148</v>
      </c>
      <c r="P200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2.2175619556549745E-4</v>
      </c>
      <c r="Q2005" s="27">
        <v>1127</v>
      </c>
      <c r="R2005" s="302">
        <f>TabIPW[[#This Row],[liczba gospodarstw domowych korzystających ze środowiskowej pomocy społecznej ]]/$S$1*$R$2</f>
        <v>1.5885710379712222E-4</v>
      </c>
      <c r="S2005" s="27">
        <v>581</v>
      </c>
      <c r="T2005" s="302">
        <f>TabIPW[[#This Row],[ilość wody dostarczonej i ścieków bytowych odprowadzonych siecią kanalizacyjną '[dam3']]]/$U$1*$T$2</f>
        <v>9.5949717926461402E-5</v>
      </c>
      <c r="U2005" s="27">
        <v>2351.1999999999998</v>
      </c>
      <c r="V2005" s="302">
        <f>TabIPW[[#This Row],[iloczyn liczby mieszkańców i relacji przeciętnego miesięcznego wynagrodzenia brutto 
w danym powiecie do średniej krajowej2]]/$W$1*$V$2</f>
        <v>7.1791945722591647E-5</v>
      </c>
      <c r="W2005" s="27">
        <f>TabIPW[[#This Row],[iloczyn liczby mieszkańców i relacji przeciętnego miesięcznego wynagrodzenia brutto 
w danym powiecie do średniej krajowej]]</f>
        <v>22377.29</v>
      </c>
    </row>
    <row r="2006" spans="1:23" x14ac:dyDescent="0.3">
      <c r="A2006" s="2" t="s">
        <v>10</v>
      </c>
      <c r="B2006" s="2" t="s">
        <v>1126</v>
      </c>
      <c r="C2006" s="2" t="s">
        <v>23</v>
      </c>
      <c r="D2006" s="2" t="s">
        <v>18</v>
      </c>
      <c r="E2006" s="2" t="s">
        <v>15</v>
      </c>
      <c r="F2006" s="17" t="str">
        <f>+Tabela1[[#This Row],[WK]]&amp;Tabela1[[#This Row],[PK]]&amp;Tabela1[[#This Row],[GK]]</f>
        <v>280604</v>
      </c>
      <c r="G2006" s="2" t="s">
        <v>1875</v>
      </c>
      <c r="H2006" s="302">
        <f>TabIPW[[#This Row],[liczba mieszkańców ]]/$I$1*$H$2</f>
        <v>2.9125928143286135E-5</v>
      </c>
      <c r="I2006" s="27">
        <v>9151</v>
      </c>
      <c r="J2006" s="302">
        <f>TabIPW[[#This Row],[liczba mieszkańców w wieku 20-64]]/$K$1*$J$2</f>
        <v>2.2515726829883393E-5</v>
      </c>
      <c r="K2006" s="27">
        <v>5583</v>
      </c>
      <c r="L2006" s="302">
        <f>TabIPW[[#This Row],[iloczyn liczby mieszkańców i relacji przeciętnego miesięcznego wynagrodzenia brutto 
w danym powiecie do średniej krajowej]]/$M$1*$L$2</f>
        <v>8.5056341705840429E-5</v>
      </c>
      <c r="M2006" s="27">
        <v>7732.5950000000003</v>
      </c>
      <c r="N2006" s="302">
        <f>TabIPW[[#This Row],[liczba oddziałów w szkołach podstawowych]]/$O$1*$N$2</f>
        <v>4.9418604651162791E-5</v>
      </c>
      <c r="O2006" s="27">
        <v>39</v>
      </c>
      <c r="P200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3.5811559532316361E-5</v>
      </c>
      <c r="Q2006" s="27">
        <v>182</v>
      </c>
      <c r="R2006" s="302">
        <f>TabIPW[[#This Row],[liczba gospodarstw domowych korzystających ze środowiskowej pomocy społecznej ]]/$S$1*$R$2</f>
        <v>5.0035886393930075E-5</v>
      </c>
      <c r="S2006" s="27">
        <v>183</v>
      </c>
      <c r="T2006" s="302">
        <f>TabIPW[[#This Row],[ilość wody dostarczonej i ścieków bytowych odprowadzonych siecią kanalizacyjną '[dam3']]]/$U$1*$T$2</f>
        <v>4.7297432407608361E-5</v>
      </c>
      <c r="U2006" s="27">
        <v>1159</v>
      </c>
      <c r="V2006" s="302">
        <f>TabIPW[[#This Row],[iloczyn liczby mieszkańców i relacji przeciętnego miesięcznego wynagrodzenia brutto 
w danym powiecie do średniej krajowej2]]/$W$1*$V$2</f>
        <v>2.4808099664203462E-5</v>
      </c>
      <c r="W2006" s="27">
        <f>TabIPW[[#This Row],[iloczyn liczby mieszkańców i relacji przeciętnego miesięcznego wynagrodzenia brutto 
w danym powiecie do średniej krajowej]]</f>
        <v>7732.5950000000003</v>
      </c>
    </row>
    <row r="2007" spans="1:23" x14ac:dyDescent="0.3">
      <c r="A2007" s="2" t="s">
        <v>10</v>
      </c>
      <c r="B2007" s="2" t="s">
        <v>1126</v>
      </c>
      <c r="C2007" s="2" t="s">
        <v>23</v>
      </c>
      <c r="D2007" s="2" t="s">
        <v>21</v>
      </c>
      <c r="E2007" s="2" t="s">
        <v>15</v>
      </c>
      <c r="F2007" s="17" t="str">
        <f>+Tabela1[[#This Row],[WK]]&amp;Tabela1[[#This Row],[PK]]&amp;Tabela1[[#This Row],[GK]]</f>
        <v>280605</v>
      </c>
      <c r="G2007" s="2" t="s">
        <v>1876</v>
      </c>
      <c r="H2007" s="302">
        <f>TabIPW[[#This Row],[liczba mieszkańców ]]/$I$1*$H$2</f>
        <v>9.1537721932128659E-6</v>
      </c>
      <c r="I2007" s="27">
        <v>2876</v>
      </c>
      <c r="J2007" s="302">
        <f>TabIPW[[#This Row],[liczba mieszkańców w wieku 20-64]]/$K$1*$J$2</f>
        <v>7.0253261933829249E-6</v>
      </c>
      <c r="K2007" s="27">
        <v>1742</v>
      </c>
      <c r="L2007" s="302">
        <f>TabIPW[[#This Row],[iloczyn liczby mieszkańców i relacji przeciętnego miesięcznego wynagrodzenia brutto 
w danym powiecie do średniej krajowej]]/$M$1*$L$2</f>
        <v>2.6731727543000439E-5</v>
      </c>
      <c r="M2007" s="27">
        <v>2430.2199999999998</v>
      </c>
      <c r="N2007" s="302">
        <f>TabIPW[[#This Row],[liczba oddziałów w szkołach podstawowych]]/$O$1*$N$2</f>
        <v>1.3938580799045916E-5</v>
      </c>
      <c r="O2007" s="27">
        <v>11</v>
      </c>
      <c r="P200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1.239630906887874E-5</v>
      </c>
      <c r="Q2007" s="27">
        <v>63</v>
      </c>
      <c r="R2007" s="302">
        <f>TabIPW[[#This Row],[liczba gospodarstw domowych korzystających ze środowiskowej pomocy społecznej ]]/$S$1*$R$2</f>
        <v>2.6521753990225228E-5</v>
      </c>
      <c r="S2007" s="27">
        <v>97</v>
      </c>
      <c r="T2007" s="302">
        <f>TabIPW[[#This Row],[ilość wody dostarczonej i ścieków bytowych odprowadzonych siecią kanalizacyjną '[dam3']]]/$U$1*$T$2</f>
        <v>7.9332362899387958E-6</v>
      </c>
      <c r="U2007" s="27">
        <v>194.4</v>
      </c>
      <c r="V2007" s="302">
        <f>TabIPW[[#This Row],[iloczyn liczby mieszkańców i relacji przeciętnego miesięcznego wynagrodzenia brutto 
w danym powiecie do średniej krajowej2]]/$W$1*$V$2</f>
        <v>7.7967538667084632E-6</v>
      </c>
      <c r="W2007" s="27">
        <f>TabIPW[[#This Row],[iloczyn liczby mieszkańców i relacji przeciętnego miesięcznego wynagrodzenia brutto 
w danym powiecie do średniej krajowej]]</f>
        <v>2430.2199999999998</v>
      </c>
    </row>
    <row r="2008" spans="1:23" x14ac:dyDescent="0.3">
      <c r="A2008" s="2" t="s">
        <v>10</v>
      </c>
      <c r="B2008" s="2" t="s">
        <v>1126</v>
      </c>
      <c r="C2008" s="2" t="s">
        <v>23</v>
      </c>
      <c r="D2008" s="2" t="s">
        <v>23</v>
      </c>
      <c r="E2008" s="2" t="s">
        <v>15</v>
      </c>
      <c r="F2008" s="17" t="str">
        <f>+Tabela1[[#This Row],[WK]]&amp;Tabela1[[#This Row],[PK]]&amp;Tabela1[[#This Row],[GK]]</f>
        <v>280606</v>
      </c>
      <c r="G2008" s="2" t="s">
        <v>1877</v>
      </c>
      <c r="H2008" s="302">
        <f>TabIPW[[#This Row],[liczba mieszkańców ]]/$I$1*$H$2</f>
        <v>1.0710168091154828E-5</v>
      </c>
      <c r="I2008" s="27">
        <v>3365</v>
      </c>
      <c r="J2008" s="302">
        <f>TabIPW[[#This Row],[liczba mieszkańców w wieku 20-64]]/$K$1*$J$2</f>
        <v>8.3319884704529982E-6</v>
      </c>
      <c r="K2008" s="27">
        <v>2066</v>
      </c>
      <c r="L2008" s="302">
        <f>TabIPW[[#This Row],[iloczyn liczby mieszkańców i relacji przeciętnego miesięcznego wynagrodzenia brutto 
w danym powiecie do średniej krajowej]]/$M$1*$L$2</f>
        <v>3.1276864806048852E-5</v>
      </c>
      <c r="M2008" s="27">
        <v>2843.4250000000002</v>
      </c>
      <c r="N2008" s="302">
        <f>TabIPW[[#This Row],[liczba oddziałów w szkołach podstawowych]]/$O$1*$N$2</f>
        <v>2.661001788908766E-5</v>
      </c>
      <c r="O2008" s="27">
        <v>21</v>
      </c>
      <c r="P200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1.593811165998695E-5</v>
      </c>
      <c r="Q2008" s="27">
        <v>81</v>
      </c>
      <c r="R2008" s="302">
        <f>TabIPW[[#This Row],[liczba gospodarstw domowych korzystających ze środowiskowej pomocy społecznej ]]/$S$1*$R$2</f>
        <v>2.5974913701766976E-5</v>
      </c>
      <c r="S2008" s="27">
        <v>95</v>
      </c>
      <c r="T2008" s="302">
        <f>TabIPW[[#This Row],[ilość wody dostarczonej i ścieków bytowych odprowadzonych siecią kanalizacyjną '[dam3']]]/$U$1*$T$2</f>
        <v>8.3576481079190608E-6</v>
      </c>
      <c r="U2008" s="27">
        <v>204.8</v>
      </c>
      <c r="V2008" s="302">
        <f>TabIPW[[#This Row],[iloczyn liczby mieszkańców i relacji przeciętnego miesięcznego wynagrodzenia brutto 
w danym powiecie do średniej krajowej2]]/$W$1*$V$2</f>
        <v>9.122418901764249E-6</v>
      </c>
      <c r="W2008" s="27">
        <f>TabIPW[[#This Row],[iloczyn liczby mieszkańców i relacji przeciętnego miesięcznego wynagrodzenia brutto 
w danym powiecie do średniej krajowej]]</f>
        <v>2843.4250000000002</v>
      </c>
    </row>
    <row r="2009" spans="1:23" x14ac:dyDescent="0.3">
      <c r="A2009" s="2" t="s">
        <v>10</v>
      </c>
      <c r="B2009" s="2" t="s">
        <v>1126</v>
      </c>
      <c r="C2009" s="2" t="s">
        <v>23</v>
      </c>
      <c r="D2009" s="2" t="s">
        <v>54</v>
      </c>
      <c r="E2009" s="2" t="s">
        <v>19</v>
      </c>
      <c r="F2009" s="17" t="str">
        <f>+Tabela1[[#This Row],[WK]]&amp;Tabela1[[#This Row],[PK]]&amp;Tabela1[[#This Row],[GK]]</f>
        <v>280608</v>
      </c>
      <c r="G2009" s="2" t="s">
        <v>1878</v>
      </c>
      <c r="H2009" s="302">
        <f>TabIPW[[#This Row],[liczba mieszkańców ]]/$I$1*$H$2</f>
        <v>1.6627018754292073E-5</v>
      </c>
      <c r="I2009" s="27">
        <v>5224</v>
      </c>
      <c r="J2009" s="302">
        <f>TabIPW[[#This Row],[liczba mieszkańców w wieku 20-64]]/$K$1*$J$2</f>
        <v>1.2606871228768669E-5</v>
      </c>
      <c r="K2009" s="27">
        <v>3126</v>
      </c>
      <c r="L2009" s="302">
        <f>TabIPW[[#This Row],[iloczyn liczby mieszkańców i relacji przeciętnego miesięcznego wynagrodzenia brutto 
w danym powiecie do średniej krajowej]]/$M$1*$L$2</f>
        <v>4.8555822213016101E-5</v>
      </c>
      <c r="M2009" s="27">
        <v>4414.28</v>
      </c>
      <c r="N2009" s="302">
        <f>TabIPW[[#This Row],[liczba oddziałów w szkołach podstawowych]]/$O$1*$N$2</f>
        <v>2.0274299344066786E-5</v>
      </c>
      <c r="O2009" s="27">
        <v>16</v>
      </c>
      <c r="P200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2.8137653918248568E-5</v>
      </c>
      <c r="Q2009" s="27">
        <v>143</v>
      </c>
      <c r="R2009" s="302">
        <f>TabIPW[[#This Row],[liczba gospodarstw domowych korzystających ze środowiskowej pomocy społecznej ]]/$S$1*$R$2</f>
        <v>5.5230869134283469E-5</v>
      </c>
      <c r="S2009" s="27">
        <v>202</v>
      </c>
      <c r="T2009" s="302">
        <f>TabIPW[[#This Row],[ilość wody dostarczonej i ścieków bytowych odprowadzonych siecią kanalizacyjną '[dam3']]]/$U$1*$T$2</f>
        <v>1.9392355375405949E-5</v>
      </c>
      <c r="U2009" s="27">
        <v>475.20000000000005</v>
      </c>
      <c r="V2009" s="302">
        <f>TabIPW[[#This Row],[iloczyn liczby mieszkańców i relacji przeciętnego miesięcznego wynagrodzenia brutto 
w danym powiecie do średniej krajowej2]]/$W$1*$V$2</f>
        <v>1.4162114812129697E-5</v>
      </c>
      <c r="W2009" s="27">
        <f>TabIPW[[#This Row],[iloczyn liczby mieszkańców i relacji przeciętnego miesięcznego wynagrodzenia brutto 
w danym powiecie do średniej krajowej]]</f>
        <v>4414.28</v>
      </c>
    </row>
    <row r="2010" spans="1:23" x14ac:dyDescent="0.3">
      <c r="A2010" s="2" t="s">
        <v>10</v>
      </c>
      <c r="B2010" s="2" t="s">
        <v>1126</v>
      </c>
      <c r="C2010" s="2" t="s">
        <v>23</v>
      </c>
      <c r="D2010" s="2" t="s">
        <v>69</v>
      </c>
      <c r="E2010" s="2" t="s">
        <v>15</v>
      </c>
      <c r="F2010" s="17" t="str">
        <f>+Tabela1[[#This Row],[WK]]&amp;Tabela1[[#This Row],[PK]]&amp;Tabela1[[#This Row],[GK]]</f>
        <v>280610</v>
      </c>
      <c r="G2010" s="2" t="s">
        <v>1879</v>
      </c>
      <c r="H2010" s="302">
        <f>TabIPW[[#This Row],[liczba mieszkańców ]]/$I$1*$H$2</f>
        <v>1.8119758378289584E-5</v>
      </c>
      <c r="I2010" s="27">
        <v>5693</v>
      </c>
      <c r="J2010" s="302">
        <f>TabIPW[[#This Row],[liczba mieszkańców w wieku 20-64]]/$K$1*$J$2</f>
        <v>1.3933698047151554E-5</v>
      </c>
      <c r="K2010" s="27">
        <v>3455</v>
      </c>
      <c r="L2010" s="302">
        <f>TabIPW[[#This Row],[iloczyn liczby mieszkańców i relacji przeciętnego miesięcznego wynagrodzenia brutto 
w danym powiecie do średniej krajowej]]/$M$1*$L$2</f>
        <v>5.2915064291481756E-5</v>
      </c>
      <c r="M2010" s="27">
        <v>4810.585</v>
      </c>
      <c r="N2010" s="302">
        <f>TabIPW[[#This Row],[liczba oddziałów w szkołach podstawowych]]/$O$1*$N$2</f>
        <v>3.1678592725104354E-5</v>
      </c>
      <c r="O2010" s="27">
        <v>25</v>
      </c>
      <c r="P20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2.7940887107631446E-5</v>
      </c>
      <c r="Q2010" s="27">
        <v>142</v>
      </c>
      <c r="R2010" s="302">
        <f>TabIPW[[#This Row],[liczba gospodarstw domowych korzystających ze środowiskowej pomocy społecznej ]]/$S$1*$R$2</f>
        <v>3.6091459038244642E-5</v>
      </c>
      <c r="S2010" s="27">
        <v>132</v>
      </c>
      <c r="T2010" s="302">
        <f>TabIPW[[#This Row],[ilość wody dostarczonej i ścieków bytowych odprowadzonych siecią kanalizacyjną '[dam3']]]/$U$1*$T$2</f>
        <v>1.2189597118337028E-5</v>
      </c>
      <c r="U2010" s="27">
        <v>298.7</v>
      </c>
      <c r="V2010" s="302">
        <f>TabIPW[[#This Row],[iloczyn liczby mieszkańców i relacji przeciętnego miesięcznego wynagrodzenia brutto 
w danym powiecie do średniej krajowej2]]/$W$1*$V$2</f>
        <v>1.5433560418348846E-5</v>
      </c>
      <c r="W2010" s="27">
        <f>TabIPW[[#This Row],[iloczyn liczby mieszkańców i relacji przeciętnego miesięcznego wynagrodzenia brutto 
w danym powiecie do średniej krajowej]]</f>
        <v>4810.585</v>
      </c>
    </row>
    <row r="2011" spans="1:23" x14ac:dyDescent="0.3">
      <c r="A2011" s="2" t="s">
        <v>10</v>
      </c>
      <c r="B2011" s="2" t="s">
        <v>1126</v>
      </c>
      <c r="C2011" s="2" t="s">
        <v>30</v>
      </c>
      <c r="D2011" s="2" t="s">
        <v>12</v>
      </c>
      <c r="E2011" s="2" t="s">
        <v>13</v>
      </c>
      <c r="F2011" s="17" t="str">
        <f>+Tabela1[[#This Row],[WK]]&amp;Tabela1[[#This Row],[PK]]&amp;Tabela1[[#This Row],[GK]]</f>
        <v>280701</v>
      </c>
      <c r="G2011" s="2" t="s">
        <v>1880</v>
      </c>
      <c r="H2011" s="302">
        <f>TabIPW[[#This Row],[liczba mieszkańców ]]/$I$1*$H$2</f>
        <v>1.0120710994429161E-4</v>
      </c>
      <c r="I2011" s="27">
        <v>31798</v>
      </c>
      <c r="J2011" s="302">
        <f>TabIPW[[#This Row],[liczba mieszkańców w wieku 20-64]]/$K$1*$J$2</f>
        <v>7.311259389198568E-5</v>
      </c>
      <c r="K2011" s="27">
        <v>18129</v>
      </c>
      <c r="L2011" s="302">
        <f>TabIPW[[#This Row],[iloczyn liczby mieszkańców i relacji przeciętnego miesięcznego wynagrodzenia brutto 
w danym powiecie do średniej krajowej]]/$M$1*$L$2</f>
        <v>2.7456861759169029E-4</v>
      </c>
      <c r="M2011" s="27">
        <v>24961.43</v>
      </c>
      <c r="N2011" s="302">
        <f>TabIPW[[#This Row],[liczba oddziałów w szkołach podstawowych]]/$O$1*$N$2</f>
        <v>2.2175014907573049E-4</v>
      </c>
      <c r="O2011" s="27">
        <v>175</v>
      </c>
      <c r="P20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3.0243058791851781E-4</v>
      </c>
      <c r="Q2011" s="27">
        <v>1537</v>
      </c>
      <c r="R2011" s="302">
        <f>TabIPW[[#This Row],[liczba gospodarstw domowych korzystających ze środowiskowej pomocy społecznej ]]/$S$1*$R$2</f>
        <v>1.7662941317201543E-4</v>
      </c>
      <c r="S2011" s="27">
        <v>646</v>
      </c>
      <c r="T2011" s="302">
        <f>TabIPW[[#This Row],[ilość wody dostarczonej i ścieków bytowych odprowadzonych siecią kanalizacyjną '[dam3']]]/$U$1*$T$2</f>
        <v>1.3290619315366601E-4</v>
      </c>
      <c r="U2011" s="27">
        <v>3256.8</v>
      </c>
      <c r="V2011" s="302">
        <f>TabIPW[[#This Row],[iloczyn liczby mieszkańców i relacji przeciętnego miesięcznego wynagrodzenia brutto 
w danym powiecie do średniej krajowej2]]/$W$1*$V$2</f>
        <v>8.0082513464243017E-5</v>
      </c>
      <c r="W2011" s="27">
        <f>TabIPW[[#This Row],[iloczyn liczby mieszkańców i relacji przeciętnego miesięcznego wynagrodzenia brutto 
w danym powiecie do średniej krajowej]]</f>
        <v>24961.43</v>
      </c>
    </row>
    <row r="2012" spans="1:23" x14ac:dyDescent="0.3">
      <c r="A2012" s="2" t="s">
        <v>10</v>
      </c>
      <c r="B2012" s="2" t="s">
        <v>1126</v>
      </c>
      <c r="C2012" s="2" t="s">
        <v>30</v>
      </c>
      <c r="D2012" s="2" t="s">
        <v>11</v>
      </c>
      <c r="E2012" s="2" t="s">
        <v>13</v>
      </c>
      <c r="F2012" s="17" t="str">
        <f>+Tabela1[[#This Row],[WK]]&amp;Tabela1[[#This Row],[PK]]&amp;Tabela1[[#This Row],[GK]]</f>
        <v>280702</v>
      </c>
      <c r="G2012" s="2" t="s">
        <v>1881</v>
      </c>
      <c r="H2012" s="302">
        <f>TabIPW[[#This Row],[liczba mieszkańców ]]/$I$1*$H$2</f>
        <v>3.3893783061725938E-5</v>
      </c>
      <c r="I2012" s="27">
        <v>10649</v>
      </c>
      <c r="J2012" s="302">
        <f>TabIPW[[#This Row],[liczba mieszkańców w wieku 20-64]]/$K$1*$J$2</f>
        <v>2.5576704201167916E-5</v>
      </c>
      <c r="K2012" s="27">
        <v>6342</v>
      </c>
      <c r="L2012" s="302">
        <f>TabIPW[[#This Row],[iloczyn liczby mieszkańców i relacji przeciętnego miesięcznego wynagrodzenia brutto 
w danym powiecie do średniej krajowej]]/$M$1*$L$2</f>
        <v>9.1951733088053018E-5</v>
      </c>
      <c r="M2012" s="27">
        <v>8359.4650000000001</v>
      </c>
      <c r="N2012" s="302">
        <f>TabIPW[[#This Row],[liczba oddziałów w szkołach podstawowych]]/$O$1*$N$2</f>
        <v>5.8288610614192017E-5</v>
      </c>
      <c r="O2012" s="27">
        <v>46</v>
      </c>
      <c r="P20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1.1058294756682304E-4</v>
      </c>
      <c r="Q2012" s="27">
        <v>562</v>
      </c>
      <c r="R2012" s="302">
        <f>TabIPW[[#This Row],[liczba gospodarstw domowych korzystających ze środowiskowej pomocy społecznej ]]/$S$1*$R$2</f>
        <v>8.2026043268737826E-5</v>
      </c>
      <c r="S2012" s="27">
        <v>300</v>
      </c>
      <c r="T2012" s="302">
        <f>TabIPW[[#This Row],[ilość wody dostarczonej i ścieków bytowych odprowadzonych siecią kanalizacyjną '[dam3']]]/$U$1*$T$2</f>
        <v>3.8107284195189544E-5</v>
      </c>
      <c r="U2012" s="27">
        <v>933.8</v>
      </c>
      <c r="V2012" s="302">
        <f>TabIPW[[#This Row],[iloczyn liczby mieszkańców i relacji przeciętnego miesięcznego wynagrodzenia brutto 
w danym powiecie do średniej krajowej2]]/$W$1*$V$2</f>
        <v>2.6819255484015466E-5</v>
      </c>
      <c r="W2012" s="27">
        <f>TabIPW[[#This Row],[iloczyn liczby mieszkańców i relacji przeciętnego miesięcznego wynagrodzenia brutto 
w danym powiecie do średniej krajowej]]</f>
        <v>8359.4650000000001</v>
      </c>
    </row>
    <row r="2013" spans="1:23" x14ac:dyDescent="0.3">
      <c r="A2013" s="2" t="s">
        <v>10</v>
      </c>
      <c r="B2013" s="2" t="s">
        <v>1126</v>
      </c>
      <c r="C2013" s="2" t="s">
        <v>30</v>
      </c>
      <c r="D2013" s="2" t="s">
        <v>16</v>
      </c>
      <c r="E2013" s="2" t="s">
        <v>15</v>
      </c>
      <c r="F2013" s="17" t="str">
        <f>+Tabela1[[#This Row],[WK]]&amp;Tabela1[[#This Row],[PK]]&amp;Tabela1[[#This Row],[GK]]</f>
        <v>280703</v>
      </c>
      <c r="G2013" s="2" t="s">
        <v>1880</v>
      </c>
      <c r="H2013" s="302">
        <f>TabIPW[[#This Row],[liczba mieszkańców ]]/$I$1*$H$2</f>
        <v>4.2407809701797007E-5</v>
      </c>
      <c r="I2013" s="27">
        <v>13324</v>
      </c>
      <c r="J2013" s="302">
        <f>TabIPW[[#This Row],[liczba mieszkańców w wieku 20-64]]/$K$1*$J$2</f>
        <v>3.3283591890923812E-5</v>
      </c>
      <c r="K2013" s="27">
        <v>8253</v>
      </c>
      <c r="L2013" s="302">
        <f>TabIPW[[#This Row],[iloczyn liczby mieszkańców i relacji przeciętnego miesięcznego wynagrodzenia brutto 
w danym powiecie do średniej krajowej]]/$M$1*$L$2</f>
        <v>1.1504975975821376E-4</v>
      </c>
      <c r="M2013" s="27">
        <v>10459.34</v>
      </c>
      <c r="N2013" s="302">
        <f>TabIPW[[#This Row],[liczba oddziałów w szkołach podstawowych]]/$O$1*$N$2</f>
        <v>7.8562909958258793E-5</v>
      </c>
      <c r="O2013" s="27">
        <v>62</v>
      </c>
      <c r="P20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6.6900715609821766E-5</v>
      </c>
      <c r="Q2013" s="27">
        <v>340</v>
      </c>
      <c r="R2013" s="302">
        <f>TabIPW[[#This Row],[liczba gospodarstw domowych korzystających ze środowiskowej pomocy społecznej ]]/$S$1*$R$2</f>
        <v>7.5737379951467922E-5</v>
      </c>
      <c r="S2013" s="27">
        <v>277</v>
      </c>
      <c r="T2013" s="302">
        <f>TabIPW[[#This Row],[ilość wody dostarczonej i ścieków bytowych odprowadzonych siecią kanalizacyjną '[dam3']]]/$U$1*$T$2</f>
        <v>4.2604417112634275E-5</v>
      </c>
      <c r="U2013" s="27">
        <v>1044</v>
      </c>
      <c r="V2013" s="302">
        <f>TabIPW[[#This Row],[iloczyn liczby mieszkańców i relacji przeciętnego miesięcznego wynagrodzenia brutto 
w danym powiecie do średniej krajowej2]]/$W$1*$V$2</f>
        <v>3.3556179929479019E-5</v>
      </c>
      <c r="W2013" s="27">
        <f>TabIPW[[#This Row],[iloczyn liczby mieszkańców i relacji przeciętnego miesięcznego wynagrodzenia brutto 
w danym powiecie do średniej krajowej]]</f>
        <v>10459.34</v>
      </c>
    </row>
    <row r="2014" spans="1:23" x14ac:dyDescent="0.3">
      <c r="A2014" s="2" t="s">
        <v>10</v>
      </c>
      <c r="B2014" s="2" t="s">
        <v>1126</v>
      </c>
      <c r="C2014" s="2" t="s">
        <v>30</v>
      </c>
      <c r="D2014" s="2" t="s">
        <v>18</v>
      </c>
      <c r="E2014" s="2" t="s">
        <v>19</v>
      </c>
      <c r="F2014" s="17" t="str">
        <f>+Tabela1[[#This Row],[WK]]&amp;Tabela1[[#This Row],[PK]]&amp;Tabela1[[#This Row],[GK]]</f>
        <v>280704</v>
      </c>
      <c r="G2014" s="2" t="s">
        <v>1882</v>
      </c>
      <c r="H2014" s="302">
        <f>TabIPW[[#This Row],[liczba mieszkańców ]]/$I$1*$H$2</f>
        <v>1.7126720504756059E-5</v>
      </c>
      <c r="I2014" s="27">
        <v>5381</v>
      </c>
      <c r="J2014" s="302">
        <f>TabIPW[[#This Row],[liczba mieszkańców w wieku 20-64]]/$K$1*$J$2</f>
        <v>1.2969832972399246E-5</v>
      </c>
      <c r="K2014" s="27">
        <v>3216</v>
      </c>
      <c r="L2014" s="302">
        <f>TabIPW[[#This Row],[iloczyn liczby mieszkańców i relacji przeciętnego miesięcznego wynagrodzenia brutto 
w danym powiecie do średniej krajowej]]/$M$1*$L$2</f>
        <v>4.6463731406405607E-5</v>
      </c>
      <c r="M2014" s="27">
        <v>4224.085</v>
      </c>
      <c r="N2014" s="302">
        <f>TabIPW[[#This Row],[liczba oddziałów w szkołach podstawowych]]/$O$1*$N$2</f>
        <v>8.8700059630292187E-5</v>
      </c>
      <c r="O2014" s="27">
        <v>70</v>
      </c>
      <c r="P20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3.7582460827870465E-5</v>
      </c>
      <c r="Q2014" s="27">
        <v>191</v>
      </c>
      <c r="R2014" s="302">
        <f>TabIPW[[#This Row],[liczba gospodarstw domowych korzystających ze środowiskowej pomocy społecznej ]]/$S$1*$R$2</f>
        <v>4.9489046105471823E-5</v>
      </c>
      <c r="S2014" s="27">
        <v>181</v>
      </c>
      <c r="T2014" s="302">
        <f>TabIPW[[#This Row],[ilość wody dostarczonej i ścieków bytowych odprowadzonych siecią kanalizacyjną '[dam3']]]/$U$1*$T$2</f>
        <v>1.2773163368059894E-5</v>
      </c>
      <c r="U2014" s="27">
        <v>313</v>
      </c>
      <c r="V2014" s="302">
        <f>TabIPW[[#This Row],[iloczyn liczby mieszkańców i relacji przeciętnego miesięcznego wynagrodzenia brutto 
w danym powiecie do średniej krajowej2]]/$W$1*$V$2</f>
        <v>1.3551921660201637E-5</v>
      </c>
      <c r="W2014" s="27">
        <f>TabIPW[[#This Row],[iloczyn liczby mieszkańców i relacji przeciętnego miesięcznego wynagrodzenia brutto 
w danym powiecie do średniej krajowej]]</f>
        <v>4224.085</v>
      </c>
    </row>
    <row r="2015" spans="1:23" x14ac:dyDescent="0.3">
      <c r="A2015" s="2" t="s">
        <v>10</v>
      </c>
      <c r="B2015" s="2" t="s">
        <v>1126</v>
      </c>
      <c r="C2015" s="2" t="s">
        <v>30</v>
      </c>
      <c r="D2015" s="2" t="s">
        <v>21</v>
      </c>
      <c r="E2015" s="2" t="s">
        <v>15</v>
      </c>
      <c r="F2015" s="17" t="str">
        <f>+Tabela1[[#This Row],[WK]]&amp;Tabela1[[#This Row],[PK]]&amp;Tabela1[[#This Row],[GK]]</f>
        <v>280705</v>
      </c>
      <c r="G2015" s="2" t="s">
        <v>1881</v>
      </c>
      <c r="H2015" s="302">
        <f>TabIPW[[#This Row],[liczba mieszkańców ]]/$I$1*$H$2</f>
        <v>3.2821174845761848E-5</v>
      </c>
      <c r="I2015" s="27">
        <v>10312</v>
      </c>
      <c r="J2015" s="302">
        <f>TabIPW[[#This Row],[liczba mieszkańców w wieku 20-64]]/$K$1*$J$2</f>
        <v>2.4814484539543705E-5</v>
      </c>
      <c r="K2015" s="27">
        <v>6153</v>
      </c>
      <c r="L2015" s="302">
        <f>TabIPW[[#This Row],[iloczyn liczby mieszkańców i relacji przeciętnego miesięcznego wynagrodzenia brutto 
w danym powiecie do średniej krajowej]]/$M$1*$L$2</f>
        <v>8.9041813466429027E-5</v>
      </c>
      <c r="M2015" s="27">
        <v>8094.92</v>
      </c>
      <c r="N2015" s="302">
        <f>TabIPW[[#This Row],[liczba oddziałów w szkołach podstawowych]]/$O$1*$N$2</f>
        <v>1.1531007751937985E-4</v>
      </c>
      <c r="O2015" s="27">
        <v>91</v>
      </c>
      <c r="P20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9.9367239361647039E-5</v>
      </c>
      <c r="Q2015" s="27">
        <v>505</v>
      </c>
      <c r="R2015" s="302">
        <f>TabIPW[[#This Row],[liczba gospodarstw domowych korzystających ze środowiskowej pomocy społecznej ]]/$S$1*$R$2</f>
        <v>4.9489046105471823E-5</v>
      </c>
      <c r="S2015" s="27">
        <v>181</v>
      </c>
      <c r="T2015" s="302">
        <f>TabIPW[[#This Row],[ilość wody dostarczonej i ścieków bytowych odprowadzonych siecią kanalizacyjną '[dam3']]]/$U$1*$T$2</f>
        <v>3.0076106716486073E-5</v>
      </c>
      <c r="U2015" s="27">
        <v>737</v>
      </c>
      <c r="V2015" s="302">
        <f>TabIPW[[#This Row],[iloczyn liczby mieszkańców i relacji przeciętnego miesięcznego wynagrodzenia brutto 
w danym powiecie do średniej krajowej2]]/$W$1*$V$2</f>
        <v>2.597052892770847E-5</v>
      </c>
      <c r="W2015" s="27">
        <f>TabIPW[[#This Row],[iloczyn liczby mieszkańców i relacji przeciętnego miesięcznego wynagrodzenia brutto 
w danym powiecie do średniej krajowej]]</f>
        <v>8094.92</v>
      </c>
    </row>
    <row r="2016" spans="1:23" x14ac:dyDescent="0.3">
      <c r="A2016" s="2" t="s">
        <v>10</v>
      </c>
      <c r="B2016" s="2" t="s">
        <v>1126</v>
      </c>
      <c r="C2016" s="2" t="s">
        <v>30</v>
      </c>
      <c r="D2016" s="2" t="s">
        <v>23</v>
      </c>
      <c r="E2016" s="2" t="s">
        <v>19</v>
      </c>
      <c r="F2016" s="17" t="str">
        <f>+Tabela1[[#This Row],[WK]]&amp;Tabela1[[#This Row],[PK]]&amp;Tabela1[[#This Row],[GK]]</f>
        <v>280706</v>
      </c>
      <c r="G2016" s="2" t="s">
        <v>1883</v>
      </c>
      <c r="H2016" s="302">
        <f>TabIPW[[#This Row],[liczba mieszkańców ]]/$I$1*$H$2</f>
        <v>3.67742294577126E-5</v>
      </c>
      <c r="I2016" s="27">
        <v>11554</v>
      </c>
      <c r="J2016" s="302">
        <f>TabIPW[[#This Row],[liczba mieszkańców w wieku 20-64]]/$K$1*$J$2</f>
        <v>2.7867396094303108E-5</v>
      </c>
      <c r="K2016" s="27">
        <v>6910</v>
      </c>
      <c r="L2016" s="302">
        <f>TabIPW[[#This Row],[iloczyn liczby mieszkańców i relacji przeciętnego miesięcznego wynagrodzenia brutto 
w danym powiecie do średniej krajowej]]/$M$1*$L$2</f>
        <v>9.9766205662443842E-5</v>
      </c>
      <c r="M2016" s="27">
        <v>9069.89</v>
      </c>
      <c r="N2016" s="302">
        <f>TabIPW[[#This Row],[liczba oddziałów w szkołach podstawowych]]/$O$1*$N$2</f>
        <v>8.4898628503279666E-5</v>
      </c>
      <c r="O2016" s="27">
        <v>67</v>
      </c>
      <c r="P20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7.7919657004380652E-5</v>
      </c>
      <c r="Q2016" s="27">
        <v>396</v>
      </c>
      <c r="R2016" s="302">
        <f>TabIPW[[#This Row],[liczba gospodarstw domowych korzystających ze środowiskowej pomocy społecznej ]]/$S$1*$R$2</f>
        <v>1.25773266345398E-4</v>
      </c>
      <c r="S2016" s="27">
        <v>460</v>
      </c>
      <c r="T2016" s="302">
        <f>TabIPW[[#This Row],[ilość wody dostarczonej i ścieków bytowych odprowadzonych siecią kanalizacyjną '[dam3']]]/$U$1*$T$2</f>
        <v>2.9321143386425027E-5</v>
      </c>
      <c r="U2016" s="27">
        <v>718.5</v>
      </c>
      <c r="V2016" s="302">
        <f>TabIPW[[#This Row],[iloczyn liczby mieszkańców i relacji przeciętnego miesięcznego wynagrodzenia brutto 
w danym powiecie do średniej krajowej2]]/$W$1*$V$2</f>
        <v>2.9098476651546126E-5</v>
      </c>
      <c r="W2016" s="27">
        <f>TabIPW[[#This Row],[iloczyn liczby mieszkańców i relacji przeciętnego miesięcznego wynagrodzenia brutto 
w danym powiecie do średniej krajowej]]</f>
        <v>9069.89</v>
      </c>
    </row>
    <row r="2017" spans="1:23" x14ac:dyDescent="0.3">
      <c r="A2017" s="2" t="s">
        <v>10</v>
      </c>
      <c r="B2017" s="2" t="s">
        <v>1126</v>
      </c>
      <c r="C2017" s="2" t="s">
        <v>30</v>
      </c>
      <c r="D2017" s="2" t="s">
        <v>30</v>
      </c>
      <c r="E2017" s="2" t="s">
        <v>19</v>
      </c>
      <c r="F2017" s="17" t="str">
        <f>+Tabela1[[#This Row],[WK]]&amp;Tabela1[[#This Row],[PK]]&amp;Tabela1[[#This Row],[GK]]</f>
        <v>280707</v>
      </c>
      <c r="G2017" s="2" t="s">
        <v>1884</v>
      </c>
      <c r="H2017" s="302">
        <f>TabIPW[[#This Row],[liczba mieszkańców ]]/$I$1*$H$2</f>
        <v>1.9020494654603642E-5</v>
      </c>
      <c r="I2017" s="27">
        <v>5976</v>
      </c>
      <c r="J2017" s="302">
        <f>TabIPW[[#This Row],[liczba mieszkańców w wieku 20-64]]/$K$1*$J$2</f>
        <v>1.4740279699663944E-5</v>
      </c>
      <c r="K2017" s="27">
        <v>3655</v>
      </c>
      <c r="L2017" s="302">
        <f>TabIPW[[#This Row],[iloczyn liczby mieszkańców i relacji przeciętnego miesięcznego wynagrodzenia brutto 
w danym powiecie do średniej krajowej]]/$M$1*$L$2</f>
        <v>5.1601423319955373E-5</v>
      </c>
      <c r="M2017" s="27">
        <v>4691.16</v>
      </c>
      <c r="N2017" s="302">
        <f>TabIPW[[#This Row],[liczba oddziałów w szkołach podstawowych]]/$O$1*$N$2</f>
        <v>4.561717352415027E-5</v>
      </c>
      <c r="O2017" s="27">
        <v>36</v>
      </c>
      <c r="P20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3.1482689698739656E-5</v>
      </c>
      <c r="Q2017" s="27">
        <v>160</v>
      </c>
      <c r="R2017" s="302">
        <f>TabIPW[[#This Row],[liczba gospodarstw domowych korzystających ze środowiskowej pomocy społecznej ]]/$S$1*$R$2</f>
        <v>4.1286441778598035E-5</v>
      </c>
      <c r="S2017" s="27">
        <v>151</v>
      </c>
      <c r="T2017" s="302">
        <f>TabIPW[[#This Row],[ilość wody dostarczonej i ścieków bytowych odprowadzonych siecią kanalizacyjną '[dam3']]]/$U$1*$T$2</f>
        <v>1.6160296146171623E-5</v>
      </c>
      <c r="U2017" s="27">
        <v>396</v>
      </c>
      <c r="V2017" s="302">
        <f>TabIPW[[#This Row],[iloczyn liczby mieszkańców i relacji przeciętnego miesięcznego wynagrodzenia brutto 
w danym powiecie do średniej krajowej2]]/$W$1*$V$2</f>
        <v>1.5050415134986987E-5</v>
      </c>
      <c r="W2017" s="27">
        <f>TabIPW[[#This Row],[iloczyn liczby mieszkańców i relacji przeciętnego miesięcznego wynagrodzenia brutto 
w danym powiecie do średniej krajowej]]</f>
        <v>4691.16</v>
      </c>
    </row>
    <row r="2018" spans="1:23" x14ac:dyDescent="0.3">
      <c r="A2018" s="2" t="s">
        <v>10</v>
      </c>
      <c r="B2018" s="2" t="s">
        <v>1126</v>
      </c>
      <c r="C2018" s="2" t="s">
        <v>54</v>
      </c>
      <c r="D2018" s="2" t="s">
        <v>12</v>
      </c>
      <c r="E2018" s="2" t="s">
        <v>13</v>
      </c>
      <c r="F2018" s="17" t="str">
        <f>+Tabela1[[#This Row],[WK]]&amp;Tabela1[[#This Row],[PK]]&amp;Tabela1[[#This Row],[GK]]</f>
        <v>280801</v>
      </c>
      <c r="G2018" s="2" t="s">
        <v>1885</v>
      </c>
      <c r="H2018" s="302">
        <f>TabIPW[[#This Row],[liczba mieszkańców ]]/$I$1*$H$2</f>
        <v>7.7746590182062113E-5</v>
      </c>
      <c r="I2018" s="27">
        <v>24427</v>
      </c>
      <c r="J2018" s="302">
        <f>TabIPW[[#This Row],[liczba mieszkańców w wieku 20-64]]/$K$1*$J$2</f>
        <v>5.5646068206829848E-5</v>
      </c>
      <c r="K2018" s="27">
        <v>13798</v>
      </c>
      <c r="L2018" s="302">
        <f>TabIPW[[#This Row],[iloczyn liczby mieszkańców i relacji przeciętnego miesięcznego wynagrodzenia brutto 
w danym powiecie do średniej krajowej]]/$M$1*$L$2</f>
        <v>2.2140059285288017E-4</v>
      </c>
      <c r="M2018" s="27">
        <v>20127.848000000002</v>
      </c>
      <c r="N2018" s="302">
        <f>TabIPW[[#This Row],[liczba oddziałów w szkołach podstawowych]]/$O$1*$N$2</f>
        <v>1.7486583184257606E-4</v>
      </c>
      <c r="O2018" s="27">
        <v>138</v>
      </c>
      <c r="P201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1.8122223257837014E-4</v>
      </c>
      <c r="Q2018" s="27">
        <v>921</v>
      </c>
      <c r="R2018" s="302">
        <f>TabIPW[[#This Row],[liczba gospodarstw domowych korzystających ze środowiskowej pomocy społecznej ]]/$S$1*$R$2</f>
        <v>1.9932328514303291E-4</v>
      </c>
      <c r="S2018" s="27">
        <v>729</v>
      </c>
      <c r="T2018" s="302">
        <f>TabIPW[[#This Row],[ilość wody dostarczonej i ścieków bytowych odprowadzonych siecią kanalizacyjną '[dam3']]]/$U$1*$T$2</f>
        <v>8.6686113822469072E-5</v>
      </c>
      <c r="U2018" s="27">
        <v>2124.1999999999998</v>
      </c>
      <c r="V2018" s="302">
        <f>TabIPW[[#This Row],[iloczyn liczby mieszkańców i relacji przeciętnego miesięcznego wynagrodzenia brutto 
w danym powiecie do średniej krajowej2]]/$W$1*$V$2</f>
        <v>6.4575172915423392E-5</v>
      </c>
      <c r="W2018" s="27">
        <f>TabIPW[[#This Row],[iloczyn liczby mieszkańców i relacji przeciętnego miesięcznego wynagrodzenia brutto 
w danym powiecie do średniej krajowej]]</f>
        <v>20127.848000000002</v>
      </c>
    </row>
    <row r="2019" spans="1:23" x14ac:dyDescent="0.3">
      <c r="A2019" s="2" t="s">
        <v>10</v>
      </c>
      <c r="B2019" s="2" t="s">
        <v>1126</v>
      </c>
      <c r="C2019" s="2" t="s">
        <v>54</v>
      </c>
      <c r="D2019" s="2" t="s">
        <v>11</v>
      </c>
      <c r="E2019" s="2" t="s">
        <v>15</v>
      </c>
      <c r="F2019" s="17" t="str">
        <f>+Tabela1[[#This Row],[WK]]&amp;Tabela1[[#This Row],[PK]]&amp;Tabela1[[#This Row],[GK]]</f>
        <v>280802</v>
      </c>
      <c r="G2019" s="2" t="s">
        <v>1886</v>
      </c>
      <c r="H2019" s="302">
        <f>TabIPW[[#This Row],[liczba mieszkańców ]]/$I$1*$H$2</f>
        <v>1.730495807180054E-5</v>
      </c>
      <c r="I2019" s="27">
        <v>5437</v>
      </c>
      <c r="J2019" s="302">
        <f>TabIPW[[#This Row],[liczba mieszkańców w wieku 20-64]]/$K$1*$J$2</f>
        <v>1.3288432725141641E-5</v>
      </c>
      <c r="K2019" s="27">
        <v>3295</v>
      </c>
      <c r="L2019" s="302">
        <f>TabIPW[[#This Row],[iloczyn liczby mieszkańców i relacji przeciętnego miesięcznego wynagrodzenia brutto 
w danym powiecie do średniej krajowej]]/$M$1*$L$2</f>
        <v>4.9279691461952325E-5</v>
      </c>
      <c r="M2019" s="27">
        <v>4480.0880000000006</v>
      </c>
      <c r="N2019" s="302">
        <f>TabIPW[[#This Row],[liczba oddziałów w szkołach podstawowych]]/$O$1*$N$2</f>
        <v>3.9281454979129396E-5</v>
      </c>
      <c r="O2019" s="27">
        <v>31</v>
      </c>
      <c r="P201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2.8137653918248568E-5</v>
      </c>
      <c r="Q2019" s="27">
        <v>143</v>
      </c>
      <c r="R2019" s="302">
        <f>TabIPW[[#This Row],[liczba gospodarstw domowych korzystających ze środowiskowej pomocy społecznej ]]/$S$1*$R$2</f>
        <v>8.4486824566799948E-5</v>
      </c>
      <c r="S2019" s="27">
        <v>309</v>
      </c>
      <c r="T2019" s="302">
        <f>TabIPW[[#This Row],[ilość wody dostarczonej i ścieków bytowych odprowadzonych siecią kanalizacyjną '[dam3']]]/$U$1*$T$2</f>
        <v>1.4176987073686921E-5</v>
      </c>
      <c r="U2019" s="27">
        <v>347.4</v>
      </c>
      <c r="V2019" s="302">
        <f>TabIPW[[#This Row],[iloczyn liczby mieszkańców i relacji przeciętnego miesięcznego wynagrodzenia brutto 
w danym powiecie do średniej krajowej2]]/$W$1*$V$2</f>
        <v>1.4373243343069431E-5</v>
      </c>
      <c r="W2019" s="27">
        <f>TabIPW[[#This Row],[iloczyn liczby mieszkańców i relacji przeciętnego miesięcznego wynagrodzenia brutto 
w danym powiecie do średniej krajowej]]</f>
        <v>4480.0880000000006</v>
      </c>
    </row>
    <row r="2020" spans="1:23" x14ac:dyDescent="0.3">
      <c r="A2020" s="2" t="s">
        <v>10</v>
      </c>
      <c r="B2020" s="2" t="s">
        <v>1126</v>
      </c>
      <c r="C2020" s="2" t="s">
        <v>54</v>
      </c>
      <c r="D2020" s="2" t="s">
        <v>16</v>
      </c>
      <c r="E2020" s="2" t="s">
        <v>15</v>
      </c>
      <c r="F2020" s="17" t="str">
        <f>+Tabela1[[#This Row],[WK]]&amp;Tabela1[[#This Row],[PK]]&amp;Tabela1[[#This Row],[GK]]</f>
        <v>280803</v>
      </c>
      <c r="G2020" s="2" t="s">
        <v>1885</v>
      </c>
      <c r="H2020" s="302">
        <f>TabIPW[[#This Row],[liczba mieszkańców ]]/$I$1*$H$2</f>
        <v>2.3871102729171238E-5</v>
      </c>
      <c r="I2020" s="27">
        <v>7500</v>
      </c>
      <c r="J2020" s="302">
        <f>TabIPW[[#This Row],[liczba mieszkańców w wieku 20-64]]/$K$1*$J$2</f>
        <v>1.8140021365003671E-5</v>
      </c>
      <c r="K2020" s="27">
        <v>4498</v>
      </c>
      <c r="L2020" s="302">
        <f>TabIPW[[#This Row],[iloczyn liczby mieszkańców i relacji przeciętnego miesięcznego wynagrodzenia brutto 
w danym powiecie do średniej krajowej]]/$M$1*$L$2</f>
        <v>6.7978239095943055E-5</v>
      </c>
      <c r="M2020" s="27">
        <v>6180</v>
      </c>
      <c r="N2020" s="302">
        <f>TabIPW[[#This Row],[liczba oddziałów w szkołach podstawowych]]/$O$1*$N$2</f>
        <v>4.6884317233154453E-5</v>
      </c>
      <c r="O2020" s="27">
        <v>37</v>
      </c>
      <c r="P202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2.3612017274054742E-5</v>
      </c>
      <c r="Q2020" s="27">
        <v>120</v>
      </c>
      <c r="R2020" s="302">
        <f>TabIPW[[#This Row],[liczba gospodarstw domowych korzystających ze środowiskowej pomocy społecznej ]]/$S$1*$R$2</f>
        <v>1.0608701596090091E-4</v>
      </c>
      <c r="S2020" s="27">
        <v>388</v>
      </c>
      <c r="T2020" s="302">
        <f>TabIPW[[#This Row],[ilość wody dostarczonej i ścieków bytowych odprowadzonych siecią kanalizacyjną '[dam3']]]/$U$1*$T$2</f>
        <v>1.7315185997021766E-5</v>
      </c>
      <c r="U2020" s="27">
        <v>424.3</v>
      </c>
      <c r="V2020" s="302">
        <f>TabIPW[[#This Row],[iloczyn liczby mieszkańców i relacji przeciętnego miesięcznego wynagrodzenia brutto 
w danym powiecie do średniej krajowej2]]/$W$1*$V$2</f>
        <v>1.9826986402983396E-5</v>
      </c>
      <c r="W2020" s="27">
        <f>TabIPW[[#This Row],[iloczyn liczby mieszkańców i relacji przeciętnego miesięcznego wynagrodzenia brutto 
w danym powiecie do średniej krajowej]]</f>
        <v>6180</v>
      </c>
    </row>
    <row r="2021" spans="1:23" x14ac:dyDescent="0.3">
      <c r="A2021" s="2" t="s">
        <v>10</v>
      </c>
      <c r="B2021" s="2" t="s">
        <v>1126</v>
      </c>
      <c r="C2021" s="2" t="s">
        <v>54</v>
      </c>
      <c r="D2021" s="2" t="s">
        <v>18</v>
      </c>
      <c r="E2021" s="2" t="s">
        <v>19</v>
      </c>
      <c r="F2021" s="17" t="str">
        <f>+Tabela1[[#This Row],[WK]]&amp;Tabela1[[#This Row],[PK]]&amp;Tabela1[[#This Row],[GK]]</f>
        <v>280804</v>
      </c>
      <c r="G2021" s="2" t="s">
        <v>1887</v>
      </c>
      <c r="H2021" s="302">
        <f>TabIPW[[#This Row],[liczba mieszkańców ]]/$I$1*$H$2</f>
        <v>2.6812022585405138E-5</v>
      </c>
      <c r="I2021" s="27">
        <v>8424</v>
      </c>
      <c r="J2021" s="302">
        <f>TabIPW[[#This Row],[liczba mieszkańców w wieku 20-64]]/$K$1*$J$2</f>
        <v>2.0632358671266961E-5</v>
      </c>
      <c r="K2021" s="27">
        <v>5116</v>
      </c>
      <c r="L2021" s="302">
        <f>TabIPW[[#This Row],[iloczyn liczby mieszkańców i relacji przeciętnego miesięcznego wynagrodzenia brutto 
w danym powiecie do średniej krajowej]]/$M$1*$L$2</f>
        <v>7.6353158152563249E-5</v>
      </c>
      <c r="M2021" s="27">
        <v>6941.3760000000011</v>
      </c>
      <c r="N2021" s="302">
        <f>TabIPW[[#This Row],[liczba oddziałów w szkołach podstawowych]]/$O$1*$N$2</f>
        <v>5.195289206917115E-5</v>
      </c>
      <c r="O2021" s="27">
        <v>41</v>
      </c>
      <c r="P202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3.7188927206636221E-5</v>
      </c>
      <c r="Q2021" s="27">
        <v>189</v>
      </c>
      <c r="R2021" s="302">
        <f>TabIPW[[#This Row],[liczba gospodarstw domowych korzystających ze środowiskowej pomocy społecznej ]]/$S$1*$R$2</f>
        <v>1.4956081889333197E-4</v>
      </c>
      <c r="S2021" s="27">
        <v>547</v>
      </c>
      <c r="T2021" s="302">
        <f>TabIPW[[#This Row],[ilość wody dostarczonej i ścieków bytowych odprowadzonych siecią kanalizacyjną '[dam3']]]/$U$1*$T$2</f>
        <v>2.1555223293959219E-5</v>
      </c>
      <c r="U2021" s="27">
        <v>528.20000000000005</v>
      </c>
      <c r="V2021" s="302">
        <f>TabIPW[[#This Row],[iloczyn liczby mieszkańców i relacji przeciętnego miesięcznego wynagrodzenia brutto 
w danym powiecie do średniej krajowej2]]/$W$1*$V$2</f>
        <v>2.2269671127830952E-5</v>
      </c>
      <c r="W2021" s="27">
        <f>TabIPW[[#This Row],[iloczyn liczby mieszkańców i relacji przeciętnego miesięcznego wynagrodzenia brutto 
w danym powiecie do średniej krajowej]]</f>
        <v>6941.3760000000011</v>
      </c>
    </row>
    <row r="2022" spans="1:23" x14ac:dyDescent="0.3">
      <c r="A2022" s="2" t="s">
        <v>10</v>
      </c>
      <c r="B2022" s="2" t="s">
        <v>1126</v>
      </c>
      <c r="C2022" s="2" t="s">
        <v>54</v>
      </c>
      <c r="D2022" s="2" t="s">
        <v>21</v>
      </c>
      <c r="E2022" s="2" t="s">
        <v>19</v>
      </c>
      <c r="F2022" s="17" t="str">
        <f>+Tabela1[[#This Row],[WK]]&amp;Tabela1[[#This Row],[PK]]&amp;Tabela1[[#This Row],[GK]]</f>
        <v>280805</v>
      </c>
      <c r="G2022" s="2" t="s">
        <v>1888</v>
      </c>
      <c r="H2022" s="302">
        <f>TabIPW[[#This Row],[liczba mieszkańców ]]/$I$1*$H$2</f>
        <v>2.0354093593740012E-5</v>
      </c>
      <c r="I2022" s="27">
        <v>6395</v>
      </c>
      <c r="J2022" s="302">
        <f>TabIPW[[#This Row],[liczba mieszkańców w wieku 20-64]]/$K$1*$J$2</f>
        <v>1.4804806231864935E-5</v>
      </c>
      <c r="K2022" s="27">
        <v>3671</v>
      </c>
      <c r="L2022" s="302">
        <f>TabIPW[[#This Row],[iloczyn liczby mieszkańców i relacji przeciętnego miesięcznego wynagrodzenia brutto 
w danym powiecie do średniej krajowej]]/$M$1*$L$2</f>
        <v>5.7962778535807448E-5</v>
      </c>
      <c r="M2022" s="27">
        <v>5269.48</v>
      </c>
      <c r="N2022" s="302">
        <f>TabIPW[[#This Row],[liczba oddziałów w szkołach podstawowych]]/$O$1*$N$2</f>
        <v>2.2808586762075135E-5</v>
      </c>
      <c r="O2022" s="27">
        <v>18</v>
      </c>
      <c r="P202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3.089238926688829E-5</v>
      </c>
      <c r="Q2022" s="27">
        <v>157</v>
      </c>
      <c r="R2022" s="302">
        <f>TabIPW[[#This Row],[liczba gospodarstw domowych korzystających ze środowiskowej pomocy społecznej ]]/$S$1*$R$2</f>
        <v>7.5737379951467922E-5</v>
      </c>
      <c r="S2022" s="27">
        <v>277</v>
      </c>
      <c r="T2022" s="302">
        <f>TabIPW[[#This Row],[ilość wody dostarczonej i ścieków bytowych odprowadzonych siecią kanalizacyjną '[dam3']]]/$U$1*$T$2</f>
        <v>1.689893594477189E-5</v>
      </c>
      <c r="U2022" s="27">
        <v>414.1</v>
      </c>
      <c r="V2022" s="302">
        <f>TabIPW[[#This Row],[iloczyn liczby mieszkańców i relacji przeciętnego miesięcznego wynagrodzenia brutto 
w danym powiecie do średniej krajowej2]]/$W$1*$V$2</f>
        <v>1.6905810406277175E-5</v>
      </c>
      <c r="W2022" s="27">
        <f>TabIPW[[#This Row],[iloczyn liczby mieszkańców i relacji przeciętnego miesięcznego wynagrodzenia brutto 
w danym powiecie do średniej krajowej]]</f>
        <v>5269.48</v>
      </c>
    </row>
    <row r="2023" spans="1:23" x14ac:dyDescent="0.3">
      <c r="A2023" s="2" t="s">
        <v>10</v>
      </c>
      <c r="B2023" s="2" t="s">
        <v>1126</v>
      </c>
      <c r="C2023" s="2" t="s">
        <v>54</v>
      </c>
      <c r="D2023" s="2" t="s">
        <v>23</v>
      </c>
      <c r="E2023" s="2" t="s">
        <v>15</v>
      </c>
      <c r="F2023" s="17" t="str">
        <f>+Tabela1[[#This Row],[WK]]&amp;Tabela1[[#This Row],[PK]]&amp;Tabela1[[#This Row],[GK]]</f>
        <v>280806</v>
      </c>
      <c r="G2023" s="2" t="s">
        <v>1889</v>
      </c>
      <c r="H2023" s="302">
        <f>TabIPW[[#This Row],[liczba mieszkańców ]]/$I$1*$H$2</f>
        <v>1.0474639877560341E-5</v>
      </c>
      <c r="I2023" s="27">
        <v>3291</v>
      </c>
      <c r="J2023" s="302">
        <f>TabIPW[[#This Row],[liczba mieszkańców w wieku 20-64]]/$K$1*$J$2</f>
        <v>8.1343759655874626E-6</v>
      </c>
      <c r="K2023" s="27">
        <v>2017</v>
      </c>
      <c r="L2023" s="302">
        <f>TabIPW[[#This Row],[iloczyn liczby mieszkańców i relacji przeciętnego miesięcznego wynagrodzenia brutto 
w danym powiecie do średniej krajowej]]/$M$1*$L$2</f>
        <v>2.9828851315299816E-5</v>
      </c>
      <c r="M2023" s="27">
        <v>2711.7840000000001</v>
      </c>
      <c r="N2023" s="302">
        <f>TabIPW[[#This Row],[liczba oddziałów w szkołach podstawowych]]/$O$1*$N$2</f>
        <v>1.3938580799045916E-5</v>
      </c>
      <c r="O2023" s="27">
        <v>11</v>
      </c>
      <c r="P202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1.2986609500730108E-5</v>
      </c>
      <c r="Q2023" s="27">
        <v>66</v>
      </c>
      <c r="R2023" s="302">
        <f>TabIPW[[#This Row],[liczba gospodarstw domowych korzystających ze środowiskowej pomocy społecznej ]]/$S$1*$R$2</f>
        <v>4.0739601490139784E-5</v>
      </c>
      <c r="S2023" s="27">
        <v>149</v>
      </c>
      <c r="T2023" s="302">
        <f>TabIPW[[#This Row],[ilość wody dostarczonej i ścieków bytowych odprowadzonych siecią kanalizacyjną '[dam3']]]/$U$1*$T$2</f>
        <v>7.9169127584780174E-6</v>
      </c>
      <c r="U2023" s="27">
        <v>194</v>
      </c>
      <c r="V2023" s="302">
        <f>TabIPW[[#This Row],[iloczyn liczby mieszkańców i relacji przeciętnego miesięcznego wynagrodzenia brutto 
w danym powiecie do średniej krajowej2]]/$W$1*$V$2</f>
        <v>8.7000816336291148E-6</v>
      </c>
      <c r="W2023" s="27">
        <f>TabIPW[[#This Row],[iloczyn liczby mieszkańców i relacji przeciętnego miesięcznego wynagrodzenia brutto 
w danym powiecie do średniej krajowej]]</f>
        <v>2711.7840000000001</v>
      </c>
    </row>
    <row r="2024" spans="1:23" x14ac:dyDescent="0.3">
      <c r="A2024" s="2" t="s">
        <v>10</v>
      </c>
      <c r="B2024" s="2" t="s">
        <v>1126</v>
      </c>
      <c r="C2024" s="2" t="s">
        <v>56</v>
      </c>
      <c r="D2024" s="2" t="s">
        <v>12</v>
      </c>
      <c r="E2024" s="2" t="s">
        <v>13</v>
      </c>
      <c r="F2024" s="17" t="str">
        <f>+Tabela1[[#This Row],[WK]]&amp;Tabela1[[#This Row],[PK]]&amp;Tabela1[[#This Row],[GK]]</f>
        <v>280901</v>
      </c>
      <c r="G2024" s="2" t="s">
        <v>1890</v>
      </c>
      <c r="H2024" s="302">
        <f>TabIPW[[#This Row],[liczba mieszkańców ]]/$I$1*$H$2</f>
        <v>4.4931780963694722E-5</v>
      </c>
      <c r="I2024" s="27">
        <v>14117</v>
      </c>
      <c r="J2024" s="302">
        <f>TabIPW[[#This Row],[liczba mieszkańców w wieku 20-64]]/$K$1*$J$2</f>
        <v>3.311420974389621E-5</v>
      </c>
      <c r="K2024" s="27">
        <v>8211</v>
      </c>
      <c r="L2024" s="302">
        <f>TabIPW[[#This Row],[iloczyn liczby mieszkańców i relacji przeciętnego miesięcznego wynagrodzenia brutto 
w danym powiecie do średniej krajowej]]/$M$1*$L$2</f>
        <v>1.2810845648654988E-4</v>
      </c>
      <c r="M2024" s="27">
        <v>11646.525</v>
      </c>
      <c r="N2024" s="302">
        <f>TabIPW[[#This Row],[liczba oddziałów w szkołach podstawowych]]/$O$1*$N$2</f>
        <v>9.7570065593321399E-5</v>
      </c>
      <c r="O2024" s="27">
        <v>77</v>
      </c>
      <c r="P202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1.2711135965866137E-4</v>
      </c>
      <c r="Q2024" s="27">
        <v>646</v>
      </c>
      <c r="R2024" s="302">
        <f>TabIPW[[#This Row],[liczba gospodarstw domowych korzystających ze środowiskowej pomocy społecznej ]]/$S$1*$R$2</f>
        <v>1.1975802317235721E-4</v>
      </c>
      <c r="S2024" s="27">
        <v>438</v>
      </c>
      <c r="T2024" s="302">
        <f>TabIPW[[#This Row],[ilość wody dostarczonej i ścieków bytowych odprowadzonych siecią kanalizacyjną '[dam3']]]/$U$1*$T$2</f>
        <v>4.7325998587664725E-5</v>
      </c>
      <c r="U2024" s="27">
        <v>1159.7</v>
      </c>
      <c r="V2024" s="302">
        <f>TabIPW[[#This Row],[iloczyn liczby mieszkańców i relacji przeciętnego miesięcznego wynagrodzenia brutto 
w danym powiecie do średniej krajowej2]]/$W$1*$V$2</f>
        <v>3.7364966475243718E-5</v>
      </c>
      <c r="W2024" s="27">
        <f>TabIPW[[#This Row],[iloczyn liczby mieszkańców i relacji przeciętnego miesięcznego wynagrodzenia brutto 
w danym powiecie do średniej krajowej]]</f>
        <v>11646.525</v>
      </c>
    </row>
    <row r="2025" spans="1:23" x14ac:dyDescent="0.3">
      <c r="A2025" s="2" t="s">
        <v>10</v>
      </c>
      <c r="B2025" s="2" t="s">
        <v>1126</v>
      </c>
      <c r="C2025" s="2" t="s">
        <v>56</v>
      </c>
      <c r="D2025" s="2" t="s">
        <v>11</v>
      </c>
      <c r="E2025" s="2" t="s">
        <v>15</v>
      </c>
      <c r="F2025" s="17" t="str">
        <f>+Tabela1[[#This Row],[WK]]&amp;Tabela1[[#This Row],[PK]]&amp;Tabela1[[#This Row],[GK]]</f>
        <v>280902</v>
      </c>
      <c r="G2025" s="2" t="s">
        <v>1891</v>
      </c>
      <c r="H2025" s="302">
        <f>TabIPW[[#This Row],[liczba mieszkańców ]]/$I$1*$H$2</f>
        <v>9.4052144752934692E-6</v>
      </c>
      <c r="I2025" s="27">
        <v>2955</v>
      </c>
      <c r="J2025" s="302">
        <f>TabIPW[[#This Row],[liczba mieszkańców w wieku 20-64]]/$K$1*$J$2</f>
        <v>7.3116626800248231E-6</v>
      </c>
      <c r="K2025" s="27">
        <v>1813</v>
      </c>
      <c r="L2025" s="302">
        <f>TabIPW[[#This Row],[iloczyn liczby mieszkańców i relacji przeciętnego miesięcznego wynagrodzenia brutto 
w danym powiecie do średniej krajowej]]/$M$1*$L$2</f>
        <v>2.6815930361815887E-5</v>
      </c>
      <c r="M2025" s="27">
        <v>2437.875</v>
      </c>
      <c r="N2025" s="302">
        <f>TabIPW[[#This Row],[liczba oddziałów w szkołach podstawowych]]/$O$1*$N$2</f>
        <v>3.0411449016100181E-5</v>
      </c>
      <c r="O2025" s="27">
        <v>24</v>
      </c>
      <c r="P202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1.1806008637027371E-5</v>
      </c>
      <c r="Q2025" s="27">
        <v>60</v>
      </c>
      <c r="R2025" s="302">
        <f>TabIPW[[#This Row],[liczba gospodarstw domowych korzystających ze środowiskowej pomocy społecznej ]]/$S$1*$R$2</f>
        <v>2.4607812980621347E-5</v>
      </c>
      <c r="S2025" s="27">
        <v>90</v>
      </c>
      <c r="T2025" s="302">
        <f>TabIPW[[#This Row],[ilość wody dostarczonej i ścieków bytowych odprowadzonych siecią kanalizacyjną '[dam3']]]/$U$1*$T$2</f>
        <v>7.3211038601595684E-6</v>
      </c>
      <c r="U2025" s="27">
        <v>179.4</v>
      </c>
      <c r="V2025" s="302">
        <f>TabIPW[[#This Row],[iloczyn liczby mieszkańców i relacji przeciętnego miesięcznego wynagrodzenia brutto 
w danym powiecie do średniej krajowej2]]/$W$1*$V$2</f>
        <v>7.8213130221963016E-6</v>
      </c>
      <c r="W2025" s="27">
        <f>TabIPW[[#This Row],[iloczyn liczby mieszkańców i relacji przeciętnego miesięcznego wynagrodzenia brutto 
w danym powiecie do średniej krajowej]]</f>
        <v>2437.875</v>
      </c>
    </row>
    <row r="2026" spans="1:23" x14ac:dyDescent="0.3">
      <c r="A2026" s="2" t="s">
        <v>10</v>
      </c>
      <c r="B2026" s="2" t="s">
        <v>1126</v>
      </c>
      <c r="C2026" s="2" t="s">
        <v>56</v>
      </c>
      <c r="D2026" s="2" t="s">
        <v>16</v>
      </c>
      <c r="E2026" s="2" t="s">
        <v>15</v>
      </c>
      <c r="F2026" s="17" t="str">
        <f>+Tabela1[[#This Row],[WK]]&amp;Tabela1[[#This Row],[PK]]&amp;Tabela1[[#This Row],[GK]]</f>
        <v>280903</v>
      </c>
      <c r="G2026" s="2" t="s">
        <v>1890</v>
      </c>
      <c r="H2026" s="302">
        <f>TabIPW[[#This Row],[liczba mieszkańców ]]/$I$1*$H$2</f>
        <v>2.0233146673245541E-5</v>
      </c>
      <c r="I2026" s="27">
        <v>6357</v>
      </c>
      <c r="J2026" s="302">
        <f>TabIPW[[#This Row],[liczba mieszkańców w wieku 20-64]]/$K$1*$J$2</f>
        <v>1.598644835279559E-5</v>
      </c>
      <c r="K2026" s="27">
        <v>3964</v>
      </c>
      <c r="L2026" s="302">
        <f>TabIPW[[#This Row],[iloczyn liczby mieszkańców i relacji przeciętnego miesięcznego wynagrodzenia brutto 
w danym powiecie do średniej krajowej]]/$M$1*$L$2</f>
        <v>5.7688280646383615E-5</v>
      </c>
      <c r="M2026" s="27">
        <v>5244.5249999999996</v>
      </c>
      <c r="N2026" s="302">
        <f>TabIPW[[#This Row],[liczba oddziałów w szkołach podstawowych]]/$O$1*$N$2</f>
        <v>3.0411449016100181E-5</v>
      </c>
      <c r="O2026" s="27">
        <v>24</v>
      </c>
      <c r="P202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1.7118712523689689E-5</v>
      </c>
      <c r="Q2026" s="27">
        <v>87</v>
      </c>
      <c r="R2026" s="302">
        <f>TabIPW[[#This Row],[liczba gospodarstw domowych korzystających ze środowiskowej pomocy społecznej ]]/$S$1*$R$2</f>
        <v>5.167640725930483E-5</v>
      </c>
      <c r="S2026" s="27">
        <v>189</v>
      </c>
      <c r="T2026" s="302">
        <f>TabIPW[[#This Row],[ilość wody dostarczonej i ścieków bytowych odprowadzonych siecią kanalizacyjną '[dam3']]]/$U$1*$T$2</f>
        <v>1.4327979739699133E-5</v>
      </c>
      <c r="U2026" s="27">
        <v>351.1</v>
      </c>
      <c r="V2026" s="302">
        <f>TabIPW[[#This Row],[iloczyn liczby mieszkańców i relacji przeciętnego miesięcznego wynagrodzenia brutto 
w danym powiecie do średniej krajowej2]]/$W$1*$V$2</f>
        <v>1.682574852186189E-5</v>
      </c>
      <c r="W2026" s="27">
        <f>TabIPW[[#This Row],[iloczyn liczby mieszkańców i relacji przeciętnego miesięcznego wynagrodzenia brutto 
w danym powiecie do średniej krajowej]]</f>
        <v>5244.5249999999996</v>
      </c>
    </row>
    <row r="2027" spans="1:23" x14ac:dyDescent="0.3">
      <c r="A2027" s="2" t="s">
        <v>10</v>
      </c>
      <c r="B2027" s="2" t="s">
        <v>1126</v>
      </c>
      <c r="C2027" s="2" t="s">
        <v>56</v>
      </c>
      <c r="D2027" s="2" t="s">
        <v>18</v>
      </c>
      <c r="E2027" s="2" t="s">
        <v>15</v>
      </c>
      <c r="F2027" s="17" t="str">
        <f>+Tabela1[[#This Row],[WK]]&amp;Tabela1[[#This Row],[PK]]&amp;Tabela1[[#This Row],[GK]]</f>
        <v>280904</v>
      </c>
      <c r="G2027" s="2" t="s">
        <v>1892</v>
      </c>
      <c r="H2027" s="302">
        <f>TabIPW[[#This Row],[liczba mieszkańców ]]/$I$1*$H$2</f>
        <v>1.019455227220473E-5</v>
      </c>
      <c r="I2027" s="27">
        <v>3203</v>
      </c>
      <c r="J2027" s="302">
        <f>TabIPW[[#This Row],[liczba mieszkańców w wieku 20-64]]/$K$1*$J$2</f>
        <v>7.7552825889066387E-6</v>
      </c>
      <c r="K2027" s="27">
        <v>1923</v>
      </c>
      <c r="L2027" s="302">
        <f>TabIPW[[#This Row],[iloczyn liczby mieszkańców i relacji przeciętnego miesięcznego wynagrodzenia brutto 
w danym powiecie do średniej krajowej]]/$M$1*$L$2</f>
        <v>2.9066472063924293E-5</v>
      </c>
      <c r="M2027" s="27">
        <v>2642.4749999999999</v>
      </c>
      <c r="N2027" s="302">
        <f>TabIPW[[#This Row],[liczba oddziałów w szkołach podstawowych]]/$O$1*$N$2</f>
        <v>2.2808586762075135E-5</v>
      </c>
      <c r="O2027" s="27">
        <v>18</v>
      </c>
      <c r="P202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2.2431416410352007E-5</v>
      </c>
      <c r="Q2027" s="27">
        <v>114</v>
      </c>
      <c r="R2027" s="302">
        <f>TabIPW[[#This Row],[liczba gospodarstw domowych korzystających ze środowiskowej pomocy społecznej ]]/$S$1*$R$2</f>
        <v>3.3904097884411628E-5</v>
      </c>
      <c r="S2027" s="27">
        <v>124</v>
      </c>
      <c r="T2027" s="302">
        <f>TabIPW[[#This Row],[ilość wody dostarczonej i ścieków bytowych odprowadzonych siecią kanalizacyjną '[dam3']]]/$U$1*$T$2</f>
        <v>1.0430736603438047E-5</v>
      </c>
      <c r="U2027" s="27">
        <v>255.60000000000002</v>
      </c>
      <c r="V2027" s="302">
        <f>TabIPW[[#This Row],[iloczyn liczby mieszkańców i relacji przeciętnego miesięcznego wynagrodzenia brutto 
w danym powiecie do średniej krajowej2]]/$W$1*$V$2</f>
        <v>8.477721018644587E-6</v>
      </c>
      <c r="W2027" s="27">
        <f>TabIPW[[#This Row],[iloczyn liczby mieszkańców i relacji przeciętnego miesięcznego wynagrodzenia brutto 
w danym powiecie do średniej krajowej]]</f>
        <v>2642.4749999999999</v>
      </c>
    </row>
    <row r="2028" spans="1:23" x14ac:dyDescent="0.3">
      <c r="A2028" s="2" t="s">
        <v>10</v>
      </c>
      <c r="B2028" s="2" t="s">
        <v>1126</v>
      </c>
      <c r="C2028" s="2" t="s">
        <v>56</v>
      </c>
      <c r="D2028" s="2" t="s">
        <v>21</v>
      </c>
      <c r="E2028" s="2" t="s">
        <v>19</v>
      </c>
      <c r="F2028" s="17" t="str">
        <f>+Tabela1[[#This Row],[WK]]&amp;Tabela1[[#This Row],[PK]]&amp;Tabela1[[#This Row],[GK]]</f>
        <v>280905</v>
      </c>
      <c r="G2028" s="2" t="s">
        <v>1893</v>
      </c>
      <c r="H2028" s="302">
        <f>TabIPW[[#This Row],[liczba mieszkańców ]]/$I$1*$H$2</f>
        <v>3.3995633100037065E-5</v>
      </c>
      <c r="I2028" s="27">
        <v>10681</v>
      </c>
      <c r="J2028" s="302">
        <f>TabIPW[[#This Row],[liczba mieszkańców w wieku 20-64]]/$K$1*$J$2</f>
        <v>2.5262137356688082E-5</v>
      </c>
      <c r="K2028" s="27">
        <v>6264</v>
      </c>
      <c r="L2028" s="302">
        <f>TabIPW[[#This Row],[iloczyn liczby mieszkańców i relacji przeciętnego miesięcznego wynagrodzenia brutto 
w danym powiecie do średniej krajowej]]/$M$1*$L$2</f>
        <v>9.6927564194435029E-5</v>
      </c>
      <c r="M2028" s="27">
        <v>8811.8250000000007</v>
      </c>
      <c r="N2028" s="302">
        <f>TabIPW[[#This Row],[liczba oddziałów w szkołach podstawowych]]/$O$1*$N$2</f>
        <v>5.4487179487179488E-5</v>
      </c>
      <c r="O2028" s="27">
        <v>43</v>
      </c>
      <c r="P202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6.1194478101925207E-5</v>
      </c>
      <c r="Q2028" s="27">
        <v>311</v>
      </c>
      <c r="R2028" s="302">
        <f>TabIPW[[#This Row],[liczba gospodarstw domowych korzystających ze środowiskowej pomocy społecznej ]]/$S$1*$R$2</f>
        <v>9.8704672066714518E-5</v>
      </c>
      <c r="S2028" s="27">
        <v>361</v>
      </c>
      <c r="T2028" s="302">
        <f>TabIPW[[#This Row],[ilość wody dostarczonej i ścieków bytowych odprowadzonych siecią kanalizacyjną '[dam3']]]/$U$1*$T$2</f>
        <v>2.5530003204659006E-5</v>
      </c>
      <c r="U2028" s="27">
        <v>625.6</v>
      </c>
      <c r="V2028" s="302">
        <f>TabIPW[[#This Row],[iloczyn liczby mieszkańców i relacji przeciętnego miesięcznego wynagrodzenia brutto 
w danym powiecie do średniej krajowej2]]/$W$1*$V$2</f>
        <v>2.8270539556710219E-5</v>
      </c>
      <c r="W2028" s="27">
        <f>TabIPW[[#This Row],[iloczyn liczby mieszkańców i relacji przeciętnego miesięcznego wynagrodzenia brutto 
w danym powiecie do średniej krajowej]]</f>
        <v>8811.8250000000007</v>
      </c>
    </row>
    <row r="2029" spans="1:23" x14ac:dyDescent="0.3">
      <c r="A2029" s="2" t="s">
        <v>10</v>
      </c>
      <c r="B2029" s="2" t="s">
        <v>1126</v>
      </c>
      <c r="C2029" s="2" t="s">
        <v>69</v>
      </c>
      <c r="D2029" s="2" t="s">
        <v>12</v>
      </c>
      <c r="E2029" s="2" t="s">
        <v>13</v>
      </c>
      <c r="F2029" s="17" t="str">
        <f>+Tabela1[[#This Row],[WK]]&amp;Tabela1[[#This Row],[PK]]&amp;Tabela1[[#This Row],[GK]]</f>
        <v>281001</v>
      </c>
      <c r="G2029" s="2" t="s">
        <v>1894</v>
      </c>
      <c r="H2029" s="302">
        <f>TabIPW[[#This Row],[liczba mieszkańców ]]/$I$1*$H$2</f>
        <v>6.3681736454034423E-5</v>
      </c>
      <c r="I2029" s="27">
        <v>20008</v>
      </c>
      <c r="J2029" s="302">
        <f>TabIPW[[#This Row],[liczba mieszkańców w wieku 20-64]]/$K$1*$J$2</f>
        <v>4.7564120048655689E-5</v>
      </c>
      <c r="K2029" s="27">
        <v>11794</v>
      </c>
      <c r="L2029" s="302">
        <f>TabIPW[[#This Row],[iloczyn liczby mieszkańców i relacji przeciętnego miesięcznego wynagrodzenia brutto 
w danym powiecie do średniej krajowej]]/$M$1*$L$2</f>
        <v>1.791469913875317E-4</v>
      </c>
      <c r="M2029" s="27">
        <v>16286.512000000002</v>
      </c>
      <c r="N2029" s="302">
        <f>TabIPW[[#This Row],[liczba oddziałów w szkołach podstawowych]]/$O$1*$N$2</f>
        <v>1.4445438282647587E-4</v>
      </c>
      <c r="O2029" s="27">
        <v>114</v>
      </c>
      <c r="P202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1.7630306231294207E-4</v>
      </c>
      <c r="Q2029" s="27">
        <v>896</v>
      </c>
      <c r="R2029" s="302">
        <f>TabIPW[[#This Row],[liczba gospodarstw domowych korzystających ze środowiskowej pomocy społecznej ]]/$S$1*$R$2</f>
        <v>1.4245189514337469E-4</v>
      </c>
      <c r="S2029" s="27">
        <v>521</v>
      </c>
      <c r="T2029" s="302">
        <f>TabIPW[[#This Row],[ilość wody dostarczonej i ścieków bytowych odprowadzonych siecią kanalizacyjną '[dam3']]]/$U$1*$T$2</f>
        <v>6.482074343075506E-5</v>
      </c>
      <c r="U2029" s="27">
        <v>1588.4</v>
      </c>
      <c r="V2029" s="302">
        <f>TabIPW[[#This Row],[iloczyn liczby mieszkańców i relacji przeciętnego miesięcznego wynagrodzenia brutto 
w danym powiecie do średniej krajowej2]]/$W$1*$V$2</f>
        <v>5.2251205821363416E-5</v>
      </c>
      <c r="W2029" s="27">
        <f>TabIPW[[#This Row],[iloczyn liczby mieszkańców i relacji przeciętnego miesięcznego wynagrodzenia brutto 
w danym powiecie do średniej krajowej]]</f>
        <v>16286.512000000002</v>
      </c>
    </row>
    <row r="2030" spans="1:23" x14ac:dyDescent="0.3">
      <c r="A2030" s="2" t="s">
        <v>10</v>
      </c>
      <c r="B2030" s="2" t="s">
        <v>1126</v>
      </c>
      <c r="C2030" s="2" t="s">
        <v>69</v>
      </c>
      <c r="D2030" s="2" t="s">
        <v>11</v>
      </c>
      <c r="E2030" s="2" t="s">
        <v>19</v>
      </c>
      <c r="F2030" s="17" t="str">
        <f>+Tabela1[[#This Row],[WK]]&amp;Tabela1[[#This Row],[PK]]&amp;Tabela1[[#This Row],[GK]]</f>
        <v>281002</v>
      </c>
      <c r="G2030" s="2" t="s">
        <v>1895</v>
      </c>
      <c r="H2030" s="302">
        <f>TabIPW[[#This Row],[liczba mieszkańców ]]/$I$1*$H$2</f>
        <v>2.2868516414546046E-5</v>
      </c>
      <c r="I2030" s="27">
        <v>7185</v>
      </c>
      <c r="J2030" s="302">
        <f>TabIPW[[#This Row],[liczba mieszkańców w wieku 20-64]]/$K$1*$J$2</f>
        <v>1.7857717786624336E-5</v>
      </c>
      <c r="K2030" s="27">
        <v>4428</v>
      </c>
      <c r="L2030" s="302">
        <f>TabIPW[[#This Row],[iloczyn liczby mieszkańców i relacji przeciętnego miesięcznego wynagrodzenia brutto 
w danym powiecie do średniej krajowej]]/$M$1*$L$2</f>
        <v>6.433282352656013E-5</v>
      </c>
      <c r="M2030" s="27">
        <v>5848.59</v>
      </c>
      <c r="N2030" s="302">
        <f>TabIPW[[#This Row],[liczba oddziałów w szkołach podstawowych]]/$O$1*$N$2</f>
        <v>4.6884317233154453E-5</v>
      </c>
      <c r="O2030" s="27">
        <v>37</v>
      </c>
      <c r="P203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3.4040658236762256E-5</v>
      </c>
      <c r="Q2030" s="27">
        <v>173</v>
      </c>
      <c r="R2030" s="302">
        <f>TabIPW[[#This Row],[liczba gospodarstw domowych korzystających ze środowiskowej pomocy społecznej ]]/$S$1*$R$2</f>
        <v>9.7884411634027144E-5</v>
      </c>
      <c r="S2030" s="27">
        <v>358</v>
      </c>
      <c r="T2030" s="302">
        <f>TabIPW[[#This Row],[ilość wody dostarczonej i ścieków bytowych odprowadzonych siecią kanalizacyjną '[dam3']]]/$U$1*$T$2</f>
        <v>3.6050519231131339E-5</v>
      </c>
      <c r="U2030" s="27">
        <v>883.4</v>
      </c>
      <c r="V2030" s="302">
        <f>TabIPW[[#This Row],[iloczyn liczby mieszkańców i relacji przeciętnego miesięcznego wynagrodzenia brutto 
w danym powiecie do średniej krajowej2]]/$W$1*$V$2</f>
        <v>1.8763740195246706E-5</v>
      </c>
      <c r="W2030" s="27">
        <f>TabIPW[[#This Row],[iloczyn liczby mieszkańców i relacji przeciętnego miesięcznego wynagrodzenia brutto 
w danym powiecie do średniej krajowej]]</f>
        <v>5848.59</v>
      </c>
    </row>
    <row r="2031" spans="1:23" x14ac:dyDescent="0.3">
      <c r="A2031" s="2" t="s">
        <v>10</v>
      </c>
      <c r="B2031" s="2" t="s">
        <v>1126</v>
      </c>
      <c r="C2031" s="2" t="s">
        <v>69</v>
      </c>
      <c r="D2031" s="2" t="s">
        <v>16</v>
      </c>
      <c r="E2031" s="2" t="s">
        <v>15</v>
      </c>
      <c r="F2031" s="17" t="str">
        <f>+Tabela1[[#This Row],[WK]]&amp;Tabela1[[#This Row],[PK]]&amp;Tabela1[[#This Row],[GK]]</f>
        <v>281003</v>
      </c>
      <c r="G2031" s="2" t="s">
        <v>1894</v>
      </c>
      <c r="H2031" s="302">
        <f>TabIPW[[#This Row],[liczba mieszkańców ]]/$I$1*$H$2</f>
        <v>2.5803070643385496E-5</v>
      </c>
      <c r="I2031" s="27">
        <v>8107</v>
      </c>
      <c r="J2031" s="302">
        <f>TabIPW[[#This Row],[liczba mieszkańców w wieku 20-64]]/$K$1*$J$2</f>
        <v>2.0604128313429026E-5</v>
      </c>
      <c r="K2031" s="27">
        <v>5109</v>
      </c>
      <c r="L2031" s="302">
        <f>TabIPW[[#This Row],[iloczyn liczby mieszkańców i relacji przeciętnego miesięcznego wynagrodzenia brutto 
w danym powiecie do średniej krajowej]]/$M$1*$L$2</f>
        <v>7.2588197679864032E-5</v>
      </c>
      <c r="M2031" s="27">
        <v>6599.0980000000009</v>
      </c>
      <c r="N2031" s="302">
        <f>TabIPW[[#This Row],[liczba oddziałów w szkołach podstawowych]]/$O$1*$N$2</f>
        <v>4.0548598688133572E-5</v>
      </c>
      <c r="O2031" s="27">
        <v>32</v>
      </c>
      <c r="P203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2.2234649599734885E-5</v>
      </c>
      <c r="Q2031" s="27">
        <v>113</v>
      </c>
      <c r="R2031" s="302">
        <f>TabIPW[[#This Row],[liczba gospodarstw domowych korzystających ze środowiskowej pomocy społecznej ]]/$S$1*$R$2</f>
        <v>6.8355036057281515E-5</v>
      </c>
      <c r="S2031" s="27">
        <v>250</v>
      </c>
      <c r="T2031" s="302">
        <f>TabIPW[[#This Row],[ilość wody dostarczonej i ścieków bytowych odprowadzonych siecią kanalizacyjną '[dam3']]]/$U$1*$T$2</f>
        <v>2.4285333930774578E-5</v>
      </c>
      <c r="U2031" s="27">
        <v>595.1</v>
      </c>
      <c r="V2031" s="302">
        <f>TabIPW[[#This Row],[iloczyn liczby mieszkańców i relacji przeciętnego miesięcznego wynagrodzenia brutto 
w danym powiecie do średniej krajowej2]]/$W$1*$V$2</f>
        <v>2.117155765662701E-5</v>
      </c>
      <c r="W2031" s="27">
        <f>TabIPW[[#This Row],[iloczyn liczby mieszkańców i relacji przeciętnego miesięcznego wynagrodzenia brutto 
w danym powiecie do średniej krajowej]]</f>
        <v>6599.0980000000009</v>
      </c>
    </row>
    <row r="2032" spans="1:23" x14ac:dyDescent="0.3">
      <c r="A2032" s="2" t="s">
        <v>10</v>
      </c>
      <c r="B2032" s="2" t="s">
        <v>1126</v>
      </c>
      <c r="C2032" s="2" t="s">
        <v>69</v>
      </c>
      <c r="D2032" s="2" t="s">
        <v>18</v>
      </c>
      <c r="E2032" s="2" t="s">
        <v>15</v>
      </c>
      <c r="F2032" s="17" t="str">
        <f>+Tabela1[[#This Row],[WK]]&amp;Tabela1[[#This Row],[PK]]&amp;Tabela1[[#This Row],[GK]]</f>
        <v>281004</v>
      </c>
      <c r="G2032" s="2" t="s">
        <v>1896</v>
      </c>
      <c r="H2032" s="302">
        <f>TabIPW[[#This Row],[liczba mieszkańców ]]/$I$1*$H$2</f>
        <v>2.2394277173659847E-5</v>
      </c>
      <c r="I2032" s="27">
        <v>7036</v>
      </c>
      <c r="J2032" s="302">
        <f>TabIPW[[#This Row],[liczba mieszkańców w wieku 20-64]]/$K$1*$J$2</f>
        <v>1.7627842015658301E-5</v>
      </c>
      <c r="K2032" s="27">
        <v>4371</v>
      </c>
      <c r="L2032" s="302">
        <f>TabIPW[[#This Row],[iloczyn liczby mieszkańców i relacji przeciętnego miesięcznego wynagrodzenia brutto 
w danym powiecie do średniej krajowej]]/$M$1*$L$2</f>
        <v>6.2998712085299521E-5</v>
      </c>
      <c r="M2032" s="27">
        <v>5727.3040000000001</v>
      </c>
      <c r="N2032" s="302">
        <f>TabIPW[[#This Row],[liczba oddziałów w szkołach podstawowych]]/$O$1*$N$2</f>
        <v>3.0411449016100181E-5</v>
      </c>
      <c r="O2032" s="27">
        <v>24</v>
      </c>
      <c r="P203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4.6830500926875233E-5</v>
      </c>
      <c r="Q2032" s="27">
        <v>238</v>
      </c>
      <c r="R2032" s="302">
        <f>TabIPW[[#This Row],[liczba gospodarstw domowych korzystających ze środowiskowej pomocy społecznej ]]/$S$1*$R$2</f>
        <v>4.4294063365118423E-5</v>
      </c>
      <c r="S2032" s="27">
        <v>162</v>
      </c>
      <c r="T2032" s="302">
        <f>TabIPW[[#This Row],[ilość wody dostarczonej i ścieków bytowych odprowadzonych siecią kanalizacyjną '[dam3']]]/$U$1*$T$2</f>
        <v>2.314268672852002E-5</v>
      </c>
      <c r="U2032" s="27">
        <v>567.1</v>
      </c>
      <c r="V2032" s="302">
        <f>TabIPW[[#This Row],[iloczyn liczby mieszkańców i relacji przeciętnego miesięcznego wynagrodzenia brutto 
w danym powiecie do średniej krajowej2]]/$W$1*$V$2</f>
        <v>1.8374624358212362E-5</v>
      </c>
      <c r="W2032" s="27">
        <f>TabIPW[[#This Row],[iloczyn liczby mieszkańców i relacji przeciętnego miesięcznego wynagrodzenia brutto 
w danym powiecie do średniej krajowej]]</f>
        <v>5727.3040000000001</v>
      </c>
    </row>
    <row r="2033" spans="1:23" x14ac:dyDescent="0.3">
      <c r="A2033" s="2" t="s">
        <v>10</v>
      </c>
      <c r="B2033" s="2" t="s">
        <v>1126</v>
      </c>
      <c r="C2033" s="2" t="s">
        <v>69</v>
      </c>
      <c r="D2033" s="2" t="s">
        <v>21</v>
      </c>
      <c r="E2033" s="2" t="s">
        <v>15</v>
      </c>
      <c r="F2033" s="17" t="str">
        <f>+Tabela1[[#This Row],[WK]]&amp;Tabela1[[#This Row],[PK]]&amp;Tabela1[[#This Row],[GK]]</f>
        <v>281005</v>
      </c>
      <c r="G2033" s="2" t="s">
        <v>1897</v>
      </c>
      <c r="H2033" s="302">
        <f>TabIPW[[#This Row],[liczba mieszkańców ]]/$I$1*$H$2</f>
        <v>1.3686098898058179E-5</v>
      </c>
      <c r="I2033" s="27">
        <v>4300</v>
      </c>
      <c r="J2033" s="302">
        <f>TabIPW[[#This Row],[liczba mieszkańców w wieku 20-64]]/$K$1*$J$2</f>
        <v>1.0993707923743888E-5</v>
      </c>
      <c r="K2033" s="27">
        <v>2726</v>
      </c>
      <c r="L2033" s="302">
        <f>TabIPW[[#This Row],[iloczyn liczby mieszkańców i relacji przeciętnego miesięcznego wynagrodzenia brutto 
w danym powiecie do średniej krajowej]]/$M$1*$L$2</f>
        <v>3.8501202667252409E-5</v>
      </c>
      <c r="M2033" s="27">
        <v>3500.2</v>
      </c>
      <c r="N2033" s="302">
        <f>TabIPW[[#This Row],[liczba oddziałów w szkołach podstawowych]]/$O$1*$N$2</f>
        <v>4.0548598688133572E-5</v>
      </c>
      <c r="O2033" s="27">
        <v>32</v>
      </c>
      <c r="P203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2.7744120297014321E-5</v>
      </c>
      <c r="Q2033" s="27">
        <v>141</v>
      </c>
      <c r="R2033" s="302">
        <f>TabIPW[[#This Row],[liczba gospodarstw domowych korzystających ze środowiskowej pomocy społecznej ]]/$S$1*$R$2</f>
        <v>4.3747223076660171E-5</v>
      </c>
      <c r="S2033" s="27">
        <v>160</v>
      </c>
      <c r="T2033" s="302">
        <f>TabIPW[[#This Row],[ilość wody dostarczonej i ścieków bytowych odprowadzonych siecią kanalizacyjną '[dam3']]]/$U$1*$T$2</f>
        <v>1.5425737230436548E-5</v>
      </c>
      <c r="U2033" s="27">
        <v>378</v>
      </c>
      <c r="V2033" s="302">
        <f>TabIPW[[#This Row],[iloczyn liczby mieszkańców i relacji przeciętnego miesięcznego wynagrodzenia brutto 
w danym powiecie do średniej krajowej2]]/$W$1*$V$2</f>
        <v>1.1229517444615286E-5</v>
      </c>
      <c r="W2033" s="27">
        <f>TabIPW[[#This Row],[iloczyn liczby mieszkańców i relacji przeciętnego miesięcznego wynagrodzenia brutto 
w danym powiecie do średniej krajowej]]</f>
        <v>3500.2</v>
      </c>
    </row>
    <row r="2034" spans="1:23" x14ac:dyDescent="0.3">
      <c r="A2034" s="2" t="s">
        <v>10</v>
      </c>
      <c r="B2034" s="2" t="s">
        <v>1126</v>
      </c>
      <c r="C2034" s="2" t="s">
        <v>71</v>
      </c>
      <c r="D2034" s="2" t="s">
        <v>12</v>
      </c>
      <c r="E2034" s="2" t="s">
        <v>15</v>
      </c>
      <c r="F2034" s="17" t="str">
        <f>+Tabela1[[#This Row],[WK]]&amp;Tabela1[[#This Row],[PK]]&amp;Tabela1[[#This Row],[GK]]</f>
        <v>281101</v>
      </c>
      <c r="G2034" s="2" t="s">
        <v>1898</v>
      </c>
      <c r="H2034" s="302">
        <f>TabIPW[[#This Row],[liczba mieszkańców ]]/$I$1*$H$2</f>
        <v>9.1251268699378595E-6</v>
      </c>
      <c r="I2034" s="27">
        <v>2867</v>
      </c>
      <c r="J2034" s="302">
        <f>TabIPW[[#This Row],[liczba mieszkańców w wieku 20-64]]/$K$1*$J$2</f>
        <v>6.8720756794055706E-6</v>
      </c>
      <c r="K2034" s="27">
        <v>1704</v>
      </c>
      <c r="L2034" s="302">
        <f>TabIPW[[#This Row],[iloczyn liczby mieszkańców i relacji przeciętnego miesięcznego wynagrodzenia brutto 
w danym powiecie do średniej krajowej]]/$M$1*$L$2</f>
        <v>2.4345933344464251E-5</v>
      </c>
      <c r="M2034" s="27">
        <v>2213.3240000000001</v>
      </c>
      <c r="N2034" s="302">
        <f>TabIPW[[#This Row],[liczba oddziałów w szkołach podstawowych]]/$O$1*$N$2</f>
        <v>2.0274299344066786E-5</v>
      </c>
      <c r="O2034" s="27">
        <v>16</v>
      </c>
      <c r="P203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1.7709012955541055E-5</v>
      </c>
      <c r="Q2034" s="27">
        <v>90</v>
      </c>
      <c r="R2034" s="302">
        <f>TabIPW[[#This Row],[liczba gospodarstw domowych korzystających ze środowiskowej pomocy społecznej ]]/$S$1*$R$2</f>
        <v>2.0779930961413582E-5</v>
      </c>
      <c r="S2034" s="27">
        <v>76</v>
      </c>
      <c r="T2034" s="302">
        <f>TabIPW[[#This Row],[ilość wody dostarczonej i ścieków bytowych odprowadzonych siecią kanalizacyjną '[dam3']]]/$U$1*$T$2</f>
        <v>8.9167290604507559E-6</v>
      </c>
      <c r="U2034" s="27">
        <v>218.5</v>
      </c>
      <c r="V2034" s="302">
        <f>TabIPW[[#This Row],[iloczyn liczby mieszkańców i relacji przeciętnego miesięcznego wynagrodzenia brutto 
w danym powiecie do średniej krajowej2]]/$W$1*$V$2</f>
        <v>7.1008972254687409E-6</v>
      </c>
      <c r="W2034" s="27">
        <f>TabIPW[[#This Row],[iloczyn liczby mieszkańców i relacji przeciętnego miesięcznego wynagrodzenia brutto 
w danym powiecie do średniej krajowej]]</f>
        <v>2213.3240000000001</v>
      </c>
    </row>
    <row r="2035" spans="1:23" x14ac:dyDescent="0.3">
      <c r="A2035" s="2" t="s">
        <v>10</v>
      </c>
      <c r="B2035" s="2" t="s">
        <v>1126</v>
      </c>
      <c r="C2035" s="2" t="s">
        <v>71</v>
      </c>
      <c r="D2035" s="2" t="s">
        <v>11</v>
      </c>
      <c r="E2035" s="2" t="s">
        <v>15</v>
      </c>
      <c r="F2035" s="17" t="str">
        <f>+Tabela1[[#This Row],[WK]]&amp;Tabela1[[#This Row],[PK]]&amp;Tabela1[[#This Row],[GK]]</f>
        <v>281102</v>
      </c>
      <c r="G2035" s="2" t="s">
        <v>1899</v>
      </c>
      <c r="H2035" s="302">
        <f>TabIPW[[#This Row],[liczba mieszkańców ]]/$I$1*$H$2</f>
        <v>7.8074419992876071E-6</v>
      </c>
      <c r="I2035" s="27">
        <v>2453</v>
      </c>
      <c r="J2035" s="302">
        <f>TabIPW[[#This Row],[liczba mieszkańców w wieku 20-64]]/$K$1*$J$2</f>
        <v>5.8396511641897096E-6</v>
      </c>
      <c r="K2035" s="27">
        <v>1448</v>
      </c>
      <c r="L2035" s="302">
        <f>TabIPW[[#This Row],[iloczyn liczby mieszkańców i relacji przeciętnego miesięcznego wynagrodzenia brutto 
w danym powiecie do średniej krajowej]]/$M$1*$L$2</f>
        <v>2.0830336412267461E-5</v>
      </c>
      <c r="M2035" s="27">
        <v>1893.7160000000001</v>
      </c>
      <c r="N2035" s="302">
        <f>TabIPW[[#This Row],[liczba oddziałów w szkołach podstawowych]]/$O$1*$N$2</f>
        <v>2.0274299344066786E-5</v>
      </c>
      <c r="O2035" s="27">
        <v>16</v>
      </c>
      <c r="P203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1.4757510796284213E-5</v>
      </c>
      <c r="Q2035" s="27">
        <v>75</v>
      </c>
      <c r="R2035" s="302">
        <f>TabIPW[[#This Row],[liczba gospodarstw domowych korzystających ze środowiskowej pomocy społecznej ]]/$S$1*$R$2</f>
        <v>1.8592569807580572E-5</v>
      </c>
      <c r="S2035" s="27">
        <v>68</v>
      </c>
      <c r="T2035" s="302">
        <f>TabIPW[[#This Row],[ilość wody dostarczonej i ścieków bytowych odprowadzonych siecią kanalizacyjną '[dam3']]]/$U$1*$T$2</f>
        <v>6.4477949270078692E-6</v>
      </c>
      <c r="U2035" s="27">
        <v>158</v>
      </c>
      <c r="V2035" s="302">
        <f>TabIPW[[#This Row],[iloczyn liczby mieszkańców i relacji przeciętnego miesięcznego wynagrodzenia brutto 
w danym powiecie do średniej krajowej2]]/$W$1*$V$2</f>
        <v>6.0755147869113437E-6</v>
      </c>
      <c r="W2035" s="27">
        <f>TabIPW[[#This Row],[iloczyn liczby mieszkańców i relacji przeciętnego miesięcznego wynagrodzenia brutto 
w danym powiecie do średniej krajowej]]</f>
        <v>1893.7160000000001</v>
      </c>
    </row>
    <row r="2036" spans="1:23" x14ac:dyDescent="0.3">
      <c r="A2036" s="2" t="s">
        <v>10</v>
      </c>
      <c r="B2036" s="2" t="s">
        <v>1126</v>
      </c>
      <c r="C2036" s="2" t="s">
        <v>71</v>
      </c>
      <c r="D2036" s="2" t="s">
        <v>16</v>
      </c>
      <c r="E2036" s="2" t="s">
        <v>15</v>
      </c>
      <c r="F2036" s="17" t="str">
        <f>+Tabela1[[#This Row],[WK]]&amp;Tabela1[[#This Row],[PK]]&amp;Tabela1[[#This Row],[GK]]</f>
        <v>281103</v>
      </c>
      <c r="G2036" s="2" t="s">
        <v>1900</v>
      </c>
      <c r="H2036" s="302">
        <f>TabIPW[[#This Row],[liczba mieszkańców ]]/$I$1*$H$2</f>
        <v>1.6515620274889276E-5</v>
      </c>
      <c r="I2036" s="27">
        <v>5189</v>
      </c>
      <c r="J2036" s="302">
        <f>TabIPW[[#This Row],[liczba mieszkańców w wieku 20-64]]/$K$1*$J$2</f>
        <v>1.2893207715410568E-5</v>
      </c>
      <c r="K2036" s="27">
        <v>3197</v>
      </c>
      <c r="L2036" s="302">
        <f>TabIPW[[#This Row],[iloczyn liczby mieszkańców i relacji przeciętnego miesięcznego wynagrodzenia brutto 
w danym powiecie do średniej krajowej]]/$M$1*$L$2</f>
        <v>4.4063846572872339E-5</v>
      </c>
      <c r="M2036" s="27">
        <v>4005.9079999999999</v>
      </c>
      <c r="N2036" s="302">
        <f>TabIPW[[#This Row],[liczba oddziałów w szkołach podstawowych]]/$O$1*$N$2</f>
        <v>4.1815742397137755E-5</v>
      </c>
      <c r="O2036" s="27">
        <v>33</v>
      </c>
      <c r="P203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2.5382918569608847E-5</v>
      </c>
      <c r="Q2036" s="27">
        <v>129</v>
      </c>
      <c r="R2036" s="302">
        <f>TabIPW[[#This Row],[liczba gospodarstw domowych korzystających ze środowiskowej pomocy społecznej ]]/$S$1*$R$2</f>
        <v>4.3747223076660171E-5</v>
      </c>
      <c r="S2036" s="27">
        <v>160</v>
      </c>
      <c r="T2036" s="302">
        <f>TabIPW[[#This Row],[ilość wody dostarczonej i ścieków bytowych odprowadzonych siecią kanalizacyjną '[dam3']]]/$U$1*$T$2</f>
        <v>9.0922070236541353E-6</v>
      </c>
      <c r="U2036" s="27">
        <v>222.8</v>
      </c>
      <c r="V2036" s="302">
        <f>TabIPW[[#This Row],[iloczyn liczby mieszkańców i relacji przeciętnego miesięcznego wynagrodzenia brutto 
w danym powiecie do średniej krajowej2]]/$W$1*$V$2</f>
        <v>1.2851955250421102E-5</v>
      </c>
      <c r="W2036" s="27">
        <f>TabIPW[[#This Row],[iloczyn liczby mieszkańców i relacji przeciętnego miesięcznego wynagrodzenia brutto 
w danym powiecie do średniej krajowej]]</f>
        <v>4005.9079999999999</v>
      </c>
    </row>
    <row r="2037" spans="1:23" x14ac:dyDescent="0.3">
      <c r="A2037" s="2" t="s">
        <v>10</v>
      </c>
      <c r="B2037" s="2" t="s">
        <v>1126</v>
      </c>
      <c r="C2037" s="2" t="s">
        <v>71</v>
      </c>
      <c r="D2037" s="2" t="s">
        <v>18</v>
      </c>
      <c r="E2037" s="2" t="s">
        <v>19</v>
      </c>
      <c r="F2037" s="17" t="str">
        <f>+Tabela1[[#This Row],[WK]]&amp;Tabela1[[#This Row],[PK]]&amp;Tabela1[[#This Row],[GK]]</f>
        <v>281104</v>
      </c>
      <c r="G2037" s="2" t="s">
        <v>1901</v>
      </c>
      <c r="H2037" s="302">
        <f>TabIPW[[#This Row],[liczba mieszkańców ]]/$I$1*$H$2</f>
        <v>6.1791145117884064E-5</v>
      </c>
      <c r="I2037" s="27">
        <v>19414</v>
      </c>
      <c r="J2037" s="302">
        <f>TabIPW[[#This Row],[liczba mieszkańców w wieku 20-64]]/$K$1*$J$2</f>
        <v>4.7019677433209827E-5</v>
      </c>
      <c r="K2037" s="27">
        <v>11659</v>
      </c>
      <c r="L2037" s="302">
        <f>TabIPW[[#This Row],[iloczyn liczby mieszkańców i relacji przeciętnego miesięcznego wynagrodzenia brutto 
w danym powiecie do średniej krajowej]]/$M$1*$L$2</f>
        <v>1.648594174919529E-4</v>
      </c>
      <c r="M2037" s="27">
        <v>14987.608</v>
      </c>
      <c r="N2037" s="302">
        <f>TabIPW[[#This Row],[liczba oddziałów w szkołach podstawowych]]/$O$1*$N$2</f>
        <v>1.2924865831842578E-4</v>
      </c>
      <c r="O2037" s="27">
        <v>102</v>
      </c>
      <c r="P203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1.3655616656828325E-4</v>
      </c>
      <c r="Q2037" s="27">
        <v>694</v>
      </c>
      <c r="R2037" s="302">
        <f>TabIPW[[#This Row],[liczba gospodarstw domowych korzystających ze środowiskowej pomocy społecznej ]]/$S$1*$R$2</f>
        <v>1.1428962028777469E-4</v>
      </c>
      <c r="S2037" s="27">
        <v>418</v>
      </c>
      <c r="T2037" s="302">
        <f>TabIPW[[#This Row],[ilość wody dostarczonej i ścieków bytowych odprowadzonych siecią kanalizacyjną '[dam3']]]/$U$1*$T$2</f>
        <v>4.9990815098636963E-5</v>
      </c>
      <c r="U2037" s="27">
        <v>1225</v>
      </c>
      <c r="V2037" s="302">
        <f>TabIPW[[#This Row],[iloczyn liczby mieszkańców i relacji przeciętnego miesięcznego wynagrodzenia brutto 
w danym powiecie do średniej krajowej2]]/$W$1*$V$2</f>
        <v>4.8083996768486266E-5</v>
      </c>
      <c r="W2037" s="27">
        <f>TabIPW[[#This Row],[iloczyn liczby mieszkańców i relacji przeciętnego miesięcznego wynagrodzenia brutto 
w danym powiecie do średniej krajowej]]</f>
        <v>14987.608</v>
      </c>
    </row>
    <row r="2038" spans="1:23" x14ac:dyDescent="0.3">
      <c r="A2038" s="2" t="s">
        <v>10</v>
      </c>
      <c r="B2038" s="2" t="s">
        <v>1126</v>
      </c>
      <c r="C2038" s="2" t="s">
        <v>72</v>
      </c>
      <c r="D2038" s="2" t="s">
        <v>12</v>
      </c>
      <c r="E2038" s="2" t="s">
        <v>13</v>
      </c>
      <c r="F2038" s="17" t="str">
        <f>+Tabela1[[#This Row],[WK]]&amp;Tabela1[[#This Row],[PK]]&amp;Tabela1[[#This Row],[GK]]</f>
        <v>281201</v>
      </c>
      <c r="G2038" s="2" t="s">
        <v>1902</v>
      </c>
      <c r="H2038" s="302">
        <f>TabIPW[[#This Row],[liczba mieszkańców ]]/$I$1*$H$2</f>
        <v>3.1439833701167132E-5</v>
      </c>
      <c r="I2038" s="27">
        <v>9878</v>
      </c>
      <c r="J2038" s="302">
        <f>TabIPW[[#This Row],[liczba mieszkańców w wieku 20-64]]/$K$1*$J$2</f>
        <v>2.3265847766719918E-5</v>
      </c>
      <c r="K2038" s="27">
        <v>5769</v>
      </c>
      <c r="L2038" s="302">
        <f>TabIPW[[#This Row],[iloczyn liczby mieszkańców i relacji przeciętnego miesięcznego wynagrodzenia brutto 
w danym powiecie do średniej krajowej]]/$M$1*$L$2</f>
        <v>7.9100974973288056E-5</v>
      </c>
      <c r="M2038" s="27">
        <v>7191.1840000000002</v>
      </c>
      <c r="N2038" s="302">
        <f>TabIPW[[#This Row],[liczba oddziałów w szkołach podstawowych]]/$O$1*$N$2</f>
        <v>6.5891472868217059E-5</v>
      </c>
      <c r="O2038" s="27">
        <v>52</v>
      </c>
      <c r="P203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8.2051760027340235E-5</v>
      </c>
      <c r="Q2038" s="27">
        <v>417</v>
      </c>
      <c r="R2038" s="302">
        <f>TabIPW[[#This Row],[liczba gospodarstw domowych korzystających ze środowiskowej pomocy społecznej ]]/$S$1*$R$2</f>
        <v>6.1519532451553366E-5</v>
      </c>
      <c r="S2038" s="27">
        <v>225</v>
      </c>
      <c r="T2038" s="302">
        <f>TabIPW[[#This Row],[ilość wody dostarczonej i ścieków bytowych odprowadzonych siecią kanalizacyjną '[dam3']]]/$U$1*$T$2</f>
        <v>3.2761327641784282E-5</v>
      </c>
      <c r="U2038" s="27">
        <v>802.8</v>
      </c>
      <c r="V2038" s="302">
        <f>TabIPW[[#This Row],[iloczyn liczby mieszkańców i relacji przeciętnego miesięcznego wynagrodzenia brutto 
w danym powiecie do średniej krajowej2]]/$W$1*$V$2</f>
        <v>2.3071117700542353E-5</v>
      </c>
      <c r="W2038" s="27">
        <f>TabIPW[[#This Row],[iloczyn liczby mieszkańców i relacji przeciętnego miesięcznego wynagrodzenia brutto 
w danym powiecie do średniej krajowej]]</f>
        <v>7191.1840000000002</v>
      </c>
    </row>
    <row r="2039" spans="1:23" x14ac:dyDescent="0.3">
      <c r="A2039" s="2" t="s">
        <v>10</v>
      </c>
      <c r="B2039" s="2" t="s">
        <v>1126</v>
      </c>
      <c r="C2039" s="2" t="s">
        <v>72</v>
      </c>
      <c r="D2039" s="2" t="s">
        <v>11</v>
      </c>
      <c r="E2039" s="2" t="s">
        <v>15</v>
      </c>
      <c r="F2039" s="17" t="str">
        <f>+Tabela1[[#This Row],[WK]]&amp;Tabela1[[#This Row],[PK]]&amp;Tabela1[[#This Row],[GK]]</f>
        <v>281202</v>
      </c>
      <c r="G2039" s="2" t="s">
        <v>1903</v>
      </c>
      <c r="H2039" s="302">
        <f>TabIPW[[#This Row],[liczba mieszkańców ]]/$I$1*$H$2</f>
        <v>2.7006174220935732E-5</v>
      </c>
      <c r="I2039" s="27">
        <v>8485</v>
      </c>
      <c r="J2039" s="302">
        <f>TabIPW[[#This Row],[liczba mieszkańców w wieku 20-64]]/$K$1*$J$2</f>
        <v>2.0394417083775806E-5</v>
      </c>
      <c r="K2039" s="27">
        <v>5057</v>
      </c>
      <c r="L2039" s="302">
        <f>TabIPW[[#This Row],[iloczyn liczby mieszkańców i relacji przeciętnego miesięcznego wynagrodzenia brutto 
w danym powiecie do średniej krajowej]]/$M$1*$L$2</f>
        <v>6.794611992795597E-5</v>
      </c>
      <c r="M2039" s="27">
        <v>6177.08</v>
      </c>
      <c r="N2039" s="302">
        <f>TabIPW[[#This Row],[liczba oddziałów w szkołach podstawowych]]/$O$1*$N$2</f>
        <v>6.8425760286225411E-5</v>
      </c>
      <c r="O2039" s="27">
        <v>54</v>
      </c>
      <c r="P203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4.9585236275514962E-5</v>
      </c>
      <c r="Q2039" s="27">
        <v>252</v>
      </c>
      <c r="R2039" s="302">
        <f>TabIPW[[#This Row],[liczba gospodarstw domowych korzystających ze środowiskowej pomocy społecznej ]]/$S$1*$R$2</f>
        <v>6.6441095047677624E-5</v>
      </c>
      <c r="S2039" s="27">
        <v>243</v>
      </c>
      <c r="T2039" s="302">
        <f>TabIPW[[#This Row],[ilość wody dostarczonej i ścieków bytowych odprowadzonych siecią kanalizacyjną '[dam3']]]/$U$1*$T$2</f>
        <v>2.5244341404095367E-5</v>
      </c>
      <c r="U2039" s="27">
        <v>618.6</v>
      </c>
      <c r="V2039" s="302">
        <f>TabIPW[[#This Row],[iloczyn liczby mieszkańców i relacji przeciętnego miesięcznego wynagrodzenia brutto 
w danym powiecie do średniej krajowej2]]/$W$1*$V$2</f>
        <v>1.9817618312320496E-5</v>
      </c>
      <c r="W2039" s="27">
        <f>TabIPW[[#This Row],[iloczyn liczby mieszkańców i relacji przeciętnego miesięcznego wynagrodzenia brutto 
w danym powiecie do średniej krajowej]]</f>
        <v>6177.08</v>
      </c>
    </row>
    <row r="2040" spans="1:23" x14ac:dyDescent="0.3">
      <c r="A2040" s="2" t="s">
        <v>10</v>
      </c>
      <c r="B2040" s="2" t="s">
        <v>1126</v>
      </c>
      <c r="C2040" s="2" t="s">
        <v>72</v>
      </c>
      <c r="D2040" s="2" t="s">
        <v>16</v>
      </c>
      <c r="E2040" s="2" t="s">
        <v>15</v>
      </c>
      <c r="F2040" s="17" t="str">
        <f>+Tabela1[[#This Row],[WK]]&amp;Tabela1[[#This Row],[PK]]&amp;Tabela1[[#This Row],[GK]]</f>
        <v>281203</v>
      </c>
      <c r="G2040" s="2" t="s">
        <v>1904</v>
      </c>
      <c r="H2040" s="302">
        <f>TabIPW[[#This Row],[liczba mieszkańców ]]/$I$1*$H$2</f>
        <v>1.8291630317939615E-5</v>
      </c>
      <c r="I2040" s="27">
        <v>5747</v>
      </c>
      <c r="J2040" s="302">
        <f>TabIPW[[#This Row],[liczba mieszkańców w wieku 20-64]]/$K$1*$J$2</f>
        <v>1.3514275587845109E-5</v>
      </c>
      <c r="K2040" s="27">
        <v>3351</v>
      </c>
      <c r="L2040" s="302">
        <f>TabIPW[[#This Row],[iloczyn liczby mieszkańców i relacji przeciętnego miesięcznego wynagrodzenia brutto 
w danym powiecie do średniej krajowej]]/$M$1*$L$2</f>
        <v>4.6020783880490625E-5</v>
      </c>
      <c r="M2040" s="27">
        <v>4183.8159999999998</v>
      </c>
      <c r="N2040" s="302">
        <f>TabIPW[[#This Row],[liczba oddziałów w szkołach podstawowych]]/$O$1*$N$2</f>
        <v>4.8151460942158622E-5</v>
      </c>
      <c r="O2040" s="27">
        <v>38</v>
      </c>
      <c r="P204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4.7027267737492362E-5</v>
      </c>
      <c r="Q2040" s="27">
        <v>239</v>
      </c>
      <c r="R2040" s="302">
        <f>TabIPW[[#This Row],[liczba gospodarstw domowych korzystających ze środowiskowej pomocy społecznej ]]/$S$1*$R$2</f>
        <v>3.0623056153662118E-5</v>
      </c>
      <c r="S2040" s="27">
        <v>112</v>
      </c>
      <c r="T2040" s="302">
        <f>TabIPW[[#This Row],[ilość wody dostarczonej i ścieków bytowych odprowadzonych siecią kanalizacyjną '[dam3']]]/$U$1*$T$2</f>
        <v>1.3511803166660163E-5</v>
      </c>
      <c r="U2040" s="27">
        <v>331.1</v>
      </c>
      <c r="V2040" s="302">
        <f>TabIPW[[#This Row],[iloczyn liczby mieszkańców i relacji przeciętnego miesięcznego wynagrodzenia brutto 
w danym powiecie do średniej krajowej2]]/$W$1*$V$2</f>
        <v>1.3422728631809767E-5</v>
      </c>
      <c r="W2040" s="27">
        <f>TabIPW[[#This Row],[iloczyn liczby mieszkańców i relacji przeciętnego miesięcznego wynagrodzenia brutto 
w danym powiecie do średniej krajowej]]</f>
        <v>4183.8159999999998</v>
      </c>
    </row>
    <row r="2041" spans="1:23" x14ac:dyDescent="0.3">
      <c r="A2041" s="2" t="s">
        <v>10</v>
      </c>
      <c r="B2041" s="2" t="s">
        <v>1126</v>
      </c>
      <c r="C2041" s="2" t="s">
        <v>72</v>
      </c>
      <c r="D2041" s="2" t="s">
        <v>18</v>
      </c>
      <c r="E2041" s="2" t="s">
        <v>15</v>
      </c>
      <c r="F2041" s="17" t="str">
        <f>+Tabela1[[#This Row],[WK]]&amp;Tabela1[[#This Row],[PK]]&amp;Tabela1[[#This Row],[GK]]</f>
        <v>281204</v>
      </c>
      <c r="G2041" s="2" t="s">
        <v>1905</v>
      </c>
      <c r="H2041" s="302">
        <f>TabIPW[[#This Row],[liczba mieszkańców ]]/$I$1*$H$2</f>
        <v>2.8368418483347103E-5</v>
      </c>
      <c r="I2041" s="27">
        <v>8913</v>
      </c>
      <c r="J2041" s="302">
        <f>TabIPW[[#This Row],[liczba mieszkańców w wieku 20-64]]/$K$1*$J$2</f>
        <v>2.1055814038835967E-5</v>
      </c>
      <c r="K2041" s="27">
        <v>5221</v>
      </c>
      <c r="L2041" s="302">
        <f>TabIPW[[#This Row],[iloczyn liczby mieszkańców i relacji przeciętnego miesięcznego wynagrodzenia brutto 
w danym powiecie do średniej krajowej]]/$M$1*$L$2</f>
        <v>7.1373455146478689E-5</v>
      </c>
      <c r="M2041" s="27">
        <v>6488.6640000000007</v>
      </c>
      <c r="N2041" s="302">
        <f>TabIPW[[#This Row],[liczba oddziałów w szkołach podstawowych]]/$O$1*$N$2</f>
        <v>5.8288610614192017E-5</v>
      </c>
      <c r="O2041" s="27">
        <v>46</v>
      </c>
      <c r="P204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7.4181087602655327E-5</v>
      </c>
      <c r="Q2041" s="27">
        <v>377</v>
      </c>
      <c r="R2041" s="302">
        <f>TabIPW[[#This Row],[liczba gospodarstw domowych korzystających ze środowiskowej pomocy społecznej ]]/$S$1*$R$2</f>
        <v>7.983868211490482E-5</v>
      </c>
      <c r="S2041" s="27">
        <v>292</v>
      </c>
      <c r="T2041" s="302">
        <f>TabIPW[[#This Row],[ilość wody dostarczonej i ścieków bytowych odprowadzonych siecią kanalizacyjną '[dam3']]]/$U$1*$T$2</f>
        <v>2.6550223920957719E-5</v>
      </c>
      <c r="U2041" s="27">
        <v>650.6</v>
      </c>
      <c r="V2041" s="302">
        <f>TabIPW[[#This Row],[iloczyn liczby mieszkańców i relacji przeciętnego miesięcznego wynagrodzenia brutto 
w danym powiecie do średniej krajowej2]]/$W$1*$V$2</f>
        <v>2.0817257751056288E-5</v>
      </c>
      <c r="W2041" s="27">
        <f>TabIPW[[#This Row],[iloczyn liczby mieszkańców i relacji przeciętnego miesięcznego wynagrodzenia brutto 
w danym powiecie do średniej krajowej]]</f>
        <v>6488.6640000000007</v>
      </c>
    </row>
    <row r="2042" spans="1:23" x14ac:dyDescent="0.3">
      <c r="A2042" s="2" t="s">
        <v>10</v>
      </c>
      <c r="B2042" s="2" t="s">
        <v>1126</v>
      </c>
      <c r="C2042" s="2" t="s">
        <v>72</v>
      </c>
      <c r="D2042" s="2" t="s">
        <v>21</v>
      </c>
      <c r="E2042" s="2" t="s">
        <v>15</v>
      </c>
      <c r="F2042" s="17" t="str">
        <f>+Tabela1[[#This Row],[WK]]&amp;Tabela1[[#This Row],[PK]]&amp;Tabela1[[#This Row],[GK]]</f>
        <v>281205</v>
      </c>
      <c r="G2042" s="2" t="s">
        <v>1902</v>
      </c>
      <c r="H2042" s="302">
        <f>TabIPW[[#This Row],[liczba mieszkańców ]]/$I$1*$H$2</f>
        <v>2.675791475255235E-5</v>
      </c>
      <c r="I2042" s="27">
        <v>8407</v>
      </c>
      <c r="J2042" s="302">
        <f>TabIPW[[#This Row],[liczba mieszkańców w wieku 20-64]]/$K$1*$J$2</f>
        <v>2.0523470148177788E-5</v>
      </c>
      <c r="K2042" s="27">
        <v>5089</v>
      </c>
      <c r="L2042" s="302">
        <f>TabIPW[[#This Row],[iloczyn liczby mieszkańców i relacji przeciętnego miesięcznego wynagrodzenia brutto 
w danym powiecie do średniej krajowej]]/$M$1*$L$2</f>
        <v>6.7321512107757907E-5</v>
      </c>
      <c r="M2042" s="27">
        <v>6120.2959999999994</v>
      </c>
      <c r="N2042" s="302">
        <f>TabIPW[[#This Row],[liczba oddziałów w szkołach podstawowych]]/$O$1*$N$2</f>
        <v>6.0822898032200362E-5</v>
      </c>
      <c r="O2042" s="27">
        <v>48</v>
      </c>
      <c r="P204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5.7062375078965632E-5</v>
      </c>
      <c r="Q2042" s="27">
        <v>290</v>
      </c>
      <c r="R2042" s="302">
        <f>TabIPW[[#This Row],[liczba gospodarstw domowych korzystających ze środowiskowej pomocy społecznej ]]/$S$1*$R$2</f>
        <v>4.7848525240097062E-5</v>
      </c>
      <c r="S2042" s="27">
        <v>175</v>
      </c>
      <c r="T2042" s="302">
        <f>TabIPW[[#This Row],[ilość wody dostarczonej i ścieków bytowych odprowadzonych siecią kanalizacyjną '[dam3']]]/$U$1*$T$2</f>
        <v>1.7151950682413972E-5</v>
      </c>
      <c r="U2042" s="27">
        <v>420.29999999999995</v>
      </c>
      <c r="V2042" s="302">
        <f>TabIPW[[#This Row],[iloczyn liczby mieszkańców i relacji przeciętnego miesięcznego wynagrodzenia brutto 
w danym powiecie do średniej krajowej2]]/$W$1*$V$2</f>
        <v>1.9635441031429392E-5</v>
      </c>
      <c r="W2042" s="27">
        <f>TabIPW[[#This Row],[iloczyn liczby mieszkańców i relacji przeciętnego miesięcznego wynagrodzenia brutto 
w danym powiecie do średniej krajowej]]</f>
        <v>6120.2959999999994</v>
      </c>
    </row>
    <row r="2043" spans="1:23" x14ac:dyDescent="0.3">
      <c r="A2043" s="2" t="s">
        <v>10</v>
      </c>
      <c r="B2043" s="2" t="s">
        <v>1126</v>
      </c>
      <c r="C2043" s="2" t="s">
        <v>74</v>
      </c>
      <c r="D2043" s="2" t="s">
        <v>16</v>
      </c>
      <c r="E2043" s="2" t="s">
        <v>15</v>
      </c>
      <c r="F2043" s="17" t="str">
        <f>+Tabela1[[#This Row],[WK]]&amp;Tabela1[[#This Row],[PK]]&amp;Tabela1[[#This Row],[GK]]</f>
        <v>281303</v>
      </c>
      <c r="G2043" s="2" t="s">
        <v>1906</v>
      </c>
      <c r="H2043" s="302">
        <f>TabIPW[[#This Row],[liczba mieszkańców ]]/$I$1*$H$2</f>
        <v>1.4020294336266575E-5</v>
      </c>
      <c r="I2043" s="27">
        <v>4405</v>
      </c>
      <c r="J2043" s="302">
        <f>TabIPW[[#This Row],[liczba mieszkańców w wieku 20-64]]/$K$1*$J$2</f>
        <v>1.0953378841118268E-5</v>
      </c>
      <c r="K2043" s="27">
        <v>2716</v>
      </c>
      <c r="L2043" s="302">
        <f>TabIPW[[#This Row],[iloczyn liczby mieszkańców i relacji przeciętnego miesięcznego wynagrodzenia brutto 
w danym powiecie do średniej krajowej]]/$M$1*$L$2</f>
        <v>3.9877432017493337E-5</v>
      </c>
      <c r="M2043" s="27">
        <v>3625.3150000000001</v>
      </c>
      <c r="N2043" s="302">
        <f>TabIPW[[#This Row],[liczba oddziałów w szkołach podstawowych]]/$O$1*$N$2</f>
        <v>2.661001788908766E-5</v>
      </c>
      <c r="O2043" s="27">
        <v>21</v>
      </c>
      <c r="P204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2.5973219001460216E-5</v>
      </c>
      <c r="Q2043" s="27">
        <v>132</v>
      </c>
      <c r="R2043" s="302">
        <f>TabIPW[[#This Row],[liczba gospodarstw domowych korzystających ze środowiskowej pomocy społecznej ]]/$S$1*$R$2</f>
        <v>3.3630677740182506E-5</v>
      </c>
      <c r="S2043" s="27">
        <v>123</v>
      </c>
      <c r="T2043" s="302">
        <f>TabIPW[[#This Row],[ilość wody dostarczonej i ścieków bytowych odprowadzonych siecią kanalizacyjną '[dam3']]]/$U$1*$T$2</f>
        <v>1.0606214566641425E-5</v>
      </c>
      <c r="U2043" s="27">
        <v>259.89999999999998</v>
      </c>
      <c r="V2043" s="302">
        <f>TabIPW[[#This Row],[iloczyn liczby mieszkańców i relacji przeciętnego miesięcznego wynagrodzenia brutto 
w danym powiecie do średniej krajowej2]]/$W$1*$V$2</f>
        <v>1.163091767176889E-5</v>
      </c>
      <c r="W2043" s="27">
        <f>TabIPW[[#This Row],[iloczyn liczby mieszkańców i relacji przeciętnego miesięcznego wynagrodzenia brutto 
w danym powiecie do średniej krajowej]]</f>
        <v>3625.3150000000001</v>
      </c>
    </row>
    <row r="2044" spans="1:23" x14ac:dyDescent="0.3">
      <c r="A2044" s="2" t="s">
        <v>10</v>
      </c>
      <c r="B2044" s="2" t="s">
        <v>1126</v>
      </c>
      <c r="C2044" s="2" t="s">
        <v>74</v>
      </c>
      <c r="D2044" s="2" t="s">
        <v>18</v>
      </c>
      <c r="E2044" s="2" t="s">
        <v>19</v>
      </c>
      <c r="F2044" s="17" t="str">
        <f>+Tabela1[[#This Row],[WK]]&amp;Tabela1[[#This Row],[PK]]&amp;Tabela1[[#This Row],[GK]]</f>
        <v>281304</v>
      </c>
      <c r="G2044" s="2" t="s">
        <v>1907</v>
      </c>
      <c r="H2044" s="302">
        <f>TabIPW[[#This Row],[liczba mieszkańców ]]/$I$1*$H$2</f>
        <v>6.5954265433851533E-5</v>
      </c>
      <c r="I2044" s="27">
        <v>20722</v>
      </c>
      <c r="J2044" s="302">
        <f>TabIPW[[#This Row],[liczba mieszkańców w wieku 20-64]]/$K$1*$J$2</f>
        <v>4.9088559371904111E-5</v>
      </c>
      <c r="K2044" s="27">
        <v>12172</v>
      </c>
      <c r="L2044" s="302">
        <f>TabIPW[[#This Row],[iloczyn liczby mieszkańców i relacji przeciętnego miesięcznego wynagrodzenia brutto 
w danym powiecie do średniej krajowej]]/$M$1*$L$2</f>
        <v>1.8759140664392665E-4</v>
      </c>
      <c r="M2044" s="27">
        <v>17054.205999999998</v>
      </c>
      <c r="N2044" s="302">
        <f>TabIPW[[#This Row],[liczba oddziałów w szkołach podstawowych]]/$O$1*$N$2</f>
        <v>1.7359868813357187E-4</v>
      </c>
      <c r="O2044" s="27">
        <v>137</v>
      </c>
      <c r="P204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1.5446194633444144E-4</v>
      </c>
      <c r="Q2044" s="27">
        <v>785</v>
      </c>
      <c r="R2044" s="302">
        <f>TabIPW[[#This Row],[liczba gospodarstw domowych korzystających ze środowiskowej pomocy społecznej ]]/$S$1*$R$2</f>
        <v>1.6596602754707953E-4</v>
      </c>
      <c r="S2044" s="27">
        <v>607</v>
      </c>
      <c r="T2044" s="302">
        <f>TabIPW[[#This Row],[ilość wody dostarczonej i ścieków bytowych odprowadzonych siecią kanalizacyjną '[dam3']]]/$U$1*$T$2</f>
        <v>6.3653610931309335E-5</v>
      </c>
      <c r="U2044" s="27">
        <v>1559.8</v>
      </c>
      <c r="V2044" s="302">
        <f>TabIPW[[#This Row],[iloczyn liczby mieszkańców i relacji przeciętnego miesięcznego wynagrodzenia brutto 
w danym powiecie do średniej krajowej2]]/$W$1*$V$2</f>
        <v>5.4714160271145278E-5</v>
      </c>
      <c r="W2044" s="27">
        <f>TabIPW[[#This Row],[iloczyn liczby mieszkańców i relacji przeciętnego miesięcznego wynagrodzenia brutto 
w danym powiecie do średniej krajowej]]</f>
        <v>17054.205999999998</v>
      </c>
    </row>
    <row r="2045" spans="1:23" x14ac:dyDescent="0.3">
      <c r="A2045" s="2" t="s">
        <v>10</v>
      </c>
      <c r="B2045" s="2" t="s">
        <v>1126</v>
      </c>
      <c r="C2045" s="2" t="s">
        <v>74</v>
      </c>
      <c r="D2045" s="2" t="s">
        <v>21</v>
      </c>
      <c r="E2045" s="2" t="s">
        <v>15</v>
      </c>
      <c r="F2045" s="17" t="str">
        <f>+Tabela1[[#This Row],[WK]]&amp;Tabela1[[#This Row],[PK]]&amp;Tabela1[[#This Row],[GK]]</f>
        <v>281305</v>
      </c>
      <c r="G2045" s="2" t="s">
        <v>1908</v>
      </c>
      <c r="H2045" s="302">
        <f>TabIPW[[#This Row],[liczba mieszkańców ]]/$I$1*$H$2</f>
        <v>1.035051014336865E-5</v>
      </c>
      <c r="I2045" s="27">
        <v>3252</v>
      </c>
      <c r="J2045" s="302">
        <f>TabIPW[[#This Row],[liczba mieszkańców w wieku 20-64]]/$K$1*$J$2</f>
        <v>7.9690267268224216E-6</v>
      </c>
      <c r="K2045" s="27">
        <v>1976</v>
      </c>
      <c r="L2045" s="302">
        <f>TabIPW[[#This Row],[iloczyn liczby mieszkańców i relacji przeciętnego miesięcznego wynagrodzenia brutto 
w danym powiecie do średniej krajowej]]/$M$1*$L$2</f>
        <v>2.9439593398612559E-5</v>
      </c>
      <c r="M2045" s="27">
        <v>2676.3959999999997</v>
      </c>
      <c r="N2045" s="302">
        <f>TabIPW[[#This Row],[liczba oddziałów w szkołach podstawowych]]/$O$1*$N$2</f>
        <v>2.0274299344066786E-5</v>
      </c>
      <c r="O2045" s="27">
        <v>16</v>
      </c>
      <c r="P204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1.6331645281221197E-5</v>
      </c>
      <c r="Q2045" s="27">
        <v>83</v>
      </c>
      <c r="R2045" s="302">
        <f>TabIPW[[#This Row],[liczba gospodarstw domowych korzystających ze środowiskowej pomocy społecznej ]]/$S$1*$R$2</f>
        <v>5.3316928124679585E-5</v>
      </c>
      <c r="S2045" s="27">
        <v>195</v>
      </c>
      <c r="T2045" s="302">
        <f>TabIPW[[#This Row],[ilość wody dostarczonej i ścieków bytowych odprowadzonych siecią kanalizacyjną '[dam3']]]/$U$1*$T$2</f>
        <v>8.2474642705587999E-6</v>
      </c>
      <c r="U2045" s="27">
        <v>202.1</v>
      </c>
      <c r="V2045" s="302">
        <f>TabIPW[[#This Row],[iloczyn liczby mieszkańców i relacji przeciętnego miesięcznego wynagrodzenia brutto 
w danym powiecie do średniej krajowej2]]/$W$1*$V$2</f>
        <v>8.5865480745953316E-6</v>
      </c>
      <c r="W2045" s="27">
        <f>TabIPW[[#This Row],[iloczyn liczby mieszkańców i relacji przeciętnego miesięcznego wynagrodzenia brutto 
w danym powiecie do średniej krajowej]]</f>
        <v>2676.3959999999997</v>
      </c>
    </row>
    <row r="2046" spans="1:23" x14ac:dyDescent="0.3">
      <c r="A2046" s="2" t="s">
        <v>10</v>
      </c>
      <c r="B2046" s="2" t="s">
        <v>1126</v>
      </c>
      <c r="C2046" s="2" t="s">
        <v>74</v>
      </c>
      <c r="D2046" s="2" t="s">
        <v>23</v>
      </c>
      <c r="E2046" s="2" t="s">
        <v>15</v>
      </c>
      <c r="F2046" s="17" t="str">
        <f>+Tabela1[[#This Row],[WK]]&amp;Tabela1[[#This Row],[PK]]&amp;Tabela1[[#This Row],[GK]]</f>
        <v>281306</v>
      </c>
      <c r="G2046" s="2" t="s">
        <v>1909</v>
      </c>
      <c r="H2046" s="302">
        <f>TabIPW[[#This Row],[liczba mieszkańców ]]/$I$1*$H$2</f>
        <v>9.7776036778685407E-6</v>
      </c>
      <c r="I2046" s="27">
        <v>3072</v>
      </c>
      <c r="J2046" s="302">
        <f>TabIPW[[#This Row],[liczba mieszkańców w wieku 20-64]]/$K$1*$J$2</f>
        <v>7.6826902401805234E-6</v>
      </c>
      <c r="K2046" s="27">
        <v>1905</v>
      </c>
      <c r="L2046" s="302">
        <f>TabIPW[[#This Row],[iloczyn liczby mieszkańców i relacji przeciętnego miesięcznego wynagrodzenia brutto 
w danym powiecie do średniej krajowej]]/$M$1*$L$2</f>
        <v>2.7810095609021456E-5</v>
      </c>
      <c r="M2046" s="27">
        <v>2528.2559999999999</v>
      </c>
      <c r="N2046" s="302">
        <f>TabIPW[[#This Row],[liczba oddziałów w szkołach podstawowych]]/$O$1*$N$2</f>
        <v>1.520572450805009E-5</v>
      </c>
      <c r="O2046" s="27">
        <v>12</v>
      </c>
      <c r="P204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1.6331645281221197E-5</v>
      </c>
      <c r="Q2046" s="27">
        <v>83</v>
      </c>
      <c r="R2046" s="302">
        <f>TabIPW[[#This Row],[liczba gospodarstw domowych korzystających ze środowiskowej pomocy społecznej ]]/$S$1*$R$2</f>
        <v>3.3357257595953377E-5</v>
      </c>
      <c r="S2046" s="27">
        <v>122</v>
      </c>
      <c r="T2046" s="302">
        <f>TabIPW[[#This Row],[ilość wody dostarczonej i ścieków bytowych odprowadzonych siecią kanalizacyjną '[dam3']]]/$U$1*$T$2</f>
        <v>6.3457728553779975E-6</v>
      </c>
      <c r="U2046" s="27">
        <v>155.5</v>
      </c>
      <c r="V2046" s="302">
        <f>TabIPW[[#This Row],[iloczyn liczby mieszkańców i relacji przeciętnego miesięcznego wynagrodzenia brutto 
w danym powiecie do średniej krajowej2]]/$W$1*$V$2</f>
        <v>8.1112778859645925E-6</v>
      </c>
      <c r="W2046" s="27">
        <f>TabIPW[[#This Row],[iloczyn liczby mieszkańców i relacji przeciętnego miesięcznego wynagrodzenia brutto 
w danym powiecie do średniej krajowej]]</f>
        <v>2528.2559999999999</v>
      </c>
    </row>
    <row r="2047" spans="1:23" x14ac:dyDescent="0.3">
      <c r="A2047" s="2" t="s">
        <v>10</v>
      </c>
      <c r="B2047" s="2" t="s">
        <v>1126</v>
      </c>
      <c r="C2047" s="2" t="s">
        <v>76</v>
      </c>
      <c r="D2047" s="2" t="s">
        <v>12</v>
      </c>
      <c r="E2047" s="2" t="s">
        <v>19</v>
      </c>
      <c r="F2047" s="17" t="str">
        <f>+Tabela1[[#This Row],[WK]]&amp;Tabela1[[#This Row],[PK]]&amp;Tabela1[[#This Row],[GK]]</f>
        <v>281401</v>
      </c>
      <c r="G2047" s="2" t="s">
        <v>1910</v>
      </c>
      <c r="H2047" s="302">
        <f>TabIPW[[#This Row],[liczba mieszkańców ]]/$I$1*$H$2</f>
        <v>5.8691084576789024E-5</v>
      </c>
      <c r="I2047" s="27">
        <v>18440</v>
      </c>
      <c r="J2047" s="302">
        <f>TabIPW[[#This Row],[liczba mieszkańców w wieku 20-64]]/$K$1*$J$2</f>
        <v>4.5305691421620994E-5</v>
      </c>
      <c r="K2047" s="27">
        <v>11234</v>
      </c>
      <c r="L2047" s="302">
        <f>TabIPW[[#This Row],[iloczyn liczby mieszkańców i relacji przeciętnego miesięcznego wynagrodzenia brutto 
w danym powiecie do średniej krajowej]]/$M$1*$L$2</f>
        <v>1.7565488984671175E-4</v>
      </c>
      <c r="M2047" s="27">
        <v>15969.04</v>
      </c>
      <c r="N2047" s="302">
        <f>TabIPW[[#This Row],[liczba oddziałów w szkołach podstawowych]]/$O$1*$N$2</f>
        <v>1.0517292784734646E-4</v>
      </c>
      <c r="O2047" s="27">
        <v>83</v>
      </c>
      <c r="P204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1.2730812646927849E-4</v>
      </c>
      <c r="Q2047" s="27">
        <v>647</v>
      </c>
      <c r="R2047" s="302">
        <f>TabIPW[[#This Row],[liczba gospodarstw domowych korzystających ze środowiskowej pomocy społecznej ]]/$S$1*$R$2</f>
        <v>1.0444649509552616E-4</v>
      </c>
      <c r="S2047" s="27">
        <v>382</v>
      </c>
      <c r="T2047" s="302">
        <f>TabIPW[[#This Row],[ilość wody dostarczonej i ścieków bytowych odprowadzonych siecią kanalizacyjną '[dam3']]]/$U$1*$T$2</f>
        <v>4.4404086456185205E-5</v>
      </c>
      <c r="U2047" s="27">
        <v>1088.0999999999999</v>
      </c>
      <c r="V2047" s="302">
        <f>TabIPW[[#This Row],[iloczyn liczby mieszkańców i relacji przeciętnego miesięcznego wynagrodzenia brutto 
w danym powiecie do średniej krajowej2]]/$W$1*$V$2</f>
        <v>5.1232676205290933E-5</v>
      </c>
      <c r="W2047" s="27">
        <f>TabIPW[[#This Row],[iloczyn liczby mieszkańców i relacji przeciętnego miesięcznego wynagrodzenia brutto 
w danym powiecie do średniej krajowej]]</f>
        <v>15969.04</v>
      </c>
    </row>
    <row r="2048" spans="1:23" x14ac:dyDescent="0.3">
      <c r="A2048" s="2" t="s">
        <v>10</v>
      </c>
      <c r="B2048" s="2" t="s">
        <v>1126</v>
      </c>
      <c r="C2048" s="2" t="s">
        <v>76</v>
      </c>
      <c r="D2048" s="2" t="s">
        <v>11</v>
      </c>
      <c r="E2048" s="2" t="s">
        <v>19</v>
      </c>
      <c r="F2048" s="17" t="str">
        <f>+Tabela1[[#This Row],[WK]]&amp;Tabela1[[#This Row],[PK]]&amp;Tabela1[[#This Row],[GK]]</f>
        <v>281402</v>
      </c>
      <c r="G2048" s="2" t="s">
        <v>1903</v>
      </c>
      <c r="H2048" s="302">
        <f>TabIPW[[#This Row],[liczba mieszkańców ]]/$I$1*$H$2</f>
        <v>5.5524184948052308E-5</v>
      </c>
      <c r="I2048" s="27">
        <v>17445</v>
      </c>
      <c r="J2048" s="302">
        <f>TabIPW[[#This Row],[liczba mieszkańców w wieku 20-64]]/$K$1*$J$2</f>
        <v>4.2506853087403001E-5</v>
      </c>
      <c r="K2048" s="27">
        <v>10540</v>
      </c>
      <c r="L2048" s="302">
        <f>TabIPW[[#This Row],[iloczyn liczby mieszkańców i relacji przeciętnego miesięcznego wynagrodzenia brutto 
w danym powiecie do średniej krajowej]]/$M$1*$L$2</f>
        <v>1.6617676536745586E-4</v>
      </c>
      <c r="M2048" s="27">
        <v>15107.37</v>
      </c>
      <c r="N2048" s="302">
        <f>TabIPW[[#This Row],[liczba oddziałów w szkołach podstawowych]]/$O$1*$N$2</f>
        <v>1.039057841383423E-4</v>
      </c>
      <c r="O2048" s="27">
        <v>82</v>
      </c>
      <c r="P204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1.0900881308188605E-4</v>
      </c>
      <c r="Q2048" s="27">
        <v>554</v>
      </c>
      <c r="R2048" s="302">
        <f>TabIPW[[#This Row],[liczba gospodarstw domowych korzystających ze środowiskowej pomocy społecznej ]]/$S$1*$R$2</f>
        <v>1.8209781605659796E-4</v>
      </c>
      <c r="S2048" s="27">
        <v>666</v>
      </c>
      <c r="T2048" s="302">
        <f>TabIPW[[#This Row],[ilość wody dostarczonej i ścieków bytowych odprowadzonych siecią kanalizacyjną '[dam3']]]/$U$1*$T$2</f>
        <v>4.8835925247786817E-5</v>
      </c>
      <c r="U2048" s="27">
        <v>1196.7</v>
      </c>
      <c r="V2048" s="302">
        <f>TabIPW[[#This Row],[iloczyn liczby mieszkańców i relacji przeciętnego miesięcznego wynagrodzenia brutto 
w danym powiecie do średniej krajowej2]]/$W$1*$V$2</f>
        <v>4.8468223232174639E-5</v>
      </c>
      <c r="W2048" s="27">
        <f>TabIPW[[#This Row],[iloczyn liczby mieszkańców i relacji przeciętnego miesięcznego wynagrodzenia brutto 
w danym powiecie do średniej krajowej]]</f>
        <v>15107.37</v>
      </c>
    </row>
    <row r="2049" spans="1:23" x14ac:dyDescent="0.3">
      <c r="A2049" s="2" t="s">
        <v>10</v>
      </c>
      <c r="B2049" s="2" t="s">
        <v>1126</v>
      </c>
      <c r="C2049" s="2" t="s">
        <v>76</v>
      </c>
      <c r="D2049" s="2" t="s">
        <v>16</v>
      </c>
      <c r="E2049" s="2" t="s">
        <v>19</v>
      </c>
      <c r="F2049" s="17" t="str">
        <f>+Tabela1[[#This Row],[WK]]&amp;Tabela1[[#This Row],[PK]]&amp;Tabela1[[#This Row],[GK]]</f>
        <v>281403</v>
      </c>
      <c r="G2049" s="2" t="s">
        <v>1911</v>
      </c>
      <c r="H2049" s="302">
        <f>TabIPW[[#This Row],[liczba mieszkańców ]]/$I$1*$H$2</f>
        <v>4.7379364696859072E-5</v>
      </c>
      <c r="I2049" s="27">
        <v>14886</v>
      </c>
      <c r="J2049" s="302">
        <f>TabIPW[[#This Row],[liczba mieszkańców w wieku 20-64]]/$K$1*$J$2</f>
        <v>3.559041541710925E-5</v>
      </c>
      <c r="K2049" s="27">
        <v>8825</v>
      </c>
      <c r="L2049" s="302">
        <f>TabIPW[[#This Row],[iloczyn liczby mieszkańców i relacji przeciętnego miesięcznego wynagrodzenia brutto 
w danym powiecie do średniej krajowej]]/$M$1*$L$2</f>
        <v>1.4180036281226412E-4</v>
      </c>
      <c r="M2049" s="27">
        <v>12891.275999999998</v>
      </c>
      <c r="N2049" s="302">
        <f>TabIPW[[#This Row],[liczba oddziałów w szkołach podstawowych]]/$O$1*$N$2</f>
        <v>9.8837209302325582E-5</v>
      </c>
      <c r="O2049" s="27">
        <v>78</v>
      </c>
      <c r="P204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1.0369610919522375E-4</v>
      </c>
      <c r="Q2049" s="27">
        <v>527</v>
      </c>
      <c r="R2049" s="302">
        <f>TabIPW[[#This Row],[liczba gospodarstw domowych korzystających ze środowiskowej pomocy społecznej ]]/$S$1*$R$2</f>
        <v>1.3534297139341741E-4</v>
      </c>
      <c r="S2049" s="27">
        <v>495</v>
      </c>
      <c r="T2049" s="302">
        <f>TabIPW[[#This Row],[ilość wody dostarczonej i ścieków bytowych odprowadzonych siecią kanalizacyjną '[dam3']]]/$U$1*$T$2</f>
        <v>3.9237688748848519E-5</v>
      </c>
      <c r="U2049" s="27">
        <v>961.5</v>
      </c>
      <c r="V2049" s="302">
        <f>TabIPW[[#This Row],[iloczyn liczby mieszkańców i relacji przeciętnego miesięcznego wynagrodzenia brutto 
w danym powiecie do średniej krajowej2]]/$W$1*$V$2</f>
        <v>4.1358439153577042E-5</v>
      </c>
      <c r="W2049" s="27">
        <f>TabIPW[[#This Row],[iloczyn liczby mieszkańców i relacji przeciętnego miesięcznego wynagrodzenia brutto 
w danym powiecie do średniej krajowej]]</f>
        <v>12891.275999999998</v>
      </c>
    </row>
    <row r="2050" spans="1:23" x14ac:dyDescent="0.3">
      <c r="A2050" s="2" t="s">
        <v>10</v>
      </c>
      <c r="B2050" s="2" t="s">
        <v>1126</v>
      </c>
      <c r="C2050" s="2" t="s">
        <v>76</v>
      </c>
      <c r="D2050" s="2" t="s">
        <v>18</v>
      </c>
      <c r="E2050" s="2" t="s">
        <v>15</v>
      </c>
      <c r="F2050" s="17" t="str">
        <f>+Tabela1[[#This Row],[WK]]&amp;Tabela1[[#This Row],[PK]]&amp;Tabela1[[#This Row],[GK]]</f>
        <v>281404</v>
      </c>
      <c r="G2050" s="2" t="s">
        <v>1912</v>
      </c>
      <c r="H2050" s="302">
        <f>TabIPW[[#This Row],[liczba mieszkańców ]]/$I$1*$H$2</f>
        <v>4.5068641952675299E-5</v>
      </c>
      <c r="I2050" s="27">
        <v>14160</v>
      </c>
      <c r="J2050" s="302">
        <f>TabIPW[[#This Row],[liczba mieszkańców w wieku 20-64]]/$K$1*$J$2</f>
        <v>3.5275848572629417E-5</v>
      </c>
      <c r="K2050" s="27">
        <v>8747</v>
      </c>
      <c r="L2050" s="302">
        <f>TabIPW[[#This Row],[iloczyn liczby mieszkańców i relacji przeciętnego miesięcznego wynagrodzenia brutto 
w danym powiecie do średniej krajowej]]/$M$1*$L$2</f>
        <v>1.3488466595604329E-4</v>
      </c>
      <c r="M2050" s="27">
        <v>12262.56</v>
      </c>
      <c r="N2050" s="302">
        <f>TabIPW[[#This Row],[liczba oddziałów w szkołach podstawowych]]/$O$1*$N$2</f>
        <v>8.363148479427551E-5</v>
      </c>
      <c r="O2050" s="27">
        <v>66</v>
      </c>
      <c r="P205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8.8545064777705281E-5</v>
      </c>
      <c r="Q2050" s="27">
        <v>450</v>
      </c>
      <c r="R2050" s="302">
        <f>TabIPW[[#This Row],[liczba gospodarstw domowych korzystających ze środowiskowej pomocy społecznej ]]/$S$1*$R$2</f>
        <v>4.9489046105471823E-5</v>
      </c>
      <c r="S2050" s="27">
        <v>181</v>
      </c>
      <c r="T2050" s="302">
        <f>TabIPW[[#This Row],[ilość wody dostarczonej i ścieków bytowych odprowadzonych siecią kanalizacyjną '[dam3']]]/$U$1*$T$2</f>
        <v>3.634434279742537E-5</v>
      </c>
      <c r="U2050" s="27">
        <v>890.6</v>
      </c>
      <c r="V2050" s="302">
        <f>TabIPW[[#This Row],[iloczyn liczby mieszkańców i relacji przeciętnego miesięcznego wynagrodzenia brutto 
w danym powiecie do średniej krajowej2]]/$W$1*$V$2</f>
        <v>3.9341360903845961E-5</v>
      </c>
      <c r="W2050" s="27">
        <f>TabIPW[[#This Row],[iloczyn liczby mieszkańców i relacji przeciętnego miesięcznego wynagrodzenia brutto 
w danym powiecie do średniej krajowej]]</f>
        <v>12262.56</v>
      </c>
    </row>
    <row r="2051" spans="1:23" x14ac:dyDescent="0.3">
      <c r="A2051" s="2" t="s">
        <v>10</v>
      </c>
      <c r="B2051" s="2" t="s">
        <v>1126</v>
      </c>
      <c r="C2051" s="2" t="s">
        <v>76</v>
      </c>
      <c r="D2051" s="2" t="s">
        <v>21</v>
      </c>
      <c r="E2051" s="2" t="s">
        <v>15</v>
      </c>
      <c r="F2051" s="17" t="str">
        <f>+Tabela1[[#This Row],[WK]]&amp;Tabela1[[#This Row],[PK]]&amp;Tabela1[[#This Row],[GK]]</f>
        <v>281405</v>
      </c>
      <c r="G2051" s="2" t="s">
        <v>1913</v>
      </c>
      <c r="H2051" s="302">
        <f>TabIPW[[#This Row],[liczba mieszkańców ]]/$I$1*$H$2</f>
        <v>2.2356083409293169E-5</v>
      </c>
      <c r="I2051" s="27">
        <v>7024</v>
      </c>
      <c r="J2051" s="302">
        <f>TabIPW[[#This Row],[liczba mieszkańców w wieku 20-64]]/$K$1*$J$2</f>
        <v>1.7131794299363183E-5</v>
      </c>
      <c r="K2051" s="27">
        <v>4248</v>
      </c>
      <c r="L2051" s="302">
        <f>TabIPW[[#This Row],[iloczyn liczby mieszkańców i relacji przeciętnego miesięcznego wynagrodzenia brutto 
w danym powiecie do średniej krajowej]]/$M$1*$L$2</f>
        <v>6.6908890796274571E-5</v>
      </c>
      <c r="M2051" s="27">
        <v>6082.7839999999987</v>
      </c>
      <c r="N2051" s="302">
        <f>TabIPW[[#This Row],[liczba oddziałów w szkołach podstawowych]]/$O$1*$N$2</f>
        <v>3.4212880143112706E-5</v>
      </c>
      <c r="O2051" s="27">
        <v>27</v>
      </c>
      <c r="P205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4.3485465146384153E-5</v>
      </c>
      <c r="Q2051" s="27">
        <v>221</v>
      </c>
      <c r="R2051" s="302">
        <f>TabIPW[[#This Row],[liczba gospodarstw domowych korzystających ze środowiskowej pomocy społecznej ]]/$S$1*$R$2</f>
        <v>2.6521753990225228E-5</v>
      </c>
      <c r="S2051" s="27">
        <v>97</v>
      </c>
      <c r="T2051" s="302">
        <f>TabIPW[[#This Row],[ilość wody dostarczonej i ścieków bytowych odprowadzonych siecią kanalizacyjną '[dam3']]]/$U$1*$T$2</f>
        <v>2.009426722821946E-5</v>
      </c>
      <c r="U2051" s="27">
        <v>492.4</v>
      </c>
      <c r="V2051" s="302">
        <f>TabIPW[[#This Row],[iloczyn liczby mieszkańców i relacji przeciętnego miesięcznego wynagrodzenia brutto 
w danym powiecie do średniej krajowej2]]/$W$1*$V$2</f>
        <v>1.9515093148913416E-5</v>
      </c>
      <c r="W2051" s="27">
        <f>TabIPW[[#This Row],[iloczyn liczby mieszkańców i relacji przeciętnego miesięcznego wynagrodzenia brutto 
w danym powiecie do średniej krajowej]]</f>
        <v>6082.7839999999987</v>
      </c>
    </row>
    <row r="2052" spans="1:23" x14ac:dyDescent="0.3">
      <c r="A2052" s="2" t="s">
        <v>10</v>
      </c>
      <c r="B2052" s="2" t="s">
        <v>1126</v>
      </c>
      <c r="C2052" s="2" t="s">
        <v>76</v>
      </c>
      <c r="D2052" s="2" t="s">
        <v>23</v>
      </c>
      <c r="E2052" s="2" t="s">
        <v>19</v>
      </c>
      <c r="F2052" s="17" t="str">
        <f>+Tabela1[[#This Row],[WK]]&amp;Tabela1[[#This Row],[PK]]&amp;Tabela1[[#This Row],[GK]]</f>
        <v>281406</v>
      </c>
      <c r="G2052" s="2" t="s">
        <v>1914</v>
      </c>
      <c r="H2052" s="302">
        <f>TabIPW[[#This Row],[liczba mieszkańców ]]/$I$1*$H$2</f>
        <v>2.1684509719179152E-5</v>
      </c>
      <c r="I2052" s="27">
        <v>6813</v>
      </c>
      <c r="J2052" s="302">
        <f>TabIPW[[#This Row],[liczba mieszkańców w wieku 20-64]]/$K$1*$J$2</f>
        <v>1.6748668014419798E-5</v>
      </c>
      <c r="K2052" s="27">
        <v>4153</v>
      </c>
      <c r="L2052" s="302">
        <f>TabIPW[[#This Row],[iloczyn liczby mieszkańców i relacji przeciętnego miesięcznego wynagrodzenia brutto 
w danym powiecie do średniej krajowej]]/$M$1*$L$2</f>
        <v>6.4898956861477599E-5</v>
      </c>
      <c r="M2052" s="27">
        <v>5900.0579999999991</v>
      </c>
      <c r="N2052" s="302">
        <f>TabIPW[[#This Row],[liczba oddziałów w szkołach podstawowych]]/$O$1*$N$2</f>
        <v>6.462432915921289E-5</v>
      </c>
      <c r="O2052" s="27">
        <v>51</v>
      </c>
      <c r="P205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3.482772547923075E-5</v>
      </c>
      <c r="Q2052" s="27">
        <v>177</v>
      </c>
      <c r="R2052" s="302">
        <f>TabIPW[[#This Row],[liczba gospodarstw domowych korzystających ze środowiskowej pomocy społecznej ]]/$S$1*$R$2</f>
        <v>4.9489046105471823E-5</v>
      </c>
      <c r="S2052" s="27">
        <v>181</v>
      </c>
      <c r="T2052" s="302">
        <f>TabIPW[[#This Row],[ilość wody dostarczonej i ścieków bytowych odprowadzonych siecią kanalizacyjną '[dam3']]]/$U$1*$T$2</f>
        <v>1.8465994965006716E-5</v>
      </c>
      <c r="U2052" s="27">
        <v>452.5</v>
      </c>
      <c r="V2052" s="302">
        <f>TabIPW[[#This Row],[iloczyn liczby mieszkańców i relacji przeciętnego miesięcznego wynagrodzenia brutto 
w danym powiecie do średniej krajowej2]]/$W$1*$V$2</f>
        <v>1.8928862417930966E-5</v>
      </c>
      <c r="W2052" s="27">
        <f>TabIPW[[#This Row],[iloczyn liczby mieszkańców i relacji przeciętnego miesięcznego wynagrodzenia brutto 
w danym powiecie do średniej krajowej]]</f>
        <v>5900.0579999999991</v>
      </c>
    </row>
    <row r="2053" spans="1:23" x14ac:dyDescent="0.3">
      <c r="A2053" s="2" t="s">
        <v>10</v>
      </c>
      <c r="B2053" s="2" t="s">
        <v>1126</v>
      </c>
      <c r="C2053" s="2" t="s">
        <v>76</v>
      </c>
      <c r="D2053" s="2" t="s">
        <v>30</v>
      </c>
      <c r="E2053" s="2" t="s">
        <v>15</v>
      </c>
      <c r="F2053" s="17" t="str">
        <f>+Tabela1[[#This Row],[WK]]&amp;Tabela1[[#This Row],[PK]]&amp;Tabela1[[#This Row],[GK]]</f>
        <v>281407</v>
      </c>
      <c r="G2053" s="2" t="s">
        <v>1915</v>
      </c>
      <c r="H2053" s="302">
        <f>TabIPW[[#This Row],[liczba mieszkańców ]]/$I$1*$H$2</f>
        <v>2.560255338046046E-5</v>
      </c>
      <c r="I2053" s="27">
        <v>8044</v>
      </c>
      <c r="J2053" s="302">
        <f>TabIPW[[#This Row],[liczba mieszkańców w wieku 20-64]]/$K$1*$J$2</f>
        <v>2.0136310954971836E-5</v>
      </c>
      <c r="K2053" s="27">
        <v>4993</v>
      </c>
      <c r="L2053" s="302">
        <f>TabIPW[[#This Row],[iloczyn liczby mieszkańców i relacji przeciętnego miesięcznego wynagrodzenia brutto 
w danym powiecie do średniej krajowej]]/$M$1*$L$2</f>
        <v>7.6625159106667517E-5</v>
      </c>
      <c r="M2053" s="27">
        <v>6966.1039999999994</v>
      </c>
      <c r="N2053" s="302">
        <f>TabIPW[[#This Row],[liczba oddziałów w szkołach podstawowych]]/$O$1*$N$2</f>
        <v>4.4350029815146094E-5</v>
      </c>
      <c r="O2053" s="27">
        <v>35</v>
      </c>
      <c r="P205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4.8404635411812223E-5</v>
      </c>
      <c r="Q2053" s="27">
        <v>246</v>
      </c>
      <c r="R2053" s="302">
        <f>TabIPW[[#This Row],[liczba gospodarstw domowych korzystających ze środowiskowej pomocy społecznej ]]/$S$1*$R$2</f>
        <v>3.8278820192077648E-5</v>
      </c>
      <c r="S2053" s="27">
        <v>140</v>
      </c>
      <c r="T2053" s="302">
        <f>TabIPW[[#This Row],[ilość wody dostarczonej i ścieków bytowych odprowadzonych siecią kanalizacyjną '[dam3']]]/$U$1*$T$2</f>
        <v>1.8225222875960217E-5</v>
      </c>
      <c r="U2053" s="27">
        <v>446.6</v>
      </c>
      <c r="V2053" s="302">
        <f>TabIPW[[#This Row],[iloczyn liczby mieszkańców i relacji przeciętnego miesięcznego wynagrodzenia brutto 
w danym powiecie do średniej krajowej2]]/$W$1*$V$2</f>
        <v>2.2349004739444696E-5</v>
      </c>
      <c r="W2053" s="27">
        <f>TabIPW[[#This Row],[iloczyn liczby mieszkańców i relacji przeciętnego miesięcznego wynagrodzenia brutto 
w danym powiecie do średniej krajowej]]</f>
        <v>6966.1039999999994</v>
      </c>
    </row>
    <row r="2054" spans="1:23" x14ac:dyDescent="0.3">
      <c r="A2054" s="2" t="s">
        <v>10</v>
      </c>
      <c r="B2054" s="2" t="s">
        <v>1126</v>
      </c>
      <c r="C2054" s="2" t="s">
        <v>76</v>
      </c>
      <c r="D2054" s="2" t="s">
        <v>54</v>
      </c>
      <c r="E2054" s="2" t="s">
        <v>15</v>
      </c>
      <c r="F2054" s="17" t="str">
        <f>+Tabela1[[#This Row],[WK]]&amp;Tabela1[[#This Row],[PK]]&amp;Tabela1[[#This Row],[GK]]</f>
        <v>281408</v>
      </c>
      <c r="G2054" s="2" t="s">
        <v>1444</v>
      </c>
      <c r="H2054" s="302">
        <f>TabIPW[[#This Row],[liczba mieszkańców ]]/$I$1*$H$2</f>
        <v>8.5585860318321958E-6</v>
      </c>
      <c r="I2054" s="27">
        <v>2689</v>
      </c>
      <c r="J2054" s="302">
        <f>TabIPW[[#This Row],[liczba mieszkańców w wieku 20-64]]/$K$1*$J$2</f>
        <v>6.4970152109873089E-6</v>
      </c>
      <c r="K2054" s="27">
        <v>1611</v>
      </c>
      <c r="L2054" s="302">
        <f>TabIPW[[#This Row],[iloczyn liczby mieszkańców i relacji przeciętnego miesięcznego wynagrodzenia brutto 
w danym powiecie do średniej krajowej]]/$M$1*$L$2</f>
        <v>2.5614750477104546E-5</v>
      </c>
      <c r="M2054" s="27">
        <v>2328.674</v>
      </c>
      <c r="N2054" s="302">
        <f>TabIPW[[#This Row],[liczba oddziałów w szkołach podstawowych]]/$O$1*$N$2</f>
        <v>2.9144305307096008E-5</v>
      </c>
      <c r="O2054" s="27">
        <v>23</v>
      </c>
      <c r="P205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1.593811165998695E-5</v>
      </c>
      <c r="Q2054" s="27">
        <v>81</v>
      </c>
      <c r="R2054" s="302">
        <f>TabIPW[[#This Row],[liczba gospodarstw domowych korzystających ze środowiskowej pomocy społecznej ]]/$S$1*$R$2</f>
        <v>2.4060972692163095E-5</v>
      </c>
      <c r="S2054" s="27">
        <v>88</v>
      </c>
      <c r="T2054" s="302">
        <f>TabIPW[[#This Row],[ilość wody dostarczonej i ścieków bytowych odprowadzonych siecią kanalizacyjną '[dam3']]]/$U$1*$T$2</f>
        <v>6.9007729250444989E-6</v>
      </c>
      <c r="U2054" s="27">
        <v>169.10000000000002</v>
      </c>
      <c r="V2054" s="302">
        <f>TabIPW[[#This Row],[iloczyn liczby mieszkańców i relacji przeciętnego miesięcznego wynagrodzenia brutto 
w danym powiecie do średniej krajowej2]]/$W$1*$V$2</f>
        <v>7.4709688891554935E-6</v>
      </c>
      <c r="W2054" s="27">
        <f>TabIPW[[#This Row],[iloczyn liczby mieszkańców i relacji przeciętnego miesięcznego wynagrodzenia brutto 
w danym powiecie do średniej krajowej]]</f>
        <v>2328.674</v>
      </c>
    </row>
    <row r="2055" spans="1:23" x14ac:dyDescent="0.3">
      <c r="A2055" s="2" t="s">
        <v>10</v>
      </c>
      <c r="B2055" s="2" t="s">
        <v>1126</v>
      </c>
      <c r="C2055" s="2" t="s">
        <v>76</v>
      </c>
      <c r="D2055" s="2" t="s">
        <v>56</v>
      </c>
      <c r="E2055" s="2" t="s">
        <v>19</v>
      </c>
      <c r="F2055" s="17" t="str">
        <f>+Tabela1[[#This Row],[WK]]&amp;Tabela1[[#This Row],[PK]]&amp;Tabela1[[#This Row],[GK]]</f>
        <v>281409</v>
      </c>
      <c r="G2055" s="2" t="s">
        <v>1916</v>
      </c>
      <c r="H2055" s="302">
        <f>TabIPW[[#This Row],[liczba mieszkańców ]]/$I$1*$H$2</f>
        <v>4.1538901562455179E-5</v>
      </c>
      <c r="I2055" s="27">
        <v>13051</v>
      </c>
      <c r="J2055" s="302">
        <f>TabIPW[[#This Row],[liczba mieszkańców w wieku 20-64]]/$K$1*$J$2</f>
        <v>3.1432486998407875E-5</v>
      </c>
      <c r="K2055" s="27">
        <v>7794</v>
      </c>
      <c r="L2055" s="302">
        <f>TabIPW[[#This Row],[iloczyn liczby mieszkańców i relacji przeciętnego miesięcznego wynagrodzenia brutto 
w danym powiecie do średniej krajowej]]/$M$1*$L$2</f>
        <v>1.2432060560680231E-4</v>
      </c>
      <c r="M2055" s="27">
        <v>11302.165999999999</v>
      </c>
      <c r="N2055" s="302">
        <f>TabIPW[[#This Row],[liczba oddziałów w szkołach podstawowych]]/$O$1*$N$2</f>
        <v>7.6028622540250454E-5</v>
      </c>
      <c r="O2055" s="27">
        <v>60</v>
      </c>
      <c r="P205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7.9887325110551872E-5</v>
      </c>
      <c r="Q2055" s="27">
        <v>406</v>
      </c>
      <c r="R2055" s="302">
        <f>TabIPW[[#This Row],[liczba gospodarstw domowych korzystających ze środowiskowej pomocy społecznej ]]/$S$1*$R$2</f>
        <v>9.8431251922485389E-5</v>
      </c>
      <c r="S2055" s="27">
        <v>360</v>
      </c>
      <c r="T2055" s="302">
        <f>TabIPW[[#This Row],[ilość wody dostarczonej i ścieków bytowych odprowadzonych siecią kanalizacyjną '[dam3']]]/$U$1*$T$2</f>
        <v>3.3781548358083002E-5</v>
      </c>
      <c r="U2055" s="27">
        <v>827.8</v>
      </c>
      <c r="V2055" s="302">
        <f>TabIPW[[#This Row],[iloczyn liczby mieszkańców i relacji przeciętnego miesięcznego wynagrodzenia brutto 
w danym powiecie do średniej krajowej2]]/$W$1*$V$2</f>
        <v>3.6260176635317343E-5</v>
      </c>
      <c r="W2055" s="27">
        <f>TabIPW[[#This Row],[iloczyn liczby mieszkańców i relacji przeciętnego miesięcznego wynagrodzenia brutto 
w danym powiecie do średniej krajowej]]</f>
        <v>11302.165999999999</v>
      </c>
    </row>
    <row r="2056" spans="1:23" x14ac:dyDescent="0.3">
      <c r="A2056" s="2" t="s">
        <v>10</v>
      </c>
      <c r="B2056" s="2" t="s">
        <v>1126</v>
      </c>
      <c r="C2056" s="2" t="s">
        <v>76</v>
      </c>
      <c r="D2056" s="2" t="s">
        <v>69</v>
      </c>
      <c r="E2056" s="2" t="s">
        <v>15</v>
      </c>
      <c r="F2056" s="17" t="str">
        <f>+Tabela1[[#This Row],[WK]]&amp;Tabela1[[#This Row],[PK]]&amp;Tabela1[[#This Row],[GK]]</f>
        <v>281410</v>
      </c>
      <c r="G2056" s="2" t="s">
        <v>1917</v>
      </c>
      <c r="H2056" s="302">
        <f>TabIPW[[#This Row],[liczba mieszkańców ]]/$I$1*$H$2</f>
        <v>2.893814213514999E-5</v>
      </c>
      <c r="I2056" s="27">
        <v>9092</v>
      </c>
      <c r="J2056" s="302">
        <f>TabIPW[[#This Row],[liczba mieszkańców w wieku 20-64]]/$K$1*$J$2</f>
        <v>2.2701240609961241E-5</v>
      </c>
      <c r="K2056" s="27">
        <v>5629</v>
      </c>
      <c r="L2056" s="302">
        <f>TabIPW[[#This Row],[iloczyn liczby mieszkańców i relacji przeciętnego miesięcznego wynagrodzenia brutto 
w danym powiecie do średniej krajowej]]/$M$1*$L$2</f>
        <v>8.6608148507933999E-5</v>
      </c>
      <c r="M2056" s="27">
        <v>7873.6719999999996</v>
      </c>
      <c r="N2056" s="302">
        <f>TabIPW[[#This Row],[liczba oddziałów w szkołach podstawowych]]/$O$1*$N$2</f>
        <v>5.195289206917115E-5</v>
      </c>
      <c r="O2056" s="27">
        <v>41</v>
      </c>
      <c r="P205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4.3682231957001275E-5</v>
      </c>
      <c r="Q2056" s="27">
        <v>222</v>
      </c>
      <c r="R2056" s="302">
        <f>TabIPW[[#This Row],[liczba gospodarstw domowych korzystających ze środowiskowej pomocy społecznej ]]/$S$1*$R$2</f>
        <v>3.5271198605557267E-5</v>
      </c>
      <c r="S2056" s="27">
        <v>129</v>
      </c>
      <c r="T2056" s="302">
        <f>TabIPW[[#This Row],[ilość wody dostarczonej i ścieków bytowych odprowadzonych siecią kanalizacyjną '[dam3']]]/$U$1*$T$2</f>
        <v>1.8404781722028792E-5</v>
      </c>
      <c r="U2056" s="27">
        <v>451</v>
      </c>
      <c r="V2056" s="302">
        <f>TabIPW[[#This Row],[iloczyn liczby mieszkańców i relacji przeciętnego miesięcznego wynagrodzenia brutto 
w danym powiecie do średniej krajowej2]]/$W$1*$V$2</f>
        <v>2.5260709981480754E-5</v>
      </c>
      <c r="W2056" s="27">
        <f>TabIPW[[#This Row],[iloczyn liczby mieszkańców i relacji przeciętnego miesięcznego wynagrodzenia brutto 
w danym powiecie do średniej krajowej]]</f>
        <v>7873.6719999999996</v>
      </c>
    </row>
    <row r="2057" spans="1:23" x14ac:dyDescent="0.3">
      <c r="A2057" s="2" t="s">
        <v>10</v>
      </c>
      <c r="B2057" s="2" t="s">
        <v>1126</v>
      </c>
      <c r="C2057" s="2" t="s">
        <v>76</v>
      </c>
      <c r="D2057" s="2" t="s">
        <v>71</v>
      </c>
      <c r="E2057" s="2" t="s">
        <v>15</v>
      </c>
      <c r="F2057" s="17" t="str">
        <f>+Tabela1[[#This Row],[WK]]&amp;Tabela1[[#This Row],[PK]]&amp;Tabela1[[#This Row],[GK]]</f>
        <v>281411</v>
      </c>
      <c r="G2057" s="2" t="s">
        <v>1918</v>
      </c>
      <c r="H2057" s="302">
        <f>TabIPW[[#This Row],[liczba mieszkańców ]]/$I$1*$H$2</f>
        <v>5.0097487594287373E-5</v>
      </c>
      <c r="I2057" s="27">
        <v>15740</v>
      </c>
      <c r="J2057" s="302">
        <f>TabIPW[[#This Row],[liczba mieszkańców w wieku 20-64]]/$K$1*$J$2</f>
        <v>3.942167826654311E-5</v>
      </c>
      <c r="K2057" s="27">
        <v>9775</v>
      </c>
      <c r="L2057" s="302">
        <f>TabIPW[[#This Row],[iloczyn liczby mieszkańców i relacji przeciętnego miesięcznego wynagrodzenia brutto 
w danym powiecie do średniej krajowej]]/$M$1*$L$2</f>
        <v>1.4993535608390687E-4</v>
      </c>
      <c r="M2057" s="27">
        <v>13630.84</v>
      </c>
      <c r="N2057" s="302">
        <f>TabIPW[[#This Row],[liczba oddziałów w szkołach podstawowych]]/$O$1*$N$2</f>
        <v>9.8837209302325582E-5</v>
      </c>
      <c r="O2057" s="27">
        <v>78</v>
      </c>
      <c r="P205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1.420656372655627E-4</v>
      </c>
      <c r="Q2057" s="27">
        <v>722</v>
      </c>
      <c r="R2057" s="302">
        <f>TabIPW[[#This Row],[liczba gospodarstw domowych korzystających ze środowiskowej pomocy społecznej ]]/$S$1*$R$2</f>
        <v>3.2263577019036873E-5</v>
      </c>
      <c r="S2057" s="27">
        <v>118</v>
      </c>
      <c r="T2057" s="302">
        <f>TabIPW[[#This Row],[ilość wody dostarczonej i ścieków bytowych odprowadzonych siecią kanalizacyjną '[dam3']]]/$U$1*$T$2</f>
        <v>6.8313979163361864E-5</v>
      </c>
      <c r="U2057" s="27">
        <v>1674</v>
      </c>
      <c r="V2057" s="302">
        <f>TabIPW[[#This Row],[iloczyn liczby mieszkańców i relacji przeciętnego miesięcznego wynagrodzenia brutto 
w danym powiecie do średniej krajowej2]]/$W$1*$V$2</f>
        <v>4.3731145524472849E-5</v>
      </c>
      <c r="W2057" s="27">
        <f>TabIPW[[#This Row],[iloczyn liczby mieszkańców i relacji przeciętnego miesięcznego wynagrodzenia brutto 
w danym powiecie do średniej krajowej]]</f>
        <v>13630.84</v>
      </c>
    </row>
    <row r="2058" spans="1:23" x14ac:dyDescent="0.3">
      <c r="A2058" s="2" t="s">
        <v>10</v>
      </c>
      <c r="B2058" s="2" t="s">
        <v>1126</v>
      </c>
      <c r="C2058" s="2" t="s">
        <v>76</v>
      </c>
      <c r="D2058" s="2" t="s">
        <v>72</v>
      </c>
      <c r="E2058" s="2" t="s">
        <v>15</v>
      </c>
      <c r="F2058" s="17" t="str">
        <f>+Tabela1[[#This Row],[WK]]&amp;Tabela1[[#This Row],[PK]]&amp;Tabela1[[#This Row],[GK]]</f>
        <v>281412</v>
      </c>
      <c r="G2058" s="2" t="s">
        <v>1919</v>
      </c>
      <c r="H2058" s="302">
        <f>TabIPW[[#This Row],[liczba mieszkańców ]]/$I$1*$H$2</f>
        <v>1.1556796534616103E-5</v>
      </c>
      <c r="I2058" s="27">
        <v>3631</v>
      </c>
      <c r="J2058" s="302">
        <f>TabIPW[[#This Row],[liczba mieszkańców w wieku 20-64]]/$K$1*$J$2</f>
        <v>9.0216157833510921E-6</v>
      </c>
      <c r="K2058" s="27">
        <v>2237</v>
      </c>
      <c r="L2058" s="302">
        <f>TabIPW[[#This Row],[iloczyn liczby mieszkańców i relacji przeciętnego miesięcznego wynagrodzenia brutto 
w danym powiecie do średniej krajowej]]/$M$1*$L$2</f>
        <v>3.4588010034349797E-5</v>
      </c>
      <c r="M2058" s="27">
        <v>3144.4459999999999</v>
      </c>
      <c r="N2058" s="302">
        <f>TabIPW[[#This Row],[liczba oddziałów w szkołach podstawowych]]/$O$1*$N$2</f>
        <v>1.7740011926058437E-5</v>
      </c>
      <c r="O2058" s="27">
        <v>14</v>
      </c>
      <c r="P205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2.3612017274054742E-5</v>
      </c>
      <c r="Q2058" s="27">
        <v>120</v>
      </c>
      <c r="R2058" s="302">
        <f>TabIPW[[#This Row],[liczba gospodarstw domowych korzystających ze środowiskowej pomocy społecznej ]]/$S$1*$R$2</f>
        <v>4.2380122355514539E-5</v>
      </c>
      <c r="S2058" s="27">
        <v>155</v>
      </c>
      <c r="T2058" s="302">
        <f>TabIPW[[#This Row],[ilość wody dostarczonej i ścieków bytowych odprowadzonych siecią kanalizacyjną '[dam3']]]/$U$1*$T$2</f>
        <v>7.1415450140909944E-6</v>
      </c>
      <c r="U2058" s="27">
        <v>175</v>
      </c>
      <c r="V2058" s="302">
        <f>TabIPW[[#This Row],[iloczyn liczby mieszkańców i relacji przeciętnego miesięcznego wynagrodzenia brutto 
w danym powiecie do średniej krajowej2]]/$W$1*$V$2</f>
        <v>1.0088169593352026E-5</v>
      </c>
      <c r="W2058" s="27">
        <f>TabIPW[[#This Row],[iloczyn liczby mieszkańców i relacji przeciętnego miesięcznego wynagrodzenia brutto 
w danym powiecie do średniej krajowej]]</f>
        <v>3144.4459999999999</v>
      </c>
    </row>
    <row r="2059" spans="1:23" x14ac:dyDescent="0.3">
      <c r="A2059" s="2" t="s">
        <v>10</v>
      </c>
      <c r="B2059" s="2" t="s">
        <v>1126</v>
      </c>
      <c r="C2059" s="2" t="s">
        <v>109</v>
      </c>
      <c r="D2059" s="2" t="s">
        <v>12</v>
      </c>
      <c r="E2059" s="2" t="s">
        <v>13</v>
      </c>
      <c r="F2059" s="17" t="str">
        <f>+Tabela1[[#This Row],[WK]]&amp;Tabela1[[#This Row],[PK]]&amp;Tabela1[[#This Row],[GK]]</f>
        <v>281501</v>
      </c>
      <c r="G2059" s="2" t="s">
        <v>1920</v>
      </c>
      <c r="H2059" s="302">
        <f>TabIPW[[#This Row],[liczba mieszkańców ]]/$I$1*$H$2</f>
        <v>9.7887435258088191E-5</v>
      </c>
      <c r="I2059" s="27">
        <v>30755</v>
      </c>
      <c r="J2059" s="302">
        <f>TabIPW[[#This Row],[liczba mieszkańców w wieku 20-64]]/$K$1*$J$2</f>
        <v>7.1668812733988486E-5</v>
      </c>
      <c r="K2059" s="27">
        <v>17771</v>
      </c>
      <c r="L2059" s="302">
        <f>TabIPW[[#This Row],[iloczyn liczby mieszkańców i relacji przeciętnego miesięcznego wynagrodzenia brutto 
w danym powiecie do średniej krajowej]]/$M$1*$L$2</f>
        <v>2.7571143298827169E-4</v>
      </c>
      <c r="M2059" s="27">
        <v>25065.325000000001</v>
      </c>
      <c r="N2059" s="302">
        <f>TabIPW[[#This Row],[liczba oddziałów w szkołach podstawowych]]/$O$1*$N$2</f>
        <v>1.8627012522361359E-4</v>
      </c>
      <c r="O2059" s="27">
        <v>147</v>
      </c>
      <c r="P205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2.3552987230869609E-4</v>
      </c>
      <c r="Q2059" s="27">
        <v>1197</v>
      </c>
      <c r="R2059" s="302">
        <f>TabIPW[[#This Row],[liczba gospodarstw domowych korzystających ze środowiskowej pomocy społecznej ]]/$S$1*$R$2</f>
        <v>2.1162719163334359E-4</v>
      </c>
      <c r="S2059" s="27">
        <v>774</v>
      </c>
      <c r="T2059" s="302">
        <f>TabIPW[[#This Row],[ilość wody dostarczonej i ścieków bytowych odprowadzonych siecią kanalizacyjną '[dam3']]]/$U$1*$T$2</f>
        <v>1.073843517147374E-4</v>
      </c>
      <c r="U2059" s="27">
        <v>2631.4</v>
      </c>
      <c r="V2059" s="302">
        <f>TabIPW[[#This Row],[iloczyn liczby mieszkańców i relacji przeciętnego miesięcznego wynagrodzenia brutto 
w danym powiecie do średniej krajowej2]]/$W$1*$V$2</f>
        <v>8.0415834621579255E-5</v>
      </c>
      <c r="W2059" s="27">
        <f>TabIPW[[#This Row],[iloczyn liczby mieszkańców i relacji przeciętnego miesięcznego wynagrodzenia brutto 
w danym powiecie do średniej krajowej]]</f>
        <v>25065.325000000001</v>
      </c>
    </row>
    <row r="2060" spans="1:23" x14ac:dyDescent="0.3">
      <c r="A2060" s="2" t="s">
        <v>10</v>
      </c>
      <c r="B2060" s="2" t="s">
        <v>1126</v>
      </c>
      <c r="C2060" s="2" t="s">
        <v>109</v>
      </c>
      <c r="D2060" s="2" t="s">
        <v>11</v>
      </c>
      <c r="E2060" s="2" t="s">
        <v>15</v>
      </c>
      <c r="F2060" s="17" t="str">
        <f>+Tabela1[[#This Row],[WK]]&amp;Tabela1[[#This Row],[PK]]&amp;Tabela1[[#This Row],[GK]]</f>
        <v>281502</v>
      </c>
      <c r="G2060" s="2" t="s">
        <v>1921</v>
      </c>
      <c r="H2060" s="302">
        <f>TabIPW[[#This Row],[liczba mieszkańców ]]/$I$1*$H$2</f>
        <v>1.1846432581063382E-5</v>
      </c>
      <c r="I2060" s="27">
        <v>3722</v>
      </c>
      <c r="J2060" s="302">
        <f>TabIPW[[#This Row],[liczba mieszkańców w wieku 20-64]]/$K$1*$J$2</f>
        <v>9.0054841503008448E-6</v>
      </c>
      <c r="K2060" s="27">
        <v>2233</v>
      </c>
      <c r="L2060" s="302">
        <f>TabIPW[[#This Row],[iloczyn liczby mieszkańców i relacji przeciętnego miesięcznego wynagrodzenia brutto 
w danym powiecie do średniej krajowej]]/$M$1*$L$2</f>
        <v>3.3366865666797175E-5</v>
      </c>
      <c r="M2060" s="27">
        <v>3033.43</v>
      </c>
      <c r="N2060" s="302">
        <f>TabIPW[[#This Row],[liczba oddziałów w szkołach podstawowych]]/$O$1*$N$2</f>
        <v>3.0411449016100181E-5</v>
      </c>
      <c r="O2060" s="27">
        <v>24</v>
      </c>
      <c r="P206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1.6134878470604075E-5</v>
      </c>
      <c r="Q2060" s="27">
        <v>82</v>
      </c>
      <c r="R2060" s="302">
        <f>TabIPW[[#This Row],[liczba gospodarstw domowych korzystających ze środowiskowej pomocy społecznej ]]/$S$1*$R$2</f>
        <v>2.9255955432516489E-5</v>
      </c>
      <c r="S2060" s="27">
        <v>107</v>
      </c>
      <c r="T2060" s="302">
        <f>TabIPW[[#This Row],[ilość wody dostarczonej i ścieków bytowych odprowadzonych siecią kanalizacyjną '[dam3']]]/$U$1*$T$2</f>
        <v>8.284192216345553E-6</v>
      </c>
      <c r="U2060" s="27">
        <v>203</v>
      </c>
      <c r="V2060" s="302">
        <f>TabIPW[[#This Row],[iloczyn liczby mieszkańców i relacji przeciętnego miesięcznego wynagrodzenia brutto 
w danym powiecie do średniej krajowej2]]/$W$1*$V$2</f>
        <v>9.7320024861491778E-6</v>
      </c>
      <c r="W2060" s="27">
        <f>TabIPW[[#This Row],[iloczyn liczby mieszkańców i relacji przeciętnego miesięcznego wynagrodzenia brutto 
w danym powiecie do średniej krajowej]]</f>
        <v>3033.43</v>
      </c>
    </row>
    <row r="2061" spans="1:23" x14ac:dyDescent="0.3">
      <c r="A2061" s="2" t="s">
        <v>10</v>
      </c>
      <c r="B2061" s="2" t="s">
        <v>1126</v>
      </c>
      <c r="C2061" s="2" t="s">
        <v>109</v>
      </c>
      <c r="D2061" s="2" t="s">
        <v>16</v>
      </c>
      <c r="E2061" s="2" t="s">
        <v>15</v>
      </c>
      <c r="F2061" s="17" t="str">
        <f>+Tabela1[[#This Row],[WK]]&amp;Tabela1[[#This Row],[PK]]&amp;Tabela1[[#This Row],[GK]]</f>
        <v>281503</v>
      </c>
      <c r="G2061" s="2" t="s">
        <v>1922</v>
      </c>
      <c r="H2061" s="302">
        <f>TabIPW[[#This Row],[liczba mieszkańców ]]/$I$1*$H$2</f>
        <v>1.5742196546464125E-5</v>
      </c>
      <c r="I2061" s="27">
        <v>4946</v>
      </c>
      <c r="J2061" s="302">
        <f>TabIPW[[#This Row],[liczba mieszkańców w wieku 20-64]]/$K$1*$J$2</f>
        <v>1.190514519108289E-5</v>
      </c>
      <c r="K2061" s="27">
        <v>2952</v>
      </c>
      <c r="L2061" s="302">
        <f>TabIPW[[#This Row],[iloczyn liczby mieszkańców i relacji przeciętnego miesięcznego wynagrodzenia brutto 
w danym powiecie do średniej krajowej]]/$M$1*$L$2</f>
        <v>4.4339741426109306E-5</v>
      </c>
      <c r="M2061" s="27">
        <v>4030.99</v>
      </c>
      <c r="N2061" s="302">
        <f>TabIPW[[#This Row],[liczba oddziałów w szkołach podstawowych]]/$O$1*$N$2</f>
        <v>5.9555754323196186E-5</v>
      </c>
      <c r="O2061" s="27">
        <v>47</v>
      </c>
      <c r="P206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3.7582460827870465E-5</v>
      </c>
      <c r="Q2061" s="27">
        <v>191</v>
      </c>
      <c r="R2061" s="302">
        <f>TabIPW[[#This Row],[liczba gospodarstw domowych korzystających ze środowiskowej pomocy społecznej ]]/$S$1*$R$2</f>
        <v>6.562083461499025E-5</v>
      </c>
      <c r="S2061" s="27">
        <v>240</v>
      </c>
      <c r="T2061" s="302">
        <f>TabIPW[[#This Row],[ilość wody dostarczonej i ścieków bytowych odprowadzonych siecią kanalizacyjną '[dam3']]]/$U$1*$T$2</f>
        <v>1.2773163368059894E-5</v>
      </c>
      <c r="U2061" s="27">
        <v>313</v>
      </c>
      <c r="V2061" s="302">
        <f>TabIPW[[#This Row],[iloczyn liczby mieszkańców i relacji przeciętnego miesięcznego wynagrodzenia brutto 
w danym powiecie do średniej krajowej2]]/$W$1*$V$2</f>
        <v>1.2932424582615215E-5</v>
      </c>
      <c r="W2061" s="27">
        <f>TabIPW[[#This Row],[iloczyn liczby mieszkańców i relacji przeciętnego miesięcznego wynagrodzenia brutto 
w danym powiecie do średniej krajowej]]</f>
        <v>4030.99</v>
      </c>
    </row>
    <row r="2062" spans="1:23" x14ac:dyDescent="0.3">
      <c r="A2062" s="2" t="s">
        <v>10</v>
      </c>
      <c r="B2062" s="2" t="s">
        <v>1126</v>
      </c>
      <c r="C2062" s="2" t="s">
        <v>109</v>
      </c>
      <c r="D2062" s="2" t="s">
        <v>18</v>
      </c>
      <c r="E2062" s="2" t="s">
        <v>15</v>
      </c>
      <c r="F2062" s="17" t="str">
        <f>+Tabela1[[#This Row],[WK]]&amp;Tabela1[[#This Row],[PK]]&amp;Tabela1[[#This Row],[GK]]</f>
        <v>281504</v>
      </c>
      <c r="G2062" s="2" t="s">
        <v>1923</v>
      </c>
      <c r="H2062" s="302">
        <f>TabIPW[[#This Row],[liczba mieszkańców ]]/$I$1*$H$2</f>
        <v>1.360971136932483E-5</v>
      </c>
      <c r="I2062" s="27">
        <v>4276</v>
      </c>
      <c r="J2062" s="302">
        <f>TabIPW[[#This Row],[liczba mieszkańców w wieku 20-64]]/$K$1*$J$2</f>
        <v>1.0719470161889674E-5</v>
      </c>
      <c r="K2062" s="27">
        <v>2658</v>
      </c>
      <c r="L2062" s="302">
        <f>TabIPW[[#This Row],[iloczyn liczby mieszkańców i relacji przeciętnego miesięcznego wynagrodzenia brutto 
w danym powiecie do średniej krajowej]]/$M$1*$L$2</f>
        <v>3.8333347015374728E-5</v>
      </c>
      <c r="M2062" s="27">
        <v>3484.94</v>
      </c>
      <c r="N2062" s="302">
        <f>TabIPW[[#This Row],[liczba oddziałów w szkołach podstawowych]]/$O$1*$N$2</f>
        <v>2.9144305307096008E-5</v>
      </c>
      <c r="O2062" s="27">
        <v>23</v>
      </c>
      <c r="P206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2.3808784084671864E-5</v>
      </c>
      <c r="Q2062" s="27">
        <v>121</v>
      </c>
      <c r="R2062" s="302">
        <f>TabIPW[[#This Row],[liczba gospodarstw domowych korzystających ze środowiskowej pomocy społecznej ]]/$S$1*$R$2</f>
        <v>3.9645920913223281E-5</v>
      </c>
      <c r="S2062" s="27">
        <v>145</v>
      </c>
      <c r="T2062" s="302">
        <f>TabIPW[[#This Row],[ilość wody dostarczonej i ścieków bytowych odprowadzonych siecią kanalizacyjną '[dam3']]]/$U$1*$T$2</f>
        <v>1.4303494442507963E-5</v>
      </c>
      <c r="U2062" s="27">
        <v>350.5</v>
      </c>
      <c r="V2062" s="302">
        <f>TabIPW[[#This Row],[iloczyn liczby mieszkańców i relacji przeciętnego miesięcznego wynagrodzenia brutto 
w danym powiecie do średniej krajowej2]]/$W$1*$V$2</f>
        <v>1.1180559546150963E-5</v>
      </c>
      <c r="W2062" s="27">
        <f>TabIPW[[#This Row],[iloczyn liczby mieszkańców i relacji przeciętnego miesięcznego wynagrodzenia brutto 
w danym powiecie do średniej krajowej]]</f>
        <v>3484.94</v>
      </c>
    </row>
    <row r="2063" spans="1:23" x14ac:dyDescent="0.3">
      <c r="A2063" s="2" t="s">
        <v>10</v>
      </c>
      <c r="B2063" s="2" t="s">
        <v>1126</v>
      </c>
      <c r="C2063" s="2" t="s">
        <v>109</v>
      </c>
      <c r="D2063" s="2" t="s">
        <v>21</v>
      </c>
      <c r="E2063" s="2" t="s">
        <v>15</v>
      </c>
      <c r="F2063" s="17" t="str">
        <f>+Tabela1[[#This Row],[WK]]&amp;Tabela1[[#This Row],[PK]]&amp;Tabela1[[#This Row],[GK]]</f>
        <v>281505</v>
      </c>
      <c r="G2063" s="2" t="s">
        <v>1924</v>
      </c>
      <c r="H2063" s="302">
        <f>TabIPW[[#This Row],[liczba mieszkańców ]]/$I$1*$H$2</f>
        <v>1.7976531761914557E-5</v>
      </c>
      <c r="I2063" s="27">
        <v>5648</v>
      </c>
      <c r="J2063" s="302">
        <f>TabIPW[[#This Row],[liczba mieszkańców w wieku 20-64]]/$K$1*$J$2</f>
        <v>1.3397321248230812E-5</v>
      </c>
      <c r="K2063" s="27">
        <v>3322</v>
      </c>
      <c r="L2063" s="302">
        <f>TabIPW[[#This Row],[iloczyn liczby mieszkańców i relacji przeciętnego miesięcznego wynagrodzenia brutto 
w danym powiecie do średniej krajowej]]/$M$1*$L$2</f>
        <v>5.0633008405714792E-5</v>
      </c>
      <c r="M2063" s="27">
        <v>4603.12</v>
      </c>
      <c r="N2063" s="302">
        <f>TabIPW[[#This Row],[liczba oddziałów w szkołach podstawowych]]/$O$1*$N$2</f>
        <v>3.5480023852116875E-5</v>
      </c>
      <c r="O2063" s="27">
        <v>28</v>
      </c>
      <c r="P206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3.8763061691573204E-5</v>
      </c>
      <c r="Q2063" s="27">
        <v>197</v>
      </c>
      <c r="R2063" s="302">
        <f>TabIPW[[#This Row],[liczba gospodarstw domowych korzystających ze środowiskowej pomocy społecznej ]]/$S$1*$R$2</f>
        <v>4.3473802932431042E-5</v>
      </c>
      <c r="S2063" s="27">
        <v>159</v>
      </c>
      <c r="T2063" s="302">
        <f>TabIPW[[#This Row],[ilość wody dostarczonej i ścieków bytowych odprowadzonych siecią kanalizacyjną '[dam3']]]/$U$1*$T$2</f>
        <v>1.431981797396874E-5</v>
      </c>
      <c r="U2063" s="27">
        <v>350.9</v>
      </c>
      <c r="V2063" s="302">
        <f>TabIPW[[#This Row],[iloczyn liczby mieszkańców i relacji przeciętnego miesięcznego wynagrodzenia brutto 
w danym powiecie do średniej krajowej2]]/$W$1*$V$2</f>
        <v>1.4767960785000149E-5</v>
      </c>
      <c r="W2063" s="27">
        <f>TabIPW[[#This Row],[iloczyn liczby mieszkańców i relacji przeciętnego miesięcznego wynagrodzenia brutto 
w danym powiecie do średniej krajowej]]</f>
        <v>4603.12</v>
      </c>
    </row>
    <row r="2064" spans="1:23" x14ac:dyDescent="0.3">
      <c r="A2064" s="2" t="s">
        <v>10</v>
      </c>
      <c r="B2064" s="2" t="s">
        <v>1126</v>
      </c>
      <c r="C2064" s="2" t="s">
        <v>109</v>
      </c>
      <c r="D2064" s="2" t="s">
        <v>23</v>
      </c>
      <c r="E2064" s="2" t="s">
        <v>19</v>
      </c>
      <c r="F2064" s="17" t="str">
        <f>+Tabela1[[#This Row],[WK]]&amp;Tabela1[[#This Row],[PK]]&amp;Tabela1[[#This Row],[GK]]</f>
        <v>281506</v>
      </c>
      <c r="G2064" s="2" t="s">
        <v>1925</v>
      </c>
      <c r="H2064" s="302">
        <f>TabIPW[[#This Row],[liczba mieszkańców ]]/$I$1*$H$2</f>
        <v>1.5331613579522381E-5</v>
      </c>
      <c r="I2064" s="27">
        <v>4817</v>
      </c>
      <c r="J2064" s="302">
        <f>TabIPW[[#This Row],[liczba mieszkańców w wieku 20-64]]/$K$1*$J$2</f>
        <v>1.1840618658881899E-5</v>
      </c>
      <c r="K2064" s="27">
        <v>2936</v>
      </c>
      <c r="L2064" s="302">
        <f>TabIPW[[#This Row],[iloczyn liczby mieszkańców i relacji przeciętnego miesięcznego wynagrodzenia brutto 
w danym powiecie do średniej krajowej]]/$M$1*$L$2</f>
        <v>4.3183286382848469E-5</v>
      </c>
      <c r="M2064" s="27">
        <v>3925.855</v>
      </c>
      <c r="N2064" s="302">
        <f>TabIPW[[#This Row],[liczba oddziałów w szkołach podstawowych]]/$O$1*$N$2</f>
        <v>3.0411449016100181E-5</v>
      </c>
      <c r="O2064" s="27">
        <v>24</v>
      </c>
      <c r="P206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2.9318254781951304E-5</v>
      </c>
      <c r="Q2064" s="27">
        <v>149</v>
      </c>
      <c r="R2064" s="302">
        <f>TabIPW[[#This Row],[liczba gospodarstw domowych korzystających ze środowiskowej pomocy społecznej ]]/$S$1*$R$2</f>
        <v>5.2223247547763082E-5</v>
      </c>
      <c r="S2064" s="27">
        <v>191</v>
      </c>
      <c r="T2064" s="302">
        <f>TabIPW[[#This Row],[ilość wody dostarczonej i ścieków bytowych odprowadzonych siecią kanalizacyjną '[dam3']]]/$U$1*$T$2</f>
        <v>9.834927705119599E-6</v>
      </c>
      <c r="U2064" s="27">
        <v>241</v>
      </c>
      <c r="V2064" s="302">
        <f>TabIPW[[#This Row],[iloczyn liczby mieszkańców i relacji przeciętnego miesięcznego wynagrodzenia brutto 
w danym powiecie do średniej krajowej2]]/$W$1*$V$2</f>
        <v>1.2595125194997472E-5</v>
      </c>
      <c r="W2064" s="27">
        <f>TabIPW[[#This Row],[iloczyn liczby mieszkańców i relacji przeciętnego miesięcznego wynagrodzenia brutto 
w danym powiecie do średniej krajowej]]</f>
        <v>3925.855</v>
      </c>
    </row>
    <row r="2065" spans="1:23" x14ac:dyDescent="0.3">
      <c r="A2065" s="2" t="s">
        <v>10</v>
      </c>
      <c r="B2065" s="2" t="s">
        <v>1126</v>
      </c>
      <c r="C2065" s="2" t="s">
        <v>109</v>
      </c>
      <c r="D2065" s="2" t="s">
        <v>30</v>
      </c>
      <c r="E2065" s="2" t="s">
        <v>19</v>
      </c>
      <c r="F2065" s="17" t="str">
        <f>+Tabela1[[#This Row],[WK]]&amp;Tabela1[[#This Row],[PK]]&amp;Tabela1[[#This Row],[GK]]</f>
        <v>281507</v>
      </c>
      <c r="G2065" s="2" t="s">
        <v>1926</v>
      </c>
      <c r="H2065" s="302">
        <f>TabIPW[[#This Row],[liczba mieszkańców ]]/$I$1*$H$2</f>
        <v>1.4991052513919539E-5</v>
      </c>
      <c r="I2065" s="27">
        <v>4710</v>
      </c>
      <c r="J2065" s="302">
        <f>TabIPW[[#This Row],[liczba mieszkańców w wieku 20-64]]/$K$1*$J$2</f>
        <v>1.1574446713552809E-5</v>
      </c>
      <c r="K2065" s="27">
        <v>2870</v>
      </c>
      <c r="L2065" s="302">
        <f>TabIPW[[#This Row],[iloczyn liczby mieszkańców i relacji przeciętnego miesięcznego wynagrodzenia brutto 
w danym powiecie do średniej krajowej]]/$M$1*$L$2</f>
        <v>4.2224056230686375E-5</v>
      </c>
      <c r="M2065" s="27">
        <v>3838.65</v>
      </c>
      <c r="N2065" s="302">
        <f>TabIPW[[#This Row],[liczba oddziałów w szkołach podstawowych]]/$O$1*$N$2</f>
        <v>2.2808586762075135E-5</v>
      </c>
      <c r="O2065" s="27">
        <v>18</v>
      </c>
      <c r="P206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2.1644349167883512E-5</v>
      </c>
      <c r="Q2065" s="27">
        <v>110</v>
      </c>
      <c r="R2065" s="302">
        <f>TabIPW[[#This Row],[liczba gospodarstw domowych korzystających ze środowiskowej pomocy społecznej ]]/$S$1*$R$2</f>
        <v>4.3473802932431042E-5</v>
      </c>
      <c r="S2065" s="27">
        <v>159</v>
      </c>
      <c r="T2065" s="302">
        <f>TabIPW[[#This Row],[ilość wody dostarczonej i ścieków bytowych odprowadzonych siecią kanalizacyjną '[dam3']]]/$U$1*$T$2</f>
        <v>1.164275881440092E-5</v>
      </c>
      <c r="U2065" s="27">
        <v>285.3</v>
      </c>
      <c r="V2065" s="302">
        <f>TabIPW[[#This Row],[iloczyn liczby mieszkańców i relacji przeciętnego miesięcznego wynagrodzenia brutto 
w danym powiecie do średniej krajowej2]]/$W$1*$V$2</f>
        <v>1.2315349733950196E-5</v>
      </c>
      <c r="W2065" s="27">
        <f>TabIPW[[#This Row],[iloczyn liczby mieszkańców i relacji przeciętnego miesięcznego wynagrodzenia brutto 
w danym powiecie do średniej krajowej]]</f>
        <v>3838.65</v>
      </c>
    </row>
    <row r="2066" spans="1:23" x14ac:dyDescent="0.3">
      <c r="A2066" s="2" t="s">
        <v>10</v>
      </c>
      <c r="B2066" s="2" t="s">
        <v>1126</v>
      </c>
      <c r="C2066" s="2" t="s">
        <v>109</v>
      </c>
      <c r="D2066" s="2" t="s">
        <v>54</v>
      </c>
      <c r="E2066" s="2" t="s">
        <v>19</v>
      </c>
      <c r="F2066" s="17" t="str">
        <f>+Tabela1[[#This Row],[WK]]&amp;Tabela1[[#This Row],[PK]]&amp;Tabela1[[#This Row],[GK]]</f>
        <v>281508</v>
      </c>
      <c r="G2066" s="2" t="s">
        <v>1927</v>
      </c>
      <c r="H2066" s="302">
        <f>TabIPW[[#This Row],[liczba mieszkańców ]]/$I$1*$H$2</f>
        <v>7.1880664538080444E-5</v>
      </c>
      <c r="I2066" s="27">
        <v>22584</v>
      </c>
      <c r="J2066" s="302">
        <f>TabIPW[[#This Row],[liczba mieszkańców w wieku 20-64]]/$K$1*$J$2</f>
        <v>5.3464264836783832E-5</v>
      </c>
      <c r="K2066" s="27">
        <v>13257</v>
      </c>
      <c r="L2066" s="302">
        <f>TabIPW[[#This Row],[iloczyn liczby mieszkańców i relacji przeciętnego miesięcznego wynagrodzenia brutto 
w danym powiecie do średniej krajowej]]/$M$1*$L$2</f>
        <v>2.0246031548064143E-4</v>
      </c>
      <c r="M2066" s="27">
        <v>18405.96</v>
      </c>
      <c r="N2066" s="302">
        <f>TabIPW[[#This Row],[liczba oddziałów w szkołach podstawowych]]/$O$1*$N$2</f>
        <v>1.9007155635062612E-4</v>
      </c>
      <c r="O2066" s="27">
        <v>150</v>
      </c>
      <c r="P206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1.5977465022110374E-4</v>
      </c>
      <c r="Q2066" s="27">
        <v>812</v>
      </c>
      <c r="R2066" s="302">
        <f>TabIPW[[#This Row],[liczba gospodarstw domowych korzystających ze środowiskowej pomocy społecznej ]]/$S$1*$R$2</f>
        <v>2.1955637581598826E-4</v>
      </c>
      <c r="S2066" s="27">
        <v>803</v>
      </c>
      <c r="T2066" s="302">
        <f>TabIPW[[#This Row],[ilość wody dostarczonej i ścieków bytowych odprowadzonych siecią kanalizacyjną '[dam3']]]/$U$1*$T$2</f>
        <v>6.3437324139454002E-5</v>
      </c>
      <c r="U2066" s="27">
        <v>1554.5</v>
      </c>
      <c r="V2066" s="302">
        <f>TabIPW[[#This Row],[iloczyn liczby mieszkańców i relacji przeciętnego miesięcznego wynagrodzenia brutto 
w danym powiecie do średniej krajowej2]]/$W$1*$V$2</f>
        <v>5.9050925348520423E-5</v>
      </c>
      <c r="W2066" s="27">
        <f>TabIPW[[#This Row],[iloczyn liczby mieszkańców i relacji przeciętnego miesięcznego wynagrodzenia brutto 
w danym powiecie do średniej krajowej]]</f>
        <v>18405.96</v>
      </c>
    </row>
    <row r="2067" spans="1:23" x14ac:dyDescent="0.3">
      <c r="A2067" s="2" t="s">
        <v>10</v>
      </c>
      <c r="B2067" s="2" t="s">
        <v>1126</v>
      </c>
      <c r="C2067" s="2" t="s">
        <v>109</v>
      </c>
      <c r="D2067" s="2" t="s">
        <v>56</v>
      </c>
      <c r="E2067" s="2" t="s">
        <v>15</v>
      </c>
      <c r="F2067" s="17" t="str">
        <f>+Tabela1[[#This Row],[WK]]&amp;Tabela1[[#This Row],[PK]]&amp;Tabela1[[#This Row],[GK]]</f>
        <v>281509</v>
      </c>
      <c r="G2067" s="2" t="s">
        <v>1920</v>
      </c>
      <c r="H2067" s="302">
        <f>TabIPW[[#This Row],[liczba mieszkańców ]]/$I$1*$H$2</f>
        <v>5.0778609725493057E-5</v>
      </c>
      <c r="I2067" s="27">
        <v>15954</v>
      </c>
      <c r="J2067" s="302">
        <f>TabIPW[[#This Row],[liczba mieszkańców w wieku 20-64]]/$K$1*$J$2</f>
        <v>3.942974408306823E-5</v>
      </c>
      <c r="K2067" s="27">
        <v>9777</v>
      </c>
      <c r="L2067" s="302">
        <f>TabIPW[[#This Row],[iloczyn liczby mieszkańców i relacji przeciętnego miesięcznego wynagrodzenia brutto 
w danym powiecie do średniej krajowej]]/$M$1*$L$2</f>
        <v>1.4302390511770075E-4</v>
      </c>
      <c r="M2067" s="27">
        <v>13002.51</v>
      </c>
      <c r="N2067" s="302">
        <f>TabIPW[[#This Row],[liczba oddziałów w szkołach podstawowych]]/$O$1*$N$2</f>
        <v>9.3768634466308905E-5</v>
      </c>
      <c r="O2067" s="27">
        <v>74</v>
      </c>
      <c r="P206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1.0881204627126894E-4</v>
      </c>
      <c r="Q2067" s="27">
        <v>553</v>
      </c>
      <c r="R2067" s="302">
        <f>TabIPW[[#This Row],[liczba gospodarstw domowych korzystających ze środowiskowej pomocy społecznej ]]/$S$1*$R$2</f>
        <v>8.8041286441778587E-5</v>
      </c>
      <c r="S2067" s="27">
        <v>322</v>
      </c>
      <c r="T2067" s="302">
        <f>TabIPW[[#This Row],[ilość wody dostarczonej i ścieków bytowych odprowadzonych siecią kanalizacyjną '[dam3']]]/$U$1*$T$2</f>
        <v>5.7487396921999907E-5</v>
      </c>
      <c r="U2067" s="27">
        <v>1408.7</v>
      </c>
      <c r="V2067" s="302">
        <f>TabIPW[[#This Row],[iloczyn liczby mieszkańców i relacji przeciętnego miesięcznego wynagrodzenia brutto 
w danym powiecie do średniej krajowej2]]/$W$1*$V$2</f>
        <v>4.1715305659329386E-5</v>
      </c>
      <c r="W2067" s="27">
        <f>TabIPW[[#This Row],[iloczyn liczby mieszkańców i relacji przeciętnego miesięcznego wynagrodzenia brutto 
w danym powiecie do średniej krajowej]]</f>
        <v>13002.51</v>
      </c>
    </row>
    <row r="2068" spans="1:23" x14ac:dyDescent="0.3">
      <c r="A2068" s="2" t="s">
        <v>10</v>
      </c>
      <c r="B2068" s="2" t="s">
        <v>1126</v>
      </c>
      <c r="C2068" s="2" t="s">
        <v>113</v>
      </c>
      <c r="D2068" s="2" t="s">
        <v>12</v>
      </c>
      <c r="E2068" s="2" t="s">
        <v>19</v>
      </c>
      <c r="F2068" s="17" t="str">
        <f>+Tabela1[[#This Row],[WK]]&amp;Tabela1[[#This Row],[PK]]&amp;Tabela1[[#This Row],[GK]]</f>
        <v>281601</v>
      </c>
      <c r="G2068" s="2" t="s">
        <v>1928</v>
      </c>
      <c r="H2068" s="302">
        <f>TabIPW[[#This Row],[liczba mieszkańców ]]/$I$1*$H$2</f>
        <v>3.2461516897975661E-5</v>
      </c>
      <c r="I2068" s="27">
        <v>10199</v>
      </c>
      <c r="J2068" s="302">
        <f>TabIPW[[#This Row],[liczba mieszkańców w wieku 20-64]]/$K$1*$J$2</f>
        <v>2.5346828430201884E-5</v>
      </c>
      <c r="K2068" s="27">
        <v>6285</v>
      </c>
      <c r="L2068" s="302">
        <f>TabIPW[[#This Row],[iloczyn liczby mieszkańców i relacji przeciętnego miesięcznego wynagrodzenia brutto 
w danym powiecie do średniej krajowej]]/$M$1*$L$2</f>
        <v>9.8611576571883656E-5</v>
      </c>
      <c r="M2068" s="27">
        <v>8964.9210000000003</v>
      </c>
      <c r="N2068" s="302">
        <f>TabIPW[[#This Row],[liczba oddziałów w szkołach podstawowych]]/$O$1*$N$2</f>
        <v>7.7295766249254623E-5</v>
      </c>
      <c r="O2068" s="27">
        <v>61</v>
      </c>
      <c r="P206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5.7259141889582754E-5</v>
      </c>
      <c r="Q2068" s="27">
        <v>291</v>
      </c>
      <c r="R2068" s="302">
        <f>TabIPW[[#This Row],[liczba gospodarstw domowych korzystających ze środowiskowej pomocy społecznej ]]/$S$1*$R$2</f>
        <v>8.940838716292422E-5</v>
      </c>
      <c r="S2068" s="27">
        <v>327</v>
      </c>
      <c r="T2068" s="302">
        <f>TabIPW[[#This Row],[ilość wody dostarczonej i ścieków bytowych odprowadzonych siecią kanalizacyjną '[dam3']]]/$U$1*$T$2</f>
        <v>3.383868071819573E-5</v>
      </c>
      <c r="U2068" s="27">
        <v>829.19999999999993</v>
      </c>
      <c r="V2068" s="302">
        <f>TabIPW[[#This Row],[iloczyn liczby mieszkańców i relacji przeciętnego miesięcznego wynagrodzenia brutto 
w danym powiecie do średniej krajowej2]]/$W$1*$V$2</f>
        <v>2.8761709833466069E-5</v>
      </c>
      <c r="W2068" s="27">
        <f>TabIPW[[#This Row],[iloczyn liczby mieszkańców i relacji przeciętnego miesięcznego wynagrodzenia brutto 
w danym powiecie do średniej krajowej]]</f>
        <v>8964.9210000000003</v>
      </c>
    </row>
    <row r="2069" spans="1:23" x14ac:dyDescent="0.3">
      <c r="A2069" s="2" t="s">
        <v>10</v>
      </c>
      <c r="B2069" s="2" t="s">
        <v>1126</v>
      </c>
      <c r="C2069" s="2" t="s">
        <v>113</v>
      </c>
      <c r="D2069" s="2" t="s">
        <v>11</v>
      </c>
      <c r="E2069" s="2" t="s">
        <v>19</v>
      </c>
      <c r="F2069" s="17" t="str">
        <f>+Tabela1[[#This Row],[WK]]&amp;Tabela1[[#This Row],[PK]]&amp;Tabela1[[#This Row],[GK]]</f>
        <v>281602</v>
      </c>
      <c r="G2069" s="2" t="s">
        <v>1929</v>
      </c>
      <c r="H2069" s="302">
        <f>TabIPW[[#This Row],[liczba mieszkańców ]]/$I$1*$H$2</f>
        <v>2.6267761443180031E-5</v>
      </c>
      <c r="I2069" s="27">
        <v>8253</v>
      </c>
      <c r="J2069" s="302">
        <f>TabIPW[[#This Row],[liczba mieszkańców w wieku 20-64]]/$K$1*$J$2</f>
        <v>2.0313758918524565E-5</v>
      </c>
      <c r="K2069" s="27">
        <v>5037</v>
      </c>
      <c r="L2069" s="302">
        <f>TabIPW[[#This Row],[iloczyn liczby mieszkańców i relacji przeciętnego miesięcznego wynagrodzenia brutto 
w danym powiecie do średniej krajowej]]/$M$1*$L$2</f>
        <v>7.9796189964482383E-5</v>
      </c>
      <c r="M2069" s="27">
        <v>7254.3870000000006</v>
      </c>
      <c r="N2069" s="302">
        <f>TabIPW[[#This Row],[liczba oddziałów w szkołach podstawowych]]/$O$1*$N$2</f>
        <v>4.8151460942158622E-5</v>
      </c>
      <c r="O2069" s="27">
        <v>38</v>
      </c>
      <c r="P206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6.2178312155010824E-5</v>
      </c>
      <c r="Q2069" s="27">
        <v>316</v>
      </c>
      <c r="R2069" s="302">
        <f>TabIPW[[#This Row],[liczba gospodarstw domowych korzystających ze środowiskowej pomocy społecznej ]]/$S$1*$R$2</f>
        <v>7.956526197067569E-5</v>
      </c>
      <c r="S2069" s="27">
        <v>291</v>
      </c>
      <c r="T2069" s="302">
        <f>TabIPW[[#This Row],[ilość wody dostarczonej i ścieków bytowych odprowadzonych siecią kanalizacyjną '[dam3']]]/$U$1*$T$2</f>
        <v>2.21265468950865E-5</v>
      </c>
      <c r="U2069" s="27">
        <v>542.20000000000005</v>
      </c>
      <c r="V2069" s="302">
        <f>TabIPW[[#This Row],[iloczyn liczby mieszkańców i relacji przeciętnego miesięcznego wynagrodzenia brutto 
w danym powiecie do średniej krajowej2]]/$W$1*$V$2</f>
        <v>2.3273888739640697E-5</v>
      </c>
      <c r="W2069" s="27">
        <f>TabIPW[[#This Row],[iloczyn liczby mieszkańców i relacji przeciętnego miesięcznego wynagrodzenia brutto 
w danym powiecie do średniej krajowej]]</f>
        <v>7254.3870000000006</v>
      </c>
    </row>
    <row r="2070" spans="1:23" x14ac:dyDescent="0.3">
      <c r="A2070" s="2" t="s">
        <v>10</v>
      </c>
      <c r="B2070" s="2" t="s">
        <v>1126</v>
      </c>
      <c r="C2070" s="2" t="s">
        <v>113</v>
      </c>
      <c r="D2070" s="2" t="s">
        <v>16</v>
      </c>
      <c r="E2070" s="2" t="s">
        <v>19</v>
      </c>
      <c r="F2070" s="17" t="str">
        <f>+Tabela1[[#This Row],[WK]]&amp;Tabela1[[#This Row],[PK]]&amp;Tabela1[[#This Row],[GK]]</f>
        <v>281603</v>
      </c>
      <c r="G2070" s="2" t="s">
        <v>1930</v>
      </c>
      <c r="H2070" s="302">
        <f>TabIPW[[#This Row],[liczba mieszkańców ]]/$I$1*$H$2</f>
        <v>8.1304975895557242E-5</v>
      </c>
      <c r="I2070" s="27">
        <v>25545</v>
      </c>
      <c r="J2070" s="302">
        <f>TabIPW[[#This Row],[liczba mieszkańców w wieku 20-64]]/$K$1*$J$2</f>
        <v>6.218744540870534E-5</v>
      </c>
      <c r="K2070" s="27">
        <v>15420</v>
      </c>
      <c r="L2070" s="302">
        <f>TabIPW[[#This Row],[iloczyn liczby mieszkańców i relacji przeciętnego miesięcznego wynagrodzenia brutto 
w danym powiecie do średniej krajowej]]/$M$1*$L$2</f>
        <v>2.4698820703292164E-4</v>
      </c>
      <c r="M2070" s="27">
        <v>22454.055</v>
      </c>
      <c r="N2070" s="302">
        <f>TabIPW[[#This Row],[liczba oddziałów w szkołach podstawowych]]/$O$1*$N$2</f>
        <v>1.9133870005963032E-4</v>
      </c>
      <c r="O2070" s="27">
        <v>151</v>
      </c>
      <c r="P207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1.7099035842627975E-4</v>
      </c>
      <c r="Q2070" s="27">
        <v>869</v>
      </c>
      <c r="R2070" s="302">
        <f>TabIPW[[#This Row],[liczba gospodarstw domowych korzystających ze środowiskowej pomocy społecznej ]]/$S$1*$R$2</f>
        <v>1.7662941317201543E-4</v>
      </c>
      <c r="S2070" s="27">
        <v>646</v>
      </c>
      <c r="T2070" s="302">
        <f>TabIPW[[#This Row],[ilość wody dostarczonej i ścieków bytowych odprowadzonych siecią kanalizacyjną '[dam3']]]/$U$1*$T$2</f>
        <v>7.5867693346837528E-5</v>
      </c>
      <c r="U2070" s="27">
        <v>1859.1</v>
      </c>
      <c r="V2070" s="302">
        <f>TabIPW[[#This Row],[iloczyn liczby mieszkańców i relacji przeciętnego miesięcznego wynagrodzenia brutto 
w danym powiecie do średniej krajowej2]]/$W$1*$V$2</f>
        <v>7.2038227051268808E-5</v>
      </c>
      <c r="W2070" s="27">
        <f>TabIPW[[#This Row],[iloczyn liczby mieszkańców i relacji przeciętnego miesięcznego wynagrodzenia brutto 
w danym powiecie do średniej krajowej]]</f>
        <v>22454.055</v>
      </c>
    </row>
    <row r="2071" spans="1:23" x14ac:dyDescent="0.3">
      <c r="A2071" s="2" t="s">
        <v>10</v>
      </c>
      <c r="B2071" s="2" t="s">
        <v>1126</v>
      </c>
      <c r="C2071" s="2" t="s">
        <v>113</v>
      </c>
      <c r="D2071" s="2" t="s">
        <v>18</v>
      </c>
      <c r="E2071" s="2" t="s">
        <v>19</v>
      </c>
      <c r="F2071" s="17" t="str">
        <f>+Tabela1[[#This Row],[WK]]&amp;Tabela1[[#This Row],[PK]]&amp;Tabela1[[#This Row],[GK]]</f>
        <v>281604</v>
      </c>
      <c r="G2071" s="2" t="s">
        <v>1931</v>
      </c>
      <c r="H2071" s="302">
        <f>TabIPW[[#This Row],[liczba mieszkańców ]]/$I$1*$H$2</f>
        <v>2.2652085083134893E-5</v>
      </c>
      <c r="I2071" s="27">
        <v>7117</v>
      </c>
      <c r="J2071" s="302">
        <f>TabIPW[[#This Row],[liczba mieszkańców w wieku 20-64]]/$K$1*$J$2</f>
        <v>1.6143731775035507E-5</v>
      </c>
      <c r="K2071" s="27">
        <v>4003</v>
      </c>
      <c r="L2071" s="302">
        <f>TabIPW[[#This Row],[iloczyn liczby mieszkańców i relacji przeciętnego miesięcznego wynagrodzenia brutto 
w danym powiecie do średniej krajowej]]/$M$1*$L$2</f>
        <v>6.8812490485547215E-5</v>
      </c>
      <c r="M2071" s="27">
        <v>6255.8430000000008</v>
      </c>
      <c r="N2071" s="302">
        <f>TabIPW[[#This Row],[liczba oddziałów w szkołach podstawowych]]/$O$1*$N$2</f>
        <v>3.1678592725104354E-5</v>
      </c>
      <c r="O2071" s="27">
        <v>25</v>
      </c>
      <c r="P207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4.1124263418978682E-5</v>
      </c>
      <c r="Q2071" s="27">
        <v>209</v>
      </c>
      <c r="R2071" s="302">
        <f>TabIPW[[#This Row],[liczba gospodarstw domowych korzystających ze środowiskowej pomocy społecznej ]]/$S$1*$R$2</f>
        <v>5.2770087836221333E-5</v>
      </c>
      <c r="S2071" s="27">
        <v>193</v>
      </c>
      <c r="T2071" s="302">
        <f>TabIPW[[#This Row],[ilość wody dostarczonej i ścieków bytowych odprowadzonych siecią kanalizacyjną '[dam3']]]/$U$1*$T$2</f>
        <v>2.3762980924029633E-5</v>
      </c>
      <c r="U2071" s="27">
        <v>582.29999999999995</v>
      </c>
      <c r="V2071" s="302">
        <f>TabIPW[[#This Row],[iloczyn liczby mieszkańców i relacji przeciętnego miesięcznego wynagrodzenia brutto 
w danym powiecie do średniej krajowej2]]/$W$1*$V$2</f>
        <v>2.0070309724951272E-5</v>
      </c>
      <c r="W2071" s="27">
        <f>TabIPW[[#This Row],[iloczyn liczby mieszkańców i relacji przeciętnego miesięcznego wynagrodzenia brutto 
w danym powiecie do średniej krajowej]]</f>
        <v>6255.8430000000008</v>
      </c>
    </row>
    <row r="2072" spans="1:23" x14ac:dyDescent="0.3">
      <c r="A2072" s="2" t="s">
        <v>10</v>
      </c>
      <c r="B2072" s="2" t="s">
        <v>1126</v>
      </c>
      <c r="C2072" s="2" t="s">
        <v>120</v>
      </c>
      <c r="D2072" s="2" t="s">
        <v>12</v>
      </c>
      <c r="E2072" s="2" t="s">
        <v>13</v>
      </c>
      <c r="F2072" s="17" t="str">
        <f>+Tabela1[[#This Row],[WK]]&amp;Tabela1[[#This Row],[PK]]&amp;Tabela1[[#This Row],[GK]]</f>
        <v>281701</v>
      </c>
      <c r="G2072" s="2" t="s">
        <v>1932</v>
      </c>
      <c r="H2072" s="302">
        <f>TabIPW[[#This Row],[liczba mieszkańców ]]/$I$1*$H$2</f>
        <v>6.7867136465882451E-5</v>
      </c>
      <c r="I2072" s="27">
        <v>21323</v>
      </c>
      <c r="J2072" s="302">
        <f>TabIPW[[#This Row],[liczba mieszkańców w wieku 20-64]]/$K$1*$J$2</f>
        <v>4.9471685656847496E-5</v>
      </c>
      <c r="K2072" s="27">
        <v>12267</v>
      </c>
      <c r="L2072" s="302">
        <f>TabIPW[[#This Row],[iloczyn liczby mieszkańców i relacji przeciętnego miesięcznego wynagrodzenia brutto 
w danym powiecie do średniej krajowej]]/$M$1*$L$2</f>
        <v>1.9913033874015081E-4</v>
      </c>
      <c r="M2072" s="27">
        <v>18103.227000000003</v>
      </c>
      <c r="N2072" s="302">
        <f>TabIPW[[#This Row],[liczba oddziałów w szkołach podstawowych]]/$O$1*$N$2</f>
        <v>1.6219439475253429E-4</v>
      </c>
      <c r="O2072" s="27">
        <v>128</v>
      </c>
      <c r="P207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2.0424394942057352E-4</v>
      </c>
      <c r="Q2072" s="27">
        <v>1038</v>
      </c>
      <c r="R2072" s="302">
        <f>TabIPW[[#This Row],[liczba gospodarstw domowych korzystających ze środowiskowej pomocy społecznej ]]/$S$1*$R$2</f>
        <v>1.7553573259509894E-4</v>
      </c>
      <c r="S2072" s="27">
        <v>642</v>
      </c>
      <c r="T2072" s="302">
        <f>TabIPW[[#This Row],[ilość wody dostarczonej i ścieków bytowych odprowadzonych siecią kanalizacyjną '[dam3']]]/$U$1*$T$2</f>
        <v>7.6390046353582477E-5</v>
      </c>
      <c r="U2072" s="27">
        <v>1871.9</v>
      </c>
      <c r="V2072" s="302">
        <f>TabIPW[[#This Row],[iloczyn liczby mieszkańców i relacji przeciętnego miesięcznego wynagrodzenia brutto 
w danym powiecie do średniej krajowej2]]/$W$1*$V$2</f>
        <v>5.8079682132543996E-5</v>
      </c>
      <c r="W2072" s="27">
        <f>TabIPW[[#This Row],[iloczyn liczby mieszkańców i relacji przeciętnego miesięcznego wynagrodzenia brutto 
w danym powiecie do średniej krajowej]]</f>
        <v>18103.227000000003</v>
      </c>
    </row>
    <row r="2073" spans="1:23" x14ac:dyDescent="0.3">
      <c r="A2073" s="2" t="s">
        <v>10</v>
      </c>
      <c r="B2073" s="2" t="s">
        <v>1126</v>
      </c>
      <c r="C2073" s="2" t="s">
        <v>120</v>
      </c>
      <c r="D2073" s="2" t="s">
        <v>11</v>
      </c>
      <c r="E2073" s="2" t="s">
        <v>15</v>
      </c>
      <c r="F2073" s="17" t="str">
        <f>+Tabela1[[#This Row],[WK]]&amp;Tabela1[[#This Row],[PK]]&amp;Tabela1[[#This Row],[GK]]</f>
        <v>281702</v>
      </c>
      <c r="G2073" s="2" t="s">
        <v>1933</v>
      </c>
      <c r="H2073" s="302">
        <f>TabIPW[[#This Row],[liczba mieszkańców ]]/$I$1*$H$2</f>
        <v>1.8237522485086827E-5</v>
      </c>
      <c r="I2073" s="27">
        <v>5730</v>
      </c>
      <c r="J2073" s="302">
        <f>TabIPW[[#This Row],[liczba mieszkańców w wieku 20-64]]/$K$1*$J$2</f>
        <v>1.4405548313871302E-5</v>
      </c>
      <c r="K2073" s="27">
        <v>3572</v>
      </c>
      <c r="L2073" s="302">
        <f>TabIPW[[#This Row],[iloczyn liczby mieszkańców i relacji przeciętnego miesięcznego wynagrodzenia brutto 
w danym powiecie do średniej krajowej]]/$M$1*$L$2</f>
        <v>5.3511083852228305E-5</v>
      </c>
      <c r="M2073" s="27">
        <v>4864.7700000000004</v>
      </c>
      <c r="N2073" s="302">
        <f>TabIPW[[#This Row],[liczba oddziałów w szkołach podstawowych]]/$O$1*$N$2</f>
        <v>4.561717352415027E-5</v>
      </c>
      <c r="O2073" s="27">
        <v>36</v>
      </c>
      <c r="P207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2.833442072886569E-5</v>
      </c>
      <c r="Q2073" s="27">
        <v>144</v>
      </c>
      <c r="R2073" s="302">
        <f>TabIPW[[#This Row],[liczba gospodarstw domowych korzystających ze środowiskowej pomocy społecznej ]]/$S$1*$R$2</f>
        <v>3.6364879182473771E-5</v>
      </c>
      <c r="S2073" s="27">
        <v>133</v>
      </c>
      <c r="T2073" s="302">
        <f>TabIPW[[#This Row],[ilość wody dostarczonej i ścieków bytowych odprowadzonych siecią kanalizacyjną '[dam3']]]/$U$1*$T$2</f>
        <v>1.5515516653470836E-5</v>
      </c>
      <c r="U2073" s="27">
        <v>380.2</v>
      </c>
      <c r="V2073" s="302">
        <f>TabIPW[[#This Row],[iloczyn liczby mieszkańców i relacji przeciętnego miesięcznego wynagrodzenia brutto 
w danym powiecie do średniej krajowej2]]/$W$1*$V$2</f>
        <v>1.5607399456899925E-5</v>
      </c>
      <c r="W2073" s="27">
        <f>TabIPW[[#This Row],[iloczyn liczby mieszkańców i relacji przeciętnego miesięcznego wynagrodzenia brutto 
w danym powiecie do średniej krajowej]]</f>
        <v>4864.7700000000004</v>
      </c>
    </row>
    <row r="2074" spans="1:23" x14ac:dyDescent="0.3">
      <c r="A2074" s="2" t="s">
        <v>10</v>
      </c>
      <c r="B2074" s="2" t="s">
        <v>1126</v>
      </c>
      <c r="C2074" s="2" t="s">
        <v>120</v>
      </c>
      <c r="D2074" s="2" t="s">
        <v>16</v>
      </c>
      <c r="E2074" s="2" t="s">
        <v>15</v>
      </c>
      <c r="F2074" s="17" t="str">
        <f>+Tabela1[[#This Row],[WK]]&amp;Tabela1[[#This Row],[PK]]&amp;Tabela1[[#This Row],[GK]]</f>
        <v>281703</v>
      </c>
      <c r="G2074" s="2" t="s">
        <v>1934</v>
      </c>
      <c r="H2074" s="302">
        <f>TabIPW[[#This Row],[liczba mieszkańców ]]/$I$1*$H$2</f>
        <v>1.0783372806190954E-5</v>
      </c>
      <c r="I2074" s="27">
        <v>3388</v>
      </c>
      <c r="J2074" s="302">
        <f>TabIPW[[#This Row],[liczba mieszkańców w wieku 20-64]]/$K$1*$J$2</f>
        <v>8.4529757183298571E-6</v>
      </c>
      <c r="K2074" s="27">
        <v>2096</v>
      </c>
      <c r="L2074" s="302">
        <f>TabIPW[[#This Row],[iloczyn liczby mieszkańców i relacji przeciętnego miesięcznego wynagrodzenia brutto 
w danym powiecie do średniej krajowej]]/$M$1*$L$2</f>
        <v>3.1639712406867276E-5</v>
      </c>
      <c r="M2074" s="27">
        <v>2876.4120000000003</v>
      </c>
      <c r="N2074" s="302">
        <f>TabIPW[[#This Row],[liczba oddziałów w szkołach podstawowych]]/$O$1*$N$2</f>
        <v>1.7740011926058437E-5</v>
      </c>
      <c r="O2074" s="27">
        <v>14</v>
      </c>
      <c r="P207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1.6331645281221197E-5</v>
      </c>
      <c r="Q2074" s="27">
        <v>83</v>
      </c>
      <c r="R2074" s="302">
        <f>TabIPW[[#This Row],[liczba gospodarstw domowych korzystających ze środowiskowej pomocy społecznej ]]/$S$1*$R$2</f>
        <v>3.9645920913223281E-5</v>
      </c>
      <c r="S2074" s="27">
        <v>145</v>
      </c>
      <c r="T2074" s="302">
        <f>TabIPW[[#This Row],[ilość wody dostarczonej i ścieków bytowych odprowadzonych siecią kanalizacyjną '[dam3']]]/$U$1*$T$2</f>
        <v>9.3370599955658262E-6</v>
      </c>
      <c r="U2074" s="27">
        <v>228.8</v>
      </c>
      <c r="V2074" s="302">
        <f>TabIPW[[#This Row],[iloczyn liczby mieszkańców i relacji przeciętnego miesięcznego wynagrodzenia brutto 
w danym powiecie do średniej krajowej2]]/$W$1*$V$2</f>
        <v>9.2282494520029572E-6</v>
      </c>
      <c r="W2074" s="27">
        <f>TabIPW[[#This Row],[iloczyn liczby mieszkańców i relacji przeciętnego miesięcznego wynagrodzenia brutto 
w danym powiecie do średniej krajowej]]</f>
        <v>2876.4120000000003</v>
      </c>
    </row>
    <row r="2075" spans="1:23" x14ac:dyDescent="0.3">
      <c r="A2075" s="2" t="s">
        <v>10</v>
      </c>
      <c r="B2075" s="2" t="s">
        <v>1126</v>
      </c>
      <c r="C2075" s="2" t="s">
        <v>120</v>
      </c>
      <c r="D2075" s="2" t="s">
        <v>18</v>
      </c>
      <c r="E2075" s="2" t="s">
        <v>19</v>
      </c>
      <c r="F2075" s="17" t="str">
        <f>+Tabela1[[#This Row],[WK]]&amp;Tabela1[[#This Row],[PK]]&amp;Tabela1[[#This Row],[GK]]</f>
        <v>281704</v>
      </c>
      <c r="G2075" s="2" t="s">
        <v>1935</v>
      </c>
      <c r="H2075" s="302">
        <f>TabIPW[[#This Row],[liczba mieszkańców ]]/$I$1*$H$2</f>
        <v>1.5923616927205827E-5</v>
      </c>
      <c r="I2075" s="27">
        <v>5003</v>
      </c>
      <c r="J2075" s="302">
        <f>TabIPW[[#This Row],[liczba mieszkańców w wieku 20-64]]/$K$1*$J$2</f>
        <v>1.2308436017339085E-5</v>
      </c>
      <c r="K2075" s="27">
        <v>3052</v>
      </c>
      <c r="L2075" s="302">
        <f>TabIPW[[#This Row],[iloczyn liczby mieszkańców i relacji przeciętnego miesięcznego wynagrodzenia brutto 
w danym powiecie do średniej krajowej]]/$M$1*$L$2</f>
        <v>4.6721806721238783E-5</v>
      </c>
      <c r="M2075" s="27">
        <v>4247.5470000000005</v>
      </c>
      <c r="N2075" s="302">
        <f>TabIPW[[#This Row],[liczba oddziałów w szkołach podstawowych]]/$O$1*$N$2</f>
        <v>3.9281454979129396E-5</v>
      </c>
      <c r="O2075" s="27">
        <v>31</v>
      </c>
      <c r="P207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2.9908555213802673E-5</v>
      </c>
      <c r="Q2075" s="27">
        <v>152</v>
      </c>
      <c r="R2075" s="302">
        <f>TabIPW[[#This Row],[liczba gospodarstw domowych korzystających ze środowiskowej pomocy społecznej ]]/$S$1*$R$2</f>
        <v>5.3863768413137837E-5</v>
      </c>
      <c r="S2075" s="27">
        <v>197</v>
      </c>
      <c r="T2075" s="302">
        <f>TabIPW[[#This Row],[ilość wody dostarczonej i ścieków bytowych odprowadzonych siecią kanalizacyjną '[dam3']]]/$U$1*$T$2</f>
        <v>1.1724376471704815E-5</v>
      </c>
      <c r="U2075" s="27">
        <v>287.29999999999995</v>
      </c>
      <c r="V2075" s="302">
        <f>TabIPW[[#This Row],[iloczyn liczby mieszkańców i relacji przeciętnego miesięcznego wynagrodzenia brutto 
w danym powiecie do średniej krajowej2]]/$W$1*$V$2</f>
        <v>1.3627193627027979E-5</v>
      </c>
      <c r="W2075" s="27">
        <f>TabIPW[[#This Row],[iloczyn liczby mieszkańców i relacji przeciętnego miesięcznego wynagrodzenia brutto 
w danym powiecie do średniej krajowej]]</f>
        <v>4247.5470000000005</v>
      </c>
    </row>
    <row r="2076" spans="1:23" x14ac:dyDescent="0.3">
      <c r="A2076" s="2" t="s">
        <v>10</v>
      </c>
      <c r="B2076" s="2" t="s">
        <v>1126</v>
      </c>
      <c r="C2076" s="2" t="s">
        <v>120</v>
      </c>
      <c r="D2076" s="2" t="s">
        <v>21</v>
      </c>
      <c r="E2076" s="2" t="s">
        <v>15</v>
      </c>
      <c r="F2076" s="17" t="str">
        <f>+Tabela1[[#This Row],[WK]]&amp;Tabela1[[#This Row],[PK]]&amp;Tabela1[[#This Row],[GK]]</f>
        <v>281705</v>
      </c>
      <c r="G2076" s="2" t="s">
        <v>1936</v>
      </c>
      <c r="H2076" s="302">
        <f>TabIPW[[#This Row],[liczba mieszkańców ]]/$I$1*$H$2</f>
        <v>1.6366028031119803E-5</v>
      </c>
      <c r="I2076" s="27">
        <v>5142</v>
      </c>
      <c r="J2076" s="302">
        <f>TabIPW[[#This Row],[liczba mieszkańców w wieku 20-64]]/$K$1*$J$2</f>
        <v>1.314324802768941E-5</v>
      </c>
      <c r="K2076" s="27">
        <v>3259</v>
      </c>
      <c r="L2076" s="302">
        <f>TabIPW[[#This Row],[iloczyn liczby mieszkańców i relacji przeciętnego miesięcznego wynagrodzenia brutto 
w danym powiecie do średniej krajowej]]/$M$1*$L$2</f>
        <v>4.8019894095664566E-5</v>
      </c>
      <c r="M2076" s="27">
        <v>4365.5580000000009</v>
      </c>
      <c r="N2076" s="302">
        <f>TabIPW[[#This Row],[liczba oddziałów w szkołach podstawowych]]/$O$1*$N$2</f>
        <v>3.0411449016100181E-5</v>
      </c>
      <c r="O2076" s="27">
        <v>24</v>
      </c>
      <c r="P207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3.4237425047379378E-5</v>
      </c>
      <c r="Q2076" s="27">
        <v>174</v>
      </c>
      <c r="R2076" s="302">
        <f>TabIPW[[#This Row],[liczba gospodarstw domowych korzystających ze środowiskowej pomocy społecznej ]]/$S$1*$R$2</f>
        <v>4.2106702211285416E-5</v>
      </c>
      <c r="S2076" s="27">
        <v>154</v>
      </c>
      <c r="T2076" s="302">
        <f>TabIPW[[#This Row],[ilość wody dostarczonej i ścieków bytowych odprowadzonych siecią kanalizacyjną '[dam3']]]/$U$1*$T$2</f>
        <v>1.3189413420309766E-5</v>
      </c>
      <c r="U2076" s="27">
        <v>323.2</v>
      </c>
      <c r="V2076" s="302">
        <f>TabIPW[[#This Row],[iloczyn liczby mieszkańców i relacji przeciętnego miesięcznego wynagrodzenia brutto 
w danym powiecie do średniej krajowej2]]/$W$1*$V$2</f>
        <v>1.4005802444568833E-5</v>
      </c>
      <c r="W2076" s="27">
        <f>TabIPW[[#This Row],[iloczyn liczby mieszkańców i relacji przeciętnego miesięcznego wynagrodzenia brutto 
w danym powiecie do średniej krajowej]]</f>
        <v>4365.5580000000009</v>
      </c>
    </row>
    <row r="2077" spans="1:23" x14ac:dyDescent="0.3">
      <c r="A2077" s="2" t="s">
        <v>10</v>
      </c>
      <c r="B2077" s="2" t="s">
        <v>1126</v>
      </c>
      <c r="C2077" s="2" t="s">
        <v>120</v>
      </c>
      <c r="D2077" s="2" t="s">
        <v>23</v>
      </c>
      <c r="E2077" s="2" t="s">
        <v>15</v>
      </c>
      <c r="F2077" s="17" t="str">
        <f>+Tabela1[[#This Row],[WK]]&amp;Tabela1[[#This Row],[PK]]&amp;Tabela1[[#This Row],[GK]]</f>
        <v>281706</v>
      </c>
      <c r="G2077" s="2" t="s">
        <v>1932</v>
      </c>
      <c r="H2077" s="302">
        <f>TabIPW[[#This Row],[liczba mieszkańców ]]/$I$1*$H$2</f>
        <v>4.3782785218997274E-5</v>
      </c>
      <c r="I2077" s="27">
        <v>13756</v>
      </c>
      <c r="J2077" s="302">
        <f>TabIPW[[#This Row],[liczba mieszkańców w wieku 20-64]]/$K$1*$J$2</f>
        <v>3.4275687323514055E-5</v>
      </c>
      <c r="K2077" s="27">
        <v>8499</v>
      </c>
      <c r="L2077" s="302">
        <f>TabIPW[[#This Row],[iloczyn liczby mieszkańców i relacji przeciętnego miesięcznego wynagrodzenia brutto 
w danym powiecie do średniej krajowej]]/$M$1*$L$2</f>
        <v>1.2846395627770553E-4</v>
      </c>
      <c r="M2077" s="27">
        <v>11678.844000000001</v>
      </c>
      <c r="N2077" s="302">
        <f>TabIPW[[#This Row],[liczba oddziałów w szkołach podstawowych]]/$O$1*$N$2</f>
        <v>7.2227191413237933E-5</v>
      </c>
      <c r="O2077" s="27">
        <v>57</v>
      </c>
      <c r="P207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6.5129814314267661E-5</v>
      </c>
      <c r="Q2077" s="27">
        <v>331</v>
      </c>
      <c r="R2077" s="302">
        <f>TabIPW[[#This Row],[liczba gospodarstw domowych korzystających ze środowiskowej pomocy społecznej ]]/$S$1*$R$2</f>
        <v>7.5737379951467922E-5</v>
      </c>
      <c r="S2077" s="27">
        <v>277</v>
      </c>
      <c r="T2077" s="302">
        <f>TabIPW[[#This Row],[ilość wody dostarczonej i ścieków bytowych odprowadzonych siecią kanalizacyjną '[dam3']]]/$U$1*$T$2</f>
        <v>3.0631106786152578E-5</v>
      </c>
      <c r="U2077" s="27">
        <v>750.6</v>
      </c>
      <c r="V2077" s="302">
        <f>TabIPW[[#This Row],[iloczyn liczby mieszkańców i relacji przeciętnego miesięcznego wynagrodzenia brutto 
w danym powiecie do średniej krajowej2]]/$W$1*$V$2</f>
        <v>3.7468653914330779E-5</v>
      </c>
      <c r="W2077" s="27">
        <f>TabIPW[[#This Row],[iloczyn liczby mieszkańców i relacji przeciętnego miesięcznego wynagrodzenia brutto 
w danym powiecie do średniej krajowej]]</f>
        <v>11678.844000000001</v>
      </c>
    </row>
    <row r="2078" spans="1:23" x14ac:dyDescent="0.3">
      <c r="A2078" s="2" t="s">
        <v>10</v>
      </c>
      <c r="B2078" s="2" t="s">
        <v>1126</v>
      </c>
      <c r="C2078" s="2" t="s">
        <v>120</v>
      </c>
      <c r="D2078" s="2" t="s">
        <v>30</v>
      </c>
      <c r="E2078" s="2" t="s">
        <v>15</v>
      </c>
      <c r="F2078" s="17" t="str">
        <f>+Tabela1[[#This Row],[WK]]&amp;Tabela1[[#This Row],[PK]]&amp;Tabela1[[#This Row],[GK]]</f>
        <v>281707</v>
      </c>
      <c r="G2078" s="2" t="s">
        <v>1908</v>
      </c>
      <c r="H2078" s="302">
        <f>TabIPW[[#This Row],[liczba mieszkańców ]]/$I$1*$H$2</f>
        <v>1.670977191041987E-5</v>
      </c>
      <c r="I2078" s="27">
        <v>5250</v>
      </c>
      <c r="J2078" s="302">
        <f>TabIPW[[#This Row],[liczba mieszkańców w wieku 20-64]]/$K$1*$J$2</f>
        <v>1.2715759751857842E-5</v>
      </c>
      <c r="K2078" s="27">
        <v>3153</v>
      </c>
      <c r="L2078" s="302">
        <f>TabIPW[[#This Row],[iloczyn liczby mieszkańców i relacji przeciętnego miesięcznego wynagrodzenia brutto 
w danym powiecie do średniej krajowej]]/$M$1*$L$2</f>
        <v>4.9028479969319137E-5</v>
      </c>
      <c r="M2078" s="27">
        <v>4457.2500000000009</v>
      </c>
      <c r="N2078" s="302">
        <f>TabIPW[[#This Row],[liczba oddziałów w szkołach podstawowych]]/$O$1*$N$2</f>
        <v>4.0548598688133572E-5</v>
      </c>
      <c r="O2078" s="27">
        <v>32</v>
      </c>
      <c r="P207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3.0105322024419799E-5</v>
      </c>
      <c r="Q2078" s="27">
        <v>153</v>
      </c>
      <c r="R2078" s="302">
        <f>TabIPW[[#This Row],[liczba gospodarstw domowych korzystających ze środowiskowej pomocy społecznej ]]/$S$1*$R$2</f>
        <v>4.839536552855532E-5</v>
      </c>
      <c r="S2078" s="27">
        <v>177</v>
      </c>
      <c r="T2078" s="302">
        <f>TabIPW[[#This Row],[ilość wody dostarczonej i ścieków bytowych odprowadzonych siecią kanalizacyjną '[dam3']]]/$U$1*$T$2</f>
        <v>1.518496514139005E-5</v>
      </c>
      <c r="U2078" s="27">
        <v>372.09999999999997</v>
      </c>
      <c r="V2078" s="302">
        <f>TabIPW[[#This Row],[iloczyn liczby mieszkańców i relacji przeciętnego miesięcznego wynagrodzenia brutto 
w danym powiecie do średniej krajowej2]]/$W$1*$V$2</f>
        <v>1.429997332438475E-5</v>
      </c>
      <c r="W2078" s="27">
        <f>TabIPW[[#This Row],[iloczyn liczby mieszkańców i relacji przeciętnego miesięcznego wynagrodzenia brutto 
w danym powiecie do średniej krajowej]]</f>
        <v>4457.2500000000009</v>
      </c>
    </row>
    <row r="2079" spans="1:23" x14ac:dyDescent="0.3">
      <c r="A2079" s="2" t="s">
        <v>10</v>
      </c>
      <c r="B2079" s="2" t="s">
        <v>1126</v>
      </c>
      <c r="C2079" s="2" t="s">
        <v>120</v>
      </c>
      <c r="D2079" s="2" t="s">
        <v>54</v>
      </c>
      <c r="E2079" s="2" t="s">
        <v>19</v>
      </c>
      <c r="F2079" s="17" t="str">
        <f>+Tabela1[[#This Row],[WK]]&amp;Tabela1[[#This Row],[PK]]&amp;Tabela1[[#This Row],[GK]]</f>
        <v>281708</v>
      </c>
      <c r="G2079" s="2" t="s">
        <v>1937</v>
      </c>
      <c r="H2079" s="302">
        <f>TabIPW[[#This Row],[liczba mieszkańców ]]/$I$1*$H$2</f>
        <v>1.954247610094819E-5</v>
      </c>
      <c r="I2079" s="27">
        <v>6140</v>
      </c>
      <c r="J2079" s="302">
        <f>TabIPW[[#This Row],[liczba mieszkańców w wieku 20-64]]/$K$1*$J$2</f>
        <v>1.5256491957271874E-5</v>
      </c>
      <c r="K2079" s="27">
        <v>3783</v>
      </c>
      <c r="L2079" s="302">
        <f>TabIPW[[#This Row],[iloczyn liczby mieszkańców i relacji przeciętnego miesięcznego wynagrodzenia brutto 
w danym powiecie do średniej krajowej]]/$M$1*$L$2</f>
        <v>5.7339974668879894E-5</v>
      </c>
      <c r="M2079" s="27">
        <v>5212.8600000000006</v>
      </c>
      <c r="N2079" s="302">
        <f>TabIPW[[#This Row],[liczba oddziałów w szkołach podstawowych]]/$O$1*$N$2</f>
        <v>4.3082886106141924E-5</v>
      </c>
      <c r="O2079" s="27">
        <v>34</v>
      </c>
      <c r="P207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4.3485465146384153E-5</v>
      </c>
      <c r="Q2079" s="27">
        <v>221</v>
      </c>
      <c r="R2079" s="302">
        <f>TabIPW[[#This Row],[liczba gospodarstw domowych korzystających ze środowiskowej pomocy społecznej ]]/$S$1*$R$2</f>
        <v>7.1362657643801909E-5</v>
      </c>
      <c r="S2079" s="27">
        <v>261</v>
      </c>
      <c r="T2079" s="302">
        <f>TabIPW[[#This Row],[ilość wody dostarczonej i ścieków bytowych odprowadzonych siecią kanalizacyjną '[dam3']]]/$U$1*$T$2</f>
        <v>1.5246178384367976E-5</v>
      </c>
      <c r="U2079" s="27">
        <v>373.6</v>
      </c>
      <c r="V2079" s="302">
        <f>TabIPW[[#This Row],[iloczyn liczby mieszkańców i relacji przeciętnego miesięcznego wynagrodzenia brutto 
w danym powiecie do średniej krajowej2]]/$W$1*$V$2</f>
        <v>1.6724159278423307E-5</v>
      </c>
      <c r="W2079" s="27">
        <f>TabIPW[[#This Row],[iloczyn liczby mieszkańców i relacji przeciętnego miesięcznego wynagrodzenia brutto 
w danym powiecie do średniej krajowej]]</f>
        <v>5212.8600000000006</v>
      </c>
    </row>
    <row r="2080" spans="1:23" x14ac:dyDescent="0.3">
      <c r="A2080" s="2" t="s">
        <v>10</v>
      </c>
      <c r="B2080" s="2" t="s">
        <v>1126</v>
      </c>
      <c r="C2080" s="2" t="s">
        <v>126</v>
      </c>
      <c r="D2080" s="2" t="s">
        <v>12</v>
      </c>
      <c r="E2080" s="2" t="s">
        <v>15</v>
      </c>
      <c r="F2080" s="17" t="str">
        <f>+Tabela1[[#This Row],[WK]]&amp;Tabela1[[#This Row],[PK]]&amp;Tabela1[[#This Row],[GK]]</f>
        <v>281801</v>
      </c>
      <c r="G2080" s="2" t="s">
        <v>1938</v>
      </c>
      <c r="H2080" s="302">
        <f>TabIPW[[#This Row],[liczba mieszkańców ]]/$I$1*$H$2</f>
        <v>9.8921849709685612E-6</v>
      </c>
      <c r="I2080" s="27">
        <v>3108</v>
      </c>
      <c r="J2080" s="302">
        <f>TabIPW[[#This Row],[liczba mieszkańców w wieku 20-64]]/$K$1*$J$2</f>
        <v>7.7593154971692001E-6</v>
      </c>
      <c r="K2080" s="27">
        <v>1924</v>
      </c>
      <c r="L2080" s="302">
        <f>TabIPW[[#This Row],[iloczyn liczby mieszkańców i relacji przeciętnego miesięcznego wynagrodzenia brutto 
w danym powiecie do średniej krajowej]]/$M$1*$L$2</f>
        <v>2.6905259047851188E-5</v>
      </c>
      <c r="M2080" s="27">
        <v>2445.9960000000001</v>
      </c>
      <c r="N2080" s="302">
        <f>TabIPW[[#This Row],[liczba oddziałów w szkołach podstawowych]]/$O$1*$N$2</f>
        <v>1.9007155635062614E-5</v>
      </c>
      <c r="O2080" s="27">
        <v>15</v>
      </c>
      <c r="P208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1.1609241826410247E-5</v>
      </c>
      <c r="Q2080" s="27">
        <v>59</v>
      </c>
      <c r="R2080" s="302">
        <f>TabIPW[[#This Row],[liczba gospodarstw domowych korzystających ze środowiskowej pomocy społecznej ]]/$S$1*$R$2</f>
        <v>3.6911719470932022E-5</v>
      </c>
      <c r="S2080" s="27">
        <v>135</v>
      </c>
      <c r="T2080" s="302">
        <f>TabIPW[[#This Row],[ilość wody dostarczonej i ścieków bytowych odprowadzonych siecią kanalizacyjną '[dam3']]]/$U$1*$T$2</f>
        <v>4.6685299977829131E-6</v>
      </c>
      <c r="U2080" s="27">
        <v>114.4</v>
      </c>
      <c r="V2080" s="302">
        <f>TabIPW[[#This Row],[iloczyn liczby mieszkańców i relacji przeciętnego miesięcznego wynagrodzenia brutto 
w danym powiecie do średniej krajowej2]]/$W$1*$V$2</f>
        <v>7.8473672222899313E-6</v>
      </c>
      <c r="W2080" s="27">
        <f>TabIPW[[#This Row],[iloczyn liczby mieszkańców i relacji przeciętnego miesięcznego wynagrodzenia brutto 
w danym powiecie do średniej krajowej]]</f>
        <v>2445.9960000000001</v>
      </c>
    </row>
    <row r="2081" spans="1:23" x14ac:dyDescent="0.3">
      <c r="A2081" s="2" t="s">
        <v>10</v>
      </c>
      <c r="B2081" s="2" t="s">
        <v>1126</v>
      </c>
      <c r="C2081" s="2" t="s">
        <v>126</v>
      </c>
      <c r="D2081" s="2" t="s">
        <v>11</v>
      </c>
      <c r="E2081" s="2" t="s">
        <v>15</v>
      </c>
      <c r="F2081" s="17" t="str">
        <f>+Tabela1[[#This Row],[WK]]&amp;Tabela1[[#This Row],[PK]]&amp;Tabela1[[#This Row],[GK]]</f>
        <v>281802</v>
      </c>
      <c r="G2081" s="2" t="s">
        <v>1939</v>
      </c>
      <c r="H2081" s="302">
        <f>TabIPW[[#This Row],[liczba mieszkańców ]]/$I$1*$H$2</f>
        <v>7.9411201745709652E-6</v>
      </c>
      <c r="I2081" s="27">
        <v>2495</v>
      </c>
      <c r="J2081" s="302">
        <f>TabIPW[[#This Row],[liczba mieszkańców w wieku 20-64]]/$K$1*$J$2</f>
        <v>5.8719144302902059E-6</v>
      </c>
      <c r="K2081" s="27">
        <v>1456</v>
      </c>
      <c r="L2081" s="302">
        <f>TabIPW[[#This Row],[iloczyn liczby mieszkańców i relacji przeciętnego miesięcznego wynagrodzenia brutto 
w danym powiecie do średniej krajowej]]/$M$1*$L$2</f>
        <v>2.1598655509777578E-5</v>
      </c>
      <c r="M2081" s="27">
        <v>1963.5650000000001</v>
      </c>
      <c r="N2081" s="302">
        <f>TabIPW[[#This Row],[liczba oddziałów w szkołach podstawowych]]/$O$1*$N$2</f>
        <v>2.0274299344066786E-5</v>
      </c>
      <c r="O2081" s="27">
        <v>16</v>
      </c>
      <c r="P208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1.0035107341473266E-5</v>
      </c>
      <c r="Q2081" s="27">
        <v>51</v>
      </c>
      <c r="R2081" s="302">
        <f>TabIPW[[#This Row],[liczba gospodarstw domowych korzystających ze środowiskowej pomocy społecznej ]]/$S$1*$R$2</f>
        <v>2.1326771249871834E-5</v>
      </c>
      <c r="S2081" s="27">
        <v>78</v>
      </c>
      <c r="T2081" s="302">
        <f>TabIPW[[#This Row],[ilość wody dostarczonej i ścieków bytowych odprowadzonych siecią kanalizacyjną '[dam3']]]/$U$1*$T$2</f>
        <v>4.264522594128622E-6</v>
      </c>
      <c r="U2081" s="27">
        <v>104.5</v>
      </c>
      <c r="V2081" s="302">
        <f>TabIPW[[#This Row],[iloczyn liczby mieszkańców i relacji przeciętnego miesięcznego wynagrodzenia brutto 
w danym powiecie do średniej krajowej2]]/$W$1*$V$2</f>
        <v>6.2996078570184609E-6</v>
      </c>
      <c r="W2081" s="27">
        <f>TabIPW[[#This Row],[iloczyn liczby mieszkańców i relacji przeciętnego miesięcznego wynagrodzenia brutto 
w danym powiecie do średniej krajowej]]</f>
        <v>1963.5650000000001</v>
      </c>
    </row>
    <row r="2082" spans="1:23" x14ac:dyDescent="0.3">
      <c r="A2082" s="2" t="s">
        <v>10</v>
      </c>
      <c r="B2082" s="2" t="s">
        <v>1126</v>
      </c>
      <c r="C2082" s="2" t="s">
        <v>126</v>
      </c>
      <c r="D2082" s="2" t="s">
        <v>16</v>
      </c>
      <c r="E2082" s="2" t="s">
        <v>19</v>
      </c>
      <c r="F2082" s="17" t="str">
        <f>+Tabela1[[#This Row],[WK]]&amp;Tabela1[[#This Row],[PK]]&amp;Tabela1[[#This Row],[GK]]</f>
        <v>281803</v>
      </c>
      <c r="G2082" s="2" t="s">
        <v>1940</v>
      </c>
      <c r="H2082" s="302">
        <f>TabIPW[[#This Row],[liczba mieszkańców ]]/$I$1*$H$2</f>
        <v>5.9715950587294779E-5</v>
      </c>
      <c r="I2082" s="27">
        <v>18762</v>
      </c>
      <c r="J2082" s="302">
        <f>TabIPW[[#This Row],[liczba mieszkańców w wieku 20-64]]/$K$1*$J$2</f>
        <v>4.5374250862084553E-5</v>
      </c>
      <c r="K2082" s="27">
        <v>11251</v>
      </c>
      <c r="L2082" s="302">
        <f>TabIPW[[#This Row],[iloczyn liczby mieszkańców i relacji przeciętnego miesięcznego wynagrodzenia brutto 
w danym powiecie do średniej krajowej]]/$M$1*$L$2</f>
        <v>1.6241842672322523E-4</v>
      </c>
      <c r="M2082" s="27">
        <v>14765.694000000001</v>
      </c>
      <c r="N2082" s="302">
        <f>TabIPW[[#This Row],[liczba oddziałów w szkołach podstawowych]]/$O$1*$N$2</f>
        <v>1.6599582587954682E-4</v>
      </c>
      <c r="O2082" s="27">
        <v>131</v>
      </c>
      <c r="P208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1.499363096902476E-4</v>
      </c>
      <c r="Q2082" s="27">
        <v>762</v>
      </c>
      <c r="R2082" s="302">
        <f>TabIPW[[#This Row],[liczba gospodarstw domowych korzystających ze środowiskowej pomocy społecznej ]]/$S$1*$R$2</f>
        <v>1.312416692299805E-4</v>
      </c>
      <c r="S2082" s="27">
        <v>480</v>
      </c>
      <c r="T2082" s="302">
        <f>TabIPW[[#This Row],[ilość wody dostarczonej i ścieków bytowych odprowadzonych siecią kanalizacyjną '[dam3']]]/$U$1*$T$2</f>
        <v>5.0178535710435918E-5</v>
      </c>
      <c r="U2082" s="27">
        <v>1229.5999999999999</v>
      </c>
      <c r="V2082" s="302">
        <f>TabIPW[[#This Row],[iloczyn liczby mieszkańców i relacji przeciętnego miesięcznego wynagrodzenia brutto 
w danym powiecie do średniej krajowej2]]/$W$1*$V$2</f>
        <v>4.7372041127607369E-5</v>
      </c>
      <c r="W2082" s="27">
        <f>TabIPW[[#This Row],[iloczyn liczby mieszkańców i relacji przeciętnego miesięcznego wynagrodzenia brutto 
w danym powiecie do średniej krajowej]]</f>
        <v>14765.694000000001</v>
      </c>
    </row>
    <row r="2083" spans="1:23" x14ac:dyDescent="0.3">
      <c r="A2083" s="2" t="s">
        <v>10</v>
      </c>
      <c r="B2083" s="2" t="s">
        <v>1126</v>
      </c>
      <c r="C2083" s="2" t="s">
        <v>132</v>
      </c>
      <c r="D2083" s="2" t="s">
        <v>12</v>
      </c>
      <c r="E2083" s="2" t="s">
        <v>15</v>
      </c>
      <c r="F2083" s="17" t="str">
        <f>+Tabela1[[#This Row],[WK]]&amp;Tabela1[[#This Row],[PK]]&amp;Tabela1[[#This Row],[GK]]</f>
        <v>281901</v>
      </c>
      <c r="G2083" s="2" t="s">
        <v>1941</v>
      </c>
      <c r="H2083" s="302">
        <f>TabIPW[[#This Row],[liczba mieszkańców ]]/$I$1*$H$2</f>
        <v>7.82335606777372E-6</v>
      </c>
      <c r="I2083" s="27">
        <v>2458</v>
      </c>
      <c r="J2083" s="302">
        <f>TabIPW[[#This Row],[liczba mieszkańców w wieku 20-64]]/$K$1*$J$2</f>
        <v>6.0937243847311132E-6</v>
      </c>
      <c r="K2083" s="27">
        <v>1511</v>
      </c>
      <c r="L2083" s="302">
        <f>TabIPW[[#This Row],[iloczyn liczby mieszkańców i relacji przeciętnego miesięcznego wynagrodzenia brutto 
w danym powiecie do średniej krajowej]]/$M$1*$L$2</f>
        <v>2.3089853881868148E-5</v>
      </c>
      <c r="M2083" s="27">
        <v>2099.1320000000001</v>
      </c>
      <c r="N2083" s="302">
        <f>TabIPW[[#This Row],[liczba oddziałów w szkołach podstawowych]]/$O$1*$N$2</f>
        <v>2.0274299344066786E-5</v>
      </c>
      <c r="O2083" s="27">
        <v>16</v>
      </c>
      <c r="P208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7.4771388034506683E-6</v>
      </c>
      <c r="Q2083" s="27">
        <v>38</v>
      </c>
      <c r="R2083" s="302">
        <f>TabIPW[[#This Row],[liczba gospodarstw domowych korzystających ze środowiskowej pomocy społecznej ]]/$S$1*$R$2</f>
        <v>2.7342014422912609E-5</v>
      </c>
      <c r="S2083" s="27">
        <v>100</v>
      </c>
      <c r="T2083" s="302">
        <f>TabIPW[[#This Row],[ilość wody dostarczonej i ścieków bytowych odprowadzonych siecią kanalizacyjną '[dam3']]]/$U$1*$T$2</f>
        <v>4.8154417809299279E-6</v>
      </c>
      <c r="U2083" s="27">
        <v>118</v>
      </c>
      <c r="V2083" s="302">
        <f>TabIPW[[#This Row],[iloczyn liczby mieszkańców i relacji przeciętnego miesięcznego wynagrodzenia brutto 
w danym powiecie do średniej krajowej2]]/$W$1*$V$2</f>
        <v>6.7345407155448769E-6</v>
      </c>
      <c r="W2083" s="27">
        <f>TabIPW[[#This Row],[iloczyn liczby mieszkańców i relacji przeciętnego miesięcznego wynagrodzenia brutto 
w danym powiecie do średniej krajowej]]</f>
        <v>2099.1320000000001</v>
      </c>
    </row>
    <row r="2084" spans="1:23" x14ac:dyDescent="0.3">
      <c r="A2084" s="2" t="s">
        <v>10</v>
      </c>
      <c r="B2084" s="2" t="s">
        <v>1126</v>
      </c>
      <c r="C2084" s="2" t="s">
        <v>132</v>
      </c>
      <c r="D2084" s="2" t="s">
        <v>11</v>
      </c>
      <c r="E2084" s="2" t="s">
        <v>15</v>
      </c>
      <c r="F2084" s="17" t="str">
        <f>+Tabela1[[#This Row],[WK]]&amp;Tabela1[[#This Row],[PK]]&amp;Tabela1[[#This Row],[GK]]</f>
        <v>281902</v>
      </c>
      <c r="G2084" s="2" t="s">
        <v>1942</v>
      </c>
      <c r="H2084" s="302">
        <f>TabIPW[[#This Row],[liczba mieszkańców ]]/$I$1*$H$2</f>
        <v>9.2715363000101094E-6</v>
      </c>
      <c r="I2084" s="27">
        <v>2913</v>
      </c>
      <c r="J2084" s="302">
        <f>TabIPW[[#This Row],[liczba mieszkańców w wieku 20-64]]/$K$1*$J$2</f>
        <v>7.1503463495223452E-6</v>
      </c>
      <c r="K2084" s="27">
        <v>1773</v>
      </c>
      <c r="L2084" s="302">
        <f>TabIPW[[#This Row],[iloczyn liczby mieszkańców i relacji przeciętnego miesięcznego wynagrodzenia brutto 
w danym powiecie do średniej krajowej]]/$M$1*$L$2</f>
        <v>2.7364013164313231E-5</v>
      </c>
      <c r="M2084" s="27">
        <v>2487.7020000000002</v>
      </c>
      <c r="N2084" s="302">
        <f>TabIPW[[#This Row],[liczba oddziałów w szkołach podstawowych]]/$O$1*$N$2</f>
        <v>1.1404293381037567E-5</v>
      </c>
      <c r="O2084" s="27">
        <v>9</v>
      </c>
      <c r="P208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1.4363977175049969E-5</v>
      </c>
      <c r="Q2084" s="27">
        <v>73</v>
      </c>
      <c r="R2084" s="302">
        <f>TabIPW[[#This Row],[liczba gospodarstw domowych korzystających ze środowiskowej pomocy społecznej ]]/$S$1*$R$2</f>
        <v>1.8865989951809698E-5</v>
      </c>
      <c r="S2084" s="27">
        <v>69</v>
      </c>
      <c r="T2084" s="302">
        <f>TabIPW[[#This Row],[ilość wody dostarczonej i ścieków bytowych odprowadzonych siecią kanalizacyjną '[dam3']]]/$U$1*$T$2</f>
        <v>7.0844126539782667E-6</v>
      </c>
      <c r="U2084" s="27">
        <v>173.6</v>
      </c>
      <c r="V2084" s="302">
        <f>TabIPW[[#This Row],[iloczyn liczby mieszkańców i relacji przeciętnego miesięcznego wynagrodzenia brutto 
w danym powiecie do średniej krajowej2]]/$W$1*$V$2</f>
        <v>7.9811705062580269E-6</v>
      </c>
      <c r="W2084" s="27">
        <f>TabIPW[[#This Row],[iloczyn liczby mieszkańców i relacji przeciętnego miesięcznego wynagrodzenia brutto 
w danym powiecie do średniej krajowej]]</f>
        <v>2487.7020000000002</v>
      </c>
    </row>
    <row r="2085" spans="1:23" x14ac:dyDescent="0.3">
      <c r="A2085" s="2" t="s">
        <v>10</v>
      </c>
      <c r="B2085" s="2" t="s">
        <v>1126</v>
      </c>
      <c r="C2085" s="2" t="s">
        <v>132</v>
      </c>
      <c r="D2085" s="2" t="s">
        <v>16</v>
      </c>
      <c r="E2085" s="2" t="s">
        <v>19</v>
      </c>
      <c r="F2085" s="17" t="str">
        <f>+Tabela1[[#This Row],[WK]]&amp;Tabela1[[#This Row],[PK]]&amp;Tabela1[[#This Row],[GK]]</f>
        <v>281903</v>
      </c>
      <c r="G2085" s="2" t="s">
        <v>1943</v>
      </c>
      <c r="H2085" s="302">
        <f>TabIPW[[#This Row],[liczba mieszkańców ]]/$I$1*$H$2</f>
        <v>4.7535322568022997E-5</v>
      </c>
      <c r="I2085" s="27">
        <v>14935</v>
      </c>
      <c r="J2085" s="302">
        <f>TabIPW[[#This Row],[liczba mieszkańców w wieku 20-64]]/$K$1*$J$2</f>
        <v>3.4441036562279095E-5</v>
      </c>
      <c r="K2085" s="27">
        <v>8540</v>
      </c>
      <c r="L2085" s="302">
        <f>TabIPW[[#This Row],[iloczyn liczby mieszkańców i relacji przeciętnego miesięcznego wynagrodzenia brutto 
w danym powiecie do średniej krajowej]]/$M$1*$L$2</f>
        <v>1.4029575578751048E-4</v>
      </c>
      <c r="M2085" s="27">
        <v>12754.49</v>
      </c>
      <c r="N2085" s="302">
        <f>TabIPW[[#This Row],[liczba oddziałów w szkołach podstawowych]]/$O$1*$N$2</f>
        <v>1.0897435897435898E-4</v>
      </c>
      <c r="O2085" s="27">
        <v>86</v>
      </c>
      <c r="P208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1.0290904195275526E-4</v>
      </c>
      <c r="Q2085" s="27">
        <v>523</v>
      </c>
      <c r="R2085" s="302">
        <f>TabIPW[[#This Row],[liczba gospodarstw domowych korzystających ze środowiskowej pomocy społecznej ]]/$S$1*$R$2</f>
        <v>1.3999111384531255E-4</v>
      </c>
      <c r="S2085" s="27">
        <v>512</v>
      </c>
      <c r="T2085" s="302">
        <f>TabIPW[[#This Row],[ilość wody dostarczonej i ścieków bytowych odprowadzonych siecią kanalizacyjną '[dam3']]]/$U$1*$T$2</f>
        <v>5.1949638873930498E-5</v>
      </c>
      <c r="U2085" s="27">
        <v>1273</v>
      </c>
      <c r="V2085" s="302">
        <f>TabIPW[[#This Row],[iloczyn liczby mieszkańców i relacji przeciętnego miesięcznego wynagrodzenia brutto 
w danym powiecie do średniej krajowej2]]/$W$1*$V$2</f>
        <v>4.0919595438023898E-5</v>
      </c>
      <c r="W2085" s="27">
        <f>TabIPW[[#This Row],[iloczyn liczby mieszkańców i relacji przeciętnego miesięcznego wynagrodzenia brutto 
w danym powiecie do średniej krajowej]]</f>
        <v>12754.49</v>
      </c>
    </row>
    <row r="2086" spans="1:23" x14ac:dyDescent="0.3">
      <c r="A2086" s="2" t="s">
        <v>10</v>
      </c>
      <c r="B2086" s="2" t="s">
        <v>1143</v>
      </c>
      <c r="C2086" s="2" t="s">
        <v>12</v>
      </c>
      <c r="D2086" s="2" t="s">
        <v>12</v>
      </c>
      <c r="E2086" s="2" t="s">
        <v>13</v>
      </c>
      <c r="F2086" s="17" t="str">
        <f>+Tabela1[[#This Row],[WK]]&amp;Tabela1[[#This Row],[PK]]&amp;Tabela1[[#This Row],[GK]]</f>
        <v>300101</v>
      </c>
      <c r="G2086" s="2" t="s">
        <v>1944</v>
      </c>
      <c r="H2086" s="302">
        <f>TabIPW[[#This Row],[liczba mieszkańców ]]/$I$1*$H$2</f>
        <v>5.350946387771025E-5</v>
      </c>
      <c r="I2086" s="27">
        <v>16812</v>
      </c>
      <c r="J2086" s="302">
        <f>TabIPW[[#This Row],[liczba mieszkańców w wieku 20-64]]/$K$1*$J$2</f>
        <v>3.9256329027778071E-5</v>
      </c>
      <c r="K2086" s="27">
        <v>9734</v>
      </c>
      <c r="L2086" s="302">
        <f>TabIPW[[#This Row],[iloczyn liczby mieszkańców i relacji przeciętnego miesięcznego wynagrodzenia brutto 
w danym powiecie do średniej krajowej]]/$M$1*$L$2</f>
        <v>1.4979103982226628E-4</v>
      </c>
      <c r="M2086" s="27">
        <v>13617.72</v>
      </c>
      <c r="N2086" s="302">
        <f>TabIPW[[#This Row],[liczba oddziałów w szkołach podstawowych]]/$O$1*$N$2</f>
        <v>1.1277579010137151E-4</v>
      </c>
      <c r="O2086" s="27">
        <v>89</v>
      </c>
      <c r="P208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1.2120835534014768E-4</v>
      </c>
      <c r="Q2086" s="27">
        <v>616</v>
      </c>
      <c r="R2086" s="302">
        <f>TabIPW[[#This Row],[liczba gospodarstw domowych korzystających ze środowiskowej pomocy społecznej ]]/$S$1*$R$2</f>
        <v>7.9291841826446561E-5</v>
      </c>
      <c r="S2086" s="27">
        <v>290</v>
      </c>
      <c r="T2086" s="302">
        <f>TabIPW[[#This Row],[ilość wody dostarczonej i ścieków bytowych odprowadzonych siecią kanalizacyjną '[dam3']]]/$U$1*$T$2</f>
        <v>5.3202469913545301E-5</v>
      </c>
      <c r="U2086" s="27">
        <v>1303.6999999999998</v>
      </c>
      <c r="V2086" s="302">
        <f>TabIPW[[#This Row],[iloczyn liczby mieszkańców i relacji przeciętnego miesięcznego wynagrodzenia brutto 
w danym powiecie do średniej krajowej2]]/$W$1*$V$2</f>
        <v>4.3689053281494337E-5</v>
      </c>
      <c r="W2086" s="27">
        <f>TabIPW[[#This Row],[iloczyn liczby mieszkańców i relacji przeciętnego miesięcznego wynagrodzenia brutto 
w danym powiecie do średniej krajowej]]</f>
        <v>13617.72</v>
      </c>
    </row>
    <row r="2087" spans="1:23" x14ac:dyDescent="0.3">
      <c r="A2087" s="2" t="s">
        <v>10</v>
      </c>
      <c r="B2087" s="2" t="s">
        <v>1143</v>
      </c>
      <c r="C2087" s="2" t="s">
        <v>12</v>
      </c>
      <c r="D2087" s="2" t="s">
        <v>11</v>
      </c>
      <c r="E2087" s="2" t="s">
        <v>15</v>
      </c>
      <c r="F2087" s="17" t="str">
        <f>+Tabela1[[#This Row],[WK]]&amp;Tabela1[[#This Row],[PK]]&amp;Tabela1[[#This Row],[GK]]</f>
        <v>300102</v>
      </c>
      <c r="G2087" s="2" t="s">
        <v>1945</v>
      </c>
      <c r="H2087" s="302">
        <f>TabIPW[[#This Row],[liczba mieszkańców ]]/$I$1*$H$2</f>
        <v>2.6165911404868901E-5</v>
      </c>
      <c r="I2087" s="27">
        <v>8221</v>
      </c>
      <c r="J2087" s="302">
        <f>TabIPW[[#This Row],[liczba mieszkańców w wieku 20-64]]/$K$1*$J$2</f>
        <v>1.9902402275743244E-5</v>
      </c>
      <c r="K2087" s="27">
        <v>4935</v>
      </c>
      <c r="L2087" s="302">
        <f>TabIPW[[#This Row],[iloczyn liczby mieszkańców i relacji przeciętnego miesięcznego wynagrodzenia brutto 
w danym powiecie do średniej krajowej]]/$M$1*$L$2</f>
        <v>7.3247212608782493E-5</v>
      </c>
      <c r="M2087" s="27">
        <v>6659.01</v>
      </c>
      <c r="N2087" s="302">
        <f>TabIPW[[#This Row],[liczba oddziałów w szkołach podstawowych]]/$O$1*$N$2</f>
        <v>4.1815742397137755E-5</v>
      </c>
      <c r="O2087" s="27">
        <v>33</v>
      </c>
      <c r="P208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6.0997711291308085E-5</v>
      </c>
      <c r="Q2087" s="27">
        <v>310</v>
      </c>
      <c r="R2087" s="302">
        <f>TabIPW[[#This Row],[liczba gospodarstw domowych korzystających ze środowiskowej pomocy społecznej ]]/$S$1*$R$2</f>
        <v>3.7458559759390274E-5</v>
      </c>
      <c r="S2087" s="27">
        <v>137</v>
      </c>
      <c r="T2087" s="302">
        <f>TabIPW[[#This Row],[ilość wody dostarczonej i ścieków bytowych odprowadzonych siecią kanalizacyjną '[dam3']]]/$U$1*$T$2</f>
        <v>3.6425960454729269E-5</v>
      </c>
      <c r="U2087" s="27">
        <v>892.6</v>
      </c>
      <c r="V2087" s="302">
        <f>TabIPW[[#This Row],[iloczyn liczby mieszkańców i relacji przeciętnego miesięcznego wynagrodzenia brutto 
w danym powiecie do średniej krajowej2]]/$W$1*$V$2</f>
        <v>2.1363770344228232E-5</v>
      </c>
      <c r="W2087" s="27">
        <f>TabIPW[[#This Row],[iloczyn liczby mieszkańców i relacji przeciętnego miesięcznego wynagrodzenia brutto 
w danym powiecie do średniej krajowej]]</f>
        <v>6659.01</v>
      </c>
    </row>
    <row r="2088" spans="1:23" x14ac:dyDescent="0.3">
      <c r="A2088" s="2" t="s">
        <v>10</v>
      </c>
      <c r="B2088" s="2" t="s">
        <v>1143</v>
      </c>
      <c r="C2088" s="2" t="s">
        <v>12</v>
      </c>
      <c r="D2088" s="2" t="s">
        <v>16</v>
      </c>
      <c r="E2088" s="2" t="s">
        <v>15</v>
      </c>
      <c r="F2088" s="17" t="str">
        <f>+Tabela1[[#This Row],[WK]]&amp;Tabela1[[#This Row],[PK]]&amp;Tabela1[[#This Row],[GK]]</f>
        <v>300103</v>
      </c>
      <c r="G2088" s="2" t="s">
        <v>1944</v>
      </c>
      <c r="H2088" s="302">
        <f>TabIPW[[#This Row],[liczba mieszkańców ]]/$I$1*$H$2</f>
        <v>1.9672971462534325E-5</v>
      </c>
      <c r="I2088" s="27">
        <v>6181</v>
      </c>
      <c r="J2088" s="302">
        <f>TabIPW[[#This Row],[liczba mieszkańców w wieku 20-64]]/$K$1*$J$2</f>
        <v>1.5341183030785675E-5</v>
      </c>
      <c r="K2088" s="27">
        <v>3804</v>
      </c>
      <c r="L2088" s="302">
        <f>TabIPW[[#This Row],[iloczyn liczby mieszkańców i relacji przeciętnego miesięcznego wynagrodzenia brutto 
w danym powiecie do średniej krajowej]]/$M$1*$L$2</f>
        <v>5.5071283436915772E-5</v>
      </c>
      <c r="M2088" s="27">
        <v>5006.6099999999997</v>
      </c>
      <c r="N2088" s="302">
        <f>TabIPW[[#This Row],[liczba oddziałów w szkołach podstawowych]]/$O$1*$N$2</f>
        <v>5.3220035778175319E-5</v>
      </c>
      <c r="O2088" s="27">
        <v>42</v>
      </c>
      <c r="P208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3.3450357804910883E-5</v>
      </c>
      <c r="Q2088" s="27">
        <v>170</v>
      </c>
      <c r="R2088" s="302">
        <f>TabIPW[[#This Row],[liczba gospodarstw domowych korzystających ze środowiskowej pomocy społecznej ]]/$S$1*$R$2</f>
        <v>2.4060972692163095E-5</v>
      </c>
      <c r="S2088" s="27">
        <v>88</v>
      </c>
      <c r="T2088" s="302">
        <f>TabIPW[[#This Row],[ilość wody dostarczonej i ścieków bytowych odprowadzonych siecią kanalizacyjną '[dam3']]]/$U$1*$T$2</f>
        <v>2.0228936362770893E-5</v>
      </c>
      <c r="U2088" s="27">
        <v>495.70000000000005</v>
      </c>
      <c r="V2088" s="302">
        <f>TabIPW[[#This Row],[iloczyn liczby mieszkańców i relacji przeciętnego miesięcznego wynagrodzenia brutto 
w danym powiecie do średniej krajowej2]]/$W$1*$V$2</f>
        <v>1.6062457669100436E-5</v>
      </c>
      <c r="W2088" s="27">
        <f>TabIPW[[#This Row],[iloczyn liczby mieszkańców i relacji przeciętnego miesięcznego wynagrodzenia brutto 
w danym powiecie do średniej krajowej]]</f>
        <v>5006.6099999999997</v>
      </c>
    </row>
    <row r="2089" spans="1:23" x14ac:dyDescent="0.3">
      <c r="A2089" s="2" t="s">
        <v>10</v>
      </c>
      <c r="B2089" s="2" t="s">
        <v>1143</v>
      </c>
      <c r="C2089" s="2" t="s">
        <v>12</v>
      </c>
      <c r="D2089" s="2" t="s">
        <v>18</v>
      </c>
      <c r="E2089" s="2" t="s">
        <v>19</v>
      </c>
      <c r="F2089" s="17" t="str">
        <f>+Tabela1[[#This Row],[WK]]&amp;Tabela1[[#This Row],[PK]]&amp;Tabela1[[#This Row],[GK]]</f>
        <v>300104</v>
      </c>
      <c r="G2089" s="2" t="s">
        <v>1946</v>
      </c>
      <c r="H2089" s="302">
        <f>TabIPW[[#This Row],[liczba mieszkańców ]]/$I$1*$H$2</f>
        <v>1.9813015265212131E-5</v>
      </c>
      <c r="I2089" s="27">
        <v>6225</v>
      </c>
      <c r="J2089" s="302">
        <f>TabIPW[[#This Row],[liczba mieszkańców w wieku 20-64]]/$K$1*$J$2</f>
        <v>1.4804806231864935E-5</v>
      </c>
      <c r="K2089" s="27">
        <v>3671</v>
      </c>
      <c r="L2089" s="302">
        <f>TabIPW[[#This Row],[iloczyn liczby mieszkańców i relacji przeciętnego miesięcznego wynagrodzenia brutto 
w danym powiecie do średniej krajowej]]/$M$1*$L$2</f>
        <v>5.5463313281799171E-5</v>
      </c>
      <c r="M2089" s="27">
        <v>5042.25</v>
      </c>
      <c r="N2089" s="302">
        <f>TabIPW[[#This Row],[liczba oddziałów w szkołach podstawowych]]/$O$1*$N$2</f>
        <v>5.0685748360166967E-5</v>
      </c>
      <c r="O2089" s="27">
        <v>40</v>
      </c>
      <c r="P208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5.1552904381686189E-5</v>
      </c>
      <c r="Q2089" s="27">
        <v>262</v>
      </c>
      <c r="R2089" s="302">
        <f>TabIPW[[#This Row],[liczba gospodarstw domowych korzystających ze środowiskowej pomocy społecznej ]]/$S$1*$R$2</f>
        <v>5.0309306538159198E-5</v>
      </c>
      <c r="S2089" s="27">
        <v>184</v>
      </c>
      <c r="T2089" s="302">
        <f>TabIPW[[#This Row],[ilość wody dostarczonej i ścieków bytowych odprowadzonych siecią kanalizacyjną '[dam3']]]/$U$1*$T$2</f>
        <v>2.6701216586969927E-5</v>
      </c>
      <c r="U2089" s="27">
        <v>654.29999999999995</v>
      </c>
      <c r="V2089" s="302">
        <f>TabIPW[[#This Row],[iloczyn liczby mieszkańców i relacji przeciętnego miesięcznego wynagrodzenia brutto 
w danym powiecie do średniej krajowej2]]/$W$1*$V$2</f>
        <v>1.6176799707191427E-5</v>
      </c>
      <c r="W2089" s="27">
        <f>TabIPW[[#This Row],[iloczyn liczby mieszkańców i relacji przeciętnego miesięcznego wynagrodzenia brutto 
w danym powiecie do średniej krajowej]]</f>
        <v>5042.25</v>
      </c>
    </row>
    <row r="2090" spans="1:23" x14ac:dyDescent="0.3">
      <c r="A2090" s="2" t="s">
        <v>10</v>
      </c>
      <c r="B2090" s="2" t="s">
        <v>1143</v>
      </c>
      <c r="C2090" s="2" t="s">
        <v>12</v>
      </c>
      <c r="D2090" s="2" t="s">
        <v>21</v>
      </c>
      <c r="E2090" s="2" t="s">
        <v>19</v>
      </c>
      <c r="F2090" s="17" t="str">
        <f>+Tabela1[[#This Row],[WK]]&amp;Tabela1[[#This Row],[PK]]&amp;Tabela1[[#This Row],[GK]]</f>
        <v>300105</v>
      </c>
      <c r="G2090" s="2" t="s">
        <v>1947</v>
      </c>
      <c r="H2090" s="302">
        <f>TabIPW[[#This Row],[liczba mieszkańców ]]/$I$1*$H$2</f>
        <v>2.2496127211970974E-5</v>
      </c>
      <c r="I2090" s="27">
        <v>7068</v>
      </c>
      <c r="J2090" s="302">
        <f>TabIPW[[#This Row],[liczba mieszkańców w wieku 20-64]]/$K$1*$J$2</f>
        <v>1.7555249666932189E-5</v>
      </c>
      <c r="K2090" s="27">
        <v>4353</v>
      </c>
      <c r="L2090" s="302">
        <f>TabIPW[[#This Row],[iloczyn liczby mieszkańców i relacji przeciętnego miesięcznego wynagrodzenia brutto 
w danym powiecie do średniej krajowej]]/$M$1*$L$2</f>
        <v>6.2974248718997028E-5</v>
      </c>
      <c r="M2090" s="27">
        <v>5725.08</v>
      </c>
      <c r="N2090" s="302">
        <f>TabIPW[[#This Row],[liczba oddziałów w szkołach podstawowych]]/$O$1*$N$2</f>
        <v>4.3082886106141924E-5</v>
      </c>
      <c r="O2090" s="27">
        <v>34</v>
      </c>
      <c r="P209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4.6240200495023874E-5</v>
      </c>
      <c r="Q2090" s="27">
        <v>235</v>
      </c>
      <c r="R2090" s="302">
        <f>TabIPW[[#This Row],[liczba gospodarstw domowych korzystających ze środowiskowej pomocy społecznej ]]/$S$1*$R$2</f>
        <v>3.3083837451724254E-5</v>
      </c>
      <c r="S2090" s="27">
        <v>121</v>
      </c>
      <c r="T2090" s="302">
        <f>TabIPW[[#This Row],[ilość wody dostarczonej i ścieków bytowych odprowadzonych siecią kanalizacyjną '[dam3']]]/$U$1*$T$2</f>
        <v>1.900059062034724E-5</v>
      </c>
      <c r="U2090" s="27">
        <v>465.6</v>
      </c>
      <c r="V2090" s="302">
        <f>TabIPW[[#This Row],[iloczyn liczby mieszkańców i relacji przeciętnego miesięcznego wynagrodzenia brutto 
w danym powiecie do średniej krajowej2]]/$W$1*$V$2</f>
        <v>1.8367489209707468E-5</v>
      </c>
      <c r="W2090" s="27">
        <f>TabIPW[[#This Row],[iloczyn liczby mieszkańców i relacji przeciętnego miesięcznego wynagrodzenia brutto 
w danym powiecie do średniej krajowej]]</f>
        <v>5725.08</v>
      </c>
    </row>
    <row r="2091" spans="1:23" x14ac:dyDescent="0.3">
      <c r="A2091" s="2" t="s">
        <v>10</v>
      </c>
      <c r="B2091" s="2" t="s">
        <v>1143</v>
      </c>
      <c r="C2091" s="2" t="s">
        <v>11</v>
      </c>
      <c r="D2091" s="2" t="s">
        <v>12</v>
      </c>
      <c r="E2091" s="2" t="s">
        <v>13</v>
      </c>
      <c r="F2091" s="17" t="str">
        <f>+Tabela1[[#This Row],[WK]]&amp;Tabela1[[#This Row],[PK]]&amp;Tabela1[[#This Row],[GK]]</f>
        <v>300201</v>
      </c>
      <c r="G2091" s="2" t="s">
        <v>1948</v>
      </c>
      <c r="H2091" s="302">
        <f>TabIPW[[#This Row],[liczba mieszkańców ]]/$I$1*$H$2</f>
        <v>3.0675958413833655E-5</v>
      </c>
      <c r="I2091" s="27">
        <v>9638</v>
      </c>
      <c r="J2091" s="302">
        <f>TabIPW[[#This Row],[liczba mieszkańców w wieku 20-64]]/$K$1*$J$2</f>
        <v>2.1717210993896128E-5</v>
      </c>
      <c r="K2091" s="27">
        <v>5385</v>
      </c>
      <c r="L2091" s="302">
        <f>TabIPW[[#This Row],[iloczyn liczby mieszkańców i relacji przeciętnego miesięcznego wynagrodzenia brutto 
w danym powiecie do średniej krajowej]]/$M$1*$L$2</f>
        <v>9.1067103003455456E-5</v>
      </c>
      <c r="M2091" s="27">
        <v>8279.0420000000013</v>
      </c>
      <c r="N2091" s="302">
        <f>TabIPW[[#This Row],[liczba oddziałów w szkołach podstawowych]]/$O$1*$N$2</f>
        <v>7.096004770423375E-5</v>
      </c>
      <c r="O2091" s="27">
        <v>56</v>
      </c>
      <c r="P209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8.716769710338542E-5</v>
      </c>
      <c r="Q2091" s="27">
        <v>443</v>
      </c>
      <c r="R2091" s="302">
        <f>TabIPW[[#This Row],[liczba gospodarstw domowych korzystających ze środowiskowej pomocy społecznej ]]/$S$1*$R$2</f>
        <v>6.233979288424074E-5</v>
      </c>
      <c r="S2091" s="27">
        <v>228</v>
      </c>
      <c r="T2091" s="302">
        <f>TabIPW[[#This Row],[ilość wody dostarczonej i ścieków bytowych odprowadzonych siecią kanalizacyjną '[dam3']]]/$U$1*$T$2</f>
        <v>3.9000997542667216E-5</v>
      </c>
      <c r="U2091" s="27">
        <v>955.7</v>
      </c>
      <c r="V2091" s="302">
        <f>TabIPW[[#This Row],[iloczyn liczby mieszkańców i relacji przeciętnego miesięcznego wynagrodzenia brutto 
w danym powiecie do średniej krajowej2]]/$W$1*$V$2</f>
        <v>2.6561238376007842E-5</v>
      </c>
      <c r="W2091" s="27">
        <f>TabIPW[[#This Row],[iloczyn liczby mieszkańców i relacji przeciętnego miesięcznego wynagrodzenia brutto 
w danym powiecie do średniej krajowej]]</f>
        <v>8279.0420000000013</v>
      </c>
    </row>
    <row r="2092" spans="1:23" x14ac:dyDescent="0.3">
      <c r="A2092" s="2" t="s">
        <v>10</v>
      </c>
      <c r="B2092" s="2" t="s">
        <v>1143</v>
      </c>
      <c r="C2092" s="2" t="s">
        <v>11</v>
      </c>
      <c r="D2092" s="2" t="s">
        <v>11</v>
      </c>
      <c r="E2092" s="2" t="s">
        <v>15</v>
      </c>
      <c r="F2092" s="17" t="str">
        <f>+Tabela1[[#This Row],[WK]]&amp;Tabela1[[#This Row],[PK]]&amp;Tabela1[[#This Row],[GK]]</f>
        <v>300202</v>
      </c>
      <c r="G2092" s="2" t="s">
        <v>1948</v>
      </c>
      <c r="H2092" s="302">
        <f>TabIPW[[#This Row],[liczba mieszkańców ]]/$I$1*$H$2</f>
        <v>3.5249661696742864E-5</v>
      </c>
      <c r="I2092" s="27">
        <v>11075</v>
      </c>
      <c r="J2092" s="302">
        <f>TabIPW[[#This Row],[liczba mieszkańców w wieku 20-64]]/$K$1*$J$2</f>
        <v>2.6351022587579812E-5</v>
      </c>
      <c r="K2092" s="27">
        <v>6534</v>
      </c>
      <c r="L2092" s="302">
        <f>TabIPW[[#This Row],[iloczyn liczby mieszkańców i relacji przeciętnego miesięcznego wynagrodzenia brutto 
w danym powiecie do średniej krajowej]]/$M$1*$L$2</f>
        <v>1.0464496428338546E-4</v>
      </c>
      <c r="M2092" s="27">
        <v>9513.4250000000011</v>
      </c>
      <c r="N2092" s="302">
        <f>TabIPW[[#This Row],[liczba oddziałów w szkołach podstawowych]]/$O$1*$N$2</f>
        <v>9.3768634466308905E-5</v>
      </c>
      <c r="O2092" s="27">
        <v>74</v>
      </c>
      <c r="P209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8.1854993216723106E-5</v>
      </c>
      <c r="Q2092" s="27">
        <v>416</v>
      </c>
      <c r="R2092" s="302">
        <f>TabIPW[[#This Row],[liczba gospodarstw domowych korzystających ze środowiskowej pomocy społecznej ]]/$S$1*$R$2</f>
        <v>5.3316928124679585E-5</v>
      </c>
      <c r="S2092" s="27">
        <v>195</v>
      </c>
      <c r="T2092" s="302">
        <f>TabIPW[[#This Row],[ilość wody dostarczonej i ścieków bytowych odprowadzonych siecią kanalizacyjną '[dam3']]]/$U$1*$T$2</f>
        <v>2.3918054472907037E-5</v>
      </c>
      <c r="U2092" s="27">
        <v>586.1</v>
      </c>
      <c r="V2092" s="302">
        <f>TabIPW[[#This Row],[iloczyn liczby mieszkańców i relacji przeciętnego miesięcznego wynagrodzenia brutto 
w danym powiecie do średniej krajowej2]]/$W$1*$V$2</f>
        <v>3.052144791598743E-5</v>
      </c>
      <c r="W2092" s="27">
        <f>TabIPW[[#This Row],[iloczyn liczby mieszkańców i relacji przeciętnego miesięcznego wynagrodzenia brutto 
w danym powiecie do średniej krajowej]]</f>
        <v>9513.4250000000011</v>
      </c>
    </row>
    <row r="2093" spans="1:23" x14ac:dyDescent="0.3">
      <c r="A2093" s="2" t="s">
        <v>10</v>
      </c>
      <c r="B2093" s="2" t="s">
        <v>1143</v>
      </c>
      <c r="C2093" s="2" t="s">
        <v>11</v>
      </c>
      <c r="D2093" s="2" t="s">
        <v>16</v>
      </c>
      <c r="E2093" s="2" t="s">
        <v>15</v>
      </c>
      <c r="F2093" s="17" t="str">
        <f>+Tabela1[[#This Row],[WK]]&amp;Tabela1[[#This Row],[PK]]&amp;Tabela1[[#This Row],[GK]]</f>
        <v>300203</v>
      </c>
      <c r="G2093" s="2" t="s">
        <v>1949</v>
      </c>
      <c r="H2093" s="302">
        <f>TabIPW[[#This Row],[liczba mieszkańców ]]/$I$1*$H$2</f>
        <v>1.7527755030606135E-5</v>
      </c>
      <c r="I2093" s="27">
        <v>5507</v>
      </c>
      <c r="J2093" s="302">
        <f>TabIPW[[#This Row],[liczba mieszkańców w wieku 20-64]]/$K$1*$J$2</f>
        <v>1.3445716147381557E-5</v>
      </c>
      <c r="K2093" s="27">
        <v>3334</v>
      </c>
      <c r="L2093" s="302">
        <f>TabIPW[[#This Row],[iloczyn liczby mieszkańców i relacji przeciętnego miesięcznego wynagrodzenia brutto 
w danym powiecie do średniej krajowej]]/$M$1*$L$2</f>
        <v>5.2034295106871676E-5</v>
      </c>
      <c r="M2093" s="27">
        <v>4730.5130000000008</v>
      </c>
      <c r="N2093" s="302">
        <f>TabIPW[[#This Row],[liczba oddziałów w szkołach podstawowych]]/$O$1*$N$2</f>
        <v>5.195289206917115E-5</v>
      </c>
      <c r="O2093" s="27">
        <v>41</v>
      </c>
      <c r="P209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3.6992160396019099E-5</v>
      </c>
      <c r="Q2093" s="27">
        <v>188</v>
      </c>
      <c r="R2093" s="302">
        <f>TabIPW[[#This Row],[liczba gospodarstw domowych korzystających ze środowiskowej pomocy społecznej ]]/$S$1*$R$2</f>
        <v>1.6131788509518437E-5</v>
      </c>
      <c r="S2093" s="27">
        <v>59</v>
      </c>
      <c r="T2093" s="302">
        <f>TabIPW[[#This Row],[ilość wody dostarczonej i ścieków bytowych odprowadzonych siecią kanalizacyjną '[dam3']]]/$U$1*$T$2</f>
        <v>9.6308835618598557E-6</v>
      </c>
      <c r="U2093" s="27">
        <v>236</v>
      </c>
      <c r="V2093" s="302">
        <f>TabIPW[[#This Row],[iloczyn liczby mieszkańców i relacji przeciętnego miesięcznego wynagrodzenia brutto 
w danym powiecie do średniej krajowej2]]/$W$1*$V$2</f>
        <v>1.5176669406170908E-5</v>
      </c>
      <c r="W2093" s="27">
        <f>TabIPW[[#This Row],[iloczyn liczby mieszkańców i relacji przeciętnego miesięcznego wynagrodzenia brutto 
w danym powiecie do średniej krajowej]]</f>
        <v>4730.5130000000008</v>
      </c>
    </row>
    <row r="2094" spans="1:23" x14ac:dyDescent="0.3">
      <c r="A2094" s="2" t="s">
        <v>10</v>
      </c>
      <c r="B2094" s="2" t="s">
        <v>1143</v>
      </c>
      <c r="C2094" s="2" t="s">
        <v>11</v>
      </c>
      <c r="D2094" s="2" t="s">
        <v>18</v>
      </c>
      <c r="E2094" s="2" t="s">
        <v>19</v>
      </c>
      <c r="F2094" s="17" t="str">
        <f>+Tabela1[[#This Row],[WK]]&amp;Tabela1[[#This Row],[PK]]&amp;Tabela1[[#This Row],[GK]]</f>
        <v>300204</v>
      </c>
      <c r="G2094" s="2" t="s">
        <v>1950</v>
      </c>
      <c r="H2094" s="302">
        <f>TabIPW[[#This Row],[liczba mieszkańców ]]/$I$1*$H$2</f>
        <v>2.5720317487257703E-5</v>
      </c>
      <c r="I2094" s="27">
        <v>8081</v>
      </c>
      <c r="J2094" s="302">
        <f>TabIPW[[#This Row],[liczba mieszkańców w wieku 20-64]]/$K$1*$J$2</f>
        <v>1.9337795118984574E-5</v>
      </c>
      <c r="K2094" s="27">
        <v>4795</v>
      </c>
      <c r="L2094" s="302">
        <f>TabIPW[[#This Row],[iloczyn liczby mieszkańców i relacji przeciętnego miesięcznego wynagrodzenia brutto 
w danym powiecie do średniej krajowej]]/$M$1*$L$2</f>
        <v>7.6355391094721261E-5</v>
      </c>
      <c r="M2094" s="27">
        <v>6941.5790000000006</v>
      </c>
      <c r="N2094" s="302">
        <f>TabIPW[[#This Row],[liczba oddziałów w szkołach podstawowych]]/$O$1*$N$2</f>
        <v>3.6747167561121051E-5</v>
      </c>
      <c r="O2094" s="27">
        <v>29</v>
      </c>
      <c r="P209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5.5685007404645764E-5</v>
      </c>
      <c r="Q2094" s="27">
        <v>283</v>
      </c>
      <c r="R2094" s="302">
        <f>TabIPW[[#This Row],[liczba gospodarstw domowych korzystających ze środowiskowej pomocy społecznej ]]/$S$1*$R$2</f>
        <v>6.6987935336135882E-5</v>
      </c>
      <c r="S2094" s="27">
        <v>245</v>
      </c>
      <c r="T2094" s="302">
        <f>TabIPW[[#This Row],[ilość wody dostarczonej i ścieków bytowych odprowadzonych siecią kanalizacyjną '[dam3']]]/$U$1*$T$2</f>
        <v>1.8967943557425677E-5</v>
      </c>
      <c r="U2094" s="27">
        <v>464.79999999999995</v>
      </c>
      <c r="V2094" s="302">
        <f>TabIPW[[#This Row],[iloczyn liczby mieszkańców i relacji przeciętnego miesięcznego wynagrodzenia brutto 
w danym powiecie do średniej krajowej2]]/$W$1*$V$2</f>
        <v>2.2270322402627038E-5</v>
      </c>
      <c r="W2094" s="27">
        <f>TabIPW[[#This Row],[iloczyn liczby mieszkańców i relacji przeciętnego miesięcznego wynagrodzenia brutto 
w danym powiecie do średniej krajowej]]</f>
        <v>6941.5790000000006</v>
      </c>
    </row>
    <row r="2095" spans="1:23" x14ac:dyDescent="0.3">
      <c r="A2095" s="2" t="s">
        <v>10</v>
      </c>
      <c r="B2095" s="2" t="s">
        <v>1143</v>
      </c>
      <c r="C2095" s="2" t="s">
        <v>11</v>
      </c>
      <c r="D2095" s="2" t="s">
        <v>21</v>
      </c>
      <c r="E2095" s="2" t="s">
        <v>15</v>
      </c>
      <c r="F2095" s="17" t="str">
        <f>+Tabela1[[#This Row],[WK]]&amp;Tabela1[[#This Row],[PK]]&amp;Tabela1[[#This Row],[GK]]</f>
        <v>300205</v>
      </c>
      <c r="G2095" s="2" t="s">
        <v>1951</v>
      </c>
      <c r="H2095" s="302">
        <f>TabIPW[[#This Row],[liczba mieszkańców ]]/$I$1*$H$2</f>
        <v>2.3715144858007319E-5</v>
      </c>
      <c r="I2095" s="27">
        <v>7451</v>
      </c>
      <c r="J2095" s="302">
        <f>TabIPW[[#This Row],[liczba mieszkańców w wieku 20-64]]/$K$1*$J$2</f>
        <v>1.8212613713729787E-5</v>
      </c>
      <c r="K2095" s="27">
        <v>4516</v>
      </c>
      <c r="L2095" s="302">
        <f>TabIPW[[#This Row],[iloczyn liczby mieszkańców i relacji przeciętnego miesięcznego wynagrodzenia brutto 
w danym powiecie do średniej krajowej]]/$M$1*$L$2</f>
        <v>7.0402675293499336E-5</v>
      </c>
      <c r="M2095" s="27">
        <v>6400.4090000000006</v>
      </c>
      <c r="N2095" s="302">
        <f>TabIPW[[#This Row],[liczba oddziałów w szkołach podstawowych]]/$O$1*$N$2</f>
        <v>4.9418604651162791E-5</v>
      </c>
      <c r="O2095" s="27">
        <v>39</v>
      </c>
      <c r="P209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5.8242975942668371E-5</v>
      </c>
      <c r="Q2095" s="27">
        <v>296</v>
      </c>
      <c r="R2095" s="302">
        <f>TabIPW[[#This Row],[liczba gospodarstw domowych korzystających ze środowiskowej pomocy społecznej ]]/$S$1*$R$2</f>
        <v>3.4177518028640757E-5</v>
      </c>
      <c r="S2095" s="27">
        <v>125</v>
      </c>
      <c r="T2095" s="302">
        <f>TabIPW[[#This Row],[ilość wody dostarczonej i ścieków bytowych odprowadzonych siecią kanalizacyjną '[dam3']]]/$U$1*$T$2</f>
        <v>1.5478788707684083E-5</v>
      </c>
      <c r="U2095" s="27">
        <v>379.3</v>
      </c>
      <c r="V2095" s="302">
        <f>TabIPW[[#This Row],[iloczyn liczby mieszkańców i relacji przeciętnego miesięcznego wynagrodzenia brutto 
w danym powiecie do średniej krajowej2]]/$W$1*$V$2</f>
        <v>2.0534113627270641E-5</v>
      </c>
      <c r="W2095" s="27">
        <f>TabIPW[[#This Row],[iloczyn liczby mieszkańców i relacji przeciętnego miesięcznego wynagrodzenia brutto 
w danym powiecie do średniej krajowej]]</f>
        <v>6400.4090000000006</v>
      </c>
    </row>
    <row r="2096" spans="1:23" x14ac:dyDescent="0.3">
      <c r="A2096" s="2" t="s">
        <v>10</v>
      </c>
      <c r="B2096" s="2" t="s">
        <v>1143</v>
      </c>
      <c r="C2096" s="2" t="s">
        <v>11</v>
      </c>
      <c r="D2096" s="2" t="s">
        <v>23</v>
      </c>
      <c r="E2096" s="2" t="s">
        <v>15</v>
      </c>
      <c r="F2096" s="17" t="str">
        <f>+Tabela1[[#This Row],[WK]]&amp;Tabela1[[#This Row],[PK]]&amp;Tabela1[[#This Row],[GK]]</f>
        <v>300206</v>
      </c>
      <c r="G2096" s="2" t="s">
        <v>1952</v>
      </c>
      <c r="H2096" s="302">
        <f>TabIPW[[#This Row],[liczba mieszkańców ]]/$I$1*$H$2</f>
        <v>1.8765869558825817E-5</v>
      </c>
      <c r="I2096" s="27">
        <v>5896</v>
      </c>
      <c r="J2096" s="302">
        <f>TabIPW[[#This Row],[liczba mieszkańców w wieku 20-64]]/$K$1*$J$2</f>
        <v>1.4211968717268329E-5</v>
      </c>
      <c r="K2096" s="27">
        <v>3524</v>
      </c>
      <c r="L2096" s="302">
        <f>TabIPW[[#This Row],[iloczyn liczby mieszkańców i relacji przeciętnego miesięcznego wynagrodzenia brutto 
w danym powiecie do średniej krajowej]]/$M$1*$L$2</f>
        <v>5.5709860895245213E-5</v>
      </c>
      <c r="M2096" s="27">
        <v>5064.6640000000007</v>
      </c>
      <c r="N2096" s="302">
        <f>TabIPW[[#This Row],[liczba oddziałów w szkołach podstawowych]]/$O$1*$N$2</f>
        <v>4.0548598688133572E-5</v>
      </c>
      <c r="O2096" s="27">
        <v>32</v>
      </c>
      <c r="P209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4.4075765578235519E-5</v>
      </c>
      <c r="Q2096" s="27">
        <v>224</v>
      </c>
      <c r="R2096" s="302">
        <f>TabIPW[[#This Row],[liczba gospodarstw domowych korzystających ze środowiskowej pomocy społecznej ]]/$S$1*$R$2</f>
        <v>1.0663385624935917E-5</v>
      </c>
      <c r="S2096" s="27">
        <v>39</v>
      </c>
      <c r="T2096" s="302">
        <f>TabIPW[[#This Row],[ilość wody dostarczonej i ścieków bytowych odprowadzonych siecią kanalizacyjną '[dam3']]]/$U$1*$T$2</f>
        <v>1.6870369764715526E-5</v>
      </c>
      <c r="U2096" s="27">
        <v>413.4</v>
      </c>
      <c r="V2096" s="302">
        <f>TabIPW[[#This Row],[iloczyn liczby mieszkańców i relacji przeciętnego miesięcznego wynagrodzenia brutto 
w danym powiecie do średniej krajowej2]]/$W$1*$V$2</f>
        <v>1.6248709427779855E-5</v>
      </c>
      <c r="W2096" s="27">
        <f>TabIPW[[#This Row],[iloczyn liczby mieszkańców i relacji przeciętnego miesięcznego wynagrodzenia brutto 
w danym powiecie do średniej krajowej]]</f>
        <v>5064.6640000000007</v>
      </c>
    </row>
    <row r="2097" spans="1:23" x14ac:dyDescent="0.3">
      <c r="A2097" s="2" t="s">
        <v>10</v>
      </c>
      <c r="B2097" s="2" t="s">
        <v>1143</v>
      </c>
      <c r="C2097" s="2" t="s">
        <v>11</v>
      </c>
      <c r="D2097" s="2" t="s">
        <v>30</v>
      </c>
      <c r="E2097" s="2" t="s">
        <v>19</v>
      </c>
      <c r="F2097" s="17" t="str">
        <f>+Tabela1[[#This Row],[WK]]&amp;Tabela1[[#This Row],[PK]]&amp;Tabela1[[#This Row],[GK]]</f>
        <v>300207</v>
      </c>
      <c r="G2097" s="2" t="s">
        <v>1953</v>
      </c>
      <c r="H2097" s="302">
        <f>TabIPW[[#This Row],[liczba mieszkańców ]]/$I$1*$H$2</f>
        <v>7.3698051159194677E-5</v>
      </c>
      <c r="I2097" s="27">
        <v>23155</v>
      </c>
      <c r="J2097" s="302">
        <f>TabIPW[[#This Row],[liczba mieszkańców w wieku 20-64]]/$K$1*$J$2</f>
        <v>5.4694301856865223E-5</v>
      </c>
      <c r="K2097" s="27">
        <v>13562</v>
      </c>
      <c r="L2097" s="302">
        <f>TabIPW[[#This Row],[iloczyn liczby mieszkańców i relacji przeciętnego miesięcznego wynagrodzenia brutto 
w danym powiecie do średniej krajowej]]/$M$1*$L$2</f>
        <v>2.1878592758300592E-4</v>
      </c>
      <c r="M2097" s="27">
        <v>19890.145000000004</v>
      </c>
      <c r="N2097" s="302">
        <f>TabIPW[[#This Row],[liczba oddziałów w szkołach podstawowych]]/$O$1*$N$2</f>
        <v>1.6726296958855102E-4</v>
      </c>
      <c r="O2097" s="27">
        <v>132</v>
      </c>
      <c r="P209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1.806319321465188E-4</v>
      </c>
      <c r="Q2097" s="27">
        <v>918</v>
      </c>
      <c r="R2097" s="302">
        <f>TabIPW[[#This Row],[liczba gospodarstw domowych korzystających ze środowiskowej pomocy społecznej ]]/$S$1*$R$2</f>
        <v>1.8565227793157662E-4</v>
      </c>
      <c r="S2097" s="27">
        <v>679</v>
      </c>
      <c r="T2097" s="302">
        <f>TabIPW[[#This Row],[ilość wody dostarczonej i ścieków bytowych odprowadzonych siecią kanalizacyjną '[dam3']]]/$U$1*$T$2</f>
        <v>6.4567728693112978E-5</v>
      </c>
      <c r="U2097" s="27">
        <v>1582.2</v>
      </c>
      <c r="V2097" s="302">
        <f>TabIPW[[#This Row],[iloczyn liczby mieszkańców i relacji przeciętnego miesięcznego wynagrodzenia brutto 
w danym powiecie do średniej krajowej2]]/$W$1*$V$2</f>
        <v>6.3812562211710067E-5</v>
      </c>
      <c r="W2097" s="27">
        <f>TabIPW[[#This Row],[iloczyn liczby mieszkańców i relacji przeciętnego miesięcznego wynagrodzenia brutto 
w danym powiecie do średniej krajowej]]</f>
        <v>19890.145000000004</v>
      </c>
    </row>
    <row r="2098" spans="1:23" x14ac:dyDescent="0.3">
      <c r="A2098" s="2" t="s">
        <v>10</v>
      </c>
      <c r="B2098" s="2" t="s">
        <v>1143</v>
      </c>
      <c r="C2098" s="2" t="s">
        <v>11</v>
      </c>
      <c r="D2098" s="2" t="s">
        <v>54</v>
      </c>
      <c r="E2098" s="2" t="s">
        <v>19</v>
      </c>
      <c r="F2098" s="17" t="str">
        <f>+Tabela1[[#This Row],[WK]]&amp;Tabela1[[#This Row],[PK]]&amp;Tabela1[[#This Row],[GK]]</f>
        <v>300208</v>
      </c>
      <c r="G2098" s="2" t="s">
        <v>1954</v>
      </c>
      <c r="H2098" s="302">
        <f>TabIPW[[#This Row],[liczba mieszkańców ]]/$I$1*$H$2</f>
        <v>3.624588238397361E-5</v>
      </c>
      <c r="I2098" s="27">
        <v>11388</v>
      </c>
      <c r="J2098" s="302">
        <f>TabIPW[[#This Row],[liczba mieszkańców w wieku 20-64]]/$K$1*$J$2</f>
        <v>2.7266492763181373E-5</v>
      </c>
      <c r="K2098" s="27">
        <v>6761</v>
      </c>
      <c r="L2098" s="302">
        <f>TabIPW[[#This Row],[iloczyn liczby mieszkańców i relacji przeciętnego miesięcznego wynagrodzenia brutto 
w danym powiecie do średniej krajowej]]/$M$1*$L$2</f>
        <v>1.0760242467351635E-4</v>
      </c>
      <c r="M2098" s="27">
        <v>9782.2920000000013</v>
      </c>
      <c r="N2098" s="302">
        <f>TabIPW[[#This Row],[liczba oddziałów w szkołach podstawowych]]/$O$1*$N$2</f>
        <v>7.8562909958258793E-5</v>
      </c>
      <c r="O2098" s="27">
        <v>62</v>
      </c>
      <c r="P209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7.1032818632781348E-5</v>
      </c>
      <c r="Q2098" s="27">
        <v>361</v>
      </c>
      <c r="R2098" s="302">
        <f>TabIPW[[#This Row],[liczba gospodarstw domowych korzystających ze środowiskowej pomocy społecznej ]]/$S$1*$R$2</f>
        <v>8.6947605864862084E-5</v>
      </c>
      <c r="S2098" s="27">
        <v>318</v>
      </c>
      <c r="T2098" s="302">
        <f>TabIPW[[#This Row],[ilość wody dostarczonej i ścieków bytowych odprowadzonych siecią kanalizacyjną '[dam3']]]/$U$1*$T$2</f>
        <v>2.3681363266725737E-5</v>
      </c>
      <c r="U2098" s="27">
        <v>580.29999999999995</v>
      </c>
      <c r="V2098" s="302">
        <f>TabIPW[[#This Row],[iloczyn liczby mieszkańców i relacji przeciętnego miesięcznego wynagrodzenia brutto 
w danym powiecie do średniej krajowej2]]/$W$1*$V$2</f>
        <v>3.1384040529775611E-5</v>
      </c>
      <c r="W2098" s="27">
        <f>TabIPW[[#This Row],[iloczyn liczby mieszkańców i relacji przeciętnego miesięcznego wynagrodzenia brutto 
w danym powiecie do średniej krajowej]]</f>
        <v>9782.2920000000013</v>
      </c>
    </row>
    <row r="2099" spans="1:23" x14ac:dyDescent="0.3">
      <c r="A2099" s="2" t="s">
        <v>10</v>
      </c>
      <c r="B2099" s="2" t="s">
        <v>1143</v>
      </c>
      <c r="C2099" s="2" t="s">
        <v>16</v>
      </c>
      <c r="D2099" s="2" t="s">
        <v>12</v>
      </c>
      <c r="E2099" s="2" t="s">
        <v>13</v>
      </c>
      <c r="F2099" s="17" t="str">
        <f>+Tabela1[[#This Row],[WK]]&amp;Tabela1[[#This Row],[PK]]&amp;Tabela1[[#This Row],[GK]]</f>
        <v>300301</v>
      </c>
      <c r="G2099" s="2" t="s">
        <v>1955</v>
      </c>
      <c r="H2099" s="302">
        <f>TabIPW[[#This Row],[liczba mieszkańców ]]/$I$1*$H$2</f>
        <v>1.973917398743656E-4</v>
      </c>
      <c r="I2099" s="27">
        <v>62018</v>
      </c>
      <c r="J2099" s="302">
        <f>TabIPW[[#This Row],[liczba mieszkańców w wieku 20-64]]/$K$1*$J$2</f>
        <v>1.4421679946921548E-4</v>
      </c>
      <c r="K2099" s="27">
        <v>35760</v>
      </c>
      <c r="L2099" s="302">
        <f>TabIPW[[#This Row],[iloczyn liczby mieszkańców i relacji przeciętnego miesięcznego wynagrodzenia brutto 
w danym powiecie do średniej krajowej]]/$M$1*$L$2</f>
        <v>5.8258200083226156E-4</v>
      </c>
      <c r="M2099" s="27">
        <v>52963.372000000003</v>
      </c>
      <c r="N2099" s="302">
        <f>TabIPW[[#This Row],[liczba oddziałów w szkołach podstawowych]]/$O$1*$N$2</f>
        <v>4.1942456768038165E-4</v>
      </c>
      <c r="O2099" s="27">
        <v>331</v>
      </c>
      <c r="P209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5.3461542444672289E-4</v>
      </c>
      <c r="Q2099" s="27">
        <v>2717</v>
      </c>
      <c r="R2099" s="302">
        <f>TabIPW[[#This Row],[liczba gospodarstw domowych korzystających ze środowiskowej pomocy społecznej ]]/$S$1*$R$2</f>
        <v>3.6419563211319593E-4</v>
      </c>
      <c r="S2099" s="27">
        <v>1332</v>
      </c>
      <c r="T2099" s="302">
        <f>TabIPW[[#This Row],[ilość wody dostarczonej i ścieków bytowych odprowadzonych siecią kanalizacyjną '[dam3']]]/$U$1*$T$2</f>
        <v>1.9787384836756808E-4</v>
      </c>
      <c r="U2099" s="27">
        <v>4848.8</v>
      </c>
      <c r="V2099" s="302">
        <f>TabIPW[[#This Row],[iloczyn liczby mieszkańców i relacji przeciętnego miesięcznego wynagrodzenia brutto 
w danym powiecie do średniej krajowej2]]/$W$1*$V$2</f>
        <v>1.6991975024274297E-4</v>
      </c>
      <c r="W2099" s="27">
        <f>TabIPW[[#This Row],[iloczyn liczby mieszkańców i relacji przeciętnego miesięcznego wynagrodzenia brutto 
w danym powiecie do średniej krajowej]]</f>
        <v>52963.372000000003</v>
      </c>
    </row>
    <row r="2100" spans="1:23" x14ac:dyDescent="0.3">
      <c r="A2100" s="2" t="s">
        <v>10</v>
      </c>
      <c r="B2100" s="2" t="s">
        <v>1143</v>
      </c>
      <c r="C2100" s="2" t="s">
        <v>16</v>
      </c>
      <c r="D2100" s="2" t="s">
        <v>11</v>
      </c>
      <c r="E2100" s="2" t="s">
        <v>19</v>
      </c>
      <c r="F2100" s="17" t="str">
        <f>+Tabela1[[#This Row],[WK]]&amp;Tabela1[[#This Row],[PK]]&amp;Tabela1[[#This Row],[GK]]</f>
        <v>300302</v>
      </c>
      <c r="G2100" s="2" t="s">
        <v>1956</v>
      </c>
      <c r="H2100" s="302">
        <f>TabIPW[[#This Row],[liczba mieszkańców ]]/$I$1*$H$2</f>
        <v>2.307221649116831E-5</v>
      </c>
      <c r="I2100" s="27">
        <v>7249</v>
      </c>
      <c r="J2100" s="302">
        <f>TabIPW[[#This Row],[liczba mieszkańców w wieku 20-64]]/$K$1*$J$2</f>
        <v>1.7095498125000125E-5</v>
      </c>
      <c r="K2100" s="27">
        <v>4239</v>
      </c>
      <c r="L2100" s="302">
        <f>TabIPW[[#This Row],[iloczyn liczby mieszkańców i relacji przeciętnego miesięcznego wynagrodzenia brutto 
w danym powiecie do średniej krajowej]]/$M$1*$L$2</f>
        <v>6.8095342062515131E-5</v>
      </c>
      <c r="M2100" s="27">
        <v>6190.6460000000006</v>
      </c>
      <c r="N2100" s="302">
        <f>TabIPW[[#This Row],[liczba oddziałów w szkołach podstawowych]]/$O$1*$N$2</f>
        <v>4.6884317233154453E-5</v>
      </c>
      <c r="O2100" s="27">
        <v>37</v>
      </c>
      <c r="P210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6.9458684147844372E-5</v>
      </c>
      <c r="Q2100" s="27">
        <v>353</v>
      </c>
      <c r="R2100" s="302">
        <f>TabIPW[[#This Row],[liczba gospodarstw domowych korzystających ze środowiskowej pomocy społecznej ]]/$S$1*$R$2</f>
        <v>2.4060972692163095E-5</v>
      </c>
      <c r="S2100" s="27">
        <v>88</v>
      </c>
      <c r="T2100" s="302">
        <f>TabIPW[[#This Row],[ilość wody dostarczonej i ścieków bytowych odprowadzonych siecią kanalizacyjną '[dam3']]]/$U$1*$T$2</f>
        <v>1.9922870147881276E-5</v>
      </c>
      <c r="U2100" s="27">
        <v>488.2</v>
      </c>
      <c r="V2100" s="302">
        <f>TabIPW[[#This Row],[iloczyn liczby mieszkańców i relacji przeciętnego miesięcznego wynagrodzenia brutto 
w danym powiecie do średniej krajowej2]]/$W$1*$V$2</f>
        <v>1.9861141434900248E-5</v>
      </c>
      <c r="W2100" s="27">
        <f>TabIPW[[#This Row],[iloczyn liczby mieszkańców i relacji przeciętnego miesięcznego wynagrodzenia brutto 
w danym powiecie do średniej krajowej]]</f>
        <v>6190.6460000000006</v>
      </c>
    </row>
    <row r="2101" spans="1:23" x14ac:dyDescent="0.3">
      <c r="A2101" s="2" t="s">
        <v>10</v>
      </c>
      <c r="B2101" s="2" t="s">
        <v>1143</v>
      </c>
      <c r="C2101" s="2" t="s">
        <v>16</v>
      </c>
      <c r="D2101" s="2" t="s">
        <v>16</v>
      </c>
      <c r="E2101" s="2" t="s">
        <v>15</v>
      </c>
      <c r="F2101" s="17" t="str">
        <f>+Tabela1[[#This Row],[WK]]&amp;Tabela1[[#This Row],[PK]]&amp;Tabela1[[#This Row],[GK]]</f>
        <v>300303</v>
      </c>
      <c r="G2101" s="2" t="s">
        <v>1955</v>
      </c>
      <c r="H2101" s="302">
        <f>TabIPW[[#This Row],[liczba mieszkańców ]]/$I$1*$H$2</f>
        <v>4.84137791484565E-5</v>
      </c>
      <c r="I2101" s="27">
        <v>15211</v>
      </c>
      <c r="J2101" s="302">
        <f>TabIPW[[#This Row],[liczba mieszkańców w wieku 20-64]]/$K$1*$J$2</f>
        <v>3.6868847336341391E-5</v>
      </c>
      <c r="K2101" s="27">
        <v>9142</v>
      </c>
      <c r="L2101" s="302">
        <f>TabIPW[[#This Row],[iloczyn liczby mieszkańców i relacji przeciętnego miesięcznego wynagrodzenia brutto 
w danym powiecie do średniej krajowej]]/$M$1*$L$2</f>
        <v>1.4288843262697169E-4</v>
      </c>
      <c r="M2101" s="27">
        <v>12990.194000000001</v>
      </c>
      <c r="N2101" s="302">
        <f>TabIPW[[#This Row],[liczba oddziałów w szkołach podstawowych]]/$O$1*$N$2</f>
        <v>7.2227191413237933E-5</v>
      </c>
      <c r="O2101" s="27">
        <v>57</v>
      </c>
      <c r="P210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8.716769710338542E-5</v>
      </c>
      <c r="Q2101" s="27">
        <v>443</v>
      </c>
      <c r="R2101" s="302">
        <f>TabIPW[[#This Row],[liczba gospodarstw domowych korzystających ze środowiskowej pomocy społecznej ]]/$S$1*$R$2</f>
        <v>3.0623056153662118E-5</v>
      </c>
      <c r="S2101" s="27">
        <v>112</v>
      </c>
      <c r="T2101" s="302">
        <f>TabIPW[[#This Row],[ilość wody dostarczonej i ścieków bytowych odprowadzonych siecią kanalizacyjną '[dam3']]]/$U$1*$T$2</f>
        <v>3.9666181449693977E-5</v>
      </c>
      <c r="U2101" s="27">
        <v>972</v>
      </c>
      <c r="V2101" s="302">
        <f>TabIPW[[#This Row],[iloczyn liczby mieszkańców i relacji przeciętnego miesięcznego wynagrodzenia brutto 
w danym powiecie do średniej krajowej2]]/$W$1*$V$2</f>
        <v>4.1675792849533419E-5</v>
      </c>
      <c r="W2101" s="27">
        <f>TabIPW[[#This Row],[iloczyn liczby mieszkańców i relacji przeciętnego miesięcznego wynagrodzenia brutto 
w danym powiecie do średniej krajowej]]</f>
        <v>12990.194000000001</v>
      </c>
    </row>
    <row r="2102" spans="1:23" x14ac:dyDescent="0.3">
      <c r="A2102" s="2" t="s">
        <v>10</v>
      </c>
      <c r="B2102" s="2" t="s">
        <v>1143</v>
      </c>
      <c r="C2102" s="2" t="s">
        <v>16</v>
      </c>
      <c r="D2102" s="2" t="s">
        <v>18</v>
      </c>
      <c r="E2102" s="2" t="s">
        <v>15</v>
      </c>
      <c r="F2102" s="17" t="str">
        <f>+Tabela1[[#This Row],[WK]]&amp;Tabela1[[#This Row],[PK]]&amp;Tabela1[[#This Row],[GK]]</f>
        <v>300304</v>
      </c>
      <c r="G2102" s="2" t="s">
        <v>1957</v>
      </c>
      <c r="H2102" s="302">
        <f>TabIPW[[#This Row],[liczba mieszkańców ]]/$I$1*$H$2</f>
        <v>1.6146413886011425E-5</v>
      </c>
      <c r="I2102" s="27">
        <v>5073</v>
      </c>
      <c r="J2102" s="302">
        <f>TabIPW[[#This Row],[liczba mieszkańców w wieku 20-64]]/$K$1*$J$2</f>
        <v>1.2135020962048922E-5</v>
      </c>
      <c r="K2102" s="27">
        <v>3009</v>
      </c>
      <c r="L2102" s="302">
        <f>TabIPW[[#This Row],[iloczyn liczby mieszkańców i relacji przeciętnego miesięcznego wynagrodzenia brutto 
w danym powiecie do średniej krajowej]]/$M$1*$L$2</f>
        <v>4.7654527560096467E-5</v>
      </c>
      <c r="M2102" s="27">
        <v>4332.3420000000006</v>
      </c>
      <c r="N2102" s="302">
        <f>TabIPW[[#This Row],[liczba oddziałów w szkołach podstawowych]]/$O$1*$N$2</f>
        <v>4.0548598688133572E-5</v>
      </c>
      <c r="O2102" s="27">
        <v>32</v>
      </c>
      <c r="P210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3.8172761259721831E-5</v>
      </c>
      <c r="Q2102" s="27">
        <v>194</v>
      </c>
      <c r="R2102" s="302">
        <f>TabIPW[[#This Row],[liczba gospodarstw domowych korzystających ze środowiskowej pomocy społecznej ]]/$S$1*$R$2</f>
        <v>1.5584948221060185E-5</v>
      </c>
      <c r="S2102" s="27">
        <v>57</v>
      </c>
      <c r="T2102" s="302">
        <f>TabIPW[[#This Row],[ilość wody dostarczonej i ścieków bytowych odprowadzonych siecią kanalizacyjną '[dam3']]]/$U$1*$T$2</f>
        <v>2.3326326457453786E-5</v>
      </c>
      <c r="U2102" s="27">
        <v>571.6</v>
      </c>
      <c r="V2102" s="302">
        <f>TabIPW[[#This Row],[iloczyn liczby mieszkańców i relacji przeciętnego miesięcznego wynagrodzenia brutto 
w danym powiecie do średniej krajowej2]]/$W$1*$V$2</f>
        <v>1.3899237205028138E-5</v>
      </c>
      <c r="W2102" s="27">
        <f>TabIPW[[#This Row],[iloczyn liczby mieszkańców i relacji przeciętnego miesięcznego wynagrodzenia brutto 
w danym powiecie do średniej krajowej]]</f>
        <v>4332.3420000000006</v>
      </c>
    </row>
    <row r="2103" spans="1:23" x14ac:dyDescent="0.3">
      <c r="A2103" s="2" t="s">
        <v>10</v>
      </c>
      <c r="B2103" s="2" t="s">
        <v>1143</v>
      </c>
      <c r="C2103" s="2" t="s">
        <v>16</v>
      </c>
      <c r="D2103" s="2" t="s">
        <v>21</v>
      </c>
      <c r="E2103" s="2" t="s">
        <v>19</v>
      </c>
      <c r="F2103" s="17" t="str">
        <f>+Tabela1[[#This Row],[WK]]&amp;Tabela1[[#This Row],[PK]]&amp;Tabela1[[#This Row],[GK]]</f>
        <v>300305</v>
      </c>
      <c r="G2103" s="2" t="s">
        <v>1958</v>
      </c>
      <c r="H2103" s="302">
        <f>TabIPW[[#This Row],[liczba mieszkańców ]]/$I$1*$H$2</f>
        <v>2.225105055728482E-5</v>
      </c>
      <c r="I2103" s="27">
        <v>6991</v>
      </c>
      <c r="J2103" s="302">
        <f>TabIPW[[#This Row],[liczba mieszkańców w wieku 20-64]]/$K$1*$J$2</f>
        <v>1.6579285867392195E-5</v>
      </c>
      <c r="K2103" s="27">
        <v>4111</v>
      </c>
      <c r="L2103" s="302">
        <f>TabIPW[[#This Row],[iloczyn liczby mieszkańców i relacji przeciętnego miesięcznego wynagrodzenia brutto 
w danym powiecie do średniej krajowej]]/$M$1*$L$2</f>
        <v>6.5671752843018803E-5</v>
      </c>
      <c r="M2103" s="27">
        <v>5970.3140000000003</v>
      </c>
      <c r="N2103" s="302">
        <f>TabIPW[[#This Row],[liczba oddziałów w szkołach podstawowych]]/$O$1*$N$2</f>
        <v>9.2501490757304722E-5</v>
      </c>
      <c r="O2103" s="27">
        <v>73</v>
      </c>
      <c r="P210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6.7687782852290267E-5</v>
      </c>
      <c r="Q2103" s="27">
        <v>344</v>
      </c>
      <c r="R2103" s="302">
        <f>TabIPW[[#This Row],[liczba gospodarstw domowych korzystających ze środowiskowej pomocy społecznej ]]/$S$1*$R$2</f>
        <v>3.3904097884411628E-5</v>
      </c>
      <c r="S2103" s="27">
        <v>124</v>
      </c>
      <c r="T2103" s="302">
        <f>TabIPW[[#This Row],[ilość wody dostarczonej i ścieków bytowych odprowadzonych siecią kanalizacyjną '[dam3']]]/$U$1*$T$2</f>
        <v>2.6770591595678244E-5</v>
      </c>
      <c r="U2103" s="27">
        <v>656</v>
      </c>
      <c r="V2103" s="302">
        <f>TabIPW[[#This Row],[iloczyn liczby mieszkańców i relacji przeciętnego miesięcznego wynagrodzenia brutto 
w danym powiecie do średniej krajowej2]]/$W$1*$V$2</f>
        <v>1.9154261245880485E-5</v>
      </c>
      <c r="W2103" s="27">
        <f>TabIPW[[#This Row],[iloczyn liczby mieszkańców i relacji przeciętnego miesięcznego wynagrodzenia brutto 
w danym powiecie do średniej krajowej]]</f>
        <v>5970.3140000000003</v>
      </c>
    </row>
    <row r="2104" spans="1:23" x14ac:dyDescent="0.3">
      <c r="A2104" s="2" t="s">
        <v>10</v>
      </c>
      <c r="B2104" s="2" t="s">
        <v>1143</v>
      </c>
      <c r="C2104" s="2" t="s">
        <v>16</v>
      </c>
      <c r="D2104" s="2" t="s">
        <v>23</v>
      </c>
      <c r="E2104" s="2" t="s">
        <v>15</v>
      </c>
      <c r="F2104" s="17" t="str">
        <f>+Tabela1[[#This Row],[WK]]&amp;Tabela1[[#This Row],[PK]]&amp;Tabela1[[#This Row],[GK]]</f>
        <v>300306</v>
      </c>
      <c r="G2104" s="2" t="s">
        <v>1959</v>
      </c>
      <c r="H2104" s="302">
        <f>TabIPW[[#This Row],[liczba mieszkańców ]]/$I$1*$H$2</f>
        <v>2.3988866835968481E-5</v>
      </c>
      <c r="I2104" s="27">
        <v>7537</v>
      </c>
      <c r="J2104" s="302">
        <f>TabIPW[[#This Row],[liczba mieszkańców w wieku 20-64]]/$K$1*$J$2</f>
        <v>1.8095659374115491E-5</v>
      </c>
      <c r="K2104" s="27">
        <v>4487</v>
      </c>
      <c r="L2104" s="302">
        <f>TabIPW[[#This Row],[iloczyn liczby mieszkańców i relacji przeciętnego miesięcznego wynagrodzenia brutto 
w danym powiecie do średniej krajowej]]/$M$1*$L$2</f>
        <v>7.0800743981952908E-5</v>
      </c>
      <c r="M2104" s="27">
        <v>6436.5980000000009</v>
      </c>
      <c r="N2104" s="302">
        <f>TabIPW[[#This Row],[liczba oddziałów w szkołach podstawowych]]/$O$1*$N$2</f>
        <v>5.3220035778175319E-5</v>
      </c>
      <c r="O2104" s="27">
        <v>42</v>
      </c>
      <c r="P210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6.0210644048839597E-5</v>
      </c>
      <c r="Q2104" s="27">
        <v>306</v>
      </c>
      <c r="R2104" s="302">
        <f>TabIPW[[#This Row],[liczba gospodarstw domowych korzystających ze środowiskowej pomocy społecznej ]]/$S$1*$R$2</f>
        <v>1.1210225913394169E-5</v>
      </c>
      <c r="S2104" s="27">
        <v>41</v>
      </c>
      <c r="T2104" s="302">
        <f>TabIPW[[#This Row],[ilość wody dostarczonej i ścieków bytowych odprowadzonych siecią kanalizacyjną '[dam3']]]/$U$1*$T$2</f>
        <v>2.5109672269543937E-5</v>
      </c>
      <c r="U2104" s="27">
        <v>615.29999999999995</v>
      </c>
      <c r="V2104" s="302">
        <f>TabIPW[[#This Row],[iloczyn liczby mieszkańców i relacji przeciętnego miesięcznego wynagrodzenia brutto 
w danym powiecie do średniej krajowej2]]/$W$1*$V$2</f>
        <v>2.0650216994736267E-5</v>
      </c>
      <c r="W2104" s="27">
        <f>TabIPW[[#This Row],[iloczyn liczby mieszkańców i relacji przeciętnego miesięcznego wynagrodzenia brutto 
w danym powiecie do średniej krajowej]]</f>
        <v>6436.5980000000009</v>
      </c>
    </row>
    <row r="2105" spans="1:23" x14ac:dyDescent="0.3">
      <c r="A2105" s="2" t="s">
        <v>10</v>
      </c>
      <c r="B2105" s="2" t="s">
        <v>1143</v>
      </c>
      <c r="C2105" s="2" t="s">
        <v>16</v>
      </c>
      <c r="D2105" s="2" t="s">
        <v>30</v>
      </c>
      <c r="E2105" s="2" t="s">
        <v>15</v>
      </c>
      <c r="F2105" s="17" t="str">
        <f>+Tabela1[[#This Row],[WK]]&amp;Tabela1[[#This Row],[PK]]&amp;Tabela1[[#This Row],[GK]]</f>
        <v>300307</v>
      </c>
      <c r="G2105" s="2" t="s">
        <v>1960</v>
      </c>
      <c r="H2105" s="302">
        <f>TabIPW[[#This Row],[liczba mieszkańców ]]/$I$1*$H$2</f>
        <v>1.1359462085388287E-5</v>
      </c>
      <c r="I2105" s="27">
        <v>3569</v>
      </c>
      <c r="J2105" s="302">
        <f>TabIPW[[#This Row],[liczba mieszkańców w wieku 20-64]]/$K$1*$J$2</f>
        <v>8.6949502140835731E-6</v>
      </c>
      <c r="K2105" s="27">
        <v>2156</v>
      </c>
      <c r="L2105" s="302">
        <f>TabIPW[[#This Row],[iloczyn liczby mieszkańców i relacji przeciętnego miesięcznego wynagrodzenia brutto 
w danym powiecie do średniej krajowej]]/$M$1*$L$2</f>
        <v>3.3526317536365919E-5</v>
      </c>
      <c r="M2105" s="27">
        <v>3047.9260000000004</v>
      </c>
      <c r="N2105" s="302">
        <f>TabIPW[[#This Row],[liczba oddziałów w szkołach podstawowych]]/$O$1*$N$2</f>
        <v>3.0411449016100181E-5</v>
      </c>
      <c r="O2105" s="27">
        <v>24</v>
      </c>
      <c r="P210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2.6169985812077342E-5</v>
      </c>
      <c r="Q2105" s="27">
        <v>133</v>
      </c>
      <c r="R2105" s="302">
        <f>TabIPW[[#This Row],[liczba gospodarstw domowych korzystających ze środowiskowej pomocy społecznej ]]/$S$1*$R$2</f>
        <v>1.0116545336477665E-5</v>
      </c>
      <c r="S2105" s="27">
        <v>37</v>
      </c>
      <c r="T2105" s="302">
        <f>TabIPW[[#This Row],[ilość wody dostarczonej i ścieków bytowych odprowadzonych siecią kanalizacyjną '[dam3']]]/$U$1*$T$2</f>
        <v>1.146728085119754E-5</v>
      </c>
      <c r="U2105" s="27">
        <v>281</v>
      </c>
      <c r="V2105" s="302">
        <f>TabIPW[[#This Row],[iloczyn liczby mieszkańców i relacji przeciętnego miesięcznego wynagrodzenia brutto 
w danym powiecie do średniej krajowej2]]/$W$1*$V$2</f>
        <v>9.7785092814400605E-6</v>
      </c>
      <c r="W2105" s="27">
        <f>TabIPW[[#This Row],[iloczyn liczby mieszkańców i relacji przeciętnego miesięcznego wynagrodzenia brutto 
w danym powiecie do średniej krajowej]]</f>
        <v>3047.9260000000004</v>
      </c>
    </row>
    <row r="2106" spans="1:23" x14ac:dyDescent="0.3">
      <c r="A2106" s="2" t="s">
        <v>10</v>
      </c>
      <c r="B2106" s="2" t="s">
        <v>1143</v>
      </c>
      <c r="C2106" s="2" t="s">
        <v>16</v>
      </c>
      <c r="D2106" s="2" t="s">
        <v>54</v>
      </c>
      <c r="E2106" s="2" t="s">
        <v>15</v>
      </c>
      <c r="F2106" s="17" t="str">
        <f>+Tabela1[[#This Row],[WK]]&amp;Tabela1[[#This Row],[PK]]&amp;Tabela1[[#This Row],[GK]]</f>
        <v>300308</v>
      </c>
      <c r="G2106" s="2" t="s">
        <v>1961</v>
      </c>
      <c r="H2106" s="302">
        <f>TabIPW[[#This Row],[liczba mieszkańców ]]/$I$1*$H$2</f>
        <v>1.8584449178084115E-5</v>
      </c>
      <c r="I2106" s="27">
        <v>5839</v>
      </c>
      <c r="J2106" s="302">
        <f>TabIPW[[#This Row],[liczba mieszkańców w wieku 20-64]]/$K$1*$J$2</f>
        <v>1.3957895496726926E-5</v>
      </c>
      <c r="K2106" s="27">
        <v>3461</v>
      </c>
      <c r="L2106" s="302">
        <f>TabIPW[[#This Row],[iloczyn liczby mieszkańców i relacji przeciętnego miesięcznego wynagrodzenia brutto 
w danym powiecie do średniej krajowej]]/$M$1*$L$2</f>
        <v>5.4850145165267744E-5</v>
      </c>
      <c r="M2106" s="27">
        <v>4986.5060000000003</v>
      </c>
      <c r="N2106" s="302">
        <f>TabIPW[[#This Row],[liczba oddziałów w szkołach podstawowych]]/$O$1*$N$2</f>
        <v>3.1678592725104354E-5</v>
      </c>
      <c r="O2106" s="27">
        <v>25</v>
      </c>
      <c r="P210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3.9943662555275936E-5</v>
      </c>
      <c r="Q2106" s="27">
        <v>203</v>
      </c>
      <c r="R2106" s="302">
        <f>TabIPW[[#This Row],[liczba gospodarstw domowych korzystających ze środowiskowej pomocy społecznej ]]/$S$1*$R$2</f>
        <v>1.9686250384497079E-5</v>
      </c>
      <c r="S2106" s="27">
        <v>72</v>
      </c>
      <c r="T2106" s="302">
        <f>TabIPW[[#This Row],[ilość wody dostarczonej i ścieków bytowych odprowadzonych siecią kanalizacyjną '[dam3']]]/$U$1*$T$2</f>
        <v>1.8641472928210092E-5</v>
      </c>
      <c r="U2106" s="27">
        <v>456.8</v>
      </c>
      <c r="V2106" s="302">
        <f>TabIPW[[#This Row],[iloczyn liczby mieszkańców i relacji przeciętnego miesięcznego wynagrodzenia brutto 
w danym powiecie do średniej krajowej2]]/$W$1*$V$2</f>
        <v>1.5997959006536427E-5</v>
      </c>
      <c r="W2106" s="27">
        <f>TabIPW[[#This Row],[iloczyn liczby mieszkańców i relacji przeciętnego miesięcznego wynagrodzenia brutto 
w danym powiecie do średniej krajowej]]</f>
        <v>4986.5060000000003</v>
      </c>
    </row>
    <row r="2107" spans="1:23" x14ac:dyDescent="0.3">
      <c r="A2107" s="2" t="s">
        <v>10</v>
      </c>
      <c r="B2107" s="2" t="s">
        <v>1143</v>
      </c>
      <c r="C2107" s="2" t="s">
        <v>16</v>
      </c>
      <c r="D2107" s="2" t="s">
        <v>56</v>
      </c>
      <c r="E2107" s="2" t="s">
        <v>19</v>
      </c>
      <c r="F2107" s="17" t="str">
        <f>+Tabela1[[#This Row],[WK]]&amp;Tabela1[[#This Row],[PK]]&amp;Tabela1[[#This Row],[GK]]</f>
        <v>300309</v>
      </c>
      <c r="G2107" s="2" t="s">
        <v>1962</v>
      </c>
      <c r="H2107" s="302">
        <f>TabIPW[[#This Row],[liczba mieszkańców ]]/$I$1*$H$2</f>
        <v>4.3098480274094366E-5</v>
      </c>
      <c r="I2107" s="27">
        <v>13541</v>
      </c>
      <c r="J2107" s="302">
        <f>TabIPW[[#This Row],[liczba mieszkańców w wieku 20-64]]/$K$1*$J$2</f>
        <v>3.1726889301574893E-5</v>
      </c>
      <c r="K2107" s="27">
        <v>7867</v>
      </c>
      <c r="L2107" s="302">
        <f>TabIPW[[#This Row],[iloczyn liczby mieszkańców i relacji przeciętnego miesięcznego wynagrodzenia brutto 
w danym powiecie do średniej krajowej]]/$M$1*$L$2</f>
        <v>1.2720085899689852E-4</v>
      </c>
      <c r="M2107" s="27">
        <v>11564.014000000001</v>
      </c>
      <c r="N2107" s="302">
        <f>TabIPW[[#This Row],[liczba oddziałów w szkołach podstawowych]]/$O$1*$N$2</f>
        <v>7.4761478831246285E-5</v>
      </c>
      <c r="O2107" s="27">
        <v>59</v>
      </c>
      <c r="P210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9.8973705740412795E-5</v>
      </c>
      <c r="Q2107" s="27">
        <v>503</v>
      </c>
      <c r="R2107" s="302">
        <f>TabIPW[[#This Row],[liczba gospodarstw domowych korzystających ze środowiskowej pomocy społecznej ]]/$S$1*$R$2</f>
        <v>5.7965070576574727E-5</v>
      </c>
      <c r="S2107" s="27">
        <v>212</v>
      </c>
      <c r="T2107" s="302">
        <f>TabIPW[[#This Row],[ilość wody dostarczonej i ścieków bytowych odprowadzonych siecią kanalizacyjną '[dam3']]]/$U$1*$T$2</f>
        <v>4.1229159587063604E-5</v>
      </c>
      <c r="U2107" s="27">
        <v>1010.3</v>
      </c>
      <c r="V2107" s="302">
        <f>TabIPW[[#This Row],[iloczyn liczby mieszkańców i relacji przeciętnego miesięcznego wynagrodzenia brutto 
w danym powiecie do średniej krajowej2]]/$W$1*$V$2</f>
        <v>3.7100250540762074E-5</v>
      </c>
      <c r="W2107" s="27">
        <f>TabIPW[[#This Row],[iloczyn liczby mieszkańców i relacji przeciętnego miesięcznego wynagrodzenia brutto 
w danym powiecie do średniej krajowej]]</f>
        <v>11564.014000000001</v>
      </c>
    </row>
    <row r="2108" spans="1:23" x14ac:dyDescent="0.3">
      <c r="A2108" s="2" t="s">
        <v>10</v>
      </c>
      <c r="B2108" s="2" t="s">
        <v>1143</v>
      </c>
      <c r="C2108" s="2" t="s">
        <v>16</v>
      </c>
      <c r="D2108" s="2" t="s">
        <v>69</v>
      </c>
      <c r="E2108" s="2" t="s">
        <v>19</v>
      </c>
      <c r="F2108" s="17" t="str">
        <f>+Tabela1[[#This Row],[WK]]&amp;Tabela1[[#This Row],[PK]]&amp;Tabela1[[#This Row],[GK]]</f>
        <v>300310</v>
      </c>
      <c r="G2108" s="2" t="s">
        <v>1963</v>
      </c>
      <c r="H2108" s="302">
        <f>TabIPW[[#This Row],[liczba mieszkańców ]]/$I$1*$H$2</f>
        <v>4.0911887264102279E-5</v>
      </c>
      <c r="I2108" s="27">
        <v>12854</v>
      </c>
      <c r="J2108" s="302">
        <f>TabIPW[[#This Row],[liczba mieszkańców w wieku 20-64]]/$K$1*$J$2</f>
        <v>3.016212089570086E-5</v>
      </c>
      <c r="K2108" s="27">
        <v>7479</v>
      </c>
      <c r="L2108" s="302">
        <f>TabIPW[[#This Row],[iloczyn liczby mieszkańców i relacji przeciętnego miesięcznego wynagrodzenia brutto 
w danym powiecie do średniej krajowej]]/$M$1*$L$2</f>
        <v>1.207473481682397E-4</v>
      </c>
      <c r="M2108" s="27">
        <v>10977.316000000001</v>
      </c>
      <c r="N2108" s="302">
        <f>TabIPW[[#This Row],[liczba oddziałów w szkołach podstawowych]]/$O$1*$N$2</f>
        <v>7.6028622540250454E-5</v>
      </c>
      <c r="O2108" s="27">
        <v>60</v>
      </c>
      <c r="P210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1.0015430660411553E-4</v>
      </c>
      <c r="Q2108" s="27">
        <v>509</v>
      </c>
      <c r="R2108" s="302">
        <f>TabIPW[[#This Row],[liczba gospodarstw domowych korzystających ze środowiskowej pomocy społecznej ]]/$S$1*$R$2</f>
        <v>7.9291841826446561E-5</v>
      </c>
      <c r="S2108" s="27">
        <v>290</v>
      </c>
      <c r="T2108" s="302">
        <f>TabIPW[[#This Row],[ilość wody dostarczonej i ścieków bytowych odprowadzonych siecią kanalizacyjną '[dam3']]]/$U$1*$T$2</f>
        <v>4.0559894797171649E-5</v>
      </c>
      <c r="U2108" s="27">
        <v>993.9</v>
      </c>
      <c r="V2108" s="302">
        <f>TabIPW[[#This Row],[iloczyn liczby mieszkańców i relacji przeciętnego miesięcznego wynagrodzenia brutto 
w danym powiecie do średniej krajowej2]]/$W$1*$V$2</f>
        <v>3.5217976549069913E-5</v>
      </c>
      <c r="W2108" s="27">
        <f>TabIPW[[#This Row],[iloczyn liczby mieszkańców i relacji przeciętnego miesięcznego wynagrodzenia brutto 
w danym powiecie do średniej krajowej]]</f>
        <v>10977.316000000001</v>
      </c>
    </row>
    <row r="2109" spans="1:23" x14ac:dyDescent="0.3">
      <c r="A2109" s="2" t="s">
        <v>10</v>
      </c>
      <c r="B2109" s="2" t="s">
        <v>1143</v>
      </c>
      <c r="C2109" s="2" t="s">
        <v>18</v>
      </c>
      <c r="D2109" s="2" t="s">
        <v>12</v>
      </c>
      <c r="E2109" s="2" t="s">
        <v>19</v>
      </c>
      <c r="F2109" s="17" t="str">
        <f>+Tabela1[[#This Row],[WK]]&amp;Tabela1[[#This Row],[PK]]&amp;Tabela1[[#This Row],[GK]]</f>
        <v>300401</v>
      </c>
      <c r="G2109" s="2" t="s">
        <v>1964</v>
      </c>
      <c r="H2109" s="302">
        <f>TabIPW[[#This Row],[liczba mieszkańców ]]/$I$1*$H$2</f>
        <v>2.2009156716295884E-5</v>
      </c>
      <c r="I2109" s="27">
        <v>6915</v>
      </c>
      <c r="J2109" s="302">
        <f>TabIPW[[#This Row],[liczba mieszkańców w wieku 20-64]]/$K$1*$J$2</f>
        <v>1.6397804995576907E-5</v>
      </c>
      <c r="K2109" s="27">
        <v>4066</v>
      </c>
      <c r="L2109" s="302">
        <f>TabIPW[[#This Row],[iloczyn liczby mieszkańców i relacji przeciętnego miesięcznego wynagrodzenia brutto 
w danym powiecie do średniej krajowej]]/$M$1*$L$2</f>
        <v>6.5186016425504602E-5</v>
      </c>
      <c r="M2109" s="27">
        <v>5926.1549999999997</v>
      </c>
      <c r="N2109" s="302">
        <f>TabIPW[[#This Row],[liczba oddziałów w szkołach podstawowych]]/$O$1*$N$2</f>
        <v>4.1815742397137755E-5</v>
      </c>
      <c r="O2109" s="27">
        <v>33</v>
      </c>
      <c r="P210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5.1749671192303311E-5</v>
      </c>
      <c r="Q2109" s="27">
        <v>263</v>
      </c>
      <c r="R2109" s="302">
        <f>TabIPW[[#This Row],[liczba gospodarstw domowych korzystających ze środowiskowej pomocy społecznej ]]/$S$1*$R$2</f>
        <v>2.2420451826788337E-5</v>
      </c>
      <c r="S2109" s="27">
        <v>82</v>
      </c>
      <c r="T2109" s="302">
        <f>TabIPW[[#This Row],[ilość wody dostarczonej i ścieków bytowych odprowadzonych siecią kanalizacyjną '[dam3']]]/$U$1*$T$2</f>
        <v>3.4361033724940672E-5</v>
      </c>
      <c r="U2109" s="27">
        <v>842</v>
      </c>
      <c r="V2109" s="302">
        <f>TabIPW[[#This Row],[iloczyn liczby mieszkańców i relacji przeciętnego miesięcznego wynagrodzenia brutto 
w danym powiecie do średniej krajowej2]]/$W$1*$V$2</f>
        <v>1.9012588124105511E-5</v>
      </c>
      <c r="W2109" s="27">
        <f>TabIPW[[#This Row],[iloczyn liczby mieszkańców i relacji przeciętnego miesięcznego wynagrodzenia brutto 
w danym powiecie do średniej krajowej]]</f>
        <v>5926.1549999999997</v>
      </c>
    </row>
    <row r="2110" spans="1:23" x14ac:dyDescent="0.3">
      <c r="A2110" s="2" t="s">
        <v>10</v>
      </c>
      <c r="B2110" s="2" t="s">
        <v>1143</v>
      </c>
      <c r="C2110" s="2" t="s">
        <v>18</v>
      </c>
      <c r="D2110" s="2" t="s">
        <v>11</v>
      </c>
      <c r="E2110" s="2" t="s">
        <v>19</v>
      </c>
      <c r="F2110" s="17" t="str">
        <f>+Tabela1[[#This Row],[WK]]&amp;Tabela1[[#This Row],[PK]]&amp;Tabela1[[#This Row],[GK]]</f>
        <v>300402</v>
      </c>
      <c r="G2110" s="2" t="s">
        <v>1965</v>
      </c>
      <c r="H2110" s="302">
        <f>TabIPW[[#This Row],[liczba mieszkańców ]]/$I$1*$H$2</f>
        <v>8.7479634468169538E-5</v>
      </c>
      <c r="I2110" s="27">
        <v>27485</v>
      </c>
      <c r="J2110" s="302">
        <f>TabIPW[[#This Row],[liczba mieszkańców w wieku 20-64]]/$K$1*$J$2</f>
        <v>6.4143405916047898E-5</v>
      </c>
      <c r="K2110" s="27">
        <v>15905</v>
      </c>
      <c r="L2110" s="302">
        <f>TabIPW[[#This Row],[iloczyn liczby mieszkańców i relacji przeciętnego miesięcznego wynagrodzenia brutto 
w danym powiecie do średniej krajowej]]/$M$1*$L$2</f>
        <v>2.5909438343528474E-4</v>
      </c>
      <c r="M2110" s="27">
        <v>23554.645</v>
      </c>
      <c r="N2110" s="302">
        <f>TabIPW[[#This Row],[liczba oddziałów w szkołach podstawowych]]/$O$1*$N$2</f>
        <v>2.1161299940369708E-4</v>
      </c>
      <c r="O2110" s="27">
        <v>167</v>
      </c>
      <c r="P21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2.8511510858421102E-4</v>
      </c>
      <c r="Q2110" s="27">
        <v>1449</v>
      </c>
      <c r="R2110" s="302">
        <f>TabIPW[[#This Row],[liczba gospodarstw domowych korzystających ze środowiskowej pomocy społecznej ]]/$S$1*$R$2</f>
        <v>8.9955227451382478E-5</v>
      </c>
      <c r="S2110" s="27">
        <v>329</v>
      </c>
      <c r="T2110" s="302">
        <f>TabIPW[[#This Row],[ilość wody dostarczonej i ścieków bytowych odprowadzonych siecią kanalizacyjną '[dam3']]]/$U$1*$T$2</f>
        <v>9.6610820950622978E-5</v>
      </c>
      <c r="U2110" s="27">
        <v>2367.4</v>
      </c>
      <c r="V2110" s="302">
        <f>TabIPW[[#This Row],[iloczyn liczby mieszkańców i relacji przeciętnego miesięcznego wynagrodzenia brutto 
w danym powiecie do średniej krajowej2]]/$W$1*$V$2</f>
        <v>7.5569195168624718E-5</v>
      </c>
      <c r="W2110" s="27">
        <f>TabIPW[[#This Row],[iloczyn liczby mieszkańców i relacji przeciętnego miesięcznego wynagrodzenia brutto 
w danym powiecie do średniej krajowej]]</f>
        <v>23554.645</v>
      </c>
    </row>
    <row r="2111" spans="1:23" x14ac:dyDescent="0.3">
      <c r="A2111" s="2" t="s">
        <v>10</v>
      </c>
      <c r="B2111" s="2" t="s">
        <v>1143</v>
      </c>
      <c r="C2111" s="2" t="s">
        <v>18</v>
      </c>
      <c r="D2111" s="2" t="s">
        <v>16</v>
      </c>
      <c r="E2111" s="2" t="s">
        <v>19</v>
      </c>
      <c r="F2111" s="17" t="str">
        <f>+Tabela1[[#This Row],[WK]]&amp;Tabela1[[#This Row],[PK]]&amp;Tabela1[[#This Row],[GK]]</f>
        <v>300403</v>
      </c>
      <c r="G2111" s="2" t="s">
        <v>1966</v>
      </c>
      <c r="H2111" s="302">
        <f>TabIPW[[#This Row],[liczba mieszkańców ]]/$I$1*$H$2</f>
        <v>3.9638761785213146E-5</v>
      </c>
      <c r="I2111" s="27">
        <v>12454</v>
      </c>
      <c r="J2111" s="302">
        <f>TabIPW[[#This Row],[liczba mieszkańców w wieku 20-64]]/$K$1*$J$2</f>
        <v>3.0077429822187059E-5</v>
      </c>
      <c r="K2111" s="27">
        <v>7458</v>
      </c>
      <c r="L2111" s="302">
        <f>TabIPW[[#This Row],[iloczyn liczby mieszkańców i relacji przeciętnego miesięcznego wynagrodzenia brutto 
w danym powiecie do średniej krajowej]]/$M$1*$L$2</f>
        <v>1.1740081685657765E-4</v>
      </c>
      <c r="M2111" s="27">
        <v>10673.078000000001</v>
      </c>
      <c r="N2111" s="302">
        <f>TabIPW[[#This Row],[liczba oddziałów w szkołach podstawowych]]/$O$1*$N$2</f>
        <v>7.8562909958258793E-5</v>
      </c>
      <c r="O2111" s="27">
        <v>62</v>
      </c>
      <c r="P21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1.1235384886237716E-4</v>
      </c>
      <c r="Q2111" s="27">
        <v>571</v>
      </c>
      <c r="R2111" s="302">
        <f>TabIPW[[#This Row],[liczba gospodarstw domowych korzystających ze środowiskowej pomocy społecznej ]]/$S$1*$R$2</f>
        <v>3.2263577019036873E-5</v>
      </c>
      <c r="S2111" s="27">
        <v>118</v>
      </c>
      <c r="T2111" s="302">
        <f>TabIPW[[#This Row],[ilość wody dostarczonej i ścieków bytowych odprowadzonych siecią kanalizacyjną '[dam3']]]/$U$1*$T$2</f>
        <v>4.2094306754484919E-5</v>
      </c>
      <c r="U2111" s="27">
        <v>1031.5</v>
      </c>
      <c r="V2111" s="302">
        <f>TabIPW[[#This Row],[iloczyn liczby mieszkańców i relacji przeciętnego miesięcznego wynagrodzenia brutto 
w danym powiecie do średniej krajowej2]]/$W$1*$V$2</f>
        <v>3.4241904916501818E-5</v>
      </c>
      <c r="W2111" s="27">
        <f>TabIPW[[#This Row],[iloczyn liczby mieszkańców i relacji przeciętnego miesięcznego wynagrodzenia brutto 
w danym powiecie do średniej krajowej]]</f>
        <v>10673.078000000001</v>
      </c>
    </row>
    <row r="2112" spans="1:23" x14ac:dyDescent="0.3">
      <c r="A2112" s="2" t="s">
        <v>10</v>
      </c>
      <c r="B2112" s="2" t="s">
        <v>1143</v>
      </c>
      <c r="C2112" s="2" t="s">
        <v>18</v>
      </c>
      <c r="D2112" s="2" t="s">
        <v>18</v>
      </c>
      <c r="E2112" s="2" t="s">
        <v>15</v>
      </c>
      <c r="F2112" s="17" t="str">
        <f>+Tabela1[[#This Row],[WK]]&amp;Tabela1[[#This Row],[PK]]&amp;Tabela1[[#This Row],[GK]]</f>
        <v>300404</v>
      </c>
      <c r="G2112" s="2" t="s">
        <v>1967</v>
      </c>
      <c r="H2112" s="302">
        <f>TabIPW[[#This Row],[liczba mieszkańców ]]/$I$1*$H$2</f>
        <v>1.7916058301667323E-5</v>
      </c>
      <c r="I2112" s="27">
        <v>5629</v>
      </c>
      <c r="J2112" s="302">
        <f>TabIPW[[#This Row],[liczba mieszkańców w wieku 20-64]]/$K$1*$J$2</f>
        <v>1.3244070734253458E-5</v>
      </c>
      <c r="K2112" s="27">
        <v>3284</v>
      </c>
      <c r="L2112" s="302">
        <f>TabIPW[[#This Row],[iloczyn liczby mieszkańców i relacji przeciętnego miesięcznego wynagrodzenia brutto 
w danym powiecie do średniej krajowej]]/$M$1*$L$2</f>
        <v>5.306320845396463E-5</v>
      </c>
      <c r="M2112" s="27">
        <v>4824.0529999999999</v>
      </c>
      <c r="N2112" s="302">
        <f>TabIPW[[#This Row],[liczba oddziałów w szkołach podstawowych]]/$O$1*$N$2</f>
        <v>3.4212880143112706E-5</v>
      </c>
      <c r="O2112" s="27">
        <v>27</v>
      </c>
      <c r="P21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5.5488240594028642E-5</v>
      </c>
      <c r="Q2112" s="27">
        <v>282</v>
      </c>
      <c r="R2112" s="302">
        <f>TabIPW[[#This Row],[liczba gospodarstw domowych korzystających ze środowiskowej pomocy społecznej ]]/$S$1*$R$2</f>
        <v>1.2303906490310674E-5</v>
      </c>
      <c r="S2112" s="27">
        <v>45</v>
      </c>
      <c r="T2112" s="302">
        <f>TabIPW[[#This Row],[ilość wody dostarczonej i ścieków bytowych odprowadzonych siecią kanalizacyjną '[dam3']]]/$U$1*$T$2</f>
        <v>3.088004064092946E-5</v>
      </c>
      <c r="U2112" s="27">
        <v>756.69999999999993</v>
      </c>
      <c r="V2112" s="302">
        <f>TabIPW[[#This Row],[iloczyn liczby mieszkańców i relacji przeciętnego miesięcznego wynagrodzenia brutto 
w danym powiecie do średniej krajowej2]]/$W$1*$V$2</f>
        <v>1.5476769132406353E-5</v>
      </c>
      <c r="W2112" s="27">
        <f>TabIPW[[#This Row],[iloczyn liczby mieszkańców i relacji przeciętnego miesięcznego wynagrodzenia brutto 
w danym powiecie do średniej krajowej]]</f>
        <v>4824.0529999999999</v>
      </c>
    </row>
    <row r="2113" spans="1:23" x14ac:dyDescent="0.3">
      <c r="A2113" s="2" t="s">
        <v>10</v>
      </c>
      <c r="B2113" s="2" t="s">
        <v>1143</v>
      </c>
      <c r="C2113" s="2" t="s">
        <v>18</v>
      </c>
      <c r="D2113" s="2" t="s">
        <v>21</v>
      </c>
      <c r="E2113" s="2" t="s">
        <v>15</v>
      </c>
      <c r="F2113" s="17" t="str">
        <f>+Tabela1[[#This Row],[WK]]&amp;Tabela1[[#This Row],[PK]]&amp;Tabela1[[#This Row],[GK]]</f>
        <v>300405</v>
      </c>
      <c r="G2113" s="2" t="s">
        <v>477</v>
      </c>
      <c r="H2113" s="302">
        <f>TabIPW[[#This Row],[liczba mieszkańców ]]/$I$1*$H$2</f>
        <v>2.5628015890038243E-5</v>
      </c>
      <c r="I2113" s="27">
        <v>8052</v>
      </c>
      <c r="J2113" s="302">
        <f>TabIPW[[#This Row],[liczba mieszkańców w wieku 20-64]]/$K$1*$J$2</f>
        <v>1.9531374715587545E-5</v>
      </c>
      <c r="K2113" s="27">
        <v>4843</v>
      </c>
      <c r="L2113" s="302">
        <f>TabIPW[[#This Row],[iloczyn liczby mieszkańców i relacji przeciętnego miesięcznego wynagrodzenia brutto 
w danym powiecie do średniej krajowej]]/$M$1*$L$2</f>
        <v>7.5904237781368485E-5</v>
      </c>
      <c r="M2113" s="27">
        <v>6900.5640000000003</v>
      </c>
      <c r="N2113" s="302">
        <f>TabIPW[[#This Row],[liczba oddziałów w szkołach podstawowych]]/$O$1*$N$2</f>
        <v>4.9418604651162791E-5</v>
      </c>
      <c r="O2113" s="27">
        <v>39</v>
      </c>
      <c r="P21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6.4736280693033417E-5</v>
      </c>
      <c r="Q2113" s="27">
        <v>329</v>
      </c>
      <c r="R2113" s="302">
        <f>TabIPW[[#This Row],[liczba gospodarstw domowych korzystających ze środowiskowej pomocy społecznej ]]/$S$1*$R$2</f>
        <v>2.6795174134454354E-5</v>
      </c>
      <c r="S2113" s="27">
        <v>98</v>
      </c>
      <c r="T2113" s="302">
        <f>TabIPW[[#This Row],[ilość wody dostarczonej i ścieków bytowych odprowadzonych siecią kanalizacyjną '[dam3']]]/$U$1*$T$2</f>
        <v>3.092084946958141E-5</v>
      </c>
      <c r="U2113" s="27">
        <v>757.69999999999993</v>
      </c>
      <c r="V2113" s="302">
        <f>TabIPW[[#This Row],[iloczyn liczby mieszkańców i relacji przeciętnego miesięcznego wynagrodzenia brutto 
w danym powiecie do średniej krajowej2]]/$W$1*$V$2</f>
        <v>2.2138736019565808E-5</v>
      </c>
      <c r="W2113" s="27">
        <f>TabIPW[[#This Row],[iloczyn liczby mieszkańców i relacji przeciętnego miesięcznego wynagrodzenia brutto 
w danym powiecie do średniej krajowej]]</f>
        <v>6900.5640000000003</v>
      </c>
    </row>
    <row r="2114" spans="1:23" x14ac:dyDescent="0.3">
      <c r="A2114" s="2" t="s">
        <v>10</v>
      </c>
      <c r="B2114" s="2" t="s">
        <v>1143</v>
      </c>
      <c r="C2114" s="2" t="s">
        <v>18</v>
      </c>
      <c r="D2114" s="2" t="s">
        <v>23</v>
      </c>
      <c r="E2114" s="2" t="s">
        <v>19</v>
      </c>
      <c r="F2114" s="17" t="str">
        <f>+Tabela1[[#This Row],[WK]]&amp;Tabela1[[#This Row],[PK]]&amp;Tabela1[[#This Row],[GK]]</f>
        <v>300406</v>
      </c>
      <c r="G2114" s="2" t="s">
        <v>1968</v>
      </c>
      <c r="H2114" s="302">
        <f>TabIPW[[#This Row],[liczba mieszkańców ]]/$I$1*$H$2</f>
        <v>1.4660039889408364E-5</v>
      </c>
      <c r="I2114" s="27">
        <v>4606</v>
      </c>
      <c r="J2114" s="302">
        <f>TabIPW[[#This Row],[liczba mieszkańców w wieku 20-64]]/$K$1*$J$2</f>
        <v>1.1030004098106946E-5</v>
      </c>
      <c r="K2114" s="27">
        <v>2735</v>
      </c>
      <c r="L2114" s="302">
        <f>TabIPW[[#This Row],[iloczyn liczby mieszkańców i relacji przeciętnego miesięcznego wynagrodzenia brutto 
w danym powiecie do średniej krajowej]]/$M$1*$L$2</f>
        <v>4.3419637260430113E-5</v>
      </c>
      <c r="M2114" s="27">
        <v>3947.3420000000001</v>
      </c>
      <c r="N2114" s="302">
        <f>TabIPW[[#This Row],[liczba oddziałów w szkołach podstawowych]]/$O$1*$N$2</f>
        <v>2.5342874180083484E-5</v>
      </c>
      <c r="O2114" s="27">
        <v>20</v>
      </c>
      <c r="P21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3.5614792721699238E-5</v>
      </c>
      <c r="Q2114" s="27">
        <v>181</v>
      </c>
      <c r="R2114" s="302">
        <f>TabIPW[[#This Row],[liczba gospodarstw domowych korzystających ze środowiskowej pomocy społecznej ]]/$S$1*$R$2</f>
        <v>2.4881233124850473E-5</v>
      </c>
      <c r="S2114" s="27">
        <v>91</v>
      </c>
      <c r="T2114" s="302">
        <f>TabIPW[[#This Row],[ilość wody dostarczonej i ścieków bytowych odprowadzonych siecią kanalizacyjną '[dam3']]]/$U$1*$T$2</f>
        <v>1.9629046581587245E-5</v>
      </c>
      <c r="U2114" s="27">
        <v>481</v>
      </c>
      <c r="V2114" s="302">
        <f>TabIPW[[#This Row],[iloczyn liczby mieszkańców i relacji przeciętnego miesięcznego wynagrodzenia brutto 
w danym powiecie do średniej krajowej2]]/$W$1*$V$2</f>
        <v>1.266406086762545E-5</v>
      </c>
      <c r="W2114" s="27">
        <f>TabIPW[[#This Row],[iloczyn liczby mieszkańców i relacji przeciętnego miesięcznego wynagrodzenia brutto 
w danym powiecie do średniej krajowej]]</f>
        <v>3947.3420000000001</v>
      </c>
    </row>
    <row r="2115" spans="1:23" x14ac:dyDescent="0.3">
      <c r="A2115" s="2" t="s">
        <v>10</v>
      </c>
      <c r="B2115" s="2" t="s">
        <v>1143</v>
      </c>
      <c r="C2115" s="2" t="s">
        <v>18</v>
      </c>
      <c r="D2115" s="2" t="s">
        <v>30</v>
      </c>
      <c r="E2115" s="2" t="s">
        <v>19</v>
      </c>
      <c r="F2115" s="17" t="str">
        <f>+Tabela1[[#This Row],[WK]]&amp;Tabela1[[#This Row],[PK]]&amp;Tabela1[[#This Row],[GK]]</f>
        <v>300407</v>
      </c>
      <c r="G2115" s="2" t="s">
        <v>1969</v>
      </c>
      <c r="H2115" s="302">
        <f>TabIPW[[#This Row],[liczba mieszkańców ]]/$I$1*$H$2</f>
        <v>2.3435057252651715E-5</v>
      </c>
      <c r="I2115" s="27">
        <v>7363</v>
      </c>
      <c r="J2115" s="302">
        <f>TabIPW[[#This Row],[liczba mieszkańców w wieku 20-64]]/$K$1*$J$2</f>
        <v>1.7454426960368139E-5</v>
      </c>
      <c r="K2115" s="27">
        <v>4328</v>
      </c>
      <c r="L2115" s="302">
        <f>TabIPW[[#This Row],[iloczyn liczby mieszkańców i relacji przeciętnego miesięcznego wynagrodzenia brutto 
w danym powiecie do średniej krajowej]]/$M$1*$L$2</f>
        <v>6.9409203028342781E-5</v>
      </c>
      <c r="M2115" s="27">
        <v>6310.0909999999994</v>
      </c>
      <c r="N2115" s="302">
        <f>TabIPW[[#This Row],[liczba oddziałów w szkołach podstawowych]]/$O$1*$N$2</f>
        <v>4.4350029815146094E-5</v>
      </c>
      <c r="O2115" s="27">
        <v>35</v>
      </c>
      <c r="P21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5.5094706972794398E-5</v>
      </c>
      <c r="Q2115" s="27">
        <v>280</v>
      </c>
      <c r="R2115" s="302">
        <f>TabIPW[[#This Row],[liczba gospodarstw domowych korzystających ze środowiskowej pomocy społecznej ]]/$S$1*$R$2</f>
        <v>2.7615434567141734E-5</v>
      </c>
      <c r="S2115" s="27">
        <v>101</v>
      </c>
      <c r="T2115" s="302">
        <f>TabIPW[[#This Row],[ilość wody dostarczonej i ścieków bytowych odprowadzonych siecią kanalizacyjną '[dam3']]]/$U$1*$T$2</f>
        <v>2.6574709218148893E-5</v>
      </c>
      <c r="U2115" s="27">
        <v>651.20000000000005</v>
      </c>
      <c r="V2115" s="302">
        <f>TabIPW[[#This Row],[iloczyn liczby mieszkańców i relacji przeciętnego miesięcznego wynagrodzenia brutto 
w danym powiecie do średniej krajowej2]]/$W$1*$V$2</f>
        <v>2.0244350883266647E-5</v>
      </c>
      <c r="W2115" s="27">
        <f>TabIPW[[#This Row],[iloczyn liczby mieszkańców i relacji przeciętnego miesięcznego wynagrodzenia brutto 
w danym powiecie do średniej krajowej]]</f>
        <v>6310.0909999999994</v>
      </c>
    </row>
    <row r="2116" spans="1:23" x14ac:dyDescent="0.3">
      <c r="A2116" s="2" t="s">
        <v>10</v>
      </c>
      <c r="B2116" s="2" t="s">
        <v>1143</v>
      </c>
      <c r="C2116" s="2" t="s">
        <v>21</v>
      </c>
      <c r="D2116" s="2" t="s">
        <v>12</v>
      </c>
      <c r="E2116" s="2" t="s">
        <v>15</v>
      </c>
      <c r="F2116" s="17" t="str">
        <f>+Tabela1[[#This Row],[WK]]&amp;Tabela1[[#This Row],[PK]]&amp;Tabela1[[#This Row],[GK]]</f>
        <v>300501</v>
      </c>
      <c r="G2116" s="2" t="s">
        <v>1970</v>
      </c>
      <c r="H2116" s="302">
        <f>TabIPW[[#This Row],[liczba mieszkańców ]]/$I$1*$H$2</f>
        <v>1.5961810691572502E-5</v>
      </c>
      <c r="I2116" s="27">
        <v>5015</v>
      </c>
      <c r="J2116" s="302">
        <f>TabIPW[[#This Row],[liczba mieszkańców w wieku 20-64]]/$K$1*$J$2</f>
        <v>1.2062428613322806E-5</v>
      </c>
      <c r="K2116" s="27">
        <v>2991</v>
      </c>
      <c r="L2116" s="302">
        <f>TabIPW[[#This Row],[iloczyn liczby mieszkańców i relacji przeciętnego miesięcznego wynagrodzenia brutto 
w danym powiecie do średniej krajowej]]/$M$1*$L$2</f>
        <v>4.5951254681570654E-5</v>
      </c>
      <c r="M2116" s="27">
        <v>4177.4949999999999</v>
      </c>
      <c r="N2116" s="302">
        <f>TabIPW[[#This Row],[liczba oddziałów w szkołach podstawowych]]/$O$1*$N$2</f>
        <v>4.4350029815146094E-5</v>
      </c>
      <c r="O2116" s="27">
        <v>35</v>
      </c>
      <c r="P21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5.1749671192303311E-5</v>
      </c>
      <c r="Q2116" s="27">
        <v>263</v>
      </c>
      <c r="R2116" s="302">
        <f>TabIPW[[#This Row],[liczba gospodarstw domowych korzystających ze środowiskowej pomocy społecznej ]]/$S$1*$R$2</f>
        <v>1.4764687788372808E-5</v>
      </c>
      <c r="S2116" s="27">
        <v>54</v>
      </c>
      <c r="T2116" s="302">
        <f>TabIPW[[#This Row],[ilość wody dostarczonej i ścieków bytowych odprowadzonych siecią kanalizacyjną '[dam3']]]/$U$1*$T$2</f>
        <v>2.7031768099050715E-5</v>
      </c>
      <c r="U2116" s="27">
        <v>662.4</v>
      </c>
      <c r="V2116" s="302">
        <f>TabIPW[[#This Row],[iloczyn liczby mieszkańców i relacji przeciętnego miesięcznego wynagrodzenia brutto 
w danym powiecie do średniej krajowej2]]/$W$1*$V$2</f>
        <v>1.3402449282124777E-5</v>
      </c>
      <c r="W2116" s="27">
        <f>TabIPW[[#This Row],[iloczyn liczby mieszkańców i relacji przeciętnego miesięcznego wynagrodzenia brutto 
w danym powiecie do średniej krajowej]]</f>
        <v>4177.4949999999999</v>
      </c>
    </row>
    <row r="2117" spans="1:23" x14ac:dyDescent="0.3">
      <c r="A2117" s="2" t="s">
        <v>10</v>
      </c>
      <c r="B2117" s="2" t="s">
        <v>1143</v>
      </c>
      <c r="C2117" s="2" t="s">
        <v>21</v>
      </c>
      <c r="D2117" s="2" t="s">
        <v>11</v>
      </c>
      <c r="E2117" s="2" t="s">
        <v>19</v>
      </c>
      <c r="F2117" s="17" t="str">
        <f>+Tabela1[[#This Row],[WK]]&amp;Tabela1[[#This Row],[PK]]&amp;Tabela1[[#This Row],[GK]]</f>
        <v>300502</v>
      </c>
      <c r="G2117" s="2" t="s">
        <v>1971</v>
      </c>
      <c r="H2117" s="302">
        <f>TabIPW[[#This Row],[liczba mieszkańców ]]/$I$1*$H$2</f>
        <v>6.4668408700173502E-5</v>
      </c>
      <c r="I2117" s="27">
        <v>20318</v>
      </c>
      <c r="J2117" s="302">
        <f>TabIPW[[#This Row],[liczba mieszkańców w wieku 20-64]]/$K$1*$J$2</f>
        <v>4.8878848142250884E-5</v>
      </c>
      <c r="K2117" s="27">
        <v>12120</v>
      </c>
      <c r="L2117" s="302">
        <f>TabIPW[[#This Row],[iloczyn liczby mieszkańców i relacji przeciętnego miesięcznego wynagrodzenia brutto 
w danym powiecie do średniej krajowej]]/$M$1*$L$2</f>
        <v>1.8616901148956182E-4</v>
      </c>
      <c r="M2117" s="27">
        <v>16924.894</v>
      </c>
      <c r="N2117" s="302">
        <f>TabIPW[[#This Row],[liczba oddziałów w szkołach podstawowych]]/$O$1*$N$2</f>
        <v>1.469886702444842E-4</v>
      </c>
      <c r="O2117" s="27">
        <v>116</v>
      </c>
      <c r="P21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1.908638062986092E-4</v>
      </c>
      <c r="Q2117" s="27">
        <v>970</v>
      </c>
      <c r="R2117" s="302">
        <f>TabIPW[[#This Row],[liczba gospodarstw domowych korzystających ze środowiskowej pomocy społecznej ]]/$S$1*$R$2</f>
        <v>4.6754844663180559E-5</v>
      </c>
      <c r="S2117" s="27">
        <v>171</v>
      </c>
      <c r="T2117" s="302">
        <f>TabIPW[[#This Row],[ilość wody dostarczonej i ścieków bytowych odprowadzonych siecią kanalizacyjną '[dam3']]]/$U$1*$T$2</f>
        <v>9.2729901345822672E-5</v>
      </c>
      <c r="U2117" s="27">
        <v>2272.3000000000002</v>
      </c>
      <c r="V2117" s="302">
        <f>TabIPW[[#This Row],[iloczyn liczby mieszkańców i relacji przeciętnego miesięcznego wynagrodzenia brutto 
w danym powiecie do średniej krajowej2]]/$W$1*$V$2</f>
        <v>5.4299295017788874E-5</v>
      </c>
      <c r="W2117" s="27">
        <f>TabIPW[[#This Row],[iloczyn liczby mieszkańców i relacji przeciętnego miesięcznego wynagrodzenia brutto 
w danym powiecie do średniej krajowej]]</f>
        <v>16924.894</v>
      </c>
    </row>
    <row r="2118" spans="1:23" x14ac:dyDescent="0.3">
      <c r="A2118" s="2" t="s">
        <v>10</v>
      </c>
      <c r="B2118" s="2" t="s">
        <v>1143</v>
      </c>
      <c r="C2118" s="2" t="s">
        <v>21</v>
      </c>
      <c r="D2118" s="2" t="s">
        <v>16</v>
      </c>
      <c r="E2118" s="2" t="s">
        <v>15</v>
      </c>
      <c r="F2118" s="17" t="str">
        <f>+Tabela1[[#This Row],[WK]]&amp;Tabela1[[#This Row],[PK]]&amp;Tabela1[[#This Row],[GK]]</f>
        <v>300503</v>
      </c>
      <c r="G2118" s="2" t="s">
        <v>1972</v>
      </c>
      <c r="H2118" s="302">
        <f>TabIPW[[#This Row],[liczba mieszkańców ]]/$I$1*$H$2</f>
        <v>1.9545658914645411E-5</v>
      </c>
      <c r="I2118" s="27">
        <v>6141</v>
      </c>
      <c r="J2118" s="302">
        <f>TabIPW[[#This Row],[liczba mieszkańców w wieku 20-64]]/$K$1*$J$2</f>
        <v>1.4732213883138821E-5</v>
      </c>
      <c r="K2118" s="27">
        <v>3653</v>
      </c>
      <c r="L2118" s="302">
        <f>TabIPW[[#This Row],[iloczyn liczby mieszkańców i relacji przeciętnego miesięcznego wynagrodzenia brutto 
w danym powiecie do średniej krajowej]]/$M$1*$L$2</f>
        <v>5.6268525423634171E-5</v>
      </c>
      <c r="M2118" s="27">
        <v>5115.4529999999995</v>
      </c>
      <c r="N2118" s="302">
        <f>TabIPW[[#This Row],[liczba oddziałów w szkołach podstawowych]]/$O$1*$N$2</f>
        <v>4.3082886106141924E-5</v>
      </c>
      <c r="O2118" s="27">
        <v>34</v>
      </c>
      <c r="P211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5.1159370760451938E-5</v>
      </c>
      <c r="Q2118" s="27">
        <v>260</v>
      </c>
      <c r="R2118" s="302">
        <f>TabIPW[[#This Row],[liczba gospodarstw domowych korzystających ze środowiskowej pomocy społecznej ]]/$S$1*$R$2</f>
        <v>2.6795174134454354E-5</v>
      </c>
      <c r="S2118" s="27">
        <v>98</v>
      </c>
      <c r="T2118" s="302">
        <f>TabIPW[[#This Row],[ilość wody dostarczonej i ścieków bytowych odprowadzonych siecią kanalizacyjną '[dam3']]]/$U$1*$T$2</f>
        <v>1.7947722841126967E-5</v>
      </c>
      <c r="U2118" s="27">
        <v>439.79999999999995</v>
      </c>
      <c r="V2118" s="302">
        <f>TabIPW[[#This Row],[iloczyn liczby mieszkańców i relacji przeciętnego miesięcznego wynagrodzenia brutto 
w danym powiecie do średniej krajowej2]]/$W$1*$V$2</f>
        <v>1.6411653248559967E-5</v>
      </c>
      <c r="W2118" s="27">
        <f>TabIPW[[#This Row],[iloczyn liczby mieszkańców i relacji przeciętnego miesięcznego wynagrodzenia brutto 
w danym powiecie do średniej krajowej]]</f>
        <v>5115.4529999999995</v>
      </c>
    </row>
    <row r="2119" spans="1:23" x14ac:dyDescent="0.3">
      <c r="A2119" s="2" t="s">
        <v>10</v>
      </c>
      <c r="B2119" s="2" t="s">
        <v>1143</v>
      </c>
      <c r="C2119" s="2" t="s">
        <v>21</v>
      </c>
      <c r="D2119" s="2" t="s">
        <v>18</v>
      </c>
      <c r="E2119" s="2" t="s">
        <v>19</v>
      </c>
      <c r="F2119" s="17" t="str">
        <f>+Tabela1[[#This Row],[WK]]&amp;Tabela1[[#This Row],[PK]]&amp;Tabela1[[#This Row],[GK]]</f>
        <v>300504</v>
      </c>
      <c r="G2119" s="2" t="s">
        <v>1973</v>
      </c>
      <c r="H2119" s="302">
        <f>TabIPW[[#This Row],[liczba mieszkańców ]]/$I$1*$H$2</f>
        <v>4.2194561184083086E-5</v>
      </c>
      <c r="I2119" s="27">
        <v>13257</v>
      </c>
      <c r="J2119" s="302">
        <f>TabIPW[[#This Row],[liczba mieszkańców w wieku 20-64]]/$K$1*$J$2</f>
        <v>3.1900304356865058E-5</v>
      </c>
      <c r="K2119" s="27">
        <v>7910</v>
      </c>
      <c r="L2119" s="302">
        <f>TabIPW[[#This Row],[iloczyn liczby mieszkańców i relacji przeciętnego miesięcznego wynagrodzenia brutto 
w danym powiecie do średniej krajowej]]/$M$1*$L$2</f>
        <v>1.2147074442942814E-4</v>
      </c>
      <c r="M2119" s="27">
        <v>11043.080999999998</v>
      </c>
      <c r="N2119" s="302">
        <f>TabIPW[[#This Row],[liczba oddziałów w szkołach podstawowych]]/$O$1*$N$2</f>
        <v>9.1234347048300539E-5</v>
      </c>
      <c r="O2119" s="27">
        <v>72</v>
      </c>
      <c r="P211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1.1924068723397645E-4</v>
      </c>
      <c r="Q2119" s="27">
        <v>606</v>
      </c>
      <c r="R2119" s="302">
        <f>TabIPW[[#This Row],[liczba gospodarstw domowych korzystających ze środowiskowej pomocy społecznej ]]/$S$1*$R$2</f>
        <v>2.8982535288287364E-5</v>
      </c>
      <c r="S2119" s="27">
        <v>106</v>
      </c>
      <c r="T2119" s="302">
        <f>TabIPW[[#This Row],[ilość wody dostarczonej i ścieków bytowych odprowadzonych siecią kanalizacyjną '[dam3']]]/$U$1*$T$2</f>
        <v>3.9205041685926969E-5</v>
      </c>
      <c r="U2119" s="27">
        <v>960.7</v>
      </c>
      <c r="V2119" s="302">
        <f>TabIPW[[#This Row],[iloczyn liczby mieszkańców i relacji przeciętnego miesięcznego wynagrodzenia brutto 
w danym powiecie do średniej krajowej2]]/$W$1*$V$2</f>
        <v>3.542896712524988E-5</v>
      </c>
      <c r="W2119" s="27">
        <f>TabIPW[[#This Row],[iloczyn liczby mieszkańców i relacji przeciętnego miesięcznego wynagrodzenia brutto 
w danym powiecie do średniej krajowej]]</f>
        <v>11043.080999999998</v>
      </c>
    </row>
    <row r="2120" spans="1:23" x14ac:dyDescent="0.3">
      <c r="A2120" s="2" t="s">
        <v>10</v>
      </c>
      <c r="B2120" s="2" t="s">
        <v>1143</v>
      </c>
      <c r="C2120" s="2" t="s">
        <v>21</v>
      </c>
      <c r="D2120" s="2" t="s">
        <v>21</v>
      </c>
      <c r="E2120" s="2" t="s">
        <v>19</v>
      </c>
      <c r="F2120" s="17" t="str">
        <f>+Tabela1[[#This Row],[WK]]&amp;Tabela1[[#This Row],[PK]]&amp;Tabela1[[#This Row],[GK]]</f>
        <v>300505</v>
      </c>
      <c r="G2120" s="2" t="s">
        <v>1974</v>
      </c>
      <c r="H2120" s="302">
        <f>TabIPW[[#This Row],[liczba mieszkańców ]]/$I$1*$H$2</f>
        <v>2.1092506371495706E-5</v>
      </c>
      <c r="I2120" s="27">
        <v>6627</v>
      </c>
      <c r="J2120" s="302">
        <f>TabIPW[[#This Row],[liczba mieszkańców w wieku 20-64]]/$K$1*$J$2</f>
        <v>1.5562992985226584E-5</v>
      </c>
      <c r="K2120" s="27">
        <v>3859</v>
      </c>
      <c r="L2120" s="302">
        <f>TabIPW[[#This Row],[iloczyn liczby mieszkańców i relacji przeciętnego miesięcznego wynagrodzenia brutto 
w danym powiecie do średniej krajowej]]/$M$1*$L$2</f>
        <v>6.0721628070741517E-5</v>
      </c>
      <c r="M2120" s="27">
        <v>5520.2910000000002</v>
      </c>
      <c r="N2120" s="302">
        <f>TabIPW[[#This Row],[liczba oddziałów w szkołach podstawowych]]/$O$1*$N$2</f>
        <v>4.8151460942158622E-5</v>
      </c>
      <c r="O2120" s="27">
        <v>38</v>
      </c>
      <c r="P212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6.9852217769078616E-5</v>
      </c>
      <c r="Q2120" s="27">
        <v>355</v>
      </c>
      <c r="R2120" s="302">
        <f>TabIPW[[#This Row],[liczba gospodarstw domowych korzystających ze środowiskowej pomocy społecznej ]]/$S$1*$R$2</f>
        <v>2.570149355753785E-5</v>
      </c>
      <c r="S2120" s="27">
        <v>94</v>
      </c>
      <c r="T2120" s="302">
        <f>TabIPW[[#This Row],[ilość wody dostarczonej i ścieków bytowych odprowadzonych siecią kanalizacyjną '[dam3']]]/$U$1*$T$2</f>
        <v>1.6450038829600458E-5</v>
      </c>
      <c r="U2120" s="27">
        <v>403.1</v>
      </c>
      <c r="V2120" s="302">
        <f>TabIPW[[#This Row],[iloczyn liczby mieszkańców i relacji przeciętnego miesięcznego wynagrodzenia brutto 
w danym powiecie do średniej krajowej2]]/$W$1*$V$2</f>
        <v>1.7710474853966279E-5</v>
      </c>
      <c r="W2120" s="27">
        <f>TabIPW[[#This Row],[iloczyn liczby mieszkańców i relacji przeciętnego miesięcznego wynagrodzenia brutto 
w danym powiecie do średniej krajowej]]</f>
        <v>5520.2910000000002</v>
      </c>
    </row>
    <row r="2121" spans="1:23" x14ac:dyDescent="0.3">
      <c r="A2121" s="2" t="s">
        <v>10</v>
      </c>
      <c r="B2121" s="2" t="s">
        <v>1143</v>
      </c>
      <c r="C2121" s="2" t="s">
        <v>23</v>
      </c>
      <c r="D2121" s="2" t="s">
        <v>12</v>
      </c>
      <c r="E2121" s="2" t="s">
        <v>19</v>
      </c>
      <c r="F2121" s="17" t="str">
        <f>+Tabela1[[#This Row],[WK]]&amp;Tabela1[[#This Row],[PK]]&amp;Tabela1[[#This Row],[GK]]</f>
        <v>300601</v>
      </c>
      <c r="G2121" s="2" t="s">
        <v>1975</v>
      </c>
      <c r="H2121" s="302">
        <f>TabIPW[[#This Row],[liczba mieszkańców ]]/$I$1*$H$2</f>
        <v>2.38933824250518E-5</v>
      </c>
      <c r="I2121" s="27">
        <v>7507</v>
      </c>
      <c r="J2121" s="302">
        <f>TabIPW[[#This Row],[liczba mieszkańców w wieku 20-64]]/$K$1*$J$2</f>
        <v>1.7877882327937145E-5</v>
      </c>
      <c r="K2121" s="27">
        <v>4433</v>
      </c>
      <c r="L2121" s="302">
        <f>TabIPW[[#This Row],[iloczyn liczby mieszkańców i relacji przeciętnego miesięcznego wynagrodzenia brutto 
w danym powiecie do średniej krajowej]]/$M$1*$L$2</f>
        <v>6.6885637398629138E-5</v>
      </c>
      <c r="M2121" s="27">
        <v>6080.67</v>
      </c>
      <c r="N2121" s="302">
        <f>TabIPW[[#This Row],[liczba oddziałów w szkołach podstawowych]]/$O$1*$N$2</f>
        <v>5.5754323196183665E-5</v>
      </c>
      <c r="O2121" s="27">
        <v>44</v>
      </c>
      <c r="P212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5.1749671192303311E-5</v>
      </c>
      <c r="Q2121" s="27">
        <v>263</v>
      </c>
      <c r="R2121" s="302">
        <f>TabIPW[[#This Row],[liczba gospodarstw domowych korzystających ze środowiskowej pomocy społecznej ]]/$S$1*$R$2</f>
        <v>2.1053351105642708E-5</v>
      </c>
      <c r="S2121" s="27">
        <v>77</v>
      </c>
      <c r="T2121" s="302">
        <f>TabIPW[[#This Row],[ilość wody dostarczonej i ścieków bytowych odprowadzonych siecią kanalizacyjną '[dam3']]]/$U$1*$T$2</f>
        <v>2.1098164413057394E-5</v>
      </c>
      <c r="U2121" s="27">
        <v>517</v>
      </c>
      <c r="V2121" s="302">
        <f>TabIPW[[#This Row],[iloczyn liczby mieszkańców i relacji przeciętnego miesięcznego wynagrodzenia brutto 
w danym powiecie do średniej krajowej2]]/$W$1*$V$2</f>
        <v>1.9508310907933503E-5</v>
      </c>
      <c r="W2121" s="27">
        <f>TabIPW[[#This Row],[iloczyn liczby mieszkańców i relacji przeciętnego miesięcznego wynagrodzenia brutto 
w danym powiecie do średniej krajowej]]</f>
        <v>6080.67</v>
      </c>
    </row>
    <row r="2122" spans="1:23" x14ac:dyDescent="0.3">
      <c r="A2122" s="2" t="s">
        <v>10</v>
      </c>
      <c r="B2122" s="2" t="s">
        <v>1143</v>
      </c>
      <c r="C2122" s="2" t="s">
        <v>23</v>
      </c>
      <c r="D2122" s="2" t="s">
        <v>11</v>
      </c>
      <c r="E2122" s="2" t="s">
        <v>19</v>
      </c>
      <c r="F2122" s="17" t="str">
        <f>+Tabela1[[#This Row],[WK]]&amp;Tabela1[[#This Row],[PK]]&amp;Tabela1[[#This Row],[GK]]</f>
        <v>300602</v>
      </c>
      <c r="G2122" s="2" t="s">
        <v>1340</v>
      </c>
      <c r="H2122" s="302">
        <f>TabIPW[[#This Row],[liczba mieszkańców ]]/$I$1*$H$2</f>
        <v>1.4448382778543044E-4</v>
      </c>
      <c r="I2122" s="27">
        <v>45395</v>
      </c>
      <c r="J2122" s="302">
        <f>TabIPW[[#This Row],[liczba mieszkańców w wieku 20-64]]/$K$1*$J$2</f>
        <v>1.0644054777379767E-4</v>
      </c>
      <c r="K2122" s="27">
        <v>26393</v>
      </c>
      <c r="L2122" s="302">
        <f>TabIPW[[#This Row],[iloczyn liczby mieszkańców i relacji przeciętnego miesięcznego wynagrodzenia brutto 
w danym powiecie do średniej krajowej]]/$M$1*$L$2</f>
        <v>4.0445897292004385E-4</v>
      </c>
      <c r="M2122" s="27">
        <v>36769.949999999997</v>
      </c>
      <c r="N2122" s="302">
        <f>TabIPW[[#This Row],[liczba oddziałów w szkołach podstawowych]]/$O$1*$N$2</f>
        <v>3.5480023852116875E-4</v>
      </c>
      <c r="O2122" s="27">
        <v>280</v>
      </c>
      <c r="P212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4.0415902900757034E-4</v>
      </c>
      <c r="Q2122" s="27">
        <v>2054</v>
      </c>
      <c r="R2122" s="302">
        <f>TabIPW[[#This Row],[liczba gospodarstw domowych korzystających ze środowiskowej pomocy społecznej ]]/$S$1*$R$2</f>
        <v>1.6815338870091254E-4</v>
      </c>
      <c r="S2122" s="27">
        <v>615</v>
      </c>
      <c r="T2122" s="302">
        <f>TabIPW[[#This Row],[ilość wody dostarczonej i ścieków bytowych odprowadzonych siecią kanalizacyjną '[dam3']]]/$U$1*$T$2</f>
        <v>1.786569709553655E-4</v>
      </c>
      <c r="U2122" s="27">
        <v>4377.8999999999996</v>
      </c>
      <c r="V2122" s="302">
        <f>TabIPW[[#This Row],[iloczyn liczby mieszkańców i relacji przeciętnego miesięcznego wynagrodzenia brutto 
w danym powiecie do średniej krajowej2]]/$W$1*$V$2</f>
        <v>1.1796720043501282E-4</v>
      </c>
      <c r="W2122" s="27">
        <f>TabIPW[[#This Row],[iloczyn liczby mieszkańców i relacji przeciętnego miesięcznego wynagrodzenia brutto 
w danym powiecie do średniej krajowej]]</f>
        <v>36769.949999999997</v>
      </c>
    </row>
    <row r="2123" spans="1:23" x14ac:dyDescent="0.3">
      <c r="A2123" s="2" t="s">
        <v>10</v>
      </c>
      <c r="B2123" s="2" t="s">
        <v>1143</v>
      </c>
      <c r="C2123" s="2" t="s">
        <v>23</v>
      </c>
      <c r="D2123" s="2" t="s">
        <v>16</v>
      </c>
      <c r="E2123" s="2" t="s">
        <v>15</v>
      </c>
      <c r="F2123" s="17" t="str">
        <f>+Tabela1[[#This Row],[WK]]&amp;Tabela1[[#This Row],[PK]]&amp;Tabela1[[#This Row],[GK]]</f>
        <v>300603</v>
      </c>
      <c r="G2123" s="2" t="s">
        <v>1976</v>
      </c>
      <c r="H2123" s="302">
        <f>TabIPW[[#This Row],[liczba mieszkańców ]]/$I$1*$H$2</f>
        <v>2.1818187894462515E-5</v>
      </c>
      <c r="I2123" s="27">
        <v>6855</v>
      </c>
      <c r="J2123" s="302">
        <f>TabIPW[[#This Row],[liczba mieszkańców w wieku 20-64]]/$K$1*$J$2</f>
        <v>1.6333278463375914E-5</v>
      </c>
      <c r="K2123" s="27">
        <v>4050</v>
      </c>
      <c r="L2123" s="302">
        <f>TabIPW[[#This Row],[iloczyn liczby mieszkańców i relacji przeciętnego miesięcznego wynagrodzenia brutto 
w danym powiecie do średniej krajowej]]/$M$1*$L$2</f>
        <v>6.1076467878993303E-5</v>
      </c>
      <c r="M2123" s="27">
        <v>5552.55</v>
      </c>
      <c r="N2123" s="302">
        <f>TabIPW[[#This Row],[liczba oddziałów w szkołach podstawowych]]/$O$1*$N$2</f>
        <v>4.8151460942158622E-5</v>
      </c>
      <c r="O2123" s="27">
        <v>38</v>
      </c>
      <c r="P212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6.0210644048839597E-5</v>
      </c>
      <c r="Q2123" s="27">
        <v>306</v>
      </c>
      <c r="R2123" s="302">
        <f>TabIPW[[#This Row],[liczba gospodarstw domowych korzystających ze środowiskowej pomocy społecznej ]]/$S$1*$R$2</f>
        <v>3.991934105745241E-5</v>
      </c>
      <c r="S2123" s="27">
        <v>146</v>
      </c>
      <c r="T2123" s="302">
        <f>TabIPW[[#This Row],[ilość wody dostarczonej i ścieków bytowych odprowadzonych siecią kanalizacyjną '[dam3']]]/$U$1*$T$2</f>
        <v>2.9533349295415159E-5</v>
      </c>
      <c r="U2123" s="27">
        <v>723.7</v>
      </c>
      <c r="V2123" s="302">
        <f>TabIPW[[#This Row],[iloczyn liczby mieszkańców i relacji przeciętnego miesięcznego wynagrodzenia brutto 
w danym powiecie do średniej krajowej2]]/$W$1*$V$2</f>
        <v>1.7813969798039716E-5</v>
      </c>
      <c r="W2123" s="27">
        <f>TabIPW[[#This Row],[iloczyn liczby mieszkańców i relacji przeciętnego miesięcznego wynagrodzenia brutto 
w danym powiecie do średniej krajowej]]</f>
        <v>5552.55</v>
      </c>
    </row>
    <row r="2124" spans="1:23" x14ac:dyDescent="0.3">
      <c r="A2124" s="2" t="s">
        <v>10</v>
      </c>
      <c r="B2124" s="2" t="s">
        <v>1143</v>
      </c>
      <c r="C2124" s="2" t="s">
        <v>23</v>
      </c>
      <c r="D2124" s="2" t="s">
        <v>18</v>
      </c>
      <c r="E2124" s="2" t="s">
        <v>19</v>
      </c>
      <c r="F2124" s="17" t="str">
        <f>+Tabela1[[#This Row],[WK]]&amp;Tabela1[[#This Row],[PK]]&amp;Tabela1[[#This Row],[GK]]</f>
        <v>300604</v>
      </c>
      <c r="G2124" s="2" t="s">
        <v>1977</v>
      </c>
      <c r="H2124" s="302">
        <f>TabIPW[[#This Row],[liczba mieszkańców ]]/$I$1*$H$2</f>
        <v>3.058047400291697E-5</v>
      </c>
      <c r="I2124" s="27">
        <v>9608</v>
      </c>
      <c r="J2124" s="302">
        <f>TabIPW[[#This Row],[liczba mieszkańców w wieku 20-64]]/$K$1*$J$2</f>
        <v>2.3015807454441074E-5</v>
      </c>
      <c r="K2124" s="27">
        <v>5707</v>
      </c>
      <c r="L2124" s="302">
        <f>TabIPW[[#This Row],[iloczyn liczby mieszkańców i relacji przeciętnego miesięcznego wynagrodzenia brutto 
w danym powiecie do średniej krajowej]]/$M$1*$L$2</f>
        <v>8.5605062491811481E-5</v>
      </c>
      <c r="M2124" s="27">
        <v>7782.48</v>
      </c>
      <c r="N2124" s="302">
        <f>TabIPW[[#This Row],[liczba oddziałów w szkołach podstawowych]]/$O$1*$N$2</f>
        <v>6.0822898032200362E-5</v>
      </c>
      <c r="O2124" s="27">
        <v>48</v>
      </c>
      <c r="P212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7.5558455276975175E-5</v>
      </c>
      <c r="Q2124" s="27">
        <v>384</v>
      </c>
      <c r="R2124" s="302">
        <f>TabIPW[[#This Row],[liczba gospodarstw domowych korzystających ze środowiskowej pomocy społecznej ]]/$S$1*$R$2</f>
        <v>3.1716736730578622E-5</v>
      </c>
      <c r="S2124" s="27">
        <v>116</v>
      </c>
      <c r="T2124" s="302">
        <f>TabIPW[[#This Row],[ilość wody dostarczonej i ścieków bytowych odprowadzonych siecią kanalizacyjną '[dam3']]]/$U$1*$T$2</f>
        <v>3.6242320725795493E-5</v>
      </c>
      <c r="U2124" s="27">
        <v>888.09999999999991</v>
      </c>
      <c r="V2124" s="302">
        <f>TabIPW[[#This Row],[iloczyn liczby mieszkańców i relacji przeciętnego miesięcznego wynagrodzenia brutto 
w danym powiecie do średniej krajowej2]]/$W$1*$V$2</f>
        <v>2.496814322677835E-5</v>
      </c>
      <c r="W2124" s="27">
        <f>TabIPW[[#This Row],[iloczyn liczby mieszkańców i relacji przeciętnego miesięcznego wynagrodzenia brutto 
w danym powiecie do średniej krajowej]]</f>
        <v>7782.48</v>
      </c>
    </row>
    <row r="2125" spans="1:23" x14ac:dyDescent="0.3">
      <c r="A2125" s="2" t="s">
        <v>10</v>
      </c>
      <c r="B2125" s="2" t="s">
        <v>1143</v>
      </c>
      <c r="C2125" s="2" t="s">
        <v>30</v>
      </c>
      <c r="D2125" s="2" t="s">
        <v>12</v>
      </c>
      <c r="E2125" s="2" t="s">
        <v>15</v>
      </c>
      <c r="F2125" s="17" t="str">
        <f>+Tabela1[[#This Row],[WK]]&amp;Tabela1[[#This Row],[PK]]&amp;Tabela1[[#This Row],[GK]]</f>
        <v>300701</v>
      </c>
      <c r="G2125" s="2" t="s">
        <v>1978</v>
      </c>
      <c r="H2125" s="302">
        <f>TabIPW[[#This Row],[liczba mieszkańców ]]/$I$1*$H$2</f>
        <v>3.2041385489942254E-5</v>
      </c>
      <c r="I2125" s="27">
        <v>10067</v>
      </c>
      <c r="J2125" s="302">
        <f>TabIPW[[#This Row],[liczba mieszkańców w wieku 20-64]]/$K$1*$J$2</f>
        <v>2.4386996263712139E-5</v>
      </c>
      <c r="K2125" s="27">
        <v>6047</v>
      </c>
      <c r="L2125" s="302">
        <f>TabIPW[[#This Row],[iloczyn liczby mieszkańców i relacji przeciętnego miesięcznego wynagrodzenia brutto 
w danym powiecie do średniej krajowej]]/$M$1*$L$2</f>
        <v>8.8365836976881762E-5</v>
      </c>
      <c r="M2125" s="27">
        <v>8033.4659999999994</v>
      </c>
      <c r="N2125" s="302">
        <f>TabIPW[[#This Row],[liczba oddziałów w szkołach podstawowych]]/$O$1*$N$2</f>
        <v>5.5754323196183665E-5</v>
      </c>
      <c r="O2125" s="27">
        <v>44</v>
      </c>
      <c r="P212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7.3590787170803955E-5</v>
      </c>
      <c r="Q2125" s="27">
        <v>374</v>
      </c>
      <c r="R2125" s="302">
        <f>TabIPW[[#This Row],[liczba gospodarstw domowych korzystających ze środowiskowej pomocy społecznej ]]/$S$1*$R$2</f>
        <v>2.9529375576745615E-5</v>
      </c>
      <c r="S2125" s="27">
        <v>108</v>
      </c>
      <c r="T2125" s="302">
        <f>TabIPW[[#This Row],[ilość wody dostarczonej i ścieków bytowych odprowadzonych siecią kanalizacyjną '[dam3']]]/$U$1*$T$2</f>
        <v>3.7144195839003558E-5</v>
      </c>
      <c r="U2125" s="27">
        <v>910.2</v>
      </c>
      <c r="V2125" s="302">
        <f>TabIPW[[#This Row],[iloczyn liczby mieszkańców i relacji przeciętnego miesięcznego wynagrodzenia brutto 
w danym powiecie do średniej krajowej2]]/$W$1*$V$2</f>
        <v>2.5773369118257185E-5</v>
      </c>
      <c r="W2125" s="27">
        <f>TabIPW[[#This Row],[iloczyn liczby mieszkańców i relacji przeciętnego miesięcznego wynagrodzenia brutto 
w danym powiecie do średniej krajowej]]</f>
        <v>8033.4659999999994</v>
      </c>
    </row>
    <row r="2126" spans="1:23" x14ac:dyDescent="0.3">
      <c r="A2126" s="2" t="s">
        <v>10</v>
      </c>
      <c r="B2126" s="2" t="s">
        <v>1143</v>
      </c>
      <c r="C2126" s="2" t="s">
        <v>30</v>
      </c>
      <c r="D2126" s="2" t="s">
        <v>11</v>
      </c>
      <c r="E2126" s="2" t="s">
        <v>15</v>
      </c>
      <c r="F2126" s="17" t="str">
        <f>+Tabela1[[#This Row],[WK]]&amp;Tabela1[[#This Row],[PK]]&amp;Tabela1[[#This Row],[GK]]</f>
        <v>300702</v>
      </c>
      <c r="G2126" s="2" t="s">
        <v>740</v>
      </c>
      <c r="H2126" s="302">
        <f>TabIPW[[#This Row],[liczba mieszkańców ]]/$I$1*$H$2</f>
        <v>1.8199328720720152E-5</v>
      </c>
      <c r="I2126" s="27">
        <v>5718</v>
      </c>
      <c r="J2126" s="302">
        <f>TabIPW[[#This Row],[liczba mieszkańców w wieku 20-64]]/$K$1*$J$2</f>
        <v>1.3820776615799818E-5</v>
      </c>
      <c r="K2126" s="27">
        <v>3427</v>
      </c>
      <c r="L2126" s="302">
        <f>TabIPW[[#This Row],[iloczyn liczby mieszkańców i relacji przeciętnego miesięcznego wynagrodzenia brutto 
w danym powiecie do średniej krajowej]]/$M$1*$L$2</f>
        <v>5.0191303847602055E-5</v>
      </c>
      <c r="M2126" s="27">
        <v>4562.9639999999999</v>
      </c>
      <c r="N2126" s="302">
        <f>TabIPW[[#This Row],[liczba oddziałów w szkołach podstawowych]]/$O$1*$N$2</f>
        <v>4.4350029815146094E-5</v>
      </c>
      <c r="O2126" s="27">
        <v>35</v>
      </c>
      <c r="P212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4.9191702654280718E-5</v>
      </c>
      <c r="Q2126" s="27">
        <v>250</v>
      </c>
      <c r="R2126" s="302">
        <f>TabIPW[[#This Row],[liczba gospodarstw domowych korzystających ze środowiskowej pomocy społecznej ]]/$S$1*$R$2</f>
        <v>2.6795174134454354E-5</v>
      </c>
      <c r="S2126" s="27">
        <v>98</v>
      </c>
      <c r="T2126" s="302">
        <f>TabIPW[[#This Row],[ilość wody dostarczonej i ścieków bytowych odprowadzonych siecią kanalizacyjną '[dam3']]]/$U$1*$T$2</f>
        <v>1.3373053149243536E-5</v>
      </c>
      <c r="U2126" s="27">
        <v>327.7</v>
      </c>
      <c r="V2126" s="302">
        <f>TabIPW[[#This Row],[iloczyn liczby mieszkańców i relacji przeciętnego miesięcznego wynagrodzenia brutto 
w danym powiecie do średniej krajowej2]]/$W$1*$V$2</f>
        <v>1.4639130288883936E-5</v>
      </c>
      <c r="W2126" s="27">
        <f>TabIPW[[#This Row],[iloczyn liczby mieszkańców i relacji przeciętnego miesięcznego wynagrodzenia brutto 
w danym powiecie do średniej krajowej]]</f>
        <v>4562.9639999999999</v>
      </c>
    </row>
    <row r="2127" spans="1:23" x14ac:dyDescent="0.3">
      <c r="A2127" s="2" t="s">
        <v>10</v>
      </c>
      <c r="B2127" s="2" t="s">
        <v>1143</v>
      </c>
      <c r="C2127" s="2" t="s">
        <v>30</v>
      </c>
      <c r="D2127" s="2" t="s">
        <v>16</v>
      </c>
      <c r="E2127" s="2" t="s">
        <v>15</v>
      </c>
      <c r="F2127" s="17" t="str">
        <f>+Tabela1[[#This Row],[WK]]&amp;Tabela1[[#This Row],[PK]]&amp;Tabela1[[#This Row],[GK]]</f>
        <v>300703</v>
      </c>
      <c r="G2127" s="2" t="s">
        <v>1979</v>
      </c>
      <c r="H2127" s="302">
        <f>TabIPW[[#This Row],[liczba mieszkańców ]]/$I$1*$H$2</f>
        <v>1.4962407190644533E-5</v>
      </c>
      <c r="I2127" s="27">
        <v>4701</v>
      </c>
      <c r="J2127" s="302">
        <f>TabIPW[[#This Row],[liczba mieszkańców w wieku 20-64]]/$K$1*$J$2</f>
        <v>1.1042102822894632E-5</v>
      </c>
      <c r="K2127" s="27">
        <v>2738</v>
      </c>
      <c r="L2127" s="302">
        <f>TabIPW[[#This Row],[iloczyn liczby mieszkańców i relacji przeciętnego miesięcznego wynagrodzenia brutto 
w danym powiecie do średniej krajowej]]/$M$1*$L$2</f>
        <v>4.126430909191627E-5</v>
      </c>
      <c r="M2127" s="27">
        <v>3751.3979999999997</v>
      </c>
      <c r="N2127" s="302">
        <f>TabIPW[[#This Row],[liczba oddziałów w szkołach podstawowych]]/$O$1*$N$2</f>
        <v>4.0548598688133572E-5</v>
      </c>
      <c r="O2127" s="27">
        <v>32</v>
      </c>
      <c r="P212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4.0730729797744431E-5</v>
      </c>
      <c r="Q2127" s="27">
        <v>207</v>
      </c>
      <c r="R2127" s="302">
        <f>TabIPW[[#This Row],[liczba gospodarstw domowych korzystających ze środowiskowej pomocy społecznej ]]/$S$1*$R$2</f>
        <v>1.1483646057623294E-5</v>
      </c>
      <c r="S2127" s="27">
        <v>42</v>
      </c>
      <c r="T2127" s="302">
        <f>TabIPW[[#This Row],[ilość wody dostarczonej i ścieków bytowych odprowadzonych siecią kanalizacyjną '[dam3']]]/$U$1*$T$2</f>
        <v>1.7139708033818387E-5</v>
      </c>
      <c r="U2127" s="27">
        <v>420</v>
      </c>
      <c r="V2127" s="302">
        <f>TabIPW[[#This Row],[iloczyn liczby mieszkańców i relacji przeciętnego miesięcznego wynagrodzenia brutto 
w danym powiecie do średniej krajowej2]]/$W$1*$V$2</f>
        <v>1.2035423485142247E-5</v>
      </c>
      <c r="W2127" s="27">
        <f>TabIPW[[#This Row],[iloczyn liczby mieszkańców i relacji przeciętnego miesięcznego wynagrodzenia brutto 
w danym powiecie do średniej krajowej]]</f>
        <v>3751.3979999999997</v>
      </c>
    </row>
    <row r="2128" spans="1:23" x14ac:dyDescent="0.3">
      <c r="A2128" s="2" t="s">
        <v>10</v>
      </c>
      <c r="B2128" s="2" t="s">
        <v>1143</v>
      </c>
      <c r="C2128" s="2" t="s">
        <v>30</v>
      </c>
      <c r="D2128" s="2" t="s">
        <v>18</v>
      </c>
      <c r="E2128" s="2" t="s">
        <v>15</v>
      </c>
      <c r="F2128" s="17" t="str">
        <f>+Tabela1[[#This Row],[WK]]&amp;Tabela1[[#This Row],[PK]]&amp;Tabela1[[#This Row],[GK]]</f>
        <v>300704</v>
      </c>
      <c r="G2128" s="2" t="s">
        <v>1980</v>
      </c>
      <c r="H2128" s="302">
        <f>TabIPW[[#This Row],[liczba mieszkańców ]]/$I$1*$H$2</f>
        <v>3.2665216974597922E-5</v>
      </c>
      <c r="I2128" s="27">
        <v>10263</v>
      </c>
      <c r="J2128" s="302">
        <f>TabIPW[[#This Row],[liczba mieszkańców w wieku 20-64]]/$K$1*$J$2</f>
        <v>2.4911274337845195E-5</v>
      </c>
      <c r="K2128" s="27">
        <v>6177</v>
      </c>
      <c r="L2128" s="302">
        <f>TabIPW[[#This Row],[iloczyn liczby mieszkańców i relacji przeciętnego miesięcznego wynagrodzenia brutto 
w danym powiecie do średniej krajowej]]/$M$1*$L$2</f>
        <v>9.0086280410622583E-5</v>
      </c>
      <c r="M2128" s="27">
        <v>8189.8739999999998</v>
      </c>
      <c r="N2128" s="302">
        <f>TabIPW[[#This Row],[liczba oddziałów w szkołach podstawowych]]/$O$1*$N$2</f>
        <v>8.1097197376267145E-5</v>
      </c>
      <c r="O2128" s="27">
        <v>64</v>
      </c>
      <c r="P212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8.6970930292768305E-5</v>
      </c>
      <c r="Q2128" s="27">
        <v>442</v>
      </c>
      <c r="R2128" s="302">
        <f>TabIPW[[#This Row],[liczba gospodarstw domowych korzystających ze środowiskowej pomocy społecznej ]]/$S$1*$R$2</f>
        <v>2.9255955432516489E-5</v>
      </c>
      <c r="S2128" s="27">
        <v>107</v>
      </c>
      <c r="T2128" s="302">
        <f>TabIPW[[#This Row],[ilość wody dostarczonej i ścieków bytowych odprowadzonych siecią kanalizacyjną '[dam3']]]/$U$1*$T$2</f>
        <v>2.1220590899013242E-5</v>
      </c>
      <c r="U2128" s="27">
        <v>520</v>
      </c>
      <c r="V2128" s="302">
        <f>TabIPW[[#This Row],[iloczyn liczby mieszkańców i relacji przeciętnego miesięcznego wynagrodzenia brutto 
w danym powiecie do średniej krajowej2]]/$W$1*$V$2</f>
        <v>2.6275165119764922E-5</v>
      </c>
      <c r="W2128" s="27">
        <f>TabIPW[[#This Row],[iloczyn liczby mieszkańców i relacji przeciętnego miesięcznego wynagrodzenia brutto 
w danym powiecie do średniej krajowej]]</f>
        <v>8189.8739999999998</v>
      </c>
    </row>
    <row r="2129" spans="1:23" x14ac:dyDescent="0.3">
      <c r="A2129" s="2" t="s">
        <v>10</v>
      </c>
      <c r="B2129" s="2" t="s">
        <v>1143</v>
      </c>
      <c r="C2129" s="2" t="s">
        <v>30</v>
      </c>
      <c r="D2129" s="2" t="s">
        <v>21</v>
      </c>
      <c r="E2129" s="2" t="s">
        <v>15</v>
      </c>
      <c r="F2129" s="17" t="str">
        <f>+Tabela1[[#This Row],[WK]]&amp;Tabela1[[#This Row],[PK]]&amp;Tabela1[[#This Row],[GK]]</f>
        <v>300705</v>
      </c>
      <c r="G2129" s="2" t="s">
        <v>1981</v>
      </c>
      <c r="H2129" s="302">
        <f>TabIPW[[#This Row],[liczba mieszkańców ]]/$I$1*$H$2</f>
        <v>2.3151786833598882E-5</v>
      </c>
      <c r="I2129" s="27">
        <v>7274</v>
      </c>
      <c r="J2129" s="302">
        <f>TabIPW[[#This Row],[liczba mieszkańców w wieku 20-64]]/$K$1*$J$2</f>
        <v>1.7752862171797726E-5</v>
      </c>
      <c r="K2129" s="27">
        <v>4402</v>
      </c>
      <c r="L2129" s="302">
        <f>TabIPW[[#This Row],[iloczyn liczby mieszkańców i relacji przeciętnego miesięcznego wynagrodzenia brutto 
w danym powiecie do średniej krajowej]]/$M$1*$L$2</f>
        <v>6.3849518046075091E-5</v>
      </c>
      <c r="M2129" s="27">
        <v>5804.6519999999991</v>
      </c>
      <c r="N2129" s="302">
        <f>TabIPW[[#This Row],[liczba oddziałów w szkołach podstawowych]]/$O$1*$N$2</f>
        <v>4.3082886106141924E-5</v>
      </c>
      <c r="O2129" s="27">
        <v>34</v>
      </c>
      <c r="P212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4.5256366441938257E-5</v>
      </c>
      <c r="Q2129" s="27">
        <v>230</v>
      </c>
      <c r="R2129" s="302">
        <f>TabIPW[[#This Row],[liczba gospodarstw domowych korzystających ze środowiskowej pomocy społecznej ]]/$S$1*$R$2</f>
        <v>1.6678628797976688E-5</v>
      </c>
      <c r="S2129" s="27">
        <v>61</v>
      </c>
      <c r="T2129" s="302">
        <f>TabIPW[[#This Row],[ilość wody dostarczonej i ścieków bytowych odprowadzonych siecią kanalizacyjną '[dam3']]]/$U$1*$T$2</f>
        <v>2.0037134868106732E-5</v>
      </c>
      <c r="U2129" s="27">
        <v>491</v>
      </c>
      <c r="V2129" s="302">
        <f>TabIPW[[#This Row],[iloczyn liczby mieszkańców i relacji przeciętnego miesięcznego wynagrodzenia brutto 
w danym powiecie do średniej krajowej2]]/$W$1*$V$2</f>
        <v>1.8622776096771903E-5</v>
      </c>
      <c r="W2129" s="27">
        <f>TabIPW[[#This Row],[iloczyn liczby mieszkańców i relacji przeciętnego miesięcznego wynagrodzenia brutto 
w danym powiecie do średniej krajowej]]</f>
        <v>5804.6519999999991</v>
      </c>
    </row>
    <row r="2130" spans="1:23" x14ac:dyDescent="0.3">
      <c r="A2130" s="2" t="s">
        <v>10</v>
      </c>
      <c r="B2130" s="2" t="s">
        <v>1143</v>
      </c>
      <c r="C2130" s="2" t="s">
        <v>30</v>
      </c>
      <c r="D2130" s="2" t="s">
        <v>23</v>
      </c>
      <c r="E2130" s="2" t="s">
        <v>15</v>
      </c>
      <c r="F2130" s="17" t="str">
        <f>+Tabela1[[#This Row],[WK]]&amp;Tabela1[[#This Row],[PK]]&amp;Tabela1[[#This Row],[GK]]</f>
        <v>300706</v>
      </c>
      <c r="G2130" s="2" t="s">
        <v>1982</v>
      </c>
      <c r="H2130" s="302">
        <f>TabIPW[[#This Row],[liczba mieszkańców ]]/$I$1*$H$2</f>
        <v>1.5850412212169701E-5</v>
      </c>
      <c r="I2130" s="27">
        <v>4980</v>
      </c>
      <c r="J2130" s="302">
        <f>TabIPW[[#This Row],[liczba mieszkańców w wieku 20-64]]/$K$1*$J$2</f>
        <v>1.1852717383669585E-5</v>
      </c>
      <c r="K2130" s="27">
        <v>2939</v>
      </c>
      <c r="L2130" s="302">
        <f>TabIPW[[#This Row],[iloczyn liczby mieszkańców i relacji przeciętnego miesięcznego wynagrodzenia brutto 
w danym powiecie do średniej krajowej]]/$M$1*$L$2</f>
        <v>4.3713307653210606E-5</v>
      </c>
      <c r="M2130" s="27">
        <v>3974.04</v>
      </c>
      <c r="N2130" s="302">
        <f>TabIPW[[#This Row],[liczba oddziałów w szkołach podstawowych]]/$O$1*$N$2</f>
        <v>4.4350029815146094E-5</v>
      </c>
      <c r="O2130" s="27">
        <v>35</v>
      </c>
      <c r="P213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3.6992160396019099E-5</v>
      </c>
      <c r="Q2130" s="27">
        <v>188</v>
      </c>
      <c r="R2130" s="302">
        <f>TabIPW[[#This Row],[liczba gospodarstw domowych korzystających ze środowiskowej pomocy społecznej ]]/$S$1*$R$2</f>
        <v>1.1210225913394169E-5</v>
      </c>
      <c r="S2130" s="27">
        <v>41</v>
      </c>
      <c r="T2130" s="302">
        <f>TabIPW[[#This Row],[ilość wody dostarczonej i ścieków bytowych odprowadzonych siecią kanalizacyjną '[dam3']]]/$U$1*$T$2</f>
        <v>1.394845763323601E-5</v>
      </c>
      <c r="U2130" s="27">
        <v>341.8</v>
      </c>
      <c r="V2130" s="302">
        <f>TabIPW[[#This Row],[iloczyn liczby mieszkańców i relacji przeciętnego miesięcznego wynagrodzenia brutto 
w danym powiecie do średniej krajowej2]]/$W$1*$V$2</f>
        <v>1.2749714732186429E-5</v>
      </c>
      <c r="W2130" s="27">
        <f>TabIPW[[#This Row],[iloczyn liczby mieszkańców i relacji przeciętnego miesięcznego wynagrodzenia brutto 
w danym powiecie do średniej krajowej]]</f>
        <v>3974.04</v>
      </c>
    </row>
    <row r="2131" spans="1:23" x14ac:dyDescent="0.3">
      <c r="A2131" s="2" t="s">
        <v>10</v>
      </c>
      <c r="B2131" s="2" t="s">
        <v>1143</v>
      </c>
      <c r="C2131" s="2" t="s">
        <v>30</v>
      </c>
      <c r="D2131" s="2" t="s">
        <v>30</v>
      </c>
      <c r="E2131" s="2" t="s">
        <v>15</v>
      </c>
      <c r="F2131" s="17" t="str">
        <f>+Tabela1[[#This Row],[WK]]&amp;Tabela1[[#This Row],[PK]]&amp;Tabela1[[#This Row],[GK]]</f>
        <v>300707</v>
      </c>
      <c r="G2131" s="2" t="s">
        <v>1983</v>
      </c>
      <c r="H2131" s="302">
        <f>TabIPW[[#This Row],[liczba mieszkańców ]]/$I$1*$H$2</f>
        <v>1.4615480497647245E-5</v>
      </c>
      <c r="I2131" s="27">
        <v>4592</v>
      </c>
      <c r="J2131" s="302">
        <f>TabIPW[[#This Row],[liczba mieszkańców w wieku 20-64]]/$K$1*$J$2</f>
        <v>1.0888852308917277E-5</v>
      </c>
      <c r="K2131" s="27">
        <v>2700</v>
      </c>
      <c r="L2131" s="302">
        <f>TabIPW[[#This Row],[iloczyn liczby mieszkańców i relacji przeciętnego miesięcznego wynagrodzenia brutto 
w danym powiecie do średniej krajowej]]/$M$1*$L$2</f>
        <v>4.0307531876213474E-5</v>
      </c>
      <c r="M2131" s="27">
        <v>3664.4159999999997</v>
      </c>
      <c r="N2131" s="302">
        <f>TabIPW[[#This Row],[liczba oddziałów w szkołach podstawowych]]/$O$1*$N$2</f>
        <v>4.0548598688133572E-5</v>
      </c>
      <c r="O2131" s="27">
        <v>32</v>
      </c>
      <c r="P213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3.18762233199739E-5</v>
      </c>
      <c r="Q2131" s="27">
        <v>162</v>
      </c>
      <c r="R2131" s="302">
        <f>TabIPW[[#This Row],[liczba gospodarstw domowych korzystających ze środowiskowej pomocy społecznej ]]/$S$1*$R$2</f>
        <v>7.3823438941864038E-6</v>
      </c>
      <c r="S2131" s="27">
        <v>27</v>
      </c>
      <c r="T2131" s="302">
        <f>TabIPW[[#This Row],[ilość wody dostarczonej i ścieków bytowych odprowadzonych siecią kanalizacyjną '[dam3']]]/$U$1*$T$2</f>
        <v>9.0799643750585515E-6</v>
      </c>
      <c r="U2131" s="27">
        <v>222.5</v>
      </c>
      <c r="V2131" s="302">
        <f>TabIPW[[#This Row],[iloczyn liczby mieszkańców i relacji przeciętnego miesięcznego wynagrodzenia brutto 
w danym powiecie do średniej krajowej2]]/$W$1*$V$2</f>
        <v>1.1756363463895597E-5</v>
      </c>
      <c r="W2131" s="27">
        <f>TabIPW[[#This Row],[iloczyn liczby mieszkańców i relacji przeciętnego miesięcznego wynagrodzenia brutto 
w danym powiecie do średniej krajowej]]</f>
        <v>3664.4159999999997</v>
      </c>
    </row>
    <row r="2132" spans="1:23" x14ac:dyDescent="0.3">
      <c r="A2132" s="2" t="s">
        <v>10</v>
      </c>
      <c r="B2132" s="2" t="s">
        <v>1143</v>
      </c>
      <c r="C2132" s="2" t="s">
        <v>30</v>
      </c>
      <c r="D2132" s="2" t="s">
        <v>54</v>
      </c>
      <c r="E2132" s="2" t="s">
        <v>19</v>
      </c>
      <c r="F2132" s="17" t="str">
        <f>+Tabela1[[#This Row],[WK]]&amp;Tabela1[[#This Row],[PK]]&amp;Tabela1[[#This Row],[GK]]</f>
        <v>300708</v>
      </c>
      <c r="G2132" s="2" t="s">
        <v>1984</v>
      </c>
      <c r="H2132" s="302">
        <f>TabIPW[[#This Row],[liczba mieszkańców ]]/$I$1*$H$2</f>
        <v>3.3648706407039784E-5</v>
      </c>
      <c r="I2132" s="27">
        <v>10572</v>
      </c>
      <c r="J2132" s="302">
        <f>TabIPW[[#This Row],[liczba mieszkańców w wieku 20-64]]/$K$1*$J$2</f>
        <v>2.5302466439313703E-5</v>
      </c>
      <c r="K2132" s="27">
        <v>6274</v>
      </c>
      <c r="L2132" s="302">
        <f>TabIPW[[#This Row],[iloczyn liczby mieszkańców i relacji przeciętnego miesięcznego wynagrodzenia brutto 
w danym powiecie do średniej krajowej]]/$M$1*$L$2</f>
        <v>9.279861215055071E-5</v>
      </c>
      <c r="M2132" s="27">
        <v>8436.4560000000001</v>
      </c>
      <c r="N2132" s="302">
        <f>TabIPW[[#This Row],[liczba oddziałów w szkołach podstawowych]]/$O$1*$N$2</f>
        <v>6.2090041741204538E-5</v>
      </c>
      <c r="O2132" s="27">
        <v>49</v>
      </c>
      <c r="P213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7.024575139031286E-5</v>
      </c>
      <c r="Q2132" s="27">
        <v>357</v>
      </c>
      <c r="R2132" s="302">
        <f>TabIPW[[#This Row],[liczba gospodarstw domowych korzystających ze środowiskowej pomocy społecznej ]]/$S$1*$R$2</f>
        <v>3.554461874978639E-5</v>
      </c>
      <c r="S2132" s="27">
        <v>130</v>
      </c>
      <c r="T2132" s="302">
        <f>TabIPW[[#This Row],[ilość wody dostarczonej i ścieków bytowych odprowadzonych siecią kanalizacyjną '[dam3']]]/$U$1*$T$2</f>
        <v>3.485482055162925E-5</v>
      </c>
      <c r="U2132" s="27">
        <v>854.1</v>
      </c>
      <c r="V2132" s="302">
        <f>TabIPW[[#This Row],[iloczyn liczby mieszkańców i relacji przeciętnego miesięcznego wynagrodzenia brutto 
w danym powiecie do średniej krajowej2]]/$W$1*$V$2</f>
        <v>2.7066261877243962E-5</v>
      </c>
      <c r="W2132" s="27">
        <f>TabIPW[[#This Row],[iloczyn liczby mieszkańców i relacji przeciętnego miesięcznego wynagrodzenia brutto 
w danym powiecie do średniej krajowej]]</f>
        <v>8436.4560000000001</v>
      </c>
    </row>
    <row r="2133" spans="1:23" x14ac:dyDescent="0.3">
      <c r="A2133" s="2" t="s">
        <v>10</v>
      </c>
      <c r="B2133" s="2" t="s">
        <v>1143</v>
      </c>
      <c r="C2133" s="2" t="s">
        <v>30</v>
      </c>
      <c r="D2133" s="2" t="s">
        <v>56</v>
      </c>
      <c r="E2133" s="2" t="s">
        <v>19</v>
      </c>
      <c r="F2133" s="17" t="str">
        <f>+Tabela1[[#This Row],[WK]]&amp;Tabela1[[#This Row],[PK]]&amp;Tabela1[[#This Row],[GK]]</f>
        <v>300709</v>
      </c>
      <c r="G2133" s="2" t="s">
        <v>1985</v>
      </c>
      <c r="H2133" s="302">
        <f>TabIPW[[#This Row],[liczba mieszkańców ]]/$I$1*$H$2</f>
        <v>2.0605535875820612E-5</v>
      </c>
      <c r="I2133" s="27">
        <v>6474</v>
      </c>
      <c r="J2133" s="302">
        <f>TabIPW[[#This Row],[liczba mieszkańców w wieku 20-64]]/$K$1*$J$2</f>
        <v>1.5700111866153689E-5</v>
      </c>
      <c r="K2133" s="27">
        <v>3893</v>
      </c>
      <c r="L2133" s="302">
        <f>TabIPW[[#This Row],[iloczyn liczby mieszkańców i relacji przeciętnego miesięcznego wynagrodzenia brutto 
w danym powiecie do średniej krajowej]]/$M$1*$L$2</f>
        <v>5.6827299949173785E-5</v>
      </c>
      <c r="M2133" s="27">
        <v>5166.2519999999995</v>
      </c>
      <c r="N2133" s="302">
        <f>TabIPW[[#This Row],[liczba oddziałów w szkołach podstawowych]]/$O$1*$N$2</f>
        <v>3.9281454979129396E-5</v>
      </c>
      <c r="O2133" s="27">
        <v>31</v>
      </c>
      <c r="P213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4.3682231957001275E-5</v>
      </c>
      <c r="Q2133" s="27">
        <v>222</v>
      </c>
      <c r="R2133" s="302">
        <f>TabIPW[[#This Row],[liczba gospodarstw domowych korzystających ze środowiskowej pomocy społecznej ]]/$S$1*$R$2</f>
        <v>2.1053351105642708E-5</v>
      </c>
      <c r="S2133" s="27">
        <v>77</v>
      </c>
      <c r="T2133" s="302">
        <f>TabIPW[[#This Row],[ilość wody dostarczonej i ścieków bytowych odprowadzonych siecią kanalizacyjną '[dam3']]]/$U$1*$T$2</f>
        <v>1.3262869311883276E-5</v>
      </c>
      <c r="U2133" s="27">
        <v>325</v>
      </c>
      <c r="V2133" s="302">
        <f>TabIPW[[#This Row],[iloczyn liczby mieszkańców i relacji przeciętnego miesięcznego wynagrodzenia brutto 
w danym powiecie do średniej krajowej2]]/$W$1*$V$2</f>
        <v>1.6574629151842357E-5</v>
      </c>
      <c r="W2133" s="27">
        <f>TabIPW[[#This Row],[iloczyn liczby mieszkańców i relacji przeciętnego miesięcznego wynagrodzenia brutto 
w danym powiecie do średniej krajowej]]</f>
        <v>5166.2519999999995</v>
      </c>
    </row>
    <row r="2134" spans="1:23" x14ac:dyDescent="0.3">
      <c r="A2134" s="2" t="s">
        <v>10</v>
      </c>
      <c r="B2134" s="2" t="s">
        <v>1143</v>
      </c>
      <c r="C2134" s="2" t="s">
        <v>30</v>
      </c>
      <c r="D2134" s="2" t="s">
        <v>69</v>
      </c>
      <c r="E2134" s="2" t="s">
        <v>15</v>
      </c>
      <c r="F2134" s="17" t="str">
        <f>+Tabela1[[#This Row],[WK]]&amp;Tabela1[[#This Row],[PK]]&amp;Tabela1[[#This Row],[GK]]</f>
        <v>300710</v>
      </c>
      <c r="G2134" s="2" t="s">
        <v>1986</v>
      </c>
      <c r="H2134" s="302">
        <f>TabIPW[[#This Row],[liczba mieszkańców ]]/$I$1*$H$2</f>
        <v>2.3839274592199009E-5</v>
      </c>
      <c r="I2134" s="27">
        <v>7490</v>
      </c>
      <c r="J2134" s="302">
        <f>TabIPW[[#This Row],[liczba mieszkańców w wieku 20-64]]/$K$1*$J$2</f>
        <v>1.7869816511412019E-5</v>
      </c>
      <c r="K2134" s="27">
        <v>4431</v>
      </c>
      <c r="L2134" s="302">
        <f>TabIPW[[#This Row],[iloczyn liczby mieszkańców i relacji przeciętnego miesięcznego wynagrodzenia brutto 
w danym powiecie do średniej krajowej]]/$M$1*$L$2</f>
        <v>6.5745516932238458E-5</v>
      </c>
      <c r="M2134" s="27">
        <v>5977.02</v>
      </c>
      <c r="N2134" s="302">
        <f>TabIPW[[#This Row],[liczba oddziałów w szkołach podstawowych]]/$O$1*$N$2</f>
        <v>5.0685748360166967E-5</v>
      </c>
      <c r="O2134" s="27">
        <v>40</v>
      </c>
      <c r="P213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6.532658112488479E-5</v>
      </c>
      <c r="Q2134" s="27">
        <v>332</v>
      </c>
      <c r="R2134" s="302">
        <f>TabIPW[[#This Row],[liczba gospodarstw domowych korzystających ze środowiskowej pomocy społecznej ]]/$S$1*$R$2</f>
        <v>3.9645920913223281E-5</v>
      </c>
      <c r="S2134" s="27">
        <v>145</v>
      </c>
      <c r="T2134" s="302">
        <f>TabIPW[[#This Row],[ilość wody dostarczonej i ścieków bytowych odprowadzonych siecią kanalizacyjną '[dam3']]]/$U$1*$T$2</f>
        <v>1.7853862535227486E-5</v>
      </c>
      <c r="U2134" s="27">
        <v>437.5</v>
      </c>
      <c r="V2134" s="302">
        <f>TabIPW[[#This Row],[iloczyn liczby mieszkańców i relacji przeciętnego miesięcznego wynagrodzenia brutto 
w danym powiecie do średniej krajowej2]]/$W$1*$V$2</f>
        <v>1.9175775771902885E-5</v>
      </c>
      <c r="W2134" s="27">
        <f>TabIPW[[#This Row],[iloczyn liczby mieszkańców i relacji przeciętnego miesięcznego wynagrodzenia brutto 
w danym powiecie do średniej krajowej]]</f>
        <v>5977.02</v>
      </c>
    </row>
    <row r="2135" spans="1:23" x14ac:dyDescent="0.3">
      <c r="A2135" s="2" t="s">
        <v>10</v>
      </c>
      <c r="B2135" s="2" t="s">
        <v>1143</v>
      </c>
      <c r="C2135" s="2" t="s">
        <v>30</v>
      </c>
      <c r="D2135" s="2" t="s">
        <v>71</v>
      </c>
      <c r="E2135" s="2" t="s">
        <v>15</v>
      </c>
      <c r="F2135" s="17" t="str">
        <f>+Tabela1[[#This Row],[WK]]&amp;Tabela1[[#This Row],[PK]]&amp;Tabela1[[#This Row],[GK]]</f>
        <v>300711</v>
      </c>
      <c r="G2135" s="2" t="s">
        <v>1987</v>
      </c>
      <c r="H2135" s="302">
        <f>TabIPW[[#This Row],[liczba mieszkańców ]]/$I$1*$H$2</f>
        <v>3.042133331805583E-5</v>
      </c>
      <c r="I2135" s="27">
        <v>9558</v>
      </c>
      <c r="J2135" s="302">
        <f>TabIPW[[#This Row],[liczba mieszkańców w wieku 20-64]]/$K$1*$J$2</f>
        <v>2.2975478371815456E-5</v>
      </c>
      <c r="K2135" s="27">
        <v>5697</v>
      </c>
      <c r="L2135" s="302">
        <f>TabIPW[[#This Row],[iloczyn liczby mieszkańców i relacji przeciętnego miesięcznego wynagrodzenia brutto 
w danym powiecie do średniej krajowej]]/$M$1*$L$2</f>
        <v>8.3897950712728323E-5</v>
      </c>
      <c r="M2135" s="27">
        <v>7627.2840000000006</v>
      </c>
      <c r="N2135" s="302">
        <f>TabIPW[[#This Row],[liczba oddziałów w szkołach podstawowych]]/$O$1*$N$2</f>
        <v>6.9692903995229581E-5</v>
      </c>
      <c r="O2135" s="27">
        <v>55</v>
      </c>
      <c r="P213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7.5558455276975175E-5</v>
      </c>
      <c r="Q2135" s="27">
        <v>384</v>
      </c>
      <c r="R2135" s="302">
        <f>TabIPW[[#This Row],[liczba gospodarstw domowych korzystających ze środowiskowej pomocy społecznej ]]/$S$1*$R$2</f>
        <v>1.3124166922998051E-5</v>
      </c>
      <c r="S2135" s="27">
        <v>48</v>
      </c>
      <c r="T2135" s="302">
        <f>TabIPW[[#This Row],[ilość wody dostarczonej i ścieków bytowych odprowadzonych siecią kanalizacyjną '[dam3']]]/$U$1*$T$2</f>
        <v>2.5705481167862385E-5</v>
      </c>
      <c r="U2135" s="27">
        <v>629.9</v>
      </c>
      <c r="V2135" s="302">
        <f>TabIPW[[#This Row],[iloczyn liczby mieszkańców i relacji przeciętnego miesięcznego wynagrodzenia brutto 
w danym powiecie do średniej krajowej2]]/$W$1*$V$2</f>
        <v>2.4470235624545762E-5</v>
      </c>
      <c r="W2135" s="27">
        <f>TabIPW[[#This Row],[iloczyn liczby mieszkańców i relacji przeciętnego miesięcznego wynagrodzenia brutto 
w danym powiecie do średniej krajowej]]</f>
        <v>7627.2840000000006</v>
      </c>
    </row>
    <row r="2136" spans="1:23" x14ac:dyDescent="0.3">
      <c r="A2136" s="2" t="s">
        <v>10</v>
      </c>
      <c r="B2136" s="2" t="s">
        <v>1143</v>
      </c>
      <c r="C2136" s="2" t="s">
        <v>54</v>
      </c>
      <c r="D2136" s="2" t="s">
        <v>12</v>
      </c>
      <c r="E2136" s="2" t="s">
        <v>15</v>
      </c>
      <c r="F2136" s="17" t="str">
        <f>+Tabela1[[#This Row],[WK]]&amp;Tabela1[[#This Row],[PK]]&amp;Tabela1[[#This Row],[GK]]</f>
        <v>300801</v>
      </c>
      <c r="G2136" s="2" t="s">
        <v>453</v>
      </c>
      <c r="H2136" s="302">
        <f>TabIPW[[#This Row],[liczba mieszkańców ]]/$I$1*$H$2</f>
        <v>2.6493741215682854E-5</v>
      </c>
      <c r="I2136" s="27">
        <v>8324</v>
      </c>
      <c r="J2136" s="302">
        <f>TabIPW[[#This Row],[liczba mieszkańców w wieku 20-64]]/$K$1*$J$2</f>
        <v>2.038635126725068E-5</v>
      </c>
      <c r="K2136" s="27">
        <v>5055</v>
      </c>
      <c r="L2136" s="302">
        <f>TabIPW[[#This Row],[iloczyn liczby mieszkańców i relacji przeciętnego miesięcznego wynagrodzenia brutto 
w danym powiecie do średniej krajowej]]/$M$1*$L$2</f>
        <v>6.6107495555566819E-5</v>
      </c>
      <c r="M2136" s="27">
        <v>6009.9280000000008</v>
      </c>
      <c r="N2136" s="302">
        <f>TabIPW[[#This Row],[liczba oddziałów w szkołach podstawowych]]/$O$1*$N$2</f>
        <v>1.178443649373882E-4</v>
      </c>
      <c r="O2136" s="27">
        <v>93</v>
      </c>
      <c r="P213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8.3625894512277211E-5</v>
      </c>
      <c r="Q2136" s="27">
        <v>425</v>
      </c>
      <c r="R2136" s="302">
        <f>TabIPW[[#This Row],[liczba gospodarstw domowych korzystających ze środowiskowej pomocy społecznej ]]/$S$1*$R$2</f>
        <v>1.7498889230664069E-5</v>
      </c>
      <c r="S2136" s="27">
        <v>64</v>
      </c>
      <c r="T2136" s="302">
        <f>TabIPW[[#This Row],[ilość wody dostarczonej i ścieków bytowych odprowadzonych siecią kanalizacyjną '[dam3']]]/$U$1*$T$2</f>
        <v>3.1312614224640111E-5</v>
      </c>
      <c r="U2136" s="27">
        <v>767.3</v>
      </c>
      <c r="V2136" s="302">
        <f>TabIPW[[#This Row],[iloczyn liczby mieszkańców i relacji przeciętnego miesięcznego wynagrodzenia brutto 
w danym powiecie do średniej krajowej2]]/$W$1*$V$2</f>
        <v>1.9281352870373659E-5</v>
      </c>
      <c r="W2136" s="27">
        <f>TabIPW[[#This Row],[iloczyn liczby mieszkańców i relacji przeciętnego miesięcznego wynagrodzenia brutto 
w danym powiecie do średniej krajowej]]</f>
        <v>6009.9280000000008</v>
      </c>
    </row>
    <row r="2137" spans="1:23" x14ac:dyDescent="0.3">
      <c r="A2137" s="2" t="s">
        <v>10</v>
      </c>
      <c r="B2137" s="2" t="s">
        <v>1143</v>
      </c>
      <c r="C2137" s="2" t="s">
        <v>54</v>
      </c>
      <c r="D2137" s="2" t="s">
        <v>11</v>
      </c>
      <c r="E2137" s="2" t="s">
        <v>15</v>
      </c>
      <c r="F2137" s="17" t="str">
        <f>+Tabela1[[#This Row],[WK]]&amp;Tabela1[[#This Row],[PK]]&amp;Tabela1[[#This Row],[GK]]</f>
        <v>300802</v>
      </c>
      <c r="G2137" s="2" t="s">
        <v>1988</v>
      </c>
      <c r="H2137" s="302">
        <f>TabIPW[[#This Row],[liczba mieszkańców ]]/$I$1*$H$2</f>
        <v>1.9523379218764852E-5</v>
      </c>
      <c r="I2137" s="27">
        <v>6134</v>
      </c>
      <c r="J2137" s="302">
        <f>TabIPW[[#This Row],[liczba mieszkańców w wieku 20-64]]/$K$1*$J$2</f>
        <v>1.499838582846791E-5</v>
      </c>
      <c r="K2137" s="27">
        <v>3719</v>
      </c>
      <c r="L2137" s="302">
        <f>TabIPW[[#This Row],[iloczyn liczby mieszkańców i relacji przeciętnego miesięcznego wynagrodzenia brutto 
w danym powiecie do średniej krajowej]]/$M$1*$L$2</f>
        <v>4.8714966090563046E-5</v>
      </c>
      <c r="M2137" s="27">
        <v>4428.7479999999996</v>
      </c>
      <c r="N2137" s="302">
        <f>TabIPW[[#This Row],[liczba oddziałów w szkołach podstawowych]]/$O$1*$N$2</f>
        <v>3.8014311270125227E-5</v>
      </c>
      <c r="O2137" s="27">
        <v>30</v>
      </c>
      <c r="P213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4.6240200495023874E-5</v>
      </c>
      <c r="Q2137" s="27">
        <v>235</v>
      </c>
      <c r="R2137" s="302">
        <f>TabIPW[[#This Row],[liczba gospodarstw domowych korzystających ze środowiskowej pomocy społecznej ]]/$S$1*$R$2</f>
        <v>2.2147031682559211E-5</v>
      </c>
      <c r="S2137" s="27">
        <v>81</v>
      </c>
      <c r="T2137" s="302">
        <f>TabIPW[[#This Row],[ilość wody dostarczonej i ścieków bytowych odprowadzonych siecią kanalizacyjną '[dam3']]]/$U$1*$T$2</f>
        <v>2.0637024649290376E-5</v>
      </c>
      <c r="U2137" s="27">
        <v>505.70000000000005</v>
      </c>
      <c r="V2137" s="302">
        <f>TabIPW[[#This Row],[iloczyn liczby mieszkańców i relacji przeciętnego miesięcznego wynagrodzenia brutto 
w danym powiecie do średniej krajowej2]]/$W$1*$V$2</f>
        <v>1.4208531776414222E-5</v>
      </c>
      <c r="W2137" s="27">
        <f>TabIPW[[#This Row],[iloczyn liczby mieszkańców i relacji przeciętnego miesięcznego wynagrodzenia brutto 
w danym powiecie do średniej krajowej]]</f>
        <v>4428.7479999999996</v>
      </c>
    </row>
    <row r="2138" spans="1:23" x14ac:dyDescent="0.3">
      <c r="A2138" s="2" t="s">
        <v>10</v>
      </c>
      <c r="B2138" s="2" t="s">
        <v>1143</v>
      </c>
      <c r="C2138" s="2" t="s">
        <v>54</v>
      </c>
      <c r="D2138" s="2" t="s">
        <v>16</v>
      </c>
      <c r="E2138" s="2" t="s">
        <v>19</v>
      </c>
      <c r="F2138" s="17" t="str">
        <f>+Tabela1[[#This Row],[WK]]&amp;Tabela1[[#This Row],[PK]]&amp;Tabela1[[#This Row],[GK]]</f>
        <v>300803</v>
      </c>
      <c r="G2138" s="2" t="s">
        <v>1989</v>
      </c>
      <c r="H2138" s="302">
        <f>TabIPW[[#This Row],[liczba mieszkańców ]]/$I$1*$H$2</f>
        <v>7.6260216185459052E-5</v>
      </c>
      <c r="I2138" s="27">
        <v>23960</v>
      </c>
      <c r="J2138" s="302">
        <f>TabIPW[[#This Row],[liczba mieszkańców w wieku 20-64]]/$K$1*$J$2</f>
        <v>5.6900302676486618E-5</v>
      </c>
      <c r="K2138" s="27">
        <v>14109</v>
      </c>
      <c r="L2138" s="302">
        <f>TabIPW[[#This Row],[iloczyn liczby mieszkańców i relacji przeciętnego miesięcznego wynagrodzenia brutto 
w danym powiecie do średniej krajowej]]/$M$1*$L$2</f>
        <v>1.9028539085912789E-4</v>
      </c>
      <c r="M2138" s="27">
        <v>17299.12</v>
      </c>
      <c r="N2138" s="302">
        <f>TabIPW[[#This Row],[liczba oddziałów w szkołach podstawowych]]/$O$1*$N$2</f>
        <v>1.4825581395348837E-4</v>
      </c>
      <c r="O2138" s="27">
        <v>117</v>
      </c>
      <c r="P213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2.0404718260995643E-4</v>
      </c>
      <c r="Q2138" s="27">
        <v>1037</v>
      </c>
      <c r="R2138" s="302">
        <f>TabIPW[[#This Row],[liczba gospodarstw domowych korzystających ze środowiskowej pomocy społecznej ]]/$S$1*$R$2</f>
        <v>1.7526231245086981E-4</v>
      </c>
      <c r="S2138" s="27">
        <v>641</v>
      </c>
      <c r="T2138" s="302">
        <f>TabIPW[[#This Row],[ilość wody dostarczonej i ścieków bytowych odprowadzonych siecią kanalizacyjną '[dam3']]]/$U$1*$T$2</f>
        <v>1.0078148323885211E-4</v>
      </c>
      <c r="U2138" s="27">
        <v>2469.6</v>
      </c>
      <c r="V2138" s="302">
        <f>TabIPW[[#This Row],[iloczyn liczby mieszkańców i relacji przeciętnego miesięcznego wynagrodzenia brutto 
w danym powiecie do średniej krajowej2]]/$W$1*$V$2</f>
        <v>5.5499905667245644E-5</v>
      </c>
      <c r="W2138" s="27">
        <f>TabIPW[[#This Row],[iloczyn liczby mieszkańców i relacji przeciętnego miesięcznego wynagrodzenia brutto 
w danym powiecie do średniej krajowej]]</f>
        <v>17299.12</v>
      </c>
    </row>
    <row r="2139" spans="1:23" x14ac:dyDescent="0.3">
      <c r="A2139" s="2" t="s">
        <v>10</v>
      </c>
      <c r="B2139" s="2" t="s">
        <v>1143</v>
      </c>
      <c r="C2139" s="2" t="s">
        <v>54</v>
      </c>
      <c r="D2139" s="2" t="s">
        <v>18</v>
      </c>
      <c r="E2139" s="2" t="s">
        <v>15</v>
      </c>
      <c r="F2139" s="17" t="str">
        <f>+Tabela1[[#This Row],[WK]]&amp;Tabela1[[#This Row],[PK]]&amp;Tabela1[[#This Row],[GK]]</f>
        <v>300804</v>
      </c>
      <c r="G2139" s="2" t="s">
        <v>1990</v>
      </c>
      <c r="H2139" s="302">
        <f>TabIPW[[#This Row],[liczba mieszkańców ]]/$I$1*$H$2</f>
        <v>1.6171876395589209E-5</v>
      </c>
      <c r="I2139" s="27">
        <v>5081</v>
      </c>
      <c r="J2139" s="302">
        <f>TabIPW[[#This Row],[liczba mieszkańców w wieku 20-64]]/$K$1*$J$2</f>
        <v>1.2691562302282471E-5</v>
      </c>
      <c r="K2139" s="27">
        <v>3147</v>
      </c>
      <c r="L2139" s="302">
        <f>TabIPW[[#This Row],[iloczyn liczby mieszkańców i relacji przeciętnego miesięcznego wynagrodzenia brutto 
w danym powiecie do średniej krajowej]]/$M$1*$L$2</f>
        <v>4.0352256717663975E-5</v>
      </c>
      <c r="M2139" s="27">
        <v>3668.482</v>
      </c>
      <c r="N2139" s="302">
        <f>TabIPW[[#This Row],[liczba oddziałów w szkołach podstawowych]]/$O$1*$N$2</f>
        <v>4.3082886106141924E-5</v>
      </c>
      <c r="O2139" s="27">
        <v>34</v>
      </c>
      <c r="P213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4.5649900063172501E-5</v>
      </c>
      <c r="Q2139" s="27">
        <v>232</v>
      </c>
      <c r="R2139" s="302">
        <f>TabIPW[[#This Row],[liczba gospodarstw domowych korzystających ze środowiskowej pomocy społecznej ]]/$S$1*$R$2</f>
        <v>1.175706620185242E-5</v>
      </c>
      <c r="S2139" s="27">
        <v>43</v>
      </c>
      <c r="T2139" s="302">
        <f>TabIPW[[#This Row],[ilość wody dostarczonej i ścieków bytowych odprowadzonych siecią kanalizacyjną '[dam3']]]/$U$1*$T$2</f>
        <v>1.8808789125683083E-5</v>
      </c>
      <c r="U2139" s="27">
        <v>460.9</v>
      </c>
      <c r="V2139" s="302">
        <f>TabIPW[[#This Row],[iloczyn liczby mieszkańców i relacji przeciętnego miesięcznego wynagrodzenia brutto 
w danym powiecie do średniej krajowej2]]/$W$1*$V$2</f>
        <v>1.1769408209318661E-5</v>
      </c>
      <c r="W2139" s="27">
        <f>TabIPW[[#This Row],[iloczyn liczby mieszkańców i relacji przeciętnego miesięcznego wynagrodzenia brutto 
w danym powiecie do średniej krajowej]]</f>
        <v>3668.482</v>
      </c>
    </row>
    <row r="2140" spans="1:23" x14ac:dyDescent="0.3">
      <c r="A2140" s="2" t="s">
        <v>10</v>
      </c>
      <c r="B2140" s="2" t="s">
        <v>1143</v>
      </c>
      <c r="C2140" s="2" t="s">
        <v>54</v>
      </c>
      <c r="D2140" s="2" t="s">
        <v>21</v>
      </c>
      <c r="E2140" s="2" t="s">
        <v>15</v>
      </c>
      <c r="F2140" s="17" t="str">
        <f>+Tabela1[[#This Row],[WK]]&amp;Tabela1[[#This Row],[PK]]&amp;Tabela1[[#This Row],[GK]]</f>
        <v>300805</v>
      </c>
      <c r="G2140" s="2" t="s">
        <v>1991</v>
      </c>
      <c r="H2140" s="302">
        <f>TabIPW[[#This Row],[liczba mieszkańców ]]/$I$1*$H$2</f>
        <v>1.1871895090641164E-5</v>
      </c>
      <c r="I2140" s="27">
        <v>3730</v>
      </c>
      <c r="J2140" s="302">
        <f>TabIPW[[#This Row],[liczba mieszkańców w wieku 20-64]]/$K$1*$J$2</f>
        <v>9.3523142608811725E-6</v>
      </c>
      <c r="K2140" s="27">
        <v>2319</v>
      </c>
      <c r="L2140" s="302">
        <f>TabIPW[[#This Row],[iloczyn liczby mieszkańców i relacji przeciętnego miesięcznego wynagrodzenia brutto 
w danym powiecie do średniej krajowej]]/$M$1*$L$2</f>
        <v>2.9622892650440194E-5</v>
      </c>
      <c r="M2140" s="27">
        <v>2693.06</v>
      </c>
      <c r="N2140" s="302">
        <f>TabIPW[[#This Row],[liczba oddziałów w szkołach podstawowych]]/$O$1*$N$2</f>
        <v>2.0274299344066786E-5</v>
      </c>
      <c r="O2140" s="27">
        <v>16</v>
      </c>
      <c r="P214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2.9711788403185551E-5</v>
      </c>
      <c r="Q2140" s="27">
        <v>151</v>
      </c>
      <c r="R2140" s="302">
        <f>TabIPW[[#This Row],[liczba gospodarstw domowych korzystających ze środowiskowej pomocy społecznej ]]/$S$1*$R$2</f>
        <v>7.3823438941864038E-6</v>
      </c>
      <c r="S2140" s="27">
        <v>27</v>
      </c>
      <c r="T2140" s="302">
        <f>TabIPW[[#This Row],[ilość wody dostarczonej i ścieków bytowych odprowadzonych siecią kanalizacyjną '[dam3']]]/$U$1*$T$2</f>
        <v>1.3279192843344054E-5</v>
      </c>
      <c r="U2140" s="27">
        <v>325.39999999999998</v>
      </c>
      <c r="V2140" s="302">
        <f>TabIPW[[#This Row],[iloczyn liczby mieszkańców i relacji przeciętnego miesięcznego wynagrodzenia brutto 
w danym powiecie do średniej krajowej2]]/$W$1*$V$2</f>
        <v>8.6400103563783901E-6</v>
      </c>
      <c r="W2140" s="27">
        <f>TabIPW[[#This Row],[iloczyn liczby mieszkańców i relacji przeciętnego miesięcznego wynagrodzenia brutto 
w danym powiecie do średniej krajowej]]</f>
        <v>2693.06</v>
      </c>
    </row>
    <row r="2141" spans="1:23" x14ac:dyDescent="0.3">
      <c r="A2141" s="2" t="s">
        <v>10</v>
      </c>
      <c r="B2141" s="2" t="s">
        <v>1143</v>
      </c>
      <c r="C2141" s="2" t="s">
        <v>54</v>
      </c>
      <c r="D2141" s="2" t="s">
        <v>23</v>
      </c>
      <c r="E2141" s="2" t="s">
        <v>15</v>
      </c>
      <c r="F2141" s="17" t="str">
        <f>+Tabela1[[#This Row],[WK]]&amp;Tabela1[[#This Row],[PK]]&amp;Tabela1[[#This Row],[GK]]</f>
        <v>300806</v>
      </c>
      <c r="G2141" s="2" t="s">
        <v>1992</v>
      </c>
      <c r="H2141" s="302">
        <f>TabIPW[[#This Row],[liczba mieszkańców ]]/$I$1*$H$2</f>
        <v>1.1219418282710484E-5</v>
      </c>
      <c r="I2141" s="27">
        <v>3525</v>
      </c>
      <c r="J2141" s="302">
        <f>TabIPW[[#This Row],[liczba mieszkańców w wieku 20-64]]/$K$1*$J$2</f>
        <v>8.4973377092180375E-6</v>
      </c>
      <c r="K2141" s="27">
        <v>2107</v>
      </c>
      <c r="L2141" s="302">
        <f>TabIPW[[#This Row],[iloczyn liczby mieszkańców i relacji przeciętnego miesięcznego wynagrodzenia brutto 
w danym powiecie do średniej krajowej]]/$M$1*$L$2</f>
        <v>2.7994824823807427E-5</v>
      </c>
      <c r="M2141" s="27">
        <v>2545.0500000000002</v>
      </c>
      <c r="N2141" s="302">
        <f>TabIPW[[#This Row],[liczba oddziałów w szkołach podstawowych]]/$O$1*$N$2</f>
        <v>3.0411449016100181E-5</v>
      </c>
      <c r="O2141" s="27">
        <v>24</v>
      </c>
      <c r="P214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2.3021716842203373E-5</v>
      </c>
      <c r="Q2141" s="27">
        <v>117</v>
      </c>
      <c r="R2141" s="302">
        <f>TabIPW[[#This Row],[liczba gospodarstw domowych korzystających ze środowiskowej pomocy społecznej ]]/$S$1*$R$2</f>
        <v>1.2030486346081548E-5</v>
      </c>
      <c r="S2141" s="27">
        <v>44</v>
      </c>
      <c r="T2141" s="302">
        <f>TabIPW[[#This Row],[ilość wody dostarczonej i ścieków bytowych odprowadzonych siecią kanalizacyjną '[dam3']]]/$U$1*$T$2</f>
        <v>9.394192355678554E-6</v>
      </c>
      <c r="U2141" s="27">
        <v>230.2</v>
      </c>
      <c r="V2141" s="302">
        <f>TabIPW[[#This Row],[iloczyn liczby mieszkańców i relacji przeciętnego miesięcznego wynagrodzenia brutto 
w danym powiecie do średniej krajowej2]]/$W$1*$V$2</f>
        <v>8.1651572402771671E-6</v>
      </c>
      <c r="W2141" s="27">
        <f>TabIPW[[#This Row],[iloczyn liczby mieszkańców i relacji przeciętnego miesięcznego wynagrodzenia brutto 
w danym powiecie do średniej krajowej]]</f>
        <v>2545.0500000000002</v>
      </c>
    </row>
    <row r="2142" spans="1:23" x14ac:dyDescent="0.3">
      <c r="A2142" s="2" t="s">
        <v>10</v>
      </c>
      <c r="B2142" s="2" t="s">
        <v>1143</v>
      </c>
      <c r="C2142" s="2" t="s">
        <v>54</v>
      </c>
      <c r="D2142" s="2" t="s">
        <v>30</v>
      </c>
      <c r="E2142" s="2" t="s">
        <v>15</v>
      </c>
      <c r="F2142" s="17" t="str">
        <f>+Tabela1[[#This Row],[WK]]&amp;Tabela1[[#This Row],[PK]]&amp;Tabela1[[#This Row],[GK]]</f>
        <v>300807</v>
      </c>
      <c r="G2142" s="2" t="s">
        <v>1993</v>
      </c>
      <c r="H2142" s="302">
        <f>TabIPW[[#This Row],[liczba mieszkańców ]]/$I$1*$H$2</f>
        <v>1.5417549549347399E-5</v>
      </c>
      <c r="I2142" s="27">
        <v>4844</v>
      </c>
      <c r="J2142" s="302">
        <f>TabIPW[[#This Row],[liczba mieszkańców w wieku 20-64]]/$K$1*$J$2</f>
        <v>1.1840618658881899E-5</v>
      </c>
      <c r="K2142" s="27">
        <v>2936</v>
      </c>
      <c r="L2142" s="302">
        <f>TabIPW[[#This Row],[iloczyn liczby mieszkańców i relacji przeciętnego miesięcznego wynagrodzenia brutto 
w danym powiecie do średniej krajowej]]/$M$1*$L$2</f>
        <v>3.8470051474190967E-5</v>
      </c>
      <c r="M2142" s="27">
        <v>3497.3679999999999</v>
      </c>
      <c r="N2142" s="302">
        <f>TabIPW[[#This Row],[liczba oddziałów w szkołach podstawowych]]/$O$1*$N$2</f>
        <v>2.9144305307096008E-5</v>
      </c>
      <c r="O2142" s="27">
        <v>23</v>
      </c>
      <c r="P214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3.3450357804910883E-5</v>
      </c>
      <c r="Q2142" s="27">
        <v>170</v>
      </c>
      <c r="R2142" s="302">
        <f>TabIPW[[#This Row],[liczba gospodarstw domowych korzystających ze środowiskowej pomocy społecznej ]]/$S$1*$R$2</f>
        <v>2.788885471137086E-5</v>
      </c>
      <c r="S2142" s="27">
        <v>102</v>
      </c>
      <c r="T2142" s="302">
        <f>TabIPW[[#This Row],[ilość wody dostarczonej i ścieków bytowych odprowadzonych siecią kanalizacyjną '[dam3']]]/$U$1*$T$2</f>
        <v>1.3928053218910037E-5</v>
      </c>
      <c r="U2142" s="27">
        <v>341.3</v>
      </c>
      <c r="V2142" s="302">
        <f>TabIPW[[#This Row],[iloczyn liczby mieszkańców i relacji przeciętnego miesięcznego wynagrodzenia brutto 
w danym powiecie do średniej krajowej2]]/$W$1*$V$2</f>
        <v>1.1220431679972366E-5</v>
      </c>
      <c r="W2142" s="27">
        <f>TabIPW[[#This Row],[iloczyn liczby mieszkańców i relacji przeciętnego miesięcznego wynagrodzenia brutto 
w danym powiecie do średniej krajowej]]</f>
        <v>3497.3679999999999</v>
      </c>
    </row>
    <row r="2143" spans="1:23" x14ac:dyDescent="0.3">
      <c r="A2143" s="2" t="s">
        <v>10</v>
      </c>
      <c r="B2143" s="2" t="s">
        <v>1143</v>
      </c>
      <c r="C2143" s="2" t="s">
        <v>56</v>
      </c>
      <c r="D2143" s="2" t="s">
        <v>12</v>
      </c>
      <c r="E2143" s="2" t="s">
        <v>13</v>
      </c>
      <c r="F2143" s="17" t="str">
        <f>+Tabela1[[#This Row],[WK]]&amp;Tabela1[[#This Row],[PK]]&amp;Tabela1[[#This Row],[GK]]</f>
        <v>300901</v>
      </c>
      <c r="G2143" s="2" t="s">
        <v>1994</v>
      </c>
      <c r="H2143" s="302">
        <f>TabIPW[[#This Row],[liczba mieszkańców ]]/$I$1*$H$2</f>
        <v>5.9750961537964229E-5</v>
      </c>
      <c r="I2143" s="27">
        <v>18773</v>
      </c>
      <c r="J2143" s="302">
        <f>TabIPW[[#This Row],[liczba mieszkańców w wieku 20-64]]/$K$1*$J$2</f>
        <v>4.2115660985934497E-5</v>
      </c>
      <c r="K2143" s="27">
        <v>10443</v>
      </c>
      <c r="L2143" s="302">
        <f>TabIPW[[#This Row],[iloczyn liczby mieszkańców i relacji przeciętnego miesięcznego wynagrodzenia brutto 
w danym powiecie do średniej krajowej]]/$M$1*$L$2</f>
        <v>1.8295691869541278E-4</v>
      </c>
      <c r="M2143" s="27">
        <v>16632.877999999997</v>
      </c>
      <c r="N2143" s="302">
        <f>TabIPW[[#This Row],[liczba oddziałów w szkołach podstawowych]]/$O$1*$N$2</f>
        <v>1.5839296362552178E-4</v>
      </c>
      <c r="O2143" s="27">
        <v>125</v>
      </c>
      <c r="P214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1.6233261875912635E-4</v>
      </c>
      <c r="Q2143" s="27">
        <v>825</v>
      </c>
      <c r="R2143" s="302">
        <f>TabIPW[[#This Row],[liczba gospodarstw domowych korzystających ze środowiskowej pomocy społecznej ]]/$S$1*$R$2</f>
        <v>7.437027923032229E-5</v>
      </c>
      <c r="S2143" s="27">
        <v>272</v>
      </c>
      <c r="T2143" s="302">
        <f>TabIPW[[#This Row],[ilość wody dostarczonej i ścieków bytowych odprowadzonych siecią kanalizacyjną '[dam3']]]/$U$1*$T$2</f>
        <v>6.244158872034646E-5</v>
      </c>
      <c r="U2143" s="27">
        <v>1530.1</v>
      </c>
      <c r="V2143" s="302">
        <f>TabIPW[[#This Row],[iloczyn liczby mieszkańców i relacji przeciętnego miesięcznego wynagrodzenia brutto 
w danym powiecie do średniej krajowej2]]/$W$1*$V$2</f>
        <v>5.3362434619495397E-5</v>
      </c>
      <c r="W2143" s="27">
        <f>TabIPW[[#This Row],[iloczyn liczby mieszkańców i relacji przeciętnego miesięcznego wynagrodzenia brutto 
w danym powiecie do średniej krajowej]]</f>
        <v>16632.877999999997</v>
      </c>
    </row>
    <row r="2144" spans="1:23" x14ac:dyDescent="0.3">
      <c r="A2144" s="2" t="s">
        <v>10</v>
      </c>
      <c r="B2144" s="2" t="s">
        <v>1143</v>
      </c>
      <c r="C2144" s="2" t="s">
        <v>56</v>
      </c>
      <c r="D2144" s="2" t="s">
        <v>11</v>
      </c>
      <c r="E2144" s="2" t="s">
        <v>15</v>
      </c>
      <c r="F2144" s="17" t="str">
        <f>+Tabela1[[#This Row],[WK]]&amp;Tabela1[[#This Row],[PK]]&amp;Tabela1[[#This Row],[GK]]</f>
        <v>300902</v>
      </c>
      <c r="G2144" s="2" t="s">
        <v>1995</v>
      </c>
      <c r="H2144" s="302">
        <f>TabIPW[[#This Row],[liczba mieszkańców ]]/$I$1*$H$2</f>
        <v>2.2900344551518275E-5</v>
      </c>
      <c r="I2144" s="27">
        <v>7195</v>
      </c>
      <c r="J2144" s="302">
        <f>TabIPW[[#This Row],[liczba mieszkańców w wieku 20-64]]/$K$1*$J$2</f>
        <v>1.7825454520523838E-5</v>
      </c>
      <c r="K2144" s="27">
        <v>4420</v>
      </c>
      <c r="L2144" s="302">
        <f>TabIPW[[#This Row],[iloczyn liczby mieszkańców i relacji przeciętnego miesięcznego wynagrodzenia brutto 
w danym powiecie do średniej krajowej]]/$M$1*$L$2</f>
        <v>7.012065359897167E-5</v>
      </c>
      <c r="M2144" s="27">
        <v>6374.77</v>
      </c>
      <c r="N2144" s="302">
        <f>TabIPW[[#This Row],[liczba oddziałów w szkołach podstawowych]]/$O$1*$N$2</f>
        <v>4.0548598688133572E-5</v>
      </c>
      <c r="O2144" s="27">
        <v>32</v>
      </c>
      <c r="P214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5.1552904381686189E-5</v>
      </c>
      <c r="Q2144" s="27">
        <v>262</v>
      </c>
      <c r="R2144" s="302">
        <f>TabIPW[[#This Row],[liczba gospodarstw domowych korzystających ze środowiskowej pomocy społecznej ]]/$S$1*$R$2</f>
        <v>3.7731979903619396E-5</v>
      </c>
      <c r="S2144" s="27">
        <v>138</v>
      </c>
      <c r="T2144" s="302">
        <f>TabIPW[[#This Row],[ilość wody dostarczonej i ścieków bytowych odprowadzonych siecią kanalizacyjną '[dam3']]]/$U$1*$T$2</f>
        <v>1.7319266879886959E-5</v>
      </c>
      <c r="U2144" s="27">
        <v>424.40000000000003</v>
      </c>
      <c r="V2144" s="302">
        <f>TabIPW[[#This Row],[iloczyn liczby mieszkańców i relacji przeciętnego miesięcznego wynagrodzenia brutto 
w danym powiecie do średniej krajowej2]]/$W$1*$V$2</f>
        <v>2.0451857299700073E-5</v>
      </c>
      <c r="W2144" s="27">
        <f>TabIPW[[#This Row],[iloczyn liczby mieszkańców i relacji przeciętnego miesięcznego wynagrodzenia brutto 
w danym powiecie do średniej krajowej]]</f>
        <v>6374.77</v>
      </c>
    </row>
    <row r="2145" spans="1:23" x14ac:dyDescent="0.3">
      <c r="A2145" s="2" t="s">
        <v>10</v>
      </c>
      <c r="B2145" s="2" t="s">
        <v>1143</v>
      </c>
      <c r="C2145" s="2" t="s">
        <v>56</v>
      </c>
      <c r="D2145" s="2" t="s">
        <v>16</v>
      </c>
      <c r="E2145" s="2" t="s">
        <v>15</v>
      </c>
      <c r="F2145" s="17" t="str">
        <f>+Tabela1[[#This Row],[WK]]&amp;Tabela1[[#This Row],[PK]]&amp;Tabela1[[#This Row],[GK]]</f>
        <v>300903</v>
      </c>
      <c r="G2145" s="2" t="s">
        <v>1996</v>
      </c>
      <c r="H2145" s="302">
        <f>TabIPW[[#This Row],[liczba mieszkańców ]]/$I$1*$H$2</f>
        <v>8.6827157660238852E-6</v>
      </c>
      <c r="I2145" s="27">
        <v>2728</v>
      </c>
      <c r="J2145" s="302">
        <f>TabIPW[[#This Row],[liczba mieszkańców w wieku 20-64]]/$K$1*$J$2</f>
        <v>6.5212126605626807E-6</v>
      </c>
      <c r="K2145" s="27">
        <v>1617</v>
      </c>
      <c r="L2145" s="302">
        <f>TabIPW[[#This Row],[iloczyn liczby mieszkańców i relacji przeciętnego miesięcznego wynagrodzenia brutto 
w danym powiecie do średniej krajowej]]/$M$1*$L$2</f>
        <v>2.6586399307573971E-5</v>
      </c>
      <c r="M2145" s="27">
        <v>2417.0079999999998</v>
      </c>
      <c r="N2145" s="302">
        <f>TabIPW[[#This Row],[liczba oddziałów w szkołach podstawowych]]/$O$1*$N$2</f>
        <v>2.0274299344066786E-5</v>
      </c>
      <c r="O2145" s="27">
        <v>16</v>
      </c>
      <c r="P214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1.8299313387392428E-5</v>
      </c>
      <c r="Q2145" s="27">
        <v>93</v>
      </c>
      <c r="R2145" s="302">
        <f>TabIPW[[#This Row],[liczba gospodarstw domowych korzystających ze środowiskowej pomocy społecznej ]]/$S$1*$R$2</f>
        <v>7.6557640384155296E-6</v>
      </c>
      <c r="S2145" s="27">
        <v>28</v>
      </c>
      <c r="T2145" s="302">
        <f>TabIPW[[#This Row],[ilość wody dostarczonej i ścieków bytowych odprowadzonych siecią kanalizacyjną '[dam3']]]/$U$1*$T$2</f>
        <v>8.084228955951006E-6</v>
      </c>
      <c r="U2145" s="27">
        <v>198.1</v>
      </c>
      <c r="V2145" s="302">
        <f>TabIPW[[#This Row],[iloczyn liczby mieszkańców i relacji przeciętnego miesięcznego wynagrodzenia brutto 
w danym powiecie do średniej krajowej2]]/$W$1*$V$2</f>
        <v>7.7543664647090751E-6</v>
      </c>
      <c r="W2145" s="27">
        <f>TabIPW[[#This Row],[iloczyn liczby mieszkańców i relacji przeciętnego miesięcznego wynagrodzenia brutto 
w danym powiecie do średniej krajowej]]</f>
        <v>2417.0079999999998</v>
      </c>
    </row>
    <row r="2146" spans="1:23" x14ac:dyDescent="0.3">
      <c r="A2146" s="2" t="s">
        <v>10</v>
      </c>
      <c r="B2146" s="2" t="s">
        <v>1143</v>
      </c>
      <c r="C2146" s="2" t="s">
        <v>56</v>
      </c>
      <c r="D2146" s="2" t="s">
        <v>18</v>
      </c>
      <c r="E2146" s="2" t="s">
        <v>19</v>
      </c>
      <c r="F2146" s="17" t="str">
        <f>+Tabela1[[#This Row],[WK]]&amp;Tabela1[[#This Row],[PK]]&amp;Tabela1[[#This Row],[GK]]</f>
        <v>300904</v>
      </c>
      <c r="G2146" s="2" t="s">
        <v>523</v>
      </c>
      <c r="H2146" s="302">
        <f>TabIPW[[#This Row],[liczba mieszkańców ]]/$I$1*$H$2</f>
        <v>1.7842853586631197E-5</v>
      </c>
      <c r="I2146" s="27">
        <v>5606</v>
      </c>
      <c r="J2146" s="302">
        <f>TabIPW[[#This Row],[liczba mieszkańców w wieku 20-64]]/$K$1*$J$2</f>
        <v>1.3086787312013544E-5</v>
      </c>
      <c r="K2146" s="27">
        <v>3245</v>
      </c>
      <c r="L2146" s="302">
        <f>TabIPW[[#This Row],[iloczyn liczby mieszkańców i relacji przeciętnego miesięcznego wynagrodzenia brutto 
w danym powiecie do średniej krajowej]]/$M$1*$L$2</f>
        <v>5.4634660747162638E-5</v>
      </c>
      <c r="M2146" s="27">
        <v>4966.9160000000002</v>
      </c>
      <c r="N2146" s="302">
        <f>TabIPW[[#This Row],[liczba oddziałów w szkołach podstawowych]]/$O$1*$N$2</f>
        <v>3.294573643410853E-5</v>
      </c>
      <c r="O2146" s="27">
        <v>26</v>
      </c>
      <c r="P214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3.2072990130591022E-5</v>
      </c>
      <c r="Q2146" s="27">
        <v>163</v>
      </c>
      <c r="R2146" s="302">
        <f>TabIPW[[#This Row],[liczba gospodarstw domowych korzystających ze środowiskowej pomocy społecznej ]]/$S$1*$R$2</f>
        <v>2.4334392836392221E-5</v>
      </c>
      <c r="S2146" s="27">
        <v>89</v>
      </c>
      <c r="T2146" s="302">
        <f>TabIPW[[#This Row],[ilość wody dostarczonej i ścieków bytowych odprowadzonych siecią kanalizacyjną '[dam3']]]/$U$1*$T$2</f>
        <v>1.2667060413564826E-5</v>
      </c>
      <c r="U2146" s="27">
        <v>310.39999999999998</v>
      </c>
      <c r="V2146" s="302">
        <f>TabIPW[[#This Row],[iloczyn liczby mieszkańców i relacji przeciętnego miesięcznego wynagrodzenia brutto 
w danym powiecie do średniej krajowej2]]/$W$1*$V$2</f>
        <v>1.5935109384589107E-5</v>
      </c>
      <c r="W2146" s="27">
        <f>TabIPW[[#This Row],[iloczyn liczby mieszkańców i relacji przeciętnego miesięcznego wynagrodzenia brutto 
w danym powiecie do średniej krajowej]]</f>
        <v>4966.9160000000002</v>
      </c>
    </row>
    <row r="2147" spans="1:23" x14ac:dyDescent="0.3">
      <c r="A2147" s="2" t="s">
        <v>10</v>
      </c>
      <c r="B2147" s="2" t="s">
        <v>1143</v>
      </c>
      <c r="C2147" s="2" t="s">
        <v>56</v>
      </c>
      <c r="D2147" s="2" t="s">
        <v>21</v>
      </c>
      <c r="E2147" s="2" t="s">
        <v>15</v>
      </c>
      <c r="F2147" s="17" t="str">
        <f>+Tabela1[[#This Row],[WK]]&amp;Tabela1[[#This Row],[PK]]&amp;Tabela1[[#This Row],[GK]]</f>
        <v>300905</v>
      </c>
      <c r="G2147" s="2" t="s">
        <v>1997</v>
      </c>
      <c r="H2147" s="302">
        <f>TabIPW[[#This Row],[liczba mieszkańców ]]/$I$1*$H$2</f>
        <v>1.6773428184364325E-5</v>
      </c>
      <c r="I2147" s="27">
        <v>5270</v>
      </c>
      <c r="J2147" s="302">
        <f>TabIPW[[#This Row],[liczba mieszkańców w wieku 20-64]]/$K$1*$J$2</f>
        <v>1.2929503889773627E-5</v>
      </c>
      <c r="K2147" s="27">
        <v>3206</v>
      </c>
      <c r="L2147" s="302">
        <f>TabIPW[[#This Row],[iloczyn liczby mieszkańców i relacji przeciętnego miesięcznego wynagrodzenia brutto 
w danym powiecie do średniej krajowej]]/$M$1*$L$2</f>
        <v>5.1360089571449707E-5</v>
      </c>
      <c r="M2147" s="27">
        <v>4669.2199999999993</v>
      </c>
      <c r="N2147" s="302">
        <f>TabIPW[[#This Row],[liczba oddziałów w szkołach podstawowych]]/$O$1*$N$2</f>
        <v>4.1815742397137755E-5</v>
      </c>
      <c r="O2147" s="27">
        <v>33</v>
      </c>
      <c r="P214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3.7188927206636221E-5</v>
      </c>
      <c r="Q2147" s="27">
        <v>189</v>
      </c>
      <c r="R2147" s="302">
        <f>TabIPW[[#This Row],[liczba gospodarstw domowych korzystających ze środowiskowej pomocy społecznej ]]/$S$1*$R$2</f>
        <v>2.2693871971017463E-5</v>
      </c>
      <c r="S2147" s="27">
        <v>83</v>
      </c>
      <c r="T2147" s="302">
        <f>TabIPW[[#This Row],[ilość wody dostarczonej i ścieków bytowych odprowadzonych siecią kanalizacyjną '[dam3']]]/$U$1*$T$2</f>
        <v>1.1561141157097021E-5</v>
      </c>
      <c r="U2147" s="27">
        <v>283.3</v>
      </c>
      <c r="V2147" s="302">
        <f>TabIPW[[#This Row],[iloczyn liczby mieszkańców i relacji przeciętnego miesięcznego wynagrodzenia brutto 
w danym powiecie do średniej krajowej2]]/$W$1*$V$2</f>
        <v>1.4980026125006168E-5</v>
      </c>
      <c r="W2147" s="27">
        <f>TabIPW[[#This Row],[iloczyn liczby mieszkańców i relacji przeciętnego miesięcznego wynagrodzenia brutto 
w danym powiecie do średniej krajowej]]</f>
        <v>4669.2199999999993</v>
      </c>
    </row>
    <row r="2148" spans="1:23" x14ac:dyDescent="0.3">
      <c r="A2148" s="2" t="s">
        <v>10</v>
      </c>
      <c r="B2148" s="2" t="s">
        <v>1143</v>
      </c>
      <c r="C2148" s="2" t="s">
        <v>56</v>
      </c>
      <c r="D2148" s="2" t="s">
        <v>23</v>
      </c>
      <c r="E2148" s="2" t="s">
        <v>19</v>
      </c>
      <c r="F2148" s="17" t="str">
        <f>+Tabela1[[#This Row],[WK]]&amp;Tabela1[[#This Row],[PK]]&amp;Tabela1[[#This Row],[GK]]</f>
        <v>300906</v>
      </c>
      <c r="G2148" s="2" t="s">
        <v>516</v>
      </c>
      <c r="H2148" s="302">
        <f>TabIPW[[#This Row],[liczba mieszkańców ]]/$I$1*$H$2</f>
        <v>3.6834702917959834E-5</v>
      </c>
      <c r="I2148" s="27">
        <v>11573</v>
      </c>
      <c r="J2148" s="302">
        <f>TabIPW[[#This Row],[liczba mieszkańców w wieku 20-64]]/$K$1*$J$2</f>
        <v>2.7294723121019308E-5</v>
      </c>
      <c r="K2148" s="27">
        <v>6768</v>
      </c>
      <c r="L2148" s="302">
        <f>TabIPW[[#This Row],[iloczyn liczby mieszkańców i relacji przeciętnego miesięcznego wynagrodzenia brutto 
w danym powiecie do średniej krajowej]]/$M$1*$L$2</f>
        <v>1.1278753635870733E-4</v>
      </c>
      <c r="M2148" s="27">
        <v>10253.678</v>
      </c>
      <c r="N2148" s="302">
        <f>TabIPW[[#This Row],[liczba oddziałów w szkołach podstawowych]]/$O$1*$N$2</f>
        <v>8.6165772212283849E-5</v>
      </c>
      <c r="O2148" s="27">
        <v>68</v>
      </c>
      <c r="P214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6.9065150526610128E-5</v>
      </c>
      <c r="Q2148" s="27">
        <v>351</v>
      </c>
      <c r="R2148" s="302">
        <f>TabIPW[[#This Row],[liczba gospodarstw domowych korzystających ze środowiskowej pomocy społecznej ]]/$S$1*$R$2</f>
        <v>5.0035886393930075E-5</v>
      </c>
      <c r="S2148" s="27">
        <v>183</v>
      </c>
      <c r="T2148" s="302">
        <f>TabIPW[[#This Row],[ilość wody dostarczonej i ścieków bytowych odprowadzonych siecią kanalizacyjną '[dam3']]]/$U$1*$T$2</f>
        <v>2.7843863789224485E-5</v>
      </c>
      <c r="U2148" s="27">
        <v>682.3</v>
      </c>
      <c r="V2148" s="302">
        <f>TabIPW[[#This Row],[iloczyn liczby mieszkańców i relacji przeciętnego miesięcznego wynagrodzenia brutto 
w danym powiecie do średniej krajowej2]]/$W$1*$V$2</f>
        <v>3.2896364771289642E-5</v>
      </c>
      <c r="W2148" s="27">
        <f>TabIPW[[#This Row],[iloczyn liczby mieszkańców i relacji przeciętnego miesięcznego wynagrodzenia brutto 
w danym powiecie do średniej krajowej]]</f>
        <v>10253.678</v>
      </c>
    </row>
    <row r="2149" spans="1:23" x14ac:dyDescent="0.3">
      <c r="A2149" s="2" t="s">
        <v>10</v>
      </c>
      <c r="B2149" s="2" t="s">
        <v>1143</v>
      </c>
      <c r="C2149" s="2" t="s">
        <v>56</v>
      </c>
      <c r="D2149" s="2" t="s">
        <v>30</v>
      </c>
      <c r="E2149" s="2" t="s">
        <v>15</v>
      </c>
      <c r="F2149" s="17" t="str">
        <f>+Tabela1[[#This Row],[WK]]&amp;Tabela1[[#This Row],[PK]]&amp;Tabela1[[#This Row],[GK]]</f>
        <v>300907</v>
      </c>
      <c r="G2149" s="2" t="s">
        <v>1994</v>
      </c>
      <c r="H2149" s="302">
        <f>TabIPW[[#This Row],[liczba mieszkańców ]]/$I$1*$H$2</f>
        <v>2.5452961136690987E-5</v>
      </c>
      <c r="I2149" s="27">
        <v>7997</v>
      </c>
      <c r="J2149" s="302">
        <f>TabIPW[[#This Row],[liczba mieszkańców w wieku 20-64]]/$K$1*$J$2</f>
        <v>1.9277301495046141E-5</v>
      </c>
      <c r="K2149" s="27">
        <v>4780</v>
      </c>
      <c r="L2149" s="302">
        <f>TabIPW[[#This Row],[iloczyn liczby mieszkańców i relacji przeciętnego miesięcznego wynagrodzenia brutto 
w danym powiecie do średniej krajowej]]/$M$1*$L$2</f>
        <v>7.7936743131476921E-5</v>
      </c>
      <c r="M2149" s="27">
        <v>7085.3419999999996</v>
      </c>
      <c r="N2149" s="302">
        <f>TabIPW[[#This Row],[liczba oddziałów w szkołach podstawowych]]/$O$1*$N$2</f>
        <v>6.0822898032200362E-5</v>
      </c>
      <c r="O2149" s="27">
        <v>48</v>
      </c>
      <c r="P214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4.8601402222429345E-5</v>
      </c>
      <c r="Q2149" s="27">
        <v>247</v>
      </c>
      <c r="R2149" s="302">
        <f>TabIPW[[#This Row],[liczba gospodarstw domowych korzystających ze środowiskowej pomocy społecznej ]]/$S$1*$R$2</f>
        <v>2.1873611538330086E-5</v>
      </c>
      <c r="S2149" s="27">
        <v>80</v>
      </c>
      <c r="T2149" s="302">
        <f>TabIPW[[#This Row],[ilość wody dostarczonej i ścieków bytowych odprowadzonych siecią kanalizacyjną '[dam3']]]/$U$1*$T$2</f>
        <v>1.9437245086923087E-5</v>
      </c>
      <c r="U2149" s="27">
        <v>476.3</v>
      </c>
      <c r="V2149" s="302">
        <f>TabIPW[[#This Row],[iloczyn liczby mieszkańców i relacji przeciętnego miesięcznego wynagrodzenia brutto 
w danym powiecie do średniej krajowej2]]/$W$1*$V$2</f>
        <v>2.2731550080014104E-5</v>
      </c>
      <c r="W2149" s="27">
        <f>TabIPW[[#This Row],[iloczyn liczby mieszkańców i relacji przeciętnego miesięcznego wynagrodzenia brutto 
w danym powiecie do średniej krajowej]]</f>
        <v>7085.3419999999996</v>
      </c>
    </row>
    <row r="2150" spans="1:23" x14ac:dyDescent="0.3">
      <c r="A2150" s="2" t="s">
        <v>10</v>
      </c>
      <c r="B2150" s="2" t="s">
        <v>1143</v>
      </c>
      <c r="C2150" s="2" t="s">
        <v>56</v>
      </c>
      <c r="D2150" s="2" t="s">
        <v>54</v>
      </c>
      <c r="E2150" s="2" t="s">
        <v>15</v>
      </c>
      <c r="F2150" s="17" t="str">
        <f>+Tabela1[[#This Row],[WK]]&amp;Tabela1[[#This Row],[PK]]&amp;Tabela1[[#This Row],[GK]]</f>
        <v>300908</v>
      </c>
      <c r="G2150" s="2" t="s">
        <v>1998</v>
      </c>
      <c r="H2150" s="302">
        <f>TabIPW[[#This Row],[liczba mieszkańców ]]/$I$1*$H$2</f>
        <v>2.1483992456254115E-5</v>
      </c>
      <c r="I2150" s="27">
        <v>6750</v>
      </c>
      <c r="J2150" s="302">
        <f>TabIPW[[#This Row],[liczba mieszkańców w wieku 20-64]]/$K$1*$J$2</f>
        <v>1.5611387884377328E-5</v>
      </c>
      <c r="K2150" s="27">
        <v>3871</v>
      </c>
      <c r="L2150" s="302">
        <f>TabIPW[[#This Row],[iloczyn liczby mieszkańców i relacji przeciętnego miesięcznego wynagrodzenia brutto 
w danym powiecie do średniej krajowej]]/$M$1*$L$2</f>
        <v>6.5783795940661406E-5</v>
      </c>
      <c r="M2150" s="27">
        <v>5980.5</v>
      </c>
      <c r="N2150" s="302">
        <f>TabIPW[[#This Row],[liczba oddziałów w szkołach podstawowych]]/$O$1*$N$2</f>
        <v>4.9418604651162791E-5</v>
      </c>
      <c r="O2150" s="27">
        <v>39</v>
      </c>
      <c r="P215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3.7582460827870465E-5</v>
      </c>
      <c r="Q2150" s="27">
        <v>191</v>
      </c>
      <c r="R2150" s="302">
        <f>TabIPW[[#This Row],[liczba gospodarstw domowych korzystających ze środowiskowej pomocy społecznej ]]/$S$1*$R$2</f>
        <v>3.2810417307495125E-5</v>
      </c>
      <c r="S2150" s="27">
        <v>120</v>
      </c>
      <c r="T2150" s="302">
        <f>TabIPW[[#This Row],[ilość wody dostarczonej i ścieków bytowych odprowadzonych siecią kanalizacyjną '[dam3']]]/$U$1*$T$2</f>
        <v>1.6062354957406946E-5</v>
      </c>
      <c r="U2150" s="27">
        <v>393.6</v>
      </c>
      <c r="V2150" s="302">
        <f>TabIPW[[#This Row],[iloczyn liczby mieszkańców i relacji przeciętnego miesięcznego wynagrodzenia brutto 
w danym powiecie do średniej krajowej2]]/$W$1*$V$2</f>
        <v>1.9186940482692913E-5</v>
      </c>
      <c r="W2150" s="27">
        <f>TabIPW[[#This Row],[iloczyn liczby mieszkańców i relacji przeciętnego miesięcznego wynagrodzenia brutto 
w danym powiecie do średniej krajowej]]</f>
        <v>5980.5</v>
      </c>
    </row>
    <row r="2151" spans="1:23" x14ac:dyDescent="0.3">
      <c r="A2151" s="2" t="s">
        <v>10</v>
      </c>
      <c r="B2151" s="2" t="s">
        <v>1143</v>
      </c>
      <c r="C2151" s="2" t="s">
        <v>56</v>
      </c>
      <c r="D2151" s="2" t="s">
        <v>56</v>
      </c>
      <c r="E2151" s="2" t="s">
        <v>15</v>
      </c>
      <c r="F2151" s="17" t="str">
        <f>+Tabela1[[#This Row],[WK]]&amp;Tabela1[[#This Row],[PK]]&amp;Tabela1[[#This Row],[GK]]</f>
        <v>300909</v>
      </c>
      <c r="G2151" s="2" t="s">
        <v>1999</v>
      </c>
      <c r="H2151" s="302">
        <f>TabIPW[[#This Row],[liczba mieszkańców ]]/$I$1*$H$2</f>
        <v>1.2893578287449692E-5</v>
      </c>
      <c r="I2151" s="27">
        <v>4051</v>
      </c>
      <c r="J2151" s="302">
        <f>TabIPW[[#This Row],[liczba mieszkańców w wieku 20-64]]/$K$1*$J$2</f>
        <v>9.7838354449753013E-6</v>
      </c>
      <c r="K2151" s="27">
        <v>2426</v>
      </c>
      <c r="L2151" s="302">
        <f>TabIPW[[#This Row],[iloczyn liczby mieszkańców i relacji przeciętnego miesięcznego wynagrodzenia brutto 
w danym powiecie do średniej krajowej]]/$M$1*$L$2</f>
        <v>3.9480023311943604E-5</v>
      </c>
      <c r="M2151" s="27">
        <v>3589.1859999999997</v>
      </c>
      <c r="N2151" s="302">
        <f>TabIPW[[#This Row],[liczba oddziałów w szkołach podstawowych]]/$O$1*$N$2</f>
        <v>3.0411449016100181E-5</v>
      </c>
      <c r="O2151" s="27">
        <v>24</v>
      </c>
      <c r="P215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2.4792618137757481E-5</v>
      </c>
      <c r="Q2151" s="27">
        <v>126</v>
      </c>
      <c r="R2151" s="302">
        <f>TabIPW[[#This Row],[liczba gospodarstw domowych korzystających ze środowiskowej pomocy społecznej ]]/$S$1*$R$2</f>
        <v>1.3671007211456304E-5</v>
      </c>
      <c r="S2151" s="27">
        <v>50</v>
      </c>
      <c r="T2151" s="302">
        <f>TabIPW[[#This Row],[ilość wody dostarczonej i ścieków bytowych odprowadzonych siecią kanalizacyjną '[dam3']]]/$U$1*$T$2</f>
        <v>9.9859203711318075E-6</v>
      </c>
      <c r="U2151" s="27">
        <v>244.7</v>
      </c>
      <c r="V2151" s="302">
        <f>TabIPW[[#This Row],[iloczyn liczby mieszkańców i relacji przeciętnego miesięcznego wynagrodzenia brutto 
w danym powiecie do średniej krajowej2]]/$W$1*$V$2</f>
        <v>1.1515006799316885E-5</v>
      </c>
      <c r="W2151" s="27">
        <f>TabIPW[[#This Row],[iloczyn liczby mieszkańców i relacji przeciętnego miesięcznego wynagrodzenia brutto 
w danym powiecie do średniej krajowej]]</f>
        <v>3589.1859999999997</v>
      </c>
    </row>
    <row r="2152" spans="1:23" x14ac:dyDescent="0.3">
      <c r="A2152" s="2" t="s">
        <v>10</v>
      </c>
      <c r="B2152" s="2" t="s">
        <v>1143</v>
      </c>
      <c r="C2152" s="2" t="s">
        <v>56</v>
      </c>
      <c r="D2152" s="2" t="s">
        <v>69</v>
      </c>
      <c r="E2152" s="2" t="s">
        <v>15</v>
      </c>
      <c r="F2152" s="17" t="str">
        <f>+Tabela1[[#This Row],[WK]]&amp;Tabela1[[#This Row],[PK]]&amp;Tabela1[[#This Row],[GK]]</f>
        <v>300910</v>
      </c>
      <c r="G2152" s="2" t="s">
        <v>2000</v>
      </c>
      <c r="H2152" s="302">
        <f>TabIPW[[#This Row],[liczba mieszkańców ]]/$I$1*$H$2</f>
        <v>2.0054909106201063E-5</v>
      </c>
      <c r="I2152" s="27">
        <v>6301</v>
      </c>
      <c r="J2152" s="302">
        <f>TabIPW[[#This Row],[liczba mieszkańców w wieku 20-64]]/$K$1*$J$2</f>
        <v>1.5526696810863526E-5</v>
      </c>
      <c r="K2152" s="27">
        <v>3850</v>
      </c>
      <c r="L2152" s="302">
        <f>TabIPW[[#This Row],[iloczyn liczby mieszkańców i relacji przeciętnego miesięcznego wynagrodzenia brutto 
w danym powiecie do średniej krajowej]]/$M$1*$L$2</f>
        <v>6.1407955292164062E-5</v>
      </c>
      <c r="M2152" s="27">
        <v>5582.6859999999997</v>
      </c>
      <c r="N2152" s="302">
        <f>TabIPW[[#This Row],[liczba oddziałów w szkołach podstawowych]]/$O$1*$N$2</f>
        <v>5.4487179487179488E-5</v>
      </c>
      <c r="O2152" s="27">
        <v>43</v>
      </c>
      <c r="P215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4.6436967305640989E-5</v>
      </c>
      <c r="Q2152" s="27">
        <v>236</v>
      </c>
      <c r="R2152" s="302">
        <f>TabIPW[[#This Row],[liczba gospodarstw domowych korzystających ze środowiskowej pomocy społecznej ]]/$S$1*$R$2</f>
        <v>3.4177518028640757E-5</v>
      </c>
      <c r="S2152" s="27">
        <v>125</v>
      </c>
      <c r="T2152" s="302">
        <f>TabIPW[[#This Row],[ilość wody dostarczonej i ścieków bytowych odprowadzonych siecią kanalizacyjną '[dam3']]]/$U$1*$T$2</f>
        <v>1.5352281338863042E-5</v>
      </c>
      <c r="U2152" s="27">
        <v>376.20000000000005</v>
      </c>
      <c r="V2152" s="302">
        <f>TabIPW[[#This Row],[iloczyn liczby mieszkańców i relacji przeciętnego miesięcznego wynagrodzenia brutto 
w danym powiecie do średniej krajowej2]]/$W$1*$V$2</f>
        <v>1.7910653626881189E-5</v>
      </c>
      <c r="W2152" s="27">
        <f>TabIPW[[#This Row],[iloczyn liczby mieszkańców i relacji przeciętnego miesięcznego wynagrodzenia brutto 
w danym powiecie do średniej krajowej]]</f>
        <v>5582.6859999999997</v>
      </c>
    </row>
    <row r="2153" spans="1:23" x14ac:dyDescent="0.3">
      <c r="A2153" s="2" t="s">
        <v>10</v>
      </c>
      <c r="B2153" s="2" t="s">
        <v>1143</v>
      </c>
      <c r="C2153" s="2" t="s">
        <v>56</v>
      </c>
      <c r="D2153" s="2" t="s">
        <v>71</v>
      </c>
      <c r="E2153" s="2" t="s">
        <v>19</v>
      </c>
      <c r="F2153" s="17" t="str">
        <f>+Tabela1[[#This Row],[WK]]&amp;Tabela1[[#This Row],[PK]]&amp;Tabela1[[#This Row],[GK]]</f>
        <v>300911</v>
      </c>
      <c r="G2153" s="2" t="s">
        <v>2001</v>
      </c>
      <c r="H2153" s="302">
        <f>TabIPW[[#This Row],[liczba mieszkańców ]]/$I$1*$H$2</f>
        <v>1.2088326422052316E-5</v>
      </c>
      <c r="I2153" s="27">
        <v>3798</v>
      </c>
      <c r="J2153" s="302">
        <f>TabIPW[[#This Row],[liczba mieszkańców w wieku 20-64]]/$K$1*$J$2</f>
        <v>8.997418333775722E-6</v>
      </c>
      <c r="K2153" s="27">
        <v>2231</v>
      </c>
      <c r="L2153" s="302">
        <f>TabIPW[[#This Row],[iloczyn liczby mieszkańców i relacji przeciętnego miesięcznego wynagrodzenia brutto 
w danym powiecie do średniej krajowej]]/$M$1*$L$2</f>
        <v>3.7014349182612148E-5</v>
      </c>
      <c r="M2153" s="27">
        <v>3365.0279999999998</v>
      </c>
      <c r="N2153" s="302">
        <f>TabIPW[[#This Row],[liczba oddziałów w szkołach podstawowych]]/$O$1*$N$2</f>
        <v>2.0274299344066786E-5</v>
      </c>
      <c r="O2153" s="27">
        <v>16</v>
      </c>
      <c r="P215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2.2037882789117759E-5</v>
      </c>
      <c r="Q2153" s="27">
        <v>112</v>
      </c>
      <c r="R2153" s="302">
        <f>TabIPW[[#This Row],[liczba gospodarstw domowych korzystających ze środowiskowej pomocy społecznej ]]/$S$1*$R$2</f>
        <v>1.5858368365289311E-5</v>
      </c>
      <c r="S2153" s="27">
        <v>58</v>
      </c>
      <c r="T2153" s="302">
        <f>TabIPW[[#This Row],[ilość wody dostarczonej i ścieków bytowych odprowadzonych siecią kanalizacyjną '[dam3']]]/$U$1*$T$2</f>
        <v>8.8024643402253004E-6</v>
      </c>
      <c r="U2153" s="27">
        <v>215.7</v>
      </c>
      <c r="V2153" s="302">
        <f>TabIPW[[#This Row],[iloczyn liczby mieszkańców i relacji przeciętnego miesięcznego wynagrodzenia brutto 
w danym powiecie do średniej krajowej2]]/$W$1*$V$2</f>
        <v>1.0795851844928543E-5</v>
      </c>
      <c r="W2153" s="27">
        <f>TabIPW[[#This Row],[iloczyn liczby mieszkańców i relacji przeciętnego miesięcznego wynagrodzenia brutto 
w danym powiecie do średniej krajowej]]</f>
        <v>3365.0279999999998</v>
      </c>
    </row>
    <row r="2154" spans="1:23" x14ac:dyDescent="0.3">
      <c r="A2154" s="2" t="s">
        <v>10</v>
      </c>
      <c r="B2154" s="2" t="s">
        <v>1143</v>
      </c>
      <c r="C2154" s="2" t="s">
        <v>69</v>
      </c>
      <c r="D2154" s="2" t="s">
        <v>12</v>
      </c>
      <c r="E2154" s="2" t="s">
        <v>19</v>
      </c>
      <c r="F2154" s="17" t="str">
        <f>+Tabela1[[#This Row],[WK]]&amp;Tabela1[[#This Row],[PK]]&amp;Tabela1[[#This Row],[GK]]</f>
        <v>301001</v>
      </c>
      <c r="G2154" s="2" t="s">
        <v>2002</v>
      </c>
      <c r="H2154" s="302">
        <f>TabIPW[[#This Row],[liczba mieszkańców ]]/$I$1*$H$2</f>
        <v>3.9670589922185379E-5</v>
      </c>
      <c r="I2154" s="27">
        <v>12464</v>
      </c>
      <c r="J2154" s="302">
        <f>TabIPW[[#This Row],[liczba mieszkańców w wieku 20-64]]/$K$1*$J$2</f>
        <v>3.062590534589548E-5</v>
      </c>
      <c r="K2154" s="27">
        <v>7594</v>
      </c>
      <c r="L2154" s="302">
        <f>TabIPW[[#This Row],[iloczyn liczby mieszkańców i relacji przeciętnego miesięcznego wynagrodzenia brutto 
w danym powiecie do średniej krajowej]]/$M$1*$L$2</f>
        <v>1.0625284763287567E-4</v>
      </c>
      <c r="M2154" s="27">
        <v>9659.6</v>
      </c>
      <c r="N2154" s="302">
        <f>TabIPW[[#This Row],[liczba oddziałów w szkołach podstawowych]]/$O$1*$N$2</f>
        <v>6.8425760286225411E-5</v>
      </c>
      <c r="O2154" s="27">
        <v>54</v>
      </c>
      <c r="P215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7.1623119064632721E-5</v>
      </c>
      <c r="Q2154" s="27">
        <v>364</v>
      </c>
      <c r="R2154" s="302">
        <f>TabIPW[[#This Row],[liczba gospodarstw domowych korzystających ze środowiskowej pomocy społecznej ]]/$S$1*$R$2</f>
        <v>4.8942205817013572E-5</v>
      </c>
      <c r="S2154" s="27">
        <v>179</v>
      </c>
      <c r="T2154" s="302">
        <f>TabIPW[[#This Row],[ilość wody dostarczonej i ścieków bytowych odprowadzonych siecią kanalizacyjną '[dam3']]]/$U$1*$T$2</f>
        <v>2.6085003274325508E-5</v>
      </c>
      <c r="U2154" s="27">
        <v>639.20000000000005</v>
      </c>
      <c r="V2154" s="302">
        <f>TabIPW[[#This Row],[iloczyn liczby mieszkańców i relacji przeciętnego miesięcznego wynagrodzenia brutto 
w danym powiecie do średniej krajowej2]]/$W$1*$V$2</f>
        <v>3.0990413892922071E-5</v>
      </c>
      <c r="W2154" s="27">
        <f>TabIPW[[#This Row],[iloczyn liczby mieszkańców i relacji przeciętnego miesięcznego wynagrodzenia brutto 
w danym powiecie do średniej krajowej]]</f>
        <v>9659.6</v>
      </c>
    </row>
    <row r="2155" spans="1:23" x14ac:dyDescent="0.3">
      <c r="A2155" s="2" t="s">
        <v>10</v>
      </c>
      <c r="B2155" s="2" t="s">
        <v>1143</v>
      </c>
      <c r="C2155" s="2" t="s">
        <v>69</v>
      </c>
      <c r="D2155" s="2" t="s">
        <v>11</v>
      </c>
      <c r="E2155" s="2" t="s">
        <v>15</v>
      </c>
      <c r="F2155" s="17" t="str">
        <f>+Tabela1[[#This Row],[WK]]&amp;Tabela1[[#This Row],[PK]]&amp;Tabela1[[#This Row],[GK]]</f>
        <v>301002</v>
      </c>
      <c r="G2155" s="2" t="s">
        <v>2003</v>
      </c>
      <c r="H2155" s="302">
        <f>TabIPW[[#This Row],[liczba mieszkańców ]]/$I$1*$H$2</f>
        <v>1.5516216773961305E-5</v>
      </c>
      <c r="I2155" s="27">
        <v>4875</v>
      </c>
      <c r="J2155" s="302">
        <f>TabIPW[[#This Row],[liczba mieszkańców w wieku 20-64]]/$K$1*$J$2</f>
        <v>1.1840618658881899E-5</v>
      </c>
      <c r="K2155" s="27">
        <v>2936</v>
      </c>
      <c r="L2155" s="302">
        <f>TabIPW[[#This Row],[iloczyn liczby mieszkańców i relacji przeciętnego miesięcznego wynagrodzenia brutto 
w danym powiecie do średniej krajowej]]/$M$1*$L$2</f>
        <v>4.1558298476433637E-5</v>
      </c>
      <c r="M2155" s="27">
        <v>3778.125</v>
      </c>
      <c r="N2155" s="302">
        <f>TabIPW[[#This Row],[liczba oddziałów w szkołach podstawowych]]/$O$1*$N$2</f>
        <v>4.9418604651162791E-5</v>
      </c>
      <c r="O2155" s="27">
        <v>39</v>
      </c>
      <c r="P215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3.8172761259721831E-5</v>
      </c>
      <c r="Q2155" s="27">
        <v>194</v>
      </c>
      <c r="R2155" s="302">
        <f>TabIPW[[#This Row],[liczba gospodarstw domowych korzystających ze środowiskowej pomocy społecznej ]]/$S$1*$R$2</f>
        <v>2.0506510817184457E-5</v>
      </c>
      <c r="S2155" s="27">
        <v>75</v>
      </c>
      <c r="T2155" s="302">
        <f>TabIPW[[#This Row],[ilość wody dostarczonej i ścieków bytowych odprowadzonych siecią kanalizacyjną '[dam3']]]/$U$1*$T$2</f>
        <v>1.0324633648942981E-5</v>
      </c>
      <c r="U2155" s="27">
        <v>253</v>
      </c>
      <c r="V2155" s="302">
        <f>TabIPW[[#This Row],[iloczyn liczby mieszkańców i relacji przeciętnego miesięcznego wynagrodzenia brutto 
w danym powiecie do średniej krajowej2]]/$W$1*$V$2</f>
        <v>1.2121170388959813E-5</v>
      </c>
      <c r="W2155" s="27">
        <f>TabIPW[[#This Row],[iloczyn liczby mieszkańców i relacji przeciętnego miesięcznego wynagrodzenia brutto 
w danym powiecie do średniej krajowej]]</f>
        <v>3778.125</v>
      </c>
    </row>
    <row r="2156" spans="1:23" x14ac:dyDescent="0.3">
      <c r="A2156" s="2" t="s">
        <v>10</v>
      </c>
      <c r="B2156" s="2" t="s">
        <v>1143</v>
      </c>
      <c r="C2156" s="2" t="s">
        <v>69</v>
      </c>
      <c r="D2156" s="2" t="s">
        <v>16</v>
      </c>
      <c r="E2156" s="2" t="s">
        <v>15</v>
      </c>
      <c r="F2156" s="17" t="str">
        <f>+Tabela1[[#This Row],[WK]]&amp;Tabela1[[#This Row],[PK]]&amp;Tabela1[[#This Row],[GK]]</f>
        <v>301003</v>
      </c>
      <c r="G2156" s="2" t="s">
        <v>2004</v>
      </c>
      <c r="H2156" s="302">
        <f>TabIPW[[#This Row],[liczba mieszkańców ]]/$I$1*$H$2</f>
        <v>3.6688293487887583E-5</v>
      </c>
      <c r="I2156" s="27">
        <v>11527</v>
      </c>
      <c r="J2156" s="302">
        <f>TabIPW[[#This Row],[liczba mieszkańców w wieku 20-64]]/$K$1*$J$2</f>
        <v>2.8790932086429795E-5</v>
      </c>
      <c r="K2156" s="27">
        <v>7139</v>
      </c>
      <c r="L2156" s="302">
        <f>TabIPW[[#This Row],[iloczyn liczby mieszkańców i relacji przeciętnego miesięcznego wynagrodzenia brutto 
w danym powiecie do średniej krajowej]]/$M$1*$L$2</f>
        <v>9.8265129546225738E-5</v>
      </c>
      <c r="M2156" s="27">
        <v>8933.4249999999993</v>
      </c>
      <c r="N2156" s="302">
        <f>TabIPW[[#This Row],[liczba oddziałów w szkołach podstawowych]]/$O$1*$N$2</f>
        <v>6.0822898032200362E-5</v>
      </c>
      <c r="O2156" s="27">
        <v>48</v>
      </c>
      <c r="P215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6.3162146208096427E-5</v>
      </c>
      <c r="Q2156" s="27">
        <v>321</v>
      </c>
      <c r="R2156" s="302">
        <f>TabIPW[[#This Row],[liczba gospodarstw domowych korzystających ze środowiskowej pomocy społecznej ]]/$S$1*$R$2</f>
        <v>4.2653542499743668E-5</v>
      </c>
      <c r="S2156" s="27">
        <v>156</v>
      </c>
      <c r="T2156" s="302">
        <f>TabIPW[[#This Row],[ilość wody dostarczonej i ścieków bytowych odprowadzonych siecią kanalizacyjną '[dam3']]]/$U$1*$T$2</f>
        <v>2.8353974147373842E-5</v>
      </c>
      <c r="U2156" s="27">
        <v>694.8</v>
      </c>
      <c r="V2156" s="302">
        <f>TabIPW[[#This Row],[iloczyn liczby mieszkańców i relacji przeciętnego miesięcznego wynagrodzenia brutto 
w danym powiecie do średniej krajowej2]]/$W$1*$V$2</f>
        <v>2.8660662784315844E-5</v>
      </c>
      <c r="W2156" s="27">
        <f>TabIPW[[#This Row],[iloczyn liczby mieszkańców i relacji przeciętnego miesięcznego wynagrodzenia brutto 
w danym powiecie do średniej krajowej]]</f>
        <v>8933.4249999999993</v>
      </c>
    </row>
    <row r="2157" spans="1:23" x14ac:dyDescent="0.3">
      <c r="A2157" s="2" t="s">
        <v>10</v>
      </c>
      <c r="B2157" s="2" t="s">
        <v>1143</v>
      </c>
      <c r="C2157" s="2" t="s">
        <v>69</v>
      </c>
      <c r="D2157" s="2" t="s">
        <v>18</v>
      </c>
      <c r="E2157" s="2" t="s">
        <v>19</v>
      </c>
      <c r="F2157" s="17" t="str">
        <f>+Tabela1[[#This Row],[WK]]&amp;Tabela1[[#This Row],[PK]]&amp;Tabela1[[#This Row],[GK]]</f>
        <v>301004</v>
      </c>
      <c r="G2157" s="2" t="s">
        <v>2005</v>
      </c>
      <c r="H2157" s="302">
        <f>TabIPW[[#This Row],[liczba mieszkańców ]]/$I$1*$H$2</f>
        <v>3.0201719172947453E-5</v>
      </c>
      <c r="I2157" s="27">
        <v>9489</v>
      </c>
      <c r="J2157" s="302">
        <f>TabIPW[[#This Row],[liczba mieszkańców w wieku 20-64]]/$K$1*$J$2</f>
        <v>2.3536052620311567E-5</v>
      </c>
      <c r="K2157" s="27">
        <v>5836</v>
      </c>
      <c r="L2157" s="302">
        <f>TabIPW[[#This Row],[iloczyn liczby mieszkańców i relacji przeciętnego miesięcznego wynagrodzenia brutto 
w danym powiecie do średniej krajowej]]/$M$1*$L$2</f>
        <v>8.0891629588282829E-5</v>
      </c>
      <c r="M2157" s="27">
        <v>7353.9750000000004</v>
      </c>
      <c r="N2157" s="302">
        <f>TabIPW[[#This Row],[liczba oddziałów w szkołach podstawowych]]/$O$1*$N$2</f>
        <v>6.9692903995229581E-5</v>
      </c>
      <c r="O2157" s="27">
        <v>55</v>
      </c>
      <c r="P215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7.2606953117718338E-5</v>
      </c>
      <c r="Q2157" s="27">
        <v>369</v>
      </c>
      <c r="R2157" s="302">
        <f>TabIPW[[#This Row],[liczba gospodarstw domowych korzystających ze środowiskowej pomocy społecznej ]]/$S$1*$R$2</f>
        <v>2.9529375576745615E-5</v>
      </c>
      <c r="S2157" s="27">
        <v>108</v>
      </c>
      <c r="T2157" s="302">
        <f>TabIPW[[#This Row],[ilość wody dostarczonej i ścieków bytowych odprowadzonych siecią kanalizacyjną '[dam3']]]/$U$1*$T$2</f>
        <v>2.7505150511413315E-5</v>
      </c>
      <c r="U2157" s="27">
        <v>674</v>
      </c>
      <c r="V2157" s="302">
        <f>TabIPW[[#This Row],[iloczyn liczby mieszkańców i relacji przeciętnego miesięcznego wynagrodzenia brutto 
w danym powiecie do średniej krajowej2]]/$W$1*$V$2</f>
        <v>2.3593391963249163E-5</v>
      </c>
      <c r="W2157" s="27">
        <f>TabIPW[[#This Row],[iloczyn liczby mieszkańców i relacji przeciętnego miesięcznego wynagrodzenia brutto 
w danym powiecie do średniej krajowej]]</f>
        <v>7353.9750000000004</v>
      </c>
    </row>
    <row r="2158" spans="1:23" x14ac:dyDescent="0.3">
      <c r="A2158" s="2" t="s">
        <v>10</v>
      </c>
      <c r="B2158" s="2" t="s">
        <v>1143</v>
      </c>
      <c r="C2158" s="2" t="s">
        <v>69</v>
      </c>
      <c r="D2158" s="2" t="s">
        <v>21</v>
      </c>
      <c r="E2158" s="2" t="s">
        <v>15</v>
      </c>
      <c r="F2158" s="17" t="str">
        <f>+Tabela1[[#This Row],[WK]]&amp;Tabela1[[#This Row],[PK]]&amp;Tabela1[[#This Row],[GK]]</f>
        <v>301005</v>
      </c>
      <c r="G2158" s="2" t="s">
        <v>2006</v>
      </c>
      <c r="H2158" s="302">
        <f>TabIPW[[#This Row],[liczba mieszkańców ]]/$I$1*$H$2</f>
        <v>3.7044768621976538E-5</v>
      </c>
      <c r="I2158" s="27">
        <v>11639</v>
      </c>
      <c r="J2158" s="302">
        <f>TabIPW[[#This Row],[liczba mieszkańców w wieku 20-64]]/$K$1*$J$2</f>
        <v>2.9105498930909628E-5</v>
      </c>
      <c r="K2158" s="27">
        <v>7217</v>
      </c>
      <c r="L2158" s="302">
        <f>TabIPW[[#This Row],[iloczyn liczby mieszkańców i relacji przeciętnego miesięcznego wynagrodzenia brutto 
w danym powiecie do średniej krajowej]]/$M$1*$L$2</f>
        <v>9.9219904813786883E-5</v>
      </c>
      <c r="M2158" s="27">
        <v>9020.2250000000004</v>
      </c>
      <c r="N2158" s="302">
        <f>TabIPW[[#This Row],[liczba oddziałów w szkołach podstawowych]]/$O$1*$N$2</f>
        <v>8.4898628503279666E-5</v>
      </c>
      <c r="O2158" s="27">
        <v>67</v>
      </c>
      <c r="P215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5.0962603949834816E-5</v>
      </c>
      <c r="Q2158" s="27">
        <v>259</v>
      </c>
      <c r="R2158" s="302">
        <f>TabIPW[[#This Row],[liczba gospodarstw domowych korzystających ze środowiskowej pomocy społecznej ]]/$S$1*$R$2</f>
        <v>7.7104480672613555E-5</v>
      </c>
      <c r="S2158" s="27">
        <v>282</v>
      </c>
      <c r="T2158" s="302">
        <f>TabIPW[[#This Row],[ilość wody dostarczonej i ścieków bytowych odprowadzonych siecią kanalizacyjną '[dam3']]]/$U$1*$T$2</f>
        <v>2.7260297539501626E-5</v>
      </c>
      <c r="U2158" s="27">
        <v>668</v>
      </c>
      <c r="V2158" s="302">
        <f>TabIPW[[#This Row],[iloczyn liczby mieszkańców i relacji przeciętnego miesięcznego wynagrodzenia brutto 
w danym powiecie do średniej krajowej2]]/$W$1*$V$2</f>
        <v>2.8939138904021178E-5</v>
      </c>
      <c r="W2158" s="27">
        <f>TabIPW[[#This Row],[iloczyn liczby mieszkańców i relacji przeciętnego miesięcznego wynagrodzenia brutto 
w danym powiecie do średniej krajowej]]</f>
        <v>9020.2250000000004</v>
      </c>
    </row>
    <row r="2159" spans="1:23" x14ac:dyDescent="0.3">
      <c r="A2159" s="2" t="s">
        <v>10</v>
      </c>
      <c r="B2159" s="2" t="s">
        <v>1143</v>
      </c>
      <c r="C2159" s="2" t="s">
        <v>69</v>
      </c>
      <c r="D2159" s="2" t="s">
        <v>23</v>
      </c>
      <c r="E2159" s="2" t="s">
        <v>15</v>
      </c>
      <c r="F2159" s="17" t="str">
        <f>+Tabela1[[#This Row],[WK]]&amp;Tabela1[[#This Row],[PK]]&amp;Tabela1[[#This Row],[GK]]</f>
        <v>301006</v>
      </c>
      <c r="G2159" s="2" t="s">
        <v>2007</v>
      </c>
      <c r="H2159" s="302">
        <f>TabIPW[[#This Row],[liczba mieszkańców ]]/$I$1*$H$2</f>
        <v>2.6430084941738396E-5</v>
      </c>
      <c r="I2159" s="27">
        <v>8304</v>
      </c>
      <c r="J2159" s="302">
        <f>TabIPW[[#This Row],[liczba mieszkańców w wieku 20-64]]/$K$1*$J$2</f>
        <v>2.0507338515127539E-5</v>
      </c>
      <c r="K2159" s="27">
        <v>5085</v>
      </c>
      <c r="L2159" s="302">
        <f>TabIPW[[#This Row],[iloczyn liczby mieszkańców i relacji przeciętnego miesięcznego wynagrodzenia brutto 
w danym powiecie do średniej krajowej]]/$M$1*$L$2</f>
        <v>7.0789766266318968E-5</v>
      </c>
      <c r="M2159" s="27">
        <v>6435.6</v>
      </c>
      <c r="N2159" s="302">
        <f>TabIPW[[#This Row],[liczba oddziałów w szkołach podstawowych]]/$O$1*$N$2</f>
        <v>7.9830053667262975E-5</v>
      </c>
      <c r="O2159" s="27">
        <v>63</v>
      </c>
      <c r="P215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7.1426352254015592E-5</v>
      </c>
      <c r="Q2159" s="27">
        <v>363</v>
      </c>
      <c r="R2159" s="302">
        <f>TabIPW[[#This Row],[liczba gospodarstw domowych korzystających ze środowiskowej pomocy społecznej ]]/$S$1*$R$2</f>
        <v>2.160019139410096E-5</v>
      </c>
      <c r="S2159" s="27">
        <v>79</v>
      </c>
      <c r="T2159" s="302">
        <f>TabIPW[[#This Row],[ilość wody dostarczonej i ścieków bytowych odprowadzonych siecią kanalizacyjną '[dam3']]]/$U$1*$T$2</f>
        <v>2.1449120339464153E-5</v>
      </c>
      <c r="U2159" s="27">
        <v>525.6</v>
      </c>
      <c r="V2159" s="302">
        <f>TabIPW[[#This Row],[iloczyn liczby mieszkańców i relacji przeciętnego miesięcznego wynagrodzenia brutto 
w danym powiecie do średniej krajowej2]]/$W$1*$V$2</f>
        <v>2.0647015161009699E-5</v>
      </c>
      <c r="W2159" s="27">
        <f>TabIPW[[#This Row],[iloczyn liczby mieszkańców i relacji przeciętnego miesięcznego wynagrodzenia brutto 
w danym powiecie do średniej krajowej]]</f>
        <v>6435.6</v>
      </c>
    </row>
    <row r="2160" spans="1:23" x14ac:dyDescent="0.3">
      <c r="A2160" s="2" t="s">
        <v>10</v>
      </c>
      <c r="B2160" s="2" t="s">
        <v>1143</v>
      </c>
      <c r="C2160" s="2" t="s">
        <v>69</v>
      </c>
      <c r="D2160" s="2" t="s">
        <v>30</v>
      </c>
      <c r="E2160" s="2" t="s">
        <v>19</v>
      </c>
      <c r="F2160" s="17" t="str">
        <f>+Tabela1[[#This Row],[WK]]&amp;Tabela1[[#This Row],[PK]]&amp;Tabela1[[#This Row],[GK]]</f>
        <v>301007</v>
      </c>
      <c r="G2160" s="2" t="s">
        <v>2008</v>
      </c>
      <c r="H2160" s="302">
        <f>TabIPW[[#This Row],[liczba mieszkańców ]]/$I$1*$H$2</f>
        <v>2.51760563450326E-5</v>
      </c>
      <c r="I2160" s="27">
        <v>7910</v>
      </c>
      <c r="J2160" s="302">
        <f>TabIPW[[#This Row],[liczba mieszkańców w wieku 20-64]]/$K$1*$J$2</f>
        <v>1.9245038228945647E-5</v>
      </c>
      <c r="K2160" s="27">
        <v>4772</v>
      </c>
      <c r="L2160" s="302">
        <f>TabIPW[[#This Row],[iloczyn liczby mieszkańców i relacji przeciętnego miesięcznego wynagrodzenia brutto 
w danym powiecie do średniej krajowej]]/$M$1*$L$2</f>
        <v>6.7431003271505651E-5</v>
      </c>
      <c r="M2160" s="27">
        <v>6130.25</v>
      </c>
      <c r="N2160" s="302">
        <f>TabIPW[[#This Row],[liczba oddziałów w szkołach podstawowych]]/$O$1*$N$2</f>
        <v>8.4898628503279666E-5</v>
      </c>
      <c r="O2160" s="27">
        <v>67</v>
      </c>
      <c r="P216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6.7884549662907383E-5</v>
      </c>
      <c r="Q2160" s="27">
        <v>345</v>
      </c>
      <c r="R2160" s="302">
        <f>TabIPW[[#This Row],[liczba gospodarstw domowych korzystających ze środowiskowej pomocy społecznej ]]/$S$1*$R$2</f>
        <v>3.9099080624765029E-5</v>
      </c>
      <c r="S2160" s="27">
        <v>143</v>
      </c>
      <c r="T2160" s="302">
        <f>TabIPW[[#This Row],[ilość wody dostarczonej i ścieków bytowych odprowadzonych siecią kanalizacyjną '[dam3']]]/$U$1*$T$2</f>
        <v>1.8641472928210092E-5</v>
      </c>
      <c r="U2160" s="27">
        <v>456.8</v>
      </c>
      <c r="V2160" s="302">
        <f>TabIPW[[#This Row],[iloczyn liczby mieszkańców i relacji przeciętnego miesięcznego wynagrodzenia brutto 
w danym powiecie do średniej krajowej2]]/$W$1*$V$2</f>
        <v>1.9667375954189153E-5</v>
      </c>
      <c r="W2160" s="27">
        <f>TabIPW[[#This Row],[iloczyn liczby mieszkańców i relacji przeciętnego miesięcznego wynagrodzenia brutto 
w danym powiecie do średniej krajowej]]</f>
        <v>6130.25</v>
      </c>
    </row>
    <row r="2161" spans="1:23" x14ac:dyDescent="0.3">
      <c r="A2161" s="2" t="s">
        <v>10</v>
      </c>
      <c r="B2161" s="2" t="s">
        <v>1143</v>
      </c>
      <c r="C2161" s="2" t="s">
        <v>69</v>
      </c>
      <c r="D2161" s="2" t="s">
        <v>54</v>
      </c>
      <c r="E2161" s="2" t="s">
        <v>15</v>
      </c>
      <c r="F2161" s="17" t="str">
        <f>+Tabela1[[#This Row],[WK]]&amp;Tabela1[[#This Row],[PK]]&amp;Tabela1[[#This Row],[GK]]</f>
        <v>301008</v>
      </c>
      <c r="G2161" s="2" t="s">
        <v>630</v>
      </c>
      <c r="H2161" s="302">
        <f>TabIPW[[#This Row],[liczba mieszkańców ]]/$I$1*$H$2</f>
        <v>2.2585245995493217E-5</v>
      </c>
      <c r="I2161" s="27">
        <v>7096</v>
      </c>
      <c r="J2161" s="302">
        <f>TabIPW[[#This Row],[liczba mieszkańców w wieku 20-64]]/$K$1*$J$2</f>
        <v>1.7607677474345492E-5</v>
      </c>
      <c r="K2161" s="27">
        <v>4366</v>
      </c>
      <c r="L2161" s="302">
        <f>TabIPW[[#This Row],[iloczyn liczby mieszkańców i relacji przeciętnego miesięcznego wynagrodzenia brutto 
w danym powiecie do średniej krajowej]]/$M$1*$L$2</f>
        <v>6.0491833023338068E-5</v>
      </c>
      <c r="M2161" s="27">
        <v>5499.4</v>
      </c>
      <c r="N2161" s="302">
        <f>TabIPW[[#This Row],[liczba oddziałów w szkołach podstawowych]]/$O$1*$N$2</f>
        <v>4.4350029815146094E-5</v>
      </c>
      <c r="O2161" s="27">
        <v>35</v>
      </c>
      <c r="P216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5.1552904381686189E-5</v>
      </c>
      <c r="Q2161" s="27">
        <v>262</v>
      </c>
      <c r="R2161" s="302">
        <f>TabIPW[[#This Row],[liczba gospodarstw domowych korzystających ze środowiskowej pomocy społecznej ]]/$S$1*$R$2</f>
        <v>3.0349636009432993E-5</v>
      </c>
      <c r="S2161" s="27">
        <v>111</v>
      </c>
      <c r="T2161" s="302">
        <f>TabIPW[[#This Row],[ilość wody dostarczonej i ścieków bytowych odprowadzonych siecią kanalizacyjną '[dam3']]]/$U$1*$T$2</f>
        <v>1.5784854922573693E-5</v>
      </c>
      <c r="U2161" s="27">
        <v>386.79999999999995</v>
      </c>
      <c r="V2161" s="302">
        <f>TabIPW[[#This Row],[iloczyn liczby mieszkańców i relacji przeciętnego miesięcznego wynagrodzenia brutto 
w danym powiecie do średniej krajowej2]]/$W$1*$V$2</f>
        <v>1.7643451298473605E-5</v>
      </c>
      <c r="W2161" s="27">
        <f>TabIPW[[#This Row],[iloczyn liczby mieszkańców i relacji przeciętnego miesięcznego wynagrodzenia brutto 
w danym powiecie do średniej krajowej]]</f>
        <v>5499.4</v>
      </c>
    </row>
    <row r="2162" spans="1:23" x14ac:dyDescent="0.3">
      <c r="A2162" s="2" t="s">
        <v>10</v>
      </c>
      <c r="B2162" s="2" t="s">
        <v>1143</v>
      </c>
      <c r="C2162" s="2" t="s">
        <v>69</v>
      </c>
      <c r="D2162" s="2" t="s">
        <v>56</v>
      </c>
      <c r="E2162" s="2" t="s">
        <v>15</v>
      </c>
      <c r="F2162" s="17" t="str">
        <f>+Tabela1[[#This Row],[WK]]&amp;Tabela1[[#This Row],[PK]]&amp;Tabela1[[#This Row],[GK]]</f>
        <v>301009</v>
      </c>
      <c r="G2162" s="2" t="s">
        <v>2009</v>
      </c>
      <c r="H2162" s="302">
        <f>TabIPW[[#This Row],[liczba mieszkańców ]]/$I$1*$H$2</f>
        <v>1.7916058301667323E-5</v>
      </c>
      <c r="I2162" s="27">
        <v>5629</v>
      </c>
      <c r="J2162" s="302">
        <f>TabIPW[[#This Row],[liczba mieszkańców w wieku 20-64]]/$K$1*$J$2</f>
        <v>1.3691723551397836E-5</v>
      </c>
      <c r="K2162" s="27">
        <v>3395</v>
      </c>
      <c r="L2162" s="302">
        <f>TabIPW[[#This Row],[iloczyn liczby mieszkańców i relacji przeciętnego miesięcznego wynagrodzenia brutto 
w danym powiecie do średniej krajowej]]/$M$1*$L$2</f>
        <v>4.7985981974122041E-5</v>
      </c>
      <c r="M2162" s="27">
        <v>4362.4750000000004</v>
      </c>
      <c r="N2162" s="302">
        <f>TabIPW[[#This Row],[liczba oddziałów w szkołach podstawowych]]/$O$1*$N$2</f>
        <v>3.4212880143112706E-5</v>
      </c>
      <c r="O2162" s="27">
        <v>27</v>
      </c>
      <c r="P216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4.3485465146384153E-5</v>
      </c>
      <c r="Q2162" s="27">
        <v>221</v>
      </c>
      <c r="R2162" s="302">
        <f>TabIPW[[#This Row],[liczba gospodarstw domowych korzystających ze środowiskowej pomocy społecznej ]]/$S$1*$R$2</f>
        <v>2.5154653269079599E-5</v>
      </c>
      <c r="S2162" s="27">
        <v>92</v>
      </c>
      <c r="T2162" s="302">
        <f>TabIPW[[#This Row],[ilość wody dostarczonej i ścieków bytowych odprowadzonych siecią kanalizacyjną '[dam3']]]/$U$1*$T$2</f>
        <v>1.2691545710755995E-5</v>
      </c>
      <c r="U2162" s="27">
        <v>311</v>
      </c>
      <c r="V2162" s="302">
        <f>TabIPW[[#This Row],[iloczyn liczby mieszkańców i relacji przeciętnego miesięcznego wynagrodzenia brutto 
w danym powiecie do średniej krajowej2]]/$W$1*$V$2</f>
        <v>1.3995911409118931E-5</v>
      </c>
      <c r="W2162" s="27">
        <f>TabIPW[[#This Row],[iloczyn liczby mieszkańców i relacji przeciętnego miesięcznego wynagrodzenia brutto 
w danym powiecie do średniej krajowej]]</f>
        <v>4362.4750000000004</v>
      </c>
    </row>
    <row r="2163" spans="1:23" x14ac:dyDescent="0.3">
      <c r="A2163" s="2" t="s">
        <v>10</v>
      </c>
      <c r="B2163" s="2" t="s">
        <v>1143</v>
      </c>
      <c r="C2163" s="2" t="s">
        <v>69</v>
      </c>
      <c r="D2163" s="2" t="s">
        <v>69</v>
      </c>
      <c r="E2163" s="2" t="s">
        <v>19</v>
      </c>
      <c r="F2163" s="17" t="str">
        <f>+Tabela1[[#This Row],[WK]]&amp;Tabela1[[#This Row],[PK]]&amp;Tabela1[[#This Row],[GK]]</f>
        <v>301010</v>
      </c>
      <c r="G2163" s="2" t="s">
        <v>2010</v>
      </c>
      <c r="H2163" s="302">
        <f>TabIPW[[#This Row],[liczba mieszkańców ]]/$I$1*$H$2</f>
        <v>3.1672179101064401E-5</v>
      </c>
      <c r="I2163" s="27">
        <v>9951</v>
      </c>
      <c r="J2163" s="302">
        <f>TabIPW[[#This Row],[liczba mieszkańców w wieku 20-64]]/$K$1*$J$2</f>
        <v>2.467333275035404E-5</v>
      </c>
      <c r="K2163" s="27">
        <v>6118</v>
      </c>
      <c r="L2163" s="302">
        <f>TabIPW[[#This Row],[iloczyn liczby mieszkańców i relacji przeciętnego miesięcznego wynagrodzenia brutto 
w danym powiecie do średniej krajowej]]/$M$1*$L$2</f>
        <v>8.4830077566972525E-5</v>
      </c>
      <c r="M2163" s="27">
        <v>7712.0249999999996</v>
      </c>
      <c r="N2163" s="302">
        <f>TabIPW[[#This Row],[liczba oddziałów w szkołach podstawowych]]/$O$1*$N$2</f>
        <v>6.462432915921289E-5</v>
      </c>
      <c r="O2163" s="27">
        <v>51</v>
      </c>
      <c r="P216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7.7329356572529279E-5</v>
      </c>
      <c r="Q2163" s="27">
        <v>393</v>
      </c>
      <c r="R2163" s="302">
        <f>TabIPW[[#This Row],[liczba gospodarstw domowych korzystających ze środowiskowej pomocy społecznej ]]/$S$1*$R$2</f>
        <v>5.2223247547763082E-5</v>
      </c>
      <c r="S2163" s="27">
        <v>191</v>
      </c>
      <c r="T2163" s="302">
        <f>TabIPW[[#This Row],[ilość wody dostarczonej i ścieków bytowych odprowadzonych siecią kanalizacyjną '[dam3']]]/$U$1*$T$2</f>
        <v>2.8117282941192545E-5</v>
      </c>
      <c r="U2163" s="27">
        <v>689</v>
      </c>
      <c r="V2163" s="302">
        <f>TabIPW[[#This Row],[iloczyn liczby mieszkańców i relacji przeciętnego miesięcznego wynagrodzenia brutto 
w danym powiecie do średniej krajowej2]]/$W$1*$V$2</f>
        <v>2.4742105957033659E-5</v>
      </c>
      <c r="W2163" s="27">
        <f>TabIPW[[#This Row],[iloczyn liczby mieszkańców i relacji przeciętnego miesięcznego wynagrodzenia brutto 
w danym powiecie do średniej krajowej]]</f>
        <v>7712.0249999999996</v>
      </c>
    </row>
    <row r="2164" spans="1:23" x14ac:dyDescent="0.3">
      <c r="A2164" s="2" t="s">
        <v>10</v>
      </c>
      <c r="B2164" s="2" t="s">
        <v>1143</v>
      </c>
      <c r="C2164" s="2" t="s">
        <v>69</v>
      </c>
      <c r="D2164" s="2" t="s">
        <v>71</v>
      </c>
      <c r="E2164" s="2" t="s">
        <v>15</v>
      </c>
      <c r="F2164" s="17" t="str">
        <f>+Tabela1[[#This Row],[WK]]&amp;Tabela1[[#This Row],[PK]]&amp;Tabela1[[#This Row],[GK]]</f>
        <v>301011</v>
      </c>
      <c r="G2164" s="2" t="s">
        <v>2011</v>
      </c>
      <c r="H2164" s="302">
        <f>TabIPW[[#This Row],[liczba mieszkańców ]]/$I$1*$H$2</f>
        <v>4.1659848482949647E-5</v>
      </c>
      <c r="I2164" s="27">
        <v>13089</v>
      </c>
      <c r="J2164" s="302">
        <f>TabIPW[[#This Row],[liczba mieszkańców w wieku 20-64]]/$K$1*$J$2</f>
        <v>3.2069686503892667E-5</v>
      </c>
      <c r="K2164" s="27">
        <v>7952</v>
      </c>
      <c r="L2164" s="302">
        <f>TabIPW[[#This Row],[iloczyn liczby mieszkańców i relacji przeciętnego miesięcznego wynagrodzenia brutto 
w danym powiecie do średniej krajowej]]/$M$1*$L$2</f>
        <v>1.1158083461703382E-4</v>
      </c>
      <c r="M2164" s="27">
        <v>10143.975</v>
      </c>
      <c r="N2164" s="302">
        <f>TabIPW[[#This Row],[liczba oddziałów w szkołach podstawowych]]/$O$1*$N$2</f>
        <v>9.2501490757304722E-5</v>
      </c>
      <c r="O2164" s="27">
        <v>73</v>
      </c>
      <c r="P216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1.0330257557398951E-4</v>
      </c>
      <c r="Q2164" s="27">
        <v>525</v>
      </c>
      <c r="R2164" s="302">
        <f>TabIPW[[#This Row],[liczba gospodarstw domowych korzystających ze środowiskowej pomocy społecznej ]]/$S$1*$R$2</f>
        <v>2.8709115144058238E-5</v>
      </c>
      <c r="S2164" s="27">
        <v>105</v>
      </c>
      <c r="T2164" s="302">
        <f>TabIPW[[#This Row],[ilość wody dostarczonej i ścieków bytowych odprowadzonych siecią kanalizacyjną '[dam3']]]/$U$1*$T$2</f>
        <v>3.2312430526612853E-5</v>
      </c>
      <c r="U2164" s="27">
        <v>791.8</v>
      </c>
      <c r="V2164" s="302">
        <f>TabIPW[[#This Row],[iloczyn liczby mieszkańców i relacji przeciętnego miesięcznego wynagrodzenia brutto 
w danym powiecie do średniej krajowej2]]/$W$1*$V$2</f>
        <v>3.2544410096634872E-5</v>
      </c>
      <c r="W2164" s="27">
        <f>TabIPW[[#This Row],[iloczyn liczby mieszkańców i relacji przeciętnego miesięcznego wynagrodzenia brutto 
w danym powiecie do średniej krajowej]]</f>
        <v>10143.975</v>
      </c>
    </row>
    <row r="2165" spans="1:23" x14ac:dyDescent="0.3">
      <c r="A2165" s="2" t="s">
        <v>10</v>
      </c>
      <c r="B2165" s="2" t="s">
        <v>1143</v>
      </c>
      <c r="C2165" s="2" t="s">
        <v>69</v>
      </c>
      <c r="D2165" s="2" t="s">
        <v>72</v>
      </c>
      <c r="E2165" s="2" t="s">
        <v>19</v>
      </c>
      <c r="F2165" s="17" t="str">
        <f>+Tabela1[[#This Row],[WK]]&amp;Tabela1[[#This Row],[PK]]&amp;Tabela1[[#This Row],[GK]]</f>
        <v>301012</v>
      </c>
      <c r="G2165" s="2" t="s">
        <v>2012</v>
      </c>
      <c r="H2165" s="302">
        <f>TabIPW[[#This Row],[liczba mieszkańców ]]/$I$1*$H$2</f>
        <v>4.3789150846391724E-5</v>
      </c>
      <c r="I2165" s="27">
        <v>13758</v>
      </c>
      <c r="J2165" s="302">
        <f>TabIPW[[#This Row],[liczba mieszkańców w wieku 20-64]]/$K$1*$J$2</f>
        <v>3.3521533478414967E-5</v>
      </c>
      <c r="K2165" s="27">
        <v>8312</v>
      </c>
      <c r="L2165" s="302">
        <f>TabIPW[[#This Row],[iloczyn liczby mieszkańców i relacji przeciętnego miesięcznego wynagrodzenia brutto 
w danym powiecie do średniej krajowej]]/$M$1*$L$2</f>
        <v>1.1728391188487673E-4</v>
      </c>
      <c r="M2165" s="27">
        <v>10662.45</v>
      </c>
      <c r="N2165" s="302">
        <f>TabIPW[[#This Row],[liczba oddziałów w szkołach podstawowych]]/$O$1*$N$2</f>
        <v>9.2501490757304722E-5</v>
      </c>
      <c r="O2165" s="27">
        <v>73</v>
      </c>
      <c r="P216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1.1392798334731412E-4</v>
      </c>
      <c r="Q2165" s="27">
        <v>579</v>
      </c>
      <c r="R2165" s="302">
        <f>TabIPW[[#This Row],[liczba gospodarstw domowych korzystających ze środowiskowej pomocy społecznej ]]/$S$1*$R$2</f>
        <v>9.7884411634027144E-5</v>
      </c>
      <c r="S2165" s="27">
        <v>358</v>
      </c>
      <c r="T2165" s="302">
        <f>TabIPW[[#This Row],[ilość wody dostarczonej i ścieków bytowych odprowadzonych siecią kanalizacyjną '[dam3']]]/$U$1*$T$2</f>
        <v>4.3796034909271172E-5</v>
      </c>
      <c r="U2165" s="27">
        <v>1073.2</v>
      </c>
      <c r="V2165" s="302">
        <f>TabIPW[[#This Row],[iloczyn liczby mieszkańców i relacji przeciętnego miesięcznego wynagrodzenia brutto 
w danym powiecie do średniej krajowej2]]/$W$1*$V$2</f>
        <v>3.4207807633089047E-5</v>
      </c>
      <c r="W2165" s="27">
        <f>TabIPW[[#This Row],[iloczyn liczby mieszkańców i relacji przeciętnego miesięcznego wynagrodzenia brutto 
w danym powiecie do średniej krajowej]]</f>
        <v>10662.45</v>
      </c>
    </row>
    <row r="2166" spans="1:23" x14ac:dyDescent="0.3">
      <c r="A2166" s="2" t="s">
        <v>10</v>
      </c>
      <c r="B2166" s="2" t="s">
        <v>1143</v>
      </c>
      <c r="C2166" s="2" t="s">
        <v>69</v>
      </c>
      <c r="D2166" s="2" t="s">
        <v>74</v>
      </c>
      <c r="E2166" s="2" t="s">
        <v>15</v>
      </c>
      <c r="F2166" s="17" t="str">
        <f>+Tabela1[[#This Row],[WK]]&amp;Tabela1[[#This Row],[PK]]&amp;Tabela1[[#This Row],[GK]]</f>
        <v>301013</v>
      </c>
      <c r="G2166" s="2" t="s">
        <v>2013</v>
      </c>
      <c r="H2166" s="302">
        <f>TabIPW[[#This Row],[liczba mieszkańców ]]/$I$1*$H$2</f>
        <v>2.1697240973968047E-5</v>
      </c>
      <c r="I2166" s="27">
        <v>6817</v>
      </c>
      <c r="J2166" s="302">
        <f>TabIPW[[#This Row],[liczba mieszkańców w wieku 20-64]]/$K$1*$J$2</f>
        <v>1.6462331527777899E-5</v>
      </c>
      <c r="K2166" s="27">
        <v>4082</v>
      </c>
      <c r="L2166" s="302">
        <f>TabIPW[[#This Row],[iloczyn liczby mieszkańców i relacji przeciętnego miesięcznego wynagrodzenia brutto 
w danym powiecie do średniej krajowej]]/$M$1*$L$2</f>
        <v>5.8113419633609867E-5</v>
      </c>
      <c r="M2166" s="27">
        <v>5283.1750000000002</v>
      </c>
      <c r="N2166" s="302">
        <f>TabIPW[[#This Row],[liczba oddziałów w szkołach podstawowych]]/$O$1*$N$2</f>
        <v>5.195289206917115E-5</v>
      </c>
      <c r="O2166" s="27">
        <v>41</v>
      </c>
      <c r="P216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3.9550128934041692E-5</v>
      </c>
      <c r="Q2166" s="27">
        <v>201</v>
      </c>
      <c r="R2166" s="302">
        <f>TabIPW[[#This Row],[liczba gospodarstw domowych korzystających ze środowiskowej pomocy społecznej ]]/$S$1*$R$2</f>
        <v>4.4294063365118423E-5</v>
      </c>
      <c r="S2166" s="27">
        <v>162</v>
      </c>
      <c r="T2166" s="302">
        <f>TabIPW[[#This Row],[ilość wody dostarczonej i ścieków bytowych odprowadzonych siecią kanalizacyjną '[dam3']]]/$U$1*$T$2</f>
        <v>1.2813972196711841E-5</v>
      </c>
      <c r="U2166" s="27">
        <v>314</v>
      </c>
      <c r="V2166" s="302">
        <f>TabIPW[[#This Row],[iloczyn liczby mieszkańców i relacji przeciętnego miesięcznego wynagrodzenia brutto 
w danym powiecie do średniej krajowej2]]/$W$1*$V$2</f>
        <v>1.6949747393136214E-5</v>
      </c>
      <c r="W2166" s="27">
        <f>TabIPW[[#This Row],[iloczyn liczby mieszkańców i relacji przeciętnego miesięcznego wynagrodzenia brutto 
w danym powiecie do średniej krajowej]]</f>
        <v>5283.1750000000002</v>
      </c>
    </row>
    <row r="2167" spans="1:23" x14ac:dyDescent="0.3">
      <c r="A2167" s="2" t="s">
        <v>10</v>
      </c>
      <c r="B2167" s="2" t="s">
        <v>1143</v>
      </c>
      <c r="C2167" s="2" t="s">
        <v>69</v>
      </c>
      <c r="D2167" s="2" t="s">
        <v>76</v>
      </c>
      <c r="E2167" s="2" t="s">
        <v>15</v>
      </c>
      <c r="F2167" s="17" t="str">
        <f>+Tabela1[[#This Row],[WK]]&amp;Tabela1[[#This Row],[PK]]&amp;Tabela1[[#This Row],[GK]]</f>
        <v>301014</v>
      </c>
      <c r="G2167" s="2" t="s">
        <v>2014</v>
      </c>
      <c r="H2167" s="302">
        <f>TabIPW[[#This Row],[liczba mieszkańców ]]/$I$1*$H$2</f>
        <v>1.8110209937197913E-5</v>
      </c>
      <c r="I2167" s="27">
        <v>5690</v>
      </c>
      <c r="J2167" s="302">
        <f>TabIPW[[#This Row],[liczba mieszkańców w wieku 20-64]]/$K$1*$J$2</f>
        <v>1.3715921000973208E-5</v>
      </c>
      <c r="K2167" s="27">
        <v>3401</v>
      </c>
      <c r="L2167" s="302">
        <f>TabIPW[[#This Row],[iloczyn liczby mieszkańców i relacji przeciętnego miesięcznego wynagrodzenia brutto 
w danym powiecie do średniej krajowej]]/$M$1*$L$2</f>
        <v>4.8505993503775875E-5</v>
      </c>
      <c r="M2167" s="27">
        <v>4409.75</v>
      </c>
      <c r="N2167" s="302">
        <f>TabIPW[[#This Row],[liczba oddziałów w szkołach podstawowych]]/$O$1*$N$2</f>
        <v>3.6747167561121051E-5</v>
      </c>
      <c r="O2167" s="27">
        <v>29</v>
      </c>
      <c r="P216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3.9550128934041692E-5</v>
      </c>
      <c r="Q2167" s="27">
        <v>201</v>
      </c>
      <c r="R2167" s="302">
        <f>TabIPW[[#This Row],[liczba gospodarstw domowych korzystających ze środowiskowej pomocy społecznej ]]/$S$1*$R$2</f>
        <v>2.8435694999829112E-5</v>
      </c>
      <c r="S2167" s="27">
        <v>104</v>
      </c>
      <c r="T2167" s="302">
        <f>TabIPW[[#This Row],[ilość wody dostarczonej i ścieków bytowych odprowadzonych siecią kanalizacyjną '[dam3']]]/$U$1*$T$2</f>
        <v>1.6180700560497594E-5</v>
      </c>
      <c r="U2167" s="27">
        <v>396.5</v>
      </c>
      <c r="V2167" s="302">
        <f>TabIPW[[#This Row],[iloczyn liczby mieszkańców i relacji przeciętnego miesięcznego wynagrodzenia brutto 
w danym powiecie do średniej krajowej2]]/$W$1*$V$2</f>
        <v>1.4147581438601298E-5</v>
      </c>
      <c r="W2167" s="27">
        <f>TabIPW[[#This Row],[iloczyn liczby mieszkańców i relacji przeciętnego miesięcznego wynagrodzenia brutto 
w danym powiecie do średniej krajowej]]</f>
        <v>4409.75</v>
      </c>
    </row>
    <row r="2168" spans="1:23" x14ac:dyDescent="0.3">
      <c r="A2168" s="2" t="s">
        <v>10</v>
      </c>
      <c r="B2168" s="2" t="s">
        <v>1143</v>
      </c>
      <c r="C2168" s="2" t="s">
        <v>71</v>
      </c>
      <c r="D2168" s="2" t="s">
        <v>12</v>
      </c>
      <c r="E2168" s="2" t="s">
        <v>13</v>
      </c>
      <c r="F2168" s="17" t="str">
        <f>+Tabela1[[#This Row],[WK]]&amp;Tabela1[[#This Row],[PK]]&amp;Tabela1[[#This Row],[GK]]</f>
        <v>301101</v>
      </c>
      <c r="G2168" s="2" t="s">
        <v>2015</v>
      </c>
      <c r="H2168" s="302">
        <f>TabIPW[[#This Row],[liczba mieszkańców ]]/$I$1*$H$2</f>
        <v>7.3064671233447341E-5</v>
      </c>
      <c r="I2168" s="27">
        <v>22956</v>
      </c>
      <c r="J2168" s="302">
        <f>TabIPW[[#This Row],[liczba mieszkańców w wieku 20-64]]/$K$1*$J$2</f>
        <v>5.3690107699487298E-5</v>
      </c>
      <c r="K2168" s="27">
        <v>13313</v>
      </c>
      <c r="L2168" s="302">
        <f>TabIPW[[#This Row],[iloczyn liczby mieszkańców i relacji przeciętnego miesięcznego wynagrodzenia brutto 
w danym powiecie do średniej krajowej]]/$M$1*$L$2</f>
        <v>2.2347087122451861E-4</v>
      </c>
      <c r="M2168" s="27">
        <v>20316.060000000001</v>
      </c>
      <c r="N2168" s="302">
        <f>TabIPW[[#This Row],[liczba oddziałów w szkołach podstawowych]]/$O$1*$N$2</f>
        <v>1.7106440071556353E-4</v>
      </c>
      <c r="O2168" s="27">
        <v>135</v>
      </c>
      <c r="P216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2.2254326280796594E-4</v>
      </c>
      <c r="Q2168" s="27">
        <v>1131</v>
      </c>
      <c r="R2168" s="302">
        <f>TabIPW[[#This Row],[liczba gospodarstw domowych korzystających ze środowiskowej pomocy społecznej ]]/$S$1*$R$2</f>
        <v>1.0471991523975529E-4</v>
      </c>
      <c r="S2168" s="27">
        <v>383</v>
      </c>
      <c r="T2168" s="302">
        <f>TabIPW[[#This Row],[ilość wody dostarczonej i ścieków bytowych odprowadzonych siecią kanalizacyjną '[dam3']]]/$U$1*$T$2</f>
        <v>8.7441077152530125E-5</v>
      </c>
      <c r="U2168" s="27">
        <v>2142.6999999999998</v>
      </c>
      <c r="V2168" s="302">
        <f>TabIPW[[#This Row],[iloczyn liczby mieszkańców i relacji przeciętnego miesięcznego wynagrodzenia brutto 
w danym powiecie do średniej krajowej2]]/$W$1*$V$2</f>
        <v>6.5179004107151272E-5</v>
      </c>
      <c r="W2168" s="27">
        <f>TabIPW[[#This Row],[iloczyn liczby mieszkańców i relacji przeciętnego miesięcznego wynagrodzenia brutto 
w danym powiecie do średniej krajowej]]</f>
        <v>20316.060000000001</v>
      </c>
    </row>
    <row r="2169" spans="1:23" x14ac:dyDescent="0.3">
      <c r="A2169" s="2" t="s">
        <v>10</v>
      </c>
      <c r="B2169" s="2" t="s">
        <v>1143</v>
      </c>
      <c r="C2169" s="2" t="s">
        <v>71</v>
      </c>
      <c r="D2169" s="2" t="s">
        <v>11</v>
      </c>
      <c r="E2169" s="2" t="s">
        <v>19</v>
      </c>
      <c r="F2169" s="17" t="str">
        <f>+Tabela1[[#This Row],[WK]]&amp;Tabela1[[#This Row],[PK]]&amp;Tabela1[[#This Row],[GK]]</f>
        <v>301102</v>
      </c>
      <c r="G2169" s="2" t="s">
        <v>2016</v>
      </c>
      <c r="H2169" s="302">
        <f>TabIPW[[#This Row],[liczba mieszkańców ]]/$I$1*$H$2</f>
        <v>3.6182226110029151E-5</v>
      </c>
      <c r="I2169" s="27">
        <v>11368</v>
      </c>
      <c r="J2169" s="302">
        <f>TabIPW[[#This Row],[liczba mieszkańców w wieku 20-64]]/$K$1*$J$2</f>
        <v>2.6943860102176421E-5</v>
      </c>
      <c r="K2169" s="27">
        <v>6681</v>
      </c>
      <c r="L2169" s="302">
        <f>TabIPW[[#This Row],[iloczyn liczby mieszkańców i relacji przeciętnego miesięcznego wynagrodzenia brutto 
w danym powiecie do średniej krajowej]]/$M$1*$L$2</f>
        <v>1.1066461335077224E-4</v>
      </c>
      <c r="M2169" s="27">
        <v>10060.68</v>
      </c>
      <c r="N2169" s="302">
        <f>TabIPW[[#This Row],[liczba oddziałów w szkołach podstawowych]]/$O$1*$N$2</f>
        <v>5.4487179487179488E-5</v>
      </c>
      <c r="O2169" s="27">
        <v>43</v>
      </c>
      <c r="P216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8.6774163482151176E-5</v>
      </c>
      <c r="Q2169" s="27">
        <v>441</v>
      </c>
      <c r="R2169" s="302">
        <f>TabIPW[[#This Row],[liczba gospodarstw domowych korzystających ze środowiskowej pomocy społecznej ]]/$S$1*$R$2</f>
        <v>3.8278820192077648E-5</v>
      </c>
      <c r="S2169" s="27">
        <v>140</v>
      </c>
      <c r="T2169" s="302">
        <f>TabIPW[[#This Row],[ilość wody dostarczonej i ścieków bytowych odprowadzonych siecią kanalizacyjną '[dam3']]]/$U$1*$T$2</f>
        <v>3.9217284334522548E-5</v>
      </c>
      <c r="U2169" s="27">
        <v>961</v>
      </c>
      <c r="V2169" s="302">
        <f>TabIPW[[#This Row],[iloczyn liczby mieszkańców i relacji przeciętnego miesięcznego wynagrodzenia brutto 
w danym powiecie do średniej krajowej2]]/$W$1*$V$2</f>
        <v>3.2277178893975238E-5</v>
      </c>
      <c r="W2169" s="27">
        <f>TabIPW[[#This Row],[iloczyn liczby mieszkańców i relacji przeciętnego miesięcznego wynagrodzenia brutto 
w danym powiecie do średniej krajowej]]</f>
        <v>10060.68</v>
      </c>
    </row>
    <row r="2170" spans="1:23" x14ac:dyDescent="0.3">
      <c r="A2170" s="2" t="s">
        <v>10</v>
      </c>
      <c r="B2170" s="2" t="s">
        <v>1143</v>
      </c>
      <c r="C2170" s="2" t="s">
        <v>71</v>
      </c>
      <c r="D2170" s="2" t="s">
        <v>16</v>
      </c>
      <c r="E2170" s="2" t="s">
        <v>15</v>
      </c>
      <c r="F2170" s="17" t="str">
        <f>+Tabela1[[#This Row],[WK]]&amp;Tabela1[[#This Row],[PK]]&amp;Tabela1[[#This Row],[GK]]</f>
        <v>301103</v>
      </c>
      <c r="G2170" s="2" t="s">
        <v>2015</v>
      </c>
      <c r="H2170" s="302">
        <f>TabIPW[[#This Row],[liczba mieszkańców ]]/$I$1*$H$2</f>
        <v>5.0552629952990244E-5</v>
      </c>
      <c r="I2170" s="27">
        <v>15883</v>
      </c>
      <c r="J2170" s="302">
        <f>TabIPW[[#This Row],[liczba mieszkańców w wieku 20-64]]/$K$1*$J$2</f>
        <v>3.8736083861907574E-5</v>
      </c>
      <c r="K2170" s="27">
        <v>9605</v>
      </c>
      <c r="L2170" s="302">
        <f>TabIPW[[#This Row],[iloczyn liczby mieszkańców i relacji przeciętnego miesięcznego wynagrodzenia brutto 
w danym powiecie do średniej krajowej]]/$M$1*$L$2</f>
        <v>1.5461699981090036E-4</v>
      </c>
      <c r="M2170" s="27">
        <v>14056.455</v>
      </c>
      <c r="N2170" s="302">
        <f>TabIPW[[#This Row],[liczba oddziałów w szkołach podstawowych]]/$O$1*$N$2</f>
        <v>7.9830053667262975E-5</v>
      </c>
      <c r="O2170" s="27">
        <v>63</v>
      </c>
      <c r="P217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1.2829196052236409E-4</v>
      </c>
      <c r="Q2170" s="27">
        <v>652</v>
      </c>
      <c r="R2170" s="302">
        <f>TabIPW[[#This Row],[liczba gospodarstw domowych korzystających ze środowiskowej pomocy społecznej ]]/$S$1*$R$2</f>
        <v>5.1129566970846578E-5</v>
      </c>
      <c r="S2170" s="27">
        <v>187</v>
      </c>
      <c r="T2170" s="302">
        <f>TabIPW[[#This Row],[ilość wody dostarczonej i ścieków bytowych odprowadzonych siecią kanalizacyjną '[dam3']]]/$U$1*$T$2</f>
        <v>6.4302471306875318E-5</v>
      </c>
      <c r="U2170" s="27">
        <v>1575.7</v>
      </c>
      <c r="V2170" s="302">
        <f>TabIPW[[#This Row],[iloczyn liczby mieszkańców i relacji przeciętnego miesięcznego wynagrodzenia brutto 
w danym powiecie do średniej krajowej2]]/$W$1*$V$2</f>
        <v>4.5096624944845944E-5</v>
      </c>
      <c r="W2170" s="27">
        <f>TabIPW[[#This Row],[iloczyn liczby mieszkańców i relacji przeciętnego miesięcznego wynagrodzenia brutto 
w danym powiecie do średniej krajowej]]</f>
        <v>14056.455</v>
      </c>
    </row>
    <row r="2171" spans="1:23" x14ac:dyDescent="0.3">
      <c r="A2171" s="2" t="s">
        <v>10</v>
      </c>
      <c r="B2171" s="2" t="s">
        <v>1143</v>
      </c>
      <c r="C2171" s="2" t="s">
        <v>71</v>
      </c>
      <c r="D2171" s="2" t="s">
        <v>18</v>
      </c>
      <c r="E2171" s="2" t="s">
        <v>19</v>
      </c>
      <c r="F2171" s="17" t="str">
        <f>+Tabela1[[#This Row],[WK]]&amp;Tabela1[[#This Row],[PK]]&amp;Tabela1[[#This Row],[GK]]</f>
        <v>301104</v>
      </c>
      <c r="G2171" s="2" t="s">
        <v>2017</v>
      </c>
      <c r="H2171" s="302">
        <f>TabIPW[[#This Row],[liczba mieszkańców ]]/$I$1*$H$2</f>
        <v>2.9838878411464048E-5</v>
      </c>
      <c r="I2171" s="27">
        <v>9375</v>
      </c>
      <c r="J2171" s="302">
        <f>TabIPW[[#This Row],[liczba mieszkańców w wieku 20-64]]/$K$1*$J$2</f>
        <v>2.2176962535828188E-5</v>
      </c>
      <c r="K2171" s="27">
        <v>5499</v>
      </c>
      <c r="L2171" s="302">
        <f>TabIPW[[#This Row],[iloczyn liczby mieszkańców i relacji przeciętnego miesięcznego wynagrodzenia brutto 
w danym powiecie do średniej krajowej]]/$M$1*$L$2</f>
        <v>9.1263260922192974E-5</v>
      </c>
      <c r="M2171" s="27">
        <v>8296.875</v>
      </c>
      <c r="N2171" s="302">
        <f>TabIPW[[#This Row],[liczba oddziałów w szkołach podstawowych]]/$O$1*$N$2</f>
        <v>5.9555754323196186E-5</v>
      </c>
      <c r="O2171" s="27">
        <v>47</v>
      </c>
      <c r="P217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8.4216194944128583E-5</v>
      </c>
      <c r="Q2171" s="27">
        <v>428</v>
      </c>
      <c r="R2171" s="302">
        <f>TabIPW[[#This Row],[liczba gospodarstw domowych korzystających ze środowiskowej pomocy społecznej ]]/$S$1*$R$2</f>
        <v>2.570149355753785E-5</v>
      </c>
      <c r="S2171" s="27">
        <v>94</v>
      </c>
      <c r="T2171" s="302">
        <f>TabIPW[[#This Row],[ilość wody dostarczonej i ścieków bytowych odprowadzonych siecią kanalizacyjną '[dam3']]]/$U$1*$T$2</f>
        <v>3.0035297887834127E-5</v>
      </c>
      <c r="U2171" s="27">
        <v>736</v>
      </c>
      <c r="V2171" s="302">
        <f>TabIPW[[#This Row],[iloczyn liczby mieszkańców i relacji przeciętnego miesięcznego wynagrodzenia brutto 
w danym powiecie do średniej krajowej2]]/$W$1*$V$2</f>
        <v>2.6618451102306288E-5</v>
      </c>
      <c r="W2171" s="27">
        <f>TabIPW[[#This Row],[iloczyn liczby mieszkańców i relacji przeciętnego miesięcznego wynagrodzenia brutto 
w danym powiecie do średniej krajowej]]</f>
        <v>8296.875</v>
      </c>
    </row>
    <row r="2172" spans="1:23" x14ac:dyDescent="0.3">
      <c r="A2172" s="2" t="s">
        <v>10</v>
      </c>
      <c r="B2172" s="2" t="s">
        <v>1143</v>
      </c>
      <c r="C2172" s="2" t="s">
        <v>71</v>
      </c>
      <c r="D2172" s="2" t="s">
        <v>21</v>
      </c>
      <c r="E2172" s="2" t="s">
        <v>19</v>
      </c>
      <c r="F2172" s="17" t="str">
        <f>+Tabela1[[#This Row],[WK]]&amp;Tabela1[[#This Row],[PK]]&amp;Tabela1[[#This Row],[GK]]</f>
        <v>301105</v>
      </c>
      <c r="G2172" s="2" t="s">
        <v>2018</v>
      </c>
      <c r="H2172" s="302">
        <f>TabIPW[[#This Row],[liczba mieszkańców ]]/$I$1*$H$2</f>
        <v>5.377682022827697E-5</v>
      </c>
      <c r="I2172" s="27">
        <v>16896</v>
      </c>
      <c r="J2172" s="302">
        <f>TabIPW[[#This Row],[liczba mieszkańców w wieku 20-64]]/$K$1*$J$2</f>
        <v>3.9538632606157399E-5</v>
      </c>
      <c r="K2172" s="27">
        <v>9804</v>
      </c>
      <c r="L2172" s="302">
        <f>TabIPW[[#This Row],[iloczyn liczby mieszkańców i relacji przeciętnego miesięcznego wynagrodzenia brutto 
w danym powiecie do średniej krajowej]]/$M$1*$L$2</f>
        <v>1.6447829936441303E-4</v>
      </c>
      <c r="M2172" s="27">
        <v>14952.96</v>
      </c>
      <c r="N2172" s="302">
        <f>TabIPW[[#This Row],[liczba oddziałów w szkołach podstawowych]]/$O$1*$N$2</f>
        <v>1.1024150268336316E-4</v>
      </c>
      <c r="O2172" s="27">
        <v>87</v>
      </c>
      <c r="P217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1.4127857002309421E-4</v>
      </c>
      <c r="Q2172" s="27">
        <v>718</v>
      </c>
      <c r="R2172" s="302">
        <f>TabIPW[[#This Row],[liczba gospodarstw domowych korzystających ze środowiskowej pomocy społecznej ]]/$S$1*$R$2</f>
        <v>8.1479202980279568E-5</v>
      </c>
      <c r="S2172" s="27">
        <v>298</v>
      </c>
      <c r="T2172" s="302">
        <f>TabIPW[[#This Row],[ilość wody dostarczonej i ścieków bytowych odprowadzonych siecią kanalizacyjną '[dam3']]]/$U$1*$T$2</f>
        <v>5.4083940612427401E-5</v>
      </c>
      <c r="U2172" s="27">
        <v>1325.3</v>
      </c>
      <c r="V2172" s="302">
        <f>TabIPW[[#This Row],[iloczyn liczby mieszkańców i relacji przeciętnego miesięcznego wynagrodzenia brutto 
w danym powiecie do średniej krajowej2]]/$W$1*$V$2</f>
        <v>4.7972837314620478E-5</v>
      </c>
      <c r="W2172" s="27">
        <f>TabIPW[[#This Row],[iloczyn liczby mieszkańców i relacji przeciętnego miesięcznego wynagrodzenia brutto 
w danym powiecie do średniej krajowej]]</f>
        <v>14952.96</v>
      </c>
    </row>
    <row r="2173" spans="1:23" x14ac:dyDescent="0.3">
      <c r="A2173" s="2" t="s">
        <v>10</v>
      </c>
      <c r="B2173" s="2" t="s">
        <v>1143</v>
      </c>
      <c r="C2173" s="2" t="s">
        <v>72</v>
      </c>
      <c r="D2173" s="2" t="s">
        <v>12</v>
      </c>
      <c r="E2173" s="2" t="s">
        <v>13</v>
      </c>
      <c r="F2173" s="17" t="str">
        <f>+Tabela1[[#This Row],[WK]]&amp;Tabela1[[#This Row],[PK]]&amp;Tabela1[[#This Row],[GK]]</f>
        <v>301201</v>
      </c>
      <c r="G2173" s="2" t="s">
        <v>653</v>
      </c>
      <c r="H2173" s="302">
        <f>TabIPW[[#This Row],[liczba mieszkańców ]]/$I$1*$H$2</f>
        <v>8.5617688455294188E-6</v>
      </c>
      <c r="I2173" s="27">
        <v>2690</v>
      </c>
      <c r="J2173" s="302">
        <f>TabIPW[[#This Row],[liczba mieszkańców w wieku 20-64]]/$K$1*$J$2</f>
        <v>6.5050810275124334E-6</v>
      </c>
      <c r="K2173" s="27">
        <v>1613</v>
      </c>
      <c r="L2173" s="302">
        <f>TabIPW[[#This Row],[iloczyn liczby mieszkańców i relacji przeciętnego miesięcznego wynagrodzenia brutto 
w danym powiecie do średniej krajowej]]/$M$1*$L$2</f>
        <v>2.1037945034386685E-5</v>
      </c>
      <c r="M2173" s="27">
        <v>1912.5899999999997</v>
      </c>
      <c r="N2173" s="302">
        <f>TabIPW[[#This Row],[liczba oddziałów w szkołach podstawowych]]/$O$1*$N$2</f>
        <v>2.0274299344066786E-5</v>
      </c>
      <c r="O2173" s="27">
        <v>16</v>
      </c>
      <c r="P217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2.3218483652820495E-5</v>
      </c>
      <c r="Q2173" s="27">
        <v>118</v>
      </c>
      <c r="R2173" s="302">
        <f>TabIPW[[#This Row],[liczba gospodarstw domowych korzystających ze środowiskowej pomocy społecznej ]]/$S$1*$R$2</f>
        <v>1.0389965480706791E-5</v>
      </c>
      <c r="S2173" s="27">
        <v>38</v>
      </c>
      <c r="T2173" s="302">
        <f>TabIPW[[#This Row],[ilość wody dostarczonej i ścieków bytowych odprowadzonych siecią kanalizacyjną '[dam3']]]/$U$1*$T$2</f>
        <v>1.186312648912144E-5</v>
      </c>
      <c r="U2173" s="27">
        <v>290.7</v>
      </c>
      <c r="V2173" s="302">
        <f>TabIPW[[#This Row],[iloczyn liczby mieszkańców i relacji przeciętnego miesięcznego wynagrodzenia brutto 
w danym powiecie do średniej krajowej2]]/$W$1*$V$2</f>
        <v>6.1360673016961165E-6</v>
      </c>
      <c r="W2173" s="27">
        <f>TabIPW[[#This Row],[iloczyn liczby mieszkańców i relacji przeciętnego miesięcznego wynagrodzenia brutto 
w danym powiecie do średniej krajowej]]</f>
        <v>1912.5899999999997</v>
      </c>
    </row>
    <row r="2174" spans="1:23" x14ac:dyDescent="0.3">
      <c r="A2174" s="2" t="s">
        <v>10</v>
      </c>
      <c r="B2174" s="2" t="s">
        <v>1143</v>
      </c>
      <c r="C2174" s="2" t="s">
        <v>72</v>
      </c>
      <c r="D2174" s="2" t="s">
        <v>11</v>
      </c>
      <c r="E2174" s="2" t="s">
        <v>19</v>
      </c>
      <c r="F2174" s="17" t="str">
        <f>+Tabela1[[#This Row],[WK]]&amp;Tabela1[[#This Row],[PK]]&amp;Tabela1[[#This Row],[GK]]</f>
        <v>301202</v>
      </c>
      <c r="G2174" s="2" t="s">
        <v>2019</v>
      </c>
      <c r="H2174" s="302">
        <f>TabIPW[[#This Row],[liczba mieszkańców ]]/$I$1*$H$2</f>
        <v>2.41862012851963E-5</v>
      </c>
      <c r="I2174" s="27">
        <v>7599</v>
      </c>
      <c r="J2174" s="302">
        <f>TabIPW[[#This Row],[liczba mieszkańców w wieku 20-64]]/$K$1*$J$2</f>
        <v>1.7986770851026318E-5</v>
      </c>
      <c r="K2174" s="27">
        <v>4460</v>
      </c>
      <c r="L2174" s="302">
        <f>TabIPW[[#This Row],[iloczyn liczby mieszkańców i relacji przeciętnego miesięcznego wynagrodzenia brutto 
w danym powiecie do średniej krajowej]]/$M$1*$L$2</f>
        <v>5.9430239522789744E-5</v>
      </c>
      <c r="M2174" s="27">
        <v>5402.8889999999992</v>
      </c>
      <c r="N2174" s="302">
        <f>TabIPW[[#This Row],[liczba oddziałów w szkołach podstawowych]]/$O$1*$N$2</f>
        <v>5.5754323196183665E-5</v>
      </c>
      <c r="O2174" s="27">
        <v>44</v>
      </c>
      <c r="P217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6.5523347935501919E-5</v>
      </c>
      <c r="Q2174" s="27">
        <v>333</v>
      </c>
      <c r="R2174" s="302">
        <f>TabIPW[[#This Row],[liczba gospodarstw domowych korzystających ze środowiskowej pomocy społecznej ]]/$S$1*$R$2</f>
        <v>2.8162274855599986E-5</v>
      </c>
      <c r="S2174" s="27">
        <v>103</v>
      </c>
      <c r="T2174" s="302">
        <f>TabIPW[[#This Row],[ilość wody dostarczonej i ścieków bytowych odprowadzonych siecią kanalizacyjną '[dam3']]]/$U$1*$T$2</f>
        <v>2.548919437600706E-5</v>
      </c>
      <c r="U2174" s="27">
        <v>624.6</v>
      </c>
      <c r="V2174" s="302">
        <f>TabIPW[[#This Row],[iloczyn liczby mieszkańców i relacji przeciętnego miesięcznego wynagrodzenia brutto 
w danym powiecie do średniej krajowej2]]/$W$1*$V$2</f>
        <v>1.7333819860813677E-5</v>
      </c>
      <c r="W2174" s="27">
        <f>TabIPW[[#This Row],[iloczyn liczby mieszkańców i relacji przeciętnego miesięcznego wynagrodzenia brutto 
w danym powiecie do średniej krajowej]]</f>
        <v>5402.8889999999992</v>
      </c>
    </row>
    <row r="2175" spans="1:23" x14ac:dyDescent="0.3">
      <c r="A2175" s="2" t="s">
        <v>10</v>
      </c>
      <c r="B2175" s="2" t="s">
        <v>1143</v>
      </c>
      <c r="C2175" s="2" t="s">
        <v>72</v>
      </c>
      <c r="D2175" s="2" t="s">
        <v>16</v>
      </c>
      <c r="E2175" s="2" t="s">
        <v>19</v>
      </c>
      <c r="F2175" s="17" t="str">
        <f>+Tabela1[[#This Row],[WK]]&amp;Tabela1[[#This Row],[PK]]&amp;Tabela1[[#This Row],[GK]]</f>
        <v>301203</v>
      </c>
      <c r="G2175" s="2" t="s">
        <v>2020</v>
      </c>
      <c r="H2175" s="302">
        <f>TabIPW[[#This Row],[liczba mieszkańców ]]/$I$1*$H$2</f>
        <v>3.9189985053904731E-5</v>
      </c>
      <c r="I2175" s="27">
        <v>12313</v>
      </c>
      <c r="J2175" s="302">
        <f>TabIPW[[#This Row],[liczba mieszkańców w wieku 20-64]]/$K$1*$J$2</f>
        <v>2.8823195352530286E-5</v>
      </c>
      <c r="K2175" s="27">
        <v>7147</v>
      </c>
      <c r="L2175" s="302">
        <f>TabIPW[[#This Row],[iloczyn liczby mieszkańców i relacji przeciętnego miesięcznego wynagrodzenia brutto 
w danym powiecie do średniej krajowej]]/$M$1*$L$2</f>
        <v>9.6297478516135045E-5</v>
      </c>
      <c r="M2175" s="27">
        <v>8754.5429999999997</v>
      </c>
      <c r="N2175" s="302">
        <f>TabIPW[[#This Row],[liczba oddziałów w szkołach podstawowych]]/$O$1*$N$2</f>
        <v>1.0897435897435898E-4</v>
      </c>
      <c r="O2175" s="27">
        <v>86</v>
      </c>
      <c r="P217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9.7006037634241561E-5</v>
      </c>
      <c r="Q2175" s="27">
        <v>493</v>
      </c>
      <c r="R2175" s="302">
        <f>TabIPW[[#This Row],[liczba gospodarstw domowych korzystających ze środowiskowej pomocy społecznej ]]/$S$1*$R$2</f>
        <v>7.0268977066885406E-5</v>
      </c>
      <c r="S2175" s="27">
        <v>257</v>
      </c>
      <c r="T2175" s="302">
        <f>TabIPW[[#This Row],[ilość wody dostarczonej i ścieków bytowych odprowadzonych siecią kanalizacyjną '[dam3']]]/$U$1*$T$2</f>
        <v>4.7538204496654857E-5</v>
      </c>
      <c r="U2175" s="27">
        <v>1164.9000000000001</v>
      </c>
      <c r="V2175" s="302">
        <f>TabIPW[[#This Row],[iloczyn liczby mieszkańców i relacji przeciętnego miesięcznego wynagrodzenia brutto 
w danym powiecie do średniej krajowej2]]/$W$1*$V$2</f>
        <v>2.8086764567206057E-5</v>
      </c>
      <c r="W2175" s="27">
        <f>TabIPW[[#This Row],[iloczyn liczby mieszkańców i relacji przeciętnego miesięcznego wynagrodzenia brutto 
w danym powiecie do średniej krajowej]]</f>
        <v>8754.5429999999997</v>
      </c>
    </row>
    <row r="2176" spans="1:23" x14ac:dyDescent="0.3">
      <c r="A2176" s="2" t="s">
        <v>10</v>
      </c>
      <c r="B2176" s="2" t="s">
        <v>1143</v>
      </c>
      <c r="C2176" s="2" t="s">
        <v>72</v>
      </c>
      <c r="D2176" s="2" t="s">
        <v>18</v>
      </c>
      <c r="E2176" s="2" t="s">
        <v>19</v>
      </c>
      <c r="F2176" s="17" t="str">
        <f>+Tabela1[[#This Row],[WK]]&amp;Tabela1[[#This Row],[PK]]&amp;Tabela1[[#This Row],[GK]]</f>
        <v>301204</v>
      </c>
      <c r="G2176" s="2" t="s">
        <v>2021</v>
      </c>
      <c r="H2176" s="302">
        <f>TabIPW[[#This Row],[liczba mieszkańców ]]/$I$1*$H$2</f>
        <v>1.2411382012320434E-4</v>
      </c>
      <c r="I2176" s="27">
        <v>38995</v>
      </c>
      <c r="J2176" s="302">
        <f>TabIPW[[#This Row],[liczba mieszkańców w wieku 20-64]]/$K$1*$J$2</f>
        <v>9.1998703285563313E-5</v>
      </c>
      <c r="K2176" s="27">
        <v>22812</v>
      </c>
      <c r="L2176" s="302">
        <f>TabIPW[[#This Row],[iloczyn liczby mieszkańców i relacji przeciętnego miesięcznego wynagrodzenia brutto 
w danym powiecie do średniej krajowej]]/$M$1*$L$2</f>
        <v>3.0497199502450145E-4</v>
      </c>
      <c r="M2176" s="27">
        <v>27725.445</v>
      </c>
      <c r="N2176" s="302">
        <f>TabIPW[[#This Row],[liczba oddziałów w szkołach podstawowych]]/$O$1*$N$2</f>
        <v>3.0538163387000599E-4</v>
      </c>
      <c r="O2176" s="27">
        <v>241</v>
      </c>
      <c r="P217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3.3332297718540615E-4</v>
      </c>
      <c r="Q2176" s="27">
        <v>1694</v>
      </c>
      <c r="R2176" s="302">
        <f>TabIPW[[#This Row],[liczba gospodarstw domowych korzystających ze środowiskowej pomocy społecznej ]]/$S$1*$R$2</f>
        <v>1.867459585084931E-4</v>
      </c>
      <c r="S2176" s="27">
        <v>683</v>
      </c>
      <c r="T2176" s="302">
        <f>TabIPW[[#This Row],[ilość wody dostarczonej i ścieków bytowych odprowadzonych siecią kanalizacyjną '[dam3']]]/$U$1*$T$2</f>
        <v>1.398151278444409E-4</v>
      </c>
      <c r="U2176" s="27">
        <v>3426.1000000000004</v>
      </c>
      <c r="V2176" s="302">
        <f>TabIPW[[#This Row],[iloczyn liczby mieszkańców i relacji przeciętnego miesięcznego wynagrodzenia brutto 
w danym powiecie do średniej krajowej2]]/$W$1*$V$2</f>
        <v>8.895016521547961E-5</v>
      </c>
      <c r="W2176" s="27">
        <f>TabIPW[[#This Row],[iloczyn liczby mieszkańców i relacji przeciętnego miesięcznego wynagrodzenia brutto 
w danym powiecie do średniej krajowej]]</f>
        <v>27725.445</v>
      </c>
    </row>
    <row r="2177" spans="1:23" x14ac:dyDescent="0.3">
      <c r="A2177" s="2" t="s">
        <v>10</v>
      </c>
      <c r="B2177" s="2" t="s">
        <v>1143</v>
      </c>
      <c r="C2177" s="2" t="s">
        <v>72</v>
      </c>
      <c r="D2177" s="2" t="s">
        <v>21</v>
      </c>
      <c r="E2177" s="2" t="s">
        <v>15</v>
      </c>
      <c r="F2177" s="17" t="str">
        <f>+Tabela1[[#This Row],[WK]]&amp;Tabela1[[#This Row],[PK]]&amp;Tabela1[[#This Row],[GK]]</f>
        <v>301205</v>
      </c>
      <c r="G2177" s="2" t="s">
        <v>2022</v>
      </c>
      <c r="H2177" s="302">
        <f>TabIPW[[#This Row],[liczba mieszkańców ]]/$I$1*$H$2</f>
        <v>1.5465291754805741E-5</v>
      </c>
      <c r="I2177" s="27">
        <v>4859</v>
      </c>
      <c r="J2177" s="302">
        <f>TabIPW[[#This Row],[liczba mieszkańców w wieku 20-64]]/$K$1*$J$2</f>
        <v>1.1695433961429668E-5</v>
      </c>
      <c r="K2177" s="27">
        <v>2900</v>
      </c>
      <c r="L2177" s="302">
        <f>TabIPW[[#This Row],[iloczyn liczby mieszkańców i relacji przeciętnego miesięcznego wynagrodzenia brutto 
w danym powiecie do średniej krajowej]]/$M$1*$L$2</f>
        <v>3.8001254617875433E-5</v>
      </c>
      <c r="M2177" s="27">
        <v>3454.7489999999998</v>
      </c>
      <c r="N2177" s="302">
        <f>TabIPW[[#This Row],[liczba oddziałów w szkołach podstawowych]]/$O$1*$N$2</f>
        <v>3.1678592725104354E-5</v>
      </c>
      <c r="O2177" s="27">
        <v>25</v>
      </c>
      <c r="P217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3.3056824183676639E-5</v>
      </c>
      <c r="Q2177" s="27">
        <v>168</v>
      </c>
      <c r="R2177" s="302">
        <f>TabIPW[[#This Row],[liczba gospodarstw domowych korzystających ze środowiskowej pomocy społecznej ]]/$S$1*$R$2</f>
        <v>6.0152431730407739E-6</v>
      </c>
      <c r="S2177" s="27">
        <v>22</v>
      </c>
      <c r="T2177" s="302">
        <f>TabIPW[[#This Row],[ilość wody dostarczonej i ścieków bytowych odprowadzonych siecią kanalizacyjną '[dam3']]]/$U$1*$T$2</f>
        <v>2.073088495518986E-5</v>
      </c>
      <c r="U2177" s="27">
        <v>508</v>
      </c>
      <c r="V2177" s="302">
        <f>TabIPW[[#This Row],[iloczyn liczby mieszkańców i relacji przeciętnego miesięcznego wynagrodzenia brutto 
w danym powiecie do średniej krajowej2]]/$W$1*$V$2</f>
        <v>1.1083699263547003E-5</v>
      </c>
      <c r="W2177" s="27">
        <f>TabIPW[[#This Row],[iloczyn liczby mieszkańców i relacji przeciętnego miesięcznego wynagrodzenia brutto 
w danym powiecie do średniej krajowej]]</f>
        <v>3454.7489999999998</v>
      </c>
    </row>
    <row r="2178" spans="1:23" x14ac:dyDescent="0.3">
      <c r="A2178" s="2" t="s">
        <v>10</v>
      </c>
      <c r="B2178" s="2" t="s">
        <v>1143</v>
      </c>
      <c r="C2178" s="2" t="s">
        <v>72</v>
      </c>
      <c r="D2178" s="2" t="s">
        <v>23</v>
      </c>
      <c r="E2178" s="2" t="s">
        <v>19</v>
      </c>
      <c r="F2178" s="17" t="str">
        <f>+Tabela1[[#This Row],[WK]]&amp;Tabela1[[#This Row],[PK]]&amp;Tabela1[[#This Row],[GK]]</f>
        <v>301206</v>
      </c>
      <c r="G2178" s="2" t="s">
        <v>625</v>
      </c>
      <c r="H2178" s="302">
        <f>TabIPW[[#This Row],[liczba mieszkańców ]]/$I$1*$H$2</f>
        <v>2.3963404326390701E-5</v>
      </c>
      <c r="I2178" s="27">
        <v>7529</v>
      </c>
      <c r="J2178" s="302">
        <f>TabIPW[[#This Row],[liczba mieszkańców w wieku 20-64]]/$K$1*$J$2</f>
        <v>1.821664662199235E-5</v>
      </c>
      <c r="K2178" s="27">
        <v>4517</v>
      </c>
      <c r="L2178" s="302">
        <f>TabIPW[[#This Row],[iloczyn liczby mieszkańców i relacji przeciętnego miesięcznego wynagrodzenia brutto 
w danym powiecie do średniej krajowej]]/$M$1*$L$2</f>
        <v>5.888278370405106E-5</v>
      </c>
      <c r="M2178" s="27">
        <v>5353.1189999999988</v>
      </c>
      <c r="N2178" s="302">
        <f>TabIPW[[#This Row],[liczba oddziałów w szkołach podstawowych]]/$O$1*$N$2</f>
        <v>6.3357185450208707E-5</v>
      </c>
      <c r="O2178" s="27">
        <v>50</v>
      </c>
      <c r="P217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5.7259141889582754E-5</v>
      </c>
      <c r="Q2178" s="27">
        <v>291</v>
      </c>
      <c r="R2178" s="302">
        <f>TabIPW[[#This Row],[liczba gospodarstw domowych korzystających ze środowiskowej pomocy społecznej ]]/$S$1*$R$2</f>
        <v>4.1013021634368913E-5</v>
      </c>
      <c r="S2178" s="27">
        <v>150</v>
      </c>
      <c r="T2178" s="302">
        <f>TabIPW[[#This Row],[ilość wody dostarczonej i ścieków bytowych odprowadzonych siecią kanalizacyjną '[dam3']]]/$U$1*$T$2</f>
        <v>2.6570628335283694E-5</v>
      </c>
      <c r="U2178" s="27">
        <v>651.09999999999991</v>
      </c>
      <c r="V2178" s="302">
        <f>TabIPW[[#This Row],[iloczyn liczby mieszkańców i relacji przeciętnego miesięcznego wynagrodzenia brutto 
w danym powiecie do średniej krajowej2]]/$W$1*$V$2</f>
        <v>1.7174145247014894E-5</v>
      </c>
      <c r="W2178" s="27">
        <f>TabIPW[[#This Row],[iloczyn liczby mieszkańców i relacji przeciętnego miesięcznego wynagrodzenia brutto 
w danym powiecie do średniej krajowej]]</f>
        <v>5353.1189999999988</v>
      </c>
    </row>
    <row r="2179" spans="1:23" x14ac:dyDescent="0.3">
      <c r="A2179" s="2" t="s">
        <v>10</v>
      </c>
      <c r="B2179" s="2" t="s">
        <v>1143</v>
      </c>
      <c r="C2179" s="2" t="s">
        <v>74</v>
      </c>
      <c r="D2179" s="2" t="s">
        <v>12</v>
      </c>
      <c r="E2179" s="2" t="s">
        <v>15</v>
      </c>
      <c r="F2179" s="17" t="str">
        <f>+Tabela1[[#This Row],[WK]]&amp;Tabela1[[#This Row],[PK]]&amp;Tabela1[[#This Row],[GK]]</f>
        <v>301301</v>
      </c>
      <c r="G2179" s="2" t="s">
        <v>2023</v>
      </c>
      <c r="H2179" s="302">
        <f>TabIPW[[#This Row],[liczba mieszkańców ]]/$I$1*$H$2</f>
        <v>2.4437643567276907E-5</v>
      </c>
      <c r="I2179" s="27">
        <v>7678</v>
      </c>
      <c r="J2179" s="302">
        <f>TabIPW[[#This Row],[liczba mieszkańców w wieku 20-64]]/$K$1*$J$2</f>
        <v>1.7877882327937145E-5</v>
      </c>
      <c r="K2179" s="27">
        <v>4433</v>
      </c>
      <c r="L2179" s="302">
        <f>TabIPW[[#This Row],[iloczyn liczby mieszkańców i relacji przeciętnego miesięcznego wynagrodzenia brutto 
w danym powiecie do średniej krajowej]]/$M$1*$L$2</f>
        <v>7.4490026415011332E-5</v>
      </c>
      <c r="M2179" s="27">
        <v>6771.9960000000001</v>
      </c>
      <c r="N2179" s="302">
        <f>TabIPW[[#This Row],[liczba oddziałów w szkołach podstawowych]]/$O$1*$N$2</f>
        <v>6.7158616577221229E-5</v>
      </c>
      <c r="O2179" s="27">
        <v>53</v>
      </c>
      <c r="P217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7.1426352254015592E-5</v>
      </c>
      <c r="Q2179" s="27">
        <v>363</v>
      </c>
      <c r="R2179" s="302">
        <f>TabIPW[[#This Row],[liczba gospodarstw domowych korzystających ze środowiskowej pomocy społecznej ]]/$S$1*$R$2</f>
        <v>2.1053351105642708E-5</v>
      </c>
      <c r="S2179" s="27">
        <v>77</v>
      </c>
      <c r="T2179" s="302">
        <f>TabIPW[[#This Row],[ilość wody dostarczonej i ścieków bytowych odprowadzonych siecią kanalizacyjną '[dam3']]]/$U$1*$T$2</f>
        <v>3.0467871471544781E-5</v>
      </c>
      <c r="U2179" s="27">
        <v>746.6</v>
      </c>
      <c r="V2179" s="302">
        <f>TabIPW[[#This Row],[iloczyn liczby mieszkańców i relacji przeciętnego miesięcznego wynagrodzenia brutto 
w danym powiecie do średniej krajowej2]]/$W$1*$V$2</f>
        <v>2.1726257704378309E-5</v>
      </c>
      <c r="W2179" s="27">
        <f>TabIPW[[#This Row],[iloczyn liczby mieszkańców i relacji przeciętnego miesięcznego wynagrodzenia brutto 
w danym powiecie do średniej krajowej]]</f>
        <v>6771.9960000000001</v>
      </c>
    </row>
    <row r="2180" spans="1:23" x14ac:dyDescent="0.3">
      <c r="A2180" s="2" t="s">
        <v>10</v>
      </c>
      <c r="B2180" s="2" t="s">
        <v>1143</v>
      </c>
      <c r="C2180" s="2" t="s">
        <v>74</v>
      </c>
      <c r="D2180" s="2" t="s">
        <v>11</v>
      </c>
      <c r="E2180" s="2" t="s">
        <v>15</v>
      </c>
      <c r="F2180" s="17" t="str">
        <f>+Tabela1[[#This Row],[WK]]&amp;Tabela1[[#This Row],[PK]]&amp;Tabela1[[#This Row],[GK]]</f>
        <v>301302</v>
      </c>
      <c r="G2180" s="2" t="s">
        <v>241</v>
      </c>
      <c r="H2180" s="302">
        <f>TabIPW[[#This Row],[liczba mieszkańców ]]/$I$1*$H$2</f>
        <v>3.3562770437214766E-5</v>
      </c>
      <c r="I2180" s="27">
        <v>10545</v>
      </c>
      <c r="J2180" s="302">
        <f>TabIPW[[#This Row],[liczba mieszkańców w wieku 20-64]]/$K$1*$J$2</f>
        <v>2.5673493999469403E-5</v>
      </c>
      <c r="K2180" s="27">
        <v>6366</v>
      </c>
      <c r="L2180" s="302">
        <f>TabIPW[[#This Row],[iloczyn liczby mieszkańców i relacji przeciętnego miesięcznego wynagrodzenia brutto 
w danym powiecie do średniej krajowej]]/$M$1*$L$2</f>
        <v>1.0230493989923085E-4</v>
      </c>
      <c r="M2180" s="27">
        <v>9300.69</v>
      </c>
      <c r="N2180" s="302">
        <f>TabIPW[[#This Row],[liczba oddziałów w szkołach podstawowych]]/$O$1*$N$2</f>
        <v>7.9830053667262975E-5</v>
      </c>
      <c r="O2180" s="27">
        <v>63</v>
      </c>
      <c r="P218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8.8151531156471037E-5</v>
      </c>
      <c r="Q2180" s="27">
        <v>448</v>
      </c>
      <c r="R2180" s="302">
        <f>TabIPW[[#This Row],[liczba gospodarstw domowych korzystających ze środowiskowej pomocy społecznej ]]/$S$1*$R$2</f>
        <v>3.6364879182473771E-5</v>
      </c>
      <c r="S2180" s="27">
        <v>133</v>
      </c>
      <c r="T2180" s="302">
        <f>TabIPW[[#This Row],[ilość wody dostarczonej i ścieków bytowych odprowadzonych siecią kanalizacyjną '[dam3']]]/$U$1*$T$2</f>
        <v>2.983533462743958E-5</v>
      </c>
      <c r="U2180" s="27">
        <v>731.1</v>
      </c>
      <c r="V2180" s="302">
        <f>TabIPW[[#This Row],[iloczyn liczby mieszkańców i relacji przeciętnego miesięcznego wynagrodzenia brutto 
w danym powiecie do średniej krajowej2]]/$W$1*$V$2</f>
        <v>2.9838940803942334E-5</v>
      </c>
      <c r="W2180" s="27">
        <f>TabIPW[[#This Row],[iloczyn liczby mieszkańców i relacji przeciętnego miesięcznego wynagrodzenia brutto 
w danym powiecie do średniej krajowej]]</f>
        <v>9300.69</v>
      </c>
    </row>
    <row r="2181" spans="1:23" x14ac:dyDescent="0.3">
      <c r="A2181" s="2" t="s">
        <v>10</v>
      </c>
      <c r="B2181" s="2" t="s">
        <v>1143</v>
      </c>
      <c r="C2181" s="2" t="s">
        <v>74</v>
      </c>
      <c r="D2181" s="2" t="s">
        <v>16</v>
      </c>
      <c r="E2181" s="2" t="s">
        <v>19</v>
      </c>
      <c r="F2181" s="17" t="str">
        <f>+Tabela1[[#This Row],[WK]]&amp;Tabela1[[#This Row],[PK]]&amp;Tabela1[[#This Row],[GK]]</f>
        <v>301303</v>
      </c>
      <c r="G2181" s="2" t="s">
        <v>1591</v>
      </c>
      <c r="H2181" s="302">
        <f>TabIPW[[#This Row],[liczba mieszkańców ]]/$I$1*$H$2</f>
        <v>2.9807050274491819E-5</v>
      </c>
      <c r="I2181" s="27">
        <v>9365</v>
      </c>
      <c r="J2181" s="302">
        <f>TabIPW[[#This Row],[liczba mieszkańców w wieku 20-64]]/$K$1*$J$2</f>
        <v>2.2721405151274053E-5</v>
      </c>
      <c r="K2181" s="27">
        <v>5634</v>
      </c>
      <c r="L2181" s="302">
        <f>TabIPW[[#This Row],[iloczyn liczby mieszkańców i relacji przeciętnego miesięcznego wynagrodzenia brutto 
w danym powiecie do średniej krajowej]]/$M$1*$L$2</f>
        <v>9.0856876449150965E-5</v>
      </c>
      <c r="M2181" s="27">
        <v>8259.93</v>
      </c>
      <c r="N2181" s="302">
        <f>TabIPW[[#This Row],[liczba oddziałów w szkołach podstawowych]]/$O$1*$N$2</f>
        <v>5.0685748360166967E-5</v>
      </c>
      <c r="O2181" s="27">
        <v>40</v>
      </c>
      <c r="P218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6.8474850094758755E-5</v>
      </c>
      <c r="Q2181" s="27">
        <v>348</v>
      </c>
      <c r="R2181" s="302">
        <f>TabIPW[[#This Row],[liczba gospodarstw domowych korzystających ze środowiskowej pomocy społecznej ]]/$S$1*$R$2</f>
        <v>1.5311528076831059E-5</v>
      </c>
      <c r="S2181" s="27">
        <v>56</v>
      </c>
      <c r="T2181" s="302">
        <f>TabIPW[[#This Row],[ilość wody dostarczonej i ścieków bytowych odprowadzonych siecią kanalizacyjną '[dam3']]]/$U$1*$T$2</f>
        <v>2.7701032888942666E-5</v>
      </c>
      <c r="U2181" s="27">
        <v>678.8</v>
      </c>
      <c r="V2181" s="302">
        <f>TabIPW[[#This Row],[iloczyn liczby mieszkańców i relacji przeciętnego miesięcznego wynagrodzenia brutto 
w danym powiecie do średniej krajowej2]]/$W$1*$V$2</f>
        <v>2.6499922297669035E-5</v>
      </c>
      <c r="W2181" s="27">
        <f>TabIPW[[#This Row],[iloczyn liczby mieszkańców i relacji przeciętnego miesięcznego wynagrodzenia brutto 
w danym powiecie do średniej krajowej]]</f>
        <v>8259.93</v>
      </c>
    </row>
    <row r="2182" spans="1:23" x14ac:dyDescent="0.3">
      <c r="A2182" s="2" t="s">
        <v>10</v>
      </c>
      <c r="B2182" s="2" t="s">
        <v>1143</v>
      </c>
      <c r="C2182" s="2" t="s">
        <v>74</v>
      </c>
      <c r="D2182" s="2" t="s">
        <v>18</v>
      </c>
      <c r="E2182" s="2" t="s">
        <v>19</v>
      </c>
      <c r="F2182" s="17" t="str">
        <f>+Tabela1[[#This Row],[WK]]&amp;Tabela1[[#This Row],[PK]]&amp;Tabela1[[#This Row],[GK]]</f>
        <v>301304</v>
      </c>
      <c r="G2182" s="2" t="s">
        <v>2024</v>
      </c>
      <c r="H2182" s="302">
        <f>TabIPW[[#This Row],[liczba mieszkańców ]]/$I$1*$H$2</f>
        <v>3.4250258195814893E-5</v>
      </c>
      <c r="I2182" s="27">
        <v>10761</v>
      </c>
      <c r="J2182" s="302">
        <f>TabIPW[[#This Row],[liczba mieszkańców w wieku 20-64]]/$K$1*$J$2</f>
        <v>2.5427486595453122E-5</v>
      </c>
      <c r="K2182" s="27">
        <v>6305</v>
      </c>
      <c r="L2182" s="302">
        <f>TabIPW[[#This Row],[iloczyn liczby mieszkańców i relacji przeciętnego miesięcznego wynagrodzenia brutto 
w danym powiecie do średniej krajowej]]/$M$1*$L$2</f>
        <v>1.0440051761551667E-4</v>
      </c>
      <c r="M2182" s="27">
        <v>9491.2020000000011</v>
      </c>
      <c r="N2182" s="302">
        <f>TabIPW[[#This Row],[liczba oddziałów w szkołach podstawowych]]/$O$1*$N$2</f>
        <v>1.1657722122838403E-4</v>
      </c>
      <c r="O2182" s="27">
        <v>92</v>
      </c>
      <c r="P218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9.5825436770538843E-5</v>
      </c>
      <c r="Q2182" s="27">
        <v>487</v>
      </c>
      <c r="R2182" s="302">
        <f>TabIPW[[#This Row],[liczba gospodarstw domowych korzystających ze środowiskowej pomocy społecznej ]]/$S$1*$R$2</f>
        <v>2.5428073413308725E-5</v>
      </c>
      <c r="S2182" s="27">
        <v>93</v>
      </c>
      <c r="T2182" s="302">
        <f>TabIPW[[#This Row],[ilość wody dostarczonej i ścieków bytowych odprowadzonych siecią kanalizacyjną '[dam3']]]/$U$1*$T$2</f>
        <v>5.4483867133216495E-5</v>
      </c>
      <c r="U2182" s="27">
        <v>1335.1</v>
      </c>
      <c r="V2182" s="302">
        <f>TabIPW[[#This Row],[iloczyn liczby mieszkańców i relacji przeciętnego miesięcznego wynagrodzenia brutto 
w danym powiecie do średniej krajowej2]]/$W$1*$V$2</f>
        <v>3.0450150971192367E-5</v>
      </c>
      <c r="W2182" s="27">
        <f>TabIPW[[#This Row],[iloczyn liczby mieszkańców i relacji przeciętnego miesięcznego wynagrodzenia brutto 
w danym powiecie do średniej krajowej]]</f>
        <v>9491.2020000000011</v>
      </c>
    </row>
    <row r="2183" spans="1:23" x14ac:dyDescent="0.3">
      <c r="A2183" s="2" t="s">
        <v>10</v>
      </c>
      <c r="B2183" s="2" t="s">
        <v>1143</v>
      </c>
      <c r="C2183" s="2" t="s">
        <v>74</v>
      </c>
      <c r="D2183" s="2" t="s">
        <v>21</v>
      </c>
      <c r="E2183" s="2" t="s">
        <v>15</v>
      </c>
      <c r="F2183" s="17" t="str">
        <f>+Tabela1[[#This Row],[WK]]&amp;Tabela1[[#This Row],[PK]]&amp;Tabela1[[#This Row],[GK]]</f>
        <v>301305</v>
      </c>
      <c r="G2183" s="2" t="s">
        <v>2025</v>
      </c>
      <c r="H2183" s="302">
        <f>TabIPW[[#This Row],[liczba mieszkańców ]]/$I$1*$H$2</f>
        <v>2.8444806012080451E-5</v>
      </c>
      <c r="I2183" s="27">
        <v>8937</v>
      </c>
      <c r="J2183" s="302">
        <f>TabIPW[[#This Row],[liczba mieszkańców w wieku 20-64]]/$K$1*$J$2</f>
        <v>2.1705112269108438E-5</v>
      </c>
      <c r="K2183" s="27">
        <v>5382</v>
      </c>
      <c r="L2183" s="302">
        <f>TabIPW[[#This Row],[iloczyn liczby mieszkańców i relacji przeciętnego miesięcznego wynagrodzenia brutto 
w danym powiecie do średniej krajowej]]/$M$1*$L$2</f>
        <v>8.6704528011325379E-5</v>
      </c>
      <c r="M2183" s="27">
        <v>7882.4340000000002</v>
      </c>
      <c r="N2183" s="302">
        <f>TabIPW[[#This Row],[liczba oddziałów w szkołach podstawowych]]/$O$1*$N$2</f>
        <v>3.9281454979129396E-5</v>
      </c>
      <c r="O2183" s="27">
        <v>31</v>
      </c>
      <c r="P218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5.9226809995753981E-5</v>
      </c>
      <c r="Q2183" s="27">
        <v>301</v>
      </c>
      <c r="R2183" s="302">
        <f>TabIPW[[#This Row],[liczba gospodarstw domowych korzystających ze środowiskowej pomocy społecznej ]]/$S$1*$R$2</f>
        <v>2.3787552547933966E-5</v>
      </c>
      <c r="S2183" s="27">
        <v>87</v>
      </c>
      <c r="T2183" s="302">
        <f>TabIPW[[#This Row],[ilość wody dostarczonej i ścieków bytowych odprowadzonych siecią kanalizacyjną '[dam3']]]/$U$1*$T$2</f>
        <v>3.5381254441239385E-5</v>
      </c>
      <c r="U2183" s="27">
        <v>867</v>
      </c>
      <c r="V2183" s="302">
        <f>TabIPW[[#This Row],[iloczyn liczby mieszkańców i relacji przeciętnego miesięcznego wynagrodzenia brutto 
w danym powiecie do średniej krajowej2]]/$W$1*$V$2</f>
        <v>2.5288820669969907E-5</v>
      </c>
      <c r="W2183" s="27">
        <f>TabIPW[[#This Row],[iloczyn liczby mieszkańców i relacji przeciętnego miesięcznego wynagrodzenia brutto 
w danym powiecie do średniej krajowej]]</f>
        <v>7882.4340000000002</v>
      </c>
    </row>
    <row r="2184" spans="1:23" x14ac:dyDescent="0.3">
      <c r="A2184" s="2" t="s">
        <v>10</v>
      </c>
      <c r="B2184" s="2" t="s">
        <v>1143</v>
      </c>
      <c r="C2184" s="2" t="s">
        <v>74</v>
      </c>
      <c r="D2184" s="2" t="s">
        <v>23</v>
      </c>
      <c r="E2184" s="2" t="s">
        <v>15</v>
      </c>
      <c r="F2184" s="17" t="str">
        <f>+Tabela1[[#This Row],[WK]]&amp;Tabela1[[#This Row],[PK]]&amp;Tabela1[[#This Row],[GK]]</f>
        <v>301306</v>
      </c>
      <c r="G2184" s="2" t="s">
        <v>2026</v>
      </c>
      <c r="H2184" s="302">
        <f>TabIPW[[#This Row],[liczba mieszkańców ]]/$I$1*$H$2</f>
        <v>1.1945099805677289E-5</v>
      </c>
      <c r="I2184" s="27">
        <v>3753</v>
      </c>
      <c r="J2184" s="302">
        <f>TabIPW[[#This Row],[liczba mieszkańców w wieku 20-64]]/$K$1*$J$2</f>
        <v>9.0458132329264639E-6</v>
      </c>
      <c r="K2184" s="27">
        <v>2243</v>
      </c>
      <c r="L2184" s="302">
        <f>TabIPW[[#This Row],[iloczyn liczby mieszkańców i relacji przeciętnego miesięcznego wynagrodzenia brutto 
w danym powiecie do średniej krajowej]]/$M$1*$L$2</f>
        <v>3.6410662820465945E-5</v>
      </c>
      <c r="M2184" s="27">
        <v>3310.1460000000002</v>
      </c>
      <c r="N2184" s="302">
        <f>TabIPW[[#This Row],[liczba oddziałów w szkołach podstawowych]]/$O$1*$N$2</f>
        <v>2.5342874180083484E-5</v>
      </c>
      <c r="O2184" s="27">
        <v>20</v>
      </c>
      <c r="P218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3.4630958668613622E-5</v>
      </c>
      <c r="Q2184" s="27">
        <v>176</v>
      </c>
      <c r="R2184" s="302">
        <f>TabIPW[[#This Row],[liczba gospodarstw domowych korzystających ze środowiskowej pomocy społecznej ]]/$S$1*$R$2</f>
        <v>1.175706620185242E-5</v>
      </c>
      <c r="S2184" s="27">
        <v>43</v>
      </c>
      <c r="T2184" s="302">
        <f>TabIPW[[#This Row],[ilość wody dostarczonej i ścieków bytowych odprowadzonych siecią kanalizacyjną '[dam3']]]/$U$1*$T$2</f>
        <v>1.2107979461033131E-5</v>
      </c>
      <c r="U2184" s="27">
        <v>296.7</v>
      </c>
      <c r="V2184" s="302">
        <f>TabIPW[[#This Row],[iloczyn liczby mieszkańców i relacji przeciętnego miesięcznego wynagrodzenia brutto 
w danym powiecie do średniej krajowej2]]/$W$1*$V$2</f>
        <v>1.0619776655969237E-5</v>
      </c>
      <c r="W2184" s="27">
        <f>TabIPW[[#This Row],[iloczyn liczby mieszkańców i relacji przeciętnego miesięcznego wynagrodzenia brutto 
w danym powiecie do średniej krajowej]]</f>
        <v>3310.1460000000002</v>
      </c>
    </row>
    <row r="2185" spans="1:23" x14ac:dyDescent="0.3">
      <c r="A2185" s="2" t="s">
        <v>10</v>
      </c>
      <c r="B2185" s="2" t="s">
        <v>1143</v>
      </c>
      <c r="C2185" s="2" t="s">
        <v>74</v>
      </c>
      <c r="D2185" s="2" t="s">
        <v>30</v>
      </c>
      <c r="E2185" s="2" t="s">
        <v>15</v>
      </c>
      <c r="F2185" s="17" t="str">
        <f>+Tabela1[[#This Row],[WK]]&amp;Tabela1[[#This Row],[PK]]&amp;Tabela1[[#This Row],[GK]]</f>
        <v>301307</v>
      </c>
      <c r="G2185" s="2" t="s">
        <v>2027</v>
      </c>
      <c r="H2185" s="302">
        <f>TabIPW[[#This Row],[liczba mieszkańców ]]/$I$1*$H$2</f>
        <v>3.208912769540059E-5</v>
      </c>
      <c r="I2185" s="27">
        <v>10082</v>
      </c>
      <c r="J2185" s="302">
        <f>TabIPW[[#This Row],[liczba mieszkańców w wieku 20-64]]/$K$1*$J$2</f>
        <v>2.4274074832360406E-5</v>
      </c>
      <c r="K2185" s="27">
        <v>6019</v>
      </c>
      <c r="L2185" s="302">
        <f>TabIPW[[#This Row],[iloczyn liczby mieszkańców i relacji przeciętnego miesięcznego wynagrodzenia brutto 
w danym powiecie do średniej krajowej]]/$M$1*$L$2</f>
        <v>9.7813030257377475E-5</v>
      </c>
      <c r="M2185" s="27">
        <v>8892.3240000000005</v>
      </c>
      <c r="N2185" s="302">
        <f>TabIPW[[#This Row],[liczba oddziałów w szkołach podstawowych]]/$O$1*$N$2</f>
        <v>7.2227191413237933E-5</v>
      </c>
      <c r="O2185" s="27">
        <v>57</v>
      </c>
      <c r="P218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1.0094137384658403E-4</v>
      </c>
      <c r="Q2185" s="27">
        <v>513</v>
      </c>
      <c r="R2185" s="302">
        <f>TabIPW[[#This Row],[liczba gospodarstw domowych korzystających ze środowiskowej pomocy społecznej ]]/$S$1*$R$2</f>
        <v>5.4410608701596088E-5</v>
      </c>
      <c r="S2185" s="27">
        <v>199</v>
      </c>
      <c r="T2185" s="302">
        <f>TabIPW[[#This Row],[ilość wody dostarczonej i ścieków bytowych odprowadzonych siecią kanalizacyjną '[dam3']]]/$U$1*$T$2</f>
        <v>3.6213754545739136E-5</v>
      </c>
      <c r="U2185" s="27">
        <v>887.4</v>
      </c>
      <c r="V2185" s="302">
        <f>TabIPW[[#This Row],[iloczyn liczby mieszkańców i relacji przeciętnego miesięcznego wynagrodzenia brutto 
w danym powiecie do średniej krajowej2]]/$W$1*$V$2</f>
        <v>2.8528800491735098E-5</v>
      </c>
      <c r="W2185" s="27">
        <f>TabIPW[[#This Row],[iloczyn liczby mieszkańców i relacji przeciętnego miesięcznego wynagrodzenia brutto 
w danym powiecie do średniej krajowej]]</f>
        <v>8892.3240000000005</v>
      </c>
    </row>
    <row r="2186" spans="1:23" x14ac:dyDescent="0.3">
      <c r="A2186" s="2" t="s">
        <v>10</v>
      </c>
      <c r="B2186" s="2" t="s">
        <v>1143</v>
      </c>
      <c r="C2186" s="2" t="s">
        <v>76</v>
      </c>
      <c r="D2186" s="2" t="s">
        <v>12</v>
      </c>
      <c r="E2186" s="2" t="s">
        <v>15</v>
      </c>
      <c r="F2186" s="17" t="str">
        <f>+Tabela1[[#This Row],[WK]]&amp;Tabela1[[#This Row],[PK]]&amp;Tabela1[[#This Row],[GK]]</f>
        <v>301401</v>
      </c>
      <c r="G2186" s="2" t="s">
        <v>2028</v>
      </c>
      <c r="H2186" s="302">
        <f>TabIPW[[#This Row],[liczba mieszkańców ]]/$I$1*$H$2</f>
        <v>9.9972178229769164E-6</v>
      </c>
      <c r="I2186" s="27">
        <v>3141</v>
      </c>
      <c r="J2186" s="302">
        <f>TabIPW[[#This Row],[liczba mieszkańców w wieku 20-64]]/$K$1*$J$2</f>
        <v>7.4971764601026737E-6</v>
      </c>
      <c r="K2186" s="27">
        <v>1859</v>
      </c>
      <c r="L2186" s="302">
        <f>TabIPW[[#This Row],[iloczyn liczby mieszkańców i relacji przeciętnego miesięcznego wynagrodzenia brutto 
w danym powiecie do średniej krajowej]]/$M$1*$L$2</f>
        <v>2.8883887793575818E-5</v>
      </c>
      <c r="M2186" s="27">
        <v>2625.8759999999997</v>
      </c>
      <c r="N2186" s="302">
        <f>TabIPW[[#This Row],[liczba oddziałów w szkołach podstawowych]]/$O$1*$N$2</f>
        <v>1.9007155635062614E-5</v>
      </c>
      <c r="O2186" s="27">
        <v>15</v>
      </c>
      <c r="P218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2.3415250463437617E-5</v>
      </c>
      <c r="Q2186" s="27">
        <v>119</v>
      </c>
      <c r="R2186" s="302">
        <f>TabIPW[[#This Row],[liczba gospodarstw domowych korzystających ze środowiskowej pomocy społecznej ]]/$S$1*$R$2</f>
        <v>2.2420451826788337E-5</v>
      </c>
      <c r="S2186" s="27">
        <v>82</v>
      </c>
      <c r="T2186" s="302">
        <f>TabIPW[[#This Row],[ilość wody dostarczonej i ścieków bytowych odprowadzonych siecią kanalizacyjną '[dam3']]]/$U$1*$T$2</f>
        <v>9.0554790778673822E-6</v>
      </c>
      <c r="U2186" s="27">
        <v>221.9</v>
      </c>
      <c r="V2186" s="302">
        <f>TabIPW[[#This Row],[iloczyn liczby mieszkańców i relacji przeciętnego miesięcznego wynagrodzenia brutto 
w danym powiecie do średniej krajowej2]]/$W$1*$V$2</f>
        <v>8.4244672731262805E-6</v>
      </c>
      <c r="W2186" s="27">
        <f>TabIPW[[#This Row],[iloczyn liczby mieszkańców i relacji przeciętnego miesięcznego wynagrodzenia brutto 
w danym powiecie do średniej krajowej]]</f>
        <v>2625.8759999999997</v>
      </c>
    </row>
    <row r="2187" spans="1:23" x14ac:dyDescent="0.3">
      <c r="A2187" s="2" t="s">
        <v>10</v>
      </c>
      <c r="B2187" s="2" t="s">
        <v>1143</v>
      </c>
      <c r="C2187" s="2" t="s">
        <v>76</v>
      </c>
      <c r="D2187" s="2" t="s">
        <v>11</v>
      </c>
      <c r="E2187" s="2" t="s">
        <v>15</v>
      </c>
      <c r="F2187" s="17" t="str">
        <f>+Tabela1[[#This Row],[WK]]&amp;Tabela1[[#This Row],[PK]]&amp;Tabela1[[#This Row],[GK]]</f>
        <v>301402</v>
      </c>
      <c r="G2187" s="2" t="s">
        <v>2029</v>
      </c>
      <c r="H2187" s="302">
        <f>TabIPW[[#This Row],[liczba mieszkańców ]]/$I$1*$H$2</f>
        <v>1.9370604161298155E-5</v>
      </c>
      <c r="I2187" s="27">
        <v>6086</v>
      </c>
      <c r="J2187" s="302">
        <f>TabIPW[[#This Row],[liczba mieszkańców w wieku 20-64]]/$K$1*$J$2</f>
        <v>1.4453943213022045E-5</v>
      </c>
      <c r="K2187" s="27">
        <v>3584</v>
      </c>
      <c r="L2187" s="302">
        <f>TabIPW[[#This Row],[iloczyn liczby mieszkańców i relacji przeciętnego miesięcznego wynagrodzenia brutto 
w danym powiecie do średniej krajowej]]/$M$1*$L$2</f>
        <v>5.5965406275613639E-5</v>
      </c>
      <c r="M2187" s="27">
        <v>5087.8959999999997</v>
      </c>
      <c r="N2187" s="302">
        <f>TabIPW[[#This Row],[liczba oddziałów w szkołach podstawowych]]/$O$1*$N$2</f>
        <v>3.5480023852116875E-5</v>
      </c>
      <c r="O2187" s="27">
        <v>28</v>
      </c>
      <c r="P218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4.4666066010086891E-5</v>
      </c>
      <c r="Q2187" s="27">
        <v>227</v>
      </c>
      <c r="R2187" s="302">
        <f>TabIPW[[#This Row],[liczba gospodarstw domowych korzystających ze środowiskowej pomocy społecznej ]]/$S$1*$R$2</f>
        <v>1.4491267644143682E-5</v>
      </c>
      <c r="S2187" s="27">
        <v>53</v>
      </c>
      <c r="T2187" s="302">
        <f>TabIPW[[#This Row],[ilość wody dostarczonej i ścieków bytowych odprowadzonych siecią kanalizacyjną '[dam3']]]/$U$1*$T$2</f>
        <v>1.5605296076505121E-5</v>
      </c>
      <c r="U2187" s="27">
        <v>382.4</v>
      </c>
      <c r="V2187" s="302">
        <f>TabIPW[[#This Row],[iloczyn liczby mieszkańców i relacji przeciętnego miesięcznego wynagrodzenia brutto 
w danym powiecie do średniej krajowej2]]/$W$1*$V$2</f>
        <v>1.6323243497053981E-5</v>
      </c>
      <c r="W2187" s="27">
        <f>TabIPW[[#This Row],[iloczyn liczby mieszkańców i relacji przeciętnego miesięcznego wynagrodzenia brutto 
w danym powiecie do średniej krajowej]]</f>
        <v>5087.8959999999997</v>
      </c>
    </row>
    <row r="2188" spans="1:23" x14ac:dyDescent="0.3">
      <c r="A2188" s="2" t="s">
        <v>10</v>
      </c>
      <c r="B2188" s="2" t="s">
        <v>1143</v>
      </c>
      <c r="C2188" s="2" t="s">
        <v>76</v>
      </c>
      <c r="D2188" s="2" t="s">
        <v>16</v>
      </c>
      <c r="E2188" s="2" t="s">
        <v>19</v>
      </c>
      <c r="F2188" s="17" t="str">
        <f>+Tabela1[[#This Row],[WK]]&amp;Tabela1[[#This Row],[PK]]&amp;Tabela1[[#This Row],[GK]]</f>
        <v>301403</v>
      </c>
      <c r="G2188" s="2" t="s">
        <v>2030</v>
      </c>
      <c r="H2188" s="302">
        <f>TabIPW[[#This Row],[liczba mieszkańców ]]/$I$1*$H$2</f>
        <v>5.6351716509330244E-5</v>
      </c>
      <c r="I2188" s="27">
        <v>17705</v>
      </c>
      <c r="J2188" s="302">
        <f>TabIPW[[#This Row],[liczba mieszkańców w wieku 20-64]]/$K$1*$J$2</f>
        <v>4.2059200270258627E-5</v>
      </c>
      <c r="K2188" s="27">
        <v>10429</v>
      </c>
      <c r="L2188" s="302">
        <f>TabIPW[[#This Row],[iloczyn liczby mieszkańców i relacji przeciętnego miesięcznego wynagrodzenia brutto 
w danym powiecie do średniej krajowej]]/$M$1*$L$2</f>
        <v>1.6281096255500155E-4</v>
      </c>
      <c r="M2188" s="27">
        <v>14801.38</v>
      </c>
      <c r="N2188" s="302">
        <f>TabIPW[[#This Row],[liczba oddziałów w szkołach podstawowych]]/$O$1*$N$2</f>
        <v>1.2544722719141325E-4</v>
      </c>
      <c r="O2188" s="27">
        <v>99</v>
      </c>
      <c r="P218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1.4245917088679695E-4</v>
      </c>
      <c r="Q2188" s="27">
        <v>724</v>
      </c>
      <c r="R2188" s="302">
        <f>TabIPW[[#This Row],[liczba gospodarstw domowych korzystających ze środowiskowej pomocy społecznej ]]/$S$1*$R$2</f>
        <v>7.983868211490482E-5</v>
      </c>
      <c r="S2188" s="27">
        <v>292</v>
      </c>
      <c r="T2188" s="302">
        <f>TabIPW[[#This Row],[ilość wody dostarczonej i ścieków bytowych odprowadzonych siecią kanalizacyjną '[dam3']]]/$U$1*$T$2</f>
        <v>6.275173581810127E-5</v>
      </c>
      <c r="U2188" s="27">
        <v>1537.7</v>
      </c>
      <c r="V2188" s="302">
        <f>TabIPW[[#This Row],[iloczyn liczby mieszkańców i relacji przeciętnego miesięcznego wynagrodzenia brutto 
w danym powiecie do średniej krajowej2]]/$W$1*$V$2</f>
        <v>4.7486530745208788E-5</v>
      </c>
      <c r="W2188" s="27">
        <f>TabIPW[[#This Row],[iloczyn liczby mieszkańców i relacji przeciętnego miesięcznego wynagrodzenia brutto 
w danym powiecie do średniej krajowej]]</f>
        <v>14801.38</v>
      </c>
    </row>
    <row r="2189" spans="1:23" x14ac:dyDescent="0.3">
      <c r="A2189" s="2" t="s">
        <v>10</v>
      </c>
      <c r="B2189" s="2" t="s">
        <v>1143</v>
      </c>
      <c r="C2189" s="2" t="s">
        <v>76</v>
      </c>
      <c r="D2189" s="2" t="s">
        <v>18</v>
      </c>
      <c r="E2189" s="2" t="s">
        <v>19</v>
      </c>
      <c r="F2189" s="17" t="str">
        <f>+Tabela1[[#This Row],[WK]]&amp;Tabela1[[#This Row],[PK]]&amp;Tabela1[[#This Row],[GK]]</f>
        <v>301404</v>
      </c>
      <c r="G2189" s="2" t="s">
        <v>2031</v>
      </c>
      <c r="H2189" s="302">
        <f>TabIPW[[#This Row],[liczba mieszkańców ]]/$I$1*$H$2</f>
        <v>2.6643333459452327E-5</v>
      </c>
      <c r="I2189" s="27">
        <v>8371</v>
      </c>
      <c r="J2189" s="302">
        <f>TabIPW[[#This Row],[liczba mieszkańców w wieku 20-64]]/$K$1*$J$2</f>
        <v>1.9684625229564902E-5</v>
      </c>
      <c r="K2189" s="27">
        <v>4881</v>
      </c>
      <c r="L2189" s="302">
        <f>TabIPW[[#This Row],[iloczyn liczby mieszkańców i relacji przeciętnego miesięcznego wynagrodzenia brutto 
w danym powiecie do średniej krajowej]]/$M$1*$L$2</f>
        <v>7.6977721973901052E-5</v>
      </c>
      <c r="M2189" s="27">
        <v>6998.1559999999999</v>
      </c>
      <c r="N2189" s="302">
        <f>TabIPW[[#This Row],[liczba oddziałów w szkołach podstawowych]]/$O$1*$N$2</f>
        <v>4.9418604651162791E-5</v>
      </c>
      <c r="O2189" s="27">
        <v>39</v>
      </c>
      <c r="P218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5.8636509563902608E-5</v>
      </c>
      <c r="Q2189" s="27">
        <v>298</v>
      </c>
      <c r="R2189" s="302">
        <f>TabIPW[[#This Row],[liczba gospodarstw domowych korzystających ze środowiskowej pomocy społecznej ]]/$S$1*$R$2</f>
        <v>3.4724358317099016E-5</v>
      </c>
      <c r="S2189" s="27">
        <v>127</v>
      </c>
      <c r="T2189" s="302">
        <f>TabIPW[[#This Row],[ilość wody dostarczonej i ścieków bytowych odprowadzonych siecią kanalizacyjną '[dam3']]]/$U$1*$T$2</f>
        <v>2.8088716761136181E-5</v>
      </c>
      <c r="U2189" s="27">
        <v>688.3</v>
      </c>
      <c r="V2189" s="302">
        <f>TabIPW[[#This Row],[iloczyn liczby mieszkańców i relacji przeciętnego miesięcznego wynagrodzenia brutto 
w danym powiecie do średniej krajowej2]]/$W$1*$V$2</f>
        <v>2.2451835575721142E-5</v>
      </c>
      <c r="W2189" s="27">
        <f>TabIPW[[#This Row],[iloczyn liczby mieszkańców i relacji przeciętnego miesięcznego wynagrodzenia brutto 
w danym powiecie do średniej krajowej]]</f>
        <v>6998.1559999999999</v>
      </c>
    </row>
    <row r="2190" spans="1:23" x14ac:dyDescent="0.3">
      <c r="A2190" s="2" t="s">
        <v>10</v>
      </c>
      <c r="B2190" s="2" t="s">
        <v>1143</v>
      </c>
      <c r="C2190" s="2" t="s">
        <v>109</v>
      </c>
      <c r="D2190" s="2" t="s">
        <v>12</v>
      </c>
      <c r="E2190" s="2" t="s">
        <v>15</v>
      </c>
      <c r="F2190" s="17" t="str">
        <f>+Tabela1[[#This Row],[WK]]&amp;Tabela1[[#This Row],[PK]]&amp;Tabela1[[#This Row],[GK]]</f>
        <v>301501</v>
      </c>
      <c r="G2190" s="2" t="s">
        <v>2032</v>
      </c>
      <c r="H2190" s="302">
        <f>TabIPW[[#This Row],[liczba mieszkańców ]]/$I$1*$H$2</f>
        <v>1.6063660729883633E-5</v>
      </c>
      <c r="I2190" s="27">
        <v>5047</v>
      </c>
      <c r="J2190" s="302">
        <f>TabIPW[[#This Row],[liczba mieszkańców w wieku 20-64]]/$K$1*$J$2</f>
        <v>1.1828519934094213E-5</v>
      </c>
      <c r="K2190" s="27">
        <v>2933</v>
      </c>
      <c r="L2190" s="302">
        <f>TabIPW[[#This Row],[iloczyn liczby mieszkańców i relacji przeciętnego miesięcznego wynagrodzenia brutto 
w danym powiecie do średniej krajowej]]/$M$1*$L$2</f>
        <v>4.818750775381083E-5</v>
      </c>
      <c r="M2190" s="27">
        <v>4380.7959999999994</v>
      </c>
      <c r="N2190" s="302">
        <f>TabIPW[[#This Row],[liczba oddziałów w szkołach podstawowych]]/$O$1*$N$2</f>
        <v>3.4212880143112706E-5</v>
      </c>
      <c r="O2190" s="27">
        <v>27</v>
      </c>
      <c r="P219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3.7975994449104709E-5</v>
      </c>
      <c r="Q2190" s="27">
        <v>193</v>
      </c>
      <c r="R2190" s="302">
        <f>TabIPW[[#This Row],[liczba gospodarstw domowych korzystających ze środowiskowej pomocy społecznej ]]/$S$1*$R$2</f>
        <v>2.160019139410096E-5</v>
      </c>
      <c r="S2190" s="27">
        <v>79</v>
      </c>
      <c r="T2190" s="302">
        <f>TabIPW[[#This Row],[ilość wody dostarczonej i ścieków bytowych odprowadzonych siecią kanalizacyjną '[dam3']]]/$U$1*$T$2</f>
        <v>1.5662428436617852E-5</v>
      </c>
      <c r="U2190" s="27">
        <v>383.8</v>
      </c>
      <c r="V2190" s="302">
        <f>TabIPW[[#This Row],[iloczyn liczby mieszkańców i relacji przeciętnego miesięcznego wynagrodzenia brutto 
w danym powiecie do średniej krajowej2]]/$W$1*$V$2</f>
        <v>1.4054689761528161E-5</v>
      </c>
      <c r="W2190" s="27">
        <f>TabIPW[[#This Row],[iloczyn liczby mieszkańców i relacji przeciętnego miesięcznego wynagrodzenia brutto 
w danym powiecie do średniej krajowej]]</f>
        <v>4380.7959999999994</v>
      </c>
    </row>
    <row r="2191" spans="1:23" x14ac:dyDescent="0.3">
      <c r="A2191" s="2" t="s">
        <v>10</v>
      </c>
      <c r="B2191" s="2" t="s">
        <v>1143</v>
      </c>
      <c r="C2191" s="2" t="s">
        <v>109</v>
      </c>
      <c r="D2191" s="2" t="s">
        <v>11</v>
      </c>
      <c r="E2191" s="2" t="s">
        <v>19</v>
      </c>
      <c r="F2191" s="17" t="str">
        <f>+Tabela1[[#This Row],[WK]]&amp;Tabela1[[#This Row],[PK]]&amp;Tabela1[[#This Row],[GK]]</f>
        <v>301502</v>
      </c>
      <c r="G2191" s="2" t="s">
        <v>2033</v>
      </c>
      <c r="H2191" s="302">
        <f>TabIPW[[#This Row],[liczba mieszkańców ]]/$I$1*$H$2</f>
        <v>2.7184411787980209E-5</v>
      </c>
      <c r="I2191" s="27">
        <v>8541</v>
      </c>
      <c r="J2191" s="302">
        <f>TabIPW[[#This Row],[liczba mieszkańców w wieku 20-64]]/$K$1*$J$2</f>
        <v>2.0664621937367455E-5</v>
      </c>
      <c r="K2191" s="27">
        <v>5124</v>
      </c>
      <c r="L2191" s="302">
        <f>TabIPW[[#This Row],[iloczyn liczby mieszkańców i relacji przeciętnego miesięcznego wynagrodzenia brutto 
w danym powiecie do średniej krajowej]]/$M$1*$L$2</f>
        <v>8.1547355602397135E-5</v>
      </c>
      <c r="M2191" s="27">
        <v>7413.5879999999997</v>
      </c>
      <c r="N2191" s="302">
        <f>TabIPW[[#This Row],[liczba oddziałów w szkołach podstawowych]]/$O$1*$N$2</f>
        <v>7.096004770423375E-5</v>
      </c>
      <c r="O2191" s="27">
        <v>56</v>
      </c>
      <c r="P219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6.6113648367353278E-5</v>
      </c>
      <c r="Q2191" s="27">
        <v>336</v>
      </c>
      <c r="R2191" s="302">
        <f>TabIPW[[#This Row],[liczba gospodarstw domowych korzystających ze środowiskowej pomocy społecznej ]]/$S$1*$R$2</f>
        <v>3.4724358317099016E-5</v>
      </c>
      <c r="S2191" s="27">
        <v>127</v>
      </c>
      <c r="T2191" s="302">
        <f>TabIPW[[#This Row],[ilość wody dostarczonej i ścieków bytowych odprowadzonych siecią kanalizacyjną '[dam3']]]/$U$1*$T$2</f>
        <v>2.2967208765316637E-5</v>
      </c>
      <c r="U2191" s="27">
        <v>562.79999999999995</v>
      </c>
      <c r="V2191" s="302">
        <f>TabIPW[[#This Row],[iloczyn liczby mieszkańców i relacji przeciętnego miesięcznego wynagrodzenia brutto 
w danym powiecie do średniej krajowej2]]/$W$1*$V$2</f>
        <v>2.3784645384032499E-5</v>
      </c>
      <c r="W2191" s="27">
        <f>TabIPW[[#This Row],[iloczyn liczby mieszkańców i relacji przeciętnego miesięcznego wynagrodzenia brutto 
w danym powiecie do średniej krajowej]]</f>
        <v>7413.5879999999997</v>
      </c>
    </row>
    <row r="2192" spans="1:23" x14ac:dyDescent="0.3">
      <c r="A2192" s="2" t="s">
        <v>10</v>
      </c>
      <c r="B2192" s="2" t="s">
        <v>1143</v>
      </c>
      <c r="C2192" s="2" t="s">
        <v>109</v>
      </c>
      <c r="D2192" s="2" t="s">
        <v>16</v>
      </c>
      <c r="E2192" s="2" t="s">
        <v>15</v>
      </c>
      <c r="F2192" s="17" t="str">
        <f>+Tabela1[[#This Row],[WK]]&amp;Tabela1[[#This Row],[PK]]&amp;Tabela1[[#This Row],[GK]]</f>
        <v>301503</v>
      </c>
      <c r="G2192" s="2" t="s">
        <v>2034</v>
      </c>
      <c r="H2192" s="302">
        <f>TabIPW[[#This Row],[liczba mieszkańców ]]/$I$1*$H$2</f>
        <v>1.2476629693113501E-5</v>
      </c>
      <c r="I2192" s="27">
        <v>3920</v>
      </c>
      <c r="J2192" s="302">
        <f>TabIPW[[#This Row],[liczba mieszkańców w wieku 20-64]]/$K$1*$J$2</f>
        <v>9.400709160031916E-6</v>
      </c>
      <c r="K2192" s="27">
        <v>2331</v>
      </c>
      <c r="L2192" s="302">
        <f>TabIPW[[#This Row],[iloczyn liczby mieszkańców i relacji przeciętnego miesięcznego wynagrodzenia brutto 
w danym powiecie do średniej krajowej]]/$M$1*$L$2</f>
        <v>3.7427190488396764E-5</v>
      </c>
      <c r="M2192" s="27">
        <v>3402.56</v>
      </c>
      <c r="N2192" s="302">
        <f>TabIPW[[#This Row],[liczba oddziałów w szkołach podstawowych]]/$O$1*$N$2</f>
        <v>2.5342874180083484E-5</v>
      </c>
      <c r="O2192" s="27">
        <v>20</v>
      </c>
      <c r="P219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3.2860057373059517E-5</v>
      </c>
      <c r="Q2192" s="27">
        <v>167</v>
      </c>
      <c r="R2192" s="302">
        <f>TabIPW[[#This Row],[liczba gospodarstw domowych korzystających ze środowiskowej pomocy społecznej ]]/$S$1*$R$2</f>
        <v>1.8865989951809698E-5</v>
      </c>
      <c r="S2192" s="27">
        <v>69</v>
      </c>
      <c r="T2192" s="302">
        <f>TabIPW[[#This Row],[ilość wody dostarczonej i ścieków bytowych odprowadzonych siecią kanalizacyjną '[dam3']]]/$U$1*$T$2</f>
        <v>8.0801480730858114E-6</v>
      </c>
      <c r="U2192" s="27">
        <v>198</v>
      </c>
      <c r="V2192" s="302">
        <f>TabIPW[[#This Row],[iloczyn liczby mieszkańców i relacji przeciętnego miesięcznego wynagrodzenia brutto 
w danym powiecie do średniej krajowej2]]/$W$1*$V$2</f>
        <v>1.0916263892449058E-5</v>
      </c>
      <c r="W2192" s="27">
        <f>TabIPW[[#This Row],[iloczyn liczby mieszkańców i relacji przeciętnego miesięcznego wynagrodzenia brutto 
w danym powiecie do średniej krajowej]]</f>
        <v>3402.56</v>
      </c>
    </row>
    <row r="2193" spans="1:23" x14ac:dyDescent="0.3">
      <c r="A2193" s="2" t="s">
        <v>10</v>
      </c>
      <c r="B2193" s="2" t="s">
        <v>1143</v>
      </c>
      <c r="C2193" s="2" t="s">
        <v>109</v>
      </c>
      <c r="D2193" s="2" t="s">
        <v>18</v>
      </c>
      <c r="E2193" s="2" t="s">
        <v>19</v>
      </c>
      <c r="F2193" s="17" t="str">
        <f>+Tabela1[[#This Row],[WK]]&amp;Tabela1[[#This Row],[PK]]&amp;Tabela1[[#This Row],[GK]]</f>
        <v>301504</v>
      </c>
      <c r="G2193" s="2" t="s">
        <v>2035</v>
      </c>
      <c r="H2193" s="302">
        <f>TabIPW[[#This Row],[liczba mieszkańców ]]/$I$1*$H$2</f>
        <v>8.895964283737815E-5</v>
      </c>
      <c r="I2193" s="27">
        <v>27950</v>
      </c>
      <c r="J2193" s="302">
        <f>TabIPW[[#This Row],[liczba mieszkańców w wieku 20-64]]/$K$1*$J$2</f>
        <v>6.6002576625088941E-5</v>
      </c>
      <c r="K2193" s="27">
        <v>16366</v>
      </c>
      <c r="L2193" s="302">
        <f>TabIPW[[#This Row],[iloczyn liczby mieszkańców i relacji przeciętnego miesięcznego wynagrodzenia brutto 
w danym powiecie do średniej krajowej]]/$M$1*$L$2</f>
        <v>2.6685968728333917E-4</v>
      </c>
      <c r="M2193" s="27">
        <v>24260.6</v>
      </c>
      <c r="N2193" s="302">
        <f>TabIPW[[#This Row],[liczba oddziałów w szkołach podstawowych]]/$O$1*$N$2</f>
        <v>1.9640727489564702E-4</v>
      </c>
      <c r="O2193" s="27">
        <v>155</v>
      </c>
      <c r="P219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2.86689243069148E-4</v>
      </c>
      <c r="Q2193" s="27">
        <v>1457</v>
      </c>
      <c r="R2193" s="302">
        <f>TabIPW[[#This Row],[liczba gospodarstw domowych korzystających ze środowiskowej pomocy społecznej ]]/$S$1*$R$2</f>
        <v>9.8704672066714518E-5</v>
      </c>
      <c r="S2193" s="27">
        <v>361</v>
      </c>
      <c r="T2193" s="302">
        <f>TabIPW[[#This Row],[ilość wody dostarczonej i ścieków bytowych odprowadzonych siecią kanalizacyjną '[dam3']]]/$U$1*$T$2</f>
        <v>8.603317256403791E-5</v>
      </c>
      <c r="U2193" s="27">
        <v>2108.1999999999998</v>
      </c>
      <c r="V2193" s="302">
        <f>TabIPW[[#This Row],[iloczyn liczby mieszkańców i relacji przeciętnego miesięcznego wynagrodzenia brutto 
w danym powiecie do średniej krajowej2]]/$W$1*$V$2</f>
        <v>7.7834075457640611E-5</v>
      </c>
      <c r="W2193" s="27">
        <f>TabIPW[[#This Row],[iloczyn liczby mieszkańców i relacji przeciętnego miesięcznego wynagrodzenia brutto 
w danym powiecie do średniej krajowej]]</f>
        <v>24260.6</v>
      </c>
    </row>
    <row r="2194" spans="1:23" x14ac:dyDescent="0.3">
      <c r="A2194" s="2" t="s">
        <v>10</v>
      </c>
      <c r="B2194" s="2" t="s">
        <v>1143</v>
      </c>
      <c r="C2194" s="2" t="s">
        <v>109</v>
      </c>
      <c r="D2194" s="2" t="s">
        <v>21</v>
      </c>
      <c r="E2194" s="2" t="s">
        <v>19</v>
      </c>
      <c r="F2194" s="17" t="str">
        <f>+Tabela1[[#This Row],[WK]]&amp;Tabela1[[#This Row],[PK]]&amp;Tabela1[[#This Row],[GK]]</f>
        <v>301505</v>
      </c>
      <c r="G2194" s="2" t="s">
        <v>2036</v>
      </c>
      <c r="H2194" s="302">
        <f>TabIPW[[#This Row],[liczba mieszkańców ]]/$I$1*$H$2</f>
        <v>5.037439238594576E-5</v>
      </c>
      <c r="I2194" s="27">
        <v>15827</v>
      </c>
      <c r="J2194" s="302">
        <f>TabIPW[[#This Row],[liczba mieszkańców w wieku 20-64]]/$K$1*$J$2</f>
        <v>3.7372960869161629E-5</v>
      </c>
      <c r="K2194" s="27">
        <v>9267</v>
      </c>
      <c r="L2194" s="302">
        <f>TabIPW[[#This Row],[iloczyn liczby mieszkańców i relacji przeciętnego miesięcznego wynagrodzenia brutto 
w danym powiecie do średniej krajowej]]/$M$1*$L$2</f>
        <v>1.5111228159690195E-4</v>
      </c>
      <c r="M2194" s="27">
        <v>13737.835999999999</v>
      </c>
      <c r="N2194" s="302">
        <f>TabIPW[[#This Row],[liczba oddziałów w szkołach podstawowych]]/$O$1*$N$2</f>
        <v>1.1531007751937985E-4</v>
      </c>
      <c r="O2194" s="27">
        <v>91</v>
      </c>
      <c r="P219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1.28095193711747E-4</v>
      </c>
      <c r="Q2194" s="27">
        <v>651</v>
      </c>
      <c r="R2194" s="302">
        <f>TabIPW[[#This Row],[liczba gospodarstw domowych korzystających ze środowiskowej pomocy społecznej ]]/$S$1*$R$2</f>
        <v>3.9099080624765029E-5</v>
      </c>
      <c r="S2194" s="27">
        <v>143</v>
      </c>
      <c r="T2194" s="302">
        <f>TabIPW[[#This Row],[ilość wody dostarczonej i ścieków bytowych odprowadzonych siecią kanalizacyjną '[dam3']]]/$U$1*$T$2</f>
        <v>4.9672506235151761E-5</v>
      </c>
      <c r="U2194" s="27">
        <v>1217.2</v>
      </c>
      <c r="V2194" s="302">
        <f>TabIPW[[#This Row],[iloczyn liczby mieszkańców i relacji przeciętnego miesięcznego wynagrodzenia brutto 
w danym powiecie do średniej krajowej2]]/$W$1*$V$2</f>
        <v>4.4074415465763076E-5</v>
      </c>
      <c r="W2194" s="27">
        <f>TabIPW[[#This Row],[iloczyn liczby mieszkańców i relacji przeciętnego miesięcznego wynagrodzenia brutto 
w danym powiecie do średniej krajowej]]</f>
        <v>13737.835999999999</v>
      </c>
    </row>
    <row r="2195" spans="1:23" x14ac:dyDescent="0.3">
      <c r="A2195" s="2" t="s">
        <v>10</v>
      </c>
      <c r="B2195" s="2" t="s">
        <v>1143</v>
      </c>
      <c r="C2195" s="2" t="s">
        <v>109</v>
      </c>
      <c r="D2195" s="2" t="s">
        <v>23</v>
      </c>
      <c r="E2195" s="2" t="s">
        <v>19</v>
      </c>
      <c r="F2195" s="17" t="str">
        <f>+Tabela1[[#This Row],[WK]]&amp;Tabela1[[#This Row],[PK]]&amp;Tabela1[[#This Row],[GK]]</f>
        <v>301506</v>
      </c>
      <c r="G2195" s="2" t="s">
        <v>2037</v>
      </c>
      <c r="H2195" s="302">
        <f>TabIPW[[#This Row],[liczba mieszkańców ]]/$I$1*$H$2</f>
        <v>4.3509063241036112E-5</v>
      </c>
      <c r="I2195" s="27">
        <v>13670</v>
      </c>
      <c r="J2195" s="302">
        <f>TabIPW[[#This Row],[liczba mieszkańców w wieku 20-64]]/$K$1*$J$2</f>
        <v>3.2835939073779431E-5</v>
      </c>
      <c r="K2195" s="27">
        <v>8142</v>
      </c>
      <c r="L2195" s="302">
        <f>TabIPW[[#This Row],[iloczyn liczby mieszkańców i relacji przeciętnego miesięcznego wynagrodzenia brutto 
w danym powiecie do średniej krajowej]]/$M$1*$L$2</f>
        <v>1.3051777907560811E-4</v>
      </c>
      <c r="M2195" s="27">
        <v>11865.56</v>
      </c>
      <c r="N2195" s="302">
        <f>TabIPW[[#This Row],[liczba oddziałów w szkołach podstawowych]]/$O$1*$N$2</f>
        <v>9.7570065593321399E-5</v>
      </c>
      <c r="O2195" s="27">
        <v>77</v>
      </c>
      <c r="P219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1.1943745404459358E-4</v>
      </c>
      <c r="Q2195" s="27">
        <v>607</v>
      </c>
      <c r="R2195" s="302">
        <f>TabIPW[[#This Row],[liczba gospodarstw domowych korzystających ze środowiskowej pomocy społecznej ]]/$S$1*$R$2</f>
        <v>3.7185139615161145E-5</v>
      </c>
      <c r="S2195" s="27">
        <v>136</v>
      </c>
      <c r="T2195" s="302">
        <f>TabIPW[[#This Row],[ilość wody dostarczonej i ścieków bytowych odprowadzonych siecią kanalizacyjną '[dam3']]]/$U$1*$T$2</f>
        <v>3.3267357117068452E-5</v>
      </c>
      <c r="U2195" s="27">
        <v>815.2</v>
      </c>
      <c r="V2195" s="302">
        <f>TabIPW[[#This Row],[iloczyn liczby mieszkańców i relacji przeciętnego miesięcznego wynagrodzenia brutto 
w danym powiecie do średniej krajowej2]]/$W$1*$V$2</f>
        <v>3.8067685563719034E-5</v>
      </c>
      <c r="W2195" s="27">
        <f>TabIPW[[#This Row],[iloczyn liczby mieszkańców i relacji przeciętnego miesięcznego wynagrodzenia brutto 
w danym powiecie do średniej krajowej]]</f>
        <v>11865.56</v>
      </c>
    </row>
    <row r="2196" spans="1:23" x14ac:dyDescent="0.3">
      <c r="A2196" s="2" t="s">
        <v>10</v>
      </c>
      <c r="B2196" s="2" t="s">
        <v>1143</v>
      </c>
      <c r="C2196" s="2" t="s">
        <v>113</v>
      </c>
      <c r="D2196" s="2" t="s">
        <v>12</v>
      </c>
      <c r="E2196" s="2" t="s">
        <v>19</v>
      </c>
      <c r="F2196" s="17" t="str">
        <f>+Tabela1[[#This Row],[WK]]&amp;Tabela1[[#This Row],[PK]]&amp;Tabela1[[#This Row],[GK]]</f>
        <v>301601</v>
      </c>
      <c r="G2196" s="2" t="s">
        <v>2038</v>
      </c>
      <c r="H2196" s="302">
        <f>TabIPW[[#This Row],[liczba mieszkańców ]]/$I$1*$H$2</f>
        <v>1.0767777019074563E-4</v>
      </c>
      <c r="I2196" s="27">
        <v>33831</v>
      </c>
      <c r="J2196" s="302">
        <f>TabIPW[[#This Row],[liczba mieszkańców w wieku 20-64]]/$K$1*$J$2</f>
        <v>7.999676829617894E-5</v>
      </c>
      <c r="K2196" s="27">
        <v>19836</v>
      </c>
      <c r="L2196" s="302">
        <f>TabIPW[[#This Row],[iloczyn liczby mieszkańców i relacji przeciętnego miesięcznego wynagrodzenia brutto 
w danym powiecie do średniej krajowej]]/$M$1*$L$2</f>
        <v>3.1668378764295742E-4</v>
      </c>
      <c r="M2196" s="27">
        <v>28790.180999999997</v>
      </c>
      <c r="N2196" s="302">
        <f>TabIPW[[#This Row],[liczba oddziałów w szkołach podstawowych]]/$O$1*$N$2</f>
        <v>2.8003875968992249E-4</v>
      </c>
      <c r="O2196" s="27">
        <v>221</v>
      </c>
      <c r="P219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2.9396961506198153E-4</v>
      </c>
      <c r="Q2196" s="27">
        <v>1494</v>
      </c>
      <c r="R2196" s="302">
        <f>TabIPW[[#This Row],[liczba gospodarstw domowych korzystających ze środowiskowej pomocy społecznej ]]/$S$1*$R$2</f>
        <v>1.1784408216275335E-4</v>
      </c>
      <c r="S2196" s="27">
        <v>431</v>
      </c>
      <c r="T2196" s="302">
        <f>TabIPW[[#This Row],[ilość wody dostarczonej i ścieków bytowych odprowadzonych siecią kanalizacyjną '[dam3']]]/$U$1*$T$2</f>
        <v>1.2023097097437078E-4</v>
      </c>
      <c r="U2196" s="27">
        <v>2946.2</v>
      </c>
      <c r="V2196" s="302">
        <f>TabIPW[[#This Row],[iloczyn liczby mieszkańców i relacji przeciętnego miesięcznego wynagrodzenia brutto 
w danym powiecie do średniej krajowej2]]/$W$1*$V$2</f>
        <v>9.2366104729195927E-5</v>
      </c>
      <c r="W2196" s="27">
        <f>TabIPW[[#This Row],[iloczyn liczby mieszkańców i relacji przeciętnego miesięcznego wynagrodzenia brutto 
w danym powiecie do średniej krajowej]]</f>
        <v>28790.180999999997</v>
      </c>
    </row>
    <row r="2197" spans="1:23" x14ac:dyDescent="0.3">
      <c r="A2197" s="2" t="s">
        <v>10</v>
      </c>
      <c r="B2197" s="2" t="s">
        <v>1143</v>
      </c>
      <c r="C2197" s="2" t="s">
        <v>113</v>
      </c>
      <c r="D2197" s="2" t="s">
        <v>11</v>
      </c>
      <c r="E2197" s="2" t="s">
        <v>19</v>
      </c>
      <c r="F2197" s="17" t="str">
        <f>+Tabela1[[#This Row],[WK]]&amp;Tabela1[[#This Row],[PK]]&amp;Tabela1[[#This Row],[GK]]</f>
        <v>301602</v>
      </c>
      <c r="G2197" s="2" t="s">
        <v>2039</v>
      </c>
      <c r="H2197" s="302">
        <f>TabIPW[[#This Row],[liczba mieszkańców ]]/$I$1*$H$2</f>
        <v>5.7086946473388713E-5</v>
      </c>
      <c r="I2197" s="27">
        <v>17936</v>
      </c>
      <c r="J2197" s="302">
        <f>TabIPW[[#This Row],[liczba mieszkańców w wieku 20-64]]/$K$1*$J$2</f>
        <v>4.3192447492038531E-5</v>
      </c>
      <c r="K2197" s="27">
        <v>10710</v>
      </c>
      <c r="L2197" s="302">
        <f>TabIPW[[#This Row],[iloczyn liczby mieszkańców i relacji przeciętnego miesięcznego wynagrodzenia brutto 
w danym powiecie do średniej krajowej]]/$M$1*$L$2</f>
        <v>1.6789454687015116E-4</v>
      </c>
      <c r="M2197" s="27">
        <v>15263.535999999998</v>
      </c>
      <c r="N2197" s="302">
        <f>TabIPW[[#This Row],[liczba oddziałów w szkołach podstawowych]]/$O$1*$N$2</f>
        <v>1.1024150268336316E-4</v>
      </c>
      <c r="O2197" s="27">
        <v>87</v>
      </c>
      <c r="P219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1.3104669587100384E-4</v>
      </c>
      <c r="Q2197" s="27">
        <v>666</v>
      </c>
      <c r="R2197" s="302">
        <f>TabIPW[[#This Row],[liczba gospodarstw domowych korzystających ze środowiskowej pomocy społecznej ]]/$S$1*$R$2</f>
        <v>8.913496701869509E-5</v>
      </c>
      <c r="S2197" s="27">
        <v>326</v>
      </c>
      <c r="T2197" s="302">
        <f>TabIPW[[#This Row],[ilość wody dostarczonej i ścieków bytowych odprowadzonych siecią kanalizacyjną '[dam3']]]/$U$1*$T$2</f>
        <v>4.3522615757303119E-5</v>
      </c>
      <c r="U2197" s="27">
        <v>1066.5</v>
      </c>
      <c r="V2197" s="302">
        <f>TabIPW[[#This Row],[iloczyn liczby mieszkańców i relacji przeciętnego miesięcznego wynagrodzenia brutto 
w danym powiecie do średniej krajowej2]]/$W$1*$V$2</f>
        <v>4.8969242837127432E-5</v>
      </c>
      <c r="W2197" s="27">
        <f>TabIPW[[#This Row],[iloczyn liczby mieszkańców i relacji przeciętnego miesięcznego wynagrodzenia brutto 
w danym powiecie do średniej krajowej]]</f>
        <v>15263.535999999998</v>
      </c>
    </row>
    <row r="2198" spans="1:23" x14ac:dyDescent="0.3">
      <c r="A2198" s="2" t="s">
        <v>10</v>
      </c>
      <c r="B2198" s="2" t="s">
        <v>1143</v>
      </c>
      <c r="C2198" s="2" t="s">
        <v>113</v>
      </c>
      <c r="D2198" s="2" t="s">
        <v>16</v>
      </c>
      <c r="E2198" s="2" t="s">
        <v>15</v>
      </c>
      <c r="F2198" s="17" t="str">
        <f>+Tabela1[[#This Row],[WK]]&amp;Tabela1[[#This Row],[PK]]&amp;Tabela1[[#This Row],[GK]]</f>
        <v>301603</v>
      </c>
      <c r="G2198" s="2" t="s">
        <v>2040</v>
      </c>
      <c r="H2198" s="302">
        <f>TabIPW[[#This Row],[liczba mieszkańców ]]/$I$1*$H$2</f>
        <v>2.1337583026181867E-5</v>
      </c>
      <c r="I2198" s="27">
        <v>6704</v>
      </c>
      <c r="J2198" s="302">
        <f>TabIPW[[#This Row],[liczba mieszkańców w wieku 20-64]]/$K$1*$J$2</f>
        <v>1.6220357032024182E-5</v>
      </c>
      <c r="K2198" s="27">
        <v>4022</v>
      </c>
      <c r="L2198" s="302">
        <f>TabIPW[[#This Row],[iloczyn liczby mieszkańców i relacji przeciętnego miesięcznego wynagrodzenia brutto 
w danym powiecie do średniej krajowej]]/$M$1*$L$2</f>
        <v>6.275451841087719E-5</v>
      </c>
      <c r="M2198" s="27">
        <v>5705.1039999999994</v>
      </c>
      <c r="N2198" s="302">
        <f>TabIPW[[#This Row],[liczba oddziałów w szkołach podstawowych]]/$O$1*$N$2</f>
        <v>3.6747167561121051E-5</v>
      </c>
      <c r="O2198" s="27">
        <v>29</v>
      </c>
      <c r="P219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4.6436967305640989E-5</v>
      </c>
      <c r="Q2198" s="27">
        <v>236</v>
      </c>
      <c r="R2198" s="302">
        <f>TabIPW[[#This Row],[liczba gospodarstw domowych korzystających ze środowiskowej pomocy społecznej ]]/$S$1*$R$2</f>
        <v>3.554461874978639E-5</v>
      </c>
      <c r="S2198" s="27">
        <v>130</v>
      </c>
      <c r="T2198" s="302">
        <f>TabIPW[[#This Row],[ilość wody dostarczonej i ścieków bytowych odprowadzonych siecią kanalizacyjną '[dam3']]]/$U$1*$T$2</f>
        <v>1.7188678628200728E-5</v>
      </c>
      <c r="U2198" s="27">
        <v>421.20000000000005</v>
      </c>
      <c r="V2198" s="302">
        <f>TabIPW[[#This Row],[iloczyn liczby mieszkańców i relacji przeciętnego miesięcznego wynagrodzenia brutto 
w danym powiecie do średniej krajowej2]]/$W$1*$V$2</f>
        <v>1.8303401203172515E-5</v>
      </c>
      <c r="W2198" s="27">
        <f>TabIPW[[#This Row],[iloczyn liczby mieszkańców i relacji przeciętnego miesięcznego wynagrodzenia brutto 
w danym powiecie do średniej krajowej]]</f>
        <v>5705.1039999999994</v>
      </c>
    </row>
    <row r="2199" spans="1:23" x14ac:dyDescent="0.3">
      <c r="A2199" s="2" t="s">
        <v>10</v>
      </c>
      <c r="B2199" s="2" t="s">
        <v>1143</v>
      </c>
      <c r="C2199" s="2" t="s">
        <v>120</v>
      </c>
      <c r="D2199" s="2" t="s">
        <v>12</v>
      </c>
      <c r="E2199" s="2" t="s">
        <v>13</v>
      </c>
      <c r="F2199" s="17" t="str">
        <f>+Tabela1[[#This Row],[WK]]&amp;Tabela1[[#This Row],[PK]]&amp;Tabela1[[#This Row],[GK]]</f>
        <v>301701</v>
      </c>
      <c r="G2199" s="2" t="s">
        <v>2041</v>
      </c>
      <c r="H2199" s="302">
        <f>TabIPW[[#This Row],[liczba mieszkańców ]]/$I$1*$H$2</f>
        <v>2.1678462373154431E-4</v>
      </c>
      <c r="I2199" s="27">
        <v>68111</v>
      </c>
      <c r="J2199" s="302">
        <f>TabIPW[[#This Row],[liczba mieszkańców w wieku 20-64]]/$K$1*$J$2</f>
        <v>1.5713420463420142E-4</v>
      </c>
      <c r="K2199" s="27">
        <v>38963</v>
      </c>
      <c r="L2199" s="302">
        <f>TabIPW[[#This Row],[iloczyn liczby mieszkańców i relacji przeciętnego miesięcznego wynagrodzenia brutto 
w danym powiecie do średniej krajowej]]/$M$1*$L$2</f>
        <v>6.0910089488848721E-4</v>
      </c>
      <c r="M2199" s="27">
        <v>55374.242999999995</v>
      </c>
      <c r="N2199" s="302">
        <f>TabIPW[[#This Row],[liczba oddziałów w szkołach podstawowych]]/$O$1*$N$2</f>
        <v>4.739117471675612E-4</v>
      </c>
      <c r="O2199" s="27">
        <v>374</v>
      </c>
      <c r="P219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5.521276705916468E-4</v>
      </c>
      <c r="Q2199" s="27">
        <v>2806</v>
      </c>
      <c r="R2199" s="302">
        <f>TabIPW[[#This Row],[liczba gospodarstw domowych korzystających ze środowiskowej pomocy społecznej ]]/$S$1*$R$2</f>
        <v>4.0876311562254347E-4</v>
      </c>
      <c r="S2199" s="27">
        <v>1495</v>
      </c>
      <c r="T2199" s="302">
        <f>TabIPW[[#This Row],[ilość wody dostarczonej i ścieków bytowych odprowadzonych siecią kanalizacyjną '[dam3']]]/$U$1*$T$2</f>
        <v>2.8812257293135229E-4</v>
      </c>
      <c r="U2199" s="27">
        <v>7060.3</v>
      </c>
      <c r="V2199" s="302">
        <f>TabIPW[[#This Row],[iloczyn liczby mieszkańców i relacji przeciętnego miesięcznego wynagrodzenia brutto 
w danym powiecie do średniej krajowej2]]/$W$1*$V$2</f>
        <v>1.7765442767580879E-4</v>
      </c>
      <c r="W2199" s="27">
        <f>TabIPW[[#This Row],[iloczyn liczby mieszkańców i relacji przeciętnego miesięcznego wynagrodzenia brutto 
w danym powiecie do średniej krajowej]]</f>
        <v>55374.242999999995</v>
      </c>
    </row>
    <row r="2200" spans="1:23" x14ac:dyDescent="0.3">
      <c r="A2200" s="2" t="s">
        <v>10</v>
      </c>
      <c r="B2200" s="2" t="s">
        <v>1143</v>
      </c>
      <c r="C2200" s="2" t="s">
        <v>120</v>
      </c>
      <c r="D2200" s="2" t="s">
        <v>11</v>
      </c>
      <c r="E2200" s="2" t="s">
        <v>19</v>
      </c>
      <c r="F2200" s="17" t="str">
        <f>+Tabela1[[#This Row],[WK]]&amp;Tabela1[[#This Row],[PK]]&amp;Tabela1[[#This Row],[GK]]</f>
        <v>301702</v>
      </c>
      <c r="G2200" s="2" t="s">
        <v>2042</v>
      </c>
      <c r="H2200" s="302">
        <f>TabIPW[[#This Row],[liczba mieszkańców ]]/$I$1*$H$2</f>
        <v>5.075314721591528E-5</v>
      </c>
      <c r="I2200" s="27">
        <v>15946</v>
      </c>
      <c r="J2200" s="302">
        <f>TabIPW[[#This Row],[liczba mieszkańców w wieku 20-64]]/$K$1*$J$2</f>
        <v>3.8687688962756824E-5</v>
      </c>
      <c r="K2200" s="27">
        <v>9593</v>
      </c>
      <c r="L2200" s="302">
        <f>TabIPW[[#This Row],[iloczyn liczby mieszkańców i relacji przeciętnego miesięcznego wynagrodzenia brutto 
w danym powiecie do średniej krajowej]]/$M$1*$L$2</f>
        <v>1.4260138406265973E-4</v>
      </c>
      <c r="M2200" s="27">
        <v>12964.098</v>
      </c>
      <c r="N2200" s="302">
        <f>TabIPW[[#This Row],[liczba oddziałów w szkołach podstawowych]]/$O$1*$N$2</f>
        <v>1.0644007155635064E-4</v>
      </c>
      <c r="O2200" s="27">
        <v>84</v>
      </c>
      <c r="P220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1.3694970018951751E-4</v>
      </c>
      <c r="Q2200" s="27">
        <v>696</v>
      </c>
      <c r="R2200" s="302">
        <f>TabIPW[[#This Row],[liczba gospodarstw domowych korzystających ze środowiskowej pomocy społecznej ]]/$S$1*$R$2</f>
        <v>5.5504289278512591E-5</v>
      </c>
      <c r="S2200" s="27">
        <v>203</v>
      </c>
      <c r="T2200" s="302">
        <f>TabIPW[[#This Row],[ilość wody dostarczonej i ścieków bytowych odprowadzonych siecią kanalizacyjną '[dam3']]]/$U$1*$T$2</f>
        <v>4.3073718642131683E-5</v>
      </c>
      <c r="U2200" s="27">
        <v>1055.5</v>
      </c>
      <c r="V2200" s="302">
        <f>TabIPW[[#This Row],[iloczyn liczby mieszkańców i relacji przeciętnego miesięcznego wynagrodzenia brutto 
w danym powiecie do średniej krajowej2]]/$W$1*$V$2</f>
        <v>4.1592070351609098E-5</v>
      </c>
      <c r="W2200" s="27">
        <f>TabIPW[[#This Row],[iloczyn liczby mieszkańców i relacji przeciętnego miesięcznego wynagrodzenia brutto 
w danym powiecie do średniej krajowej]]</f>
        <v>12964.098</v>
      </c>
    </row>
    <row r="2201" spans="1:23" x14ac:dyDescent="0.3">
      <c r="A2201" s="2" t="s">
        <v>10</v>
      </c>
      <c r="B2201" s="2" t="s">
        <v>1143</v>
      </c>
      <c r="C2201" s="2" t="s">
        <v>120</v>
      </c>
      <c r="D2201" s="2" t="s">
        <v>16</v>
      </c>
      <c r="E2201" s="2" t="s">
        <v>19</v>
      </c>
      <c r="F2201" s="17" t="str">
        <f>+Tabela1[[#This Row],[WK]]&amp;Tabela1[[#This Row],[PK]]&amp;Tabela1[[#This Row],[GK]]</f>
        <v>301703</v>
      </c>
      <c r="G2201" s="2" t="s">
        <v>2043</v>
      </c>
      <c r="H2201" s="302">
        <f>TabIPW[[#This Row],[liczba mieszkańców ]]/$I$1*$H$2</f>
        <v>4.5851614122192117E-5</v>
      </c>
      <c r="I2201" s="27">
        <v>14406</v>
      </c>
      <c r="J2201" s="302">
        <f>TabIPW[[#This Row],[liczba mieszkańców w wieku 20-64]]/$K$1*$J$2</f>
        <v>3.5130663875177187E-5</v>
      </c>
      <c r="K2201" s="27">
        <v>8711</v>
      </c>
      <c r="L2201" s="302">
        <f>TabIPW[[#This Row],[iloczyn liczby mieszkańców i relacji przeciętnego miesięcznego wynagrodzenia brutto 
w danym powiecie do średniej krajowej]]/$M$1*$L$2</f>
        <v>1.2882952080814475E-4</v>
      </c>
      <c r="M2201" s="27">
        <v>11712.078000000001</v>
      </c>
      <c r="N2201" s="302">
        <f>TabIPW[[#This Row],[liczba oddziałów w szkołach podstawowych]]/$O$1*$N$2</f>
        <v>1.2037865235539655E-4</v>
      </c>
      <c r="O2201" s="27">
        <v>95</v>
      </c>
      <c r="P220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1.2278248982508467E-4</v>
      </c>
      <c r="Q2201" s="27">
        <v>624</v>
      </c>
      <c r="R2201" s="302">
        <f>TabIPW[[#This Row],[liczba gospodarstw domowych korzystających ze środowiskowej pomocy społecznej ]]/$S$1*$R$2</f>
        <v>4.6754844663180559E-5</v>
      </c>
      <c r="S2201" s="27">
        <v>171</v>
      </c>
      <c r="T2201" s="302">
        <f>TabIPW[[#This Row],[ilość wody dostarczonej i ścieków bytowych odprowadzonych siecią kanalizacyjną '[dam3']]]/$U$1*$T$2</f>
        <v>3.5140482352192888E-5</v>
      </c>
      <c r="U2201" s="27">
        <v>861.1</v>
      </c>
      <c r="V2201" s="302">
        <f>TabIPW[[#This Row],[iloczyn liczby mieszkańców i relacji przeciętnego miesięcznego wynagrodzenia brutto 
w danym powiecie do średniej krajowej2]]/$W$1*$V$2</f>
        <v>3.7575276902375559E-5</v>
      </c>
      <c r="W2201" s="27">
        <f>TabIPW[[#This Row],[iloczyn liczby mieszkańców i relacji przeciętnego miesięcznego wynagrodzenia brutto 
w danym powiecie do średniej krajowej]]</f>
        <v>11712.078000000001</v>
      </c>
    </row>
    <row r="2202" spans="1:23" x14ac:dyDescent="0.3">
      <c r="A2202" s="2" t="s">
        <v>10</v>
      </c>
      <c r="B2202" s="2" t="s">
        <v>1143</v>
      </c>
      <c r="C2202" s="2" t="s">
        <v>120</v>
      </c>
      <c r="D2202" s="2" t="s">
        <v>18</v>
      </c>
      <c r="E2202" s="2" t="s">
        <v>15</v>
      </c>
      <c r="F2202" s="17" t="str">
        <f>+Tabela1[[#This Row],[WK]]&amp;Tabela1[[#This Row],[PK]]&amp;Tabela1[[#This Row],[GK]]</f>
        <v>301704</v>
      </c>
      <c r="G2202" s="2" t="s">
        <v>2041</v>
      </c>
      <c r="H2202" s="302">
        <f>TabIPW[[#This Row],[liczba mieszkańców ]]/$I$1*$H$2</f>
        <v>6.2255835917678589E-5</v>
      </c>
      <c r="I2202" s="27">
        <v>19560</v>
      </c>
      <c r="J2202" s="302">
        <f>TabIPW[[#This Row],[liczba mieszkańców w wieku 20-64]]/$K$1*$J$2</f>
        <v>4.7749633828733544E-5</v>
      </c>
      <c r="K2202" s="27">
        <v>11840</v>
      </c>
      <c r="L2202" s="302">
        <f>TabIPW[[#This Row],[iloczyn liczby mieszkańców i relacji przeciętnego miesięcznego wynagrodzenia brutto 
w danym powiecie do średniej krajowej]]/$M$1*$L$2</f>
        <v>1.7492054886903452E-4</v>
      </c>
      <c r="M2202" s="27">
        <v>15902.28</v>
      </c>
      <c r="N2202" s="302">
        <f>TabIPW[[#This Row],[liczba oddziałów w szkołach podstawowych]]/$O$1*$N$2</f>
        <v>1.3811866428145499E-4</v>
      </c>
      <c r="O2202" s="27">
        <v>109</v>
      </c>
      <c r="P220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1.7099035842627975E-4</v>
      </c>
      <c r="Q2202" s="27">
        <v>869</v>
      </c>
      <c r="R2202" s="302">
        <f>TabIPW[[#This Row],[liczba gospodarstw domowych korzystających ze środowiskowej pomocy społecznej ]]/$S$1*$R$2</f>
        <v>4.5934584230493178E-5</v>
      </c>
      <c r="S2202" s="27">
        <v>168</v>
      </c>
      <c r="T2202" s="302">
        <f>TabIPW[[#This Row],[ilość wody dostarczonej i ścieków bytowych odprowadzonych siecią kanalizacyjną '[dam3']]]/$U$1*$T$2</f>
        <v>3.67197840210233E-5</v>
      </c>
      <c r="U2202" s="27">
        <v>899.80000000000007</v>
      </c>
      <c r="V2202" s="302">
        <f>TabIPW[[#This Row],[iloczyn liczby mieszkańców i relacji przeciętnego miesięcznego wynagrodzenia brutto 
w danym powiecie do średniej krajowej2]]/$W$1*$V$2</f>
        <v>5.1018493420135078E-5</v>
      </c>
      <c r="W2202" s="27">
        <f>TabIPW[[#This Row],[iloczyn liczby mieszkańców i relacji przeciętnego miesięcznego wynagrodzenia brutto 
w danym powiecie do średniej krajowej]]</f>
        <v>15902.28</v>
      </c>
    </row>
    <row r="2203" spans="1:23" x14ac:dyDescent="0.3">
      <c r="A2203" s="2" t="s">
        <v>10</v>
      </c>
      <c r="B2203" s="2" t="s">
        <v>1143</v>
      </c>
      <c r="C2203" s="2" t="s">
        <v>120</v>
      </c>
      <c r="D2203" s="2" t="s">
        <v>21</v>
      </c>
      <c r="E2203" s="2" t="s">
        <v>15</v>
      </c>
      <c r="F2203" s="17" t="str">
        <f>+Tabela1[[#This Row],[WK]]&amp;Tabela1[[#This Row],[PK]]&amp;Tabela1[[#This Row],[GK]]</f>
        <v>301705</v>
      </c>
      <c r="G2203" s="2" t="s">
        <v>2044</v>
      </c>
      <c r="H2203" s="302">
        <f>TabIPW[[#This Row],[liczba mieszkańców ]]/$I$1*$H$2</f>
        <v>3.9520997678415903E-5</v>
      </c>
      <c r="I2203" s="27">
        <v>12417</v>
      </c>
      <c r="J2203" s="302">
        <f>TabIPW[[#This Row],[liczba mieszkańców w wieku 20-64]]/$K$1*$J$2</f>
        <v>2.969833644550623E-5</v>
      </c>
      <c r="K2203" s="27">
        <v>7364</v>
      </c>
      <c r="L2203" s="302">
        <f>TabIPW[[#This Row],[iloczyn liczby mieszkańców i relacji przeciętnego miesięcznego wynagrodzenia brutto 
w danym powiecie do średniej krajowej]]/$M$1*$L$2</f>
        <v>1.1104235456578741E-4</v>
      </c>
      <c r="M2203" s="27">
        <v>10095.021000000001</v>
      </c>
      <c r="N2203" s="302">
        <f>TabIPW[[#This Row],[liczba oddziałów w szkołach podstawowych]]/$O$1*$N$2</f>
        <v>8.1097197376267145E-5</v>
      </c>
      <c r="O2203" s="27">
        <v>64</v>
      </c>
      <c r="P220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1.0487671005892647E-4</v>
      </c>
      <c r="Q2203" s="27">
        <v>533</v>
      </c>
      <c r="R2203" s="302">
        <f>TabIPW[[#This Row],[liczba gospodarstw domowych korzystających ze środowiskowej pomocy społecznej ]]/$S$1*$R$2</f>
        <v>3.2536997163266003E-5</v>
      </c>
      <c r="S2203" s="27">
        <v>119</v>
      </c>
      <c r="T2203" s="302">
        <f>TabIPW[[#This Row],[ilość wody dostarczonej i ścieków bytowych odprowadzonych siecią kanalizacyjną '[dam3']]]/$U$1*$T$2</f>
        <v>3.5564894170173153E-5</v>
      </c>
      <c r="U2203" s="27">
        <v>871.5</v>
      </c>
      <c r="V2203" s="302">
        <f>TabIPW[[#This Row],[iloczyn liczby mieszkańców i relacji przeciętnego miesięcznego wynagrodzenia brutto 
w danym powiecie do średniej krajowej2]]/$W$1*$V$2</f>
        <v>3.2387353415021335E-5</v>
      </c>
      <c r="W2203" s="27">
        <f>TabIPW[[#This Row],[iloczyn liczby mieszkańców i relacji przeciętnego miesięcznego wynagrodzenia brutto 
w danym powiecie do średniej krajowej]]</f>
        <v>10095.021000000001</v>
      </c>
    </row>
    <row r="2204" spans="1:23" x14ac:dyDescent="0.3">
      <c r="A2204" s="2" t="s">
        <v>10</v>
      </c>
      <c r="B2204" s="2" t="s">
        <v>1143</v>
      </c>
      <c r="C2204" s="2" t="s">
        <v>120</v>
      </c>
      <c r="D2204" s="2" t="s">
        <v>23</v>
      </c>
      <c r="E2204" s="2" t="s">
        <v>19</v>
      </c>
      <c r="F2204" s="17" t="str">
        <f>+Tabela1[[#This Row],[WK]]&amp;Tabela1[[#This Row],[PK]]&amp;Tabela1[[#This Row],[GK]]</f>
        <v>301706</v>
      </c>
      <c r="G2204" s="2" t="s">
        <v>2045</v>
      </c>
      <c r="H2204" s="302">
        <f>TabIPW[[#This Row],[liczba mieszkańców ]]/$I$1*$H$2</f>
        <v>3.5997622915590231E-5</v>
      </c>
      <c r="I2204" s="27">
        <v>11310</v>
      </c>
      <c r="J2204" s="302">
        <f>TabIPW[[#This Row],[liczba mieszkańców w wieku 20-64]]/$K$1*$J$2</f>
        <v>2.7460072359784348E-5</v>
      </c>
      <c r="K2204" s="27">
        <v>6809</v>
      </c>
      <c r="L2204" s="302">
        <f>TabIPW[[#This Row],[iloczyn liczby mieszkańców i relacji przeciętnego miesięcznego wynagrodzenia brutto 
w danym powiecie do średniej krajowej]]/$M$1*$L$2</f>
        <v>1.0114271000556139E-4</v>
      </c>
      <c r="M2204" s="27">
        <v>9195.0300000000007</v>
      </c>
      <c r="N2204" s="302">
        <f>TabIPW[[#This Row],[liczba oddziałów w szkołach podstawowych]]/$O$1*$N$2</f>
        <v>8.363148479427551E-5</v>
      </c>
      <c r="O2204" s="27">
        <v>66</v>
      </c>
      <c r="P220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7.9100257868083384E-5</v>
      </c>
      <c r="Q2204" s="27">
        <v>402</v>
      </c>
      <c r="R2204" s="302">
        <f>TabIPW[[#This Row],[liczba gospodarstw domowych korzystających ze środowiskowej pomocy społecznej ]]/$S$1*$R$2</f>
        <v>5.6871389999658224E-5</v>
      </c>
      <c r="S2204" s="27">
        <v>208</v>
      </c>
      <c r="T2204" s="302">
        <f>TabIPW[[#This Row],[ilość wody dostarczonej i ścieków bytowych odprowadzonych siecią kanalizacyjną '[dam3']]]/$U$1*$T$2</f>
        <v>2.9072209531648138E-5</v>
      </c>
      <c r="U2204" s="27">
        <v>712.4</v>
      </c>
      <c r="V2204" s="302">
        <f>TabIPW[[#This Row],[iloczyn liczby mieszkańców i relacji przeciętnego miesięcznego wynagrodzenia brutto 
w danym powiecie do średniej krajowej2]]/$W$1*$V$2</f>
        <v>2.949995708495541E-5</v>
      </c>
      <c r="W2204" s="27">
        <f>TabIPW[[#This Row],[iloczyn liczby mieszkańców i relacji przeciętnego miesięcznego wynagrodzenia brutto 
w danym powiecie do średniej krajowej]]</f>
        <v>9195.0300000000007</v>
      </c>
    </row>
    <row r="2205" spans="1:23" x14ac:dyDescent="0.3">
      <c r="A2205" s="2" t="s">
        <v>10</v>
      </c>
      <c r="B2205" s="2" t="s">
        <v>1143</v>
      </c>
      <c r="C2205" s="2" t="s">
        <v>120</v>
      </c>
      <c r="D2205" s="2" t="s">
        <v>30</v>
      </c>
      <c r="E2205" s="2" t="s">
        <v>15</v>
      </c>
      <c r="F2205" s="17" t="str">
        <f>+Tabela1[[#This Row],[WK]]&amp;Tabela1[[#This Row],[PK]]&amp;Tabela1[[#This Row],[GK]]</f>
        <v>301707</v>
      </c>
      <c r="G2205" s="2" t="s">
        <v>2046</v>
      </c>
      <c r="H2205" s="302">
        <f>TabIPW[[#This Row],[liczba mieszkańców ]]/$I$1*$H$2</f>
        <v>2.9304165710330616E-5</v>
      </c>
      <c r="I2205" s="27">
        <v>9207</v>
      </c>
      <c r="J2205" s="302">
        <f>TabIPW[[#This Row],[liczba mieszkańców w wieku 20-64]]/$K$1*$J$2</f>
        <v>2.2439101572894714E-5</v>
      </c>
      <c r="K2205" s="27">
        <v>5564</v>
      </c>
      <c r="L2205" s="302">
        <f>TabIPW[[#This Row],[iloczyn liczby mieszkańców i relacji przeciętnego miesięcznego wynagrodzenia brutto 
w danym powiecie do średniej krajowej]]/$M$1*$L$2</f>
        <v>8.233606817163604E-5</v>
      </c>
      <c r="M2205" s="27">
        <v>7485.2910000000002</v>
      </c>
      <c r="N2205" s="302">
        <f>TabIPW[[#This Row],[liczba oddziałów w szkołach podstawowych]]/$O$1*$N$2</f>
        <v>8.1097197376267145E-5</v>
      </c>
      <c r="O2205" s="27">
        <v>64</v>
      </c>
      <c r="P220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6.5916881556736163E-5</v>
      </c>
      <c r="Q2205" s="27">
        <v>335</v>
      </c>
      <c r="R2205" s="302">
        <f>TabIPW[[#This Row],[liczba gospodarstw domowych korzystających ze środowiskowej pomocy społecznej ]]/$S$1*$R$2</f>
        <v>2.6521753990225228E-5</v>
      </c>
      <c r="S2205" s="27">
        <v>97</v>
      </c>
      <c r="T2205" s="302">
        <f>TabIPW[[#This Row],[ilość wody dostarczonej i ścieków bytowych odprowadzonych siecią kanalizacyjną '[dam3']]]/$U$1*$T$2</f>
        <v>2.4742392811676403E-5</v>
      </c>
      <c r="U2205" s="27">
        <v>606.30000000000007</v>
      </c>
      <c r="V2205" s="302">
        <f>TabIPW[[#This Row],[iloczyn liczby mieszkańców i relacji przeciętnego miesięcznego wynagrodzenia brutto 
w danym powiecie do średniej krajowej2]]/$W$1*$V$2</f>
        <v>2.4014686550060513E-5</v>
      </c>
      <c r="W2205" s="27">
        <f>TabIPW[[#This Row],[iloczyn liczby mieszkańców i relacji przeciętnego miesięcznego wynagrodzenia brutto 
w danym powiecie do średniej krajowej]]</f>
        <v>7485.2910000000002</v>
      </c>
    </row>
    <row r="2206" spans="1:23" x14ac:dyDescent="0.3">
      <c r="A2206" s="2" t="s">
        <v>10</v>
      </c>
      <c r="B2206" s="2" t="s">
        <v>1143</v>
      </c>
      <c r="C2206" s="2" t="s">
        <v>120</v>
      </c>
      <c r="D2206" s="2" t="s">
        <v>54</v>
      </c>
      <c r="E2206" s="2" t="s">
        <v>15</v>
      </c>
      <c r="F2206" s="17" t="str">
        <f>+Tabela1[[#This Row],[WK]]&amp;Tabela1[[#This Row],[PK]]&amp;Tabela1[[#This Row],[GK]]</f>
        <v>301708</v>
      </c>
      <c r="G2206" s="2" t="s">
        <v>2047</v>
      </c>
      <c r="H2206" s="302">
        <f>TabIPW[[#This Row],[liczba mieszkańców ]]/$I$1*$H$2</f>
        <v>1.9558390169434303E-5</v>
      </c>
      <c r="I2206" s="27">
        <v>6145</v>
      </c>
      <c r="J2206" s="302">
        <f>TabIPW[[#This Row],[liczba mieszkańców w wieku 20-64]]/$K$1*$J$2</f>
        <v>1.5365380480361047E-5</v>
      </c>
      <c r="K2206" s="27">
        <v>3810</v>
      </c>
      <c r="L2206" s="302">
        <f>TabIPW[[#This Row],[iloczyn liczby mieszkańców i relacji przeciętnego miesięcznego wynagrodzenia brutto 
w danym powiecie do średniej krajowej]]/$M$1*$L$2</f>
        <v>5.495331149285364E-5</v>
      </c>
      <c r="M2206" s="27">
        <v>4995.8850000000002</v>
      </c>
      <c r="N2206" s="302">
        <f>TabIPW[[#This Row],[liczba oddziałów w szkołach podstawowych]]/$O$1*$N$2</f>
        <v>4.4350029815146094E-5</v>
      </c>
      <c r="O2206" s="27">
        <v>35</v>
      </c>
      <c r="P220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4.1321030229595797E-5</v>
      </c>
      <c r="Q2206" s="27">
        <v>210</v>
      </c>
      <c r="R2206" s="302">
        <f>TabIPW[[#This Row],[liczba gospodarstw domowych korzystających ze środowiskowej pomocy społecznej ]]/$S$1*$R$2</f>
        <v>2.7068594278683483E-5</v>
      </c>
      <c r="S2206" s="27">
        <v>99</v>
      </c>
      <c r="T2206" s="302">
        <f>TabIPW[[#This Row],[ilość wody dostarczonej i ścieków bytowych odprowadzonych siecią kanalizacyjną '[dam3']]]/$U$1*$T$2</f>
        <v>1.0638861629562985E-5</v>
      </c>
      <c r="U2206" s="27">
        <v>260.7</v>
      </c>
      <c r="V2206" s="302">
        <f>TabIPW[[#This Row],[iloczyn liczby mieszkańców i relacji przeciętnego miesięcznego wynagrodzenia brutto 
w danym powiecie do średniej krajowej2]]/$W$1*$V$2</f>
        <v>1.6028049185415648E-5</v>
      </c>
      <c r="W2206" s="27">
        <f>TabIPW[[#This Row],[iloczyn liczby mieszkańców i relacji przeciętnego miesięcznego wynagrodzenia brutto 
w danym powiecie do średniej krajowej]]</f>
        <v>4995.8850000000002</v>
      </c>
    </row>
    <row r="2207" spans="1:23" x14ac:dyDescent="0.3">
      <c r="A2207" s="2" t="s">
        <v>10</v>
      </c>
      <c r="B2207" s="2" t="s">
        <v>1143</v>
      </c>
      <c r="C2207" s="2" t="s">
        <v>126</v>
      </c>
      <c r="D2207" s="2" t="s">
        <v>12</v>
      </c>
      <c r="E2207" s="2" t="s">
        <v>15</v>
      </c>
      <c r="F2207" s="17" t="str">
        <f>+Tabela1[[#This Row],[WK]]&amp;Tabela1[[#This Row],[PK]]&amp;Tabela1[[#This Row],[GK]]</f>
        <v>301801</v>
      </c>
      <c r="G2207" s="2" t="s">
        <v>2048</v>
      </c>
      <c r="H2207" s="302">
        <f>TabIPW[[#This Row],[liczba mieszkańców ]]/$I$1*$H$2</f>
        <v>7.7151404020681453E-6</v>
      </c>
      <c r="I2207" s="27">
        <v>2424</v>
      </c>
      <c r="J2207" s="302">
        <f>TabIPW[[#This Row],[liczba mieszkańców w wieku 20-64]]/$K$1*$J$2</f>
        <v>5.8154537146143387E-6</v>
      </c>
      <c r="K2207" s="27">
        <v>1442</v>
      </c>
      <c r="L2207" s="302">
        <f>TabIPW[[#This Row],[iloczyn liczby mieszkańców i relacji przeciętnego miesięcznego wynagrodzenia brutto 
w danym powiecie do średniej krajowej]]/$M$1*$L$2</f>
        <v>2.2130546731700606E-5</v>
      </c>
      <c r="M2207" s="27">
        <v>2011.92</v>
      </c>
      <c r="N2207" s="302">
        <f>TabIPW[[#This Row],[liczba oddziałów w szkołach podstawowych]]/$O$1*$N$2</f>
        <v>1.3938580799045916E-5</v>
      </c>
      <c r="O2207" s="27">
        <v>11</v>
      </c>
      <c r="P220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2.4005550895288989E-5</v>
      </c>
      <c r="Q2207" s="27">
        <v>122</v>
      </c>
      <c r="R2207" s="302">
        <f>TabIPW[[#This Row],[liczba gospodarstw domowych korzystających ze środowiskowej pomocy społecznej ]]/$S$1*$R$2</f>
        <v>1.394442735568543E-5</v>
      </c>
      <c r="S2207" s="27">
        <v>51</v>
      </c>
      <c r="T2207" s="302">
        <f>TabIPW[[#This Row],[ilość wody dostarczonej i ścieków bytowych odprowadzonych siecią kanalizacyjną '[dam3']]]/$U$1*$T$2</f>
        <v>5.5377580480694161E-6</v>
      </c>
      <c r="U2207" s="27">
        <v>135.69999999999999</v>
      </c>
      <c r="V2207" s="302">
        <f>TabIPW[[#This Row],[iloczyn liczby mieszkańców i relacji przeciętnego miesięcznego wynagrodzenia brutto 
w danym powiecie do średniej krajowej2]]/$W$1*$V$2</f>
        <v>6.4547427967460116E-6</v>
      </c>
      <c r="W2207" s="27">
        <f>TabIPW[[#This Row],[iloczyn liczby mieszkańców i relacji przeciętnego miesięcznego wynagrodzenia brutto 
w danym powiecie do średniej krajowej]]</f>
        <v>2011.92</v>
      </c>
    </row>
    <row r="2208" spans="1:23" x14ac:dyDescent="0.3">
      <c r="A2208" s="2" t="s">
        <v>10</v>
      </c>
      <c r="B2208" s="2" t="s">
        <v>1143</v>
      </c>
      <c r="C2208" s="2" t="s">
        <v>126</v>
      </c>
      <c r="D2208" s="2" t="s">
        <v>11</v>
      </c>
      <c r="E2208" s="2" t="s">
        <v>15</v>
      </c>
      <c r="F2208" s="17" t="str">
        <f>+Tabela1[[#This Row],[WK]]&amp;Tabela1[[#This Row],[PK]]&amp;Tabela1[[#This Row],[GK]]</f>
        <v>301802</v>
      </c>
      <c r="G2208" s="2" t="s">
        <v>2049</v>
      </c>
      <c r="H2208" s="302">
        <f>TabIPW[[#This Row],[liczba mieszkańców ]]/$I$1*$H$2</f>
        <v>1.5840863771078034E-5</v>
      </c>
      <c r="I2208" s="27">
        <v>4977</v>
      </c>
      <c r="J2208" s="302">
        <f>TabIPW[[#This Row],[liczba mieszkańców w wieku 20-64]]/$K$1*$J$2</f>
        <v>1.1993869172859254E-5</v>
      </c>
      <c r="K2208" s="27">
        <v>2974</v>
      </c>
      <c r="L2208" s="302">
        <f>TabIPW[[#This Row],[iloczyn liczby mieszkańców i relacji przeciętnego miesięcznego wynagrodzenia brutto 
w danym powiecie do średniej krajowej]]/$M$1*$L$2</f>
        <v>4.5438832955311022E-5</v>
      </c>
      <c r="M2208" s="27">
        <v>4130.91</v>
      </c>
      <c r="N2208" s="302">
        <f>TabIPW[[#This Row],[liczba oddziałów w szkołach podstawowych]]/$O$1*$N$2</f>
        <v>4.8151460942158622E-5</v>
      </c>
      <c r="O2208" s="27">
        <v>38</v>
      </c>
      <c r="P220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4.2304864282681414E-5</v>
      </c>
      <c r="Q2208" s="27">
        <v>215</v>
      </c>
      <c r="R2208" s="302">
        <f>TabIPW[[#This Row],[liczba gospodarstw domowych korzystających ze środowiskowej pomocy społecznej ]]/$S$1*$R$2</f>
        <v>2.4607812980621347E-5</v>
      </c>
      <c r="S2208" s="27">
        <v>90</v>
      </c>
      <c r="T2208" s="302">
        <f>TabIPW[[#This Row],[ilość wody dostarczonej i ścieków bytowych odprowadzonych siecią kanalizacyjną '[dam3']]]/$U$1*$T$2</f>
        <v>1.3079229582949507E-5</v>
      </c>
      <c r="U2208" s="27">
        <v>320.5</v>
      </c>
      <c r="V2208" s="302">
        <f>TabIPW[[#This Row],[iloczyn liczby mieszkańców i relacji przeciętnego miesięcznego wynagrodzenia brutto 
w danym powiecie do średniej krajowej2]]/$W$1*$V$2</f>
        <v>1.325299294529905E-5</v>
      </c>
      <c r="W2208" s="27">
        <f>TabIPW[[#This Row],[iloczyn liczby mieszkańców i relacji przeciętnego miesięcznego wynagrodzenia brutto 
w danym powiecie do średniej krajowej]]</f>
        <v>4130.91</v>
      </c>
    </row>
    <row r="2209" spans="1:23" x14ac:dyDescent="0.3">
      <c r="A2209" s="2" t="s">
        <v>10</v>
      </c>
      <c r="B2209" s="2" t="s">
        <v>1143</v>
      </c>
      <c r="C2209" s="2" t="s">
        <v>126</v>
      </c>
      <c r="D2209" s="2" t="s">
        <v>16</v>
      </c>
      <c r="E2209" s="2" t="s">
        <v>19</v>
      </c>
      <c r="F2209" s="17" t="str">
        <f>+Tabela1[[#This Row],[WK]]&amp;Tabela1[[#This Row],[PK]]&amp;Tabela1[[#This Row],[GK]]</f>
        <v>301803</v>
      </c>
      <c r="G2209" s="2" t="s">
        <v>2050</v>
      </c>
      <c r="H2209" s="302">
        <f>TabIPW[[#This Row],[liczba mieszkańców ]]/$I$1*$H$2</f>
        <v>2.442172949879079E-5</v>
      </c>
      <c r="I2209" s="27">
        <v>7673</v>
      </c>
      <c r="J2209" s="302">
        <f>TabIPW[[#This Row],[liczba mieszkańców w wieku 20-64]]/$K$1*$J$2</f>
        <v>1.8305370603768714E-5</v>
      </c>
      <c r="K2209" s="27">
        <v>4539</v>
      </c>
      <c r="L2209" s="302">
        <f>TabIPW[[#This Row],[iloczyn liczby mieszkańców i relacji przeciętnego miesięcznego wynagrodzenia brutto 
w danym powiecie do średniej krajowej]]/$M$1*$L$2</f>
        <v>7.005267535987573E-5</v>
      </c>
      <c r="M2209" s="27">
        <v>6368.59</v>
      </c>
      <c r="N2209" s="302">
        <f>TabIPW[[#This Row],[liczba oddziałów w szkołach podstawowych]]/$O$1*$N$2</f>
        <v>5.0685748360166967E-5</v>
      </c>
      <c r="O2209" s="27">
        <v>40</v>
      </c>
      <c r="P220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7.3197253549569711E-5</v>
      </c>
      <c r="Q2209" s="27">
        <v>372</v>
      </c>
      <c r="R2209" s="302">
        <f>TabIPW[[#This Row],[liczba gospodarstw domowych korzystających ze środowiskowej pomocy społecznej ]]/$S$1*$R$2</f>
        <v>2.5428073413308725E-5</v>
      </c>
      <c r="S2209" s="27">
        <v>93</v>
      </c>
      <c r="T2209" s="302">
        <f>TabIPW[[#This Row],[ilość wody dostarczonej i ścieków bytowych odprowadzonych siecią kanalizacyjną '[dam3']]]/$U$1*$T$2</f>
        <v>2.9108937477434891E-5</v>
      </c>
      <c r="U2209" s="27">
        <v>713.3</v>
      </c>
      <c r="V2209" s="302">
        <f>TabIPW[[#This Row],[iloczyn liczby mieszkańców i relacji przeciętnego miesięcznego wynagrodzenia brutto 
w danym powiecie do średniej krajowej2]]/$W$1*$V$2</f>
        <v>2.043203031329709E-5</v>
      </c>
      <c r="W2209" s="27">
        <f>TabIPW[[#This Row],[iloczyn liczby mieszkańców i relacji przeciętnego miesięcznego wynagrodzenia brutto 
w danym powiecie do średniej krajowej]]</f>
        <v>6368.59</v>
      </c>
    </row>
    <row r="2210" spans="1:23" x14ac:dyDescent="0.3">
      <c r="A2210" s="2" t="s">
        <v>10</v>
      </c>
      <c r="B2210" s="2" t="s">
        <v>1143</v>
      </c>
      <c r="C2210" s="2" t="s">
        <v>126</v>
      </c>
      <c r="D2210" s="2" t="s">
        <v>18</v>
      </c>
      <c r="E2210" s="2" t="s">
        <v>15</v>
      </c>
      <c r="F2210" s="17" t="str">
        <f>+Tabela1[[#This Row],[WK]]&amp;Tabela1[[#This Row],[PK]]&amp;Tabela1[[#This Row],[GK]]</f>
        <v>301804</v>
      </c>
      <c r="G2210" s="2" t="s">
        <v>2051</v>
      </c>
      <c r="H2210" s="302">
        <f>TabIPW[[#This Row],[liczba mieszkańców ]]/$I$1*$H$2</f>
        <v>1.9991252832256608E-5</v>
      </c>
      <c r="I2210" s="27">
        <v>6281</v>
      </c>
      <c r="J2210" s="302">
        <f>TabIPW[[#This Row],[liczba mieszkańców w wieku 20-64]]/$K$1*$J$2</f>
        <v>1.5220195782908818E-5</v>
      </c>
      <c r="K2210" s="27">
        <v>3774</v>
      </c>
      <c r="L2210" s="302">
        <f>TabIPW[[#This Row],[iloczyn liczby mieszkańców i relacji przeciętnego miesięcznego wynagrodzenia brutto 
w danym powiecie do średniej krajowej]]/$M$1*$L$2</f>
        <v>5.7344044563453593E-5</v>
      </c>
      <c r="M2210" s="27">
        <v>5213.2299999999996</v>
      </c>
      <c r="N2210" s="302">
        <f>TabIPW[[#This Row],[liczba oddziałów w szkołach podstawowych]]/$O$1*$N$2</f>
        <v>3.9281454979129396E-5</v>
      </c>
      <c r="O2210" s="27">
        <v>31</v>
      </c>
      <c r="P22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5.0175536707366335E-5</v>
      </c>
      <c r="Q2210" s="27">
        <v>255</v>
      </c>
      <c r="R2210" s="302">
        <f>TabIPW[[#This Row],[liczba gospodarstw domowych korzystających ze środowiskowej pomocy społecznej ]]/$S$1*$R$2</f>
        <v>2.6795174134454354E-5</v>
      </c>
      <c r="S2210" s="27">
        <v>98</v>
      </c>
      <c r="T2210" s="302">
        <f>TabIPW[[#This Row],[ilość wody dostarczonej i ścieków bytowych odprowadzonych siecią kanalizacyjną '[dam3']]]/$U$1*$T$2</f>
        <v>1.8772061179896326E-5</v>
      </c>
      <c r="U2210" s="27">
        <v>460</v>
      </c>
      <c r="V2210" s="302">
        <f>TabIPW[[#This Row],[iloczyn liczby mieszkańców i relacji przeciętnego miesięcznego wynagrodzenia brutto 
w danym powiecie do średniej krajowej2]]/$W$1*$V$2</f>
        <v>1.6725346331007302E-5</v>
      </c>
      <c r="W2210" s="27">
        <f>TabIPW[[#This Row],[iloczyn liczby mieszkańców i relacji przeciętnego miesięcznego wynagrodzenia brutto 
w danym powiecie do średniej krajowej]]</f>
        <v>5213.2299999999996</v>
      </c>
    </row>
    <row r="2211" spans="1:23" x14ac:dyDescent="0.3">
      <c r="A2211" s="2" t="s">
        <v>10</v>
      </c>
      <c r="B2211" s="2" t="s">
        <v>1143</v>
      </c>
      <c r="C2211" s="2" t="s">
        <v>126</v>
      </c>
      <c r="D2211" s="2" t="s">
        <v>21</v>
      </c>
      <c r="E2211" s="2" t="s">
        <v>15</v>
      </c>
      <c r="F2211" s="17" t="str">
        <f>+Tabela1[[#This Row],[WK]]&amp;Tabela1[[#This Row],[PK]]&amp;Tabela1[[#This Row],[GK]]</f>
        <v>301805</v>
      </c>
      <c r="G2211" s="2" t="s">
        <v>2052</v>
      </c>
      <c r="H2211" s="302">
        <f>TabIPW[[#This Row],[liczba mieszkańców ]]/$I$1*$H$2</f>
        <v>1.1108019803307685E-5</v>
      </c>
      <c r="I2211" s="27">
        <v>3490</v>
      </c>
      <c r="J2211" s="302">
        <f>TabIPW[[#This Row],[liczba mieszkańców w wieku 20-64]]/$K$1*$J$2</f>
        <v>8.2271328556263883E-6</v>
      </c>
      <c r="K2211" s="27">
        <v>2040</v>
      </c>
      <c r="L2211" s="302">
        <f>TabIPW[[#This Row],[iloczyn liczby mieszkańców i relacji przeciętnego miesięcznego wynagrodzenia brutto 
w danym powiecie do średniej krajowej]]/$M$1*$L$2</f>
        <v>3.1862874626087098E-5</v>
      </c>
      <c r="M2211" s="27">
        <v>2896.7</v>
      </c>
      <c r="N2211" s="302">
        <f>TabIPW[[#This Row],[liczba oddziałów w szkołach podstawowych]]/$O$1*$N$2</f>
        <v>3.294573643410853E-5</v>
      </c>
      <c r="O2211" s="27">
        <v>26</v>
      </c>
      <c r="P22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3.1482689698739656E-5</v>
      </c>
      <c r="Q2211" s="27">
        <v>160</v>
      </c>
      <c r="R2211" s="302">
        <f>TabIPW[[#This Row],[liczba gospodarstw domowych korzystających ze środowiskowej pomocy społecznej ]]/$S$1*$R$2</f>
        <v>1.8592569807580572E-5</v>
      </c>
      <c r="S2211" s="27">
        <v>68</v>
      </c>
      <c r="T2211" s="302">
        <f>TabIPW[[#This Row],[ilość wody dostarczonej i ścieków bytowych odprowadzonych siecią kanalizacyjną '[dam3']]]/$U$1*$T$2</f>
        <v>1.3230222248961717E-5</v>
      </c>
      <c r="U2211" s="27">
        <v>324.2</v>
      </c>
      <c r="V2211" s="302">
        <f>TabIPW[[#This Row],[iloczyn liczby mieszkańców i relacji przeciętnego miesięcznego wynagrodzenia brutto 
w danym powiecie do średniej krajowej2]]/$W$1*$V$2</f>
        <v>9.2933384326087373E-6</v>
      </c>
      <c r="W2211" s="27">
        <f>TabIPW[[#This Row],[iloczyn liczby mieszkańców i relacji przeciętnego miesięcznego wynagrodzenia brutto 
w danym powiecie do średniej krajowej]]</f>
        <v>2896.7</v>
      </c>
    </row>
    <row r="2212" spans="1:23" x14ac:dyDescent="0.3">
      <c r="A2212" s="2" t="s">
        <v>10</v>
      </c>
      <c r="B2212" s="2" t="s">
        <v>1143</v>
      </c>
      <c r="C2212" s="2" t="s">
        <v>126</v>
      </c>
      <c r="D2212" s="2" t="s">
        <v>23</v>
      </c>
      <c r="E2212" s="2" t="s">
        <v>19</v>
      </c>
      <c r="F2212" s="17" t="str">
        <f>+Tabela1[[#This Row],[WK]]&amp;Tabela1[[#This Row],[PK]]&amp;Tabela1[[#This Row],[GK]]</f>
        <v>301806</v>
      </c>
      <c r="G2212" s="2" t="s">
        <v>2053</v>
      </c>
      <c r="H2212" s="302">
        <f>TabIPW[[#This Row],[liczba mieszkańców ]]/$I$1*$H$2</f>
        <v>1.8202511534417377E-5</v>
      </c>
      <c r="I2212" s="27">
        <v>5719</v>
      </c>
      <c r="J2212" s="302">
        <f>TabIPW[[#This Row],[liczba mieszkańców w wieku 20-64]]/$K$1*$J$2</f>
        <v>1.3578802120046102E-5</v>
      </c>
      <c r="K2212" s="27">
        <v>3367</v>
      </c>
      <c r="L2212" s="302">
        <f>TabIPW[[#This Row],[iloczyn liczby mieszkańców i relacji przeciętnego miesięcznego wynagrodzenia brutto 
w danym powiecie do średniej krajowej]]/$M$1*$L$2</f>
        <v>5.2213117474668227E-5</v>
      </c>
      <c r="M2212" s="27">
        <v>4746.7700000000004</v>
      </c>
      <c r="N2212" s="302">
        <f>TabIPW[[#This Row],[liczba oddziałów w szkołach podstawowych]]/$O$1*$N$2</f>
        <v>5.0685748360166967E-5</v>
      </c>
      <c r="O2212" s="27">
        <v>40</v>
      </c>
      <c r="P22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3.8763061691573204E-5</v>
      </c>
      <c r="Q2212" s="27">
        <v>197</v>
      </c>
      <c r="R2212" s="302">
        <f>TabIPW[[#This Row],[liczba gospodarstw domowych korzystających ze środowiskowej pomocy społecznej ]]/$S$1*$R$2</f>
        <v>2.2147031682559211E-5</v>
      </c>
      <c r="S2212" s="27">
        <v>81</v>
      </c>
      <c r="T2212" s="302">
        <f>TabIPW[[#This Row],[ilość wody dostarczonej i ścieków bytowych odprowadzonych siecią kanalizacyjną '[dam3']]]/$U$1*$T$2</f>
        <v>2.9814930213113602E-5</v>
      </c>
      <c r="U2212" s="27">
        <v>730.6</v>
      </c>
      <c r="V2212" s="302">
        <f>TabIPW[[#This Row],[iloczyn liczby mieszkańców i relacji przeciętnego miesięcznego wynagrodzenia brutto 
w danym powiecie do średniej krajowej2]]/$W$1*$V$2</f>
        <v>1.5228825930111569E-5</v>
      </c>
      <c r="W2212" s="27">
        <f>TabIPW[[#This Row],[iloczyn liczby mieszkańców i relacji przeciętnego miesięcznego wynagrodzenia brutto 
w danym powiecie do średniej krajowej]]</f>
        <v>4746.7700000000004</v>
      </c>
    </row>
    <row r="2213" spans="1:23" x14ac:dyDescent="0.3">
      <c r="A2213" s="2" t="s">
        <v>10</v>
      </c>
      <c r="B2213" s="2" t="s">
        <v>1143</v>
      </c>
      <c r="C2213" s="2" t="s">
        <v>126</v>
      </c>
      <c r="D2213" s="2" t="s">
        <v>30</v>
      </c>
      <c r="E2213" s="2" t="s">
        <v>19</v>
      </c>
      <c r="F2213" s="17" t="str">
        <f>+Tabela1[[#This Row],[WK]]&amp;Tabela1[[#This Row],[PK]]&amp;Tabela1[[#This Row],[GK]]</f>
        <v>301807</v>
      </c>
      <c r="G2213" s="2" t="s">
        <v>2054</v>
      </c>
      <c r="H2213" s="302">
        <f>TabIPW[[#This Row],[liczba mieszkańców ]]/$I$1*$H$2</f>
        <v>7.4738831238186534E-5</v>
      </c>
      <c r="I2213" s="27">
        <v>23482</v>
      </c>
      <c r="J2213" s="302">
        <f>TabIPW[[#This Row],[liczba mieszkańców w wieku 20-64]]/$K$1*$J$2</f>
        <v>5.567026565640522E-5</v>
      </c>
      <c r="K2213" s="27">
        <v>13804</v>
      </c>
      <c r="L2213" s="302">
        <f>TabIPW[[#This Row],[iloczyn liczby mieszkańców i relacji przeciętnego miesięcznego wynagrodzenia brutto 
w danym powiecie do średniej krajowej]]/$M$1*$L$2</f>
        <v>2.1438510658159805E-4</v>
      </c>
      <c r="M2213" s="27">
        <v>19490.060000000001</v>
      </c>
      <c r="N2213" s="302">
        <f>TabIPW[[#This Row],[liczba oddziałów w szkołach podstawowych]]/$O$1*$N$2</f>
        <v>1.469886702444842E-4</v>
      </c>
      <c r="O2213" s="27">
        <v>116</v>
      </c>
      <c r="P22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1.9342177483663178E-4</v>
      </c>
      <c r="Q2213" s="27">
        <v>983</v>
      </c>
      <c r="R2213" s="302">
        <f>TabIPW[[#This Row],[liczba gospodarstw domowych korzystających ze środowiskowej pomocy społecznej ]]/$S$1*$R$2</f>
        <v>1.006186130763184E-4</v>
      </c>
      <c r="S2213" s="27">
        <v>368</v>
      </c>
      <c r="T2213" s="302">
        <f>TabIPW[[#This Row],[ilość wody dostarczonej i ścieków bytowych odprowadzonych siecią kanalizacyjną '[dam3']]]/$U$1*$T$2</f>
        <v>7.6634899325494159E-5</v>
      </c>
      <c r="U2213" s="27">
        <v>1877.9</v>
      </c>
      <c r="V2213" s="302">
        <f>TabIPW[[#This Row],[iloczyn liczby mieszkańców i relacji przeciętnego miesięcznego wynagrodzenia brutto 
w danym powiecie do średniej krajowej2]]/$W$1*$V$2</f>
        <v>6.2528989419632781E-5</v>
      </c>
      <c r="W2213" s="27">
        <f>TabIPW[[#This Row],[iloczyn liczby mieszkańców i relacji przeciętnego miesięcznego wynagrodzenia brutto 
w danym powiecie do średniej krajowej]]</f>
        <v>19490.060000000001</v>
      </c>
    </row>
    <row r="2214" spans="1:23" x14ac:dyDescent="0.3">
      <c r="A2214" s="2" t="s">
        <v>10</v>
      </c>
      <c r="B2214" s="2" t="s">
        <v>1143</v>
      </c>
      <c r="C2214" s="2" t="s">
        <v>132</v>
      </c>
      <c r="D2214" s="2" t="s">
        <v>12</v>
      </c>
      <c r="E2214" s="2" t="s">
        <v>13</v>
      </c>
      <c r="F2214" s="17" t="str">
        <f>+Tabela1[[#This Row],[WK]]&amp;Tabela1[[#This Row],[PK]]&amp;Tabela1[[#This Row],[GK]]</f>
        <v>301901</v>
      </c>
      <c r="G2214" s="2" t="s">
        <v>2055</v>
      </c>
      <c r="H2214" s="302">
        <f>TabIPW[[#This Row],[liczba mieszkańców ]]/$I$1*$H$2</f>
        <v>2.188566354484364E-4</v>
      </c>
      <c r="I2214" s="27">
        <v>68762</v>
      </c>
      <c r="J2214" s="302">
        <f>TabIPW[[#This Row],[liczba mieszkańców w wieku 20-64]]/$K$1*$J$2</f>
        <v>1.5951765341737554E-4</v>
      </c>
      <c r="K2214" s="27">
        <v>39554</v>
      </c>
      <c r="L2214" s="302">
        <f>TabIPW[[#This Row],[iloczyn liczby mieszkańców i relacji przeciętnego miesięcznego wynagrodzenia brutto 
w danym powiecie do średniej krajowej]]/$M$1*$L$2</f>
        <v>6.7770071688298564E-4</v>
      </c>
      <c r="M2214" s="27">
        <v>61610.751999999993</v>
      </c>
      <c r="N2214" s="302">
        <f>TabIPW[[#This Row],[liczba oddziałów w szkołach podstawowych]]/$O$1*$N$2</f>
        <v>4.1435599284436492E-4</v>
      </c>
      <c r="O2214" s="27">
        <v>327</v>
      </c>
      <c r="P22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5.1966114683982137E-4</v>
      </c>
      <c r="Q2214" s="27">
        <v>2641</v>
      </c>
      <c r="R2214" s="302">
        <f>TabIPW[[#This Row],[liczba gospodarstw domowych korzystających ze środowiskowej pomocy społecznej ]]/$S$1*$R$2</f>
        <v>3.8360846235346391E-4</v>
      </c>
      <c r="S2214" s="27">
        <v>1403</v>
      </c>
      <c r="T2214" s="302">
        <f>TabIPW[[#This Row],[ilość wody dostarczonej i ścieków bytowych odprowadzonych siecią kanalizacyjną '[dam3']]]/$U$1*$T$2</f>
        <v>2.3620966200320857E-4</v>
      </c>
      <c r="U2214" s="27">
        <v>5788.2000000000007</v>
      </c>
      <c r="V2214" s="302">
        <f>TabIPW[[#This Row],[iloczyn liczby mieszkańców i relacji przeciętnego miesięcznego wynagrodzenia brutto 
w danym powiecie do średniej krajowej2]]/$W$1*$V$2</f>
        <v>1.9766270909087082E-4</v>
      </c>
      <c r="W2214" s="27">
        <f>TabIPW[[#This Row],[iloczyn liczby mieszkańców i relacji przeciętnego miesięcznego wynagrodzenia brutto 
w danym powiecie do średniej krajowej]]</f>
        <v>61610.751999999993</v>
      </c>
    </row>
    <row r="2215" spans="1:23" x14ac:dyDescent="0.3">
      <c r="A2215" s="2" t="s">
        <v>10</v>
      </c>
      <c r="B2215" s="2" t="s">
        <v>1143</v>
      </c>
      <c r="C2215" s="2" t="s">
        <v>132</v>
      </c>
      <c r="D2215" s="2" t="s">
        <v>11</v>
      </c>
      <c r="E2215" s="2" t="s">
        <v>15</v>
      </c>
      <c r="F2215" s="17" t="str">
        <f>+Tabela1[[#This Row],[WK]]&amp;Tabela1[[#This Row],[PK]]&amp;Tabela1[[#This Row],[GK]]</f>
        <v>301902</v>
      </c>
      <c r="G2215" s="2" t="s">
        <v>2056</v>
      </c>
      <c r="H2215" s="302">
        <f>TabIPW[[#This Row],[liczba mieszkańców ]]/$I$1*$H$2</f>
        <v>1.43863179114472E-5</v>
      </c>
      <c r="I2215" s="27">
        <v>4520</v>
      </c>
      <c r="J2215" s="302">
        <f>TabIPW[[#This Row],[liczba mieszkańców w wieku 20-64]]/$K$1*$J$2</f>
        <v>1.0985642107218764E-5</v>
      </c>
      <c r="K2215" s="27">
        <v>2724</v>
      </c>
      <c r="L2215" s="302">
        <f>TabIPW[[#This Row],[iloczyn liczby mieszkańców i relacji przeciętnego miesięcznego wynagrodzenia brutto 
w danym powiecie do średniej krajowej]]/$M$1*$L$2</f>
        <v>4.4547966032272119E-5</v>
      </c>
      <c r="M2215" s="27">
        <v>4049.92</v>
      </c>
      <c r="N2215" s="302">
        <f>TabIPW[[#This Row],[liczba oddziałów w szkołach podstawowych]]/$O$1*$N$2</f>
        <v>2.0274299344066786E-5</v>
      </c>
      <c r="O2215" s="27">
        <v>16</v>
      </c>
      <c r="P22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2.7940887107631446E-5</v>
      </c>
      <c r="Q2215" s="27">
        <v>142</v>
      </c>
      <c r="R2215" s="302">
        <f>TabIPW[[#This Row],[liczba gospodarstw domowych korzystających ze środowiskowej pomocy społecznej ]]/$S$1*$R$2</f>
        <v>2.0779930961413582E-5</v>
      </c>
      <c r="S2215" s="27">
        <v>76</v>
      </c>
      <c r="T2215" s="302">
        <f>TabIPW[[#This Row],[ilość wody dostarczonej i ścieków bytowych odprowadzonych siecią kanalizacyjną '[dam3']]]/$U$1*$T$2</f>
        <v>1.5552244599257589E-5</v>
      </c>
      <c r="U2215" s="27">
        <v>381.1</v>
      </c>
      <c r="V2215" s="302">
        <f>TabIPW[[#This Row],[iloczyn liczby mieszkańców i relacji przeciętnego miesięcznego wynagrodzenia brutto 
w danym powiecie do średniej krajowej2]]/$W$1*$V$2</f>
        <v>1.2993156759412704E-5</v>
      </c>
      <c r="W2215" s="27">
        <f>TabIPW[[#This Row],[iloczyn liczby mieszkańców i relacji przeciętnego miesięcznego wynagrodzenia brutto 
w danym powiecie do średniej krajowej]]</f>
        <v>4049.92</v>
      </c>
    </row>
    <row r="2216" spans="1:23" x14ac:dyDescent="0.3">
      <c r="A2216" s="2" t="s">
        <v>10</v>
      </c>
      <c r="B2216" s="2" t="s">
        <v>1143</v>
      </c>
      <c r="C2216" s="2" t="s">
        <v>132</v>
      </c>
      <c r="D2216" s="2" t="s">
        <v>16</v>
      </c>
      <c r="E2216" s="2" t="s">
        <v>15</v>
      </c>
      <c r="F2216" s="17" t="str">
        <f>+Tabela1[[#This Row],[WK]]&amp;Tabela1[[#This Row],[PK]]&amp;Tabela1[[#This Row],[GK]]</f>
        <v>301903</v>
      </c>
      <c r="G2216" s="2" t="s">
        <v>2057</v>
      </c>
      <c r="H2216" s="302">
        <f>TabIPW[[#This Row],[liczba mieszkańców ]]/$I$1*$H$2</f>
        <v>2.3680133907337869E-5</v>
      </c>
      <c r="I2216" s="27">
        <v>7440</v>
      </c>
      <c r="J2216" s="302">
        <f>TabIPW[[#This Row],[liczba mieszkańców w wieku 20-64]]/$K$1*$J$2</f>
        <v>1.8087593557590365E-5</v>
      </c>
      <c r="K2216" s="27">
        <v>4485</v>
      </c>
      <c r="L2216" s="302">
        <f>TabIPW[[#This Row],[iloczyn liczby mieszkańców i relacji przeciętnego miesięcznego wynagrodzenia brutto 
w danym powiecie do średniej krajowej]]/$M$1*$L$2</f>
        <v>7.3326740548695698E-5</v>
      </c>
      <c r="M2216" s="27">
        <v>6666.24</v>
      </c>
      <c r="N2216" s="302">
        <f>TabIPW[[#This Row],[liczba oddziałów w szkołach podstawowych]]/$O$1*$N$2</f>
        <v>4.561717352415027E-5</v>
      </c>
      <c r="O2216" s="27">
        <v>36</v>
      </c>
      <c r="P22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5.9817110427605347E-5</v>
      </c>
      <c r="Q2216" s="27">
        <v>304</v>
      </c>
      <c r="R2216" s="302">
        <f>TabIPW[[#This Row],[liczba gospodarstw domowych korzystających ze środowiskowej pomocy społecznej ]]/$S$1*$R$2</f>
        <v>4.0192761201681532E-5</v>
      </c>
      <c r="S2216" s="27">
        <v>147</v>
      </c>
      <c r="T2216" s="302">
        <f>TabIPW[[#This Row],[ilość wody dostarczonej i ścieków bytowych odprowadzonych siecią kanalizacyjną '[dam3']]]/$U$1*$T$2</f>
        <v>2.6170701814494599E-5</v>
      </c>
      <c r="U2216" s="27">
        <v>641.29999999999995</v>
      </c>
      <c r="V2216" s="302">
        <f>TabIPW[[#This Row],[iloczyn liczby mieszkańców i relacji przeciętnego miesięcznego wynagrodzenia brutto 
w danym powiecie do średniej krajowej2]]/$W$1*$V$2</f>
        <v>2.1386965993369583E-5</v>
      </c>
      <c r="W2216" s="27">
        <f>TabIPW[[#This Row],[iloczyn liczby mieszkańców i relacji przeciętnego miesięcznego wynagrodzenia brutto 
w danym powiecie do średniej krajowej]]</f>
        <v>6666.24</v>
      </c>
    </row>
    <row r="2217" spans="1:23" x14ac:dyDescent="0.3">
      <c r="A2217" s="2" t="s">
        <v>10</v>
      </c>
      <c r="B2217" s="2" t="s">
        <v>1143</v>
      </c>
      <c r="C2217" s="2" t="s">
        <v>132</v>
      </c>
      <c r="D2217" s="2" t="s">
        <v>18</v>
      </c>
      <c r="E2217" s="2" t="s">
        <v>19</v>
      </c>
      <c r="F2217" s="17" t="str">
        <f>+Tabela1[[#This Row],[WK]]&amp;Tabela1[[#This Row],[PK]]&amp;Tabela1[[#This Row],[GK]]</f>
        <v>301904</v>
      </c>
      <c r="G2217" s="2" t="s">
        <v>2058</v>
      </c>
      <c r="H2217" s="302">
        <f>TabIPW[[#This Row],[liczba mieszkańców ]]/$I$1*$H$2</f>
        <v>2.8151987151935951E-5</v>
      </c>
      <c r="I2217" s="27">
        <v>8845</v>
      </c>
      <c r="J2217" s="302">
        <f>TabIPW[[#This Row],[liczba mieszkańców w wieku 20-64]]/$K$1*$J$2</f>
        <v>2.1430874507254226E-5</v>
      </c>
      <c r="K2217" s="27">
        <v>5314</v>
      </c>
      <c r="L2217" s="302">
        <f>TabIPW[[#This Row],[iloczyn liczby mieszkańców i relacji przeciętnego miesięcznego wynagrodzenia brutto 
w danym powiecie do średniej krajowej]]/$M$1*$L$2</f>
        <v>8.7174061848550196E-5</v>
      </c>
      <c r="M2217" s="27">
        <v>7925.12</v>
      </c>
      <c r="N2217" s="302">
        <f>TabIPW[[#This Row],[liczba oddziałów w szkołach podstawowych]]/$O$1*$N$2</f>
        <v>7.6028622540250454E-5</v>
      </c>
      <c r="O2217" s="27">
        <v>60</v>
      </c>
      <c r="P22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5.8636509563902608E-5</v>
      </c>
      <c r="Q2217" s="27">
        <v>298</v>
      </c>
      <c r="R2217" s="302">
        <f>TabIPW[[#This Row],[liczba gospodarstw domowych korzystających ze środowiskowej pomocy społecznej ]]/$S$1*$R$2</f>
        <v>3.7458559759390274E-5</v>
      </c>
      <c r="S2217" s="27">
        <v>137</v>
      </c>
      <c r="T2217" s="302">
        <f>TabIPW[[#This Row],[ilość wody dostarczonej i ścieków bytowych odprowadzonych siecią kanalizacyjną '[dam3']]]/$U$1*$T$2</f>
        <v>3.2908239424931301E-5</v>
      </c>
      <c r="U2217" s="27">
        <v>806.4</v>
      </c>
      <c r="V2217" s="302">
        <f>TabIPW[[#This Row],[iloczyn liczby mieszkańców i relacji przeciętnego miesięcznego wynagrodzenia brutto 
w danym powiecie do średniej krajowej2]]/$W$1*$V$2</f>
        <v>2.5425768039160477E-5</v>
      </c>
      <c r="W2217" s="27">
        <f>TabIPW[[#This Row],[iloczyn liczby mieszkańców i relacji przeciętnego miesięcznego wynagrodzenia brutto 
w danym powiecie do średniej krajowej]]</f>
        <v>7925.12</v>
      </c>
    </row>
    <row r="2218" spans="1:23" x14ac:dyDescent="0.3">
      <c r="A2218" s="2" t="s">
        <v>10</v>
      </c>
      <c r="B2218" s="2" t="s">
        <v>1143</v>
      </c>
      <c r="C2218" s="2" t="s">
        <v>132</v>
      </c>
      <c r="D2218" s="2" t="s">
        <v>21</v>
      </c>
      <c r="E2218" s="2" t="s">
        <v>15</v>
      </c>
      <c r="F2218" s="17" t="str">
        <f>+Tabela1[[#This Row],[WK]]&amp;Tabela1[[#This Row],[PK]]&amp;Tabela1[[#This Row],[GK]]</f>
        <v>301905</v>
      </c>
      <c r="G2218" s="2" t="s">
        <v>2059</v>
      </c>
      <c r="H2218" s="302">
        <f>TabIPW[[#This Row],[liczba mieszkańców ]]/$I$1*$H$2</f>
        <v>9.5070645136045997E-6</v>
      </c>
      <c r="I2218" s="27">
        <v>2987</v>
      </c>
      <c r="J2218" s="302">
        <f>TabIPW[[#This Row],[liczba mieszkańców w wieku 20-64]]/$K$1*$J$2</f>
        <v>7.0575894594834203E-6</v>
      </c>
      <c r="K2218" s="27">
        <v>1750</v>
      </c>
      <c r="L2218" s="302">
        <f>TabIPW[[#This Row],[iloczyn liczby mieszkańców i relacji przeciętnego miesięcznego wynagrodzenia brutto 
w danym powiecie do średniej krajowej]]/$M$1*$L$2</f>
        <v>2.9439109411149744E-5</v>
      </c>
      <c r="M2218" s="27">
        <v>2676.3520000000003</v>
      </c>
      <c r="N2218" s="302">
        <f>TabIPW[[#This Row],[liczba oddziałów w szkołach podstawowych]]/$O$1*$N$2</f>
        <v>2.0274299344066786E-5</v>
      </c>
      <c r="O2218" s="27">
        <v>16</v>
      </c>
      <c r="P221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2.1250815546649268E-5</v>
      </c>
      <c r="Q2218" s="27">
        <v>108</v>
      </c>
      <c r="R2218" s="302">
        <f>TabIPW[[#This Row],[liczba gospodarstw domowych korzystających ze środowiskowej pomocy społecznej ]]/$S$1*$R$2</f>
        <v>1.5038107932601933E-5</v>
      </c>
      <c r="S2218" s="27">
        <v>55</v>
      </c>
      <c r="T2218" s="302">
        <f>TabIPW[[#This Row],[ilość wody dostarczonej i ścieków bytowych odprowadzonych siecią kanalizacyjną '[dam3']]]/$U$1*$T$2</f>
        <v>1.2585442756260929E-5</v>
      </c>
      <c r="U2218" s="27">
        <v>308.39999999999998</v>
      </c>
      <c r="V2218" s="302">
        <f>TabIPW[[#This Row],[iloczyn liczby mieszkańców i relacji przeciętnego miesięcznego wynagrodzenia brutto 
w danym powiecie do średniej krajowej2]]/$W$1*$V$2</f>
        <v>8.5864069115853428E-6</v>
      </c>
      <c r="W2218" s="27">
        <f>TabIPW[[#This Row],[iloczyn liczby mieszkańców i relacji przeciętnego miesięcznego wynagrodzenia brutto 
w danym powiecie do średniej krajowej]]</f>
        <v>2676.3520000000003</v>
      </c>
    </row>
    <row r="2219" spans="1:23" x14ac:dyDescent="0.3">
      <c r="A2219" s="2" t="s">
        <v>10</v>
      </c>
      <c r="B2219" s="2" t="s">
        <v>1143</v>
      </c>
      <c r="C2219" s="2" t="s">
        <v>132</v>
      </c>
      <c r="D2219" s="2" t="s">
        <v>23</v>
      </c>
      <c r="E2219" s="2" t="s">
        <v>15</v>
      </c>
      <c r="F2219" s="17" t="str">
        <f>+Tabela1[[#This Row],[WK]]&amp;Tabela1[[#This Row],[PK]]&amp;Tabela1[[#This Row],[GK]]</f>
        <v>301906</v>
      </c>
      <c r="G2219" s="2" t="s">
        <v>1003</v>
      </c>
      <c r="H2219" s="302">
        <f>TabIPW[[#This Row],[liczba mieszkańców ]]/$I$1*$H$2</f>
        <v>3.16021571997255E-5</v>
      </c>
      <c r="I2219" s="27">
        <v>9929</v>
      </c>
      <c r="J2219" s="302">
        <f>TabIPW[[#This Row],[liczba mieszkańców w wieku 20-64]]/$K$1*$J$2</f>
        <v>2.4995965411358993E-5</v>
      </c>
      <c r="K2219" s="27">
        <v>6198</v>
      </c>
      <c r="L2219" s="302">
        <f>TabIPW[[#This Row],[iloczyn liczby mieszkańców i relacji przeciętnego miesięcznego wynagrodzenia brutto 
w danym powiecie do średniej krajowej]]/$M$1*$L$2</f>
        <v>9.7857689100537559E-5</v>
      </c>
      <c r="M2219" s="27">
        <v>8896.3839999999982</v>
      </c>
      <c r="N2219" s="302">
        <f>TabIPW[[#This Row],[liczba oddziałów w szkołach podstawowych]]/$O$1*$N$2</f>
        <v>4.8151460942158622E-5</v>
      </c>
      <c r="O2219" s="27">
        <v>38</v>
      </c>
      <c r="P221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5.7259141889582754E-5</v>
      </c>
      <c r="Q2219" s="27">
        <v>291</v>
      </c>
      <c r="R2219" s="302">
        <f>TabIPW[[#This Row],[liczba gospodarstw domowych korzystających ze środowiskowej pomocy społecznej ]]/$S$1*$R$2</f>
        <v>4.2380122355514539E-5</v>
      </c>
      <c r="S2219" s="27">
        <v>155</v>
      </c>
      <c r="T2219" s="302">
        <f>TabIPW[[#This Row],[ilość wody dostarczonej i ścieków bytowych odprowadzonych siecią kanalizacyjną '[dam3']]]/$U$1*$T$2</f>
        <v>2.0669671712211936E-5</v>
      </c>
      <c r="U2219" s="27">
        <v>506.5</v>
      </c>
      <c r="V2219" s="302">
        <f>TabIPW[[#This Row],[iloczyn liczby mieszkańców i relacji przeciętnego miesięcznego wynagrodzenia brutto 
w danym powiecie do średniej krajowej2]]/$W$1*$V$2</f>
        <v>2.8541825987656791E-5</v>
      </c>
      <c r="W2219" s="27">
        <f>TabIPW[[#This Row],[iloczyn liczby mieszkańców i relacji przeciętnego miesięcznego wynagrodzenia brutto 
w danym powiecie do średniej krajowej]]</f>
        <v>8896.3839999999982</v>
      </c>
    </row>
    <row r="2220" spans="1:23" x14ac:dyDescent="0.3">
      <c r="A2220" s="2" t="s">
        <v>10</v>
      </c>
      <c r="B2220" s="2" t="s">
        <v>1143</v>
      </c>
      <c r="C2220" s="2" t="s">
        <v>132</v>
      </c>
      <c r="D2220" s="2" t="s">
        <v>30</v>
      </c>
      <c r="E2220" s="2" t="s">
        <v>19</v>
      </c>
      <c r="F2220" s="17" t="str">
        <f>+Tabela1[[#This Row],[WK]]&amp;Tabela1[[#This Row],[PK]]&amp;Tabela1[[#This Row],[GK]]</f>
        <v>301907</v>
      </c>
      <c r="G2220" s="2" t="s">
        <v>2060</v>
      </c>
      <c r="H2220" s="302">
        <f>TabIPW[[#This Row],[liczba mieszkańców ]]/$I$1*$H$2</f>
        <v>2.3686499534732315E-5</v>
      </c>
      <c r="I2220" s="27">
        <v>7442</v>
      </c>
      <c r="J2220" s="302">
        <f>TabIPW[[#This Row],[liczba mieszkańców w wieku 20-64]]/$K$1*$J$2</f>
        <v>1.8200514988942101E-5</v>
      </c>
      <c r="K2220" s="27">
        <v>4513</v>
      </c>
      <c r="L2220" s="302">
        <f>TabIPW[[#This Row],[iloczyn liczby mieszkańców i relacji przeciętnego miesięcznego wynagrodzenia brutto 
w danym powiecie do średniej krajowej]]/$M$1*$L$2</f>
        <v>7.3346452038090511E-5</v>
      </c>
      <c r="M2220" s="27">
        <v>6668.0319999999992</v>
      </c>
      <c r="N2220" s="302">
        <f>TabIPW[[#This Row],[liczba oddziałów w szkołach podstawowych]]/$O$1*$N$2</f>
        <v>4.1815742397137755E-5</v>
      </c>
      <c r="O2220" s="27">
        <v>33</v>
      </c>
      <c r="P222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4.9191702654280718E-5</v>
      </c>
      <c r="Q2220" s="27">
        <v>250</v>
      </c>
      <c r="R2220" s="302">
        <f>TabIPW[[#This Row],[liczba gospodarstw domowych korzystających ze środowiskowej pomocy społecznej ]]/$S$1*$R$2</f>
        <v>4.6754844663180559E-5</v>
      </c>
      <c r="S2220" s="27">
        <v>171</v>
      </c>
      <c r="T2220" s="302">
        <f>TabIPW[[#This Row],[ilość wody dostarczonej i ścieków bytowych odprowadzonych siecią kanalizacyjną '[dam3']]]/$U$1*$T$2</f>
        <v>2.4269010399313796E-5</v>
      </c>
      <c r="U2220" s="27">
        <v>594.70000000000005</v>
      </c>
      <c r="V2220" s="302">
        <f>TabIPW[[#This Row],[iloczyn liczby mieszkańców i relacji przeciętnego miesięcznego wynagrodzenia brutto 
w danym powiecie do średniej krajowej2]]/$W$1*$V$2</f>
        <v>2.1392715177776404E-5</v>
      </c>
      <c r="W2220" s="27">
        <f>TabIPW[[#This Row],[iloczyn liczby mieszkańców i relacji przeciętnego miesięcznego wynagrodzenia brutto 
w danym powiecie do średniej krajowej]]</f>
        <v>6668.0319999999992</v>
      </c>
    </row>
    <row r="2221" spans="1:23" x14ac:dyDescent="0.3">
      <c r="A2221" s="2" t="s">
        <v>10</v>
      </c>
      <c r="B2221" s="2" t="s">
        <v>1143</v>
      </c>
      <c r="C2221" s="2" t="s">
        <v>132</v>
      </c>
      <c r="D2221" s="2" t="s">
        <v>54</v>
      </c>
      <c r="E2221" s="2" t="s">
        <v>19</v>
      </c>
      <c r="F2221" s="17" t="str">
        <f>+Tabela1[[#This Row],[WK]]&amp;Tabela1[[#This Row],[PK]]&amp;Tabela1[[#This Row],[GK]]</f>
        <v>301908</v>
      </c>
      <c r="G2221" s="2" t="s">
        <v>2061</v>
      </c>
      <c r="H2221" s="302">
        <f>TabIPW[[#This Row],[liczba mieszkańców ]]/$I$1*$H$2</f>
        <v>4.083868254906616E-5</v>
      </c>
      <c r="I2221" s="27">
        <v>12831</v>
      </c>
      <c r="J2221" s="302">
        <f>TabIPW[[#This Row],[liczba mieszkańców w wieku 20-64]]/$K$1*$J$2</f>
        <v>3.1073558163039861E-5</v>
      </c>
      <c r="K2221" s="27">
        <v>7705</v>
      </c>
      <c r="L2221" s="302">
        <f>TabIPW[[#This Row],[iloczyn liczby mieszkańców i relacji przeciętnego miesięcznego wynagrodzenia brutto 
w danym powiecie do średniej krajowej]]/$M$1*$L$2</f>
        <v>1.2645906021240786E-4</v>
      </c>
      <c r="M2221" s="27">
        <v>11496.575999999999</v>
      </c>
      <c r="N2221" s="302">
        <f>TabIPW[[#This Row],[liczba oddziałów w szkołach podstawowych]]/$O$1*$N$2</f>
        <v>8.1097197376267145E-5</v>
      </c>
      <c r="O2221" s="27">
        <v>64</v>
      </c>
      <c r="P222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9.0315966073259399E-5</v>
      </c>
      <c r="Q2221" s="27">
        <v>459</v>
      </c>
      <c r="R2221" s="302">
        <f>TabIPW[[#This Row],[liczba gospodarstw domowych korzystających ze środowiskowej pomocy społecznej ]]/$S$1*$R$2</f>
        <v>8.0385522403363064E-5</v>
      </c>
      <c r="S2221" s="27">
        <v>294</v>
      </c>
      <c r="T2221" s="302">
        <f>TabIPW[[#This Row],[ilość wody dostarczonej i ścieków bytowych odprowadzonych siecią kanalizacyjną '[dam3']]]/$U$1*$T$2</f>
        <v>3.5426144152756527E-5</v>
      </c>
      <c r="U2221" s="27">
        <v>868.09999999999991</v>
      </c>
      <c r="V2221" s="302">
        <f>TabIPW[[#This Row],[iloczyn liczby mieszkańców i relacji przeciętnego miesięcznego wynagrodzenia brutto 
w danym powiecie do średniej krajowej2]]/$W$1*$V$2</f>
        <v>3.6883892561952299E-5</v>
      </c>
      <c r="W2221" s="27">
        <f>TabIPW[[#This Row],[iloczyn liczby mieszkańców i relacji przeciętnego miesięcznego wynagrodzenia brutto 
w danym powiecie do średniej krajowej]]</f>
        <v>11496.575999999999</v>
      </c>
    </row>
    <row r="2222" spans="1:23" x14ac:dyDescent="0.3">
      <c r="A2222" s="2" t="s">
        <v>10</v>
      </c>
      <c r="B2222" s="2" t="s">
        <v>1143</v>
      </c>
      <c r="C2222" s="2" t="s">
        <v>132</v>
      </c>
      <c r="D2222" s="2" t="s">
        <v>56</v>
      </c>
      <c r="E2222" s="2" t="s">
        <v>19</v>
      </c>
      <c r="F2222" s="17" t="str">
        <f>+Tabela1[[#This Row],[WK]]&amp;Tabela1[[#This Row],[PK]]&amp;Tabela1[[#This Row],[GK]]</f>
        <v>301909</v>
      </c>
      <c r="G2222" s="2" t="s">
        <v>2062</v>
      </c>
      <c r="H2222" s="302">
        <f>TabIPW[[#This Row],[liczba mieszkańców ]]/$I$1*$H$2</f>
        <v>1.8759503931431372E-5</v>
      </c>
      <c r="I2222" s="27">
        <v>5894</v>
      </c>
      <c r="J2222" s="302">
        <f>TabIPW[[#This Row],[liczba mieszkańców w wieku 20-64]]/$K$1*$J$2</f>
        <v>1.4006290395877668E-5</v>
      </c>
      <c r="K2222" s="27">
        <v>3473</v>
      </c>
      <c r="L2222" s="302">
        <f>TabIPW[[#This Row],[iloczyn liczby mieszkańców i relacji przeciętnego miesięcznego wynagrodzenia brutto 
w danym powiecie do średniej krajowej]]/$M$1*$L$2</f>
        <v>5.8089759246507054E-5</v>
      </c>
      <c r="M2222" s="27">
        <v>5281.0240000000003</v>
      </c>
      <c r="N2222" s="302">
        <f>TabIPW[[#This Row],[liczba oddziałów w szkołach podstawowych]]/$O$1*$N$2</f>
        <v>2.9144305307096008E-5</v>
      </c>
      <c r="O2222" s="27">
        <v>23</v>
      </c>
      <c r="P222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4.0730729797744431E-5</v>
      </c>
      <c r="Q2222" s="27">
        <v>207</v>
      </c>
      <c r="R2222" s="302">
        <f>TabIPW[[#This Row],[liczba gospodarstw domowych korzystających ze środowiskowej pomocy społecznej ]]/$S$1*$R$2</f>
        <v>4.0739601490139784E-5</v>
      </c>
      <c r="S2222" s="27">
        <v>149</v>
      </c>
      <c r="T2222" s="302">
        <f>TabIPW[[#This Row],[ilość wody dostarczonej i ścieków bytowych odprowadzonych siecią kanalizacyjną '[dam3']]]/$U$1*$T$2</f>
        <v>1.4662612134645112E-5</v>
      </c>
      <c r="U2222" s="27">
        <v>359.3</v>
      </c>
      <c r="V2222" s="302">
        <f>TabIPW[[#This Row],[iloczyn liczby mieszkańców i relacji przeciętnego miesięcznego wynagrodzenia brutto 
w danym powiecie do średniej krajowej2]]/$W$1*$V$2</f>
        <v>1.6942846446897892E-5</v>
      </c>
      <c r="W2222" s="27">
        <f>TabIPW[[#This Row],[iloczyn liczby mieszkańców i relacji przeciętnego miesięcznego wynagrodzenia brutto 
w danym powiecie do średniej krajowej]]</f>
        <v>5281.0240000000003</v>
      </c>
    </row>
    <row r="2223" spans="1:23" x14ac:dyDescent="0.3">
      <c r="A2223" s="2" t="s">
        <v>10</v>
      </c>
      <c r="B2223" s="2" t="s">
        <v>1143</v>
      </c>
      <c r="C2223" s="2" t="s">
        <v>140</v>
      </c>
      <c r="D2223" s="2" t="s">
        <v>12</v>
      </c>
      <c r="E2223" s="2" t="s">
        <v>19</v>
      </c>
      <c r="F2223" s="17" t="str">
        <f>+Tabela1[[#This Row],[WK]]&amp;Tabela1[[#This Row],[PK]]&amp;Tabela1[[#This Row],[GK]]</f>
        <v>302001</v>
      </c>
      <c r="G2223" s="2" t="s">
        <v>2063</v>
      </c>
      <c r="H2223" s="302">
        <f>TabIPW[[#This Row],[liczba mieszkańców ]]/$I$1*$H$2</f>
        <v>1.3768852054185972E-5</v>
      </c>
      <c r="I2223" s="27">
        <v>4326</v>
      </c>
      <c r="J2223" s="302">
        <f>TabIPW[[#This Row],[liczba mieszkańców w wieku 20-64]]/$K$1*$J$2</f>
        <v>1.0735601794939923E-5</v>
      </c>
      <c r="K2223" s="27">
        <v>2662</v>
      </c>
      <c r="L2223" s="302">
        <f>TabIPW[[#This Row],[iloczyn liczby mieszkańców i relacji przeciętnego miesięcznego wynagrodzenia brutto 
w danym powiecie do średniej krajowej]]/$M$1*$L$2</f>
        <v>4.0113958890515994E-5</v>
      </c>
      <c r="M2223" s="27">
        <v>3646.8179999999998</v>
      </c>
      <c r="N2223" s="302">
        <f>TabIPW[[#This Row],[liczba oddziałów w szkołach podstawowych]]/$O$1*$N$2</f>
        <v>3.8014311270125227E-5</v>
      </c>
      <c r="O2223" s="27">
        <v>30</v>
      </c>
      <c r="P222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3.4237425047379378E-5</v>
      </c>
      <c r="Q2223" s="27">
        <v>174</v>
      </c>
      <c r="R2223" s="302">
        <f>TabIPW[[#This Row],[liczba gospodarstw domowych korzystających ze środowiskowej pomocy społecznej ]]/$S$1*$R$2</f>
        <v>3.1716736730578622E-5</v>
      </c>
      <c r="S2223" s="27">
        <v>116</v>
      </c>
      <c r="T2223" s="302">
        <f>TabIPW[[#This Row],[ilość wody dostarczonej i ścieków bytowych odprowadzonych siecią kanalizacyjną '[dam3']]]/$U$1*$T$2</f>
        <v>8.8677584660684173E-6</v>
      </c>
      <c r="U2223" s="27">
        <v>217.3</v>
      </c>
      <c r="V2223" s="302">
        <f>TabIPW[[#This Row],[iloczyn liczby mieszkańców i relacji przeciętnego miesięcznego wynagrodzenia brutto 
w danym powiecie do średniej krajowej2]]/$W$1*$V$2</f>
        <v>1.16999046764005E-5</v>
      </c>
      <c r="W2223" s="27">
        <f>TabIPW[[#This Row],[iloczyn liczby mieszkańców i relacji przeciętnego miesięcznego wynagrodzenia brutto 
w danym powiecie do średniej krajowej]]</f>
        <v>3646.8179999999998</v>
      </c>
    </row>
    <row r="2224" spans="1:23" x14ac:dyDescent="0.3">
      <c r="A2224" s="2" t="s">
        <v>10</v>
      </c>
      <c r="B2224" s="2" t="s">
        <v>1143</v>
      </c>
      <c r="C2224" s="2" t="s">
        <v>140</v>
      </c>
      <c r="D2224" s="2" t="s">
        <v>11</v>
      </c>
      <c r="E2224" s="2" t="s">
        <v>15</v>
      </c>
      <c r="F2224" s="17" t="str">
        <f>+Tabela1[[#This Row],[WK]]&amp;Tabela1[[#This Row],[PK]]&amp;Tabela1[[#This Row],[GK]]</f>
        <v>302002</v>
      </c>
      <c r="G2224" s="2" t="s">
        <v>1332</v>
      </c>
      <c r="H2224" s="302">
        <f>TabIPW[[#This Row],[liczba mieszkańców ]]/$I$1*$H$2</f>
        <v>1.5089719738533445E-5</v>
      </c>
      <c r="I2224" s="27">
        <v>4741</v>
      </c>
      <c r="J2224" s="302">
        <f>TabIPW[[#This Row],[liczba mieszkańców w wieku 20-64]]/$K$1*$J$2</f>
        <v>1.1336505126061653E-5</v>
      </c>
      <c r="K2224" s="27">
        <v>2811</v>
      </c>
      <c r="L2224" s="302">
        <f>TabIPW[[#This Row],[iloczyn liczby mieszkańców i relacji przeciętnego miesięcznego wynagrodzenia brutto 
w danym powiecie do średniej krajowej]]/$M$1*$L$2</f>
        <v>4.3962154207105022E-5</v>
      </c>
      <c r="M2224" s="27">
        <v>3996.663</v>
      </c>
      <c r="N2224" s="302">
        <f>TabIPW[[#This Row],[liczba oddziałów w szkołach podstawowych]]/$O$1*$N$2</f>
        <v>3.6747167561121051E-5</v>
      </c>
      <c r="O2224" s="27">
        <v>29</v>
      </c>
      <c r="P222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3.4237425047379378E-5</v>
      </c>
      <c r="Q2224" s="27">
        <v>174</v>
      </c>
      <c r="R2224" s="302">
        <f>TabIPW[[#This Row],[liczba gospodarstw domowych korzystających ze środowiskowej pomocy społecznej ]]/$S$1*$R$2</f>
        <v>2.4334392836392221E-5</v>
      </c>
      <c r="S2224" s="27">
        <v>89</v>
      </c>
      <c r="T2224" s="302">
        <f>TabIPW[[#This Row],[ilość wody dostarczonej i ścieków bytowych odprowadzonych siecią kanalizacyjną '[dam3']]]/$U$1*$T$2</f>
        <v>1.0210368928717525E-5</v>
      </c>
      <c r="U2224" s="27">
        <v>250.2</v>
      </c>
      <c r="V2224" s="302">
        <f>TabIPW[[#This Row],[iloczyn liczby mieszkańców i relacji przeciętnego miesięcznego wynagrodzenia brutto 
w danym powiecie do średniej krajowej2]]/$W$1*$V$2</f>
        <v>1.2822294977072301E-5</v>
      </c>
      <c r="W2224" s="27">
        <f>TabIPW[[#This Row],[iloczyn liczby mieszkańców i relacji przeciętnego miesięcznego wynagrodzenia brutto 
w danym powiecie do średniej krajowej]]</f>
        <v>3996.663</v>
      </c>
    </row>
    <row r="2225" spans="1:23" x14ac:dyDescent="0.3">
      <c r="A2225" s="2" t="s">
        <v>10</v>
      </c>
      <c r="B2225" s="2" t="s">
        <v>1143</v>
      </c>
      <c r="C2225" s="2" t="s">
        <v>140</v>
      </c>
      <c r="D2225" s="2" t="s">
        <v>16</v>
      </c>
      <c r="E2225" s="2" t="s">
        <v>19</v>
      </c>
      <c r="F2225" s="17" t="str">
        <f>+Tabela1[[#This Row],[WK]]&amp;Tabela1[[#This Row],[PK]]&amp;Tabela1[[#This Row],[GK]]</f>
        <v>302003</v>
      </c>
      <c r="G2225" s="2" t="s">
        <v>2064</v>
      </c>
      <c r="H2225" s="302">
        <f>TabIPW[[#This Row],[liczba mieszkańców ]]/$I$1*$H$2</f>
        <v>2.3753338622373994E-5</v>
      </c>
      <c r="I2225" s="27">
        <v>7463</v>
      </c>
      <c r="J2225" s="302">
        <f>TabIPW[[#This Row],[liczba mieszkańców w wieku 20-64]]/$K$1*$J$2</f>
        <v>1.7877882327937145E-5</v>
      </c>
      <c r="K2225" s="27">
        <v>4433</v>
      </c>
      <c r="L2225" s="302">
        <f>TabIPW[[#This Row],[iloczyn liczby mieszkańców i relacji przeciętnego miesięcznego wynagrodzenia brutto 
w danym powiecie do średniej krajowej]]/$M$1*$L$2</f>
        <v>6.9202606380009457E-5</v>
      </c>
      <c r="M2225" s="27">
        <v>6291.3090000000002</v>
      </c>
      <c r="N2225" s="302">
        <f>TabIPW[[#This Row],[liczba oddziałów w szkołach podstawowych]]/$O$1*$N$2</f>
        <v>6.0822898032200362E-5</v>
      </c>
      <c r="O2225" s="27">
        <v>48</v>
      </c>
      <c r="P222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5.2930272056006049E-5</v>
      </c>
      <c r="Q2225" s="27">
        <v>269</v>
      </c>
      <c r="R2225" s="302">
        <f>TabIPW[[#This Row],[liczba gospodarstw domowych korzystających ze środowiskowej pomocy społecznej ]]/$S$1*$R$2</f>
        <v>3.116989644212037E-5</v>
      </c>
      <c r="S2225" s="27">
        <v>114</v>
      </c>
      <c r="T2225" s="302">
        <f>TabIPW[[#This Row],[ilość wody dostarczonej i ścieków bytowych odprowadzonych siecią kanalizacyjną '[dam3']]]/$U$1*$T$2</f>
        <v>2.5423900250163939E-5</v>
      </c>
      <c r="U2225" s="27">
        <v>623</v>
      </c>
      <c r="V2225" s="302">
        <f>TabIPW[[#This Row],[iloczyn liczby mieszkańców i relacji przeciętnego miesięcznego wynagrodzenia brutto 
w danym powiecie do średniej krajowej2]]/$W$1*$V$2</f>
        <v>2.0184093527502761E-5</v>
      </c>
      <c r="W2225" s="27">
        <f>TabIPW[[#This Row],[iloczyn liczby mieszkańców i relacji przeciętnego miesięcznego wynagrodzenia brutto 
w danym powiecie do średniej krajowej]]</f>
        <v>6291.3090000000002</v>
      </c>
    </row>
    <row r="2226" spans="1:23" x14ac:dyDescent="0.3">
      <c r="A2226" s="2" t="s">
        <v>10</v>
      </c>
      <c r="B2226" s="2" t="s">
        <v>1143</v>
      </c>
      <c r="C2226" s="2" t="s">
        <v>140</v>
      </c>
      <c r="D2226" s="2" t="s">
        <v>18</v>
      </c>
      <c r="E2226" s="2" t="s">
        <v>15</v>
      </c>
      <c r="F2226" s="17" t="str">
        <f>+Tabela1[[#This Row],[WK]]&amp;Tabela1[[#This Row],[PK]]&amp;Tabela1[[#This Row],[GK]]</f>
        <v>302004</v>
      </c>
      <c r="G2226" s="2" t="s">
        <v>2065</v>
      </c>
      <c r="H2226" s="302">
        <f>TabIPW[[#This Row],[liczba mieszkańców ]]/$I$1*$H$2</f>
        <v>1.3880250533588771E-5</v>
      </c>
      <c r="I2226" s="27">
        <v>4361</v>
      </c>
      <c r="J2226" s="302">
        <f>TabIPW[[#This Row],[liczba mieszkańców w wieku 20-64]]/$K$1*$J$2</f>
        <v>1.0654943629688684E-5</v>
      </c>
      <c r="K2226" s="27">
        <v>2642</v>
      </c>
      <c r="L2226" s="302">
        <f>TabIPW[[#This Row],[iloczyn liczby mieszkańców i relacji przeciętnego miesięcznego wynagrodzenia brutto 
w danym powiecie do średniej krajowej]]/$M$1*$L$2</f>
        <v>4.0438505483481341E-5</v>
      </c>
      <c r="M2226" s="27">
        <v>3676.3229999999999</v>
      </c>
      <c r="N2226" s="302">
        <f>TabIPW[[#This Row],[liczba oddziałów w szkołach podstawowych]]/$O$1*$N$2</f>
        <v>3.0411449016100181E-5</v>
      </c>
      <c r="O2226" s="27">
        <v>24</v>
      </c>
      <c r="P222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3.2072990130591022E-5</v>
      </c>
      <c r="Q2226" s="27">
        <v>163</v>
      </c>
      <c r="R2226" s="302">
        <f>TabIPW[[#This Row],[liczba gospodarstw domowych korzystających ze środowiskowej pomocy społecznej ]]/$S$1*$R$2</f>
        <v>1.6678628797976688E-5</v>
      </c>
      <c r="S2226" s="27">
        <v>61</v>
      </c>
      <c r="T2226" s="302">
        <f>TabIPW[[#This Row],[ilość wody dostarczonej i ścieków bytowych odprowadzonych siecią kanalizacyjną '[dam3']]]/$U$1*$T$2</f>
        <v>1.2687464827890799E-5</v>
      </c>
      <c r="U2226" s="27">
        <v>310.89999999999998</v>
      </c>
      <c r="V2226" s="302">
        <f>TabIPW[[#This Row],[iloczyn liczby mieszkańców i relacji przeciętnego miesięcznego wynagrodzenia brutto 
w danym powiecie do średniej krajowej2]]/$W$1*$V$2</f>
        <v>1.1794564099348725E-5</v>
      </c>
      <c r="W2226" s="27">
        <f>TabIPW[[#This Row],[iloczyn liczby mieszkańców i relacji przeciętnego miesięcznego wynagrodzenia brutto 
w danym powiecie do średniej krajowej]]</f>
        <v>3676.3229999999999</v>
      </c>
    </row>
    <row r="2227" spans="1:23" x14ac:dyDescent="0.3">
      <c r="A2227" s="2" t="s">
        <v>10</v>
      </c>
      <c r="B2227" s="2" t="s">
        <v>1143</v>
      </c>
      <c r="C2227" s="2" t="s">
        <v>140</v>
      </c>
      <c r="D2227" s="2" t="s">
        <v>21</v>
      </c>
      <c r="E2227" s="2" t="s">
        <v>15</v>
      </c>
      <c r="F2227" s="17" t="str">
        <f>+Tabela1[[#This Row],[WK]]&amp;Tabela1[[#This Row],[PK]]&amp;Tabela1[[#This Row],[GK]]</f>
        <v>302005</v>
      </c>
      <c r="G2227" s="2" t="s">
        <v>2066</v>
      </c>
      <c r="H2227" s="302">
        <f>TabIPW[[#This Row],[liczba mieszkańców ]]/$I$1*$H$2</f>
        <v>3.4934563140717802E-5</v>
      </c>
      <c r="I2227" s="27">
        <v>10976</v>
      </c>
      <c r="J2227" s="302">
        <f>TabIPW[[#This Row],[liczba mieszkańców w wieku 20-64]]/$K$1*$J$2</f>
        <v>2.6722050147735512E-5</v>
      </c>
      <c r="K2227" s="27">
        <v>6626</v>
      </c>
      <c r="L2227" s="302">
        <f>TabIPW[[#This Row],[iloczyn liczby mieszkańców i relacji przeciętnego miesięcznego wynagrodzenia brutto 
w danym powiecie do średniej krajowej]]/$M$1*$L$2</f>
        <v>1.0177781155393056E-4</v>
      </c>
      <c r="M2227" s="27">
        <v>9252.768</v>
      </c>
      <c r="N2227" s="302">
        <f>TabIPW[[#This Row],[liczba oddziałów w szkołach podstawowych]]/$O$1*$N$2</f>
        <v>7.7295766249254623E-5</v>
      </c>
      <c r="O2227" s="27">
        <v>61</v>
      </c>
      <c r="P222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7.8116423814997781E-5</v>
      </c>
      <c r="Q2227" s="27">
        <v>397</v>
      </c>
      <c r="R2227" s="302">
        <f>TabIPW[[#This Row],[liczba gospodarstw domowych korzystających ze środowiskowej pomocy społecznej ]]/$S$1*$R$2</f>
        <v>4.5934584230493178E-5</v>
      </c>
      <c r="S2227" s="27">
        <v>168</v>
      </c>
      <c r="T2227" s="302">
        <f>TabIPW[[#This Row],[ilość wody dostarczonej i ścieków bytowych odprowadzonych siecią kanalizacyjną '[dam3']]]/$U$1*$T$2</f>
        <v>3.8229710681145392E-5</v>
      </c>
      <c r="U2227" s="27">
        <v>936.8</v>
      </c>
      <c r="V2227" s="302">
        <f>TabIPW[[#This Row],[iloczyn liczby mieszkańców i relacji przeciętnego miesięcznego wynagrodzenia brutto 
w danym powiecie do średniej krajowej2]]/$W$1*$V$2</f>
        <v>2.9685195036563083E-5</v>
      </c>
      <c r="W2227" s="27">
        <f>TabIPW[[#This Row],[iloczyn liczby mieszkańców i relacji przeciętnego miesięcznego wynagrodzenia brutto 
w danym powiecie do średniej krajowej]]</f>
        <v>9252.768</v>
      </c>
    </row>
    <row r="2228" spans="1:23" x14ac:dyDescent="0.3">
      <c r="A2228" s="2" t="s">
        <v>10</v>
      </c>
      <c r="B2228" s="2" t="s">
        <v>1143</v>
      </c>
      <c r="C2228" s="2" t="s">
        <v>140</v>
      </c>
      <c r="D2228" s="2" t="s">
        <v>23</v>
      </c>
      <c r="E2228" s="2" t="s">
        <v>19</v>
      </c>
      <c r="F2228" s="17" t="str">
        <f>+Tabela1[[#This Row],[WK]]&amp;Tabela1[[#This Row],[PK]]&amp;Tabela1[[#This Row],[GK]]</f>
        <v>302006</v>
      </c>
      <c r="G2228" s="2" t="s">
        <v>2067</v>
      </c>
      <c r="H2228" s="302">
        <f>TabIPW[[#This Row],[liczba mieszkańców ]]/$I$1*$H$2</f>
        <v>9.124808588568137E-5</v>
      </c>
      <c r="I2228" s="27">
        <v>28669</v>
      </c>
      <c r="J2228" s="302">
        <f>TabIPW[[#This Row],[liczba mieszkańców w wieku 20-64]]/$K$1*$J$2</f>
        <v>6.6643809038836296E-5</v>
      </c>
      <c r="K2228" s="27">
        <v>16525</v>
      </c>
      <c r="L2228" s="302">
        <f>TabIPW[[#This Row],[iloczyn liczby mieszkańców i relacji przeciętnego miesięcznego wynagrodzenia brutto 
w danym powiecie do średniej krajowej]]/$M$1*$L$2</f>
        <v>2.6584075067780929E-4</v>
      </c>
      <c r="M2228" s="27">
        <v>24167.966999999997</v>
      </c>
      <c r="N2228" s="302">
        <f>TabIPW[[#This Row],[liczba oddziałów w szkołach podstawowych]]/$O$1*$N$2</f>
        <v>1.8880441264162195E-4</v>
      </c>
      <c r="O2228" s="27">
        <v>149</v>
      </c>
      <c r="P222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2.3552987230869609E-4</v>
      </c>
      <c r="Q2228" s="27">
        <v>1197</v>
      </c>
      <c r="R2228" s="302">
        <f>TabIPW[[#This Row],[liczba gospodarstw domowych korzystających ze środowiskowej pomocy społecznej ]]/$S$1*$R$2</f>
        <v>1.006186130763184E-4</v>
      </c>
      <c r="S2228" s="27">
        <v>368</v>
      </c>
      <c r="T2228" s="302">
        <f>TabIPW[[#This Row],[ilość wody dostarczonej i ścieków bytowych odprowadzonych siecią kanalizacyjną '[dam3']]]/$U$1*$T$2</f>
        <v>7.8777362829721462E-5</v>
      </c>
      <c r="U2228" s="27">
        <v>1930.4</v>
      </c>
      <c r="V2228" s="302">
        <f>TabIPW[[#This Row],[iloczyn liczby mieszkańców i relacji przeciętnego miesięcznego wynagrodzenia brutto 
w danym powiecie do średniej krajowej2]]/$W$1*$V$2</f>
        <v>7.7536885614361059E-5</v>
      </c>
      <c r="W2228" s="27">
        <f>TabIPW[[#This Row],[iloczyn liczby mieszkańców i relacji przeciętnego miesięcznego wynagrodzenia brutto 
w danym powiecie do średniej krajowej]]</f>
        <v>24167.966999999997</v>
      </c>
    </row>
    <row r="2229" spans="1:23" x14ac:dyDescent="0.3">
      <c r="A2229" s="2" t="s">
        <v>10</v>
      </c>
      <c r="B2229" s="2" t="s">
        <v>1143</v>
      </c>
      <c r="C2229" s="2" t="s">
        <v>147</v>
      </c>
      <c r="D2229" s="2" t="s">
        <v>12</v>
      </c>
      <c r="E2229" s="2" t="s">
        <v>13</v>
      </c>
      <c r="F2229" s="17" t="str">
        <f>+Tabela1[[#This Row],[WK]]&amp;Tabela1[[#This Row],[PK]]&amp;Tabela1[[#This Row],[GK]]</f>
        <v>302101</v>
      </c>
      <c r="G2229" s="2" t="s">
        <v>2068</v>
      </c>
      <c r="H2229" s="302">
        <f>TabIPW[[#This Row],[liczba mieszkańców ]]/$I$1*$H$2</f>
        <v>1.0416394386901163E-4</v>
      </c>
      <c r="I2229" s="27">
        <v>32727</v>
      </c>
      <c r="J2229" s="302">
        <f>TabIPW[[#This Row],[liczba mieszkańców w wieku 20-64]]/$K$1*$J$2</f>
        <v>8.0424256572010505E-5</v>
      </c>
      <c r="K2229" s="27">
        <v>19942</v>
      </c>
      <c r="L2229" s="302">
        <f>TabIPW[[#This Row],[iloczyn liczby mieszkańców i relacji przeciętnego miesięcznego wynagrodzenia brutto 
w danym powiecie do średniej krajowej]]/$M$1*$L$2</f>
        <v>3.0814944971591367E-4</v>
      </c>
      <c r="M2229" s="27">
        <v>28014.311999999998</v>
      </c>
      <c r="N2229" s="302">
        <f>TabIPW[[#This Row],[liczba oddziałów w szkołach podstawowych]]/$O$1*$N$2</f>
        <v>2.0020870602265953E-4</v>
      </c>
      <c r="O2229" s="27">
        <v>158</v>
      </c>
      <c r="P222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3.0085645343358089E-4</v>
      </c>
      <c r="Q2229" s="27">
        <v>1529</v>
      </c>
      <c r="R2229" s="302">
        <f>TabIPW[[#This Row],[liczba gospodarstw domowych korzystających ze środowiskowej pomocy społecznej ]]/$S$1*$R$2</f>
        <v>1.2823404764346013E-4</v>
      </c>
      <c r="S2229" s="27">
        <v>469</v>
      </c>
      <c r="T2229" s="302">
        <f>TabIPW[[#This Row],[ilość wody dostarczonej i ścieków bytowych odprowadzonych siecią kanalizacyjną '[dam3']]]/$U$1*$T$2</f>
        <v>1.0520924114758855E-4</v>
      </c>
      <c r="U2229" s="27">
        <v>2578.1000000000004</v>
      </c>
      <c r="V2229" s="302">
        <f>TabIPW[[#This Row],[iloczyn liczby mieszkańców i relacji przeciętnego miesięcznego wynagrodzenia brutto 
w danym powiecie do średniej krajowej2]]/$W$1*$V$2</f>
        <v>8.9876922833808168E-5</v>
      </c>
      <c r="W2229" s="27">
        <f>TabIPW[[#This Row],[iloczyn liczby mieszkańców i relacji przeciętnego miesięcznego wynagrodzenia brutto 
w danym powiecie do średniej krajowej]]</f>
        <v>28014.311999999998</v>
      </c>
    </row>
    <row r="2230" spans="1:23" x14ac:dyDescent="0.3">
      <c r="A2230" s="2" t="s">
        <v>10</v>
      </c>
      <c r="B2230" s="2" t="s">
        <v>1143</v>
      </c>
      <c r="C2230" s="2" t="s">
        <v>147</v>
      </c>
      <c r="D2230" s="2" t="s">
        <v>11</v>
      </c>
      <c r="E2230" s="2" t="s">
        <v>13</v>
      </c>
      <c r="F2230" s="17" t="str">
        <f>+Tabela1[[#This Row],[WK]]&amp;Tabela1[[#This Row],[PK]]&amp;Tabela1[[#This Row],[GK]]</f>
        <v>302102</v>
      </c>
      <c r="G2230" s="2" t="s">
        <v>2069</v>
      </c>
      <c r="H2230" s="302">
        <f>TabIPW[[#This Row],[liczba mieszkańców ]]/$I$1*$H$2</f>
        <v>2.9148207839166697E-5</v>
      </c>
      <c r="I2230" s="27">
        <v>9158</v>
      </c>
      <c r="J2230" s="302">
        <f>TabIPW[[#This Row],[liczba mieszkańców w wieku 20-64]]/$K$1*$J$2</f>
        <v>2.0946925515746794E-5</v>
      </c>
      <c r="K2230" s="27">
        <v>5194</v>
      </c>
      <c r="L2230" s="302">
        <f>TabIPW[[#This Row],[iloczyn liczby mieszkańców i relacji przeciętnego miesięcznego wynagrodzenia brutto 
w danym powiecie do średniej krajowej]]/$M$1*$L$2</f>
        <v>8.6229494316568517E-5</v>
      </c>
      <c r="M2230" s="27">
        <v>7839.2479999999996</v>
      </c>
      <c r="N2230" s="302">
        <f>TabIPW[[#This Row],[liczba oddziałów w szkołach podstawowych]]/$O$1*$N$2</f>
        <v>4.9418604651162791E-5</v>
      </c>
      <c r="O2230" s="27">
        <v>39</v>
      </c>
      <c r="P223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7.4181087602655327E-5</v>
      </c>
      <c r="Q2230" s="27">
        <v>377</v>
      </c>
      <c r="R2230" s="302">
        <f>TabIPW[[#This Row],[liczba gospodarstw domowych korzystających ze środowiskowej pomocy społecznej ]]/$S$1*$R$2</f>
        <v>3.9099080624765029E-5</v>
      </c>
      <c r="S2230" s="27">
        <v>143</v>
      </c>
      <c r="T2230" s="302">
        <f>TabIPW[[#This Row],[ilość wody dostarczonej i ścieków bytowych odprowadzonych siecią kanalizacyjną '[dam3']]]/$U$1*$T$2</f>
        <v>3.4173313113141703E-5</v>
      </c>
      <c r="U2230" s="27">
        <v>837.4</v>
      </c>
      <c r="V2230" s="302">
        <f>TabIPW[[#This Row],[iloczyn liczby mieszkańców i relacji przeciętnego miesięcznego wynagrodzenia brutto 
w danym powiecie do średniej krajowej2]]/$W$1*$V$2</f>
        <v>2.5150269175665821E-5</v>
      </c>
      <c r="W2230" s="27">
        <f>TabIPW[[#This Row],[iloczyn liczby mieszkańców i relacji przeciętnego miesięcznego wynagrodzenia brutto 
w danym powiecie do średniej krajowej]]</f>
        <v>7839.2479999999996</v>
      </c>
    </row>
    <row r="2231" spans="1:23" x14ac:dyDescent="0.3">
      <c r="A2231" s="2" t="s">
        <v>10</v>
      </c>
      <c r="B2231" s="2" t="s">
        <v>1143</v>
      </c>
      <c r="C2231" s="2" t="s">
        <v>147</v>
      </c>
      <c r="D2231" s="2" t="s">
        <v>16</v>
      </c>
      <c r="E2231" s="2" t="s">
        <v>19</v>
      </c>
      <c r="F2231" s="17" t="str">
        <f>+Tabela1[[#This Row],[WK]]&amp;Tabela1[[#This Row],[PK]]&amp;Tabela1[[#This Row],[GK]]</f>
        <v>302103</v>
      </c>
      <c r="G2231" s="2" t="s">
        <v>2070</v>
      </c>
      <c r="H2231" s="302">
        <f>TabIPW[[#This Row],[liczba mieszkańców ]]/$I$1*$H$2</f>
        <v>4.1386126504988485E-5</v>
      </c>
      <c r="I2231" s="27">
        <v>13003</v>
      </c>
      <c r="J2231" s="302">
        <f>TabIPW[[#This Row],[liczba mieszkańców w wieku 20-64]]/$K$1*$J$2</f>
        <v>3.1420388273620186E-5</v>
      </c>
      <c r="K2231" s="27">
        <v>7791</v>
      </c>
      <c r="L2231" s="302">
        <f>TabIPW[[#This Row],[iloczyn liczby mieszkańców i relacji przeciętnego miesięcznego wynagrodzenia brutto 
w danym powiecie do średniej krajowej]]/$M$1*$L$2</f>
        <v>1.2243307650123829E-4</v>
      </c>
      <c r="M2231" s="27">
        <v>11130.567999999997</v>
      </c>
      <c r="N2231" s="302">
        <f>TabIPW[[#This Row],[liczba oddziałów w szkołach podstawowych]]/$O$1*$N$2</f>
        <v>7.7295766249254623E-5</v>
      </c>
      <c r="O2231" s="27">
        <v>61</v>
      </c>
      <c r="P223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1.3242406354532367E-4</v>
      </c>
      <c r="Q2231" s="27">
        <v>673</v>
      </c>
      <c r="R2231" s="302">
        <f>TabIPW[[#This Row],[liczba gospodarstw domowych korzystających ze środowiskowej pomocy społecznej ]]/$S$1*$R$2</f>
        <v>4.1013021634368913E-5</v>
      </c>
      <c r="S2231" s="27">
        <v>150</v>
      </c>
      <c r="T2231" s="302">
        <f>TabIPW[[#This Row],[ilość wody dostarczonej i ścieków bytowych odprowadzonych siecią kanalizacyjną '[dam3']]]/$U$1*$T$2</f>
        <v>4.8933866436551494E-5</v>
      </c>
      <c r="U2231" s="27">
        <v>1199.0999999999999</v>
      </c>
      <c r="V2231" s="302">
        <f>TabIPW[[#This Row],[iloczyn liczby mieszkańców i relacji przeciętnego miesięcznego wynagrodzenia brutto 
w danym powiecie do średniej krajowej2]]/$W$1*$V$2</f>
        <v>3.570964731286117E-5</v>
      </c>
      <c r="W2231" s="27">
        <f>TabIPW[[#This Row],[iloczyn liczby mieszkańców i relacji przeciętnego miesięcznego wynagrodzenia brutto 
w danym powiecie do średniej krajowej]]</f>
        <v>11130.567999999997</v>
      </c>
    </row>
    <row r="2232" spans="1:23" x14ac:dyDescent="0.3">
      <c r="A2232" s="2" t="s">
        <v>10</v>
      </c>
      <c r="B2232" s="2" t="s">
        <v>1143</v>
      </c>
      <c r="C2232" s="2" t="s">
        <v>147</v>
      </c>
      <c r="D2232" s="2" t="s">
        <v>18</v>
      </c>
      <c r="E2232" s="2" t="s">
        <v>15</v>
      </c>
      <c r="F2232" s="17" t="str">
        <f>+Tabela1[[#This Row],[WK]]&amp;Tabela1[[#This Row],[PK]]&amp;Tabela1[[#This Row],[GK]]</f>
        <v>302104</v>
      </c>
      <c r="G2232" s="2" t="s">
        <v>2071</v>
      </c>
      <c r="H2232" s="302">
        <f>TabIPW[[#This Row],[liczba mieszkańców ]]/$I$1*$H$2</f>
        <v>8.9952680710911692E-5</v>
      </c>
      <c r="I2232" s="27">
        <v>28262</v>
      </c>
      <c r="J2232" s="302">
        <f>TabIPW[[#This Row],[liczba mieszkańców w wieku 20-64]]/$K$1*$J$2</f>
        <v>6.7700431003627528E-5</v>
      </c>
      <c r="K2232" s="27">
        <v>16787</v>
      </c>
      <c r="L2232" s="302">
        <f>TabIPW[[#This Row],[iloczyn liczby mieszkańców i relacji przeciętnego miesięcznego wynagrodzenia brutto 
w danym powiecie do średniej krajowej]]/$M$1*$L$2</f>
        <v>2.6610809875244148E-4</v>
      </c>
      <c r="M2232" s="27">
        <v>24192.271999999997</v>
      </c>
      <c r="N2232" s="302">
        <f>TabIPW[[#This Row],[liczba oddziałów w szkołach podstawowych]]/$O$1*$N$2</f>
        <v>1.7866726296958854E-4</v>
      </c>
      <c r="O2232" s="27">
        <v>141</v>
      </c>
      <c r="P223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2.1152432141340708E-4</v>
      </c>
      <c r="Q2232" s="27">
        <v>1075</v>
      </c>
      <c r="R2232" s="302">
        <f>TabIPW[[#This Row],[liczba gospodarstw domowych korzystających ze środowiskowej pomocy społecznej ]]/$S$1*$R$2</f>
        <v>8.5033664855258207E-5</v>
      </c>
      <c r="S2232" s="27">
        <v>311</v>
      </c>
      <c r="T2232" s="302">
        <f>TabIPW[[#This Row],[ilość wody dostarczonej i ścieków bytowych odprowadzonych siecią kanalizacyjną '[dam3']]]/$U$1*$T$2</f>
        <v>1.2384663319293344E-4</v>
      </c>
      <c r="U2232" s="27">
        <v>3034.8</v>
      </c>
      <c r="V2232" s="302">
        <f>TabIPW[[#This Row],[iloczyn liczby mieszkańców i relacji przeciętnego miesięcznego wynagrodzenia brutto 
w danym powiecie do średniej krajowej2]]/$W$1*$V$2</f>
        <v>7.761486213612877E-5</v>
      </c>
      <c r="W2232" s="27">
        <f>TabIPW[[#This Row],[iloczyn liczby mieszkańców i relacji przeciętnego miesięcznego wynagrodzenia brutto 
w danym powiecie do średniej krajowej]]</f>
        <v>24192.271999999997</v>
      </c>
    </row>
    <row r="2233" spans="1:23" x14ac:dyDescent="0.3">
      <c r="A2233" s="2" t="s">
        <v>10</v>
      </c>
      <c r="B2233" s="2" t="s">
        <v>1143</v>
      </c>
      <c r="C2233" s="2" t="s">
        <v>147</v>
      </c>
      <c r="D2233" s="2" t="s">
        <v>21</v>
      </c>
      <c r="E2233" s="2" t="s">
        <v>15</v>
      </c>
      <c r="F2233" s="17" t="str">
        <f>+Tabela1[[#This Row],[WK]]&amp;Tabela1[[#This Row],[PK]]&amp;Tabela1[[#This Row],[GK]]</f>
        <v>302105</v>
      </c>
      <c r="G2233" s="2" t="s">
        <v>2072</v>
      </c>
      <c r="H2233" s="302">
        <f>TabIPW[[#This Row],[liczba mieszkańców ]]/$I$1*$H$2</f>
        <v>1.1895129630630891E-4</v>
      </c>
      <c r="I2233" s="27">
        <v>37373</v>
      </c>
      <c r="J2233" s="302">
        <f>TabIPW[[#This Row],[liczba mieszkańców w wieku 20-64]]/$K$1*$J$2</f>
        <v>9.0813028256370089E-5</v>
      </c>
      <c r="K2233" s="27">
        <v>22518</v>
      </c>
      <c r="L2233" s="302">
        <f>TabIPW[[#This Row],[iloczyn liczby mieszkańców i relacji przeciętnego miesięcznego wynagrodzenia brutto 
w danym powiecie do średniej krajowej]]/$M$1*$L$2</f>
        <v>3.5189505253255244E-4</v>
      </c>
      <c r="M2233" s="27">
        <v>31991.287999999997</v>
      </c>
      <c r="N2233" s="302">
        <f>TabIPW[[#This Row],[liczba oddziałów w szkołach podstawowych]]/$O$1*$N$2</f>
        <v>2.6483303518187241E-4</v>
      </c>
      <c r="O2233" s="27">
        <v>209</v>
      </c>
      <c r="P223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4.1143940100040388E-4</v>
      </c>
      <c r="Q2233" s="27">
        <v>2091</v>
      </c>
      <c r="R2233" s="302">
        <f>TabIPW[[#This Row],[liczba gospodarstw domowych korzystających ze środowiskowej pomocy społecznej ]]/$S$1*$R$2</f>
        <v>4.1833282067056287E-5</v>
      </c>
      <c r="S2233" s="27">
        <v>153</v>
      </c>
      <c r="T2233" s="302">
        <f>TabIPW[[#This Row],[ilość wody dostarczonej i ścieków bytowych odprowadzonych siecią kanalizacyjną '[dam3']]]/$U$1*$T$2</f>
        <v>1.207859710440373E-4</v>
      </c>
      <c r="U2233" s="27">
        <v>2959.8</v>
      </c>
      <c r="V2233" s="302">
        <f>TabIPW[[#This Row],[iloczyn liczby mieszkańców i relacji przeciętnego miesięcznego wynagrodzenia brutto 
w danym powiecie do średniej krajowej2]]/$W$1*$V$2</f>
        <v>1.0263605698866113E-4</v>
      </c>
      <c r="W2233" s="27">
        <f>TabIPW[[#This Row],[iloczyn liczby mieszkańców i relacji przeciętnego miesięcznego wynagrodzenia brutto 
w danym powiecie do średniej krajowej]]</f>
        <v>31991.287999999997</v>
      </c>
    </row>
    <row r="2234" spans="1:23" x14ac:dyDescent="0.3">
      <c r="A2234" s="2" t="s">
        <v>10</v>
      </c>
      <c r="B2234" s="2" t="s">
        <v>1143</v>
      </c>
      <c r="C2234" s="2" t="s">
        <v>147</v>
      </c>
      <c r="D2234" s="2" t="s">
        <v>23</v>
      </c>
      <c r="E2234" s="2" t="s">
        <v>15</v>
      </c>
      <c r="F2234" s="17" t="str">
        <f>+Tabela1[[#This Row],[WK]]&amp;Tabela1[[#This Row],[PK]]&amp;Tabela1[[#This Row],[GK]]</f>
        <v>302106</v>
      </c>
      <c r="G2234" s="2" t="s">
        <v>2073</v>
      </c>
      <c r="H2234" s="302">
        <f>TabIPW[[#This Row],[liczba mieszkańców ]]/$I$1*$H$2</f>
        <v>3.9530546119507577E-5</v>
      </c>
      <c r="I2234" s="27">
        <v>12420</v>
      </c>
      <c r="J2234" s="302">
        <f>TabIPW[[#This Row],[liczba mieszkańców w wieku 20-64]]/$K$1*$J$2</f>
        <v>3.1061459438252172E-5</v>
      </c>
      <c r="K2234" s="27">
        <v>7702</v>
      </c>
      <c r="L2234" s="302">
        <f>TabIPW[[#This Row],[iloczyn liczby mieszkańców i relacji przeciętnego miesięcznego wynagrodzenia brutto 
w danym powiecie do średniej krajowej]]/$M$1*$L$2</f>
        <v>1.1694369069794508E-4</v>
      </c>
      <c r="M2234" s="27">
        <v>10631.52</v>
      </c>
      <c r="N2234" s="302">
        <f>TabIPW[[#This Row],[liczba oddziałów w szkołach podstawowych]]/$O$1*$N$2</f>
        <v>8.8700059630292187E-5</v>
      </c>
      <c r="O2234" s="27">
        <v>70</v>
      </c>
      <c r="P223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1.4757510796284214E-4</v>
      </c>
      <c r="Q2234" s="27">
        <v>750</v>
      </c>
      <c r="R2234" s="302">
        <f>TabIPW[[#This Row],[liczba gospodarstw domowych korzystających ze środowiskowej pomocy społecznej ]]/$S$1*$R$2</f>
        <v>4.9489046105471823E-5</v>
      </c>
      <c r="S2234" s="27">
        <v>181</v>
      </c>
      <c r="T2234" s="302">
        <f>TabIPW[[#This Row],[ilość wody dostarczonej i ścieków bytowych odprowadzonych siecią kanalizacyjną '[dam3']]]/$U$1*$T$2</f>
        <v>4.024974769941684E-5</v>
      </c>
      <c r="U2234" s="27">
        <v>986.3</v>
      </c>
      <c r="V2234" s="302">
        <f>TabIPW[[#This Row],[iloczyn liczby mieszkańców i relacji przeciętnego miesięcznego wynagrodzenia brutto 
w danym powiecie do średniej krajowej2]]/$W$1*$V$2</f>
        <v>3.4108576453567321E-5</v>
      </c>
      <c r="W2234" s="27">
        <f>TabIPW[[#This Row],[iloczyn liczby mieszkańców i relacji przeciętnego miesięcznego wynagrodzenia brutto 
w danym powiecie do średniej krajowej]]</f>
        <v>10631.52</v>
      </c>
    </row>
    <row r="2235" spans="1:23" x14ac:dyDescent="0.3">
      <c r="A2235" s="2" t="s">
        <v>10</v>
      </c>
      <c r="B2235" s="2" t="s">
        <v>1143</v>
      </c>
      <c r="C2235" s="2" t="s">
        <v>147</v>
      </c>
      <c r="D2235" s="2" t="s">
        <v>30</v>
      </c>
      <c r="E2235" s="2" t="s">
        <v>15</v>
      </c>
      <c r="F2235" s="17" t="str">
        <f>+Tabela1[[#This Row],[WK]]&amp;Tabela1[[#This Row],[PK]]&amp;Tabela1[[#This Row],[GK]]</f>
        <v>302107</v>
      </c>
      <c r="G2235" s="2" t="s">
        <v>2074</v>
      </c>
      <c r="H2235" s="302">
        <f>TabIPW[[#This Row],[liczba mieszkańców ]]/$I$1*$H$2</f>
        <v>1.1926002923493951E-4</v>
      </c>
      <c r="I2235" s="27">
        <v>37470</v>
      </c>
      <c r="J2235" s="302">
        <f>TabIPW[[#This Row],[liczba mieszkańców w wieku 20-64]]/$K$1*$J$2</f>
        <v>9.2902074736377175E-5</v>
      </c>
      <c r="K2235" s="27">
        <v>23036</v>
      </c>
      <c r="L2235" s="302">
        <f>TabIPW[[#This Row],[iloczyn liczby mieszkańców i relacji przeciętnego miesięcznego wynagrodzenia brutto 
w danym powiecie do średniej krajowej]]/$M$1*$L$2</f>
        <v>3.5280838087375216E-4</v>
      </c>
      <c r="M2235" s="27">
        <v>32074.32</v>
      </c>
      <c r="N2235" s="302">
        <f>TabIPW[[#This Row],[liczba oddziałów w szkołach podstawowych]]/$O$1*$N$2</f>
        <v>2.7623732856290998E-4</v>
      </c>
      <c r="O2235" s="27">
        <v>218</v>
      </c>
      <c r="P223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4.1458766997027788E-4</v>
      </c>
      <c r="Q2235" s="27">
        <v>2107</v>
      </c>
      <c r="R2235" s="302">
        <f>TabIPW[[#This Row],[liczba gospodarstw domowych korzystających ze środowiskowej pomocy społecznej ]]/$S$1*$R$2</f>
        <v>1.8045729519122321E-5</v>
      </c>
      <c r="S2235" s="27">
        <v>66</v>
      </c>
      <c r="T2235" s="302">
        <f>TabIPW[[#This Row],[ilość wody dostarczonej i ścieków bytowych odprowadzonych siecią kanalizacyjną '[dam3']]]/$U$1*$T$2</f>
        <v>1.639127411634165E-4</v>
      </c>
      <c r="U2235" s="27">
        <v>4016.6</v>
      </c>
      <c r="V2235" s="302">
        <f>TabIPW[[#This Row],[iloczyn liczby mieszkańców i relacji przeciętnego miesięcznego wynagrodzenia brutto 
w danym powiecie do średniej krajowej2]]/$W$1*$V$2</f>
        <v>1.0290244442151105E-4</v>
      </c>
      <c r="W2235" s="27">
        <f>TabIPW[[#This Row],[iloczyn liczby mieszkańców i relacji przeciętnego miesięcznego wynagrodzenia brutto 
w danym powiecie do średniej krajowej]]</f>
        <v>32074.32</v>
      </c>
    </row>
    <row r="2236" spans="1:23" x14ac:dyDescent="0.3">
      <c r="A2236" s="2" t="s">
        <v>10</v>
      </c>
      <c r="B2236" s="2" t="s">
        <v>1143</v>
      </c>
      <c r="C2236" s="2" t="s">
        <v>147</v>
      </c>
      <c r="D2236" s="2" t="s">
        <v>54</v>
      </c>
      <c r="E2236" s="2" t="s">
        <v>19</v>
      </c>
      <c r="F2236" s="17" t="str">
        <f>+Tabela1[[#This Row],[WK]]&amp;Tabela1[[#This Row],[PK]]&amp;Tabela1[[#This Row],[GK]]</f>
        <v>302108</v>
      </c>
      <c r="G2236" s="2" t="s">
        <v>2075</v>
      </c>
      <c r="H2236" s="302">
        <f>TabIPW[[#This Row],[liczba mieszkańców ]]/$I$1*$H$2</f>
        <v>6.6848636082771139E-5</v>
      </c>
      <c r="I2236" s="27">
        <v>21003</v>
      </c>
      <c r="J2236" s="302">
        <f>TabIPW[[#This Row],[liczba mieszkańców w wieku 20-64]]/$K$1*$J$2</f>
        <v>5.1185671668436329E-5</v>
      </c>
      <c r="K2236" s="27">
        <v>12692</v>
      </c>
      <c r="L2236" s="302">
        <f>TabIPW[[#This Row],[iloczyn liczby mieszkańców i relacji przeciętnego miesięcznego wynagrodzenia brutto 
w danym powiecie do średniej krajowej]]/$M$1*$L$2</f>
        <v>1.9775912525997908E-4</v>
      </c>
      <c r="M2236" s="27">
        <v>17978.567999999999</v>
      </c>
      <c r="N2236" s="302">
        <f>TabIPW[[#This Row],[liczba oddziałów w szkołach podstawowych]]/$O$1*$N$2</f>
        <v>1.3178294573643412E-4</v>
      </c>
      <c r="O2236" s="27">
        <v>104</v>
      </c>
      <c r="P223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2.0680191795859613E-4</v>
      </c>
      <c r="Q2236" s="27">
        <v>1051</v>
      </c>
      <c r="R2236" s="302">
        <f>TabIPW[[#This Row],[liczba gospodarstw domowych korzystających ze środowiskowej pomocy społecznej ]]/$S$1*$R$2</f>
        <v>5.1949827403533952E-5</v>
      </c>
      <c r="S2236" s="27">
        <v>190</v>
      </c>
      <c r="T2236" s="302">
        <f>TabIPW[[#This Row],[ilość wody dostarczonej i ścieków bytowych odprowadzonych siecią kanalizacyjną '[dam3']]]/$U$1*$T$2</f>
        <v>6.0939823825954754E-5</v>
      </c>
      <c r="U2236" s="27">
        <v>1493.3</v>
      </c>
      <c r="V2236" s="302">
        <f>TabIPW[[#This Row],[iloczyn liczby mieszkańców i relacji przeciętnego miesięcznego wynagrodzenia brutto 
w danym powiecie do średniej krajowej2]]/$W$1*$V$2</f>
        <v>5.7679744867493905E-5</v>
      </c>
      <c r="W2236" s="27">
        <f>TabIPW[[#This Row],[iloczyn liczby mieszkańców i relacji przeciętnego miesięcznego wynagrodzenia brutto 
w danym powiecie do średniej krajowej]]</f>
        <v>17978.567999999999</v>
      </c>
    </row>
    <row r="2237" spans="1:23" x14ac:dyDescent="0.3">
      <c r="A2237" s="2" t="s">
        <v>10</v>
      </c>
      <c r="B2237" s="2" t="s">
        <v>1143</v>
      </c>
      <c r="C2237" s="2" t="s">
        <v>147</v>
      </c>
      <c r="D2237" s="2" t="s">
        <v>56</v>
      </c>
      <c r="E2237" s="2" t="s">
        <v>19</v>
      </c>
      <c r="F2237" s="17" t="str">
        <f>+Tabela1[[#This Row],[WK]]&amp;Tabela1[[#This Row],[PK]]&amp;Tabela1[[#This Row],[GK]]</f>
        <v>302109</v>
      </c>
      <c r="G2237" s="2" t="s">
        <v>2076</v>
      </c>
      <c r="H2237" s="302">
        <f>TabIPW[[#This Row],[liczba mieszkańców ]]/$I$1*$H$2</f>
        <v>1.2335312764956806E-4</v>
      </c>
      <c r="I2237" s="27">
        <v>38756</v>
      </c>
      <c r="J2237" s="302">
        <f>TabIPW[[#This Row],[liczba mieszkańców w wieku 20-64]]/$K$1*$J$2</f>
        <v>9.5454905666578893E-5</v>
      </c>
      <c r="K2237" s="27">
        <v>23669</v>
      </c>
      <c r="L2237" s="302">
        <f>TabIPW[[#This Row],[iloczyn liczby mieszkańców i relacji przeciętnego miesięcznego wynagrodzenia brutto 
w danym powiecie do średniej krajowej]]/$M$1*$L$2</f>
        <v>3.6491704321171971E-4</v>
      </c>
      <c r="M2237" s="27">
        <v>33175.135999999999</v>
      </c>
      <c r="N2237" s="302">
        <f>TabIPW[[#This Row],[liczba oddziałów w szkołach podstawowych]]/$O$1*$N$2</f>
        <v>2.1288014311270128E-4</v>
      </c>
      <c r="O2237" s="27">
        <v>168</v>
      </c>
      <c r="P223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4.4784126096457166E-4</v>
      </c>
      <c r="Q2237" s="27">
        <v>2276</v>
      </c>
      <c r="R2237" s="302">
        <f>TabIPW[[#This Row],[liczba gospodarstw domowych korzystających ze środowiskowej pomocy społecznej ]]/$S$1*$R$2</f>
        <v>9.4056529614819362E-5</v>
      </c>
      <c r="S2237" s="27">
        <v>344</v>
      </c>
      <c r="T2237" s="302">
        <f>TabIPW[[#This Row],[ilość wody dostarczonej i ścieków bytowych odprowadzonych siecią kanalizacyjną '[dam3']]]/$U$1*$T$2</f>
        <v>1.1329755098640473E-4</v>
      </c>
      <c r="U2237" s="27">
        <v>2776.3</v>
      </c>
      <c r="V2237" s="302">
        <f>TabIPW[[#This Row],[iloczyn liczby mieszkańców i relacji przeciętnego miesięcznego wynagrodzenia brutto 
w danym powiecie do średniej krajowej2]]/$W$1*$V$2</f>
        <v>1.0643413760341826E-4</v>
      </c>
      <c r="W2237" s="27">
        <f>TabIPW[[#This Row],[iloczyn liczby mieszkańców i relacji przeciętnego miesięcznego wynagrodzenia brutto 
w danym powiecie do średniej krajowej]]</f>
        <v>33175.135999999999</v>
      </c>
    </row>
    <row r="2238" spans="1:23" x14ac:dyDescent="0.3">
      <c r="A2238" s="2" t="s">
        <v>10</v>
      </c>
      <c r="B2238" s="2" t="s">
        <v>1143</v>
      </c>
      <c r="C2238" s="2" t="s">
        <v>147</v>
      </c>
      <c r="D2238" s="2" t="s">
        <v>69</v>
      </c>
      <c r="E2238" s="2" t="s">
        <v>19</v>
      </c>
      <c r="F2238" s="17" t="str">
        <f>+Tabela1[[#This Row],[WK]]&amp;Tabela1[[#This Row],[PK]]&amp;Tabela1[[#This Row],[GK]]</f>
        <v>302110</v>
      </c>
      <c r="G2238" s="2" t="s">
        <v>2077</v>
      </c>
      <c r="H2238" s="302">
        <f>TabIPW[[#This Row],[liczba mieszkańców ]]/$I$1*$H$2</f>
        <v>1.144635289932247E-4</v>
      </c>
      <c r="I2238" s="27">
        <v>35963</v>
      </c>
      <c r="J2238" s="302">
        <f>TabIPW[[#This Row],[liczba mieszkańców w wieku 20-64]]/$K$1*$J$2</f>
        <v>8.6743823819445082E-5</v>
      </c>
      <c r="K2238" s="27">
        <v>21509</v>
      </c>
      <c r="L2238" s="302">
        <f>TabIPW[[#This Row],[iloczyn liczby mieszkańców i relacji przeciętnego miesięcznego wynagrodzenia brutto 
w danym powiecie do średniej krajowej]]/$M$1*$L$2</f>
        <v>3.3861883643882435E-4</v>
      </c>
      <c r="M2238" s="27">
        <v>30784.327999999998</v>
      </c>
      <c r="N2238" s="302">
        <f>TabIPW[[#This Row],[liczba oddziałów w szkołach podstawowych]]/$O$1*$N$2</f>
        <v>2.7243589743589742E-4</v>
      </c>
      <c r="O2238" s="27">
        <v>215</v>
      </c>
      <c r="P223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2.9770818446370689E-4</v>
      </c>
      <c r="Q2238" s="27">
        <v>1513</v>
      </c>
      <c r="R2238" s="302">
        <f>TabIPW[[#This Row],[liczba gospodarstw domowych korzystających ze środowiskowej pomocy społecznej ]]/$S$1*$R$2</f>
        <v>1.0499333538398441E-4</v>
      </c>
      <c r="S2238" s="27">
        <v>384</v>
      </c>
      <c r="T2238" s="302">
        <f>TabIPW[[#This Row],[ilość wody dostarczonej i ścieków bytowych odprowadzonych siecią kanalizacyjną '[dam3']]]/$U$1*$T$2</f>
        <v>9.8545159428725334E-5</v>
      </c>
      <c r="U2238" s="27">
        <v>2414.8000000000002</v>
      </c>
      <c r="V2238" s="302">
        <f>TabIPW[[#This Row],[iloczyn liczby mieszkańców i relacji przeciętnego miesięcznego wynagrodzenia brutto 
w danym powiecie do średniej krajowej2]]/$W$1*$V$2</f>
        <v>9.8763827294657113E-5</v>
      </c>
      <c r="W2238" s="27">
        <f>TabIPW[[#This Row],[iloczyn liczby mieszkańców i relacji przeciętnego miesięcznego wynagrodzenia brutto 
w danym powiecie do średniej krajowej]]</f>
        <v>30784.327999999998</v>
      </c>
    </row>
    <row r="2239" spans="1:23" x14ac:dyDescent="0.3">
      <c r="A2239" s="2" t="s">
        <v>10</v>
      </c>
      <c r="B2239" s="2" t="s">
        <v>1143</v>
      </c>
      <c r="C2239" s="2" t="s">
        <v>147</v>
      </c>
      <c r="D2239" s="2" t="s">
        <v>71</v>
      </c>
      <c r="E2239" s="2" t="s">
        <v>19</v>
      </c>
      <c r="F2239" s="17" t="str">
        <f>+Tabela1[[#This Row],[WK]]&amp;Tabela1[[#This Row],[PK]]&amp;Tabela1[[#This Row],[GK]]</f>
        <v>302111</v>
      </c>
      <c r="G2239" s="2" t="s">
        <v>2078</v>
      </c>
      <c r="H2239" s="302">
        <f>TabIPW[[#This Row],[liczba mieszkańców ]]/$I$1*$H$2</f>
        <v>5.4403834526629869E-5</v>
      </c>
      <c r="I2239" s="27">
        <v>17093</v>
      </c>
      <c r="J2239" s="302">
        <f>TabIPW[[#This Row],[liczba mieszkańców w wieku 20-64]]/$K$1*$J$2</f>
        <v>4.1547020920913257E-5</v>
      </c>
      <c r="K2239" s="27">
        <v>10302</v>
      </c>
      <c r="L2239" s="302">
        <f>TabIPW[[#This Row],[iloczyn liczby mieszkańców i relacji przeciętnego miesięcznego wynagrodzenia brutto 
w danym powiecie do średniej krajowej]]/$M$1*$L$2</f>
        <v>1.6094351892914451E-4</v>
      </c>
      <c r="M2239" s="27">
        <v>14631.607999999998</v>
      </c>
      <c r="N2239" s="302">
        <f>TabIPW[[#This Row],[liczba oddziałów w szkołach podstawowych]]/$O$1*$N$2</f>
        <v>1.0263864042933812E-4</v>
      </c>
      <c r="O2239" s="27">
        <v>81</v>
      </c>
      <c r="P223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1.3006286181791821E-4</v>
      </c>
      <c r="Q2239" s="27">
        <v>661</v>
      </c>
      <c r="R2239" s="302">
        <f>TabIPW[[#This Row],[liczba gospodarstw domowych korzystających ze środowiskowej pomocy społecznej ]]/$S$1*$R$2</f>
        <v>3.4997778461328138E-5</v>
      </c>
      <c r="S2239" s="27">
        <v>128</v>
      </c>
      <c r="T2239" s="302">
        <f>TabIPW[[#This Row],[ilość wody dostarczonej i ścieków bytowych odprowadzonych siecią kanalizacyjną '[dam3']]]/$U$1*$T$2</f>
        <v>5.0888609328979828E-5</v>
      </c>
      <c r="U2239" s="27">
        <v>1247</v>
      </c>
      <c r="V2239" s="302">
        <f>TabIPW[[#This Row],[iloczyn liczby mieszkańców i relacji przeciętnego miesięcznego wynagrodzenia brutto 
w danym powiecie do średniej krajowej2]]/$W$1*$V$2</f>
        <v>4.6941859687667154E-5</v>
      </c>
      <c r="W2239" s="27">
        <f>TabIPW[[#This Row],[iloczyn liczby mieszkańców i relacji przeciętnego miesięcznego wynagrodzenia brutto 
w danym powiecie do średniej krajowej]]</f>
        <v>14631.607999999998</v>
      </c>
    </row>
    <row r="2240" spans="1:23" x14ac:dyDescent="0.3">
      <c r="A2240" s="2" t="s">
        <v>10</v>
      </c>
      <c r="B2240" s="2" t="s">
        <v>1143</v>
      </c>
      <c r="C2240" s="2" t="s">
        <v>147</v>
      </c>
      <c r="D2240" s="2" t="s">
        <v>72</v>
      </c>
      <c r="E2240" s="2" t="s">
        <v>19</v>
      </c>
      <c r="F2240" s="17" t="str">
        <f>+Tabela1[[#This Row],[WK]]&amp;Tabela1[[#This Row],[PK]]&amp;Tabela1[[#This Row],[GK]]</f>
        <v>302112</v>
      </c>
      <c r="G2240" s="2" t="s">
        <v>2079</v>
      </c>
      <c r="H2240" s="302">
        <f>TabIPW[[#This Row],[liczba mieszkańców ]]/$I$1*$H$2</f>
        <v>6.8793335251774289E-5</v>
      </c>
      <c r="I2240" s="27">
        <v>21614</v>
      </c>
      <c r="J2240" s="302">
        <f>TabIPW[[#This Row],[liczba mieszkańców w wieku 20-64]]/$K$1*$J$2</f>
        <v>5.2177767101026565E-5</v>
      </c>
      <c r="K2240" s="27">
        <v>12938</v>
      </c>
      <c r="L2240" s="302">
        <f>TabIPW[[#This Row],[iloczyn liczby mieszkańców i relacji przeciętnego miesięcznego wynagrodzenia brutto 
w danym powiecie do średniej krajowej]]/$M$1*$L$2</f>
        <v>2.035121522339279E-4</v>
      </c>
      <c r="M2240" s="27">
        <v>18501.583999999999</v>
      </c>
      <c r="N2240" s="302">
        <f>TabIPW[[#This Row],[liczba oddziałów w szkołach podstawowych]]/$O$1*$N$2</f>
        <v>1.3811866428145499E-4</v>
      </c>
      <c r="O2240" s="27">
        <v>109</v>
      </c>
      <c r="P224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2.0286658174625366E-4</v>
      </c>
      <c r="Q2240" s="27">
        <v>1031</v>
      </c>
      <c r="R2240" s="302">
        <f>TabIPW[[#This Row],[liczba gospodarstw domowych korzystających ze środowiskowej pomocy społecznej ]]/$S$1*$R$2</f>
        <v>5.3043507980450456E-5</v>
      </c>
      <c r="S2240" s="27">
        <v>194</v>
      </c>
      <c r="T2240" s="302">
        <f>TabIPW[[#This Row],[ilość wody dostarczonej i ścieków bytowych odprowadzonych siecią kanalizacyjną '[dam3']]]/$U$1*$T$2</f>
        <v>8.0087326229449007E-5</v>
      </c>
      <c r="U2240" s="27">
        <v>1962.5</v>
      </c>
      <c r="V2240" s="302">
        <f>TabIPW[[#This Row],[iloczyn liczby mieszkańców i relacji przeciętnego miesięcznego wynagrodzenia brutto 
w danym powiecie do średniej krajowej2]]/$W$1*$V$2</f>
        <v>5.9357711068228978E-5</v>
      </c>
      <c r="W2240" s="27">
        <f>TabIPW[[#This Row],[iloczyn liczby mieszkańców i relacji przeciętnego miesięcznego wynagrodzenia brutto 
w danym powiecie do średniej krajowej]]</f>
        <v>18501.583999999999</v>
      </c>
    </row>
    <row r="2241" spans="1:23" x14ac:dyDescent="0.3">
      <c r="A2241" s="2" t="s">
        <v>10</v>
      </c>
      <c r="B2241" s="2" t="s">
        <v>1143</v>
      </c>
      <c r="C2241" s="2" t="s">
        <v>147</v>
      </c>
      <c r="D2241" s="2" t="s">
        <v>74</v>
      </c>
      <c r="E2241" s="2" t="s">
        <v>15</v>
      </c>
      <c r="F2241" s="17" t="str">
        <f>+Tabela1[[#This Row],[WK]]&amp;Tabela1[[#This Row],[PK]]&amp;Tabela1[[#This Row],[GK]]</f>
        <v>302113</v>
      </c>
      <c r="G2241" s="2" t="s">
        <v>1287</v>
      </c>
      <c r="H2241" s="302">
        <f>TabIPW[[#This Row],[liczba mieszkańców ]]/$I$1*$H$2</f>
        <v>8.0977146084743295E-5</v>
      </c>
      <c r="I2241" s="27">
        <v>25442</v>
      </c>
      <c r="J2241" s="302">
        <f>TabIPW[[#This Row],[liczba mieszkańców w wieku 20-64]]/$K$1*$J$2</f>
        <v>6.2594769143224091E-5</v>
      </c>
      <c r="K2241" s="27">
        <v>15521</v>
      </c>
      <c r="L2241" s="302">
        <f>TabIPW[[#This Row],[iloczyn liczby mieszkańców i relacji przeciętnego miesięcznego wynagrodzenia brutto 
w danym powiecie do średniej krajowej]]/$M$1*$L$2</f>
        <v>2.3955566656498538E-4</v>
      </c>
      <c r="M2241" s="27">
        <v>21778.351999999999</v>
      </c>
      <c r="N2241" s="302">
        <f>TabIPW[[#This Row],[liczba oddziałów w szkołach podstawowych]]/$O$1*$N$2</f>
        <v>1.431872391174717E-4</v>
      </c>
      <c r="O2241" s="27">
        <v>113</v>
      </c>
      <c r="P224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2.6445459346941311E-4</v>
      </c>
      <c r="Q2241" s="27">
        <v>1344</v>
      </c>
      <c r="R2241" s="302">
        <f>TabIPW[[#This Row],[liczba gospodarstw domowych korzystających ze środowiskowej pomocy społecznej ]]/$S$1*$R$2</f>
        <v>4.8121945384326191E-5</v>
      </c>
      <c r="S2241" s="27">
        <v>176</v>
      </c>
      <c r="T2241" s="302">
        <f>TabIPW[[#This Row],[ilość wody dostarczonej i ścieków bytowych odprowadzonych siecią kanalizacyjną '[dam3']]]/$U$1*$T$2</f>
        <v>8.6718760885390642E-5</v>
      </c>
      <c r="U2241" s="27">
        <v>2125</v>
      </c>
      <c r="V2241" s="302">
        <f>TabIPW[[#This Row],[iloczyn liczby mieszkańców i relacji przeciętnego miesięcznego wynagrodzenia brutto 
w danym powiecie do średniej krajowej2]]/$W$1*$V$2</f>
        <v>6.9870402748120749E-5</v>
      </c>
      <c r="W2241" s="27">
        <f>TabIPW[[#This Row],[iloczyn liczby mieszkańców i relacji przeciętnego miesięcznego wynagrodzenia brutto 
w danym powiecie do średniej krajowej]]</f>
        <v>21778.351999999999</v>
      </c>
    </row>
    <row r="2242" spans="1:23" x14ac:dyDescent="0.3">
      <c r="A2242" s="2" t="s">
        <v>10</v>
      </c>
      <c r="B2242" s="2" t="s">
        <v>1143</v>
      </c>
      <c r="C2242" s="2" t="s">
        <v>147</v>
      </c>
      <c r="D2242" s="2" t="s">
        <v>76</v>
      </c>
      <c r="E2242" s="2" t="s">
        <v>19</v>
      </c>
      <c r="F2242" s="17" t="str">
        <f>+Tabela1[[#This Row],[WK]]&amp;Tabela1[[#This Row],[PK]]&amp;Tabela1[[#This Row],[GK]]</f>
        <v>302114</v>
      </c>
      <c r="G2242" s="2" t="s">
        <v>2080</v>
      </c>
      <c r="H2242" s="302">
        <f>TabIPW[[#This Row],[liczba mieszkańców ]]/$I$1*$H$2</f>
        <v>4.9422731090476138E-5</v>
      </c>
      <c r="I2242" s="27">
        <v>15528</v>
      </c>
      <c r="J2242" s="302">
        <f>TabIPW[[#This Row],[liczba mieszkańców w wieku 20-64]]/$K$1*$J$2</f>
        <v>3.7788350420205512E-5</v>
      </c>
      <c r="K2242" s="27">
        <v>9370</v>
      </c>
      <c r="L2242" s="302">
        <f>TabIPW[[#This Row],[iloczyn liczby mieszkańców i relacji przeciętnego miesięcznego wynagrodzenia brutto 
w danym powiecie do średniej krajowej]]/$M$1*$L$2</f>
        <v>1.4620786064071584E-4</v>
      </c>
      <c r="M2242" s="27">
        <v>13291.967999999999</v>
      </c>
      <c r="N2242" s="302">
        <f>TabIPW[[#This Row],[liczba oddziałów w szkołach podstawowych]]/$O$1*$N$2</f>
        <v>1.039057841383423E-4</v>
      </c>
      <c r="O2242" s="27">
        <v>82</v>
      </c>
      <c r="P224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1.3203052992408944E-4</v>
      </c>
      <c r="Q2242" s="27">
        <v>671</v>
      </c>
      <c r="R2242" s="302">
        <f>TabIPW[[#This Row],[liczba gospodarstw domowych korzystających ze środowiskowej pomocy społecznej ]]/$S$1*$R$2</f>
        <v>3.3904097884411628E-5</v>
      </c>
      <c r="S2242" s="27">
        <v>124</v>
      </c>
      <c r="T2242" s="302">
        <f>TabIPW[[#This Row],[ilość wody dostarczonej i ścieków bytowych odprowadzonych siecią kanalizacyjną '[dam3']]]/$U$1*$T$2</f>
        <v>6.0111404604320196E-5</v>
      </c>
      <c r="U2242" s="27">
        <v>1473</v>
      </c>
      <c r="V2242" s="302">
        <f>TabIPW[[#This Row],[iloczyn liczby mieszkańców i relacji przeciętnego miesięcznego wynagrodzenia brutto 
w danym powiecie do średniej krajowej2]]/$W$1*$V$2</f>
        <v>4.2643959353542128E-5</v>
      </c>
      <c r="W2242" s="27">
        <f>TabIPW[[#This Row],[iloczyn liczby mieszkańców i relacji przeciętnego miesięcznego wynagrodzenia brutto 
w danym powiecie do średniej krajowej]]</f>
        <v>13291.967999999999</v>
      </c>
    </row>
    <row r="2243" spans="1:23" x14ac:dyDescent="0.3">
      <c r="A2243" s="2" t="s">
        <v>10</v>
      </c>
      <c r="B2243" s="2" t="s">
        <v>1143</v>
      </c>
      <c r="C2243" s="2" t="s">
        <v>147</v>
      </c>
      <c r="D2243" s="2" t="s">
        <v>109</v>
      </c>
      <c r="E2243" s="2" t="s">
        <v>15</v>
      </c>
      <c r="F2243" s="17" t="str">
        <f>+Tabela1[[#This Row],[WK]]&amp;Tabela1[[#This Row],[PK]]&amp;Tabela1[[#This Row],[GK]]</f>
        <v>302115</v>
      </c>
      <c r="G2243" s="2" t="s">
        <v>2081</v>
      </c>
      <c r="H2243" s="302">
        <f>TabIPW[[#This Row],[liczba mieszkańców ]]/$I$1*$H$2</f>
        <v>6.7507478518096271E-5</v>
      </c>
      <c r="I2243" s="27">
        <v>21210</v>
      </c>
      <c r="J2243" s="302">
        <f>TabIPW[[#This Row],[liczba mieszkańców w wieku 20-64]]/$K$1*$J$2</f>
        <v>5.0294398942410136E-5</v>
      </c>
      <c r="K2243" s="27">
        <v>12471</v>
      </c>
      <c r="L2243" s="302">
        <f>TabIPW[[#This Row],[iloczyn liczby mieszkańców i relacji przeciętnego miesięcznego wynagrodzenia brutto 
w danym powiecie do średniej krajowej]]/$M$1*$L$2</f>
        <v>1.9970818677161149E-4</v>
      </c>
      <c r="M2243" s="27">
        <v>18155.759999999998</v>
      </c>
      <c r="N2243" s="302">
        <f>TabIPW[[#This Row],[liczba oddziałów w szkołach podstawowych]]/$O$1*$N$2</f>
        <v>1.8627012522361359E-4</v>
      </c>
      <c r="O2243" s="27">
        <v>147</v>
      </c>
      <c r="P224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2.2844626712647964E-4</v>
      </c>
      <c r="Q2243" s="27">
        <v>1161</v>
      </c>
      <c r="R2243" s="302">
        <f>TabIPW[[#This Row],[liczba gospodarstw domowych korzystających ze środowiskowej pomocy społecznej ]]/$S$1*$R$2</f>
        <v>3.8005400047848526E-5</v>
      </c>
      <c r="S2243" s="27">
        <v>139</v>
      </c>
      <c r="T2243" s="302">
        <f>TabIPW[[#This Row],[ilość wody dostarczonej i ścieków bytowych odprowadzonych siecią kanalizacyjną '[dam3']]]/$U$1*$T$2</f>
        <v>8.6514716742130902E-5</v>
      </c>
      <c r="U2243" s="27">
        <v>2120</v>
      </c>
      <c r="V2243" s="302">
        <f>TabIPW[[#This Row],[iloczyn liczby mieszkańców i relacji przeciętnego miesięcznego wynagrodzenia brutto 
w danym powiecie do średniej krajowej2]]/$W$1*$V$2</f>
        <v>5.8248221141720023E-5</v>
      </c>
      <c r="W2243" s="27">
        <f>TabIPW[[#This Row],[iloczyn liczby mieszkańców i relacji przeciętnego miesięcznego wynagrodzenia brutto 
w danym powiecie do średniej krajowej]]</f>
        <v>18155.759999999998</v>
      </c>
    </row>
    <row r="2244" spans="1:23" x14ac:dyDescent="0.3">
      <c r="A2244" s="2" t="s">
        <v>10</v>
      </c>
      <c r="B2244" s="2" t="s">
        <v>1143</v>
      </c>
      <c r="C2244" s="2" t="s">
        <v>147</v>
      </c>
      <c r="D2244" s="2" t="s">
        <v>113</v>
      </c>
      <c r="E2244" s="2" t="s">
        <v>19</v>
      </c>
      <c r="F2244" s="17" t="str">
        <f>+Tabela1[[#This Row],[WK]]&amp;Tabela1[[#This Row],[PK]]&amp;Tabela1[[#This Row],[GK]]</f>
        <v>302116</v>
      </c>
      <c r="G2244" s="2" t="s">
        <v>2082</v>
      </c>
      <c r="H2244" s="302">
        <f>TabIPW[[#This Row],[liczba mieszkańców ]]/$I$1*$H$2</f>
        <v>1.8279853907259892E-4</v>
      </c>
      <c r="I2244" s="27">
        <v>57433</v>
      </c>
      <c r="J2244" s="302">
        <f>TabIPW[[#This Row],[liczba mieszkańców w wieku 20-64]]/$K$1*$J$2</f>
        <v>1.4050249095939594E-4</v>
      </c>
      <c r="K2244" s="27">
        <v>34839</v>
      </c>
      <c r="L2244" s="302">
        <f>TabIPW[[#This Row],[iloczyn liczby mieszkańców i relacji przeciętnego miesięcznego wynagrodzenia brutto 
w danym powiecie do średniej krajowej]]/$M$1*$L$2</f>
        <v>5.4077511979509503E-4</v>
      </c>
      <c r="M2244" s="27">
        <v>49162.648000000001</v>
      </c>
      <c r="N2244" s="302">
        <f>TabIPW[[#This Row],[liczba oddziałów w szkołach podstawowych]]/$O$1*$N$2</f>
        <v>3.484645199761479E-4</v>
      </c>
      <c r="O2244" s="27">
        <v>275</v>
      </c>
      <c r="P224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5.8734892969211172E-4</v>
      </c>
      <c r="Q2244" s="27">
        <v>2985</v>
      </c>
      <c r="R2244" s="302">
        <f>TabIPW[[#This Row],[liczba gospodarstw domowych korzystających ze środowiskowej pomocy społecznej ]]/$S$1*$R$2</f>
        <v>1.312416692299805E-4</v>
      </c>
      <c r="S2244" s="27">
        <v>480</v>
      </c>
      <c r="T2244" s="302">
        <f>TabIPW[[#This Row],[ilość wody dostarczonej i ścieków bytowych odprowadzonych siecią kanalizacyjną '[dam3']]]/$U$1*$T$2</f>
        <v>2.0370951086479672E-4</v>
      </c>
      <c r="U2244" s="27">
        <v>4991.8</v>
      </c>
      <c r="V2244" s="302">
        <f>TabIPW[[#This Row],[iloczyn liczby mieszkańców i relacji przeciętnego miesięcznego wynagrodzenia brutto 
w danym powiecie do średniej krajowej2]]/$W$1*$V$2</f>
        <v>1.5772607660690272E-4</v>
      </c>
      <c r="W2244" s="27">
        <f>TabIPW[[#This Row],[iloczyn liczby mieszkańców i relacji przeciętnego miesięcznego wynagrodzenia brutto 
w danym powiecie do średniej krajowej]]</f>
        <v>49162.648000000001</v>
      </c>
    </row>
    <row r="2245" spans="1:23" x14ac:dyDescent="0.3">
      <c r="A2245" s="2" t="s">
        <v>10</v>
      </c>
      <c r="B2245" s="2" t="s">
        <v>1143</v>
      </c>
      <c r="C2245" s="2" t="s">
        <v>147</v>
      </c>
      <c r="D2245" s="2" t="s">
        <v>120</v>
      </c>
      <c r="E2245" s="2" t="s">
        <v>15</v>
      </c>
      <c r="F2245" s="17" t="str">
        <f>+Tabela1[[#This Row],[WK]]&amp;Tabela1[[#This Row],[PK]]&amp;Tabela1[[#This Row],[GK]]</f>
        <v>302117</v>
      </c>
      <c r="G2245" s="2" t="s">
        <v>2083</v>
      </c>
      <c r="H2245" s="302">
        <f>TabIPW[[#This Row],[liczba mieszkańców ]]/$I$1*$H$2</f>
        <v>1.1119796213987408E-4</v>
      </c>
      <c r="I2245" s="27">
        <v>34937</v>
      </c>
      <c r="J2245" s="302">
        <f>TabIPW[[#This Row],[liczba mieszkańców w wieku 20-64]]/$K$1*$J$2</f>
        <v>8.2541533409855532E-5</v>
      </c>
      <c r="K2245" s="27">
        <v>20467</v>
      </c>
      <c r="L2245" s="302">
        <f>TabIPW[[#This Row],[iloczyn liczby mieszkańców i relacji przeciętnego miesięcznego wynagrodzenia brutto 
w danym powiecie do średniej krajowej]]/$M$1*$L$2</f>
        <v>3.2895827068551585E-4</v>
      </c>
      <c r="M2245" s="27">
        <v>29906.071999999996</v>
      </c>
      <c r="N2245" s="302">
        <f>TabIPW[[#This Row],[liczba oddziałów w szkołach podstawowych]]/$O$1*$N$2</f>
        <v>2.6229874776386407E-4</v>
      </c>
      <c r="O2245" s="27">
        <v>207</v>
      </c>
      <c r="P224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4.2796781309224221E-4</v>
      </c>
      <c r="Q2245" s="27">
        <v>2175</v>
      </c>
      <c r="R2245" s="302">
        <f>TabIPW[[#This Row],[liczba gospodarstw domowych korzystających ze środowiskowej pomocy społecznej ]]/$S$1*$R$2</f>
        <v>9.7064151201339756E-5</v>
      </c>
      <c r="S2245" s="27">
        <v>355</v>
      </c>
      <c r="T2245" s="302">
        <f>TabIPW[[#This Row],[ilość wody dostarczonej i ścieków bytowych odprowadzonych siecią kanalizacyjną '[dam3']]]/$U$1*$T$2</f>
        <v>1.7631454419074366E-4</v>
      </c>
      <c r="U2245" s="27">
        <v>4320.5</v>
      </c>
      <c r="V2245" s="302">
        <f>TabIPW[[#This Row],[iloczyn liczby mieszkańców i relacji przeciętnego miesięcznego wynagrodzenia brutto 
w danym powiecie do średniej krajowej2]]/$W$1*$V$2</f>
        <v>9.594616228327546E-5</v>
      </c>
      <c r="W2245" s="27">
        <f>TabIPW[[#This Row],[iloczyn liczby mieszkańców i relacji przeciętnego miesięcznego wynagrodzenia brutto 
w danym powiecie do średniej krajowej]]</f>
        <v>29906.071999999996</v>
      </c>
    </row>
    <row r="2246" spans="1:23" x14ac:dyDescent="0.3">
      <c r="A2246" s="2" t="s">
        <v>10</v>
      </c>
      <c r="B2246" s="2" t="s">
        <v>1143</v>
      </c>
      <c r="C2246" s="2" t="s">
        <v>156</v>
      </c>
      <c r="D2246" s="2" t="s">
        <v>12</v>
      </c>
      <c r="E2246" s="2" t="s">
        <v>19</v>
      </c>
      <c r="F2246" s="17" t="str">
        <f>+Tabela1[[#This Row],[WK]]&amp;Tabela1[[#This Row],[PK]]&amp;Tabela1[[#This Row],[GK]]</f>
        <v>302201</v>
      </c>
      <c r="G2246" s="2" t="s">
        <v>2084</v>
      </c>
      <c r="H2246" s="302">
        <f>TabIPW[[#This Row],[liczba mieszkańców ]]/$I$1*$H$2</f>
        <v>2.5704403418771594E-5</v>
      </c>
      <c r="I2246" s="27">
        <v>8076</v>
      </c>
      <c r="J2246" s="302">
        <f>TabIPW[[#This Row],[liczba mieszkańców w wieku 20-64]]/$K$1*$J$2</f>
        <v>1.9321663485934322E-5</v>
      </c>
      <c r="K2246" s="27">
        <v>4791</v>
      </c>
      <c r="L2246" s="302">
        <f>TabIPW[[#This Row],[iloczyn liczby mieszkańców i relacji przeciętnego miesięcznego wynagrodzenia brutto 
w danym powiecie do średniej krajowej]]/$M$1*$L$2</f>
        <v>7.2754799364224405E-5</v>
      </c>
      <c r="M2246" s="27">
        <v>6614.2440000000006</v>
      </c>
      <c r="N2246" s="302">
        <f>TabIPW[[#This Row],[liczba oddziałów w szkołach podstawowych]]/$O$1*$N$2</f>
        <v>4.0548598688133572E-5</v>
      </c>
      <c r="O2246" s="27">
        <v>32</v>
      </c>
      <c r="P224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5.6472074647114259E-5</v>
      </c>
      <c r="Q2246" s="27">
        <v>287</v>
      </c>
      <c r="R2246" s="302">
        <f>TabIPW[[#This Row],[liczba gospodarstw domowych korzystających ze środowiskowej pomocy społecznej ]]/$S$1*$R$2</f>
        <v>5.1402987115075701E-5</v>
      </c>
      <c r="S2246" s="27">
        <v>188</v>
      </c>
      <c r="T2246" s="302">
        <f>TabIPW[[#This Row],[ilość wody dostarczonej i ścieków bytowych odprowadzonych siecią kanalizacyjną '[dam3']]]/$U$1*$T$2</f>
        <v>3.3079636505269484E-5</v>
      </c>
      <c r="U2246" s="27">
        <v>810.6</v>
      </c>
      <c r="V2246" s="302">
        <f>TabIPW[[#This Row],[iloczyn liczby mieszkańców i relacji przeciętnego miesięcznego wynagrodzenia brutto 
w danym powiecie do średniej krajowej2]]/$W$1*$V$2</f>
        <v>2.1220149814565457E-5</v>
      </c>
      <c r="W2246" s="27">
        <f>TabIPW[[#This Row],[iloczyn liczby mieszkańców i relacji przeciętnego miesięcznego wynagrodzenia brutto 
w danym powiecie do średniej krajowej]]</f>
        <v>6614.2440000000006</v>
      </c>
    </row>
    <row r="2247" spans="1:23" x14ac:dyDescent="0.3">
      <c r="A2247" s="2" t="s">
        <v>10</v>
      </c>
      <c r="B2247" s="2" t="s">
        <v>1143</v>
      </c>
      <c r="C2247" s="2" t="s">
        <v>156</v>
      </c>
      <c r="D2247" s="2" t="s">
        <v>11</v>
      </c>
      <c r="E2247" s="2" t="s">
        <v>19</v>
      </c>
      <c r="F2247" s="17" t="str">
        <f>+Tabela1[[#This Row],[WK]]&amp;Tabela1[[#This Row],[PK]]&amp;Tabela1[[#This Row],[GK]]</f>
        <v>302202</v>
      </c>
      <c r="G2247" s="2" t="s">
        <v>2085</v>
      </c>
      <c r="H2247" s="302">
        <f>TabIPW[[#This Row],[liczba mieszkańców ]]/$I$1*$H$2</f>
        <v>2.1744983179426389E-5</v>
      </c>
      <c r="I2247" s="27">
        <v>6832</v>
      </c>
      <c r="J2247" s="302">
        <f>TabIPW[[#This Row],[liczba mieszkańców w wieku 20-64]]/$K$1*$J$2</f>
        <v>1.6059040701521702E-5</v>
      </c>
      <c r="K2247" s="27">
        <v>3982</v>
      </c>
      <c r="L2247" s="302">
        <f>TabIPW[[#This Row],[iloczyn liczby mieszkańców i relacji przeciętnego miesięcznego wynagrodzenia brutto 
w danym powiecie do średniej krajowej]]/$M$1*$L$2</f>
        <v>6.1547893667209148E-5</v>
      </c>
      <c r="M2247" s="27">
        <v>5595.4080000000004</v>
      </c>
      <c r="N2247" s="302">
        <f>TabIPW[[#This Row],[liczba oddziałów w szkołach podstawowych]]/$O$1*$N$2</f>
        <v>4.4350029815146094E-5</v>
      </c>
      <c r="O2247" s="27">
        <v>35</v>
      </c>
      <c r="P224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6.7097482420438895E-5</v>
      </c>
      <c r="Q2247" s="27">
        <v>341</v>
      </c>
      <c r="R2247" s="302">
        <f>TabIPW[[#This Row],[liczba gospodarstw domowych korzystających ze środowiskowej pomocy społecznej ]]/$S$1*$R$2</f>
        <v>1.3124166922998051E-5</v>
      </c>
      <c r="S2247" s="27">
        <v>48</v>
      </c>
      <c r="T2247" s="302">
        <f>TabIPW[[#This Row],[ilość wody dostarczonej i ścieków bytowych odprowadzonych siecią kanalizacyjną '[dam3']]]/$U$1*$T$2</f>
        <v>2.1261399727665188E-5</v>
      </c>
      <c r="U2247" s="27">
        <v>521</v>
      </c>
      <c r="V2247" s="302">
        <f>TabIPW[[#This Row],[iloczyn liczby mieszkańców i relacji przeciętnego miesięcznego wynagrodzenia brutto 
w danym powiecie do średniej krajowej2]]/$W$1*$V$2</f>
        <v>1.7951468986269339E-5</v>
      </c>
      <c r="W2247" s="27">
        <f>TabIPW[[#This Row],[iloczyn liczby mieszkańców i relacji przeciętnego miesięcznego wynagrodzenia brutto 
w danym powiecie do średniej krajowej]]</f>
        <v>5595.4080000000004</v>
      </c>
    </row>
    <row r="2248" spans="1:23" x14ac:dyDescent="0.3">
      <c r="A2248" s="2" t="s">
        <v>10</v>
      </c>
      <c r="B2248" s="2" t="s">
        <v>1143</v>
      </c>
      <c r="C2248" s="2" t="s">
        <v>156</v>
      </c>
      <c r="D2248" s="2" t="s">
        <v>16</v>
      </c>
      <c r="E2248" s="2" t="s">
        <v>19</v>
      </c>
      <c r="F2248" s="17" t="str">
        <f>+Tabela1[[#This Row],[WK]]&amp;Tabela1[[#This Row],[PK]]&amp;Tabela1[[#This Row],[GK]]</f>
        <v>302203</v>
      </c>
      <c r="G2248" s="2" t="s">
        <v>2086</v>
      </c>
      <c r="H2248" s="302">
        <f>TabIPW[[#This Row],[liczba mieszkańców ]]/$I$1*$H$2</f>
        <v>2.7610908823408065E-5</v>
      </c>
      <c r="I2248" s="27">
        <v>8675</v>
      </c>
      <c r="J2248" s="302">
        <f>TabIPW[[#This Row],[liczba mieszkańców w wieku 20-64]]/$K$1*$J$2</f>
        <v>2.0834004084395058E-5</v>
      </c>
      <c r="K2248" s="27">
        <v>5166</v>
      </c>
      <c r="L2248" s="302">
        <f>TabIPW[[#This Row],[iloczyn liczby mieszkańców i relacji przeciętnego miesięcznego wynagrodzenia brutto 
w danym powiecie do średniej krajowej]]/$M$1*$L$2</f>
        <v>7.8151050580070166E-5</v>
      </c>
      <c r="M2248" s="27">
        <v>7104.8249999999998</v>
      </c>
      <c r="N2248" s="302">
        <f>TabIPW[[#This Row],[liczba oddziałów w szkołach podstawowych]]/$O$1*$N$2</f>
        <v>5.8288610614192017E-5</v>
      </c>
      <c r="O2248" s="27">
        <v>46</v>
      </c>
      <c r="P224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6.3162146208096427E-5</v>
      </c>
      <c r="Q2248" s="27">
        <v>321</v>
      </c>
      <c r="R2248" s="302">
        <f>TabIPW[[#This Row],[liczba gospodarstw domowych korzystających ze środowiskowej pomocy społecznej ]]/$S$1*$R$2</f>
        <v>2.7342014422912609E-5</v>
      </c>
      <c r="S2248" s="27">
        <v>100</v>
      </c>
      <c r="T2248" s="302">
        <f>TabIPW[[#This Row],[ilość wody dostarczonej i ścieków bytowych odprowadzonych siecią kanalizacyjną '[dam3']]]/$U$1*$T$2</f>
        <v>2.9010996288670214E-5</v>
      </c>
      <c r="U2248" s="27">
        <v>710.9</v>
      </c>
      <c r="V2248" s="302">
        <f>TabIPW[[#This Row],[iloczyn liczby mieszkańców i relacji przeciętnego miesięcznego wynagrodzenia brutto 
w danym powiecie do średniej krajowej2]]/$W$1*$V$2</f>
        <v>2.2794056419187135E-5</v>
      </c>
      <c r="W2248" s="27">
        <f>TabIPW[[#This Row],[iloczyn liczby mieszkańców i relacji przeciętnego miesięcznego wynagrodzenia brutto 
w danym powiecie do średniej krajowej]]</f>
        <v>7104.8249999999998</v>
      </c>
    </row>
    <row r="2249" spans="1:23" x14ac:dyDescent="0.3">
      <c r="A2249" s="2" t="s">
        <v>10</v>
      </c>
      <c r="B2249" s="2" t="s">
        <v>1143</v>
      </c>
      <c r="C2249" s="2" t="s">
        <v>156</v>
      </c>
      <c r="D2249" s="2" t="s">
        <v>18</v>
      </c>
      <c r="E2249" s="2" t="s">
        <v>15</v>
      </c>
      <c r="F2249" s="17" t="str">
        <f>+Tabela1[[#This Row],[WK]]&amp;Tabela1[[#This Row],[PK]]&amp;Tabela1[[#This Row],[GK]]</f>
        <v>302204</v>
      </c>
      <c r="G2249" s="2" t="s">
        <v>2087</v>
      </c>
      <c r="H2249" s="302">
        <f>TabIPW[[#This Row],[liczba mieszkańców ]]/$I$1*$H$2</f>
        <v>1.5182021335752909E-5</v>
      </c>
      <c r="I2249" s="27">
        <v>4770</v>
      </c>
      <c r="J2249" s="302">
        <f>TabIPW[[#This Row],[liczba mieszkańców w wieku 20-64]]/$K$1*$J$2</f>
        <v>1.1001773740269013E-5</v>
      </c>
      <c r="K2249" s="27">
        <v>2728</v>
      </c>
      <c r="L2249" s="302">
        <f>TabIPW[[#This Row],[iloczyn liczby mieszkańców i relacji przeciętnego miesięcznego wynagrodzenia brutto 
w danym powiecie do średniej krajowej]]/$M$1*$L$2</f>
        <v>4.2971816860741753E-5</v>
      </c>
      <c r="M2249" s="27">
        <v>3906.63</v>
      </c>
      <c r="N2249" s="302">
        <f>TabIPW[[#This Row],[liczba oddziałów w szkołach podstawowych]]/$O$1*$N$2</f>
        <v>3.1678592725104354E-5</v>
      </c>
      <c r="O2249" s="27">
        <v>25</v>
      </c>
      <c r="P224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4.0730729797744431E-5</v>
      </c>
      <c r="Q2249" s="27">
        <v>207</v>
      </c>
      <c r="R2249" s="302">
        <f>TabIPW[[#This Row],[liczba gospodarstw domowych korzystających ze środowiskowej pomocy społecznej ]]/$S$1*$R$2</f>
        <v>1.3124166922998051E-5</v>
      </c>
      <c r="S2249" s="27">
        <v>48</v>
      </c>
      <c r="T2249" s="302">
        <f>TabIPW[[#This Row],[ilość wody dostarczonej i ścieków bytowych odprowadzonych siecią kanalizacyjną '[dam3']]]/$U$1*$T$2</f>
        <v>1.8441509667815545E-5</v>
      </c>
      <c r="U2249" s="27">
        <v>451.9</v>
      </c>
      <c r="V2249" s="302">
        <f>TabIPW[[#This Row],[iloczyn liczby mieszkańców i relacji przeciętnego miesięcznego wynagrodzenia brutto 
w danym powiecie do średniej krajowej2]]/$W$1*$V$2</f>
        <v>1.2533446584383013E-5</v>
      </c>
      <c r="W2249" s="27">
        <f>TabIPW[[#This Row],[iloczyn liczby mieszkańców i relacji przeciętnego miesięcznego wynagrodzenia brutto 
w danym powiecie do średniej krajowej]]</f>
        <v>3906.63</v>
      </c>
    </row>
    <row r="2250" spans="1:23" x14ac:dyDescent="0.3">
      <c r="A2250" s="2" t="s">
        <v>10</v>
      </c>
      <c r="B2250" s="2" t="s">
        <v>1143</v>
      </c>
      <c r="C2250" s="2" t="s">
        <v>156</v>
      </c>
      <c r="D2250" s="2" t="s">
        <v>21</v>
      </c>
      <c r="E2250" s="2" t="s">
        <v>19</v>
      </c>
      <c r="F2250" s="17" t="str">
        <f>+Tabela1[[#This Row],[WK]]&amp;Tabela1[[#This Row],[PK]]&amp;Tabela1[[#This Row],[GK]]</f>
        <v>302205</v>
      </c>
      <c r="G2250" s="2" t="s">
        <v>2088</v>
      </c>
      <c r="H2250" s="302">
        <f>TabIPW[[#This Row],[liczba mieszkańców ]]/$I$1*$H$2</f>
        <v>9.4494555856848662E-5</v>
      </c>
      <c r="I2250" s="27">
        <v>29689</v>
      </c>
      <c r="J2250" s="302">
        <f>TabIPW[[#This Row],[liczba mieszkańców w wieku 20-64]]/$K$1*$J$2</f>
        <v>7.0358117548655861E-5</v>
      </c>
      <c r="K2250" s="27">
        <v>17446</v>
      </c>
      <c r="L2250" s="302">
        <f>TabIPW[[#This Row],[iloczyn liczby mieszkańców i relacji przeciętnego miesięcznego wynagrodzenia brutto 
w danym powiecie do średniej krajowej]]/$M$1*$L$2</f>
        <v>2.6746127269990821E-4</v>
      </c>
      <c r="M2250" s="27">
        <v>24315.291000000001</v>
      </c>
      <c r="N2250" s="302">
        <f>TabIPW[[#This Row],[liczba oddziałów w szkołach podstawowych]]/$O$1*$N$2</f>
        <v>2.078115682766846E-4</v>
      </c>
      <c r="O2250" s="27">
        <v>164</v>
      </c>
      <c r="P225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2.5776452190843092E-4</v>
      </c>
      <c r="Q2250" s="27">
        <v>1310</v>
      </c>
      <c r="R2250" s="302">
        <f>TabIPW[[#This Row],[liczba gospodarstw domowych korzystających ze środowiskowej pomocy społecznej ]]/$S$1*$R$2</f>
        <v>7.4917119518780548E-5</v>
      </c>
      <c r="S2250" s="27">
        <v>274</v>
      </c>
      <c r="T2250" s="302">
        <f>TabIPW[[#This Row],[ilość wody dostarczonej i ścieków bytowych odprowadzonych siecią kanalizacyjną '[dam3']]]/$U$1*$T$2</f>
        <v>9.4860122201454383E-5</v>
      </c>
      <c r="U2250" s="27">
        <v>2324.5</v>
      </c>
      <c r="V2250" s="302">
        <f>TabIPW[[#This Row],[iloczyn liczby mieszkańców i relacji przeciętnego miesięcznego wynagrodzenia brutto 
w danym powiecie do średniej krajowej2]]/$W$1*$V$2</f>
        <v>7.800953787080656E-5</v>
      </c>
      <c r="W2250" s="27">
        <f>TabIPW[[#This Row],[iloczyn liczby mieszkańców i relacji przeciętnego miesięcznego wynagrodzenia brutto 
w danym powiecie do średniej krajowej]]</f>
        <v>24315.291000000001</v>
      </c>
    </row>
    <row r="2251" spans="1:23" x14ac:dyDescent="0.3">
      <c r="A2251" s="2" t="s">
        <v>10</v>
      </c>
      <c r="B2251" s="2" t="s">
        <v>1143</v>
      </c>
      <c r="C2251" s="2" t="s">
        <v>160</v>
      </c>
      <c r="D2251" s="2" t="s">
        <v>12</v>
      </c>
      <c r="E2251" s="2" t="s">
        <v>13</v>
      </c>
      <c r="F2251" s="17" t="str">
        <f>+Tabela1[[#This Row],[WK]]&amp;Tabela1[[#This Row],[PK]]&amp;Tabela1[[#This Row],[GK]]</f>
        <v>302301</v>
      </c>
      <c r="G2251" s="2" t="s">
        <v>2089</v>
      </c>
      <c r="H2251" s="302">
        <f>TabIPW[[#This Row],[liczba mieszkańców ]]/$I$1*$H$2</f>
        <v>4.0338980798602178E-5</v>
      </c>
      <c r="I2251" s="27">
        <v>12674</v>
      </c>
      <c r="J2251" s="302">
        <f>TabIPW[[#This Row],[liczba mieszkańców w wieku 20-64]]/$K$1*$J$2</f>
        <v>2.8488463966737648E-5</v>
      </c>
      <c r="K2251" s="27">
        <v>7064</v>
      </c>
      <c r="L2251" s="302">
        <f>TabIPW[[#This Row],[iloczyn liczby mieszkańców i relacji przeciętnego miesięcznego wynagrodzenia brutto 
w danym powiecie do średniej krajowej]]/$M$1*$L$2</f>
        <v>1.15571212250541E-4</v>
      </c>
      <c r="M2251" s="27">
        <v>10506.746000000001</v>
      </c>
      <c r="N2251" s="302">
        <f>TabIPW[[#This Row],[liczba oddziałów w szkołach podstawowych]]/$O$1*$N$2</f>
        <v>8.6165772212283849E-5</v>
      </c>
      <c r="O2251" s="27">
        <v>68</v>
      </c>
      <c r="P225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1.3911413510630586E-4</v>
      </c>
      <c r="Q2251" s="27">
        <v>707</v>
      </c>
      <c r="R2251" s="302">
        <f>TabIPW[[#This Row],[liczba gospodarstw domowych korzystających ze środowiskowej pomocy społecznej ]]/$S$1*$R$2</f>
        <v>6.2066372740011611E-5</v>
      </c>
      <c r="S2251" s="27">
        <v>227</v>
      </c>
      <c r="T2251" s="302">
        <f>TabIPW[[#This Row],[ilość wody dostarczonej i ścieków bytowych odprowadzonych siecią kanalizacyjną '[dam3']]]/$U$1*$T$2</f>
        <v>3.913158579435345E-5</v>
      </c>
      <c r="U2251" s="27">
        <v>958.9</v>
      </c>
      <c r="V2251" s="302">
        <f>TabIPW[[#This Row],[iloczyn liczby mieszkańców i relacji przeciętnego miesięcznego wynagrodzenia brutto 
w danym powiecie do średniej krajowej2]]/$W$1*$V$2</f>
        <v>3.3708270239741131E-5</v>
      </c>
      <c r="W2251" s="27">
        <f>TabIPW[[#This Row],[iloczyn liczby mieszkańców i relacji przeciętnego miesięcznego wynagrodzenia brutto 
w danym powiecie do średniej krajowej]]</f>
        <v>10506.746000000001</v>
      </c>
    </row>
    <row r="2252" spans="1:23" x14ac:dyDescent="0.3">
      <c r="A2252" s="2" t="s">
        <v>10</v>
      </c>
      <c r="B2252" s="2" t="s">
        <v>1143</v>
      </c>
      <c r="C2252" s="2" t="s">
        <v>160</v>
      </c>
      <c r="D2252" s="2" t="s">
        <v>11</v>
      </c>
      <c r="E2252" s="2" t="s">
        <v>15</v>
      </c>
      <c r="F2252" s="17" t="str">
        <f>+Tabela1[[#This Row],[WK]]&amp;Tabela1[[#This Row],[PK]]&amp;Tabela1[[#This Row],[GK]]</f>
        <v>302302</v>
      </c>
      <c r="G2252" s="2" t="s">
        <v>2090</v>
      </c>
      <c r="H2252" s="302">
        <f>TabIPW[[#This Row],[liczba mieszkańców ]]/$I$1*$H$2</f>
        <v>1.7180828337608847E-5</v>
      </c>
      <c r="I2252" s="27">
        <v>5398</v>
      </c>
      <c r="J2252" s="302">
        <f>TabIPW[[#This Row],[liczba mieszkańców w wieku 20-64]]/$K$1*$J$2</f>
        <v>1.2635101586606604E-5</v>
      </c>
      <c r="K2252" s="27">
        <v>3133</v>
      </c>
      <c r="L2252" s="302">
        <f>TabIPW[[#This Row],[iloczyn liczby mieszkańców i relacji przeciętnego miesięcznego wynagrodzenia brutto 
w danym powiecie do średniej krajowej]]/$M$1*$L$2</f>
        <v>4.9223086928232624E-5</v>
      </c>
      <c r="M2252" s="27">
        <v>4474.942</v>
      </c>
      <c r="N2252" s="302">
        <f>TabIPW[[#This Row],[liczba oddziałów w szkołach podstawowych]]/$O$1*$N$2</f>
        <v>3.4212880143112706E-5</v>
      </c>
      <c r="O2252" s="27">
        <v>27</v>
      </c>
      <c r="P225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3.8172761259721831E-5</v>
      </c>
      <c r="Q2252" s="27">
        <v>194</v>
      </c>
      <c r="R2252" s="302">
        <f>TabIPW[[#This Row],[liczba gospodarstw domowych korzystających ze środowiskowej pomocy społecznej ]]/$S$1*$R$2</f>
        <v>2.0506510817184457E-5</v>
      </c>
      <c r="S2252" s="27">
        <v>75</v>
      </c>
      <c r="T2252" s="302">
        <f>TabIPW[[#This Row],[ilość wody dostarczonej i ścieków bytowych odprowadzonych siecią kanalizacyjną '[dam3']]]/$U$1*$T$2</f>
        <v>1.3054744285758338E-5</v>
      </c>
      <c r="U2252" s="27">
        <v>319.89999999999998</v>
      </c>
      <c r="V2252" s="302">
        <f>TabIPW[[#This Row],[iloczyn liczby mieszkańców i relacji przeciętnego miesięcznego wynagrodzenia brutto 
w danym powiecie do średniej krajowej2]]/$W$1*$V$2</f>
        <v>1.4356733687401184E-5</v>
      </c>
      <c r="W2252" s="27">
        <f>TabIPW[[#This Row],[iloczyn liczby mieszkańców i relacji przeciętnego miesięcznego wynagrodzenia brutto 
w danym powiecie do średniej krajowej]]</f>
        <v>4474.942</v>
      </c>
    </row>
    <row r="2253" spans="1:23" x14ac:dyDescent="0.3">
      <c r="A2253" s="2" t="s">
        <v>10</v>
      </c>
      <c r="B2253" s="2" t="s">
        <v>1143</v>
      </c>
      <c r="C2253" s="2" t="s">
        <v>160</v>
      </c>
      <c r="D2253" s="2" t="s">
        <v>16</v>
      </c>
      <c r="E2253" s="2" t="s">
        <v>15</v>
      </c>
      <c r="F2253" s="17" t="str">
        <f>+Tabela1[[#This Row],[WK]]&amp;Tabela1[[#This Row],[PK]]&amp;Tabela1[[#This Row],[GK]]</f>
        <v>302303</v>
      </c>
      <c r="G2253" s="2" t="s">
        <v>2091</v>
      </c>
      <c r="H2253" s="302">
        <f>TabIPW[[#This Row],[liczba mieszkańców ]]/$I$1*$H$2</f>
        <v>1.1200321400527147E-5</v>
      </c>
      <c r="I2253" s="27">
        <v>3519</v>
      </c>
      <c r="J2253" s="302">
        <f>TabIPW[[#This Row],[liczba mieszkańców w wieku 20-64]]/$K$1*$J$2</f>
        <v>8.2311657638889497E-6</v>
      </c>
      <c r="K2253" s="27">
        <v>2041</v>
      </c>
      <c r="L2253" s="302">
        <f>TabIPW[[#This Row],[iloczyn liczby mieszkańców i relacji przeciętnego miesięcznego wynagrodzenia brutto 
w danym powiecie do średniej krajowej]]/$M$1*$L$2</f>
        <v>3.2088929770368764E-5</v>
      </c>
      <c r="M2253" s="27">
        <v>2917.2510000000002</v>
      </c>
      <c r="N2253" s="302">
        <f>TabIPW[[#This Row],[liczba oddziałów w szkołach podstawowych]]/$O$1*$N$2</f>
        <v>4.0548598688133572E-5</v>
      </c>
      <c r="O2253" s="27">
        <v>32</v>
      </c>
      <c r="P225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3.1285922888122534E-5</v>
      </c>
      <c r="Q2253" s="27">
        <v>159</v>
      </c>
      <c r="R2253" s="302">
        <f>TabIPW[[#This Row],[liczba gospodarstw domowych korzystających ze środowiskowej pomocy społecznej ]]/$S$1*$R$2</f>
        <v>1.8045729519122321E-5</v>
      </c>
      <c r="S2253" s="27">
        <v>66</v>
      </c>
      <c r="T2253" s="302">
        <f>TabIPW[[#This Row],[ilość wody dostarczonej i ścieków bytowych odprowadzonych siecią kanalizacyjną '[dam3']]]/$U$1*$T$2</f>
        <v>1.1916177966368973E-5</v>
      </c>
      <c r="U2253" s="27">
        <v>292</v>
      </c>
      <c r="V2253" s="302">
        <f>TabIPW[[#This Row],[iloczyn liczby mieszkańców i relacji przeciętnego miesięcznego wynagrodzenia brutto 
w danym powiecie do średniej krajowej2]]/$W$1*$V$2</f>
        <v>9.3592711830242257E-6</v>
      </c>
      <c r="W2253" s="27">
        <f>TabIPW[[#This Row],[iloczyn liczby mieszkańców i relacji przeciętnego miesięcznego wynagrodzenia brutto 
w danym powiecie do średniej krajowej]]</f>
        <v>2917.2510000000002</v>
      </c>
    </row>
    <row r="2254" spans="1:23" x14ac:dyDescent="0.3">
      <c r="A2254" s="2" t="s">
        <v>10</v>
      </c>
      <c r="B2254" s="2" t="s">
        <v>1143</v>
      </c>
      <c r="C2254" s="2" t="s">
        <v>160</v>
      </c>
      <c r="D2254" s="2" t="s">
        <v>18</v>
      </c>
      <c r="E2254" s="2" t="s">
        <v>15</v>
      </c>
      <c r="F2254" s="17" t="str">
        <f>+Tabela1[[#This Row],[WK]]&amp;Tabela1[[#This Row],[PK]]&amp;Tabela1[[#This Row],[GK]]</f>
        <v>302304</v>
      </c>
      <c r="G2254" s="2" t="s">
        <v>2092</v>
      </c>
      <c r="H2254" s="302">
        <f>TabIPW[[#This Row],[liczba mieszkańców ]]/$I$1*$H$2</f>
        <v>1.4876471220819517E-5</v>
      </c>
      <c r="I2254" s="27">
        <v>4674</v>
      </c>
      <c r="J2254" s="302">
        <f>TabIPW[[#This Row],[liczba mieszkańców w wieku 20-64]]/$K$1*$J$2</f>
        <v>1.1259879869072976E-5</v>
      </c>
      <c r="K2254" s="27">
        <v>2792</v>
      </c>
      <c r="L2254" s="302">
        <f>TabIPW[[#This Row],[iloczyn liczby mieszkańców i relacji przeciętnego miesięcznego wynagrodzenia brutto 
w danym powiecie do średniej krajowej]]/$M$1*$L$2</f>
        <v>4.2621101945639001E-5</v>
      </c>
      <c r="M2254" s="27">
        <v>3874.7460000000005</v>
      </c>
      <c r="N2254" s="302">
        <f>TabIPW[[#This Row],[liczba oddziałów w szkołach podstawowych]]/$O$1*$N$2</f>
        <v>2.9144305307096008E-5</v>
      </c>
      <c r="O2254" s="27">
        <v>23</v>
      </c>
      <c r="P225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3.3253590994293761E-5</v>
      </c>
      <c r="Q2254" s="27">
        <v>169</v>
      </c>
      <c r="R2254" s="302">
        <f>TabIPW[[#This Row],[liczba gospodarstw domowych korzystających ze środowiskowej pomocy społecznej ]]/$S$1*$R$2</f>
        <v>2.9802795720974741E-5</v>
      </c>
      <c r="S2254" s="27">
        <v>109</v>
      </c>
      <c r="T2254" s="302">
        <f>TabIPW[[#This Row],[ilość wody dostarczonej i ścieków bytowych odprowadzonych siecią kanalizacyjną '[dam3']]]/$U$1*$T$2</f>
        <v>1.3793384084358605E-5</v>
      </c>
      <c r="U2254" s="27">
        <v>338</v>
      </c>
      <c r="V2254" s="302">
        <f>TabIPW[[#This Row],[iloczyn liczby mieszkańców i relacji przeciętnego miesięcznego wynagrodzenia brutto 
w danym powiecie do średniej krajowej2]]/$W$1*$V$2</f>
        <v>1.243115473414471E-5</v>
      </c>
      <c r="W2254" s="27">
        <f>TabIPW[[#This Row],[iloczyn liczby mieszkańców i relacji przeciętnego miesięcznego wynagrodzenia brutto 
w danym powiecie do średniej krajowej]]</f>
        <v>3874.7460000000005</v>
      </c>
    </row>
    <row r="2255" spans="1:23" x14ac:dyDescent="0.3">
      <c r="A2255" s="2" t="s">
        <v>10</v>
      </c>
      <c r="B2255" s="2" t="s">
        <v>1143</v>
      </c>
      <c r="C2255" s="2" t="s">
        <v>160</v>
      </c>
      <c r="D2255" s="2" t="s">
        <v>21</v>
      </c>
      <c r="E2255" s="2" t="s">
        <v>15</v>
      </c>
      <c r="F2255" s="17" t="str">
        <f>+Tabela1[[#This Row],[WK]]&amp;Tabela1[[#This Row],[PK]]&amp;Tabela1[[#This Row],[GK]]</f>
        <v>302305</v>
      </c>
      <c r="G2255" s="2" t="s">
        <v>2093</v>
      </c>
      <c r="H2255" s="302">
        <f>TabIPW[[#This Row],[liczba mieszkańców ]]/$I$1*$H$2</f>
        <v>7.0340182708624586E-6</v>
      </c>
      <c r="I2255" s="27">
        <v>2210</v>
      </c>
      <c r="J2255" s="302">
        <f>TabIPW[[#This Row],[liczba mieszkańców w wieku 20-64]]/$K$1*$J$2</f>
        <v>5.1217934934536825E-6</v>
      </c>
      <c r="K2255" s="27">
        <v>1270</v>
      </c>
      <c r="L2255" s="302">
        <f>TabIPW[[#This Row],[iloczyn liczby mieszkańców i relacji przeciętnego miesięcznego wynagrodzenia brutto 
w danym powiecie do średniej krajowej]]/$M$1*$L$2</f>
        <v>2.0152467971729177E-5</v>
      </c>
      <c r="M2255" s="27">
        <v>1832.09</v>
      </c>
      <c r="N2255" s="302">
        <f>TabIPW[[#This Row],[liczba oddziałów w szkołach podstawowych]]/$O$1*$N$2</f>
        <v>1.0137149672033393E-5</v>
      </c>
      <c r="O2255" s="27">
        <v>8</v>
      </c>
      <c r="P225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1.7118712523689689E-5</v>
      </c>
      <c r="Q2255" s="27">
        <v>87</v>
      </c>
      <c r="R2255" s="302">
        <f>TabIPW[[#This Row],[liczba gospodarstw domowych korzystających ze środowiskowej pomocy społecznej ]]/$S$1*$R$2</f>
        <v>1.0936805769165043E-5</v>
      </c>
      <c r="S2255" s="27">
        <v>40</v>
      </c>
      <c r="T2255" s="302">
        <f>TabIPW[[#This Row],[ilość wody dostarczonej i ścieków bytowych odprowadzonych siecią kanalizacyjną '[dam3']]]/$U$1*$T$2</f>
        <v>2.4787282523193542E-5</v>
      </c>
      <c r="U2255" s="27">
        <v>607.4</v>
      </c>
      <c r="V2255" s="302">
        <f>TabIPW[[#This Row],[iloczyn liczby mieszkańców i relacji przeciętnego miesięcznego wynagrodzenia brutto 
w danym powiecie do średniej krajowej2]]/$W$1*$V$2</f>
        <v>5.8778031584210106E-6</v>
      </c>
      <c r="W2255" s="27">
        <f>TabIPW[[#This Row],[iloczyn liczby mieszkańców i relacji przeciętnego miesięcznego wynagrodzenia brutto 
w danym powiecie do średniej krajowej]]</f>
        <v>1832.09</v>
      </c>
    </row>
    <row r="2256" spans="1:23" x14ac:dyDescent="0.3">
      <c r="A2256" s="2" t="s">
        <v>10</v>
      </c>
      <c r="B2256" s="2" t="s">
        <v>1143</v>
      </c>
      <c r="C2256" s="2" t="s">
        <v>160</v>
      </c>
      <c r="D2256" s="2" t="s">
        <v>23</v>
      </c>
      <c r="E2256" s="2" t="s">
        <v>15</v>
      </c>
      <c r="F2256" s="17" t="str">
        <f>+Tabela1[[#This Row],[WK]]&amp;Tabela1[[#This Row],[PK]]&amp;Tabela1[[#This Row],[GK]]</f>
        <v>302306</v>
      </c>
      <c r="G2256" s="2" t="s">
        <v>2089</v>
      </c>
      <c r="H2256" s="302">
        <f>TabIPW[[#This Row],[liczba mieszkańców ]]/$I$1*$H$2</f>
        <v>3.2035019862547805E-5</v>
      </c>
      <c r="I2256" s="27">
        <v>10065</v>
      </c>
      <c r="J2256" s="302">
        <f>TabIPW[[#This Row],[liczba mieszkańców w wieku 20-64]]/$K$1*$J$2</f>
        <v>2.4870945255219574E-5</v>
      </c>
      <c r="K2256" s="27">
        <v>6167</v>
      </c>
      <c r="L2256" s="302">
        <f>TabIPW[[#This Row],[iloczyn liczby mieszkańców i relacji przeciętnego miesięcznego wynagrodzenia brutto 
w danym powiecie do średniej krajowej]]/$M$1*$L$2</f>
        <v>9.1780357527354841E-5</v>
      </c>
      <c r="M2256" s="27">
        <v>8343.8850000000002</v>
      </c>
      <c r="N2256" s="302">
        <f>TabIPW[[#This Row],[liczba oddziałów w szkołach podstawowych]]/$O$1*$N$2</f>
        <v>7.7295766249254623E-5</v>
      </c>
      <c r="O2256" s="27">
        <v>61</v>
      </c>
      <c r="P225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5.7849442321434127E-5</v>
      </c>
      <c r="Q2256" s="27">
        <v>294</v>
      </c>
      <c r="R2256" s="302">
        <f>TabIPW[[#This Row],[liczba gospodarstw domowych korzystających ze środowiskowej pomocy społecznej ]]/$S$1*$R$2</f>
        <v>2.788885471137086E-5</v>
      </c>
      <c r="S2256" s="27">
        <v>102</v>
      </c>
      <c r="T2256" s="302">
        <f>TabIPW[[#This Row],[ilość wody dostarczonej i ścieków bytowych odprowadzonych siecią kanalizacyjną '[dam3']]]/$U$1*$T$2</f>
        <v>2.7729599068999033E-5</v>
      </c>
      <c r="U2256" s="27">
        <v>679.5</v>
      </c>
      <c r="V2256" s="302">
        <f>TabIPW[[#This Row],[iloczyn liczby mieszkańców i relacji przeciętnego miesięcznego wynagrodzenia brutto 
w danym powiecie do średniej krajowej2]]/$W$1*$V$2</f>
        <v>2.6769270945478497E-5</v>
      </c>
      <c r="W2256" s="27">
        <f>TabIPW[[#This Row],[iloczyn liczby mieszkańców i relacji przeciętnego miesięcznego wynagrodzenia brutto 
w danym powiecie do średniej krajowej]]</f>
        <v>8343.8850000000002</v>
      </c>
    </row>
    <row r="2257" spans="1:23" x14ac:dyDescent="0.3">
      <c r="A2257" s="2" t="s">
        <v>10</v>
      </c>
      <c r="B2257" s="2" t="s">
        <v>1143</v>
      </c>
      <c r="C2257" s="2" t="s">
        <v>160</v>
      </c>
      <c r="D2257" s="2" t="s">
        <v>30</v>
      </c>
      <c r="E2257" s="2" t="s">
        <v>15</v>
      </c>
      <c r="F2257" s="17" t="str">
        <f>+Tabela1[[#This Row],[WK]]&amp;Tabela1[[#This Row],[PK]]&amp;Tabela1[[#This Row],[GK]]</f>
        <v>302307</v>
      </c>
      <c r="G2257" s="2" t="s">
        <v>2094</v>
      </c>
      <c r="H2257" s="302">
        <f>TabIPW[[#This Row],[liczba mieszkańców ]]/$I$1*$H$2</f>
        <v>3.1350714917644896E-5</v>
      </c>
      <c r="I2257" s="27">
        <v>9850</v>
      </c>
      <c r="J2257" s="302">
        <f>TabIPW[[#This Row],[liczba mieszkańców w wieku 20-64]]/$K$1*$J$2</f>
        <v>2.4233745749734785E-5</v>
      </c>
      <c r="K2257" s="27">
        <v>6009</v>
      </c>
      <c r="L2257" s="302">
        <f>TabIPW[[#This Row],[iloczyn liczby mieszkańców i relacji przeciętnego miesięcznego wynagrodzenia brutto 
w danym powiecie do średniej krajowej]]/$M$1*$L$2</f>
        <v>8.9819823312910593E-5</v>
      </c>
      <c r="M2257" s="27">
        <v>8165.65</v>
      </c>
      <c r="N2257" s="302">
        <f>TabIPW[[#This Row],[liczba oddziałów w szkołach podstawowych]]/$O$1*$N$2</f>
        <v>5.3220035778175319E-5</v>
      </c>
      <c r="O2257" s="27">
        <v>42</v>
      </c>
      <c r="P225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6.2965379397479312E-5</v>
      </c>
      <c r="Q2257" s="27">
        <v>320</v>
      </c>
      <c r="R2257" s="302">
        <f>TabIPW[[#This Row],[liczba gospodarstw domowych korzystających ze środowiskowej pomocy społecznej ]]/$S$1*$R$2</f>
        <v>4.730168495163881E-5</v>
      </c>
      <c r="S2257" s="27">
        <v>173</v>
      </c>
      <c r="T2257" s="302">
        <f>TabIPW[[#This Row],[ilość wody dostarczonej i ścieków bytowych odprowadzonych siecią kanalizacyjną '[dam3']]]/$U$1*$T$2</f>
        <v>2.8843680091197224E-5</v>
      </c>
      <c r="U2257" s="27">
        <v>706.8</v>
      </c>
      <c r="V2257" s="302">
        <f>TabIPW[[#This Row],[iloczyn liczby mieszkańców i relacji przeciętnego miesięcznego wynagrodzenia brutto 
w danym powiecie do średniej krajowej2]]/$W$1*$V$2</f>
        <v>2.6197448466265592E-5</v>
      </c>
      <c r="W2257" s="27">
        <f>TabIPW[[#This Row],[iloczyn liczby mieszkańców i relacji przeciętnego miesięcznego wynagrodzenia brutto 
w danym powiecie do średniej krajowej]]</f>
        <v>8165.65</v>
      </c>
    </row>
    <row r="2258" spans="1:23" x14ac:dyDescent="0.3">
      <c r="A2258" s="2" t="s">
        <v>10</v>
      </c>
      <c r="B2258" s="2" t="s">
        <v>1143</v>
      </c>
      <c r="C2258" s="2" t="s">
        <v>160</v>
      </c>
      <c r="D2258" s="2" t="s">
        <v>54</v>
      </c>
      <c r="E2258" s="2" t="s">
        <v>19</v>
      </c>
      <c r="F2258" s="17" t="str">
        <f>+Tabela1[[#This Row],[WK]]&amp;Tabela1[[#This Row],[PK]]&amp;Tabela1[[#This Row],[GK]]</f>
        <v>302308</v>
      </c>
      <c r="G2258" s="2" t="s">
        <v>2095</v>
      </c>
      <c r="H2258" s="302">
        <f>TabIPW[[#This Row],[liczba mieszkańców ]]/$I$1*$H$2</f>
        <v>2.6410988059555062E-5</v>
      </c>
      <c r="I2258" s="27">
        <v>8298</v>
      </c>
      <c r="J2258" s="302">
        <f>TabIPW[[#This Row],[liczba mieszkańców w wieku 20-64]]/$K$1*$J$2</f>
        <v>2.0269396927636381E-5</v>
      </c>
      <c r="K2258" s="27">
        <v>5026</v>
      </c>
      <c r="L2258" s="302">
        <f>TabIPW[[#This Row],[iloczyn liczby mieszkańców i relacji przeciętnego miesięcznego wynagrodzenia brutto 
w danym powiecie do średniej krajowej]]/$M$1*$L$2</f>
        <v>7.566750191375961E-5</v>
      </c>
      <c r="M2258" s="27">
        <v>6879.0420000000004</v>
      </c>
      <c r="N2258" s="302">
        <f>TabIPW[[#This Row],[liczba oddziałów w szkołach podstawowych]]/$O$1*$N$2</f>
        <v>5.5754323196183665E-5</v>
      </c>
      <c r="O2258" s="27">
        <v>44</v>
      </c>
      <c r="P225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6.5129814314267661E-5</v>
      </c>
      <c r="Q2258" s="27">
        <v>331</v>
      </c>
      <c r="R2258" s="302">
        <f>TabIPW[[#This Row],[liczba gospodarstw domowych korzystających ze środowiskowej pomocy społecznej ]]/$S$1*$R$2</f>
        <v>4.9489046105471823E-5</v>
      </c>
      <c r="S2258" s="27">
        <v>181</v>
      </c>
      <c r="T2258" s="302">
        <f>TabIPW[[#This Row],[ilość wody dostarczonej i ścieków bytowych odprowadzonych siecią kanalizacyjną '[dam3']]]/$U$1*$T$2</f>
        <v>2.0065701048163096E-5</v>
      </c>
      <c r="U2258" s="27">
        <v>491.7</v>
      </c>
      <c r="V2258" s="302">
        <f>TabIPW[[#This Row],[iloczyn liczby mieszkańców i relacji przeciętnego miesięcznego wynagrodzenia brutto 
w danym powiecie do średniej krajowej2]]/$W$1*$V$2</f>
        <v>2.2069688058179888E-5</v>
      </c>
      <c r="W2258" s="27">
        <f>TabIPW[[#This Row],[iloczyn liczby mieszkańców i relacji przeciętnego miesięcznego wynagrodzenia brutto 
w danym powiecie do średniej krajowej]]</f>
        <v>6879.0420000000004</v>
      </c>
    </row>
    <row r="2259" spans="1:23" x14ac:dyDescent="0.3">
      <c r="A2259" s="2" t="s">
        <v>10</v>
      </c>
      <c r="B2259" s="2" t="s">
        <v>1143</v>
      </c>
      <c r="C2259" s="2" t="s">
        <v>170</v>
      </c>
      <c r="D2259" s="2" t="s">
        <v>12</v>
      </c>
      <c r="E2259" s="2" t="s">
        <v>13</v>
      </c>
      <c r="F2259" s="17" t="str">
        <f>+Tabela1[[#This Row],[WK]]&amp;Tabela1[[#This Row],[PK]]&amp;Tabela1[[#This Row],[GK]]</f>
        <v>302401</v>
      </c>
      <c r="G2259" s="2" t="s">
        <v>2096</v>
      </c>
      <c r="H2259" s="302">
        <f>TabIPW[[#This Row],[liczba mieszkańców ]]/$I$1*$H$2</f>
        <v>7.6546669418209113E-6</v>
      </c>
      <c r="I2259" s="27">
        <v>2405</v>
      </c>
      <c r="J2259" s="302">
        <f>TabIPW[[#This Row],[liczba mieszkańców w wieku 20-64]]/$K$1*$J$2</f>
        <v>5.7186639163128516E-6</v>
      </c>
      <c r="K2259" s="27">
        <v>1418</v>
      </c>
      <c r="L2259" s="302">
        <f>TabIPW[[#This Row],[iloczyn liczby mieszkańców i relacji przeciętnego miesięcznego wynagrodzenia brutto 
w danym powiecie do średniej krajowej]]/$M$1*$L$2</f>
        <v>2.4232152291841529E-5</v>
      </c>
      <c r="M2259" s="27">
        <v>2202.98</v>
      </c>
      <c r="N2259" s="302">
        <f>TabIPW[[#This Row],[liczba oddziałów w szkołach podstawowych]]/$O$1*$N$2</f>
        <v>2.0274299344066786E-5</v>
      </c>
      <c r="O2259" s="27">
        <v>16</v>
      </c>
      <c r="P225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2.2431416410352007E-5</v>
      </c>
      <c r="Q2259" s="27">
        <v>114</v>
      </c>
      <c r="R2259" s="302">
        <f>TabIPW[[#This Row],[liczba gospodarstw domowych korzystających ze środowiskowej pomocy społecznej ]]/$S$1*$R$2</f>
        <v>1.2850746778768925E-5</v>
      </c>
      <c r="S2259" s="27">
        <v>47</v>
      </c>
      <c r="T2259" s="302">
        <f>TabIPW[[#This Row],[ilość wody dostarczonej i ścieków bytowych odprowadzonych siecią kanalizacyjną '[dam3']]]/$U$1*$T$2</f>
        <v>5.9376845688585126E-6</v>
      </c>
      <c r="U2259" s="27">
        <v>145.5</v>
      </c>
      <c r="V2259" s="302">
        <f>TabIPW[[#This Row],[iloczyn liczby mieszkańców i relacji przeciętnego miesięcznego wynagrodzenia brutto 
w danym powiecie do średniej krajowej2]]/$W$1*$V$2</f>
        <v>7.0677110851204468E-6</v>
      </c>
      <c r="W2259" s="27">
        <f>TabIPW[[#This Row],[iloczyn liczby mieszkańców i relacji przeciętnego miesięcznego wynagrodzenia brutto 
w danym powiecie do średniej krajowej]]</f>
        <v>2202.98</v>
      </c>
    </row>
    <row r="2260" spans="1:23" x14ac:dyDescent="0.3">
      <c r="A2260" s="2" t="s">
        <v>10</v>
      </c>
      <c r="B2260" s="2" t="s">
        <v>1143</v>
      </c>
      <c r="C2260" s="2" t="s">
        <v>170</v>
      </c>
      <c r="D2260" s="2" t="s">
        <v>11</v>
      </c>
      <c r="E2260" s="2" t="s">
        <v>15</v>
      </c>
      <c r="F2260" s="17" t="str">
        <f>+Tabela1[[#This Row],[WK]]&amp;Tabela1[[#This Row],[PK]]&amp;Tabela1[[#This Row],[GK]]</f>
        <v>302402</v>
      </c>
      <c r="G2260" s="2" t="s">
        <v>2097</v>
      </c>
      <c r="H2260" s="302">
        <f>TabIPW[[#This Row],[liczba mieszkańców ]]/$I$1*$H$2</f>
        <v>3.1045164802711501E-5</v>
      </c>
      <c r="I2260" s="27">
        <v>9754</v>
      </c>
      <c r="J2260" s="302">
        <f>TabIPW[[#This Row],[liczba mieszkańców w wieku 20-64]]/$K$1*$J$2</f>
        <v>2.3661072776450989E-5</v>
      </c>
      <c r="K2260" s="27">
        <v>5867</v>
      </c>
      <c r="L2260" s="302">
        <f>TabIPW[[#This Row],[iloczyn liczby mieszkańców i relacji przeciętnego miesięcznego wynagrodzenia brutto 
w danym powiecie do średniej krajowej]]/$M$1*$L$2</f>
        <v>9.8278758193190113E-5</v>
      </c>
      <c r="M2260" s="27">
        <v>8934.6639999999989</v>
      </c>
      <c r="N2260" s="302">
        <f>TabIPW[[#This Row],[liczba oddziałów w szkołach podstawowych]]/$O$1*$N$2</f>
        <v>5.4487179487179488E-5</v>
      </c>
      <c r="O2260" s="27">
        <v>43</v>
      </c>
      <c r="P226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6.7884549662907383E-5</v>
      </c>
      <c r="Q2260" s="27">
        <v>345</v>
      </c>
      <c r="R2260" s="302">
        <f>TabIPW[[#This Row],[liczba gospodarstw domowych korzystających ze środowiskowej pomocy społecznej ]]/$S$1*$R$2</f>
        <v>1.7498889230664069E-5</v>
      </c>
      <c r="S2260" s="27">
        <v>64</v>
      </c>
      <c r="T2260" s="302">
        <f>TabIPW[[#This Row],[ilość wody dostarczonej i ścieków bytowych odprowadzonych siecią kanalizacyjną '[dam3']]]/$U$1*$T$2</f>
        <v>2.721540782798448E-5</v>
      </c>
      <c r="U2260" s="27">
        <v>666.9</v>
      </c>
      <c r="V2260" s="302">
        <f>TabIPW[[#This Row],[iloczyn liczby mieszkańców i relacji przeciętnego miesięcznego wynagrodzenia brutto 
w danym powiecie do średniej krajowej2]]/$W$1*$V$2</f>
        <v>2.866463780634712E-5</v>
      </c>
      <c r="W2260" s="27">
        <f>TabIPW[[#This Row],[iloczyn liczby mieszkańców i relacji przeciętnego miesięcznego wynagrodzenia brutto 
w danym powiecie do średniej krajowej]]</f>
        <v>8934.6639999999989</v>
      </c>
    </row>
    <row r="2261" spans="1:23" x14ac:dyDescent="0.3">
      <c r="A2261" s="2" t="s">
        <v>10</v>
      </c>
      <c r="B2261" s="2" t="s">
        <v>1143</v>
      </c>
      <c r="C2261" s="2" t="s">
        <v>170</v>
      </c>
      <c r="D2261" s="2" t="s">
        <v>16</v>
      </c>
      <c r="E2261" s="2" t="s">
        <v>15</v>
      </c>
      <c r="F2261" s="17" t="str">
        <f>+Tabela1[[#This Row],[WK]]&amp;Tabela1[[#This Row],[PK]]&amp;Tabela1[[#This Row],[GK]]</f>
        <v>302403</v>
      </c>
      <c r="G2261" s="2" t="s">
        <v>2098</v>
      </c>
      <c r="H2261" s="302">
        <f>TabIPW[[#This Row],[liczba mieszkańców ]]/$I$1*$H$2</f>
        <v>3.0758711569961447E-5</v>
      </c>
      <c r="I2261" s="27">
        <v>9664</v>
      </c>
      <c r="J2261" s="302">
        <f>TabIPW[[#This Row],[liczba mieszkańców w wieku 20-64]]/$K$1*$J$2</f>
        <v>2.3596546244249996E-5</v>
      </c>
      <c r="K2261" s="27">
        <v>5851</v>
      </c>
      <c r="L2261" s="302">
        <f>TabIPW[[#This Row],[iloczyn liczby mieszkańców i relacji przeciętnego miesięcznego wynagrodzenia brutto 
w danym powiecie do średniej krajowej]]/$M$1*$L$2</f>
        <v>9.7371941683308303E-5</v>
      </c>
      <c r="M2261" s="27">
        <v>8852.2239999999983</v>
      </c>
      <c r="N2261" s="302">
        <f>TabIPW[[#This Row],[liczba oddziałów w szkołach podstawowych]]/$O$1*$N$2</f>
        <v>5.8288610614192017E-5</v>
      </c>
      <c r="O2261" s="27">
        <v>46</v>
      </c>
      <c r="P226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8.8348297967088166E-5</v>
      </c>
      <c r="Q2261" s="27">
        <v>449</v>
      </c>
      <c r="R2261" s="302">
        <f>TabIPW[[#This Row],[liczba gospodarstw domowych korzystających ze środowiskowej pomocy społecznej ]]/$S$1*$R$2</f>
        <v>3.0623056153662118E-5</v>
      </c>
      <c r="S2261" s="27">
        <v>112</v>
      </c>
      <c r="T2261" s="302">
        <f>TabIPW[[#This Row],[ilość wody dostarczonej i ścieków bytowych odprowadzonych siecią kanalizacyjną '[dam3']]]/$U$1*$T$2</f>
        <v>2.643595920073226E-5</v>
      </c>
      <c r="U2261" s="27">
        <v>647.79999999999995</v>
      </c>
      <c r="V2261" s="302">
        <f>TabIPW[[#This Row],[iloczyn liczby mieszkańców i relacji przeciętnego miesięcznego wynagrodzenia brutto 
w danym powiecie do średniej krajowej2]]/$W$1*$V$2</f>
        <v>2.8400149657631593E-5</v>
      </c>
      <c r="W2261" s="27">
        <f>TabIPW[[#This Row],[iloczyn liczby mieszkańców i relacji przeciętnego miesięcznego wynagrodzenia brutto 
w danym powiecie do średniej krajowej]]</f>
        <v>8852.2239999999983</v>
      </c>
    </row>
    <row r="2262" spans="1:23" x14ac:dyDescent="0.3">
      <c r="A2262" s="2" t="s">
        <v>10</v>
      </c>
      <c r="B2262" s="2" t="s">
        <v>1143</v>
      </c>
      <c r="C2262" s="2" t="s">
        <v>170</v>
      </c>
      <c r="D2262" s="2" t="s">
        <v>18</v>
      </c>
      <c r="E2262" s="2" t="s">
        <v>15</v>
      </c>
      <c r="F2262" s="17" t="str">
        <f>+Tabela1[[#This Row],[WK]]&amp;Tabela1[[#This Row],[PK]]&amp;Tabela1[[#This Row],[GK]]</f>
        <v>302404</v>
      </c>
      <c r="G2262" s="2" t="s">
        <v>2096</v>
      </c>
      <c r="H2262" s="302">
        <f>TabIPW[[#This Row],[liczba mieszkańców ]]/$I$1*$H$2</f>
        <v>1.4131692815669374E-5</v>
      </c>
      <c r="I2262" s="27">
        <v>4440</v>
      </c>
      <c r="J2262" s="302">
        <f>TabIPW[[#This Row],[liczba mieszkańców w wieku 20-64]]/$K$1*$J$2</f>
        <v>1.0683173987526618E-5</v>
      </c>
      <c r="K2262" s="27">
        <v>2649</v>
      </c>
      <c r="L2262" s="302">
        <f>TabIPW[[#This Row],[iloczyn liczby mieszkańców i relacji przeciętnego miesięcznego wynagrodzenia brutto 
w danym powiecie do średniej krajowej]]/$M$1*$L$2</f>
        <v>4.4736281154168977E-5</v>
      </c>
      <c r="M2262" s="27">
        <v>4067.04</v>
      </c>
      <c r="N2262" s="302">
        <f>TabIPW[[#This Row],[liczba oddziałów w szkołach podstawowych]]/$O$1*$N$2</f>
        <v>1.520572450805009E-5</v>
      </c>
      <c r="O2262" s="27">
        <v>12</v>
      </c>
      <c r="P226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2.4792618137757481E-5</v>
      </c>
      <c r="Q2262" s="27">
        <v>126</v>
      </c>
      <c r="R2262" s="302">
        <f>TabIPW[[#This Row],[liczba gospodarstw domowych korzystających ze środowiskowej pomocy społecznej ]]/$S$1*$R$2</f>
        <v>2.3787552547933966E-5</v>
      </c>
      <c r="S2262" s="27">
        <v>87</v>
      </c>
      <c r="T2262" s="302">
        <f>TabIPW[[#This Row],[ilość wody dostarczonej i ścieków bytowych odprowadzonych siecią kanalizacyjną '[dam3']]]/$U$1*$T$2</f>
        <v>1.3295516374804834E-5</v>
      </c>
      <c r="U2262" s="27">
        <v>325.8</v>
      </c>
      <c r="V2262" s="302">
        <f>TabIPW[[#This Row],[iloczyn liczby mieszkańców i relacji przeciętnego miesięcznego wynagrodzenia brutto 
w danym powiecie do średniej krajowej2]]/$W$1*$V$2</f>
        <v>1.3048082003299287E-5</v>
      </c>
      <c r="W2262" s="27">
        <f>TabIPW[[#This Row],[iloczyn liczby mieszkańców i relacji przeciętnego miesięcznego wynagrodzenia brutto 
w danym powiecie do średniej krajowej]]</f>
        <v>4067.04</v>
      </c>
    </row>
    <row r="2263" spans="1:23" x14ac:dyDescent="0.3">
      <c r="A2263" s="2" t="s">
        <v>10</v>
      </c>
      <c r="B2263" s="2" t="s">
        <v>1143</v>
      </c>
      <c r="C2263" s="2" t="s">
        <v>170</v>
      </c>
      <c r="D2263" s="2" t="s">
        <v>21</v>
      </c>
      <c r="E2263" s="2" t="s">
        <v>19</v>
      </c>
      <c r="F2263" s="17" t="str">
        <f>+Tabela1[[#This Row],[WK]]&amp;Tabela1[[#This Row],[PK]]&amp;Tabela1[[#This Row],[GK]]</f>
        <v>302405</v>
      </c>
      <c r="G2263" s="2" t="s">
        <v>2099</v>
      </c>
      <c r="H2263" s="302">
        <f>TabIPW[[#This Row],[liczba mieszkańców ]]/$I$1*$H$2</f>
        <v>1.495922437694731E-5</v>
      </c>
      <c r="I2263" s="27">
        <v>4700</v>
      </c>
      <c r="J2263" s="302">
        <f>TabIPW[[#This Row],[liczba mieszkańców w wieku 20-64]]/$K$1*$J$2</f>
        <v>1.1316340584748844E-5</v>
      </c>
      <c r="K2263" s="27">
        <v>2806</v>
      </c>
      <c r="L2263" s="302">
        <f>TabIPW[[#This Row],[iloczyn liczby mieszkańców i relacji przeciętnego miesięcznego wynagrodzenia brutto 
w danym powiecie do średniej krajowej]]/$M$1*$L$2</f>
        <v>4.7355973293827515E-5</v>
      </c>
      <c r="M2263" s="27">
        <v>4305.2</v>
      </c>
      <c r="N2263" s="302">
        <f>TabIPW[[#This Row],[liczba oddziałów w szkołach podstawowych]]/$O$1*$N$2</f>
        <v>2.4075730471079311E-5</v>
      </c>
      <c r="O2263" s="27">
        <v>19</v>
      </c>
      <c r="P226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3.6992160396019099E-5</v>
      </c>
      <c r="Q2263" s="27">
        <v>188</v>
      </c>
      <c r="R2263" s="302">
        <f>TabIPW[[#This Row],[liczba gospodarstw domowych korzystających ze środowiskowej pomocy społecznej ]]/$S$1*$R$2</f>
        <v>3.9099080624765029E-5</v>
      </c>
      <c r="S2263" s="27">
        <v>143</v>
      </c>
      <c r="T2263" s="302">
        <f>TabIPW[[#This Row],[ilość wody dostarczonej i ścieków bytowych odprowadzonych siecią kanalizacyjną '[dam3']]]/$U$1*$T$2</f>
        <v>1.1051030798947665E-5</v>
      </c>
      <c r="U2263" s="27">
        <v>270.8</v>
      </c>
      <c r="V2263" s="302">
        <f>TabIPW[[#This Row],[iloczyn liczby mieszkańców i relacji przeciętnego miesięcznego wynagrodzenia brutto 
w danym powiecie do średniej krajowej2]]/$W$1*$V$2</f>
        <v>1.3812158877366359E-5</v>
      </c>
      <c r="W2263" s="27">
        <f>TabIPW[[#This Row],[iloczyn liczby mieszkańców i relacji przeciętnego miesięcznego wynagrodzenia brutto 
w danym powiecie do średniej krajowej]]</f>
        <v>4305.2</v>
      </c>
    </row>
    <row r="2264" spans="1:23" x14ac:dyDescent="0.3">
      <c r="A2264" s="2" t="s">
        <v>10</v>
      </c>
      <c r="B2264" s="2" t="s">
        <v>1143</v>
      </c>
      <c r="C2264" s="2" t="s">
        <v>170</v>
      </c>
      <c r="D2264" s="2" t="s">
        <v>23</v>
      </c>
      <c r="E2264" s="2" t="s">
        <v>19</v>
      </c>
      <c r="F2264" s="17" t="str">
        <f>+Tabela1[[#This Row],[WK]]&amp;Tabela1[[#This Row],[PK]]&amp;Tabela1[[#This Row],[GK]]</f>
        <v>302406</v>
      </c>
      <c r="G2264" s="2" t="s">
        <v>951</v>
      </c>
      <c r="H2264" s="302">
        <f>TabIPW[[#This Row],[liczba mieszkańców ]]/$I$1*$H$2</f>
        <v>3.8906714634851902E-5</v>
      </c>
      <c r="I2264" s="27">
        <v>12224</v>
      </c>
      <c r="J2264" s="302">
        <f>TabIPW[[#This Row],[liczba mieszkańców w wieku 20-64]]/$K$1*$J$2</f>
        <v>2.9109531839172188E-5</v>
      </c>
      <c r="K2264" s="27">
        <v>7218</v>
      </c>
      <c r="L2264" s="302">
        <f>TabIPW[[#This Row],[iloczyn liczby mieszkańców i relacji przeciętnego miesięcznego wynagrodzenia brutto 
w danym powiecie do średniej krajowej]]/$M$1*$L$2</f>
        <v>1.2316583351994629E-4</v>
      </c>
      <c r="M2264" s="27">
        <v>11197.183999999999</v>
      </c>
      <c r="N2264" s="302">
        <f>TabIPW[[#This Row],[liczba oddziałów w szkołach podstawowych]]/$O$1*$N$2</f>
        <v>7.4761478831246285E-5</v>
      </c>
      <c r="O2264" s="27">
        <v>59</v>
      </c>
      <c r="P226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9.5235136338687456E-5</v>
      </c>
      <c r="Q2264" s="27">
        <v>484</v>
      </c>
      <c r="R2264" s="302">
        <f>TabIPW[[#This Row],[liczba gospodarstw domowych korzystających ze środowiskowej pomocy społecznej ]]/$S$1*$R$2</f>
        <v>3.1443316586349499E-5</v>
      </c>
      <c r="S2264" s="27">
        <v>115</v>
      </c>
      <c r="T2264" s="302">
        <f>TabIPW[[#This Row],[ilość wody dostarczonej i ścieków bytowych odprowadzonych siecią kanalizacyjną '[dam3']]]/$U$1*$T$2</f>
        <v>3.8511291598843837E-5</v>
      </c>
      <c r="U2264" s="27">
        <v>943.7</v>
      </c>
      <c r="V2264" s="302">
        <f>TabIPW[[#This Row],[iloczyn liczby mieszkańców i relacji przeciętnego miesięcznego wynagrodzenia brutto 
w danym powiecie do średniej krajowej2]]/$W$1*$V$2</f>
        <v>3.5923368109984336E-5</v>
      </c>
      <c r="W2264" s="27">
        <f>TabIPW[[#This Row],[iloczyn liczby mieszkańców i relacji przeciętnego miesięcznego wynagrodzenia brutto 
w danym powiecie do średniej krajowej]]</f>
        <v>11197.183999999999</v>
      </c>
    </row>
    <row r="2265" spans="1:23" x14ac:dyDescent="0.3">
      <c r="A2265" s="2" t="s">
        <v>10</v>
      </c>
      <c r="B2265" s="2" t="s">
        <v>1143</v>
      </c>
      <c r="C2265" s="2" t="s">
        <v>170</v>
      </c>
      <c r="D2265" s="2" t="s">
        <v>30</v>
      </c>
      <c r="E2265" s="2" t="s">
        <v>19</v>
      </c>
      <c r="F2265" s="17" t="str">
        <f>+Tabela1[[#This Row],[WK]]&amp;Tabela1[[#This Row],[PK]]&amp;Tabela1[[#This Row],[GK]]</f>
        <v>302407</v>
      </c>
      <c r="G2265" s="2" t="s">
        <v>2100</v>
      </c>
      <c r="H2265" s="302">
        <f>TabIPW[[#This Row],[liczba mieszkańców ]]/$I$1*$H$2</f>
        <v>9.5267979585273813E-5</v>
      </c>
      <c r="I2265" s="27">
        <v>29932</v>
      </c>
      <c r="J2265" s="302">
        <f>TabIPW[[#This Row],[liczba mieszkańców w wieku 20-64]]/$K$1*$J$2</f>
        <v>7.0789638732749989E-5</v>
      </c>
      <c r="K2265" s="27">
        <v>17553</v>
      </c>
      <c r="L2265" s="302">
        <f>TabIPW[[#This Row],[iloczyn liczby mieszkańców i relacji przeciętnego miesięcznego wynagrodzenia brutto 
w danym powiecie do średniej krajowej]]/$M$1*$L$2</f>
        <v>3.0158701970869043E-4</v>
      </c>
      <c r="M2265" s="27">
        <v>27417.711999999996</v>
      </c>
      <c r="N2265" s="302">
        <f>TabIPW[[#This Row],[liczba oddziałów w szkołach podstawowych]]/$O$1*$N$2</f>
        <v>2.4836016696481815E-4</v>
      </c>
      <c r="O2265" s="27">
        <v>196</v>
      </c>
      <c r="P226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2.4359731154399808E-4</v>
      </c>
      <c r="Q2265" s="27">
        <v>1238</v>
      </c>
      <c r="R2265" s="302">
        <f>TabIPW[[#This Row],[liczba gospodarstw domowych korzystających ze środowiskowej pomocy społecznej ]]/$S$1*$R$2</f>
        <v>1.3397587067227176E-4</v>
      </c>
      <c r="S2265" s="27">
        <v>490</v>
      </c>
      <c r="T2265" s="302">
        <f>TabIPW[[#This Row],[ilość wody dostarczonej i ścieków bytowych odprowadzonych siecią kanalizacyjną '[dam3']]]/$U$1*$T$2</f>
        <v>1.0402578511668202E-4</v>
      </c>
      <c r="U2265" s="27">
        <v>2549.1</v>
      </c>
      <c r="V2265" s="302">
        <f>TabIPW[[#This Row],[iloczyn liczby mieszkańców i relacji przeciętnego miesięcznego wynagrodzenia brutto 
w danym powiecie do średniej krajowej2]]/$W$1*$V$2</f>
        <v>8.7962880748368059E-5</v>
      </c>
      <c r="W2265" s="27">
        <f>TabIPW[[#This Row],[iloczyn liczby mieszkańców i relacji przeciętnego miesięcznego wynagrodzenia brutto 
w danym powiecie do średniej krajowej]]</f>
        <v>27417.711999999996</v>
      </c>
    </row>
    <row r="2266" spans="1:23" x14ac:dyDescent="0.3">
      <c r="A2266" s="2" t="s">
        <v>10</v>
      </c>
      <c r="B2266" s="2" t="s">
        <v>1143</v>
      </c>
      <c r="C2266" s="2" t="s">
        <v>170</v>
      </c>
      <c r="D2266" s="2" t="s">
        <v>54</v>
      </c>
      <c r="E2266" s="2" t="s">
        <v>19</v>
      </c>
      <c r="F2266" s="17" t="str">
        <f>+Tabela1[[#This Row],[WK]]&amp;Tabela1[[#This Row],[PK]]&amp;Tabela1[[#This Row],[GK]]</f>
        <v>302408</v>
      </c>
      <c r="G2266" s="2" t="s">
        <v>2101</v>
      </c>
      <c r="H2266" s="302">
        <f>TabIPW[[#This Row],[liczba mieszkańców ]]/$I$1*$H$2</f>
        <v>5.8955258113658519E-5</v>
      </c>
      <c r="I2266" s="27">
        <v>18523</v>
      </c>
      <c r="J2266" s="302">
        <f>TabIPW[[#This Row],[liczba mieszkańców w wieku 20-64]]/$K$1*$J$2</f>
        <v>4.3127920959837541E-5</v>
      </c>
      <c r="K2266" s="27">
        <v>10694</v>
      </c>
      <c r="L2266" s="302">
        <f>TabIPW[[#This Row],[iloczyn liczby mieszkańców i relacji przeciętnego miesięcznego wynagrodzenia brutto 
w danym powiecie do średniej krajowej]]/$M$1*$L$2</f>
        <v>1.8663291347267383E-4</v>
      </c>
      <c r="M2266" s="27">
        <v>16967.067999999999</v>
      </c>
      <c r="N2266" s="302">
        <f>TabIPW[[#This Row],[liczba oddziałów w szkołach podstawowych]]/$O$1*$N$2</f>
        <v>1.0897435897435898E-4</v>
      </c>
      <c r="O2266" s="27">
        <v>86</v>
      </c>
      <c r="P226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1.5249427822827024E-4</v>
      </c>
      <c r="Q2266" s="27">
        <v>775</v>
      </c>
      <c r="R2266" s="302">
        <f>TabIPW[[#This Row],[liczba gospodarstw domowych korzystających ze środowiskowej pomocy społecznej ]]/$S$1*$R$2</f>
        <v>1.0335281451860966E-4</v>
      </c>
      <c r="S2266" s="27">
        <v>378</v>
      </c>
      <c r="T2266" s="302">
        <f>TabIPW[[#This Row],[ilość wody dostarczonej i ścieków bytowych odprowadzonych siecią kanalizacyjną '[dam3']]]/$U$1*$T$2</f>
        <v>5.8279088197847702E-5</v>
      </c>
      <c r="U2266" s="27">
        <v>1428.1</v>
      </c>
      <c r="V2266" s="302">
        <f>TabIPW[[#This Row],[iloczyn liczby mieszkańców i relacji przeciętnego miesięcznego wynagrodzenia brutto 
w danym powiecie do średniej krajowej2]]/$W$1*$V$2</f>
        <v>5.4434599762863208E-5</v>
      </c>
      <c r="W2266" s="27">
        <f>TabIPW[[#This Row],[iloczyn liczby mieszkańców i relacji przeciętnego miesięcznego wynagrodzenia brutto 
w danym powiecie do średniej krajowej]]</f>
        <v>16967.067999999999</v>
      </c>
    </row>
    <row r="2267" spans="1:23" x14ac:dyDescent="0.3">
      <c r="A2267" s="2" t="s">
        <v>10</v>
      </c>
      <c r="B2267" s="2" t="s">
        <v>1143</v>
      </c>
      <c r="C2267" s="2" t="s">
        <v>178</v>
      </c>
      <c r="D2267" s="2" t="s">
        <v>12</v>
      </c>
      <c r="E2267" s="2" t="s">
        <v>15</v>
      </c>
      <c r="F2267" s="17" t="str">
        <f>+Tabela1[[#This Row],[WK]]&amp;Tabela1[[#This Row],[PK]]&amp;Tabela1[[#This Row],[GK]]</f>
        <v>302501</v>
      </c>
      <c r="G2267" s="2" t="s">
        <v>2102</v>
      </c>
      <c r="H2267" s="302">
        <f>TabIPW[[#This Row],[liczba mieszkańców ]]/$I$1*$H$2</f>
        <v>1.1260794860774379E-5</v>
      </c>
      <c r="I2267" s="27">
        <v>3538</v>
      </c>
      <c r="J2267" s="302">
        <f>TabIPW[[#This Row],[liczba mieszkańców w wieku 20-64]]/$K$1*$J$2</f>
        <v>8.4892718926929147E-6</v>
      </c>
      <c r="K2267" s="27">
        <v>2105</v>
      </c>
      <c r="L2267" s="302">
        <f>TabIPW[[#This Row],[iloczyn liczby mieszkańców i relacji przeciętnego miesięcznego wynagrodzenia brutto 
w danym powiecie do średniej krajowej]]/$M$1*$L$2</f>
        <v>3.4441537828556665E-5</v>
      </c>
      <c r="M2267" s="27">
        <v>3131.13</v>
      </c>
      <c r="N2267" s="302">
        <f>TabIPW[[#This Row],[liczba oddziałów w szkołach podstawowych]]/$O$1*$N$2</f>
        <v>3.0411449016100181E-5</v>
      </c>
      <c r="O2267" s="27">
        <v>24</v>
      </c>
      <c r="P226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3.2663290562442395E-5</v>
      </c>
      <c r="Q2267" s="27">
        <v>166</v>
      </c>
      <c r="R2267" s="302">
        <f>TabIPW[[#This Row],[liczba gospodarstw domowych korzystających ze środowiskowej pomocy społecznej ]]/$S$1*$R$2</f>
        <v>1.3671007211456304E-5</v>
      </c>
      <c r="S2267" s="27">
        <v>50</v>
      </c>
      <c r="T2267" s="302">
        <f>TabIPW[[#This Row],[ilość wody dostarczonej i ścieków bytowych odprowadzonych siecią kanalizacyjną '[dam3']]]/$U$1*$T$2</f>
        <v>1.1630516165805333E-5</v>
      </c>
      <c r="U2267" s="27">
        <v>285</v>
      </c>
      <c r="V2267" s="302">
        <f>TabIPW[[#This Row],[iloczyn liczby mieszkańców i relacji przeciętnego miesięcznego wynagrodzenia brutto 
w danym powiecie do średniej krajowej2]]/$W$1*$V$2</f>
        <v>1.004544853332903E-5</v>
      </c>
      <c r="W2267" s="27">
        <f>TabIPW[[#This Row],[iloczyn liczby mieszkańców i relacji przeciętnego miesięcznego wynagrodzenia brutto 
w danym powiecie do średniej krajowej]]</f>
        <v>3131.13</v>
      </c>
    </row>
    <row r="2268" spans="1:23" x14ac:dyDescent="0.3">
      <c r="A2268" s="2" t="s">
        <v>10</v>
      </c>
      <c r="B2268" s="2" t="s">
        <v>1143</v>
      </c>
      <c r="C2268" s="2" t="s">
        <v>178</v>
      </c>
      <c r="D2268" s="2" t="s">
        <v>11</v>
      </c>
      <c r="E2268" s="2" t="s">
        <v>15</v>
      </c>
      <c r="F2268" s="17" t="str">
        <f>+Tabela1[[#This Row],[WK]]&amp;Tabela1[[#This Row],[PK]]&amp;Tabela1[[#This Row],[GK]]</f>
        <v>302502</v>
      </c>
      <c r="G2268" s="2" t="s">
        <v>2103</v>
      </c>
      <c r="H2268" s="302">
        <f>TabIPW[[#This Row],[liczba mieszkańców ]]/$I$1*$H$2</f>
        <v>2.3696047975823985E-5</v>
      </c>
      <c r="I2268" s="27">
        <v>7445</v>
      </c>
      <c r="J2268" s="302">
        <f>TabIPW[[#This Row],[liczba mieszkańców w wieku 20-64]]/$K$1*$J$2</f>
        <v>1.7825454520523838E-5</v>
      </c>
      <c r="K2268" s="27">
        <v>4420</v>
      </c>
      <c r="L2268" s="302">
        <f>TabIPW[[#This Row],[iloczyn liczby mieszkańców i relacji przeciętnego miesięcznego wynagrodzenia brutto 
w danym powiecie do średniej krajowej]]/$M$1*$L$2</f>
        <v>7.2475197607010832E-5</v>
      </c>
      <c r="M2268" s="27">
        <v>6588.8249999999998</v>
      </c>
      <c r="N2268" s="302">
        <f>TabIPW[[#This Row],[liczba oddziałów w szkołach podstawowych]]/$O$1*$N$2</f>
        <v>5.7021466905187834E-5</v>
      </c>
      <c r="O2268" s="27">
        <v>45</v>
      </c>
      <c r="P226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5.7652675510816998E-5</v>
      </c>
      <c r="Q2268" s="27">
        <v>293</v>
      </c>
      <c r="R2268" s="302">
        <f>TabIPW[[#This Row],[liczba gospodarstw domowych korzystających ze środowiskowej pomocy społecznej ]]/$S$1*$R$2</f>
        <v>1.9412830240267953E-5</v>
      </c>
      <c r="S2268" s="27">
        <v>71</v>
      </c>
      <c r="T2268" s="302">
        <f>TabIPW[[#This Row],[ilość wody dostarczonej i ścieków bytowych odprowadzonych siecią kanalizacyjną '[dam3']]]/$U$1*$T$2</f>
        <v>1.5682832850943823E-5</v>
      </c>
      <c r="U2268" s="27">
        <v>384.3</v>
      </c>
      <c r="V2268" s="302">
        <f>TabIPW[[#This Row],[iloczyn liczby mieszkańców i relacji przeciętnego miesięcznego wynagrodzenia brutto 
w danym powiecie do średniej krajowej2]]/$W$1*$V$2</f>
        <v>2.1138599302044832E-5</v>
      </c>
      <c r="W2268" s="27">
        <f>TabIPW[[#This Row],[iloczyn liczby mieszkańców i relacji przeciętnego miesięcznego wynagrodzenia brutto 
w danym powiecie do średniej krajowej]]</f>
        <v>6588.8249999999998</v>
      </c>
    </row>
    <row r="2269" spans="1:23" x14ac:dyDescent="0.3">
      <c r="A2269" s="2" t="s">
        <v>10</v>
      </c>
      <c r="B2269" s="2" t="s">
        <v>1143</v>
      </c>
      <c r="C2269" s="2" t="s">
        <v>178</v>
      </c>
      <c r="D2269" s="2" t="s">
        <v>16</v>
      </c>
      <c r="E2269" s="2" t="s">
        <v>15</v>
      </c>
      <c r="F2269" s="17" t="str">
        <f>+Tabela1[[#This Row],[WK]]&amp;Tabela1[[#This Row],[PK]]&amp;Tabela1[[#This Row],[GK]]</f>
        <v>302503</v>
      </c>
      <c r="G2269" s="2" t="s">
        <v>2104</v>
      </c>
      <c r="H2269" s="302">
        <f>TabIPW[[#This Row],[liczba mieszkańców ]]/$I$1*$H$2</f>
        <v>2.6862947604560701E-5</v>
      </c>
      <c r="I2269" s="27">
        <v>8440</v>
      </c>
      <c r="J2269" s="302">
        <f>TabIPW[[#This Row],[liczba mieszkańców w wieku 20-64]]/$K$1*$J$2</f>
        <v>2.0366186725937871E-5</v>
      </c>
      <c r="K2269" s="27">
        <v>5050</v>
      </c>
      <c r="L2269" s="302">
        <f>TabIPW[[#This Row],[iloczyn liczby mieszkańców i relacji przeciętnego miesięcznego wynagrodzenia brutto 
w danym powiecie do średniej krajowej]]/$M$1*$L$2</f>
        <v>8.2161271699552927E-5</v>
      </c>
      <c r="M2269" s="27">
        <v>7469.4</v>
      </c>
      <c r="N2269" s="302">
        <f>TabIPW[[#This Row],[liczba oddziałów w szkołach podstawowych]]/$O$1*$N$2</f>
        <v>5.3220035778175319E-5</v>
      </c>
      <c r="O2269" s="27">
        <v>42</v>
      </c>
      <c r="P226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6.532658112488479E-5</v>
      </c>
      <c r="Q2269" s="27">
        <v>332</v>
      </c>
      <c r="R2269" s="302">
        <f>TabIPW[[#This Row],[liczba gospodarstw domowych korzystających ze środowiskowej pomocy społecznej ]]/$S$1*$R$2</f>
        <v>3.7731979903619396E-5</v>
      </c>
      <c r="S2269" s="27">
        <v>138</v>
      </c>
      <c r="T2269" s="302">
        <f>TabIPW[[#This Row],[ilość wody dostarczonej i ścieków bytowych odprowadzonych siecią kanalizacyjną '[dam3']]]/$U$1*$T$2</f>
        <v>3.6054600113996539E-5</v>
      </c>
      <c r="U2269" s="27">
        <v>883.5</v>
      </c>
      <c r="V2269" s="302">
        <f>TabIPW[[#This Row],[iloczyn liczby mieszkańców i relacji przeciętnego miesięcznego wynagrodzenia brutto 
w danym powiecie do średniej krajowej2]]/$W$1*$V$2</f>
        <v>2.396370424570294E-5</v>
      </c>
      <c r="W2269" s="27">
        <f>TabIPW[[#This Row],[iloczyn liczby mieszkańców i relacji przeciętnego miesięcznego wynagrodzenia brutto 
w danym powiecie do średniej krajowej]]</f>
        <v>7469.4</v>
      </c>
    </row>
    <row r="2270" spans="1:23" x14ac:dyDescent="0.3">
      <c r="A2270" s="2" t="s">
        <v>10</v>
      </c>
      <c r="B2270" s="2" t="s">
        <v>1143</v>
      </c>
      <c r="C2270" s="2" t="s">
        <v>178</v>
      </c>
      <c r="D2270" s="2" t="s">
        <v>18</v>
      </c>
      <c r="E2270" s="2" t="s">
        <v>19</v>
      </c>
      <c r="F2270" s="17" t="str">
        <f>+Tabela1[[#This Row],[WK]]&amp;Tabela1[[#This Row],[PK]]&amp;Tabela1[[#This Row],[GK]]</f>
        <v>302504</v>
      </c>
      <c r="G2270" s="2" t="s">
        <v>2105</v>
      </c>
      <c r="H2270" s="302">
        <f>TabIPW[[#This Row],[liczba mieszkańców ]]/$I$1*$H$2</f>
        <v>1.0750589825109561E-4</v>
      </c>
      <c r="I2270" s="27">
        <v>33777</v>
      </c>
      <c r="J2270" s="302">
        <f>TabIPW[[#This Row],[liczba mieszkańców w wieku 20-64]]/$K$1*$J$2</f>
        <v>7.9186153735403975E-5</v>
      </c>
      <c r="K2270" s="27">
        <v>19635</v>
      </c>
      <c r="L2270" s="302">
        <f>TabIPW[[#This Row],[iloczyn liczby mieszkańców i relacji przeciętnego miesięcznego wynagrodzenia brutto 
w danym powiecie do średniej krajowej]]/$M$1*$L$2</f>
        <v>3.2881057751135061E-4</v>
      </c>
      <c r="M2270" s="27">
        <v>29892.645</v>
      </c>
      <c r="N2270" s="302">
        <f>TabIPW[[#This Row],[liczba oddziałów w szkołach podstawowych]]/$O$1*$N$2</f>
        <v>2.4202444841979728E-4</v>
      </c>
      <c r="O2270" s="27">
        <v>191</v>
      </c>
      <c r="P227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3.5437702592143824E-4</v>
      </c>
      <c r="Q2270" s="27">
        <v>1801</v>
      </c>
      <c r="R2270" s="302">
        <f>TabIPW[[#This Row],[liczba gospodarstw domowych korzystających ze środowiskowej pomocy społecznej ]]/$S$1*$R$2</f>
        <v>1.5913052394135138E-4</v>
      </c>
      <c r="S2270" s="27">
        <v>582</v>
      </c>
      <c r="T2270" s="302">
        <f>TabIPW[[#This Row],[ilość wody dostarczonej i ścieków bytowych odprowadzonych siecią kanalizacyjną '[dam3']]]/$U$1*$T$2</f>
        <v>1.3868880417364709E-4</v>
      </c>
      <c r="U2270" s="27">
        <v>3398.5</v>
      </c>
      <c r="V2270" s="302">
        <f>TabIPW[[#This Row],[iloczyn liczby mieszkańców i relacji przeciętnego miesięcznego wynagrodzenia brutto 
w danym powiecie do średniej krajowej2]]/$W$1*$V$2</f>
        <v>9.5903085107477279E-5</v>
      </c>
      <c r="W2270" s="27">
        <f>TabIPW[[#This Row],[iloczyn liczby mieszkańców i relacji przeciętnego miesięcznego wynagrodzenia brutto 
w danym powiecie do średniej krajowej]]</f>
        <v>29892.645</v>
      </c>
    </row>
    <row r="2271" spans="1:23" x14ac:dyDescent="0.3">
      <c r="A2271" s="2" t="s">
        <v>10</v>
      </c>
      <c r="B2271" s="2" t="s">
        <v>1143</v>
      </c>
      <c r="C2271" s="2" t="s">
        <v>178</v>
      </c>
      <c r="D2271" s="2" t="s">
        <v>21</v>
      </c>
      <c r="E2271" s="2" t="s">
        <v>15</v>
      </c>
      <c r="F2271" s="17" t="str">
        <f>+Tabela1[[#This Row],[WK]]&amp;Tabela1[[#This Row],[PK]]&amp;Tabela1[[#This Row],[GK]]</f>
        <v>302505</v>
      </c>
      <c r="G2271" s="2" t="s">
        <v>2106</v>
      </c>
      <c r="H2271" s="302">
        <f>TabIPW[[#This Row],[liczba mieszkańców ]]/$I$1*$H$2</f>
        <v>2.2101458313515347E-5</v>
      </c>
      <c r="I2271" s="27">
        <v>6944</v>
      </c>
      <c r="J2271" s="302">
        <f>TabIPW[[#This Row],[liczba mieszkańców w wieku 20-64]]/$K$1*$J$2</f>
        <v>1.6498627702140957E-5</v>
      </c>
      <c r="K2271" s="27">
        <v>4091</v>
      </c>
      <c r="L2271" s="302">
        <f>TabIPW[[#This Row],[iloczyn liczby mieszkańców i relacji przeciętnego miesięcznego wynagrodzenia brutto 
w danym powiecie do średniej krajowej]]/$M$1*$L$2</f>
        <v>6.7598088943328843E-5</v>
      </c>
      <c r="M2271" s="27">
        <v>6145.44</v>
      </c>
      <c r="N2271" s="302">
        <f>TabIPW[[#This Row],[liczba oddziałów w szkołach podstawowych]]/$O$1*$N$2</f>
        <v>5.4487179487179488E-5</v>
      </c>
      <c r="O2271" s="27">
        <v>43</v>
      </c>
      <c r="P227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6.9458684147844372E-5</v>
      </c>
      <c r="Q2271" s="27">
        <v>353</v>
      </c>
      <c r="R2271" s="302">
        <f>TabIPW[[#This Row],[liczba gospodarstw domowych korzystających ze środowiskowej pomocy społecznej ]]/$S$1*$R$2</f>
        <v>2.0779930961413582E-5</v>
      </c>
      <c r="S2271" s="27">
        <v>76</v>
      </c>
      <c r="T2271" s="302">
        <f>TabIPW[[#This Row],[ilość wody dostarczonej i ścieków bytowych odprowadzonych siecią kanalizacyjną '[dam3']]]/$U$1*$T$2</f>
        <v>2.9361952215076973E-5</v>
      </c>
      <c r="U2271" s="27">
        <v>719.5</v>
      </c>
      <c r="V2271" s="302">
        <f>TabIPW[[#This Row],[iloczyn liczby mieszkańców i relacji przeciętnego miesięcznego wynagrodzenia brutto 
w danym powiecie do średniej krajowej2]]/$W$1*$V$2</f>
        <v>1.9716109275137583E-5</v>
      </c>
      <c r="W2271" s="27">
        <f>TabIPW[[#This Row],[iloczyn liczby mieszkańców i relacji przeciętnego miesięcznego wynagrodzenia brutto 
w danym powiecie do średniej krajowej]]</f>
        <v>6145.44</v>
      </c>
    </row>
    <row r="2272" spans="1:23" x14ac:dyDescent="0.3">
      <c r="A2272" s="2" t="s">
        <v>10</v>
      </c>
      <c r="B2272" s="2" t="s">
        <v>1143</v>
      </c>
      <c r="C2272" s="2" t="s">
        <v>185</v>
      </c>
      <c r="D2272" s="2" t="s">
        <v>12</v>
      </c>
      <c r="E2272" s="2" t="s">
        <v>15</v>
      </c>
      <c r="F2272" s="17" t="str">
        <f>+Tabela1[[#This Row],[WK]]&amp;Tabela1[[#This Row],[PK]]&amp;Tabela1[[#This Row],[GK]]</f>
        <v>302601</v>
      </c>
      <c r="G2272" s="2" t="s">
        <v>199</v>
      </c>
      <c r="H2272" s="302">
        <f>TabIPW[[#This Row],[liczba mieszkańców ]]/$I$1*$H$2</f>
        <v>1.4936944681066751E-5</v>
      </c>
      <c r="I2272" s="27">
        <v>4693</v>
      </c>
      <c r="J2272" s="302">
        <f>TabIPW[[#This Row],[liczba mieszkańców w wieku 20-64]]/$K$1*$J$2</f>
        <v>1.1344570942586779E-5</v>
      </c>
      <c r="K2272" s="27">
        <v>2813</v>
      </c>
      <c r="L2272" s="302">
        <f>TabIPW[[#This Row],[iloczyn liczby mieszkańców i relacji przeciętnego miesięcznego wynagrodzenia brutto 
w danym powiecie do średniej krajowej]]/$M$1*$L$2</f>
        <v>4.2123276841269381E-5</v>
      </c>
      <c r="M2272" s="27">
        <v>3829.4879999999998</v>
      </c>
      <c r="N2272" s="302">
        <f>TabIPW[[#This Row],[liczba oddziałów w szkołach podstawowych]]/$O$1*$N$2</f>
        <v>3.1678592725104354E-5</v>
      </c>
      <c r="O2272" s="27">
        <v>25</v>
      </c>
      <c r="P227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3.2663290562442395E-5</v>
      </c>
      <c r="Q2272" s="27">
        <v>166</v>
      </c>
      <c r="R2272" s="302">
        <f>TabIPW[[#This Row],[liczba gospodarstw domowych korzystających ze środowiskowej pomocy społecznej ]]/$S$1*$R$2</f>
        <v>1.8045729519122321E-5</v>
      </c>
      <c r="S2272" s="27">
        <v>66</v>
      </c>
      <c r="T2272" s="302">
        <f>TabIPW[[#This Row],[ilość wody dostarczonej i ścieków bytowych odprowadzonych siecią kanalizacyjną '[dam3']]]/$U$1*$T$2</f>
        <v>1.8008936084104891E-5</v>
      </c>
      <c r="U2272" s="27">
        <v>441.3</v>
      </c>
      <c r="V2272" s="302">
        <f>TabIPW[[#This Row],[iloczyn liczby mieszkańców i relacji przeciętnego miesięcznego wynagrodzenia brutto 
w danym powiecie do średniej krajowej2]]/$W$1*$V$2</f>
        <v>1.2285955745370239E-5</v>
      </c>
      <c r="W2272" s="27">
        <f>TabIPW[[#This Row],[iloczyn liczby mieszkańców i relacji przeciętnego miesięcznego wynagrodzenia brutto 
w danym powiecie do średniej krajowej]]</f>
        <v>3829.4879999999998</v>
      </c>
    </row>
    <row r="2273" spans="1:23" x14ac:dyDescent="0.3">
      <c r="A2273" s="2" t="s">
        <v>10</v>
      </c>
      <c r="B2273" s="2" t="s">
        <v>1143</v>
      </c>
      <c r="C2273" s="2" t="s">
        <v>185</v>
      </c>
      <c r="D2273" s="2" t="s">
        <v>11</v>
      </c>
      <c r="E2273" s="2" t="s">
        <v>19</v>
      </c>
      <c r="F2273" s="17" t="str">
        <f>+Tabela1[[#This Row],[WK]]&amp;Tabela1[[#This Row],[PK]]&amp;Tabela1[[#This Row],[GK]]</f>
        <v>302602</v>
      </c>
      <c r="G2273" s="2" t="s">
        <v>2107</v>
      </c>
      <c r="H2273" s="302">
        <f>TabIPW[[#This Row],[liczba mieszkańców ]]/$I$1*$H$2</f>
        <v>1.8326641268609066E-5</v>
      </c>
      <c r="I2273" s="27">
        <v>5758</v>
      </c>
      <c r="J2273" s="302">
        <f>TabIPW[[#This Row],[liczba mieszkańców w wieku 20-64]]/$K$1*$J$2</f>
        <v>1.3804644982749569E-5</v>
      </c>
      <c r="K2273" s="27">
        <v>3423</v>
      </c>
      <c r="L2273" s="302">
        <f>TabIPW[[#This Row],[iloczyn liczby mieszkańców i relacji przeciętnego miesięcznego wynagrodzenia brutto 
w danym powiecie do średniej krajowej]]/$M$1*$L$2</f>
        <v>5.1682469220547437E-5</v>
      </c>
      <c r="M2273" s="27">
        <v>4698.5280000000002</v>
      </c>
      <c r="N2273" s="302">
        <f>TabIPW[[#This Row],[liczba oddziałów w szkołach podstawowych]]/$O$1*$N$2</f>
        <v>3.0411449016100181E-5</v>
      </c>
      <c r="O2273" s="27">
        <v>24</v>
      </c>
      <c r="P227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4.1714563850830048E-5</v>
      </c>
      <c r="Q2273" s="27">
        <v>212</v>
      </c>
      <c r="R2273" s="302">
        <f>TabIPW[[#This Row],[liczba gospodarstw domowych korzystających ze środowiskowej pomocy społecznej ]]/$S$1*$R$2</f>
        <v>2.2967292115246589E-5</v>
      </c>
      <c r="S2273" s="27">
        <v>84</v>
      </c>
      <c r="T2273" s="302">
        <f>TabIPW[[#This Row],[ilość wody dostarczonej i ścieków bytowych odprowadzonych siecią kanalizacyjną '[dam3']]]/$U$1*$T$2</f>
        <v>1.829459788466853E-5</v>
      </c>
      <c r="U2273" s="27">
        <v>448.3</v>
      </c>
      <c r="V2273" s="302">
        <f>TabIPW[[#This Row],[iloczyn liczby mieszkańców i relacji przeciętnego miesięcznego wynagrodzenia brutto 
w danym powiecie do średniej krajowej2]]/$W$1*$V$2</f>
        <v>1.5074053522659673E-5</v>
      </c>
      <c r="W2273" s="27">
        <f>TabIPW[[#This Row],[iloczyn liczby mieszkańców i relacji przeciętnego miesięcznego wynagrodzenia brutto 
w danym powiecie do średniej krajowej]]</f>
        <v>4698.5280000000002</v>
      </c>
    </row>
    <row r="2274" spans="1:23" x14ac:dyDescent="0.3">
      <c r="A2274" s="2" t="s">
        <v>10</v>
      </c>
      <c r="B2274" s="2" t="s">
        <v>1143</v>
      </c>
      <c r="C2274" s="2" t="s">
        <v>185</v>
      </c>
      <c r="D2274" s="2" t="s">
        <v>16</v>
      </c>
      <c r="E2274" s="2" t="s">
        <v>19</v>
      </c>
      <c r="F2274" s="17" t="str">
        <f>+Tabela1[[#This Row],[WK]]&amp;Tabela1[[#This Row],[PK]]&amp;Tabela1[[#This Row],[GK]]</f>
        <v>302603</v>
      </c>
      <c r="G2274" s="2" t="s">
        <v>2108</v>
      </c>
      <c r="H2274" s="302">
        <f>TabIPW[[#This Row],[liczba mieszkańców ]]/$I$1*$H$2</f>
        <v>2.5239712618977056E-5</v>
      </c>
      <c r="I2274" s="27">
        <v>7930</v>
      </c>
      <c r="J2274" s="302">
        <f>TabIPW[[#This Row],[liczba mieszkańców w wieku 20-64]]/$K$1*$J$2</f>
        <v>1.9144215522381597E-5</v>
      </c>
      <c r="K2274" s="27">
        <v>4747</v>
      </c>
      <c r="L2274" s="302">
        <f>TabIPW[[#This Row],[iloczyn liczby mieszkańców i relacji przeciętnego miesięcznego wynagrodzenia brutto 
w danym powiecie do średniej krajowej]]/$M$1*$L$2</f>
        <v>7.1177836213779291E-5</v>
      </c>
      <c r="M2274" s="27">
        <v>6470.88</v>
      </c>
      <c r="N2274" s="302">
        <f>TabIPW[[#This Row],[liczba oddziałów w szkołach podstawowych]]/$O$1*$N$2</f>
        <v>6.2090041741204538E-5</v>
      </c>
      <c r="O2274" s="27">
        <v>49</v>
      </c>
      <c r="P227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5.8242975942668371E-5</v>
      </c>
      <c r="Q2274" s="27">
        <v>296</v>
      </c>
      <c r="R2274" s="302">
        <f>TabIPW[[#This Row],[liczba gospodarstw domowych korzystających ze środowiskowej pomocy społecznej ]]/$S$1*$R$2</f>
        <v>2.788885471137086E-5</v>
      </c>
      <c r="S2274" s="27">
        <v>102</v>
      </c>
      <c r="T2274" s="302">
        <f>TabIPW[[#This Row],[ilość wody dostarczonej i ścieków bytowych odprowadzonych siecią kanalizacyjną '[dam3']]]/$U$1*$T$2</f>
        <v>2.5946253256908878E-5</v>
      </c>
      <c r="U2274" s="27">
        <v>635.79999999999995</v>
      </c>
      <c r="V2274" s="302">
        <f>TabIPW[[#This Row],[iloczyn liczby mieszkańców i relacji przeciętnego miesięcznego wynagrodzenia brutto 
w danym powiecie do średniej krajowej2]]/$W$1*$V$2</f>
        <v>2.0760202229018963E-5</v>
      </c>
      <c r="W2274" s="27">
        <f>TabIPW[[#This Row],[iloczyn liczby mieszkańców i relacji przeciętnego miesięcznego wynagrodzenia brutto 
w danym powiecie do średniej krajowej]]</f>
        <v>6470.88</v>
      </c>
    </row>
    <row r="2275" spans="1:23" x14ac:dyDescent="0.3">
      <c r="A2275" s="2" t="s">
        <v>10</v>
      </c>
      <c r="B2275" s="2" t="s">
        <v>1143</v>
      </c>
      <c r="C2275" s="2" t="s">
        <v>185</v>
      </c>
      <c r="D2275" s="2" t="s">
        <v>18</v>
      </c>
      <c r="E2275" s="2" t="s">
        <v>19</v>
      </c>
      <c r="F2275" s="17" t="str">
        <f>+Tabela1[[#This Row],[WK]]&amp;Tabela1[[#This Row],[PK]]&amp;Tabela1[[#This Row],[GK]]</f>
        <v>302604</v>
      </c>
      <c r="G2275" s="2" t="s">
        <v>2109</v>
      </c>
      <c r="H2275" s="302">
        <f>TabIPW[[#This Row],[liczba mieszkańców ]]/$I$1*$H$2</f>
        <v>1.3483671946914804E-4</v>
      </c>
      <c r="I2275" s="27">
        <v>42364</v>
      </c>
      <c r="J2275" s="302">
        <f>TabIPW[[#This Row],[liczba mieszkańców w wieku 20-64]]/$K$1*$J$2</f>
        <v>1.008186736557863E-4</v>
      </c>
      <c r="K2275" s="27">
        <v>24999</v>
      </c>
      <c r="L2275" s="302">
        <f>TabIPW[[#This Row],[iloczyn liczby mieszkańców i relacji przeciętnego miesięcznego wynagrodzenia brutto 
w danym powiecie do średniej krajowej]]/$M$1*$L$2</f>
        <v>3.8024941404294396E-4</v>
      </c>
      <c r="M2275" s="27">
        <v>34569.023999999998</v>
      </c>
      <c r="N2275" s="302">
        <f>TabIPW[[#This Row],[liczba oddziałów w szkołach podstawowych]]/$O$1*$N$2</f>
        <v>3.0538163387000599E-4</v>
      </c>
      <c r="O2275" s="27">
        <v>241</v>
      </c>
      <c r="P227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4.0278166133325048E-4</v>
      </c>
      <c r="Q2275" s="27">
        <v>2047</v>
      </c>
      <c r="R2275" s="302">
        <f>TabIPW[[#This Row],[liczba gospodarstw domowych korzystających ze środowiskowej pomocy społecznej ]]/$S$1*$R$2</f>
        <v>1.3889743326839606E-4</v>
      </c>
      <c r="S2275" s="27">
        <v>508</v>
      </c>
      <c r="T2275" s="302">
        <f>TabIPW[[#This Row],[ilość wody dostarczonej i ścieków bytowych odprowadzonych siecią kanalizacyjną '[dam3']]]/$U$1*$T$2</f>
        <v>1.4180659868265598E-4</v>
      </c>
      <c r="U2275" s="27">
        <v>3474.9</v>
      </c>
      <c r="V2275" s="302">
        <f>TabIPW[[#This Row],[iloczyn liczby mieszkańców i relacji przeciętnego miesięcznego wynagrodzenia brutto 
w danym powiecie do średniej krajowej2]]/$W$1*$V$2</f>
        <v>1.1090607909585867E-4</v>
      </c>
      <c r="W2275" s="27">
        <f>TabIPW[[#This Row],[iloczyn liczby mieszkańców i relacji przeciętnego miesięcznego wynagrodzenia brutto 
w danym powiecie do średniej krajowej]]</f>
        <v>34569.023999999998</v>
      </c>
    </row>
    <row r="2276" spans="1:23" x14ac:dyDescent="0.3">
      <c r="A2276" s="2" t="s">
        <v>10</v>
      </c>
      <c r="B2276" s="2" t="s">
        <v>1143</v>
      </c>
      <c r="C2276" s="2" t="s">
        <v>1119</v>
      </c>
      <c r="D2276" s="2" t="s">
        <v>12</v>
      </c>
      <c r="E2276" s="2" t="s">
        <v>13</v>
      </c>
      <c r="F2276" s="17" t="str">
        <f>+Tabela1[[#This Row],[WK]]&amp;Tabela1[[#This Row],[PK]]&amp;Tabela1[[#This Row],[GK]]</f>
        <v>302701</v>
      </c>
      <c r="G2276" s="2" t="s">
        <v>2110</v>
      </c>
      <c r="H2276" s="302">
        <f>TabIPW[[#This Row],[liczba mieszkańców ]]/$I$1*$H$2</f>
        <v>7.5785976944572854E-5</v>
      </c>
      <c r="I2276" s="27">
        <v>23811</v>
      </c>
      <c r="J2276" s="302">
        <f>TabIPW[[#This Row],[liczba mieszkańców w wieku 20-64]]/$K$1*$J$2</f>
        <v>5.4448294452848949E-5</v>
      </c>
      <c r="K2276" s="27">
        <v>13501</v>
      </c>
      <c r="L2276" s="302">
        <f>TabIPW[[#This Row],[iloczyn liczby mieszkańców i relacji przeciętnego miesięcznego wynagrodzenia brutto 
w danym powiecie do średniej krajowej]]/$M$1*$L$2</f>
        <v>2.008882032045396E-4</v>
      </c>
      <c r="M2276" s="27">
        <v>18263.037</v>
      </c>
      <c r="N2276" s="302">
        <f>TabIPW[[#This Row],[liczba oddziałów w szkołach podstawowych]]/$O$1*$N$2</f>
        <v>1.6472868217054266E-4</v>
      </c>
      <c r="O2276" s="27">
        <v>130</v>
      </c>
      <c r="P227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2.2254326280796594E-4</v>
      </c>
      <c r="Q2276" s="27">
        <v>1131</v>
      </c>
      <c r="R2276" s="302">
        <f>TabIPW[[#This Row],[liczba gospodarstw domowych korzystających ze środowiskowej pomocy społecznej ]]/$S$1*$R$2</f>
        <v>1.3288219009535525E-4</v>
      </c>
      <c r="S2276" s="27">
        <v>486</v>
      </c>
      <c r="T2276" s="302">
        <f>TabIPW[[#This Row],[ilość wody dostarczonej i ścieków bytowych odprowadzonych siecią kanalizacyjną '[dam3']]]/$U$1*$T$2</f>
        <v>1.1883530903447414E-4</v>
      </c>
      <c r="U2276" s="27">
        <v>2912</v>
      </c>
      <c r="V2276" s="302">
        <f>TabIPW[[#This Row],[iloczyn liczby mieszkańców i relacji przeciętnego miesięcznego wynagrodzenia brutto 
w danym powiecie do średniej krajowej2]]/$W$1*$V$2</f>
        <v>5.8592392601324054E-5</v>
      </c>
      <c r="W2276" s="27">
        <f>TabIPW[[#This Row],[iloczyn liczby mieszkańców i relacji przeciętnego miesięcznego wynagrodzenia brutto 
w danym powiecie do średniej krajowej]]</f>
        <v>18263.037</v>
      </c>
    </row>
    <row r="2277" spans="1:23" x14ac:dyDescent="0.3">
      <c r="A2277" s="2" t="s">
        <v>10</v>
      </c>
      <c r="B2277" s="2" t="s">
        <v>1143</v>
      </c>
      <c r="C2277" s="2" t="s">
        <v>1119</v>
      </c>
      <c r="D2277" s="2" t="s">
        <v>11</v>
      </c>
      <c r="E2277" s="2" t="s">
        <v>15</v>
      </c>
      <c r="F2277" s="17" t="str">
        <f>+Tabela1[[#This Row],[WK]]&amp;Tabela1[[#This Row],[PK]]&amp;Tabela1[[#This Row],[GK]]</f>
        <v>302702</v>
      </c>
      <c r="G2277" s="2" t="s">
        <v>2111</v>
      </c>
      <c r="H2277" s="302">
        <f>TabIPW[[#This Row],[liczba mieszkańców ]]/$I$1*$H$2</f>
        <v>1.8504878835653544E-5</v>
      </c>
      <c r="I2277" s="27">
        <v>5814</v>
      </c>
      <c r="J2277" s="302">
        <f>TabIPW[[#This Row],[liczba mieszkańców w wieku 20-64]]/$K$1*$J$2</f>
        <v>1.394579677193924E-5</v>
      </c>
      <c r="K2277" s="27">
        <v>3458</v>
      </c>
      <c r="L2277" s="302">
        <f>TabIPW[[#This Row],[iloczyn liczby mieszkańców i relacji przeciętnego miesięcznego wynagrodzenia brutto 
w danym powiecie do średniej krajowej]]/$M$1*$L$2</f>
        <v>4.9051447374372894E-5</v>
      </c>
      <c r="M2277" s="27">
        <v>4459.3379999999997</v>
      </c>
      <c r="N2277" s="302">
        <f>TabIPW[[#This Row],[liczba oddziałów w szkołach podstawowych]]/$O$1*$N$2</f>
        <v>4.0548598688133572E-5</v>
      </c>
      <c r="O2277" s="27">
        <v>32</v>
      </c>
      <c r="P227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4.6043433684406745E-5</v>
      </c>
      <c r="Q2277" s="27">
        <v>234</v>
      </c>
      <c r="R2277" s="302">
        <f>TabIPW[[#This Row],[liczba gospodarstw domowych korzystających ze środowiskowej pomocy społecznej ]]/$S$1*$R$2</f>
        <v>2.1326771249871834E-5</v>
      </c>
      <c r="S2277" s="27">
        <v>78</v>
      </c>
      <c r="T2277" s="302">
        <f>TabIPW[[#This Row],[ilość wody dostarczonej i ścieków bytowych odprowadzonych siecią kanalizacyjną '[dam3']]]/$U$1*$T$2</f>
        <v>1.1956986795020922E-5</v>
      </c>
      <c r="U2277" s="27">
        <v>293</v>
      </c>
      <c r="V2277" s="302">
        <f>TabIPW[[#This Row],[iloczyn liczby mieszkańców i relacji przeciętnego miesięcznego wynagrodzenia brutto 
w danym powiecie do średniej krajowej2]]/$W$1*$V$2</f>
        <v>1.4306672150858763E-5</v>
      </c>
      <c r="W2277" s="27">
        <f>TabIPW[[#This Row],[iloczyn liczby mieszkańców i relacji przeciętnego miesięcznego wynagrodzenia brutto 
w danym powiecie do średniej krajowej]]</f>
        <v>4459.3379999999997</v>
      </c>
    </row>
    <row r="2278" spans="1:23" x14ac:dyDescent="0.3">
      <c r="A2278" s="2" t="s">
        <v>10</v>
      </c>
      <c r="B2278" s="2" t="s">
        <v>1143</v>
      </c>
      <c r="C2278" s="2" t="s">
        <v>1119</v>
      </c>
      <c r="D2278" s="2" t="s">
        <v>16</v>
      </c>
      <c r="E2278" s="2" t="s">
        <v>19</v>
      </c>
      <c r="F2278" s="17" t="str">
        <f>+Tabela1[[#This Row],[WK]]&amp;Tabela1[[#This Row],[PK]]&amp;Tabela1[[#This Row],[GK]]</f>
        <v>302703</v>
      </c>
      <c r="G2278" s="2" t="s">
        <v>797</v>
      </c>
      <c r="H2278" s="302">
        <f>TabIPW[[#This Row],[liczba mieszkańców ]]/$I$1*$H$2</f>
        <v>1.8046553663253458E-5</v>
      </c>
      <c r="I2278" s="27">
        <v>5670</v>
      </c>
      <c r="J2278" s="302">
        <f>TabIPW[[#This Row],[liczba mieszkańców w wieku 20-64]]/$K$1*$J$2</f>
        <v>1.3385222523443128E-5</v>
      </c>
      <c r="K2278" s="27">
        <v>3319</v>
      </c>
      <c r="L2278" s="302">
        <f>TabIPW[[#This Row],[iloczyn liczby mieszkańców i relacji przeciętnego miesięcznego wynagrodzenia brutto 
w danym powiecie do średniej krajowej]]/$M$1*$L$2</f>
        <v>4.7836550844976668E-5</v>
      </c>
      <c r="M2278" s="27">
        <v>4348.8900000000003</v>
      </c>
      <c r="N2278" s="302">
        <f>TabIPW[[#This Row],[liczba oddziałów w szkołach podstawowych]]/$O$1*$N$2</f>
        <v>3.0411449016100181E-5</v>
      </c>
      <c r="O2278" s="27">
        <v>24</v>
      </c>
      <c r="P227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3.5811559532316361E-5</v>
      </c>
      <c r="Q2278" s="27">
        <v>182</v>
      </c>
      <c r="R2278" s="302">
        <f>TabIPW[[#This Row],[liczba gospodarstw domowych korzystających ze środowiskowej pomocy społecznej ]]/$S$1*$R$2</f>
        <v>3.3083837451724254E-5</v>
      </c>
      <c r="S2278" s="27">
        <v>121</v>
      </c>
      <c r="T2278" s="302">
        <f>TabIPW[[#This Row],[ilość wody dostarczonej i ścieków bytowych odprowadzonych siecią kanalizacyjną '[dam3']]]/$U$1*$T$2</f>
        <v>1.4360626802620691E-5</v>
      </c>
      <c r="U2278" s="27">
        <v>351.9</v>
      </c>
      <c r="V2278" s="302">
        <f>TabIPW[[#This Row],[iloczyn liczby mieszkańców i relacji przeciętnego miesięcznego wynagrodzenia brutto 
w danym powiecie do średniej krajowej2]]/$W$1*$V$2</f>
        <v>1.3952327329784864E-5</v>
      </c>
      <c r="W2278" s="27">
        <f>TabIPW[[#This Row],[iloczyn liczby mieszkańców i relacji przeciętnego miesięcznego wynagrodzenia brutto 
w danym powiecie do średniej krajowej]]</f>
        <v>4348.8900000000003</v>
      </c>
    </row>
    <row r="2279" spans="1:23" x14ac:dyDescent="0.3">
      <c r="A2279" s="2" t="s">
        <v>10</v>
      </c>
      <c r="B2279" s="2" t="s">
        <v>1143</v>
      </c>
      <c r="C2279" s="2" t="s">
        <v>1119</v>
      </c>
      <c r="D2279" s="2" t="s">
        <v>18</v>
      </c>
      <c r="E2279" s="2" t="s">
        <v>15</v>
      </c>
      <c r="F2279" s="17" t="str">
        <f>+Tabela1[[#This Row],[WK]]&amp;Tabela1[[#This Row],[PK]]&amp;Tabela1[[#This Row],[GK]]</f>
        <v>302704</v>
      </c>
      <c r="G2279" s="2" t="s">
        <v>2112</v>
      </c>
      <c r="H2279" s="302">
        <f>TabIPW[[#This Row],[liczba mieszkańców ]]/$I$1*$H$2</f>
        <v>1.5423915176741841E-5</v>
      </c>
      <c r="I2279" s="27">
        <v>4846</v>
      </c>
      <c r="J2279" s="302">
        <f>TabIPW[[#This Row],[liczba mieszkańców w wieku 20-64]]/$K$1*$J$2</f>
        <v>1.148975564003901E-5</v>
      </c>
      <c r="K2279" s="27">
        <v>2849</v>
      </c>
      <c r="L2279" s="302">
        <f>TabIPW[[#This Row],[iloczyn liczby mieszkańców i relacji przeciętnego miesięcznego wynagrodzenia brutto 
w danym powiecie do średniej krajowej]]/$M$1*$L$2</f>
        <v>4.088464292676489E-5</v>
      </c>
      <c r="M2279" s="27">
        <v>3716.8820000000001</v>
      </c>
      <c r="N2279" s="302">
        <f>TabIPW[[#This Row],[liczba oddziałów w szkołach podstawowych]]/$O$1*$N$2</f>
        <v>4.0548598688133572E-5</v>
      </c>
      <c r="O2279" s="27">
        <v>32</v>
      </c>
      <c r="P227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3.6795393585401977E-5</v>
      </c>
      <c r="Q2279" s="27">
        <v>187</v>
      </c>
      <c r="R2279" s="302">
        <f>TabIPW[[#This Row],[liczba gospodarstw domowych korzystających ze środowiskowej pomocy społecznej ]]/$S$1*$R$2</f>
        <v>1.4491267644143682E-5</v>
      </c>
      <c r="S2279" s="27">
        <v>53</v>
      </c>
      <c r="T2279" s="302">
        <f>TabIPW[[#This Row],[ilość wody dostarczonej i ścieków bytowych odprowadzonych siecią kanalizacyjną '[dam3']]]/$U$1*$T$2</f>
        <v>1.3254707546152886E-5</v>
      </c>
      <c r="U2279" s="27">
        <v>324.8</v>
      </c>
      <c r="V2279" s="302">
        <f>TabIPW[[#This Row],[iloczyn liczby mieszkańców i relacji przeciętnego miesięcznego wynagrodzenia brutto 
w danym powiecie do średniej krajowej2]]/$W$1*$V$2</f>
        <v>1.1924687520306428E-5</v>
      </c>
      <c r="W2279" s="27">
        <f>TabIPW[[#This Row],[iloczyn liczby mieszkańców i relacji przeciętnego miesięcznego wynagrodzenia brutto 
w danym powiecie do średniej krajowej]]</f>
        <v>3716.8820000000001</v>
      </c>
    </row>
    <row r="2280" spans="1:23" x14ac:dyDescent="0.3">
      <c r="A2280" s="2" t="s">
        <v>10</v>
      </c>
      <c r="B2280" s="2" t="s">
        <v>1143</v>
      </c>
      <c r="C2280" s="2" t="s">
        <v>1119</v>
      </c>
      <c r="D2280" s="2" t="s">
        <v>21</v>
      </c>
      <c r="E2280" s="2" t="s">
        <v>15</v>
      </c>
      <c r="F2280" s="17" t="str">
        <f>+Tabela1[[#This Row],[WK]]&amp;Tabela1[[#This Row],[PK]]&amp;Tabela1[[#This Row],[GK]]</f>
        <v>302705</v>
      </c>
      <c r="G2280" s="2" t="s">
        <v>2113</v>
      </c>
      <c r="H2280" s="302">
        <f>TabIPW[[#This Row],[liczba mieszkańców ]]/$I$1*$H$2</f>
        <v>2.0420932681381689E-5</v>
      </c>
      <c r="I2280" s="27">
        <v>6416</v>
      </c>
      <c r="J2280" s="302">
        <f>TabIPW[[#This Row],[liczba mieszkańców w wieku 20-64]]/$K$1*$J$2</f>
        <v>1.6167929224610878E-5</v>
      </c>
      <c r="K2280" s="27">
        <v>4009</v>
      </c>
      <c r="L2280" s="302">
        <f>TabIPW[[#This Row],[iloczyn liczby mieszkańców i relacji przeciętnego miesięcznego wynagrodzenia brutto 
w danym powiecie do średniej krajowej]]/$M$1*$L$2</f>
        <v>5.4130389809765486E-5</v>
      </c>
      <c r="M2280" s="27">
        <v>4921.0720000000001</v>
      </c>
      <c r="N2280" s="302">
        <f>TabIPW[[#This Row],[liczba oddziałów w szkołach podstawowych]]/$O$1*$N$2</f>
        <v>4.1815742397137755E-5</v>
      </c>
      <c r="O2280" s="27">
        <v>33</v>
      </c>
      <c r="P228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4.9978769896749213E-5</v>
      </c>
      <c r="Q2280" s="27">
        <v>254</v>
      </c>
      <c r="R2280" s="302">
        <f>TabIPW[[#This Row],[liczba gospodarstw domowych korzystających ze środowiskowej pomocy społecznej ]]/$S$1*$R$2</f>
        <v>5.9332171297720353E-5</v>
      </c>
      <c r="S2280" s="27">
        <v>217</v>
      </c>
      <c r="T2280" s="302">
        <f>TabIPW[[#This Row],[ilość wody dostarczonej i ścieków bytowych odprowadzonych siecią kanalizacyjną '[dam3']]]/$U$1*$T$2</f>
        <v>1.6258237334936296E-5</v>
      </c>
      <c r="U2280" s="27">
        <v>398.4</v>
      </c>
      <c r="V2280" s="302">
        <f>TabIPW[[#This Row],[iloczyn liczby mieszkańców i relacji przeciętnego miesięcznego wynagrodzenia brutto 
w danym powiecie do średniej krajowej2]]/$W$1*$V$2</f>
        <v>1.5788030361181602E-5</v>
      </c>
      <c r="W2280" s="27">
        <f>TabIPW[[#This Row],[iloczyn liczby mieszkańców i relacji przeciętnego miesięcznego wynagrodzenia brutto 
w danym powiecie do średniej krajowej]]</f>
        <v>4921.0720000000001</v>
      </c>
    </row>
    <row r="2281" spans="1:23" x14ac:dyDescent="0.3">
      <c r="A2281" s="2" t="s">
        <v>10</v>
      </c>
      <c r="B2281" s="2" t="s">
        <v>1143</v>
      </c>
      <c r="C2281" s="2" t="s">
        <v>1119</v>
      </c>
      <c r="D2281" s="2" t="s">
        <v>23</v>
      </c>
      <c r="E2281" s="2" t="s">
        <v>15</v>
      </c>
      <c r="F2281" s="17" t="str">
        <f>+Tabela1[[#This Row],[WK]]&amp;Tabela1[[#This Row],[PK]]&amp;Tabela1[[#This Row],[GK]]</f>
        <v>302706</v>
      </c>
      <c r="G2281" s="2" t="s">
        <v>2114</v>
      </c>
      <c r="H2281" s="302">
        <f>TabIPW[[#This Row],[liczba mieszkańców ]]/$I$1*$H$2</f>
        <v>1.4675953957894479E-5</v>
      </c>
      <c r="I2281" s="27">
        <v>4611</v>
      </c>
      <c r="J2281" s="302">
        <f>TabIPW[[#This Row],[liczba mieszkańców w wieku 20-64]]/$K$1*$J$2</f>
        <v>1.1227616602972482E-5</v>
      </c>
      <c r="K2281" s="27">
        <v>2784</v>
      </c>
      <c r="L2281" s="302">
        <f>TabIPW[[#This Row],[iloczyn liczby mieszkańców i relacji przeciętnego miesięcznego wynagrodzenia brutto 
w danym powiecie do średniej krajowej]]/$M$1*$L$2</f>
        <v>3.8901999285041872E-5</v>
      </c>
      <c r="M2281" s="27">
        <v>3536.6370000000002</v>
      </c>
      <c r="N2281" s="302">
        <f>TabIPW[[#This Row],[liczba oddziałów w szkołach podstawowych]]/$O$1*$N$2</f>
        <v>3.294573643410853E-5</v>
      </c>
      <c r="O2281" s="27">
        <v>26</v>
      </c>
      <c r="P228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3.9550128934041692E-5</v>
      </c>
      <c r="Q2281" s="27">
        <v>201</v>
      </c>
      <c r="R2281" s="302">
        <f>TabIPW[[#This Row],[liczba gospodarstw domowych korzystających ze środowiskowej pomocy społecznej ]]/$S$1*$R$2</f>
        <v>2.8162274855599986E-5</v>
      </c>
      <c r="S2281" s="27">
        <v>103</v>
      </c>
      <c r="T2281" s="302">
        <f>TabIPW[[#This Row],[ilość wody dostarczonej i ścieków bytowych odprowadzonych siecią kanalizacyjną '[dam3']]]/$U$1*$T$2</f>
        <v>1.835989201051165E-5</v>
      </c>
      <c r="U2281" s="27">
        <v>449.9</v>
      </c>
      <c r="V2281" s="302">
        <f>TabIPW[[#This Row],[iloczyn liczby mieszkańców i relacji przeciętnego miesięcznego wynagrodzenia brutto 
w danym powiecie do średniej krajowej2]]/$W$1*$V$2</f>
        <v>1.1346416458137215E-5</v>
      </c>
      <c r="W2281" s="27">
        <f>TabIPW[[#This Row],[iloczyn liczby mieszkańców i relacji przeciętnego miesięcznego wynagrodzenia brutto 
w danym powiecie do średniej krajowej]]</f>
        <v>3536.6370000000002</v>
      </c>
    </row>
    <row r="2282" spans="1:23" x14ac:dyDescent="0.3">
      <c r="A2282" s="2" t="s">
        <v>10</v>
      </c>
      <c r="B2282" s="2" t="s">
        <v>1143</v>
      </c>
      <c r="C2282" s="2" t="s">
        <v>1119</v>
      </c>
      <c r="D2282" s="2" t="s">
        <v>30</v>
      </c>
      <c r="E2282" s="2" t="s">
        <v>19</v>
      </c>
      <c r="F2282" s="17" t="str">
        <f>+Tabela1[[#This Row],[WK]]&amp;Tabela1[[#This Row],[PK]]&amp;Tabela1[[#This Row],[GK]]</f>
        <v>302707</v>
      </c>
      <c r="G2282" s="2" t="s">
        <v>2115</v>
      </c>
      <c r="H2282" s="302">
        <f>TabIPW[[#This Row],[liczba mieszkańców ]]/$I$1*$H$2</f>
        <v>3.186314792289777E-5</v>
      </c>
      <c r="I2282" s="27">
        <v>10011</v>
      </c>
      <c r="J2282" s="302">
        <f>TabIPW[[#This Row],[liczba mieszkańców w wieku 20-64]]/$K$1*$J$2</f>
        <v>2.3991771253981068E-5</v>
      </c>
      <c r="K2282" s="27">
        <v>5949</v>
      </c>
      <c r="L2282" s="302">
        <f>TabIPW[[#This Row],[iloczyn liczby mieszkańców i relacji przeciętnego miesięcznego wynagrodzenia brutto 
w danym powiecie do średniej krajowej]]/$M$1*$L$2</f>
        <v>8.446061913740061E-5</v>
      </c>
      <c r="M2282" s="27">
        <v>7678.4370000000008</v>
      </c>
      <c r="N2282" s="302">
        <f>TabIPW[[#This Row],[liczba oddziałów w szkołach podstawowych]]/$O$1*$N$2</f>
        <v>6.0822898032200362E-5</v>
      </c>
      <c r="O2282" s="27">
        <v>48</v>
      </c>
      <c r="P228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6.8474850094758755E-5</v>
      </c>
      <c r="Q2282" s="27">
        <v>348</v>
      </c>
      <c r="R2282" s="302">
        <f>TabIPW[[#This Row],[liczba gospodarstw domowych korzystających ze środowiskowej pomocy społecznej ]]/$S$1*$R$2</f>
        <v>4.5934584230493178E-5</v>
      </c>
      <c r="S2282" s="27">
        <v>168</v>
      </c>
      <c r="T2282" s="302">
        <f>TabIPW[[#This Row],[ilość wody dostarczonej i ścieków bytowych odprowadzonych siecią kanalizacyjną '[dam3']]]/$U$1*$T$2</f>
        <v>1.9335223015293218E-5</v>
      </c>
      <c r="U2282" s="27">
        <v>473.8</v>
      </c>
      <c r="V2282" s="302">
        <f>TabIPW[[#This Row],[iloczyn liczby mieszkańców i relacji przeciętnego miesięcznego wynagrodzenia brutto 
w danym powiecie do średniej krajowej2]]/$W$1*$V$2</f>
        <v>2.4634347248408516E-5</v>
      </c>
      <c r="W2282" s="27">
        <f>TabIPW[[#This Row],[iloczyn liczby mieszkańców i relacji przeciętnego miesięcznego wynagrodzenia brutto 
w danym powiecie do średniej krajowej]]</f>
        <v>7678.4370000000008</v>
      </c>
    </row>
    <row r="2283" spans="1:23" x14ac:dyDescent="0.3">
      <c r="A2283" s="2" t="s">
        <v>10</v>
      </c>
      <c r="B2283" s="2" t="s">
        <v>1143</v>
      </c>
      <c r="C2283" s="2" t="s">
        <v>1119</v>
      </c>
      <c r="D2283" s="2" t="s">
        <v>54</v>
      </c>
      <c r="E2283" s="2" t="s">
        <v>15</v>
      </c>
      <c r="F2283" s="17" t="str">
        <f>+Tabela1[[#This Row],[WK]]&amp;Tabela1[[#This Row],[PK]]&amp;Tabela1[[#This Row],[GK]]</f>
        <v>302708</v>
      </c>
      <c r="G2283" s="2" t="s">
        <v>2110</v>
      </c>
      <c r="H2283" s="302">
        <f>TabIPW[[#This Row],[liczba mieszkańców ]]/$I$1*$H$2</f>
        <v>3.4832713102406675E-5</v>
      </c>
      <c r="I2283" s="27">
        <v>10944</v>
      </c>
      <c r="J2283" s="302">
        <f>TabIPW[[#This Row],[liczba mieszkańców w wieku 20-64]]/$K$1*$J$2</f>
        <v>2.7214064955768067E-5</v>
      </c>
      <c r="K2283" s="27">
        <v>6748</v>
      </c>
      <c r="L2283" s="302">
        <f>TabIPW[[#This Row],[iloczyn liczby mieszkańców i relacji przeciętnego miesięcznego wynagrodzenia brutto 
w danym powiecie do średniej krajowej]]/$M$1*$L$2</f>
        <v>9.2332136234113708E-5</v>
      </c>
      <c r="M2283" s="27">
        <v>8394.0480000000007</v>
      </c>
      <c r="N2283" s="302">
        <f>TabIPW[[#This Row],[liczba oddziałów w szkołach podstawowych]]/$O$1*$N$2</f>
        <v>7.4761478831246285E-5</v>
      </c>
      <c r="O2283" s="27">
        <v>59</v>
      </c>
      <c r="P228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6.6113648367353278E-5</v>
      </c>
      <c r="Q2283" s="27">
        <v>336</v>
      </c>
      <c r="R2283" s="302">
        <f>TabIPW[[#This Row],[liczba gospodarstw domowych korzystających ze środowiskowej pomocy społecznej ]]/$S$1*$R$2</f>
        <v>2.6521753990225228E-5</v>
      </c>
      <c r="S2283" s="27">
        <v>97</v>
      </c>
      <c r="T2283" s="302">
        <f>TabIPW[[#This Row],[ilość wody dostarczonej i ścieków bytowych odprowadzonych siecią kanalizacyjną '[dam3']]]/$U$1*$T$2</f>
        <v>2.2665223433292217E-5</v>
      </c>
      <c r="U2283" s="27">
        <v>555.4</v>
      </c>
      <c r="V2283" s="302">
        <f>TabIPW[[#This Row],[iloczyn liczby mieszkańców i relacji przeciętnego miesięcznego wynagrodzenia brutto 
w danym powiecie do średniej krajowej2]]/$W$1*$V$2</f>
        <v>2.6930206401616503E-5</v>
      </c>
      <c r="W2283" s="27">
        <f>TabIPW[[#This Row],[iloczyn liczby mieszkańców i relacji przeciętnego miesięcznego wynagrodzenia brutto 
w danym powiecie do średniej krajowej]]</f>
        <v>8394.0480000000007</v>
      </c>
    </row>
    <row r="2284" spans="1:23" x14ac:dyDescent="0.3">
      <c r="A2284" s="2" t="s">
        <v>10</v>
      </c>
      <c r="B2284" s="2" t="s">
        <v>1143</v>
      </c>
      <c r="C2284" s="2" t="s">
        <v>1119</v>
      </c>
      <c r="D2284" s="2" t="s">
        <v>56</v>
      </c>
      <c r="E2284" s="2" t="s">
        <v>15</v>
      </c>
      <c r="F2284" s="17" t="str">
        <f>+Tabela1[[#This Row],[WK]]&amp;Tabela1[[#This Row],[PK]]&amp;Tabela1[[#This Row],[GK]]</f>
        <v>302709</v>
      </c>
      <c r="G2284" s="2" t="s">
        <v>2116</v>
      </c>
      <c r="H2284" s="302">
        <f>TabIPW[[#This Row],[liczba mieszkańców ]]/$I$1*$H$2</f>
        <v>2.4978721895804785E-5</v>
      </c>
      <c r="I2284" s="27">
        <v>7848</v>
      </c>
      <c r="J2284" s="302">
        <f>TabIPW[[#This Row],[liczba mieszkańców w wieku 20-64]]/$K$1*$J$2</f>
        <v>1.9446683642073747E-5</v>
      </c>
      <c r="K2284" s="27">
        <v>4822</v>
      </c>
      <c r="L2284" s="302">
        <f>TabIPW[[#This Row],[iloczyn liczby mieszkańców i relacji przeciętnego miesięcznego wynagrodzenia brutto 
w danym powiecie do średniej krajowej]]/$M$1*$L$2</f>
        <v>6.6211860852094694E-5</v>
      </c>
      <c r="M2284" s="27">
        <v>6019.4160000000002</v>
      </c>
      <c r="N2284" s="302">
        <f>TabIPW[[#This Row],[liczba oddziałów w szkołach podstawowych]]/$O$1*$N$2</f>
        <v>6.3357185450208707E-5</v>
      </c>
      <c r="O2284" s="27">
        <v>50</v>
      </c>
      <c r="P228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6.1194478101925207E-5</v>
      </c>
      <c r="Q2284" s="27">
        <v>311</v>
      </c>
      <c r="R2284" s="302">
        <f>TabIPW[[#This Row],[liczba gospodarstw domowych korzystających ze środowiskowej pomocy społecznej ]]/$S$1*$R$2</f>
        <v>3.3083837451724254E-5</v>
      </c>
      <c r="S2284" s="27">
        <v>121</v>
      </c>
      <c r="T2284" s="302">
        <f>TabIPW[[#This Row],[ilość wody dostarczonej i ścieków bytowych odprowadzonych siecią kanalizacyjną '[dam3']]]/$U$1*$T$2</f>
        <v>2.0649267297885962E-5</v>
      </c>
      <c r="U2284" s="27">
        <v>506</v>
      </c>
      <c r="V2284" s="302">
        <f>TabIPW[[#This Row],[iloczyn liczby mieszkańców i relacji przeciętnego miesięcznego wynagrodzenia brutto 
w danym powiecie do średniej krajowej2]]/$W$1*$V$2</f>
        <v>1.9311792748527622E-5</v>
      </c>
      <c r="W2284" s="27">
        <f>TabIPW[[#This Row],[iloczyn liczby mieszkańców i relacji przeciętnego miesięcznego wynagrodzenia brutto 
w danym powiecie do średniej krajowej]]</f>
        <v>6019.4160000000002</v>
      </c>
    </row>
    <row r="2285" spans="1:23" x14ac:dyDescent="0.3">
      <c r="A2285" s="2" t="s">
        <v>10</v>
      </c>
      <c r="B2285" s="2" t="s">
        <v>1143</v>
      </c>
      <c r="C2285" s="2" t="s">
        <v>1126</v>
      </c>
      <c r="D2285" s="2" t="s">
        <v>12</v>
      </c>
      <c r="E2285" s="2" t="s">
        <v>13</v>
      </c>
      <c r="F2285" s="17" t="str">
        <f>+Tabela1[[#This Row],[WK]]&amp;Tabela1[[#This Row],[PK]]&amp;Tabela1[[#This Row],[GK]]</f>
        <v>302801</v>
      </c>
      <c r="G2285" s="2" t="s">
        <v>2117</v>
      </c>
      <c r="H2285" s="302">
        <f>TabIPW[[#This Row],[liczba mieszkańców ]]/$I$1*$H$2</f>
        <v>8.0280109885051495E-5</v>
      </c>
      <c r="I2285" s="27">
        <v>25223</v>
      </c>
      <c r="J2285" s="302">
        <f>TabIPW[[#This Row],[liczba mieszkańców w wieku 20-64]]/$K$1*$J$2</f>
        <v>5.9408771615800149E-5</v>
      </c>
      <c r="K2285" s="27">
        <v>14731</v>
      </c>
      <c r="L2285" s="302">
        <f>TabIPW[[#This Row],[iloczyn liczby mieszkańców i relacji przeciętnego miesięcznego wynagrodzenia brutto 
w danym powiecie do średniej krajowej]]/$M$1*$L$2</f>
        <v>2.2667322927083595E-4</v>
      </c>
      <c r="M2285" s="27">
        <v>20607.191000000003</v>
      </c>
      <c r="N2285" s="302">
        <f>TabIPW[[#This Row],[liczba oddziałów w szkołach podstawowych]]/$O$1*$N$2</f>
        <v>2.014758497316637E-4</v>
      </c>
      <c r="O2285" s="27">
        <v>159</v>
      </c>
      <c r="P228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2.5835482234028232E-4</v>
      </c>
      <c r="Q2285" s="27">
        <v>1313</v>
      </c>
      <c r="R2285" s="302">
        <f>TabIPW[[#This Row],[liczba gospodarstw domowych korzystających ze środowiskowej pomocy społecznej ]]/$S$1*$R$2</f>
        <v>1.4928739874910284E-4</v>
      </c>
      <c r="S2285" s="27">
        <v>546</v>
      </c>
      <c r="T2285" s="302">
        <f>TabIPW[[#This Row],[ilość wody dostarczonej i ścieków bytowych odprowadzonych siecią kanalizacyjną '[dam3']]]/$U$1*$T$2</f>
        <v>8.552306220588854E-5</v>
      </c>
      <c r="U2285" s="27">
        <v>2095.6999999999998</v>
      </c>
      <c r="V2285" s="302">
        <f>TabIPW[[#This Row],[iloczyn liczby mieszkańców i relacji przeciętnego miesięcznego wynagrodzenia brutto 
w danym powiecie do średniej krajowej2]]/$W$1*$V$2</f>
        <v>6.6113025203993822E-5</v>
      </c>
      <c r="W2285" s="27">
        <f>TabIPW[[#This Row],[iloczyn liczby mieszkańców i relacji przeciętnego miesięcznego wynagrodzenia brutto 
w danym powiecie do średniej krajowej]]</f>
        <v>20607.191000000003</v>
      </c>
    </row>
    <row r="2286" spans="1:23" x14ac:dyDescent="0.3">
      <c r="A2286" s="2" t="s">
        <v>10</v>
      </c>
      <c r="B2286" s="2" t="s">
        <v>1143</v>
      </c>
      <c r="C2286" s="2" t="s">
        <v>1126</v>
      </c>
      <c r="D2286" s="2" t="s">
        <v>11</v>
      </c>
      <c r="E2286" s="2" t="s">
        <v>15</v>
      </c>
      <c r="F2286" s="17" t="str">
        <f>+Tabela1[[#This Row],[WK]]&amp;Tabela1[[#This Row],[PK]]&amp;Tabela1[[#This Row],[GK]]</f>
        <v>302802</v>
      </c>
      <c r="G2286" s="2" t="s">
        <v>2118</v>
      </c>
      <c r="H2286" s="302">
        <f>TabIPW[[#This Row],[liczba mieszkańców ]]/$I$1*$H$2</f>
        <v>1.5570324606814093E-5</v>
      </c>
      <c r="I2286" s="27">
        <v>4892</v>
      </c>
      <c r="J2286" s="302">
        <f>TabIPW[[#This Row],[liczba mieszkańców w wieku 20-64]]/$K$1*$J$2</f>
        <v>1.1380867116949835E-5</v>
      </c>
      <c r="K2286" s="27">
        <v>2822</v>
      </c>
      <c r="L2286" s="302">
        <f>TabIPW[[#This Row],[iloczyn liczby mieszkańców i relacji przeciętnego miesięcznego wynagrodzenia brutto 
w danym powiecie do średniej krajowej]]/$M$1*$L$2</f>
        <v>4.3963265178326501E-5</v>
      </c>
      <c r="M2286" s="27">
        <v>3996.7640000000001</v>
      </c>
      <c r="N2286" s="302">
        <f>TabIPW[[#This Row],[liczba oddziałów w szkołach podstawowych]]/$O$1*$N$2</f>
        <v>3.0411449016100181E-5</v>
      </c>
      <c r="O2286" s="27">
        <v>24</v>
      </c>
      <c r="P228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3.2466523751825273E-5</v>
      </c>
      <c r="Q2286" s="27">
        <v>165</v>
      </c>
      <c r="R2286" s="302">
        <f>TabIPW[[#This Row],[liczba gospodarstw domowych korzystających ze środowiskowej pomocy społecznej ]]/$S$1*$R$2</f>
        <v>2.351413240370484E-5</v>
      </c>
      <c r="S2286" s="27">
        <v>86</v>
      </c>
      <c r="T2286" s="302">
        <f>TabIPW[[#This Row],[ilość wody dostarczonej i ścieków bytowych odprowadzonych siecią kanalizacyjną '[dam3']]]/$U$1*$T$2</f>
        <v>1.7364156591404101E-5</v>
      </c>
      <c r="U2286" s="27">
        <v>425.5</v>
      </c>
      <c r="V2286" s="302">
        <f>TabIPW[[#This Row],[iloczyn liczby mieszkańców i relacji przeciętnego miesięcznego wynagrodzenia brutto 
w danym powiecie do średniej krajowej2]]/$W$1*$V$2</f>
        <v>1.2822619010345232E-5</v>
      </c>
      <c r="W2286" s="27">
        <f>TabIPW[[#This Row],[iloczyn liczby mieszkańców i relacji przeciętnego miesięcznego wynagrodzenia brutto 
w danym powiecie do średniej krajowej]]</f>
        <v>3996.7640000000001</v>
      </c>
    </row>
    <row r="2287" spans="1:23" x14ac:dyDescent="0.3">
      <c r="A2287" s="2" t="s">
        <v>10</v>
      </c>
      <c r="B2287" s="2" t="s">
        <v>1143</v>
      </c>
      <c r="C2287" s="2" t="s">
        <v>1126</v>
      </c>
      <c r="D2287" s="2" t="s">
        <v>16</v>
      </c>
      <c r="E2287" s="2" t="s">
        <v>19</v>
      </c>
      <c r="F2287" s="17" t="str">
        <f>+Tabela1[[#This Row],[WK]]&amp;Tabela1[[#This Row],[PK]]&amp;Tabela1[[#This Row],[GK]]</f>
        <v>302803</v>
      </c>
      <c r="G2287" s="2" t="s">
        <v>2119</v>
      </c>
      <c r="H2287" s="302">
        <f>TabIPW[[#This Row],[liczba mieszkańców ]]/$I$1*$H$2</f>
        <v>2.4173470030407408E-5</v>
      </c>
      <c r="I2287" s="27">
        <v>7595</v>
      </c>
      <c r="J2287" s="302">
        <f>TabIPW[[#This Row],[liczba mieszkańców w wieku 20-64]]/$K$1*$J$2</f>
        <v>1.8095659374115491E-5</v>
      </c>
      <c r="K2287" s="27">
        <v>4487</v>
      </c>
      <c r="L2287" s="302">
        <f>TabIPW[[#This Row],[iloczyn liczby mieszkańców i relacji przeciętnego miesięcznego wynagrodzenia brutto 
w danym powiecie do średniej krajowej]]/$M$1*$L$2</f>
        <v>6.825449693977713E-5</v>
      </c>
      <c r="M2287" s="27">
        <v>6205.1149999999998</v>
      </c>
      <c r="N2287" s="302">
        <f>TabIPW[[#This Row],[liczba oddziałów w szkołach podstawowych]]/$O$1*$N$2</f>
        <v>6.3357185450208707E-5</v>
      </c>
      <c r="O2287" s="27">
        <v>50</v>
      </c>
      <c r="P228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4.5256366441938257E-5</v>
      </c>
      <c r="Q2287" s="27">
        <v>230</v>
      </c>
      <c r="R2287" s="302">
        <f>TabIPW[[#This Row],[liczba gospodarstw domowych korzystających ze środowiskowej pomocy społecznej ]]/$S$1*$R$2</f>
        <v>4.4020643220889294E-5</v>
      </c>
      <c r="S2287" s="27">
        <v>161</v>
      </c>
      <c r="T2287" s="302">
        <f>TabIPW[[#This Row],[ilość wody dostarczonej i ścieków bytowych odprowadzonych siecią kanalizacyjną '[dam3']]]/$U$1*$T$2</f>
        <v>2.2322429272615851E-5</v>
      </c>
      <c r="U2287" s="27">
        <v>547</v>
      </c>
      <c r="V2287" s="302">
        <f>TabIPW[[#This Row],[iloczyn liczby mieszkańców i relacji przeciętnego miesięcznego wynagrodzenia brutto 
w danym powiecie do średniej krajowej2]]/$W$1*$V$2</f>
        <v>1.9907561607435E-5</v>
      </c>
      <c r="W2287" s="27">
        <f>TabIPW[[#This Row],[iloczyn liczby mieszkańców i relacji przeciętnego miesięcznego wynagrodzenia brutto 
w danym powiecie do średniej krajowej]]</f>
        <v>6205.1149999999998</v>
      </c>
    </row>
    <row r="2288" spans="1:23" x14ac:dyDescent="0.3">
      <c r="A2288" s="2" t="s">
        <v>10</v>
      </c>
      <c r="B2288" s="2" t="s">
        <v>1143</v>
      </c>
      <c r="C2288" s="2" t="s">
        <v>1126</v>
      </c>
      <c r="D2288" s="2" t="s">
        <v>18</v>
      </c>
      <c r="E2288" s="2" t="s">
        <v>15</v>
      </c>
      <c r="F2288" s="17" t="str">
        <f>+Tabela1[[#This Row],[WK]]&amp;Tabela1[[#This Row],[PK]]&amp;Tabela1[[#This Row],[GK]]</f>
        <v>302804</v>
      </c>
      <c r="G2288" s="2" t="s">
        <v>2120</v>
      </c>
      <c r="H2288" s="302">
        <f>TabIPW[[#This Row],[liczba mieszkańców ]]/$I$1*$H$2</f>
        <v>1.7814208263356189E-5</v>
      </c>
      <c r="I2288" s="27">
        <v>5597</v>
      </c>
      <c r="J2288" s="302">
        <f>TabIPW[[#This Row],[liczba mieszkańców w wieku 20-64]]/$K$1*$J$2</f>
        <v>1.3502176863057423E-5</v>
      </c>
      <c r="K2288" s="27">
        <v>3348</v>
      </c>
      <c r="L2288" s="302">
        <f>TabIPW[[#This Row],[iloczyn liczby mieszkańców i relacji przeciętnego miesięcznego wynagrodzenia brutto 
w danym powiecie do średniej krajowej]]/$M$1*$L$2</f>
        <v>5.0298936059503969E-5</v>
      </c>
      <c r="M2288" s="27">
        <v>4572.7489999999998</v>
      </c>
      <c r="N2288" s="302">
        <f>TabIPW[[#This Row],[liczba oddziałów w szkołach podstawowych]]/$O$1*$N$2</f>
        <v>3.0411449016100181E-5</v>
      </c>
      <c r="O2288" s="27">
        <v>24</v>
      </c>
      <c r="P228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3.6992160396019099E-5</v>
      </c>
      <c r="Q2288" s="27">
        <v>188</v>
      </c>
      <c r="R2288" s="302">
        <f>TabIPW[[#This Row],[liczba gospodarstw domowych korzystających ze środowiskowej pomocy społecznej ]]/$S$1*$R$2</f>
        <v>2.8982535288287364E-5</v>
      </c>
      <c r="S2288" s="27">
        <v>106</v>
      </c>
      <c r="T2288" s="302">
        <f>TabIPW[[#This Row],[ilość wody dostarczonej i ścieków bytowych odprowadzonych siecią kanalizacyjną '[dam3']]]/$U$1*$T$2</f>
        <v>1.5609376959370317E-5</v>
      </c>
      <c r="U2288" s="27">
        <v>382.5</v>
      </c>
      <c r="V2288" s="302">
        <f>TabIPW[[#This Row],[iloczyn liczby mieszkańców i relacji przeciętnego miesięcznego wynagrodzenia brutto 
w danym powiecie do średniej krajowej2]]/$W$1*$V$2</f>
        <v>1.4670523017355325E-5</v>
      </c>
      <c r="W2288" s="27">
        <f>TabIPW[[#This Row],[iloczyn liczby mieszkańców i relacji przeciętnego miesięcznego wynagrodzenia brutto 
w danym powiecie do średniej krajowej]]</f>
        <v>4572.7489999999998</v>
      </c>
    </row>
    <row r="2289" spans="1:23" x14ac:dyDescent="0.3">
      <c r="A2289" s="2" t="s">
        <v>10</v>
      </c>
      <c r="B2289" s="2" t="s">
        <v>1143</v>
      </c>
      <c r="C2289" s="2" t="s">
        <v>1126</v>
      </c>
      <c r="D2289" s="2" t="s">
        <v>21</v>
      </c>
      <c r="E2289" s="2" t="s">
        <v>19</v>
      </c>
      <c r="F2289" s="17" t="str">
        <f>+Tabela1[[#This Row],[WK]]&amp;Tabela1[[#This Row],[PK]]&amp;Tabela1[[#This Row],[GK]]</f>
        <v>302805</v>
      </c>
      <c r="G2289" s="2" t="s">
        <v>2121</v>
      </c>
      <c r="H2289" s="302">
        <f>TabIPW[[#This Row],[liczba mieszkańców ]]/$I$1*$H$2</f>
        <v>3.2817992032064617E-5</v>
      </c>
      <c r="I2289" s="27">
        <v>10311</v>
      </c>
      <c r="J2289" s="302">
        <f>TabIPW[[#This Row],[liczba mieszkańców w wieku 20-64]]/$K$1*$J$2</f>
        <v>2.4991932503096433E-5</v>
      </c>
      <c r="K2289" s="27">
        <v>6197</v>
      </c>
      <c r="L2289" s="302">
        <f>TabIPW[[#This Row],[iloczyn liczby mieszkańców i relacji przeciętnego miesięcznego wynagrodzenia brutto 
w danym powiecie do średniej krajowej]]/$M$1*$L$2</f>
        <v>9.2662556674923268E-5</v>
      </c>
      <c r="M2289" s="27">
        <v>8424.0870000000014</v>
      </c>
      <c r="N2289" s="302">
        <f>TabIPW[[#This Row],[liczba oddziałów w szkołach podstawowych]]/$O$1*$N$2</f>
        <v>7.8562909958258793E-5</v>
      </c>
      <c r="O2289" s="27">
        <v>62</v>
      </c>
      <c r="P228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9.0315966073259399E-5</v>
      </c>
      <c r="Q2289" s="27">
        <v>459</v>
      </c>
      <c r="R2289" s="302">
        <f>TabIPW[[#This Row],[liczba gospodarstw domowych korzystających ze środowiskowej pomocy społecznej ]]/$S$1*$R$2</f>
        <v>7.5463959807238793E-5</v>
      </c>
      <c r="S2289" s="27">
        <v>276</v>
      </c>
      <c r="T2289" s="302">
        <f>TabIPW[[#This Row],[ilość wody dostarczonej i ścieków bytowych odprowadzonych siecią kanalizacyjną '[dam3']]]/$U$1*$T$2</f>
        <v>3.3173496811168968E-5</v>
      </c>
      <c r="U2289" s="27">
        <v>812.9</v>
      </c>
      <c r="V2289" s="302">
        <f>TabIPW[[#This Row],[iloczyn liczby mieszkańców i relacji przeciętnego miesięcznego wynagrodzenia brutto 
w danym powiecie do średniej krajowej2]]/$W$1*$V$2</f>
        <v>2.7026579030185956E-5</v>
      </c>
      <c r="W2289" s="27">
        <f>TabIPW[[#This Row],[iloczyn liczby mieszkańców i relacji przeciętnego miesięcznego wynagrodzenia brutto 
w danym powiecie do średniej krajowej]]</f>
        <v>8424.0870000000014</v>
      </c>
    </row>
    <row r="2290" spans="1:23" x14ac:dyDescent="0.3">
      <c r="A2290" s="2" t="s">
        <v>10</v>
      </c>
      <c r="B2290" s="2" t="s">
        <v>1143</v>
      </c>
      <c r="C2290" s="2" t="s">
        <v>1126</v>
      </c>
      <c r="D2290" s="2" t="s">
        <v>23</v>
      </c>
      <c r="E2290" s="2" t="s">
        <v>15</v>
      </c>
      <c r="F2290" s="17" t="str">
        <f>+Tabela1[[#This Row],[WK]]&amp;Tabela1[[#This Row],[PK]]&amp;Tabela1[[#This Row],[GK]]</f>
        <v>302806</v>
      </c>
      <c r="G2290" s="2" t="s">
        <v>2122</v>
      </c>
      <c r="H2290" s="302">
        <f>TabIPW[[#This Row],[liczba mieszkańców ]]/$I$1*$H$2</f>
        <v>8.4567359935210653E-6</v>
      </c>
      <c r="I2290" s="27">
        <v>2657</v>
      </c>
      <c r="J2290" s="302">
        <f>TabIPW[[#This Row],[liczba mieszkańców w wieku 20-64]]/$K$1*$J$2</f>
        <v>6.198579999557724E-6</v>
      </c>
      <c r="K2290" s="27">
        <v>1537</v>
      </c>
      <c r="L2290" s="302">
        <f>TabIPW[[#This Row],[iloczyn liczby mieszkańców i relacji przeciętnego miesięcznego wynagrodzenia brutto 
w danym powiecie do średniej krajowej]]/$M$1*$L$2</f>
        <v>2.3877840469912815E-5</v>
      </c>
      <c r="M2290" s="27">
        <v>2170.7689999999998</v>
      </c>
      <c r="N2290" s="302">
        <f>TabIPW[[#This Row],[liczba oddziałów w szkołach podstawowych]]/$O$1*$N$2</f>
        <v>1.3938580799045916E-5</v>
      </c>
      <c r="O2290" s="27">
        <v>11</v>
      </c>
      <c r="P229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1.7118712523689689E-5</v>
      </c>
      <c r="Q2290" s="27">
        <v>87</v>
      </c>
      <c r="R2290" s="302">
        <f>TabIPW[[#This Row],[liczba gospodarstw domowych korzystających ze środowiskowej pomocy społecznej ]]/$S$1*$R$2</f>
        <v>1.4491267644143682E-5</v>
      </c>
      <c r="S2290" s="27">
        <v>53</v>
      </c>
      <c r="T2290" s="302">
        <f>TabIPW[[#This Row],[ilość wody dostarczonej i ścieków bytowych odprowadzonych siecią kanalizacyjną '[dam3']]]/$U$1*$T$2</f>
        <v>8.6841187371346487E-6</v>
      </c>
      <c r="U2290" s="27">
        <v>212.8</v>
      </c>
      <c r="V2290" s="302">
        <f>TabIPW[[#This Row],[iloczyn liczby mieszkańców i relacji przeciętnego miesięcznego wynagrodzenia brutto 
w danym powiecie do średniej krajowej2]]/$W$1*$V$2</f>
        <v>6.964370137057905E-6</v>
      </c>
      <c r="W2290" s="27">
        <f>TabIPW[[#This Row],[iloczyn liczby mieszkańców i relacji przeciętnego miesięcznego wynagrodzenia brutto 
w danym powiecie do średniej krajowej]]</f>
        <v>2170.7689999999998</v>
      </c>
    </row>
    <row r="2291" spans="1:23" x14ac:dyDescent="0.3">
      <c r="A2291" s="2" t="s">
        <v>10</v>
      </c>
      <c r="B2291" s="2" t="s">
        <v>1143</v>
      </c>
      <c r="C2291" s="2" t="s">
        <v>1126</v>
      </c>
      <c r="D2291" s="2" t="s">
        <v>30</v>
      </c>
      <c r="E2291" s="2" t="s">
        <v>15</v>
      </c>
      <c r="F2291" s="17" t="str">
        <f>+Tabela1[[#This Row],[WK]]&amp;Tabela1[[#This Row],[PK]]&amp;Tabela1[[#This Row],[GK]]</f>
        <v>302807</v>
      </c>
      <c r="G2291" s="2" t="s">
        <v>2117</v>
      </c>
      <c r="H2291" s="302">
        <f>TabIPW[[#This Row],[liczba mieszkańców ]]/$I$1*$H$2</f>
        <v>3.9450975777077001E-5</v>
      </c>
      <c r="I2291" s="27">
        <v>12395</v>
      </c>
      <c r="J2291" s="302">
        <f>TabIPW[[#This Row],[liczba mieszkańców w wieku 20-64]]/$K$1*$J$2</f>
        <v>3.0016936198248626E-5</v>
      </c>
      <c r="K2291" s="27">
        <v>7443</v>
      </c>
      <c r="L2291" s="302">
        <f>TabIPW[[#This Row],[iloczyn liczby mieszkańców i relacji przeciętnego miesięcznego wynagrodzenia brutto 
w danym powiecie do średniej krajowej]]/$M$1*$L$2</f>
        <v>1.11390979535028E-4</v>
      </c>
      <c r="M2291" s="27">
        <v>10126.715</v>
      </c>
      <c r="N2291" s="302">
        <f>TabIPW[[#This Row],[liczba oddziałów w szkołach podstawowych]]/$O$1*$N$2</f>
        <v>6.7158616577221229E-5</v>
      </c>
      <c r="O2291" s="27">
        <v>53</v>
      </c>
      <c r="P229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7.5755222087592303E-5</v>
      </c>
      <c r="Q2291" s="27">
        <v>385</v>
      </c>
      <c r="R2291" s="302">
        <f>TabIPW[[#This Row],[liczba gospodarstw domowych korzystających ze środowiskowej pomocy społecznej ]]/$S$1*$R$2</f>
        <v>4.292696264397279E-5</v>
      </c>
      <c r="S2291" s="27">
        <v>157</v>
      </c>
      <c r="T2291" s="302">
        <f>TabIPW[[#This Row],[ilość wody dostarczonej i ścieków bytowych odprowadzonych siecią kanalizacyjną '[dam3']]]/$U$1*$T$2</f>
        <v>4.0029380024696322E-5</v>
      </c>
      <c r="U2291" s="27">
        <v>980.90000000000009</v>
      </c>
      <c r="V2291" s="302">
        <f>TabIPW[[#This Row],[iloczyn liczby mieszkańców i relacji przeciętnego miesięcznego wynagrodzenia brutto 
w danym powiecie do średniej krajowej2]]/$W$1*$V$2</f>
        <v>3.2489035697716505E-5</v>
      </c>
      <c r="W2291" s="27">
        <f>TabIPW[[#This Row],[iloczyn liczby mieszkańców i relacji przeciętnego miesięcznego wynagrodzenia brutto 
w danym powiecie do średniej krajowej]]</f>
        <v>10126.715</v>
      </c>
    </row>
    <row r="2292" spans="1:23" x14ac:dyDescent="0.3">
      <c r="A2292" s="2" t="s">
        <v>10</v>
      </c>
      <c r="B2292" s="2" t="s">
        <v>1143</v>
      </c>
      <c r="C2292" s="2" t="s">
        <v>1134</v>
      </c>
      <c r="D2292" s="2" t="s">
        <v>12</v>
      </c>
      <c r="E2292" s="2" t="s">
        <v>15</v>
      </c>
      <c r="F2292" s="17" t="str">
        <f>+Tabela1[[#This Row],[WK]]&amp;Tabela1[[#This Row],[PK]]&amp;Tabela1[[#This Row],[GK]]</f>
        <v>302901</v>
      </c>
      <c r="G2292" s="2" t="s">
        <v>2123</v>
      </c>
      <c r="H2292" s="302">
        <f>TabIPW[[#This Row],[liczba mieszkańców ]]/$I$1*$H$2</f>
        <v>4.4136077539389012E-5</v>
      </c>
      <c r="I2292" s="27">
        <v>13867</v>
      </c>
      <c r="J2292" s="302">
        <f>TabIPW[[#This Row],[liczba mieszkańców w wieku 20-64]]/$K$1*$J$2</f>
        <v>3.3178736276097199E-5</v>
      </c>
      <c r="K2292" s="27">
        <v>8227</v>
      </c>
      <c r="L2292" s="302">
        <f>TabIPW[[#This Row],[iloczyn liczby mieszkańców i relacji przeciętnego miesięcznego wynagrodzenia brutto 
w danym powiecie do średniej krajowej]]/$M$1*$L$2</f>
        <v>1.2690749659613983E-4</v>
      </c>
      <c r="M2292" s="27">
        <v>11537.344000000001</v>
      </c>
      <c r="N2292" s="302">
        <f>TabIPW[[#This Row],[liczba oddziałów w szkołach podstawowych]]/$O$1*$N$2</f>
        <v>1.039057841383423E-4</v>
      </c>
      <c r="O2292" s="27">
        <v>82</v>
      </c>
      <c r="P229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1.334078975984093E-4</v>
      </c>
      <c r="Q2292" s="27">
        <v>678</v>
      </c>
      <c r="R2292" s="302">
        <f>TabIPW[[#This Row],[liczba gospodarstw domowych korzystających ze środowiskowej pomocy społecznej ]]/$S$1*$R$2</f>
        <v>2.6521753990225228E-5</v>
      </c>
      <c r="S2292" s="27">
        <v>97</v>
      </c>
      <c r="T2292" s="302">
        <f>TabIPW[[#This Row],[ilość wody dostarczonej i ścieków bytowych odprowadzonych siecią kanalizacyjną '[dam3']]]/$U$1*$T$2</f>
        <v>3.4940519091798341E-5</v>
      </c>
      <c r="U2292" s="27">
        <v>856.2</v>
      </c>
      <c r="V2292" s="302">
        <f>TabIPW[[#This Row],[iloczyn liczby mieszkańców i relacji przeciętnego miesięcznego wynagrodzenia brutto 
w danym powiecie do średniej krajowej2]]/$W$1*$V$2</f>
        <v>3.7014686507207454E-5</v>
      </c>
      <c r="W2292" s="27">
        <f>TabIPW[[#This Row],[iloczyn liczby mieszkańców i relacji przeciętnego miesięcznego wynagrodzenia brutto 
w danym powiecie do średniej krajowej]]</f>
        <v>11537.344000000001</v>
      </c>
    </row>
    <row r="2293" spans="1:23" x14ac:dyDescent="0.3">
      <c r="A2293" s="2" t="s">
        <v>10</v>
      </c>
      <c r="B2293" s="2" t="s">
        <v>1143</v>
      </c>
      <c r="C2293" s="2" t="s">
        <v>1134</v>
      </c>
      <c r="D2293" s="2" t="s">
        <v>11</v>
      </c>
      <c r="E2293" s="2" t="s">
        <v>15</v>
      </c>
      <c r="F2293" s="17" t="str">
        <f>+Tabela1[[#This Row],[WK]]&amp;Tabela1[[#This Row],[PK]]&amp;Tabela1[[#This Row],[GK]]</f>
        <v>302902</v>
      </c>
      <c r="G2293" s="2" t="s">
        <v>2124</v>
      </c>
      <c r="H2293" s="302">
        <f>TabIPW[[#This Row],[liczba mieszkańców ]]/$I$1*$H$2</f>
        <v>3.947962110035201E-5</v>
      </c>
      <c r="I2293" s="27">
        <v>12404</v>
      </c>
      <c r="J2293" s="302">
        <f>TabIPW[[#This Row],[liczba mieszkańców w wieku 20-64]]/$K$1*$J$2</f>
        <v>2.9778994610757475E-5</v>
      </c>
      <c r="K2293" s="27">
        <v>7384</v>
      </c>
      <c r="L2293" s="302">
        <f>TabIPW[[#This Row],[iloczyn liczby mieszkańców i relacji przeciętnego miesięcznego wynagrodzenia brutto 
w danym powiecie do średniej krajowej]]/$M$1*$L$2</f>
        <v>1.1351846742471468E-4</v>
      </c>
      <c r="M2293" s="27">
        <v>10320.128000000001</v>
      </c>
      <c r="N2293" s="302">
        <f>TabIPW[[#This Row],[liczba oddziałów w szkołach podstawowych]]/$O$1*$N$2</f>
        <v>8.4898628503279666E-5</v>
      </c>
      <c r="O2293" s="27">
        <v>67</v>
      </c>
      <c r="P229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1.1491181740039975E-4</v>
      </c>
      <c r="Q2293" s="27">
        <v>584</v>
      </c>
      <c r="R2293" s="302">
        <f>TabIPW[[#This Row],[liczba gospodarstw domowych korzystających ze środowiskowej pomocy społecznej ]]/$S$1*$R$2</f>
        <v>6.0699272018865985E-5</v>
      </c>
      <c r="S2293" s="27">
        <v>222</v>
      </c>
      <c r="T2293" s="302">
        <f>TabIPW[[#This Row],[ilość wody dostarczonej i ścieków bytowych odprowadzonych siecią kanalizacyjną '[dam3']]]/$U$1*$T$2</f>
        <v>4.1306696361502309E-5</v>
      </c>
      <c r="U2293" s="27">
        <v>1012.2</v>
      </c>
      <c r="V2293" s="302">
        <f>TabIPW[[#This Row],[iloczyn liczby mieszkańców i relacji przeciętnego miesięcznego wynagrodzenia brutto 
w danym powiecie do średniej krajowej2]]/$W$1*$V$2</f>
        <v>3.3109552998875117E-5</v>
      </c>
      <c r="W2293" s="27">
        <f>TabIPW[[#This Row],[iloczyn liczby mieszkańców i relacji przeciętnego miesięcznego wynagrodzenia brutto 
w danym powiecie do średniej krajowej]]</f>
        <v>10320.128000000001</v>
      </c>
    </row>
    <row r="2294" spans="1:23" x14ac:dyDescent="0.3">
      <c r="A2294" s="2" t="s">
        <v>10</v>
      </c>
      <c r="B2294" s="2" t="s">
        <v>1143</v>
      </c>
      <c r="C2294" s="2" t="s">
        <v>1134</v>
      </c>
      <c r="D2294" s="2" t="s">
        <v>16</v>
      </c>
      <c r="E2294" s="2" t="s">
        <v>19</v>
      </c>
      <c r="F2294" s="17" t="str">
        <f>+Tabela1[[#This Row],[WK]]&amp;Tabela1[[#This Row],[PK]]&amp;Tabela1[[#This Row],[GK]]</f>
        <v>302903</v>
      </c>
      <c r="G2294" s="2" t="s">
        <v>2125</v>
      </c>
      <c r="H2294" s="302">
        <f>TabIPW[[#This Row],[liczba mieszkańców ]]/$I$1*$H$2</f>
        <v>9.5449399966015508E-5</v>
      </c>
      <c r="I2294" s="27">
        <v>29989</v>
      </c>
      <c r="J2294" s="302">
        <f>TabIPW[[#This Row],[liczba mieszkańców w wieku 20-64]]/$K$1*$J$2</f>
        <v>7.0176636676840576E-5</v>
      </c>
      <c r="K2294" s="27">
        <v>17401</v>
      </c>
      <c r="L2294" s="302">
        <f>TabIPW[[#This Row],[iloczyn liczby mieszkańców i relacji przeciętnego miesięcznego wynagrodzenia brutto 
w danym powiecie do średniej krajowej]]/$M$1*$L$2</f>
        <v>2.7445221860688228E-4</v>
      </c>
      <c r="M2294" s="27">
        <v>24950.848000000002</v>
      </c>
      <c r="N2294" s="302">
        <f>TabIPW[[#This Row],[liczba oddziałów w szkołach podstawowych]]/$O$1*$N$2</f>
        <v>2.356887298747764E-4</v>
      </c>
      <c r="O2294" s="27">
        <v>186</v>
      </c>
      <c r="P229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2.9200194695581033E-4</v>
      </c>
      <c r="Q2294" s="27">
        <v>1484</v>
      </c>
      <c r="R2294" s="302">
        <f>TabIPW[[#This Row],[liczba gospodarstw domowych korzystających ze środowiskowej pomocy społecznej ]]/$S$1*$R$2</f>
        <v>1.0882121740319218E-4</v>
      </c>
      <c r="S2294" s="27">
        <v>398</v>
      </c>
      <c r="T2294" s="302">
        <f>TabIPW[[#This Row],[ilość wody dostarczonej i ścieków bytowych odprowadzonych siecią kanalizacyjną '[dam3']]]/$U$1*$T$2</f>
        <v>1.3944784838657335E-4</v>
      </c>
      <c r="U2294" s="27">
        <v>3417.1000000000004</v>
      </c>
      <c r="V2294" s="302">
        <f>TabIPW[[#This Row],[iloczyn liczby mieszkańców i relacji przeciętnego miesięcznego wynagrodzenia brutto 
w danym powiecie do średniej krajowej2]]/$W$1*$V$2</f>
        <v>8.0048563760340687E-5</v>
      </c>
      <c r="W2294" s="27">
        <f>TabIPW[[#This Row],[iloczyn liczby mieszkańców i relacji przeciętnego miesięcznego wynagrodzenia brutto 
w danym powiecie do średniej krajowej]]</f>
        <v>24950.848000000002</v>
      </c>
    </row>
    <row r="2295" spans="1:23" x14ac:dyDescent="0.3">
      <c r="A2295" s="2" t="s">
        <v>10</v>
      </c>
      <c r="B2295" s="2" t="s">
        <v>1143</v>
      </c>
      <c r="C2295" s="2" t="s">
        <v>1143</v>
      </c>
      <c r="D2295" s="2" t="s">
        <v>12</v>
      </c>
      <c r="E2295" s="2" t="s">
        <v>15</v>
      </c>
      <c r="F2295" s="17" t="str">
        <f>+Tabela1[[#This Row],[WK]]&amp;Tabela1[[#This Row],[PK]]&amp;Tabela1[[#This Row],[GK]]</f>
        <v>303001</v>
      </c>
      <c r="G2295" s="2" t="s">
        <v>2126</v>
      </c>
      <c r="H2295" s="302">
        <f>TabIPW[[#This Row],[liczba mieszkańców ]]/$I$1*$H$2</f>
        <v>1.736543153204777E-5</v>
      </c>
      <c r="I2295" s="27">
        <v>5456</v>
      </c>
      <c r="J2295" s="302">
        <f>TabIPW[[#This Row],[liczba mieszkańców w wieku 20-64]]/$K$1*$J$2</f>
        <v>1.3171478385527343E-5</v>
      </c>
      <c r="K2295" s="27">
        <v>3266</v>
      </c>
      <c r="L2295" s="302">
        <f>TabIPW[[#This Row],[iloczyn liczby mieszkańców i relacji przeciętnego miesięcznego wynagrodzenia brutto 
w danym powiecie do średniej krajowej]]/$M$1*$L$2</f>
        <v>5.1252336362682102E-5</v>
      </c>
      <c r="M2295" s="27">
        <v>4659.424</v>
      </c>
      <c r="N2295" s="302">
        <f>TabIPW[[#This Row],[liczba oddziałów w szkołach podstawowych]]/$O$1*$N$2</f>
        <v>5.195289206917115E-5</v>
      </c>
      <c r="O2295" s="27">
        <v>41</v>
      </c>
      <c r="P229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4.191133066144717E-5</v>
      </c>
      <c r="Q2295" s="27">
        <v>213</v>
      </c>
      <c r="R2295" s="302">
        <f>TabIPW[[#This Row],[liczba gospodarstw domowych korzystających ze środowiskowej pomocy społecznej ]]/$S$1*$R$2</f>
        <v>1.7225469086434943E-5</v>
      </c>
      <c r="S2295" s="27">
        <v>63</v>
      </c>
      <c r="T2295" s="302">
        <f>TabIPW[[#This Row],[ilość wody dostarczonej i ścieków bytowych odprowadzonych siecią kanalizacyjną '[dam3']]]/$U$1*$T$2</f>
        <v>2.1330774736373505E-5</v>
      </c>
      <c r="U2295" s="27">
        <v>522.70000000000005</v>
      </c>
      <c r="V2295" s="302">
        <f>TabIPW[[#This Row],[iloczyn liczby mieszkańców i relacji przeciętnego miesięcznego wynagrodzenia brutto 
w danym powiecie do średniej krajowej2]]/$W$1*$V$2</f>
        <v>1.4948598105782283E-5</v>
      </c>
      <c r="W2295" s="27">
        <f>TabIPW[[#This Row],[iloczyn liczby mieszkańców i relacji przeciętnego miesięcznego wynagrodzenia brutto 
w danym powiecie do średniej krajowej]]</f>
        <v>4659.424</v>
      </c>
    </row>
    <row r="2296" spans="1:23" x14ac:dyDescent="0.3">
      <c r="A2296" s="2" t="s">
        <v>10</v>
      </c>
      <c r="B2296" s="2" t="s">
        <v>1143</v>
      </c>
      <c r="C2296" s="2" t="s">
        <v>1143</v>
      </c>
      <c r="D2296" s="2" t="s">
        <v>11</v>
      </c>
      <c r="E2296" s="2" t="s">
        <v>19</v>
      </c>
      <c r="F2296" s="17" t="str">
        <f>+Tabela1[[#This Row],[WK]]&amp;Tabela1[[#This Row],[PK]]&amp;Tabela1[[#This Row],[GK]]</f>
        <v>303002</v>
      </c>
      <c r="G2296" s="2" t="s">
        <v>2127</v>
      </c>
      <c r="H2296" s="302">
        <f>TabIPW[[#This Row],[liczba mieszkańców ]]/$I$1*$H$2</f>
        <v>3.0723700619291997E-5</v>
      </c>
      <c r="I2296" s="27">
        <v>9653</v>
      </c>
      <c r="J2296" s="302">
        <f>TabIPW[[#This Row],[liczba mieszkańców w wieku 20-64]]/$K$1*$J$2</f>
        <v>2.3044037812279009E-5</v>
      </c>
      <c r="K2296" s="27">
        <v>5714</v>
      </c>
      <c r="L2296" s="302">
        <f>TabIPW[[#This Row],[iloczyn liczby mieszkańców i relacji przeciętnego miesięcznego wynagrodzenia brutto 
w danym powiecie do średniej krajowej]]/$M$1*$L$2</f>
        <v>9.0677933084488702E-5</v>
      </c>
      <c r="M2296" s="27">
        <v>8243.6620000000003</v>
      </c>
      <c r="N2296" s="302">
        <f>TabIPW[[#This Row],[liczba oddziałów w szkołach podstawowych]]/$O$1*$N$2</f>
        <v>5.195289206917115E-5</v>
      </c>
      <c r="O2296" s="27">
        <v>41</v>
      </c>
      <c r="P229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7.4771388034506687E-5</v>
      </c>
      <c r="Q2296" s="27">
        <v>380</v>
      </c>
      <c r="R2296" s="302">
        <f>TabIPW[[#This Row],[liczba gospodarstw domowych korzystających ze środowiskowej pomocy społecznej ]]/$S$1*$R$2</f>
        <v>4.7028264807409681E-5</v>
      </c>
      <c r="S2296" s="27">
        <v>172</v>
      </c>
      <c r="T2296" s="302">
        <f>TabIPW[[#This Row],[ilość wody dostarczonej i ścieków bytowych odprowadzonych siecią kanalizacyjną '[dam3']]]/$U$1*$T$2</f>
        <v>2.9325224269290216E-5</v>
      </c>
      <c r="U2296" s="27">
        <v>718.59999999999991</v>
      </c>
      <c r="V2296" s="302">
        <f>TabIPW[[#This Row],[iloczyn liczby mieszkańców i relacji przeciętnego miesięcznego wynagrodzenia brutto 
w danym powiecie do średniej krajowej2]]/$W$1*$V$2</f>
        <v>2.6447730482975872E-5</v>
      </c>
      <c r="W2296" s="27">
        <f>TabIPW[[#This Row],[iloczyn liczby mieszkańców i relacji przeciętnego miesięcznego wynagrodzenia brutto 
w danym powiecie do średniej krajowej]]</f>
        <v>8243.6620000000003</v>
      </c>
    </row>
    <row r="2297" spans="1:23" x14ac:dyDescent="0.3">
      <c r="A2297" s="2" t="s">
        <v>10</v>
      </c>
      <c r="B2297" s="2" t="s">
        <v>1143</v>
      </c>
      <c r="C2297" s="2" t="s">
        <v>1143</v>
      </c>
      <c r="D2297" s="2" t="s">
        <v>16</v>
      </c>
      <c r="E2297" s="2" t="s">
        <v>19</v>
      </c>
      <c r="F2297" s="17" t="str">
        <f>+Tabela1[[#This Row],[WK]]&amp;Tabela1[[#This Row],[PK]]&amp;Tabela1[[#This Row],[GK]]</f>
        <v>303003</v>
      </c>
      <c r="G2297" s="2" t="s">
        <v>2128</v>
      </c>
      <c r="H2297" s="302">
        <f>TabIPW[[#This Row],[liczba mieszkańców ]]/$I$1*$H$2</f>
        <v>2.5653478399616024E-5</v>
      </c>
      <c r="I2297" s="27">
        <v>8060</v>
      </c>
      <c r="J2297" s="302">
        <f>TabIPW[[#This Row],[liczba mieszkańców w wieku 20-64]]/$K$1*$J$2</f>
        <v>1.9845941560067378E-5</v>
      </c>
      <c r="K2297" s="27">
        <v>4921</v>
      </c>
      <c r="L2297" s="302">
        <f>TabIPW[[#This Row],[iloczyn liczby mieszkańców i relacji przeciętnego miesięcznego wynagrodzenia brutto 
w danym powiecie do średniej krajowej]]/$M$1*$L$2</f>
        <v>7.5713678717598561E-5</v>
      </c>
      <c r="M2297" s="27">
        <v>6883.24</v>
      </c>
      <c r="N2297" s="302">
        <f>TabIPW[[#This Row],[liczba oddziałów w szkołach podstawowych]]/$O$1*$N$2</f>
        <v>5.0685748360166967E-5</v>
      </c>
      <c r="O2297" s="27">
        <v>40</v>
      </c>
      <c r="P229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6.8474850094758755E-5</v>
      </c>
      <c r="Q2297" s="27">
        <v>348</v>
      </c>
      <c r="R2297" s="302">
        <f>TabIPW[[#This Row],[liczba gospodarstw domowych korzystających ze środowiskowej pomocy społecznej ]]/$S$1*$R$2</f>
        <v>2.1326771249871834E-5</v>
      </c>
      <c r="S2297" s="27">
        <v>78</v>
      </c>
      <c r="T2297" s="302">
        <f>TabIPW[[#This Row],[ilość wody dostarczonej i ścieków bytowych odprowadzonych siecią kanalizacyjną '[dam3']]]/$U$1*$T$2</f>
        <v>2.1318532087777916E-5</v>
      </c>
      <c r="U2297" s="27">
        <v>522.4</v>
      </c>
      <c r="V2297" s="302">
        <f>TabIPW[[#This Row],[iloczyn liczby mieszkańców i relacji przeciętnego miesięcznego wynagrodzenia brutto 
w danym powiecie do średniej krajowej2]]/$W$1*$V$2</f>
        <v>2.2083156292632917E-5</v>
      </c>
      <c r="W2297" s="27">
        <f>TabIPW[[#This Row],[iloczyn liczby mieszkańców i relacji przeciętnego miesięcznego wynagrodzenia brutto 
w danym powiecie do średniej krajowej]]</f>
        <v>6883.24</v>
      </c>
    </row>
    <row r="2298" spans="1:23" x14ac:dyDescent="0.3">
      <c r="A2298" s="2" t="s">
        <v>10</v>
      </c>
      <c r="B2298" s="2" t="s">
        <v>1143</v>
      </c>
      <c r="C2298" s="2" t="s">
        <v>1143</v>
      </c>
      <c r="D2298" s="2" t="s">
        <v>18</v>
      </c>
      <c r="E2298" s="2" t="s">
        <v>19</v>
      </c>
      <c r="F2298" s="17" t="str">
        <f>+Tabela1[[#This Row],[WK]]&amp;Tabela1[[#This Row],[PK]]&amp;Tabela1[[#This Row],[GK]]</f>
        <v>303004</v>
      </c>
      <c r="G2298" s="2" t="s">
        <v>2129</v>
      </c>
      <c r="H2298" s="302">
        <f>TabIPW[[#This Row],[liczba mieszkańców ]]/$I$1*$H$2</f>
        <v>2.0417749867684468E-5</v>
      </c>
      <c r="I2298" s="27">
        <v>6415</v>
      </c>
      <c r="J2298" s="302">
        <f>TabIPW[[#This Row],[liczba mieszkańców w wieku 20-64]]/$K$1*$J$2</f>
        <v>1.5304886856422617E-5</v>
      </c>
      <c r="K2298" s="27">
        <v>3795</v>
      </c>
      <c r="L2298" s="302">
        <f>TabIPW[[#This Row],[iloczyn liczby mieszkańców i relacji przeciętnego miesięcznego wynagrodzenia brutto 
w danym powiecie do średniej krajowej]]/$M$1*$L$2</f>
        <v>6.026094900414327E-5</v>
      </c>
      <c r="M2298" s="27">
        <v>5478.41</v>
      </c>
      <c r="N2298" s="302">
        <f>TabIPW[[#This Row],[liczba oddziałów w szkołach podstawowych]]/$O$1*$N$2</f>
        <v>5.0685748360166967E-5</v>
      </c>
      <c r="O2298" s="27">
        <v>40</v>
      </c>
      <c r="P229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4.5453133252555379E-5</v>
      </c>
      <c r="Q2298" s="27">
        <v>231</v>
      </c>
      <c r="R2298" s="302">
        <f>TabIPW[[#This Row],[liczba gospodarstw domowych korzystających ze środowiskowej pomocy społecznej ]]/$S$1*$R$2</f>
        <v>2.1326771249871834E-5</v>
      </c>
      <c r="S2298" s="27">
        <v>78</v>
      </c>
      <c r="T2298" s="302">
        <f>TabIPW[[#This Row],[ilość wody dostarczonej i ścieków bytowych odprowadzonych siecią kanalizacyjną '[dam3']]]/$U$1*$T$2</f>
        <v>1.6637759441399419E-5</v>
      </c>
      <c r="U2298" s="27">
        <v>407.7</v>
      </c>
      <c r="V2298" s="302">
        <f>TabIPW[[#This Row],[iloczyn liczby mieszkańców i relacji przeciętnego miesięcznego wynagrodzenia brutto 
w danym powiecie do średniej krajowej2]]/$W$1*$V$2</f>
        <v>1.7576110126208455E-5</v>
      </c>
      <c r="W2298" s="27">
        <f>TabIPW[[#This Row],[iloczyn liczby mieszkańców i relacji przeciętnego miesięcznego wynagrodzenia brutto 
w danym powiecie do średniej krajowej]]</f>
        <v>5478.41</v>
      </c>
    </row>
    <row r="2299" spans="1:23" x14ac:dyDescent="0.3">
      <c r="A2299" s="2" t="s">
        <v>10</v>
      </c>
      <c r="B2299" s="2" t="s">
        <v>1143</v>
      </c>
      <c r="C2299" s="2" t="s">
        <v>1143</v>
      </c>
      <c r="D2299" s="2" t="s">
        <v>21</v>
      </c>
      <c r="E2299" s="2" t="s">
        <v>19</v>
      </c>
      <c r="F2299" s="17" t="str">
        <f>+Tabela1[[#This Row],[WK]]&amp;Tabela1[[#This Row],[PK]]&amp;Tabela1[[#This Row],[GK]]</f>
        <v>303005</v>
      </c>
      <c r="G2299" s="2" t="s">
        <v>2130</v>
      </c>
      <c r="H2299" s="302">
        <f>TabIPW[[#This Row],[liczba mieszkańców ]]/$I$1*$H$2</f>
        <v>1.540959251510434E-4</v>
      </c>
      <c r="I2299" s="27">
        <v>48415</v>
      </c>
      <c r="J2299" s="302">
        <f>TabIPW[[#This Row],[liczba mieszkańców w wieku 20-64]]/$K$1*$J$2</f>
        <v>1.153089130431714E-4</v>
      </c>
      <c r="K2299" s="27">
        <v>28592</v>
      </c>
      <c r="L2299" s="302">
        <f>TabIPW[[#This Row],[iloczyn liczby mieszkańców i relacji przeciętnego miesięcznego wynagrodzenia brutto 
w danym powiecie do średniej krajowej]]/$M$1*$L$2</f>
        <v>4.5479872892215069E-4</v>
      </c>
      <c r="M2299" s="27">
        <v>41346.410000000003</v>
      </c>
      <c r="N2299" s="302">
        <f>TabIPW[[#This Row],[liczba oddziałów w szkołach podstawowych]]/$O$1*$N$2</f>
        <v>3.2185450208706024E-4</v>
      </c>
      <c r="O2299" s="27">
        <v>254</v>
      </c>
      <c r="P229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4.3800292043371552E-4</v>
      </c>
      <c r="Q2299" s="27">
        <v>2226</v>
      </c>
      <c r="R2299" s="302">
        <f>TabIPW[[#This Row],[liczba gospodarstw domowych korzystających ze środowiskowej pomocy społecznej ]]/$S$1*$R$2</f>
        <v>1.9576882326805429E-4</v>
      </c>
      <c r="S2299" s="27">
        <v>716</v>
      </c>
      <c r="T2299" s="302">
        <f>TabIPW[[#This Row],[ilość wody dostarczonej i ścieków bytowych odprowadzonych siecią kanalizacyjną '[dam3']]]/$U$1*$T$2</f>
        <v>1.623293586117209E-4</v>
      </c>
      <c r="U2299" s="27">
        <v>3977.8</v>
      </c>
      <c r="V2299" s="302">
        <f>TabIPW[[#This Row],[iloczyn liczby mieszkańców i relacji przeciętnego miesięcznego wynagrodzenia brutto 
w danym powiecie do średniej krajowej2]]/$W$1*$V$2</f>
        <v>1.3264962926896065E-4</v>
      </c>
      <c r="W2299" s="27">
        <f>TabIPW[[#This Row],[iloczyn liczby mieszkańców i relacji przeciętnego miesięcznego wynagrodzenia brutto 
w danym powiecie do średniej krajowej]]</f>
        <v>41346.410000000003</v>
      </c>
    </row>
    <row r="2300" spans="1:23" x14ac:dyDescent="0.3">
      <c r="A2300" s="2" t="s">
        <v>10</v>
      </c>
      <c r="B2300" s="2" t="s">
        <v>1143</v>
      </c>
      <c r="C2300" s="2" t="s">
        <v>2131</v>
      </c>
      <c r="D2300" s="2" t="s">
        <v>12</v>
      </c>
      <c r="E2300" s="2" t="s">
        <v>13</v>
      </c>
      <c r="F2300" s="17" t="str">
        <f>+Tabela1[[#This Row],[WK]]&amp;Tabela1[[#This Row],[PK]]&amp;Tabela1[[#This Row],[GK]]</f>
        <v>303101</v>
      </c>
      <c r="G2300" s="2" t="s">
        <v>2132</v>
      </c>
      <c r="H2300" s="302">
        <f>TabIPW[[#This Row],[liczba mieszkańców ]]/$I$1*$H$2</f>
        <v>5.6657266624263632E-5</v>
      </c>
      <c r="I2300" s="27">
        <v>17801</v>
      </c>
      <c r="J2300" s="302">
        <f>TabIPW[[#This Row],[liczba mieszkańców w wieku 20-64]]/$K$1*$J$2</f>
        <v>4.2039035728945812E-5</v>
      </c>
      <c r="K2300" s="27">
        <v>10424</v>
      </c>
      <c r="L2300" s="302">
        <f>TabIPW[[#This Row],[iloczyn liczby mieszkańców i relacji przeciętnego miesięcznego wynagrodzenia brutto 
w danym powiecie do średniej krajowej]]/$M$1*$L$2</f>
        <v>1.4705025181946743E-4</v>
      </c>
      <c r="M2300" s="27">
        <v>13368.550999999999</v>
      </c>
      <c r="N2300" s="302">
        <f>TabIPW[[#This Row],[liczba oddziałów w szkołach podstawowych]]/$O$1*$N$2</f>
        <v>1.0263864042933812E-4</v>
      </c>
      <c r="O2300" s="27">
        <v>81</v>
      </c>
      <c r="P230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1.7236772610059963E-4</v>
      </c>
      <c r="Q2300" s="27">
        <v>876</v>
      </c>
      <c r="R2300" s="302">
        <f>TabIPW[[#This Row],[liczba gospodarstw domowych korzystających ze środowiskowej pomocy społecznej ]]/$S$1*$R$2</f>
        <v>1.3260876995112615E-4</v>
      </c>
      <c r="S2300" s="27">
        <v>485</v>
      </c>
      <c r="T2300" s="302">
        <f>TabIPW[[#This Row],[ilość wody dostarczonej i ścieków bytowych odprowadzonych siecią kanalizacyjną '[dam3']]]/$U$1*$T$2</f>
        <v>5.4716477456532606E-5</v>
      </c>
      <c r="U2300" s="27">
        <v>1340.8000000000002</v>
      </c>
      <c r="V2300" s="302">
        <f>TabIPW[[#This Row],[iloczyn liczby mieszkańców i relacji przeciętnego miesięcznego wynagrodzenia brutto 
w danym powiecie do średniej krajowej2]]/$W$1*$V$2</f>
        <v>4.2889656780678002E-5</v>
      </c>
      <c r="W2300" s="27">
        <f>TabIPW[[#This Row],[iloczyn liczby mieszkańców i relacji przeciętnego miesięcznego wynagrodzenia brutto 
w danym powiecie do średniej krajowej]]</f>
        <v>13368.550999999999</v>
      </c>
    </row>
    <row r="2301" spans="1:23" x14ac:dyDescent="0.3">
      <c r="A2301" s="2" t="s">
        <v>10</v>
      </c>
      <c r="B2301" s="2" t="s">
        <v>1143</v>
      </c>
      <c r="C2301" s="2" t="s">
        <v>2131</v>
      </c>
      <c r="D2301" s="2" t="s">
        <v>11</v>
      </c>
      <c r="E2301" s="2" t="s">
        <v>19</v>
      </c>
      <c r="F2301" s="17" t="str">
        <f>+Tabela1[[#This Row],[WK]]&amp;Tabela1[[#This Row],[PK]]&amp;Tabela1[[#This Row],[GK]]</f>
        <v>303102</v>
      </c>
      <c r="G2301" s="2" t="s">
        <v>2133</v>
      </c>
      <c r="H2301" s="302">
        <f>TabIPW[[#This Row],[liczba mieszkańców ]]/$I$1*$H$2</f>
        <v>3.3776018954928694E-5</v>
      </c>
      <c r="I2301" s="27">
        <v>10612</v>
      </c>
      <c r="J2301" s="302">
        <f>TabIPW[[#This Row],[liczba mieszkańców w wieku 20-64]]/$K$1*$J$2</f>
        <v>2.5217775365799902E-5</v>
      </c>
      <c r="K2301" s="27">
        <v>6253</v>
      </c>
      <c r="L2301" s="302">
        <f>TabIPW[[#This Row],[iloczyn liczby mieszkańców i relacji przeciętnego miesięcznego wynagrodzenia brutto 
w danym powiecie do średniej krajowej]]/$M$1*$L$2</f>
        <v>8.7663461171180729E-5</v>
      </c>
      <c r="M2301" s="27">
        <v>7969.6119999999992</v>
      </c>
      <c r="N2301" s="302">
        <f>TabIPW[[#This Row],[liczba oddziałów w szkołach podstawowych]]/$O$1*$N$2</f>
        <v>1.1531007751937985E-4</v>
      </c>
      <c r="O2301" s="27">
        <v>91</v>
      </c>
      <c r="P230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6.9458684147844372E-5</v>
      </c>
      <c r="Q2301" s="27">
        <v>353</v>
      </c>
      <c r="R2301" s="302">
        <f>TabIPW[[#This Row],[liczba gospodarstw domowych korzystających ze środowiskowej pomocy społecznej ]]/$S$1*$R$2</f>
        <v>8.9681807307153349E-5</v>
      </c>
      <c r="S2301" s="27">
        <v>328</v>
      </c>
      <c r="T2301" s="302">
        <f>TabIPW[[#This Row],[ilość wody dostarczonej i ścieków bytowych odprowadzonych siecią kanalizacyjną '[dam3']]]/$U$1*$T$2</f>
        <v>2.752555492573929E-5</v>
      </c>
      <c r="U2301" s="27">
        <v>674.5</v>
      </c>
      <c r="V2301" s="302">
        <f>TabIPW[[#This Row],[iloczyn liczby mieszkańców i relacji przeciętnego miesięcznego wynagrodzenia brutto 
w danym powiecie do średniej krajowej2]]/$W$1*$V$2</f>
        <v>2.5568509508261052E-5</v>
      </c>
      <c r="W2301" s="27">
        <f>TabIPW[[#This Row],[iloczyn liczby mieszkańców i relacji przeciętnego miesięcznego wynagrodzenia brutto 
w danym powiecie do średniej krajowej]]</f>
        <v>7969.6119999999992</v>
      </c>
    </row>
    <row r="2302" spans="1:23" x14ac:dyDescent="0.3">
      <c r="A2302" s="2" t="s">
        <v>10</v>
      </c>
      <c r="B2302" s="2" t="s">
        <v>1143</v>
      </c>
      <c r="C2302" s="2" t="s">
        <v>2131</v>
      </c>
      <c r="D2302" s="2" t="s">
        <v>16</v>
      </c>
      <c r="E2302" s="2" t="s">
        <v>19</v>
      </c>
      <c r="F2302" s="17" t="str">
        <f>+Tabela1[[#This Row],[WK]]&amp;Tabela1[[#This Row],[PK]]&amp;Tabela1[[#This Row],[GK]]</f>
        <v>303103</v>
      </c>
      <c r="G2302" s="2" t="s">
        <v>2134</v>
      </c>
      <c r="H2302" s="302">
        <f>TabIPW[[#This Row],[liczba mieszkańców ]]/$I$1*$H$2</f>
        <v>2.3240905617121117E-5</v>
      </c>
      <c r="I2302" s="27">
        <v>7302</v>
      </c>
      <c r="J2302" s="302">
        <f>TabIPW[[#This Row],[liczba mieszkańców w wieku 20-64]]/$K$1*$J$2</f>
        <v>1.77447963552726E-5</v>
      </c>
      <c r="K2302" s="27">
        <v>4400</v>
      </c>
      <c r="L2302" s="302">
        <f>TabIPW[[#This Row],[iloczyn liczby mieszkańców i relacji przeciętnego miesięcznego wynagrodzenia brutto 
w danym powiecie do średniej krajowej]]/$M$1*$L$2</f>
        <v>6.0320259467768728E-5</v>
      </c>
      <c r="M2302" s="27">
        <v>5483.8019999999997</v>
      </c>
      <c r="N2302" s="302">
        <f>TabIPW[[#This Row],[liczba oddziałów w szkołach podstawowych]]/$O$1*$N$2</f>
        <v>4.9418604651162791E-5</v>
      </c>
      <c r="O2302" s="27">
        <v>39</v>
      </c>
      <c r="P230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5.7652675510816998E-5</v>
      </c>
      <c r="Q2302" s="27">
        <v>293</v>
      </c>
      <c r="R2302" s="302">
        <f>TabIPW[[#This Row],[liczba gospodarstw domowych korzystających ze środowiskowej pomocy społecznej ]]/$S$1*$R$2</f>
        <v>2.8709115144058238E-5</v>
      </c>
      <c r="S2302" s="27">
        <v>105</v>
      </c>
      <c r="T2302" s="302">
        <f>TabIPW[[#This Row],[ilość wody dostarczonej i ścieków bytowych odprowadzonych siecią kanalizacyjną '[dam3']]]/$U$1*$T$2</f>
        <v>1.4487134171441732E-5</v>
      </c>
      <c r="U2302" s="27">
        <v>355</v>
      </c>
      <c r="V2302" s="302">
        <f>TabIPW[[#This Row],[iloczyn liczby mieszkańców i relacji przeciętnego miesięcznego wynagrodzenia brutto 
w danym powiecie do średniej krajowej2]]/$W$1*$V$2</f>
        <v>1.7593409011432547E-5</v>
      </c>
      <c r="W2302" s="27">
        <f>TabIPW[[#This Row],[iloczyn liczby mieszkańców i relacji przeciętnego miesięcznego wynagrodzenia brutto 
w danym powiecie do średniej krajowej]]</f>
        <v>5483.8019999999997</v>
      </c>
    </row>
    <row r="2303" spans="1:23" x14ac:dyDescent="0.3">
      <c r="A2303" s="2" t="s">
        <v>10</v>
      </c>
      <c r="B2303" s="2" t="s">
        <v>1143</v>
      </c>
      <c r="C2303" s="2" t="s">
        <v>2131</v>
      </c>
      <c r="D2303" s="2" t="s">
        <v>18</v>
      </c>
      <c r="E2303" s="2" t="s">
        <v>15</v>
      </c>
      <c r="F2303" s="17" t="str">
        <f>+Tabela1[[#This Row],[WK]]&amp;Tabela1[[#This Row],[PK]]&amp;Tabela1[[#This Row],[GK]]</f>
        <v>303104</v>
      </c>
      <c r="G2303" s="2" t="s">
        <v>2135</v>
      </c>
      <c r="H2303" s="302">
        <f>TabIPW[[#This Row],[liczba mieszkańców ]]/$I$1*$H$2</f>
        <v>1.6607921872108736E-5</v>
      </c>
      <c r="I2303" s="27">
        <v>5218</v>
      </c>
      <c r="J2303" s="302">
        <f>TabIPW[[#This Row],[liczba mieszkańców w wieku 20-64]]/$K$1*$J$2</f>
        <v>1.283271409147214E-5</v>
      </c>
      <c r="K2303" s="27">
        <v>3182</v>
      </c>
      <c r="L2303" s="302">
        <f>TabIPW[[#This Row],[iloczyn liczby mieszkańców i relacji przeciętnego miesięcznego wynagrodzenia brutto 
w danym powiecie do średniej krajowej]]/$M$1*$L$2</f>
        <v>4.3104781416436209E-5</v>
      </c>
      <c r="M2303" s="27">
        <v>3918.7179999999998</v>
      </c>
      <c r="N2303" s="302">
        <f>TabIPW[[#This Row],[liczba oddziałów w szkołach podstawowych]]/$O$1*$N$2</f>
        <v>3.294573643410853E-5</v>
      </c>
      <c r="O2303" s="27">
        <v>26</v>
      </c>
      <c r="P230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3.6795393585401977E-5</v>
      </c>
      <c r="Q2303" s="27">
        <v>187</v>
      </c>
      <c r="R2303" s="302">
        <f>TabIPW[[#This Row],[liczba gospodarstw domowych korzystających ze środowiskowej pomocy społecznej ]]/$S$1*$R$2</f>
        <v>3.9372500768994158E-5</v>
      </c>
      <c r="S2303" s="27">
        <v>144</v>
      </c>
      <c r="T2303" s="302">
        <f>TabIPW[[#This Row],[ilość wody dostarczonej i ścieków bytowych odprowadzonych siecią kanalizacyjną '[dam3']]]/$U$1*$T$2</f>
        <v>1.0695993989675714E-5</v>
      </c>
      <c r="U2303" s="27">
        <v>262.10000000000002</v>
      </c>
      <c r="V2303" s="302">
        <f>TabIPW[[#This Row],[iloczyn liczby mieszkańców i relacji przeciętnego miesięcznego wynagrodzenia brutto 
w danym powiecie do średniej krajowej2]]/$W$1*$V$2</f>
        <v>1.257222791312723E-5</v>
      </c>
      <c r="W2303" s="27">
        <f>TabIPW[[#This Row],[iloczyn liczby mieszkańców i relacji przeciętnego miesięcznego wynagrodzenia brutto 
w danym powiecie do średniej krajowej]]</f>
        <v>3918.7179999999998</v>
      </c>
    </row>
    <row r="2304" spans="1:23" x14ac:dyDescent="0.3">
      <c r="A2304" s="2" t="s">
        <v>10</v>
      </c>
      <c r="B2304" s="2" t="s">
        <v>1143</v>
      </c>
      <c r="C2304" s="2" t="s">
        <v>2131</v>
      </c>
      <c r="D2304" s="2" t="s">
        <v>21</v>
      </c>
      <c r="E2304" s="2" t="s">
        <v>19</v>
      </c>
      <c r="F2304" s="17" t="str">
        <f>+Tabela1[[#This Row],[WK]]&amp;Tabela1[[#This Row],[PK]]&amp;Tabela1[[#This Row],[GK]]</f>
        <v>303105</v>
      </c>
      <c r="G2304" s="2" t="s">
        <v>2136</v>
      </c>
      <c r="H2304" s="302">
        <f>TabIPW[[#This Row],[liczba mieszkańców ]]/$I$1*$H$2</f>
        <v>2.4539493605588034E-5</v>
      </c>
      <c r="I2304" s="27">
        <v>7710</v>
      </c>
      <c r="J2304" s="302">
        <f>TabIPW[[#This Row],[liczba mieszkańców w wieku 20-64]]/$K$1*$J$2</f>
        <v>1.8744957604387966E-5</v>
      </c>
      <c r="K2304" s="27">
        <v>4648</v>
      </c>
      <c r="L2304" s="302">
        <f>TabIPW[[#This Row],[iloczyn liczby mieszkańców i relacji przeciętnego miesięcznego wynagrodzenia brutto 
w danym powiecie do średniej krajowej]]/$M$1*$L$2</f>
        <v>6.3690660161119816E-5</v>
      </c>
      <c r="M2304" s="27">
        <v>5790.21</v>
      </c>
      <c r="N2304" s="302">
        <f>TabIPW[[#This Row],[liczba oddziałów w szkołach podstawowych]]/$O$1*$N$2</f>
        <v>4.1815742397137755E-5</v>
      </c>
      <c r="O2304" s="27">
        <v>33</v>
      </c>
      <c r="P230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5.037230351798345E-5</v>
      </c>
      <c r="Q2304" s="27">
        <v>256</v>
      </c>
      <c r="R2304" s="302">
        <f>TabIPW[[#This Row],[liczba gospodarstw domowych korzystających ze środowiskowej pomocy społecznej ]]/$S$1*$R$2</f>
        <v>8.913496701869509E-5</v>
      </c>
      <c r="S2304" s="27">
        <v>326</v>
      </c>
      <c r="T2304" s="302">
        <f>TabIPW[[#This Row],[ilość wody dostarczonej i ścieków bytowych odprowadzonych siecią kanalizacyjną '[dam3']]]/$U$1*$T$2</f>
        <v>1.8812870008548279E-5</v>
      </c>
      <c r="U2304" s="27">
        <v>461</v>
      </c>
      <c r="V2304" s="302">
        <f>TabIPW[[#This Row],[iloczyn liczby mieszkańców i relacji przeciętnego miesięcznego wynagrodzenia brutto 
w danym powiecie do średniej krajowej2]]/$W$1*$V$2</f>
        <v>1.8576442546993283E-5</v>
      </c>
      <c r="W2304" s="27">
        <f>TabIPW[[#This Row],[iloczyn liczby mieszkańców i relacji przeciętnego miesięcznego wynagrodzenia brutto 
w danym powiecie do średniej krajowej]]</f>
        <v>5790.21</v>
      </c>
    </row>
    <row r="2305" spans="1:23" x14ac:dyDescent="0.3">
      <c r="A2305" s="2" t="s">
        <v>10</v>
      </c>
      <c r="B2305" s="2" t="s">
        <v>1143</v>
      </c>
      <c r="C2305" s="2" t="s">
        <v>2131</v>
      </c>
      <c r="D2305" s="2" t="s">
        <v>23</v>
      </c>
      <c r="E2305" s="2" t="s">
        <v>15</v>
      </c>
      <c r="F2305" s="17" t="str">
        <f>+Tabela1[[#This Row],[WK]]&amp;Tabela1[[#This Row],[PK]]&amp;Tabela1[[#This Row],[GK]]</f>
        <v>303106</v>
      </c>
      <c r="G2305" s="2" t="s">
        <v>2137</v>
      </c>
      <c r="H2305" s="302">
        <f>TabIPW[[#This Row],[liczba mieszkańców ]]/$I$1*$H$2</f>
        <v>9.4561394944490328E-6</v>
      </c>
      <c r="I2305" s="27">
        <v>2971</v>
      </c>
      <c r="J2305" s="302">
        <f>TabIPW[[#This Row],[liczba mieszkańców w wieku 20-64]]/$K$1*$J$2</f>
        <v>7.134214716472097E-6</v>
      </c>
      <c r="K2305" s="27">
        <v>1769</v>
      </c>
      <c r="L2305" s="302">
        <f>TabIPW[[#This Row],[iloczyn liczby mieszkańców i relacji przeciętnego miesięcznego wynagrodzenia brutto 
w danym powiecie do średniej krajowej]]/$M$1*$L$2</f>
        <v>2.454279524496588E-5</v>
      </c>
      <c r="M2305" s="27">
        <v>2231.2209999999995</v>
      </c>
      <c r="N2305" s="302">
        <f>TabIPW[[#This Row],[liczba oddziałów w szkołach podstawowych]]/$O$1*$N$2</f>
        <v>1.3938580799045916E-5</v>
      </c>
      <c r="O2305" s="27">
        <v>11</v>
      </c>
      <c r="P230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1.8299313387392428E-5</v>
      </c>
      <c r="Q2305" s="27">
        <v>93</v>
      </c>
      <c r="R2305" s="302">
        <f>TabIPW[[#This Row],[liczba gospodarstw domowych korzystających ze środowiskowej pomocy społecznej ]]/$S$1*$R$2</f>
        <v>1.8319149663351447E-5</v>
      </c>
      <c r="S2305" s="27">
        <v>67</v>
      </c>
      <c r="T2305" s="302">
        <f>TabIPW[[#This Row],[ilość wody dostarczonej i ścieków bytowych odprowadzonych siecią kanalizacyjną '[dam3']]]/$U$1*$T$2</f>
        <v>4.8562506095818755E-6</v>
      </c>
      <c r="U2305" s="27">
        <v>119</v>
      </c>
      <c r="V2305" s="302">
        <f>TabIPW[[#This Row],[iloczyn liczby mieszkańców i relacji przeciętnego miesięcznego wynagrodzenia brutto 
w danym powiecie do średniej krajowej2]]/$W$1*$V$2</f>
        <v>7.1583152797817155E-6</v>
      </c>
      <c r="W2305" s="27">
        <f>TabIPW[[#This Row],[iloczyn liczby mieszkańców i relacji przeciętnego miesięcznego wynagrodzenia brutto 
w danym powiecie do średniej krajowej]]</f>
        <v>2231.2209999999995</v>
      </c>
    </row>
    <row r="2306" spans="1:23" x14ac:dyDescent="0.3">
      <c r="A2306" s="2" t="s">
        <v>10</v>
      </c>
      <c r="B2306" s="2" t="s">
        <v>1143</v>
      </c>
      <c r="C2306" s="2" t="s">
        <v>2131</v>
      </c>
      <c r="D2306" s="2" t="s">
        <v>30</v>
      </c>
      <c r="E2306" s="2" t="s">
        <v>15</v>
      </c>
      <c r="F2306" s="17" t="str">
        <f>+Tabela1[[#This Row],[WK]]&amp;Tabela1[[#This Row],[PK]]&amp;Tabela1[[#This Row],[GK]]</f>
        <v>303107</v>
      </c>
      <c r="G2306" s="2" t="s">
        <v>198</v>
      </c>
      <c r="H2306" s="302">
        <f>TabIPW[[#This Row],[liczba mieszkańców ]]/$I$1*$H$2</f>
        <v>1.5086536924836224E-5</v>
      </c>
      <c r="I2306" s="27">
        <v>4740</v>
      </c>
      <c r="J2306" s="302">
        <f>TabIPW[[#This Row],[liczba mieszkańców w wieku 20-64]]/$K$1*$J$2</f>
        <v>1.1893046466295204E-5</v>
      </c>
      <c r="K2306" s="27">
        <v>2949</v>
      </c>
      <c r="L2306" s="302">
        <f>TabIPW[[#This Row],[iloczyn liczby mieszkańców i relacji przeciętnego miesięcznego wynagrodzenia brutto 
w danym powiecie do średniej krajowej]]/$M$1*$L$2</f>
        <v>3.9156125702167041E-5</v>
      </c>
      <c r="M2306" s="27">
        <v>3559.74</v>
      </c>
      <c r="N2306" s="302">
        <f>TabIPW[[#This Row],[liczba oddziałów w szkołach podstawowych]]/$O$1*$N$2</f>
        <v>3.0411449016100181E-5</v>
      </c>
      <c r="O2306" s="27">
        <v>24</v>
      </c>
      <c r="P230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3.5614792721699238E-5</v>
      </c>
      <c r="Q2306" s="27">
        <v>181</v>
      </c>
      <c r="R2306" s="302">
        <f>TabIPW[[#This Row],[liczba gospodarstw domowych korzystających ze środowiskowej pomocy społecznej ]]/$S$1*$R$2</f>
        <v>2.8982535288287364E-5</v>
      </c>
      <c r="S2306" s="27">
        <v>106</v>
      </c>
      <c r="T2306" s="302">
        <f>TabIPW[[#This Row],[ilość wody dostarczonej i ścieków bytowych odprowadzonych siecią kanalizacyjną '[dam3']]]/$U$1*$T$2</f>
        <v>1.1997795623672872E-5</v>
      </c>
      <c r="U2306" s="27">
        <v>294</v>
      </c>
      <c r="V2306" s="302">
        <f>TabIPW[[#This Row],[iloczyn liczby mieszkańców i relacji przeciętnego miesięcznego wynagrodzenia brutto 
w danym powiecie do średniej krajowej2]]/$W$1*$V$2</f>
        <v>1.1420536663132056E-5</v>
      </c>
      <c r="W2306" s="27">
        <f>TabIPW[[#This Row],[iloczyn liczby mieszkańców i relacji przeciętnego miesięcznego wynagrodzenia brutto 
w danym powiecie do średniej krajowej]]</f>
        <v>3559.74</v>
      </c>
    </row>
    <row r="2307" spans="1:23" x14ac:dyDescent="0.3">
      <c r="A2307" s="2" t="s">
        <v>10</v>
      </c>
      <c r="B2307" s="2" t="s">
        <v>1143</v>
      </c>
      <c r="C2307" s="2" t="s">
        <v>2131</v>
      </c>
      <c r="D2307" s="2" t="s">
        <v>54</v>
      </c>
      <c r="E2307" s="2" t="s">
        <v>15</v>
      </c>
      <c r="F2307" s="17" t="str">
        <f>+Tabela1[[#This Row],[WK]]&amp;Tabela1[[#This Row],[PK]]&amp;Tabela1[[#This Row],[GK]]</f>
        <v>303108</v>
      </c>
      <c r="G2307" s="2" t="s">
        <v>2132</v>
      </c>
      <c r="H2307" s="302">
        <f>TabIPW[[#This Row],[liczba mieszkańców ]]/$I$1*$H$2</f>
        <v>3.2073213626914474E-5</v>
      </c>
      <c r="I2307" s="27">
        <v>10077</v>
      </c>
      <c r="J2307" s="302">
        <f>TabIPW[[#This Row],[liczba mieszkańców w wieku 20-64]]/$K$1*$J$2</f>
        <v>2.5246005723637837E-5</v>
      </c>
      <c r="K2307" s="27">
        <v>6260</v>
      </c>
      <c r="L2307" s="302">
        <f>TabIPW[[#This Row],[iloczyn liczby mieszkańców i relacji przeciętnego miesięcznego wynagrodzenia brutto 
w danym powiecie do średniej krajowej]]/$M$1*$L$2</f>
        <v>8.3243940654163979E-5</v>
      </c>
      <c r="M2307" s="27">
        <v>7567.8269999999993</v>
      </c>
      <c r="N2307" s="302">
        <f>TabIPW[[#This Row],[liczba oddziałów w szkołach podstawowych]]/$O$1*$N$2</f>
        <v>7.8562909958258793E-5</v>
      </c>
      <c r="O2307" s="27">
        <v>62</v>
      </c>
      <c r="P230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5.7652675510816998E-5</v>
      </c>
      <c r="Q2307" s="27">
        <v>293</v>
      </c>
      <c r="R2307" s="302">
        <f>TabIPW[[#This Row],[liczba gospodarstw domowych korzystających ze środowiskowej pomocy społecznej ]]/$S$1*$R$2</f>
        <v>5.9879011586178604E-5</v>
      </c>
      <c r="S2307" s="27">
        <v>219</v>
      </c>
      <c r="T2307" s="302">
        <f>TabIPW[[#This Row],[ilość wody dostarczonej i ścieków bytowych odprowadzonych siecią kanalizacyjną '[dam3']]]/$U$1*$T$2</f>
        <v>2.2575444010257933E-5</v>
      </c>
      <c r="U2307" s="27">
        <v>553.20000000000005</v>
      </c>
      <c r="V2307" s="302">
        <f>TabIPW[[#This Row],[iloczyn liczby mieszkańców i relacji przeciętnego miesięcznego wynagrodzenia brutto 
w danym powiecie do średniej krajowej2]]/$W$1*$V$2</f>
        <v>2.427948269079783E-5</v>
      </c>
      <c r="W2307" s="27">
        <f>TabIPW[[#This Row],[iloczyn liczby mieszkańców i relacji przeciętnego miesięcznego wynagrodzenia brutto 
w danym powiecie do średniej krajowej]]</f>
        <v>7567.8269999999993</v>
      </c>
    </row>
    <row r="2308" spans="1:23" x14ac:dyDescent="0.3">
      <c r="A2308" s="2" t="s">
        <v>10</v>
      </c>
      <c r="B2308" s="2" t="s">
        <v>1149</v>
      </c>
      <c r="C2308" s="2" t="s">
        <v>12</v>
      </c>
      <c r="D2308" s="2" t="s">
        <v>12</v>
      </c>
      <c r="E2308" s="2" t="s">
        <v>13</v>
      </c>
      <c r="F2308" s="17" t="str">
        <f>+Tabela1[[#This Row],[WK]]&amp;Tabela1[[#This Row],[PK]]&amp;Tabela1[[#This Row],[GK]]</f>
        <v>320101</v>
      </c>
      <c r="G2308" s="2" t="s">
        <v>2138</v>
      </c>
      <c r="H2308" s="302">
        <f>TabIPW[[#This Row],[liczba mieszkańców ]]/$I$1*$H$2</f>
        <v>6.9764093429427259E-5</v>
      </c>
      <c r="I2308" s="27">
        <v>21919</v>
      </c>
      <c r="J2308" s="302">
        <f>TabIPW[[#This Row],[liczba mieszkańców w wieku 20-64]]/$K$1*$J$2</f>
        <v>5.226245817454037E-5</v>
      </c>
      <c r="K2308" s="27">
        <v>12959</v>
      </c>
      <c r="L2308" s="302">
        <f>TabIPW[[#This Row],[iloczyn liczby mieszkańców i relacji przeciętnego miesięcznego wynagrodzenia brutto 
w danym powiecie do średniej krajowej]]/$M$1*$L$2</f>
        <v>2.0903608814223741E-4</v>
      </c>
      <c r="M2308" s="27">
        <v>19003.773000000001</v>
      </c>
      <c r="N2308" s="302">
        <f>TabIPW[[#This Row],[liczba oddziałów w szkołach podstawowych]]/$O$1*$N$2</f>
        <v>1.3811866428145499E-4</v>
      </c>
      <c r="O2308" s="27">
        <v>109</v>
      </c>
      <c r="P230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1.5741344849369828E-4</v>
      </c>
      <c r="Q2308" s="27">
        <v>800</v>
      </c>
      <c r="R2308" s="302">
        <f>TabIPW[[#This Row],[liczba gospodarstw domowych korzystających ze środowiskowej pomocy społecznej ]]/$S$1*$R$2</f>
        <v>2.274855599986329E-4</v>
      </c>
      <c r="S2308" s="27">
        <v>832</v>
      </c>
      <c r="T2308" s="302">
        <f>TabIPW[[#This Row],[ilość wody dostarczonej i ścieków bytowych odprowadzonych siecią kanalizacyjną '[dam3']]]/$U$1*$T$2</f>
        <v>8.3001076595198134E-5</v>
      </c>
      <c r="U2308" s="27">
        <v>2033.9</v>
      </c>
      <c r="V2308" s="302">
        <f>TabIPW[[#This Row],[iloczyn liczby mieszkańców i relacji przeciętnego miesięcznego wynagrodzenia brutto 
w danym powiecie do średniej krajowej2]]/$W$1*$V$2</f>
        <v>6.0968859041485918E-5</v>
      </c>
      <c r="W2308" s="27">
        <f>TabIPW[[#This Row],[iloczyn liczby mieszkańców i relacji przeciętnego miesięcznego wynagrodzenia brutto 
w danym powiecie do średniej krajowej]]</f>
        <v>19003.773000000001</v>
      </c>
    </row>
    <row r="2309" spans="1:23" x14ac:dyDescent="0.3">
      <c r="A2309" s="2" t="s">
        <v>10</v>
      </c>
      <c r="B2309" s="2" t="s">
        <v>1149</v>
      </c>
      <c r="C2309" s="2" t="s">
        <v>12</v>
      </c>
      <c r="D2309" s="2" t="s">
        <v>11</v>
      </c>
      <c r="E2309" s="2" t="s">
        <v>15</v>
      </c>
      <c r="F2309" s="17" t="str">
        <f>+Tabela1[[#This Row],[WK]]&amp;Tabela1[[#This Row],[PK]]&amp;Tabela1[[#This Row],[GK]]</f>
        <v>320102</v>
      </c>
      <c r="G2309" s="2" t="s">
        <v>2138</v>
      </c>
      <c r="H2309" s="302">
        <f>TabIPW[[#This Row],[liczba mieszkańców ]]/$I$1*$H$2</f>
        <v>2.2823957022784928E-5</v>
      </c>
      <c r="I2309" s="27">
        <v>7171</v>
      </c>
      <c r="J2309" s="302">
        <f>TabIPW[[#This Row],[liczba mieszkańców w wieku 20-64]]/$K$1*$J$2</f>
        <v>1.8083560649327805E-5</v>
      </c>
      <c r="K2309" s="27">
        <v>4484</v>
      </c>
      <c r="L2309" s="302">
        <f>TabIPW[[#This Row],[iloczyn liczby mieszkańców i relacji przeciętnego miesięcznego wynagrodzenia brutto 
w danym powiecie do średniej krajowej]]/$M$1*$L$2</f>
        <v>6.8388055480085054E-5</v>
      </c>
      <c r="M2309" s="27">
        <v>6217.2570000000005</v>
      </c>
      <c r="N2309" s="302">
        <f>TabIPW[[#This Row],[liczba oddziałów w szkołach podstawowych]]/$O$1*$N$2</f>
        <v>3.0411449016100181E-5</v>
      </c>
      <c r="O2309" s="27">
        <v>24</v>
      </c>
      <c r="P230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1.5741344849369828E-5</v>
      </c>
      <c r="Q2309" s="27">
        <v>80</v>
      </c>
      <c r="R2309" s="302">
        <f>TabIPW[[#This Row],[liczba gospodarstw domowych korzystających ze środowiskowej pomocy społecznej ]]/$S$1*$R$2</f>
        <v>4.2106702211285416E-5</v>
      </c>
      <c r="S2309" s="27">
        <v>154</v>
      </c>
      <c r="T2309" s="302">
        <f>TabIPW[[#This Row],[ilość wody dostarczonej i ścieków bytowych odprowadzonych siecią kanalizacyjną '[dam3']]]/$U$1*$T$2</f>
        <v>1.2312023604292874E-5</v>
      </c>
      <c r="U2309" s="27">
        <v>301.7</v>
      </c>
      <c r="V2309" s="302">
        <f>TabIPW[[#This Row],[iloczyn liczby mieszkańców i relacji przeciętnego miesięcznego wynagrodzenia brutto 
w danym powiecie do średniej krajowej2]]/$W$1*$V$2</f>
        <v>1.9946516181691478E-5</v>
      </c>
      <c r="W2309" s="27">
        <f>TabIPW[[#This Row],[iloczyn liczby mieszkańców i relacji przeciętnego miesięcznego wynagrodzenia brutto 
w danym powiecie do średniej krajowej]]</f>
        <v>6217.2570000000005</v>
      </c>
    </row>
    <row r="2310" spans="1:23" x14ac:dyDescent="0.3">
      <c r="A2310" s="2" t="s">
        <v>10</v>
      </c>
      <c r="B2310" s="2" t="s">
        <v>1149</v>
      </c>
      <c r="C2310" s="2" t="s">
        <v>12</v>
      </c>
      <c r="D2310" s="2" t="s">
        <v>16</v>
      </c>
      <c r="E2310" s="2" t="s">
        <v>19</v>
      </c>
      <c r="F2310" s="17" t="str">
        <f>+Tabela1[[#This Row],[WK]]&amp;Tabela1[[#This Row],[PK]]&amp;Tabela1[[#This Row],[GK]]</f>
        <v>320103</v>
      </c>
      <c r="G2310" s="2" t="s">
        <v>2139</v>
      </c>
      <c r="H2310" s="302">
        <f>TabIPW[[#This Row],[liczba mieszkańców ]]/$I$1*$H$2</f>
        <v>2.6592408440296764E-5</v>
      </c>
      <c r="I2310" s="27">
        <v>8355</v>
      </c>
      <c r="J2310" s="302">
        <f>TabIPW[[#This Row],[liczba mieszkańców w wieku 20-64]]/$K$1*$J$2</f>
        <v>2.0051619881458038E-5</v>
      </c>
      <c r="K2310" s="27">
        <v>4972</v>
      </c>
      <c r="L2310" s="302">
        <f>TabIPW[[#This Row],[iloczyn liczby mieszkańców i relacji przeciętnego miesięcznego wynagrodzenia brutto 
w danym powiecie do średniej krajowej]]/$M$1*$L$2</f>
        <v>7.9679570985373126E-5</v>
      </c>
      <c r="M2310" s="27">
        <v>7243.7849999999999</v>
      </c>
      <c r="N2310" s="302">
        <f>TabIPW[[#This Row],[liczba oddziałów w szkołach podstawowych]]/$O$1*$N$2</f>
        <v>5.9555754323196186E-5</v>
      </c>
      <c r="O2310" s="27">
        <v>47</v>
      </c>
      <c r="P23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6.178477853377658E-5</v>
      </c>
      <c r="Q2310" s="27">
        <v>314</v>
      </c>
      <c r="R2310" s="302">
        <f>TabIPW[[#This Row],[liczba gospodarstw domowych korzystających ze środowiskowej pomocy społecznej ]]/$S$1*$R$2</f>
        <v>6.5073994326532005E-5</v>
      </c>
      <c r="S2310" s="27">
        <v>238</v>
      </c>
      <c r="T2310" s="302">
        <f>TabIPW[[#This Row],[ilość wody dostarczonej i ścieków bytowych odprowadzonych siecią kanalizacyjną '[dam3']]]/$U$1*$T$2</f>
        <v>2.382827504987275E-5</v>
      </c>
      <c r="U2310" s="27">
        <v>583.9</v>
      </c>
      <c r="V2310" s="302">
        <f>TabIPW[[#This Row],[iloczyn liczby mieszkańców i relacji przeciętnego miesięcznego wynagrodzenia brutto 
w danym powiecie do średniej krajowej2]]/$W$1*$V$2</f>
        <v>2.323987487073383E-5</v>
      </c>
      <c r="W2310" s="27">
        <f>TabIPW[[#This Row],[iloczyn liczby mieszkańców i relacji przeciętnego miesięcznego wynagrodzenia brutto 
w danym powiecie do średniej krajowej]]</f>
        <v>7243.7849999999999</v>
      </c>
    </row>
    <row r="2311" spans="1:23" x14ac:dyDescent="0.3">
      <c r="A2311" s="2" t="s">
        <v>10</v>
      </c>
      <c r="B2311" s="2" t="s">
        <v>1149</v>
      </c>
      <c r="C2311" s="2" t="s">
        <v>12</v>
      </c>
      <c r="D2311" s="2" t="s">
        <v>18</v>
      </c>
      <c r="E2311" s="2" t="s">
        <v>19</v>
      </c>
      <c r="F2311" s="17" t="str">
        <f>+Tabela1[[#This Row],[WK]]&amp;Tabela1[[#This Row],[PK]]&amp;Tabela1[[#This Row],[GK]]</f>
        <v>320104</v>
      </c>
      <c r="G2311" s="2" t="s">
        <v>2140</v>
      </c>
      <c r="H2311" s="302">
        <f>TabIPW[[#This Row],[liczba mieszkańców ]]/$I$1*$H$2</f>
        <v>1.9354690092812042E-5</v>
      </c>
      <c r="I2311" s="27">
        <v>6081</v>
      </c>
      <c r="J2311" s="302">
        <f>TabIPW[[#This Row],[liczba mieszkańców w wieku 20-64]]/$K$1*$J$2</f>
        <v>1.4179705451167831E-5</v>
      </c>
      <c r="K2311" s="27">
        <v>3516</v>
      </c>
      <c r="L2311" s="302">
        <f>TabIPW[[#This Row],[iloczyn liczby mieszkańców i relacji przeciętnego miesięcznego wynagrodzenia brutto 
w danym powiecie do średniej krajowej]]/$M$1*$L$2</f>
        <v>5.7992994753088451E-5</v>
      </c>
      <c r="M2311" s="27">
        <v>5272.2270000000008</v>
      </c>
      <c r="N2311" s="302">
        <f>TabIPW[[#This Row],[liczba oddziałów w szkołach podstawowych]]/$O$1*$N$2</f>
        <v>3.4212880143112706E-5</v>
      </c>
      <c r="O2311" s="27">
        <v>27</v>
      </c>
      <c r="P23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4.0927496608361553E-5</v>
      </c>
      <c r="Q2311" s="27">
        <v>208</v>
      </c>
      <c r="R2311" s="302">
        <f>TabIPW[[#This Row],[liczba gospodarstw domowych korzystających ze środowiskowej pomocy społecznej ]]/$S$1*$R$2</f>
        <v>8.1205782836050438E-5</v>
      </c>
      <c r="S2311" s="27">
        <v>297</v>
      </c>
      <c r="T2311" s="302">
        <f>TabIPW[[#This Row],[ilość wody dostarczonej i ścieków bytowych odprowadzonych siecią kanalizacyjną '[dam3']]]/$U$1*$T$2</f>
        <v>1.2446692738844304E-5</v>
      </c>
      <c r="U2311" s="27">
        <v>305</v>
      </c>
      <c r="V2311" s="302">
        <f>TabIPW[[#This Row],[iloczyn liczby mieszkańców i relacji przeciętnego miesięcznego wynagrodzenia brutto 
w danym powiecie do średniej krajowej2]]/$W$1*$V$2</f>
        <v>1.6914623469650799E-5</v>
      </c>
      <c r="W2311" s="27">
        <f>TabIPW[[#This Row],[iloczyn liczby mieszkańców i relacji przeciętnego miesięcznego wynagrodzenia brutto 
w danym powiecie do średniej krajowej]]</f>
        <v>5272.2270000000008</v>
      </c>
    </row>
    <row r="2312" spans="1:23" x14ac:dyDescent="0.3">
      <c r="A2312" s="2" t="s">
        <v>10</v>
      </c>
      <c r="B2312" s="2" t="s">
        <v>1149</v>
      </c>
      <c r="C2312" s="2" t="s">
        <v>11</v>
      </c>
      <c r="D2312" s="2" t="s">
        <v>12</v>
      </c>
      <c r="E2312" s="2" t="s">
        <v>15</v>
      </c>
      <c r="F2312" s="17" t="str">
        <f>+Tabela1[[#This Row],[WK]]&amp;Tabela1[[#This Row],[PK]]&amp;Tabela1[[#This Row],[GK]]</f>
        <v>320201</v>
      </c>
      <c r="G2312" s="2" t="s">
        <v>2141</v>
      </c>
      <c r="H2312" s="302">
        <f>TabIPW[[#This Row],[liczba mieszkańców ]]/$I$1*$H$2</f>
        <v>1.3568334791260932E-5</v>
      </c>
      <c r="I2312" s="27">
        <v>4263</v>
      </c>
      <c r="J2312" s="302">
        <f>TabIPW[[#This Row],[liczba mieszkańców w wieku 20-64]]/$K$1*$J$2</f>
        <v>1.0001612491153647E-5</v>
      </c>
      <c r="K2312" s="27">
        <v>2480</v>
      </c>
      <c r="L2312" s="302">
        <f>TabIPW[[#This Row],[iloczyn liczby mieszkańców i relacji przeciętnego miesięcznego wynagrodzenia brutto 
w danym powiecie do średniej krajowej]]/$M$1*$L$2</f>
        <v>3.9904909305723379E-5</v>
      </c>
      <c r="M2312" s="27">
        <v>3627.8130000000001</v>
      </c>
      <c r="N2312" s="302">
        <f>TabIPW[[#This Row],[liczba oddziałów w szkołach podstawowych]]/$O$1*$N$2</f>
        <v>3.5480023852116875E-5</v>
      </c>
      <c r="O2312" s="27">
        <v>28</v>
      </c>
      <c r="P23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2.5186151758991725E-5</v>
      </c>
      <c r="Q2312" s="27">
        <v>128</v>
      </c>
      <c r="R2312" s="302">
        <f>TabIPW[[#This Row],[liczba gospodarstw domowych korzystających ze środowiskowej pomocy społecznej ]]/$S$1*$R$2</f>
        <v>2.8709115144058238E-5</v>
      </c>
      <c r="S2312" s="27">
        <v>105</v>
      </c>
      <c r="T2312" s="302">
        <f>TabIPW[[#This Row],[ilość wody dostarczonej i ścieków bytowych odprowadzonych siecią kanalizacyjną '[dam3']]]/$U$1*$T$2</f>
        <v>7.6557362551055464E-6</v>
      </c>
      <c r="U2312" s="27">
        <v>187.6</v>
      </c>
      <c r="V2312" s="302">
        <f>TabIPW[[#This Row],[iloczyn liczby mieszkańców i relacji przeciętnego miesięcznego wynagrodzenia brutto 
w danym powiecie do średniej krajowej2]]/$W$1*$V$2</f>
        <v>1.1638931880835989E-5</v>
      </c>
      <c r="W2312" s="27">
        <f>TabIPW[[#This Row],[iloczyn liczby mieszkańców i relacji przeciętnego miesięcznego wynagrodzenia brutto 
w danym powiecie do średniej krajowej]]</f>
        <v>3627.8130000000001</v>
      </c>
    </row>
    <row r="2313" spans="1:23" x14ac:dyDescent="0.3">
      <c r="A2313" s="2" t="s">
        <v>10</v>
      </c>
      <c r="B2313" s="2" t="s">
        <v>1149</v>
      </c>
      <c r="C2313" s="2" t="s">
        <v>11</v>
      </c>
      <c r="D2313" s="2" t="s">
        <v>11</v>
      </c>
      <c r="E2313" s="2" t="s">
        <v>19</v>
      </c>
      <c r="F2313" s="17" t="str">
        <f>+Tabela1[[#This Row],[WK]]&amp;Tabela1[[#This Row],[PK]]&amp;Tabela1[[#This Row],[GK]]</f>
        <v>320202</v>
      </c>
      <c r="G2313" s="2" t="s">
        <v>2142</v>
      </c>
      <c r="H2313" s="302">
        <f>TabIPW[[#This Row],[liczba mieszkańców ]]/$I$1*$H$2</f>
        <v>6.3054722155681523E-5</v>
      </c>
      <c r="I2313" s="27">
        <v>19811</v>
      </c>
      <c r="J2313" s="302">
        <f>TabIPW[[#This Row],[liczba mieszkańców w wieku 20-64]]/$K$1*$J$2</f>
        <v>4.6894657277070405E-5</v>
      </c>
      <c r="K2313" s="27">
        <v>11628</v>
      </c>
      <c r="L2313" s="302">
        <f>TabIPW[[#This Row],[iloczyn liczby mieszkańców i relacji przeciętnego miesięcznego wynagrodzenia brutto 
w danym powiecie do średniej krajowej]]/$M$1*$L$2</f>
        <v>1.8544596721925541E-4</v>
      </c>
      <c r="M2313" s="27">
        <v>16859.161</v>
      </c>
      <c r="N2313" s="302">
        <f>TabIPW[[#This Row],[liczba oddziałów w szkołach podstawowych]]/$O$1*$N$2</f>
        <v>1.2671437090041741E-4</v>
      </c>
      <c r="O2313" s="27">
        <v>100</v>
      </c>
      <c r="P23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1.3734323381075177E-4</v>
      </c>
      <c r="Q2313" s="27">
        <v>698</v>
      </c>
      <c r="R2313" s="302">
        <f>TabIPW[[#This Row],[liczba gospodarstw domowych korzystających ze środowiskowej pomocy społecznej ]]/$S$1*$R$2</f>
        <v>1.2385932533579412E-4</v>
      </c>
      <c r="S2313" s="27">
        <v>453</v>
      </c>
      <c r="T2313" s="302">
        <f>TabIPW[[#This Row],[ilość wody dostarczonej i ścieków bytowych odprowadzonych siecią kanalizacyjną '[dam3']]]/$U$1*$T$2</f>
        <v>5.5238830463277541E-5</v>
      </c>
      <c r="U2313" s="27">
        <v>1353.6</v>
      </c>
      <c r="V2313" s="302">
        <f>TabIPW[[#This Row],[iloczyn liczby mieszkańców i relacji przeciętnego miesięcznego wynagrodzenia brutto 
w danym powiecie do średniej krajowej2]]/$W$1*$V$2</f>
        <v>5.4088407105616173E-5</v>
      </c>
      <c r="W2313" s="27">
        <f>TabIPW[[#This Row],[iloczyn liczby mieszkańców i relacji przeciętnego miesięcznego wynagrodzenia brutto 
w danym powiecie do średniej krajowej]]</f>
        <v>16859.161</v>
      </c>
    </row>
    <row r="2314" spans="1:23" x14ac:dyDescent="0.3">
      <c r="A2314" s="2" t="s">
        <v>10</v>
      </c>
      <c r="B2314" s="2" t="s">
        <v>1149</v>
      </c>
      <c r="C2314" s="2" t="s">
        <v>11</v>
      </c>
      <c r="D2314" s="2" t="s">
        <v>16</v>
      </c>
      <c r="E2314" s="2" t="s">
        <v>19</v>
      </c>
      <c r="F2314" s="17" t="str">
        <f>+Tabela1[[#This Row],[WK]]&amp;Tabela1[[#This Row],[PK]]&amp;Tabela1[[#This Row],[GK]]</f>
        <v>320203</v>
      </c>
      <c r="G2314" s="2" t="s">
        <v>2143</v>
      </c>
      <c r="H2314" s="302">
        <f>TabIPW[[#This Row],[liczba mieszkańców ]]/$I$1*$H$2</f>
        <v>1.4348124147080525E-5</v>
      </c>
      <c r="I2314" s="27">
        <v>4508</v>
      </c>
      <c r="J2314" s="302">
        <f>TabIPW[[#This Row],[liczba mieszkańców w wieku 20-64]]/$K$1*$J$2</f>
        <v>1.0707371437101988E-5</v>
      </c>
      <c r="K2314" s="27">
        <v>2655</v>
      </c>
      <c r="L2314" s="302">
        <f>TabIPW[[#This Row],[iloczyn liczby mieszkańców i relacji przeciętnego miesięcznego wynagrodzenia brutto 
w danym powiecie do średniej krajowej]]/$M$1*$L$2</f>
        <v>4.2198294898006335E-5</v>
      </c>
      <c r="M2314" s="27">
        <v>3836.308</v>
      </c>
      <c r="N2314" s="302">
        <f>TabIPW[[#This Row],[liczba oddziałów w szkołach podstawowych]]/$O$1*$N$2</f>
        <v>1.7740011926058437E-5</v>
      </c>
      <c r="O2314" s="27">
        <v>14</v>
      </c>
      <c r="P23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2.2037882789117759E-5</v>
      </c>
      <c r="Q2314" s="27">
        <v>112</v>
      </c>
      <c r="R2314" s="302">
        <f>TabIPW[[#This Row],[liczba gospodarstw domowych korzystających ze środowiskowej pomocy społecznej ]]/$S$1*$R$2</f>
        <v>4.9215625961242694E-5</v>
      </c>
      <c r="S2314" s="27">
        <v>180</v>
      </c>
      <c r="T2314" s="302">
        <f>TabIPW[[#This Row],[ilość wody dostarczonej i ścieków bytowych odprowadzonych siecią kanalizacyjną '[dam3']]]/$U$1*$T$2</f>
        <v>8.8636775832032227E-6</v>
      </c>
      <c r="U2314" s="27">
        <v>217.2</v>
      </c>
      <c r="V2314" s="302">
        <f>TabIPW[[#This Row],[iloczyn liczby mieszkańców i relacji przeciętnego miesięcznego wynagrodzenia brutto 
w danym powiecie do średniej krajowej2]]/$W$1*$V$2</f>
        <v>1.2307836011918515E-5</v>
      </c>
      <c r="W2314" s="27">
        <f>TabIPW[[#This Row],[iloczyn liczby mieszkańców i relacji przeciętnego miesięcznego wynagrodzenia brutto 
w danym powiecie do średniej krajowej]]</f>
        <v>3836.308</v>
      </c>
    </row>
    <row r="2315" spans="1:23" x14ac:dyDescent="0.3">
      <c r="A2315" s="2" t="s">
        <v>10</v>
      </c>
      <c r="B2315" s="2" t="s">
        <v>1149</v>
      </c>
      <c r="C2315" s="2" t="s">
        <v>11</v>
      </c>
      <c r="D2315" s="2" t="s">
        <v>18</v>
      </c>
      <c r="E2315" s="2" t="s">
        <v>15</v>
      </c>
      <c r="F2315" s="17" t="str">
        <f>+Tabela1[[#This Row],[WK]]&amp;Tabela1[[#This Row],[PK]]&amp;Tabela1[[#This Row],[GK]]</f>
        <v>320204</v>
      </c>
      <c r="G2315" s="2" t="s">
        <v>2144</v>
      </c>
      <c r="H2315" s="302">
        <f>TabIPW[[#This Row],[liczba mieszkańców ]]/$I$1*$H$2</f>
        <v>1.0044960028435257E-5</v>
      </c>
      <c r="I2315" s="27">
        <v>3156</v>
      </c>
      <c r="J2315" s="302">
        <f>TabIPW[[#This Row],[liczba mieszkańców w wieku 20-64]]/$K$1*$J$2</f>
        <v>7.6221966162420931E-6</v>
      </c>
      <c r="K2315" s="27">
        <v>1890</v>
      </c>
      <c r="L2315" s="302">
        <f>TabIPW[[#This Row],[iloczyn liczby mieszkańców i relacji przeciętnego miesięcznego wynagrodzenia brutto 
w danym powiecie do średniej krajowej]]/$M$1*$L$2</f>
        <v>2.9542550731612234E-5</v>
      </c>
      <c r="M2315" s="27">
        <v>2685.7559999999999</v>
      </c>
      <c r="N2315" s="302">
        <f>TabIPW[[#This Row],[liczba oddziałów w szkołach podstawowych]]/$O$1*$N$2</f>
        <v>1.3938580799045916E-5</v>
      </c>
      <c r="O2315" s="27">
        <v>11</v>
      </c>
      <c r="P23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1.5741344849369828E-5</v>
      </c>
      <c r="Q2315" s="27">
        <v>80</v>
      </c>
      <c r="R2315" s="302">
        <f>TabIPW[[#This Row],[liczba gospodarstw domowych korzystających ze środowiskowej pomocy społecznej ]]/$S$1*$R$2</f>
        <v>3.7458559759390274E-5</v>
      </c>
      <c r="S2315" s="27">
        <v>137</v>
      </c>
      <c r="T2315" s="302">
        <f>TabIPW[[#This Row],[ilość wody dostarczonej i ścieków bytowych odprowadzonych siecią kanalizacyjną '[dam3']]]/$U$1*$T$2</f>
        <v>6.1702948921746189E-6</v>
      </c>
      <c r="U2315" s="27">
        <v>151.19999999999999</v>
      </c>
      <c r="V2315" s="302">
        <f>TabIPW[[#This Row],[iloczyn liczby mieszkańców i relacji przeciętnego miesięcznego wynagrodzenia brutto 
w danym powiecie do średniej krajowej2]]/$W$1*$V$2</f>
        <v>8.616577296720236E-6</v>
      </c>
      <c r="W2315" s="27">
        <f>TabIPW[[#This Row],[iloczyn liczby mieszkańców i relacji przeciętnego miesięcznego wynagrodzenia brutto 
w danym powiecie do średniej krajowej]]</f>
        <v>2685.7559999999999</v>
      </c>
    </row>
    <row r="2316" spans="1:23" x14ac:dyDescent="0.3">
      <c r="A2316" s="2" t="s">
        <v>10</v>
      </c>
      <c r="B2316" s="2" t="s">
        <v>1149</v>
      </c>
      <c r="C2316" s="2" t="s">
        <v>11</v>
      </c>
      <c r="D2316" s="2" t="s">
        <v>21</v>
      </c>
      <c r="E2316" s="2" t="s">
        <v>19</v>
      </c>
      <c r="F2316" s="17" t="str">
        <f>+Tabela1[[#This Row],[WK]]&amp;Tabela1[[#This Row],[PK]]&amp;Tabela1[[#This Row],[GK]]</f>
        <v>320205</v>
      </c>
      <c r="G2316" s="2" t="s">
        <v>2145</v>
      </c>
      <c r="H2316" s="302">
        <f>TabIPW[[#This Row],[liczba mieszkańców ]]/$I$1*$H$2</f>
        <v>2.2448385006512635E-5</v>
      </c>
      <c r="I2316" s="27">
        <v>7053</v>
      </c>
      <c r="J2316" s="302">
        <f>TabIPW[[#This Row],[liczba mieszkańców w wieku 20-64]]/$K$1*$J$2</f>
        <v>1.7248748638977479E-5</v>
      </c>
      <c r="K2316" s="27">
        <v>4277</v>
      </c>
      <c r="L2316" s="302">
        <f>TabIPW[[#This Row],[iloczyn liczby mieszkańców i relacji przeciętnego miesięcznego wynagrodzenia brutto 
w danym powiecie do średniej krajowej]]/$M$1*$L$2</f>
        <v>6.6021422785190453E-5</v>
      </c>
      <c r="M2316" s="27">
        <v>6002.1029999999992</v>
      </c>
      <c r="N2316" s="302">
        <f>TabIPW[[#This Row],[liczba oddziałów w szkołach podstawowych]]/$O$1*$N$2</f>
        <v>4.561717352415027E-5</v>
      </c>
      <c r="O2316" s="27">
        <v>36</v>
      </c>
      <c r="P23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3.4040658236762256E-5</v>
      </c>
      <c r="Q2316" s="27">
        <v>173</v>
      </c>
      <c r="R2316" s="302">
        <f>TabIPW[[#This Row],[liczba gospodarstw domowych korzystających ze środowiskowej pomocy społecznej ]]/$S$1*$R$2</f>
        <v>3.3357257595953377E-5</v>
      </c>
      <c r="S2316" s="27">
        <v>122</v>
      </c>
      <c r="T2316" s="302">
        <f>TabIPW[[#This Row],[ilość wody dostarczonej i ścieków bytowych odprowadzonych siecią kanalizacyjną '[dam3']]]/$U$1*$T$2</f>
        <v>1.7086656556570852E-5</v>
      </c>
      <c r="U2316" s="27">
        <v>418.7</v>
      </c>
      <c r="V2316" s="302">
        <f>TabIPW[[#This Row],[iloczyn liczby mieszkańców i relacji przeciętnego miesięcznego wynagrodzenia brutto 
w danym powiecie do średniej krajowej2]]/$W$1*$V$2</f>
        <v>1.9256248312347219E-5</v>
      </c>
      <c r="W2316" s="27">
        <f>TabIPW[[#This Row],[iloczyn liczby mieszkańców i relacji przeciętnego miesięcznego wynagrodzenia brutto 
w danym powiecie do średniej krajowej]]</f>
        <v>6002.1029999999992</v>
      </c>
    </row>
    <row r="2317" spans="1:23" x14ac:dyDescent="0.3">
      <c r="A2317" s="2" t="s">
        <v>10</v>
      </c>
      <c r="B2317" s="2" t="s">
        <v>1149</v>
      </c>
      <c r="C2317" s="2" t="s">
        <v>11</v>
      </c>
      <c r="D2317" s="2" t="s">
        <v>23</v>
      </c>
      <c r="E2317" s="2" t="s">
        <v>19</v>
      </c>
      <c r="F2317" s="17" t="str">
        <f>+Tabela1[[#This Row],[WK]]&amp;Tabela1[[#This Row],[PK]]&amp;Tabela1[[#This Row],[GK]]</f>
        <v>320206</v>
      </c>
      <c r="G2317" s="2" t="s">
        <v>2146</v>
      </c>
      <c r="H2317" s="302">
        <f>TabIPW[[#This Row],[liczba mieszkańców ]]/$I$1*$H$2</f>
        <v>1.5408001108255728E-5</v>
      </c>
      <c r="I2317" s="27">
        <v>4841</v>
      </c>
      <c r="J2317" s="302">
        <f>TabIPW[[#This Row],[liczba mieszkańców w wieku 20-64]]/$K$1*$J$2</f>
        <v>1.1683335236641982E-5</v>
      </c>
      <c r="K2317" s="27">
        <v>2897</v>
      </c>
      <c r="L2317" s="302">
        <f>TabIPW[[#This Row],[iloczyn liczby mieszkańców i relacji przeciętnego miesięcznego wynagrodzenia brutto 
w danym powiecie do średniej krajowej]]/$M$1*$L$2</f>
        <v>4.5315427152007235E-5</v>
      </c>
      <c r="M2317" s="27">
        <v>4119.6909999999998</v>
      </c>
      <c r="N2317" s="302">
        <f>TabIPW[[#This Row],[liczba oddziałów w szkołach podstawowych]]/$O$1*$N$2</f>
        <v>2.1541443053070962E-5</v>
      </c>
      <c r="O2317" s="27">
        <v>17</v>
      </c>
      <c r="P23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2.3808784084671864E-5</v>
      </c>
      <c r="Q2317" s="27">
        <v>121</v>
      </c>
      <c r="R2317" s="302">
        <f>TabIPW[[#This Row],[liczba gospodarstw domowych korzystających ze środowiskowej pomocy społecznej ]]/$S$1*$R$2</f>
        <v>5.0035886393930075E-5</v>
      </c>
      <c r="S2317" s="27">
        <v>183</v>
      </c>
      <c r="T2317" s="302">
        <f>TabIPW[[#This Row],[ilość wody dostarczonej i ścieków bytowych odprowadzonych siecią kanalizacyjną '[dam3']]]/$U$1*$T$2</f>
        <v>1.0924523430126624E-5</v>
      </c>
      <c r="U2317" s="27">
        <v>267.7</v>
      </c>
      <c r="V2317" s="302">
        <f>TabIPW[[#This Row],[iloczyn liczby mieszkańców i relacji przeciętnego miesięcznego wynagrodzenia brutto 
w danym powiecie do średniej krajowej2]]/$W$1*$V$2</f>
        <v>1.3216999586002112E-5</v>
      </c>
      <c r="W2317" s="27">
        <f>TabIPW[[#This Row],[iloczyn liczby mieszkańców i relacji przeciętnego miesięcznego wynagrodzenia brutto 
w danym powiecie do średniej krajowej]]</f>
        <v>4119.6909999999998</v>
      </c>
    </row>
    <row r="2318" spans="1:23" x14ac:dyDescent="0.3">
      <c r="A2318" s="2" t="s">
        <v>10</v>
      </c>
      <c r="B2318" s="2" t="s">
        <v>1149</v>
      </c>
      <c r="C2318" s="2" t="s">
        <v>16</v>
      </c>
      <c r="D2318" s="2" t="s">
        <v>12</v>
      </c>
      <c r="E2318" s="2" t="s">
        <v>19</v>
      </c>
      <c r="F2318" s="17" t="str">
        <f>+Tabela1[[#This Row],[WK]]&amp;Tabela1[[#This Row],[PK]]&amp;Tabela1[[#This Row],[GK]]</f>
        <v>320301</v>
      </c>
      <c r="G2318" s="2" t="s">
        <v>2147</v>
      </c>
      <c r="H2318" s="302">
        <f>TabIPW[[#This Row],[liczba mieszkańców ]]/$I$1*$H$2</f>
        <v>3.4944111581809476E-5</v>
      </c>
      <c r="I2318" s="27">
        <v>10979</v>
      </c>
      <c r="J2318" s="302">
        <f>TabIPW[[#This Row],[liczba mieszkańców w wieku 20-64]]/$K$1*$J$2</f>
        <v>2.6012258293524607E-5</v>
      </c>
      <c r="K2318" s="27">
        <v>6450</v>
      </c>
      <c r="L2318" s="302">
        <f>TabIPW[[#This Row],[iloczyn liczby mieszkańców i relacji przeciętnego miesięcznego wynagrodzenia brutto 
w danym powiecie do średniej krajowej]]/$M$1*$L$2</f>
        <v>9.8303419554363769E-5</v>
      </c>
      <c r="M2318" s="27">
        <v>8936.9060000000009</v>
      </c>
      <c r="N2318" s="302">
        <f>TabIPW[[#This Row],[liczba oddziałów w szkołach podstawowych]]/$O$1*$N$2</f>
        <v>6.5891472868217059E-5</v>
      </c>
      <c r="O2318" s="27">
        <v>52</v>
      </c>
      <c r="P231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6.6113648367353278E-5</v>
      </c>
      <c r="Q2318" s="27">
        <v>336</v>
      </c>
      <c r="R2318" s="302">
        <f>TabIPW[[#This Row],[liczba gospodarstw domowych korzystających ze środowiskowej pomocy społecznej ]]/$S$1*$R$2</f>
        <v>7.5463959807238793E-5</v>
      </c>
      <c r="S2318" s="27">
        <v>276</v>
      </c>
      <c r="T2318" s="302">
        <f>TabIPW[[#This Row],[ilość wody dostarczonej i ścieków bytowych odprowadzonych siecią kanalizacyjną '[dam3']]]/$U$1*$T$2</f>
        <v>3.2675629101615197E-5</v>
      </c>
      <c r="U2318" s="27">
        <v>800.7</v>
      </c>
      <c r="V2318" s="302">
        <f>TabIPW[[#This Row],[iloczyn liczby mieszkańców i relacji przeciętnego miesięcznego wynagrodzenia brutto 
w danym powiecie do średniej krajowej2]]/$W$1*$V$2</f>
        <v>2.8671830703356106E-5</v>
      </c>
      <c r="W2318" s="27">
        <f>TabIPW[[#This Row],[iloczyn liczby mieszkańców i relacji przeciętnego miesięcznego wynagrodzenia brutto 
w danym powiecie do średniej krajowej]]</f>
        <v>8936.9060000000009</v>
      </c>
    </row>
    <row r="2319" spans="1:23" x14ac:dyDescent="0.3">
      <c r="A2319" s="2" t="s">
        <v>10</v>
      </c>
      <c r="B2319" s="2" t="s">
        <v>1149</v>
      </c>
      <c r="C2319" s="2" t="s">
        <v>16</v>
      </c>
      <c r="D2319" s="2" t="s">
        <v>11</v>
      </c>
      <c r="E2319" s="2" t="s">
        <v>19</v>
      </c>
      <c r="F2319" s="17" t="str">
        <f>+Tabela1[[#This Row],[WK]]&amp;Tabela1[[#This Row],[PK]]&amp;Tabela1[[#This Row],[GK]]</f>
        <v>320302</v>
      </c>
      <c r="G2319" s="2" t="s">
        <v>2148</v>
      </c>
      <c r="H2319" s="302">
        <f>TabIPW[[#This Row],[liczba mieszkańców ]]/$I$1*$H$2</f>
        <v>5.1042783262362552E-5</v>
      </c>
      <c r="I2319" s="27">
        <v>16037</v>
      </c>
      <c r="J2319" s="302">
        <f>TabIPW[[#This Row],[liczba mieszkańców w wieku 20-64]]/$K$1*$J$2</f>
        <v>3.8199707062986839E-5</v>
      </c>
      <c r="K2319" s="27">
        <v>9472</v>
      </c>
      <c r="L2319" s="302">
        <f>TabIPW[[#This Row],[iloczyn liczby mieszkańców i relacji przeciętnego miesięcznego wynagrodzenia brutto 
w danym powiecie do średniej krajowej]]/$M$1*$L$2</f>
        <v>1.4359157841272718E-4</v>
      </c>
      <c r="M2319" s="27">
        <v>13054.118</v>
      </c>
      <c r="N2319" s="302">
        <f>TabIPW[[#This Row],[liczba oddziałów w szkołach podstawowych]]/$O$1*$N$2</f>
        <v>1.1911150864639237E-4</v>
      </c>
      <c r="O2319" s="27">
        <v>94</v>
      </c>
      <c r="P231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1.1904392042335933E-4</v>
      </c>
      <c r="Q2319" s="27">
        <v>605</v>
      </c>
      <c r="R2319" s="302">
        <f>TabIPW[[#This Row],[liczba gospodarstw domowych korzystających ze środowiskowej pomocy społecznej ]]/$S$1*$R$2</f>
        <v>8.4486824566799948E-5</v>
      </c>
      <c r="S2319" s="27">
        <v>309</v>
      </c>
      <c r="T2319" s="302">
        <f>TabIPW[[#This Row],[ilość wody dostarczonej i ścieków bytowych odprowadzonych siecią kanalizacyjną '[dam3']]]/$U$1*$T$2</f>
        <v>4.7464748605081338E-5</v>
      </c>
      <c r="U2319" s="27">
        <v>1163.0999999999999</v>
      </c>
      <c r="V2319" s="302">
        <f>TabIPW[[#This Row],[iloczyn liczby mieszkańców i relacji przeciętnego miesięcznego wynagrodzenia brutto 
w danym powiecie do średniej krajowej2]]/$W$1*$V$2</f>
        <v>4.1880877037045438E-5</v>
      </c>
      <c r="W2319" s="27">
        <f>TabIPW[[#This Row],[iloczyn liczby mieszkańców i relacji przeciętnego miesięcznego wynagrodzenia brutto 
w danym powiecie do średniej krajowej]]</f>
        <v>13054.118</v>
      </c>
    </row>
    <row r="2320" spans="1:23" x14ac:dyDescent="0.3">
      <c r="A2320" s="2" t="s">
        <v>10</v>
      </c>
      <c r="B2320" s="2" t="s">
        <v>1149</v>
      </c>
      <c r="C2320" s="2" t="s">
        <v>16</v>
      </c>
      <c r="D2320" s="2" t="s">
        <v>16</v>
      </c>
      <c r="E2320" s="2" t="s">
        <v>19</v>
      </c>
      <c r="F2320" s="17" t="str">
        <f>+Tabela1[[#This Row],[WK]]&amp;Tabela1[[#This Row],[PK]]&amp;Tabela1[[#This Row],[GK]]</f>
        <v>320303</v>
      </c>
      <c r="G2320" s="2" t="s">
        <v>2149</v>
      </c>
      <c r="H2320" s="302">
        <f>TabIPW[[#This Row],[liczba mieszkańców ]]/$I$1*$H$2</f>
        <v>2.1124334508467935E-5</v>
      </c>
      <c r="I2320" s="27">
        <v>6637</v>
      </c>
      <c r="J2320" s="302">
        <f>TabIPW[[#This Row],[liczba mieszkańców w wieku 20-64]]/$K$1*$J$2</f>
        <v>1.5304886856422617E-5</v>
      </c>
      <c r="K2320" s="27">
        <v>3795</v>
      </c>
      <c r="L2320" s="302">
        <f>TabIPW[[#This Row],[iloczyn liczby mieszkańców i relacji przeciętnego miesięcznego wynagrodzenia brutto 
w danym powiecie do średniej krajowej]]/$M$1*$L$2</f>
        <v>5.9426158628500983E-5</v>
      </c>
      <c r="M2320" s="27">
        <v>5402.518</v>
      </c>
      <c r="N2320" s="302">
        <f>TabIPW[[#This Row],[liczba oddziałów w szkołach podstawowych]]/$O$1*$N$2</f>
        <v>3.9281454979129396E-5</v>
      </c>
      <c r="O2320" s="27">
        <v>31</v>
      </c>
      <c r="P232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4.3485465146384153E-5</v>
      </c>
      <c r="Q2320" s="27">
        <v>221</v>
      </c>
      <c r="R2320" s="302">
        <f>TabIPW[[#This Row],[liczba gospodarstw domowych korzystających ze środowiskowej pomocy społecznej ]]/$S$1*$R$2</f>
        <v>5.7691650432345598E-5</v>
      </c>
      <c r="S2320" s="27">
        <v>211</v>
      </c>
      <c r="T2320" s="302">
        <f>TabIPW[[#This Row],[ilość wody dostarczonej i ścieków bytowych odprowadzonych siecią kanalizacyjną '[dam3']]]/$U$1*$T$2</f>
        <v>2.0571730523447259E-5</v>
      </c>
      <c r="U2320" s="27">
        <v>504.1</v>
      </c>
      <c r="V2320" s="302">
        <f>TabIPW[[#This Row],[iloczyn liczby mieszkańców i relacji przeciętnego miesięcznego wynagrodzenia brutto 
w danym powiecie do średniej krajowej2]]/$W$1*$V$2</f>
        <v>1.7332629599979457E-5</v>
      </c>
      <c r="W2320" s="27">
        <f>TabIPW[[#This Row],[iloczyn liczby mieszkańców i relacji przeciętnego miesięcznego wynagrodzenia brutto 
w danym powiecie do średniej krajowej]]</f>
        <v>5402.518</v>
      </c>
    </row>
    <row r="2321" spans="1:23" x14ac:dyDescent="0.3">
      <c r="A2321" s="2" t="s">
        <v>10</v>
      </c>
      <c r="B2321" s="2" t="s">
        <v>1149</v>
      </c>
      <c r="C2321" s="2" t="s">
        <v>16</v>
      </c>
      <c r="D2321" s="2" t="s">
        <v>21</v>
      </c>
      <c r="E2321" s="2" t="s">
        <v>15</v>
      </c>
      <c r="F2321" s="17" t="str">
        <f>+Tabela1[[#This Row],[WK]]&amp;Tabela1[[#This Row],[PK]]&amp;Tabela1[[#This Row],[GK]]</f>
        <v>320305</v>
      </c>
      <c r="G2321" s="2" t="s">
        <v>2150</v>
      </c>
      <c r="H2321" s="302">
        <f>TabIPW[[#This Row],[liczba mieszkańców ]]/$I$1*$H$2</f>
        <v>1.2572114104030187E-5</v>
      </c>
      <c r="I2321" s="27">
        <v>3950</v>
      </c>
      <c r="J2321" s="302">
        <f>TabIPW[[#This Row],[liczba mieszkańców w wieku 20-64]]/$K$1*$J$2</f>
        <v>9.5539596740092695E-6</v>
      </c>
      <c r="K2321" s="27">
        <v>2369</v>
      </c>
      <c r="L2321" s="302">
        <f>TabIPW[[#This Row],[iloczyn liczby mieszkańców i relacji przeciętnego miesięcznego wynagrodzenia brutto 
w danym powiecie do średniej krajowej]]/$M$1*$L$2</f>
        <v>3.5367383845499306E-5</v>
      </c>
      <c r="M2321" s="27">
        <v>3215.3</v>
      </c>
      <c r="N2321" s="302">
        <f>TabIPW[[#This Row],[liczba oddziałów w szkołach podstawowych]]/$O$1*$N$2</f>
        <v>2.7877161598091832E-5</v>
      </c>
      <c r="O2321" s="27">
        <v>22</v>
      </c>
      <c r="P232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2.1250815546649268E-5</v>
      </c>
      <c r="Q2321" s="27">
        <v>108</v>
      </c>
      <c r="R2321" s="302">
        <f>TabIPW[[#This Row],[liczba gospodarstw domowych korzystających ze środowiskowej pomocy społecznej ]]/$S$1*$R$2</f>
        <v>2.3240712259475715E-5</v>
      </c>
      <c r="S2321" s="27">
        <v>85</v>
      </c>
      <c r="T2321" s="302">
        <f>TabIPW[[#This Row],[ilość wody dostarczonej i ścieków bytowych odprowadzonych siecią kanalizacyjną '[dam3']]]/$U$1*$T$2</f>
        <v>1.1781508831817543E-5</v>
      </c>
      <c r="U2321" s="27">
        <v>288.7</v>
      </c>
      <c r="V2321" s="302">
        <f>TabIPW[[#This Row],[iloczyn liczby mieszkańców i relacji przeciętnego miesięcznego wynagrodzenia brutto 
w danym powiecie do średniej krajowej2]]/$W$1*$V$2</f>
        <v>1.0315486954937299E-5</v>
      </c>
      <c r="W2321" s="27">
        <f>TabIPW[[#This Row],[iloczyn liczby mieszkańców i relacji przeciętnego miesięcznego wynagrodzenia brutto 
w danym powiecie do średniej krajowej]]</f>
        <v>3215.3</v>
      </c>
    </row>
    <row r="2322" spans="1:23" x14ac:dyDescent="0.3">
      <c r="A2322" s="2" t="s">
        <v>10</v>
      </c>
      <c r="B2322" s="2" t="s">
        <v>1149</v>
      </c>
      <c r="C2322" s="2" t="s">
        <v>16</v>
      </c>
      <c r="D2322" s="2" t="s">
        <v>23</v>
      </c>
      <c r="E2322" s="2" t="s">
        <v>19</v>
      </c>
      <c r="F2322" s="17" t="str">
        <f>+Tabela1[[#This Row],[WK]]&amp;Tabela1[[#This Row],[PK]]&amp;Tabela1[[#This Row],[GK]]</f>
        <v>320306</v>
      </c>
      <c r="G2322" s="2" t="s">
        <v>2151</v>
      </c>
      <c r="H2322" s="302">
        <f>TabIPW[[#This Row],[liczba mieszkańców ]]/$I$1*$H$2</f>
        <v>4.7363450628372969E-5</v>
      </c>
      <c r="I2322" s="27">
        <v>14881</v>
      </c>
      <c r="J2322" s="302">
        <f>TabIPW[[#This Row],[liczba mieszkańców w wieku 20-64]]/$K$1*$J$2</f>
        <v>3.5094367700814126E-5</v>
      </c>
      <c r="K2322" s="27">
        <v>8702</v>
      </c>
      <c r="L2322" s="302">
        <f>TabIPW[[#This Row],[iloczyn liczby mieszkańców i relacji przeciętnego miesięcznego wynagrodzenia brutto 
w danym powiecie do średniej krajowej]]/$M$1*$L$2</f>
        <v>1.3324102253287981E-4</v>
      </c>
      <c r="M2322" s="27">
        <v>12113.134000000002</v>
      </c>
      <c r="N2322" s="302">
        <f>TabIPW[[#This Row],[liczba oddziałów w szkołach podstawowych]]/$O$1*$N$2</f>
        <v>1.1277579010137151E-4</v>
      </c>
      <c r="O2322" s="27">
        <v>89</v>
      </c>
      <c r="P232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8.9922432452025155E-5</v>
      </c>
      <c r="Q2322" s="27">
        <v>457</v>
      </c>
      <c r="R2322" s="302">
        <f>TabIPW[[#This Row],[liczba gospodarstw domowych korzystających ze środowiskowej pomocy społecznej ]]/$S$1*$R$2</f>
        <v>1.4518609658566593E-4</v>
      </c>
      <c r="S2322" s="27">
        <v>531</v>
      </c>
      <c r="T2322" s="302">
        <f>TabIPW[[#This Row],[ilość wody dostarczonej i ścieków bytowych odprowadzonych siecią kanalizacyjną '[dam3']]]/$U$1*$T$2</f>
        <v>5.3496293479839346E-5</v>
      </c>
      <c r="U2322" s="27">
        <v>1310.9</v>
      </c>
      <c r="V2322" s="302">
        <f>TabIPW[[#This Row],[iloczyn liczby mieszkańców i relacji przeciętnego miesięcznego wynagrodzenia brutto 
w danym powiecie do średniej krajowej2]]/$W$1*$V$2</f>
        <v>3.8861964905423282E-5</v>
      </c>
      <c r="W2322" s="27">
        <f>TabIPW[[#This Row],[iloczyn liczby mieszkańców i relacji przeciętnego miesięcznego wynagrodzenia brutto 
w danym powiecie do średniej krajowej]]</f>
        <v>12113.134000000002</v>
      </c>
    </row>
    <row r="2323" spans="1:23" x14ac:dyDescent="0.3">
      <c r="A2323" s="2" t="s">
        <v>10</v>
      </c>
      <c r="B2323" s="2" t="s">
        <v>1149</v>
      </c>
      <c r="C2323" s="2" t="s">
        <v>18</v>
      </c>
      <c r="D2323" s="2" t="s">
        <v>11</v>
      </c>
      <c r="E2323" s="2" t="s">
        <v>19</v>
      </c>
      <c r="F2323" s="17" t="str">
        <f>+Tabela1[[#This Row],[WK]]&amp;Tabela1[[#This Row],[PK]]&amp;Tabela1[[#This Row],[GK]]</f>
        <v>320402</v>
      </c>
      <c r="G2323" s="2" t="s">
        <v>2152</v>
      </c>
      <c r="H2323" s="302">
        <f>TabIPW[[#This Row],[liczba mieszkańców ]]/$I$1*$H$2</f>
        <v>1.1855981022155048E-4</v>
      </c>
      <c r="I2323" s="27">
        <v>37250</v>
      </c>
      <c r="J2323" s="302">
        <f>TabIPW[[#This Row],[liczba mieszkańców w wieku 20-64]]/$K$1*$J$2</f>
        <v>8.915147005219457E-5</v>
      </c>
      <c r="K2323" s="27">
        <v>22106</v>
      </c>
      <c r="L2323" s="302">
        <f>TabIPW[[#This Row],[iloczyn liczby mieszkańców i relacji przeciętnego miesięcznego wynagrodzenia brutto 
w danym powiecie do średniej krajowej]]/$M$1*$L$2</f>
        <v>3.646680536615295E-4</v>
      </c>
      <c r="M2323" s="27">
        <v>33152.5</v>
      </c>
      <c r="N2323" s="302">
        <f>TabIPW[[#This Row],[liczba oddziałów w szkołach podstawowych]]/$O$1*$N$2</f>
        <v>2.7877161598091832E-4</v>
      </c>
      <c r="O2323" s="27">
        <v>220</v>
      </c>
      <c r="P232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3.2643613881380679E-4</v>
      </c>
      <c r="Q2323" s="27">
        <v>1659</v>
      </c>
      <c r="R2323" s="302">
        <f>TabIPW[[#This Row],[liczba gospodarstw domowych korzystających ze środowiskowej pomocy społecznej ]]/$S$1*$R$2</f>
        <v>9.8978092210943647E-5</v>
      </c>
      <c r="S2323" s="27">
        <v>362</v>
      </c>
      <c r="T2323" s="302">
        <f>TabIPW[[#This Row],[ilość wody dostarczonej i ścieków bytowych odprowadzonych siecią kanalizacyjną '[dam3']]]/$U$1*$T$2</f>
        <v>1.3569751703345928E-4</v>
      </c>
      <c r="U2323" s="27">
        <v>3325.2</v>
      </c>
      <c r="V2323" s="302">
        <f>TabIPW[[#This Row],[iloczyn liczby mieszkańców i relacji przeciętnego miesięcznego wynagrodzenia brutto 
w danym powiecie do średniej krajowej2]]/$W$1*$V$2</f>
        <v>1.0636151565127945E-4</v>
      </c>
      <c r="W2323" s="27">
        <f>TabIPW[[#This Row],[iloczyn liczby mieszkańców i relacji przeciętnego miesięcznego wynagrodzenia brutto 
w danym powiecie do średniej krajowej]]</f>
        <v>33152.5</v>
      </c>
    </row>
    <row r="2324" spans="1:23" x14ac:dyDescent="0.3">
      <c r="A2324" s="2" t="s">
        <v>10</v>
      </c>
      <c r="B2324" s="2" t="s">
        <v>1149</v>
      </c>
      <c r="C2324" s="2" t="s">
        <v>18</v>
      </c>
      <c r="D2324" s="2" t="s">
        <v>16</v>
      </c>
      <c r="E2324" s="2" t="s">
        <v>19</v>
      </c>
      <c r="F2324" s="17" t="str">
        <f>+Tabela1[[#This Row],[WK]]&amp;Tabela1[[#This Row],[PK]]&amp;Tabela1[[#This Row],[GK]]</f>
        <v>320403</v>
      </c>
      <c r="G2324" s="2" t="s">
        <v>525</v>
      </c>
      <c r="H2324" s="302">
        <f>TabIPW[[#This Row],[liczba mieszkańców ]]/$I$1*$H$2</f>
        <v>2.695206638808294E-5</v>
      </c>
      <c r="I2324" s="27">
        <v>8468</v>
      </c>
      <c r="J2324" s="302">
        <f>TabIPW[[#This Row],[liczba mieszkańców w wieku 20-64]]/$K$1*$J$2</f>
        <v>2.0781576276981751E-5</v>
      </c>
      <c r="K2324" s="27">
        <v>5153</v>
      </c>
      <c r="L2324" s="302">
        <f>TabIPW[[#This Row],[iloczyn liczby mieszkańców i relacji przeciętnego miesięcznego wynagrodzenia brutto 
w danym powiecie do średniej krajowej]]/$M$1*$L$2</f>
        <v>8.2899572574653198E-5</v>
      </c>
      <c r="M2324" s="27">
        <v>7536.52</v>
      </c>
      <c r="N2324" s="302">
        <f>TabIPW[[#This Row],[liczba oddziałów w szkołach podstawowych]]/$O$1*$N$2</f>
        <v>5.0685748360166967E-5</v>
      </c>
      <c r="O2324" s="27">
        <v>40</v>
      </c>
      <c r="P232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5.2733505245388927E-5</v>
      </c>
      <c r="Q2324" s="27">
        <v>268</v>
      </c>
      <c r="R2324" s="302">
        <f>TabIPW[[#This Row],[liczba gospodarstw domowych korzystających ze środowiskowej pomocy społecznej ]]/$S$1*$R$2</f>
        <v>4.1013021634368913E-5</v>
      </c>
      <c r="S2324" s="27">
        <v>150</v>
      </c>
      <c r="T2324" s="302">
        <f>TabIPW[[#This Row],[ilość wody dostarczonej i ścieków bytowych odprowadzonych siecią kanalizacyjną '[dam3']]]/$U$1*$T$2</f>
        <v>1.7857943418092683E-5</v>
      </c>
      <c r="U2324" s="27">
        <v>437.6</v>
      </c>
      <c r="V2324" s="302">
        <f>TabIPW[[#This Row],[iloczyn liczby mieszkańców i relacji przeciętnego miesięcznego wynagrodzenia brutto 
w danym powiecie do średniej krajowej2]]/$W$1*$V$2</f>
        <v>2.417904200094052E-5</v>
      </c>
      <c r="W2324" s="27">
        <f>TabIPW[[#This Row],[iloczyn liczby mieszkańców i relacji przeciętnego miesięcznego wynagrodzenia brutto 
w danym powiecie do średniej krajowej]]</f>
        <v>7536.52</v>
      </c>
    </row>
    <row r="2325" spans="1:23" x14ac:dyDescent="0.3">
      <c r="A2325" s="2" t="s">
        <v>10</v>
      </c>
      <c r="B2325" s="2" t="s">
        <v>1149</v>
      </c>
      <c r="C2325" s="2" t="s">
        <v>18</v>
      </c>
      <c r="D2325" s="2" t="s">
        <v>18</v>
      </c>
      <c r="E2325" s="2" t="s">
        <v>19</v>
      </c>
      <c r="F2325" s="17" t="str">
        <f>+Tabela1[[#This Row],[WK]]&amp;Tabela1[[#This Row],[PK]]&amp;Tabela1[[#This Row],[GK]]</f>
        <v>320404</v>
      </c>
      <c r="G2325" s="2" t="s">
        <v>2153</v>
      </c>
      <c r="H2325" s="302">
        <f>TabIPW[[#This Row],[liczba mieszkańców ]]/$I$1*$H$2</f>
        <v>7.3217446290914029E-5</v>
      </c>
      <c r="I2325" s="27">
        <v>23004</v>
      </c>
      <c r="J2325" s="302">
        <f>TabIPW[[#This Row],[liczba mieszkańców w wieku 20-64]]/$K$1*$J$2</f>
        <v>5.5133888857484478E-5</v>
      </c>
      <c r="K2325" s="27">
        <v>13671</v>
      </c>
      <c r="L2325" s="302">
        <f>TabIPW[[#This Row],[iloczyn liczby mieszkańców i relacji przeciętnego miesięcznego wynagrodzenia brutto 
w danym powiecie do średniej krajowej]]/$M$1*$L$2</f>
        <v>2.2520332634710938E-4</v>
      </c>
      <c r="M2325" s="27">
        <v>20473.560000000001</v>
      </c>
      <c r="N2325" s="302">
        <f>TabIPW[[#This Row],[liczba oddziałów w szkołach podstawowych]]/$O$1*$N$2</f>
        <v>1.6853011329755516E-4</v>
      </c>
      <c r="O2325" s="27">
        <v>133</v>
      </c>
      <c r="P232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1.635132196228291E-4</v>
      </c>
      <c r="Q2325" s="27">
        <v>831</v>
      </c>
      <c r="R2325" s="302">
        <f>TabIPW[[#This Row],[liczba gospodarstw domowych korzystających ze środowiskowej pomocy społecznej ]]/$S$1*$R$2</f>
        <v>9.1869168460986355E-5</v>
      </c>
      <c r="S2325" s="27">
        <v>336</v>
      </c>
      <c r="T2325" s="302">
        <f>TabIPW[[#This Row],[ilość wody dostarczonej i ścieków bytowych odprowadzonych siecią kanalizacyjną '[dam3']]]/$U$1*$T$2</f>
        <v>6.3625044751252971E-5</v>
      </c>
      <c r="U2325" s="27">
        <v>1559.1</v>
      </c>
      <c r="V2325" s="302">
        <f>TabIPW[[#This Row],[iloczyn liczby mieszkańców i relacji przeciętnego miesięcznego wynagrodzenia brutto 
w danym powiecie do średniej krajowej2]]/$W$1*$V$2</f>
        <v>6.568430351790691E-5</v>
      </c>
      <c r="W2325" s="27">
        <f>TabIPW[[#This Row],[iloczyn liczby mieszkańców i relacji przeciętnego miesięcznego wynagrodzenia brutto 
w danym powiecie do średniej krajowej]]</f>
        <v>20473.560000000001</v>
      </c>
    </row>
    <row r="2326" spans="1:23" x14ac:dyDescent="0.3">
      <c r="A2326" s="2" t="s">
        <v>10</v>
      </c>
      <c r="B2326" s="2" t="s">
        <v>1149</v>
      </c>
      <c r="C2326" s="2" t="s">
        <v>18</v>
      </c>
      <c r="D2326" s="2" t="s">
        <v>21</v>
      </c>
      <c r="E2326" s="2" t="s">
        <v>15</v>
      </c>
      <c r="F2326" s="17" t="str">
        <f>+Tabela1[[#This Row],[WK]]&amp;Tabela1[[#This Row],[PK]]&amp;Tabela1[[#This Row],[GK]]</f>
        <v>320405</v>
      </c>
      <c r="G2326" s="2" t="s">
        <v>2154</v>
      </c>
      <c r="H2326" s="302">
        <f>TabIPW[[#This Row],[liczba mieszkańców ]]/$I$1*$H$2</f>
        <v>9.1346753110295283E-6</v>
      </c>
      <c r="I2326" s="27">
        <v>2870</v>
      </c>
      <c r="J2326" s="302">
        <f>TabIPW[[#This Row],[liczba mieszkańców w wieku 20-64]]/$K$1*$J$2</f>
        <v>7.2350374230361464E-6</v>
      </c>
      <c r="K2326" s="27">
        <v>1794</v>
      </c>
      <c r="L2326" s="302">
        <f>TabIPW[[#This Row],[iloczyn liczby mieszkańców i relacji przeciętnego miesięcznego wynagrodzenia brutto 
w danym powiecie do średniej krajowej]]/$M$1*$L$2</f>
        <v>2.8096572188150058E-5</v>
      </c>
      <c r="M2326" s="27">
        <v>2554.3000000000002</v>
      </c>
      <c r="N2326" s="302">
        <f>TabIPW[[#This Row],[liczba oddziałów w szkołach podstawowych]]/$O$1*$N$2</f>
        <v>1.0137149672033393E-5</v>
      </c>
      <c r="O2326" s="27">
        <v>8</v>
      </c>
      <c r="P232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1.3970443553815723E-5</v>
      </c>
      <c r="Q2326" s="27">
        <v>71</v>
      </c>
      <c r="R2326" s="302">
        <f>TabIPW[[#This Row],[liczba gospodarstw domowych korzystających ze środowiskowej pomocy społecznej ]]/$S$1*$R$2</f>
        <v>2.4607812980621347E-5</v>
      </c>
      <c r="S2326" s="27">
        <v>90</v>
      </c>
      <c r="T2326" s="302">
        <f>TabIPW[[#This Row],[ilość wody dostarczonej i ścieków bytowych odprowadzonych siecią kanalizacyjną '[dam3']]]/$U$1*$T$2</f>
        <v>5.2276109503146074E-6</v>
      </c>
      <c r="U2326" s="27">
        <v>128.1</v>
      </c>
      <c r="V2326" s="302">
        <f>TabIPW[[#This Row],[iloczyn liczby mieszkańców i relacji przeciętnego miesięcznego wynagrodzenia brutto 
w danym powiecie do średniej krajowej2]]/$W$1*$V$2</f>
        <v>8.1948335548771012E-6</v>
      </c>
      <c r="W2326" s="27">
        <f>TabIPW[[#This Row],[iloczyn liczby mieszkańców i relacji przeciętnego miesięcznego wynagrodzenia brutto 
w danym powiecie do średniej krajowej]]</f>
        <v>2554.3000000000002</v>
      </c>
    </row>
    <row r="2327" spans="1:23" x14ac:dyDescent="0.3">
      <c r="A2327" s="2" t="s">
        <v>10</v>
      </c>
      <c r="B2327" s="2" t="s">
        <v>1149</v>
      </c>
      <c r="C2327" s="2" t="s">
        <v>18</v>
      </c>
      <c r="D2327" s="2" t="s">
        <v>23</v>
      </c>
      <c r="E2327" s="2" t="s">
        <v>15</v>
      </c>
      <c r="F2327" s="17" t="str">
        <f>+Tabela1[[#This Row],[WK]]&amp;Tabela1[[#This Row],[PK]]&amp;Tabela1[[#This Row],[GK]]</f>
        <v>320406</v>
      </c>
      <c r="G2327" s="2" t="s">
        <v>2155</v>
      </c>
      <c r="H2327" s="302">
        <f>TabIPW[[#This Row],[liczba mieszkańców ]]/$I$1*$H$2</f>
        <v>1.526159167818348E-5</v>
      </c>
      <c r="I2327" s="27">
        <v>4795</v>
      </c>
      <c r="J2327" s="302">
        <f>TabIPW[[#This Row],[liczba mieszkańców w wieku 20-64]]/$K$1*$J$2</f>
        <v>1.1747861768842973E-5</v>
      </c>
      <c r="K2327" s="27">
        <v>2913</v>
      </c>
      <c r="L2327" s="302">
        <f>TabIPW[[#This Row],[iloczyn liczby mieszkańców i relacji przeciętnego miesięcznego wynagrodzenia brutto 
w danym powiecie do średniej krajowej]]/$M$1*$L$2</f>
        <v>4.6941834021665346E-5</v>
      </c>
      <c r="M2327" s="27">
        <v>4267.55</v>
      </c>
      <c r="N2327" s="302">
        <f>TabIPW[[#This Row],[liczba oddziałów w szkołach podstawowych]]/$O$1*$N$2</f>
        <v>2.4075730471079311E-5</v>
      </c>
      <c r="O2327" s="27">
        <v>19</v>
      </c>
      <c r="P232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2.3808784084671864E-5</v>
      </c>
      <c r="Q2327" s="27">
        <v>121</v>
      </c>
      <c r="R2327" s="302">
        <f>TabIPW[[#This Row],[liczba gospodarstw domowych korzystających ze środowiskowej pomocy społecznej ]]/$S$1*$R$2</f>
        <v>2.1326771249871834E-5</v>
      </c>
      <c r="S2327" s="27">
        <v>78</v>
      </c>
      <c r="T2327" s="302">
        <f>TabIPW[[#This Row],[ilość wody dostarczonej i ścieków bytowych odprowadzonych siecią kanalizacyjną '[dam3']]]/$U$1*$T$2</f>
        <v>9.8430894708499865E-6</v>
      </c>
      <c r="U2327" s="27">
        <v>241.2</v>
      </c>
      <c r="V2327" s="302">
        <f>TabIPW[[#This Row],[iloczyn liczby mieszkańców i relacji przeciętnego miesięcznego wynagrodzenia brutto 
w danym powiecie do średniej krajowej2]]/$W$1*$V$2</f>
        <v>1.3691368256319059E-5</v>
      </c>
      <c r="W2327" s="27">
        <f>TabIPW[[#This Row],[iloczyn liczby mieszkańców i relacji przeciętnego miesięcznego wynagrodzenia brutto 
w danym powiecie do średniej krajowej]]</f>
        <v>4267.55</v>
      </c>
    </row>
    <row r="2328" spans="1:23" x14ac:dyDescent="0.3">
      <c r="A2328" s="2" t="s">
        <v>10</v>
      </c>
      <c r="B2328" s="2" t="s">
        <v>1149</v>
      </c>
      <c r="C2328" s="2" t="s">
        <v>18</v>
      </c>
      <c r="D2328" s="2" t="s">
        <v>30</v>
      </c>
      <c r="E2328" s="2" t="s">
        <v>19</v>
      </c>
      <c r="F2328" s="17" t="str">
        <f>+Tabela1[[#This Row],[WK]]&amp;Tabela1[[#This Row],[PK]]&amp;Tabela1[[#This Row],[GK]]</f>
        <v>320407</v>
      </c>
      <c r="G2328" s="2" t="s">
        <v>2156</v>
      </c>
      <c r="H2328" s="302">
        <f>TabIPW[[#This Row],[liczba mieszkańców ]]/$I$1*$H$2</f>
        <v>1.4733244604444488E-5</v>
      </c>
      <c r="I2328" s="27">
        <v>4629</v>
      </c>
      <c r="J2328" s="302">
        <f>TabIPW[[#This Row],[liczba mieszkańców w wieku 20-64]]/$K$1*$J$2</f>
        <v>1.1643006154016363E-5</v>
      </c>
      <c r="K2328" s="27">
        <v>2887</v>
      </c>
      <c r="L2328" s="302">
        <f>TabIPW[[#This Row],[iloczyn liczby mieszkańców i relacji przeciętnego miesięcznego wynagrodzenia brutto 
w danym powiecie do średniej krajowej]]/$M$1*$L$2</f>
        <v>4.531673611809987E-5</v>
      </c>
      <c r="M2328" s="27">
        <v>4119.8100000000004</v>
      </c>
      <c r="N2328" s="302">
        <f>TabIPW[[#This Row],[liczba oddziałów w szkołach podstawowych]]/$O$1*$N$2</f>
        <v>3.0411449016100181E-5</v>
      </c>
      <c r="O2328" s="27">
        <v>24</v>
      </c>
      <c r="P232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2.6760286243928711E-5</v>
      </c>
      <c r="Q2328" s="27">
        <v>136</v>
      </c>
      <c r="R2328" s="302">
        <f>TabIPW[[#This Row],[liczba gospodarstw domowych korzystających ze środowiskowej pomocy społecznej ]]/$S$1*$R$2</f>
        <v>3.3083837451724254E-5</v>
      </c>
      <c r="S2328" s="27">
        <v>121</v>
      </c>
      <c r="T2328" s="302">
        <f>TabIPW[[#This Row],[ilość wody dostarczonej i ścieków bytowych odprowadzonych siecią kanalizacyjną '[dam3']]]/$U$1*$T$2</f>
        <v>1.1189780816364289E-5</v>
      </c>
      <c r="U2328" s="27">
        <v>274.2</v>
      </c>
      <c r="V2328" s="302">
        <f>TabIPW[[#This Row],[iloczyn liczby mieszkańców i relacji przeciętnego miesięcznego wynagrodzenia brutto 
w danym powiecie do średniej krajowej2]]/$W$1*$V$2</f>
        <v>1.321738136777913E-5</v>
      </c>
      <c r="W2328" s="27">
        <f>TabIPW[[#This Row],[iloczyn liczby mieszkańców i relacji przeciętnego miesięcznego wynagrodzenia brutto 
w danym powiecie do średniej krajowej]]</f>
        <v>4119.8100000000004</v>
      </c>
    </row>
    <row r="2329" spans="1:23" x14ac:dyDescent="0.3">
      <c r="A2329" s="2" t="s">
        <v>10</v>
      </c>
      <c r="B2329" s="2" t="s">
        <v>1149</v>
      </c>
      <c r="C2329" s="2" t="s">
        <v>21</v>
      </c>
      <c r="D2329" s="2" t="s">
        <v>12</v>
      </c>
      <c r="E2329" s="2" t="s">
        <v>15</v>
      </c>
      <c r="F2329" s="17" t="str">
        <f>+Tabela1[[#This Row],[WK]]&amp;Tabela1[[#This Row],[PK]]&amp;Tabela1[[#This Row],[GK]]</f>
        <v>320501</v>
      </c>
      <c r="G2329" s="2" t="s">
        <v>2157</v>
      </c>
      <c r="H2329" s="302">
        <f>TabIPW[[#This Row],[liczba mieszkańców ]]/$I$1*$H$2</f>
        <v>1.1006169764996553E-5</v>
      </c>
      <c r="I2329" s="27">
        <v>3458</v>
      </c>
      <c r="J2329" s="302">
        <f>TabIPW[[#This Row],[liczba mieszkańców w wieku 20-64]]/$K$1*$J$2</f>
        <v>8.303758112615065E-6</v>
      </c>
      <c r="K2329" s="27">
        <v>2059</v>
      </c>
      <c r="L2329" s="302">
        <f>TabIPW[[#This Row],[iloczyn liczby mieszkańców i relacji przeciętnego miesięcznego wynagrodzenia brutto 
w danym powiecie do średniej krajowej]]/$M$1*$L$2</f>
        <v>3.2369499502507961E-5</v>
      </c>
      <c r="M2329" s="27">
        <v>2942.7579999999998</v>
      </c>
      <c r="N2329" s="302">
        <f>TabIPW[[#This Row],[liczba oddziałów w szkołach podstawowych]]/$O$1*$N$2</f>
        <v>2.0274299344066786E-5</v>
      </c>
      <c r="O2329" s="27">
        <v>16</v>
      </c>
      <c r="P232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1.9676681061712285E-5</v>
      </c>
      <c r="Q2329" s="27">
        <v>100</v>
      </c>
      <c r="R2329" s="302">
        <f>TabIPW[[#This Row],[liczba gospodarstw domowych korzystających ze środowiskowej pomocy społecznej ]]/$S$1*$R$2</f>
        <v>4.320038278820192E-5</v>
      </c>
      <c r="S2329" s="27">
        <v>158</v>
      </c>
      <c r="T2329" s="302">
        <f>TabIPW[[#This Row],[ilość wody dostarczonej i ścieków bytowych odprowadzonych siecią kanalizacyjną '[dam3']]]/$U$1*$T$2</f>
        <v>6.2437507837481259E-6</v>
      </c>
      <c r="U2329" s="27">
        <v>153</v>
      </c>
      <c r="V2329" s="302">
        <f>TabIPW[[#This Row],[iloczyn liczby mieszkańców i relacji przeciętnego miesięcznego wynagrodzenia brutto 
w danym powiecie do średniej krajowej2]]/$W$1*$V$2</f>
        <v>9.4411040215648213E-6</v>
      </c>
      <c r="W2329" s="27">
        <f>TabIPW[[#This Row],[iloczyn liczby mieszkańców i relacji przeciętnego miesięcznego wynagrodzenia brutto 
w danym powiecie do średniej krajowej]]</f>
        <v>2942.7579999999998</v>
      </c>
    </row>
    <row r="2330" spans="1:23" x14ac:dyDescent="0.3">
      <c r="A2330" s="2" t="s">
        <v>10</v>
      </c>
      <c r="B2330" s="2" t="s">
        <v>1149</v>
      </c>
      <c r="C2330" s="2" t="s">
        <v>21</v>
      </c>
      <c r="D2330" s="2" t="s">
        <v>11</v>
      </c>
      <c r="E2330" s="2" t="s">
        <v>19</v>
      </c>
      <c r="F2330" s="17" t="str">
        <f>+Tabela1[[#This Row],[WK]]&amp;Tabela1[[#This Row],[PK]]&amp;Tabela1[[#This Row],[GK]]</f>
        <v>320502</v>
      </c>
      <c r="G2330" s="2" t="s">
        <v>2158</v>
      </c>
      <c r="H2330" s="302">
        <f>TabIPW[[#This Row],[liczba mieszkańców ]]/$I$1*$H$2</f>
        <v>7.1209090847966427E-5</v>
      </c>
      <c r="I2330" s="27">
        <v>22373</v>
      </c>
      <c r="J2330" s="302">
        <f>TabIPW[[#This Row],[liczba mieszkańców w wieku 20-64]]/$K$1*$J$2</f>
        <v>5.2351182156316737E-5</v>
      </c>
      <c r="K2330" s="27">
        <v>12981</v>
      </c>
      <c r="L2330" s="302">
        <f>TabIPW[[#This Row],[iloczyn liczby mieszkańców i relacji przeciętnego miesięcznego wynagrodzenia brutto 
w danym powiecie do średniej krajowej]]/$M$1*$L$2</f>
        <v>2.0942822798427141E-4</v>
      </c>
      <c r="M2330" s="27">
        <v>19039.422999999999</v>
      </c>
      <c r="N2330" s="302">
        <f>TabIPW[[#This Row],[liczba oddziałów w szkołach podstawowych]]/$O$1*$N$2</f>
        <v>1.419200954084675E-4</v>
      </c>
      <c r="O2330" s="27">
        <v>112</v>
      </c>
      <c r="P233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1.5505224676629282E-4</v>
      </c>
      <c r="Q2330" s="27">
        <v>788</v>
      </c>
      <c r="R2330" s="302">
        <f>TabIPW[[#This Row],[liczba gospodarstw domowych korzystających ze środowiskowej pomocy społecznej ]]/$S$1*$R$2</f>
        <v>1.5475580163368537E-4</v>
      </c>
      <c r="S2330" s="27">
        <v>566</v>
      </c>
      <c r="T2330" s="302">
        <f>TabIPW[[#This Row],[ilość wody dostarczonej i ścieków bytowych odprowadzonych siecią kanalizacyjną '[dam3']]]/$U$1*$T$2</f>
        <v>6.3294493239172183E-5</v>
      </c>
      <c r="U2330" s="27">
        <v>1551</v>
      </c>
      <c r="V2330" s="302">
        <f>TabIPW[[#This Row],[iloczyn liczby mieszkańców i relacji przeciętnego miesięcznego wynagrodzenia brutto 
w danym powiecie do średniej krajowej2]]/$W$1*$V$2</f>
        <v>6.1083233162079174E-5</v>
      </c>
      <c r="W2330" s="27">
        <f>TabIPW[[#This Row],[iloczyn liczby mieszkańców i relacji przeciętnego miesięcznego wynagrodzenia brutto 
w danym powiecie do średniej krajowej]]</f>
        <v>19039.422999999999</v>
      </c>
    </row>
    <row r="2331" spans="1:23" x14ac:dyDescent="0.3">
      <c r="A2331" s="2" t="s">
        <v>10</v>
      </c>
      <c r="B2331" s="2" t="s">
        <v>1149</v>
      </c>
      <c r="C2331" s="2" t="s">
        <v>21</v>
      </c>
      <c r="D2331" s="2" t="s">
        <v>16</v>
      </c>
      <c r="E2331" s="2" t="s">
        <v>15</v>
      </c>
      <c r="F2331" s="17" t="str">
        <f>+Tabela1[[#This Row],[WK]]&amp;Tabela1[[#This Row],[PK]]&amp;Tabela1[[#This Row],[GK]]</f>
        <v>320503</v>
      </c>
      <c r="G2331" s="2" t="s">
        <v>2159</v>
      </c>
      <c r="H2331" s="302">
        <f>TabIPW[[#This Row],[liczba mieszkańców ]]/$I$1*$H$2</f>
        <v>1.1547248093524433E-5</v>
      </c>
      <c r="I2331" s="27">
        <v>3628</v>
      </c>
      <c r="J2331" s="302">
        <f>TabIPW[[#This Row],[liczba mieszkańców w wieku 20-64]]/$K$1*$J$2</f>
        <v>8.8441678197983669E-6</v>
      </c>
      <c r="K2331" s="27">
        <v>2193</v>
      </c>
      <c r="L2331" s="302">
        <f>TabIPW[[#This Row],[iloczyn liczby mieszkańców i relacji przeciętnego miesięcznego wynagrodzenia brutto 
w danym powiecie do średniej krajowej]]/$M$1*$L$2</f>
        <v>3.3960828280826745E-5</v>
      </c>
      <c r="M2331" s="27">
        <v>3087.4279999999999</v>
      </c>
      <c r="N2331" s="302">
        <f>TabIPW[[#This Row],[liczba oddziałów w szkołach podstawowych]]/$O$1*$N$2</f>
        <v>2.0274299344066786E-5</v>
      </c>
      <c r="O2331" s="27">
        <v>16</v>
      </c>
      <c r="P233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1.1609241826410247E-5</v>
      </c>
      <c r="Q2331" s="27">
        <v>59</v>
      </c>
      <c r="R2331" s="302">
        <f>TabIPW[[#This Row],[liczba gospodarstw domowych korzystających ze środowiskowej pomocy społecznej ]]/$S$1*$R$2</f>
        <v>2.6795174134454354E-5</v>
      </c>
      <c r="S2331" s="27">
        <v>98</v>
      </c>
      <c r="T2331" s="302">
        <f>TabIPW[[#This Row],[ilość wody dostarczonej i ścieków bytowych odprowadzonych siecią kanalizacyjną '[dam3']]]/$U$1*$T$2</f>
        <v>8.8595967003380264E-6</v>
      </c>
      <c r="U2331" s="27">
        <v>217.1</v>
      </c>
      <c r="V2331" s="302">
        <f>TabIPW[[#This Row],[iloczyn liczby mieszkańców i relacji przeciętnego miesięcznego wynagrodzenia brutto 
w danym powiecie do średniej krajowej2]]/$W$1*$V$2</f>
        <v>9.9052415819078012E-6</v>
      </c>
      <c r="W2331" s="27">
        <f>TabIPW[[#This Row],[iloczyn liczby mieszkańców i relacji przeciętnego miesięcznego wynagrodzenia brutto 
w danym powiecie do średniej krajowej]]</f>
        <v>3087.4279999999999</v>
      </c>
    </row>
    <row r="2332" spans="1:23" x14ac:dyDescent="0.3">
      <c r="A2332" s="2" t="s">
        <v>10</v>
      </c>
      <c r="B2332" s="2" t="s">
        <v>1149</v>
      </c>
      <c r="C2332" s="2" t="s">
        <v>21</v>
      </c>
      <c r="D2332" s="2" t="s">
        <v>18</v>
      </c>
      <c r="E2332" s="2" t="s">
        <v>19</v>
      </c>
      <c r="F2332" s="17" t="str">
        <f>+Tabela1[[#This Row],[WK]]&amp;Tabela1[[#This Row],[PK]]&amp;Tabela1[[#This Row],[GK]]</f>
        <v>320504</v>
      </c>
      <c r="G2332" s="2" t="s">
        <v>2160</v>
      </c>
      <c r="H2332" s="302">
        <f>TabIPW[[#This Row],[liczba mieszkańców ]]/$I$1*$H$2</f>
        <v>2.5195153227215938E-5</v>
      </c>
      <c r="I2332" s="27">
        <v>7916</v>
      </c>
      <c r="J2332" s="302">
        <f>TabIPW[[#This Row],[liczba mieszkańców w wieku 20-64]]/$K$1*$J$2</f>
        <v>1.9410387467710686E-5</v>
      </c>
      <c r="K2332" s="27">
        <v>4813</v>
      </c>
      <c r="L2332" s="302">
        <f>TabIPW[[#This Row],[iloczyn liczby mieszkańców i relacji przeciętnego miesięcznego wynagrodzenia brutto 
w danym powiecie do średniej krajowej]]/$M$1*$L$2</f>
        <v>7.4099756524538174E-5</v>
      </c>
      <c r="M2332" s="27">
        <v>6736.5159999999996</v>
      </c>
      <c r="N2332" s="302">
        <f>TabIPW[[#This Row],[liczba oddziałów w szkołach podstawowych]]/$O$1*$N$2</f>
        <v>4.3082886106141924E-5</v>
      </c>
      <c r="O2332" s="27">
        <v>34</v>
      </c>
      <c r="P233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4.2895164714532787E-5</v>
      </c>
      <c r="Q2332" s="27">
        <v>218</v>
      </c>
      <c r="R2332" s="302">
        <f>TabIPW[[#This Row],[liczba gospodarstw domowych korzystających ze środowiskowej pomocy społecznej ]]/$S$1*$R$2</f>
        <v>5.9332171297720353E-5</v>
      </c>
      <c r="S2332" s="27">
        <v>217</v>
      </c>
      <c r="T2332" s="302">
        <f>TabIPW[[#This Row],[ilość wody dostarczonej i ścieków bytowych odprowadzonych siecią kanalizacyjną '[dam3']]]/$U$1*$T$2</f>
        <v>1.6409230000948508E-5</v>
      </c>
      <c r="U2332" s="27">
        <v>402.1</v>
      </c>
      <c r="V2332" s="302">
        <f>TabIPW[[#This Row],[iloczyn liczby mieszkańców i relacji przeciętnego miesięcznego wynagrodzenia brutto 
w danym powiecie do średniej krajowej2]]/$W$1*$V$2</f>
        <v>2.1612428986323636E-5</v>
      </c>
      <c r="W2332" s="27">
        <f>TabIPW[[#This Row],[iloczyn liczby mieszkańców i relacji przeciętnego miesięcznego wynagrodzenia brutto 
w danym powiecie do średniej krajowej]]</f>
        <v>6736.5159999999996</v>
      </c>
    </row>
    <row r="2333" spans="1:23" x14ac:dyDescent="0.3">
      <c r="A2333" s="2" t="s">
        <v>10</v>
      </c>
      <c r="B2333" s="2" t="s">
        <v>1149</v>
      </c>
      <c r="C2333" s="2" t="s">
        <v>21</v>
      </c>
      <c r="D2333" s="2" t="s">
        <v>30</v>
      </c>
      <c r="E2333" s="2" t="s">
        <v>15</v>
      </c>
      <c r="F2333" s="17" t="str">
        <f>+Tabela1[[#This Row],[WK]]&amp;Tabela1[[#This Row],[PK]]&amp;Tabela1[[#This Row],[GK]]</f>
        <v>320507</v>
      </c>
      <c r="G2333" s="2" t="s">
        <v>2161</v>
      </c>
      <c r="H2333" s="302">
        <f>TabIPW[[#This Row],[liczba mieszkańców ]]/$I$1*$H$2</f>
        <v>1.1369010526479957E-5</v>
      </c>
      <c r="I2333" s="27">
        <v>3572</v>
      </c>
      <c r="J2333" s="302">
        <f>TabIPW[[#This Row],[liczba mieszkańców w wieku 20-64]]/$K$1*$J$2</f>
        <v>8.5457326083687828E-6</v>
      </c>
      <c r="K2333" s="27">
        <v>2119</v>
      </c>
      <c r="L2333" s="302">
        <f>TabIPW[[#This Row],[iloczyn liczby mieszkańców i relacji przeciętnego miesięcznego wynagrodzenia brutto 
w danym powiecie do średniej krajowej]]/$M$1*$L$2</f>
        <v>3.3436625859733494E-5</v>
      </c>
      <c r="M2333" s="27">
        <v>3039.7719999999995</v>
      </c>
      <c r="N2333" s="302">
        <f>TabIPW[[#This Row],[liczba oddziałów w szkołach podstawowych]]/$O$1*$N$2</f>
        <v>3.294573643410853E-5</v>
      </c>
      <c r="O2333" s="27">
        <v>26</v>
      </c>
      <c r="P233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2.6957053054545833E-5</v>
      </c>
      <c r="Q2333" s="27">
        <v>137</v>
      </c>
      <c r="R2333" s="302">
        <f>TabIPW[[#This Row],[liczba gospodarstw domowych korzystających ze środowiskowej pomocy społecznej ]]/$S$1*$R$2</f>
        <v>1.5858368365289311E-5</v>
      </c>
      <c r="S2333" s="27">
        <v>58</v>
      </c>
      <c r="T2333" s="302">
        <f>TabIPW[[#This Row],[ilość wody dostarczonej i ścieków bytowych odprowadzonych siecią kanalizacyjną '[dam3']]]/$U$1*$T$2</f>
        <v>8.5127216567964652E-5</v>
      </c>
      <c r="U2333" s="27">
        <v>2086</v>
      </c>
      <c r="V2333" s="302">
        <f>TabIPW[[#This Row],[iloczyn liczby mieszkańców i relacji przeciętnego miesięcznego wynagrodzenia brutto 
w danym powiecie do średniej krajowej2]]/$W$1*$V$2</f>
        <v>9.7523492090889366E-6</v>
      </c>
      <c r="W2333" s="27">
        <f>TabIPW[[#This Row],[iloczyn liczby mieszkańców i relacji przeciętnego miesięcznego wynagrodzenia brutto 
w danym powiecie do średniej krajowej]]</f>
        <v>3039.7719999999995</v>
      </c>
    </row>
    <row r="2334" spans="1:23" x14ac:dyDescent="0.3">
      <c r="A2334" s="2" t="s">
        <v>10</v>
      </c>
      <c r="B2334" s="2" t="s">
        <v>1149</v>
      </c>
      <c r="C2334" s="2" t="s">
        <v>21</v>
      </c>
      <c r="D2334" s="2" t="s">
        <v>54</v>
      </c>
      <c r="E2334" s="2" t="s">
        <v>19</v>
      </c>
      <c r="F2334" s="17" t="str">
        <f>+Tabela1[[#This Row],[WK]]&amp;Tabela1[[#This Row],[PK]]&amp;Tabela1[[#This Row],[GK]]</f>
        <v>320508</v>
      </c>
      <c r="G2334" s="2" t="s">
        <v>2162</v>
      </c>
      <c r="H2334" s="302">
        <f>TabIPW[[#This Row],[liczba mieszkańców ]]/$I$1*$H$2</f>
        <v>4.6469079979453343E-5</v>
      </c>
      <c r="I2334" s="27">
        <v>14600</v>
      </c>
      <c r="J2334" s="302">
        <f>TabIPW[[#This Row],[liczba mieszkańców w wieku 20-64]]/$K$1*$J$2</f>
        <v>3.5320210563517598E-5</v>
      </c>
      <c r="K2334" s="27">
        <v>8758</v>
      </c>
      <c r="L2334" s="302">
        <f>TabIPW[[#This Row],[iloczyn liczby mieszkańców i relacji przeciętnego miesięcznego wynagrodzenia brutto 
w danym powiecie do średniej krajowej]]/$M$1*$L$2</f>
        <v>1.3666705978502495E-4</v>
      </c>
      <c r="M2334" s="27">
        <v>12424.6</v>
      </c>
      <c r="N2334" s="302">
        <f>TabIPW[[#This Row],[liczba oddziałów w szkołach podstawowych]]/$O$1*$N$2</f>
        <v>6.9692903995229581E-5</v>
      </c>
      <c r="O2334" s="27">
        <v>55</v>
      </c>
      <c r="P233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7.7132589761912164E-5</v>
      </c>
      <c r="Q2334" s="27">
        <v>392</v>
      </c>
      <c r="R2334" s="302">
        <f>TabIPW[[#This Row],[liczba gospodarstw domowych korzystających ze środowiskowej pomocy społecznej ]]/$S$1*$R$2</f>
        <v>7.0815817355343664E-5</v>
      </c>
      <c r="S2334" s="27">
        <v>259</v>
      </c>
      <c r="T2334" s="302">
        <f>TabIPW[[#This Row],[ilość wody dostarczonej i ścieków bytowych odprowadzonych siecią kanalizacyjną '[dam3']]]/$U$1*$T$2</f>
        <v>6.051133112510929E-5</v>
      </c>
      <c r="U2334" s="27">
        <v>1482.8</v>
      </c>
      <c r="V2334" s="302">
        <f>TabIPW[[#This Row],[iloczyn liczby mieszkańców i relacji przeciętnego miesięcznego wynagrodzenia brutto 
w danym powiecie do średniej krajowej2]]/$W$1*$V$2</f>
        <v>3.9861225770632282E-5</v>
      </c>
      <c r="W2334" s="27">
        <f>TabIPW[[#This Row],[iloczyn liczby mieszkańców i relacji przeciętnego miesięcznego wynagrodzenia brutto 
w danym powiecie do średniej krajowej]]</f>
        <v>12424.6</v>
      </c>
    </row>
    <row r="2335" spans="1:23" x14ac:dyDescent="0.3">
      <c r="A2335" s="2" t="s">
        <v>10</v>
      </c>
      <c r="B2335" s="2" t="s">
        <v>1149</v>
      </c>
      <c r="C2335" s="2" t="s">
        <v>23</v>
      </c>
      <c r="D2335" s="2" t="s">
        <v>12</v>
      </c>
      <c r="E2335" s="2" t="s">
        <v>15</v>
      </c>
      <c r="F2335" s="17" t="str">
        <f>+Tabela1[[#This Row],[WK]]&amp;Tabela1[[#This Row],[PK]]&amp;Tabela1[[#This Row],[GK]]</f>
        <v>320601</v>
      </c>
      <c r="G2335" s="2" t="s">
        <v>2163</v>
      </c>
      <c r="H2335" s="302">
        <f>TabIPW[[#This Row],[liczba mieszkańców ]]/$I$1*$H$2</f>
        <v>1.7986080203006224E-5</v>
      </c>
      <c r="I2335" s="27">
        <v>5651</v>
      </c>
      <c r="J2335" s="302">
        <f>TabIPW[[#This Row],[liczba mieszkańców w wieku 20-64]]/$K$1*$J$2</f>
        <v>1.3756250083598827E-5</v>
      </c>
      <c r="K2335" s="27">
        <v>3411</v>
      </c>
      <c r="L2335" s="302">
        <f>TabIPW[[#This Row],[iloczyn liczby mieszkańców i relacji przeciętnego miesięcznego wynagrodzenia brutto 
w danym powiecie do średniej krajowej]]/$M$1*$L$2</f>
        <v>5.5446175725729355E-5</v>
      </c>
      <c r="M2335" s="27">
        <v>5040.692</v>
      </c>
      <c r="N2335" s="302">
        <f>TabIPW[[#This Row],[liczba oddziałów w szkołach podstawowych]]/$O$1*$N$2</f>
        <v>3.9281454979129396E-5</v>
      </c>
      <c r="O2335" s="27">
        <v>31</v>
      </c>
      <c r="P233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3.2072990130591022E-5</v>
      </c>
      <c r="Q2335" s="27">
        <v>163</v>
      </c>
      <c r="R2335" s="302">
        <f>TabIPW[[#This Row],[liczba gospodarstw domowych korzystających ze środowiskowej pomocy społecznej ]]/$S$1*$R$2</f>
        <v>4.7848525240097062E-5</v>
      </c>
      <c r="S2335" s="27">
        <v>175</v>
      </c>
      <c r="T2335" s="302">
        <f>TabIPW[[#This Row],[ilość wody dostarczonej i ścieków bytowych odprowadzonych siecią kanalizacyjną '[dam3']]]/$U$1*$T$2</f>
        <v>1.168764852591806E-5</v>
      </c>
      <c r="U2335" s="27">
        <v>286.39999999999998</v>
      </c>
      <c r="V2335" s="302">
        <f>TabIPW[[#This Row],[iloczyn liczby mieszkańców i relacji przeciętnego miesięcznego wynagrodzenia brutto 
w danym powiecie do średniej krajowej2]]/$W$1*$V$2</f>
        <v>1.6171801253337732E-5</v>
      </c>
      <c r="W2335" s="27">
        <f>TabIPW[[#This Row],[iloczyn liczby mieszkańców i relacji przeciętnego miesięcznego wynagrodzenia brutto 
w danym powiecie do średniej krajowej]]</f>
        <v>5040.692</v>
      </c>
    </row>
    <row r="2336" spans="1:23" x14ac:dyDescent="0.3">
      <c r="A2336" s="2" t="s">
        <v>10</v>
      </c>
      <c r="B2336" s="2" t="s">
        <v>1149</v>
      </c>
      <c r="C2336" s="2" t="s">
        <v>23</v>
      </c>
      <c r="D2336" s="2" t="s">
        <v>11</v>
      </c>
      <c r="E2336" s="2" t="s">
        <v>19</v>
      </c>
      <c r="F2336" s="17" t="str">
        <f>+Tabela1[[#This Row],[WK]]&amp;Tabela1[[#This Row],[PK]]&amp;Tabela1[[#This Row],[GK]]</f>
        <v>320602</v>
      </c>
      <c r="G2336" s="2" t="s">
        <v>2164</v>
      </c>
      <c r="H2336" s="302">
        <f>TabIPW[[#This Row],[liczba mieszkańców ]]/$I$1*$H$2</f>
        <v>1.2323854635646805E-5</v>
      </c>
      <c r="I2336" s="27">
        <v>3872</v>
      </c>
      <c r="J2336" s="302">
        <f>TabIPW[[#This Row],[liczba mieszkańców w wieku 20-64]]/$K$1*$J$2</f>
        <v>9.7838354449753013E-6</v>
      </c>
      <c r="K2336" s="27">
        <v>2426</v>
      </c>
      <c r="L2336" s="302">
        <f>TabIPW[[#This Row],[iloczyn liczby mieszkańców i relacji przeciętnego miesięcznego wynagrodzenia brutto 
w danym powiecie do średniej krajowej]]/$M$1*$L$2</f>
        <v>3.7991079881441173E-5</v>
      </c>
      <c r="M2336" s="27">
        <v>3453.8240000000001</v>
      </c>
      <c r="N2336" s="302">
        <f>TabIPW[[#This Row],[liczba oddziałów w szkołach podstawowych]]/$O$1*$N$2</f>
        <v>2.661001788908766E-5</v>
      </c>
      <c r="O2336" s="27">
        <v>21</v>
      </c>
      <c r="P233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2.4005550895288989E-5</v>
      </c>
      <c r="Q2336" s="27">
        <v>122</v>
      </c>
      <c r="R2336" s="302">
        <f>TabIPW[[#This Row],[liczba gospodarstw domowych korzystających ze środowiskowej pomocy społecznej ]]/$S$1*$R$2</f>
        <v>3.6638299326702893E-5</v>
      </c>
      <c r="S2336" s="27">
        <v>134</v>
      </c>
      <c r="T2336" s="302">
        <f>TabIPW[[#This Row],[ilość wody dostarczonej i ścieków bytowych odprowadzonych siecią kanalizacyjną '[dam3']]]/$U$1*$T$2</f>
        <v>1.1071435213273639E-5</v>
      </c>
      <c r="U2336" s="27">
        <v>271.3</v>
      </c>
      <c r="V2336" s="302">
        <f>TabIPW[[#This Row],[iloczyn liczby mieszkańców i relacji przeciętnego miesięcznego wynagrodzenia brutto 
w danym powiecie do średniej krajowej2]]/$W$1*$V$2</f>
        <v>1.1080731632087011E-5</v>
      </c>
      <c r="W2336" s="27">
        <f>TabIPW[[#This Row],[iloczyn liczby mieszkańców i relacji przeciętnego miesięcznego wynagrodzenia brutto 
w danym powiecie do średniej krajowej]]</f>
        <v>3453.8240000000001</v>
      </c>
    </row>
    <row r="2337" spans="1:23" x14ac:dyDescent="0.3">
      <c r="A2337" s="2" t="s">
        <v>10</v>
      </c>
      <c r="B2337" s="2" t="s">
        <v>1149</v>
      </c>
      <c r="C2337" s="2" t="s">
        <v>23</v>
      </c>
      <c r="D2337" s="2" t="s">
        <v>16</v>
      </c>
      <c r="E2337" s="2" t="s">
        <v>19</v>
      </c>
      <c r="F2337" s="17" t="str">
        <f>+Tabela1[[#This Row],[WK]]&amp;Tabela1[[#This Row],[PK]]&amp;Tabela1[[#This Row],[GK]]</f>
        <v>320603</v>
      </c>
      <c r="G2337" s="2" t="s">
        <v>2165</v>
      </c>
      <c r="H2337" s="302">
        <f>TabIPW[[#This Row],[liczba mieszkańców ]]/$I$1*$H$2</f>
        <v>4.1300190535163474E-5</v>
      </c>
      <c r="I2337" s="27">
        <v>12976</v>
      </c>
      <c r="J2337" s="302">
        <f>TabIPW[[#This Row],[liczba mieszkańców w wieku 20-64]]/$K$1*$J$2</f>
        <v>3.2037423237792163E-5</v>
      </c>
      <c r="K2337" s="27">
        <v>7944</v>
      </c>
      <c r="L2337" s="302">
        <f>TabIPW[[#This Row],[iloczyn liczby mieszkańców i relacji przeciętnego miesięcznego wynagrodzenia brutto 
w danym powiecie do średniej krajowej]]/$M$1*$L$2</f>
        <v>1.2731721398284623E-4</v>
      </c>
      <c r="M2337" s="27">
        <v>11574.591999999999</v>
      </c>
      <c r="N2337" s="302">
        <f>TabIPW[[#This Row],[liczba oddziałów w szkołach podstawowych]]/$O$1*$N$2</f>
        <v>1.039057841383423E-4</v>
      </c>
      <c r="O2337" s="27">
        <v>82</v>
      </c>
      <c r="P233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7.8116423814997781E-5</v>
      </c>
      <c r="Q2337" s="27">
        <v>397</v>
      </c>
      <c r="R2337" s="302">
        <f>TabIPW[[#This Row],[liczba gospodarstw domowych korzystających ze środowiskowej pomocy społecznej ]]/$S$1*$R$2</f>
        <v>8.3666564134112574E-5</v>
      </c>
      <c r="S2337" s="27">
        <v>306</v>
      </c>
      <c r="T2337" s="302">
        <f>TabIPW[[#This Row],[ilość wody dostarczonej i ścieków bytowych odprowadzonych siecią kanalizacyjną '[dam3']]]/$U$1*$T$2</f>
        <v>2.8762062433893328E-5</v>
      </c>
      <c r="U2337" s="27">
        <v>704.8</v>
      </c>
      <c r="V2337" s="302">
        <f>TabIPW[[#This Row],[iloczyn liczby mieszkańców i relacji przeciętnego miesięcznego wynagrodzenia brutto 
w danym powiecie do średniej krajowej2]]/$W$1*$V$2</f>
        <v>3.7134187411663486E-5</v>
      </c>
      <c r="W2337" s="27">
        <f>TabIPW[[#This Row],[iloczyn liczby mieszkańców i relacji przeciętnego miesięcznego wynagrodzenia brutto 
w danym powiecie do średniej krajowej]]</f>
        <v>11574.591999999999</v>
      </c>
    </row>
    <row r="2338" spans="1:23" x14ac:dyDescent="0.3">
      <c r="A2338" s="2" t="s">
        <v>10</v>
      </c>
      <c r="B2338" s="2" t="s">
        <v>1149</v>
      </c>
      <c r="C2338" s="2" t="s">
        <v>23</v>
      </c>
      <c r="D2338" s="2" t="s">
        <v>18</v>
      </c>
      <c r="E2338" s="2" t="s">
        <v>19</v>
      </c>
      <c r="F2338" s="17" t="str">
        <f>+Tabela1[[#This Row],[WK]]&amp;Tabela1[[#This Row],[PK]]&amp;Tabela1[[#This Row],[GK]]</f>
        <v>320604</v>
      </c>
      <c r="G2338" s="2" t="s">
        <v>2166</v>
      </c>
      <c r="H2338" s="302">
        <f>TabIPW[[#This Row],[liczba mieszkańców ]]/$I$1*$H$2</f>
        <v>9.4819202853965398E-5</v>
      </c>
      <c r="I2338" s="27">
        <v>29791</v>
      </c>
      <c r="J2338" s="302">
        <f>TabIPW[[#This Row],[liczba mieszkańców w wieku 20-64]]/$K$1*$J$2</f>
        <v>6.9970958355449912E-5</v>
      </c>
      <c r="K2338" s="27">
        <v>17350</v>
      </c>
      <c r="L2338" s="302">
        <f>TabIPW[[#This Row],[iloczyn liczby mieszkańców i relacji przeciętnego miesięcznego wynagrodzenia brutto 
w danym powiecie do średniej krajowej]]/$M$1*$L$2</f>
        <v>2.9230172023450774E-4</v>
      </c>
      <c r="M2338" s="27">
        <v>26573.572</v>
      </c>
      <c r="N2338" s="302">
        <f>TabIPW[[#This Row],[liczba oddziałów w szkołach podstawowych]]/$O$1*$N$2</f>
        <v>1.8753726893261781E-4</v>
      </c>
      <c r="O2338" s="27">
        <v>148</v>
      </c>
      <c r="P233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1.875187705181181E-4</v>
      </c>
      <c r="Q2338" s="27">
        <v>953</v>
      </c>
      <c r="R2338" s="302">
        <f>TabIPW[[#This Row],[liczba gospodarstw domowych korzystających ze środowiskowej pomocy społecznej ]]/$S$1*$R$2</f>
        <v>1.0034519293208927E-4</v>
      </c>
      <c r="S2338" s="27">
        <v>367</v>
      </c>
      <c r="T2338" s="302">
        <f>TabIPW[[#This Row],[ilość wody dostarczonej i ścieków bytowych odprowadzonych siecią kanalizacyjną '[dam3']]]/$U$1*$T$2</f>
        <v>9.0126298077828354E-5</v>
      </c>
      <c r="U2338" s="27">
        <v>2208.5</v>
      </c>
      <c r="V2338" s="302">
        <f>TabIPW[[#This Row],[iloczyn liczby mieszkańców i relacji przeciętnego miesięcznego wynagrodzenia brutto 
w danym powiecie do średniej krajowej2]]/$W$1*$V$2</f>
        <v>8.5254668401731431E-5</v>
      </c>
      <c r="W2338" s="27">
        <f>TabIPW[[#This Row],[iloczyn liczby mieszkańców i relacji przeciętnego miesięcznego wynagrodzenia brutto 
w danym powiecie do średniej krajowej]]</f>
        <v>26573.572</v>
      </c>
    </row>
    <row r="2339" spans="1:23" x14ac:dyDescent="0.3">
      <c r="A2339" s="2" t="s">
        <v>10</v>
      </c>
      <c r="B2339" s="2" t="s">
        <v>1149</v>
      </c>
      <c r="C2339" s="2" t="s">
        <v>23</v>
      </c>
      <c r="D2339" s="2" t="s">
        <v>21</v>
      </c>
      <c r="E2339" s="2" t="s">
        <v>19</v>
      </c>
      <c r="F2339" s="17" t="str">
        <f>+Tabela1[[#This Row],[WK]]&amp;Tabela1[[#This Row],[PK]]&amp;Tabela1[[#This Row],[GK]]</f>
        <v>320605</v>
      </c>
      <c r="G2339" s="2" t="s">
        <v>2167</v>
      </c>
      <c r="H2339" s="302">
        <f>TabIPW[[#This Row],[liczba mieszkańców ]]/$I$1*$H$2</f>
        <v>2.0242695114337215E-5</v>
      </c>
      <c r="I2339" s="27">
        <v>6360</v>
      </c>
      <c r="J2339" s="302">
        <f>TabIPW[[#This Row],[liczba mieszkańców w wieku 20-64]]/$K$1*$J$2</f>
        <v>1.578480293966749E-5</v>
      </c>
      <c r="K2339" s="27">
        <v>3914</v>
      </c>
      <c r="L2339" s="302">
        <f>TabIPW[[#This Row],[iloczyn liczby mieszkańców i relacji przeciętnego miesięcznego wynagrodzenia brutto 
w danym powiecie do średniej krajowej]]/$M$1*$L$2</f>
        <v>6.2402703524268047E-5</v>
      </c>
      <c r="M2339" s="27">
        <v>5673.12</v>
      </c>
      <c r="N2339" s="302">
        <f>TabIPW[[#This Row],[liczba oddziałów w szkołach podstawowych]]/$O$1*$N$2</f>
        <v>4.6884317233154453E-5</v>
      </c>
      <c r="O2339" s="27">
        <v>37</v>
      </c>
      <c r="P233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4.2304864282681414E-5</v>
      </c>
      <c r="Q2339" s="27">
        <v>215</v>
      </c>
      <c r="R2339" s="302">
        <f>TabIPW[[#This Row],[liczba gospodarstw domowych korzystających ze środowiskowej pomocy społecznej ]]/$S$1*$R$2</f>
        <v>4.1013021634368913E-5</v>
      </c>
      <c r="S2339" s="27">
        <v>150</v>
      </c>
      <c r="T2339" s="302">
        <f>TabIPW[[#This Row],[ilość wody dostarczonej i ścieków bytowych odprowadzonych siecią kanalizacyjną '[dam3']]]/$U$1*$T$2</f>
        <v>2.0326877551535563E-5</v>
      </c>
      <c r="U2339" s="27">
        <v>498.09999999999997</v>
      </c>
      <c r="V2339" s="302">
        <f>TabIPW[[#This Row],[iloczyn liczby mieszkańców i relacji przeciętnego miesięcznego wynagrodzenia brutto 
w danym powiecie do średniej krajowej2]]/$W$1*$V$2</f>
        <v>1.8200788527911513E-5</v>
      </c>
      <c r="W2339" s="27">
        <f>TabIPW[[#This Row],[iloczyn liczby mieszkańców i relacji przeciętnego miesięcznego wynagrodzenia brutto 
w danym powiecie do średniej krajowej]]</f>
        <v>5673.12</v>
      </c>
    </row>
    <row r="2340" spans="1:23" x14ac:dyDescent="0.3">
      <c r="A2340" s="2" t="s">
        <v>10</v>
      </c>
      <c r="B2340" s="2" t="s">
        <v>1149</v>
      </c>
      <c r="C2340" s="2" t="s">
        <v>23</v>
      </c>
      <c r="D2340" s="2" t="s">
        <v>23</v>
      </c>
      <c r="E2340" s="2" t="s">
        <v>19</v>
      </c>
      <c r="F2340" s="17" t="str">
        <f>+Tabela1[[#This Row],[WK]]&amp;Tabela1[[#This Row],[PK]]&amp;Tabela1[[#This Row],[GK]]</f>
        <v>320606</v>
      </c>
      <c r="G2340" s="2" t="s">
        <v>2168</v>
      </c>
      <c r="H2340" s="302">
        <f>TabIPW[[#This Row],[liczba mieszkańców ]]/$I$1*$H$2</f>
        <v>1.2756717298469112E-5</v>
      </c>
      <c r="I2340" s="27">
        <v>4008</v>
      </c>
      <c r="J2340" s="302">
        <f>TabIPW[[#This Row],[liczba mieszkańców w wieku 20-64]]/$K$1*$J$2</f>
        <v>9.6426836557856338E-6</v>
      </c>
      <c r="K2340" s="27">
        <v>2391</v>
      </c>
      <c r="L2340" s="302">
        <f>TabIPW[[#This Row],[iloczyn liczby mieszkańców i relacji przeciętnego miesięcznego wynagrodzenia brutto 
w danym powiecie do średniej krajowej]]/$M$1*$L$2</f>
        <v>3.9325477315293451E-5</v>
      </c>
      <c r="M2340" s="27">
        <v>3575.1360000000004</v>
      </c>
      <c r="N2340" s="302">
        <f>TabIPW[[#This Row],[liczba oddziałów w szkołach podstawowych]]/$O$1*$N$2</f>
        <v>2.1541443053070962E-5</v>
      </c>
      <c r="O2340" s="27">
        <v>17</v>
      </c>
      <c r="P234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2.1447582357266393E-5</v>
      </c>
      <c r="Q2340" s="27">
        <v>109</v>
      </c>
      <c r="R2340" s="302">
        <f>TabIPW[[#This Row],[liczba gospodarstw domowych korzystających ze środowiskowej pomocy społecznej ]]/$S$1*$R$2</f>
        <v>2.4881233124850473E-5</v>
      </c>
      <c r="S2340" s="27">
        <v>91</v>
      </c>
      <c r="T2340" s="302">
        <f>TabIPW[[#This Row],[ilość wody dostarczonej i ścieków bytowych odprowadzonych siecią kanalizacyjną '[dam3']]]/$U$1*$T$2</f>
        <v>9.4268394186001124E-6</v>
      </c>
      <c r="U2340" s="27">
        <v>231</v>
      </c>
      <c r="V2340" s="302">
        <f>TabIPW[[#This Row],[iloczyn liczby mieszkańców i relacji przeciętnego miesięcznego wynagrodzenia brutto 
w danym powiecie do średniej krajowej2]]/$W$1*$V$2</f>
        <v>1.1469930883627256E-5</v>
      </c>
      <c r="W2340" s="27">
        <f>TabIPW[[#This Row],[iloczyn liczby mieszkańców i relacji przeciętnego miesięcznego wynagrodzenia brutto 
w danym powiecie do średniej krajowej]]</f>
        <v>3575.1360000000004</v>
      </c>
    </row>
    <row r="2341" spans="1:23" x14ac:dyDescent="0.3">
      <c r="A2341" s="2" t="s">
        <v>10</v>
      </c>
      <c r="B2341" s="2" t="s">
        <v>1149</v>
      </c>
      <c r="C2341" s="2" t="s">
        <v>23</v>
      </c>
      <c r="D2341" s="2" t="s">
        <v>30</v>
      </c>
      <c r="E2341" s="2" t="s">
        <v>15</v>
      </c>
      <c r="F2341" s="17" t="str">
        <f>+Tabela1[[#This Row],[WK]]&amp;Tabela1[[#This Row],[PK]]&amp;Tabela1[[#This Row],[GK]]</f>
        <v>320607</v>
      </c>
      <c r="G2341" s="2" t="s">
        <v>2169</v>
      </c>
      <c r="H2341" s="302">
        <f>TabIPW[[#This Row],[liczba mieszkańców ]]/$I$1*$H$2</f>
        <v>1.1505871515460538E-5</v>
      </c>
      <c r="I2341" s="27">
        <v>3615</v>
      </c>
      <c r="J2341" s="302">
        <f>TabIPW[[#This Row],[liczba mieszkańców w wieku 20-64]]/$K$1*$J$2</f>
        <v>8.6586540397205155E-6</v>
      </c>
      <c r="K2341" s="27">
        <v>2147</v>
      </c>
      <c r="L2341" s="302">
        <f>TabIPW[[#This Row],[iloczyn liczby mieszkańców i relacji przeciętnego miesięcznego wynagrodzenia brutto 
w danym powiecie do średniej krajowej]]/$M$1*$L$2</f>
        <v>3.5469461201293859E-5</v>
      </c>
      <c r="M2341" s="27">
        <v>3224.58</v>
      </c>
      <c r="N2341" s="302">
        <f>TabIPW[[#This Row],[liczba oddziałów w szkołach podstawowych]]/$O$1*$N$2</f>
        <v>1.7740011926058437E-5</v>
      </c>
      <c r="O2341" s="27">
        <v>14</v>
      </c>
      <c r="P234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1.9676681061712285E-5</v>
      </c>
      <c r="Q2341" s="27">
        <v>100</v>
      </c>
      <c r="R2341" s="302">
        <f>TabIPW[[#This Row],[liczba gospodarstw domowych korzystających ze środowiskowej pomocy społecznej ]]/$S$1*$R$2</f>
        <v>2.4334392836392221E-5</v>
      </c>
      <c r="S2341" s="27">
        <v>89</v>
      </c>
      <c r="T2341" s="302">
        <f>TabIPW[[#This Row],[ilość wody dostarczonej i ścieków bytowych odprowadzonych siecią kanalizacyjną '[dam3']]]/$U$1*$T$2</f>
        <v>1.0194045397256745E-5</v>
      </c>
      <c r="U2341" s="27">
        <v>249.8</v>
      </c>
      <c r="V2341" s="302">
        <f>TabIPW[[#This Row],[iloczyn liczby mieszkańców i relacji przeciętnego miesięcznego wynagrodzenia brutto 
w danym powiecie do średniej krajowej2]]/$W$1*$V$2</f>
        <v>1.0345259517044044E-5</v>
      </c>
      <c r="W2341" s="27">
        <f>TabIPW[[#This Row],[iloczyn liczby mieszkańców i relacji przeciętnego miesięcznego wynagrodzenia brutto 
w danym powiecie do średniej krajowej]]</f>
        <v>3224.58</v>
      </c>
    </row>
    <row r="2342" spans="1:23" x14ac:dyDescent="0.3">
      <c r="A2342" s="2" t="s">
        <v>10</v>
      </c>
      <c r="B2342" s="2" t="s">
        <v>1149</v>
      </c>
      <c r="C2342" s="2" t="s">
        <v>23</v>
      </c>
      <c r="D2342" s="2" t="s">
        <v>54</v>
      </c>
      <c r="E2342" s="2" t="s">
        <v>19</v>
      </c>
      <c r="F2342" s="17" t="str">
        <f>+Tabela1[[#This Row],[WK]]&amp;Tabela1[[#This Row],[PK]]&amp;Tabela1[[#This Row],[GK]]</f>
        <v>320608</v>
      </c>
      <c r="G2342" s="2" t="s">
        <v>2170</v>
      </c>
      <c r="H2342" s="302">
        <f>TabIPW[[#This Row],[liczba mieszkańców ]]/$I$1*$H$2</f>
        <v>1.5054708787863995E-5</v>
      </c>
      <c r="I2342" s="27">
        <v>4730</v>
      </c>
      <c r="J2342" s="302">
        <f>TabIPW[[#This Row],[liczba mieszkańców w wieku 20-64]]/$K$1*$J$2</f>
        <v>1.1586545438340495E-5</v>
      </c>
      <c r="K2342" s="27">
        <v>2873</v>
      </c>
      <c r="L2342" s="302">
        <f>TabIPW[[#This Row],[iloczyn liczby mieszkańców i relacji przeciętnego miesięcznego wynagrodzenia brutto 
w danym powiecie do średniej krajowej]]/$M$1*$L$2</f>
        <v>4.640955780971506E-5</v>
      </c>
      <c r="M2342" s="27">
        <v>4219.16</v>
      </c>
      <c r="N2342" s="302">
        <f>TabIPW[[#This Row],[liczba oddziałów w szkołach podstawowych]]/$O$1*$N$2</f>
        <v>2.4075730471079311E-5</v>
      </c>
      <c r="O2342" s="27">
        <v>19</v>
      </c>
      <c r="P234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2.1447582357266393E-5</v>
      </c>
      <c r="Q2342" s="27">
        <v>109</v>
      </c>
      <c r="R2342" s="302">
        <f>TabIPW[[#This Row],[liczba gospodarstw domowych korzystających ze środowiskowej pomocy społecznej ]]/$S$1*$R$2</f>
        <v>2.6521753990225228E-5</v>
      </c>
      <c r="S2342" s="27">
        <v>97</v>
      </c>
      <c r="T2342" s="302">
        <f>TabIPW[[#This Row],[ilość wody dostarczonej i ścieków bytowych odprowadzonych siecią kanalizacyjną '[dam3']]]/$U$1*$T$2</f>
        <v>1.3287354609074447E-5</v>
      </c>
      <c r="U2342" s="27">
        <v>325.60000000000002</v>
      </c>
      <c r="V2342" s="302">
        <f>TabIPW[[#This Row],[iloczyn liczby mieszkańców i relacji przeciętnego miesięcznego wynagrodzenia brutto 
w danym powiecie do średniej krajowej2]]/$W$1*$V$2</f>
        <v>1.3536121027833562E-5</v>
      </c>
      <c r="W2342" s="27">
        <f>TabIPW[[#This Row],[iloczyn liczby mieszkańców i relacji przeciętnego miesięcznego wynagrodzenia brutto 
w danym powiecie do średniej krajowej]]</f>
        <v>4219.16</v>
      </c>
    </row>
    <row r="2343" spans="1:23" x14ac:dyDescent="0.3">
      <c r="A2343" s="2" t="s">
        <v>10</v>
      </c>
      <c r="B2343" s="2" t="s">
        <v>1149</v>
      </c>
      <c r="C2343" s="2" t="s">
        <v>23</v>
      </c>
      <c r="D2343" s="2" t="s">
        <v>56</v>
      </c>
      <c r="E2343" s="2" t="s">
        <v>15</v>
      </c>
      <c r="F2343" s="17" t="str">
        <f>+Tabela1[[#This Row],[WK]]&amp;Tabela1[[#This Row],[PK]]&amp;Tabela1[[#This Row],[GK]]</f>
        <v>320609</v>
      </c>
      <c r="G2343" s="2" t="s">
        <v>2171</v>
      </c>
      <c r="H2343" s="302">
        <f>TabIPW[[#This Row],[liczba mieszkańców ]]/$I$1*$H$2</f>
        <v>1.5624432439666881E-5</v>
      </c>
      <c r="I2343" s="27">
        <v>4909</v>
      </c>
      <c r="J2343" s="302">
        <f>TabIPW[[#This Row],[liczba mieszkańców w wieku 20-64]]/$K$1*$J$2</f>
        <v>1.2179382952937104E-5</v>
      </c>
      <c r="K2343" s="27">
        <v>3020</v>
      </c>
      <c r="L2343" s="302">
        <f>TabIPW[[#This Row],[iloczyn liczby mieszkańców i relacji przeciętnego miesięcznego wynagrodzenia brutto 
w danym powiecie do średniej krajowej]]/$M$1*$L$2</f>
        <v>4.8165860314564743E-5</v>
      </c>
      <c r="M2343" s="27">
        <v>4378.8279999999995</v>
      </c>
      <c r="N2343" s="302">
        <f>TabIPW[[#This Row],[liczba oddziałów w szkołach podstawowych]]/$O$1*$N$2</f>
        <v>3.0411449016100181E-5</v>
      </c>
      <c r="O2343" s="27">
        <v>24</v>
      </c>
      <c r="P234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3.1482689698739656E-5</v>
      </c>
      <c r="Q2343" s="27">
        <v>160</v>
      </c>
      <c r="R2343" s="302">
        <f>TabIPW[[#This Row],[liczba gospodarstw domowych korzystających ze środowiskowej pomocy społecznej ]]/$S$1*$R$2</f>
        <v>4.3473802932431042E-5</v>
      </c>
      <c r="S2343" s="27">
        <v>159</v>
      </c>
      <c r="T2343" s="302">
        <f>TabIPW[[#This Row],[ilość wody dostarczonej i ścieków bytowych odprowadzonych siecią kanalizacyjną '[dam3']]]/$U$1*$T$2</f>
        <v>7.5618759492060648E-6</v>
      </c>
      <c r="U2343" s="27">
        <v>185.3</v>
      </c>
      <c r="V2343" s="302">
        <f>TabIPW[[#This Row],[iloczyn liczby mieszkańców i relacji przeciętnego miesięcznego wynagrodzenia brutto 
w danym powiecie do średniej krajowej2]]/$W$1*$V$2</f>
        <v>1.4048375925081384E-5</v>
      </c>
      <c r="W2343" s="27">
        <f>TabIPW[[#This Row],[iloczyn liczby mieszkańców i relacji przeciętnego miesięcznego wynagrodzenia brutto 
w danym powiecie do średniej krajowej]]</f>
        <v>4378.8279999999995</v>
      </c>
    </row>
    <row r="2344" spans="1:23" x14ac:dyDescent="0.3">
      <c r="A2344" s="2" t="s">
        <v>10</v>
      </c>
      <c r="B2344" s="2" t="s">
        <v>1149</v>
      </c>
      <c r="C2344" s="2" t="s">
        <v>30</v>
      </c>
      <c r="D2344" s="2" t="s">
        <v>12</v>
      </c>
      <c r="E2344" s="2" t="s">
        <v>19</v>
      </c>
      <c r="F2344" s="17" t="str">
        <f>+Tabela1[[#This Row],[WK]]&amp;Tabela1[[#This Row],[PK]]&amp;Tabela1[[#This Row],[GK]]</f>
        <v>320701</v>
      </c>
      <c r="G2344" s="2" t="s">
        <v>2172</v>
      </c>
      <c r="H2344" s="302">
        <f>TabIPW[[#This Row],[liczba mieszkańców ]]/$I$1*$H$2</f>
        <v>1.1101654175913237E-5</v>
      </c>
      <c r="I2344" s="27">
        <v>3488</v>
      </c>
      <c r="J2344" s="302">
        <f>TabIPW[[#This Row],[liczba mieszkańców w wieku 20-64]]/$K$1*$J$2</f>
        <v>8.3723175530786173E-6</v>
      </c>
      <c r="K2344" s="27">
        <v>2076</v>
      </c>
      <c r="L2344" s="302">
        <f>TabIPW[[#This Row],[iloczyn liczby mieszkańców i relacji przeciętnego miesięcznego wynagrodzenia brutto 
w danym powiecie do średniej krajowej]]/$M$1*$L$2</f>
        <v>3.1882982105224217E-5</v>
      </c>
      <c r="M2344" s="27">
        <v>2898.5279999999998</v>
      </c>
      <c r="N2344" s="302">
        <f>TabIPW[[#This Row],[liczba oddziałów w szkołach podstawowych]]/$O$1*$N$2</f>
        <v>1.6472868217054265E-5</v>
      </c>
      <c r="O2344" s="27">
        <v>13</v>
      </c>
      <c r="P234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1.9086380629860916E-5</v>
      </c>
      <c r="Q2344" s="27">
        <v>97</v>
      </c>
      <c r="R2344" s="302">
        <f>TabIPW[[#This Row],[liczba gospodarstw domowych korzystających ze środowiskowej pomocy społecznej ]]/$S$1*$R$2</f>
        <v>2.160019139410096E-5</v>
      </c>
      <c r="S2344" s="27">
        <v>79</v>
      </c>
      <c r="T2344" s="302">
        <f>TabIPW[[#This Row],[ilość wody dostarczonej i ścieków bytowych odprowadzonych siecią kanalizacyjną '[dam3']]]/$U$1*$T$2</f>
        <v>3.9780446169919433E-5</v>
      </c>
      <c r="U2344" s="27">
        <v>974.8</v>
      </c>
      <c r="V2344" s="302">
        <f>TabIPW[[#This Row],[iloczyn liczby mieszkańców i relacji przeciętnego miesięcznego wynagrodzenia brutto 
w danym powiecie do średniej krajowej2]]/$W$1*$V$2</f>
        <v>9.2992031140237304E-6</v>
      </c>
      <c r="W2344" s="27">
        <f>TabIPW[[#This Row],[iloczyn liczby mieszkańców i relacji przeciętnego miesięcznego wynagrodzenia brutto 
w danym powiecie do średniej krajowej]]</f>
        <v>2898.5279999999998</v>
      </c>
    </row>
    <row r="2345" spans="1:23" x14ac:dyDescent="0.3">
      <c r="A2345" s="2" t="s">
        <v>10</v>
      </c>
      <c r="B2345" s="2" t="s">
        <v>1149</v>
      </c>
      <c r="C2345" s="2" t="s">
        <v>30</v>
      </c>
      <c r="D2345" s="2" t="s">
        <v>11</v>
      </c>
      <c r="E2345" s="2" t="s">
        <v>19</v>
      </c>
      <c r="F2345" s="17" t="str">
        <f>+Tabela1[[#This Row],[WK]]&amp;Tabela1[[#This Row],[PK]]&amp;Tabela1[[#This Row],[GK]]</f>
        <v>320702</v>
      </c>
      <c r="G2345" s="2" t="s">
        <v>2173</v>
      </c>
      <c r="H2345" s="302">
        <f>TabIPW[[#This Row],[liczba mieszkańców ]]/$I$1*$H$2</f>
        <v>1.7241301797856081E-5</v>
      </c>
      <c r="I2345" s="27">
        <v>5417</v>
      </c>
      <c r="J2345" s="302">
        <f>TabIPW[[#This Row],[liczba mieszkańców w wieku 20-64]]/$K$1*$J$2</f>
        <v>1.3086787312013544E-5</v>
      </c>
      <c r="K2345" s="27">
        <v>3245</v>
      </c>
      <c r="L2345" s="302">
        <f>TabIPW[[#This Row],[iloczyn liczby mieszkańców i relacji przeciętnego miesięcznego wynagrodzenia brutto 
w danym powiecie do średniej krajowej]]/$M$1*$L$2</f>
        <v>4.9515514353210878E-5</v>
      </c>
      <c r="M2345" s="27">
        <v>4501.5269999999991</v>
      </c>
      <c r="N2345" s="302">
        <f>TabIPW[[#This Row],[liczba oddziałów w szkołach podstawowych]]/$O$1*$N$2</f>
        <v>3.1678592725104354E-5</v>
      </c>
      <c r="O2345" s="27">
        <v>25</v>
      </c>
      <c r="P234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3.2269756941208151E-5</v>
      </c>
      <c r="Q2345" s="27">
        <v>164</v>
      </c>
      <c r="R2345" s="302">
        <f>TabIPW[[#This Row],[liczba gospodarstw domowych korzystających ze środowiskowej pomocy społecznej ]]/$S$1*$R$2</f>
        <v>2.9255955432516489E-5</v>
      </c>
      <c r="S2345" s="27">
        <v>107</v>
      </c>
      <c r="T2345" s="302">
        <f>TabIPW[[#This Row],[ilość wody dostarczonej i ścieków bytowych odprowadzonych siecią kanalizacyjną '[dam3']]]/$U$1*$T$2</f>
        <v>1.3169009005983793E-5</v>
      </c>
      <c r="U2345" s="27">
        <v>322.7</v>
      </c>
      <c r="V2345" s="302">
        <f>TabIPW[[#This Row],[iloczyn liczby mieszkańców i relacji przeciętnego miesięcznego wynagrodzenia brutto 
w danym powiecie do średniej krajowej2]]/$W$1*$V$2</f>
        <v>1.4442025019686508E-5</v>
      </c>
      <c r="W2345" s="27">
        <f>TabIPW[[#This Row],[iloczyn liczby mieszkańców i relacji przeciętnego miesięcznego wynagrodzenia brutto 
w danym powiecie do średniej krajowej]]</f>
        <v>4501.5269999999991</v>
      </c>
    </row>
    <row r="2346" spans="1:23" x14ac:dyDescent="0.3">
      <c r="A2346" s="2" t="s">
        <v>10</v>
      </c>
      <c r="B2346" s="2" t="s">
        <v>1149</v>
      </c>
      <c r="C2346" s="2" t="s">
        <v>30</v>
      </c>
      <c r="D2346" s="2" t="s">
        <v>16</v>
      </c>
      <c r="E2346" s="2" t="s">
        <v>19</v>
      </c>
      <c r="F2346" s="17" t="str">
        <f>+Tabela1[[#This Row],[WK]]&amp;Tabela1[[#This Row],[PK]]&amp;Tabela1[[#This Row],[GK]]</f>
        <v>320703</v>
      </c>
      <c r="G2346" s="2" t="s">
        <v>2174</v>
      </c>
      <c r="H2346" s="302">
        <f>TabIPW[[#This Row],[liczba mieszkańców ]]/$I$1*$H$2</f>
        <v>4.1755332893866331E-5</v>
      </c>
      <c r="I2346" s="27">
        <v>13119</v>
      </c>
      <c r="J2346" s="302">
        <f>TabIPW[[#This Row],[liczba mieszkańców w wieku 20-64]]/$K$1*$J$2</f>
        <v>3.0226647427901846E-5</v>
      </c>
      <c r="K2346" s="27">
        <v>7495</v>
      </c>
      <c r="L2346" s="302">
        <f>TabIPW[[#This Row],[iloczyn liczby mieszkańców i relacji przeciętnego miesięcznego wynagrodzenia brutto 
w danym powiecie do średniej krajowej]]/$M$1*$L$2</f>
        <v>1.199176726601022E-4</v>
      </c>
      <c r="M2346" s="27">
        <v>10901.888999999999</v>
      </c>
      <c r="N2346" s="302">
        <f>TabIPW[[#This Row],[liczba oddziałów w szkołach podstawowych]]/$O$1*$N$2</f>
        <v>7.9830053667262975E-5</v>
      </c>
      <c r="O2346" s="27">
        <v>63</v>
      </c>
      <c r="P234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8.5396795807831329E-5</v>
      </c>
      <c r="Q2346" s="27">
        <v>434</v>
      </c>
      <c r="R2346" s="302">
        <f>TabIPW[[#This Row],[liczba gospodarstw domowych korzystających ze środowiskowej pomocy społecznej ]]/$S$1*$R$2</f>
        <v>7.9018421682217432E-5</v>
      </c>
      <c r="S2346" s="27">
        <v>289</v>
      </c>
      <c r="T2346" s="302">
        <f>TabIPW[[#This Row],[ilość wody dostarczonej i ścieków bytowych odprowadzonych siecią kanalizacyjną '[dam3']]]/$U$1*$T$2</f>
        <v>3.3667283637857547E-5</v>
      </c>
      <c r="U2346" s="27">
        <v>825</v>
      </c>
      <c r="V2346" s="302">
        <f>TabIPW[[#This Row],[iloczyn liczby mieszkańców i relacji przeciętnego miesięcznego wynagrodzenia brutto 
w danym powiecie do średniej krajowej2]]/$W$1*$V$2</f>
        <v>3.4975987859196479E-5</v>
      </c>
      <c r="W2346" s="27">
        <f>TabIPW[[#This Row],[iloczyn liczby mieszkańców i relacji przeciętnego miesięcznego wynagrodzenia brutto 
w danym powiecie do średniej krajowej]]</f>
        <v>10901.888999999999</v>
      </c>
    </row>
    <row r="2347" spans="1:23" x14ac:dyDescent="0.3">
      <c r="A2347" s="2" t="s">
        <v>10</v>
      </c>
      <c r="B2347" s="2" t="s">
        <v>1149</v>
      </c>
      <c r="C2347" s="2" t="s">
        <v>30</v>
      </c>
      <c r="D2347" s="2" t="s">
        <v>18</v>
      </c>
      <c r="E2347" s="2" t="s">
        <v>19</v>
      </c>
      <c r="F2347" s="17" t="str">
        <f>+Tabela1[[#This Row],[WK]]&amp;Tabela1[[#This Row],[PK]]&amp;Tabela1[[#This Row],[GK]]</f>
        <v>320704</v>
      </c>
      <c r="G2347" s="2" t="s">
        <v>2175</v>
      </c>
      <c r="H2347" s="302">
        <f>TabIPW[[#This Row],[liczba mieszkańców ]]/$I$1*$H$2</f>
        <v>1.8921827429989736E-5</v>
      </c>
      <c r="I2347" s="27">
        <v>5945</v>
      </c>
      <c r="J2347" s="302">
        <f>TabIPW[[#This Row],[liczba mieszkańców w wieku 20-64]]/$K$1*$J$2</f>
        <v>1.3832875340587504E-5</v>
      </c>
      <c r="K2347" s="27">
        <v>3430</v>
      </c>
      <c r="L2347" s="302">
        <f>TabIPW[[#This Row],[iloczyn liczby mieszkańców i relacji przeciętnego miesięcznego wynagrodzenia brutto 
w danym powiecie do średniej krajowej]]/$M$1*$L$2</f>
        <v>5.4341837332442065E-5</v>
      </c>
      <c r="M2347" s="27">
        <v>4940.2949999999992</v>
      </c>
      <c r="N2347" s="302">
        <f>TabIPW[[#This Row],[liczba oddziałów w szkołach podstawowych]]/$O$1*$N$2</f>
        <v>3.5480023852116875E-5</v>
      </c>
      <c r="O2347" s="27">
        <v>28</v>
      </c>
      <c r="P234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3.482772547923075E-5</v>
      </c>
      <c r="Q2347" s="27">
        <v>177</v>
      </c>
      <c r="R2347" s="302">
        <f>TabIPW[[#This Row],[liczba gospodarstw domowych korzystających ze środowiskowej pomocy społecznej ]]/$S$1*$R$2</f>
        <v>4.320038278820192E-5</v>
      </c>
      <c r="S2347" s="27">
        <v>158</v>
      </c>
      <c r="T2347" s="302">
        <f>TabIPW[[#This Row],[ilość wody dostarczonej i ścieków bytowych odprowadzonych siecią kanalizacyjną '[dam3']]]/$U$1*$T$2</f>
        <v>6.519210377148779E-5</v>
      </c>
      <c r="U2347" s="27">
        <v>1597.5</v>
      </c>
      <c r="V2347" s="302">
        <f>TabIPW[[#This Row],[iloczyn liczby mieszkańców i relacji przeciętnego miesięcznego wynagrodzenia brutto 
w danym powiecie do średniej krajowej2]]/$W$1*$V$2</f>
        <v>1.5849702555295604E-5</v>
      </c>
      <c r="W2347" s="27">
        <f>TabIPW[[#This Row],[iloczyn liczby mieszkańców i relacji przeciętnego miesięcznego wynagrodzenia brutto 
w danym powiecie do średniej krajowej]]</f>
        <v>4940.2949999999992</v>
      </c>
    </row>
    <row r="2348" spans="1:23" x14ac:dyDescent="0.3">
      <c r="A2348" s="2" t="s">
        <v>10</v>
      </c>
      <c r="B2348" s="2" t="s">
        <v>1149</v>
      </c>
      <c r="C2348" s="2" t="s">
        <v>30</v>
      </c>
      <c r="D2348" s="2" t="s">
        <v>21</v>
      </c>
      <c r="E2348" s="2" t="s">
        <v>15</v>
      </c>
      <c r="F2348" s="17" t="str">
        <f>+Tabela1[[#This Row],[WK]]&amp;Tabela1[[#This Row],[PK]]&amp;Tabela1[[#This Row],[GK]]</f>
        <v>320705</v>
      </c>
      <c r="G2348" s="2" t="s">
        <v>2176</v>
      </c>
      <c r="H2348" s="302">
        <f>TabIPW[[#This Row],[liczba mieszkańców ]]/$I$1*$H$2</f>
        <v>1.2502092202691284E-5</v>
      </c>
      <c r="I2348" s="27">
        <v>3928</v>
      </c>
      <c r="J2348" s="302">
        <f>TabIPW[[#This Row],[liczba mieszkańców w wieku 20-64]]/$K$1*$J$2</f>
        <v>9.4087749765570388E-6</v>
      </c>
      <c r="K2348" s="27">
        <v>2333</v>
      </c>
      <c r="L2348" s="302">
        <f>TabIPW[[#This Row],[iloczyn liczby mieszkańców i relacji przeciętnego miesięcznego wynagrodzenia brutto 
w danym powiecie do średniej krajowej]]/$M$1*$L$2</f>
        <v>3.59049179212502E-5</v>
      </c>
      <c r="M2348" s="27">
        <v>3264.1679999999997</v>
      </c>
      <c r="N2348" s="302">
        <f>TabIPW[[#This Row],[liczba oddziałów w szkołach podstawowych]]/$O$1*$N$2</f>
        <v>2.1541443053070962E-5</v>
      </c>
      <c r="O2348" s="27">
        <v>17</v>
      </c>
      <c r="P234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1.9676681061712285E-5</v>
      </c>
      <c r="Q2348" s="27">
        <v>100</v>
      </c>
      <c r="R2348" s="302">
        <f>TabIPW[[#This Row],[liczba gospodarstw domowych korzystających ze środowiskowej pomocy społecznej ]]/$S$1*$R$2</f>
        <v>2.6521753990225228E-5</v>
      </c>
      <c r="S2348" s="27">
        <v>97</v>
      </c>
      <c r="T2348" s="302">
        <f>TabIPW[[#This Row],[ilość wody dostarczonej i ścieków bytowych odprowadzonych siecią kanalizacyjną '[dam3']]]/$U$1*$T$2</f>
        <v>1.1630516165805333E-5</v>
      </c>
      <c r="U2348" s="27">
        <v>285</v>
      </c>
      <c r="V2348" s="302">
        <f>TabIPW[[#This Row],[iloczyn liczby mieszkańców i relacji przeciętnego miesięcznego wynagrodzenia brutto 
w danym powiecie do średniej krajowej2]]/$W$1*$V$2</f>
        <v>1.0472267727031311E-5</v>
      </c>
      <c r="W2348" s="27">
        <f>TabIPW[[#This Row],[iloczyn liczby mieszkańców i relacji przeciętnego miesięcznego wynagrodzenia brutto 
w danym powiecie do średniej krajowej]]</f>
        <v>3264.1679999999997</v>
      </c>
    </row>
    <row r="2349" spans="1:23" x14ac:dyDescent="0.3">
      <c r="A2349" s="2" t="s">
        <v>10</v>
      </c>
      <c r="B2349" s="2" t="s">
        <v>1149</v>
      </c>
      <c r="C2349" s="2" t="s">
        <v>30</v>
      </c>
      <c r="D2349" s="2" t="s">
        <v>23</v>
      </c>
      <c r="E2349" s="2" t="s">
        <v>19</v>
      </c>
      <c r="F2349" s="17" t="str">
        <f>+Tabela1[[#This Row],[WK]]&amp;Tabela1[[#This Row],[PK]]&amp;Tabela1[[#This Row],[GK]]</f>
        <v>320706</v>
      </c>
      <c r="G2349" s="2" t="s">
        <v>2177</v>
      </c>
      <c r="H2349" s="302">
        <f>TabIPW[[#This Row],[liczba mieszkańców ]]/$I$1*$H$2</f>
        <v>3.6455948087990314E-5</v>
      </c>
      <c r="I2349" s="27">
        <v>11454</v>
      </c>
      <c r="J2349" s="302">
        <f>TabIPW[[#This Row],[liczba mieszkańców w wieku 20-64]]/$K$1*$J$2</f>
        <v>2.7169702964879886E-5</v>
      </c>
      <c r="K2349" s="27">
        <v>6737</v>
      </c>
      <c r="L2349" s="302">
        <f>TabIPW[[#This Row],[iloczyn liczby mieszkańców i relacji przeciętnego miesięcznego wynagrodzenia brutto 
w danym powiecie do średniej krajowej]]/$M$1*$L$2</f>
        <v>1.0469830190173111E-4</v>
      </c>
      <c r="M2349" s="27">
        <v>9518.2739999999994</v>
      </c>
      <c r="N2349" s="302">
        <f>TabIPW[[#This Row],[liczba oddziałów w szkołach podstawowych]]/$O$1*$N$2</f>
        <v>7.8562909958258793E-5</v>
      </c>
      <c r="O2349" s="27">
        <v>62</v>
      </c>
      <c r="P234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6.1981545344393709E-5</v>
      </c>
      <c r="Q2349" s="27">
        <v>315</v>
      </c>
      <c r="R2349" s="302">
        <f>TabIPW[[#This Row],[liczba gospodarstw domowych korzystających ze środowiskowej pomocy społecznej ]]/$S$1*$R$2</f>
        <v>7.2456338220718412E-5</v>
      </c>
      <c r="S2349" s="27">
        <v>265</v>
      </c>
      <c r="T2349" s="302">
        <f>TabIPW[[#This Row],[ilość wody dostarczonej i ścieków bytowych odprowadzonych siecią kanalizacyjną '[dam3']]]/$U$1*$T$2</f>
        <v>3.0390334697106078E-5</v>
      </c>
      <c r="U2349" s="27">
        <v>744.7</v>
      </c>
      <c r="V2349" s="302">
        <f>TabIPW[[#This Row],[iloczyn liczby mieszkańców i relacji przeciętnego miesięcznego wynagrodzenia brutto 
w danym powiecie do średniej krajowej2]]/$W$1*$V$2</f>
        <v>3.0537004721338245E-5</v>
      </c>
      <c r="W2349" s="27">
        <f>TabIPW[[#This Row],[iloczyn liczby mieszkańców i relacji przeciętnego miesięcznego wynagrodzenia brutto 
w danym powiecie do średniej krajowej]]</f>
        <v>9518.2739999999994</v>
      </c>
    </row>
    <row r="2350" spans="1:23" x14ac:dyDescent="0.3">
      <c r="A2350" s="2" t="s">
        <v>10</v>
      </c>
      <c r="B2350" s="2" t="s">
        <v>1149</v>
      </c>
      <c r="C2350" s="2" t="s">
        <v>54</v>
      </c>
      <c r="D2350" s="2" t="s">
        <v>12</v>
      </c>
      <c r="E2350" s="2" t="s">
        <v>13</v>
      </c>
      <c r="F2350" s="17" t="str">
        <f>+Tabela1[[#This Row],[WK]]&amp;Tabela1[[#This Row],[PK]]&amp;Tabela1[[#This Row],[GK]]</f>
        <v>320801</v>
      </c>
      <c r="G2350" s="2" t="s">
        <v>2178</v>
      </c>
      <c r="H2350" s="302">
        <f>TabIPW[[#This Row],[liczba mieszkańców ]]/$I$1*$H$2</f>
        <v>1.3801316753897643E-4</v>
      </c>
      <c r="I2350" s="27">
        <v>43362</v>
      </c>
      <c r="J2350" s="302">
        <f>TabIPW[[#This Row],[liczba mieszkańców w wieku 20-64]]/$K$1*$J$2</f>
        <v>9.8253744000796907E-5</v>
      </c>
      <c r="K2350" s="27">
        <v>24363</v>
      </c>
      <c r="L2350" s="302">
        <f>TabIPW[[#This Row],[iloczyn liczby mieszkańców i relacji przeciętnego miesięcznego wynagrodzenia brutto 
w danym powiecie do średniej krajowej]]/$M$1*$L$2</f>
        <v>4.0923995507378101E-4</v>
      </c>
      <c r="M2350" s="27">
        <v>37204.595999999998</v>
      </c>
      <c r="N2350" s="302">
        <f>TabIPW[[#This Row],[liczba oddziałów w szkołach podstawowych]]/$O$1*$N$2</f>
        <v>2.7116875372689331E-4</v>
      </c>
      <c r="O2350" s="27">
        <v>214</v>
      </c>
      <c r="P235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3.0164352067604935E-4</v>
      </c>
      <c r="Q2350" s="27">
        <v>1533</v>
      </c>
      <c r="R2350" s="302">
        <f>TabIPW[[#This Row],[liczba gospodarstw domowych korzystających ze środowiskowej pomocy społecznej ]]/$S$1*$R$2</f>
        <v>2.4115656721008922E-4</v>
      </c>
      <c r="S2350" s="27">
        <v>882</v>
      </c>
      <c r="T2350" s="302">
        <f>TabIPW[[#This Row],[ilość wody dostarczonej i ścieków bytowych odprowadzonych siecią kanalizacyjną '[dam3']]]/$U$1*$T$2</f>
        <v>2.5779753236008937E-4</v>
      </c>
      <c r="U2350" s="27">
        <v>6317.2000000000007</v>
      </c>
      <c r="V2350" s="302">
        <f>TabIPW[[#This Row],[iloczyn liczby mieszkańców i relacji przeciętnego miesięcznego wynagrodzenia brutto 
w danym powiecie do średniej krajowej2]]/$W$1*$V$2</f>
        <v>1.1936165356318614E-4</v>
      </c>
      <c r="W2350" s="27">
        <f>TabIPW[[#This Row],[iloczyn liczby mieszkańców i relacji przeciętnego miesięcznego wynagrodzenia brutto 
w danym powiecie do średniej krajowej]]</f>
        <v>37204.595999999998</v>
      </c>
    </row>
    <row r="2351" spans="1:23" x14ac:dyDescent="0.3">
      <c r="A2351" s="2" t="s">
        <v>10</v>
      </c>
      <c r="B2351" s="2" t="s">
        <v>1149</v>
      </c>
      <c r="C2351" s="2" t="s">
        <v>54</v>
      </c>
      <c r="D2351" s="2" t="s">
        <v>11</v>
      </c>
      <c r="E2351" s="2" t="s">
        <v>15</v>
      </c>
      <c r="F2351" s="17" t="str">
        <f>+Tabela1[[#This Row],[WK]]&amp;Tabela1[[#This Row],[PK]]&amp;Tabela1[[#This Row],[GK]]</f>
        <v>320802</v>
      </c>
      <c r="G2351" s="2" t="s">
        <v>2179</v>
      </c>
      <c r="H2351" s="302">
        <f>TabIPW[[#This Row],[liczba mieszkańców ]]/$I$1*$H$2</f>
        <v>1.6690675028236532E-5</v>
      </c>
      <c r="I2351" s="27">
        <v>5244</v>
      </c>
      <c r="J2351" s="302">
        <f>TabIPW[[#This Row],[liczba mieszkańców w wieku 20-64]]/$K$1*$J$2</f>
        <v>1.2735924293170651E-5</v>
      </c>
      <c r="K2351" s="27">
        <v>3158</v>
      </c>
      <c r="L2351" s="302">
        <f>TabIPW[[#This Row],[iloczyn liczby mieszkańców i relacji przeciętnego miesięcznego wynagrodzenia brutto 
w danym powiecie do średniej krajowej]]/$M$1*$L$2</f>
        <v>4.9491589972946532E-5</v>
      </c>
      <c r="M2351" s="27">
        <v>4499.3519999999999</v>
      </c>
      <c r="N2351" s="302">
        <f>TabIPW[[#This Row],[liczba oddziałów w szkołach podstawowych]]/$O$1*$N$2</f>
        <v>3.0411449016100181E-5</v>
      </c>
      <c r="O2351" s="27">
        <v>24</v>
      </c>
      <c r="P235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3.2663290562442395E-5</v>
      </c>
      <c r="Q2351" s="27">
        <v>166</v>
      </c>
      <c r="R2351" s="302">
        <f>TabIPW[[#This Row],[liczba gospodarstw domowych korzystających ze środowiskowej pomocy społecznej ]]/$S$1*$R$2</f>
        <v>1.6405208653747562E-5</v>
      </c>
      <c r="S2351" s="27">
        <v>60</v>
      </c>
      <c r="T2351" s="302">
        <f>TabIPW[[#This Row],[ilość wody dostarczonej i ścieków bytowych odprowadzonych siecią kanalizacyjną '[dam3']]]/$U$1*$T$2</f>
        <v>1.2540553044743785E-5</v>
      </c>
      <c r="U2351" s="27">
        <v>307.29999999999995</v>
      </c>
      <c r="V2351" s="302">
        <f>TabIPW[[#This Row],[iloczyn liczby mieszkańców i relacji przeciętnego miesięcznego wynagrodzenia brutto 
w danym powiecie do średniej krajowej2]]/$W$1*$V$2</f>
        <v>1.443504707544274E-5</v>
      </c>
      <c r="W2351" s="27">
        <f>TabIPW[[#This Row],[iloczyn liczby mieszkańców i relacji przeciętnego miesięcznego wynagrodzenia brutto 
w danym powiecie do średniej krajowej]]</f>
        <v>4499.3519999999999</v>
      </c>
    </row>
    <row r="2352" spans="1:23" x14ac:dyDescent="0.3">
      <c r="A2352" s="2" t="s">
        <v>10</v>
      </c>
      <c r="B2352" s="2" t="s">
        <v>1149</v>
      </c>
      <c r="C2352" s="2" t="s">
        <v>54</v>
      </c>
      <c r="D2352" s="2" t="s">
        <v>16</v>
      </c>
      <c r="E2352" s="2" t="s">
        <v>19</v>
      </c>
      <c r="F2352" s="17" t="str">
        <f>+Tabela1[[#This Row],[WK]]&amp;Tabela1[[#This Row],[PK]]&amp;Tabela1[[#This Row],[GK]]</f>
        <v>320803</v>
      </c>
      <c r="G2352" s="2" t="s">
        <v>2180</v>
      </c>
      <c r="H2352" s="302">
        <f>TabIPW[[#This Row],[liczba mieszkańców ]]/$I$1*$H$2</f>
        <v>1.7040784534931041E-5</v>
      </c>
      <c r="I2352" s="27">
        <v>5354</v>
      </c>
      <c r="J2352" s="302">
        <f>TabIPW[[#This Row],[liczba mieszkańców w wieku 20-64]]/$K$1*$J$2</f>
        <v>1.281254955015933E-5</v>
      </c>
      <c r="K2352" s="27">
        <v>3177</v>
      </c>
      <c r="L2352" s="302">
        <f>TabIPW[[#This Row],[iloczyn liczby mieszkańców i relacji przeciętnego miesięcznego wynagrodzenia brutto 
w danym powiecie do średniej krajowej]]/$M$1*$L$2</f>
        <v>5.0529743080693315E-5</v>
      </c>
      <c r="M2352" s="27">
        <v>4593.732</v>
      </c>
      <c r="N2352" s="302">
        <f>TabIPW[[#This Row],[liczba oddziałów w szkołach podstawowych]]/$O$1*$N$2</f>
        <v>2.9144305307096008E-5</v>
      </c>
      <c r="O2352" s="27">
        <v>23</v>
      </c>
      <c r="P235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3.7779227638487587E-5</v>
      </c>
      <c r="Q2352" s="27">
        <v>192</v>
      </c>
      <c r="R2352" s="302">
        <f>TabIPW[[#This Row],[liczba gospodarstw domowych korzystających ze środowiskowej pomocy społecznej ]]/$S$1*$R$2</f>
        <v>2.5154653269079599E-5</v>
      </c>
      <c r="S2352" s="27">
        <v>92</v>
      </c>
      <c r="T2352" s="302">
        <f>TabIPW[[#This Row],[ilość wody dostarczonej i ścieków bytowych odprowadzonych siecią kanalizacyjną '[dam3']]]/$U$1*$T$2</f>
        <v>1.6095002020328502E-5</v>
      </c>
      <c r="U2352" s="27">
        <v>394.4</v>
      </c>
      <c r="V2352" s="302">
        <f>TabIPW[[#This Row],[iloczyn liczby mieszkańców i relacji przeciętnego miesięcznego wynagrodzenia brutto 
w danym powiecie do średniej krajowej2]]/$W$1*$V$2</f>
        <v>1.4737841731868884E-5</v>
      </c>
      <c r="W2352" s="27">
        <f>TabIPW[[#This Row],[iloczyn liczby mieszkańców i relacji przeciętnego miesięcznego wynagrodzenia brutto 
w danym powiecie do średniej krajowej]]</f>
        <v>4593.732</v>
      </c>
    </row>
    <row r="2353" spans="1:23" x14ac:dyDescent="0.3">
      <c r="A2353" s="2" t="s">
        <v>10</v>
      </c>
      <c r="B2353" s="2" t="s">
        <v>1149</v>
      </c>
      <c r="C2353" s="2" t="s">
        <v>54</v>
      </c>
      <c r="D2353" s="2" t="s">
        <v>18</v>
      </c>
      <c r="E2353" s="2" t="s">
        <v>15</v>
      </c>
      <c r="F2353" s="17" t="str">
        <f>+Tabela1[[#This Row],[WK]]&amp;Tabela1[[#This Row],[PK]]&amp;Tabela1[[#This Row],[GK]]</f>
        <v>320804</v>
      </c>
      <c r="G2353" s="2" t="s">
        <v>2178</v>
      </c>
      <c r="H2353" s="302">
        <f>TabIPW[[#This Row],[liczba mieszkańców ]]/$I$1*$H$2</f>
        <v>3.526557576522898E-5</v>
      </c>
      <c r="I2353" s="27">
        <v>11080</v>
      </c>
      <c r="J2353" s="302">
        <f>TabIPW[[#This Row],[liczba mieszkańców w wieku 20-64]]/$K$1*$J$2</f>
        <v>2.7335052203644929E-5</v>
      </c>
      <c r="K2353" s="27">
        <v>6778</v>
      </c>
      <c r="L2353" s="302">
        <f>TabIPW[[#This Row],[iloczyn liczby mieszkańców i relacji przeciętnego miesięcznego wynagrodzenia brutto 
w danym powiecie do średniej krajowej]]/$M$1*$L$2</f>
        <v>1.0457033121667575E-4</v>
      </c>
      <c r="M2353" s="27">
        <v>9506.64</v>
      </c>
      <c r="N2353" s="302">
        <f>TabIPW[[#This Row],[liczba oddziałów w szkołach podstawowych]]/$O$1*$N$2</f>
        <v>2.0274299344066786E-5</v>
      </c>
      <c r="O2353" s="27">
        <v>16</v>
      </c>
      <c r="P235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4.4272532388852641E-5</v>
      </c>
      <c r="Q2353" s="27">
        <v>225</v>
      </c>
      <c r="R2353" s="302">
        <f>TabIPW[[#This Row],[liczba gospodarstw domowych korzystających ze środowiskowej pomocy społecznej ]]/$S$1*$R$2</f>
        <v>4.0192761201681532E-5</v>
      </c>
      <c r="S2353" s="27">
        <v>147</v>
      </c>
      <c r="T2353" s="302">
        <f>TabIPW[[#This Row],[ilość wody dostarczonej i ścieków bytowych odprowadzonych siecią kanalizacyjną '[dam3']]]/$U$1*$T$2</f>
        <v>6.5134971411375062E-5</v>
      </c>
      <c r="U2353" s="27">
        <v>1596.1</v>
      </c>
      <c r="V2353" s="302">
        <f>TabIPW[[#This Row],[iloczyn liczby mieszkańców i relacji przeciętnego miesięcznego wynagrodzenia brutto 
w danym powiecie do średniej krajowej2]]/$W$1*$V$2</f>
        <v>3.0499679938197096E-5</v>
      </c>
      <c r="W2353" s="27">
        <f>TabIPW[[#This Row],[iloczyn liczby mieszkańców i relacji przeciętnego miesięcznego wynagrodzenia brutto 
w danym powiecie do średniej krajowej]]</f>
        <v>9506.64</v>
      </c>
    </row>
    <row r="2354" spans="1:23" x14ac:dyDescent="0.3">
      <c r="A2354" s="2" t="s">
        <v>10</v>
      </c>
      <c r="B2354" s="2" t="s">
        <v>1149</v>
      </c>
      <c r="C2354" s="2" t="s">
        <v>54</v>
      </c>
      <c r="D2354" s="2" t="s">
        <v>21</v>
      </c>
      <c r="E2354" s="2" t="s">
        <v>15</v>
      </c>
      <c r="F2354" s="17" t="str">
        <f>+Tabela1[[#This Row],[WK]]&amp;Tabela1[[#This Row],[PK]]&amp;Tabela1[[#This Row],[GK]]</f>
        <v>320805</v>
      </c>
      <c r="G2354" s="2" t="s">
        <v>2181</v>
      </c>
      <c r="H2354" s="302">
        <f>TabIPW[[#This Row],[liczba mieszkańców ]]/$I$1*$H$2</f>
        <v>1.1302171438838275E-5</v>
      </c>
      <c r="I2354" s="27">
        <v>3551</v>
      </c>
      <c r="J2354" s="302">
        <f>TabIPW[[#This Row],[liczba mieszkańców w wieku 20-64]]/$K$1*$J$2</f>
        <v>8.8078716454353092E-6</v>
      </c>
      <c r="K2354" s="27">
        <v>2184</v>
      </c>
      <c r="L2354" s="302">
        <f>TabIPW[[#This Row],[iloczyn liczby mieszkańców i relacji przeciętnego miesięcznego wynagrodzenia brutto 
w danym powiecie do średniej krajowej]]/$M$1*$L$2</f>
        <v>3.3513469869171074E-5</v>
      </c>
      <c r="M2354" s="27">
        <v>3046.7579999999998</v>
      </c>
      <c r="N2354" s="302">
        <f>TabIPW[[#This Row],[liczba oddziałów w szkołach podstawowych]]/$O$1*$N$2</f>
        <v>2.2808586762075135E-5</v>
      </c>
      <c r="O2354" s="27">
        <v>18</v>
      </c>
      <c r="P235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2.1644349167883512E-5</v>
      </c>
      <c r="Q2354" s="27">
        <v>110</v>
      </c>
      <c r="R2354" s="302">
        <f>TabIPW[[#This Row],[liczba gospodarstw domowych korzystających ze środowiskowej pomocy społecznej ]]/$S$1*$R$2</f>
        <v>2.0233090672955331E-5</v>
      </c>
      <c r="S2354" s="27">
        <v>74</v>
      </c>
      <c r="T2354" s="302">
        <f>TabIPW[[#This Row],[ilość wody dostarczonej i ścieków bytowych odprowadzonych siecią kanalizacyjną '[dam3']]]/$U$1*$T$2</f>
        <v>8.4923172424704909E-6</v>
      </c>
      <c r="U2354" s="27">
        <v>208.1</v>
      </c>
      <c r="V2354" s="302">
        <f>TabIPW[[#This Row],[iloczyn liczby mieszkańców i relacji przeciętnego miesięcznego wynagrodzenia brutto 
w danym powiecie do średniej krajowej2]]/$W$1*$V$2</f>
        <v>9.774762045174899E-6</v>
      </c>
      <c r="W2354" s="27">
        <f>TabIPW[[#This Row],[iloczyn liczby mieszkańców i relacji przeciętnego miesięcznego wynagrodzenia brutto 
w danym powiecie do średniej krajowej]]</f>
        <v>3046.7579999999998</v>
      </c>
    </row>
    <row r="2355" spans="1:23" x14ac:dyDescent="0.3">
      <c r="A2355" s="2" t="s">
        <v>10</v>
      </c>
      <c r="B2355" s="2" t="s">
        <v>1149</v>
      </c>
      <c r="C2355" s="2" t="s">
        <v>54</v>
      </c>
      <c r="D2355" s="2" t="s">
        <v>23</v>
      </c>
      <c r="E2355" s="2" t="s">
        <v>15</v>
      </c>
      <c r="F2355" s="17" t="str">
        <f>+Tabela1[[#This Row],[WK]]&amp;Tabela1[[#This Row],[PK]]&amp;Tabela1[[#This Row],[GK]]</f>
        <v>320806</v>
      </c>
      <c r="G2355" s="2" t="s">
        <v>2182</v>
      </c>
      <c r="H2355" s="302">
        <f>TabIPW[[#This Row],[liczba mieszkańców ]]/$I$1*$H$2</f>
        <v>1.2858567336780241E-5</v>
      </c>
      <c r="I2355" s="27">
        <v>4040</v>
      </c>
      <c r="J2355" s="302">
        <f>TabIPW[[#This Row],[liczba mieszkańców w wieku 20-64]]/$K$1*$J$2</f>
        <v>1.0005645399416209E-5</v>
      </c>
      <c r="K2355" s="27">
        <v>2481</v>
      </c>
      <c r="L2355" s="302">
        <f>TabIPW[[#This Row],[iloczyn liczby mieszkańców i relacji przeciętnego miesięcznego wynagrodzenia brutto 
w danym powiecie do średniej krajowej]]/$M$1*$L$2</f>
        <v>3.8128532320881769E-5</v>
      </c>
      <c r="M2355" s="27">
        <v>3466.32</v>
      </c>
      <c r="N2355" s="302">
        <f>TabIPW[[#This Row],[liczba oddziałów w szkołach podstawowych]]/$O$1*$N$2</f>
        <v>2.4075730471079311E-5</v>
      </c>
      <c r="O2355" s="27">
        <v>19</v>
      </c>
      <c r="P235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3.1089156077505412E-5</v>
      </c>
      <c r="Q2355" s="27">
        <v>158</v>
      </c>
      <c r="R2355" s="302">
        <f>TabIPW[[#This Row],[liczba gospodarstw domowych korzystających ze środowiskowej pomocy społecznej ]]/$S$1*$R$2</f>
        <v>1.3124166922998051E-5</v>
      </c>
      <c r="S2355" s="27">
        <v>48</v>
      </c>
      <c r="T2355" s="302">
        <f>TabIPW[[#This Row],[ilość wody dostarczonej i ścieków bytowych odprowadzonych siecią kanalizacyjną '[dam3']]]/$U$1*$T$2</f>
        <v>9.23095704107076E-6</v>
      </c>
      <c r="U2355" s="27">
        <v>226.2</v>
      </c>
      <c r="V2355" s="302">
        <f>TabIPW[[#This Row],[iloczyn liczby mieszkańców i relacji przeciętnego miesięcznego wynagrodzenia brutto 
w danym powiecie do średniej krajowej2]]/$W$1*$V$2</f>
        <v>1.1120821926923853E-5</v>
      </c>
      <c r="W2355" s="27">
        <f>TabIPW[[#This Row],[iloczyn liczby mieszkańców i relacji przeciętnego miesięcznego wynagrodzenia brutto 
w danym powiecie do średniej krajowej]]</f>
        <v>3466.32</v>
      </c>
    </row>
    <row r="2356" spans="1:23" x14ac:dyDescent="0.3">
      <c r="A2356" s="2" t="s">
        <v>10</v>
      </c>
      <c r="B2356" s="2" t="s">
        <v>1149</v>
      </c>
      <c r="C2356" s="2" t="s">
        <v>54</v>
      </c>
      <c r="D2356" s="2" t="s">
        <v>30</v>
      </c>
      <c r="E2356" s="2" t="s">
        <v>15</v>
      </c>
      <c r="F2356" s="17" t="str">
        <f>+Tabela1[[#This Row],[WK]]&amp;Tabela1[[#This Row],[PK]]&amp;Tabela1[[#This Row],[GK]]</f>
        <v>320807</v>
      </c>
      <c r="G2356" s="2" t="s">
        <v>2183</v>
      </c>
      <c r="H2356" s="302">
        <f>TabIPW[[#This Row],[liczba mieszkańców ]]/$I$1*$H$2</f>
        <v>1.1630001249652229E-5</v>
      </c>
      <c r="I2356" s="27">
        <v>3654</v>
      </c>
      <c r="J2356" s="302">
        <f>TabIPW[[#This Row],[liczba mieszkańców w wieku 20-64]]/$K$1*$J$2</f>
        <v>8.8199703702229951E-6</v>
      </c>
      <c r="K2356" s="27">
        <v>2187</v>
      </c>
      <c r="L2356" s="302">
        <f>TabIPW[[#This Row],[iloczyn liczby mieszkańców i relacji przeciętnego miesięcznego wynagrodzenia brutto 
w danym powiecie do średniej krajowej]]/$M$1*$L$2</f>
        <v>3.4485558688243068E-5</v>
      </c>
      <c r="M2356" s="27">
        <v>3135.1320000000001</v>
      </c>
      <c r="N2356" s="302">
        <f>TabIPW[[#This Row],[liczba oddziałów w szkołach podstawowych]]/$O$1*$N$2</f>
        <v>2.661001788908766E-5</v>
      </c>
      <c r="O2356" s="27">
        <v>21</v>
      </c>
      <c r="P235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2.4005550895288989E-5</v>
      </c>
      <c r="Q2356" s="27">
        <v>122</v>
      </c>
      <c r="R2356" s="302">
        <f>TabIPW[[#This Row],[liczba gospodarstw domowych korzystających ze środowiskowej pomocy społecznej ]]/$S$1*$R$2</f>
        <v>1.7225469086434943E-5</v>
      </c>
      <c r="S2356" s="27">
        <v>63</v>
      </c>
      <c r="T2356" s="302">
        <f>TabIPW[[#This Row],[ilość wody dostarczonej i ścieków bytowych odprowadzonych siecią kanalizacyjną '[dam3']]]/$U$1*$T$2</f>
        <v>4.4661182076692487E-5</v>
      </c>
      <c r="U2356" s="27">
        <v>1094.4000000000001</v>
      </c>
      <c r="V2356" s="302">
        <f>TabIPW[[#This Row],[iloczyn liczby mieszkańców i relacji przeciętnego miesięcznego wynagrodzenia brutto 
w danym powiecie do średniej krajowej2]]/$W$1*$V$2</f>
        <v>1.0058287950737562E-5</v>
      </c>
      <c r="W2356" s="27">
        <f>TabIPW[[#This Row],[iloczyn liczby mieszkańców i relacji przeciętnego miesięcznego wynagrodzenia brutto 
w danym powiecie do średniej krajowej]]</f>
        <v>3135.1320000000001</v>
      </c>
    </row>
    <row r="2357" spans="1:23" x14ac:dyDescent="0.3">
      <c r="A2357" s="2" t="s">
        <v>10</v>
      </c>
      <c r="B2357" s="2" t="s">
        <v>1149</v>
      </c>
      <c r="C2357" s="2" t="s">
        <v>56</v>
      </c>
      <c r="D2357" s="2" t="s">
        <v>12</v>
      </c>
      <c r="E2357" s="2" t="s">
        <v>15</v>
      </c>
      <c r="F2357" s="17" t="str">
        <f>+Tabela1[[#This Row],[WK]]&amp;Tabela1[[#This Row],[PK]]&amp;Tabela1[[#This Row],[GK]]</f>
        <v>320901</v>
      </c>
      <c r="G2357" s="2" t="s">
        <v>2184</v>
      </c>
      <c r="H2357" s="302">
        <f>TabIPW[[#This Row],[liczba mieszkańców ]]/$I$1*$H$2</f>
        <v>2.7197143042769101E-5</v>
      </c>
      <c r="I2357" s="27">
        <v>8545</v>
      </c>
      <c r="J2357" s="302">
        <f>TabIPW[[#This Row],[liczba mieszkańców w wieku 20-64]]/$K$1*$J$2</f>
        <v>2.1011452047947783E-5</v>
      </c>
      <c r="K2357" s="27">
        <v>5210</v>
      </c>
      <c r="L2357" s="302">
        <f>TabIPW[[#This Row],[iloczyn liczby mieszkańców i relacji przeciętnego miesięcznego wynagrodzenia brutto 
w danym powiecie do średniej krajowej]]/$M$1*$L$2</f>
        <v>7.8295806830313303E-5</v>
      </c>
      <c r="M2357" s="27">
        <v>7117.9849999999997</v>
      </c>
      <c r="N2357" s="302">
        <f>TabIPW[[#This Row],[liczba oddziałów w szkołach podstawowych]]/$O$1*$N$2</f>
        <v>4.9418604651162791E-5</v>
      </c>
      <c r="O2357" s="27">
        <v>39</v>
      </c>
      <c r="P235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5.3717339298474544E-5</v>
      </c>
      <c r="Q2357" s="27">
        <v>273</v>
      </c>
      <c r="R2357" s="302">
        <f>TabIPW[[#This Row],[liczba gospodarstw domowych korzystających ze środowiskowej pomocy społecznej ]]/$S$1*$R$2</f>
        <v>3.2810417307495125E-5</v>
      </c>
      <c r="S2357" s="27">
        <v>120</v>
      </c>
      <c r="T2357" s="302">
        <f>TabIPW[[#This Row],[ilość wody dostarczonej i ścieków bytowych odprowadzonych siecią kanalizacyjną '[dam3']]]/$U$1*$T$2</f>
        <v>2.6064598859999533E-5</v>
      </c>
      <c r="U2357" s="27">
        <v>638.70000000000005</v>
      </c>
      <c r="V2357" s="302">
        <f>TabIPW[[#This Row],[iloczyn liczby mieszkańców i relacji przeciętnego miesięcznego wynagrodzenia brutto 
w danym powiecie do średniej krajowej2]]/$W$1*$V$2</f>
        <v>2.2836276992174717E-5</v>
      </c>
      <c r="W2357" s="27">
        <f>TabIPW[[#This Row],[iloczyn liczby mieszkańców i relacji przeciętnego miesięcznego wynagrodzenia brutto 
w danym powiecie do średniej krajowej]]</f>
        <v>7117.9849999999997</v>
      </c>
    </row>
    <row r="2358" spans="1:23" x14ac:dyDescent="0.3">
      <c r="A2358" s="2" t="s">
        <v>10</v>
      </c>
      <c r="B2358" s="2" t="s">
        <v>1149</v>
      </c>
      <c r="C2358" s="2" t="s">
        <v>56</v>
      </c>
      <c r="D2358" s="2" t="s">
        <v>11</v>
      </c>
      <c r="E2358" s="2" t="s">
        <v>15</v>
      </c>
      <c r="F2358" s="17" t="str">
        <f>+Tabela1[[#This Row],[WK]]&amp;Tabela1[[#This Row],[PK]]&amp;Tabela1[[#This Row],[GK]]</f>
        <v>320902</v>
      </c>
      <c r="G2358" s="2" t="s">
        <v>2185</v>
      </c>
      <c r="H2358" s="302">
        <f>TabIPW[[#This Row],[liczba mieszkańców ]]/$I$1*$H$2</f>
        <v>2.1923220746470867E-5</v>
      </c>
      <c r="I2358" s="27">
        <v>6888</v>
      </c>
      <c r="J2358" s="302">
        <f>TabIPW[[#This Row],[liczba mieszkańców w wieku 20-64]]/$K$1*$J$2</f>
        <v>1.7151958840675992E-5</v>
      </c>
      <c r="K2358" s="27">
        <v>4253</v>
      </c>
      <c r="L2358" s="302">
        <f>TabIPW[[#This Row],[iloczyn liczby mieszkańców i relacji przeciętnego miesięcznego wynagrodzenia brutto 
w danym powiecie do średniej krajowej]]/$M$1*$L$2</f>
        <v>6.3113109121965834E-5</v>
      </c>
      <c r="M2358" s="27">
        <v>5737.7040000000006</v>
      </c>
      <c r="N2358" s="302">
        <f>TabIPW[[#This Row],[liczba oddziałów w szkołach podstawowych]]/$O$1*$N$2</f>
        <v>5.7021466905187834E-5</v>
      </c>
      <c r="O2358" s="27">
        <v>45</v>
      </c>
      <c r="P235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6.4145980261182044E-5</v>
      </c>
      <c r="Q2358" s="27">
        <v>326</v>
      </c>
      <c r="R2358" s="302">
        <f>TabIPW[[#This Row],[liczba gospodarstw domowych korzystających ze środowiskowej pomocy społecznej ]]/$S$1*$R$2</f>
        <v>2.7615434567141734E-5</v>
      </c>
      <c r="S2358" s="27">
        <v>101</v>
      </c>
      <c r="T2358" s="302">
        <f>TabIPW[[#This Row],[ilość wody dostarczonej i ścieków bytowych odprowadzonych siecią kanalizacyjną '[dam3']]]/$U$1*$T$2</f>
        <v>2.6142135634438232E-5</v>
      </c>
      <c r="U2358" s="27">
        <v>640.59999999999991</v>
      </c>
      <c r="V2358" s="302">
        <f>TabIPW[[#This Row],[iloczyn liczby mieszkańców i relacji przeciętnego miesięcznego wynagrodzenia brutto 
w danym powiecie do średniej krajowej2]]/$W$1*$V$2</f>
        <v>1.8407990160573371E-5</v>
      </c>
      <c r="W2358" s="27">
        <f>TabIPW[[#This Row],[iloczyn liczby mieszkańców i relacji przeciętnego miesięcznego wynagrodzenia brutto 
w danym powiecie do średniej krajowej]]</f>
        <v>5737.7040000000006</v>
      </c>
    </row>
    <row r="2359" spans="1:23" x14ac:dyDescent="0.3">
      <c r="A2359" s="2" t="s">
        <v>10</v>
      </c>
      <c r="B2359" s="2" t="s">
        <v>1149</v>
      </c>
      <c r="C2359" s="2" t="s">
        <v>56</v>
      </c>
      <c r="D2359" s="2" t="s">
        <v>16</v>
      </c>
      <c r="E2359" s="2" t="s">
        <v>19</v>
      </c>
      <c r="F2359" s="17" t="str">
        <f>+Tabela1[[#This Row],[WK]]&amp;Tabela1[[#This Row],[PK]]&amp;Tabela1[[#This Row],[GK]]</f>
        <v>320903</v>
      </c>
      <c r="G2359" s="2" t="s">
        <v>2186</v>
      </c>
      <c r="H2359" s="302">
        <f>TabIPW[[#This Row],[liczba mieszkańców ]]/$I$1*$H$2</f>
        <v>2.5440229881902099E-5</v>
      </c>
      <c r="I2359" s="27">
        <v>7993</v>
      </c>
      <c r="J2359" s="302">
        <f>TabIPW[[#This Row],[liczba mieszkańców w wieku 20-64]]/$K$1*$J$2</f>
        <v>1.9660427779989527E-5</v>
      </c>
      <c r="K2359" s="27">
        <v>4875</v>
      </c>
      <c r="L2359" s="302">
        <f>TabIPW[[#This Row],[iloczyn liczby mieszkańców i relacji przeciętnego miesięcznego wynagrodzenia brutto 
w danym powiecie do średniej krajowej]]/$M$1*$L$2</f>
        <v>7.323796184841361E-5</v>
      </c>
      <c r="M2359" s="27">
        <v>6658.1689999999999</v>
      </c>
      <c r="N2359" s="302">
        <f>TabIPW[[#This Row],[liczba oddziałów w szkołach podstawowych]]/$O$1*$N$2</f>
        <v>5.3220035778175319E-5</v>
      </c>
      <c r="O2359" s="27">
        <v>42</v>
      </c>
      <c r="P235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4.4272532388852641E-5</v>
      </c>
      <c r="Q2359" s="27">
        <v>225</v>
      </c>
      <c r="R2359" s="302">
        <f>TabIPW[[#This Row],[liczba gospodarstw domowych korzystających ze środowiskowej pomocy społecznej ]]/$S$1*$R$2</f>
        <v>3.9099080624765029E-5</v>
      </c>
      <c r="S2359" s="27">
        <v>143</v>
      </c>
      <c r="T2359" s="302">
        <f>TabIPW[[#This Row],[ilość wody dostarczonej i ścieków bytowych odprowadzonych siecią kanalizacyjną '[dam3']]]/$U$1*$T$2</f>
        <v>1.6580627081286691E-5</v>
      </c>
      <c r="U2359" s="27">
        <v>406.3</v>
      </c>
      <c r="V2359" s="302">
        <f>TabIPW[[#This Row],[iloczyn liczby mieszkańców i relacji przeciętnego miesięcznego wynagrodzenia brutto 
w danym powiecie do średniej krajowej2]]/$W$1*$V$2</f>
        <v>2.1361072205787306E-5</v>
      </c>
      <c r="W2359" s="27">
        <f>TabIPW[[#This Row],[iloczyn liczby mieszkańców i relacji przeciętnego miesięcznego wynagrodzenia brutto 
w danym powiecie do średniej krajowej]]</f>
        <v>6658.1689999999999</v>
      </c>
    </row>
    <row r="2360" spans="1:23" x14ac:dyDescent="0.3">
      <c r="A2360" s="2" t="s">
        <v>10</v>
      </c>
      <c r="B2360" s="2" t="s">
        <v>1149</v>
      </c>
      <c r="C2360" s="2" t="s">
        <v>56</v>
      </c>
      <c r="D2360" s="2" t="s">
        <v>18</v>
      </c>
      <c r="E2360" s="2" t="s">
        <v>15</v>
      </c>
      <c r="F2360" s="17" t="str">
        <f>+Tabela1[[#This Row],[WK]]&amp;Tabela1[[#This Row],[PK]]&amp;Tabela1[[#This Row],[GK]]</f>
        <v>320904</v>
      </c>
      <c r="G2360" s="2" t="s">
        <v>2187</v>
      </c>
      <c r="H2360" s="302">
        <f>TabIPW[[#This Row],[liczba mieszkańców ]]/$I$1*$H$2</f>
        <v>1.8011542712584007E-5</v>
      </c>
      <c r="I2360" s="27">
        <v>5659</v>
      </c>
      <c r="J2360" s="302">
        <f>TabIPW[[#This Row],[liczba mieszkańców w wieku 20-64]]/$K$1*$J$2</f>
        <v>1.353444012915792E-5</v>
      </c>
      <c r="K2360" s="27">
        <v>3356</v>
      </c>
      <c r="L2360" s="302">
        <f>TabIPW[[#This Row],[iloczyn liczby mieszkańców i relacji przeciętnego miesięcznego wynagrodzenia brutto 
w danym powiecie do średniej krajowej]]/$M$1*$L$2</f>
        <v>5.1852073827120304E-5</v>
      </c>
      <c r="M2360" s="27">
        <v>4713.9470000000001</v>
      </c>
      <c r="N2360" s="302">
        <f>TabIPW[[#This Row],[liczba oddziałów w szkołach podstawowych]]/$O$1*$N$2</f>
        <v>3.0411449016100181E-5</v>
      </c>
      <c r="O2360" s="27">
        <v>24</v>
      </c>
      <c r="P236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3.6795393585401977E-5</v>
      </c>
      <c r="Q2360" s="27">
        <v>187</v>
      </c>
      <c r="R2360" s="302">
        <f>TabIPW[[#This Row],[liczba gospodarstw domowych korzystających ze środowiskowej pomocy społecznej ]]/$S$1*$R$2</f>
        <v>1.4491267644143682E-5</v>
      </c>
      <c r="S2360" s="27">
        <v>53</v>
      </c>
      <c r="T2360" s="302">
        <f>TabIPW[[#This Row],[ilość wody dostarczonej i ścieków bytowych odprowadzonych siecią kanalizacyjną '[dam3']]]/$U$1*$T$2</f>
        <v>1.3189413420309766E-5</v>
      </c>
      <c r="U2360" s="27">
        <v>323.2</v>
      </c>
      <c r="V2360" s="302">
        <f>TabIPW[[#This Row],[iloczyn liczby mieszkańców i relacji przeciętnego miesięcznego wynagrodzenia brutto 
w danym powiecie do średniej krajowej2]]/$W$1*$V$2</f>
        <v>1.5123521532910092E-5</v>
      </c>
      <c r="W2360" s="27">
        <f>TabIPW[[#This Row],[iloczyn liczby mieszkańców i relacji przeciętnego miesięcznego wynagrodzenia brutto 
w danym powiecie do średniej krajowej]]</f>
        <v>4713.9470000000001</v>
      </c>
    </row>
    <row r="2361" spans="1:23" x14ac:dyDescent="0.3">
      <c r="A2361" s="2" t="s">
        <v>10</v>
      </c>
      <c r="B2361" s="2" t="s">
        <v>1149</v>
      </c>
      <c r="C2361" s="2" t="s">
        <v>56</v>
      </c>
      <c r="D2361" s="2" t="s">
        <v>21</v>
      </c>
      <c r="E2361" s="2" t="s">
        <v>19</v>
      </c>
      <c r="F2361" s="17" t="str">
        <f>+Tabela1[[#This Row],[WK]]&amp;Tabela1[[#This Row],[PK]]&amp;Tabela1[[#This Row],[GK]]</f>
        <v>320905</v>
      </c>
      <c r="G2361" s="2" t="s">
        <v>2188</v>
      </c>
      <c r="H2361" s="302">
        <f>TabIPW[[#This Row],[liczba mieszkańców ]]/$I$1*$H$2</f>
        <v>1.4395866352538869E-5</v>
      </c>
      <c r="I2361" s="27">
        <v>4523</v>
      </c>
      <c r="J2361" s="302">
        <f>TabIPW[[#This Row],[liczba mieszkańców w wieku 20-64]]/$K$1*$J$2</f>
        <v>1.0638811996638436E-5</v>
      </c>
      <c r="K2361" s="27">
        <v>2638</v>
      </c>
      <c r="L2361" s="302">
        <f>TabIPW[[#This Row],[iloczyn liczby mieszkańców i relacji przeciętnego miesięcznego wynagrodzenia brutto 
w danym powiecie do średniej krajowej]]/$M$1*$L$2</f>
        <v>4.1443175458573089E-5</v>
      </c>
      <c r="M2361" s="27">
        <v>3767.6589999999997</v>
      </c>
      <c r="N2361" s="302">
        <f>TabIPW[[#This Row],[liczba oddziałów w szkołach podstawowych]]/$O$1*$N$2</f>
        <v>2.4075730471079311E-5</v>
      </c>
      <c r="O2361" s="27">
        <v>19</v>
      </c>
      <c r="P236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1.7709012955541055E-5</v>
      </c>
      <c r="Q2361" s="27">
        <v>90</v>
      </c>
      <c r="R2361" s="302">
        <f>TabIPW[[#This Row],[liczba gospodarstw domowych korzystających ze środowiskowej pomocy społecznej ]]/$S$1*$R$2</f>
        <v>3.4724358317099016E-5</v>
      </c>
      <c r="S2361" s="27">
        <v>127</v>
      </c>
      <c r="T2361" s="302">
        <f>TabIPW[[#This Row],[ilość wody dostarczonej i ścieków bytowych odprowadzonych siecią kanalizacyjną '[dam3']]]/$U$1*$T$2</f>
        <v>6.9623942563089395E-5</v>
      </c>
      <c r="U2361" s="27">
        <v>1706.1</v>
      </c>
      <c r="V2361" s="302">
        <f>TabIPW[[#This Row],[iloczyn liczby mieszkańców i relacji przeciętnego miesięcznego wynagrodzenia brutto 
w danym powiecie do średniej krajowej2]]/$W$1*$V$2</f>
        <v>1.2087592842083819E-5</v>
      </c>
      <c r="W2361" s="27">
        <f>TabIPW[[#This Row],[iloczyn liczby mieszkańców i relacji przeciętnego miesięcznego wynagrodzenia brutto 
w danym powiecie do średniej krajowej]]</f>
        <v>3767.6589999999997</v>
      </c>
    </row>
    <row r="2362" spans="1:23" x14ac:dyDescent="0.3">
      <c r="A2362" s="2" t="s">
        <v>10</v>
      </c>
      <c r="B2362" s="2" t="s">
        <v>1149</v>
      </c>
      <c r="C2362" s="2" t="s">
        <v>56</v>
      </c>
      <c r="D2362" s="2" t="s">
        <v>23</v>
      </c>
      <c r="E2362" s="2" t="s">
        <v>19</v>
      </c>
      <c r="F2362" s="17" t="str">
        <f>+Tabela1[[#This Row],[WK]]&amp;Tabela1[[#This Row],[PK]]&amp;Tabela1[[#This Row],[GK]]</f>
        <v>320906</v>
      </c>
      <c r="G2362" s="2" t="s">
        <v>2189</v>
      </c>
      <c r="H2362" s="302">
        <f>TabIPW[[#This Row],[liczba mieszkańców ]]/$I$1*$H$2</f>
        <v>2.4860957789007542E-5</v>
      </c>
      <c r="I2362" s="27">
        <v>7811</v>
      </c>
      <c r="J2362" s="302">
        <f>TabIPW[[#This Row],[liczba mieszkańców w wieku 20-64]]/$K$1*$J$2</f>
        <v>1.8978866283616557E-5</v>
      </c>
      <c r="K2362" s="27">
        <v>4706</v>
      </c>
      <c r="L2362" s="302">
        <f>TabIPW[[#This Row],[iloczyn liczby mieszkańców i relacji przeciętnego miesięcznego wynagrodzenia brutto 
w danym powiecie do średniej krajowej]]/$M$1*$L$2</f>
        <v>7.1570339046410434E-5</v>
      </c>
      <c r="M2362" s="27">
        <v>6506.5629999999992</v>
      </c>
      <c r="N2362" s="302">
        <f>TabIPW[[#This Row],[liczba oddziałów w szkołach podstawowych]]/$O$1*$N$2</f>
        <v>4.561717352415027E-5</v>
      </c>
      <c r="O2362" s="27">
        <v>36</v>
      </c>
      <c r="P236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4.8601402222429345E-5</v>
      </c>
      <c r="Q2362" s="27">
        <v>247</v>
      </c>
      <c r="R2362" s="302">
        <f>TabIPW[[#This Row],[liczba gospodarstw domowych korzystających ze środowiskowej pomocy społecznej ]]/$S$1*$R$2</f>
        <v>7.7924741105300929E-5</v>
      </c>
      <c r="S2362" s="27">
        <v>285</v>
      </c>
      <c r="T2362" s="302">
        <f>TabIPW[[#This Row],[ilość wody dostarczonej i ścieków bytowych odprowadzonych siecią kanalizacyjną '[dam3']]]/$U$1*$T$2</f>
        <v>1.5001325412456285E-5</v>
      </c>
      <c r="U2362" s="27">
        <v>367.6</v>
      </c>
      <c r="V2362" s="302">
        <f>TabIPW[[#This Row],[iloczyn liczby mieszkańców i relacji przeciętnego miesięcznego wynagrodzenia brutto 
w danym powiecie do średniej krajowej2]]/$W$1*$V$2</f>
        <v>2.0874682221869712E-5</v>
      </c>
      <c r="W2362" s="27">
        <f>TabIPW[[#This Row],[iloczyn liczby mieszkańców i relacji przeciętnego miesięcznego wynagrodzenia brutto 
w danym powiecie do średniej krajowej]]</f>
        <v>6506.5629999999992</v>
      </c>
    </row>
    <row r="2363" spans="1:23" x14ac:dyDescent="0.3">
      <c r="A2363" s="2" t="s">
        <v>10</v>
      </c>
      <c r="B2363" s="2" t="s">
        <v>1149</v>
      </c>
      <c r="C2363" s="2" t="s">
        <v>56</v>
      </c>
      <c r="D2363" s="2" t="s">
        <v>30</v>
      </c>
      <c r="E2363" s="2" t="s">
        <v>19</v>
      </c>
      <c r="F2363" s="17" t="str">
        <f>+Tabela1[[#This Row],[WK]]&amp;Tabela1[[#This Row],[PK]]&amp;Tabela1[[#This Row],[GK]]</f>
        <v>320907</v>
      </c>
      <c r="G2363" s="2" t="s">
        <v>2190</v>
      </c>
      <c r="H2363" s="302">
        <f>TabIPW[[#This Row],[liczba mieszkańców ]]/$I$1*$H$2</f>
        <v>4.4463907350202959E-5</v>
      </c>
      <c r="I2363" s="27">
        <v>13970</v>
      </c>
      <c r="J2363" s="302">
        <f>TabIPW[[#This Row],[liczba mieszkańców w wieku 20-64]]/$K$1*$J$2</f>
        <v>3.4783833764596856E-5</v>
      </c>
      <c r="K2363" s="27">
        <v>8625</v>
      </c>
      <c r="L2363" s="302">
        <f>TabIPW[[#This Row],[iloczyn liczby mieszkańców i relacji przeciętnego miesięcznego wynagrodzenia brutto 
w danym powiecie do średniej krajowej]]/$M$1*$L$2</f>
        <v>1.2800379419771526E-4</v>
      </c>
      <c r="M2363" s="27">
        <v>11637.01</v>
      </c>
      <c r="N2363" s="302">
        <f>TabIPW[[#This Row],[liczba oddziałów w szkołach podstawowych]]/$O$1*$N$2</f>
        <v>6.9692903995229581E-5</v>
      </c>
      <c r="O2363" s="27">
        <v>55</v>
      </c>
      <c r="P236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7.378755398142107E-5</v>
      </c>
      <c r="Q2363" s="27">
        <v>375</v>
      </c>
      <c r="R2363" s="302">
        <f>TabIPW[[#This Row],[liczba gospodarstw domowych korzystających ze środowiskowej pomocy społecznej ]]/$S$1*$R$2</f>
        <v>6.3433473461157243E-5</v>
      </c>
      <c r="S2363" s="27">
        <v>232</v>
      </c>
      <c r="T2363" s="302">
        <f>TabIPW[[#This Row],[ilość wody dostarczonej i ścieków bytowych odprowadzonych siecią kanalizacyjną '[dam3']]]/$U$1*$T$2</f>
        <v>5.097838875201412E-5</v>
      </c>
      <c r="U2363" s="27">
        <v>1249.2</v>
      </c>
      <c r="V2363" s="302">
        <f>TabIPW[[#This Row],[iloczyn liczby mieszkańców i relacji przeciętnego miesięcznego wynagrodzenia brutto 
w danym powiecie do średniej krajowej2]]/$W$1*$V$2</f>
        <v>3.7334439974333623E-5</v>
      </c>
      <c r="W2363" s="27">
        <f>TabIPW[[#This Row],[iloczyn liczby mieszkańców i relacji przeciętnego miesięcznego wynagrodzenia brutto 
w danym powiecie do średniej krajowej]]</f>
        <v>11637.01</v>
      </c>
    </row>
    <row r="2364" spans="1:23" x14ac:dyDescent="0.3">
      <c r="A2364" s="2" t="s">
        <v>10</v>
      </c>
      <c r="B2364" s="2" t="s">
        <v>1149</v>
      </c>
      <c r="C2364" s="2" t="s">
        <v>56</v>
      </c>
      <c r="D2364" s="2" t="s">
        <v>54</v>
      </c>
      <c r="E2364" s="2" t="s">
        <v>15</v>
      </c>
      <c r="F2364" s="17" t="str">
        <f>+Tabela1[[#This Row],[WK]]&amp;Tabela1[[#This Row],[PK]]&amp;Tabela1[[#This Row],[GK]]</f>
        <v>320908</v>
      </c>
      <c r="G2364" s="2" t="s">
        <v>2191</v>
      </c>
      <c r="H2364" s="302">
        <f>TabIPW[[#This Row],[liczba mieszkańców ]]/$I$1*$H$2</f>
        <v>2.8186998102605401E-5</v>
      </c>
      <c r="I2364" s="27">
        <v>8856</v>
      </c>
      <c r="J2364" s="302">
        <f>TabIPW[[#This Row],[liczba mieszkańców w wieku 20-64]]/$K$1*$J$2</f>
        <v>2.2051942379688769E-5</v>
      </c>
      <c r="K2364" s="27">
        <v>5468</v>
      </c>
      <c r="L2364" s="302">
        <f>TabIPW[[#This Row],[iloczyn liczby mieszkańców i relacji przeciętnego miesięcznego wynagrodzenia brutto 
w danym powiecie do średniej krajowej]]/$M$1*$L$2</f>
        <v>8.1145426013956069E-5</v>
      </c>
      <c r="M2364" s="27">
        <v>7377.0479999999989</v>
      </c>
      <c r="N2364" s="302">
        <f>TabIPW[[#This Row],[liczba oddziałów w szkołach podstawowych]]/$O$1*$N$2</f>
        <v>4.0548598688133572E-5</v>
      </c>
      <c r="O2364" s="27">
        <v>32</v>
      </c>
      <c r="P236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3.2466523751825273E-5</v>
      </c>
      <c r="Q2364" s="27">
        <v>165</v>
      </c>
      <c r="R2364" s="302">
        <f>TabIPW[[#This Row],[liczba gospodarstw domowych korzystających ze środowiskowej pomocy społecznej ]]/$S$1*$R$2</f>
        <v>2.5428073413308725E-5</v>
      </c>
      <c r="S2364" s="27">
        <v>93</v>
      </c>
      <c r="T2364" s="302">
        <f>TabIPW[[#This Row],[ilość wody dostarczonej i ścieków bytowych odprowadzonych siecią kanalizacyjną '[dam3']]]/$U$1*$T$2</f>
        <v>3.3646879223531575E-5</v>
      </c>
      <c r="U2364" s="27">
        <v>824.5</v>
      </c>
      <c r="V2364" s="302">
        <f>TabIPW[[#This Row],[iloczyn liczby mieszkańców i relacji przeciętnego miesięcznego wynagrodzenia brutto 
w danym powiecie do średniej krajowej2]]/$W$1*$V$2</f>
        <v>2.3667415920737188E-5</v>
      </c>
      <c r="W2364" s="27">
        <f>TabIPW[[#This Row],[iloczyn liczby mieszkańców i relacji przeciętnego miesięcznego wynagrodzenia brutto 
w danym powiecie do średniej krajowej]]</f>
        <v>7377.0479999999989</v>
      </c>
    </row>
    <row r="2365" spans="1:23" x14ac:dyDescent="0.3">
      <c r="A2365" s="2" t="s">
        <v>10</v>
      </c>
      <c r="B2365" s="2" t="s">
        <v>1149</v>
      </c>
      <c r="C2365" s="2" t="s">
        <v>69</v>
      </c>
      <c r="D2365" s="2" t="s">
        <v>12</v>
      </c>
      <c r="E2365" s="2" t="s">
        <v>19</v>
      </c>
      <c r="F2365" s="17" t="str">
        <f>+Tabela1[[#This Row],[WK]]&amp;Tabela1[[#This Row],[PK]]&amp;Tabela1[[#This Row],[GK]]</f>
        <v>321001</v>
      </c>
      <c r="G2365" s="2" t="s">
        <v>2192</v>
      </c>
      <c r="H2365" s="302">
        <f>TabIPW[[#This Row],[liczba mieszkańców ]]/$I$1*$H$2</f>
        <v>5.7316109059588757E-5</v>
      </c>
      <c r="I2365" s="27">
        <v>18008</v>
      </c>
      <c r="J2365" s="302">
        <f>TabIPW[[#This Row],[liczba mieszkańców w wieku 20-64]]/$K$1*$J$2</f>
        <v>4.2184220426398042E-5</v>
      </c>
      <c r="K2365" s="27">
        <v>10460</v>
      </c>
      <c r="L2365" s="302">
        <f>TabIPW[[#This Row],[iloczyn liczby mieszkańców i relacji przeciętnego miesięcznego wynagrodzenia brutto 
w danym powiecie do średniej krajowej]]/$M$1*$L$2</f>
        <v>1.7015318436254675E-4</v>
      </c>
      <c r="M2365" s="27">
        <v>15468.872000000001</v>
      </c>
      <c r="N2365" s="302">
        <f>TabIPW[[#This Row],[liczba oddziałów w szkołach podstawowych]]/$O$1*$N$2</f>
        <v>1.0137149672033393E-4</v>
      </c>
      <c r="O2365" s="27">
        <v>80</v>
      </c>
      <c r="P236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1.3104669587100384E-4</v>
      </c>
      <c r="Q2365" s="27">
        <v>666</v>
      </c>
      <c r="R2365" s="302">
        <f>TabIPW[[#This Row],[liczba gospodarstw domowych korzystających ze środowiskowej pomocy społecznej ]]/$S$1*$R$2</f>
        <v>1.1210225913394169E-4</v>
      </c>
      <c r="S2365" s="27">
        <v>410</v>
      </c>
      <c r="T2365" s="302">
        <f>TabIPW[[#This Row],[ilość wody dostarczonej i ścieków bytowych odprowadzonych siecią kanalizacyjną '[dam3']]]/$U$1*$T$2</f>
        <v>6.5971552398740014E-5</v>
      </c>
      <c r="U2365" s="27">
        <v>1616.6</v>
      </c>
      <c r="V2365" s="302">
        <f>TabIPW[[#This Row],[iloczyn liczby mieszkańców i relacji przeciętnego miesięcznego wynagrodzenia brutto 
w danym powiecie do średniej krajowej2]]/$W$1*$V$2</f>
        <v>4.9628012105742806E-5</v>
      </c>
      <c r="W2365" s="27">
        <f>TabIPW[[#This Row],[iloczyn liczby mieszkańców i relacji przeciętnego miesięcznego wynagrodzenia brutto 
w danym powiecie do średniej krajowej]]</f>
        <v>15468.872000000001</v>
      </c>
    </row>
    <row r="2366" spans="1:23" x14ac:dyDescent="0.3">
      <c r="A2366" s="2" t="s">
        <v>10</v>
      </c>
      <c r="B2366" s="2" t="s">
        <v>1149</v>
      </c>
      <c r="C2366" s="2" t="s">
        <v>69</v>
      </c>
      <c r="D2366" s="2" t="s">
        <v>11</v>
      </c>
      <c r="E2366" s="2" t="s">
        <v>15</v>
      </c>
      <c r="F2366" s="17" t="str">
        <f>+Tabela1[[#This Row],[WK]]&amp;Tabela1[[#This Row],[PK]]&amp;Tabela1[[#This Row],[GK]]</f>
        <v>321002</v>
      </c>
      <c r="G2366" s="2" t="s">
        <v>2193</v>
      </c>
      <c r="H2366" s="302">
        <f>TabIPW[[#This Row],[liczba mieszkańców ]]/$I$1*$H$2</f>
        <v>8.6540704427488805E-6</v>
      </c>
      <c r="I2366" s="27">
        <v>2719</v>
      </c>
      <c r="J2366" s="302">
        <f>TabIPW[[#This Row],[liczba mieszkańców w wieku 20-64]]/$K$1*$J$2</f>
        <v>6.8599769546178847E-6</v>
      </c>
      <c r="K2366" s="27">
        <v>1701</v>
      </c>
      <c r="L2366" s="302">
        <f>TabIPW[[#This Row],[iloczyn liczby mieszkańców i relacji przeciętnego miesięcznego wynagrodzenia brutto 
w danym powiecie do średniej krajowej]]/$M$1*$L$2</f>
        <v>2.5691165497654631E-5</v>
      </c>
      <c r="M2366" s="27">
        <v>2335.6210000000001</v>
      </c>
      <c r="N2366" s="302">
        <f>TabIPW[[#This Row],[liczba oddziałów w szkołach podstawowych]]/$O$1*$N$2</f>
        <v>1.520572450805009E-5</v>
      </c>
      <c r="O2366" s="27">
        <v>12</v>
      </c>
      <c r="P236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1.5544578038752706E-5</v>
      </c>
      <c r="Q2366" s="27">
        <v>79</v>
      </c>
      <c r="R2366" s="302">
        <f>TabIPW[[#This Row],[liczba gospodarstw domowych korzystających ze środowiskowej pomocy społecznej ]]/$S$1*$R$2</f>
        <v>1.394442735568543E-5</v>
      </c>
      <c r="S2366" s="27">
        <v>51</v>
      </c>
      <c r="T2366" s="302">
        <f>TabIPW[[#This Row],[ilość wody dostarczonej i ścieków bytowych odprowadzonych siecią kanalizacyjną '[dam3']]]/$U$1*$T$2</f>
        <v>5.8234198486330563E-6</v>
      </c>
      <c r="U2366" s="27">
        <v>142.69999999999999</v>
      </c>
      <c r="V2366" s="302">
        <f>TabIPW[[#This Row],[iloczyn liczby mieszkańców i relacji przeciętnego miesięcznego wynagrodzenia brutto 
w danym powiecie do średniej krajowej2]]/$W$1*$V$2</f>
        <v>7.4932566034826022E-6</v>
      </c>
      <c r="W2366" s="27">
        <f>TabIPW[[#This Row],[iloczyn liczby mieszkańców i relacji przeciętnego miesięcznego wynagrodzenia brutto 
w danym powiecie do średniej krajowej]]</f>
        <v>2335.6210000000001</v>
      </c>
    </row>
    <row r="2367" spans="1:23" x14ac:dyDescent="0.3">
      <c r="A2367" s="2" t="s">
        <v>10</v>
      </c>
      <c r="B2367" s="2" t="s">
        <v>1149</v>
      </c>
      <c r="C2367" s="2" t="s">
        <v>69</v>
      </c>
      <c r="D2367" s="2" t="s">
        <v>16</v>
      </c>
      <c r="E2367" s="2" t="s">
        <v>19</v>
      </c>
      <c r="F2367" s="17" t="str">
        <f>+Tabela1[[#This Row],[WK]]&amp;Tabela1[[#This Row],[PK]]&amp;Tabela1[[#This Row],[GK]]</f>
        <v>321003</v>
      </c>
      <c r="G2367" s="2" t="s">
        <v>755</v>
      </c>
      <c r="H2367" s="302">
        <f>TabIPW[[#This Row],[liczba mieszkańców ]]/$I$1*$H$2</f>
        <v>6.0342964885647678E-5</v>
      </c>
      <c r="I2367" s="27">
        <v>18959</v>
      </c>
      <c r="J2367" s="302">
        <f>TabIPW[[#This Row],[liczba mieszkańców w wieku 20-64]]/$K$1*$J$2</f>
        <v>4.6406675377300407E-5</v>
      </c>
      <c r="K2367" s="27">
        <v>11507</v>
      </c>
      <c r="L2367" s="302">
        <f>TabIPW[[#This Row],[iloczyn liczby mieszkańców i relacji przeciętnego miesięcznego wynagrodzenia brutto 
w danym powiecie do średniej krajowej]]/$M$1*$L$2</f>
        <v>1.7913895059581985E-4</v>
      </c>
      <c r="M2367" s="27">
        <v>16285.781000000001</v>
      </c>
      <c r="N2367" s="302">
        <f>TabIPW[[#This Row],[liczba oddziałów w szkołach podstawowych]]/$O$1*$N$2</f>
        <v>1.5205724508050091E-4</v>
      </c>
      <c r="O2367" s="27">
        <v>120</v>
      </c>
      <c r="P236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1.3360466440902642E-4</v>
      </c>
      <c r="Q2367" s="27">
        <v>679</v>
      </c>
      <c r="R2367" s="302">
        <f>TabIPW[[#This Row],[liczba gospodarstw domowych korzystających ze środowiskowej pomocy społecznej ]]/$S$1*$R$2</f>
        <v>1.1921118288389896E-4</v>
      </c>
      <c r="S2367" s="27">
        <v>436</v>
      </c>
      <c r="T2367" s="302">
        <f>TabIPW[[#This Row],[ilość wody dostarczonej i ścieków bytowych odprowadzonych siecią kanalizacyjną '[dam3']]]/$U$1*$T$2</f>
        <v>5.0370337205100086E-5</v>
      </c>
      <c r="U2367" s="27">
        <v>1234.3</v>
      </c>
      <c r="V2367" s="302">
        <f>TabIPW[[#This Row],[iloczyn liczby mieszkańców i relacji przeciętnego miesięcznego wynagrodzenia brutto 
w danym powiecie do średniej krajowej2]]/$W$1*$V$2</f>
        <v>5.2248860590447468E-5</v>
      </c>
      <c r="W2367" s="27">
        <f>TabIPW[[#This Row],[iloczyn liczby mieszkańców i relacji przeciętnego miesięcznego wynagrodzenia brutto 
w danym powiecie do średniej krajowej]]</f>
        <v>16285.781000000001</v>
      </c>
    </row>
    <row r="2368" spans="1:23" x14ac:dyDescent="0.3">
      <c r="A2368" s="2" t="s">
        <v>10</v>
      </c>
      <c r="B2368" s="2" t="s">
        <v>1149</v>
      </c>
      <c r="C2368" s="2" t="s">
        <v>69</v>
      </c>
      <c r="D2368" s="2" t="s">
        <v>18</v>
      </c>
      <c r="E2368" s="2" t="s">
        <v>19</v>
      </c>
      <c r="F2368" s="17" t="str">
        <f>+Tabela1[[#This Row],[WK]]&amp;Tabela1[[#This Row],[PK]]&amp;Tabela1[[#This Row],[GK]]</f>
        <v>321004</v>
      </c>
      <c r="G2368" s="2" t="s">
        <v>2194</v>
      </c>
      <c r="H2368" s="302">
        <f>TabIPW[[#This Row],[liczba mieszkańców ]]/$I$1*$H$2</f>
        <v>5.8181834385233368E-5</v>
      </c>
      <c r="I2368" s="27">
        <v>18280</v>
      </c>
      <c r="J2368" s="302">
        <f>TabIPW[[#This Row],[liczba mieszkańców w wieku 20-64]]/$K$1*$J$2</f>
        <v>4.2857716106245889E-5</v>
      </c>
      <c r="K2368" s="27">
        <v>10627</v>
      </c>
      <c r="L2368" s="302">
        <f>TabIPW[[#This Row],[iloczyn liczby mieszkańców i relacji przeciętnego miesięcznego wynagrodzenia brutto 
w danym powiecie do średniej krajowej]]/$M$1*$L$2</f>
        <v>1.7272324578783622E-4</v>
      </c>
      <c r="M2368" s="27">
        <v>15702.52</v>
      </c>
      <c r="N2368" s="302">
        <f>TabIPW[[#This Row],[liczba oddziałów w szkołach podstawowych]]/$O$1*$N$2</f>
        <v>1.0644007155635064E-4</v>
      </c>
      <c r="O2368" s="27">
        <v>84</v>
      </c>
      <c r="P236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1.0172844108905252E-4</v>
      </c>
      <c r="Q2368" s="27">
        <v>517</v>
      </c>
      <c r="R2368" s="302">
        <f>TabIPW[[#This Row],[liczba gospodarstw domowych korzystających ze środowiskowej pomocy społecznej ]]/$S$1*$R$2</f>
        <v>7.4643699374551419E-5</v>
      </c>
      <c r="S2368" s="27">
        <v>273</v>
      </c>
      <c r="T2368" s="302">
        <f>TabIPW[[#This Row],[ilość wody dostarczonej i ścieków bytowych odprowadzonych siecią kanalizacyjną '[dam3']]]/$U$1*$T$2</f>
        <v>3.9686585864019955E-5</v>
      </c>
      <c r="U2368" s="27">
        <v>972.5</v>
      </c>
      <c r="V2368" s="302">
        <f>TabIPW[[#This Row],[iloczyn liczby mieszkańców i relacji przeciętnego miesięcznego wynagrodzenia brutto 
w danym powiecie do średniej krajowej2]]/$W$1*$V$2</f>
        <v>5.037761335478557E-5</v>
      </c>
      <c r="W2368" s="27">
        <f>TabIPW[[#This Row],[iloczyn liczby mieszkańców i relacji przeciętnego miesięcznego wynagrodzenia brutto 
w danym powiecie do średniej krajowej]]</f>
        <v>15702.52</v>
      </c>
    </row>
    <row r="2369" spans="1:23" x14ac:dyDescent="0.3">
      <c r="A2369" s="2" t="s">
        <v>10</v>
      </c>
      <c r="B2369" s="2" t="s">
        <v>1149</v>
      </c>
      <c r="C2369" s="2" t="s">
        <v>69</v>
      </c>
      <c r="D2369" s="2" t="s">
        <v>21</v>
      </c>
      <c r="E2369" s="2" t="s">
        <v>15</v>
      </c>
      <c r="F2369" s="17" t="str">
        <f>+Tabela1[[#This Row],[WK]]&amp;Tabela1[[#This Row],[PK]]&amp;Tabela1[[#This Row],[GK]]</f>
        <v>321005</v>
      </c>
      <c r="G2369" s="2" t="s">
        <v>2195</v>
      </c>
      <c r="H2369" s="302">
        <f>TabIPW[[#This Row],[liczba mieszkańców ]]/$I$1*$H$2</f>
        <v>1.0375972652946432E-5</v>
      </c>
      <c r="I2369" s="27">
        <v>3260</v>
      </c>
      <c r="J2369" s="302">
        <f>TabIPW[[#This Row],[liczba mieszkańców w wieku 20-64]]/$K$1*$J$2</f>
        <v>8.1182443325372136E-6</v>
      </c>
      <c r="K2369" s="27">
        <v>2013</v>
      </c>
      <c r="L2369" s="302">
        <f>TabIPW[[#This Row],[iloczyn liczby mieszkańców i relacji przeciętnego miesięcznego wynagrodzenia brutto 
w danym powiecie do średniej krajowej]]/$M$1*$L$2</f>
        <v>3.0802942082513461E-5</v>
      </c>
      <c r="M2369" s="27">
        <v>2800.34</v>
      </c>
      <c r="N2369" s="302">
        <f>TabIPW[[#This Row],[liczba oddziałów w szkołach podstawowych]]/$O$1*$N$2</f>
        <v>2.2808586762075135E-5</v>
      </c>
      <c r="O2369" s="27">
        <v>18</v>
      </c>
      <c r="P236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1.4363977175049969E-5</v>
      </c>
      <c r="Q2369" s="27">
        <v>73</v>
      </c>
      <c r="R2369" s="302">
        <f>TabIPW[[#This Row],[liczba gospodarstw domowych korzystających ze środowiskowej pomocy społecznej ]]/$S$1*$R$2</f>
        <v>1.4764687788372808E-5</v>
      </c>
      <c r="S2369" s="27">
        <v>54</v>
      </c>
      <c r="T2369" s="302">
        <f>TabIPW[[#This Row],[ilość wody dostarczonej i ścieków bytowych odprowadzonych siecią kanalizacyjną '[dam3']]]/$U$1*$T$2</f>
        <v>6.9783096994832004E-6</v>
      </c>
      <c r="U2369" s="27">
        <v>171</v>
      </c>
      <c r="V2369" s="302">
        <f>TabIPW[[#This Row],[iloczyn liczby mieszkańców i relacji przeciętnego miesięcznego wynagrodzenia brutto 
w danym powiecie do średniej krajowej2]]/$W$1*$V$2</f>
        <v>8.9841914407330941E-6</v>
      </c>
      <c r="W2369" s="27">
        <f>TabIPW[[#This Row],[iloczyn liczby mieszkańców i relacji przeciętnego miesięcznego wynagrodzenia brutto 
w danym powiecie do średniej krajowej]]</f>
        <v>2800.34</v>
      </c>
    </row>
    <row r="2370" spans="1:23" x14ac:dyDescent="0.3">
      <c r="A2370" s="2" t="s">
        <v>10</v>
      </c>
      <c r="B2370" s="2" t="s">
        <v>1149</v>
      </c>
      <c r="C2370" s="2" t="s">
        <v>71</v>
      </c>
      <c r="D2370" s="2" t="s">
        <v>12</v>
      </c>
      <c r="E2370" s="2" t="s">
        <v>15</v>
      </c>
      <c r="F2370" s="17" t="str">
        <f>+Tabela1[[#This Row],[WK]]&amp;Tabela1[[#This Row],[PK]]&amp;Tabela1[[#This Row],[GK]]</f>
        <v>321101</v>
      </c>
      <c r="G2370" s="2" t="s">
        <v>2196</v>
      </c>
      <c r="H2370" s="302">
        <f>TabIPW[[#This Row],[liczba mieszkańców ]]/$I$1*$H$2</f>
        <v>1.0049415967611371E-4</v>
      </c>
      <c r="I2370" s="27">
        <v>31574</v>
      </c>
      <c r="J2370" s="302">
        <f>TabIPW[[#This Row],[liczba mieszkańców w wieku 20-64]]/$K$1*$J$2</f>
        <v>7.8891751432236951E-5</v>
      </c>
      <c r="K2370" s="27">
        <v>19562</v>
      </c>
      <c r="L2370" s="302">
        <f>TabIPW[[#This Row],[iloczyn liczby mieszkańców i relacji przeciętnego miesięcznego wynagrodzenia brutto 
w danym powiecie do średniej krajowej]]/$M$1*$L$2</f>
        <v>3.1986790816169856E-4</v>
      </c>
      <c r="M2370" s="27">
        <v>29079.653999999999</v>
      </c>
      <c r="N2370" s="302">
        <f>TabIPW[[#This Row],[liczba oddziałów w szkołach podstawowych]]/$O$1*$N$2</f>
        <v>1.469886702444842E-4</v>
      </c>
      <c r="O2370" s="27">
        <v>116</v>
      </c>
      <c r="P237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2.1467259038328101E-4</v>
      </c>
      <c r="Q2370" s="27">
        <v>1091</v>
      </c>
      <c r="R2370" s="302">
        <f>TabIPW[[#This Row],[liczba gospodarstw domowych korzystających ze środowiskowej pomocy społecznej ]]/$S$1*$R$2</f>
        <v>4.4294063365118423E-5</v>
      </c>
      <c r="S2370" s="27">
        <v>162</v>
      </c>
      <c r="T2370" s="302">
        <f>TabIPW[[#This Row],[ilość wody dostarczonej i ścieków bytowych odprowadzonych siecią kanalizacyjną '[dam3']]]/$U$1*$T$2</f>
        <v>1.0873104306025168E-4</v>
      </c>
      <c r="U2370" s="27">
        <v>2664.4</v>
      </c>
      <c r="V2370" s="302">
        <f>TabIPW[[#This Row],[iloczyn liczby mieszkańców i relacji przeciętnego miesięcznego wynagrodzenia brutto 
w danym powiecie do średniej krajowej2]]/$W$1*$V$2</f>
        <v>9.3294806547162084E-5</v>
      </c>
      <c r="W2370" s="27">
        <f>TabIPW[[#This Row],[iloczyn liczby mieszkańców i relacji przeciętnego miesięcznego wynagrodzenia brutto 
w danym powiecie do średniej krajowej]]</f>
        <v>29079.653999999999</v>
      </c>
    </row>
    <row r="2371" spans="1:23" x14ac:dyDescent="0.3">
      <c r="A2371" s="2" t="s">
        <v>10</v>
      </c>
      <c r="B2371" s="2" t="s">
        <v>1149</v>
      </c>
      <c r="C2371" s="2" t="s">
        <v>71</v>
      </c>
      <c r="D2371" s="2" t="s">
        <v>11</v>
      </c>
      <c r="E2371" s="2" t="s">
        <v>15</v>
      </c>
      <c r="F2371" s="17" t="str">
        <f>+Tabela1[[#This Row],[WK]]&amp;Tabela1[[#This Row],[PK]]&amp;Tabela1[[#This Row],[GK]]</f>
        <v>321102</v>
      </c>
      <c r="G2371" s="2" t="s">
        <v>2197</v>
      </c>
      <c r="H2371" s="302">
        <f>TabIPW[[#This Row],[liczba mieszkańców ]]/$I$1*$H$2</f>
        <v>5.0065659457315154E-5</v>
      </c>
      <c r="I2371" s="27">
        <v>15730</v>
      </c>
      <c r="J2371" s="302">
        <f>TabIPW[[#This Row],[liczba mieszkańców w wieku 20-64]]/$K$1*$J$2</f>
        <v>4.0393609157820538E-5</v>
      </c>
      <c r="K2371" s="27">
        <v>10016</v>
      </c>
      <c r="L2371" s="302">
        <f>TabIPW[[#This Row],[iloczyn liczby mieszkańców i relacji przeciętnego miesięcznego wynagrodzenia brutto 
w danym powiecie do średniej krajowej]]/$M$1*$L$2</f>
        <v>1.5935650203913085E-4</v>
      </c>
      <c r="M2371" s="27">
        <v>14487.33</v>
      </c>
      <c r="N2371" s="302">
        <f>TabIPW[[#This Row],[liczba oddziałów w szkołach podstawowych]]/$O$1*$N$2</f>
        <v>9.8837209302325582E-5</v>
      </c>
      <c r="O2371" s="27">
        <v>78</v>
      </c>
      <c r="P237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1.4265593769741407E-4</v>
      </c>
      <c r="Q2371" s="27">
        <v>725</v>
      </c>
      <c r="R2371" s="302">
        <f>TabIPW[[#This Row],[liczba gospodarstw domowych korzystających ze środowiskowej pomocy społecznej ]]/$S$1*$R$2</f>
        <v>5.0035886393930075E-5</v>
      </c>
      <c r="S2371" s="27">
        <v>183</v>
      </c>
      <c r="T2371" s="302">
        <f>TabIPW[[#This Row],[ilość wody dostarczonej i ścieków bytowych odprowadzonych siecią kanalizacyjną '[dam3']]]/$U$1*$T$2</f>
        <v>5.6356992368340938E-5</v>
      </c>
      <c r="U2371" s="27">
        <v>1381</v>
      </c>
      <c r="V2371" s="302">
        <f>TabIPW[[#This Row],[iloczyn liczby mieszkańców i relacji przeciętnego miesięcznego wynagrodzenia brutto 
w danym powiecie do średniej krajowej2]]/$W$1*$V$2</f>
        <v>4.6478979761413172E-5</v>
      </c>
      <c r="W2371" s="27">
        <f>TabIPW[[#This Row],[iloczyn liczby mieszkańców i relacji przeciętnego miesięcznego wynagrodzenia brutto 
w danym powiecie do średniej krajowej]]</f>
        <v>14487.33</v>
      </c>
    </row>
    <row r="2372" spans="1:23" x14ac:dyDescent="0.3">
      <c r="A2372" s="2" t="s">
        <v>10</v>
      </c>
      <c r="B2372" s="2" t="s">
        <v>1149</v>
      </c>
      <c r="C2372" s="2" t="s">
        <v>71</v>
      </c>
      <c r="D2372" s="2" t="s">
        <v>16</v>
      </c>
      <c r="E2372" s="2" t="s">
        <v>19</v>
      </c>
      <c r="F2372" s="17" t="str">
        <f>+Tabela1[[#This Row],[WK]]&amp;Tabela1[[#This Row],[PK]]&amp;Tabela1[[#This Row],[GK]]</f>
        <v>321103</v>
      </c>
      <c r="G2372" s="2" t="s">
        <v>2198</v>
      </c>
      <c r="H2372" s="302">
        <f>TabIPW[[#This Row],[liczba mieszkańców ]]/$I$1*$H$2</f>
        <v>4.7933174280175849E-6</v>
      </c>
      <c r="I2372" s="27">
        <v>1506</v>
      </c>
      <c r="J2372" s="302">
        <f>TabIPW[[#This Row],[liczba mieszkańców w wieku 20-64]]/$K$1*$J$2</f>
        <v>3.5247618214791483E-6</v>
      </c>
      <c r="K2372" s="27">
        <v>874</v>
      </c>
      <c r="L2372" s="302">
        <f>TabIPW[[#This Row],[iloczyn liczby mieszkańców i relacji przeciętnego miesięcznego wynagrodzenia brutto 
w danym powiecie do średniej krajowej]]/$M$1*$L$2</f>
        <v>1.5256890786454613E-5</v>
      </c>
      <c r="M2372" s="27">
        <v>1387.0260000000001</v>
      </c>
      <c r="N2372" s="302">
        <f>TabIPW[[#This Row],[liczba oddziałów w szkołach podstawowych]]/$O$1*$N$2</f>
        <v>1.0137149672033393E-5</v>
      </c>
      <c r="O2372" s="27">
        <v>8</v>
      </c>
      <c r="P237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4.3288698335767027E-6</v>
      </c>
      <c r="Q2372" s="27">
        <v>22</v>
      </c>
      <c r="R2372" s="302">
        <f>TabIPW[[#This Row],[liczba gospodarstw domowych korzystających ze środowiskowej pomocy społecznej ]]/$S$1*$R$2</f>
        <v>1.5858368365289311E-5</v>
      </c>
      <c r="S2372" s="27">
        <v>58</v>
      </c>
      <c r="T2372" s="302">
        <f>TabIPW[[#This Row],[ilość wody dostarczonej i ścieków bytowych odprowadzonych siecią kanalizacyjną '[dam3']]]/$U$1*$T$2</f>
        <v>4.0931255137904388E-6</v>
      </c>
      <c r="U2372" s="27">
        <v>100.3</v>
      </c>
      <c r="V2372" s="302">
        <f>TabIPW[[#This Row],[iloczyn liczby mieszkańców i relacji przeciętnego miesięcznego wynagrodzenia brutto 
w danym powiecie do średniej krajowej2]]/$W$1*$V$2</f>
        <v>4.4499264793825967E-6</v>
      </c>
      <c r="W2372" s="27">
        <f>TabIPW[[#This Row],[iloczyn liczby mieszkańców i relacji przeciętnego miesięcznego wynagrodzenia brutto 
w danym powiecie do średniej krajowej]]</f>
        <v>1387.0260000000001</v>
      </c>
    </row>
    <row r="2373" spans="1:23" x14ac:dyDescent="0.3">
      <c r="A2373" s="2" t="s">
        <v>10</v>
      </c>
      <c r="B2373" s="2" t="s">
        <v>1149</v>
      </c>
      <c r="C2373" s="2" t="s">
        <v>71</v>
      </c>
      <c r="D2373" s="2" t="s">
        <v>18</v>
      </c>
      <c r="E2373" s="2" t="s">
        <v>19</v>
      </c>
      <c r="F2373" s="17" t="str">
        <f>+Tabela1[[#This Row],[WK]]&amp;Tabela1[[#This Row],[PK]]&amp;Tabela1[[#This Row],[GK]]</f>
        <v>321104</v>
      </c>
      <c r="G2373" s="2" t="s">
        <v>2199</v>
      </c>
      <c r="H2373" s="302">
        <f>TabIPW[[#This Row],[liczba mieszkańców ]]/$I$1*$H$2</f>
        <v>1.2284706027170965E-4</v>
      </c>
      <c r="I2373" s="27">
        <v>38597</v>
      </c>
      <c r="J2373" s="302">
        <f>TabIPW[[#This Row],[liczba mieszkańców w wieku 20-64]]/$K$1*$J$2</f>
        <v>9.1905946395524389E-5</v>
      </c>
      <c r="K2373" s="27">
        <v>22789</v>
      </c>
      <c r="L2373" s="302">
        <f>TabIPW[[#This Row],[iloczyn liczby mieszkańców i relacji przeciętnego miesięcznego wynagrodzenia brutto 
w danym powiecie do średniej krajowej]]/$M$1*$L$2</f>
        <v>3.9101607814395002E-4</v>
      </c>
      <c r="M2373" s="27">
        <v>35547.837</v>
      </c>
      <c r="N2373" s="302">
        <f>TabIPW[[#This Row],[liczba oddziałów w szkołach podstawowych]]/$O$1*$N$2</f>
        <v>2.7116875372689331E-4</v>
      </c>
      <c r="O2373" s="27">
        <v>214</v>
      </c>
      <c r="P237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2.593386563933679E-4</v>
      </c>
      <c r="Q2373" s="27">
        <v>1318</v>
      </c>
      <c r="R2373" s="302">
        <f>TabIPW[[#This Row],[liczba gospodarstw domowych korzystających ze środowiskowej pomocy społecznej ]]/$S$1*$R$2</f>
        <v>1.5557606206637273E-4</v>
      </c>
      <c r="S2373" s="27">
        <v>569</v>
      </c>
      <c r="T2373" s="302">
        <f>TabIPW[[#This Row],[ilość wody dostarczonej i ścieków bytowych odprowadzonych siecią kanalizacyjną '[dam3']]]/$U$1*$T$2</f>
        <v>1.1503192620411254E-4</v>
      </c>
      <c r="U2373" s="27">
        <v>2818.8</v>
      </c>
      <c r="V2373" s="302">
        <f>TabIPW[[#This Row],[iloczyn liczby mieszkańców i relacji przeciętnego miesięcznego wynagrodzenia brutto 
w danym powiecie do średniej krajowej2]]/$W$1*$V$2</f>
        <v>1.1404635612531877E-4</v>
      </c>
      <c r="W2373" s="27">
        <f>TabIPW[[#This Row],[iloczyn liczby mieszkańców i relacji przeciętnego miesięcznego wynagrodzenia brutto 
w danym powiecie do średniej krajowej]]</f>
        <v>35547.837</v>
      </c>
    </row>
    <row r="2374" spans="1:23" x14ac:dyDescent="0.3">
      <c r="A2374" s="2" t="s">
        <v>10</v>
      </c>
      <c r="B2374" s="2" t="s">
        <v>1149</v>
      </c>
      <c r="C2374" s="2" t="s">
        <v>72</v>
      </c>
      <c r="D2374" s="2" t="s">
        <v>12</v>
      </c>
      <c r="E2374" s="2" t="s">
        <v>15</v>
      </c>
      <c r="F2374" s="17" t="str">
        <f>+Tabela1[[#This Row],[WK]]&amp;Tabela1[[#This Row],[PK]]&amp;Tabela1[[#This Row],[GK]]</f>
        <v>321201</v>
      </c>
      <c r="G2374" s="2" t="s">
        <v>2200</v>
      </c>
      <c r="H2374" s="302">
        <f>TabIPW[[#This Row],[liczba mieszkańców ]]/$I$1*$H$2</f>
        <v>9.2779019274045553E-6</v>
      </c>
      <c r="I2374" s="27">
        <v>2915</v>
      </c>
      <c r="J2374" s="302">
        <f>TabIPW[[#This Row],[liczba mieszkańców w wieku 20-64]]/$K$1*$J$2</f>
        <v>7.3277943130750712E-6</v>
      </c>
      <c r="K2374" s="27">
        <v>1817</v>
      </c>
      <c r="L2374" s="302">
        <f>TabIPW[[#This Row],[iloczyn liczby mieszkańców i relacji przeciętnego miesięcznego wynagrodzenia brutto 
w danym powiecie do średniej krajowej]]/$M$1*$L$2</f>
        <v>2.7094223152936822E-5</v>
      </c>
      <c r="M2374" s="27">
        <v>2463.1750000000002</v>
      </c>
      <c r="N2374" s="302">
        <f>TabIPW[[#This Row],[liczba oddziałów w szkołach podstawowych]]/$O$1*$N$2</f>
        <v>1.520572450805009E-5</v>
      </c>
      <c r="O2374" s="27">
        <v>12</v>
      </c>
      <c r="P237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1.6134878470604075E-5</v>
      </c>
      <c r="Q2374" s="27">
        <v>82</v>
      </c>
      <c r="R2374" s="302">
        <f>TabIPW[[#This Row],[liczba gospodarstw domowych korzystających ze środowiskowej pomocy społecznej ]]/$S$1*$R$2</f>
        <v>1.4764687788372808E-5</v>
      </c>
      <c r="S2374" s="27">
        <v>54</v>
      </c>
      <c r="T2374" s="302">
        <f>TabIPW[[#This Row],[ilość wody dostarczonej i ścieków bytowych odprowadzonych siecią kanalizacyjną '[dam3']]]/$U$1*$T$2</f>
        <v>4.5379417460966776E-6</v>
      </c>
      <c r="U2374" s="27">
        <v>111.2</v>
      </c>
      <c r="V2374" s="302">
        <f>TabIPW[[#This Row],[iloczyn liczby mieszkańców i relacji przeciętnego miesięcznego wynagrodzenia brutto 
w danym powiecie do średniej krajowej2]]/$W$1*$V$2</f>
        <v>7.9024817529399067E-6</v>
      </c>
      <c r="W2374" s="27">
        <f>TabIPW[[#This Row],[iloczyn liczby mieszkańców i relacji przeciętnego miesięcznego wynagrodzenia brutto 
w danym powiecie do średniej krajowej]]</f>
        <v>2463.1750000000002</v>
      </c>
    </row>
    <row r="2375" spans="1:23" x14ac:dyDescent="0.3">
      <c r="A2375" s="2" t="s">
        <v>10</v>
      </c>
      <c r="B2375" s="2" t="s">
        <v>1149</v>
      </c>
      <c r="C2375" s="2" t="s">
        <v>72</v>
      </c>
      <c r="D2375" s="2" t="s">
        <v>11</v>
      </c>
      <c r="E2375" s="2" t="s">
        <v>15</v>
      </c>
      <c r="F2375" s="17" t="str">
        <f>+Tabela1[[#This Row],[WK]]&amp;Tabela1[[#This Row],[PK]]&amp;Tabela1[[#This Row],[GK]]</f>
        <v>321202</v>
      </c>
      <c r="G2375" s="2" t="s">
        <v>2201</v>
      </c>
      <c r="H2375" s="302">
        <f>TabIPW[[#This Row],[liczba mieszkańców ]]/$I$1*$H$2</f>
        <v>7.2918261803375078E-6</v>
      </c>
      <c r="I2375" s="27">
        <v>2291</v>
      </c>
      <c r="J2375" s="302">
        <f>TabIPW[[#This Row],[liczba mieszkańców w wieku 20-64]]/$K$1*$J$2</f>
        <v>5.5412159527601255E-6</v>
      </c>
      <c r="K2375" s="27">
        <v>1374</v>
      </c>
      <c r="L2375" s="302">
        <f>TabIPW[[#This Row],[iloczyn liczby mieszkańców i relacji przeciętnego miesięcznego wynagrodzenia brutto 
w danym powiecie do średniej krajowej]]/$M$1*$L$2</f>
        <v>2.1294293393954805E-5</v>
      </c>
      <c r="M2375" s="27">
        <v>1935.895</v>
      </c>
      <c r="N2375" s="302">
        <f>TabIPW[[#This Row],[liczba oddziałów w szkołach podstawowych]]/$O$1*$N$2</f>
        <v>1.2671437090041742E-5</v>
      </c>
      <c r="O2375" s="27">
        <v>10</v>
      </c>
      <c r="P237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9.4448069096218968E-6</v>
      </c>
      <c r="Q2375" s="27">
        <v>48</v>
      </c>
      <c r="R2375" s="302">
        <f>TabIPW[[#This Row],[liczba gospodarstw domowych korzystających ze środowiskowej pomocy społecznej ]]/$S$1*$R$2</f>
        <v>2.570149355753785E-5</v>
      </c>
      <c r="S2375" s="27">
        <v>94</v>
      </c>
      <c r="T2375" s="302">
        <f>TabIPW[[#This Row],[ilość wody dostarczonej i ścieków bytowych odprowadzonych siecią kanalizacyjną '[dam3']]]/$U$1*$T$2</f>
        <v>4.4359196744668068E-6</v>
      </c>
      <c r="U2375" s="27">
        <v>108.7</v>
      </c>
      <c r="V2375" s="302">
        <f>TabIPW[[#This Row],[iloczyn liczby mieszkańców i relacji przeciętnego miesięcznego wynagrodzenia brutto 
w danym powiecie do średniej krajowej2]]/$W$1*$V$2</f>
        <v>6.2108355732368186E-6</v>
      </c>
      <c r="W2375" s="27">
        <f>TabIPW[[#This Row],[iloczyn liczby mieszkańców i relacji przeciętnego miesięcznego wynagrodzenia brutto 
w danym powiecie do średniej krajowej]]</f>
        <v>1935.895</v>
      </c>
    </row>
    <row r="2376" spans="1:23" x14ac:dyDescent="0.3">
      <c r="A2376" s="2" t="s">
        <v>10</v>
      </c>
      <c r="B2376" s="2" t="s">
        <v>1149</v>
      </c>
      <c r="C2376" s="2" t="s">
        <v>72</v>
      </c>
      <c r="D2376" s="2" t="s">
        <v>16</v>
      </c>
      <c r="E2376" s="2" t="s">
        <v>19</v>
      </c>
      <c r="F2376" s="17" t="str">
        <f>+Tabela1[[#This Row],[WK]]&amp;Tabela1[[#This Row],[PK]]&amp;Tabela1[[#This Row],[GK]]</f>
        <v>321203</v>
      </c>
      <c r="G2376" s="2" t="s">
        <v>2202</v>
      </c>
      <c r="H2376" s="302">
        <f>TabIPW[[#This Row],[liczba mieszkańców ]]/$I$1*$H$2</f>
        <v>1.6776610998061546E-5</v>
      </c>
      <c r="I2376" s="27">
        <v>5271</v>
      </c>
      <c r="J2376" s="302">
        <f>TabIPW[[#This Row],[liczba mieszkańców w wieku 20-64]]/$K$1*$J$2</f>
        <v>1.2332633466914457E-5</v>
      </c>
      <c r="K2376" s="27">
        <v>3058</v>
      </c>
      <c r="L2376" s="302">
        <f>TabIPW[[#This Row],[iloczyn liczby mieszkańców i relacji przeciętnego miesięcznego wynagrodzenia brutto 
w danym powiecie do średniej krajowej]]/$M$1*$L$2</f>
        <v>4.8992675896785583E-5</v>
      </c>
      <c r="M2376" s="27">
        <v>4453.9949999999999</v>
      </c>
      <c r="N2376" s="302">
        <f>TabIPW[[#This Row],[liczba oddziałów w szkołach podstawowych]]/$O$1*$N$2</f>
        <v>2.4075730471079311E-5</v>
      </c>
      <c r="O2376" s="27">
        <v>19</v>
      </c>
      <c r="P237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2.9318254781951304E-5</v>
      </c>
      <c r="Q2376" s="27">
        <v>149</v>
      </c>
      <c r="R2376" s="302">
        <f>TabIPW[[#This Row],[liczba gospodarstw domowych korzystających ze środowiskowej pomocy społecznej ]]/$S$1*$R$2</f>
        <v>3.991934105745241E-5</v>
      </c>
      <c r="S2376" s="27">
        <v>146</v>
      </c>
      <c r="T2376" s="302">
        <f>TabIPW[[#This Row],[ilość wody dostarczonej i ścieków bytowych odprowadzonych siecią kanalizacyjną '[dam3']]]/$U$1*$T$2</f>
        <v>9.6431262104554395E-6</v>
      </c>
      <c r="U2376" s="27">
        <v>236.3</v>
      </c>
      <c r="V2376" s="302">
        <f>TabIPW[[#This Row],[iloczyn liczby mieszkańców i relacji przeciętnego miesięcznego wynagrodzenia brutto 
w danym powiecie do średniej krajowej2]]/$W$1*$V$2</f>
        <v>1.4289530469895796E-5</v>
      </c>
      <c r="W2376" s="27">
        <f>TabIPW[[#This Row],[iloczyn liczby mieszkańców i relacji przeciętnego miesięcznego wynagrodzenia brutto 
w danym powiecie do średniej krajowej]]</f>
        <v>4453.9949999999999</v>
      </c>
    </row>
    <row r="2377" spans="1:23" x14ac:dyDescent="0.3">
      <c r="A2377" s="2" t="s">
        <v>10</v>
      </c>
      <c r="B2377" s="2" t="s">
        <v>1149</v>
      </c>
      <c r="C2377" s="2" t="s">
        <v>72</v>
      </c>
      <c r="D2377" s="2" t="s">
        <v>18</v>
      </c>
      <c r="E2377" s="2" t="s">
        <v>15</v>
      </c>
      <c r="F2377" s="17" t="str">
        <f>+Tabela1[[#This Row],[WK]]&amp;Tabela1[[#This Row],[PK]]&amp;Tabela1[[#This Row],[GK]]</f>
        <v>321204</v>
      </c>
      <c r="G2377" s="2" t="s">
        <v>2203</v>
      </c>
      <c r="H2377" s="302">
        <f>TabIPW[[#This Row],[liczba mieszkańców ]]/$I$1*$H$2</f>
        <v>1.3947089621230451E-5</v>
      </c>
      <c r="I2377" s="27">
        <v>4382</v>
      </c>
      <c r="J2377" s="302">
        <f>TabIPW[[#This Row],[liczba mieszkańców w wieku 20-64]]/$K$1*$J$2</f>
        <v>1.0497660207448769E-5</v>
      </c>
      <c r="K2377" s="27">
        <v>2603</v>
      </c>
      <c r="L2377" s="302">
        <f>TabIPW[[#This Row],[iloczyn liczby mieszkańców i relacji przeciętnego miesięcznego wynagrodzenia brutto 
w danym powiecie do średniej krajowej]]/$M$1*$L$2</f>
        <v>4.0729634942082035E-5</v>
      </c>
      <c r="M2377" s="27">
        <v>3702.79</v>
      </c>
      <c r="N2377" s="302">
        <f>TabIPW[[#This Row],[liczba oddziałów w szkołach podstawowych]]/$O$1*$N$2</f>
        <v>4.0548598688133572E-5</v>
      </c>
      <c r="O2377" s="27">
        <v>32</v>
      </c>
      <c r="P237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2.2234649599734885E-5</v>
      </c>
      <c r="Q2377" s="27">
        <v>113</v>
      </c>
      <c r="R2377" s="302">
        <f>TabIPW[[#This Row],[liczba gospodarstw domowych korzystających ze środowiskowej pomocy społecznej ]]/$S$1*$R$2</f>
        <v>2.4060972692163095E-5</v>
      </c>
      <c r="S2377" s="27">
        <v>88</v>
      </c>
      <c r="T2377" s="302">
        <f>TabIPW[[#This Row],[ilość wody dostarczonej i ścieków bytowych odprowadzonych siecią kanalizacyjną '[dam3']]]/$U$1*$T$2</f>
        <v>9.5166188416343986E-6</v>
      </c>
      <c r="U2377" s="27">
        <v>233.2</v>
      </c>
      <c r="V2377" s="302">
        <f>TabIPW[[#This Row],[iloczyn liczby mieszkańców i relacji przeciętnego miesięcznego wynagrodzenia brutto 
w danym powiecie do średniej krajowej2]]/$W$1*$V$2</f>
        <v>1.1879476858107262E-5</v>
      </c>
      <c r="W2377" s="27">
        <f>TabIPW[[#This Row],[iloczyn liczby mieszkańców i relacji przeciętnego miesięcznego wynagrodzenia brutto 
w danym powiecie do średniej krajowej]]</f>
        <v>3702.79</v>
      </c>
    </row>
    <row r="2378" spans="1:23" x14ac:dyDescent="0.3">
      <c r="A2378" s="2" t="s">
        <v>10</v>
      </c>
      <c r="B2378" s="2" t="s">
        <v>1149</v>
      </c>
      <c r="C2378" s="2" t="s">
        <v>72</v>
      </c>
      <c r="D2378" s="2" t="s">
        <v>21</v>
      </c>
      <c r="E2378" s="2" t="s">
        <v>19</v>
      </c>
      <c r="F2378" s="17" t="str">
        <f>+Tabela1[[#This Row],[WK]]&amp;Tabela1[[#This Row],[PK]]&amp;Tabela1[[#This Row],[GK]]</f>
        <v>321205</v>
      </c>
      <c r="G2378" s="2" t="s">
        <v>2204</v>
      </c>
      <c r="H2378" s="302">
        <f>TabIPW[[#This Row],[liczba mieszkańców ]]/$I$1*$H$2</f>
        <v>5.6615890046199739E-5</v>
      </c>
      <c r="I2378" s="27">
        <v>17788</v>
      </c>
      <c r="J2378" s="302">
        <f>TabIPW[[#This Row],[liczba mieszkańców w wieku 20-64]]/$K$1*$J$2</f>
        <v>4.0921920140216154E-5</v>
      </c>
      <c r="K2378" s="27">
        <v>10147</v>
      </c>
      <c r="L2378" s="302">
        <f>TabIPW[[#This Row],[iloczyn liczby mieszkańców i relacji przeciętnego miesięcznego wynagrodzenia brutto 
w danym powiecie do średniej krajowej]]/$M$1*$L$2</f>
        <v>1.6533517716790398E-4</v>
      </c>
      <c r="M2378" s="27">
        <v>15030.86</v>
      </c>
      <c r="N2378" s="302">
        <f>TabIPW[[#This Row],[liczba oddziałów w szkołach podstawowych]]/$O$1*$N$2</f>
        <v>1.2798151460942158E-4</v>
      </c>
      <c r="O2378" s="27">
        <v>101</v>
      </c>
      <c r="P237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1.3104669587100384E-4</v>
      </c>
      <c r="Q2378" s="27">
        <v>666</v>
      </c>
      <c r="R2378" s="302">
        <f>TabIPW[[#This Row],[liczba gospodarstw domowych korzystających ze środowiskowej pomocy społecznej ]]/$S$1*$R$2</f>
        <v>1.2139854403773197E-4</v>
      </c>
      <c r="S2378" s="27">
        <v>444</v>
      </c>
      <c r="T2378" s="302">
        <f>TabIPW[[#This Row],[ilość wody dostarczonej i ścieków bytowych odprowadzonych siecią kanalizacyjną '[dam3']]]/$U$1*$T$2</f>
        <v>4.4938682111525726E-5</v>
      </c>
      <c r="U2378" s="27">
        <v>1101.1999999999998</v>
      </c>
      <c r="V2378" s="302">
        <f>TabIPW[[#This Row],[iloczyn liczby mieszkańców i relacji przeciętnego miesięcznego wynagrodzenia brutto 
w danym powiecie do średniej krajowej2]]/$W$1*$V$2</f>
        <v>4.822276000730534E-5</v>
      </c>
      <c r="W2378" s="27">
        <f>TabIPW[[#This Row],[iloczyn liczby mieszkańców i relacji przeciętnego miesięcznego wynagrodzenia brutto 
w danym powiecie do średniej krajowej]]</f>
        <v>15030.86</v>
      </c>
    </row>
    <row r="2379" spans="1:23" x14ac:dyDescent="0.3">
      <c r="A2379" s="2" t="s">
        <v>10</v>
      </c>
      <c r="B2379" s="2" t="s">
        <v>1149</v>
      </c>
      <c r="C2379" s="2" t="s">
        <v>72</v>
      </c>
      <c r="D2379" s="2" t="s">
        <v>23</v>
      </c>
      <c r="E2379" s="2" t="s">
        <v>15</v>
      </c>
      <c r="F2379" s="17" t="str">
        <f>+Tabela1[[#This Row],[WK]]&amp;Tabela1[[#This Row],[PK]]&amp;Tabela1[[#This Row],[GK]]</f>
        <v>321206</v>
      </c>
      <c r="G2379" s="2" t="s">
        <v>2205</v>
      </c>
      <c r="H2379" s="302">
        <f>TabIPW[[#This Row],[liczba mieszkańców ]]/$I$1*$H$2</f>
        <v>9.494333258815708E-6</v>
      </c>
      <c r="I2379" s="27">
        <v>2983</v>
      </c>
      <c r="J2379" s="302">
        <f>TabIPW[[#This Row],[liczba mieszkańców w wieku 20-64]]/$K$1*$J$2</f>
        <v>7.2269716065110227E-6</v>
      </c>
      <c r="K2379" s="27">
        <v>1792</v>
      </c>
      <c r="L2379" s="302">
        <f>TabIPW[[#This Row],[iloczyn liczby mieszkańców i relacji przeciętnego miesięcznego wynagrodzenia brutto 
w danym powiecie do średniej krajowej]]/$M$1*$L$2</f>
        <v>2.7726266780518194E-5</v>
      </c>
      <c r="M2379" s="27">
        <v>2520.6350000000002</v>
      </c>
      <c r="N2379" s="302">
        <f>TabIPW[[#This Row],[liczba oddziałów w szkołach podstawowych]]/$O$1*$N$2</f>
        <v>2.1541443053070962E-5</v>
      </c>
      <c r="O2379" s="27">
        <v>17</v>
      </c>
      <c r="P237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1.7512246144923936E-5</v>
      </c>
      <c r="Q2379" s="27">
        <v>89</v>
      </c>
      <c r="R2379" s="302">
        <f>TabIPW[[#This Row],[liczba gospodarstw domowych korzystających ze środowiskowej pomocy społecznej ]]/$S$1*$R$2</f>
        <v>2.5154653269079599E-5</v>
      </c>
      <c r="S2379" s="27">
        <v>92</v>
      </c>
      <c r="T2379" s="302">
        <f>TabIPW[[#This Row],[ilość wody dostarczonej i ścieków bytowych odprowadzonych siecią kanalizacyjną '[dam3']]]/$U$1*$T$2</f>
        <v>5.9540081003192919E-6</v>
      </c>
      <c r="U2379" s="27">
        <v>145.9</v>
      </c>
      <c r="V2379" s="302">
        <f>TabIPW[[#This Row],[iloczyn liczby mieszkańców i relacji przeciętnego miesięcznego wynagrodzenia brutto 
w danym powiecie do średniej krajowej2]]/$W$1*$V$2</f>
        <v>8.0868278109844743E-6</v>
      </c>
      <c r="W2379" s="27">
        <f>TabIPW[[#This Row],[iloczyn liczby mieszkańców i relacji przeciętnego miesięcznego wynagrodzenia brutto 
w danym powiecie do średniej krajowej]]</f>
        <v>2520.6350000000002</v>
      </c>
    </row>
    <row r="2380" spans="1:23" x14ac:dyDescent="0.3">
      <c r="A2380" s="2" t="s">
        <v>10</v>
      </c>
      <c r="B2380" s="2" t="s">
        <v>1149</v>
      </c>
      <c r="C2380" s="2" t="s">
        <v>74</v>
      </c>
      <c r="D2380" s="2" t="s">
        <v>12</v>
      </c>
      <c r="E2380" s="2" t="s">
        <v>13</v>
      </c>
      <c r="F2380" s="17" t="str">
        <f>+Tabela1[[#This Row],[WK]]&amp;Tabela1[[#This Row],[PK]]&amp;Tabela1[[#This Row],[GK]]</f>
        <v>321301</v>
      </c>
      <c r="G2380" s="2" t="s">
        <v>2206</v>
      </c>
      <c r="H2380" s="302">
        <f>TabIPW[[#This Row],[liczba mieszkańców ]]/$I$1*$H$2</f>
        <v>3.8827144292421327E-5</v>
      </c>
      <c r="I2380" s="27">
        <v>12199</v>
      </c>
      <c r="J2380" s="302">
        <f>TabIPW[[#This Row],[liczba mieszkańców w wieku 20-64]]/$K$1*$J$2</f>
        <v>2.7544763433298149E-5</v>
      </c>
      <c r="K2380" s="27">
        <v>6830</v>
      </c>
      <c r="L2380" s="302">
        <f>TabIPW[[#This Row],[iloczyn liczby mieszkańców i relacji przeciętnego miesięcznego wynagrodzenia brutto 
w danym powiecie do średniej krajowej]]/$M$1*$L$2</f>
        <v>1.1056887183085458E-4</v>
      </c>
      <c r="M2380" s="27">
        <v>10051.976000000001</v>
      </c>
      <c r="N2380" s="302">
        <f>TabIPW[[#This Row],[liczba oddziałów w szkołach podstawowych]]/$O$1*$N$2</f>
        <v>5.8288610614192017E-5</v>
      </c>
      <c r="O2380" s="27">
        <v>46</v>
      </c>
      <c r="P238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9.4841602717453212E-5</v>
      </c>
      <c r="Q2380" s="27">
        <v>482</v>
      </c>
      <c r="R2380" s="302">
        <f>TabIPW[[#This Row],[liczba gospodarstw domowych korzystających ze środowiskowej pomocy społecznej ]]/$S$1*$R$2</f>
        <v>7.6557640384155296E-5</v>
      </c>
      <c r="S2380" s="27">
        <v>280</v>
      </c>
      <c r="T2380" s="302">
        <f>TabIPW[[#This Row],[ilość wody dostarczonej i ścieków bytowych odprowadzonych siecią kanalizacyjną '[dam3']]]/$U$1*$T$2</f>
        <v>4.673018968934627E-5</v>
      </c>
      <c r="U2380" s="27">
        <v>1145.0999999999999</v>
      </c>
      <c r="V2380" s="302">
        <f>TabIPW[[#This Row],[iloczyn liczby mieszkańców i relacji przeciętnego miesięcznego wynagrodzenia brutto 
w danym powiecie do średniej krajowej2]]/$W$1*$V$2</f>
        <v>3.2249254283999255E-5</v>
      </c>
      <c r="W2380" s="27">
        <f>TabIPW[[#This Row],[iloczyn liczby mieszkańców i relacji przeciętnego miesięcznego wynagrodzenia brutto 
w danym powiecie do średniej krajowej]]</f>
        <v>10051.976000000001</v>
      </c>
    </row>
    <row r="2381" spans="1:23" x14ac:dyDescent="0.3">
      <c r="A2381" s="2" t="s">
        <v>10</v>
      </c>
      <c r="B2381" s="2" t="s">
        <v>1149</v>
      </c>
      <c r="C2381" s="2" t="s">
        <v>74</v>
      </c>
      <c r="D2381" s="2" t="s">
        <v>11</v>
      </c>
      <c r="E2381" s="2" t="s">
        <v>13</v>
      </c>
      <c r="F2381" s="17" t="str">
        <f>+Tabela1[[#This Row],[WK]]&amp;Tabela1[[#This Row],[PK]]&amp;Tabela1[[#This Row],[GK]]</f>
        <v>321302</v>
      </c>
      <c r="G2381" s="2" t="s">
        <v>638</v>
      </c>
      <c r="H2381" s="302">
        <f>TabIPW[[#This Row],[liczba mieszkańców ]]/$I$1*$H$2</f>
        <v>3.6446399646898646E-5</v>
      </c>
      <c r="I2381" s="27">
        <v>11451</v>
      </c>
      <c r="J2381" s="302">
        <f>TabIPW[[#This Row],[liczba mieszkańców w wieku 20-64]]/$K$1*$J$2</f>
        <v>2.5984027935686673E-5</v>
      </c>
      <c r="K2381" s="27">
        <v>6443</v>
      </c>
      <c r="L2381" s="302">
        <f>TabIPW[[#This Row],[iloczyn liczby mieszkańców i relacji przeciętnego miesięcznego wynagrodzenia brutto 
w danym powiecie do średniej krajowej]]/$M$1*$L$2</f>
        <v>1.0378917545168586E-4</v>
      </c>
      <c r="M2381" s="27">
        <v>9435.6239999999998</v>
      </c>
      <c r="N2381" s="302">
        <f>TabIPW[[#This Row],[liczba oddziałów w szkołach podstawowych]]/$O$1*$N$2</f>
        <v>8.996720333929637E-5</v>
      </c>
      <c r="O2381" s="27">
        <v>71</v>
      </c>
      <c r="P238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1.0054784022534978E-4</v>
      </c>
      <c r="Q2381" s="27">
        <v>511</v>
      </c>
      <c r="R2381" s="302">
        <f>TabIPW[[#This Row],[liczba gospodarstw domowych korzystających ze środowiskowej pomocy społecznej ]]/$S$1*$R$2</f>
        <v>6.6441095047677624E-5</v>
      </c>
      <c r="S2381" s="27">
        <v>243</v>
      </c>
      <c r="T2381" s="302">
        <f>TabIPW[[#This Row],[ilość wody dostarczonej i ścieków bytowych odprowadzonych siecią kanalizacyjną '[dam3']]]/$U$1*$T$2</f>
        <v>3.1002467126885308E-5</v>
      </c>
      <c r="U2381" s="27">
        <v>759.7</v>
      </c>
      <c r="V2381" s="302">
        <f>TabIPW[[#This Row],[iloczyn liczby mieszkańców i relacji przeciętnego miesięcznego wynagrodzenia brutto 
w danym powiecie do średniej krajowej2]]/$W$1*$V$2</f>
        <v>3.0271842840075045E-5</v>
      </c>
      <c r="W2381" s="27">
        <f>TabIPW[[#This Row],[iloczyn liczby mieszkańców i relacji przeciętnego miesięcznego wynagrodzenia brutto 
w danym powiecie do średniej krajowej]]</f>
        <v>9435.6239999999998</v>
      </c>
    </row>
    <row r="2382" spans="1:23" x14ac:dyDescent="0.3">
      <c r="A2382" s="2" t="s">
        <v>10</v>
      </c>
      <c r="B2382" s="2" t="s">
        <v>1149</v>
      </c>
      <c r="C2382" s="2" t="s">
        <v>74</v>
      </c>
      <c r="D2382" s="2" t="s">
        <v>16</v>
      </c>
      <c r="E2382" s="2" t="s">
        <v>15</v>
      </c>
      <c r="F2382" s="17" t="str">
        <f>+Tabela1[[#This Row],[WK]]&amp;Tabela1[[#This Row],[PK]]&amp;Tabela1[[#This Row],[GK]]</f>
        <v>321303</v>
      </c>
      <c r="G2382" s="2" t="s">
        <v>2206</v>
      </c>
      <c r="H2382" s="302">
        <f>TabIPW[[#This Row],[liczba mieszkańców ]]/$I$1*$H$2</f>
        <v>2.3918844934629584E-5</v>
      </c>
      <c r="I2382" s="27">
        <v>7515</v>
      </c>
      <c r="J2382" s="302">
        <f>TabIPW[[#This Row],[liczba mieszkańców w wieku 20-64]]/$K$1*$J$2</f>
        <v>1.8543312191259869E-5</v>
      </c>
      <c r="K2382" s="27">
        <v>4598</v>
      </c>
      <c r="L2382" s="302">
        <f>TabIPW[[#This Row],[iloczyn liczby mieszkańców i relacji przeciętnego miesięcznego wynagrodzenia brutto 
w danym powiecie do średniej krajowej]]/$M$1*$L$2</f>
        <v>6.8114195574134936E-5</v>
      </c>
      <c r="M2382" s="27">
        <v>6192.36</v>
      </c>
      <c r="N2382" s="302">
        <f>TabIPW[[#This Row],[liczba oddziałów w szkołach podstawowych]]/$O$1*$N$2</f>
        <v>6.3357185450208707E-5</v>
      </c>
      <c r="O2382" s="27">
        <v>50</v>
      </c>
      <c r="P238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3.3056824183676639E-5</v>
      </c>
      <c r="Q2382" s="27">
        <v>168</v>
      </c>
      <c r="R2382" s="302">
        <f>TabIPW[[#This Row],[liczba gospodarstw domowych korzystających ze środowiskowej pomocy społecznej ]]/$S$1*$R$2</f>
        <v>2.9255955432516489E-5</v>
      </c>
      <c r="S2382" s="27">
        <v>107</v>
      </c>
      <c r="T2382" s="302">
        <f>TabIPW[[#This Row],[ilość wody dostarczonej i ścieków bytowych odprowadzonych siecią kanalizacyjną '[dam3']]]/$U$1*$T$2</f>
        <v>2.9325224269290223E-5</v>
      </c>
      <c r="U2382" s="27">
        <v>718.6</v>
      </c>
      <c r="V2382" s="302">
        <f>TabIPW[[#This Row],[iloczyn liczby mieszkańców i relacji przeciętnego miesięcznego wynagrodzenia brutto 
w danym powiecie do średniej krajowej2]]/$W$1*$V$2</f>
        <v>1.9866640375789359E-5</v>
      </c>
      <c r="W2382" s="27">
        <f>TabIPW[[#This Row],[iloczyn liczby mieszkańców i relacji przeciętnego miesięcznego wynagrodzenia brutto 
w danym powiecie do średniej krajowej]]</f>
        <v>6192.36</v>
      </c>
    </row>
    <row r="2383" spans="1:23" x14ac:dyDescent="0.3">
      <c r="A2383" s="2" t="s">
        <v>10</v>
      </c>
      <c r="B2383" s="2" t="s">
        <v>1149</v>
      </c>
      <c r="C2383" s="2" t="s">
        <v>74</v>
      </c>
      <c r="D2383" s="2" t="s">
        <v>18</v>
      </c>
      <c r="E2383" s="2" t="s">
        <v>15</v>
      </c>
      <c r="F2383" s="17" t="str">
        <f>+Tabela1[[#This Row],[WK]]&amp;Tabela1[[#This Row],[PK]]&amp;Tabela1[[#This Row],[GK]]</f>
        <v>321304</v>
      </c>
      <c r="G2383" s="2" t="s">
        <v>2207</v>
      </c>
      <c r="H2383" s="302">
        <f>TabIPW[[#This Row],[liczba mieszkańców ]]/$I$1*$H$2</f>
        <v>1.8555803854809111E-5</v>
      </c>
      <c r="I2383" s="27">
        <v>5830</v>
      </c>
      <c r="J2383" s="302">
        <f>TabIPW[[#This Row],[liczba mieszkańców w wieku 20-64]]/$K$1*$J$2</f>
        <v>1.4478140662597416E-5</v>
      </c>
      <c r="K2383" s="27">
        <v>3590</v>
      </c>
      <c r="L2383" s="302">
        <f>TabIPW[[#This Row],[iloczyn liczby mieszkańców i relacji przeciętnego miesięcznego wynagrodzenia brutto 
w danym powiecie do średniej krajowej]]/$M$1*$L$2</f>
        <v>5.2841751190579749E-5</v>
      </c>
      <c r="M2383" s="27">
        <v>4803.920000000001</v>
      </c>
      <c r="N2383" s="302">
        <f>TabIPW[[#This Row],[liczba oddziałów w szkołach podstawowych]]/$O$1*$N$2</f>
        <v>4.0548598688133572E-5</v>
      </c>
      <c r="O2383" s="27">
        <v>32</v>
      </c>
      <c r="P238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3.2269756941208151E-5</v>
      </c>
      <c r="Q2383" s="27">
        <v>164</v>
      </c>
      <c r="R2383" s="302">
        <f>TabIPW[[#This Row],[liczba gospodarstw domowych korzystających ze środowiskowej pomocy społecznej ]]/$S$1*$R$2</f>
        <v>4.0739601490139784E-5</v>
      </c>
      <c r="S2383" s="27">
        <v>149</v>
      </c>
      <c r="T2383" s="302">
        <f>TabIPW[[#This Row],[ilość wody dostarczonej i ścieków bytowych odprowadzonych siecią kanalizacyjną '[dam3']]]/$U$1*$T$2</f>
        <v>1.1740700003165597E-5</v>
      </c>
      <c r="U2383" s="27">
        <v>287.70000000000005</v>
      </c>
      <c r="V2383" s="302">
        <f>TabIPW[[#This Row],[iloczyn liczby mieszkańców i relacji przeciętnego miesięcznego wynagrodzenia brutto 
w danym powiecie do średniej krajowej2]]/$W$1*$V$2</f>
        <v>1.5412177430585761E-5</v>
      </c>
      <c r="W2383" s="27">
        <f>TabIPW[[#This Row],[iloczyn liczby mieszkańców i relacji przeciętnego miesięcznego wynagrodzenia brutto 
w danym powiecie do średniej krajowej]]</f>
        <v>4803.920000000001</v>
      </c>
    </row>
    <row r="2384" spans="1:23" x14ac:dyDescent="0.3">
      <c r="A2384" s="2" t="s">
        <v>10</v>
      </c>
      <c r="B2384" s="2" t="s">
        <v>1149</v>
      </c>
      <c r="C2384" s="2" t="s">
        <v>74</v>
      </c>
      <c r="D2384" s="2" t="s">
        <v>21</v>
      </c>
      <c r="E2384" s="2" t="s">
        <v>15</v>
      </c>
      <c r="F2384" s="17" t="str">
        <f>+Tabela1[[#This Row],[WK]]&amp;Tabela1[[#This Row],[PK]]&amp;Tabela1[[#This Row],[GK]]</f>
        <v>321305</v>
      </c>
      <c r="G2384" s="2" t="s">
        <v>2208</v>
      </c>
      <c r="H2384" s="302">
        <f>TabIPW[[#This Row],[liczba mieszkańców ]]/$I$1*$H$2</f>
        <v>2.1156162645440165E-5</v>
      </c>
      <c r="I2384" s="27">
        <v>6647</v>
      </c>
      <c r="J2384" s="302">
        <f>TabIPW[[#This Row],[liczba mieszkańców w wieku 20-64]]/$K$1*$J$2</f>
        <v>1.599048126105815E-5</v>
      </c>
      <c r="K2384" s="27">
        <v>3965</v>
      </c>
      <c r="L2384" s="302">
        <f>TabIPW[[#This Row],[iloczyn liczby mieszkańców i relacji przeciętnego miesięcznego wynagrodzenia brutto 
w danym powiecie do średniej krajowej]]/$M$1*$L$2</f>
        <v>6.0246847369431139E-5</v>
      </c>
      <c r="M2384" s="27">
        <v>5477.1280000000006</v>
      </c>
      <c r="N2384" s="302">
        <f>TabIPW[[#This Row],[liczba oddziałów w szkołach podstawowych]]/$O$1*$N$2</f>
        <v>5.5754323196183665E-5</v>
      </c>
      <c r="O2384" s="27">
        <v>44</v>
      </c>
      <c r="P238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4.7420801358726606E-5</v>
      </c>
      <c r="Q2384" s="27">
        <v>241</v>
      </c>
      <c r="R2384" s="302">
        <f>TabIPW[[#This Row],[liczba gospodarstw domowych korzystających ze środowiskowej pomocy społecznej ]]/$S$1*$R$2</f>
        <v>3.0623056153662118E-5</v>
      </c>
      <c r="S2384" s="27">
        <v>112</v>
      </c>
      <c r="T2384" s="302">
        <f>TabIPW[[#This Row],[ilość wody dostarczonej i ścieków bytowych odprowadzonych siecią kanalizacyjną '[dam3']]]/$U$1*$T$2</f>
        <v>3.4911952911741978E-5</v>
      </c>
      <c r="U2384" s="27">
        <v>855.5</v>
      </c>
      <c r="V2384" s="302">
        <f>TabIPW[[#This Row],[iloczyn liczby mieszkańców i relacji przeciętnego miesięcznego wynagrodzenia brutto 
w danym powiecie do średniej krajowej2]]/$W$1*$V$2</f>
        <v>1.7571997149417417E-5</v>
      </c>
      <c r="W2384" s="27">
        <f>TabIPW[[#This Row],[iloczyn liczby mieszkańców i relacji przeciętnego miesięcznego wynagrodzenia brutto 
w danym powiecie do średniej krajowej]]</f>
        <v>5477.1280000000006</v>
      </c>
    </row>
    <row r="2385" spans="1:23" x14ac:dyDescent="0.3">
      <c r="A2385" s="2" t="s">
        <v>10</v>
      </c>
      <c r="B2385" s="2" t="s">
        <v>1149</v>
      </c>
      <c r="C2385" s="2" t="s">
        <v>74</v>
      </c>
      <c r="D2385" s="2" t="s">
        <v>23</v>
      </c>
      <c r="E2385" s="2" t="s">
        <v>15</v>
      </c>
      <c r="F2385" s="17" t="str">
        <f>+Tabela1[[#This Row],[WK]]&amp;Tabela1[[#This Row],[PK]]&amp;Tabela1[[#This Row],[GK]]</f>
        <v>321306</v>
      </c>
      <c r="G2385" s="2" t="s">
        <v>638</v>
      </c>
      <c r="H2385" s="302">
        <f>TabIPW[[#This Row],[liczba mieszkańców ]]/$I$1*$H$2</f>
        <v>2.6261395815785589E-5</v>
      </c>
      <c r="I2385" s="27">
        <v>8251</v>
      </c>
      <c r="J2385" s="302">
        <f>TabIPW[[#This Row],[liczba mieszkańców w wieku 20-64]]/$K$1*$J$2</f>
        <v>2.0511371423390099E-5</v>
      </c>
      <c r="K2385" s="27">
        <v>5086</v>
      </c>
      <c r="L2385" s="302">
        <f>TabIPW[[#This Row],[iloczyn liczby mieszkańców i relacji przeciętnego miesięcznego wynagrodzenia brutto 
w danym powiecie do średniej krajowej]]/$M$1*$L$2</f>
        <v>7.4785126770750157E-5</v>
      </c>
      <c r="M2385" s="27">
        <v>6798.8240000000005</v>
      </c>
      <c r="N2385" s="302">
        <f>TabIPW[[#This Row],[liczba oddziałów w szkołach podstawowych]]/$O$1*$N$2</f>
        <v>5.0685748360166967E-5</v>
      </c>
      <c r="O2385" s="27">
        <v>40</v>
      </c>
      <c r="P238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4.3485465146384153E-5</v>
      </c>
      <c r="Q2385" s="27">
        <v>221</v>
      </c>
      <c r="R2385" s="302">
        <f>TabIPW[[#This Row],[liczba gospodarstw domowych korzystających ze środowiskowej pomocy społecznej ]]/$S$1*$R$2</f>
        <v>3.4177518028640757E-5</v>
      </c>
      <c r="S2385" s="27">
        <v>125</v>
      </c>
      <c r="T2385" s="302">
        <f>TabIPW[[#This Row],[ilość wody dostarczonej i ścieków bytowych odprowadzonych siecią kanalizacyjną '[dam3']]]/$U$1*$T$2</f>
        <v>1.8747575882705159E-5</v>
      </c>
      <c r="U2385" s="27">
        <v>459.4</v>
      </c>
      <c r="V2385" s="302">
        <f>TabIPW[[#This Row],[iloczyn liczby mieszkańców i relacji przeciętnego miesięcznego wynagrodzenia brutto 
w danym powiecie do średniej krajowej2]]/$W$1*$V$2</f>
        <v>2.1812328641468799E-5</v>
      </c>
      <c r="W2385" s="27">
        <f>TabIPW[[#This Row],[iloczyn liczby mieszkańców i relacji przeciętnego miesięcznego wynagrodzenia brutto 
w danym powiecie do średniej krajowej]]</f>
        <v>6798.8240000000005</v>
      </c>
    </row>
    <row r="2386" spans="1:23" x14ac:dyDescent="0.3">
      <c r="A2386" s="2" t="s">
        <v>10</v>
      </c>
      <c r="B2386" s="2" t="s">
        <v>1149</v>
      </c>
      <c r="C2386" s="2" t="s">
        <v>76</v>
      </c>
      <c r="D2386" s="2" t="s">
        <v>12</v>
      </c>
      <c r="E2386" s="2" t="s">
        <v>13</v>
      </c>
      <c r="F2386" s="17" t="str">
        <f>+Tabela1[[#This Row],[WK]]&amp;Tabela1[[#This Row],[PK]]&amp;Tabela1[[#This Row],[GK]]</f>
        <v>321401</v>
      </c>
      <c r="G2386" s="2" t="s">
        <v>2209</v>
      </c>
      <c r="H2386" s="302">
        <f>TabIPW[[#This Row],[liczba mieszkańców ]]/$I$1*$H$2</f>
        <v>2.0910767709384284E-4</v>
      </c>
      <c r="I2386" s="27">
        <v>65699</v>
      </c>
      <c r="J2386" s="302">
        <f>TabIPW[[#This Row],[liczba mieszkańców w wieku 20-64]]/$K$1*$J$2</f>
        <v>1.5279882825194736E-4</v>
      </c>
      <c r="K2386" s="27">
        <v>37888</v>
      </c>
      <c r="L2386" s="302">
        <f>TabIPW[[#This Row],[iloczyn liczby mieszkańców i relacji przeciętnego miesięcznego wynagrodzenia brutto 
w danym powiecie do średniej krajowej]]/$M$1*$L$2</f>
        <v>6.0487502435517342E-4</v>
      </c>
      <c r="M2386" s="27">
        <v>54990.062999999995</v>
      </c>
      <c r="N2386" s="302">
        <f>TabIPW[[#This Row],[liczba oddziałów w szkołach podstawowych]]/$O$1*$N$2</f>
        <v>4.3209600477042345E-4</v>
      </c>
      <c r="O2386" s="27">
        <v>341</v>
      </c>
      <c r="P238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5.3540249168919124E-4</v>
      </c>
      <c r="Q2386" s="27">
        <v>2721</v>
      </c>
      <c r="R2386" s="302">
        <f>TabIPW[[#This Row],[liczba gospodarstw domowych korzystających ze środowiskowej pomocy społecznej ]]/$S$1*$R$2</f>
        <v>3.1716736730578624E-4</v>
      </c>
      <c r="S2386" s="27">
        <v>1160</v>
      </c>
      <c r="T2386" s="302">
        <f>TabIPW[[#This Row],[ilość wody dostarczonej i ścieków bytowych odprowadzonych siecią kanalizacyjną '[dam3']]]/$U$1*$T$2</f>
        <v>2.2075943947558082E-4</v>
      </c>
      <c r="U2386" s="27">
        <v>5409.6</v>
      </c>
      <c r="V2386" s="302">
        <f>TabIPW[[#This Row],[iloczyn liczby mieszkańców i relacji przeciętnego miesięcznego wynagrodzenia brutto 
w danym powiecie do średniej krajowej2]]/$W$1*$V$2</f>
        <v>1.7642188210359225E-4</v>
      </c>
      <c r="W2386" s="27">
        <f>TabIPW[[#This Row],[iloczyn liczby mieszkańców i relacji przeciętnego miesięcznego wynagrodzenia brutto 
w danym powiecie do średniej krajowej]]</f>
        <v>54990.062999999995</v>
      </c>
    </row>
    <row r="2387" spans="1:23" x14ac:dyDescent="0.3">
      <c r="A2387" s="2" t="s">
        <v>10</v>
      </c>
      <c r="B2387" s="2" t="s">
        <v>1149</v>
      </c>
      <c r="C2387" s="2" t="s">
        <v>76</v>
      </c>
      <c r="D2387" s="2" t="s">
        <v>11</v>
      </c>
      <c r="E2387" s="2" t="s">
        <v>19</v>
      </c>
      <c r="F2387" s="17" t="str">
        <f>+Tabela1[[#This Row],[WK]]&amp;Tabela1[[#This Row],[PK]]&amp;Tabela1[[#This Row],[GK]]</f>
        <v>321402</v>
      </c>
      <c r="G2387" s="2" t="s">
        <v>2210</v>
      </c>
      <c r="H2387" s="302">
        <f>TabIPW[[#This Row],[liczba mieszkańców ]]/$I$1*$H$2</f>
        <v>1.7069429858206049E-5</v>
      </c>
      <c r="I2387" s="27">
        <v>5363</v>
      </c>
      <c r="J2387" s="302">
        <f>TabIPW[[#This Row],[liczba mieszkańców w wieku 20-64]]/$K$1*$J$2</f>
        <v>1.2739957201433214E-5</v>
      </c>
      <c r="K2387" s="27">
        <v>3159</v>
      </c>
      <c r="L2387" s="302">
        <f>TabIPW[[#This Row],[iloczyn liczby mieszkańców i relacji przeciętnego miesięcznego wynagrodzenia brutto 
w danym powiecie do średniej krajowej]]/$M$1*$L$2</f>
        <v>4.9375861970757474E-5</v>
      </c>
      <c r="M2387" s="27">
        <v>4488.8310000000001</v>
      </c>
      <c r="N2387" s="302">
        <f>TabIPW[[#This Row],[liczba oddziałów w szkołach podstawowych]]/$O$1*$N$2</f>
        <v>2.5342874180083484E-5</v>
      </c>
      <c r="O2387" s="27">
        <v>20</v>
      </c>
      <c r="P238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3.089238926688829E-5</v>
      </c>
      <c r="Q2387" s="27">
        <v>157</v>
      </c>
      <c r="R2387" s="302">
        <f>TabIPW[[#This Row],[liczba gospodarstw domowych korzystających ze środowiskowej pomocy społecznej ]]/$S$1*$R$2</f>
        <v>3.5271198605557267E-5</v>
      </c>
      <c r="S2387" s="27">
        <v>129</v>
      </c>
      <c r="T2387" s="302">
        <f>TabIPW[[#This Row],[ilość wody dostarczonej i ścieków bytowych odprowadzonych siecią kanalizacyjną '[dam3']]]/$U$1*$T$2</f>
        <v>1.2903751619746128E-5</v>
      </c>
      <c r="U2387" s="27">
        <v>316.2</v>
      </c>
      <c r="V2387" s="302">
        <f>TabIPW[[#This Row],[iloczyn liczby mieszkańców i relacji przeciętnego miesięcznego wynagrodzenia brutto 
w danym powiecie do średniej krajowej2]]/$W$1*$V$2</f>
        <v>1.4401293074804264E-5</v>
      </c>
      <c r="W2387" s="27">
        <f>TabIPW[[#This Row],[iloczyn liczby mieszkańców i relacji przeciętnego miesięcznego wynagrodzenia brutto 
w danym powiecie do średniej krajowej]]</f>
        <v>4488.8310000000001</v>
      </c>
    </row>
    <row r="2388" spans="1:23" x14ac:dyDescent="0.3">
      <c r="A2388" s="2" t="s">
        <v>10</v>
      </c>
      <c r="B2388" s="2" t="s">
        <v>1149</v>
      </c>
      <c r="C2388" s="2" t="s">
        <v>76</v>
      </c>
      <c r="D2388" s="2" t="s">
        <v>16</v>
      </c>
      <c r="E2388" s="2" t="s">
        <v>19</v>
      </c>
      <c r="F2388" s="17" t="str">
        <f>+Tabela1[[#This Row],[WK]]&amp;Tabela1[[#This Row],[PK]]&amp;Tabela1[[#This Row],[GK]]</f>
        <v>321403</v>
      </c>
      <c r="G2388" s="2" t="s">
        <v>2211</v>
      </c>
      <c r="H2388" s="302">
        <f>TabIPW[[#This Row],[liczba mieszkańców ]]/$I$1*$H$2</f>
        <v>1.4001197454083239E-5</v>
      </c>
      <c r="I2388" s="27">
        <v>4399</v>
      </c>
      <c r="J2388" s="302">
        <f>TabIPW[[#This Row],[liczba mieszkańców w wieku 20-64]]/$K$1*$J$2</f>
        <v>1.0671075262738933E-5</v>
      </c>
      <c r="K2388" s="27">
        <v>2646</v>
      </c>
      <c r="L2388" s="302">
        <f>TabIPW[[#This Row],[iloczyn liczby mieszkańców i relacji przeciętnego miesięcznego wynagrodzenia brutto 
w danym powiecie do średniej krajowej]]/$M$1*$L$2</f>
        <v>4.0500543876442677E-5</v>
      </c>
      <c r="M2388" s="27">
        <v>3681.9629999999997</v>
      </c>
      <c r="N2388" s="302">
        <f>TabIPW[[#This Row],[liczba oddziałów w szkołach podstawowych]]/$O$1*$N$2</f>
        <v>2.0274299344066786E-5</v>
      </c>
      <c r="O2388" s="27">
        <v>16</v>
      </c>
      <c r="P238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2.6957053054545833E-5</v>
      </c>
      <c r="Q2388" s="27">
        <v>137</v>
      </c>
      <c r="R2388" s="302">
        <f>TabIPW[[#This Row],[liczba gospodarstw domowych korzystających ze środowiskowej pomocy społecznej ]]/$S$1*$R$2</f>
        <v>4.4567483509347545E-5</v>
      </c>
      <c r="S2388" s="27">
        <v>163</v>
      </c>
      <c r="T2388" s="302">
        <f>TabIPW[[#This Row],[ilość wody dostarczonej i ścieków bytowych odprowadzonych siecią kanalizacyjną '[dam3']]]/$U$1*$T$2</f>
        <v>1.2005957389403259E-5</v>
      </c>
      <c r="U2388" s="27">
        <v>294.2</v>
      </c>
      <c r="V2388" s="302">
        <f>TabIPW[[#This Row],[iloczyn liczby mieszkańców i relacji przeciętnego miesięcznego wynagrodzenia brutto 
w danym powiecie do średniej krajowej2]]/$W$1*$V$2</f>
        <v>1.1812658630629116E-5</v>
      </c>
      <c r="W2388" s="27">
        <f>TabIPW[[#This Row],[iloczyn liczby mieszkańców i relacji przeciętnego miesięcznego wynagrodzenia brutto 
w danym powiecie do średniej krajowej]]</f>
        <v>3681.9629999999997</v>
      </c>
    </row>
    <row r="2389" spans="1:23" x14ac:dyDescent="0.3">
      <c r="A2389" s="2" t="s">
        <v>10</v>
      </c>
      <c r="B2389" s="2" t="s">
        <v>1149</v>
      </c>
      <c r="C2389" s="2" t="s">
        <v>76</v>
      </c>
      <c r="D2389" s="2" t="s">
        <v>18</v>
      </c>
      <c r="E2389" s="2" t="s">
        <v>15</v>
      </c>
      <c r="F2389" s="17" t="str">
        <f>+Tabela1[[#This Row],[WK]]&amp;Tabela1[[#This Row],[PK]]&amp;Tabela1[[#This Row],[GK]]</f>
        <v>321404</v>
      </c>
      <c r="G2389" s="2" t="s">
        <v>2212</v>
      </c>
      <c r="H2389" s="302">
        <f>TabIPW[[#This Row],[liczba mieszkańców ]]/$I$1*$H$2</f>
        <v>2.1920037932773645E-5</v>
      </c>
      <c r="I2389" s="27">
        <v>6887</v>
      </c>
      <c r="J2389" s="302">
        <f>TabIPW[[#This Row],[liczba mieszkańców w wieku 20-64]]/$K$1*$J$2</f>
        <v>1.6805128730095667E-5</v>
      </c>
      <c r="K2389" s="27">
        <v>4167</v>
      </c>
      <c r="L2389" s="302">
        <f>TabIPW[[#This Row],[iloczyn liczby mieszkańców i relacji przeciętnego miesięcznego wynagrodzenia brutto 
w danym powiecie do średniej krajowej]]/$M$1*$L$2</f>
        <v>6.3406966509902421E-5</v>
      </c>
      <c r="M2389" s="27">
        <v>5764.4189999999999</v>
      </c>
      <c r="N2389" s="302">
        <f>TabIPW[[#This Row],[liczba oddziałów w szkołach podstawowych]]/$O$1*$N$2</f>
        <v>3.5480023852116875E-5</v>
      </c>
      <c r="O2389" s="27">
        <v>28</v>
      </c>
      <c r="P238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3.5614792721699238E-5</v>
      </c>
      <c r="Q2389" s="27">
        <v>181</v>
      </c>
      <c r="R2389" s="302">
        <f>TabIPW[[#This Row],[liczba gospodarstw domowych korzystających ze środowiskowej pomocy społecznej ]]/$S$1*$R$2</f>
        <v>4.1833282067056287E-5</v>
      </c>
      <c r="S2389" s="27">
        <v>153</v>
      </c>
      <c r="T2389" s="302">
        <f>TabIPW[[#This Row],[ilość wody dostarczonej i ścieków bytowych odprowadzonych siecią kanalizacyjną '[dam3']]]/$U$1*$T$2</f>
        <v>1.9147502403494256E-5</v>
      </c>
      <c r="U2389" s="27">
        <v>469.20000000000005</v>
      </c>
      <c r="V2389" s="302">
        <f>TabIPW[[#This Row],[iloczyn liczby mieszkańców i relacji przeciętnego miesięcznego wynagrodzenia brutto 
w danym powiecie do średniej krajowej2]]/$W$1*$V$2</f>
        <v>1.8493698565388211E-5</v>
      </c>
      <c r="W2389" s="27">
        <f>TabIPW[[#This Row],[iloczyn liczby mieszkańców i relacji przeciętnego miesięcznego wynagrodzenia brutto 
w danym powiecie do średniej krajowej]]</f>
        <v>5764.4189999999999</v>
      </c>
    </row>
    <row r="2390" spans="1:23" x14ac:dyDescent="0.3">
      <c r="A2390" s="2" t="s">
        <v>10</v>
      </c>
      <c r="B2390" s="2" t="s">
        <v>1149</v>
      </c>
      <c r="C2390" s="2" t="s">
        <v>76</v>
      </c>
      <c r="D2390" s="2" t="s">
        <v>21</v>
      </c>
      <c r="E2390" s="2" t="s">
        <v>19</v>
      </c>
      <c r="F2390" s="17" t="str">
        <f>+Tabela1[[#This Row],[WK]]&amp;Tabela1[[#This Row],[PK]]&amp;Tabela1[[#This Row],[GK]]</f>
        <v>321405</v>
      </c>
      <c r="G2390" s="2" t="s">
        <v>2213</v>
      </c>
      <c r="H2390" s="302">
        <f>TabIPW[[#This Row],[liczba mieszkańców ]]/$I$1*$H$2</f>
        <v>9.3988488478990234E-6</v>
      </c>
      <c r="I2390" s="27">
        <v>2953</v>
      </c>
      <c r="J2390" s="302">
        <f>TabIPW[[#This Row],[liczba mieszkańców w wieku 20-64]]/$K$1*$J$2</f>
        <v>7.1906754321479651E-6</v>
      </c>
      <c r="K2390" s="27">
        <v>1783</v>
      </c>
      <c r="L2390" s="302">
        <f>TabIPW[[#This Row],[iloczyn liczby mieszkańców i relacji przeciętnego miesięcznego wynagrodzenia brutto 
w danym powiecie do średniej krajowej]]/$M$1*$L$2</f>
        <v>2.7187566734970506E-5</v>
      </c>
      <c r="M2390" s="27">
        <v>2471.6610000000001</v>
      </c>
      <c r="N2390" s="302">
        <f>TabIPW[[#This Row],[liczba oddziałów w szkołach podstawowych]]/$O$1*$N$2</f>
        <v>1.9007155635062614E-5</v>
      </c>
      <c r="O2390" s="27">
        <v>15</v>
      </c>
      <c r="P239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1.6921945713072567E-5</v>
      </c>
      <c r="Q2390" s="27">
        <v>86</v>
      </c>
      <c r="R2390" s="302">
        <f>TabIPW[[#This Row],[liczba gospodarstw domowych korzystających ze środowiskowej pomocy społecznej ]]/$S$1*$R$2</f>
        <v>2.1326771249871834E-5</v>
      </c>
      <c r="S2390" s="27">
        <v>78</v>
      </c>
      <c r="T2390" s="302">
        <f>TabIPW[[#This Row],[ilość wody dostarczonej i ścieków bytowych odprowadzonych siecią kanalizacyjną '[dam3']]]/$U$1*$T$2</f>
        <v>6.9497435194268366E-6</v>
      </c>
      <c r="U2390" s="27">
        <v>170.3</v>
      </c>
      <c r="V2390" s="302">
        <f>TabIPW[[#This Row],[iloczyn liczby mieszkańców i relacji przeciętnego miesięcznego wynagrodzenia brutto 
w danym powiecie do średniej krajowej2]]/$W$1*$V$2</f>
        <v>7.9297069643663984E-6</v>
      </c>
      <c r="W2390" s="27">
        <f>TabIPW[[#This Row],[iloczyn liczby mieszkańców i relacji przeciętnego miesięcznego wynagrodzenia brutto 
w danym powiecie do średniej krajowej]]</f>
        <v>2471.6610000000001</v>
      </c>
    </row>
    <row r="2391" spans="1:23" x14ac:dyDescent="0.3">
      <c r="A2391" s="2" t="s">
        <v>10</v>
      </c>
      <c r="B2391" s="2" t="s">
        <v>1149</v>
      </c>
      <c r="C2391" s="2" t="s">
        <v>76</v>
      </c>
      <c r="D2391" s="2" t="s">
        <v>23</v>
      </c>
      <c r="E2391" s="2" t="s">
        <v>15</v>
      </c>
      <c r="F2391" s="17" t="str">
        <f>+Tabela1[[#This Row],[WK]]&amp;Tabela1[[#This Row],[PK]]&amp;Tabela1[[#This Row],[GK]]</f>
        <v>321406</v>
      </c>
      <c r="G2391" s="2" t="s">
        <v>2214</v>
      </c>
      <c r="H2391" s="302">
        <f>TabIPW[[#This Row],[liczba mieszkańców ]]/$I$1*$H$2</f>
        <v>2.2085544245029231E-5</v>
      </c>
      <c r="I2391" s="27">
        <v>6939</v>
      </c>
      <c r="J2391" s="302">
        <f>TabIPW[[#This Row],[liczba mieszkańców w wieku 20-64]]/$K$1*$J$2</f>
        <v>1.6990642510173515E-5</v>
      </c>
      <c r="K2391" s="27">
        <v>4213</v>
      </c>
      <c r="L2391" s="302">
        <f>TabIPW[[#This Row],[iloczyn liczby mieszkańców i relacji przeciętnego miesięcznego wynagrodzenia brutto 
w danym powiecie do średniej krajowej]]/$M$1*$L$2</f>
        <v>6.3885718108350943E-5</v>
      </c>
      <c r="M2391" s="27">
        <v>5807.9430000000002</v>
      </c>
      <c r="N2391" s="302">
        <f>TabIPW[[#This Row],[liczba oddziałów w szkołach podstawowych]]/$O$1*$N$2</f>
        <v>4.0548598688133572E-5</v>
      </c>
      <c r="O2391" s="27">
        <v>32</v>
      </c>
      <c r="P239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3.1089156077505412E-5</v>
      </c>
      <c r="Q2391" s="27">
        <v>158</v>
      </c>
      <c r="R2391" s="302">
        <f>TabIPW[[#This Row],[liczba gospodarstw domowych korzystających ze środowiskowej pomocy społecznej ]]/$S$1*$R$2</f>
        <v>1.9139410096038824E-5</v>
      </c>
      <c r="S2391" s="27">
        <v>70</v>
      </c>
      <c r="T2391" s="302">
        <f>TabIPW[[#This Row],[ilość wody dostarczonej i ścieków bytowych odprowadzonych siecią kanalizacyjną '[dam3']]]/$U$1*$T$2</f>
        <v>2.1085921764461812E-5</v>
      </c>
      <c r="U2391" s="27">
        <v>516.70000000000005</v>
      </c>
      <c r="V2391" s="302">
        <f>TabIPW[[#This Row],[iloczyn liczby mieszkańców i relacji przeciętnego miesięcznego wynagrodzenia brutto 
w danym powiecie do średniej krajowej2]]/$W$1*$V$2</f>
        <v>1.8633334448269026E-5</v>
      </c>
      <c r="W2391" s="27">
        <f>TabIPW[[#This Row],[iloczyn liczby mieszkańców i relacji przeciętnego miesięcznego wynagrodzenia brutto 
w danym powiecie do średniej krajowej]]</f>
        <v>5807.9430000000002</v>
      </c>
    </row>
    <row r="2392" spans="1:23" x14ac:dyDescent="0.3">
      <c r="A2392" s="2" t="s">
        <v>10</v>
      </c>
      <c r="B2392" s="2" t="s">
        <v>1149</v>
      </c>
      <c r="C2392" s="2" t="s">
        <v>76</v>
      </c>
      <c r="D2392" s="2" t="s">
        <v>54</v>
      </c>
      <c r="E2392" s="2" t="s">
        <v>15</v>
      </c>
      <c r="F2392" s="17" t="str">
        <f>+Tabela1[[#This Row],[WK]]&amp;Tabela1[[#This Row],[PK]]&amp;Tabela1[[#This Row],[GK]]</f>
        <v>321408</v>
      </c>
      <c r="G2392" s="2" t="s">
        <v>2215</v>
      </c>
      <c r="H2392" s="302">
        <f>TabIPW[[#This Row],[liczba mieszkańców ]]/$I$1*$H$2</f>
        <v>8.9914486946544996E-6</v>
      </c>
      <c r="I2392" s="27">
        <v>2825</v>
      </c>
      <c r="J2392" s="302">
        <f>TabIPW[[#This Row],[liczba mieszkańców w wieku 20-64]]/$K$1*$J$2</f>
        <v>7.1019514503716016E-6</v>
      </c>
      <c r="K2392" s="27">
        <v>1761</v>
      </c>
      <c r="L2392" s="302">
        <f>TabIPW[[#This Row],[iloczyn liczby mieszkańców i relacji przeciętnego miesięcznego wynagrodzenia brutto 
w danym powiecie do średniej krajowej]]/$M$1*$L$2</f>
        <v>2.6009101261866467E-5</v>
      </c>
      <c r="M2392" s="27">
        <v>2364.5250000000001</v>
      </c>
      <c r="N2392" s="302">
        <f>TabIPW[[#This Row],[liczba oddziałów w szkołach podstawowych]]/$O$1*$N$2</f>
        <v>2.2808586762075135E-5</v>
      </c>
      <c r="O2392" s="27">
        <v>18</v>
      </c>
      <c r="P239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1.2593075879495862E-5</v>
      </c>
      <c r="Q2392" s="27">
        <v>64</v>
      </c>
      <c r="R2392" s="302">
        <f>TabIPW[[#This Row],[liczba gospodarstw domowych korzystających ze środowiskowej pomocy społecznej ]]/$S$1*$R$2</f>
        <v>2.8709115144058238E-5</v>
      </c>
      <c r="S2392" s="27">
        <v>105</v>
      </c>
      <c r="T2392" s="302">
        <f>TabIPW[[#This Row],[ilość wody dostarczonej i ścieków bytowych odprowadzonych siecią kanalizacyjną '[dam3']]]/$U$1*$T$2</f>
        <v>3.64014751575381E-6</v>
      </c>
      <c r="U2392" s="27">
        <v>89.2</v>
      </c>
      <c r="V2392" s="302">
        <f>TabIPW[[#This Row],[iloczyn liczby mieszkańców i relacji przeciętnego miesięcznego wynagrodzenia brutto 
w danym powiecie do średniej krajowej2]]/$W$1*$V$2</f>
        <v>7.5859878680443874E-6</v>
      </c>
      <c r="W2392" s="27">
        <f>TabIPW[[#This Row],[iloczyn liczby mieszkańców i relacji przeciętnego miesięcznego wynagrodzenia brutto 
w danym powiecie do średniej krajowej]]</f>
        <v>2364.5250000000001</v>
      </c>
    </row>
    <row r="2393" spans="1:23" x14ac:dyDescent="0.3">
      <c r="A2393" s="2" t="s">
        <v>10</v>
      </c>
      <c r="B2393" s="2" t="s">
        <v>1149</v>
      </c>
      <c r="C2393" s="2" t="s">
        <v>76</v>
      </c>
      <c r="D2393" s="2" t="s">
        <v>56</v>
      </c>
      <c r="E2393" s="2" t="s">
        <v>15</v>
      </c>
      <c r="F2393" s="17" t="str">
        <f>+Tabela1[[#This Row],[WK]]&amp;Tabela1[[#This Row],[PK]]&amp;Tabela1[[#This Row],[GK]]</f>
        <v>321409</v>
      </c>
      <c r="G2393" s="2" t="s">
        <v>2216</v>
      </c>
      <c r="H2393" s="302">
        <f>TabIPW[[#This Row],[liczba mieszkańców ]]/$I$1*$H$2</f>
        <v>1.1133482312885467E-5</v>
      </c>
      <c r="I2393" s="27">
        <v>3498</v>
      </c>
      <c r="J2393" s="302">
        <f>TabIPW[[#This Row],[liczba mieszkańców w wieku 20-64]]/$K$1*$J$2</f>
        <v>8.5537984248939056E-6</v>
      </c>
      <c r="K2393" s="27">
        <v>2121</v>
      </c>
      <c r="L2393" s="302">
        <f>TabIPW[[#This Row],[iloczyn liczby mieszkańców i relacji przeciętnego miesięcznego wynagrodzenia brutto 
w danym powiecie do średniej krajowej]]/$M$1*$L$2</f>
        <v>3.2205251757171297E-5</v>
      </c>
      <c r="M2393" s="27">
        <v>2927.8260000000005</v>
      </c>
      <c r="N2393" s="302">
        <f>TabIPW[[#This Row],[liczba oddziałów w szkołach podstawowych]]/$O$1*$N$2</f>
        <v>2.4075730471079311E-5</v>
      </c>
      <c r="O2393" s="27">
        <v>19</v>
      </c>
      <c r="P239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2.0463748304180776E-5</v>
      </c>
      <c r="Q2393" s="27">
        <v>104</v>
      </c>
      <c r="R2393" s="302">
        <f>TabIPW[[#This Row],[liczba gospodarstw domowych korzystających ze środowiskowej pomocy społecznej ]]/$S$1*$R$2</f>
        <v>2.3787552547933966E-5</v>
      </c>
      <c r="S2393" s="27">
        <v>87</v>
      </c>
      <c r="T2393" s="302">
        <f>TabIPW[[#This Row],[ilość wody dostarczonej i ścieków bytowych odprowadzonych siecią kanalizacyjną '[dam3']]]/$U$1*$T$2</f>
        <v>6.0478684062187735E-6</v>
      </c>
      <c r="U2393" s="27">
        <v>148.19999999999999</v>
      </c>
      <c r="V2393" s="302">
        <f>TabIPW[[#This Row],[iloczyn liczby mieszkańców i relacji przeciętnego miesięcznego wynagrodzenia brutto 
w danym powiecie do średniej krajowej2]]/$W$1*$V$2</f>
        <v>9.3931984291749617E-6</v>
      </c>
      <c r="W2393" s="27">
        <f>TabIPW[[#This Row],[iloczyn liczby mieszkańców i relacji przeciętnego miesięcznego wynagrodzenia brutto 
w danym powiecie do średniej krajowej]]</f>
        <v>2927.8260000000005</v>
      </c>
    </row>
    <row r="2394" spans="1:23" x14ac:dyDescent="0.3">
      <c r="A2394" s="2" t="s">
        <v>10</v>
      </c>
      <c r="B2394" s="2" t="s">
        <v>1149</v>
      </c>
      <c r="C2394" s="2" t="s">
        <v>76</v>
      </c>
      <c r="D2394" s="2" t="s">
        <v>69</v>
      </c>
      <c r="E2394" s="2" t="s">
        <v>15</v>
      </c>
      <c r="F2394" s="17" t="str">
        <f>+Tabela1[[#This Row],[WK]]&amp;Tabela1[[#This Row],[PK]]&amp;Tabela1[[#This Row],[GK]]</f>
        <v>321410</v>
      </c>
      <c r="G2394" s="2" t="s">
        <v>2209</v>
      </c>
      <c r="H2394" s="302">
        <f>TabIPW[[#This Row],[liczba mieszkańców ]]/$I$1*$H$2</f>
        <v>5.1424720906029291E-5</v>
      </c>
      <c r="I2394" s="27">
        <v>16157</v>
      </c>
      <c r="J2394" s="302">
        <f>TabIPW[[#This Row],[liczba mieszkańców w wieku 20-64]]/$K$1*$J$2</f>
        <v>4.0216161194267816E-5</v>
      </c>
      <c r="K2394" s="27">
        <v>9972</v>
      </c>
      <c r="L2394" s="302">
        <f>TabIPW[[#This Row],[iloczyn liczby mieszkańców i relacji przeciętnego miesięcznego wynagrodzenia brutto 
w danym powiecie do średniej krajowej]]/$M$1*$L$2</f>
        <v>1.4875364569485894E-4</v>
      </c>
      <c r="M2394" s="27">
        <v>13523.409000000001</v>
      </c>
      <c r="N2394" s="302">
        <f>TabIPW[[#This Row],[liczba oddziałów w szkołach podstawowych]]/$O$1*$N$2</f>
        <v>7.3494335122242102E-5</v>
      </c>
      <c r="O2394" s="27">
        <v>58</v>
      </c>
      <c r="P239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1.0487671005892647E-4</v>
      </c>
      <c r="Q2394" s="27">
        <v>533</v>
      </c>
      <c r="R2394" s="302">
        <f>TabIPW[[#This Row],[liczba gospodarstw domowych korzystających ze środowiskowej pomocy społecznej ]]/$S$1*$R$2</f>
        <v>6.8355036057281515E-5</v>
      </c>
      <c r="S2394" s="27">
        <v>250</v>
      </c>
      <c r="T2394" s="302">
        <f>TabIPW[[#This Row],[ilość wody dostarczonej i ścieków bytowych odprowadzonych siecią kanalizacyjną '[dam3']]]/$U$1*$T$2</f>
        <v>4.3347137794099742E-5</v>
      </c>
      <c r="U2394" s="27">
        <v>1062.2</v>
      </c>
      <c r="V2394" s="302">
        <f>TabIPW[[#This Row],[iloczyn liczby mieszkańców i relacji przeciętnego miesięcznego wynagrodzenia brutto 
w danym powiecie do średniej krajowej2]]/$W$1*$V$2</f>
        <v>4.3386479994333865E-5</v>
      </c>
      <c r="W2394" s="27">
        <f>TabIPW[[#This Row],[iloczyn liczby mieszkańców i relacji przeciętnego miesięcznego wynagrodzenia brutto 
w danym powiecie do średniej krajowej]]</f>
        <v>13523.409000000001</v>
      </c>
    </row>
    <row r="2395" spans="1:23" x14ac:dyDescent="0.3">
      <c r="A2395" s="2" t="s">
        <v>10</v>
      </c>
      <c r="B2395" s="2" t="s">
        <v>1149</v>
      </c>
      <c r="C2395" s="2" t="s">
        <v>76</v>
      </c>
      <c r="D2395" s="2" t="s">
        <v>71</v>
      </c>
      <c r="E2395" s="2" t="s">
        <v>19</v>
      </c>
      <c r="F2395" s="17" t="str">
        <f>+Tabela1[[#This Row],[WK]]&amp;Tabela1[[#This Row],[PK]]&amp;Tabela1[[#This Row],[GK]]</f>
        <v>321411</v>
      </c>
      <c r="G2395" s="2" t="s">
        <v>2217</v>
      </c>
      <c r="H2395" s="302">
        <f>TabIPW[[#This Row],[liczba mieszkańców ]]/$I$1*$H$2</f>
        <v>1.2747168857377442E-5</v>
      </c>
      <c r="I2395" s="27">
        <v>4005</v>
      </c>
      <c r="J2395" s="302">
        <f>TabIPW[[#This Row],[liczba mieszkańców w wieku 20-64]]/$K$1*$J$2</f>
        <v>9.7596379953999296E-6</v>
      </c>
      <c r="K2395" s="27">
        <v>2420</v>
      </c>
      <c r="L2395" s="302">
        <f>TabIPW[[#This Row],[iloczyn liczby mieszkańców i relacji przeciętnego miesięcznego wynagrodzenia brutto 
w danym powiecie do średniej krajowej]]/$M$1*$L$2</f>
        <v>3.6873079842044317E-5</v>
      </c>
      <c r="M2395" s="27">
        <v>3352.1849999999999</v>
      </c>
      <c r="N2395" s="302">
        <f>TabIPW[[#This Row],[liczba oddziałów w szkołach podstawowych]]/$O$1*$N$2</f>
        <v>1.9007155635062614E-5</v>
      </c>
      <c r="O2395" s="27">
        <v>15</v>
      </c>
      <c r="P239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2.3218483652820495E-5</v>
      </c>
      <c r="Q2395" s="27">
        <v>118</v>
      </c>
      <c r="R2395" s="302">
        <f>TabIPW[[#This Row],[liczba gospodarstw domowych korzystających ze środowiskowej pomocy społecznej ]]/$S$1*$R$2</f>
        <v>1.080009569705048E-4</v>
      </c>
      <c r="S2395" s="27">
        <v>395</v>
      </c>
      <c r="T2395" s="302">
        <f>TabIPW[[#This Row],[ilość wody dostarczonej i ścieków bytowych odprowadzonych siecią kanalizacyjną '[dam3']]]/$U$1*$T$2</f>
        <v>7.614927426453597E-6</v>
      </c>
      <c r="U2395" s="27">
        <v>186.6</v>
      </c>
      <c r="V2395" s="302">
        <f>TabIPW[[#This Row],[iloczyn liczby mieszkańców i relacji przeciętnego miesięcznego wynagrodzenia brutto 
w danym powiecie do średniej krajowej2]]/$W$1*$V$2</f>
        <v>1.0754648287262928E-5</v>
      </c>
      <c r="W2395" s="27">
        <f>TabIPW[[#This Row],[iloczyn liczby mieszkańców i relacji przeciętnego miesięcznego wynagrodzenia brutto 
w danym powiecie do średniej krajowej]]</f>
        <v>3352.1849999999999</v>
      </c>
    </row>
    <row r="2396" spans="1:23" x14ac:dyDescent="0.3">
      <c r="A2396" s="2" t="s">
        <v>10</v>
      </c>
      <c r="B2396" s="2" t="s">
        <v>1149</v>
      </c>
      <c r="C2396" s="2" t="s">
        <v>109</v>
      </c>
      <c r="D2396" s="2" t="s">
        <v>12</v>
      </c>
      <c r="E2396" s="2" t="s">
        <v>13</v>
      </c>
      <c r="F2396" s="17" t="str">
        <f>+Tabela1[[#This Row],[WK]]&amp;Tabela1[[#This Row],[PK]]&amp;Tabela1[[#This Row],[GK]]</f>
        <v>321501</v>
      </c>
      <c r="G2396" s="2" t="s">
        <v>2218</v>
      </c>
      <c r="H2396" s="302">
        <f>TabIPW[[#This Row],[liczba mieszkańców ]]/$I$1*$H$2</f>
        <v>1.180855709806643E-4</v>
      </c>
      <c r="I2396" s="27">
        <v>37101</v>
      </c>
      <c r="J2396" s="302">
        <f>TabIPW[[#This Row],[liczba mieszkańców w wieku 20-64]]/$K$1*$J$2</f>
        <v>8.5094364340057238E-5</v>
      </c>
      <c r="K2396" s="27">
        <v>21100</v>
      </c>
      <c r="L2396" s="302">
        <f>TabIPW[[#This Row],[iloczyn liczby mieszkańców i relacji przeciętnego miesięcznego wynagrodzenia brutto 
w danym powiecie do średniej krajowej]]/$M$1*$L$2</f>
        <v>3.5545547330363529E-4</v>
      </c>
      <c r="M2396" s="27">
        <v>32314.970999999998</v>
      </c>
      <c r="N2396" s="302">
        <f>TabIPW[[#This Row],[liczba oddziałów w szkołach podstawowych]]/$O$1*$N$2</f>
        <v>2.3315444245676807E-4</v>
      </c>
      <c r="O2396" s="27">
        <v>184</v>
      </c>
      <c r="P239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3.0813682542641437E-4</v>
      </c>
      <c r="Q2396" s="27">
        <v>1566</v>
      </c>
      <c r="R2396" s="302">
        <f>TabIPW[[#This Row],[liczba gospodarstw domowych korzystających ze środowiskowej pomocy społecznej ]]/$S$1*$R$2</f>
        <v>2.1982979596021736E-4</v>
      </c>
      <c r="S2396" s="27">
        <v>804</v>
      </c>
      <c r="T2396" s="302">
        <f>TabIPW[[#This Row],[ilość wody dostarczonej i ścieków bytowych odprowadzonych siecią kanalizacyjną '[dam3']]]/$U$1*$T$2</f>
        <v>1.2531575102440358E-4</v>
      </c>
      <c r="U2396" s="27">
        <v>3070.8</v>
      </c>
      <c r="V2396" s="302">
        <f>TabIPW[[#This Row],[iloczyn liczby mieszkańców i relacji przeciętnego miesięcznego wynagrodzenia brutto 
w danym powiecie do średniej krajowej2]]/$W$1*$V$2</f>
        <v>1.0367451304689363E-4</v>
      </c>
      <c r="W2396" s="27">
        <f>TabIPW[[#This Row],[iloczyn liczby mieszkańców i relacji przeciętnego miesięcznego wynagrodzenia brutto 
w danym powiecie do średniej krajowej]]</f>
        <v>32314.970999999998</v>
      </c>
    </row>
    <row r="2397" spans="1:23" x14ac:dyDescent="0.3">
      <c r="A2397" s="2" t="s">
        <v>10</v>
      </c>
      <c r="B2397" s="2" t="s">
        <v>1149</v>
      </c>
      <c r="C2397" s="2" t="s">
        <v>109</v>
      </c>
      <c r="D2397" s="2" t="s">
        <v>11</v>
      </c>
      <c r="E2397" s="2" t="s">
        <v>19</v>
      </c>
      <c r="F2397" s="17" t="str">
        <f>+Tabela1[[#This Row],[WK]]&amp;Tabela1[[#This Row],[PK]]&amp;Tabela1[[#This Row],[GK]]</f>
        <v>321502</v>
      </c>
      <c r="G2397" s="2" t="s">
        <v>2219</v>
      </c>
      <c r="H2397" s="302">
        <f>TabIPW[[#This Row],[liczba mieszkańców ]]/$I$1*$H$2</f>
        <v>2.4109813756462953E-5</v>
      </c>
      <c r="I2397" s="27">
        <v>7575</v>
      </c>
      <c r="J2397" s="302">
        <f>TabIPW[[#This Row],[liczba mieszkańców w wieku 20-64]]/$K$1*$J$2</f>
        <v>1.8712694338287468E-5</v>
      </c>
      <c r="K2397" s="27">
        <v>4640</v>
      </c>
      <c r="L2397" s="302">
        <f>TabIPW[[#This Row],[iloczyn liczby mieszkańców i relacji przeciętnego miesięcznego wynagrodzenia brutto 
w danym powiecie do średniej krajowej]]/$M$1*$L$2</f>
        <v>7.2574195042587468E-5</v>
      </c>
      <c r="M2397" s="27">
        <v>6597.8249999999998</v>
      </c>
      <c r="N2397" s="302">
        <f>TabIPW[[#This Row],[liczba oddziałów w szkołach podstawowych]]/$O$1*$N$2</f>
        <v>3.8014311270125227E-5</v>
      </c>
      <c r="O2397" s="27">
        <v>30</v>
      </c>
      <c r="P239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3.3450357804910883E-5</v>
      </c>
      <c r="Q2397" s="27">
        <v>170</v>
      </c>
      <c r="R2397" s="302">
        <f>TabIPW[[#This Row],[liczba gospodarstw domowych korzystających ze środowiskowej pomocy społecznej ]]/$S$1*$R$2</f>
        <v>6.1519532451553366E-5</v>
      </c>
      <c r="S2397" s="27">
        <v>225</v>
      </c>
      <c r="T2397" s="302">
        <f>TabIPW[[#This Row],[ilość wody dostarczonej i ścieków bytowych odprowadzonych siecią kanalizacyjną '[dam3']]]/$U$1*$T$2</f>
        <v>1.4189229722282508E-5</v>
      </c>
      <c r="U2397" s="27">
        <v>347.7</v>
      </c>
      <c r="V2397" s="302">
        <f>TabIPW[[#This Row],[iloczyn liczby mieszkańców i relacji przeciętnego miesięcznego wynagrodzenia brutto 
w danym powiecie do średniej krajowej2]]/$W$1*$V$2</f>
        <v>2.1167473554088012E-5</v>
      </c>
      <c r="W2397" s="27">
        <f>TabIPW[[#This Row],[iloczyn liczby mieszkańców i relacji przeciętnego miesięcznego wynagrodzenia brutto 
w danym powiecie do średniej krajowej]]</f>
        <v>6597.8249999999998</v>
      </c>
    </row>
    <row r="2398" spans="1:23" x14ac:dyDescent="0.3">
      <c r="A2398" s="2" t="s">
        <v>10</v>
      </c>
      <c r="B2398" s="2" t="s">
        <v>1149</v>
      </c>
      <c r="C2398" s="2" t="s">
        <v>109</v>
      </c>
      <c r="D2398" s="2" t="s">
        <v>16</v>
      </c>
      <c r="E2398" s="2" t="s">
        <v>19</v>
      </c>
      <c r="F2398" s="17" t="str">
        <f>+Tabela1[[#This Row],[WK]]&amp;Tabela1[[#This Row],[PK]]&amp;Tabela1[[#This Row],[GK]]</f>
        <v>321503</v>
      </c>
      <c r="G2398" s="2" t="s">
        <v>2220</v>
      </c>
      <c r="H2398" s="302">
        <f>TabIPW[[#This Row],[liczba mieszkańców ]]/$I$1*$H$2</f>
        <v>1.5357076089100165E-5</v>
      </c>
      <c r="I2398" s="27">
        <v>4825</v>
      </c>
      <c r="J2398" s="302">
        <f>TabIPW[[#This Row],[liczba mieszkańców w wieku 20-64]]/$K$1*$J$2</f>
        <v>1.0896918125442401E-5</v>
      </c>
      <c r="K2398" s="27">
        <v>2702</v>
      </c>
      <c r="L2398" s="302">
        <f>TabIPW[[#This Row],[iloczyn liczby mieszkańców i relacji przeciętnego miesięcznego wynagrodzenia brutto 
w danym powiecie do średniej krajowej]]/$M$1*$L$2</f>
        <v>4.6227127535377492E-5</v>
      </c>
      <c r="M2398" s="27">
        <v>4202.5749999999998</v>
      </c>
      <c r="N2398" s="302">
        <f>TabIPW[[#This Row],[liczba oddziałów w szkołach podstawowych]]/$O$1*$N$2</f>
        <v>4.4350029815146094E-5</v>
      </c>
      <c r="O2398" s="27">
        <v>35</v>
      </c>
      <c r="P239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2.8727954350099938E-5</v>
      </c>
      <c r="Q2398" s="27">
        <v>146</v>
      </c>
      <c r="R2398" s="302">
        <f>TabIPW[[#This Row],[liczba gospodarstw domowych korzystających ze środowiskowej pomocy społecznej ]]/$S$1*$R$2</f>
        <v>7.0268977066885406E-5</v>
      </c>
      <c r="S2398" s="27">
        <v>257</v>
      </c>
      <c r="T2398" s="302">
        <f>TabIPW[[#This Row],[ilość wody dostarczonej i ścieków bytowych odprowadzonych siecią kanalizacyjną '[dam3']]]/$U$1*$T$2</f>
        <v>1.0112427739952848E-5</v>
      </c>
      <c r="U2398" s="27">
        <v>247.8</v>
      </c>
      <c r="V2398" s="302">
        <f>TabIPW[[#This Row],[iloczyn liczby mieszkańców i relacji przeciętnego miesięcznego wynagrodzenia brutto 
w danym powiecie do średniej krajowej2]]/$W$1*$V$2</f>
        <v>1.3482912197818436E-5</v>
      </c>
      <c r="W2398" s="27">
        <f>TabIPW[[#This Row],[iloczyn liczby mieszkańców i relacji przeciętnego miesięcznego wynagrodzenia brutto 
w danym powiecie do średniej krajowej]]</f>
        <v>4202.5749999999998</v>
      </c>
    </row>
    <row r="2399" spans="1:23" x14ac:dyDescent="0.3">
      <c r="A2399" s="2" t="s">
        <v>10</v>
      </c>
      <c r="B2399" s="2" t="s">
        <v>1149</v>
      </c>
      <c r="C2399" s="2" t="s">
        <v>109</v>
      </c>
      <c r="D2399" s="2" t="s">
        <v>18</v>
      </c>
      <c r="E2399" s="2" t="s">
        <v>19</v>
      </c>
      <c r="F2399" s="17" t="str">
        <f>+Tabela1[[#This Row],[WK]]&amp;Tabela1[[#This Row],[PK]]&amp;Tabela1[[#This Row],[GK]]</f>
        <v>321504</v>
      </c>
      <c r="G2399" s="2" t="s">
        <v>2221</v>
      </c>
      <c r="H2399" s="302">
        <f>TabIPW[[#This Row],[liczba mieszkańców ]]/$I$1*$H$2</f>
        <v>2.8880851488599977E-5</v>
      </c>
      <c r="I2399" s="27">
        <v>9074</v>
      </c>
      <c r="J2399" s="302">
        <f>TabIPW[[#This Row],[liczba mieszkańców w wieku 20-64]]/$K$1*$J$2</f>
        <v>2.1382479608103482E-5</v>
      </c>
      <c r="K2399" s="27">
        <v>5302</v>
      </c>
      <c r="L2399" s="302">
        <f>TabIPW[[#This Row],[iloczyn liczby mieszkańców i relacji przeciętnego miesięcznego wynagrodzenia brutto 
w danym powiecie do średniej krajowej]]/$M$1*$L$2</f>
        <v>8.6935742021972085E-5</v>
      </c>
      <c r="M2399" s="27">
        <v>7903.4539999999988</v>
      </c>
      <c r="N2399" s="302">
        <f>TabIPW[[#This Row],[liczba oddziałów w szkołach podstawowych]]/$O$1*$N$2</f>
        <v>5.0685748360166967E-5</v>
      </c>
      <c r="O2399" s="27">
        <v>40</v>
      </c>
      <c r="P239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3.7582460827870465E-5</v>
      </c>
      <c r="Q2399" s="27">
        <v>191</v>
      </c>
      <c r="R2399" s="302">
        <f>TabIPW[[#This Row],[liczba gospodarstw domowych korzystających ze środowiskowej pomocy społecznej ]]/$S$1*$R$2</f>
        <v>8.1752623124508697E-5</v>
      </c>
      <c r="S2399" s="27">
        <v>299</v>
      </c>
      <c r="T2399" s="302">
        <f>TabIPW[[#This Row],[ilość wody dostarczonej i ścieków bytowych odprowadzonych siecią kanalizacyjną '[dam3']]]/$U$1*$T$2</f>
        <v>2.3089635251272482E-5</v>
      </c>
      <c r="U2399" s="27">
        <v>565.79999999999995</v>
      </c>
      <c r="V2399" s="302">
        <f>TabIPW[[#This Row],[iloczyn liczby mieszkańców i relacji przeciętnego miesięcznego wynagrodzenia brutto 
w danym powiecie do średniej krajowej2]]/$W$1*$V$2</f>
        <v>2.5356258089741862E-5</v>
      </c>
      <c r="W2399" s="27">
        <f>TabIPW[[#This Row],[iloczyn liczby mieszkańców i relacji przeciętnego miesięcznego wynagrodzenia brutto 
w danym powiecie do średniej krajowej]]</f>
        <v>7903.4539999999988</v>
      </c>
    </row>
    <row r="2400" spans="1:23" x14ac:dyDescent="0.3">
      <c r="A2400" s="2" t="s">
        <v>10</v>
      </c>
      <c r="B2400" s="2" t="s">
        <v>1149</v>
      </c>
      <c r="C2400" s="2" t="s">
        <v>109</v>
      </c>
      <c r="D2400" s="2" t="s">
        <v>21</v>
      </c>
      <c r="E2400" s="2" t="s">
        <v>15</v>
      </c>
      <c r="F2400" s="17" t="str">
        <f>+Tabela1[[#This Row],[WK]]&amp;Tabela1[[#This Row],[PK]]&amp;Tabela1[[#This Row],[GK]]</f>
        <v>321505</v>
      </c>
      <c r="G2400" s="2" t="s">
        <v>2222</v>
      </c>
      <c r="H2400" s="302">
        <f>TabIPW[[#This Row],[liczba mieszkańców ]]/$I$1*$H$2</f>
        <v>1.3300978440694215E-5</v>
      </c>
      <c r="I2400" s="27">
        <v>4179</v>
      </c>
      <c r="J2400" s="302">
        <f>TabIPW[[#This Row],[liczba mieszkańców w wieku 20-64]]/$K$1*$J$2</f>
        <v>9.9854808581034E-6</v>
      </c>
      <c r="K2400" s="27">
        <v>2476</v>
      </c>
      <c r="L2400" s="302">
        <f>TabIPW[[#This Row],[iloczyn liczby mieszkańców i relacji przeciętnego miesięcznego wynagrodzenia brutto 
w danym powiecie do średniej krajowej]]/$M$1*$L$2</f>
        <v>4.0037961859138348E-5</v>
      </c>
      <c r="M2400" s="27">
        <v>3639.9089999999997</v>
      </c>
      <c r="N2400" s="302">
        <f>TabIPW[[#This Row],[liczba oddziałów w szkołach podstawowych]]/$O$1*$N$2</f>
        <v>2.9144305307096008E-5</v>
      </c>
      <c r="O2400" s="27">
        <v>23</v>
      </c>
      <c r="P240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1.9873447872329407E-5</v>
      </c>
      <c r="Q2400" s="27">
        <v>101</v>
      </c>
      <c r="R2400" s="302">
        <f>TabIPW[[#This Row],[liczba gospodarstw domowych korzystających ze środowiskowej pomocy społecznej ]]/$S$1*$R$2</f>
        <v>3.991934105745241E-5</v>
      </c>
      <c r="S2400" s="27">
        <v>146</v>
      </c>
      <c r="T2400" s="302">
        <f>TabIPW[[#This Row],[ilość wody dostarczonej i ścieków bytowych odprowadzonych siecią kanalizacyjną '[dam3']]]/$U$1*$T$2</f>
        <v>8.2760304506151655E-6</v>
      </c>
      <c r="U2400" s="27">
        <v>202.8</v>
      </c>
      <c r="V2400" s="302">
        <f>TabIPW[[#This Row],[iloczyn liczby mieszkańców i relacji przeciętnego miesięcznego wynagrodzenia brutto 
w danym powiecie do średniej krajowej2]]/$W$1*$V$2</f>
        <v>1.1677738875582019E-5</v>
      </c>
      <c r="W2400" s="27">
        <f>TabIPW[[#This Row],[iloczyn liczby mieszkańców i relacji przeciętnego miesięcznego wynagrodzenia brutto 
w danym powiecie do średniej krajowej]]</f>
        <v>3639.9089999999997</v>
      </c>
    </row>
    <row r="2401" spans="1:23" x14ac:dyDescent="0.3">
      <c r="A2401" s="2" t="s">
        <v>10</v>
      </c>
      <c r="B2401" s="2" t="s">
        <v>1149</v>
      </c>
      <c r="C2401" s="2" t="s">
        <v>109</v>
      </c>
      <c r="D2401" s="2" t="s">
        <v>23</v>
      </c>
      <c r="E2401" s="2" t="s">
        <v>15</v>
      </c>
      <c r="F2401" s="17" t="str">
        <f>+Tabela1[[#This Row],[WK]]&amp;Tabela1[[#This Row],[PK]]&amp;Tabela1[[#This Row],[GK]]</f>
        <v>321506</v>
      </c>
      <c r="G2401" s="2" t="s">
        <v>2218</v>
      </c>
      <c r="H2401" s="302">
        <f>TabIPW[[#This Row],[liczba mieszkańców ]]/$I$1*$H$2</f>
        <v>2.7776415135663658E-5</v>
      </c>
      <c r="I2401" s="27">
        <v>8727</v>
      </c>
      <c r="J2401" s="302">
        <f>TabIPW[[#This Row],[liczba mieszkańców w wieku 20-64]]/$K$1*$J$2</f>
        <v>2.1543795938605962E-5</v>
      </c>
      <c r="K2401" s="27">
        <v>5342</v>
      </c>
      <c r="L2401" s="302">
        <f>TabIPW[[#This Row],[iloczyn liczby mieszkańców i relacji przeciętnego miesięcznego wynagrodzenia brutto 
w danym powiecie do średniej krajowej]]/$M$1*$L$2</f>
        <v>8.3611221140153237E-5</v>
      </c>
      <c r="M2401" s="27">
        <v>7601.2169999999996</v>
      </c>
      <c r="N2401" s="302">
        <f>TabIPW[[#This Row],[liczba oddziałów w szkołach podstawowych]]/$O$1*$N$2</f>
        <v>4.9418604651162791E-5</v>
      </c>
      <c r="O2401" s="27">
        <v>39</v>
      </c>
      <c r="P240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3.8566294880956082E-5</v>
      </c>
      <c r="Q2401" s="27">
        <v>196</v>
      </c>
      <c r="R2401" s="302">
        <f>TabIPW[[#This Row],[liczba gospodarstw domowych korzystających ze środowiskowej pomocy społecznej ]]/$S$1*$R$2</f>
        <v>5.7691650432345598E-5</v>
      </c>
      <c r="S2401" s="27">
        <v>211</v>
      </c>
      <c r="T2401" s="302">
        <f>TabIPW[[#This Row],[ilość wody dostarczonej i ścieków bytowych odprowadzonych siecią kanalizacyjną '[dam3']]]/$U$1*$T$2</f>
        <v>1.8098715507139179E-5</v>
      </c>
      <c r="U2401" s="27">
        <v>443.5</v>
      </c>
      <c r="V2401" s="302">
        <f>TabIPW[[#This Row],[iloczyn liczby mieszkańców i relacji przeciętnego miesięcznego wynagrodzenia brutto 
w danym powiecie do średniej krajowej2]]/$W$1*$V$2</f>
        <v>2.4386606165878031E-5</v>
      </c>
      <c r="W2401" s="27">
        <f>TabIPW[[#This Row],[iloczyn liczby mieszkańców i relacji przeciętnego miesięcznego wynagrodzenia brutto 
w danym powiecie do średniej krajowej]]</f>
        <v>7601.2169999999996</v>
      </c>
    </row>
    <row r="2402" spans="1:23" x14ac:dyDescent="0.3">
      <c r="A2402" s="2" t="s">
        <v>10</v>
      </c>
      <c r="B2402" s="2" t="s">
        <v>1149</v>
      </c>
      <c r="C2402" s="2" t="s">
        <v>113</v>
      </c>
      <c r="D2402" s="2" t="s">
        <v>12</v>
      </c>
      <c r="E2402" s="2" t="s">
        <v>13</v>
      </c>
      <c r="F2402" s="17" t="str">
        <f>+Tabela1[[#This Row],[WK]]&amp;Tabela1[[#This Row],[PK]]&amp;Tabela1[[#This Row],[GK]]</f>
        <v>321601</v>
      </c>
      <c r="G2402" s="2" t="s">
        <v>2223</v>
      </c>
      <c r="H2402" s="302">
        <f>TabIPW[[#This Row],[liczba mieszkańców ]]/$I$1*$H$2</f>
        <v>4.5250062333417001E-5</v>
      </c>
      <c r="I2402" s="27">
        <v>14217</v>
      </c>
      <c r="J2402" s="302">
        <f>TabIPW[[#This Row],[liczba mieszkańców w wieku 20-64]]/$K$1*$J$2</f>
        <v>3.301338703733216E-5</v>
      </c>
      <c r="K2402" s="27">
        <v>8186</v>
      </c>
      <c r="L2402" s="302">
        <f>TabIPW[[#This Row],[iloczyn liczby mieszkańców i relacji przeciętnego miesięcznego wynagrodzenia brutto 
w danym powiecie do średniej krajowej]]/$M$1*$L$2</f>
        <v>1.279212523358745E-4</v>
      </c>
      <c r="M2402" s="27">
        <v>11629.505999999999</v>
      </c>
      <c r="N2402" s="302">
        <f>TabIPW[[#This Row],[liczba oddziałów w szkołach podstawowych]]/$O$1*$N$2</f>
        <v>7.9830053667262975E-5</v>
      </c>
      <c r="O2402" s="27">
        <v>63</v>
      </c>
      <c r="P240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9.7399571255475805E-5</v>
      </c>
      <c r="Q2402" s="27">
        <v>495</v>
      </c>
      <c r="R2402" s="302">
        <f>TabIPW[[#This Row],[liczba gospodarstw domowych korzystających ze środowiskowej pomocy społecznej ]]/$S$1*$R$2</f>
        <v>9.679073105711064E-5</v>
      </c>
      <c r="S2402" s="27">
        <v>354</v>
      </c>
      <c r="T2402" s="302">
        <f>TabIPW[[#This Row],[ilość wody dostarczonej i ścieków bytowych odprowadzonych siecią kanalizacyjną '[dam3']]]/$U$1*$T$2</f>
        <v>5.5859124658787167E-5</v>
      </c>
      <c r="U2402" s="27">
        <v>1368.8000000000002</v>
      </c>
      <c r="V2402" s="302">
        <f>TabIPW[[#This Row],[iloczyn liczby mieszkańców i relacji przeciętnego miesięcznego wynagrodzenia brutto 
w danym powiecie do średniej krajowej2]]/$W$1*$V$2</f>
        <v>3.7310365264630066E-5</v>
      </c>
      <c r="W2402" s="27">
        <f>TabIPW[[#This Row],[iloczyn liczby mieszkańców i relacji przeciętnego miesięcznego wynagrodzenia brutto 
w danym powiecie do średniej krajowej]]</f>
        <v>11629.505999999999</v>
      </c>
    </row>
    <row r="2403" spans="1:23" x14ac:dyDescent="0.3">
      <c r="A2403" s="2" t="s">
        <v>10</v>
      </c>
      <c r="B2403" s="2" t="s">
        <v>1149</v>
      </c>
      <c r="C2403" s="2" t="s">
        <v>113</v>
      </c>
      <c r="D2403" s="2" t="s">
        <v>11</v>
      </c>
      <c r="E2403" s="2" t="s">
        <v>15</v>
      </c>
      <c r="F2403" s="17" t="str">
        <f>+Tabela1[[#This Row],[WK]]&amp;Tabela1[[#This Row],[PK]]&amp;Tabela1[[#This Row],[GK]]</f>
        <v>321602</v>
      </c>
      <c r="G2403" s="2" t="s">
        <v>2224</v>
      </c>
      <c r="H2403" s="302">
        <f>TabIPW[[#This Row],[liczba mieszkańców ]]/$I$1*$H$2</f>
        <v>7.8838295280209558E-6</v>
      </c>
      <c r="I2403" s="27">
        <v>2477</v>
      </c>
      <c r="J2403" s="302">
        <f>TabIPW[[#This Row],[liczba mieszkańców w wieku 20-64]]/$K$1*$J$2</f>
        <v>5.7186639163128516E-6</v>
      </c>
      <c r="K2403" s="27">
        <v>1418</v>
      </c>
      <c r="L2403" s="302">
        <f>TabIPW[[#This Row],[iloczyn liczby mieszkańców i relacji przeciętnego miesięcznego wynagrodzenia brutto 
w danym powiecie do średniej krajowej]]/$M$1*$L$2</f>
        <v>2.2287468666804609E-5</v>
      </c>
      <c r="M2403" s="27">
        <v>2026.1860000000001</v>
      </c>
      <c r="N2403" s="302">
        <f>TabIPW[[#This Row],[liczba oddziałów w szkołach podstawowych]]/$O$1*$N$2</f>
        <v>1.7740011926058437E-5</v>
      </c>
      <c r="O2403" s="27">
        <v>14</v>
      </c>
      <c r="P240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1.3380143121964356E-5</v>
      </c>
      <c r="Q2403" s="27">
        <v>68</v>
      </c>
      <c r="R2403" s="302">
        <f>TabIPW[[#This Row],[liczba gospodarstw domowych korzystających ze środowiskowej pomocy społecznej ]]/$S$1*$R$2</f>
        <v>2.7615434567141734E-5</v>
      </c>
      <c r="S2403" s="27">
        <v>101</v>
      </c>
      <c r="T2403" s="302">
        <f>TabIPW[[#This Row],[ilość wody dostarczonej i ścieków bytowych odprowadzonych siecią kanalizacyjną '[dam3']]]/$U$1*$T$2</f>
        <v>4.3787873143540782E-6</v>
      </c>
      <c r="U2403" s="27">
        <v>107.3</v>
      </c>
      <c r="V2403" s="302">
        <f>TabIPW[[#This Row],[iloczyn liczby mieszkańców i relacji przeciętnego miesięcznego wynagrodzenia brutto 
w danym powiecie do średniej krajowej2]]/$W$1*$V$2</f>
        <v>6.5005116944846783E-6</v>
      </c>
      <c r="W2403" s="27">
        <f>TabIPW[[#This Row],[iloczyn liczby mieszkańców i relacji przeciętnego miesięcznego wynagrodzenia brutto 
w danym powiecie do średniej krajowej]]</f>
        <v>2026.1860000000001</v>
      </c>
    </row>
    <row r="2404" spans="1:23" x14ac:dyDescent="0.3">
      <c r="A2404" s="2" t="s">
        <v>10</v>
      </c>
      <c r="B2404" s="2" t="s">
        <v>1149</v>
      </c>
      <c r="C2404" s="2" t="s">
        <v>113</v>
      </c>
      <c r="D2404" s="2" t="s">
        <v>16</v>
      </c>
      <c r="E2404" s="2" t="s">
        <v>19</v>
      </c>
      <c r="F2404" s="17" t="str">
        <f>+Tabela1[[#This Row],[WK]]&amp;Tabela1[[#This Row],[PK]]&amp;Tabela1[[#This Row],[GK]]</f>
        <v>321603</v>
      </c>
      <c r="G2404" s="2" t="s">
        <v>2225</v>
      </c>
      <c r="H2404" s="302">
        <f>TabIPW[[#This Row],[liczba mieszkańców ]]/$I$1*$H$2</f>
        <v>4.2713359816730409E-5</v>
      </c>
      <c r="I2404" s="27">
        <v>13420</v>
      </c>
      <c r="J2404" s="302">
        <f>TabIPW[[#This Row],[liczba mieszkańców w wieku 20-64]]/$K$1*$J$2</f>
        <v>3.1000965814313746E-5</v>
      </c>
      <c r="K2404" s="27">
        <v>7687</v>
      </c>
      <c r="L2404" s="302">
        <f>TabIPW[[#This Row],[iloczyn liczby mieszkańców i relacji przeciętnego miesięcznego wynagrodzenia brutto 
w danym powiecie do średniej krajowej]]/$M$1*$L$2</f>
        <v>1.2075003209871532E-4</v>
      </c>
      <c r="M2404" s="27">
        <v>10977.56</v>
      </c>
      <c r="N2404" s="302">
        <f>TabIPW[[#This Row],[liczba oddziałów w szkołach podstawowych]]/$O$1*$N$2</f>
        <v>7.4761478831246285E-5</v>
      </c>
      <c r="O2404" s="27">
        <v>59</v>
      </c>
      <c r="P240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8.1658226406105991E-5</v>
      </c>
      <c r="Q2404" s="27">
        <v>415</v>
      </c>
      <c r="R2404" s="302">
        <f>TabIPW[[#This Row],[liczba gospodarstw domowych korzystających ze środowiskowej pomocy społecznej ]]/$S$1*$R$2</f>
        <v>1.2440616562425238E-4</v>
      </c>
      <c r="S2404" s="27">
        <v>455</v>
      </c>
      <c r="T2404" s="302">
        <f>TabIPW[[#This Row],[ilość wody dostarczonej i ścieków bytowych odprowadzonych siecią kanalizacyjną '[dam3']]]/$U$1*$T$2</f>
        <v>3.2842945299088188E-5</v>
      </c>
      <c r="U2404" s="27">
        <v>804.8</v>
      </c>
      <c r="V2404" s="302">
        <f>TabIPW[[#This Row],[iloczyn liczby mieszkańców i relacji przeciętnego miesięcznego wynagrodzenia brutto 
w danym powiecie do średniej krajowej2]]/$W$1*$V$2</f>
        <v>3.5218759362125305E-5</v>
      </c>
      <c r="W2404" s="27">
        <f>TabIPW[[#This Row],[iloczyn liczby mieszkańców i relacji przeciętnego miesięcznego wynagrodzenia brutto 
w danym powiecie do średniej krajowej]]</f>
        <v>10977.56</v>
      </c>
    </row>
    <row r="2405" spans="1:23" x14ac:dyDescent="0.3">
      <c r="A2405" s="2" t="s">
        <v>10</v>
      </c>
      <c r="B2405" s="2" t="s">
        <v>1149</v>
      </c>
      <c r="C2405" s="2" t="s">
        <v>113</v>
      </c>
      <c r="D2405" s="2" t="s">
        <v>18</v>
      </c>
      <c r="E2405" s="2" t="s">
        <v>15</v>
      </c>
      <c r="F2405" s="17" t="str">
        <f>+Tabela1[[#This Row],[WK]]&amp;Tabela1[[#This Row],[PK]]&amp;Tabela1[[#This Row],[GK]]</f>
        <v>321604</v>
      </c>
      <c r="G2405" s="2" t="s">
        <v>2226</v>
      </c>
      <c r="H2405" s="302">
        <f>TabIPW[[#This Row],[liczba mieszkańców ]]/$I$1*$H$2</f>
        <v>1.0108616302379714E-5</v>
      </c>
      <c r="I2405" s="27">
        <v>3176</v>
      </c>
      <c r="J2405" s="302">
        <f>TabIPW[[#This Row],[liczba mieszkańców w wieku 20-64]]/$K$1*$J$2</f>
        <v>7.8480394789455644E-6</v>
      </c>
      <c r="K2405" s="27">
        <v>1946</v>
      </c>
      <c r="L2405" s="302">
        <f>TabIPW[[#This Row],[iloczyn liczby mieszkańców i relacji przeciętnego miesięcznego wynagrodzenia brutto 
w danym powiecie do średniej krajowej]]/$M$1*$L$2</f>
        <v>2.8576907745567799E-5</v>
      </c>
      <c r="M2405" s="27">
        <v>2597.9679999999998</v>
      </c>
      <c r="N2405" s="302">
        <f>TabIPW[[#This Row],[liczba oddziałów w szkołach podstawowych]]/$O$1*$N$2</f>
        <v>1.3938580799045916E-5</v>
      </c>
      <c r="O2405" s="27">
        <v>11</v>
      </c>
      <c r="P240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1.1412475015793125E-5</v>
      </c>
      <c r="Q2405" s="27">
        <v>58</v>
      </c>
      <c r="R2405" s="302">
        <f>TabIPW[[#This Row],[liczba gospodarstw domowych korzystających ze środowiskowej pomocy społecznej ]]/$S$1*$R$2</f>
        <v>2.8162274855599986E-5</v>
      </c>
      <c r="S2405" s="27">
        <v>103</v>
      </c>
      <c r="T2405" s="302">
        <f>TabIPW[[#This Row],[ilość wody dostarczonej i ścieków bytowych odprowadzonych siecią kanalizacyjną '[dam3']]]/$U$1*$T$2</f>
        <v>6.7987508534146264E-6</v>
      </c>
      <c r="U2405" s="27">
        <v>166.6</v>
      </c>
      <c r="V2405" s="302">
        <f>TabIPW[[#This Row],[iloczyn liczby mieszkańców i relacji przeciętnego miesięcznego wynagrodzenia brutto 
w danym powiecie do średniej krajowej2]]/$W$1*$V$2</f>
        <v>8.3349314257906083E-6</v>
      </c>
      <c r="W2405" s="27">
        <f>TabIPW[[#This Row],[iloczyn liczby mieszkańców i relacji przeciętnego miesięcznego wynagrodzenia brutto 
w danym powiecie do średniej krajowej]]</f>
        <v>2597.9679999999998</v>
      </c>
    </row>
    <row r="2406" spans="1:23" x14ac:dyDescent="0.3">
      <c r="A2406" s="2" t="s">
        <v>10</v>
      </c>
      <c r="B2406" s="2" t="s">
        <v>1149</v>
      </c>
      <c r="C2406" s="2" t="s">
        <v>113</v>
      </c>
      <c r="D2406" s="2" t="s">
        <v>21</v>
      </c>
      <c r="E2406" s="2" t="s">
        <v>15</v>
      </c>
      <c r="F2406" s="17" t="str">
        <f>+Tabela1[[#This Row],[WK]]&amp;Tabela1[[#This Row],[PK]]&amp;Tabela1[[#This Row],[GK]]</f>
        <v>321605</v>
      </c>
      <c r="G2406" s="2" t="s">
        <v>2227</v>
      </c>
      <c r="H2406" s="302">
        <f>TabIPW[[#This Row],[liczba mieszkańców ]]/$I$1*$H$2</f>
        <v>1.1878260718035608E-5</v>
      </c>
      <c r="I2406" s="27">
        <v>3732</v>
      </c>
      <c r="J2406" s="302">
        <f>TabIPW[[#This Row],[liczba mieszkańców w wieku 20-64]]/$K$1*$J$2</f>
        <v>9.0619448659767129E-6</v>
      </c>
      <c r="K2406" s="27">
        <v>2247</v>
      </c>
      <c r="L2406" s="302">
        <f>TabIPW[[#This Row],[iloczyn liczby mieszkańców i relacji przeciętnego miesięcznego wynagrodzenia brutto 
w danym powiecie do średniej krajowej]]/$M$1*$L$2</f>
        <v>3.3579666154426642E-5</v>
      </c>
      <c r="M2406" s="27">
        <v>3052.7759999999998</v>
      </c>
      <c r="N2406" s="302">
        <f>TabIPW[[#This Row],[liczba oddziałów w szkołach podstawowych]]/$O$1*$N$2</f>
        <v>3.9281454979129396E-5</v>
      </c>
      <c r="O2406" s="27">
        <v>31</v>
      </c>
      <c r="P240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2.0857281925415024E-5</v>
      </c>
      <c r="Q2406" s="27">
        <v>106</v>
      </c>
      <c r="R2406" s="302">
        <f>TabIPW[[#This Row],[liczba gospodarstw domowych korzystających ze środowiskowej pomocy społecznej ]]/$S$1*$R$2</f>
        <v>3.4450938172869887E-5</v>
      </c>
      <c r="S2406" s="27">
        <v>126</v>
      </c>
      <c r="T2406" s="302">
        <f>TabIPW[[#This Row],[ilość wody dostarczonej i ścieków bytowych odprowadzonych siecią kanalizacyjną '[dam3']]]/$U$1*$T$2</f>
        <v>7.5618759492060648E-6</v>
      </c>
      <c r="U2406" s="27">
        <v>185.3</v>
      </c>
      <c r="V2406" s="302">
        <f>TabIPW[[#This Row],[iloczyn liczby mieszkańców i relacji przeciętnego miesięcznego wynagrodzenia brutto 
w danym powiecie do średniej krajowej2]]/$W$1*$V$2</f>
        <v>9.7940692950411049E-6</v>
      </c>
      <c r="W2406" s="27">
        <f>TabIPW[[#This Row],[iloczyn liczby mieszkańców i relacji przeciętnego miesięcznego wynagrodzenia brutto 
w danym powiecie do średniej krajowej]]</f>
        <v>3052.7759999999998</v>
      </c>
    </row>
    <row r="2407" spans="1:23" x14ac:dyDescent="0.3">
      <c r="A2407" s="2" t="s">
        <v>10</v>
      </c>
      <c r="B2407" s="2" t="s">
        <v>1149</v>
      </c>
      <c r="C2407" s="2" t="s">
        <v>113</v>
      </c>
      <c r="D2407" s="2" t="s">
        <v>23</v>
      </c>
      <c r="E2407" s="2" t="s">
        <v>15</v>
      </c>
      <c r="F2407" s="17" t="str">
        <f>+Tabela1[[#This Row],[WK]]&amp;Tabela1[[#This Row],[PK]]&amp;Tabela1[[#This Row],[GK]]</f>
        <v>321606</v>
      </c>
      <c r="G2407" s="2" t="s">
        <v>2223</v>
      </c>
      <c r="H2407" s="302">
        <f>TabIPW[[#This Row],[liczba mieszkańców ]]/$I$1*$H$2</f>
        <v>1.6585642176228177E-5</v>
      </c>
      <c r="I2407" s="27">
        <v>5211</v>
      </c>
      <c r="J2407" s="302">
        <f>TabIPW[[#This Row],[liczba mieszkańców w wieku 20-64]]/$K$1*$J$2</f>
        <v>1.262703577008148E-5</v>
      </c>
      <c r="K2407" s="27">
        <v>3131</v>
      </c>
      <c r="L2407" s="302">
        <f>TabIPW[[#This Row],[iloczyn liczby mieszkańców i relacji przeciętnego miesięcznego wynagrodzenia brutto 
w danym powiecie do średniej krajowej]]/$M$1*$L$2</f>
        <v>4.6887363432668068E-5</v>
      </c>
      <c r="M2407" s="27">
        <v>4262.598</v>
      </c>
      <c r="N2407" s="302">
        <f>TabIPW[[#This Row],[liczba oddziałów w szkołach podstawowych]]/$O$1*$N$2</f>
        <v>3.0411449016100181E-5</v>
      </c>
      <c r="O2407" s="27">
        <v>24</v>
      </c>
      <c r="P240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1.7709012955541055E-5</v>
      </c>
      <c r="Q2407" s="27">
        <v>90</v>
      </c>
      <c r="R2407" s="302">
        <f>TabIPW[[#This Row],[liczba gospodarstw domowych korzystających ze środowiskowej pomocy społecznej ]]/$S$1*$R$2</f>
        <v>5.823849072080385E-5</v>
      </c>
      <c r="S2407" s="27">
        <v>213</v>
      </c>
      <c r="T2407" s="302">
        <f>TabIPW[[#This Row],[ilość wody dostarczonej i ścieków bytowych odprowadzonych siecią kanalizacyjną '[dam3']]]/$U$1*$T$2</f>
        <v>1.0916361664396234E-5</v>
      </c>
      <c r="U2407" s="27">
        <v>267.5</v>
      </c>
      <c r="V2407" s="302">
        <f>TabIPW[[#This Row],[iloczyn liczby mieszkańców i relacji przeciętnego miesięcznego wynagrodzenia brutto 
w danym powiecie do średniej krajowej2]]/$W$1*$V$2</f>
        <v>1.3675481001194855E-5</v>
      </c>
      <c r="W2407" s="27">
        <f>TabIPW[[#This Row],[iloczyn liczby mieszkańców i relacji przeciętnego miesięcznego wynagrodzenia brutto 
w danym powiecie do średniej krajowej]]</f>
        <v>4262.598</v>
      </c>
    </row>
    <row r="2408" spans="1:23" x14ac:dyDescent="0.3">
      <c r="A2408" s="2" t="s">
        <v>10</v>
      </c>
      <c r="B2408" s="2" t="s">
        <v>1149</v>
      </c>
      <c r="C2408" s="2" t="s">
        <v>120</v>
      </c>
      <c r="D2408" s="2" t="s">
        <v>12</v>
      </c>
      <c r="E2408" s="2" t="s">
        <v>13</v>
      </c>
      <c r="F2408" s="17" t="str">
        <f>+Tabela1[[#This Row],[WK]]&amp;Tabela1[[#This Row],[PK]]&amp;Tabela1[[#This Row],[GK]]</f>
        <v>321701</v>
      </c>
      <c r="G2408" s="2" t="s">
        <v>2228</v>
      </c>
      <c r="H2408" s="302">
        <f>TabIPW[[#This Row],[liczba mieszkańców ]]/$I$1*$H$2</f>
        <v>7.3115596252602895E-5</v>
      </c>
      <c r="I2408" s="27">
        <v>22972</v>
      </c>
      <c r="J2408" s="302">
        <f>TabIPW[[#This Row],[liczba mieszkańców w wieku 20-64]]/$K$1*$J$2</f>
        <v>5.3883687296090279E-5</v>
      </c>
      <c r="K2408" s="27">
        <v>13361</v>
      </c>
      <c r="L2408" s="302">
        <f>TabIPW[[#This Row],[iloczyn liczby mieszkańców i relacji przeciętnego miesięcznego wynagrodzenia brutto 
w danym powiecie do średniej krajowej]]/$M$1*$L$2</f>
        <v>2.2160514355421159E-4</v>
      </c>
      <c r="M2408" s="27">
        <v>20146.444000000003</v>
      </c>
      <c r="N2408" s="302">
        <f>TabIPW[[#This Row],[liczba oddziałów w szkołach podstawowych]]/$O$1*$N$2</f>
        <v>1.0517292784734646E-4</v>
      </c>
      <c r="O2408" s="27">
        <v>83</v>
      </c>
      <c r="P2408"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1.6233261875912635E-4</v>
      </c>
      <c r="Q2408" s="27">
        <v>825</v>
      </c>
      <c r="R2408" s="302">
        <f>TabIPW[[#This Row],[liczba gospodarstw domowych korzystających ze środowiskowej pomocy społecznej ]]/$S$1*$R$2</f>
        <v>1.2030486346081547E-4</v>
      </c>
      <c r="S2408" s="27">
        <v>440</v>
      </c>
      <c r="T2408" s="302">
        <f>TabIPW[[#This Row],[ilość wody dostarczonej i ścieków bytowych odprowadzonych siecią kanalizacyjną '[dam3']]]/$U$1*$T$2</f>
        <v>8.3498944304751926E-5</v>
      </c>
      <c r="U2408" s="27">
        <v>2046.1000000000001</v>
      </c>
      <c r="V2408" s="302">
        <f>TabIPW[[#This Row],[iloczyn liczby mieszkańców i relacji przeciętnego miesięcznego wynagrodzenia brutto 
w danym powiecie do średniej krajowej2]]/$W$1*$V$2</f>
        <v>6.4634833536645052E-5</v>
      </c>
      <c r="W2408" s="27">
        <f>TabIPW[[#This Row],[iloczyn liczby mieszkańców i relacji przeciętnego miesięcznego wynagrodzenia brutto 
w danym powiecie do średniej krajowej]]</f>
        <v>20146.444000000003</v>
      </c>
    </row>
    <row r="2409" spans="1:23" x14ac:dyDescent="0.3">
      <c r="A2409" s="2" t="s">
        <v>10</v>
      </c>
      <c r="B2409" s="2" t="s">
        <v>1149</v>
      </c>
      <c r="C2409" s="2" t="s">
        <v>120</v>
      </c>
      <c r="D2409" s="2" t="s">
        <v>11</v>
      </c>
      <c r="E2409" s="2" t="s">
        <v>19</v>
      </c>
      <c r="F2409" s="17" t="str">
        <f>+Tabela1[[#This Row],[WK]]&amp;Tabela1[[#This Row],[PK]]&amp;Tabela1[[#This Row],[GK]]</f>
        <v>321702</v>
      </c>
      <c r="G2409" s="2" t="s">
        <v>2229</v>
      </c>
      <c r="H2409" s="302">
        <f>TabIPW[[#This Row],[liczba mieszkańców ]]/$I$1*$H$2</f>
        <v>1.404893965954158E-5</v>
      </c>
      <c r="I2409" s="27">
        <v>4414</v>
      </c>
      <c r="J2409" s="302">
        <f>TabIPW[[#This Row],[liczba mieszkańców w wieku 20-64]]/$K$1*$J$2</f>
        <v>1.0574285464437445E-5</v>
      </c>
      <c r="K2409" s="27">
        <v>2622</v>
      </c>
      <c r="L2409" s="302">
        <f>TabIPW[[#This Row],[iloczyn liczby mieszkańców i relacji przeciętnego miesięcznego wynagrodzenia brutto 
w danym powiecie do średniej krajowej]]/$M$1*$L$2</f>
        <v>4.2580754990783984E-5</v>
      </c>
      <c r="M2409" s="27">
        <v>3871.078</v>
      </c>
      <c r="N2409" s="302">
        <f>TabIPW[[#This Row],[liczba oddziałów w szkołach podstawowych]]/$O$1*$N$2</f>
        <v>2.0274299344066786E-5</v>
      </c>
      <c r="O2409" s="27">
        <v>16</v>
      </c>
      <c r="P2409"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2.4792618137757481E-5</v>
      </c>
      <c r="Q2409" s="27">
        <v>126</v>
      </c>
      <c r="R2409" s="302">
        <f>TabIPW[[#This Row],[liczba gospodarstw domowych korzystających ze środowiskowej pomocy społecznej ]]/$S$1*$R$2</f>
        <v>3.8825660480535906E-5</v>
      </c>
      <c r="S2409" s="27">
        <v>142</v>
      </c>
      <c r="T2409" s="302">
        <f>TabIPW[[#This Row],[ilość wody dostarczonej i ścieków bytowych odprowadzonych siecią kanalizacyjną '[dam3']]]/$U$1*$T$2</f>
        <v>8.5372069539876348E-6</v>
      </c>
      <c r="U2409" s="27">
        <v>209.2</v>
      </c>
      <c r="V2409" s="302">
        <f>TabIPW[[#This Row],[iloczyn liczby mieszkańców i relacji przeciętnego miesięcznego wynagrodzenia brutto 
w danym powiecie do średniej krajowej2]]/$W$1*$V$2</f>
        <v>1.2419386872311999E-5</v>
      </c>
      <c r="W2409" s="27">
        <f>TabIPW[[#This Row],[iloczyn liczby mieszkańców i relacji przeciętnego miesięcznego wynagrodzenia brutto 
w danym powiecie do średniej krajowej]]</f>
        <v>3871.078</v>
      </c>
    </row>
    <row r="2410" spans="1:23" x14ac:dyDescent="0.3">
      <c r="A2410" s="2" t="s">
        <v>10</v>
      </c>
      <c r="B2410" s="2" t="s">
        <v>1149</v>
      </c>
      <c r="C2410" s="2" t="s">
        <v>120</v>
      </c>
      <c r="D2410" s="2" t="s">
        <v>16</v>
      </c>
      <c r="E2410" s="2" t="s">
        <v>19</v>
      </c>
      <c r="F2410" s="17" t="str">
        <f>+Tabela1[[#This Row],[WK]]&amp;Tabela1[[#This Row],[PK]]&amp;Tabela1[[#This Row],[GK]]</f>
        <v>321703</v>
      </c>
      <c r="G2410" s="2" t="s">
        <v>2230</v>
      </c>
      <c r="H2410" s="302">
        <f>TabIPW[[#This Row],[liczba mieszkańców ]]/$I$1*$H$2</f>
        <v>1.6394673354394808E-5</v>
      </c>
      <c r="I2410" s="27">
        <v>5151</v>
      </c>
      <c r="J2410" s="302">
        <f>TabIPW[[#This Row],[liczba mieszkańców w wieku 20-64]]/$K$1*$J$2</f>
        <v>1.2618969953556355E-5</v>
      </c>
      <c r="K2410" s="27">
        <v>3129</v>
      </c>
      <c r="L2410" s="302">
        <f>TabIPW[[#This Row],[iloczyn liczby mieszkańców i relacji przeciętnego miesięcznego wynagrodzenia brutto 
w danym powiecie do średniej krajowej]]/$M$1*$L$2</f>
        <v>4.9690409822729572E-5</v>
      </c>
      <c r="M2410" s="27">
        <v>4517.4269999999997</v>
      </c>
      <c r="N2410" s="302">
        <f>TabIPW[[#This Row],[liczba oddziałów w szkołach podstawowych]]/$O$1*$N$2</f>
        <v>3.0411449016100181E-5</v>
      </c>
      <c r="O2410" s="27">
        <v>24</v>
      </c>
      <c r="P2410"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3.4237425047379378E-5</v>
      </c>
      <c r="Q2410" s="27">
        <v>174</v>
      </c>
      <c r="R2410" s="302">
        <f>TabIPW[[#This Row],[liczba gospodarstw domowych korzystających ze środowiskowej pomocy społecznej ]]/$S$1*$R$2</f>
        <v>3.2536997163266003E-5</v>
      </c>
      <c r="S2410" s="27">
        <v>119</v>
      </c>
      <c r="T2410" s="302">
        <f>TabIPW[[#This Row],[ilość wody dostarczonej i ścieków bytowych odprowadzonych siecią kanalizacyjną '[dam3']]]/$U$1*$T$2</f>
        <v>1.1418310256815202E-5</v>
      </c>
      <c r="U2410" s="27">
        <v>279.8</v>
      </c>
      <c r="V2410" s="302">
        <f>TabIPW[[#This Row],[iloczyn liczby mieszkańców i relacji przeciętnego miesięcznego wynagrodzenia brutto 
w danym powiecie do średniej krajowej2]]/$W$1*$V$2</f>
        <v>1.4493036198296125E-5</v>
      </c>
      <c r="W2410" s="27">
        <f>TabIPW[[#This Row],[iloczyn liczby mieszkańców i relacji przeciętnego miesięcznego wynagrodzenia brutto 
w danym powiecie do średniej krajowej]]</f>
        <v>4517.4269999999997</v>
      </c>
    </row>
    <row r="2411" spans="1:23" x14ac:dyDescent="0.3">
      <c r="A2411" s="2" t="s">
        <v>10</v>
      </c>
      <c r="B2411" s="2" t="s">
        <v>1149</v>
      </c>
      <c r="C2411" s="2" t="s">
        <v>120</v>
      </c>
      <c r="D2411" s="2" t="s">
        <v>18</v>
      </c>
      <c r="E2411" s="2" t="s">
        <v>19</v>
      </c>
      <c r="F2411" s="17" t="str">
        <f>+Tabela1[[#This Row],[WK]]&amp;Tabela1[[#This Row],[PK]]&amp;Tabela1[[#This Row],[GK]]</f>
        <v>321704</v>
      </c>
      <c r="G2411" s="2" t="s">
        <v>2231</v>
      </c>
      <c r="H2411" s="302">
        <f>TabIPW[[#This Row],[liczba mieszkańców ]]/$I$1*$H$2</f>
        <v>1.3842056769222096E-5</v>
      </c>
      <c r="I2411" s="27">
        <v>4349</v>
      </c>
      <c r="J2411" s="302">
        <f>TabIPW[[#This Row],[liczba mieszkańców w wieku 20-64]]/$K$1*$J$2</f>
        <v>1.0598482914012816E-5</v>
      </c>
      <c r="K2411" s="27">
        <v>2628</v>
      </c>
      <c r="L2411" s="302">
        <f>TabIPW[[#This Row],[iloczyn liczby mieszkańców i relacji przeciętnego miesięcznego wynagrodzenia brutto 
w danym powiecie do średniej krajowej]]/$M$1*$L$2</f>
        <v>4.1953716233556767E-5</v>
      </c>
      <c r="M2411" s="27">
        <v>3814.0729999999999</v>
      </c>
      <c r="N2411" s="302">
        <f>TabIPW[[#This Row],[liczba oddziałów w szkołach podstawowych]]/$O$1*$N$2</f>
        <v>3.0411449016100181E-5</v>
      </c>
      <c r="O2411" s="27">
        <v>24</v>
      </c>
      <c r="P2411"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2.6563519433311586E-5</v>
      </c>
      <c r="Q2411" s="27">
        <v>135</v>
      </c>
      <c r="R2411" s="302">
        <f>TabIPW[[#This Row],[liczba gospodarstw domowych korzystających ze środowiskowej pomocy społecznej ]]/$S$1*$R$2</f>
        <v>2.6795174134454354E-5</v>
      </c>
      <c r="S2411" s="27">
        <v>98</v>
      </c>
      <c r="T2411" s="302">
        <f>TabIPW[[#This Row],[ilość wody dostarczonej i ścieków bytowych odprowadzonych siecią kanalizacyjną '[dam3']]]/$U$1*$T$2</f>
        <v>8.0964716045465914E-6</v>
      </c>
      <c r="U2411" s="27">
        <v>198.4</v>
      </c>
      <c r="V2411" s="302">
        <f>TabIPW[[#This Row],[iloczyn liczby mieszkańców i relacji przeciętnego miesięcznego wynagrodzenia brutto 
w danym powiecie do średniej krajowej2]]/$W$1*$V$2</f>
        <v>1.2236500568120724E-5</v>
      </c>
      <c r="W2411" s="27">
        <f>TabIPW[[#This Row],[iloczyn liczby mieszkańców i relacji przeciętnego miesięcznego wynagrodzenia brutto 
w danym powiecie do średniej krajowej]]</f>
        <v>3814.0729999999999</v>
      </c>
    </row>
    <row r="2412" spans="1:23" x14ac:dyDescent="0.3">
      <c r="A2412" s="2" t="s">
        <v>10</v>
      </c>
      <c r="B2412" s="2" t="s">
        <v>1149</v>
      </c>
      <c r="C2412" s="2" t="s">
        <v>120</v>
      </c>
      <c r="D2412" s="2" t="s">
        <v>21</v>
      </c>
      <c r="E2412" s="2" t="s">
        <v>15</v>
      </c>
      <c r="F2412" s="17" t="str">
        <f>+Tabela1[[#This Row],[WK]]&amp;Tabela1[[#This Row],[PK]]&amp;Tabela1[[#This Row],[GK]]</f>
        <v>321705</v>
      </c>
      <c r="G2412" s="2" t="s">
        <v>2228</v>
      </c>
      <c r="H2412" s="302">
        <f>TabIPW[[#This Row],[liczba mieszkańców ]]/$I$1*$H$2</f>
        <v>3.8276517522801778E-5</v>
      </c>
      <c r="I2412" s="27">
        <v>12026</v>
      </c>
      <c r="J2412" s="302">
        <f>TabIPW[[#This Row],[liczba mieszkańców w wieku 20-64]]/$K$1*$J$2</f>
        <v>2.9718500986819045E-5</v>
      </c>
      <c r="K2412" s="27">
        <v>7369</v>
      </c>
      <c r="L2412" s="302">
        <f>TabIPW[[#This Row],[iloczyn liczby mieszkańców i relacji przeciętnego miesięcznego wynagrodzenia brutto 
w danym powiecie do średniej krajowej]]/$M$1*$L$2</f>
        <v>1.1601181683714732E-4</v>
      </c>
      <c r="M2412" s="27">
        <v>10546.802</v>
      </c>
      <c r="N2412" s="302">
        <f>TabIPW[[#This Row],[liczba oddziałów w szkołach podstawowych]]/$O$1*$N$2</f>
        <v>8.8700059630292187E-5</v>
      </c>
      <c r="O2412" s="27">
        <v>70</v>
      </c>
      <c r="P2412"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7.5951988898209419E-5</v>
      </c>
      <c r="Q2412" s="27">
        <v>386</v>
      </c>
      <c r="R2412" s="302">
        <f>TabIPW[[#This Row],[liczba gospodarstw domowych korzystających ze środowiskowej pomocy społecznej ]]/$S$1*$R$2</f>
        <v>5.3316928124679585E-5</v>
      </c>
      <c r="S2412" s="27">
        <v>195</v>
      </c>
      <c r="T2412" s="302">
        <f>TabIPW[[#This Row],[ilość wody dostarczonej i ścieków bytowych odprowadzonych siecią kanalizacyjną '[dam3']]]/$U$1*$T$2</f>
        <v>2.1073679115866227E-5</v>
      </c>
      <c r="U2412" s="27">
        <v>516.4</v>
      </c>
      <c r="V2412" s="302">
        <f>TabIPW[[#This Row],[iloczyn liczby mieszkańców i relacji przeciętnego miesięcznego wynagrodzenia brutto 
w danym powiecie do średniej krajowej2]]/$W$1*$V$2</f>
        <v>3.3836779910834637E-5</v>
      </c>
      <c r="W2412" s="27">
        <f>TabIPW[[#This Row],[iloczyn liczby mieszkańców i relacji przeciętnego miesięcznego wynagrodzenia brutto 
w danym powiecie do średniej krajowej]]</f>
        <v>10546.802</v>
      </c>
    </row>
    <row r="2413" spans="1:23" x14ac:dyDescent="0.3">
      <c r="A2413" s="2" t="s">
        <v>10</v>
      </c>
      <c r="B2413" s="2" t="s">
        <v>1149</v>
      </c>
      <c r="C2413" s="2" t="s">
        <v>126</v>
      </c>
      <c r="D2413" s="2" t="s">
        <v>12</v>
      </c>
      <c r="E2413" s="2" t="s">
        <v>19</v>
      </c>
      <c r="F2413" s="17" t="str">
        <f>+Tabela1[[#This Row],[WK]]&amp;Tabela1[[#This Row],[PK]]&amp;Tabela1[[#This Row],[GK]]</f>
        <v>321801</v>
      </c>
      <c r="G2413" s="2" t="s">
        <v>797</v>
      </c>
      <c r="H2413" s="302">
        <f>TabIPW[[#This Row],[liczba mieszkańców ]]/$I$1*$H$2</f>
        <v>1.2081960794657871E-5</v>
      </c>
      <c r="I2413" s="27">
        <v>3796</v>
      </c>
      <c r="J2413" s="302">
        <f>TabIPW[[#This Row],[liczba mieszkańców w wieku 20-64]]/$K$1*$J$2</f>
        <v>9.0458132329264639E-6</v>
      </c>
      <c r="K2413" s="27">
        <v>2243</v>
      </c>
      <c r="L2413" s="302">
        <f>TabIPW[[#This Row],[iloczyn liczby mieszkańców i relacji przeciętnego miesięcznego wynagrodzenia brutto 
w danym powiecie do średniej krajowej]]/$M$1*$L$2</f>
        <v>3.57004552176393E-5</v>
      </c>
      <c r="M2413" s="27">
        <v>3245.58</v>
      </c>
      <c r="N2413" s="302">
        <f>TabIPW[[#This Row],[liczba oddziałów w szkołach podstawowych]]/$O$1*$N$2</f>
        <v>2.5342874180083484E-5</v>
      </c>
      <c r="O2413" s="27">
        <v>20</v>
      </c>
      <c r="P2413"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2.2037882789117759E-5</v>
      </c>
      <c r="Q2413" s="27">
        <v>112</v>
      </c>
      <c r="R2413" s="302">
        <f>TabIPW[[#This Row],[liczba gospodarstw domowych korzystających ze środowiskowej pomocy społecznej ]]/$S$1*$R$2</f>
        <v>2.788885471137086E-5</v>
      </c>
      <c r="S2413" s="27">
        <v>102</v>
      </c>
      <c r="T2413" s="302">
        <f>TabIPW[[#This Row],[ilość wody dostarczonej i ścieków bytowych odprowadzonych siecią kanalizacyjną '[dam3']]]/$U$1*$T$2</f>
        <v>8.5739348997743879E-6</v>
      </c>
      <c r="U2413" s="27">
        <v>210.1</v>
      </c>
      <c r="V2413" s="302">
        <f>TabIPW[[#This Row],[iloczyn liczby mieszkańców i relacji przeciętnego miesięcznego wynagrodzenia brutto 
w danym powiecie do średniej krajowej2]]/$W$1*$V$2</f>
        <v>1.0412632771811465E-5</v>
      </c>
      <c r="W2413" s="27">
        <f>TabIPW[[#This Row],[iloczyn liczby mieszkańców i relacji przeciętnego miesięcznego wynagrodzenia brutto 
w danym powiecie do średniej krajowej]]</f>
        <v>3245.58</v>
      </c>
    </row>
    <row r="2414" spans="1:23" x14ac:dyDescent="0.3">
      <c r="A2414" s="2" t="s">
        <v>10</v>
      </c>
      <c r="B2414" s="2" t="s">
        <v>1149</v>
      </c>
      <c r="C2414" s="2" t="s">
        <v>126</v>
      </c>
      <c r="D2414" s="2" t="s">
        <v>11</v>
      </c>
      <c r="E2414" s="2" t="s">
        <v>19</v>
      </c>
      <c r="F2414" s="17" t="str">
        <f>+Tabela1[[#This Row],[WK]]&amp;Tabela1[[#This Row],[PK]]&amp;Tabela1[[#This Row],[GK]]</f>
        <v>321802</v>
      </c>
      <c r="G2414" s="2" t="s">
        <v>2232</v>
      </c>
      <c r="H2414" s="302">
        <f>TabIPW[[#This Row],[liczba mieszkańców ]]/$I$1*$H$2</f>
        <v>3.985837593032153E-5</v>
      </c>
      <c r="I2414" s="27">
        <v>12523</v>
      </c>
      <c r="J2414" s="302">
        <f>TabIPW[[#This Row],[liczba mieszkańców w wieku 20-64]]/$K$1*$J$2</f>
        <v>2.8673977746815496E-5</v>
      </c>
      <c r="K2414" s="27">
        <v>7110</v>
      </c>
      <c r="L2414" s="302">
        <f>TabIPW[[#This Row],[iloczyn liczby mieszkańców i relacji przeciętnego miesięcznego wynagrodzenia brutto 
w danym powiecie do średniej krajowej]]/$M$1*$L$2</f>
        <v>1.1777576414396653E-4</v>
      </c>
      <c r="M2414" s="27">
        <v>10707.165000000001</v>
      </c>
      <c r="N2414" s="302">
        <f>TabIPW[[#This Row],[liczba oddziałów w szkołach podstawowych]]/$O$1*$N$2</f>
        <v>6.7158616577221229E-5</v>
      </c>
      <c r="O2414" s="27">
        <v>53</v>
      </c>
      <c r="P2414"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8.1264692784871747E-5</v>
      </c>
      <c r="Q2414" s="27">
        <v>413</v>
      </c>
      <c r="R2414" s="302">
        <f>TabIPW[[#This Row],[liczba gospodarstw domowych korzystających ze środowiskowej pomocy społecznej ]]/$S$1*$R$2</f>
        <v>7.8198161249530058E-5</v>
      </c>
      <c r="S2414" s="27">
        <v>286</v>
      </c>
      <c r="T2414" s="302">
        <f>TabIPW[[#This Row],[ilość wody dostarczonej i ścieków bytowych odprowadzonych siecią kanalizacyjną '[dam3']]]/$U$1*$T$2</f>
        <v>3.4973166154719898E-5</v>
      </c>
      <c r="U2414" s="27">
        <v>857</v>
      </c>
      <c r="V2414" s="302">
        <f>TabIPW[[#This Row],[iloczyn liczby mieszkańców i relacji przeciętnego miesięcznego wynagrodzenia brutto 
w danym powiecie do średniej krajowej2]]/$W$1*$V$2</f>
        <v>3.4351264541990246E-5</v>
      </c>
      <c r="W2414" s="27">
        <f>TabIPW[[#This Row],[iloczyn liczby mieszkańców i relacji przeciętnego miesięcznego wynagrodzenia brutto 
w danym powiecie do średniej krajowej]]</f>
        <v>10707.165000000001</v>
      </c>
    </row>
    <row r="2415" spans="1:23" x14ac:dyDescent="0.3">
      <c r="A2415" s="2" t="s">
        <v>10</v>
      </c>
      <c r="B2415" s="2" t="s">
        <v>1149</v>
      </c>
      <c r="C2415" s="2" t="s">
        <v>126</v>
      </c>
      <c r="D2415" s="2" t="s">
        <v>16</v>
      </c>
      <c r="E2415" s="2" t="s">
        <v>15</v>
      </c>
      <c r="F2415" s="17" t="str">
        <f>+Tabela1[[#This Row],[WK]]&amp;Tabela1[[#This Row],[PK]]&amp;Tabela1[[#This Row],[GK]]</f>
        <v>321803</v>
      </c>
      <c r="G2415" s="2" t="s">
        <v>2233</v>
      </c>
      <c r="H2415" s="302">
        <f>TabIPW[[#This Row],[liczba mieszkańców ]]/$I$1*$H$2</f>
        <v>9.9526584312157953E-6</v>
      </c>
      <c r="I2415" s="27">
        <v>3127</v>
      </c>
      <c r="J2415" s="302">
        <f>TabIPW[[#This Row],[liczba mieszkańców w wieku 20-64]]/$K$1*$J$2</f>
        <v>7.2914981387120136E-6</v>
      </c>
      <c r="K2415" s="27">
        <v>1808</v>
      </c>
      <c r="L2415" s="302">
        <f>TabIPW[[#This Row],[iloczyn liczby mieszkańców i relacji przeciętnego miesięcznego wynagrodzenia brutto 
w danym powiecie do średniej krajowej]]/$M$1*$L$2</f>
        <v>2.9408673199567462E-5</v>
      </c>
      <c r="M2415" s="27">
        <v>2673.585</v>
      </c>
      <c r="N2415" s="302">
        <f>TabIPW[[#This Row],[liczba oddziałów w szkołach podstawowych]]/$O$1*$N$2</f>
        <v>3.9281454979129396E-5</v>
      </c>
      <c r="O2415" s="27">
        <v>31</v>
      </c>
      <c r="P2415"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1.9479914251095163E-5</v>
      </c>
      <c r="Q2415" s="27">
        <v>99</v>
      </c>
      <c r="R2415" s="302">
        <f>TabIPW[[#This Row],[liczba gospodarstw domowych korzystających ze środowiskowej pomocy społecznej ]]/$S$1*$R$2</f>
        <v>2.788885471137086E-5</v>
      </c>
      <c r="S2415" s="27">
        <v>102</v>
      </c>
      <c r="T2415" s="302">
        <f>TabIPW[[#This Row],[ilość wody dostarczonej i ścieków bytowych odprowadzonych siecią kanalizacyjną '[dam3']]]/$U$1*$T$2</f>
        <v>6.9660670508876149E-6</v>
      </c>
      <c r="U2415" s="27">
        <v>170.7</v>
      </c>
      <c r="V2415" s="302">
        <f>TabIPW[[#This Row],[iloczyn liczby mieszkańców i relacji przeciętnego miesięcznego wynagrodzenia brutto 
w danym powiecie do średniej krajowej2]]/$W$1*$V$2</f>
        <v>8.5775296832071765E-6</v>
      </c>
      <c r="W2415" s="27">
        <f>TabIPW[[#This Row],[iloczyn liczby mieszkańców i relacji przeciętnego miesięcznego wynagrodzenia brutto 
w danym powiecie do średniej krajowej]]</f>
        <v>2673.585</v>
      </c>
    </row>
    <row r="2416" spans="1:23" x14ac:dyDescent="0.3">
      <c r="A2416" s="2" t="s">
        <v>10</v>
      </c>
      <c r="B2416" s="2" t="s">
        <v>1149</v>
      </c>
      <c r="C2416" s="2" t="s">
        <v>126</v>
      </c>
      <c r="D2416" s="2" t="s">
        <v>18</v>
      </c>
      <c r="E2416" s="2" t="s">
        <v>19</v>
      </c>
      <c r="F2416" s="17" t="str">
        <f>+Tabela1[[#This Row],[WK]]&amp;Tabela1[[#This Row],[PK]]&amp;Tabela1[[#This Row],[GK]]</f>
        <v>321804</v>
      </c>
      <c r="G2416" s="2" t="s">
        <v>2234</v>
      </c>
      <c r="H2416" s="302">
        <f>TabIPW[[#This Row],[liczba mieszkańców ]]/$I$1*$H$2</f>
        <v>2.2228770861404258E-5</v>
      </c>
      <c r="I2416" s="27">
        <v>6984</v>
      </c>
      <c r="J2416" s="302">
        <f>TabIPW[[#This Row],[liczba mieszkańców w wieku 20-64]]/$K$1*$J$2</f>
        <v>1.6724470564844426E-5</v>
      </c>
      <c r="K2416" s="27">
        <v>4147</v>
      </c>
      <c r="L2416" s="302">
        <f>TabIPW[[#This Row],[iloczyn liczby mieszkańców i relacji przeciętnego miesięcznego wynagrodzenia brutto 
w danym powiecie do średniej krajowej]]/$M$1*$L$2</f>
        <v>6.5682818556373249E-5</v>
      </c>
      <c r="M2416" s="27">
        <v>5971.32</v>
      </c>
      <c r="N2416" s="302">
        <f>TabIPW[[#This Row],[liczba oddziałów w szkołach podstawowych]]/$O$1*$N$2</f>
        <v>3.6747167561121051E-5</v>
      </c>
      <c r="O2416" s="27">
        <v>29</v>
      </c>
      <c r="P2416"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4.2108097472064292E-5</v>
      </c>
      <c r="Q2416" s="27">
        <v>214</v>
      </c>
      <c r="R2416" s="302">
        <f>TabIPW[[#This Row],[liczba gospodarstw domowych korzystających ze środowiskowej pomocy społecznej ]]/$S$1*$R$2</f>
        <v>3.8278820192077648E-5</v>
      </c>
      <c r="S2416" s="27">
        <v>140</v>
      </c>
      <c r="T2416" s="302">
        <f>TabIPW[[#This Row],[ilość wody dostarczonej i ścieków bytowych odprowadzonych siecią kanalizacyjną '[dam3']]]/$U$1*$T$2</f>
        <v>1.7694708103484889E-5</v>
      </c>
      <c r="U2416" s="27">
        <v>433.6</v>
      </c>
      <c r="V2416" s="302">
        <f>TabIPW[[#This Row],[iloczyn liczby mieszkańców i relacji przeciętnego miesięcznego wynagrodzenia brutto 
w danym powiecie do średniej krajowej2]]/$W$1*$V$2</f>
        <v>1.9157488745608868E-5</v>
      </c>
      <c r="W2416" s="27">
        <f>TabIPW[[#This Row],[iloczyn liczby mieszkańców i relacji przeciętnego miesięcznego wynagrodzenia brutto 
w danym powiecie do średniej krajowej]]</f>
        <v>5971.32</v>
      </c>
    </row>
    <row r="2417" spans="1:40" x14ac:dyDescent="0.3">
      <c r="A2417" s="2" t="s">
        <v>10</v>
      </c>
      <c r="B2417" s="2" t="s">
        <v>1149</v>
      </c>
      <c r="C2417" s="2" t="s">
        <v>126</v>
      </c>
      <c r="D2417" s="2" t="s">
        <v>21</v>
      </c>
      <c r="E2417" s="2" t="s">
        <v>19</v>
      </c>
      <c r="F2417" s="17" t="str">
        <f>+Tabela1[[#This Row],[WK]]&amp;Tabela1[[#This Row],[PK]]&amp;Tabela1[[#This Row],[GK]]</f>
        <v>321805</v>
      </c>
      <c r="G2417" s="2" t="s">
        <v>2235</v>
      </c>
      <c r="H2417" s="302">
        <f>TabIPW[[#This Row],[liczba mieszkańców ]]/$I$1*$H$2</f>
        <v>1.9698433972112108E-5</v>
      </c>
      <c r="I2417" s="27">
        <v>6189</v>
      </c>
      <c r="J2417" s="302">
        <f>TabIPW[[#This Row],[liczba mieszkańców w wieku 20-64]]/$K$1*$J$2</f>
        <v>1.5075011085456585E-5</v>
      </c>
      <c r="K2417" s="27">
        <v>3738</v>
      </c>
      <c r="L2417" s="302">
        <f>TabIPW[[#This Row],[iloczyn liczby mieszkańców i relacji przeciętnego miesięcznego wynagrodzenia brutto 
w danym powiecie do średniej krajowej]]/$M$1*$L$2</f>
        <v>5.820603723444932E-5</v>
      </c>
      <c r="M2417" s="27">
        <v>5291.5950000000003</v>
      </c>
      <c r="N2417" s="302">
        <f>TabIPW[[#This Row],[liczba oddziałów w szkołach podstawowych]]/$O$1*$N$2</f>
        <v>3.0411449016100181E-5</v>
      </c>
      <c r="O2417" s="27">
        <v>24</v>
      </c>
      <c r="P2417" s="302">
        <f>TabIPW[[#This Row],[liczba dzieci uczęszczających do przedszkoli, oddziałów przedszkolnych w szkołach podstawowych i innych form wychowania przedszkolnego prowadzonych przez jednostki samorządu terytorialnego, osoby prawne niebędące jednostkami samorządu terytorialnego oraz ]]/$Q$1*$P$2</f>
        <v>3.0105322024419799E-5</v>
      </c>
      <c r="Q2417" s="27">
        <v>153</v>
      </c>
      <c r="R2417" s="302">
        <f>TabIPW[[#This Row],[liczba gospodarstw domowych korzystających ze środowiskowej pomocy społecznej ]]/$S$1*$R$2</f>
        <v>5.4410608701596088E-5</v>
      </c>
      <c r="S2417" s="27">
        <v>199</v>
      </c>
      <c r="T2417" s="302">
        <f>TabIPW[[#This Row],[ilość wody dostarczonej i ścieków bytowych odprowadzonych siecią kanalizacyjną '[dam3']]]/$U$1*$T$2</f>
        <v>8.8759202317988082E-6</v>
      </c>
      <c r="U2417" s="27">
        <v>217.5</v>
      </c>
      <c r="V2417" s="302">
        <f>TabIPW[[#This Row],[iloczyn liczby mieszkańców i relacji przeciętnego miesięcznego wynagrodzenia brutto 
w danym powiecie do średniej krajowej2]]/$W$1*$V$2</f>
        <v>1.6976760860047721E-5</v>
      </c>
      <c r="W2417" s="27">
        <f>TabIPW[[#This Row],[iloczyn liczby mieszkańców i relacji przeciętnego miesięcznego wynagrodzenia brutto 
w danym powiecie do średniej krajowej]]</f>
        <v>5291.5950000000003</v>
      </c>
    </row>
    <row r="2418" spans="1:40" x14ac:dyDescent="0.3">
      <c r="A2418" s="2" t="s">
        <v>2236</v>
      </c>
      <c r="B2418" s="2" t="s">
        <v>11</v>
      </c>
      <c r="C2418" s="2" t="s">
        <v>2237</v>
      </c>
      <c r="D2418" s="2"/>
      <c r="E2418" s="2"/>
      <c r="F2418" s="17" t="str">
        <f>+Tabela1[[#This Row],[WK]]&amp;Tabela1[[#This Row],[PK]]&amp;Tabela1[[#This Row],[GK]]</f>
        <v>0261</v>
      </c>
      <c r="G2418" s="2" t="s">
        <v>2238</v>
      </c>
      <c r="I2418">
        <v>73470</v>
      </c>
      <c r="K2418">
        <v>0</v>
      </c>
      <c r="M2418">
        <v>70457.73</v>
      </c>
      <c r="O2418">
        <v>0</v>
      </c>
      <c r="Q2418">
        <v>2473</v>
      </c>
      <c r="S2418">
        <v>0</v>
      </c>
      <c r="U2418">
        <v>0</v>
      </c>
      <c r="X2418" s="342">
        <f>TabIPW[[#This Row],[liczba oddziałów w szkołach podstawowych, ponadpodstawowych i policealnych]]/$Y$2*$X$2</f>
        <v>9.234591552668602E-4</v>
      </c>
      <c r="Y2418" s="28">
        <v>617</v>
      </c>
      <c r="Z2418"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8.6390882731892564E-4</v>
      </c>
      <c r="AA2418" s="28">
        <v>2473</v>
      </c>
      <c r="AB2418" s="343">
        <f>(TabIPW[[#This Row],[liczba osób korzystających ze środowiskowej pomocy społecznej (łącznie z filiami)]]/$AC$2*$AC$3+TabIPW[[#This Row],[liczba bezrobotnych]]/$AD$2*$AD$3)*$AB$2</f>
        <v>9.837711650474432E-4</v>
      </c>
      <c r="AC2418" s="28">
        <v>1857</v>
      </c>
      <c r="AD2418" s="28">
        <v>1538</v>
      </c>
      <c r="AE2418" s="339">
        <f>TabIPW[[#This Row],[liczba pracujących ogółem ]]/$AF$2*$AE$2</f>
        <v>6.6183883031280873E-4</v>
      </c>
      <c r="AF2418" s="28">
        <v>26458</v>
      </c>
      <c r="AG2418" s="339">
        <f>TabIPW[[#This Row],[iloczyn liczby mieszkańców i relacji przeciętnego miesięcznego wynagrodzenia brutto 
 do średniej krajowej]]/$AH$2*$AG$2</f>
        <v>8.2451236782196517E-4</v>
      </c>
      <c r="AH2418" s="28">
        <v>70457.73000000001</v>
      </c>
      <c r="AI2418" s="339">
        <f>TabIPW[[#This Row],[suma powierzchni parków spac.-wyp., zieleńców i terenów zieleni osiedlowej oraz średniej pow. objętej utrzymaniem czystości i porządku przez gminy w okresie letnim i w okresie zimowym – będąca w gestii miasta '[w ha']]]/$AJ$2*$AI$2</f>
        <v>1.6141979412960126E-4</v>
      </c>
      <c r="AJ2418" s="28">
        <v>206.6</v>
      </c>
      <c r="AK2418" s="339">
        <f>TabIPW[[#This Row],[iloczyn liczby mieszkańców i relacji przeciętnego miesięcznego wynagrodzenia brutto do średniej krajowej]]/$AL$2*$AK$2</f>
        <v>3.2980494712878605E-4</v>
      </c>
      <c r="AL2418" s="28">
        <f>TabIPW[[#This Row],[iloczyn liczby mieszkańców i relacji przeciętnego miesięcznego wynagrodzenia brutto 
 do średniej krajowej]]</f>
        <v>70457.73000000001</v>
      </c>
      <c r="AM2418" s="339">
        <f>TabIPW[[#This Row],[liczba mieszkańców]]/$AN$2*$AM$2</f>
        <v>5.4210213439341798E-4</v>
      </c>
      <c r="AN2418" s="28">
        <v>73470</v>
      </c>
    </row>
    <row r="2419" spans="1:40" x14ac:dyDescent="0.3">
      <c r="A2419" s="2" t="s">
        <v>2236</v>
      </c>
      <c r="B2419" s="2" t="s">
        <v>11</v>
      </c>
      <c r="C2419" s="2" t="s">
        <v>2239</v>
      </c>
      <c r="D2419" s="2"/>
      <c r="E2419" s="2"/>
      <c r="F2419" s="17" t="str">
        <f>+Tabela1[[#This Row],[WK]]&amp;Tabela1[[#This Row],[PK]]&amp;Tabela1[[#This Row],[GK]]</f>
        <v>0262</v>
      </c>
      <c r="G2419" s="2" t="s">
        <v>2240</v>
      </c>
      <c r="I2419">
        <v>89919</v>
      </c>
      <c r="K2419">
        <v>0</v>
      </c>
      <c r="M2419">
        <v>82635.561000000002</v>
      </c>
      <c r="O2419">
        <v>0</v>
      </c>
      <c r="Q2419">
        <v>3436</v>
      </c>
      <c r="S2419">
        <v>0</v>
      </c>
      <c r="U2419">
        <v>0</v>
      </c>
      <c r="X2419" s="342">
        <f>TabIPW[[#This Row],[liczba oddziałów w szkołach podstawowych, ponadpodstawowych i policealnych]]/$Y$2*$X$2</f>
        <v>1.1464663094561019E-3</v>
      </c>
      <c r="Y2419" s="28">
        <v>766</v>
      </c>
      <c r="Z2419"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1.2003197455187336E-3</v>
      </c>
      <c r="AA2419" s="28">
        <v>3436</v>
      </c>
      <c r="AB2419" s="343">
        <f>(TabIPW[[#This Row],[liczba osób korzystających ze środowiskowej pomocy społecznej (łącznie z filiami)]]/$AC$2*$AC$3+TabIPW[[#This Row],[liczba bezrobotnych]]/$AD$2*$AD$3)*$AB$2</f>
        <v>1.4458339625886424E-3</v>
      </c>
      <c r="AC2419" s="28">
        <v>2666</v>
      </c>
      <c r="AD2419" s="28">
        <v>2499</v>
      </c>
      <c r="AE2419" s="339">
        <f>TabIPW[[#This Row],[liczba pracujących ogółem ]]/$AF$2*$AE$2</f>
        <v>9.6123972834039994E-4</v>
      </c>
      <c r="AF2419" s="28">
        <v>38427</v>
      </c>
      <c r="AG2419" s="339">
        <f>TabIPW[[#This Row],[iloczyn liczby mieszkańców i relacji przeciętnego miesięcznego wynagrodzenia brutto 
 do średniej krajowej]]/$AH$2*$AG$2</f>
        <v>9.6702011356889341E-4</v>
      </c>
      <c r="AH2419" s="28">
        <v>82635.561000000002</v>
      </c>
      <c r="AI2419" s="339">
        <f>TabIPW[[#This Row],[suma powierzchni parków spac.-wyp., zieleńców i terenów zieleni osiedlowej oraz średniej pow. objętej utrzymaniem czystości i porządku przez gminy w okresie letnim i w okresie zimowym – będąca w gestii miasta '[w ha']]]/$AJ$2*$AI$2</f>
        <v>3.7315631014664841E-4</v>
      </c>
      <c r="AJ2419" s="28">
        <v>477.6</v>
      </c>
      <c r="AK2419" s="339">
        <f>TabIPW[[#This Row],[iloczyn liczby mieszkańców i relacji przeciętnego miesięcznego wynagrodzenia brutto do średniej krajowej]]/$AL$2*$AK$2</f>
        <v>3.8680804542755737E-4</v>
      </c>
      <c r="AL2419" s="28">
        <f>TabIPW[[#This Row],[iloczyn liczby mieszkańców i relacji przeciętnego miesięcznego wynagrodzenia brutto 
 do średniej krajowej]]</f>
        <v>82635.561000000002</v>
      </c>
      <c r="AM2419" s="339">
        <f>TabIPW[[#This Row],[liczba mieszkańców]]/$AN$2*$AM$2</f>
        <v>6.6347191809611736E-4</v>
      </c>
      <c r="AN2419" s="28">
        <v>89919</v>
      </c>
    </row>
    <row r="2420" spans="1:40" x14ac:dyDescent="0.3">
      <c r="A2420" s="2" t="s">
        <v>2236</v>
      </c>
      <c r="B2420" s="2" t="s">
        <v>11</v>
      </c>
      <c r="C2420" s="2" t="s">
        <v>2241</v>
      </c>
      <c r="D2420" s="2"/>
      <c r="E2420" s="2"/>
      <c r="F2420" s="17" t="str">
        <f>+Tabela1[[#This Row],[WK]]&amp;Tabela1[[#This Row],[PK]]&amp;Tabela1[[#This Row],[GK]]</f>
        <v>0264</v>
      </c>
      <c r="G2420" s="2" t="s">
        <v>2242</v>
      </c>
      <c r="I2420">
        <v>672601</v>
      </c>
      <c r="K2420">
        <v>0</v>
      </c>
      <c r="M2420">
        <v>734480.29200000002</v>
      </c>
      <c r="O2420">
        <v>0</v>
      </c>
      <c r="Q2420">
        <v>28233</v>
      </c>
      <c r="S2420">
        <v>0</v>
      </c>
      <c r="U2420">
        <v>0</v>
      </c>
      <c r="X2420" s="342">
        <f>TabIPW[[#This Row],[liczba oddziałów w szkołach podstawowych, ponadpodstawowych i policealnych]]/$Y$2*$X$2</f>
        <v>7.5253689346544139E-3</v>
      </c>
      <c r="Y2420" s="28">
        <v>5028</v>
      </c>
      <c r="Z2420"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9.8628135550728781E-3</v>
      </c>
      <c r="AA2420" s="28">
        <v>28233</v>
      </c>
      <c r="AB2420" s="343">
        <f>(TabIPW[[#This Row],[liczba osób korzystających ze środowiskowej pomocy społecznej (łącznie z filiami)]]/$AC$2*$AC$3+TabIPW[[#This Row],[liczba bezrobotnych]]/$AD$2*$AD$3)*$AB$2</f>
        <v>4.2300740296508056E-3</v>
      </c>
      <c r="AC2420" s="28">
        <v>7021</v>
      </c>
      <c r="AD2420" s="28">
        <v>10252</v>
      </c>
      <c r="AE2420" s="339">
        <f>TabIPW[[#This Row],[liczba pracujących ogółem ]]/$AF$2*$AE$2</f>
        <v>1.0919840406238664E-2</v>
      </c>
      <c r="AF2420" s="28">
        <v>436537</v>
      </c>
      <c r="AG2420" s="339">
        <f>TabIPW[[#This Row],[iloczyn liczby mieszkańców i relacji przeciętnego miesięcznego wynagrodzenia brutto 
 do średniej krajowej]]/$AH$2*$AG$2</f>
        <v>8.595055285991875E-3</v>
      </c>
      <c r="AH2420" s="28">
        <v>734480.29200000002</v>
      </c>
      <c r="AI2420" s="339">
        <f>TabIPW[[#This Row],[suma powierzchni parków spac.-wyp., zieleńców i terenów zieleni osiedlowej oraz średniej pow. objętej utrzymaniem czystości i porządku przez gminy w okresie letnim i w okresie zimowym – będąca w gestii miasta '[w ha']]]/$AJ$2*$AI$2</f>
        <v>2.6689270646615203E-3</v>
      </c>
      <c r="AJ2420" s="28">
        <v>3415.9399999999996</v>
      </c>
      <c r="AK2420" s="339">
        <f>TabIPW[[#This Row],[iloczyn liczby mieszkańców i relacji przeciętnego miesięcznego wynagrodzenia brutto do średniej krajowej]]/$AL$2*$AK$2</f>
        <v>3.4380221143967501E-3</v>
      </c>
      <c r="AL2420" s="28">
        <f>TabIPW[[#This Row],[iloczyn liczby mieszkańców i relacji przeciętnego miesięcznego wynagrodzenia brutto 
 do średniej krajowej]]</f>
        <v>734480.29200000002</v>
      </c>
      <c r="AM2420" s="339">
        <f>TabIPW[[#This Row],[liczba mieszkańców]]/$AN$2*$AM$2</f>
        <v>4.9628207117891291E-3</v>
      </c>
      <c r="AN2420" s="28">
        <v>672601</v>
      </c>
    </row>
    <row r="2421" spans="1:40" x14ac:dyDescent="0.3">
      <c r="A2421" s="2" t="s">
        <v>2236</v>
      </c>
      <c r="B2421" s="2" t="s">
        <v>11</v>
      </c>
      <c r="C2421" s="2" t="s">
        <v>2243</v>
      </c>
      <c r="D2421" s="2"/>
      <c r="E2421" s="2"/>
      <c r="F2421" s="17" t="str">
        <f>+Tabela1[[#This Row],[WK]]&amp;Tabela1[[#This Row],[PK]]&amp;Tabela1[[#This Row],[GK]]</f>
        <v>0265</v>
      </c>
      <c r="G2421" s="2" t="s">
        <v>2244</v>
      </c>
      <c r="I2421">
        <v>97546</v>
      </c>
      <c r="K2421">
        <v>0</v>
      </c>
      <c r="M2421">
        <v>97838.637999999992</v>
      </c>
      <c r="O2421">
        <v>0</v>
      </c>
      <c r="Q2421">
        <v>2773</v>
      </c>
      <c r="S2421">
        <v>0</v>
      </c>
      <c r="U2421">
        <v>0</v>
      </c>
      <c r="X2421" s="342">
        <f>TabIPW[[#This Row],[liczba oddziałów w szkołach podstawowych, ponadpodstawowych i policealnych]]/$Y$2*$X$2</f>
        <v>1.0357110785164784E-3</v>
      </c>
      <c r="Y2421" s="28">
        <v>692</v>
      </c>
      <c r="Z2421"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9.6870973641543904E-4</v>
      </c>
      <c r="AA2421" s="28">
        <v>2773</v>
      </c>
      <c r="AB2421" s="343">
        <f>(TabIPW[[#This Row],[liczba osób korzystających ze środowiskowej pomocy społecznej (łącznie z filiami)]]/$AC$2*$AC$3+TabIPW[[#This Row],[liczba bezrobotnych]]/$AD$2*$AD$3)*$AB$2</f>
        <v>2.0063757591857485E-3</v>
      </c>
      <c r="AC2421" s="28">
        <v>3939</v>
      </c>
      <c r="AD2421" s="28">
        <v>2564</v>
      </c>
      <c r="AE2421" s="339">
        <f>TabIPW[[#This Row],[liczba pracujących ogółem ]]/$AF$2*$AE$2</f>
        <v>8.0157092291721372E-4</v>
      </c>
      <c r="AF2421" s="28">
        <v>32044</v>
      </c>
      <c r="AG2421" s="339">
        <f>TabIPW[[#This Row],[iloczyn liczby mieszkańców i relacji przeciętnego miesięcznego wynagrodzenia brutto 
 do średniej krajowej]]/$AH$2*$AG$2</f>
        <v>1.1449299754882265E-3</v>
      </c>
      <c r="AH2421" s="28">
        <v>97838.637999999992</v>
      </c>
      <c r="AI2421" s="339">
        <f>TabIPW[[#This Row],[suma powierzchni parków spac.-wyp., zieleńców i terenów zieleni osiedlowej oraz średniej pow. objętej utrzymaniem czystości i porządku przez gminy w okresie letnim i w okresie zimowym – będąca w gestii miasta '[w ha']]]/$AJ$2*$AI$2</f>
        <v>1.5734132692071202E-4</v>
      </c>
      <c r="AJ2421" s="28">
        <v>201.38</v>
      </c>
      <c r="AK2421" s="339">
        <f>TabIPW[[#This Row],[iloczyn liczby mieszkańców i relacji przeciętnego miesięcznego wynagrodzenia brutto do średniej krajowej]]/$AL$2*$AK$2</f>
        <v>4.5797199019529061E-4</v>
      </c>
      <c r="AL2421" s="28">
        <f>TabIPW[[#This Row],[iloczyn liczby mieszkańców i relacji przeciętnego miesięcznego wynagrodzenia brutto 
 do średniej krajowej]]</f>
        <v>97838.637999999992</v>
      </c>
      <c r="AM2421" s="339">
        <f>TabIPW[[#This Row],[liczba mieszkańców]]/$AN$2*$AM$2</f>
        <v>7.1974812578658415E-4</v>
      </c>
      <c r="AN2421" s="28">
        <v>97546</v>
      </c>
    </row>
    <row r="2422" spans="1:40" x14ac:dyDescent="0.3">
      <c r="A2422" s="2" t="s">
        <v>2236</v>
      </c>
      <c r="B2422" s="2" t="s">
        <v>18</v>
      </c>
      <c r="C2422" s="2" t="s">
        <v>2237</v>
      </c>
      <c r="D2422" s="2"/>
      <c r="E2422" s="2"/>
      <c r="F2422" s="17" t="str">
        <f>+Tabela1[[#This Row],[WK]]&amp;Tabela1[[#This Row],[PK]]&amp;Tabela1[[#This Row],[GK]]</f>
        <v>0461</v>
      </c>
      <c r="G2422" s="2" t="s">
        <v>2245</v>
      </c>
      <c r="I2422">
        <v>321100</v>
      </c>
      <c r="K2422">
        <v>0</v>
      </c>
      <c r="M2422">
        <v>314356.90000000002</v>
      </c>
      <c r="O2422">
        <v>0</v>
      </c>
      <c r="Q2422">
        <v>11963</v>
      </c>
      <c r="S2422">
        <v>0</v>
      </c>
      <c r="U2422">
        <v>0</v>
      </c>
      <c r="X2422" s="342">
        <f>TabIPW[[#This Row],[liczba oddziałów w szkołach podstawowych, ponadpodstawowych i policealnych]]/$Y$2*$X$2</f>
        <v>3.7507109288472474E-3</v>
      </c>
      <c r="Y2422" s="28">
        <v>2506</v>
      </c>
      <c r="Z2422"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4.1791109184053004E-3</v>
      </c>
      <c r="AA2422" s="28">
        <v>11963</v>
      </c>
      <c r="AB2422" s="343">
        <f>(TabIPW[[#This Row],[liczba osób korzystających ze środowiskowej pomocy społecznej (łącznie z filiami)]]/$AC$2*$AC$3+TabIPW[[#This Row],[liczba bezrobotnych]]/$AD$2*$AD$3)*$AB$2</f>
        <v>3.114461169090582E-3</v>
      </c>
      <c r="AC2422" s="28">
        <v>6004</v>
      </c>
      <c r="AD2422" s="28">
        <v>4397</v>
      </c>
      <c r="AE2422" s="339">
        <f>TabIPW[[#This Row],[liczba pracujących ogółem ]]/$AF$2*$AE$2</f>
        <v>3.761284754793441E-3</v>
      </c>
      <c r="AF2422" s="28">
        <v>150363</v>
      </c>
      <c r="AG2422" s="339">
        <f>TabIPW[[#This Row],[iloczyn liczby mieszkańców i relacji przeciętnego miesięcznego wynagrodzenia brutto 
 do średniej krajowej]]/$AH$2*$AG$2</f>
        <v>3.6786758807042562E-3</v>
      </c>
      <c r="AH2422" s="28">
        <v>314356.90000000002</v>
      </c>
      <c r="AI2422" s="339">
        <f>TabIPW[[#This Row],[suma powierzchni parków spac.-wyp., zieleńców i terenów zieleni osiedlowej oraz średniej pow. objętej utrzymaniem czystości i porządku przez gminy w okresie letnim i w okresie zimowym – będąca w gestii miasta '[w ha']]]/$AJ$2*$AI$2</f>
        <v>9.6673736530705821E-4</v>
      </c>
      <c r="AJ2422" s="28">
        <v>1237.32</v>
      </c>
      <c r="AK2422" s="339">
        <f>TabIPW[[#This Row],[iloczyn liczby mieszkańców i relacji przeciętnego miesięcznego wynagrodzenia brutto do średniej krajowej]]/$AL$2*$AK$2</f>
        <v>1.4714703522817026E-3</v>
      </c>
      <c r="AL2422" s="28">
        <f>TabIPW[[#This Row],[iloczyn liczby mieszkańców i relacji przeciętnego miesięcznego wynagrodzenia brutto 
 do średniej krajowej]]</f>
        <v>314356.90000000002</v>
      </c>
      <c r="AM2422" s="339">
        <f>TabIPW[[#This Row],[liczba mieszkańców]]/$AN$2*$AM$2</f>
        <v>2.3692526929866135E-3</v>
      </c>
      <c r="AN2422" s="28">
        <v>321100</v>
      </c>
    </row>
    <row r="2423" spans="1:40" x14ac:dyDescent="0.3">
      <c r="A2423" s="2" t="s">
        <v>2236</v>
      </c>
      <c r="B2423" s="2" t="s">
        <v>18</v>
      </c>
      <c r="C2423" s="2" t="s">
        <v>2239</v>
      </c>
      <c r="D2423" s="2"/>
      <c r="E2423" s="2"/>
      <c r="F2423" s="17" t="str">
        <f>+Tabela1[[#This Row],[WK]]&amp;Tabela1[[#This Row],[PK]]&amp;Tabela1[[#This Row],[GK]]</f>
        <v>0462</v>
      </c>
      <c r="G2423" s="2" t="s">
        <v>2246</v>
      </c>
      <c r="I2423">
        <v>86811</v>
      </c>
      <c r="K2423">
        <v>0</v>
      </c>
      <c r="M2423">
        <v>72139.940999999992</v>
      </c>
      <c r="O2423">
        <v>0</v>
      </c>
      <c r="Q2423">
        <v>3194</v>
      </c>
      <c r="S2423">
        <v>0</v>
      </c>
      <c r="U2423">
        <v>0</v>
      </c>
      <c r="X2423" s="342">
        <f>TabIPW[[#This Row],[liczba oddziałów w szkołach podstawowych, ponadpodstawowych i policealnych]]/$Y$2*$X$2</f>
        <v>1.2632083096357049E-3</v>
      </c>
      <c r="Y2423" s="28">
        <v>844</v>
      </c>
      <c r="Z2423"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1.115780345514213E-3</v>
      </c>
      <c r="AA2423" s="28">
        <v>3194</v>
      </c>
      <c r="AB2423" s="343">
        <f>(TabIPW[[#This Row],[liczba osób korzystających ze środowiskowej pomocy społecznej (łącznie z filiami)]]/$AC$2*$AC$3+TabIPW[[#This Row],[liczba bezrobotnych]]/$AD$2*$AD$3)*$AB$2</f>
        <v>2.4443234438377638E-3</v>
      </c>
      <c r="AC2423" s="28">
        <v>4795</v>
      </c>
      <c r="AD2423" s="28">
        <v>3138</v>
      </c>
      <c r="AE2423" s="339">
        <f>TabIPW[[#This Row],[liczba pracujących ogółem ]]/$AF$2*$AE$2</f>
        <v>7.8848823683914297E-4</v>
      </c>
      <c r="AF2423" s="28">
        <v>31521</v>
      </c>
      <c r="AG2423" s="339">
        <f>TabIPW[[#This Row],[iloczyn liczby mieszkańców i relacji przeciętnego miesięcznego wynagrodzenia brutto 
 do średniej krajowej]]/$AH$2*$AG$2</f>
        <v>8.4419798322266201E-4</v>
      </c>
      <c r="AH2423" s="28">
        <v>72139.940999999992</v>
      </c>
      <c r="AI2423" s="339">
        <f>TabIPW[[#This Row],[suma powierzchni parków spac.-wyp., zieleńców i terenów zieleni osiedlowej oraz średniej pow. objętej utrzymaniem czystości i porządku przez gminy w okresie letnim i w okresie zimowym – będąca w gestii miasta '[w ha']]]/$AJ$2*$AI$2</f>
        <v>3.347546505073943E-4</v>
      </c>
      <c r="AJ2423" s="28">
        <v>428.45000000000005</v>
      </c>
      <c r="AK2423" s="339">
        <f>TabIPW[[#This Row],[iloczyn liczby mieszkańców i relacji przeciętnego miesięcznego wynagrodzenia brutto do średniej krajowej]]/$AL$2*$AK$2</f>
        <v>3.3767919328906478E-4</v>
      </c>
      <c r="AL2423" s="28">
        <f>TabIPW[[#This Row],[iloczyn liczby mieszkańców i relacji przeciętnego miesięcznego wynagrodzenia brutto 
 do średniej krajowej]]</f>
        <v>72139.940999999992</v>
      </c>
      <c r="AM2423" s="339">
        <f>TabIPW[[#This Row],[liczba mieszkańców]]/$AN$2*$AM$2</f>
        <v>6.4053938190862937E-4</v>
      </c>
      <c r="AN2423" s="28">
        <v>86811</v>
      </c>
    </row>
    <row r="2424" spans="1:40" x14ac:dyDescent="0.3">
      <c r="A2424" s="2" t="s">
        <v>2236</v>
      </c>
      <c r="B2424" s="2" t="s">
        <v>18</v>
      </c>
      <c r="C2424" s="2" t="s">
        <v>2247</v>
      </c>
      <c r="D2424" s="2"/>
      <c r="E2424" s="2"/>
      <c r="F2424" s="17" t="str">
        <f>+Tabela1[[#This Row],[WK]]&amp;Tabela1[[#This Row],[PK]]&amp;Tabela1[[#This Row],[GK]]</f>
        <v>0463</v>
      </c>
      <c r="G2424" s="2" t="s">
        <v>2248</v>
      </c>
      <c r="I2424">
        <v>192784</v>
      </c>
      <c r="K2424">
        <v>0</v>
      </c>
      <c r="M2424">
        <v>186036.56</v>
      </c>
      <c r="O2424">
        <v>0</v>
      </c>
      <c r="Q2424">
        <v>7611</v>
      </c>
      <c r="S2424">
        <v>0</v>
      </c>
      <c r="U2424">
        <v>0</v>
      </c>
      <c r="X2424" s="342">
        <f>TabIPW[[#This Row],[liczba oddziałów w szkołach podstawowych, ponadpodstawowych i policealnych]]/$Y$2*$X$2</f>
        <v>2.4860059269015476E-3</v>
      </c>
      <c r="Y2424" s="28">
        <v>1661</v>
      </c>
      <c r="Z2424"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2.6587990637785457E-3</v>
      </c>
      <c r="AA2424" s="28">
        <v>7611</v>
      </c>
      <c r="AB2424" s="343">
        <f>(TabIPW[[#This Row],[liczba osób korzystających ze środowiskowej pomocy społecznej (łącznie z filiami)]]/$AC$2*$AC$3+TabIPW[[#This Row],[liczba bezrobotnych]]/$AD$2*$AD$3)*$AB$2</f>
        <v>2.6851968128424942E-3</v>
      </c>
      <c r="AC2424" s="28">
        <v>5235</v>
      </c>
      <c r="AD2424" s="28">
        <v>3570</v>
      </c>
      <c r="AE2424" s="339">
        <f>TabIPW[[#This Row],[liczba pracujących ogółem ]]/$AF$2*$AE$2</f>
        <v>2.2468700361462359E-3</v>
      </c>
      <c r="AF2424" s="28">
        <v>89822</v>
      </c>
      <c r="AG2424" s="339">
        <f>TabIPW[[#This Row],[iloczyn liczby mieszkańców i relacji przeciętnego miesięcznego wynagrodzenia brutto 
 do średniej krajowej]]/$AH$2*$AG$2</f>
        <v>2.1770421015132489E-3</v>
      </c>
      <c r="AH2424" s="28">
        <v>186036.56</v>
      </c>
      <c r="AI2424" s="339">
        <f>TabIPW[[#This Row],[suma powierzchni parków spac.-wyp., zieleńców i terenów zieleni osiedlowej oraz średniej pow. objętej utrzymaniem czystości i porządku przez gminy w okresie letnim i w okresie zimowym – będąca w gestii miasta '[w ha']]]/$AJ$2*$AI$2</f>
        <v>2.6717085480453608E-4</v>
      </c>
      <c r="AJ2424" s="28">
        <v>341.95000000000005</v>
      </c>
      <c r="AK2424" s="339">
        <f>TabIPW[[#This Row],[iloczyn liczby mieszkańców i relacji przeciętnego miesięcznego wynagrodzenia brutto do średniej krajowej]]/$AL$2*$AK$2</f>
        <v>8.7081684060529951E-4</v>
      </c>
      <c r="AL2424" s="28">
        <f>TabIPW[[#This Row],[iloczyn liczby mieszkańców i relacji przeciętnego miesięcznego wynagrodzenia brutto 
 do średniej krajowej]]</f>
        <v>186036.56</v>
      </c>
      <c r="AM2424" s="339">
        <f>TabIPW[[#This Row],[liczba mieszkańców]]/$AN$2*$AM$2</f>
        <v>1.4224665561031805E-3</v>
      </c>
      <c r="AN2424" s="28">
        <v>192784</v>
      </c>
    </row>
    <row r="2425" spans="1:40" x14ac:dyDescent="0.3">
      <c r="A2425" s="2" t="s">
        <v>2236</v>
      </c>
      <c r="B2425" s="2" t="s">
        <v>18</v>
      </c>
      <c r="C2425" s="2" t="s">
        <v>2241</v>
      </c>
      <c r="D2425" s="2"/>
      <c r="E2425" s="2"/>
      <c r="F2425" s="17" t="str">
        <f>+Tabela1[[#This Row],[WK]]&amp;Tabela1[[#This Row],[PK]]&amp;Tabela1[[#This Row],[GK]]</f>
        <v>0464</v>
      </c>
      <c r="G2425" s="2" t="s">
        <v>2249</v>
      </c>
      <c r="I2425">
        <v>98038</v>
      </c>
      <c r="K2425">
        <v>0</v>
      </c>
      <c r="M2425">
        <v>86665.592000000004</v>
      </c>
      <c r="O2425">
        <v>0</v>
      </c>
      <c r="Q2425">
        <v>3008</v>
      </c>
      <c r="S2425">
        <v>0</v>
      </c>
      <c r="U2425">
        <v>0</v>
      </c>
      <c r="X2425" s="342">
        <f>TabIPW[[#This Row],[liczba oddziałów w szkołach podstawowych, ponadpodstawowych i policealnych]]/$Y$2*$X$2</f>
        <v>1.3006256173855779E-3</v>
      </c>
      <c r="Y2425" s="28">
        <v>869</v>
      </c>
      <c r="Z2425"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1.0508037818743746E-3</v>
      </c>
      <c r="AA2425" s="28">
        <v>3008</v>
      </c>
      <c r="AB2425" s="343">
        <f>(TabIPW[[#This Row],[liczba osób korzystających ze środowiskowej pomocy społecznej (łącznie z filiami)]]/$AC$2*$AC$3+TabIPW[[#This Row],[liczba bezrobotnych]]/$AD$2*$AD$3)*$AB$2</f>
        <v>2.7487589417100598E-3</v>
      </c>
      <c r="AC2425" s="28">
        <v>5229</v>
      </c>
      <c r="AD2425" s="28">
        <v>4145</v>
      </c>
      <c r="AE2425" s="339">
        <f>TabIPW[[#This Row],[liczba pracujących ogółem ]]/$AF$2*$AE$2</f>
        <v>8.3539079209035314E-4</v>
      </c>
      <c r="AF2425" s="28">
        <v>33396</v>
      </c>
      <c r="AG2425" s="339">
        <f>TabIPW[[#This Row],[iloczyn liczby mieszkańców i relacji przeciętnego miesięcznego wynagrodzenia brutto 
 do średniej krajowej]]/$AH$2*$AG$2</f>
        <v>1.014180452146448E-3</v>
      </c>
      <c r="AH2425" s="28">
        <v>86665.592000000004</v>
      </c>
      <c r="AI2425" s="339">
        <f>TabIPW[[#This Row],[suma powierzchni parków spac.-wyp., zieleńców i terenów zieleni osiedlowej oraz średniej pow. objętej utrzymaniem czystości i porządku przez gminy w okresie letnim i w okresie zimowym – będąca w gestii miasta '[w ha']]]/$AJ$2*$AI$2</f>
        <v>2.0175911635085639E-4</v>
      </c>
      <c r="AJ2425" s="28">
        <v>258.23</v>
      </c>
      <c r="AK2425" s="339">
        <f>TabIPW[[#This Row],[iloczyn liczby mieszkańców i relacji przeciętnego miesięcznego wynagrodzenia brutto do średniej krajowej]]/$AL$2*$AK$2</f>
        <v>4.0567218085857919E-4</v>
      </c>
      <c r="AL2425" s="28">
        <f>TabIPW[[#This Row],[iloczyn liczby mieszkańców i relacji przeciętnego miesięcznego wynagrodzenia brutto 
 do średniej krajowej]]</f>
        <v>86665.592000000004</v>
      </c>
      <c r="AM2425" s="339">
        <f>TabIPW[[#This Row],[liczba mieszkańców]]/$AN$2*$AM$2</f>
        <v>7.2337837282784683E-4</v>
      </c>
      <c r="AN2425" s="28">
        <v>98038</v>
      </c>
    </row>
    <row r="2426" spans="1:40" x14ac:dyDescent="0.3">
      <c r="A2426" s="2" t="s">
        <v>2236</v>
      </c>
      <c r="B2426" s="2" t="s">
        <v>23</v>
      </c>
      <c r="C2426" s="2" t="s">
        <v>2237</v>
      </c>
      <c r="D2426" s="2"/>
      <c r="E2426" s="2"/>
      <c r="F2426" s="17" t="str">
        <f>+Tabela1[[#This Row],[WK]]&amp;Tabela1[[#This Row],[PK]]&amp;Tabela1[[#This Row],[GK]]</f>
        <v>0661</v>
      </c>
      <c r="G2426" s="2" t="s">
        <v>2250</v>
      </c>
      <c r="I2426">
        <v>53470</v>
      </c>
      <c r="K2426">
        <v>0</v>
      </c>
      <c r="M2426">
        <v>45984.2</v>
      </c>
      <c r="O2426">
        <v>0</v>
      </c>
      <c r="Q2426">
        <v>2597</v>
      </c>
      <c r="S2426">
        <v>0</v>
      </c>
      <c r="U2426">
        <v>0</v>
      </c>
      <c r="X2426" s="342">
        <f>TabIPW[[#This Row],[liczba oddziałów w szkołach podstawowych, ponadpodstawowych i policealnych]]/$Y$2*$X$2</f>
        <v>9.3692938605681442E-4</v>
      </c>
      <c r="Y2426" s="28">
        <v>626</v>
      </c>
      <c r="Z2426"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9.0722653641215115E-4</v>
      </c>
      <c r="AA2426" s="28">
        <v>2597</v>
      </c>
      <c r="AB2426" s="343">
        <f>(TabIPW[[#This Row],[liczba osób korzystających ze środowiskowej pomocy społecznej (łącznie z filiami)]]/$AC$2*$AC$3+TabIPW[[#This Row],[liczba bezrobotnych]]/$AD$2*$AD$3)*$AB$2</f>
        <v>1.0880520453375459E-3</v>
      </c>
      <c r="AC2426" s="28">
        <v>1963</v>
      </c>
      <c r="AD2426" s="28">
        <v>2044</v>
      </c>
      <c r="AE2426" s="339">
        <f>TabIPW[[#This Row],[liczba pracujących ogółem ]]/$AF$2*$AE$2</f>
        <v>4.9411529273448145E-4</v>
      </c>
      <c r="AF2426" s="28">
        <v>19753</v>
      </c>
      <c r="AG2426" s="339">
        <f>TabIPW[[#This Row],[iloczyn liczby mieszkańców i relacji przeciętnego miesięcznego wynagrodzenia brutto 
 do średniej krajowej]]/$AH$2*$AG$2</f>
        <v>5.3811755820686816E-4</v>
      </c>
      <c r="AH2426" s="28">
        <v>45984.2</v>
      </c>
      <c r="AI2426" s="339">
        <f>TabIPW[[#This Row],[suma powierzchni parków spac.-wyp., zieleńców i terenów zieleni osiedlowej oraz średniej pow. objętej utrzymaniem czystości i porządku przez gminy w okresie letnim i w okresie zimowym – będąca w gestii miasta '[w ha']]]/$AJ$2*$AI$2</f>
        <v>9.7859773546624189E-5</v>
      </c>
      <c r="AJ2426" s="28">
        <v>125.25</v>
      </c>
      <c r="AK2426" s="339">
        <f>TabIPW[[#This Row],[iloczyn liczby mieszkańców i relacji przeciętnego miesięcznego wynagrodzenia brutto do średniej krajowej]]/$AL$2*$AK$2</f>
        <v>2.1524702328274727E-4</v>
      </c>
      <c r="AL2426" s="28">
        <f>TabIPW[[#This Row],[iloczyn liczby mieszkańców i relacji przeciętnego miesięcznego wynagrodzenia brutto 
 do średniej krajowej]]</f>
        <v>45984.2</v>
      </c>
      <c r="AM2426" s="339">
        <f>TabIPW[[#This Row],[liczba mieszkańców]]/$AN$2*$AM$2</f>
        <v>3.9453111645591473E-4</v>
      </c>
      <c r="AN2426" s="28">
        <v>53470</v>
      </c>
    </row>
    <row r="2427" spans="1:40" x14ac:dyDescent="0.3">
      <c r="A2427" s="2" t="s">
        <v>2236</v>
      </c>
      <c r="B2427" s="2" t="s">
        <v>23</v>
      </c>
      <c r="C2427" s="2" t="s">
        <v>2239</v>
      </c>
      <c r="D2427" s="2"/>
      <c r="E2427" s="2"/>
      <c r="F2427" s="17" t="str">
        <f>+Tabela1[[#This Row],[WK]]&amp;Tabela1[[#This Row],[PK]]&amp;Tabela1[[#This Row],[GK]]</f>
        <v>0662</v>
      </c>
      <c r="G2427" s="2" t="s">
        <v>2251</v>
      </c>
      <c r="I2427">
        <v>55661</v>
      </c>
      <c r="K2427">
        <v>0</v>
      </c>
      <c r="M2427">
        <v>47701.476999999999</v>
      </c>
      <c r="O2427">
        <v>0</v>
      </c>
      <c r="Q2427">
        <v>2396</v>
      </c>
      <c r="S2427">
        <v>0</v>
      </c>
      <c r="U2427">
        <v>0</v>
      </c>
      <c r="X2427" s="342">
        <f>TabIPW[[#This Row],[liczba oddziałów w szkołach podstawowych, ponadpodstawowych i policealnych]]/$Y$2*$X$2</f>
        <v>7.5882300116741994E-4</v>
      </c>
      <c r="Y2427" s="28">
        <v>507</v>
      </c>
      <c r="Z2427"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8.3700992731748722E-4</v>
      </c>
      <c r="AA2427" s="28">
        <v>2396</v>
      </c>
      <c r="AB2427" s="343">
        <f>(TabIPW[[#This Row],[liczba osób korzystających ze środowiskowej pomocy społecznej (łącznie z filiami)]]/$AC$2*$AC$3+TabIPW[[#This Row],[liczba bezrobotnych]]/$AD$2*$AD$3)*$AB$2</f>
        <v>1.0173742322834157E-3</v>
      </c>
      <c r="AC2427" s="28">
        <v>1808</v>
      </c>
      <c r="AD2427" s="28">
        <v>2015</v>
      </c>
      <c r="AE2427" s="339">
        <f>TabIPW[[#This Row],[liczba pracujących ogółem ]]/$AF$2*$AE$2</f>
        <v>4.59469938588921E-4</v>
      </c>
      <c r="AF2427" s="28">
        <v>18368</v>
      </c>
      <c r="AG2427" s="339">
        <f>TabIPW[[#This Row],[iloczyn liczby mieszkańców i relacji przeciętnego miesięcznego wynagrodzenia brutto 
 do średniej krajowej]]/$AH$2*$AG$2</f>
        <v>5.5821352390823559E-4</v>
      </c>
      <c r="AH2427" s="28">
        <v>47701.476999999999</v>
      </c>
      <c r="AI2427" s="339">
        <f>TabIPW[[#This Row],[suma powierzchni parków spac.-wyp., zieleńców i terenów zieleni osiedlowej oraz średniej pow. objętej utrzymaniem czystości i porządku przez gminy w okresie letnim i w okresie zimowym – będąca w gestii miasta '[w ha']]]/$AJ$2*$AI$2</f>
        <v>1.9888387510014522E-4</v>
      </c>
      <c r="AJ2427" s="28">
        <v>254.55</v>
      </c>
      <c r="AK2427" s="339">
        <f>TabIPW[[#This Row],[iloczyn liczby mieszkańców i relacji przeciętnego miesięcznego wynagrodzenia brutto do średniej krajowej]]/$AL$2*$AK$2</f>
        <v>2.2328540956329424E-4</v>
      </c>
      <c r="AL2427" s="28">
        <f>TabIPW[[#This Row],[iloczyn liczby mieszkańców i relacji przeciętnego miesięcznego wynagrodzenia brutto 
 do średniej krajowej]]</f>
        <v>47701.476999999999</v>
      </c>
      <c r="AM2427" s="339">
        <f>TabIPW[[#This Row],[liczba mieszkańców]]/$AN$2*$AM$2</f>
        <v>4.106975214709682E-4</v>
      </c>
      <c r="AN2427" s="28">
        <v>55661</v>
      </c>
    </row>
    <row r="2428" spans="1:40" x14ac:dyDescent="0.3">
      <c r="A2428" s="2" t="s">
        <v>2236</v>
      </c>
      <c r="B2428" s="2" t="s">
        <v>23</v>
      </c>
      <c r="C2428" s="2" t="s">
        <v>2247</v>
      </c>
      <c r="D2428" s="2"/>
      <c r="E2428" s="2"/>
      <c r="F2428" s="17" t="str">
        <f>+Tabela1[[#This Row],[WK]]&amp;Tabela1[[#This Row],[PK]]&amp;Tabela1[[#This Row],[GK]]</f>
        <v>0663</v>
      </c>
      <c r="G2428" s="2" t="s">
        <v>2252</v>
      </c>
      <c r="I2428">
        <v>326685</v>
      </c>
      <c r="K2428">
        <v>0</v>
      </c>
      <c r="M2428">
        <v>322111.40999999997</v>
      </c>
      <c r="O2428">
        <v>0</v>
      </c>
      <c r="Q2428">
        <v>13990</v>
      </c>
      <c r="S2428">
        <v>0</v>
      </c>
      <c r="U2428">
        <v>0</v>
      </c>
      <c r="X2428" s="342">
        <f>TabIPW[[#This Row],[liczba oddziałów w szkołach podstawowych, ponadpodstawowych i policealnych]]/$Y$2*$X$2</f>
        <v>4.3613613913251713E-3</v>
      </c>
      <c r="Y2428" s="28">
        <v>2914</v>
      </c>
      <c r="Z2428"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4.8872157275340758E-3</v>
      </c>
      <c r="AA2428" s="28">
        <v>13990</v>
      </c>
      <c r="AB2428" s="343">
        <f>(TabIPW[[#This Row],[liczba osób korzystających ze środowiskowej pomocy społecznej (łącznie z filiami)]]/$AC$2*$AC$3+TabIPW[[#This Row],[liczba bezrobotnych]]/$AD$2*$AD$3)*$AB$2</f>
        <v>3.7368507313789781E-3</v>
      </c>
      <c r="AC2428" s="28">
        <v>6398</v>
      </c>
      <c r="AD2428" s="28">
        <v>8318</v>
      </c>
      <c r="AE2428" s="339">
        <f>TabIPW[[#This Row],[liczba pracujących ogółem ]]/$AF$2*$AE$2</f>
        <v>4.4096406638900352E-3</v>
      </c>
      <c r="AF2428" s="28">
        <v>176282</v>
      </c>
      <c r="AG2428" s="339">
        <f>TabIPW[[#This Row],[iloczyn liczby mieszkańców i relacji przeciętnego miesięcznego wynagrodzenia brutto 
 do średniej krajowej]]/$AH$2*$AG$2</f>
        <v>3.7694209189193546E-3</v>
      </c>
      <c r="AH2428" s="28">
        <v>322111.40999999997</v>
      </c>
      <c r="AI2428" s="339">
        <f>TabIPW[[#This Row],[suma powierzchni parków spac.-wyp., zieleńców i terenów zieleni osiedlowej oraz średniej pow. objętej utrzymaniem czystości i porządku przez gminy w okresie letnim i w okresie zimowym – będąca w gestii miasta '[w ha']]]/$AJ$2*$AI$2</f>
        <v>1.2314861418840932E-3</v>
      </c>
      <c r="AJ2428" s="28">
        <v>1576.17</v>
      </c>
      <c r="AK2428" s="339">
        <f>TabIPW[[#This Row],[iloczyn liczby mieszkańców i relacji przeciętnego miesięcznego wynagrodzenia brutto do średniej krajowej]]/$AL$2*$AK$2</f>
        <v>1.5077683675677417E-3</v>
      </c>
      <c r="AL2428" s="28">
        <f>TabIPW[[#This Row],[iloczyn liczby mieszkańców i relacji przeciętnego miesięcznego wynagrodzenia brutto 
 do średniej krajowej]]</f>
        <v>322111.40999999997</v>
      </c>
      <c r="AM2428" s="339">
        <f>TabIPW[[#This Row],[liczba mieszkańców]]/$AN$2*$AM$2</f>
        <v>2.4104618997456612E-3</v>
      </c>
      <c r="AN2428" s="28">
        <v>326685</v>
      </c>
    </row>
    <row r="2429" spans="1:40" x14ac:dyDescent="0.3">
      <c r="A2429" s="2" t="s">
        <v>2236</v>
      </c>
      <c r="B2429" s="2" t="s">
        <v>23</v>
      </c>
      <c r="C2429" s="2" t="s">
        <v>2241</v>
      </c>
      <c r="D2429" s="2"/>
      <c r="E2429" s="2"/>
      <c r="F2429" s="17" t="str">
        <f>+Tabela1[[#This Row],[WK]]&amp;Tabela1[[#This Row],[PK]]&amp;Tabela1[[#This Row],[GK]]</f>
        <v>0664</v>
      </c>
      <c r="G2429" s="2" t="s">
        <v>2253</v>
      </c>
      <c r="I2429">
        <v>56844</v>
      </c>
      <c r="K2429">
        <v>0</v>
      </c>
      <c r="M2429">
        <v>51557.508000000002</v>
      </c>
      <c r="O2429">
        <v>0</v>
      </c>
      <c r="Q2429">
        <v>2359</v>
      </c>
      <c r="S2429">
        <v>0</v>
      </c>
      <c r="U2429">
        <v>0</v>
      </c>
      <c r="X2429" s="342">
        <f>TabIPW[[#This Row],[liczba oddziałów w szkołach podstawowych, ponadpodstawowych i policealnych]]/$Y$2*$X$2</f>
        <v>1.0865986170563056E-3</v>
      </c>
      <c r="Y2429" s="28">
        <v>726</v>
      </c>
      <c r="Z2429"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8.2408448186225061E-4</v>
      </c>
      <c r="AA2429" s="28">
        <v>2359</v>
      </c>
      <c r="AB2429" s="343">
        <f>(TabIPW[[#This Row],[liczba osób korzystających ze środowiskowej pomocy społecznej (łącznie z filiami)]]/$AC$2*$AC$3+TabIPW[[#This Row],[liczba bezrobotnych]]/$AD$2*$AD$3)*$AB$2</f>
        <v>1.1561122407833105E-3</v>
      </c>
      <c r="AC2429" s="28">
        <v>2059</v>
      </c>
      <c r="AD2429" s="28">
        <v>2273</v>
      </c>
      <c r="AE2429" s="339">
        <f>TabIPW[[#This Row],[liczba pracujących ogółem ]]/$AF$2*$AE$2</f>
        <v>8.2260828236588985E-4</v>
      </c>
      <c r="AF2429" s="28">
        <v>32885</v>
      </c>
      <c r="AG2429" s="339">
        <f>TabIPW[[#This Row],[iloczyn liczby mieszkańców i relacji przeciętnego miesięcznego wynagrodzenia brutto 
 do średniej krajowej]]/$AH$2*$AG$2</f>
        <v>6.0333767494467839E-4</v>
      </c>
      <c r="AH2429" s="28">
        <v>51557.508000000002</v>
      </c>
      <c r="AI2429" s="339">
        <f>TabIPW[[#This Row],[suma powierzchni parków spac.-wyp., zieleńców i terenów zieleni osiedlowej oraz średniej pow. objętej utrzymaniem czystości i porządku przez gminy w okresie letnim i w okresie zimowym – będąca w gestii miasta '[w ha']]]/$AJ$2*$AI$2</f>
        <v>2.1916682696657524E-4</v>
      </c>
      <c r="AJ2429" s="28">
        <v>280.51</v>
      </c>
      <c r="AK2429" s="339">
        <f>TabIPW[[#This Row],[iloczyn liczby mieszkańców i relacji przeciętnego miesięcznego wynagrodzenia brutto do średniej krajowej]]/$AL$2*$AK$2</f>
        <v>2.4133506997787134E-4</v>
      </c>
      <c r="AL2429" s="28">
        <f>TabIPW[[#This Row],[iloczyn liczby mieszkańców i relacji przeciętnego miesięcznego wynagrodzenia brutto 
 do średniej krajowej]]</f>
        <v>51557.508000000002</v>
      </c>
      <c r="AM2429" s="339">
        <f>TabIPW[[#This Row],[liczba mieszkańców]]/$AN$2*$AM$2</f>
        <v>4.1942634718197152E-4</v>
      </c>
      <c r="AN2429" s="28">
        <v>56844</v>
      </c>
    </row>
    <row r="2430" spans="1:40" x14ac:dyDescent="0.3">
      <c r="A2430" s="2" t="s">
        <v>2236</v>
      </c>
      <c r="B2430" s="2" t="s">
        <v>54</v>
      </c>
      <c r="C2430" s="2" t="s">
        <v>2237</v>
      </c>
      <c r="D2430" s="2"/>
      <c r="E2430" s="2"/>
      <c r="F2430" s="17" t="str">
        <f>+Tabela1[[#This Row],[WK]]&amp;Tabela1[[#This Row],[PK]]&amp;Tabela1[[#This Row],[GK]]</f>
        <v>0861</v>
      </c>
      <c r="G2430" s="2" t="s">
        <v>2254</v>
      </c>
      <c r="I2430">
        <v>113569</v>
      </c>
      <c r="K2430">
        <v>0</v>
      </c>
      <c r="M2430">
        <v>100622.13399999999</v>
      </c>
      <c r="O2430">
        <v>0</v>
      </c>
      <c r="Q2430">
        <v>4567</v>
      </c>
      <c r="S2430">
        <v>0</v>
      </c>
      <c r="U2430">
        <v>0</v>
      </c>
      <c r="X2430" s="342">
        <f>TabIPW[[#This Row],[liczba oddziałów w szkołach podstawowych, ponadpodstawowych i policealnych]]/$Y$2*$X$2</f>
        <v>1.6298979255844584E-3</v>
      </c>
      <c r="Y2430" s="28">
        <v>1089</v>
      </c>
      <c r="Z2430"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1.5954191728125896E-3</v>
      </c>
      <c r="AA2430" s="28">
        <v>4567</v>
      </c>
      <c r="AB2430" s="343">
        <f>(TabIPW[[#This Row],[liczba osób korzystających ze środowiskowej pomocy społecznej (łącznie z filiami)]]/$AC$2*$AC$3+TabIPW[[#This Row],[liczba bezrobotnych]]/$AD$2*$AD$3)*$AB$2</f>
        <v>1.328011493506798E-3</v>
      </c>
      <c r="AC2430" s="28">
        <v>2425</v>
      </c>
      <c r="AD2430" s="28">
        <v>2385</v>
      </c>
      <c r="AE2430" s="339">
        <f>TabIPW[[#This Row],[liczba pracujących ogółem ]]/$AF$2*$AE$2</f>
        <v>1.2302227558690731E-3</v>
      </c>
      <c r="AF2430" s="28">
        <v>49180</v>
      </c>
      <c r="AG2430" s="339">
        <f>TabIPW[[#This Row],[iloczyn liczby mieszkańców i relacji przeciętnego miesięcznego wynagrodzenia brutto 
 do średniej krajowej]]/$AH$2*$AG$2</f>
        <v>1.1775030782234829E-3</v>
      </c>
      <c r="AH2430" s="28">
        <v>100622.13399999999</v>
      </c>
      <c r="AI2430" s="339">
        <f>TabIPW[[#This Row],[suma powierzchni parków spac.-wyp., zieleńców i terenów zieleni osiedlowej oraz średniej pow. objętej utrzymaniem czystości i porządku przez gminy w okresie letnim i w okresie zimowym – będąca w gestii miasta '[w ha']]]/$AJ$2*$AI$2</f>
        <v>2.1402577059981449E-4</v>
      </c>
      <c r="AJ2430" s="28">
        <v>273.93</v>
      </c>
      <c r="AK2430" s="339">
        <f>TabIPW[[#This Row],[iloczyn liczby mieszkańców i relacji przeciętnego miesięcznego wynagrodzenia brutto do średniej krajowej]]/$AL$2*$AK$2</f>
        <v>4.7100123128939321E-4</v>
      </c>
      <c r="AL2430" s="28">
        <f>TabIPW[[#This Row],[iloczyn liczby mieszkańców i relacji przeciętnego miesięcznego wynagrodzenia brutto 
 do średniej krajowej]]</f>
        <v>100622.13399999999</v>
      </c>
      <c r="AM2430" s="339">
        <f>TabIPW[[#This Row],[liczba mieszkańców]]/$AN$2*$AM$2</f>
        <v>8.3797464680721489E-4</v>
      </c>
      <c r="AN2430" s="28">
        <v>113569</v>
      </c>
    </row>
    <row r="2431" spans="1:40" x14ac:dyDescent="0.3">
      <c r="A2431" s="2" t="s">
        <v>2236</v>
      </c>
      <c r="B2431" s="2" t="s">
        <v>54</v>
      </c>
      <c r="C2431" s="2" t="s">
        <v>2239</v>
      </c>
      <c r="D2431" s="2"/>
      <c r="E2431" s="2"/>
      <c r="F2431" s="17" t="str">
        <f>+Tabela1[[#This Row],[WK]]&amp;Tabela1[[#This Row],[PK]]&amp;Tabela1[[#This Row],[GK]]</f>
        <v>0862</v>
      </c>
      <c r="G2431" s="2" t="s">
        <v>2255</v>
      </c>
      <c r="I2431">
        <v>138476</v>
      </c>
      <c r="K2431">
        <v>0</v>
      </c>
      <c r="M2431">
        <v>139306.856</v>
      </c>
      <c r="O2431">
        <v>0</v>
      </c>
      <c r="Q2431">
        <v>5808</v>
      </c>
      <c r="S2431">
        <v>0</v>
      </c>
      <c r="U2431">
        <v>0</v>
      </c>
      <c r="X2431" s="342">
        <f>TabIPW[[#This Row],[liczba oddziałów w szkołach podstawowych, ponadpodstawowych i policealnych]]/$Y$2*$X$2</f>
        <v>1.7616068488640103E-3</v>
      </c>
      <c r="Y2431" s="28">
        <v>1177</v>
      </c>
      <c r="Z2431"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2.0289456001084997E-3</v>
      </c>
      <c r="AA2431" s="28">
        <v>5808</v>
      </c>
      <c r="AB2431" s="343">
        <f>(TabIPW[[#This Row],[liczba osób korzystających ze środowiskowej pomocy społecznej (łącznie z filiami)]]/$AC$2*$AC$3+TabIPW[[#This Row],[liczba bezrobotnych]]/$AD$2*$AD$3)*$AB$2</f>
        <v>1.4953175566579059E-3</v>
      </c>
      <c r="AC2431" s="28">
        <v>2617</v>
      </c>
      <c r="AD2431" s="28">
        <v>3114</v>
      </c>
      <c r="AE2431" s="339">
        <f>TabIPW[[#This Row],[liczba pracujących ogółem ]]/$AF$2*$AE$2</f>
        <v>1.5578402311357924E-3</v>
      </c>
      <c r="AF2431" s="28">
        <v>62277</v>
      </c>
      <c r="AG2431" s="339">
        <f>TabIPW[[#This Row],[iloczyn liczby mieszkańców i relacji przeciętnego miesięcznego wynagrodzenia brutto 
 do średniej krajowej]]/$AH$2*$AG$2</f>
        <v>1.6302004860842597E-3</v>
      </c>
      <c r="AH2431" s="28">
        <v>139306.856</v>
      </c>
      <c r="AI2431" s="339">
        <f>TabIPW[[#This Row],[suma powierzchni parków spac.-wyp., zieleńców i terenów zieleni osiedlowej oraz średniej pow. objętej utrzymaniem czystości i porządku przez gminy w okresie letnim i w okresie zimowym – będąca w gestii miasta '[w ha']]]/$AJ$2*$AI$2</f>
        <v>1.4330499293456348E-3</v>
      </c>
      <c r="AJ2431" s="28">
        <v>1834.15</v>
      </c>
      <c r="AK2431" s="339">
        <f>TabIPW[[#This Row],[iloczyn liczby mieszkańców i relacji przeciętnego miesięcznego wynagrodzenia brutto do średniej krajowej]]/$AL$2*$AK$2</f>
        <v>6.5208019443370382E-4</v>
      </c>
      <c r="AL2431" s="28">
        <f>TabIPW[[#This Row],[iloczyn liczby mieszkańców i relacji przeciętnego miesięcznego wynagrodzenia brutto 
 do średniej krajowej]]</f>
        <v>139306.856</v>
      </c>
      <c r="AM2431" s="339">
        <f>TabIPW[[#This Row],[liczba mieszkańców]]/$AN$2*$AM$2</f>
        <v>1.0217522139956846E-3</v>
      </c>
      <c r="AN2431" s="28">
        <v>138476</v>
      </c>
    </row>
    <row r="2432" spans="1:40" x14ac:dyDescent="0.3">
      <c r="A2432" s="2" t="s">
        <v>2236</v>
      </c>
      <c r="B2432" s="2" t="s">
        <v>69</v>
      </c>
      <c r="C2432" s="2" t="s">
        <v>2237</v>
      </c>
      <c r="D2432" s="2"/>
      <c r="E2432" s="2"/>
      <c r="F2432" s="17" t="str">
        <f>+Tabela1[[#This Row],[WK]]&amp;Tabela1[[#This Row],[PK]]&amp;Tabela1[[#This Row],[GK]]</f>
        <v>1061</v>
      </c>
      <c r="G2432" s="2" t="s">
        <v>2256</v>
      </c>
      <c r="I2432">
        <v>639890</v>
      </c>
      <c r="K2432">
        <v>0</v>
      </c>
      <c r="M2432">
        <v>639250.11</v>
      </c>
      <c r="O2432">
        <v>0</v>
      </c>
      <c r="Q2432">
        <v>21957</v>
      </c>
      <c r="S2432">
        <v>0</v>
      </c>
      <c r="U2432">
        <v>0</v>
      </c>
      <c r="X2432" s="342">
        <f>TabIPW[[#This Row],[liczba oddziałów w szkołach podstawowych, ponadpodstawowych i policealnych]]/$Y$2*$X$2</f>
        <v>6.8473673182267185E-3</v>
      </c>
      <c r="Y2432" s="28">
        <v>4575</v>
      </c>
      <c r="Z2432"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7.6703785367738184E-3</v>
      </c>
      <c r="AA2432" s="28">
        <v>21957</v>
      </c>
      <c r="AB2432" s="343">
        <f>(TabIPW[[#This Row],[liczba osób korzystających ze środowiskowej pomocy społecznej (łącznie z filiami)]]/$AC$2*$AC$3+TabIPW[[#This Row],[liczba bezrobotnych]]/$AD$2*$AD$3)*$AB$2</f>
        <v>9.4099212749707579E-3</v>
      </c>
      <c r="AC2432" s="28">
        <v>16404</v>
      </c>
      <c r="AD2432" s="28">
        <v>19840</v>
      </c>
      <c r="AE2432" s="339">
        <f>TabIPW[[#This Row],[liczba pracujących ogółem ]]/$AF$2*$AE$2</f>
        <v>8.0391479994496758E-3</v>
      </c>
      <c r="AF2432" s="28">
        <v>321377</v>
      </c>
      <c r="AG2432" s="339">
        <f>TabIPW[[#This Row],[iloczyn liczby mieszkańców i relacji przeciętnego miesięcznego wynagrodzenia brutto 
 do średniej krajowej]]/$AH$2*$AG$2</f>
        <v>7.4806500553814574E-3</v>
      </c>
      <c r="AH2432" s="28">
        <v>639250.1100000001</v>
      </c>
      <c r="AI2432" s="339">
        <f>TabIPW[[#This Row],[suma powierzchni parków spac.-wyp., zieleńców i terenów zieleni osiedlowej oraz średniej pow. objętej utrzymaniem czystości i porządku przez gminy w okresie letnim i w okresie zimowym – będąca w gestii miasta '[w ha']]]/$AJ$2*$AI$2</f>
        <v>1.8313411609692885E-3</v>
      </c>
      <c r="AJ2432" s="28">
        <v>2343.92</v>
      </c>
      <c r="AK2432" s="339">
        <f>TabIPW[[#This Row],[iloczyn liczby mieszkańców i relacji przeciętnego miesięcznego wynagrodzenia brutto do średniej krajowej]]/$AL$2*$AK$2</f>
        <v>2.9922600221525828E-3</v>
      </c>
      <c r="AL2432" s="28">
        <f>TabIPW[[#This Row],[iloczyn liczby mieszkańców i relacji przeciętnego miesięcznego wynagrodzenia brutto 
 do średniej krajowej]]</f>
        <v>639250.1100000001</v>
      </c>
      <c r="AM2432" s="339">
        <f>TabIPW[[#This Row],[liczba mieszkańców]]/$AN$2*$AM$2</f>
        <v>4.7214609334014458E-3</v>
      </c>
      <c r="AN2432" s="28">
        <v>639890</v>
      </c>
    </row>
    <row r="2433" spans="1:40" x14ac:dyDescent="0.3">
      <c r="A2433" s="2" t="s">
        <v>2236</v>
      </c>
      <c r="B2433" s="2" t="s">
        <v>69</v>
      </c>
      <c r="C2433" s="2" t="s">
        <v>2239</v>
      </c>
      <c r="D2433" s="2"/>
      <c r="E2433" s="2"/>
      <c r="F2433" s="17" t="str">
        <f>+Tabela1[[#This Row],[WK]]&amp;Tabela1[[#This Row],[PK]]&amp;Tabela1[[#This Row],[GK]]</f>
        <v>1062</v>
      </c>
      <c r="G2433" s="2" t="s">
        <v>2257</v>
      </c>
      <c r="I2433">
        <v>65435</v>
      </c>
      <c r="K2433">
        <v>0</v>
      </c>
      <c r="M2433">
        <v>54638.224999999999</v>
      </c>
      <c r="O2433">
        <v>0</v>
      </c>
      <c r="Q2433">
        <v>2714</v>
      </c>
      <c r="S2433">
        <v>0</v>
      </c>
      <c r="U2433">
        <v>0</v>
      </c>
      <c r="X2433" s="342">
        <f>TabIPW[[#This Row],[liczba oddziałów w szkołach podstawowych, ponadpodstawowych i policealnych]]/$Y$2*$X$2</f>
        <v>1.1150357709462089E-3</v>
      </c>
      <c r="Y2433" s="28">
        <v>745</v>
      </c>
      <c r="Z2433"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9.4809889095979149E-4</v>
      </c>
      <c r="AA2433" s="28">
        <v>2714</v>
      </c>
      <c r="AB2433" s="343">
        <f>(TabIPW[[#This Row],[liczba osób korzystających ze środowiskowej pomocy społecznej (łącznie z filiami)]]/$AC$2*$AC$3+TabIPW[[#This Row],[liczba bezrobotnych]]/$AD$2*$AD$3)*$AB$2</f>
        <v>1.2415249211384933E-3</v>
      </c>
      <c r="AC2433" s="28">
        <v>2334</v>
      </c>
      <c r="AD2433" s="28">
        <v>1977</v>
      </c>
      <c r="AE2433" s="339">
        <f>TabIPW[[#This Row],[liczba pracujących ogółem ]]/$AF$2*$AE$2</f>
        <v>6.7334559053443895E-4</v>
      </c>
      <c r="AF2433" s="28">
        <v>26918</v>
      </c>
      <c r="AG2433" s="339">
        <f>TabIPW[[#This Row],[iloczyn liczby mieszkańców i relacji przeciętnego miesięcznego wynagrodzenia brutto 
 do średniej krajowej]]/$AH$2*$AG$2</f>
        <v>6.393889253647441E-4</v>
      </c>
      <c r="AH2433" s="28">
        <v>54638.224999999999</v>
      </c>
      <c r="AI2433" s="339">
        <f>TabIPW[[#This Row],[suma powierzchni parków spac.-wyp., zieleńców i terenów zieleni osiedlowej oraz średniej pow. objętej utrzymaniem czystości i porządku przez gminy w okresie letnim i w okresie zimowym – będąca w gestii miasta '[w ha']]]/$AJ$2*$AI$2</f>
        <v>3.7536743317368988E-4</v>
      </c>
      <c r="AJ2433" s="28">
        <v>480.43</v>
      </c>
      <c r="AK2433" s="339">
        <f>TabIPW[[#This Row],[iloczyn liczby mieszkańców i relacji przeciętnego miesięcznego wynagrodzenia brutto do średniej krajowej]]/$AL$2*$AK$2</f>
        <v>2.5575557014589765E-4</v>
      </c>
      <c r="AL2433" s="28">
        <f>TabIPW[[#This Row],[iloczyn liczby mieszkańców i relacji przeciętnego miesięcznego wynagrodzenia brutto 
 do średniej krajowej]]</f>
        <v>54638.224999999999</v>
      </c>
      <c r="AM2433" s="339">
        <f>TabIPW[[#This Row],[liczba mieszkańców]]/$AN$2*$AM$2</f>
        <v>4.8281547793702599E-4</v>
      </c>
      <c r="AN2433" s="28">
        <v>65435</v>
      </c>
    </row>
    <row r="2434" spans="1:40" x14ac:dyDescent="0.3">
      <c r="A2434" s="2" t="s">
        <v>2236</v>
      </c>
      <c r="B2434" s="2" t="s">
        <v>69</v>
      </c>
      <c r="C2434" s="2" t="s">
        <v>2247</v>
      </c>
      <c r="D2434" s="2"/>
      <c r="E2434" s="2"/>
      <c r="F2434" s="17" t="str">
        <f>+Tabela1[[#This Row],[WK]]&amp;Tabela1[[#This Row],[PK]]&amp;Tabela1[[#This Row],[GK]]</f>
        <v>1063</v>
      </c>
      <c r="G2434" s="2" t="s">
        <v>2258</v>
      </c>
      <c r="I2434">
        <v>44814</v>
      </c>
      <c r="K2434">
        <v>0</v>
      </c>
      <c r="M2434">
        <v>40153.343999999997</v>
      </c>
      <c r="O2434">
        <v>0</v>
      </c>
      <c r="Q2434">
        <v>2023</v>
      </c>
      <c r="S2434">
        <v>0</v>
      </c>
      <c r="U2434">
        <v>0</v>
      </c>
      <c r="X2434" s="342">
        <f>TabIPW[[#This Row],[liczba oddziałów w szkołach podstawowych, ponadpodstawowych i policealnych]]/$Y$2*$X$2</f>
        <v>7.0494207800760316E-4</v>
      </c>
      <c r="Y2434" s="28">
        <v>471</v>
      </c>
      <c r="Z2434"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7.0670746367415549E-4</v>
      </c>
      <c r="AA2434" s="28">
        <v>2023</v>
      </c>
      <c r="AB2434" s="343">
        <f>(TabIPW[[#This Row],[liczba osób korzystających ze środowiskowej pomocy społecznej (łącznie z filiami)]]/$AC$2*$AC$3+TabIPW[[#This Row],[liczba bezrobotnych]]/$AD$2*$AD$3)*$AB$2</f>
        <v>6.4364353782771981E-4</v>
      </c>
      <c r="AC2434" s="28">
        <v>1259</v>
      </c>
      <c r="AD2434" s="28">
        <v>840</v>
      </c>
      <c r="AE2434" s="339">
        <f>TabIPW[[#This Row],[liczba pracujących ogółem ]]/$AF$2*$AE$2</f>
        <v>4.2224807074156068E-4</v>
      </c>
      <c r="AF2434" s="28">
        <v>16880</v>
      </c>
      <c r="AG2434" s="339">
        <f>TabIPW[[#This Row],[iloczyn liczby mieszkańców i relacji przeciętnego miesięcznego wynagrodzenia brutto 
 do średniej krajowej]]/$AH$2*$AG$2</f>
        <v>4.6988355624584966E-4</v>
      </c>
      <c r="AH2434" s="28">
        <v>40153.343999999997</v>
      </c>
      <c r="AI2434" s="339">
        <f>TabIPW[[#This Row],[suma powierzchni parków spac.-wyp., zieleńców i terenów zieleni osiedlowej oraz średniej pow. objętej utrzymaniem czystości i porządku przez gminy w okresie letnim i w okresie zimowym – będąca w gestii miasta '[w ha']]]/$AJ$2*$AI$2</f>
        <v>1.2790135672321261E-4</v>
      </c>
      <c r="AJ2434" s="28">
        <v>163.69999999999999</v>
      </c>
      <c r="AK2434" s="339">
        <f>TabIPW[[#This Row],[iloczyn liczby mieszkańców i relacji przeciętnego miesięcznego wynagrodzenia brutto do średniej krajowej]]/$AL$2*$AK$2</f>
        <v>1.8795342249833987E-4</v>
      </c>
      <c r="AL2434" s="28">
        <f>TabIPW[[#This Row],[iloczyn liczby mieszkańców i relacji przeciętnego miesięcznego wynagrodzenia brutto 
 do średniej krajowej]]</f>
        <v>40153.343999999997</v>
      </c>
      <c r="AM2434" s="339">
        <f>TabIPW[[#This Row],[liczba mieszkańców]]/$AN$2*$AM$2</f>
        <v>3.3066237989256338E-4</v>
      </c>
      <c r="AN2434" s="28">
        <v>44814</v>
      </c>
    </row>
    <row r="2435" spans="1:40" x14ac:dyDescent="0.3">
      <c r="A2435" s="2" t="s">
        <v>2236</v>
      </c>
      <c r="B2435" s="2" t="s">
        <v>72</v>
      </c>
      <c r="C2435" s="2" t="s">
        <v>2237</v>
      </c>
      <c r="D2435" s="2"/>
      <c r="E2435" s="2"/>
      <c r="F2435" s="17" t="str">
        <f>+Tabela1[[#This Row],[WK]]&amp;Tabela1[[#This Row],[PK]]&amp;Tabela1[[#This Row],[GK]]</f>
        <v>1261</v>
      </c>
      <c r="G2435" s="2" t="s">
        <v>2259</v>
      </c>
      <c r="I2435">
        <v>816614</v>
      </c>
      <c r="K2435">
        <v>0</v>
      </c>
      <c r="M2435">
        <v>988919.55399999989</v>
      </c>
      <c r="O2435">
        <v>0</v>
      </c>
      <c r="Q2435">
        <v>35034</v>
      </c>
      <c r="S2435">
        <v>0</v>
      </c>
      <c r="U2435">
        <v>0</v>
      </c>
      <c r="X2435" s="342">
        <f>TabIPW[[#This Row],[liczba oddziałów w szkołach podstawowych, ponadpodstawowych i policealnych]]/$Y$2*$X$2</f>
        <v>9.3049360912383638E-3</v>
      </c>
      <c r="Y2435" s="28">
        <v>6217</v>
      </c>
      <c r="Z2435"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1.2238650164290838E-2</v>
      </c>
      <c r="AA2435" s="28">
        <v>35034</v>
      </c>
      <c r="AB2435" s="343">
        <f>(TabIPW[[#This Row],[liczba osób korzystających ze środowiskowej pomocy społecznej (łącznie z filiami)]]/$AC$2*$AC$3+TabIPW[[#This Row],[liczba bezrobotnych]]/$AD$2*$AD$3)*$AB$2</f>
        <v>7.9408766035246534E-3</v>
      </c>
      <c r="AC2435" s="28">
        <v>14351</v>
      </c>
      <c r="AD2435" s="28">
        <v>14825</v>
      </c>
      <c r="AE2435" s="339">
        <f>TabIPW[[#This Row],[liczba pracujących ogółem ]]/$AF$2*$AE$2</f>
        <v>1.339561992670694E-2</v>
      </c>
      <c r="AF2435" s="28">
        <v>535510</v>
      </c>
      <c r="AG2435" s="339">
        <f>TabIPW[[#This Row],[iloczyn liczby mieszkańców i relacji przeciętnego miesięcznego wynagrodzenia brutto 
 do średniej krajowej]]/$AH$2*$AG$2</f>
        <v>1.1572561350670559E-2</v>
      </c>
      <c r="AH2435" s="28">
        <v>988919.55399999989</v>
      </c>
      <c r="AI2435" s="339">
        <f>TabIPW[[#This Row],[suma powierzchni parków spac.-wyp., zieleńców i terenów zieleni osiedlowej oraz średniej pow. objętej utrzymaniem czystości i porządku przez gminy w okresie letnim i w okresie zimowym – będąca w gestii miasta '[w ha']]]/$AJ$2*$AI$2</f>
        <v>1.0742385728302519E-3</v>
      </c>
      <c r="AJ2435" s="28">
        <v>1374.9099999999999</v>
      </c>
      <c r="AK2435" s="339">
        <f>TabIPW[[#This Row],[iloczyn liczby mieszkańców i relacji przeciętnego miesięcznego wynagrodzenia brutto do średniej krajowej]]/$AL$2*$AK$2</f>
        <v>4.6290245402682241E-3</v>
      </c>
      <c r="AL2435" s="28">
        <f>TabIPW[[#This Row],[iloczyn liczby mieszkańców i relacji przeciętnego miesięcznego wynagrodzenia brutto 
 do średniej krajowej]]</f>
        <v>988919.55399999989</v>
      </c>
      <c r="AM2435" s="339">
        <f>TabIPW[[#This Row],[liczba mieszkańców]]/$AN$2*$AM$2</f>
        <v>6.0254279621008112E-3</v>
      </c>
      <c r="AN2435" s="28">
        <v>816614</v>
      </c>
    </row>
    <row r="2436" spans="1:40" x14ac:dyDescent="0.3">
      <c r="A2436" s="2" t="s">
        <v>2236</v>
      </c>
      <c r="B2436" s="2" t="s">
        <v>72</v>
      </c>
      <c r="C2436" s="2" t="s">
        <v>2239</v>
      </c>
      <c r="D2436" s="2"/>
      <c r="E2436" s="2"/>
      <c r="F2436" s="17" t="str">
        <f>+Tabela1[[#This Row],[WK]]&amp;Tabela1[[#This Row],[PK]]&amp;Tabela1[[#This Row],[GK]]</f>
        <v>1262</v>
      </c>
      <c r="G2436" s="2" t="s">
        <v>2260</v>
      </c>
      <c r="I2436">
        <v>79416</v>
      </c>
      <c r="K2436">
        <v>0</v>
      </c>
      <c r="M2436">
        <v>67027.104000000007</v>
      </c>
      <c r="O2436">
        <v>0</v>
      </c>
      <c r="Q2436">
        <v>3978</v>
      </c>
      <c r="S2436">
        <v>0</v>
      </c>
      <c r="U2436">
        <v>0</v>
      </c>
      <c r="X2436" s="342">
        <f>TabIPW[[#This Row],[liczba oddziałów w szkołach podstawowych, ponadpodstawowych i policealnych]]/$Y$2*$X$2</f>
        <v>1.496692309994911E-3</v>
      </c>
      <c r="Y2436" s="28">
        <v>1000</v>
      </c>
      <c r="Z2436"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1.3896600546197679E-3</v>
      </c>
      <c r="AA2436" s="28">
        <v>3978</v>
      </c>
      <c r="AB2436" s="343">
        <f>(TabIPW[[#This Row],[liczba osób korzystających ze środowiskowej pomocy społecznej (łącznie z filiami)]]/$AC$2*$AC$3+TabIPW[[#This Row],[liczba bezrobotnych]]/$AD$2*$AD$3)*$AB$2</f>
        <v>1.3157042277456752E-3</v>
      </c>
      <c r="AC2436" s="28">
        <v>2496</v>
      </c>
      <c r="AD2436" s="28">
        <v>2010</v>
      </c>
      <c r="AE2436" s="339">
        <f>TabIPW[[#This Row],[liczba pracujących ogółem ]]/$AF$2*$AE$2</f>
        <v>1.0342576263554838E-3</v>
      </c>
      <c r="AF2436" s="28">
        <v>41346</v>
      </c>
      <c r="AG2436" s="339">
        <f>TabIPW[[#This Row],[iloczyn liczby mieszkańców i relacji przeciętnego miesięcznego wynagrodzenia brutto 
 do średniej krajowej]]/$AH$2*$AG$2</f>
        <v>7.8436640276785975E-4</v>
      </c>
      <c r="AH2436" s="28">
        <v>67027.104000000007</v>
      </c>
      <c r="AI2436" s="339">
        <f>TabIPW[[#This Row],[suma powierzchni parków spac.-wyp., zieleńców i terenów zieleni osiedlowej oraz średniej pow. objętej utrzymaniem czystości i porządku przez gminy w okresie letnim i w okresie zimowym – będąca w gestii miasta '[w ha']]]/$AJ$2*$AI$2</f>
        <v>8.6616642677674722E-5</v>
      </c>
      <c r="AJ2436" s="28">
        <v>110.86</v>
      </c>
      <c r="AK2436" s="339">
        <f>TabIPW[[#This Row],[iloczyn liczby mieszkańców i relacji przeciętnego miesięcznego wynagrodzenia brutto do średniej krajowej]]/$AL$2*$AK$2</f>
        <v>3.1374656110714388E-4</v>
      </c>
      <c r="AL2436" s="28">
        <f>TabIPW[[#This Row],[iloczyn liczby mieszkańców i relacji przeciętnego miesięcznego wynagrodzenia brutto 
 do średniej krajowej]]</f>
        <v>67027.104000000007</v>
      </c>
      <c r="AM2436" s="339">
        <f>TabIPW[[#This Row],[liczba mieszkańców]]/$AN$2*$AM$2</f>
        <v>5.8597499802623756E-4</v>
      </c>
      <c r="AN2436" s="28">
        <v>79416</v>
      </c>
    </row>
    <row r="2437" spans="1:40" x14ac:dyDescent="0.3">
      <c r="A2437" s="2" t="s">
        <v>2236</v>
      </c>
      <c r="B2437" s="2" t="s">
        <v>72</v>
      </c>
      <c r="C2437" s="2" t="s">
        <v>2247</v>
      </c>
      <c r="D2437" s="2"/>
      <c r="E2437" s="2"/>
      <c r="F2437" s="17" t="str">
        <f>+Tabela1[[#This Row],[WK]]&amp;Tabela1[[#This Row],[PK]]&amp;Tabela1[[#This Row],[GK]]</f>
        <v>1263</v>
      </c>
      <c r="G2437" s="2" t="s">
        <v>2261</v>
      </c>
      <c r="I2437">
        <v>101177</v>
      </c>
      <c r="K2437">
        <v>0</v>
      </c>
      <c r="M2437">
        <v>99052.28300000001</v>
      </c>
      <c r="O2437">
        <v>0</v>
      </c>
      <c r="Q2437">
        <v>3930</v>
      </c>
      <c r="S2437">
        <v>0</v>
      </c>
      <c r="U2437">
        <v>0</v>
      </c>
      <c r="X2437" s="342">
        <f>TabIPW[[#This Row],[liczba oddziałów w szkołach podstawowych, ponadpodstawowych i policealnych]]/$Y$2*$X$2</f>
        <v>1.5385996946747687E-3</v>
      </c>
      <c r="Y2437" s="28">
        <v>1028</v>
      </c>
      <c r="Z2437"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1.3728919091643259E-3</v>
      </c>
      <c r="AA2437" s="28">
        <v>3930</v>
      </c>
      <c r="AB2437" s="343">
        <f>(TabIPW[[#This Row],[liczba osób korzystających ze środowiskowej pomocy społecznej (łącznie z filiami)]]/$AC$2*$AC$3+TabIPW[[#This Row],[liczba bezrobotnych]]/$AD$2*$AD$3)*$AB$2</f>
        <v>1.7354030807390744E-3</v>
      </c>
      <c r="AC2437" s="28">
        <v>3270</v>
      </c>
      <c r="AD2437" s="28">
        <v>2735</v>
      </c>
      <c r="AE2437" s="339">
        <f>TabIPW[[#This Row],[liczba pracujących ogółem ]]/$AF$2*$AE$2</f>
        <v>1.4861481120158092E-3</v>
      </c>
      <c r="AF2437" s="28">
        <v>59411</v>
      </c>
      <c r="AG2437" s="339">
        <f>TabIPW[[#This Row],[iloczyn liczby mieszkańców i relacji przeciętnego miesięcznego wynagrodzenia brutto 
 do średniej krajowej]]/$AH$2*$AG$2</f>
        <v>1.1591323250763456E-3</v>
      </c>
      <c r="AH2437" s="28">
        <v>99052.28300000001</v>
      </c>
      <c r="AI2437" s="339">
        <f>TabIPW[[#This Row],[suma powierzchni parków spac.-wyp., zieleńców i terenów zieleni osiedlowej oraz średniej pow. objętej utrzymaniem czystości i porządku przez gminy w okresie letnim i w okresie zimowym – będąca w gestii miasta '[w ha']]]/$AJ$2*$AI$2</f>
        <v>2.2431569648890864E-4</v>
      </c>
      <c r="AJ2437" s="28">
        <v>287.10000000000002</v>
      </c>
      <c r="AK2437" s="339">
        <f>TabIPW[[#This Row],[iloczyn liczby mieszkańców i relacji przeciętnego miesięcznego wynagrodzenia brutto do średniej krajowej]]/$AL$2*$AK$2</f>
        <v>4.636529300305382E-4</v>
      </c>
      <c r="AL2437" s="28">
        <f>TabIPW[[#This Row],[iloczyn liczby mieszkańców i relacji przeciętnego miesięcznego wynagrodzenia brutto 
 do średniej krajowej]]</f>
        <v>99052.28300000001</v>
      </c>
      <c r="AM2437" s="339">
        <f>TabIPW[[#This Row],[liczba mieszkańców]]/$AN$2*$AM$2</f>
        <v>7.4653964409313793E-4</v>
      </c>
      <c r="AN2437" s="28">
        <v>101177</v>
      </c>
    </row>
    <row r="2438" spans="1:40" x14ac:dyDescent="0.3">
      <c r="A2438" s="2" t="s">
        <v>2236</v>
      </c>
      <c r="B2438" s="2" t="s">
        <v>76</v>
      </c>
      <c r="C2438" s="2" t="s">
        <v>2237</v>
      </c>
      <c r="D2438" s="2"/>
      <c r="E2438" s="2"/>
      <c r="F2438" s="17" t="str">
        <f>+Tabela1[[#This Row],[WK]]&amp;Tabela1[[#This Row],[PK]]&amp;Tabela1[[#This Row],[GK]]</f>
        <v>1461</v>
      </c>
      <c r="G2438" s="2" t="s">
        <v>2262</v>
      </c>
      <c r="I2438">
        <v>47351</v>
      </c>
      <c r="K2438">
        <v>0</v>
      </c>
      <c r="M2438">
        <v>46830.139000000003</v>
      </c>
      <c r="O2438">
        <v>0</v>
      </c>
      <c r="Q2438">
        <v>2322</v>
      </c>
      <c r="S2438">
        <v>0</v>
      </c>
      <c r="U2438">
        <v>0</v>
      </c>
      <c r="X2438" s="342">
        <f>TabIPW[[#This Row],[liczba oddziałów w szkołach podstawowych, ponadpodstawowych i policealnych]]/$Y$2*$X$2</f>
        <v>8.6808153979704846E-4</v>
      </c>
      <c r="Y2438" s="28">
        <v>580</v>
      </c>
      <c r="Z2438"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8.11159036407014E-4</v>
      </c>
      <c r="AA2438" s="28">
        <v>2322</v>
      </c>
      <c r="AB2438" s="343">
        <f>(TabIPW[[#This Row],[liczba osób korzystających ze środowiskowej pomocy społecznej (łącznie z filiami)]]/$AC$2*$AC$3+TabIPW[[#This Row],[liczba bezrobotnych]]/$AD$2*$AD$3)*$AB$2</f>
        <v>1.0121149634846026E-3</v>
      </c>
      <c r="AC2438" s="28">
        <v>1869</v>
      </c>
      <c r="AD2438" s="28">
        <v>1739</v>
      </c>
      <c r="AE2438" s="339">
        <f>TabIPW[[#This Row],[liczba pracujących ogółem ]]/$AF$2*$AE$2</f>
        <v>4.380323440021012E-4</v>
      </c>
      <c r="AF2438" s="28">
        <v>17511</v>
      </c>
      <c r="AG2438" s="339">
        <f>TabIPW[[#This Row],[iloczyn liczby mieszkańców i relacji przeciętnego miesięcznego wynagrodzenia brutto 
 do średniej krajowej]]/$AH$2*$AG$2</f>
        <v>5.4801692862261892E-4</v>
      </c>
      <c r="AH2438" s="28">
        <v>46830.139000000003</v>
      </c>
      <c r="AI2438" s="339">
        <f>TabIPW[[#This Row],[suma powierzchni parków spac.-wyp., zieleńców i terenów zieleni osiedlowej oraz średniej pow. objętej utrzymaniem czystości i porządku przez gminy w okresie letnim i w okresie zimowym – będąca w gestii miasta '[w ha']]]/$AJ$2*$AI$2</f>
        <v>9.3757866871017193E-5</v>
      </c>
      <c r="AJ2438" s="28">
        <v>120</v>
      </c>
      <c r="AK2438" s="339">
        <f>TabIPW[[#This Row],[iloczyn liczby mieszkańców i relacji przeciętnego miesięcznego wynagrodzenia brutto do średniej krajowej]]/$AL$2*$AK$2</f>
        <v>2.1920677144904755E-4</v>
      </c>
      <c r="AL2438" s="28">
        <f>TabIPW[[#This Row],[iloczyn liczby mieszkańców i relacji przeciętnego miesięcznego wynagrodzenia brutto 
 do średniej krajowej]]</f>
        <v>46830.139000000003</v>
      </c>
      <c r="AM2438" s="339">
        <f>TabIPW[[#This Row],[liczba mieszkańców]]/$AN$2*$AM$2</f>
        <v>3.4938176351793568E-4</v>
      </c>
      <c r="AN2438" s="28">
        <v>47351</v>
      </c>
    </row>
    <row r="2439" spans="1:40" x14ac:dyDescent="0.3">
      <c r="A2439" s="2" t="s">
        <v>2236</v>
      </c>
      <c r="B2439" s="2" t="s">
        <v>76</v>
      </c>
      <c r="C2439" s="2" t="s">
        <v>2239</v>
      </c>
      <c r="D2439" s="2"/>
      <c r="E2439" s="2"/>
      <c r="F2439" s="17" t="str">
        <f>+Tabela1[[#This Row],[WK]]&amp;Tabela1[[#This Row],[PK]]&amp;Tabela1[[#This Row],[GK]]</f>
        <v>1462</v>
      </c>
      <c r="G2439" s="2" t="s">
        <v>2263</v>
      </c>
      <c r="I2439">
        <v>108772</v>
      </c>
      <c r="K2439">
        <v>0</v>
      </c>
      <c r="M2439">
        <v>133245.70000000001</v>
      </c>
      <c r="O2439">
        <v>0</v>
      </c>
      <c r="Q2439">
        <v>4411</v>
      </c>
      <c r="S2439">
        <v>0</v>
      </c>
      <c r="U2439">
        <v>0</v>
      </c>
      <c r="X2439" s="342">
        <f>TabIPW[[#This Row],[liczba oddziałów w szkołach podstawowych, ponadpodstawowych i policealnych]]/$Y$2*$X$2</f>
        <v>1.5835004639746162E-3</v>
      </c>
      <c r="Y2439" s="28">
        <v>1058</v>
      </c>
      <c r="Z2439"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1.5409227000824023E-3</v>
      </c>
      <c r="AA2439" s="28">
        <v>4411</v>
      </c>
      <c r="AB2439" s="343">
        <f>(TabIPW[[#This Row],[liczba osób korzystających ze środowiskowej pomocy społecznej (łącznie z filiami)]]/$AC$2*$AC$3+TabIPW[[#This Row],[liczba bezrobotnych]]/$AD$2*$AD$3)*$AB$2</f>
        <v>1.8974849083039662E-3</v>
      </c>
      <c r="AC2439" s="28">
        <v>3535</v>
      </c>
      <c r="AD2439" s="28">
        <v>3143</v>
      </c>
      <c r="AE2439" s="339">
        <f>TabIPW[[#This Row],[liczba pracujących ogółem ]]/$AF$2*$AE$2</f>
        <v>1.4274386201893611E-3</v>
      </c>
      <c r="AF2439" s="28">
        <v>57064</v>
      </c>
      <c r="AG2439" s="339">
        <f>TabIPW[[#This Row],[iloczyn liczby mieszkańców i relacji przeciętnego miesięcznego wynagrodzenia brutto 
 do średniej krajowej]]/$AH$2*$AG$2</f>
        <v>1.55927146118808E-3</v>
      </c>
      <c r="AH2439" s="28">
        <v>133245.70000000001</v>
      </c>
      <c r="AI2439" s="339">
        <f>TabIPW[[#This Row],[suma powierzchni parków spac.-wyp., zieleńców i terenów zieleni osiedlowej oraz średniej pow. objętej utrzymaniem czystości i porządku przez gminy w okresie letnim i w okresie zimowym – będąca w gestii miasta '[w ha']]]/$AJ$2*$AI$2</f>
        <v>1.9733608898121614E-3</v>
      </c>
      <c r="AJ2439" s="28">
        <v>2525.69</v>
      </c>
      <c r="AK2439" s="339">
        <f>TabIPW[[#This Row],[iloczyn liczby mieszkańców i relacji przeciętnego miesięcznego wynagrodzenia brutto do średniej krajowej]]/$AL$2*$AK$2</f>
        <v>6.2370858447523194E-4</v>
      </c>
      <c r="AL2439" s="28">
        <f>TabIPW[[#This Row],[iloczyn liczby mieszkańców i relacji przeciętnego miesięcznego wynagrodzenia brutto 
 do średniej krajowej]]</f>
        <v>133245.70000000001</v>
      </c>
      <c r="AM2439" s="339">
        <f>TabIPW[[#This Row],[liczba mieszkańców]]/$AN$2*$AM$2</f>
        <v>8.0257973815490481E-4</v>
      </c>
      <c r="AN2439" s="28">
        <v>108772</v>
      </c>
    </row>
    <row r="2440" spans="1:40" x14ac:dyDescent="0.3">
      <c r="A2440" s="2" t="s">
        <v>2236</v>
      </c>
      <c r="B2440" s="2" t="s">
        <v>76</v>
      </c>
      <c r="C2440" s="2" t="s">
        <v>2247</v>
      </c>
      <c r="D2440" s="2"/>
      <c r="E2440" s="2"/>
      <c r="F2440" s="17" t="str">
        <f>+Tabela1[[#This Row],[WK]]&amp;Tabela1[[#This Row],[PK]]&amp;Tabela1[[#This Row],[GK]]</f>
        <v>1463</v>
      </c>
      <c r="G2440" s="2" t="s">
        <v>2264</v>
      </c>
      <c r="I2440">
        <v>191819</v>
      </c>
      <c r="K2440">
        <v>0</v>
      </c>
      <c r="M2440">
        <v>183762.60199999998</v>
      </c>
      <c r="O2440">
        <v>0</v>
      </c>
      <c r="Q2440">
        <v>7528</v>
      </c>
      <c r="S2440">
        <v>0</v>
      </c>
      <c r="U2440">
        <v>0</v>
      </c>
      <c r="X2440" s="342">
        <f>TabIPW[[#This Row],[liczba oddziałów w szkołach podstawowych, ponadpodstawowych i policealnych]]/$Y$2*$X$2</f>
        <v>2.6656090041009368E-3</v>
      </c>
      <c r="Y2440" s="28">
        <v>1781</v>
      </c>
      <c r="Z2440"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2.6298041455951769E-3</v>
      </c>
      <c r="AA2440" s="28">
        <v>7528</v>
      </c>
      <c r="AB2440" s="343">
        <f>(TabIPW[[#This Row],[liczba osób korzystających ze środowiskowej pomocy społecznej (łącznie z filiami)]]/$AC$2*$AC$3+TabIPW[[#This Row],[liczba bezrobotnych]]/$AD$2*$AD$3)*$AB$2</f>
        <v>3.3275267659850093E-3</v>
      </c>
      <c r="AC2440" s="28">
        <v>5236</v>
      </c>
      <c r="AD2440" s="28">
        <v>9148</v>
      </c>
      <c r="AE2440" s="339">
        <f>TabIPW[[#This Row],[liczba pracujących ogółem ]]/$AF$2*$AE$2</f>
        <v>1.9916701061873849E-3</v>
      </c>
      <c r="AF2440" s="28">
        <v>79620</v>
      </c>
      <c r="AG2440" s="339">
        <f>TabIPW[[#This Row],[iloczyn liczby mieszkańców i relacji przeciętnego miesięcznego wynagrodzenia brutto 
 do średniej krajowej]]/$AH$2*$AG$2</f>
        <v>2.1504317282453659E-3</v>
      </c>
      <c r="AH2440" s="28">
        <v>183762.60199999998</v>
      </c>
      <c r="AI2440" s="339">
        <f>TabIPW[[#This Row],[suma powierzchni parków spac.-wyp., zieleńców i terenów zieleni osiedlowej oraz średniej pow. objętej utrzymaniem czystości i porządku przez gminy w okresie letnim i w okresie zimowym – będąca w gestii miasta '[w ha']]]/$AJ$2*$AI$2</f>
        <v>1.7656950278484312E-4</v>
      </c>
      <c r="AJ2440" s="28">
        <v>225.99</v>
      </c>
      <c r="AK2440" s="339">
        <f>TabIPW[[#This Row],[iloczyn liczby mieszkańców i relacji przeciętnego miesięcznego wynagrodzenia brutto do średniej krajowej]]/$AL$2*$AK$2</f>
        <v>8.6017269129814631E-4</v>
      </c>
      <c r="AL2440" s="28">
        <f>TabIPW[[#This Row],[iloczyn liczby mieszkańców i relacji przeciętnego miesięcznego wynagrodzenia brutto 
 do średniej krajowej]]</f>
        <v>183762.60199999998</v>
      </c>
      <c r="AM2440" s="339">
        <f>TabIPW[[#This Row],[liczba mieszkańców]]/$AN$2*$AM$2</f>
        <v>1.4153462544876962E-3</v>
      </c>
      <c r="AN2440" s="28">
        <v>191819</v>
      </c>
    </row>
    <row r="2441" spans="1:40" ht="15" thickBot="1" x14ac:dyDescent="0.35">
      <c r="A2441" s="6" t="s">
        <v>2236</v>
      </c>
      <c r="B2441" s="6" t="s">
        <v>76</v>
      </c>
      <c r="C2441" s="6" t="s">
        <v>2241</v>
      </c>
      <c r="D2441" s="6"/>
      <c r="E2441" s="6"/>
      <c r="F2441" s="17" t="str">
        <f>+Tabela1[[#This Row],[WK]]&amp;Tabela1[[#This Row],[PK]]&amp;Tabela1[[#This Row],[GK]]</f>
        <v>1464</v>
      </c>
      <c r="G2441" s="6" t="s">
        <v>2265</v>
      </c>
      <c r="I2441">
        <v>74251</v>
      </c>
      <c r="K2441">
        <v>0</v>
      </c>
      <c r="M2441">
        <v>70983.955999999991</v>
      </c>
      <c r="O2441">
        <v>0</v>
      </c>
      <c r="Q2441">
        <v>3949</v>
      </c>
      <c r="S2441">
        <v>0</v>
      </c>
      <c r="U2441">
        <v>0</v>
      </c>
      <c r="X2441" s="342">
        <f>TabIPW[[#This Row],[liczba oddziałów w szkołach podstawowych, ponadpodstawowych i policealnych]]/$Y$2*$X$2</f>
        <v>1.3111024635555422E-3</v>
      </c>
      <c r="Y2441" s="28">
        <v>876</v>
      </c>
      <c r="Z2441"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1.3795293000737716E-3</v>
      </c>
      <c r="AA2441" s="28">
        <v>3949</v>
      </c>
      <c r="AB2441" s="343">
        <f>(TabIPW[[#This Row],[liczba osób korzystających ze środowiskowej pomocy społecznej (łącznie z filiami)]]/$AC$2*$AC$3+TabIPW[[#This Row],[liczba bezrobotnych]]/$AD$2*$AD$3)*$AB$2</f>
        <v>9.4836009446777137E-4</v>
      </c>
      <c r="AC2441" s="28">
        <v>1740</v>
      </c>
      <c r="AD2441" s="28">
        <v>1672</v>
      </c>
      <c r="AE2441" s="339">
        <f>TabIPW[[#This Row],[liczba pracujących ogółem ]]/$AF$2*$AE$2</f>
        <v>1.0264780558578166E-3</v>
      </c>
      <c r="AF2441" s="28">
        <v>41035</v>
      </c>
      <c r="AG2441" s="339">
        <f>TabIPW[[#This Row],[iloczyn liczby mieszkańców i relacji przeciętnego miesięcznego wynagrodzenia brutto 
 do średniej krajowej]]/$AH$2*$AG$2</f>
        <v>8.3067038405764955E-4</v>
      </c>
      <c r="AH2441" s="28">
        <v>70983.955999999991</v>
      </c>
      <c r="AI2441" s="339">
        <f>TabIPW[[#This Row],[suma powierzchni parków spac.-wyp., zieleńców i terenów zieleni osiedlowej oraz średniej pow. objętej utrzymaniem czystości i porządku przez gminy w okresie letnim i w okresie zimowym – będąca w gestii miasta '[w ha']]]/$AJ$2*$AI$2</f>
        <v>1.2743256738885752E-4</v>
      </c>
      <c r="AJ2441" s="28">
        <v>163.1</v>
      </c>
      <c r="AK2441" s="339">
        <f>TabIPW[[#This Row],[iloczyn liczby mieszkańców i relacji przeciętnego miesięcznego wynagrodzenia brutto do średniej krajowej]]/$AL$2*$AK$2</f>
        <v>3.3226815362305984E-4</v>
      </c>
      <c r="AL2441" s="28">
        <f>TabIPW[[#This Row],[iloczyn liczby mieszkańców i relacji przeciętnego miesięcznego wynagrodzenia brutto 
 do średniej krajowej]]</f>
        <v>70983.955999999991</v>
      </c>
      <c r="AM2441" s="339">
        <f>TabIPW[[#This Row],[liczba mieszkańców]]/$AN$2*$AM$2</f>
        <v>5.4786478264387745E-4</v>
      </c>
      <c r="AN2441" s="28">
        <v>74251</v>
      </c>
    </row>
    <row r="2442" spans="1:40" ht="15" thickBot="1" x14ac:dyDescent="0.35">
      <c r="A2442" s="8" t="s">
        <v>2236</v>
      </c>
      <c r="B2442" s="9" t="s">
        <v>76</v>
      </c>
      <c r="C2442" s="9" t="s">
        <v>2243</v>
      </c>
      <c r="D2442" s="9"/>
      <c r="E2442" s="9"/>
      <c r="F2442" s="17" t="str">
        <f>+Tabela1[[#This Row],[WK]]&amp;Tabela1[[#This Row],[PK]]&amp;Tabela1[[#This Row],[GK]]</f>
        <v>1465</v>
      </c>
      <c r="G2442" s="9" t="s">
        <v>2266</v>
      </c>
      <c r="I2442">
        <v>1866729</v>
      </c>
      <c r="K2442">
        <v>0</v>
      </c>
      <c r="M2442">
        <v>2318477.4180000001</v>
      </c>
      <c r="O2442">
        <v>0</v>
      </c>
      <c r="Q2442">
        <v>79894</v>
      </c>
      <c r="S2442">
        <v>0</v>
      </c>
      <c r="U2442">
        <v>0</v>
      </c>
      <c r="X2442" s="342">
        <f>TabIPW[[#This Row],[liczba oddziałów w szkołach podstawowych, ponadpodstawowych i policealnych]]/$Y$2*$X$2</f>
        <v>2.0727691801119528E-2</v>
      </c>
      <c r="Y2442" s="28">
        <v>13849</v>
      </c>
      <c r="Z2442"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2.7909879437856146E-2</v>
      </c>
      <c r="AA2442" s="28">
        <v>79894</v>
      </c>
      <c r="AB2442" s="343">
        <f>(TabIPW[[#This Row],[liczba osób korzystających ze środowiskowej pomocy społecznej (łącznie z filiami)]]/$AC$2*$AC$3+TabIPW[[#This Row],[liczba bezrobotnych]]/$AD$2*$AD$3)*$AB$2</f>
        <v>1.4792238858704877E-2</v>
      </c>
      <c r="AC2442" s="28">
        <v>28140</v>
      </c>
      <c r="AD2442" s="28">
        <v>22304</v>
      </c>
      <c r="AE2442" s="339">
        <f>TabIPW[[#This Row],[liczba pracujących ogółem ]]/$AF$2*$AE$2</f>
        <v>4.9604867859867674E-2</v>
      </c>
      <c r="AF2442" s="28">
        <v>1983029</v>
      </c>
      <c r="AG2442" s="339">
        <f>TabIPW[[#This Row],[iloczyn liczby mieszkańców i relacji przeciętnego miesięcznego wynagrodzenia brutto 
 do średniej krajowej]]/$AH$2*$AG$2</f>
        <v>2.7131349614257172E-2</v>
      </c>
      <c r="AH2442" s="28">
        <v>2318477.4180000001</v>
      </c>
      <c r="AI2442" s="339">
        <f>TabIPW[[#This Row],[suma powierzchni parków spac.-wyp., zieleńców i terenów zieleni osiedlowej oraz średniej pow. objętej utrzymaniem czystości i porządku przez gminy w okresie letnim i w okresie zimowym – będąca w gestii miasta '[w ha']]]/$AJ$2*$AI$2</f>
        <v>8.4496074123719487E-3</v>
      </c>
      <c r="AJ2442" s="28">
        <v>10814.59</v>
      </c>
      <c r="AK2442" s="339">
        <f>TabIPW[[#This Row],[iloczyn liczby mieszkańców i relacji przeciętnego miesięcznego wynagrodzenia brutto do średniej krajowej]]/$AL$2*$AK$2</f>
        <v>1.0852539845702868E-2</v>
      </c>
      <c r="AL2442" s="28">
        <f>TabIPW[[#This Row],[iloczyn liczby mieszkańców i relacji przeciętnego miesięcznego wynagrodzenia brutto 
 do średniej krajowej]]</f>
        <v>2318477.4180000001</v>
      </c>
      <c r="AM2442" s="339">
        <f>TabIPW[[#This Row],[liczba mieszkańców]]/$AN$2*$AM$2</f>
        <v>1.377375493717287E-2</v>
      </c>
      <c r="AN2442" s="28">
        <v>1866729</v>
      </c>
    </row>
    <row r="2443" spans="1:40" x14ac:dyDescent="0.3">
      <c r="A2443" s="10" t="s">
        <v>2236</v>
      </c>
      <c r="B2443" s="10" t="s">
        <v>113</v>
      </c>
      <c r="C2443" s="10" t="s">
        <v>2237</v>
      </c>
      <c r="D2443" s="10"/>
      <c r="E2443" s="10"/>
      <c r="F2443" s="17" t="str">
        <f>+Tabela1[[#This Row],[WK]]&amp;Tabela1[[#This Row],[PK]]&amp;Tabela1[[#This Row],[GK]]</f>
        <v>1661</v>
      </c>
      <c r="G2443" s="10" t="s">
        <v>2267</v>
      </c>
      <c r="I2443">
        <v>124563</v>
      </c>
      <c r="K2443">
        <v>0</v>
      </c>
      <c r="M2443">
        <v>123566.496</v>
      </c>
      <c r="O2443">
        <v>0</v>
      </c>
      <c r="Q2443">
        <v>5189</v>
      </c>
      <c r="S2443">
        <v>0</v>
      </c>
      <c r="U2443">
        <v>0</v>
      </c>
      <c r="X2443" s="342">
        <f>TabIPW[[#This Row],[liczba oddziałów w szkołach podstawowych, ponadpodstawowych i policealnych]]/$Y$2*$X$2</f>
        <v>1.6777920795042953E-3</v>
      </c>
      <c r="Y2443" s="28">
        <v>1121</v>
      </c>
      <c r="Z2443"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1.8127063910060271E-3</v>
      </c>
      <c r="AA2443" s="28">
        <v>5189</v>
      </c>
      <c r="AB2443" s="343">
        <f>(TabIPW[[#This Row],[liczba osób korzystających ze środowiskowej pomocy społecznej (łącznie z filiami)]]/$AC$2*$AC$3+TabIPW[[#This Row],[liczba bezrobotnych]]/$AD$2*$AD$3)*$AB$2</f>
        <v>1.2232192869261751E-3</v>
      </c>
      <c r="AC2443" s="28">
        <v>2134</v>
      </c>
      <c r="AD2443" s="28">
        <v>2573</v>
      </c>
      <c r="AE2443" s="339">
        <f>TabIPW[[#This Row],[liczba pracujących ogółem ]]/$AF$2*$AE$2</f>
        <v>2.0507047890635749E-3</v>
      </c>
      <c r="AF2443" s="28">
        <v>81980</v>
      </c>
      <c r="AG2443" s="339">
        <f>TabIPW[[#This Row],[iloczyn liczby mieszkańców i relacji przeciętnego miesięcznego wynagrodzenia brutto 
 do średniej krajowej]]/$AH$2*$AG$2</f>
        <v>1.4460032164025634E-3</v>
      </c>
      <c r="AH2443" s="28">
        <v>123566.496</v>
      </c>
      <c r="AI2443" s="339">
        <f>TabIPW[[#This Row],[suma powierzchni parków spac.-wyp., zieleńców i terenów zieleni osiedlowej oraz średniej pow. objętej utrzymaniem czystości i porządku przez gminy w okresie letnim i w okresie zimowym – będąca w gestii miasta '[w ha']]]/$AJ$2*$AI$2</f>
        <v>5.8075185371022557E-4</v>
      </c>
      <c r="AJ2443" s="28">
        <v>743.3</v>
      </c>
      <c r="AK2443" s="339">
        <f>TabIPW[[#This Row],[iloczyn liczby mieszkańców i relacji przeciętnego miesięcznego wynagrodzenia brutto do średniej krajowej]]/$AL$2*$AK$2</f>
        <v>5.7840128656102532E-4</v>
      </c>
      <c r="AL2443" s="28">
        <f>TabIPW[[#This Row],[iloczyn liczby mieszkańców i relacji przeciętnego miesięcznego wynagrodzenia brutto 
 do średniej krajowej]]</f>
        <v>123566.496</v>
      </c>
      <c r="AM2443" s="339">
        <f>TabIPW[[#This Row],[liczba mieszkańców]]/$AN$2*$AM$2</f>
        <v>9.1909443536746047E-4</v>
      </c>
      <c r="AN2443" s="28">
        <v>124563</v>
      </c>
    </row>
    <row r="2444" spans="1:40" x14ac:dyDescent="0.3">
      <c r="A2444" s="2" t="s">
        <v>2236</v>
      </c>
      <c r="B2444" s="2" t="s">
        <v>126</v>
      </c>
      <c r="C2444" s="2" t="s">
        <v>2237</v>
      </c>
      <c r="D2444" s="2"/>
      <c r="E2444" s="2"/>
      <c r="F2444" s="17" t="str">
        <f>+Tabela1[[#This Row],[WK]]&amp;Tabela1[[#This Row],[PK]]&amp;Tabela1[[#This Row],[GK]]</f>
        <v>1861</v>
      </c>
      <c r="G2444" s="2" t="s">
        <v>2268</v>
      </c>
      <c r="I2444">
        <v>43274</v>
      </c>
      <c r="K2444">
        <v>0</v>
      </c>
      <c r="M2444">
        <v>35138.488000000005</v>
      </c>
      <c r="O2444">
        <v>0</v>
      </c>
      <c r="Q2444">
        <v>1852</v>
      </c>
      <c r="S2444">
        <v>0</v>
      </c>
      <c r="U2444">
        <v>0</v>
      </c>
      <c r="X2444" s="342">
        <f>TabIPW[[#This Row],[liczba oddziałów w szkołach podstawowych, ponadpodstawowych i policealnych]]/$Y$2*$X$2</f>
        <v>7.1092884724758285E-4</v>
      </c>
      <c r="Y2444" s="28">
        <v>475</v>
      </c>
      <c r="Z2444"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6.4697094548914289E-4</v>
      </c>
      <c r="AA2444" s="28">
        <v>1852</v>
      </c>
      <c r="AB2444" s="343">
        <f>(TabIPW[[#This Row],[liczba osób korzystających ze środowiskowej pomocy społecznej (łącznie z filiami)]]/$AC$2*$AC$3+TabIPW[[#This Row],[liczba bezrobotnych]]/$AD$2*$AD$3)*$AB$2</f>
        <v>7.8051198202833474E-4</v>
      </c>
      <c r="AC2444" s="28">
        <v>1520</v>
      </c>
      <c r="AD2444" s="28">
        <v>1044</v>
      </c>
      <c r="AE2444" s="339">
        <f>TabIPW[[#This Row],[liczba pracujących ogółem ]]/$AF$2*$AE$2</f>
        <v>7.1189323727690018E-4</v>
      </c>
      <c r="AF2444" s="28">
        <v>28459</v>
      </c>
      <c r="AG2444" s="339">
        <f>TabIPW[[#This Row],[iloczyn liczby mieszkańców i relacji przeciętnego miesięcznego wynagrodzenia brutto 
 do średniej krajowej]]/$AH$2*$AG$2</f>
        <v>4.1119857171901094E-4</v>
      </c>
      <c r="AH2444" s="28">
        <v>35138.488000000005</v>
      </c>
      <c r="AI2444" s="339">
        <f>TabIPW[[#This Row],[suma powierzchni parków spac.-wyp., zieleńców i terenów zieleni osiedlowej oraz średniej pow. objętej utrzymaniem czystości i porządku przez gminy w okresie letnim i w okresie zimowym – będąca w gestii miasta '[w ha']]]/$AJ$2*$AI$2</f>
        <v>9.8891110082205381E-5</v>
      </c>
      <c r="AJ2444" s="28">
        <v>126.57</v>
      </c>
      <c r="AK2444" s="339">
        <f>TabIPW[[#This Row],[iloczyn liczby mieszkańców i relacji przeciętnego miesięcznego wynagrodzenia brutto do średniej krajowej]]/$AL$2*$AK$2</f>
        <v>1.6447942868760438E-4</v>
      </c>
      <c r="AL2444" s="28">
        <f>TabIPW[[#This Row],[iloczyn liczby mieszkańców i relacji przeciętnego miesięcznego wynagrodzenia brutto 
 do średniej krajowej]]</f>
        <v>35138.488000000005</v>
      </c>
      <c r="AM2444" s="339">
        <f>TabIPW[[#This Row],[liczba mieszkańców]]/$AN$2*$AM$2</f>
        <v>3.1929941151137564E-4</v>
      </c>
      <c r="AN2444" s="28">
        <v>43274</v>
      </c>
    </row>
    <row r="2445" spans="1:40" x14ac:dyDescent="0.3">
      <c r="A2445" s="2" t="s">
        <v>2236</v>
      </c>
      <c r="B2445" s="2" t="s">
        <v>126</v>
      </c>
      <c r="C2445" s="2" t="s">
        <v>2239</v>
      </c>
      <c r="D2445" s="2"/>
      <c r="E2445" s="2"/>
      <c r="F2445" s="17" t="str">
        <f>+Tabela1[[#This Row],[WK]]&amp;Tabela1[[#This Row],[PK]]&amp;Tabela1[[#This Row],[GK]]</f>
        <v>1862</v>
      </c>
      <c r="G2445" s="2" t="s">
        <v>2269</v>
      </c>
      <c r="I2445">
        <v>54352</v>
      </c>
      <c r="K2445">
        <v>0</v>
      </c>
      <c r="M2445">
        <v>46144.848000000005</v>
      </c>
      <c r="O2445">
        <v>0</v>
      </c>
      <c r="Q2445">
        <v>2057</v>
      </c>
      <c r="S2445">
        <v>0</v>
      </c>
      <c r="U2445">
        <v>0</v>
      </c>
      <c r="X2445" s="342">
        <f>TabIPW[[#This Row],[liczba oddziałów w szkołach podstawowych, ponadpodstawowych i policealnych]]/$Y$2*$X$2</f>
        <v>8.0671715508725715E-4</v>
      </c>
      <c r="Y2445" s="28">
        <v>539</v>
      </c>
      <c r="Z2445"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7.1858490003842712E-4</v>
      </c>
      <c r="AA2445" s="28">
        <v>2057</v>
      </c>
      <c r="AB2445" s="343">
        <f>(TabIPW[[#This Row],[liczba osób korzystających ze środowiskowej pomocy społecznej (łącznie z filiami)]]/$AC$2*$AC$3+TabIPW[[#This Row],[liczba bezrobotnych]]/$AD$2*$AD$3)*$AB$2</f>
        <v>1.8120357235621896E-3</v>
      </c>
      <c r="AC2445" s="28">
        <v>3484</v>
      </c>
      <c r="AD2445" s="28">
        <v>2593</v>
      </c>
      <c r="AE2445" s="339">
        <f>TabIPW[[#This Row],[liczba pracujących ogółem ]]/$AF$2*$AE$2</f>
        <v>5.5092366765474706E-4</v>
      </c>
      <c r="AF2445" s="28">
        <v>22024</v>
      </c>
      <c r="AG2445" s="339">
        <f>TabIPW[[#This Row],[iloczyn liczby mieszkańców i relacji przeciętnego miesięcznego wynagrodzenia brutto 
 do średniej krajowej]]/$AH$2*$AG$2</f>
        <v>5.3999749760976791E-4</v>
      </c>
      <c r="AH2445" s="28">
        <v>46144.848000000005</v>
      </c>
      <c r="AI2445" s="339">
        <f>TabIPW[[#This Row],[suma powierzchni parków spac.-wyp., zieleńców i terenów zieleni osiedlowej oraz średniej pow. objętej utrzymaniem czystości i porządku przez gminy w okresie letnim i w okresie zimowym – będąca w gestii miasta '[w ha']]]/$AJ$2*$AI$2</f>
        <v>8.8991841971740486E-5</v>
      </c>
      <c r="AJ2445" s="28">
        <v>113.9</v>
      </c>
      <c r="AK2445" s="339">
        <f>TabIPW[[#This Row],[iloczyn liczby mieszkańców i relacji przeciętnego miesięcznego wynagrodzenia brutto do średniej krajowej]]/$AL$2*$AK$2</f>
        <v>2.1599899904390719E-4</v>
      </c>
      <c r="AL2445" s="28">
        <f>TabIPW[[#This Row],[iloczyn liczby mieszkańców i relacji przeciętnego miesięcznego wynagrodzenia brutto 
 do średniej krajowej]]</f>
        <v>46144.848000000005</v>
      </c>
      <c r="AM2445" s="339">
        <f>TabIPW[[#This Row],[liczba mieszkańców]]/$AN$2*$AM$2</f>
        <v>4.0103899834695859E-4</v>
      </c>
      <c r="AN2445" s="28">
        <v>54352</v>
      </c>
    </row>
    <row r="2446" spans="1:40" x14ac:dyDescent="0.3">
      <c r="A2446" s="2" t="s">
        <v>2236</v>
      </c>
      <c r="B2446" s="2" t="s">
        <v>126</v>
      </c>
      <c r="C2446" s="2" t="s">
        <v>2247</v>
      </c>
      <c r="D2446" s="2"/>
      <c r="E2446" s="2"/>
      <c r="F2446" s="17" t="str">
        <f>+Tabela1[[#This Row],[WK]]&amp;Tabela1[[#This Row],[PK]]&amp;Tabela1[[#This Row],[GK]]</f>
        <v>1863</v>
      </c>
      <c r="G2446" s="2" t="s">
        <v>2270</v>
      </c>
      <c r="I2446">
        <v>199436</v>
      </c>
      <c r="K2446">
        <v>0</v>
      </c>
      <c r="M2446">
        <v>200632.61599999998</v>
      </c>
      <c r="O2446">
        <v>0</v>
      </c>
      <c r="Q2446">
        <v>10385</v>
      </c>
      <c r="S2446">
        <v>0</v>
      </c>
      <c r="U2446">
        <v>0</v>
      </c>
      <c r="X2446" s="342">
        <f>TabIPW[[#This Row],[liczba oddziałów w szkołach podstawowych, ponadpodstawowych i policealnych]]/$Y$2*$X$2</f>
        <v>2.9679408507199091E-3</v>
      </c>
      <c r="Y2446" s="28">
        <v>1983</v>
      </c>
      <c r="Z2446"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3.6278581365576396E-3</v>
      </c>
      <c r="AA2446" s="28">
        <v>10385</v>
      </c>
      <c r="AB2446" s="343">
        <f>(TabIPW[[#This Row],[liczba osób korzystających ze środowiskowej pomocy społecznej (łącznie z filiami)]]/$AC$2*$AC$3+TabIPW[[#This Row],[liczba bezrobotnych]]/$AD$2*$AD$3)*$AB$2</f>
        <v>2.42469652419037E-3</v>
      </c>
      <c r="AC2446" s="28">
        <v>4103</v>
      </c>
      <c r="AD2446" s="28">
        <v>5580</v>
      </c>
      <c r="AE2446" s="339">
        <f>TabIPW[[#This Row],[liczba pracujących ogółem ]]/$AF$2*$AE$2</f>
        <v>3.27805085487724E-3</v>
      </c>
      <c r="AF2446" s="28">
        <v>131045</v>
      </c>
      <c r="AG2446" s="339">
        <f>TabIPW[[#This Row],[iloczyn liczby mieszkańców i relacji przeciętnego miesięcznego wynagrodzenia brutto 
 do średniej krajowej]]/$AH$2*$AG$2</f>
        <v>2.3478484657464137E-3</v>
      </c>
      <c r="AH2446" s="28">
        <v>200632.61600000001</v>
      </c>
      <c r="AI2446" s="339">
        <f>TabIPW[[#This Row],[suma powierzchni parków spac.-wyp., zieleńców i terenów zieleni osiedlowej oraz średniej pow. objętej utrzymaniem czystości i porządku przez gminy w okresie letnim i w okresie zimowym – będąca w gestii miasta '[w ha']]]/$AJ$2*$AI$2</f>
        <v>3.2105037563308065E-4</v>
      </c>
      <c r="AJ2446" s="28">
        <v>410.91</v>
      </c>
      <c r="AK2446" s="339">
        <f>TabIPW[[#This Row],[iloczyn liczby mieszkańców i relacji przeciętnego miesięcznego wynagrodzenia brutto do średniej krajowej]]/$AL$2*$AK$2</f>
        <v>9.3913938629856559E-4</v>
      </c>
      <c r="AL2446" s="28">
        <f>TabIPW[[#This Row],[iloczyn liczby mieszkańców i relacji przeciętnego miesięcznego wynagrodzenia brutto 
 do średniej krajowej]]</f>
        <v>200632.61600000001</v>
      </c>
      <c r="AM2446" s="339">
        <f>TabIPW[[#This Row],[liczba mieszkańców]]/$AN$2*$AM$2</f>
        <v>1.471548676669194E-3</v>
      </c>
      <c r="AN2446" s="28">
        <v>199436</v>
      </c>
    </row>
    <row r="2447" spans="1:40" x14ac:dyDescent="0.3">
      <c r="A2447" s="2" t="s">
        <v>2236</v>
      </c>
      <c r="B2447" s="2" t="s">
        <v>126</v>
      </c>
      <c r="C2447" s="2" t="s">
        <v>2241</v>
      </c>
      <c r="D2447" s="2"/>
      <c r="E2447" s="2"/>
      <c r="F2447" s="17" t="str">
        <f>+Tabela1[[#This Row],[WK]]&amp;Tabela1[[#This Row],[PK]]&amp;Tabela1[[#This Row],[GK]]</f>
        <v>1864</v>
      </c>
      <c r="G2447" s="2" t="s">
        <v>2271</v>
      </c>
      <c r="I2447">
        <v>42730</v>
      </c>
      <c r="K2447">
        <v>0</v>
      </c>
      <c r="M2447">
        <v>35978.660000000003</v>
      </c>
      <c r="O2447">
        <v>0</v>
      </c>
      <c r="Q2447">
        <v>1528</v>
      </c>
      <c r="S2447">
        <v>0</v>
      </c>
      <c r="U2447">
        <v>0</v>
      </c>
      <c r="X2447" s="342">
        <f>TabIPW[[#This Row],[liczba oddziałów w szkołach podstawowych, ponadpodstawowych i policealnych]]/$Y$2*$X$2</f>
        <v>6.4507438560780668E-4</v>
      </c>
      <c r="Y2447" s="28">
        <v>431</v>
      </c>
      <c r="Z2447"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5.3378596366490834E-4</v>
      </c>
      <c r="AA2447" s="28">
        <v>1528</v>
      </c>
      <c r="AB2447" s="343">
        <f>(TabIPW[[#This Row],[liczba osób korzystających ze środowiskowej pomocy społecznej (łącznie z filiami)]]/$AC$2*$AC$3+TabIPW[[#This Row],[liczba bezrobotnych]]/$AD$2*$AD$3)*$AB$2</f>
        <v>5.7282887915108369E-4</v>
      </c>
      <c r="AC2447" s="28">
        <v>998</v>
      </c>
      <c r="AD2447" s="28">
        <v>1210</v>
      </c>
      <c r="AE2447" s="339">
        <f>TabIPW[[#This Row],[liczba pracujących ogółem ]]/$AF$2*$AE$2</f>
        <v>3.4795442322364388E-4</v>
      </c>
      <c r="AF2447" s="28">
        <v>13910</v>
      </c>
      <c r="AG2447" s="339">
        <f>TabIPW[[#This Row],[iloczyn liczby mieszkańców i relacji przeciętnego miesięcznego wynagrodzenia brutto 
 do średniej krajowej]]/$AH$2*$AG$2</f>
        <v>4.2103045539022371E-4</v>
      </c>
      <c r="AH2447" s="28">
        <v>35978.660000000003</v>
      </c>
      <c r="AI2447" s="339">
        <f>TabIPW[[#This Row],[suma powierzchni parków spac.-wyp., zieleńców i terenów zieleni osiedlowej oraz średniej pow. objętej utrzymaniem czystości i porządku przez gminy w okresie letnim i w okresie zimowym – będąca w gestii miasta '[w ha']]]/$AJ$2*$AI$2</f>
        <v>1.4227756297676859E-4</v>
      </c>
      <c r="AJ2447" s="28">
        <v>182.1</v>
      </c>
      <c r="AK2447" s="339">
        <f>TabIPW[[#This Row],[iloczyn liczby mieszkańców i relacji przeciętnego miesięcznego wynagrodzenia brutto do średniej krajowej]]/$AL$2*$AK$2</f>
        <v>1.6841218215608947E-4</v>
      </c>
      <c r="AL2447" s="28">
        <f>TabIPW[[#This Row],[iloczyn liczby mieszkańców i relacji przeciętnego miesięcznego wynagrodzenia brutto 
 do średniej krajowej]]</f>
        <v>35978.660000000003</v>
      </c>
      <c r="AM2447" s="339">
        <f>TabIPW[[#This Row],[liczba mieszkańców]]/$AN$2*$AM$2</f>
        <v>3.1528547982347555E-4</v>
      </c>
      <c r="AN2447" s="28">
        <v>42730</v>
      </c>
    </row>
    <row r="2448" spans="1:40" x14ac:dyDescent="0.3">
      <c r="A2448" s="2" t="s">
        <v>2236</v>
      </c>
      <c r="B2448" s="2" t="s">
        <v>140</v>
      </c>
      <c r="C2448" s="2" t="s">
        <v>2237</v>
      </c>
      <c r="D2448" s="2"/>
      <c r="E2448" s="2"/>
      <c r="F2448" s="17" t="str">
        <f>+Tabela1[[#This Row],[WK]]&amp;Tabela1[[#This Row],[PK]]&amp;Tabela1[[#This Row],[GK]]</f>
        <v>2061</v>
      </c>
      <c r="G2448" s="2" t="s">
        <v>2272</v>
      </c>
      <c r="I2448">
        <v>289217</v>
      </c>
      <c r="K2448">
        <v>0</v>
      </c>
      <c r="M2448">
        <v>277648.32</v>
      </c>
      <c r="O2448">
        <v>0</v>
      </c>
      <c r="Q2448">
        <v>14095</v>
      </c>
      <c r="S2448">
        <v>0</v>
      </c>
      <c r="U2448">
        <v>0</v>
      </c>
      <c r="X2448" s="342">
        <f>TabIPW[[#This Row],[liczba oddziałów w szkołach podstawowych, ponadpodstawowych i policealnych]]/$Y$2*$X$2</f>
        <v>4.2057053910857008E-3</v>
      </c>
      <c r="Y2448" s="28">
        <v>2810</v>
      </c>
      <c r="Z2448"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4.9238960457178562E-3</v>
      </c>
      <c r="AA2448" s="28">
        <v>14095</v>
      </c>
      <c r="AB2448" s="343">
        <f>(TabIPW[[#This Row],[liczba osób korzystających ze środowiskowej pomocy społecznej (łącznie z filiami)]]/$AC$2*$AC$3+TabIPW[[#This Row],[liczba bezrobotnych]]/$AD$2*$AD$3)*$AB$2</f>
        <v>4.0357995319704881E-3</v>
      </c>
      <c r="AC2448" s="28">
        <v>7160</v>
      </c>
      <c r="AD2448" s="28">
        <v>8039</v>
      </c>
      <c r="AE2448" s="339">
        <f>TabIPW[[#This Row],[liczba pracujących ogółem ]]/$AF$2*$AE$2</f>
        <v>3.1770915412805026E-3</v>
      </c>
      <c r="AF2448" s="28">
        <v>127009</v>
      </c>
      <c r="AG2448" s="339">
        <f>TabIPW[[#This Row],[iloczyn liczby mieszkańców i relacji przeciętnego miesięcznego wynagrodzenia brutto 
 do średniej krajowej]]/$AH$2*$AG$2</f>
        <v>3.2491037356013408E-3</v>
      </c>
      <c r="AH2448" s="28">
        <v>277648.32</v>
      </c>
      <c r="AI2448" s="339">
        <f>TabIPW[[#This Row],[suma powierzchni parków spac.-wyp., zieleńców i terenów zieleni osiedlowej oraz średniej pow. objętej utrzymaniem czystości i porządku przez gminy w okresie letnim i w okresie zimowym – będąca w gestii miasta '[w ha']]]/$AJ$2*$AI$2</f>
        <v>2.6534648297833752E-3</v>
      </c>
      <c r="AJ2448" s="28">
        <v>3396.15</v>
      </c>
      <c r="AK2448" s="339">
        <f>TabIPW[[#This Row],[iloczyn liczby mieszkańców i relacji przeciętnego miesięcznego wynagrodzenia brutto do średniej krajowej]]/$AL$2*$AK$2</f>
        <v>1.2996414942405363E-3</v>
      </c>
      <c r="AL2448" s="28">
        <f>TabIPW[[#This Row],[iloczyn liczby mieszkańców i relacji przeciętnego miesięcznego wynagrodzenia brutto 
 do średniej krajowej]]</f>
        <v>277648.32</v>
      </c>
      <c r="AM2448" s="339">
        <f>TabIPW[[#This Row],[liczba mieszkańców]]/$AN$2*$AM$2</f>
        <v>2.1340023547415429E-3</v>
      </c>
      <c r="AN2448" s="28">
        <v>289217</v>
      </c>
    </row>
    <row r="2449" spans="1:40" x14ac:dyDescent="0.3">
      <c r="A2449" s="2" t="s">
        <v>2236</v>
      </c>
      <c r="B2449" s="2" t="s">
        <v>140</v>
      </c>
      <c r="C2449" s="2" t="s">
        <v>2239</v>
      </c>
      <c r="D2449" s="2"/>
      <c r="E2449" s="2"/>
      <c r="F2449" s="17" t="str">
        <f>+Tabela1[[#This Row],[WK]]&amp;Tabela1[[#This Row],[PK]]&amp;Tabela1[[#This Row],[GK]]</f>
        <v>2062</v>
      </c>
      <c r="G2449" s="2" t="s">
        <v>2273</v>
      </c>
      <c r="I2449">
        <v>58925</v>
      </c>
      <c r="K2449">
        <v>0</v>
      </c>
      <c r="M2449">
        <v>53857.45</v>
      </c>
      <c r="O2449">
        <v>0</v>
      </c>
      <c r="Q2449">
        <v>2669</v>
      </c>
      <c r="S2449">
        <v>0</v>
      </c>
      <c r="U2449">
        <v>0</v>
      </c>
      <c r="X2449" s="342">
        <f>TabIPW[[#This Row],[liczba oddziałów w szkołach podstawowych, ponadpodstawowych i policealnych]]/$Y$2*$X$2</f>
        <v>8.7855838596701289E-4</v>
      </c>
      <c r="Y2449" s="28">
        <v>587</v>
      </c>
      <c r="Z2449"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9.3237875459531439E-4</v>
      </c>
      <c r="AA2449" s="28">
        <v>2669</v>
      </c>
      <c r="AB2449" s="343">
        <f>(TabIPW[[#This Row],[liczba osób korzystających ze środowiskowej pomocy społecznej (łącznie z filiami)]]/$AC$2*$AC$3+TabIPW[[#This Row],[liczba bezrobotnych]]/$AD$2*$AD$3)*$AB$2</f>
        <v>7.4393835593716091E-4</v>
      </c>
      <c r="AC2449" s="28">
        <v>1261</v>
      </c>
      <c r="AD2449" s="28">
        <v>1704</v>
      </c>
      <c r="AE2449" s="339">
        <f>TabIPW[[#This Row],[liczba pracujących ogółem ]]/$AF$2*$AE$2</f>
        <v>5.0759821395069597E-4</v>
      </c>
      <c r="AF2449" s="28">
        <v>20292</v>
      </c>
      <c r="AG2449" s="339">
        <f>TabIPW[[#This Row],[iloczyn liczby mieszkańców i relacji przeciętnego miesięcznego wynagrodzenia brutto 
 do średniej krajowej]]/$AH$2*$AG$2</f>
        <v>6.3025211888536714E-4</v>
      </c>
      <c r="AH2449" s="28">
        <v>53857.450000000004</v>
      </c>
      <c r="AI2449" s="339">
        <f>TabIPW[[#This Row],[suma powierzchni parków spac.-wyp., zieleńców i terenów zieleni osiedlowej oraz średniej pow. objętej utrzymaniem czystości i porządku przez gminy w okresie letnim i w okresie zimowym – będąca w gestii miasta '[w ha']]]/$AJ$2*$AI$2</f>
        <v>5.6723509456965389E-5</v>
      </c>
      <c r="AJ2449" s="28">
        <v>72.599999999999994</v>
      </c>
      <c r="AK2449" s="339">
        <f>TabIPW[[#This Row],[iloczyn liczby mieszkańców i relacji przeciętnego miesięcznego wynagrodzenia brutto do średniej krajowej]]/$AL$2*$AK$2</f>
        <v>2.5210084755414688E-4</v>
      </c>
      <c r="AL2449" s="28">
        <f>TabIPW[[#This Row],[iloczyn liczby mieszkańców i relacji przeciętnego miesięcznego wynagrodzenia brutto 
 do średniej krajowej]]</f>
        <v>53857.450000000004</v>
      </c>
      <c r="AM2449" s="339">
        <f>TabIPW[[#This Row],[liczba mieszkańców]]/$AN$2*$AM$2</f>
        <v>4.3478111159836875E-4</v>
      </c>
      <c r="AN2449" s="28">
        <v>58925</v>
      </c>
    </row>
    <row r="2450" spans="1:40" x14ac:dyDescent="0.3">
      <c r="A2450" s="2" t="s">
        <v>2236</v>
      </c>
      <c r="B2450" s="2" t="s">
        <v>140</v>
      </c>
      <c r="C2450" s="2" t="s">
        <v>2247</v>
      </c>
      <c r="D2450" s="2"/>
      <c r="E2450" s="2"/>
      <c r="F2450" s="17" t="str">
        <f>+Tabela1[[#This Row],[WK]]&amp;Tabela1[[#This Row],[PK]]&amp;Tabela1[[#This Row],[GK]]</f>
        <v>2063</v>
      </c>
      <c r="G2450" s="2" t="s">
        <v>2274</v>
      </c>
      <c r="I2450">
        <v>67879</v>
      </c>
      <c r="K2450">
        <v>0</v>
      </c>
      <c r="M2450">
        <v>58172.303</v>
      </c>
      <c r="O2450">
        <v>0</v>
      </c>
      <c r="Q2450">
        <v>3328</v>
      </c>
      <c r="S2450">
        <v>0</v>
      </c>
      <c r="U2450">
        <v>0</v>
      </c>
      <c r="X2450" s="342">
        <f>TabIPW[[#This Row],[liczba oddziałów w szkołach podstawowych, ponadpodstawowych i policealnych]]/$Y$2*$X$2</f>
        <v>8.8454515520699248E-4</v>
      </c>
      <c r="Y2450" s="28">
        <v>591</v>
      </c>
      <c r="Z2450"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1.1625914182439888E-3</v>
      </c>
      <c r="AA2450" s="28">
        <v>3328</v>
      </c>
      <c r="AB2450" s="343">
        <f>(TabIPW[[#This Row],[liczba osób korzystających ze środowiskowej pomocy społecznej (łącznie z filiami)]]/$AC$2*$AC$3+TabIPW[[#This Row],[liczba bezrobotnych]]/$AD$2*$AD$3)*$AB$2</f>
        <v>1.3418341410662952E-3</v>
      </c>
      <c r="AC2450" s="28">
        <v>2607</v>
      </c>
      <c r="AD2450" s="28">
        <v>1818</v>
      </c>
      <c r="AE2450" s="339">
        <f>TabIPW[[#This Row],[liczba pracujących ogółem ]]/$AF$2*$AE$2</f>
        <v>5.632058834565307E-4</v>
      </c>
      <c r="AF2450" s="28">
        <v>22515</v>
      </c>
      <c r="AG2450" s="339">
        <f>TabIPW[[#This Row],[iloczyn liczby mieszkańców i relacji przeciętnego miesięcznego wynagrodzenia brutto 
 do średniej krajowej]]/$AH$2*$AG$2</f>
        <v>6.8074550923208571E-4</v>
      </c>
      <c r="AH2450" s="28">
        <v>58172.303</v>
      </c>
      <c r="AI2450" s="339">
        <f>TabIPW[[#This Row],[suma powierzchni parków spac.-wyp., zieleńców i terenów zieleni osiedlowej oraz średniej pow. objętej utrzymaniem czystości i porządku przez gminy w okresie letnim i w okresie zimowym – będąca w gestii miasta '[w ha']]]/$AJ$2*$AI$2</f>
        <v>5.7357156373902024E-4</v>
      </c>
      <c r="AJ2450" s="28">
        <v>734.11</v>
      </c>
      <c r="AK2450" s="339">
        <f>TabIPW[[#This Row],[iloczyn liczby mieszkańców i relacji przeciętnego miesięcznego wynagrodzenia brutto do średniej krajowej]]/$AL$2*$AK$2</f>
        <v>2.7229820369283427E-4</v>
      </c>
      <c r="AL2450" s="28">
        <f>TabIPW[[#This Row],[iloczyn liczby mieszkańców i relacji przeciętnego miesięcznego wynagrodzenia brutto 
 do średniej krajowej]]</f>
        <v>58172.303</v>
      </c>
      <c r="AM2450" s="339">
        <f>TabIPW[[#This Row],[liczba mieszkańców]]/$AN$2*$AM$2</f>
        <v>5.0084865632898891E-4</v>
      </c>
      <c r="AN2450" s="28">
        <v>67879</v>
      </c>
    </row>
    <row r="2451" spans="1:40" x14ac:dyDescent="0.3">
      <c r="A2451" s="2" t="s">
        <v>2236</v>
      </c>
      <c r="B2451" s="2" t="s">
        <v>156</v>
      </c>
      <c r="C2451" s="2" t="s">
        <v>2237</v>
      </c>
      <c r="D2451" s="2"/>
      <c r="E2451" s="2"/>
      <c r="F2451" s="17" t="str">
        <f>+Tabela1[[#This Row],[WK]]&amp;Tabela1[[#This Row],[PK]]&amp;Tabela1[[#This Row],[GK]]</f>
        <v>2261</v>
      </c>
      <c r="G2451" s="2" t="s">
        <v>2275</v>
      </c>
      <c r="I2451">
        <v>489328</v>
      </c>
      <c r="K2451">
        <v>0</v>
      </c>
      <c r="M2451">
        <v>573003.08799999999</v>
      </c>
      <c r="O2451">
        <v>0</v>
      </c>
      <c r="Q2451">
        <v>19734</v>
      </c>
      <c r="S2451">
        <v>0</v>
      </c>
      <c r="U2451">
        <v>0</v>
      </c>
      <c r="X2451" s="342">
        <f>TabIPW[[#This Row],[liczba oddziałów w szkołach podstawowych, ponadpodstawowych i policealnych]]/$Y$2*$X$2</f>
        <v>5.376118777501721E-3</v>
      </c>
      <c r="Y2451" s="28">
        <v>3592</v>
      </c>
      <c r="Z2451"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6.8938038003686529E-3</v>
      </c>
      <c r="AA2451" s="28">
        <v>19734</v>
      </c>
      <c r="AB2451" s="343">
        <f>(TabIPW[[#This Row],[liczba osób korzystających ze środowiskowej pomocy społecznej (łącznie z filiami)]]/$AC$2*$AC$3+TabIPW[[#This Row],[liczba bezrobotnych]]/$AD$2*$AD$3)*$AB$2</f>
        <v>4.5964454052184796E-3</v>
      </c>
      <c r="AC2451" s="28">
        <v>8242</v>
      </c>
      <c r="AD2451" s="28">
        <v>8826</v>
      </c>
      <c r="AE2451" s="339">
        <f>TabIPW[[#This Row],[liczba pracujących ogółem ]]/$AF$2*$AE$2</f>
        <v>6.5100246394756917E-3</v>
      </c>
      <c r="AF2451" s="28">
        <v>260248</v>
      </c>
      <c r="AG2451" s="339">
        <f>TabIPW[[#This Row],[iloczyn liczby mieszkańców i relacji przeciętnego miesięcznego wynagrodzenia brutto 
 do średniej krajowej]]/$AH$2*$AG$2</f>
        <v>6.7054123494494902E-3</v>
      </c>
      <c r="AH2451" s="28">
        <v>573003.08799999999</v>
      </c>
      <c r="AI2451" s="339">
        <f>TabIPW[[#This Row],[suma powierzchni parków spac.-wyp., zieleńców i terenów zieleni osiedlowej oraz średniej pow. objętej utrzymaniem czystości i porządku przez gminy w okresie letnim i w okresie zimowym – będąca w gestii miasta '[w ha']]]/$AJ$2*$AI$2</f>
        <v>1.6743748655160603E-3</v>
      </c>
      <c r="AJ2451" s="28">
        <v>2143.02</v>
      </c>
      <c r="AK2451" s="339">
        <f>TabIPW[[#This Row],[iloczyn liczby mieszkańców i relacji przeciętnego miesięcznego wynagrodzenia brutto do średniej krajowej]]/$AL$2*$AK$2</f>
        <v>2.682164939779796E-3</v>
      </c>
      <c r="AL2451" s="28">
        <f>TabIPW[[#This Row],[iloczyn liczby mieszkańców i relacji przeciętnego miesięcznego wynagrodzenia brutto 
 do średniej krajowej]]</f>
        <v>573003.08799999999</v>
      </c>
      <c r="AM2451" s="339">
        <f>TabIPW[[#This Row],[liczba mieszkańców]]/$AN$2*$AM$2</f>
        <v>3.6105315532661275E-3</v>
      </c>
      <c r="AN2451" s="28">
        <v>489328</v>
      </c>
    </row>
    <row r="2452" spans="1:40" x14ac:dyDescent="0.3">
      <c r="A2452" s="2" t="s">
        <v>2236</v>
      </c>
      <c r="B2452" s="2" t="s">
        <v>156</v>
      </c>
      <c r="C2452" s="2" t="s">
        <v>2239</v>
      </c>
      <c r="D2452" s="2"/>
      <c r="E2452" s="2"/>
      <c r="F2452" s="17" t="str">
        <f>+Tabela1[[#This Row],[WK]]&amp;Tabela1[[#This Row],[PK]]&amp;Tabela1[[#This Row],[GK]]</f>
        <v>2262</v>
      </c>
      <c r="G2452" s="2" t="s">
        <v>2276</v>
      </c>
      <c r="I2452">
        <v>238712</v>
      </c>
      <c r="K2452">
        <v>0</v>
      </c>
      <c r="M2452">
        <v>248976.61599999998</v>
      </c>
      <c r="O2452">
        <v>0</v>
      </c>
      <c r="Q2452">
        <v>8619</v>
      </c>
      <c r="S2452">
        <v>0</v>
      </c>
      <c r="U2452">
        <v>0</v>
      </c>
      <c r="X2452" s="342">
        <f>TabIPW[[#This Row],[liczba oddziałów w szkołach podstawowych, ponadpodstawowych i policealnych]]/$Y$2*$X$2</f>
        <v>2.4411051576017002E-3</v>
      </c>
      <c r="Y2452" s="28">
        <v>1631</v>
      </c>
      <c r="Z2452"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3.010930118342831E-3</v>
      </c>
      <c r="AA2452" s="28">
        <v>8619</v>
      </c>
      <c r="AB2452" s="343">
        <f>(TabIPW[[#This Row],[liczba osób korzystających ze środowiskowej pomocy społecznej (łącznie z filiami)]]/$AC$2*$AC$3+TabIPW[[#This Row],[liczba bezrobotnych]]/$AD$2*$AD$3)*$AB$2</f>
        <v>2.3076166719087163E-3</v>
      </c>
      <c r="AC2452" s="28">
        <v>4412</v>
      </c>
      <c r="AD2452" s="28">
        <v>3396</v>
      </c>
      <c r="AE2452" s="339">
        <f>TabIPW[[#This Row],[liczba pracujących ogółem ]]/$AF$2*$AE$2</f>
        <v>2.8297374707640737E-3</v>
      </c>
      <c r="AF2452" s="28">
        <v>113123</v>
      </c>
      <c r="AG2452" s="339">
        <f>TabIPW[[#This Row],[iloczyn liczby mieszkańców i relacji przeciętnego miesięcznego wynagrodzenia brutto 
 do średniej krajowej]]/$AH$2*$AG$2</f>
        <v>2.9135809398125674E-3</v>
      </c>
      <c r="AH2452" s="28">
        <v>248976.61599999998</v>
      </c>
      <c r="AI2452" s="339">
        <f>TabIPW[[#This Row],[suma powierzchni parków spac.-wyp., zieleńców i terenów zieleni osiedlowej oraz średniej pow. objętej utrzymaniem czystości i porządku przez gminy w okresie letnim i w okresie zimowym – będąca w gestii miasta '[w ha']]]/$AJ$2*$AI$2</f>
        <v>9.0376333139202496E-4</v>
      </c>
      <c r="AJ2452" s="28">
        <v>1156.72</v>
      </c>
      <c r="AK2452" s="339">
        <f>TabIPW[[#This Row],[iloczyn liczby mieszkańców i relacji przeciętnego miesięcznego wynagrodzenia brutto do średniej krajowej]]/$AL$2*$AK$2</f>
        <v>1.1654323759250269E-3</v>
      </c>
      <c r="AL2452" s="28">
        <f>TabIPW[[#This Row],[iloczyn liczby mieszkańców i relacji przeciętnego miesięcznego wynagrodzenia brutto 
 do średniej krajowej]]</f>
        <v>248976.61599999998</v>
      </c>
      <c r="AM2452" s="339">
        <f>TabIPW[[#This Row],[liczba mieszkańców]]/$AN$2*$AM$2</f>
        <v>1.7613486416948629E-3</v>
      </c>
      <c r="AN2452" s="28">
        <v>238712</v>
      </c>
    </row>
    <row r="2453" spans="1:40" x14ac:dyDescent="0.3">
      <c r="A2453" s="2" t="s">
        <v>2236</v>
      </c>
      <c r="B2453" s="2" t="s">
        <v>156</v>
      </c>
      <c r="C2453" s="2" t="s">
        <v>2247</v>
      </c>
      <c r="D2453" s="2"/>
      <c r="E2453" s="2"/>
      <c r="F2453" s="17" t="str">
        <f>+Tabela1[[#This Row],[WK]]&amp;Tabela1[[#This Row],[PK]]&amp;Tabela1[[#This Row],[GK]]</f>
        <v>2263</v>
      </c>
      <c r="G2453" s="2" t="s">
        <v>2277</v>
      </c>
      <c r="I2453">
        <v>84217</v>
      </c>
      <c r="K2453">
        <v>0</v>
      </c>
      <c r="M2453">
        <v>76216.384999999995</v>
      </c>
      <c r="O2453">
        <v>0</v>
      </c>
      <c r="Q2453">
        <v>3154</v>
      </c>
      <c r="S2453">
        <v>0</v>
      </c>
      <c r="U2453">
        <v>0</v>
      </c>
      <c r="X2453" s="342">
        <f>TabIPW[[#This Row],[liczba oddziałów w szkołach podstawowych, ponadpodstawowych i policealnych]]/$Y$2*$X$2</f>
        <v>1.2257910018858321E-3</v>
      </c>
      <c r="Y2453" s="28">
        <v>819</v>
      </c>
      <c r="Z2453"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1.1018068909680113E-3</v>
      </c>
      <c r="AA2453" s="28">
        <v>3154</v>
      </c>
      <c r="AB2453" s="343">
        <f>(TabIPW[[#This Row],[liczba osób korzystających ze środowiskowej pomocy społecznej (łącznie z filiami)]]/$AC$2*$AC$3+TabIPW[[#This Row],[liczba bezrobotnych]]/$AD$2*$AD$3)*$AB$2</f>
        <v>1.3064747697585576E-3</v>
      </c>
      <c r="AC2453" s="28">
        <v>2488</v>
      </c>
      <c r="AD2453" s="28">
        <v>1960</v>
      </c>
      <c r="AE2453" s="339">
        <f>TabIPW[[#This Row],[liczba pracujących ogółem ]]/$AF$2*$AE$2</f>
        <v>8.1097644866358972E-4</v>
      </c>
      <c r="AF2453" s="28">
        <v>32420</v>
      </c>
      <c r="AG2453" s="339">
        <f>TabIPW[[#This Row],[iloczyn liczby mieszkańców i relacji przeciętnego miesięcznego wynagrodzenia brutto 
 do średniej krajowej]]/$AH$2*$AG$2</f>
        <v>8.9190145727346742E-4</v>
      </c>
      <c r="AH2453" s="28">
        <v>76216.385000000009</v>
      </c>
      <c r="AI2453" s="339">
        <f>TabIPW[[#This Row],[suma powierzchni parków spac.-wyp., zieleńców i terenów zieleni osiedlowej oraz średniej pow. objętej utrzymaniem czystości i porządku przez gminy w okresie letnim i w okresie zimowym – będąca w gestii miasta '[w ha']]]/$AJ$2*$AI$2</f>
        <v>1.8707819702996962E-4</v>
      </c>
      <c r="AJ2453" s="28">
        <v>239.44</v>
      </c>
      <c r="AK2453" s="339">
        <f>TabIPW[[#This Row],[iloczyn liczby mieszkańców i relacji przeciętnego miesięcznego wynagrodzenia brutto do średniej krajowej]]/$AL$2*$AK$2</f>
        <v>3.5676058290938701E-4</v>
      </c>
      <c r="AL2453" s="28">
        <f>TabIPW[[#This Row],[iloczyn liczby mieszkańców i relacji przeciętnego miesięcznego wynagrodzenia brutto 
 do średniej krajowej]]</f>
        <v>76216.385000000009</v>
      </c>
      <c r="AM2453" s="339">
        <f>TabIPW[[#This Row],[liczba mieszkańców]]/$AN$2*$AM$2</f>
        <v>6.2139942088213526E-4</v>
      </c>
      <c r="AN2453" s="28">
        <v>84217</v>
      </c>
    </row>
    <row r="2454" spans="1:40" x14ac:dyDescent="0.3">
      <c r="A2454" s="2" t="s">
        <v>2236</v>
      </c>
      <c r="B2454" s="2" t="s">
        <v>156</v>
      </c>
      <c r="C2454" s="2" t="s">
        <v>2241</v>
      </c>
      <c r="D2454" s="2"/>
      <c r="E2454" s="2"/>
      <c r="F2454" s="17" t="str">
        <f>+Tabela1[[#This Row],[WK]]&amp;Tabela1[[#This Row],[PK]]&amp;Tabela1[[#This Row],[GK]]</f>
        <v>2264</v>
      </c>
      <c r="G2454" s="2" t="s">
        <v>2278</v>
      </c>
      <c r="I2454">
        <v>31205</v>
      </c>
      <c r="K2454">
        <v>0</v>
      </c>
      <c r="M2454">
        <v>34824.78</v>
      </c>
      <c r="O2454">
        <v>0</v>
      </c>
      <c r="Q2454">
        <v>812</v>
      </c>
      <c r="S2454">
        <v>0</v>
      </c>
      <c r="U2454">
        <v>0</v>
      </c>
      <c r="X2454" s="342">
        <f>TabIPW[[#This Row],[liczba oddziałów w szkołach podstawowych, ponadpodstawowych i policealnych]]/$Y$2*$X$2</f>
        <v>4.011135390786362E-4</v>
      </c>
      <c r="Y2454" s="28">
        <v>268</v>
      </c>
      <c r="Z2454"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2.8366112728789636E-4</v>
      </c>
      <c r="AA2454" s="28">
        <v>812</v>
      </c>
      <c r="AB2454" s="343">
        <f>(TabIPW[[#This Row],[liczba osób korzystających ze środowiskowej pomocy społecznej (łącznie z filiami)]]/$AC$2*$AC$3+TabIPW[[#This Row],[liczba bezrobotnych]]/$AD$2*$AD$3)*$AB$2</f>
        <v>6.1931244427416922E-4</v>
      </c>
      <c r="AC2454" s="28">
        <v>1301</v>
      </c>
      <c r="AD2454" s="28">
        <v>470</v>
      </c>
      <c r="AE2454" s="339">
        <f>TabIPW[[#This Row],[liczba pracujących ogółem ]]/$AF$2*$AE$2</f>
        <v>4.8308381173939687E-4</v>
      </c>
      <c r="AF2454" s="28">
        <v>19312</v>
      </c>
      <c r="AG2454" s="339">
        <f>TabIPW[[#This Row],[iloczyn liczby mieszkańców i relacji przeciętnego miesięcznego wynagrodzenia brutto 
 do średniej krajowej]]/$AH$2*$AG$2</f>
        <v>4.075274894135677E-4</v>
      </c>
      <c r="AH2454" s="28">
        <v>34824.78</v>
      </c>
      <c r="AI2454" s="339">
        <f>TabIPW[[#This Row],[suma powierzchni parków spac.-wyp., zieleńców i terenów zieleni osiedlowej oraz średniej pow. objętej utrzymaniem czystości i porządku przez gminy w okresie letnim i w okresie zimowym – będąca w gestii miasta '[w ha']]]/$AJ$2*$AI$2</f>
        <v>1.0055531221916591E-4</v>
      </c>
      <c r="AJ2454" s="28">
        <v>128.69999999999999</v>
      </c>
      <c r="AK2454" s="339">
        <f>TabIPW[[#This Row],[iloczyn liczby mieszkańców i relacji przeciętnego miesięcznego wynagrodzenia brutto do średniej krajowej]]/$AL$2*$AK$2</f>
        <v>1.6301099576542709E-4</v>
      </c>
      <c r="AL2454" s="28">
        <f>TabIPW[[#This Row],[iloczyn liczby mieszkańców i relacji przeciętnego miesięcznego wynagrodzenia brutto 
 do średniej krajowej]]</f>
        <v>34824.78</v>
      </c>
      <c r="AM2454" s="339">
        <f>TabIPW[[#This Row],[liczba mieszkańców]]/$AN$2*$AM$2</f>
        <v>2.3024768073698934E-4</v>
      </c>
      <c r="AN2454" s="28">
        <v>31205</v>
      </c>
    </row>
    <row r="2455" spans="1:40" x14ac:dyDescent="0.3">
      <c r="A2455" s="2" t="s">
        <v>2236</v>
      </c>
      <c r="B2455" s="2" t="s">
        <v>170</v>
      </c>
      <c r="C2455" s="2" t="s">
        <v>2237</v>
      </c>
      <c r="D2455" s="2"/>
      <c r="E2455" s="2"/>
      <c r="F2455" s="17" t="str">
        <f>+Tabela1[[#This Row],[WK]]&amp;Tabela1[[#This Row],[PK]]&amp;Tabela1[[#This Row],[GK]]</f>
        <v>2461</v>
      </c>
      <c r="G2455" s="2" t="s">
        <v>2279</v>
      </c>
      <c r="I2455">
        <v>163164</v>
      </c>
      <c r="K2455">
        <v>0</v>
      </c>
      <c r="M2455">
        <v>154842.63600000003</v>
      </c>
      <c r="O2455">
        <v>0</v>
      </c>
      <c r="Q2455">
        <v>6679</v>
      </c>
      <c r="S2455">
        <v>0</v>
      </c>
      <c r="U2455">
        <v>0</v>
      </c>
      <c r="X2455" s="342">
        <f>TabIPW[[#This Row],[liczba oddziałów w szkołach podstawowych, ponadpodstawowych i policealnych]]/$Y$2*$X$2</f>
        <v>2.3333433112820664E-3</v>
      </c>
      <c r="Y2455" s="28">
        <v>1559</v>
      </c>
      <c r="Z2455"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2.3332175728520439E-3</v>
      </c>
      <c r="AA2455" s="28">
        <v>6679</v>
      </c>
      <c r="AB2455" s="343">
        <f>(TabIPW[[#This Row],[liczba osób korzystających ze środowiskowej pomocy społecznej (łącznie z filiami)]]/$AC$2*$AC$3+TabIPW[[#This Row],[liczba bezrobotnych]]/$AD$2*$AD$3)*$AB$2</f>
        <v>1.1764098830990535E-3</v>
      </c>
      <c r="AC2455" s="28">
        <v>2084</v>
      </c>
      <c r="AD2455" s="28">
        <v>2355</v>
      </c>
      <c r="AE2455" s="339">
        <f>TabIPW[[#This Row],[liczba pracujących ogółem ]]/$AF$2*$AE$2</f>
        <v>2.4599202031193325E-3</v>
      </c>
      <c r="AF2455" s="28">
        <v>98339</v>
      </c>
      <c r="AG2455" s="339">
        <f>TabIPW[[#This Row],[iloczyn liczby mieszkańców i relacji przeciętnego miesięcznego wynagrodzenia brutto 
 do średniej krajowej]]/$AH$2*$AG$2</f>
        <v>1.8120037141156073E-3</v>
      </c>
      <c r="AH2455" s="28">
        <v>154842.636</v>
      </c>
      <c r="AI2455" s="339">
        <f>TabIPW[[#This Row],[suma powierzchni parków spac.-wyp., zieleńców i terenów zieleni osiedlowej oraz średniej pow. objętej utrzymaniem czystości i porządku przez gminy w okresie letnim i w okresie zimowym – będąca w gestii miasta '[w ha']]]/$AJ$2*$AI$2</f>
        <v>5.809862483774032E-4</v>
      </c>
      <c r="AJ2455" s="28">
        <v>743.6</v>
      </c>
      <c r="AK2455" s="339">
        <f>TabIPW[[#This Row],[iloczyn liczby mieszkańców i relacji przeciętnego miesięcznego wynagrodzenia brutto do średniej krajowej]]/$AL$2*$AK$2</f>
        <v>7.2480148564624291E-4</v>
      </c>
      <c r="AL2455" s="28">
        <f>TabIPW[[#This Row],[iloczyn liczby mieszkańców i relacji przeciętnego miesięcznego wynagrodzenia brutto 
 do średniej krajowej]]</f>
        <v>154842.636</v>
      </c>
      <c r="AM2455" s="339">
        <f>TabIPW[[#This Row],[liczba mieszkańców]]/$AN$2*$AM$2</f>
        <v>1.2039138785377385E-3</v>
      </c>
      <c r="AN2455" s="28">
        <v>163164</v>
      </c>
    </row>
    <row r="2456" spans="1:40" x14ac:dyDescent="0.3">
      <c r="A2456" s="2" t="s">
        <v>2236</v>
      </c>
      <c r="B2456" s="2" t="s">
        <v>170</v>
      </c>
      <c r="C2456" s="2" t="s">
        <v>2239</v>
      </c>
      <c r="D2456" s="2"/>
      <c r="E2456" s="2"/>
      <c r="F2456" s="17" t="str">
        <f>+Tabela1[[#This Row],[WK]]&amp;Tabela1[[#This Row],[PK]]&amp;Tabela1[[#This Row],[GK]]</f>
        <v>2462</v>
      </c>
      <c r="G2456" s="2" t="s">
        <v>2280</v>
      </c>
      <c r="I2456">
        <v>144598</v>
      </c>
      <c r="K2456">
        <v>0</v>
      </c>
      <c r="M2456">
        <v>138091.09</v>
      </c>
      <c r="O2456">
        <v>0</v>
      </c>
      <c r="Q2456">
        <v>4678</v>
      </c>
      <c r="S2456">
        <v>0</v>
      </c>
      <c r="U2456">
        <v>0</v>
      </c>
      <c r="X2456" s="342">
        <f>TabIPW[[#This Row],[liczba oddziałów w szkołach podstawowych, ponadpodstawowych i policealnych]]/$Y$2*$X$2</f>
        <v>1.3574999251653845E-3</v>
      </c>
      <c r="Y2456" s="28">
        <v>907</v>
      </c>
      <c r="Z2456"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1.6341955091782991E-3</v>
      </c>
      <c r="AA2456" s="28">
        <v>4678</v>
      </c>
      <c r="AB2456" s="343">
        <f>(TabIPW[[#This Row],[liczba osób korzystających ze środowiskowej pomocy społecznej (łącznie z filiami)]]/$AC$2*$AC$3+TabIPW[[#This Row],[liczba bezrobotnych]]/$AD$2*$AD$3)*$AB$2</f>
        <v>2.6007787744986095E-3</v>
      </c>
      <c r="AC2456" s="28">
        <v>4739</v>
      </c>
      <c r="AD2456" s="28">
        <v>4709</v>
      </c>
      <c r="AE2456" s="339">
        <f>TabIPW[[#This Row],[liczba pracujących ogółem ]]/$AF$2*$AE$2</f>
        <v>8.315135141895864E-4</v>
      </c>
      <c r="AF2456" s="28">
        <v>33241</v>
      </c>
      <c r="AG2456" s="339">
        <f>TabIPW[[#This Row],[iloczyn liczby mieszkańców i relacji przeciętnego miesięcznego wynagrodzenia brutto 
 do średniej krajowej]]/$AH$2*$AG$2</f>
        <v>1.6159733160721482E-3</v>
      </c>
      <c r="AH2456" s="28">
        <v>138091.09</v>
      </c>
      <c r="AI2456" s="339">
        <f>TabIPW[[#This Row],[suma powierzchni parków spac.-wyp., zieleńców i terenów zieleni osiedlowej oraz średniej pow. objętej utrzymaniem czystości i porządku przez gminy w okresie letnim i w okresie zimowym – będąca w gestii miasta '[w ha']]]/$AJ$2*$AI$2</f>
        <v>1.3742793731286523E-3</v>
      </c>
      <c r="AJ2456" s="28">
        <v>1758.93</v>
      </c>
      <c r="AK2456" s="339">
        <f>TabIPW[[#This Row],[iloczyn liczby mieszkańców i relacji przeciętnego miesięcznego wynagrodzenia brutto do średniej krajowej]]/$AL$2*$AK$2</f>
        <v>6.4638932642885924E-4</v>
      </c>
      <c r="AL2456" s="28">
        <f>TabIPW[[#This Row],[iloczyn liczby mieszkańców i relacji przeciętnego miesięcznego wynagrodzenia brutto 
 do średniej krajowej]]</f>
        <v>138091.09</v>
      </c>
      <c r="AM2456" s="339">
        <f>TabIPW[[#This Row],[liczba mieszkańców]]/$AN$2*$AM$2</f>
        <v>1.0669237025863541E-3</v>
      </c>
      <c r="AN2456" s="28">
        <v>144598</v>
      </c>
    </row>
    <row r="2457" spans="1:40" x14ac:dyDescent="0.3">
      <c r="A2457" s="2" t="s">
        <v>2236</v>
      </c>
      <c r="B2457" s="2" t="s">
        <v>170</v>
      </c>
      <c r="C2457" s="2" t="s">
        <v>2247</v>
      </c>
      <c r="D2457" s="2"/>
      <c r="E2457" s="2"/>
      <c r="F2457" s="17" t="str">
        <f>+Tabela1[[#This Row],[WK]]&amp;Tabela1[[#This Row],[PK]]&amp;Tabela1[[#This Row],[GK]]</f>
        <v>2463</v>
      </c>
      <c r="G2457" s="2" t="s">
        <v>2281</v>
      </c>
      <c r="I2457">
        <v>98418</v>
      </c>
      <c r="K2457">
        <v>0</v>
      </c>
      <c r="M2457">
        <v>85722.077999999994</v>
      </c>
      <c r="O2457">
        <v>0</v>
      </c>
      <c r="Q2457">
        <v>3386</v>
      </c>
      <c r="S2457">
        <v>0</v>
      </c>
      <c r="U2457">
        <v>0</v>
      </c>
      <c r="X2457" s="342">
        <f>TabIPW[[#This Row],[liczba oddziałów w szkołach podstawowych, ponadpodstawowych i policealnych]]/$Y$2*$X$2</f>
        <v>1.1599365402460561E-3</v>
      </c>
      <c r="Y2457" s="28">
        <v>775</v>
      </c>
      <c r="Z2457"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1.1828529273359815E-3</v>
      </c>
      <c r="AA2457" s="28">
        <v>3386</v>
      </c>
      <c r="AB2457" s="343">
        <f>(TabIPW[[#This Row],[liczba osób korzystających ze środowiskowej pomocy społecznej (łącznie z filiami)]]/$AC$2*$AC$3+TabIPW[[#This Row],[liczba bezrobotnych]]/$AD$2*$AD$3)*$AB$2</f>
        <v>1.660518466438037E-3</v>
      </c>
      <c r="AC2457" s="28">
        <v>3300</v>
      </c>
      <c r="AD2457" s="28">
        <v>1971</v>
      </c>
      <c r="AE2457" s="339">
        <f>TabIPW[[#This Row],[liczba pracujących ogółem ]]/$AF$2*$AE$2</f>
        <v>9.9848661088389429E-4</v>
      </c>
      <c r="AF2457" s="28">
        <v>39916</v>
      </c>
      <c r="AG2457" s="339">
        <f>TabIPW[[#This Row],[iloczyn liczby mieszkańców i relacji przeciętnego miesięcznego wynagrodzenia brutto 
 do średniej krajowej]]/$AH$2*$AG$2</f>
        <v>1.0031392369069963E-3</v>
      </c>
      <c r="AH2457" s="28">
        <v>85722.077999999994</v>
      </c>
      <c r="AI2457" s="339">
        <f>TabIPW[[#This Row],[suma powierzchni parków spac.-wyp., zieleńców i terenów zieleni osiedlowej oraz średniej pow. objętej utrzymaniem czystości i porządku przez gminy w okresie letnim i w okresie zimowym – będąca w gestii miasta '[w ha']]]/$AJ$2*$AI$2</f>
        <v>2.610062750577667E-4</v>
      </c>
      <c r="AJ2457" s="28">
        <v>334.06</v>
      </c>
      <c r="AK2457" s="339">
        <f>TabIPW[[#This Row],[iloczyn liczby mieszkańców i relacji przeciętnego miesięcznego wynagrodzenia brutto do średniej krajowej]]/$AL$2*$AK$2</f>
        <v>4.012556947627985E-4</v>
      </c>
      <c r="AL2457" s="28">
        <f>TabIPW[[#This Row],[iloczyn liczby mieszkańców i relacji przeciętnego miesięcznego wynagrodzenia brutto 
 do średniej krajowej]]</f>
        <v>85722.077999999994</v>
      </c>
      <c r="AM2457" s="339">
        <f>TabIPW[[#This Row],[liczba mieszkańców]]/$AN$2*$AM$2</f>
        <v>7.2618222216865936E-4</v>
      </c>
      <c r="AN2457" s="28">
        <v>98418</v>
      </c>
    </row>
    <row r="2458" spans="1:40" x14ac:dyDescent="0.3">
      <c r="A2458" s="2" t="s">
        <v>2236</v>
      </c>
      <c r="B2458" s="2" t="s">
        <v>170</v>
      </c>
      <c r="C2458" s="2" t="s">
        <v>2241</v>
      </c>
      <c r="D2458" s="2"/>
      <c r="E2458" s="2"/>
      <c r="F2458" s="17" t="str">
        <f>+Tabela1[[#This Row],[WK]]&amp;Tabela1[[#This Row],[PK]]&amp;Tabela1[[#This Row],[GK]]</f>
        <v>2464</v>
      </c>
      <c r="G2458" s="2" t="s">
        <v>2282</v>
      </c>
      <c r="I2458">
        <v>201439</v>
      </c>
      <c r="K2458">
        <v>0</v>
      </c>
      <c r="M2458">
        <v>182705.17300000001</v>
      </c>
      <c r="O2458">
        <v>0</v>
      </c>
      <c r="Q2458">
        <v>6686</v>
      </c>
      <c r="S2458">
        <v>0</v>
      </c>
      <c r="U2458">
        <v>0</v>
      </c>
      <c r="X2458" s="342">
        <f>TabIPW[[#This Row],[liczba oddziałów w szkołach podstawowych, ponadpodstawowych i policealnych]]/$Y$2*$X$2</f>
        <v>2.8676624659502497E-3</v>
      </c>
      <c r="Y2458" s="28">
        <v>1916</v>
      </c>
      <c r="Z2458"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2.3356629273976292E-3</v>
      </c>
      <c r="AA2458" s="28">
        <v>6686</v>
      </c>
      <c r="AB2458" s="343">
        <f>(TabIPW[[#This Row],[liczba osób korzystających ze środowiskowej pomocy społecznej (łącznie z filiami)]]/$AC$2*$AC$3+TabIPW[[#This Row],[liczba bezrobotnych]]/$AD$2*$AD$3)*$AB$2</f>
        <v>2.7396102048987628E-3</v>
      </c>
      <c r="AC2458" s="28">
        <v>5022</v>
      </c>
      <c r="AD2458" s="28">
        <v>4847</v>
      </c>
      <c r="AE2458" s="339">
        <f>TabIPW[[#This Row],[liczba pracujących ogółem ]]/$AF$2*$AE$2</f>
        <v>2.3059547484146938E-3</v>
      </c>
      <c r="AF2458" s="28">
        <v>92184</v>
      </c>
      <c r="AG2458" s="339">
        <f>TabIPW[[#This Row],[iloczyn liczby mieszkańców i relacji przeciętnego miesięcznego wynagrodzenia brutto 
 do średniej krajowej]]/$AH$2*$AG$2</f>
        <v>2.1380574537889848E-3</v>
      </c>
      <c r="AH2458" s="28">
        <v>182705.17300000001</v>
      </c>
      <c r="AI2458" s="339">
        <f>TabIPW[[#This Row],[suma powierzchni parków spac.-wyp., zieleńców i terenów zieleni osiedlowej oraz średniej pow. objętej utrzymaniem czystości i porządku przez gminy w okresie letnim i w okresie zimowym – będąca w gestii miasta '[w ha']]]/$AJ$2*$AI$2</f>
        <v>4.3939624309102202E-4</v>
      </c>
      <c r="AJ2458" s="28">
        <v>562.38</v>
      </c>
      <c r="AK2458" s="339">
        <f>TabIPW[[#This Row],[iloczyn liczby mieszkańców i relacji przeciętnego miesięcznego wynagrodzenia brutto do średniej krajowej]]/$AL$2*$AK$2</f>
        <v>8.5522298151559394E-4</v>
      </c>
      <c r="AL2458" s="28">
        <f>TabIPW[[#This Row],[iloczyn liczby mieszkańców i relacji przeciętnego miesięcznego wynagrodzenia brutto 
 do średniej krajowej]]</f>
        <v>182705.17300000001</v>
      </c>
      <c r="AM2458" s="339">
        <f>TabIPW[[#This Row],[liczba mieszkańców]]/$AN$2*$AM$2</f>
        <v>1.4863279141156349E-3</v>
      </c>
      <c r="AN2458" s="28">
        <v>201439</v>
      </c>
    </row>
    <row r="2459" spans="1:40" x14ac:dyDescent="0.3">
      <c r="A2459" s="2" t="s">
        <v>2236</v>
      </c>
      <c r="B2459" s="2" t="s">
        <v>170</v>
      </c>
      <c r="C2459" s="2" t="s">
        <v>2243</v>
      </c>
      <c r="D2459" s="2"/>
      <c r="E2459" s="2"/>
      <c r="F2459" s="17" t="str">
        <f>+Tabela1[[#This Row],[WK]]&amp;Tabela1[[#This Row],[PK]]&amp;Tabela1[[#This Row],[GK]]</f>
        <v>2465</v>
      </c>
      <c r="G2459" s="2" t="s">
        <v>2283</v>
      </c>
      <c r="I2459">
        <v>111309</v>
      </c>
      <c r="K2459">
        <v>0</v>
      </c>
      <c r="M2459">
        <v>113201.25300000001</v>
      </c>
      <c r="O2459">
        <v>0</v>
      </c>
      <c r="Q2459">
        <v>3613</v>
      </c>
      <c r="S2459">
        <v>0</v>
      </c>
      <c r="U2459">
        <v>0</v>
      </c>
      <c r="X2459" s="342">
        <f>TabIPW[[#This Row],[liczba oddziałów w szkołach podstawowych, ponadpodstawowych i policealnych]]/$Y$2*$X$2</f>
        <v>1.1479630017660969E-3</v>
      </c>
      <c r="Y2459" s="28">
        <v>767</v>
      </c>
      <c r="Z2459"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1.2621522818856766E-3</v>
      </c>
      <c r="AA2459" s="28">
        <v>3613</v>
      </c>
      <c r="AB2459" s="343">
        <f>(TabIPW[[#This Row],[liczba osób korzystających ze środowiskowej pomocy społecznej (łącznie z filiami)]]/$AC$2*$AC$3+TabIPW[[#This Row],[liczba bezrobotnych]]/$AD$2*$AD$3)*$AB$2</f>
        <v>1.0309247747318608E-3</v>
      </c>
      <c r="AC2459" s="28">
        <v>1680</v>
      </c>
      <c r="AD2459" s="28">
        <v>2616</v>
      </c>
      <c r="AE2459" s="339">
        <f>TabIPW[[#This Row],[liczba pracujących ogółem ]]/$AF$2*$AE$2</f>
        <v>1.0601478368541517E-3</v>
      </c>
      <c r="AF2459" s="28">
        <v>42381</v>
      </c>
      <c r="AG2459" s="339">
        <f>TabIPW[[#This Row],[iloczyn liczby mieszkańców i relacji przeciętnego miesięcznego wynagrodzenia brutto 
 do średniej krajowej]]/$AH$2*$AG$2</f>
        <v>1.3247067873382145E-3</v>
      </c>
      <c r="AH2459" s="28">
        <v>113201.25300000001</v>
      </c>
      <c r="AI2459" s="339">
        <f>TabIPW[[#This Row],[suma powierzchni parków spac.-wyp., zieleńców i terenów zieleni osiedlowej oraz średniej pow. objętej utrzymaniem czystości i porządku przez gminy w okresie letnim i w okresie zimowym – będąca w gestii miasta '[w ha']]]/$AJ$2*$AI$2</f>
        <v>4.7832138415363932E-4</v>
      </c>
      <c r="AJ2459" s="28">
        <v>612.20000000000005</v>
      </c>
      <c r="AK2459" s="339">
        <f>TabIPW[[#This Row],[iloczyn liczby mieszkańców i relacji przeciętnego miesięcznego wynagrodzenia brutto do średniej krajowej]]/$AL$2*$AK$2</f>
        <v>5.2988271493528585E-4</v>
      </c>
      <c r="AL2459" s="28">
        <f>TabIPW[[#This Row],[iloczyn liczby mieszkańców i relacji przeciętnego miesięcznego wynagrodzenia brutto 
 do średniej krajowej]]</f>
        <v>113201.25300000001</v>
      </c>
      <c r="AM2459" s="339">
        <f>TabIPW[[#This Row],[liczba mieszkańców]]/$AN$2*$AM$2</f>
        <v>8.212991217802771E-4</v>
      </c>
      <c r="AN2459" s="28">
        <v>111309</v>
      </c>
    </row>
    <row r="2460" spans="1:40" x14ac:dyDescent="0.3">
      <c r="A2460" s="2" t="s">
        <v>2236</v>
      </c>
      <c r="B2460" s="2" t="s">
        <v>170</v>
      </c>
      <c r="C2460" s="2" t="s">
        <v>2284</v>
      </c>
      <c r="D2460" s="2"/>
      <c r="E2460" s="2"/>
      <c r="F2460" s="17" t="str">
        <f>+Tabela1[[#This Row],[WK]]&amp;Tabela1[[#This Row],[PK]]&amp;Tabela1[[#This Row],[GK]]</f>
        <v>2466</v>
      </c>
      <c r="G2460" s="2" t="s">
        <v>2285</v>
      </c>
      <c r="I2460">
        <v>166942</v>
      </c>
      <c r="K2460">
        <v>0</v>
      </c>
      <c r="M2460">
        <v>181799.83800000002</v>
      </c>
      <c r="O2460">
        <v>0</v>
      </c>
      <c r="Q2460">
        <v>6249</v>
      </c>
      <c r="S2460">
        <v>0</v>
      </c>
      <c r="U2460">
        <v>0</v>
      </c>
      <c r="X2460" s="342">
        <f>TabIPW[[#This Row],[liczba oddziałów w szkołach podstawowych, ponadpodstawowych i policealnych]]/$Y$2*$X$2</f>
        <v>1.9337264645134253E-3</v>
      </c>
      <c r="Y2460" s="28">
        <v>1292</v>
      </c>
      <c r="Z2460"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2.1830029364803744E-3</v>
      </c>
      <c r="AA2460" s="28">
        <v>6249</v>
      </c>
      <c r="AB2460" s="343">
        <f>(TabIPW[[#This Row],[liczba osób korzystających ze środowiskowej pomocy społecznej (łącznie z filiami)]]/$AC$2*$AC$3+TabIPW[[#This Row],[liczba bezrobotnych]]/$AD$2*$AD$3)*$AB$2</f>
        <v>1.7664268508071599E-3</v>
      </c>
      <c r="AC2460" s="28">
        <v>3116</v>
      </c>
      <c r="AD2460" s="28">
        <v>3586</v>
      </c>
      <c r="AE2460" s="339">
        <f>TabIPW[[#This Row],[liczba pracujących ogółem ]]/$AF$2*$AE$2</f>
        <v>2.4128925743874528E-3</v>
      </c>
      <c r="AF2460" s="28">
        <v>96459</v>
      </c>
      <c r="AG2460" s="339">
        <f>TabIPW[[#This Row],[iloczyn liczby mieszkańców i relacji przeciętnego miesięcznego wynagrodzenia brutto 
 do średniej krajowej]]/$AH$2*$AG$2</f>
        <v>2.1274630178836256E-3</v>
      </c>
      <c r="AH2460" s="28">
        <v>181799.83799999999</v>
      </c>
      <c r="AI2460" s="339">
        <f>TabIPW[[#This Row],[suma powierzchni parków spac.-wyp., zieleńców i terenów zieleni osiedlowej oraz średniej pow. objętej utrzymaniem czystości i porządku przez gminy w okresie letnim i w okresie zimowym – będąca w gestii miasta '[w ha']]]/$AJ$2*$AI$2</f>
        <v>3.2194107536835523E-4</v>
      </c>
      <c r="AJ2460" s="28">
        <v>412.04999999999995</v>
      </c>
      <c r="AK2460" s="339">
        <f>TabIPW[[#This Row],[iloczyn liczby mieszkańców i relacji przeciętnego miesięcznego wynagrodzenia brutto do średniej krajowej]]/$AL$2*$AK$2</f>
        <v>8.5098520715345028E-4</v>
      </c>
      <c r="AL2460" s="28">
        <f>TabIPW[[#This Row],[iloczyn liczby mieszkańców i relacji przeciętnego miesięcznego wynagrodzenia brutto 
 do średniej krajowej]]</f>
        <v>181799.83799999999</v>
      </c>
      <c r="AM2460" s="339">
        <f>TabIPW[[#This Row],[liczba mieszkańców]]/$AN$2*$AM$2</f>
        <v>1.2317900438261328E-3</v>
      </c>
      <c r="AN2460" s="28">
        <v>166942</v>
      </c>
    </row>
    <row r="2461" spans="1:40" x14ac:dyDescent="0.3">
      <c r="A2461" s="2" t="s">
        <v>2236</v>
      </c>
      <c r="B2461" s="2" t="s">
        <v>170</v>
      </c>
      <c r="C2461" s="2" t="s">
        <v>2286</v>
      </c>
      <c r="D2461" s="2"/>
      <c r="E2461" s="2"/>
      <c r="F2461" s="17" t="str">
        <f>+Tabela1[[#This Row],[WK]]&amp;Tabela1[[#This Row],[PK]]&amp;Tabela1[[#This Row],[GK]]</f>
        <v>2467</v>
      </c>
      <c r="G2461" s="2" t="s">
        <v>2287</v>
      </c>
      <c r="I2461">
        <v>80527</v>
      </c>
      <c r="K2461">
        <v>0</v>
      </c>
      <c r="M2461">
        <v>120951.55399999999</v>
      </c>
      <c r="O2461">
        <v>0</v>
      </c>
      <c r="Q2461">
        <v>2765</v>
      </c>
      <c r="S2461">
        <v>0</v>
      </c>
      <c r="U2461">
        <v>0</v>
      </c>
      <c r="X2461" s="342">
        <f>TabIPW[[#This Row],[liczba oddziałów w szkołach podstawowych, ponadpodstawowych i policealnych]]/$Y$2*$X$2</f>
        <v>9.6386984763672287E-4</v>
      </c>
      <c r="Y2461" s="28">
        <v>644</v>
      </c>
      <c r="Z2461"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9.6591504550619877E-4</v>
      </c>
      <c r="AA2461" s="28">
        <v>2765</v>
      </c>
      <c r="AB2461" s="343">
        <f>(TabIPW[[#This Row],[liczba osób korzystających ze środowiskowej pomocy społecznej (łącznie z filiami)]]/$AC$2*$AC$3+TabIPW[[#This Row],[liczba bezrobotnych]]/$AD$2*$AD$3)*$AB$2</f>
        <v>8.3237465063351265E-4</v>
      </c>
      <c r="AC2461" s="28">
        <v>1468</v>
      </c>
      <c r="AD2461" s="28">
        <v>1691</v>
      </c>
      <c r="AE2461" s="339">
        <f>TabIPW[[#This Row],[liczba pracujących ogółem ]]/$AF$2*$AE$2</f>
        <v>1.0951183820494541E-3</v>
      </c>
      <c r="AF2461" s="28">
        <v>43779</v>
      </c>
      <c r="AG2461" s="339">
        <f>TabIPW[[#This Row],[iloczyn liczby mieszkańców i relacji przeciętnego miesięcznego wynagrodzenia brutto 
 do średniej krajowej]]/$AH$2*$AG$2</f>
        <v>1.4154025708788271E-3</v>
      </c>
      <c r="AH2461" s="28">
        <v>120951.55399999999</v>
      </c>
      <c r="AI2461" s="339">
        <f>TabIPW[[#This Row],[suma powierzchni parków spac.-wyp., zieleńców i terenów zieleni osiedlowej oraz średniej pow. objętej utrzymaniem czystości i porządku przez gminy w okresie letnim i w okresie zimowym – będąca w gestii miasta '[w ha']]]/$AJ$2*$AI$2</f>
        <v>2.2219833132873813E-4</v>
      </c>
      <c r="AJ2461" s="28">
        <v>284.39</v>
      </c>
      <c r="AK2461" s="339">
        <f>TabIPW[[#This Row],[iloczyn liczby mieszkańców i relacji przeciętnego miesięcznego wynagrodzenia brutto do średniej krajowej]]/$AL$2*$AK$2</f>
        <v>5.661610283515309E-4</v>
      </c>
      <c r="AL2461" s="28">
        <f>TabIPW[[#This Row],[iloczyn liczby mieszkańców i relacji przeciętnego miesięcznego wynagrodzenia brutto 
 do średniej krajowej]]</f>
        <v>120951.55399999999</v>
      </c>
      <c r="AM2461" s="339">
        <f>TabIPW[[#This Row],[liczba mieszkańców]]/$AN$2*$AM$2</f>
        <v>5.9417256807266586E-4</v>
      </c>
      <c r="AN2461" s="28">
        <v>80527</v>
      </c>
    </row>
    <row r="2462" spans="1:40" x14ac:dyDescent="0.3">
      <c r="A2462" s="2" t="s">
        <v>2236</v>
      </c>
      <c r="B2462" s="2" t="s">
        <v>170</v>
      </c>
      <c r="C2462" s="2" t="s">
        <v>2288</v>
      </c>
      <c r="D2462" s="2"/>
      <c r="E2462" s="2"/>
      <c r="F2462" s="17" t="str">
        <f>+Tabela1[[#This Row],[WK]]&amp;Tabela1[[#This Row],[PK]]&amp;Tabela1[[#This Row],[GK]]</f>
        <v>2468</v>
      </c>
      <c r="G2462" s="2" t="s">
        <v>2289</v>
      </c>
      <c r="I2462">
        <v>85253</v>
      </c>
      <c r="K2462">
        <v>0</v>
      </c>
      <c r="M2462">
        <v>90538.686000000002</v>
      </c>
      <c r="O2462">
        <v>0</v>
      </c>
      <c r="Q2462">
        <v>2977</v>
      </c>
      <c r="S2462">
        <v>0</v>
      </c>
      <c r="U2462">
        <v>0</v>
      </c>
      <c r="X2462" s="342">
        <f>TabIPW[[#This Row],[liczba oddziałów w szkołach podstawowych, ponadpodstawowych i policealnych]]/$Y$2*$X$2</f>
        <v>8.2916753973718074E-4</v>
      </c>
      <c r="Y2462" s="28">
        <v>554</v>
      </c>
      <c r="Z2462"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1.0399743546010683E-3</v>
      </c>
      <c r="AA2462" s="28">
        <v>2977</v>
      </c>
      <c r="AB2462" s="343">
        <f>(TabIPW[[#This Row],[liczba osób korzystających ze środowiskowej pomocy społecznej (łącznie z filiami)]]/$AC$2*$AC$3+TabIPW[[#This Row],[liczba bezrobotnych]]/$AD$2*$AD$3)*$AB$2</f>
        <v>7.3640171005237912E-4</v>
      </c>
      <c r="AC2462" s="28">
        <v>1281</v>
      </c>
      <c r="AD2462" s="28">
        <v>1563</v>
      </c>
      <c r="AE2462" s="339">
        <f>TabIPW[[#This Row],[liczba pracujących ogółem ]]/$AF$2*$AE$2</f>
        <v>7.4121046114592316E-4</v>
      </c>
      <c r="AF2462" s="28">
        <v>29631</v>
      </c>
      <c r="AG2462" s="339">
        <f>TabIPW[[#This Row],[iloczyn liczby mieszkańców i relacji przeciętnego miesięcznego wynagrodzenia brutto 
 do średniej krajowej]]/$AH$2*$AG$2</f>
        <v>1.0595042782864195E-3</v>
      </c>
      <c r="AH2462" s="28">
        <v>90538.686000000002</v>
      </c>
      <c r="AI2462" s="339">
        <f>TabIPW[[#This Row],[suma powierzchni parków spac.-wyp., zieleńców i terenów zieleni osiedlowej oraz średniej pow. objętej utrzymaniem czystości i porządku przez gminy w okresie letnim i w okresie zimowym – będąca w gestii miasta '[w ha']]]/$AJ$2*$AI$2</f>
        <v>3.3484059521869273E-4</v>
      </c>
      <c r="AJ2462" s="28">
        <v>428.56</v>
      </c>
      <c r="AK2462" s="339">
        <f>TabIPW[[#This Row],[iloczyn liczby mieszkańców i relacji przeciętnego miesięcznego wynagrodzenia brutto do średniej krajowej]]/$AL$2*$AK$2</f>
        <v>4.2380171131456776E-4</v>
      </c>
      <c r="AL2462" s="28">
        <f>TabIPW[[#This Row],[iloczyn liczby mieszkańców i relacji przeciętnego miesięcznego wynagrodzenia brutto 
 do średniej krajowej]]</f>
        <v>90538.686000000002</v>
      </c>
      <c r="AM2462" s="339">
        <f>TabIPW[[#This Row],[liczba mieszkańców]]/$AN$2*$AM$2</f>
        <v>6.2904359961129792E-4</v>
      </c>
      <c r="AN2462" s="28">
        <v>85253</v>
      </c>
    </row>
    <row r="2463" spans="1:40" x14ac:dyDescent="0.3">
      <c r="A2463" s="2" t="s">
        <v>2236</v>
      </c>
      <c r="B2463" s="2" t="s">
        <v>170</v>
      </c>
      <c r="C2463" s="2" t="s">
        <v>2290</v>
      </c>
      <c r="D2463" s="2"/>
      <c r="E2463" s="2"/>
      <c r="F2463" s="17" t="str">
        <f>+Tabela1[[#This Row],[WK]]&amp;Tabela1[[#This Row],[PK]]&amp;Tabela1[[#This Row],[GK]]</f>
        <v>2469</v>
      </c>
      <c r="G2463" s="2" t="s">
        <v>2291</v>
      </c>
      <c r="I2463">
        <v>277415</v>
      </c>
      <c r="K2463">
        <v>0</v>
      </c>
      <c r="M2463">
        <v>323188.47499999998</v>
      </c>
      <c r="O2463">
        <v>0</v>
      </c>
      <c r="Q2463">
        <v>9892</v>
      </c>
      <c r="S2463">
        <v>0</v>
      </c>
      <c r="U2463">
        <v>0</v>
      </c>
      <c r="X2463" s="342">
        <f>TabIPW[[#This Row],[liczba oddziałów w szkołach podstawowych, ponadpodstawowych i policealnych]]/$Y$2*$X$2</f>
        <v>3.3151734666387283E-3</v>
      </c>
      <c r="Y2463" s="28">
        <v>2215</v>
      </c>
      <c r="Z2463"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3.4556353092757026E-3</v>
      </c>
      <c r="AA2463" s="28">
        <v>9892</v>
      </c>
      <c r="AB2463" s="343">
        <f>(TabIPW[[#This Row],[liczba osób korzystających ze środowiskowej pomocy społecznej (łącznie z filiami)]]/$AC$2*$AC$3+TabIPW[[#This Row],[liczba bezrobotnych]]/$AD$2*$AD$3)*$AB$2</f>
        <v>4.1754999999626379E-3</v>
      </c>
      <c r="AC2463" s="28">
        <v>8598</v>
      </c>
      <c r="AD2463" s="28">
        <v>3824</v>
      </c>
      <c r="AE2463" s="339">
        <f>TabIPW[[#This Row],[liczba pracujących ogółem ]]/$AF$2*$AE$2</f>
        <v>6.3919802884194457E-3</v>
      </c>
      <c r="AF2463" s="28">
        <v>255529</v>
      </c>
      <c r="AG2463" s="339">
        <f>TabIPW[[#This Row],[iloczyn liczby mieszkańców i relacji przeciętnego miesięcznego wynagrodzenia brutto 
 do średniej krajowej]]/$AH$2*$AG$2</f>
        <v>3.782024978309974E-3</v>
      </c>
      <c r="AH2463" s="28">
        <v>323188.47500000003</v>
      </c>
      <c r="AI2463" s="339">
        <f>TabIPW[[#This Row],[suma powierzchni parków spac.-wyp., zieleńców i terenów zieleni osiedlowej oraz średniej pow. objętej utrzymaniem czystości i porządku przez gminy w okresie letnim i w okresie zimowym – będąca w gestii miasta '[w ha']]]/$AJ$2*$AI$2</f>
        <v>7.1221600937453684E-4</v>
      </c>
      <c r="AJ2463" s="28">
        <v>911.56</v>
      </c>
      <c r="AK2463" s="339">
        <f>TabIPW[[#This Row],[iloczyn liczby mieszkańców i relacji przeciętnego miesięcznego wynagrodzenia brutto do średniej krajowej]]/$AL$2*$AK$2</f>
        <v>1.5128099913239896E-3</v>
      </c>
      <c r="AL2463" s="28">
        <f>TabIPW[[#This Row],[iloczyn liczby mieszkańców i relacji przeciętnego miesięcznego wynagrodzenia brutto 
 do średniej krajowej]]</f>
        <v>323188.47500000003</v>
      </c>
      <c r="AM2463" s="339">
        <f>TabIPW[[#This Row],[liczba mieszkańców]]/$AN$2*$AM$2</f>
        <v>2.0469206970566223E-3</v>
      </c>
      <c r="AN2463" s="28">
        <v>277415</v>
      </c>
    </row>
    <row r="2464" spans="1:40" x14ac:dyDescent="0.3">
      <c r="A2464" s="2" t="s">
        <v>2236</v>
      </c>
      <c r="B2464" s="2" t="s">
        <v>170</v>
      </c>
      <c r="C2464" s="2" t="s">
        <v>2292</v>
      </c>
      <c r="D2464" s="2"/>
      <c r="E2464" s="2"/>
      <c r="F2464" s="17" t="str">
        <f>+Tabela1[[#This Row],[WK]]&amp;Tabela1[[#This Row],[PK]]&amp;Tabela1[[#This Row],[GK]]</f>
        <v>2470</v>
      </c>
      <c r="G2464" s="2" t="s">
        <v>2293</v>
      </c>
      <c r="I2464">
        <v>70160</v>
      </c>
      <c r="K2464">
        <v>0</v>
      </c>
      <c r="M2464">
        <v>59565.84</v>
      </c>
      <c r="O2464">
        <v>0</v>
      </c>
      <c r="Q2464">
        <v>2859</v>
      </c>
      <c r="S2464">
        <v>0</v>
      </c>
      <c r="U2464">
        <v>0</v>
      </c>
      <c r="X2464" s="342">
        <f>TabIPW[[#This Row],[liczba oddziałów w szkołach podstawowych, ponadpodstawowych i policealnych]]/$Y$2*$X$2</f>
        <v>6.5106115484778627E-4</v>
      </c>
      <c r="Y2464" s="28">
        <v>435</v>
      </c>
      <c r="Z2464"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9.9875266368977295E-4</v>
      </c>
      <c r="AA2464" s="28">
        <v>2859</v>
      </c>
      <c r="AB2464" s="343">
        <f>(TabIPW[[#This Row],[liczba osób korzystających ze środowiskowej pomocy społecznej (łącznie z filiami)]]/$AC$2*$AC$3+TabIPW[[#This Row],[liczba bezrobotnych]]/$AD$2*$AD$3)*$AB$2</f>
        <v>6.5628265360158985E-4</v>
      </c>
      <c r="AC2464" s="28">
        <v>1144</v>
      </c>
      <c r="AD2464" s="28">
        <v>1384</v>
      </c>
      <c r="AE2464" s="339">
        <f>TabIPW[[#This Row],[liczba pracujących ogółem ]]/$AF$2*$AE$2</f>
        <v>4.3375483096319084E-4</v>
      </c>
      <c r="AF2464" s="28">
        <v>17340</v>
      </c>
      <c r="AG2464" s="339">
        <f>TabIPW[[#This Row],[iloczyn liczby mieszkańców i relacji przeciętnego miesięcznego wynagrodzenia brutto 
 do średniej krajowej]]/$AH$2*$AG$2</f>
        <v>6.9705299588426035E-4</v>
      </c>
      <c r="AH2464" s="28">
        <v>59565.840000000004</v>
      </c>
      <c r="AI2464" s="339">
        <f>TabIPW[[#This Row],[suma powierzchni parków spac.-wyp., zieleńców i terenów zieleni osiedlowej oraz średniej pow. objętej utrzymaniem czystości i porządku przez gminy w okresie letnim i w okresie zimowym – będąca w gestii miasta '[w ha']]]/$AJ$2*$AI$2</f>
        <v>2.551714104761604E-3</v>
      </c>
      <c r="AJ2464" s="28">
        <v>3265.92</v>
      </c>
      <c r="AK2464" s="339">
        <f>TabIPW[[#This Row],[iloczyn liczby mieszkańców i relacji przeciętnego miesięcznego wynagrodzenia brutto do średniej krajowej]]/$AL$2*$AK$2</f>
        <v>2.7882119835370413E-4</v>
      </c>
      <c r="AL2464" s="28">
        <f>TabIPW[[#This Row],[iloczyn liczby mieszkańców i relacji przeciętnego miesięcznego wynagrodzenia brutto 
 do średniej krajowej]]</f>
        <v>59565.840000000004</v>
      </c>
      <c r="AM2464" s="339">
        <f>TabIPW[[#This Row],[liczba mieszkańców]]/$AN$2*$AM$2</f>
        <v>5.1767913092476111E-4</v>
      </c>
      <c r="AN2464" s="28">
        <v>70160</v>
      </c>
    </row>
    <row r="2465" spans="1:40" x14ac:dyDescent="0.3">
      <c r="A2465" s="2" t="s">
        <v>2236</v>
      </c>
      <c r="B2465" s="2" t="s">
        <v>170</v>
      </c>
      <c r="C2465" s="2" t="s">
        <v>2294</v>
      </c>
      <c r="D2465" s="2"/>
      <c r="E2465" s="2"/>
      <c r="F2465" s="17" t="str">
        <f>+Tabela1[[#This Row],[WK]]&amp;Tabela1[[#This Row],[PK]]&amp;Tabela1[[#This Row],[GK]]</f>
        <v>2471</v>
      </c>
      <c r="G2465" s="2" t="s">
        <v>2295</v>
      </c>
      <c r="I2465">
        <v>51030</v>
      </c>
      <c r="K2465">
        <v>0</v>
      </c>
      <c r="M2465">
        <v>50111.46</v>
      </c>
      <c r="O2465">
        <v>0</v>
      </c>
      <c r="Q2465">
        <v>1758</v>
      </c>
      <c r="S2465">
        <v>0</v>
      </c>
      <c r="U2465">
        <v>0</v>
      </c>
      <c r="X2465" s="342">
        <f>TabIPW[[#This Row],[liczba oddziałów w szkołach podstawowych, ponadpodstawowych i policealnych]]/$Y$2*$X$2</f>
        <v>4.2206723141856496E-4</v>
      </c>
      <c r="Y2465" s="28">
        <v>282</v>
      </c>
      <c r="Z2465"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6.1413332730556871E-4</v>
      </c>
      <c r="AA2465" s="28">
        <v>1758</v>
      </c>
      <c r="AB2465" s="343">
        <f>(TabIPW[[#This Row],[liczba osób korzystających ze środowiskowej pomocy społecznej (łącznie z filiami)]]/$AC$2*$AC$3+TabIPW[[#This Row],[liczba bezrobotnych]]/$AD$2*$AD$3)*$AB$2</f>
        <v>5.9446820837621268E-4</v>
      </c>
      <c r="AC2465" s="28">
        <v>980</v>
      </c>
      <c r="AD2465" s="28">
        <v>1466</v>
      </c>
      <c r="AE2465" s="339">
        <f>TabIPW[[#This Row],[liczba pracujących ogółem ]]/$AF$2*$AE$2</f>
        <v>3.1328405438194935E-4</v>
      </c>
      <c r="AF2465" s="28">
        <v>12524</v>
      </c>
      <c r="AG2465" s="339">
        <f>TabIPW[[#This Row],[iloczyn liczby mieszkańców i relacji przeciętnego miesięcznego wynagrodzenia brutto 
 do średniej krajowej]]/$AH$2*$AG$2</f>
        <v>5.8641569263749615E-4</v>
      </c>
      <c r="AH2465" s="28">
        <v>50111.46</v>
      </c>
      <c r="AI2465" s="339">
        <f>TabIPW[[#This Row],[suma powierzchni parków spac.-wyp., zieleńców i terenów zieleni osiedlowej oraz średniej pow. objętej utrzymaniem czystości i porządku przez gminy w okresie letnim i w okresie zimowym – będąca w gestii miasta '[w ha']]]/$AJ$2*$AI$2</f>
        <v>7.8287818837299362E-5</v>
      </c>
      <c r="AJ2465" s="28">
        <v>100.2</v>
      </c>
      <c r="AK2465" s="339">
        <f>TabIPW[[#This Row],[iloczyn liczby mieszkańców i relacji przeciętnego miesięcznego wynagrodzenia brutto do średniej krajowej]]/$AL$2*$AK$2</f>
        <v>2.3456627705499848E-4</v>
      </c>
      <c r="AL2465" s="28">
        <f>TabIPW[[#This Row],[iloczyn liczby mieszkańców i relacji przeciętnego miesięcznego wynagrodzenia brutto 
 do średniej krajowej]]</f>
        <v>50111.46</v>
      </c>
      <c r="AM2465" s="339">
        <f>TabIPW[[#This Row],[liczba mieszkańców]]/$AN$2*$AM$2</f>
        <v>3.7652745226753932E-4</v>
      </c>
      <c r="AN2465" s="28">
        <v>51030</v>
      </c>
    </row>
    <row r="2466" spans="1:40" x14ac:dyDescent="0.3">
      <c r="A2466" s="2" t="s">
        <v>2236</v>
      </c>
      <c r="B2466" s="2" t="s">
        <v>170</v>
      </c>
      <c r="C2466" s="2" t="s">
        <v>2296</v>
      </c>
      <c r="D2466" s="2"/>
      <c r="E2466" s="2"/>
      <c r="F2466" s="17" t="str">
        <f>+Tabela1[[#This Row],[WK]]&amp;Tabela1[[#This Row],[PK]]&amp;Tabela1[[#This Row],[GK]]</f>
        <v>2472</v>
      </c>
      <c r="G2466" s="2" t="s">
        <v>2297</v>
      </c>
      <c r="I2466">
        <v>127601</v>
      </c>
      <c r="K2466">
        <v>0</v>
      </c>
      <c r="M2466">
        <v>114330.496</v>
      </c>
      <c r="O2466">
        <v>0</v>
      </c>
      <c r="Q2466">
        <v>4640</v>
      </c>
      <c r="S2466">
        <v>0</v>
      </c>
      <c r="U2466">
        <v>0</v>
      </c>
      <c r="X2466" s="342">
        <f>TabIPW[[#This Row],[liczba oddziałów w szkołach podstawowych, ponadpodstawowych i policealnych]]/$Y$2*$X$2</f>
        <v>1.2242943095758375E-3</v>
      </c>
      <c r="Y2466" s="28">
        <v>818</v>
      </c>
      <c r="Z2466"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1.6209207273594076E-3</v>
      </c>
      <c r="AA2466" s="28">
        <v>4640</v>
      </c>
      <c r="AB2466" s="343">
        <f>(TabIPW[[#This Row],[liczba osób korzystających ze środowiskowej pomocy społecznej (łącznie z filiami)]]/$AC$2*$AC$3+TabIPW[[#This Row],[liczba bezrobotnych]]/$AD$2*$AD$3)*$AB$2</f>
        <v>1.8509600803924085E-3</v>
      </c>
      <c r="AC2466" s="28">
        <v>3750</v>
      </c>
      <c r="AD2466" s="28">
        <v>1927</v>
      </c>
      <c r="AE2466" s="339">
        <f>TabIPW[[#This Row],[liczba pracujących ogółem ]]/$AF$2*$AE$2</f>
        <v>7.9839405650819852E-4</v>
      </c>
      <c r="AF2466" s="28">
        <v>31917</v>
      </c>
      <c r="AG2466" s="339">
        <f>TabIPW[[#This Row],[iloczyn liczby mieszkańców i relacji przeciętnego miesięcznego wynagrodzenia brutto 
 do średniej krajowej]]/$AH$2*$AG$2</f>
        <v>1.3379214455421667E-3</v>
      </c>
      <c r="AH2466" s="28">
        <v>114330.49599999998</v>
      </c>
      <c r="AI2466" s="339">
        <f>TabIPW[[#This Row],[suma powierzchni parków spac.-wyp., zieleńców i terenów zieleni osiedlowej oraz średniej pow. objętej utrzymaniem czystości i porządku przez gminy w okresie letnim i w okresie zimowym – będąca w gestii miasta '[w ha']]]/$AJ$2*$AI$2</f>
        <v>2.56427765892232E-4</v>
      </c>
      <c r="AJ2466" s="28">
        <v>328.2</v>
      </c>
      <c r="AK2466" s="339">
        <f>TabIPW[[#This Row],[iloczyn liczby mieszkańców i relacji przeciętnego miesięcznego wynagrodzenia brutto do średniej krajowej]]/$AL$2*$AK$2</f>
        <v>5.3516857821686668E-4</v>
      </c>
      <c r="AL2466" s="28">
        <f>TabIPW[[#This Row],[iloczyn liczby mieszkańców i relacji przeciętnego miesięcznego wynagrodzenia brutto 
 do średniej krajowej]]</f>
        <v>114330.49599999998</v>
      </c>
      <c r="AM2466" s="339">
        <f>TabIPW[[#This Row],[liczba mieszkańców]]/$AN$2*$AM$2</f>
        <v>9.4151047299216714E-4</v>
      </c>
      <c r="AN2466" s="28">
        <v>127601</v>
      </c>
    </row>
    <row r="2467" spans="1:40" x14ac:dyDescent="0.3">
      <c r="A2467" s="2" t="s">
        <v>2236</v>
      </c>
      <c r="B2467" s="2" t="s">
        <v>170</v>
      </c>
      <c r="C2467" s="2" t="s">
        <v>2298</v>
      </c>
      <c r="D2467" s="2"/>
      <c r="E2467" s="2"/>
      <c r="F2467" s="17" t="str">
        <f>+Tabela1[[#This Row],[WK]]&amp;Tabela1[[#This Row],[PK]]&amp;Tabela1[[#This Row],[GK]]</f>
        <v>2473</v>
      </c>
      <c r="G2467" s="2" t="s">
        <v>2299</v>
      </c>
      <c r="I2467">
        <v>128788</v>
      </c>
      <c r="K2467">
        <v>0</v>
      </c>
      <c r="M2467">
        <v>118098.59599999999</v>
      </c>
      <c r="O2467">
        <v>0</v>
      </c>
      <c r="Q2467">
        <v>4979</v>
      </c>
      <c r="S2467">
        <v>0</v>
      </c>
      <c r="U2467">
        <v>0</v>
      </c>
      <c r="X2467" s="342">
        <f>TabIPW[[#This Row],[liczba oddziałów w szkołach podstawowych, ponadpodstawowych i policealnych]]/$Y$2*$X$2</f>
        <v>1.5894872332145957E-3</v>
      </c>
      <c r="Y2467" s="28">
        <v>1062</v>
      </c>
      <c r="Z2467"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1.739345754638468E-3</v>
      </c>
      <c r="AA2467" s="28">
        <v>4979</v>
      </c>
      <c r="AB2467" s="343">
        <f>(TabIPW[[#This Row],[liczba osób korzystających ze środowiskowej pomocy społecznej (łącznie z filiami)]]/$AC$2*$AC$3+TabIPW[[#This Row],[liczba bezrobotnych]]/$AD$2*$AD$3)*$AB$2</f>
        <v>1.3114213487648637E-3</v>
      </c>
      <c r="AC2467" s="28">
        <v>2448</v>
      </c>
      <c r="AD2467" s="28">
        <v>2154</v>
      </c>
      <c r="AE2467" s="339">
        <f>TabIPW[[#This Row],[liczba pracujących ogółem ]]/$AF$2*$AE$2</f>
        <v>1.0003877277900766E-3</v>
      </c>
      <c r="AF2467" s="28">
        <v>39992</v>
      </c>
      <c r="AG2467" s="339">
        <f>TabIPW[[#This Row],[iloczyn liczby mieszkańców i relacji przeciętnego miesięcznego wynagrodzenia brutto 
 do średniej krajowej]]/$AH$2*$AG$2</f>
        <v>1.3820166080344863E-3</v>
      </c>
      <c r="AH2467" s="28">
        <v>118098.59600000001</v>
      </c>
      <c r="AI2467" s="339">
        <f>TabIPW[[#This Row],[suma powierzchni parków spac.-wyp., zieleńców i terenów zieleni osiedlowej oraz średniej pow. objętej utrzymaniem czystości i porządku przez gminy w okresie letnim i w okresie zimowym – będąca w gestii miasta '[w ha']]]/$AJ$2*$AI$2</f>
        <v>1.3947654670399695E-3</v>
      </c>
      <c r="AJ2467" s="28">
        <v>1785.15</v>
      </c>
      <c r="AK2467" s="339">
        <f>TabIPW[[#This Row],[iloczyn liczby mieszkańców i relacji przeciętnego miesięcznego wynagrodzenia brutto do średniej krajowej]]/$AL$2*$AK$2</f>
        <v>5.5280664321379449E-4</v>
      </c>
      <c r="AL2467" s="28">
        <f>TabIPW[[#This Row],[iloczyn liczby mieszkańców i relacji przeciętnego miesięcznego wynagrodzenia brutto 
 do średniej krajowej]]</f>
        <v>118098.59600000001</v>
      </c>
      <c r="AM2467" s="339">
        <f>TabIPW[[#This Row],[liczba mieszkańców]]/$AN$2*$AM$2</f>
        <v>9.5026881290675796E-4</v>
      </c>
      <c r="AN2467" s="28">
        <v>128788</v>
      </c>
    </row>
    <row r="2468" spans="1:40" x14ac:dyDescent="0.3">
      <c r="A2468" s="2" t="s">
        <v>2236</v>
      </c>
      <c r="B2468" s="2" t="s">
        <v>170</v>
      </c>
      <c r="C2468" s="2" t="s">
        <v>2300</v>
      </c>
      <c r="D2468" s="2"/>
      <c r="E2468" s="2"/>
      <c r="F2468" s="17" t="str">
        <f>+Tabela1[[#This Row],[WK]]&amp;Tabela1[[#This Row],[PK]]&amp;Tabela1[[#This Row],[GK]]</f>
        <v>2474</v>
      </c>
      <c r="G2468" s="2" t="s">
        <v>2301</v>
      </c>
      <c r="I2468">
        <v>62311</v>
      </c>
      <c r="K2468">
        <v>0</v>
      </c>
      <c r="M2468">
        <v>56079.9</v>
      </c>
      <c r="O2468">
        <v>0</v>
      </c>
      <c r="Q2468">
        <v>2163</v>
      </c>
      <c r="S2468">
        <v>0</v>
      </c>
      <c r="U2468">
        <v>0</v>
      </c>
      <c r="X2468" s="342">
        <f>TabIPW[[#This Row],[liczba oddziałów w szkołach podstawowych, ponadpodstawowych i policealnych]]/$Y$2*$X$2</f>
        <v>5.208489238782291E-4</v>
      </c>
      <c r="Y2468" s="28">
        <v>348</v>
      </c>
      <c r="Z2468"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7.5561455458586187E-4</v>
      </c>
      <c r="AA2468" s="28">
        <v>2163</v>
      </c>
      <c r="AB2468" s="343">
        <f>(TabIPW[[#This Row],[liczba osób korzystających ze środowiskowej pomocy społecznej (łącznie z filiami)]]/$AC$2*$AC$3+TabIPW[[#This Row],[liczba bezrobotnych]]/$AD$2*$AD$3)*$AB$2</f>
        <v>1.0094407732424606E-3</v>
      </c>
      <c r="AC2468" s="28">
        <v>1968</v>
      </c>
      <c r="AD2468" s="28">
        <v>1342</v>
      </c>
      <c r="AE2468" s="339">
        <f>TabIPW[[#This Row],[liczba pracujących ogółem ]]/$AF$2*$AE$2</f>
        <v>4.3738196190261781E-4</v>
      </c>
      <c r="AF2468" s="28">
        <v>17485</v>
      </c>
      <c r="AG2468" s="339">
        <f>TabIPW[[#This Row],[iloczyn liczby mieszkańców i relacji przeciętnego miesięcznego wynagrodzenia brutto 
 do średniej krajowej]]/$AH$2*$AG$2</f>
        <v>6.5625973383217175E-4</v>
      </c>
      <c r="AH2468" s="28">
        <v>56079.9</v>
      </c>
      <c r="AI2468" s="339">
        <f>TabIPW[[#This Row],[suma powierzchni parków spac.-wyp., zieleńców i terenów zieleni osiedlowej oraz średniej pow. objętej utrzymaniem czystości i porządku przez gminy w okresie letnim i w okresie zimowym – będąca w gestii miasta '[w ha']]]/$AJ$2*$AI$2</f>
        <v>4.7589930592613811E-4</v>
      </c>
      <c r="AJ2468" s="28">
        <v>609.1</v>
      </c>
      <c r="AK2468" s="339">
        <f>TabIPW[[#This Row],[iloczyn liczby mieszkańców i relacji przeciętnego miesięcznego wynagrodzenia brutto do średniej krajowej]]/$AL$2*$AK$2</f>
        <v>2.6250389353286866E-4</v>
      </c>
      <c r="AL2468" s="28">
        <f>TabIPW[[#This Row],[iloczyn liczby mieszkańców i relacji przeciętnego miesięcznego wynagrodzenia brutto 
 do średniej krajowej]]</f>
        <v>56079.9</v>
      </c>
      <c r="AM2468" s="339">
        <f>TabIPW[[#This Row],[liczba mieszkańców]]/$AN$2*$AM$2</f>
        <v>4.5976488493518805E-4</v>
      </c>
      <c r="AN2468" s="28">
        <v>62311</v>
      </c>
    </row>
    <row r="2469" spans="1:40" x14ac:dyDescent="0.3">
      <c r="A2469" s="2" t="s">
        <v>2236</v>
      </c>
      <c r="B2469" s="2" t="s">
        <v>170</v>
      </c>
      <c r="C2469" s="2" t="s">
        <v>2302</v>
      </c>
      <c r="D2469" s="2"/>
      <c r="E2469" s="2"/>
      <c r="F2469" s="17" t="str">
        <f>+Tabela1[[#This Row],[WK]]&amp;Tabela1[[#This Row],[PK]]&amp;Tabela1[[#This Row],[GK]]</f>
        <v>2475</v>
      </c>
      <c r="G2469" s="2" t="s">
        <v>2303</v>
      </c>
      <c r="I2469">
        <v>182971</v>
      </c>
      <c r="K2469">
        <v>0</v>
      </c>
      <c r="M2469">
        <v>169614.117</v>
      </c>
      <c r="O2469">
        <v>0</v>
      </c>
      <c r="Q2469">
        <v>5708</v>
      </c>
      <c r="S2469">
        <v>0</v>
      </c>
      <c r="U2469">
        <v>0</v>
      </c>
      <c r="X2469" s="342">
        <f>TabIPW[[#This Row],[liczba oddziałów w szkołach podstawowych, ponadpodstawowych i policealnych]]/$Y$2*$X$2</f>
        <v>1.7900440027539138E-3</v>
      </c>
      <c r="Y2469" s="28">
        <v>1196</v>
      </c>
      <c r="Z2469"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1.9940119637429955E-3</v>
      </c>
      <c r="AA2469" s="28">
        <v>5708</v>
      </c>
      <c r="AB2469" s="343">
        <f>(TabIPW[[#This Row],[liczba osób korzystających ze środowiskowej pomocy społecznej (łącznie z filiami)]]/$AC$2*$AC$3+TabIPW[[#This Row],[liczba bezrobotnych]]/$AD$2*$AD$3)*$AB$2</f>
        <v>2.5439719060880652E-3</v>
      </c>
      <c r="AC2469" s="28">
        <v>4684</v>
      </c>
      <c r="AD2469" s="28">
        <v>4423</v>
      </c>
      <c r="AE2469" s="339">
        <f>TabIPW[[#This Row],[liczba pracujących ogółem ]]/$AF$2*$AE$2</f>
        <v>1.2363513564218978E-3</v>
      </c>
      <c r="AF2469" s="28">
        <v>49425</v>
      </c>
      <c r="AG2469" s="339">
        <f>TabIPW[[#This Row],[iloczyn liczby mieszkańców i relacji przeciętnego miesięcznego wynagrodzenia brutto 
 do średniej krajowej]]/$AH$2*$AG$2</f>
        <v>1.9848629415637124E-3</v>
      </c>
      <c r="AH2469" s="28">
        <v>169614.117</v>
      </c>
      <c r="AI2469" s="339">
        <f>TabIPW[[#This Row],[suma powierzchni parków spac.-wyp., zieleńców i terenów zieleni osiedlowej oraz średniej pow. objętej utrzymaniem czystości i porządku przez gminy w okresie letnim i w okresie zimowym – będąca w gestii miasta '[w ha']]]/$AJ$2*$AI$2</f>
        <v>6.2242722553439275E-4</v>
      </c>
      <c r="AJ2469" s="28">
        <v>796.64</v>
      </c>
      <c r="AK2469" s="339">
        <f>TabIPW[[#This Row],[iloczyn liczby mieszkańców i relacji przeciętnego miesięcznego wynagrodzenia brutto do średniej krajowej]]/$AL$2*$AK$2</f>
        <v>7.9394517662548496E-4</v>
      </c>
      <c r="AL2469" s="28">
        <f>TabIPW[[#This Row],[iloczyn liczby mieszkańców i relacji przeciętnego miesięcznego wynagrodzenia brutto 
 do średniej krajowej]]</f>
        <v>169614.117</v>
      </c>
      <c r="AM2469" s="339">
        <f>TabIPW[[#This Row],[liczba mieszkańców]]/$AN$2*$AM$2</f>
        <v>1.3500608361521446E-3</v>
      </c>
      <c r="AN2469" s="28">
        <v>182971</v>
      </c>
    </row>
    <row r="2470" spans="1:40" x14ac:dyDescent="0.3">
      <c r="A2470" s="2" t="s">
        <v>2236</v>
      </c>
      <c r="B2470" s="2" t="s">
        <v>170</v>
      </c>
      <c r="C2470" s="2" t="s">
        <v>2304</v>
      </c>
      <c r="D2470" s="2"/>
      <c r="E2470" s="2"/>
      <c r="F2470" s="17" t="str">
        <f>+Tabela1[[#This Row],[WK]]&amp;Tabela1[[#This Row],[PK]]&amp;Tabela1[[#This Row],[GK]]</f>
        <v>2476</v>
      </c>
      <c r="G2470" s="2" t="s">
        <v>2305</v>
      </c>
      <c r="I2470">
        <v>44621</v>
      </c>
      <c r="K2470">
        <v>0</v>
      </c>
      <c r="M2470">
        <v>38017.092000000004</v>
      </c>
      <c r="O2470">
        <v>0</v>
      </c>
      <c r="Q2470">
        <v>1587</v>
      </c>
      <c r="S2470">
        <v>0</v>
      </c>
      <c r="U2470">
        <v>0</v>
      </c>
      <c r="X2470" s="342">
        <f>TabIPW[[#This Row],[liczba oddziałów w szkołach podstawowych, ponadpodstawowych i policealnych]]/$Y$2*$X$2</f>
        <v>3.816565390487024E-4</v>
      </c>
      <c r="Y2470" s="28">
        <v>255</v>
      </c>
      <c r="Z2470"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5.5439680912055601E-4</v>
      </c>
      <c r="AA2470" s="28">
        <v>1587</v>
      </c>
      <c r="AB2470" s="343">
        <f>(TabIPW[[#This Row],[liczba osób korzystających ze środowiskowej pomocy społecznej (łącznie z filiami)]]/$AC$2*$AC$3+TabIPW[[#This Row],[liczba bezrobotnych]]/$AD$2*$AD$3)*$AB$2</f>
        <v>6.802387033400726E-4</v>
      </c>
      <c r="AC2470" s="28">
        <v>1348</v>
      </c>
      <c r="AD2470" s="28">
        <v>822</v>
      </c>
      <c r="AE2470" s="339">
        <f>TabIPW[[#This Row],[liczba pracujących ogółem ]]/$AF$2*$AE$2</f>
        <v>2.3116080697409725E-4</v>
      </c>
      <c r="AF2470" s="28">
        <v>9241</v>
      </c>
      <c r="AG2470" s="339">
        <f>TabIPW[[#This Row],[iloczyn liczby mieszkańców i relacji przeciętnego miesięcznego wynagrodzenia brutto 
 do średniej krajowej]]/$AH$2*$AG$2</f>
        <v>4.4488464988334824E-4</v>
      </c>
      <c r="AH2470" s="28">
        <v>38017.091999999997</v>
      </c>
      <c r="AI2470" s="339">
        <f>TabIPW[[#This Row],[suma powierzchni parków spac.-wyp., zieleńców i terenów zieleni osiedlowej oraz średniej pow. objętej utrzymaniem czystości i porządku przez gminy w okresie letnim i w okresie zimowym – będąca w gestii miasta '[w ha']]]/$AJ$2*$AI$2</f>
        <v>2.9018059796579815E-4</v>
      </c>
      <c r="AJ2470" s="28">
        <v>371.4</v>
      </c>
      <c r="AK2470" s="339">
        <f>TabIPW[[#This Row],[iloczyn liczby mieszkańców i relacji przeciętnego miesięcznego wynagrodzenia brutto do średniej krajowej]]/$AL$2*$AK$2</f>
        <v>1.7795385995333929E-4</v>
      </c>
      <c r="AL2470" s="28">
        <f>TabIPW[[#This Row],[iloczyn liczby mieszkańców i relacji przeciętnego miesięcznego wynagrodzenia brutto 
 do średniej krajowej]]</f>
        <v>38017.091999999997</v>
      </c>
      <c r="AM2470" s="339">
        <f>TabIPW[[#This Row],[liczba mieszkańców]]/$AN$2*$AM$2</f>
        <v>3.2923831956946646E-4</v>
      </c>
      <c r="AN2470" s="28">
        <v>44621</v>
      </c>
    </row>
    <row r="2471" spans="1:40" x14ac:dyDescent="0.3">
      <c r="A2471" s="2" t="s">
        <v>2236</v>
      </c>
      <c r="B2471" s="2" t="s">
        <v>170</v>
      </c>
      <c r="C2471" s="2" t="s">
        <v>2306</v>
      </c>
      <c r="D2471" s="2"/>
      <c r="E2471" s="2"/>
      <c r="F2471" s="17" t="str">
        <f>+Tabela1[[#This Row],[WK]]&amp;Tabela1[[#This Row],[PK]]&amp;Tabela1[[#This Row],[GK]]</f>
        <v>2477</v>
      </c>
      <c r="G2471" s="2" t="s">
        <v>2307</v>
      </c>
      <c r="I2471">
        <v>120081</v>
      </c>
      <c r="K2471">
        <v>0</v>
      </c>
      <c r="M2471">
        <v>113356.46400000001</v>
      </c>
      <c r="O2471">
        <v>0</v>
      </c>
      <c r="Q2471">
        <v>4745</v>
      </c>
      <c r="S2471">
        <v>0</v>
      </c>
      <c r="U2471">
        <v>0</v>
      </c>
      <c r="X2471" s="342">
        <f>TabIPW[[#This Row],[liczba oddziałów w szkołach podstawowych, ponadpodstawowych i policealnych]]/$Y$2*$X$2</f>
        <v>1.4562816176250488E-3</v>
      </c>
      <c r="Y2471" s="28">
        <v>973</v>
      </c>
      <c r="Z2471"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1.6576010455431874E-3</v>
      </c>
      <c r="AA2471" s="28">
        <v>4745</v>
      </c>
      <c r="AB2471" s="343">
        <f>(TabIPW[[#This Row],[liczba osób korzystających ze środowiskowej pomocy społecznej (łącznie z filiami)]]/$AC$2*$AC$3+TabIPW[[#This Row],[liczba bezrobotnych]]/$AD$2*$AD$3)*$AB$2</f>
        <v>1.2612055743788718E-3</v>
      </c>
      <c r="AC2471" s="28">
        <v>2463</v>
      </c>
      <c r="AD2471" s="28">
        <v>1661</v>
      </c>
      <c r="AE2471" s="339">
        <f>TabIPW[[#This Row],[liczba pracujących ogółem ]]/$AF$2*$AE$2</f>
        <v>1.3579227796330345E-3</v>
      </c>
      <c r="AF2471" s="28">
        <v>54285</v>
      </c>
      <c r="AG2471" s="339">
        <f>TabIPW[[#This Row],[iloczyn liczby mieszkańców i relacji przeciętnego miesięcznego wynagrodzenia brutto 
 do średniej krajowej]]/$AH$2*$AG$2</f>
        <v>1.3265231017315681E-3</v>
      </c>
      <c r="AH2471" s="28">
        <v>113356.46400000001</v>
      </c>
      <c r="AI2471" s="339">
        <f>TabIPW[[#This Row],[suma powierzchni parków spac.-wyp., zieleńców i terenów zieleni osiedlowej oraz średniej pow. objętej utrzymaniem czystości i porządku przez gminy w okresie letnim i w okresie zimowym – będąca w gestii miasta '[w ha']]]/$AJ$2*$AI$2</f>
        <v>4.6613286146040709E-4</v>
      </c>
      <c r="AJ2471" s="28">
        <v>596.6</v>
      </c>
      <c r="AK2471" s="339">
        <f>TabIPW[[#This Row],[iloczyn liczby mieszkańców i relacji przeciętnego miesięcznego wynagrodzenia brutto do średniej krajowej]]/$AL$2*$AK$2</f>
        <v>5.3060924069262721E-4</v>
      </c>
      <c r="AL2471" s="28">
        <f>TabIPW[[#This Row],[iloczyn liczby mieszkańców i relacji przeciętnego miesięcznego wynagrodzenia brutto 
 do średniej krajowej]]</f>
        <v>113356.46400000001</v>
      </c>
      <c r="AM2471" s="339">
        <f>TabIPW[[#This Row],[liczba mieszkańców]]/$AN$2*$AM$2</f>
        <v>8.8602377024766588E-4</v>
      </c>
      <c r="AN2471" s="28">
        <v>120081</v>
      </c>
    </row>
    <row r="2472" spans="1:40" x14ac:dyDescent="0.3">
      <c r="A2472" s="2" t="s">
        <v>2236</v>
      </c>
      <c r="B2472" s="2" t="s">
        <v>170</v>
      </c>
      <c r="C2472" s="2" t="s">
        <v>2308</v>
      </c>
      <c r="D2472" s="2"/>
      <c r="E2472" s="2"/>
      <c r="F2472" s="17" t="str">
        <f>+Tabela1[[#This Row],[WK]]&amp;Tabela1[[#This Row],[PK]]&amp;Tabela1[[#This Row],[GK]]</f>
        <v>2478</v>
      </c>
      <c r="G2472" s="2" t="s">
        <v>2309</v>
      </c>
      <c r="I2472">
        <v>150780</v>
      </c>
      <c r="K2472">
        <v>0</v>
      </c>
      <c r="M2472">
        <v>145955.04</v>
      </c>
      <c r="O2472">
        <v>0</v>
      </c>
      <c r="Q2472">
        <v>5079</v>
      </c>
      <c r="S2472">
        <v>0</v>
      </c>
      <c r="U2472">
        <v>0</v>
      </c>
      <c r="X2472" s="342">
        <f>TabIPW[[#This Row],[liczba oddziałów w szkołach podstawowych, ponadpodstawowych i policealnych]]/$Y$2*$X$2</f>
        <v>1.5700302331846619E-3</v>
      </c>
      <c r="Y2472" s="28">
        <v>1049</v>
      </c>
      <c r="Z2472"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1.7742793910039724E-3</v>
      </c>
      <c r="AA2472" s="28">
        <v>5079</v>
      </c>
      <c r="AB2472" s="343">
        <f>(TabIPW[[#This Row],[liczba osób korzystających ze środowiskowej pomocy społecznej (łącznie z filiami)]]/$AC$2*$AC$3+TabIPW[[#This Row],[liczba bezrobotnych]]/$AD$2*$AD$3)*$AB$2</f>
        <v>2.2900075066935128E-3</v>
      </c>
      <c r="AC2472" s="28">
        <v>4421</v>
      </c>
      <c r="AD2472" s="28">
        <v>3209</v>
      </c>
      <c r="AE2472" s="339">
        <f>TabIPW[[#This Row],[liczba pracujących ogółem ]]/$AF$2*$AE$2</f>
        <v>1.1533525946493565E-3</v>
      </c>
      <c r="AF2472" s="28">
        <v>46107</v>
      </c>
      <c r="AG2472" s="339">
        <f>TabIPW[[#This Row],[iloczyn liczby mieszkańców i relacji przeciętnego miesięcznego wynagrodzenia brutto 
 do średniej krajowej]]/$AH$2*$AG$2</f>
        <v>1.707999046037243E-3</v>
      </c>
      <c r="AH2472" s="28">
        <v>145955.04</v>
      </c>
      <c r="AI2472" s="339">
        <f>TabIPW[[#This Row],[suma powierzchni parków spac.-wyp., zieleńców i terenów zieleni osiedlowej oraz średniej pow. objętej utrzymaniem czystości i porządku przez gminy w okresie letnim i w okresie zimowym – będąca w gestii miasta '[w ha']]]/$AJ$2*$AI$2</f>
        <v>3.2495695341937296E-4</v>
      </c>
      <c r="AJ2472" s="28">
        <v>415.90999999999997</v>
      </c>
      <c r="AK2472" s="339">
        <f>TabIPW[[#This Row],[iloczyn liczby mieszkańców i relacji przeciętnego miesięcznego wynagrodzenia brutto do średniej krajowej]]/$AL$2*$AK$2</f>
        <v>6.831996184148972E-4</v>
      </c>
      <c r="AL2472" s="28">
        <f>TabIPW[[#This Row],[iloczyn liczby mieszkańców i relacji przeciętnego miesięcznego wynagrodzenia brutto 
 do średniej krajowej]]</f>
        <v>145955.04</v>
      </c>
      <c r="AM2472" s="339">
        <f>TabIPW[[#This Row],[liczba mieszkańców]]/$AN$2*$AM$2</f>
        <v>1.1125379042308365E-3</v>
      </c>
      <c r="AN2472" s="28">
        <v>150780</v>
      </c>
    </row>
    <row r="2473" spans="1:40" x14ac:dyDescent="0.3">
      <c r="A2473" s="2" t="s">
        <v>2236</v>
      </c>
      <c r="B2473" s="2" t="s">
        <v>170</v>
      </c>
      <c r="C2473" s="2" t="s">
        <v>2310</v>
      </c>
      <c r="D2473" s="2"/>
      <c r="E2473" s="2"/>
      <c r="F2473" s="17" t="str">
        <f>+Tabela1[[#This Row],[WK]]&amp;Tabela1[[#This Row],[PK]]&amp;Tabela1[[#This Row],[GK]]</f>
        <v>2479</v>
      </c>
      <c r="G2473" s="2" t="s">
        <v>2311</v>
      </c>
      <c r="I2473">
        <v>61857</v>
      </c>
      <c r="K2473">
        <v>0</v>
      </c>
      <c r="M2473">
        <v>53691.875999999997</v>
      </c>
      <c r="O2473">
        <v>0</v>
      </c>
      <c r="Q2473">
        <v>2558</v>
      </c>
      <c r="S2473">
        <v>0</v>
      </c>
      <c r="U2473">
        <v>0</v>
      </c>
      <c r="X2473" s="342">
        <f>TabIPW[[#This Row],[liczba oddziałów w szkołach podstawowych, ponadpodstawowych i policealnych]]/$Y$2*$X$2</f>
        <v>8.4862453976711466E-4</v>
      </c>
      <c r="Y2473" s="28">
        <v>567</v>
      </c>
      <c r="Z2473"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8.9360241822960455E-4</v>
      </c>
      <c r="AA2473" s="28">
        <v>2558</v>
      </c>
      <c r="AB2473" s="343">
        <f>(TabIPW[[#This Row],[liczba osób korzystających ze środowiskowej pomocy społecznej (łącznie z filiami)]]/$AC$2*$AC$3+TabIPW[[#This Row],[liczba bezrobotnych]]/$AD$2*$AD$3)*$AB$2</f>
        <v>5.7075251776406708E-4</v>
      </c>
      <c r="AC2473" s="28">
        <v>1016</v>
      </c>
      <c r="AD2473" s="28">
        <v>1124</v>
      </c>
      <c r="AE2473" s="339">
        <f>TabIPW[[#This Row],[liczba pracujących ogółem ]]/$AF$2*$AE$2</f>
        <v>4.9173889660175348E-4</v>
      </c>
      <c r="AF2473" s="28">
        <v>19658</v>
      </c>
      <c r="AG2473" s="339">
        <f>TabIPW[[#This Row],[iloczyn liczby mieszkańców i relacji przeciętnego miesięcznego wynagrodzenia brutto 
 do średniej krajowej]]/$AH$2*$AG$2</f>
        <v>6.28314534311045E-4</v>
      </c>
      <c r="AH2473" s="28">
        <v>53691.875999999997</v>
      </c>
      <c r="AI2473" s="339">
        <f>TabIPW[[#This Row],[suma powierzchni parków spac.-wyp., zieleńców i terenów zieleni osiedlowej oraz średniej pow. objętej utrzymaniem czystości i porządku przez gminy w okresie letnim i w okresie zimowym – będąca w gestii miasta '[w ha']]]/$AJ$2*$AI$2</f>
        <v>6.0286308398064051E-4</v>
      </c>
      <c r="AJ2473" s="28">
        <v>771.6</v>
      </c>
      <c r="AK2473" s="339">
        <f>TabIPW[[#This Row],[iloczyn liczby mieszkańców i relacji przeciętnego miesięcznego wynagrodzenia brutto do średniej krajowej]]/$AL$2*$AK$2</f>
        <v>2.5132581372441798E-4</v>
      </c>
      <c r="AL2473" s="28">
        <f>TabIPW[[#This Row],[iloczyn liczby mieszkańców i relacji przeciętnego miesięcznego wynagrodzenia brutto 
 do średniej krajowej]]</f>
        <v>53691.875999999997</v>
      </c>
      <c r="AM2473" s="339">
        <f>TabIPW[[#This Row],[liczba mieszkańców]]/$AN$2*$AM$2</f>
        <v>4.5641502282800668E-4</v>
      </c>
      <c r="AN2473" s="28">
        <v>61857</v>
      </c>
    </row>
    <row r="2474" spans="1:40" x14ac:dyDescent="0.3">
      <c r="A2474" s="2" t="s">
        <v>2236</v>
      </c>
      <c r="B2474" s="2" t="s">
        <v>185</v>
      </c>
      <c r="C2474" s="2" t="s">
        <v>2237</v>
      </c>
      <c r="D2474" s="2"/>
      <c r="E2474" s="2"/>
      <c r="F2474" s="17" t="str">
        <f>+Tabela1[[#This Row],[WK]]&amp;Tabela1[[#This Row],[PK]]&amp;Tabela1[[#This Row],[GK]]</f>
        <v>2661</v>
      </c>
      <c r="G2474" s="2" t="s">
        <v>2312</v>
      </c>
      <c r="I2474">
        <v>178837</v>
      </c>
      <c r="K2474">
        <v>0</v>
      </c>
      <c r="M2474">
        <v>170252.82400000002</v>
      </c>
      <c r="O2474">
        <v>0</v>
      </c>
      <c r="Q2474">
        <v>7274</v>
      </c>
      <c r="S2474">
        <v>0</v>
      </c>
      <c r="U2474">
        <v>0</v>
      </c>
      <c r="X2474" s="342">
        <f>TabIPW[[#This Row],[liczba oddziałów w szkołach podstawowych, ponadpodstawowych i policealnych]]/$Y$2*$X$2</f>
        <v>2.7135031580207743E-3</v>
      </c>
      <c r="Y2474" s="28">
        <v>1813</v>
      </c>
      <c r="Z2474"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2.5410727092267955E-3</v>
      </c>
      <c r="AA2474" s="28">
        <v>7274</v>
      </c>
      <c r="AB2474" s="343">
        <f>(TabIPW[[#This Row],[liczba osób korzystających ze środowiskowej pomocy społecznej (łącznie z filiami)]]/$AC$2*$AC$3+TabIPW[[#This Row],[liczba bezrobotnych]]/$AD$2*$AD$3)*$AB$2</f>
        <v>3.9324330323557153E-3</v>
      </c>
      <c r="AC2474" s="28">
        <v>7584</v>
      </c>
      <c r="AD2474" s="28">
        <v>5540</v>
      </c>
      <c r="AE2474" s="339">
        <f>TabIPW[[#This Row],[liczba pracujących ogółem ]]/$AF$2*$AE$2</f>
        <v>2.3167610971445724E-3</v>
      </c>
      <c r="AF2474" s="28">
        <v>92616</v>
      </c>
      <c r="AG2474" s="339">
        <f>TabIPW[[#This Row],[iloczyn liczby mieszkańców i relacji przeciętnego miesięcznego wynagrodzenia brutto 
 do średniej krajowej]]/$AH$2*$AG$2</f>
        <v>1.9923372360224536E-3</v>
      </c>
      <c r="AH2474" s="28">
        <v>170252.82400000002</v>
      </c>
      <c r="AI2474" s="339">
        <f>TabIPW[[#This Row],[suma powierzchni parków spac.-wyp., zieleńców i terenów zieleni osiedlowej oraz średniej pow. objętej utrzymaniem czystości i porządku przez gminy w okresie letnim i w okresie zimowym – będąca w gestii miasta '[w ha']]]/$AJ$2*$AI$2</f>
        <v>5.4817880812811973E-4</v>
      </c>
      <c r="AJ2474" s="28">
        <v>701.61</v>
      </c>
      <c r="AK2474" s="339">
        <f>TabIPW[[#This Row],[iloczyn liczby mieszkańców i relacji przeciętnego miesięcznego wynagrodzenia brutto do średniej krajowej]]/$AL$2*$AK$2</f>
        <v>7.9693489440898135E-4</v>
      </c>
      <c r="AL2474" s="28">
        <f>TabIPW[[#This Row],[iloczyn liczby mieszkańców i relacji przeciętnego miesięcznego wynagrodzenia brutto 
 do średniej krajowej]]</f>
        <v>170252.82400000002</v>
      </c>
      <c r="AM2474" s="339">
        <f>TabIPW[[#This Row],[liczba mieszkańców]]/$AN$2*$AM$2</f>
        <v>1.3195579067444628E-3</v>
      </c>
      <c r="AN2474" s="28">
        <v>178837</v>
      </c>
    </row>
    <row r="2475" spans="1:40" x14ac:dyDescent="0.3">
      <c r="A2475" s="2" t="s">
        <v>2236</v>
      </c>
      <c r="B2475" s="2" t="s">
        <v>1126</v>
      </c>
      <c r="C2475" s="2" t="s">
        <v>2237</v>
      </c>
      <c r="D2475" s="2"/>
      <c r="E2475" s="2"/>
      <c r="F2475" s="17" t="str">
        <f>+Tabela1[[#This Row],[WK]]&amp;Tabela1[[#This Row],[PK]]&amp;Tabela1[[#This Row],[GK]]</f>
        <v>2861</v>
      </c>
      <c r="G2475" s="2" t="s">
        <v>2313</v>
      </c>
      <c r="I2475">
        <v>111089</v>
      </c>
      <c r="K2475">
        <v>0</v>
      </c>
      <c r="M2475">
        <v>102090.79100000001</v>
      </c>
      <c r="O2475">
        <v>0</v>
      </c>
      <c r="Q2475">
        <v>4095</v>
      </c>
      <c r="S2475">
        <v>0</v>
      </c>
      <c r="U2475">
        <v>0</v>
      </c>
      <c r="X2475" s="342">
        <f>TabIPW[[#This Row],[liczba oddziałów w szkołach podstawowych, ponadpodstawowych i policealnych]]/$Y$2*$X$2</f>
        <v>1.2257910018858321E-3</v>
      </c>
      <c r="Y2475" s="28">
        <v>819</v>
      </c>
      <c r="Z2475"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1.4305324091674083E-3</v>
      </c>
      <c r="AA2475" s="28">
        <v>4095</v>
      </c>
      <c r="AB2475" s="343">
        <f>(TabIPW[[#This Row],[liczba osób korzystających ze środowiskowej pomocy społecznej (łącznie z filiami)]]/$AC$2*$AC$3+TabIPW[[#This Row],[liczba bezrobotnych]]/$AD$2*$AD$3)*$AB$2</f>
        <v>2.0669041821085731E-3</v>
      </c>
      <c r="AC2475" s="28">
        <v>3899</v>
      </c>
      <c r="AD2475" s="28">
        <v>3241</v>
      </c>
      <c r="AE2475" s="339">
        <f>TabIPW[[#This Row],[liczba pracujących ogółem ]]/$AF$2*$AE$2</f>
        <v>1.0066163871274374E-3</v>
      </c>
      <c r="AF2475" s="28">
        <v>40241</v>
      </c>
      <c r="AG2475" s="339">
        <f>TabIPW[[#This Row],[iloczyn liczby mieszkańców i relacji przeciętnego miesięcznego wynagrodzenia brutto 
 do średniej krajowej]]/$AH$2*$AG$2</f>
        <v>1.19468963618651E-3</v>
      </c>
      <c r="AH2475" s="28">
        <v>102090.791</v>
      </c>
      <c r="AI2475" s="339">
        <f>TabIPW[[#This Row],[suma powierzchni parków spac.-wyp., zieleńców i terenów zieleni osiedlowej oraz średniej pow. objętej utrzymaniem czystości i porządku przez gminy w okresie letnim i w okresie zimowym – będąca w gestii miasta '[w ha']]]/$AJ$2*$AI$2</f>
        <v>1.9903232505602433E-4</v>
      </c>
      <c r="AJ2475" s="28">
        <v>254.74</v>
      </c>
      <c r="AK2475" s="339">
        <f>TabIPW[[#This Row],[iloczyn liczby mieszkańców i relacji przeciętnego miesięcznego wynagrodzenia brutto do średniej krajowej]]/$AL$2*$AK$2</f>
        <v>4.7787585447460403E-4</v>
      </c>
      <c r="AL2475" s="28">
        <f>TabIPW[[#This Row],[iloczyn liczby mieszkańców i relacji przeciętnego miesięcznego wynagrodzenia brutto 
 do średniej krajowej]]</f>
        <v>102090.791</v>
      </c>
      <c r="AM2475" s="339">
        <f>TabIPW[[#This Row],[liczba mieszkańców]]/$AN$2*$AM$2</f>
        <v>8.1967584058296452E-4</v>
      </c>
      <c r="AN2475" s="28">
        <v>111089</v>
      </c>
    </row>
    <row r="2476" spans="1:40" x14ac:dyDescent="0.3">
      <c r="A2476" s="2" t="s">
        <v>2236</v>
      </c>
      <c r="B2476" s="2" t="s">
        <v>1126</v>
      </c>
      <c r="C2476" s="2" t="s">
        <v>2239</v>
      </c>
      <c r="D2476" s="2"/>
      <c r="E2476" s="2"/>
      <c r="F2476" s="17" t="str">
        <f>+Tabela1[[#This Row],[WK]]&amp;Tabela1[[#This Row],[PK]]&amp;Tabela1[[#This Row],[GK]]</f>
        <v>2862</v>
      </c>
      <c r="G2476" s="2" t="s">
        <v>2314</v>
      </c>
      <c r="I2476">
        <v>165393</v>
      </c>
      <c r="K2476">
        <v>0</v>
      </c>
      <c r="M2476">
        <v>165062.21400000001</v>
      </c>
      <c r="O2476">
        <v>0</v>
      </c>
      <c r="Q2476">
        <v>7276</v>
      </c>
      <c r="S2476">
        <v>0</v>
      </c>
      <c r="U2476">
        <v>0</v>
      </c>
      <c r="X2476" s="342">
        <f>TabIPW[[#This Row],[liczba oddziałów w szkołach podstawowych, ponadpodstawowych i policealnych]]/$Y$2*$X$2</f>
        <v>2.3393300805220462E-3</v>
      </c>
      <c r="Y2476" s="28">
        <v>1563</v>
      </c>
      <c r="Z2476"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2.5417713819541059E-3</v>
      </c>
      <c r="AA2476" s="28">
        <v>7276</v>
      </c>
      <c r="AB2476" s="343">
        <f>(TabIPW[[#This Row],[liczba osób korzystających ze środowiskowej pomocy społecznej (łącznie z filiami)]]/$AC$2*$AC$3+TabIPW[[#This Row],[liczba bezrobotnych]]/$AD$2*$AD$3)*$AB$2</f>
        <v>1.5619136213901395E-3</v>
      </c>
      <c r="AC2476" s="28">
        <v>2921</v>
      </c>
      <c r="AD2476" s="28">
        <v>2545</v>
      </c>
      <c r="AE2476" s="339">
        <f>TabIPW[[#This Row],[liczba pracujących ogółem ]]/$AF$2*$AE$2</f>
        <v>2.2730103936062437E-3</v>
      </c>
      <c r="AF2476" s="28">
        <v>90867</v>
      </c>
      <c r="AG2476" s="339">
        <f>TabIPW[[#This Row],[iloczyn liczby mieszkańców i relacji przeciętnego miesięcznego wynagrodzenia brutto 
 do średniej krajowej]]/$AH$2*$AG$2</f>
        <v>1.9315955382479101E-3</v>
      </c>
      <c r="AH2476" s="28">
        <v>165062.21400000001</v>
      </c>
      <c r="AI2476" s="339">
        <f>TabIPW[[#This Row],[suma powierzchni parków spac.-wyp., zieleńców i terenów zieleni osiedlowej oraz średniej pow. objętej utrzymaniem czystości i porządku przez gminy w okresie letnim i w okresie zimowym – będąca w gestii miasta '[w ha']]]/$AJ$2*$AI$2</f>
        <v>5.2705984861542302E-4</v>
      </c>
      <c r="AJ2476" s="28">
        <v>674.57999999999993</v>
      </c>
      <c r="AK2476" s="339">
        <f>TabIPW[[#This Row],[iloczyn liczby mieszkańców i relacji przeciętnego miesięcznego wynagrodzenia brutto do średniej krajowej]]/$AL$2*$AK$2</f>
        <v>7.726382152991641E-4</v>
      </c>
      <c r="AL2476" s="28">
        <f>TabIPW[[#This Row],[iloczyn liczby mieszkańców i relacji przeciętnego miesięcznego wynagrodzenia brutto 
 do średniej krajowej]]</f>
        <v>165062.21400000001</v>
      </c>
      <c r="AM2476" s="339">
        <f>TabIPW[[#This Row],[liczba mieszkańców]]/$AN$2*$AM$2</f>
        <v>1.2203606684868733E-3</v>
      </c>
      <c r="AN2476" s="28">
        <v>165393</v>
      </c>
    </row>
    <row r="2477" spans="1:40" x14ac:dyDescent="0.3">
      <c r="A2477" s="2" t="s">
        <v>2236</v>
      </c>
      <c r="B2477" s="2" t="s">
        <v>1143</v>
      </c>
      <c r="C2477" s="2" t="s">
        <v>2237</v>
      </c>
      <c r="D2477" s="2"/>
      <c r="E2477" s="2"/>
      <c r="F2477" s="17" t="str">
        <f>+Tabela1[[#This Row],[WK]]&amp;Tabela1[[#This Row],[PK]]&amp;Tabela1[[#This Row],[GK]]</f>
        <v>3061</v>
      </c>
      <c r="G2477" s="2" t="s">
        <v>2315</v>
      </c>
      <c r="I2477">
        <v>91059</v>
      </c>
      <c r="K2477">
        <v>0</v>
      </c>
      <c r="M2477">
        <v>80860.392000000007</v>
      </c>
      <c r="O2477">
        <v>0</v>
      </c>
      <c r="Q2477">
        <v>3541</v>
      </c>
      <c r="S2477">
        <v>0</v>
      </c>
      <c r="U2477">
        <v>0</v>
      </c>
      <c r="X2477" s="342">
        <f>TabIPW[[#This Row],[liczba oddziałów w szkołach podstawowych, ponadpodstawowych i policealnych]]/$Y$2*$X$2</f>
        <v>1.469751848415003E-3</v>
      </c>
      <c r="Y2477" s="28">
        <v>982</v>
      </c>
      <c r="Z2477"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1.2370000637025134E-3</v>
      </c>
      <c r="AA2477" s="28">
        <v>3541</v>
      </c>
      <c r="AB2477" s="343">
        <f>(TabIPW[[#This Row],[liczba osób korzystających ze środowiskowej pomocy społecznej (łącznie z filiami)]]/$AC$2*$AC$3+TabIPW[[#This Row],[liczba bezrobotnych]]/$AD$2*$AD$3)*$AB$2</f>
        <v>2.0386148070241764E-3</v>
      </c>
      <c r="AC2477" s="28">
        <v>4152</v>
      </c>
      <c r="AD2477" s="28">
        <v>2040</v>
      </c>
      <c r="AE2477" s="339">
        <f>TabIPW[[#This Row],[liczba pracujących ogółem ]]/$AF$2*$AE$2</f>
        <v>9.5663702425174784E-4</v>
      </c>
      <c r="AF2477" s="28">
        <v>38243</v>
      </c>
      <c r="AG2477" s="339">
        <f>TabIPW[[#This Row],[iloczyn liczby mieszkańców i relacji przeciętnego miesięcznego wynagrodzenia brutto 
 do średniej krajowej]]/$AH$2*$AG$2</f>
        <v>9.462466825276984E-4</v>
      </c>
      <c r="AH2477" s="28">
        <v>80860.392000000007</v>
      </c>
      <c r="AI2477" s="339">
        <f>TabIPW[[#This Row],[suma powierzchni parków spac.-wyp., zieleńców i terenów zieleni osiedlowej oraz średniej pow. objętej utrzymaniem czystości i porządku przez gminy w okresie letnim i w okresie zimowym – będąca w gestii miasta '[w ha']]]/$AJ$2*$AI$2</f>
        <v>1.0136788039871475E-4</v>
      </c>
      <c r="AJ2477" s="28">
        <v>129.74</v>
      </c>
      <c r="AK2477" s="339">
        <f>TabIPW[[#This Row],[iloczyn liczby mieszkańców i relacji przeciętnego miesięcznego wynagrodzenia brutto do średniej krajowej]]/$AL$2*$AK$2</f>
        <v>3.7849867301107938E-4</v>
      </c>
      <c r="AL2477" s="28">
        <f>TabIPW[[#This Row],[iloczyn liczby mieszkańców i relacji przeciętnego miesięcznego wynagrodzenia brutto 
 do średniej krajowej]]</f>
        <v>80860.392000000007</v>
      </c>
      <c r="AM2477" s="339">
        <f>TabIPW[[#This Row],[liczba mieszkańców]]/$AN$2*$AM$2</f>
        <v>6.7188346611855507E-4</v>
      </c>
      <c r="AN2477" s="28">
        <v>91059</v>
      </c>
    </row>
    <row r="2478" spans="1:40" x14ac:dyDescent="0.3">
      <c r="A2478" s="2" t="s">
        <v>2236</v>
      </c>
      <c r="B2478" s="2" t="s">
        <v>1143</v>
      </c>
      <c r="C2478" s="2" t="s">
        <v>2239</v>
      </c>
      <c r="D2478" s="2"/>
      <c r="E2478" s="2"/>
      <c r="F2478" s="17" t="str">
        <f>+Tabela1[[#This Row],[WK]]&amp;Tabela1[[#This Row],[PK]]&amp;Tabela1[[#This Row],[GK]]</f>
        <v>3062</v>
      </c>
      <c r="G2478" s="2" t="s">
        <v>2316</v>
      </c>
      <c r="I2478">
        <v>65233</v>
      </c>
      <c r="K2478">
        <v>0</v>
      </c>
      <c r="M2478">
        <v>58057.37</v>
      </c>
      <c r="O2478">
        <v>0</v>
      </c>
      <c r="Q2478">
        <v>2749</v>
      </c>
      <c r="S2478">
        <v>0</v>
      </c>
      <c r="U2478">
        <v>0</v>
      </c>
      <c r="X2478" s="342">
        <f>TabIPW[[#This Row],[liczba oddziałów w szkołach podstawowych, ponadpodstawowych i policealnych]]/$Y$2*$X$2</f>
        <v>1.162929924866046E-3</v>
      </c>
      <c r="Y2478" s="28">
        <v>777</v>
      </c>
      <c r="Z2478"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9.60325663687718E-4</v>
      </c>
      <c r="AA2478" s="28">
        <v>2749</v>
      </c>
      <c r="AB2478" s="343">
        <f>(TabIPW[[#This Row],[liczba osób korzystających ze środowiskowej pomocy społecznej (łącznie z filiami)]]/$AC$2*$AC$3+TabIPW[[#This Row],[liczba bezrobotnych]]/$AD$2*$AD$3)*$AB$2</f>
        <v>1.688823036407774E-3</v>
      </c>
      <c r="AC2478" s="28">
        <v>3269</v>
      </c>
      <c r="AD2478" s="28">
        <v>2334</v>
      </c>
      <c r="AE2478" s="339">
        <f>TabIPW[[#This Row],[liczba pracujących ogółem ]]/$AF$2*$AE$2</f>
        <v>6.9908571285630307E-4</v>
      </c>
      <c r="AF2478" s="28">
        <v>27947</v>
      </c>
      <c r="AG2478" s="339">
        <f>TabIPW[[#This Row],[iloczyn liczby mieszkańców i relacji przeciętnego miesięcznego wynagrodzenia brutto 
 do średniej krajowej]]/$AH$2*$AG$2</f>
        <v>6.794005371478178E-4</v>
      </c>
      <c r="AH2478" s="28">
        <v>58057.37</v>
      </c>
      <c r="AI2478" s="339">
        <f>TabIPW[[#This Row],[suma powierzchni parków spac.-wyp., zieleńców i terenów zieleni osiedlowej oraz średniej pow. objętej utrzymaniem czystości i porządku przez gminy w okresie letnim i w okresie zimowym – będąca w gestii miasta '[w ha']]]/$AJ$2*$AI$2</f>
        <v>3.7232030250038183E-4</v>
      </c>
      <c r="AJ2478" s="28">
        <v>476.53</v>
      </c>
      <c r="AK2478" s="339">
        <f>TabIPW[[#This Row],[iloczyn liczby mieszkańców i relacji przeciętnego miesięcznego wynagrodzenia brutto do średniej krajowej]]/$AL$2*$AK$2</f>
        <v>2.7176021485912714E-4</v>
      </c>
      <c r="AL2478" s="28">
        <f>TabIPW[[#This Row],[iloczyn liczby mieszkańców i relacji przeciętnego miesięcznego wynagrodzenia brutto 
 do średniej krajowej]]</f>
        <v>58057.37</v>
      </c>
      <c r="AM2478" s="339">
        <f>TabIPW[[#This Row],[liczba mieszkańców]]/$AN$2*$AM$2</f>
        <v>4.8132501065585728E-4</v>
      </c>
      <c r="AN2478" s="28">
        <v>65233</v>
      </c>
    </row>
    <row r="2479" spans="1:40" x14ac:dyDescent="0.3">
      <c r="A2479" s="2" t="s">
        <v>2236</v>
      </c>
      <c r="B2479" s="2" t="s">
        <v>1143</v>
      </c>
      <c r="C2479" s="2" t="s">
        <v>2247</v>
      </c>
      <c r="D2479" s="2"/>
      <c r="E2479" s="2"/>
      <c r="F2479" s="17" t="str">
        <f>+Tabela1[[#This Row],[WK]]&amp;Tabela1[[#This Row],[PK]]&amp;Tabela1[[#This Row],[GK]]</f>
        <v>3063</v>
      </c>
      <c r="G2479" s="2" t="s">
        <v>2317</v>
      </c>
      <c r="I2479">
        <v>58766</v>
      </c>
      <c r="K2479">
        <v>0</v>
      </c>
      <c r="M2479">
        <v>53300.762000000002</v>
      </c>
      <c r="O2479">
        <v>0</v>
      </c>
      <c r="Q2479">
        <v>2719</v>
      </c>
      <c r="S2479">
        <v>0</v>
      </c>
      <c r="U2479">
        <v>0</v>
      </c>
      <c r="X2479" s="342">
        <f>TabIPW[[#This Row],[liczba oddziałów w szkołach podstawowych, ponadpodstawowych i policealnych]]/$Y$2*$X$2</f>
        <v>1.010267309246565E-3</v>
      </c>
      <c r="Y2479" s="28">
        <v>675</v>
      </c>
      <c r="Z2479"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9.4984557277806667E-4</v>
      </c>
      <c r="AA2479" s="28">
        <v>2719</v>
      </c>
      <c r="AB2479" s="343">
        <f>(TabIPW[[#This Row],[liczba osób korzystających ze środowiskowej pomocy społecznej (łącznie z filiami)]]/$AC$2*$AC$3+TabIPW[[#This Row],[liczba bezrobotnych]]/$AD$2*$AD$3)*$AB$2</f>
        <v>8.7318353672842595E-4</v>
      </c>
      <c r="AC2479" s="28">
        <v>1670</v>
      </c>
      <c r="AD2479" s="28">
        <v>1283</v>
      </c>
      <c r="AE2479" s="339">
        <f>TabIPW[[#This Row],[liczba pracujących ogółem ]]/$AF$2*$AE$2</f>
        <v>6.7124435605918473E-4</v>
      </c>
      <c r="AF2479" s="28">
        <v>26834</v>
      </c>
      <c r="AG2479" s="339">
        <f>TabIPW[[#This Row],[iloczyn liczby mieszkańców i relacji przeciętnego miesięcznego wynagrodzenia brutto 
 do średniej krajowej]]/$AH$2*$AG$2</f>
        <v>6.2373762940326092E-4</v>
      </c>
      <c r="AH2479" s="28">
        <v>53300.762000000002</v>
      </c>
      <c r="AI2479" s="339">
        <f>TabIPW[[#This Row],[suma powierzchni parków spac.-wyp., zieleńców i terenów zieleni osiedlowej oraz średniej pow. objętej utrzymaniem czystości i porządku przez gminy w okresie letnim i w okresie zimowym – będąca w gestii miasta '[w ha']]]/$AJ$2*$AI$2</f>
        <v>7.7511972488941694E-4</v>
      </c>
      <c r="AJ2479" s="28">
        <v>992.07</v>
      </c>
      <c r="AK2479" s="339">
        <f>TabIPW[[#This Row],[iloczyn liczby mieszkańców i relacji przeciętnego miesięcznego wynagrodzenia brutto do średniej krajowej]]/$AL$2*$AK$2</f>
        <v>2.4949505176130436E-4</v>
      </c>
      <c r="AL2479" s="28">
        <f>TabIPW[[#This Row],[iloczyn liczby mieszkańców i relacji przeciętnego miesięcznego wynagrodzenia brutto 
 do średniej krajowej]]</f>
        <v>53300.762000000002</v>
      </c>
      <c r="AM2479" s="339">
        <f>TabIPW[[#This Row],[liczba mieszkańców]]/$AN$2*$AM$2</f>
        <v>4.3360792200576554E-4</v>
      </c>
      <c r="AN2479" s="28">
        <v>58766</v>
      </c>
    </row>
    <row r="2480" spans="1:40" x14ac:dyDescent="0.3">
      <c r="A2480" s="2" t="s">
        <v>2236</v>
      </c>
      <c r="B2480" s="2" t="s">
        <v>1143</v>
      </c>
      <c r="C2480" s="2" t="s">
        <v>2241</v>
      </c>
      <c r="D2480" s="2"/>
      <c r="E2480" s="2"/>
      <c r="F2480" s="17" t="str">
        <f>+Tabela1[[#This Row],[WK]]&amp;Tabela1[[#This Row],[PK]]&amp;Tabela1[[#This Row],[GK]]</f>
        <v>3064</v>
      </c>
      <c r="G2480" s="2" t="s">
        <v>2318</v>
      </c>
      <c r="I2480">
        <v>534239</v>
      </c>
      <c r="K2480">
        <v>0</v>
      </c>
      <c r="M2480">
        <v>587662.9</v>
      </c>
      <c r="O2480">
        <v>0</v>
      </c>
      <c r="Q2480">
        <v>20831</v>
      </c>
      <c r="S2480">
        <v>0</v>
      </c>
      <c r="U2480">
        <v>0</v>
      </c>
      <c r="X2480" s="342">
        <f>TabIPW[[#This Row],[liczba oddziałów w szkołach podstawowych, ponadpodstawowych i policealnych]]/$Y$2*$X$2</f>
        <v>7.3337923189750647E-3</v>
      </c>
      <c r="Y2480" s="28">
        <v>4900</v>
      </c>
      <c r="Z2480"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7.2770257912982373E-3</v>
      </c>
      <c r="AA2480" s="28">
        <v>20831</v>
      </c>
      <c r="AB2480" s="343">
        <f>(TabIPW[[#This Row],[liczba osób korzystających ze środowiskowej pomocy społecznej (łącznie z filiami)]]/$AC$2*$AC$3+TabIPW[[#This Row],[liczba bezrobotnych]]/$AD$2*$AD$3)*$AB$2</f>
        <v>7.2614261132935539E-3</v>
      </c>
      <c r="AC2480" s="28">
        <v>15234</v>
      </c>
      <c r="AD2480" s="28">
        <v>5587</v>
      </c>
      <c r="AE2480" s="339">
        <f>TabIPW[[#This Row],[liczba pracujących ogółem ]]/$AF$2*$AE$2</f>
        <v>9.2880817480269669E-3</v>
      </c>
      <c r="AF2480" s="28">
        <v>371305</v>
      </c>
      <c r="AG2480" s="339">
        <f>TabIPW[[#This Row],[iloczyn liczby mieszkańców i relacji przeciętnego miesięcznego wynagrodzenia brutto 
 do średniej krajowej]]/$AH$2*$AG$2</f>
        <v>6.876964800883064E-3</v>
      </c>
      <c r="AH2480" s="28">
        <v>587662.9</v>
      </c>
      <c r="AI2480" s="339">
        <f>TabIPW[[#This Row],[suma powierzchni parków spac.-wyp., zieleńców i terenów zieleni osiedlowej oraz średniej pow. objętej utrzymaniem czystości i porządku przez gminy w okresie letnim i w okresie zimowym – będąca w gestii miasta '[w ha']]]/$AJ$2*$AI$2</f>
        <v>4.0236735488587104E-3</v>
      </c>
      <c r="AJ2480" s="28">
        <v>5149.87</v>
      </c>
      <c r="AK2480" s="339">
        <f>TabIPW[[#This Row],[iloczyn liczby mieszkańców i relacji przeciętnego miesięcznego wynagrodzenia brutto do średniej krajowej]]/$AL$2*$AK$2</f>
        <v>2.7507859203532254E-3</v>
      </c>
      <c r="AL2480" s="28">
        <f>TabIPW[[#This Row],[iloczyn liczby mieszkańców i relacji przeciętnego miesięcznego wynagrodzenia brutto 
 do średniej krajowej]]</f>
        <v>587662.9</v>
      </c>
      <c r="AM2480" s="339">
        <f>TabIPW[[#This Row],[liczba mieszkańców]]/$AN$2*$AM$2</f>
        <v>3.9419096525956879E-3</v>
      </c>
      <c r="AN2480" s="28">
        <v>534239</v>
      </c>
    </row>
    <row r="2481" spans="1:52" ht="13.95" customHeight="1" x14ac:dyDescent="0.3">
      <c r="A2481" s="2" t="s">
        <v>2236</v>
      </c>
      <c r="B2481" s="2" t="s">
        <v>1149</v>
      </c>
      <c r="C2481" s="2" t="s">
        <v>2237</v>
      </c>
      <c r="D2481" s="2"/>
      <c r="E2481" s="2"/>
      <c r="F2481" s="17" t="str">
        <f>+Tabela1[[#This Row],[WK]]&amp;Tabela1[[#This Row],[PK]]&amp;Tabela1[[#This Row],[GK]]</f>
        <v>3261</v>
      </c>
      <c r="G2481" s="2" t="s">
        <v>2319</v>
      </c>
      <c r="I2481">
        <v>104582</v>
      </c>
      <c r="K2481">
        <v>0</v>
      </c>
      <c r="M2481">
        <v>95378.784</v>
      </c>
      <c r="O2481">
        <v>0</v>
      </c>
      <c r="Q2481">
        <v>4288</v>
      </c>
      <c r="S2481">
        <v>0</v>
      </c>
      <c r="U2481">
        <v>0</v>
      </c>
      <c r="X2481" s="342">
        <f>TabIPW[[#This Row],[liczba oddziałów w szkołach podstawowych, ponadpodstawowych i policealnych]]/$Y$2*$X$2</f>
        <v>1.2736851558056695E-3</v>
      </c>
      <c r="Y2481" s="28">
        <v>851</v>
      </c>
      <c r="Z2481"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1.4979543273528318E-3</v>
      </c>
      <c r="AA2481" s="28">
        <v>4288</v>
      </c>
      <c r="AB2481" s="343">
        <f>(TabIPW[[#This Row],[liczba osób korzystających ze środowiskowej pomocy społecznej (łącznie z filiami)]]/$AC$2*$AC$3+TabIPW[[#This Row],[liczba bezrobotnych]]/$AD$2*$AD$3)*$AB$2</f>
        <v>1.2926562024939226E-3</v>
      </c>
      <c r="AC2481" s="28">
        <v>2199</v>
      </c>
      <c r="AD2481" s="28">
        <v>2931</v>
      </c>
      <c r="AE2481" s="339">
        <f>TabIPW[[#This Row],[liczba pracujących ogółem ]]/$AF$2*$AE$2</f>
        <v>1.1635836053681538E-3</v>
      </c>
      <c r="AF2481" s="28">
        <v>46516</v>
      </c>
      <c r="AG2481" s="339">
        <f>TabIPW[[#This Row],[iloczyn liczby mieszkańców i relacji przeciętnego miesięcznego wynagrodzenia brutto 
 do średniej krajowej]]/$AH$2*$AG$2</f>
        <v>1.1161442049838926E-3</v>
      </c>
      <c r="AH2481" s="28">
        <v>95378.784</v>
      </c>
      <c r="AI2481" s="339">
        <f>TabIPW[[#This Row],[suma powierzchni parków spac.-wyp., zieleńców i terenów zieleni osiedlowej oraz średniej pow. objętej utrzymaniem czystości i porządku przez gminy w okresie letnim i w okresie zimowym – będąca w gestii miasta '[w ha']]]/$AJ$2*$AI$2</f>
        <v>7.9647307906929106E-4</v>
      </c>
      <c r="AJ2481" s="28">
        <v>1019.4</v>
      </c>
      <c r="AK2481" s="339">
        <f>TabIPW[[#This Row],[iloczyn liczby mieszkańców i relacji przeciętnego miesięcznego wynagrodzenia brutto do średniej krajowej]]/$AL$2*$AK$2</f>
        <v>4.4645768199355704E-4</v>
      </c>
      <c r="AL2481" s="28">
        <f>TabIPW[[#This Row],[iloczyn liczby mieszkańców i relacji przeciętnego miesięcznego wynagrodzenia brutto 
 do średniej krajowej]]</f>
        <v>95378.784</v>
      </c>
      <c r="AM2481" s="339">
        <f>TabIPW[[#This Row],[liczba mieszkańców]]/$AN$2*$AM$2</f>
        <v>7.7166360989699783E-4</v>
      </c>
      <c r="AN2481" s="28">
        <v>104582</v>
      </c>
    </row>
    <row r="2482" spans="1:52" x14ac:dyDescent="0.3">
      <c r="A2482" s="2" t="s">
        <v>2236</v>
      </c>
      <c r="B2482" s="2" t="s">
        <v>1149</v>
      </c>
      <c r="C2482" s="2" t="s">
        <v>2239</v>
      </c>
      <c r="D2482" s="2"/>
      <c r="E2482" s="2"/>
      <c r="F2482" s="17" t="str">
        <f>+Tabela1[[#This Row],[WK]]&amp;Tabela1[[#This Row],[PK]]&amp;Tabela1[[#This Row],[GK]]</f>
        <v>3262</v>
      </c>
      <c r="G2482" s="2" t="s">
        <v>2320</v>
      </c>
      <c r="I2482">
        <v>383786</v>
      </c>
      <c r="K2482">
        <v>0</v>
      </c>
      <c r="M2482">
        <v>402207.72799999994</v>
      </c>
      <c r="O2482">
        <v>0</v>
      </c>
      <c r="Q2482">
        <v>14067</v>
      </c>
      <c r="S2482">
        <v>0</v>
      </c>
      <c r="U2482">
        <v>0</v>
      </c>
      <c r="X2482" s="342">
        <f>TabIPW[[#This Row],[liczba oddziałów w szkołach podstawowych, ponadpodstawowych i policealnych]]/$Y$2*$X$2</f>
        <v>4.410752237555003E-3</v>
      </c>
      <c r="Y2482" s="28">
        <v>2947</v>
      </c>
      <c r="Z2482"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4.9141146275355147E-3</v>
      </c>
      <c r="AA2482" s="28">
        <v>14067</v>
      </c>
      <c r="AB2482" s="343">
        <f>(TabIPW[[#This Row],[liczba osób korzystających ze środowiskowej pomocy społecznej (łącznie z filiami)]]/$AC$2*$AC$3+TabIPW[[#This Row],[liczba bezrobotnych]]/$AD$2*$AD$3)*$AB$2</f>
        <v>3.8050478874072117E-3</v>
      </c>
      <c r="AC2482" s="28">
        <v>6738</v>
      </c>
      <c r="AD2482" s="28">
        <v>7627</v>
      </c>
      <c r="AE2482" s="339">
        <f>TabIPW[[#This Row],[liczba pracujących ogółem ]]/$AF$2*$AE$2</f>
        <v>4.2785886708441205E-3</v>
      </c>
      <c r="AF2482" s="28">
        <v>171043</v>
      </c>
      <c r="AG2482" s="339">
        <f>TabIPW[[#This Row],[iloczyn liczby mieszkańców i relacji przeciętnego miesięcznego wynagrodzenia brutto 
 do średniej krajowej]]/$AH$2*$AG$2</f>
        <v>4.7067262338649409E-3</v>
      </c>
      <c r="AH2482" s="28">
        <v>402207.728</v>
      </c>
      <c r="AI2482" s="339">
        <f>TabIPW[[#This Row],[suma powierzchni parków spac.-wyp., zieleńców i terenów zieleni osiedlowej oraz średniej pow. objętej utrzymaniem czystości i porządku przez gminy w okresie letnim i w okresie zimowym – będąca w gestii miasta '[w ha']]]/$AJ$2*$AI$2</f>
        <v>2.4032485225713486E-4</v>
      </c>
      <c r="AJ2482" s="28">
        <v>307.59000000000003</v>
      </c>
      <c r="AK2482" s="339">
        <f>TabIPW[[#This Row],[iloczyn liczby mieszkańców i relacji przeciętnego miesięcznego wynagrodzenia brutto do średniej krajowej]]/$AL$2*$AK$2</f>
        <v>1.8826904935459765E-3</v>
      </c>
      <c r="AL2482" s="28">
        <f>TabIPW[[#This Row],[iloczyn liczby mieszkańców i relacji przeciętnego miesięcznego wynagrodzenia brutto 
 do średniej krajowej]]</f>
        <v>402207.728</v>
      </c>
      <c r="AM2482" s="339">
        <f>TabIPW[[#This Row],[liczba mieszkańców]]/$AN$2*$AM$2</f>
        <v>2.83178453450813E-3</v>
      </c>
      <c r="AN2482" s="28">
        <v>383786</v>
      </c>
    </row>
    <row r="2483" spans="1:52" x14ac:dyDescent="0.3">
      <c r="A2483" s="2" t="s">
        <v>2236</v>
      </c>
      <c r="B2483" s="2" t="s">
        <v>1149</v>
      </c>
      <c r="C2483" s="2" t="s">
        <v>2247</v>
      </c>
      <c r="D2483" s="2"/>
      <c r="E2483" s="2"/>
      <c r="F2483" s="17" t="str">
        <f>+Tabela1[[#This Row],[WK]]&amp;Tabela1[[#This Row],[PK]]&amp;Tabela1[[#This Row],[GK]]</f>
        <v>3263</v>
      </c>
      <c r="G2483" s="2" t="s">
        <v>2321</v>
      </c>
      <c r="I2483">
        <v>38188</v>
      </c>
      <c r="K2483">
        <v>0</v>
      </c>
      <c r="M2483">
        <v>34942.019999999997</v>
      </c>
      <c r="O2483">
        <v>0</v>
      </c>
      <c r="Q2483">
        <v>1226</v>
      </c>
      <c r="S2483">
        <v>0</v>
      </c>
      <c r="U2483">
        <v>0</v>
      </c>
      <c r="X2483" s="342">
        <f>TabIPW[[#This Row],[liczba oddziałów w szkołach podstawowych, ponadpodstawowych i policealnych]]/$Y$2*$X$2</f>
        <v>3.4573592360882447E-4</v>
      </c>
      <c r="Y2483" s="28">
        <v>231</v>
      </c>
      <c r="Z2483" s="339">
        <f>TabIPW[[#This Row],[liczba dzieci uczęszczających do przedszkoli, oddziałów przedszkolnych w szkołach podstawowych i innych form wychowania przedszkolnego prowadzonych przez jednostki samorządu terytorialnego, osoby prawne niebędące jednostkami samorządu terytorialnego or2]]/$AA$2*$Z$2</f>
        <v>4.282863818410849E-4</v>
      </c>
      <c r="AA2483" s="28">
        <v>1226</v>
      </c>
      <c r="AB2483" s="343">
        <f>(TabIPW[[#This Row],[liczba osób korzystających ze środowiskowej pomocy społecznej (łącznie z filiami)]]/$AC$2*$AC$3+TabIPW[[#This Row],[liczba bezrobotnych]]/$AD$2*$AD$3)*$AB$2</f>
        <v>4.8127645624024745E-4</v>
      </c>
      <c r="AC2483" s="28">
        <v>916</v>
      </c>
      <c r="AD2483" s="28">
        <v>724</v>
      </c>
      <c r="AE2483" s="339">
        <f>TabIPW[[#This Row],[liczba pracujących ogółem ]]/$AF$2*$AE$2</f>
        <v>2.8451715382787386E-4</v>
      </c>
      <c r="AF2483" s="28">
        <v>11374</v>
      </c>
      <c r="AG2483" s="339">
        <f>TabIPW[[#This Row],[iloczyn liczby mieszkańców i relacji przeciętnego miesięcznego wynagrodzenia brutto 
 do średniej krajowej]]/$AH$2*$AG$2</f>
        <v>4.0889945853609619E-4</v>
      </c>
      <c r="AH2483" s="28">
        <v>34942.020000000004</v>
      </c>
      <c r="AI2483" s="339">
        <f>TabIPW[[#This Row],[suma powierzchni parków spac.-wyp., zieleńców i terenów zieleni osiedlowej oraz średniej pow. objętej utrzymaniem czystości i porządku przez gminy w okresie letnim i w okresie zimowym – będąca w gestii miasta '[w ha']]]/$AJ$2*$AI$2</f>
        <v>1.7986665443647389E-4</v>
      </c>
      <c r="AJ2483" s="28">
        <v>230.21</v>
      </c>
      <c r="AK2483" s="339">
        <f>TabIPW[[#This Row],[iloczyn liczby mieszkańców i relacji przeciętnego miesięcznego wynagrodzenia brutto do średniej krajowej]]/$AL$2*$AK$2</f>
        <v>1.6355978341443849E-4</v>
      </c>
      <c r="AL2483" s="28">
        <f>TabIPW[[#This Row],[iloczyn liczby mieszkańców i relacji przeciętnego miesięcznego wynagrodzenia brutto 
 do średniej krajowej]]</f>
        <v>34942.020000000004</v>
      </c>
      <c r="AM2483" s="339">
        <f>TabIPW[[#This Row],[liczba mieszkańców]]/$AN$2*$AM$2</f>
        <v>2.8177210164986855E-4</v>
      </c>
      <c r="AN2483" s="28">
        <v>38188</v>
      </c>
    </row>
    <row r="2484" spans="1:52" s="327" customFormat="1" x14ac:dyDescent="0.3">
      <c r="A2484" s="325" t="s">
        <v>2322</v>
      </c>
      <c r="B2484" s="325" t="s">
        <v>11</v>
      </c>
      <c r="C2484" s="325" t="s">
        <v>12</v>
      </c>
      <c r="D2484" s="325"/>
      <c r="E2484" s="325"/>
      <c r="F2484" s="326" t="str">
        <f>+Tabela1[[#This Row],[WK]]&amp;Tabela1[[#This Row],[PK]]&amp;Tabela1[[#This Row],[GK]]</f>
        <v>0201</v>
      </c>
      <c r="G2484" s="325" t="s">
        <v>2323</v>
      </c>
      <c r="I2484" s="327">
        <v>86878</v>
      </c>
      <c r="K2484" s="327">
        <v>0</v>
      </c>
      <c r="M2484" s="327">
        <v>79232.736000000004</v>
      </c>
      <c r="O2484" s="327">
        <v>0</v>
      </c>
      <c r="Q2484" s="327">
        <v>0</v>
      </c>
      <c r="S2484" s="327">
        <v>0</v>
      </c>
      <c r="U2484" s="327">
        <v>0</v>
      </c>
      <c r="AO2484" s="337">
        <f>TabIPW[[#This Row],[iloczyn liczby mieszkańców i relacji przeciętnego miesięcznego wynagrodzenia brutto 
 do średniej krajowej2]]/$AP$2*$AO$2</f>
        <v>1.4525625329109319E-3</v>
      </c>
      <c r="AP2484" s="328">
        <v>79232.736000000004</v>
      </c>
      <c r="AQ2484" s="337">
        <f>((TabIPW[[#This Row],[liczba mieszkańców zakładów stacjonarnych pomocy społecznej podleglych samorządowi powiatu (łącznie z filiami)]]/$AR$2*$AR$3)+(TabIPW[[#This Row],[liczba bezrobotnych zarejestrowanych]]/$AS$2*$AS$3))*$AQ$2</f>
        <v>3.233647874355621E-4</v>
      </c>
      <c r="AR2484" s="328">
        <v>0</v>
      </c>
      <c r="AS2484" s="328">
        <v>1403</v>
      </c>
      <c r="AT2484" s="337">
        <f>((TabIPW[[#This Row],[długość dróg powiatowych o nawierzchni twardej '[w km']]]/$AU$2*$AU$3)+(TabIPW[[#This Row],[liczba mieszkańców w wieku 20-64  '']]/$AV$2*$AV$3))*$AT$2</f>
        <v>4.0249204839715516E-4</v>
      </c>
      <c r="AU2484" s="327">
        <v>311.39999999999998</v>
      </c>
      <c r="AV2484" s="327">
        <v>51410</v>
      </c>
      <c r="AW2484" s="337">
        <f>TabIPW[[#This Row],[liczba oddziałów w szkołach ponadpodstawowych i policealnych]]/$AX$2*$AW$2</f>
        <v>7.0413495920051354E-4</v>
      </c>
      <c r="AX2484" s="328">
        <v>192</v>
      </c>
      <c r="AY2484" s="337">
        <f>TabIPW[[#This Row],[liczba mieszkańców'']]/$AZ$2*$AY$2</f>
        <v>2.4195192733890956E-4</v>
      </c>
      <c r="AZ2484" s="328">
        <v>86878</v>
      </c>
    </row>
    <row r="2485" spans="1:52" x14ac:dyDescent="0.3">
      <c r="A2485" s="2" t="s">
        <v>2322</v>
      </c>
      <c r="B2485" s="2" t="s">
        <v>11</v>
      </c>
      <c r="C2485" s="2" t="s">
        <v>11</v>
      </c>
      <c r="D2485" s="2"/>
      <c r="E2485" s="2"/>
      <c r="F2485" s="17" t="str">
        <f>+Tabela1[[#This Row],[WK]]&amp;Tabela1[[#This Row],[PK]]&amp;Tabela1[[#This Row],[GK]]</f>
        <v>0202</v>
      </c>
      <c r="G2485" s="2" t="s">
        <v>2324</v>
      </c>
      <c r="I2485">
        <v>92968</v>
      </c>
      <c r="K2485">
        <v>0</v>
      </c>
      <c r="M2485">
        <v>80045.448000000004</v>
      </c>
      <c r="O2485">
        <v>0</v>
      </c>
      <c r="Q2485">
        <v>0</v>
      </c>
      <c r="S2485">
        <v>0</v>
      </c>
      <c r="U2485">
        <v>0</v>
      </c>
      <c r="AO2485" s="337">
        <f>TabIPW[[#This Row],[iloczyn liczby mieszkańców i relacji przeciętnego miesięcznego wynagrodzenia brutto 
 do średniej krajowej2]]/$AP$2*$AO$2</f>
        <v>1.4674618669595139E-3</v>
      </c>
      <c r="AP2485" s="28">
        <v>80045.448000000004</v>
      </c>
      <c r="AQ2485" s="337">
        <f>((TabIPW[[#This Row],[liczba mieszkańców zakładów stacjonarnych pomocy społecznej podleglych samorządowi powiatu (łącznie z filiami)]]/$AR$2*$AR$3)+(TabIPW[[#This Row],[liczba bezrobotnych zarejestrowanych]]/$AS$2*$AS$3))*$AQ$2</f>
        <v>8.1642996626882171E-4</v>
      </c>
      <c r="AR2485" s="28">
        <v>125</v>
      </c>
      <c r="AS2485" s="28">
        <v>2477</v>
      </c>
      <c r="AT2485" s="337">
        <f>((TabIPW[[#This Row],[długość dróg powiatowych o nawierzchni twardej '[w km']]]/$AU$2*$AU$3)+(TabIPW[[#This Row],[liczba mieszkańców w wieku 20-64  '']]/$AV$2*$AV$3))*$AT$2</f>
        <v>3.9941038309894417E-4</v>
      </c>
      <c r="AU2485">
        <v>203.3</v>
      </c>
      <c r="AV2485">
        <v>53808</v>
      </c>
      <c r="AW2485" s="337">
        <f>TabIPW[[#This Row],[liczba oddziałów w szkołach ponadpodstawowych i policealnych]]/$AX$2*$AW$2</f>
        <v>6.3812230677546536E-4</v>
      </c>
      <c r="AX2485" s="28">
        <v>174</v>
      </c>
      <c r="AY2485" s="337">
        <f>TabIPW[[#This Row],[liczba mieszkańców'']]/$AZ$2*$AY$2</f>
        <v>2.5891234582798575E-4</v>
      </c>
      <c r="AZ2485" s="28">
        <v>92968</v>
      </c>
    </row>
    <row r="2486" spans="1:52" x14ac:dyDescent="0.3">
      <c r="A2486" s="2" t="s">
        <v>2322</v>
      </c>
      <c r="B2486" s="2" t="s">
        <v>11</v>
      </c>
      <c r="C2486" s="2" t="s">
        <v>16</v>
      </c>
      <c r="D2486" s="2"/>
      <c r="E2486" s="2"/>
      <c r="F2486" s="17" t="str">
        <f>+Tabela1[[#This Row],[WK]]&amp;Tabela1[[#This Row],[PK]]&amp;Tabela1[[#This Row],[GK]]</f>
        <v>0203</v>
      </c>
      <c r="G2486" s="2" t="s">
        <v>2325</v>
      </c>
      <c r="I2486">
        <v>83761</v>
      </c>
      <c r="K2486">
        <v>0</v>
      </c>
      <c r="M2486">
        <v>75384.899999999994</v>
      </c>
      <c r="O2486">
        <v>0</v>
      </c>
      <c r="Q2486">
        <v>0</v>
      </c>
      <c r="S2486">
        <v>0</v>
      </c>
      <c r="U2486">
        <v>0</v>
      </c>
      <c r="AO2486" s="337">
        <f>TabIPW[[#This Row],[iloczyn liczby mieszkańców i relacji przeciętnego miesięcznego wynagrodzenia brutto 
 do średniej krajowej2]]/$AP$2*$AO$2</f>
        <v>1.3820207002221572E-3</v>
      </c>
      <c r="AP2486" s="28">
        <v>75384.900000000009</v>
      </c>
      <c r="AQ2486" s="337">
        <f>((TabIPW[[#This Row],[liczba mieszkańców zakładów stacjonarnych pomocy społecznej podleglych samorządowi powiatu (łącznie z filiami)]]/$AR$2*$AR$3)+(TabIPW[[#This Row],[liczba bezrobotnych zarejestrowanych]]/$AS$2*$AS$3))*$AQ$2</f>
        <v>7.3427892645438813E-4</v>
      </c>
      <c r="AR2486" s="28">
        <v>128</v>
      </c>
      <c r="AS2486" s="28">
        <v>2095</v>
      </c>
      <c r="AT2486" s="337">
        <f>((TabIPW[[#This Row],[długość dróg powiatowych o nawierzchni twardej '[w km']]]/$AU$2*$AU$3)+(TabIPW[[#This Row],[liczba mieszkańców w wieku 20-64  '']]/$AV$2*$AV$3))*$AT$2</f>
        <v>3.4852075685111916E-4</v>
      </c>
      <c r="AU2486">
        <v>134.5</v>
      </c>
      <c r="AV2486">
        <v>48085</v>
      </c>
      <c r="AW2486" s="337">
        <f>TabIPW[[#This Row],[liczba oddziałów w szkołach ponadpodstawowych i policealnych]]/$AX$2*$AW$2</f>
        <v>1.074539286696617E-3</v>
      </c>
      <c r="AX2486" s="28">
        <v>293</v>
      </c>
      <c r="AY2486" s="337">
        <f>TabIPW[[#This Row],[liczba mieszkańców'']]/$AZ$2*$AY$2</f>
        <v>2.3327120083144643E-4</v>
      </c>
      <c r="AZ2486" s="28">
        <v>83761</v>
      </c>
    </row>
    <row r="2487" spans="1:52" x14ac:dyDescent="0.3">
      <c r="A2487" s="2" t="s">
        <v>2322</v>
      </c>
      <c r="B2487" s="2" t="s">
        <v>11</v>
      </c>
      <c r="C2487" s="2" t="s">
        <v>18</v>
      </c>
      <c r="D2487" s="2"/>
      <c r="E2487" s="2"/>
      <c r="F2487" s="17" t="str">
        <f>+Tabela1[[#This Row],[WK]]&amp;Tabela1[[#This Row],[PK]]&amp;Tabela1[[#This Row],[GK]]</f>
        <v>0204</v>
      </c>
      <c r="G2487" s="2" t="s">
        <v>2326</v>
      </c>
      <c r="I2487">
        <v>31722</v>
      </c>
      <c r="K2487">
        <v>0</v>
      </c>
      <c r="M2487">
        <v>26995.421999999999</v>
      </c>
      <c r="O2487">
        <v>0</v>
      </c>
      <c r="Q2487">
        <v>0</v>
      </c>
      <c r="S2487">
        <v>0</v>
      </c>
      <c r="U2487">
        <v>0</v>
      </c>
      <c r="AO2487" s="337">
        <f>TabIPW[[#This Row],[iloczyn liczby mieszkańców i relacji przeciętnego miesięcznego wynagrodzenia brutto 
 do średniej krajowej2]]/$AP$2*$AO$2</f>
        <v>4.9490325005714165E-4</v>
      </c>
      <c r="AP2487" s="28">
        <v>26995.421999999999</v>
      </c>
      <c r="AQ2487" s="337">
        <f>((TabIPW[[#This Row],[liczba mieszkańców zakładów stacjonarnych pomocy społecznej podleglych samorządowi powiatu (łącznie z filiami)]]/$AR$2*$AR$3)+(TabIPW[[#This Row],[liczba bezrobotnych zarejestrowanych]]/$AS$2*$AS$3))*$AQ$2</f>
        <v>4.9382987780940968E-4</v>
      </c>
      <c r="AR2487" s="28">
        <v>72</v>
      </c>
      <c r="AS2487" s="28">
        <v>1529</v>
      </c>
      <c r="AT2487" s="337">
        <f>((TabIPW[[#This Row],[długość dróg powiatowych o nawierzchni twardej '[w km']]]/$AU$2*$AU$3)+(TabIPW[[#This Row],[liczba mieszkańców w wieku 20-64  '']]/$AV$2*$AV$3))*$AT$2</f>
        <v>1.7447604318551665E-4</v>
      </c>
      <c r="AU2487">
        <v>268.2</v>
      </c>
      <c r="AV2487">
        <v>18768</v>
      </c>
      <c r="AW2487" s="337">
        <f>TabIPW[[#This Row],[liczba oddziałów w szkołach ponadpodstawowych i policealnych]]/$AX$2*$AW$2</f>
        <v>2.4571376180434584E-4</v>
      </c>
      <c r="AX2487" s="28">
        <v>67</v>
      </c>
      <c r="AY2487" s="337">
        <f>TabIPW[[#This Row],[liczba mieszkańców'']]/$AZ$2*$AY$2</f>
        <v>8.8344564090389857E-5</v>
      </c>
      <c r="AZ2487" s="28">
        <v>31722</v>
      </c>
    </row>
    <row r="2488" spans="1:52" x14ac:dyDescent="0.3">
      <c r="A2488" s="2" t="s">
        <v>2322</v>
      </c>
      <c r="B2488" s="2" t="s">
        <v>11</v>
      </c>
      <c r="C2488" s="2" t="s">
        <v>21</v>
      </c>
      <c r="D2488" s="2"/>
      <c r="E2488" s="2"/>
      <c r="F2488" s="17" t="str">
        <f>+Tabela1[[#This Row],[WK]]&amp;Tabela1[[#This Row],[PK]]&amp;Tabela1[[#This Row],[GK]]</f>
        <v>0205</v>
      </c>
      <c r="G2488" s="2" t="s">
        <v>2327</v>
      </c>
      <c r="I2488">
        <v>46284</v>
      </c>
      <c r="K2488">
        <v>0</v>
      </c>
      <c r="M2488">
        <v>43044.12</v>
      </c>
      <c r="O2488">
        <v>0</v>
      </c>
      <c r="Q2488">
        <v>0</v>
      </c>
      <c r="S2488">
        <v>0</v>
      </c>
      <c r="U2488">
        <v>0</v>
      </c>
      <c r="AO2488" s="337">
        <f>TabIPW[[#This Row],[iloczyn liczby mieszkańców i relacji przeciętnego miesięcznego wynagrodzenia brutto 
 do średniej krajowej2]]/$AP$2*$AO$2</f>
        <v>7.8912175863928404E-4</v>
      </c>
      <c r="AP2488" s="28">
        <v>43044.12</v>
      </c>
      <c r="AQ2488" s="337">
        <f>((TabIPW[[#This Row],[liczba mieszkańców zakładów stacjonarnych pomocy społecznej podleglych samorządowi powiatu (łącznie z filiami)]]/$AR$2*$AR$3)+(TabIPW[[#This Row],[liczba bezrobotnych zarejestrowanych]]/$AS$2*$AS$3))*$AQ$2</f>
        <v>7.4699950531888584E-4</v>
      </c>
      <c r="AR2488" s="28">
        <v>159</v>
      </c>
      <c r="AS2488" s="28">
        <v>1886</v>
      </c>
      <c r="AT2488" s="337">
        <f>((TabIPW[[#This Row],[długość dróg powiatowych o nawierzchni twardej '[w km']]]/$AU$2*$AU$3)+(TabIPW[[#This Row],[liczba mieszkańców w wieku 20-64  '']]/$AV$2*$AV$3))*$AT$2</f>
        <v>2.3599900883065935E-4</v>
      </c>
      <c r="AU2488">
        <v>300.7</v>
      </c>
      <c r="AV2488">
        <v>27025</v>
      </c>
      <c r="AW2488" s="337">
        <f>TabIPW[[#This Row],[liczba oddziałów w szkołach ponadpodstawowych i policealnych]]/$AX$2*$AW$2</f>
        <v>2.6405060970019256E-4</v>
      </c>
      <c r="AX2488" s="28">
        <v>72</v>
      </c>
      <c r="AY2488" s="337">
        <f>TabIPW[[#This Row],[liczba mieszkańców'']]/$AZ$2*$AY$2</f>
        <v>1.2889918051697889E-4</v>
      </c>
      <c r="AZ2488" s="28">
        <v>46284</v>
      </c>
    </row>
    <row r="2489" spans="1:52" x14ac:dyDescent="0.3">
      <c r="A2489" s="2" t="s">
        <v>2322</v>
      </c>
      <c r="B2489" s="2" t="s">
        <v>11</v>
      </c>
      <c r="C2489" s="2" t="s">
        <v>23</v>
      </c>
      <c r="D2489" s="2"/>
      <c r="E2489" s="2"/>
      <c r="F2489" s="17" t="str">
        <f>+Tabela1[[#This Row],[WK]]&amp;Tabela1[[#This Row],[PK]]&amp;Tabela1[[#This Row],[GK]]</f>
        <v>0206</v>
      </c>
      <c r="G2489" s="2" t="s">
        <v>2328</v>
      </c>
      <c r="I2489">
        <v>59279</v>
      </c>
      <c r="K2489">
        <v>0</v>
      </c>
      <c r="M2489">
        <v>49735.081000000006</v>
      </c>
      <c r="O2489">
        <v>0</v>
      </c>
      <c r="Q2489">
        <v>0</v>
      </c>
      <c r="S2489">
        <v>0</v>
      </c>
      <c r="U2489">
        <v>0</v>
      </c>
      <c r="AO2489" s="337">
        <f>TabIPW[[#This Row],[iloczyn liczby mieszkańców i relacji przeciętnego miesięcznego wynagrodzenia brutto 
 do średniej krajowej2]]/$AP$2*$AO$2</f>
        <v>9.1178619948060829E-4</v>
      </c>
      <c r="AP2489" s="28">
        <v>49735.081000000006</v>
      </c>
      <c r="AQ2489" s="337">
        <f>((TabIPW[[#This Row],[liczba mieszkańców zakładów stacjonarnych pomocy społecznej podleglych samorządowi powiatu (łącznie z filiami)]]/$AR$2*$AR$3)+(TabIPW[[#This Row],[liczba bezrobotnych zarejestrowanych]]/$AS$2*$AS$3))*$AQ$2</f>
        <v>1.0297589478444854E-3</v>
      </c>
      <c r="AR2489" s="28">
        <v>308</v>
      </c>
      <c r="AS2489" s="28">
        <v>1843</v>
      </c>
      <c r="AT2489" s="337">
        <f>((TabIPW[[#This Row],[długość dróg powiatowych o nawierzchni twardej '[w km']]]/$AU$2*$AU$3)+(TabIPW[[#This Row],[liczba mieszkańców w wieku 20-64  '']]/$AV$2*$AV$3))*$AT$2</f>
        <v>2.8355861214540695E-4</v>
      </c>
      <c r="AU2489">
        <v>261.89999999999998</v>
      </c>
      <c r="AV2489">
        <v>35096</v>
      </c>
      <c r="AW2489" s="337">
        <f>TabIPW[[#This Row],[liczba oddziałów w szkołach ponadpodstawowych i policealnych]]/$AX$2*$AW$2</f>
        <v>2.310442834876685E-4</v>
      </c>
      <c r="AX2489" s="28">
        <v>63</v>
      </c>
      <c r="AY2489" s="337">
        <f>TabIPW[[#This Row],[liczba mieszkańców'']]/$AZ$2*$AY$2</f>
        <v>1.6508976151296322E-4</v>
      </c>
      <c r="AZ2489" s="28">
        <v>59279</v>
      </c>
    </row>
    <row r="2490" spans="1:52" x14ac:dyDescent="0.3">
      <c r="A2490" s="2" t="s">
        <v>2322</v>
      </c>
      <c r="B2490" s="2" t="s">
        <v>11</v>
      </c>
      <c r="C2490" s="2" t="s">
        <v>30</v>
      </c>
      <c r="D2490" s="2"/>
      <c r="E2490" s="2"/>
      <c r="F2490" s="17" t="str">
        <f>+Tabela1[[#This Row],[WK]]&amp;Tabela1[[#This Row],[PK]]&amp;Tabela1[[#This Row],[GK]]</f>
        <v>0207</v>
      </c>
      <c r="G2490" s="2" t="s">
        <v>2329</v>
      </c>
      <c r="I2490">
        <v>39466</v>
      </c>
      <c r="K2490">
        <v>0</v>
      </c>
      <c r="M2490">
        <v>32756.78</v>
      </c>
      <c r="O2490">
        <v>0</v>
      </c>
      <c r="Q2490">
        <v>0</v>
      </c>
      <c r="S2490">
        <v>0</v>
      </c>
      <c r="U2490">
        <v>0</v>
      </c>
      <c r="AO2490" s="337">
        <f>TabIPW[[#This Row],[iloczyn liczby mieszkańców i relacji przeciętnego miesięcznego wynagrodzenia brutto 
 do średniej krajowej2]]/$AP$2*$AO$2</f>
        <v>6.0052541069396058E-4</v>
      </c>
      <c r="AP2490" s="28">
        <v>32756.78</v>
      </c>
      <c r="AQ2490" s="337">
        <f>((TabIPW[[#This Row],[liczba mieszkańców zakładów stacjonarnych pomocy społecznej podleglych samorządowi powiatu (łącznie z filiami)]]/$AR$2*$AR$3)+(TabIPW[[#This Row],[liczba bezrobotnych zarejestrowanych]]/$AS$2*$AS$3))*$AQ$2</f>
        <v>5.2148630894005674E-4</v>
      </c>
      <c r="AR2490" s="28">
        <v>139</v>
      </c>
      <c r="AS2490" s="28">
        <v>1078</v>
      </c>
      <c r="AT2490" s="337">
        <f>((TabIPW[[#This Row],[długość dróg powiatowych o nawierzchni twardej '[w km']]]/$AU$2*$AU$3)+(TabIPW[[#This Row],[liczba mieszkańców w wieku 20-64  '']]/$AV$2*$AV$3))*$AT$2</f>
        <v>1.921831829136355E-4</v>
      </c>
      <c r="AU2490">
        <v>186.8</v>
      </c>
      <c r="AV2490">
        <v>23541</v>
      </c>
      <c r="AW2490" s="337">
        <f>TabIPW[[#This Row],[liczba oddziałów w szkołach ponadpodstawowych i policealnych]]/$AX$2*$AW$2</f>
        <v>2.310442834876685E-4</v>
      </c>
      <c r="AX2490" s="28">
        <v>63</v>
      </c>
      <c r="AY2490" s="337">
        <f>TabIPW[[#This Row],[liczba mieszkańców'']]/$AZ$2*$AY$2</f>
        <v>1.0991130970277177E-4</v>
      </c>
      <c r="AZ2490" s="28">
        <v>39466</v>
      </c>
    </row>
    <row r="2491" spans="1:52" x14ac:dyDescent="0.3">
      <c r="A2491" s="2" t="s">
        <v>2322</v>
      </c>
      <c r="B2491" s="2" t="s">
        <v>11</v>
      </c>
      <c r="C2491" s="2" t="s">
        <v>54</v>
      </c>
      <c r="D2491" s="2"/>
      <c r="E2491" s="2"/>
      <c r="F2491" s="17" t="str">
        <f>+Tabela1[[#This Row],[WK]]&amp;Tabela1[[#This Row],[PK]]&amp;Tabela1[[#This Row],[GK]]</f>
        <v>0208</v>
      </c>
      <c r="G2491" s="2" t="s">
        <v>2330</v>
      </c>
      <c r="I2491">
        <v>143484</v>
      </c>
      <c r="K2491">
        <v>0</v>
      </c>
      <c r="M2491">
        <v>126122.43600000002</v>
      </c>
      <c r="O2491">
        <v>0</v>
      </c>
      <c r="Q2491">
        <v>0</v>
      </c>
      <c r="S2491">
        <v>0</v>
      </c>
      <c r="U2491">
        <v>0</v>
      </c>
      <c r="AO2491" s="337">
        <f>TabIPW[[#This Row],[iloczyn liczby mieszkańców i relacji przeciętnego miesięcznego wynagrodzenia brutto 
 do średniej krajowej2]]/$AP$2*$AO$2</f>
        <v>2.3121847653103495E-3</v>
      </c>
      <c r="AP2491" s="28">
        <v>126122.436</v>
      </c>
      <c r="AQ2491" s="337">
        <f>((TabIPW[[#This Row],[liczba mieszkańców zakładów stacjonarnych pomocy społecznej podleglych samorządowi powiatu (łącznie z filiami)]]/$AR$2*$AR$3)+(TabIPW[[#This Row],[liczba bezrobotnych zarejestrowanych]]/$AS$2*$AS$3))*$AQ$2</f>
        <v>2.3587023147409129E-3</v>
      </c>
      <c r="AR2491" s="28">
        <v>463</v>
      </c>
      <c r="AS2491" s="28">
        <v>6288</v>
      </c>
      <c r="AT2491" s="337">
        <f>((TabIPW[[#This Row],[długość dróg powiatowych o nawierzchni twardej '[w km']]]/$AU$2*$AU$3)+(TabIPW[[#This Row],[liczba mieszkańców w wieku 20-64  '']]/$AV$2*$AV$3))*$AT$2</f>
        <v>6.7807152902605238E-4</v>
      </c>
      <c r="AU2491">
        <v>657.4</v>
      </c>
      <c r="AV2491">
        <v>83103</v>
      </c>
      <c r="AW2491" s="337">
        <f>TabIPW[[#This Row],[liczba oddziałów w szkołach ponadpodstawowych i policealnych]]/$AX$2*$AW$2</f>
        <v>1.1515540478591732E-3</v>
      </c>
      <c r="AX2491" s="28">
        <v>314</v>
      </c>
      <c r="AY2491" s="337">
        <f>TabIPW[[#This Row],[liczba mieszkańców'']]/$AZ$2*$AY$2</f>
        <v>3.9959748546578076E-4</v>
      </c>
      <c r="AZ2491" s="28">
        <v>143484</v>
      </c>
    </row>
    <row r="2492" spans="1:52" x14ac:dyDescent="0.3">
      <c r="A2492" s="2" t="s">
        <v>2322</v>
      </c>
      <c r="B2492" s="2" t="s">
        <v>11</v>
      </c>
      <c r="C2492" s="2" t="s">
        <v>56</v>
      </c>
      <c r="D2492" s="2"/>
      <c r="E2492" s="2"/>
      <c r="F2492" s="17" t="str">
        <f>+Tabela1[[#This Row],[WK]]&amp;Tabela1[[#This Row],[PK]]&amp;Tabela1[[#This Row],[GK]]</f>
        <v>0209</v>
      </c>
      <c r="G2492" s="2" t="s">
        <v>2331</v>
      </c>
      <c r="I2492">
        <v>54773</v>
      </c>
      <c r="K2492">
        <v>0</v>
      </c>
      <c r="M2492">
        <v>48528.877999999997</v>
      </c>
      <c r="O2492">
        <v>0</v>
      </c>
      <c r="Q2492">
        <v>0</v>
      </c>
      <c r="S2492">
        <v>0</v>
      </c>
      <c r="U2492">
        <v>0</v>
      </c>
      <c r="AO2492" s="337">
        <f>TabIPW[[#This Row],[iloczyn liczby mieszkańców i relacji przeciętnego miesięcznego wynagrodzenia brutto 
 do średniej krajowej2]]/$AP$2*$AO$2</f>
        <v>8.8967305063156719E-4</v>
      </c>
      <c r="AP2492" s="28">
        <v>48528.877999999997</v>
      </c>
      <c r="AQ2492" s="337">
        <f>((TabIPW[[#This Row],[liczba mieszkańców zakładów stacjonarnych pomocy społecznej podleglych samorządowi powiatu (łącznie z filiami)]]/$AR$2*$AR$3)+(TabIPW[[#This Row],[liczba bezrobotnych zarejestrowanych]]/$AS$2*$AS$3))*$AQ$2</f>
        <v>1.3784625068618377E-3</v>
      </c>
      <c r="AR2492" s="28">
        <v>507</v>
      </c>
      <c r="AS2492" s="28">
        <v>1660</v>
      </c>
      <c r="AT2492" s="337">
        <f>((TabIPW[[#This Row],[długość dróg powiatowych o nawierzchni twardej '[w km']]]/$AU$2*$AU$3)+(TabIPW[[#This Row],[liczba mieszkańców w wieku 20-64  '']]/$AV$2*$AV$3))*$AT$2</f>
        <v>2.7641528793698373E-4</v>
      </c>
      <c r="AU2492">
        <v>327.39999999999998</v>
      </c>
      <c r="AV2492">
        <v>32308</v>
      </c>
      <c r="AW2492" s="337">
        <f>TabIPW[[#This Row],[liczba oddziałów w szkołach ponadpodstawowych i policealnych]]/$AX$2*$AW$2</f>
        <v>7.3347391583386811E-5</v>
      </c>
      <c r="AX2492" s="28">
        <v>20</v>
      </c>
      <c r="AY2492" s="337">
        <f>TabIPW[[#This Row],[liczba mieszkańców'']]/$AZ$2*$AY$2</f>
        <v>1.5254072280823793E-4</v>
      </c>
      <c r="AZ2492" s="28">
        <v>54773</v>
      </c>
    </row>
    <row r="2493" spans="1:52" x14ac:dyDescent="0.3">
      <c r="A2493" s="2" t="s">
        <v>2322</v>
      </c>
      <c r="B2493" s="2" t="s">
        <v>11</v>
      </c>
      <c r="C2493" s="2" t="s">
        <v>69</v>
      </c>
      <c r="D2493" s="2"/>
      <c r="E2493" s="2"/>
      <c r="F2493" s="17" t="str">
        <f>+Tabela1[[#This Row],[WK]]&amp;Tabela1[[#This Row],[PK]]&amp;Tabela1[[#This Row],[GK]]</f>
        <v>0210</v>
      </c>
      <c r="G2493" s="2" t="s">
        <v>2332</v>
      </c>
      <c r="I2493">
        <v>50392</v>
      </c>
      <c r="K2493">
        <v>0</v>
      </c>
      <c r="M2493">
        <v>42278.888000000006</v>
      </c>
      <c r="O2493">
        <v>0</v>
      </c>
      <c r="Q2493">
        <v>0</v>
      </c>
      <c r="S2493">
        <v>0</v>
      </c>
      <c r="U2493">
        <v>0</v>
      </c>
      <c r="AO2493" s="337">
        <f>TabIPW[[#This Row],[iloczyn liczby mieszkańców i relacji przeciętnego miesięcznego wynagrodzenia brutto 
 do średniej krajowej2]]/$AP$2*$AO$2</f>
        <v>7.7509286870943871E-4</v>
      </c>
      <c r="AP2493" s="28">
        <v>42278.888000000006</v>
      </c>
      <c r="AQ2493" s="337">
        <f>((TabIPW[[#This Row],[liczba mieszkańców zakładów stacjonarnych pomocy społecznej podleglych samorządowi powiatu (łącznie z filiami)]]/$AR$2*$AR$3)+(TabIPW[[#This Row],[liczba bezrobotnych zarejestrowanych]]/$AS$2*$AS$3))*$AQ$2</f>
        <v>2.7588570959398992E-4</v>
      </c>
      <c r="AR2493" s="28">
        <v>0</v>
      </c>
      <c r="AS2493" s="28">
        <v>1197</v>
      </c>
      <c r="AT2493" s="337">
        <f>((TabIPW[[#This Row],[długość dróg powiatowych o nawierzchni twardej '[w km']]]/$AU$2*$AU$3)+(TabIPW[[#This Row],[liczba mieszkańców w wieku 20-64  '']]/$AV$2*$AV$3))*$AT$2</f>
        <v>2.3252348866668199E-4</v>
      </c>
      <c r="AU2493">
        <v>176</v>
      </c>
      <c r="AV2493">
        <v>29803</v>
      </c>
      <c r="AW2493" s="337">
        <f>TabIPW[[#This Row],[liczba oddziałów w szkołach ponadpodstawowych i policealnych]]/$AX$2*$AW$2</f>
        <v>4.4008434950032087E-4</v>
      </c>
      <c r="AX2493" s="28">
        <v>120</v>
      </c>
      <c r="AY2493" s="337">
        <f>TabIPW[[#This Row],[liczba mieszkańców'']]/$AZ$2*$AY$2</f>
        <v>1.4033980435164634E-4</v>
      </c>
      <c r="AZ2493" s="28">
        <v>50392</v>
      </c>
    </row>
    <row r="2494" spans="1:52" x14ac:dyDescent="0.3">
      <c r="A2494" s="2" t="s">
        <v>2322</v>
      </c>
      <c r="B2494" s="2" t="s">
        <v>11</v>
      </c>
      <c r="C2494" s="2" t="s">
        <v>71</v>
      </c>
      <c r="D2494" s="2"/>
      <c r="E2494" s="2"/>
      <c r="F2494" s="17" t="str">
        <f>+Tabela1[[#This Row],[WK]]&amp;Tabela1[[#This Row],[PK]]&amp;Tabela1[[#This Row],[GK]]</f>
        <v>0211</v>
      </c>
      <c r="G2494" s="2" t="s">
        <v>2333</v>
      </c>
      <c r="I2494">
        <v>101752</v>
      </c>
      <c r="K2494">
        <v>0</v>
      </c>
      <c r="M2494">
        <v>161175.16800000001</v>
      </c>
      <c r="O2494">
        <v>0</v>
      </c>
      <c r="Q2494">
        <v>0</v>
      </c>
      <c r="S2494">
        <v>0</v>
      </c>
      <c r="U2494">
        <v>0</v>
      </c>
      <c r="AO2494" s="337">
        <f>TabIPW[[#This Row],[iloczyn liczby mieszkańców i relacji przeciętnego miesięcznego wynagrodzenia brutto 
 do średniej krajowej2]]/$AP$2*$AO$2</f>
        <v>2.9548015390056075E-3</v>
      </c>
      <c r="AP2494" s="28">
        <v>161175.16800000001</v>
      </c>
      <c r="AQ2494" s="337">
        <f>((TabIPW[[#This Row],[liczba mieszkańców zakładów stacjonarnych pomocy społecznej podleglych samorządowi powiatu (łącznie z filiami)]]/$AR$2*$AR$3)+(TabIPW[[#This Row],[liczba bezrobotnych zarejestrowanych]]/$AS$2*$AS$3))*$AQ$2</f>
        <v>3.9389196131673249E-4</v>
      </c>
      <c r="AR2494" s="28">
        <v>0</v>
      </c>
      <c r="AS2494" s="28">
        <v>1709</v>
      </c>
      <c r="AT2494" s="337">
        <f>((TabIPW[[#This Row],[długość dróg powiatowych o nawierzchni twardej '[w km']]]/$AU$2*$AU$3)+(TabIPW[[#This Row],[liczba mieszkańców w wieku 20-64  '']]/$AV$2*$AV$3))*$AT$2</f>
        <v>4.3304657118577161E-4</v>
      </c>
      <c r="AU2494">
        <v>221.8</v>
      </c>
      <c r="AV2494">
        <v>58303</v>
      </c>
      <c r="AW2494" s="337">
        <f>TabIPW[[#This Row],[liczba oddziałów w szkołach ponadpodstawowych i policealnych]]/$AX$2*$AW$2</f>
        <v>1.0231961125882461E-3</v>
      </c>
      <c r="AX2494" s="28">
        <v>279</v>
      </c>
      <c r="AY2494" s="337">
        <f>TabIPW[[#This Row],[liczba mieszkańców'']]/$AZ$2*$AY$2</f>
        <v>2.8337545190484042E-4</v>
      </c>
      <c r="AZ2494" s="28">
        <v>101752</v>
      </c>
    </row>
    <row r="2495" spans="1:52" x14ac:dyDescent="0.3">
      <c r="A2495" s="2" t="s">
        <v>2322</v>
      </c>
      <c r="B2495" s="2" t="s">
        <v>11</v>
      </c>
      <c r="C2495" s="2" t="s">
        <v>72</v>
      </c>
      <c r="D2495" s="2"/>
      <c r="E2495" s="2"/>
      <c r="F2495" s="17" t="str">
        <f>+Tabela1[[#This Row],[WK]]&amp;Tabela1[[#This Row],[PK]]&amp;Tabela1[[#This Row],[GK]]</f>
        <v>0212</v>
      </c>
      <c r="G2495" s="2" t="s">
        <v>2334</v>
      </c>
      <c r="I2495">
        <v>41941</v>
      </c>
      <c r="K2495">
        <v>0</v>
      </c>
      <c r="M2495">
        <v>35188.499000000003</v>
      </c>
      <c r="O2495">
        <v>0</v>
      </c>
      <c r="Q2495">
        <v>0</v>
      </c>
      <c r="S2495">
        <v>0</v>
      </c>
      <c r="U2495">
        <v>0</v>
      </c>
      <c r="AO2495" s="337">
        <f>TabIPW[[#This Row],[iloczyn liczby mieszkańców i relacji przeciętnego miesięcznego wynagrodzenia brutto 
 do średniej krajowej2]]/$AP$2*$AO$2</f>
        <v>6.4510577088709644E-4</v>
      </c>
      <c r="AP2495" s="28">
        <v>35188.499000000003</v>
      </c>
      <c r="AQ2495" s="337">
        <f>((TabIPW[[#This Row],[liczba mieszkańców zakładów stacjonarnych pomocy społecznej podleglych samorządowi powiatu (łącznie z filiami)]]/$AR$2*$AR$3)+(TabIPW[[#This Row],[liczba bezrobotnych zarejestrowanych]]/$AS$2*$AS$3))*$AQ$2</f>
        <v>6.0364034795258549E-4</v>
      </c>
      <c r="AR2495" s="28">
        <v>159</v>
      </c>
      <c r="AS2495" s="28">
        <v>1264</v>
      </c>
      <c r="AT2495" s="337">
        <f>((TabIPW[[#This Row],[długość dróg powiatowych o nawierzchni twardej '[w km']]]/$AU$2*$AU$3)+(TabIPW[[#This Row],[liczba mieszkańców w wieku 20-64  '']]/$AV$2*$AV$3))*$AT$2</f>
        <v>2.2373782811854989E-4</v>
      </c>
      <c r="AU2495">
        <v>322.3</v>
      </c>
      <c r="AV2495">
        <v>24638</v>
      </c>
      <c r="AW2495" s="337">
        <f>TabIPW[[#This Row],[liczba oddziałów w szkołach ponadpodstawowych i policealnych]]/$AX$2*$AW$2</f>
        <v>3.1539378380856332E-4</v>
      </c>
      <c r="AX2495" s="28">
        <v>86</v>
      </c>
      <c r="AY2495" s="337">
        <f>TabIPW[[#This Row],[liczba mieszkańców'']]/$AZ$2*$AY$2</f>
        <v>1.1680409061581996E-4</v>
      </c>
      <c r="AZ2495" s="28">
        <v>41941</v>
      </c>
    </row>
    <row r="2496" spans="1:52" x14ac:dyDescent="0.3">
      <c r="A2496" s="2" t="s">
        <v>2322</v>
      </c>
      <c r="B2496" s="2" t="s">
        <v>11</v>
      </c>
      <c r="C2496" s="2" t="s">
        <v>74</v>
      </c>
      <c r="D2496" s="2"/>
      <c r="E2496" s="2"/>
      <c r="F2496" s="17" t="str">
        <f>+Tabela1[[#This Row],[WK]]&amp;Tabela1[[#This Row],[PK]]&amp;Tabela1[[#This Row],[GK]]</f>
        <v>0213</v>
      </c>
      <c r="G2496" s="2" t="s">
        <v>2335</v>
      </c>
      <c r="I2496">
        <v>35164</v>
      </c>
      <c r="K2496">
        <v>0</v>
      </c>
      <c r="M2496">
        <v>28869.644</v>
      </c>
      <c r="O2496">
        <v>0</v>
      </c>
      <c r="Q2496">
        <v>0</v>
      </c>
      <c r="S2496">
        <v>0</v>
      </c>
      <c r="U2496">
        <v>0</v>
      </c>
      <c r="AO2496" s="337">
        <f>TabIPW[[#This Row],[iloczyn liczby mieszkańców i relacji przeciętnego miesięcznego wynagrodzenia brutto 
 do średniej krajowej2]]/$AP$2*$AO$2</f>
        <v>5.2926309666848916E-4</v>
      </c>
      <c r="AP2496" s="28">
        <v>28869.643999999997</v>
      </c>
      <c r="AQ2496" s="337">
        <f>((TabIPW[[#This Row],[liczba mieszkańców zakładów stacjonarnych pomocy społecznej podleglych samorządowi powiatu (łącznie z filiami)]]/$AR$2*$AR$3)+(TabIPW[[#This Row],[liczba bezrobotnych zarejestrowanych]]/$AS$2*$AS$3))*$AQ$2</f>
        <v>7.573758628160247E-4</v>
      </c>
      <c r="AR2496" s="28">
        <v>272</v>
      </c>
      <c r="AS2496" s="28">
        <v>968</v>
      </c>
      <c r="AT2496" s="337">
        <f>((TabIPW[[#This Row],[długość dróg powiatowych o nawierzchni twardej '[w km']]]/$AU$2*$AU$3)+(TabIPW[[#This Row],[liczba mieszkańców w wieku 20-64  '']]/$AV$2*$AV$3))*$AT$2</f>
        <v>1.8820624490629742E-4</v>
      </c>
      <c r="AU2496">
        <v>289</v>
      </c>
      <c r="AV2496">
        <v>20253</v>
      </c>
      <c r="AW2496" s="337">
        <f>TabIPW[[#This Row],[liczba oddziałów w szkołach ponadpodstawowych i policealnych]]/$AX$2*$AW$2</f>
        <v>3.1539378380856332E-4</v>
      </c>
      <c r="AX2496" s="28">
        <v>86</v>
      </c>
      <c r="AY2496" s="337">
        <f>TabIPW[[#This Row],[liczba mieszkańców'']]/$AZ$2*$AY$2</f>
        <v>9.793040324300071E-5</v>
      </c>
      <c r="AZ2496" s="28">
        <v>35164</v>
      </c>
    </row>
    <row r="2497" spans="1:52" x14ac:dyDescent="0.3">
      <c r="A2497" s="2" t="s">
        <v>2322</v>
      </c>
      <c r="B2497" s="2" t="s">
        <v>11</v>
      </c>
      <c r="C2497" s="2" t="s">
        <v>76</v>
      </c>
      <c r="D2497" s="2"/>
      <c r="E2497" s="2"/>
      <c r="F2497" s="17" t="str">
        <f>+Tabela1[[#This Row],[WK]]&amp;Tabela1[[#This Row],[PK]]&amp;Tabela1[[#This Row],[GK]]</f>
        <v>0214</v>
      </c>
      <c r="G2497" s="2" t="s">
        <v>2336</v>
      </c>
      <c r="I2497">
        <v>106771</v>
      </c>
      <c r="K2497">
        <v>0</v>
      </c>
      <c r="M2497">
        <v>91609.517999999982</v>
      </c>
      <c r="O2497">
        <v>0</v>
      </c>
      <c r="Q2497">
        <v>0</v>
      </c>
      <c r="S2497">
        <v>0</v>
      </c>
      <c r="U2497">
        <v>0</v>
      </c>
      <c r="AO2497" s="337">
        <f>TabIPW[[#This Row],[iloczyn liczby mieszkańców i relacji przeciętnego miesięcznego wynagrodzenia brutto 
 do średniej krajowej2]]/$AP$2*$AO$2</f>
        <v>1.679464325261084E-3</v>
      </c>
      <c r="AP2497" s="28">
        <v>91609.517999999996</v>
      </c>
      <c r="AQ2497" s="337">
        <f>((TabIPW[[#This Row],[liczba mieszkańców zakładów stacjonarnych pomocy społecznej podleglych samorządowi powiatu (łącznie z filiami)]]/$AR$2*$AR$3)+(TabIPW[[#This Row],[liczba bezrobotnych zarejestrowanych]]/$AS$2*$AS$3))*$AQ$2</f>
        <v>1.275310706868514E-3</v>
      </c>
      <c r="AR2497" s="28">
        <v>303</v>
      </c>
      <c r="AS2497" s="28">
        <v>2951</v>
      </c>
      <c r="AT2497" s="337">
        <f>((TabIPW[[#This Row],[długość dróg powiatowych o nawierzchni twardej '[w km']]]/$AU$2*$AU$3)+(TabIPW[[#This Row],[liczba mieszkańców w wieku 20-64  '']]/$AV$2*$AV$3))*$AT$2</f>
        <v>5.0907738838386774E-4</v>
      </c>
      <c r="AU2497">
        <v>459</v>
      </c>
      <c r="AV2497">
        <v>63304</v>
      </c>
      <c r="AW2497" s="337">
        <f>TabIPW[[#This Row],[liczba oddziałów w szkołach ponadpodstawowych i policealnych]]/$AX$2*$AW$2</f>
        <v>7.0413495920051354E-4</v>
      </c>
      <c r="AX2497" s="28">
        <v>192</v>
      </c>
      <c r="AY2497" s="337">
        <f>TabIPW[[#This Row],[liczba mieszkańców'']]/$AZ$2*$AY$2</f>
        <v>2.9735317610790662E-4</v>
      </c>
      <c r="AZ2497" s="28">
        <v>106771</v>
      </c>
    </row>
    <row r="2498" spans="1:52" x14ac:dyDescent="0.3">
      <c r="A2498" s="2" t="s">
        <v>2322</v>
      </c>
      <c r="B2498" s="2" t="s">
        <v>11</v>
      </c>
      <c r="C2498" s="2" t="s">
        <v>109</v>
      </c>
      <c r="D2498" s="2"/>
      <c r="E2498" s="2"/>
      <c r="F2498" s="17" t="str">
        <f>+Tabela1[[#This Row],[WK]]&amp;Tabela1[[#This Row],[PK]]&amp;Tabela1[[#This Row],[GK]]</f>
        <v>0215</v>
      </c>
      <c r="G2498" s="2" t="s">
        <v>2337</v>
      </c>
      <c r="I2498">
        <v>77446</v>
      </c>
      <c r="K2498">
        <v>0</v>
      </c>
      <c r="M2498">
        <v>70398.414000000004</v>
      </c>
      <c r="O2498">
        <v>0</v>
      </c>
      <c r="Q2498">
        <v>0</v>
      </c>
      <c r="S2498">
        <v>0</v>
      </c>
      <c r="U2498">
        <v>0</v>
      </c>
      <c r="AO2498" s="337">
        <f>TabIPW[[#This Row],[iloczyn liczby mieszkańców i relacji przeciętnego miesięcznego wynagrodzenia brutto 
 do średniej krajowej2]]/$AP$2*$AO$2</f>
        <v>1.2906041582705463E-3</v>
      </c>
      <c r="AP2498" s="28">
        <v>70398.414000000004</v>
      </c>
      <c r="AQ2498" s="337">
        <f>((TabIPW[[#This Row],[liczba mieszkańców zakładów stacjonarnych pomocy społecznej podleglych samorządowi powiatu (łącznie z filiami)]]/$AR$2*$AR$3)+(TabIPW[[#This Row],[liczba bezrobotnych zarejestrowanych]]/$AS$2*$AS$3))*$AQ$2</f>
        <v>6.9660771279828407E-4</v>
      </c>
      <c r="AR2498" s="28">
        <v>108</v>
      </c>
      <c r="AS2498" s="28">
        <v>2102</v>
      </c>
      <c r="AT2498" s="337">
        <f>((TabIPW[[#This Row],[długość dróg powiatowych o nawierzchni twardej '[w km']]]/$AU$2*$AU$3)+(TabIPW[[#This Row],[liczba mieszkańców w wieku 20-64  '']]/$AV$2*$AV$3))*$AT$2</f>
        <v>3.4792162307802928E-4</v>
      </c>
      <c r="AU2498">
        <v>238.8</v>
      </c>
      <c r="AV2498">
        <v>45242</v>
      </c>
      <c r="AW2498" s="337">
        <f>TabIPW[[#This Row],[liczba oddziałów w szkołach ponadpodstawowych i policealnych]]/$AX$2*$AW$2</f>
        <v>4.9142752360869168E-4</v>
      </c>
      <c r="AX2498" s="28">
        <v>134</v>
      </c>
      <c r="AY2498" s="337">
        <f>TabIPW[[#This Row],[liczba mieszkańców'']]/$AZ$2*$AY$2</f>
        <v>2.1568416589572953E-4</v>
      </c>
      <c r="AZ2498" s="28">
        <v>77446</v>
      </c>
    </row>
    <row r="2499" spans="1:52" x14ac:dyDescent="0.3">
      <c r="A2499" s="2" t="s">
        <v>2322</v>
      </c>
      <c r="B2499" s="2" t="s">
        <v>11</v>
      </c>
      <c r="C2499" s="2" t="s">
        <v>113</v>
      </c>
      <c r="D2499" s="2"/>
      <c r="E2499" s="2"/>
      <c r="F2499" s="17" t="str">
        <f>+Tabela1[[#This Row],[WK]]&amp;Tabela1[[#This Row],[PK]]&amp;Tabela1[[#This Row],[GK]]</f>
        <v>0216</v>
      </c>
      <c r="G2499" s="2" t="s">
        <v>2338</v>
      </c>
      <c r="I2499">
        <v>60653</v>
      </c>
      <c r="K2499">
        <v>0</v>
      </c>
      <c r="M2499">
        <v>57802.308999999994</v>
      </c>
      <c r="O2499">
        <v>0</v>
      </c>
      <c r="Q2499">
        <v>0</v>
      </c>
      <c r="S2499">
        <v>0</v>
      </c>
      <c r="U2499">
        <v>0</v>
      </c>
      <c r="AO2499" s="337">
        <f>TabIPW[[#This Row],[iloczyn liczby mieszkańców i relacji przeciętnego miesięcznego wynagrodzenia brutto 
 do średniej krajowej2]]/$AP$2*$AO$2</f>
        <v>1.059681548408733E-3</v>
      </c>
      <c r="AP2499" s="28">
        <v>57802.308999999994</v>
      </c>
      <c r="AQ2499" s="337">
        <f>((TabIPW[[#This Row],[liczba mieszkańców zakładów stacjonarnych pomocy społecznej podleglych samorządowi powiatu (łącznie z filiami)]]/$AR$2*$AR$3)+(TabIPW[[#This Row],[liczba bezrobotnych zarejestrowanych]]/$AS$2*$AS$3))*$AQ$2</f>
        <v>3.7568396544544996E-4</v>
      </c>
      <c r="AR2499" s="28">
        <v>0</v>
      </c>
      <c r="AS2499" s="28">
        <v>1630</v>
      </c>
      <c r="AT2499" s="337">
        <f>((TabIPW[[#This Row],[długość dróg powiatowych o nawierzchni twardej '[w km']]]/$AU$2*$AU$3)+(TabIPW[[#This Row],[liczba mieszkańców w wieku 20-64  '']]/$AV$2*$AV$3))*$AT$2</f>
        <v>2.8737155432177579E-4</v>
      </c>
      <c r="AU2499">
        <v>239.1</v>
      </c>
      <c r="AV2499">
        <v>36263</v>
      </c>
      <c r="AW2499" s="337">
        <f>TabIPW[[#This Row],[liczba oddziałów w szkołach ponadpodstawowych i policealnych]]/$AX$2*$AW$2</f>
        <v>2.310442834876685E-4</v>
      </c>
      <c r="AX2499" s="28">
        <v>63</v>
      </c>
      <c r="AY2499" s="337">
        <f>TabIPW[[#This Row],[liczba mieszkańców'']]/$AZ$2*$AY$2</f>
        <v>1.689162992804494E-4</v>
      </c>
      <c r="AZ2499" s="28">
        <v>60653</v>
      </c>
    </row>
    <row r="2500" spans="1:52" x14ac:dyDescent="0.3">
      <c r="A2500" s="2" t="s">
        <v>2322</v>
      </c>
      <c r="B2500" s="2" t="s">
        <v>11</v>
      </c>
      <c r="C2500" s="2" t="s">
        <v>120</v>
      </c>
      <c r="D2500" s="2"/>
      <c r="E2500" s="2"/>
      <c r="F2500" s="17" t="str">
        <f>+Tabela1[[#This Row],[WK]]&amp;Tabela1[[#This Row],[PK]]&amp;Tabela1[[#This Row],[GK]]</f>
        <v>0217</v>
      </c>
      <c r="G2500" s="2" t="s">
        <v>2339</v>
      </c>
      <c r="I2500">
        <v>41204</v>
      </c>
      <c r="K2500">
        <v>0</v>
      </c>
      <c r="M2500">
        <v>39102.595999999998</v>
      </c>
      <c r="O2500">
        <v>0</v>
      </c>
      <c r="Q2500">
        <v>0</v>
      </c>
      <c r="S2500">
        <v>0</v>
      </c>
      <c r="U2500">
        <v>0</v>
      </c>
      <c r="AO2500" s="337">
        <f>TabIPW[[#This Row],[iloczyn liczby mieszkańców i relacji przeciętnego miesięcznego wynagrodzenia brutto 
 do średniej krajowej2]]/$AP$2*$AO$2</f>
        <v>7.168623571089717E-4</v>
      </c>
      <c r="AP2500" s="28">
        <v>39102.596000000005</v>
      </c>
      <c r="AQ2500" s="337">
        <f>((TabIPW[[#This Row],[liczba mieszkańców zakładów stacjonarnych pomocy społecznej podleglych samorządowi powiatu (łącznie z filiami)]]/$AR$2*$AR$3)+(TabIPW[[#This Row],[liczba bezrobotnych zarejestrowanych]]/$AS$2*$AS$3))*$AQ$2</f>
        <v>3.7222675103951017E-4</v>
      </c>
      <c r="AR2500" s="28">
        <v>0</v>
      </c>
      <c r="AS2500" s="28">
        <v>1615</v>
      </c>
      <c r="AT2500" s="337">
        <f>((TabIPW[[#This Row],[długość dróg powiatowych o nawierzchni twardej '[w km']]]/$AU$2*$AU$3)+(TabIPW[[#This Row],[liczba mieszkańców w wieku 20-64  '']]/$AV$2*$AV$3))*$AT$2</f>
        <v>2.2650860077885892E-4</v>
      </c>
      <c r="AU2500">
        <v>351.1</v>
      </c>
      <c r="AV2500">
        <v>24288</v>
      </c>
      <c r="AW2500" s="337">
        <f>TabIPW[[#This Row],[liczba oddziałów w szkołach ponadpodstawowych i policealnych]]/$AX$2*$AW$2</f>
        <v>3.4840011002108741E-4</v>
      </c>
      <c r="AX2500" s="28">
        <v>95</v>
      </c>
      <c r="AY2500" s="337">
        <f>TabIPW[[#This Row],[liczba mieszkańców'']]/$AZ$2*$AY$2</f>
        <v>1.1475157363282338E-4</v>
      </c>
      <c r="AZ2500" s="28">
        <v>41204</v>
      </c>
    </row>
    <row r="2501" spans="1:52" x14ac:dyDescent="0.3">
      <c r="A2501" s="2" t="s">
        <v>2322</v>
      </c>
      <c r="B2501" s="2" t="s">
        <v>11</v>
      </c>
      <c r="C2501" s="2" t="s">
        <v>126</v>
      </c>
      <c r="D2501" s="2"/>
      <c r="E2501" s="2"/>
      <c r="F2501" s="17" t="str">
        <f>+Tabela1[[#This Row],[WK]]&amp;Tabela1[[#This Row],[PK]]&amp;Tabela1[[#This Row],[GK]]</f>
        <v>0218</v>
      </c>
      <c r="G2501" s="2" t="s">
        <v>2340</v>
      </c>
      <c r="I2501">
        <v>60282</v>
      </c>
      <c r="K2501">
        <v>0</v>
      </c>
      <c r="M2501">
        <v>57087.054000000004</v>
      </c>
      <c r="O2501">
        <v>0</v>
      </c>
      <c r="Q2501">
        <v>0</v>
      </c>
      <c r="S2501">
        <v>0</v>
      </c>
      <c r="U2501">
        <v>0</v>
      </c>
      <c r="AO2501" s="337">
        <f>TabIPW[[#This Row],[iloczyn liczby mieszkańców i relacji przeciętnego miesięcznego wynagrodzenia brutto 
 do średniej krajowej2]]/$AP$2*$AO$2</f>
        <v>1.0465688797451492E-3</v>
      </c>
      <c r="AP2501" s="28">
        <v>57087.054000000004</v>
      </c>
      <c r="AQ2501" s="337">
        <f>((TabIPW[[#This Row],[liczba mieszkańców zakładów stacjonarnych pomocy społecznej podleglych samorządowi powiatu (łącznie z filiami)]]/$AR$2*$AR$3)+(TabIPW[[#This Row],[liczba bezrobotnych zarejestrowanych]]/$AS$2*$AS$3))*$AQ$2</f>
        <v>3.3097065912862948E-4</v>
      </c>
      <c r="AR2501" s="28">
        <v>0</v>
      </c>
      <c r="AS2501" s="28">
        <v>1436</v>
      </c>
      <c r="AT2501" s="337">
        <f>((TabIPW[[#This Row],[długość dróg powiatowych o nawierzchni twardej '[w km']]]/$AU$2*$AU$3)+(TabIPW[[#This Row],[liczba mieszkańców w wieku 20-64  '']]/$AV$2*$AV$3))*$AT$2</f>
        <v>2.9737912264483733E-4</v>
      </c>
      <c r="AU2501">
        <v>291.5</v>
      </c>
      <c r="AV2501">
        <v>36362</v>
      </c>
      <c r="AW2501" s="337">
        <f>TabIPW[[#This Row],[liczba oddziałów w szkołach ponadpodstawowych i policealnych]]/$AX$2*$AW$2</f>
        <v>1.9437058769597508E-4</v>
      </c>
      <c r="AX2501" s="28">
        <v>53</v>
      </c>
      <c r="AY2501" s="337">
        <f>TabIPW[[#This Row],[liczba mieszkańców'']]/$AZ$2*$AY$2</f>
        <v>1.6788307838398845E-4</v>
      </c>
      <c r="AZ2501" s="28">
        <v>60282</v>
      </c>
    </row>
    <row r="2502" spans="1:52" x14ac:dyDescent="0.3">
      <c r="A2502" s="2" t="s">
        <v>2322</v>
      </c>
      <c r="B2502" s="2" t="s">
        <v>11</v>
      </c>
      <c r="C2502" s="2" t="s">
        <v>132</v>
      </c>
      <c r="D2502" s="2"/>
      <c r="E2502" s="2"/>
      <c r="F2502" s="17" t="str">
        <f>+Tabela1[[#This Row],[WK]]&amp;Tabela1[[#This Row],[PK]]&amp;Tabela1[[#This Row],[GK]]</f>
        <v>0219</v>
      </c>
      <c r="G2502" s="2" t="s">
        <v>2341</v>
      </c>
      <c r="I2502">
        <v>148064</v>
      </c>
      <c r="K2502">
        <v>0</v>
      </c>
      <c r="M2502">
        <v>132221.152</v>
      </c>
      <c r="O2502">
        <v>0</v>
      </c>
      <c r="Q2502">
        <v>0</v>
      </c>
      <c r="S2502">
        <v>0</v>
      </c>
      <c r="U2502">
        <v>0</v>
      </c>
      <c r="AO2502" s="337">
        <f>TabIPW[[#This Row],[iloczyn liczby mieszkańców i relacji przeciętnego miesięcznego wynagrodzenia brutto 
 do średniej krajowej2]]/$AP$2*$AO$2</f>
        <v>2.4239916624048084E-3</v>
      </c>
      <c r="AP2502" s="28">
        <v>132221.152</v>
      </c>
      <c r="AQ2502" s="337">
        <f>((TabIPW[[#This Row],[liczba mieszkańców zakładów stacjonarnych pomocy społecznej podleglych samorządowi powiatu (łącznie z filiami)]]/$AR$2*$AR$3)+(TabIPW[[#This Row],[liczba bezrobotnych zarejestrowanych]]/$AS$2*$AS$3))*$AQ$2</f>
        <v>1.087769031038698E-3</v>
      </c>
      <c r="AR2502" s="28">
        <v>70</v>
      </c>
      <c r="AS2502" s="28">
        <v>4123</v>
      </c>
      <c r="AT2502" s="337">
        <f>((TabIPW[[#This Row],[długość dróg powiatowych o nawierzchni twardej '[w km']]]/$AU$2*$AU$3)+(TabIPW[[#This Row],[liczba mieszkańców w wieku 20-64  '']]/$AV$2*$AV$3))*$AT$2</f>
        <v>6.5049604602821041E-4</v>
      </c>
      <c r="AU2502">
        <v>368.4</v>
      </c>
      <c r="AV2502">
        <v>86649</v>
      </c>
      <c r="AW2502" s="337">
        <f>TabIPW[[#This Row],[liczba oddziałów w szkołach ponadpodstawowych i policealnych]]/$AX$2*$AW$2</f>
        <v>1.0892087650132942E-3</v>
      </c>
      <c r="AX2502" s="28">
        <v>297</v>
      </c>
      <c r="AY2502" s="337">
        <f>TabIPW[[#This Row],[liczba mieszkańców'']]/$AZ$2*$AY$2</f>
        <v>4.1235261135740128E-4</v>
      </c>
      <c r="AZ2502" s="28">
        <v>148064</v>
      </c>
    </row>
    <row r="2503" spans="1:52" x14ac:dyDescent="0.3">
      <c r="A2503" s="2" t="s">
        <v>2322</v>
      </c>
      <c r="B2503" s="2" t="s">
        <v>11</v>
      </c>
      <c r="C2503" s="2" t="s">
        <v>140</v>
      </c>
      <c r="D2503" s="2"/>
      <c r="E2503" s="2"/>
      <c r="F2503" s="17" t="str">
        <f>+Tabela1[[#This Row],[WK]]&amp;Tabela1[[#This Row],[PK]]&amp;Tabela1[[#This Row],[GK]]</f>
        <v>0220</v>
      </c>
      <c r="G2503" s="2" t="s">
        <v>2342</v>
      </c>
      <c r="I2503">
        <v>88002</v>
      </c>
      <c r="K2503">
        <v>0</v>
      </c>
      <c r="M2503">
        <v>79465.805999999997</v>
      </c>
      <c r="O2503">
        <v>0</v>
      </c>
      <c r="Q2503">
        <v>0</v>
      </c>
      <c r="S2503">
        <v>0</v>
      </c>
      <c r="U2503">
        <v>0</v>
      </c>
      <c r="AO2503" s="337">
        <f>TabIPW[[#This Row],[iloczyn liczby mieszkańców i relacji przeciętnego miesięcznego wynagrodzenia brutto 
 do średniej krajowej2]]/$AP$2*$AO$2</f>
        <v>1.4568353722275692E-3</v>
      </c>
      <c r="AP2503" s="28">
        <v>79465.805999999997</v>
      </c>
      <c r="AQ2503" s="337">
        <f>((TabIPW[[#This Row],[liczba mieszkańców zakładów stacjonarnych pomocy społecznej podleglych samorządowi powiatu (łącznie z filiami)]]/$AR$2*$AR$3)+(TabIPW[[#This Row],[liczba bezrobotnych zarejestrowanych]]/$AS$2*$AS$3))*$AQ$2</f>
        <v>9.3580625380904297E-4</v>
      </c>
      <c r="AR2503" s="28">
        <v>257</v>
      </c>
      <c r="AS2503" s="28">
        <v>1870</v>
      </c>
      <c r="AT2503" s="337">
        <f>((TabIPW[[#This Row],[długość dróg powiatowych o nawierzchni twardej '[w km']]]/$AU$2*$AU$3)+(TabIPW[[#This Row],[liczba mieszkańców w wieku 20-64  '']]/$AV$2*$AV$3))*$AT$2</f>
        <v>4.2764060952232738E-4</v>
      </c>
      <c r="AU2503">
        <v>423</v>
      </c>
      <c r="AV2503">
        <v>52189</v>
      </c>
      <c r="AW2503" s="337">
        <f>TabIPW[[#This Row],[liczba oddziałów w szkołach ponadpodstawowych i policealnych]]/$AX$2*$AW$2</f>
        <v>4.9142752360869168E-4</v>
      </c>
      <c r="AX2503" s="28">
        <v>134</v>
      </c>
      <c r="AY2503" s="337">
        <f>TabIPW[[#This Row],[liczba mieszkańców'']]/$AZ$2*$AY$2</f>
        <v>2.4508222461012822E-4</v>
      </c>
      <c r="AZ2503" s="28">
        <v>88002</v>
      </c>
    </row>
    <row r="2504" spans="1:52" x14ac:dyDescent="0.3">
      <c r="A2504" s="2" t="s">
        <v>2322</v>
      </c>
      <c r="B2504" s="2" t="s">
        <v>11</v>
      </c>
      <c r="C2504" s="2" t="s">
        <v>147</v>
      </c>
      <c r="D2504" s="2"/>
      <c r="E2504" s="2"/>
      <c r="F2504" s="17" t="str">
        <f>+Tabela1[[#This Row],[WK]]&amp;Tabela1[[#This Row],[PK]]&amp;Tabela1[[#This Row],[GK]]</f>
        <v>0221</v>
      </c>
      <c r="G2504" s="2" t="s">
        <v>2343</v>
      </c>
      <c r="I2504">
        <v>51761</v>
      </c>
      <c r="K2504">
        <v>0</v>
      </c>
      <c r="M2504">
        <v>42961.63</v>
      </c>
      <c r="O2504">
        <v>0</v>
      </c>
      <c r="Q2504">
        <v>0</v>
      </c>
      <c r="S2504">
        <v>0</v>
      </c>
      <c r="U2504">
        <v>0</v>
      </c>
      <c r="AO2504" s="337">
        <f>TabIPW[[#This Row],[iloczyn liczby mieszkańców i relacji przeciętnego miesięcznego wynagrodzenia brutto 
 do średniej krajowej2]]/$AP$2*$AO$2</f>
        <v>7.8760948114655878E-4</v>
      </c>
      <c r="AP2504" s="28">
        <v>42961.63</v>
      </c>
      <c r="AQ2504" s="337">
        <f>((TabIPW[[#This Row],[liczba mieszkańców zakładów stacjonarnych pomocy społecznej podleglych samorządowi powiatu (łącznie z filiami)]]/$AR$2*$AR$3)+(TabIPW[[#This Row],[liczba bezrobotnych zarejestrowanych]]/$AS$2*$AS$3))*$AQ$2</f>
        <v>3.4111182138605271E-4</v>
      </c>
      <c r="AR2504" s="28">
        <v>0</v>
      </c>
      <c r="AS2504" s="28">
        <v>1480</v>
      </c>
      <c r="AT2504" s="337">
        <f>((TabIPW[[#This Row],[długość dróg powiatowych o nawierzchni twardej '[w km']]]/$AU$2*$AU$3)+(TabIPW[[#This Row],[liczba mieszkańców w wieku 20-64  '']]/$AV$2*$AV$3))*$AT$2</f>
        <v>2.3923827958354871E-4</v>
      </c>
      <c r="AU2504">
        <v>179.1</v>
      </c>
      <c r="AV2504">
        <v>30716</v>
      </c>
      <c r="AW2504" s="337">
        <f>TabIPW[[#This Row],[liczba oddziałów w szkołach ponadpodstawowych i policealnych]]/$AX$2*$AW$2</f>
        <v>1.2102319611258826E-4</v>
      </c>
      <c r="AX2504" s="28">
        <v>33</v>
      </c>
      <c r="AY2504" s="337">
        <f>TabIPW[[#This Row],[liczba mieszkańców'']]/$AZ$2*$AY$2</f>
        <v>1.4415241730920714E-4</v>
      </c>
      <c r="AZ2504" s="28">
        <v>51761</v>
      </c>
    </row>
    <row r="2505" spans="1:52" x14ac:dyDescent="0.3">
      <c r="A2505" s="2" t="s">
        <v>2322</v>
      </c>
      <c r="B2505" s="2" t="s">
        <v>11</v>
      </c>
      <c r="C2505" s="2" t="s">
        <v>156</v>
      </c>
      <c r="D2505" s="2"/>
      <c r="E2505" s="2"/>
      <c r="F2505" s="17" t="str">
        <f>+Tabela1[[#This Row],[WK]]&amp;Tabela1[[#This Row],[PK]]&amp;Tabela1[[#This Row],[GK]]</f>
        <v>0222</v>
      </c>
      <c r="G2505" s="2" t="s">
        <v>2344</v>
      </c>
      <c r="I2505">
        <v>44763</v>
      </c>
      <c r="K2505">
        <v>0</v>
      </c>
      <c r="M2505">
        <v>49060.248</v>
      </c>
      <c r="O2505">
        <v>0</v>
      </c>
      <c r="Q2505">
        <v>0</v>
      </c>
      <c r="S2505">
        <v>0</v>
      </c>
      <c r="U2505">
        <v>0</v>
      </c>
      <c r="AO2505" s="337">
        <f>TabIPW[[#This Row],[iloczyn liczby mieszkańców i relacji przeciętnego miesięcznego wynagrodzenia brutto 
 do średniej krajowej2]]/$AP$2*$AO$2</f>
        <v>8.9941458162089052E-4</v>
      </c>
      <c r="AP2505" s="28">
        <v>49060.247999999992</v>
      </c>
      <c r="AQ2505" s="337">
        <f>((TabIPW[[#This Row],[liczba mieszkańców zakładów stacjonarnych pomocy społecznej podleglych samorządowi powiatu (łącznie z filiami)]]/$AR$2*$AR$3)+(TabIPW[[#This Row],[liczba bezrobotnych zarejestrowanych]]/$AS$2*$AS$3))*$AQ$2</f>
        <v>4.1578765255435071E-4</v>
      </c>
      <c r="AR2505" s="28">
        <v>0</v>
      </c>
      <c r="AS2505" s="28">
        <v>1804</v>
      </c>
      <c r="AT2505" s="337">
        <f>((TabIPW[[#This Row],[długość dróg powiatowych o nawierzchni twardej '[w km']]]/$AU$2*$AU$3)+(TabIPW[[#This Row],[liczba mieszkańców w wieku 20-64  '']]/$AV$2*$AV$3))*$AT$2</f>
        <v>2.1839490830553057E-4</v>
      </c>
      <c r="AU2505">
        <v>222</v>
      </c>
      <c r="AV2505">
        <v>26495</v>
      </c>
      <c r="AW2505" s="337">
        <f>TabIPW[[#This Row],[liczba oddziałów w szkołach ponadpodstawowych i policealnych]]/$AX$2*$AW$2</f>
        <v>3.3739800128357935E-4</v>
      </c>
      <c r="AX2505" s="28">
        <v>92</v>
      </c>
      <c r="AY2505" s="337">
        <f>TabIPW[[#This Row],[liczba mieszkańców'']]/$AZ$2*$AY$2</f>
        <v>1.2466325333768745E-4</v>
      </c>
      <c r="AZ2505" s="28">
        <v>44763</v>
      </c>
    </row>
    <row r="2506" spans="1:52" x14ac:dyDescent="0.3">
      <c r="A2506" s="2" t="s">
        <v>2322</v>
      </c>
      <c r="B2506" s="2" t="s">
        <v>11</v>
      </c>
      <c r="C2506" s="2" t="s">
        <v>160</v>
      </c>
      <c r="D2506" s="2"/>
      <c r="E2506" s="2"/>
      <c r="F2506" s="17" t="str">
        <f>+Tabela1[[#This Row],[WK]]&amp;Tabela1[[#This Row],[PK]]&amp;Tabela1[[#This Row],[GK]]</f>
        <v>0223</v>
      </c>
      <c r="G2506" s="2" t="s">
        <v>2345</v>
      </c>
      <c r="I2506">
        <v>194555</v>
      </c>
      <c r="K2506">
        <v>0</v>
      </c>
      <c r="M2506">
        <v>203504.53</v>
      </c>
      <c r="O2506">
        <v>0</v>
      </c>
      <c r="Q2506">
        <v>0</v>
      </c>
      <c r="S2506">
        <v>0</v>
      </c>
      <c r="U2506">
        <v>0</v>
      </c>
      <c r="AO2506" s="337">
        <f>TabIPW[[#This Row],[iloczyn liczby mieszkańców i relacji przeciętnego miesięcznego wynagrodzenia brutto 
 do średniej krajowej2]]/$AP$2*$AO$2</f>
        <v>3.730819740411952E-3</v>
      </c>
      <c r="AP2506" s="28">
        <v>203504.53</v>
      </c>
      <c r="AQ2506" s="337">
        <f>((TabIPW[[#This Row],[liczba mieszkańców zakładów stacjonarnych pomocy społecznej podleglych samorządowi powiatu (łącznie z filiami)]]/$AR$2*$AR$3)+(TabIPW[[#This Row],[liczba bezrobotnych zarejestrowanych]]/$AS$2*$AS$3))*$AQ$2</f>
        <v>4.7432981649492999E-4</v>
      </c>
      <c r="AR2506" s="28">
        <v>0</v>
      </c>
      <c r="AS2506" s="28">
        <v>2058</v>
      </c>
      <c r="AT2506" s="337">
        <f>((TabIPW[[#This Row],[długość dróg powiatowych o nawierzchni twardej '[w km']]]/$AU$2*$AU$3)+(TabIPW[[#This Row],[liczba mieszkańców w wieku 20-64  '']]/$AV$2*$AV$3))*$AT$2</f>
        <v>8.9157689246009805E-4</v>
      </c>
      <c r="AU2506">
        <v>564.20000000000005</v>
      </c>
      <c r="AV2506">
        <v>117197</v>
      </c>
      <c r="AW2506" s="337">
        <f>TabIPW[[#This Row],[liczba oddziałów w szkołach ponadpodstawowych i policealnych]]/$AX$2*$AW$2</f>
        <v>1.7603373980012838E-4</v>
      </c>
      <c r="AX2506" s="28">
        <v>48</v>
      </c>
      <c r="AY2506" s="337">
        <f>TabIPW[[#This Row],[liczba mieszkańców'']]/$AZ$2*$AY$2</f>
        <v>5.4182827900528963E-4</v>
      </c>
      <c r="AZ2506" s="28">
        <v>194555</v>
      </c>
    </row>
    <row r="2507" spans="1:52" x14ac:dyDescent="0.3">
      <c r="A2507" s="2" t="s">
        <v>2322</v>
      </c>
      <c r="B2507" s="2" t="s">
        <v>11</v>
      </c>
      <c r="C2507" s="2" t="s">
        <v>170</v>
      </c>
      <c r="D2507" s="2"/>
      <c r="E2507" s="2"/>
      <c r="F2507" s="17" t="str">
        <f>+Tabela1[[#This Row],[WK]]&amp;Tabela1[[#This Row],[PK]]&amp;Tabela1[[#This Row],[GK]]</f>
        <v>0224</v>
      </c>
      <c r="G2507" s="2" t="s">
        <v>2346</v>
      </c>
      <c r="I2507">
        <v>59097</v>
      </c>
      <c r="K2507">
        <v>0</v>
      </c>
      <c r="M2507">
        <v>50587.031999999992</v>
      </c>
      <c r="O2507">
        <v>0</v>
      </c>
      <c r="Q2507">
        <v>0</v>
      </c>
      <c r="S2507">
        <v>0</v>
      </c>
      <c r="U2507">
        <v>0</v>
      </c>
      <c r="AO2507" s="337">
        <f>TabIPW[[#This Row],[iloczyn liczby mieszkańców i relacji przeciętnego miesięcznego wynagrodzenia brutto 
 do średniej krajowej2]]/$AP$2*$AO$2</f>
        <v>9.274048965615218E-4</v>
      </c>
      <c r="AP2507" s="28">
        <v>50587.031999999999</v>
      </c>
      <c r="AQ2507" s="337">
        <f>((TabIPW[[#This Row],[liczba mieszkańców zakładów stacjonarnych pomocy społecznej podleglych samorządowi powiatu (łącznie z filiami)]]/$AR$2*$AR$3)+(TabIPW[[#This Row],[liczba bezrobotnych zarejestrowanych]]/$AS$2*$AS$3))*$AQ$2</f>
        <v>1.3401598255102566E-3</v>
      </c>
      <c r="AR2507" s="28">
        <v>409</v>
      </c>
      <c r="AS2507" s="28">
        <v>2329</v>
      </c>
      <c r="AT2507" s="337">
        <f>((TabIPW[[#This Row],[długość dróg powiatowych o nawierzchni twardej '[w km']]]/$AU$2*$AU$3)+(TabIPW[[#This Row],[liczba mieszkańców w wieku 20-64  '']]/$AV$2*$AV$3))*$AT$2</f>
        <v>3.0466621203512545E-4</v>
      </c>
      <c r="AU2507">
        <v>392.9</v>
      </c>
      <c r="AV2507">
        <v>34764</v>
      </c>
      <c r="AW2507" s="337">
        <f>TabIPW[[#This Row],[liczba oddziałów w szkołach ponadpodstawowych i policealnych]]/$AX$2*$AW$2</f>
        <v>3.7040432749610344E-4</v>
      </c>
      <c r="AX2507" s="28">
        <v>101</v>
      </c>
      <c r="AY2507" s="337">
        <f>TabIPW[[#This Row],[liczba mieszkańców'']]/$AZ$2*$AY$2</f>
        <v>1.6458289843168051E-4</v>
      </c>
      <c r="AZ2507" s="28">
        <v>59097</v>
      </c>
    </row>
    <row r="2508" spans="1:52" x14ac:dyDescent="0.3">
      <c r="A2508" s="2" t="s">
        <v>2322</v>
      </c>
      <c r="B2508" s="2" t="s">
        <v>11</v>
      </c>
      <c r="C2508" s="2" t="s">
        <v>178</v>
      </c>
      <c r="D2508" s="2"/>
      <c r="E2508" s="2"/>
      <c r="F2508" s="17" t="str">
        <f>+Tabela1[[#This Row],[WK]]&amp;Tabela1[[#This Row],[PK]]&amp;Tabela1[[#This Row],[GK]]</f>
        <v>0225</v>
      </c>
      <c r="G2508" s="2" t="s">
        <v>2347</v>
      </c>
      <c r="I2508">
        <v>83523</v>
      </c>
      <c r="K2508">
        <v>0</v>
      </c>
      <c r="M2508">
        <v>75838.883999999991</v>
      </c>
      <c r="O2508">
        <v>0</v>
      </c>
      <c r="Q2508">
        <v>0</v>
      </c>
      <c r="S2508">
        <v>0</v>
      </c>
      <c r="U2508">
        <v>0</v>
      </c>
      <c r="AO2508" s="337">
        <f>TabIPW[[#This Row],[iloczyn liczby mieszkańców i relacji przeciętnego miesięcznego wynagrodzenia brutto 
 do średniej krajowej2]]/$AP$2*$AO$2</f>
        <v>1.3903435246282337E-3</v>
      </c>
      <c r="AP2508" s="28">
        <v>75838.883999999991</v>
      </c>
      <c r="AQ2508" s="337">
        <f>((TabIPW[[#This Row],[liczba mieszkańców zakładów stacjonarnych pomocy społecznej podleglych samorządowi powiatu (łącznie z filiami)]]/$AR$2*$AR$3)+(TabIPW[[#This Row],[liczba bezrobotnych zarejestrowanych]]/$AS$2*$AS$3))*$AQ$2</f>
        <v>8.563592952524257E-4</v>
      </c>
      <c r="AR2508" s="28">
        <v>248</v>
      </c>
      <c r="AS2508" s="28">
        <v>1602</v>
      </c>
      <c r="AT2508" s="337">
        <f>((TabIPW[[#This Row],[długość dróg powiatowych o nawierzchni twardej '[w km']]]/$AU$2*$AU$3)+(TabIPW[[#This Row],[liczba mieszkańców w wieku 20-64  '']]/$AV$2*$AV$3))*$AT$2</f>
        <v>3.7382975655735458E-4</v>
      </c>
      <c r="AU2508">
        <v>200.8</v>
      </c>
      <c r="AV2508">
        <v>50084</v>
      </c>
      <c r="AW2508" s="337">
        <f>TabIPW[[#This Row],[liczba oddziałów w szkołach ponadpodstawowych i policealnych]]/$AX$2*$AW$2</f>
        <v>6.0144861098377191E-4</v>
      </c>
      <c r="AX2508" s="28">
        <v>164</v>
      </c>
      <c r="AY2508" s="337">
        <f>TabIPW[[#This Row],[liczba mieszkańców'']]/$AZ$2*$AY$2</f>
        <v>2.3260837987899979E-4</v>
      </c>
      <c r="AZ2508" s="28">
        <v>83523</v>
      </c>
    </row>
    <row r="2509" spans="1:52" x14ac:dyDescent="0.3">
      <c r="A2509" s="2" t="s">
        <v>2322</v>
      </c>
      <c r="B2509" s="2" t="s">
        <v>11</v>
      </c>
      <c r="C2509" s="2" t="s">
        <v>185</v>
      </c>
      <c r="D2509" s="2"/>
      <c r="E2509" s="2"/>
      <c r="F2509" s="17" t="str">
        <f>+Tabela1[[#This Row],[WK]]&amp;Tabela1[[#This Row],[PK]]&amp;Tabela1[[#This Row],[GK]]</f>
        <v>0226</v>
      </c>
      <c r="G2509" s="2" t="s">
        <v>2348</v>
      </c>
      <c r="I2509">
        <v>39752</v>
      </c>
      <c r="K2509">
        <v>0</v>
      </c>
      <c r="M2509">
        <v>37247.623999999996</v>
      </c>
      <c r="O2509">
        <v>0</v>
      </c>
      <c r="Q2509">
        <v>0</v>
      </c>
      <c r="S2509">
        <v>0</v>
      </c>
      <c r="U2509">
        <v>0</v>
      </c>
      <c r="AO2509" s="337">
        <f>TabIPW[[#This Row],[iloczyn liczby mieszkańców i relacji przeciętnego miesięcznego wynagrodzenia brutto 
 do średniej krajowej2]]/$AP$2*$AO$2</f>
        <v>6.8285541802259636E-4</v>
      </c>
      <c r="AP2509" s="28">
        <v>37247.624000000003</v>
      </c>
      <c r="AQ2509" s="337">
        <f>((TabIPW[[#This Row],[liczba mieszkańców zakładów stacjonarnych pomocy społecznej podleglych samorządowi powiatu (łącznie z filiami)]]/$AR$2*$AR$3)+(TabIPW[[#This Row],[liczba bezrobotnych zarejestrowanych]]/$AS$2*$AS$3))*$AQ$2</f>
        <v>4.130218810295989E-4</v>
      </c>
      <c r="AR2509" s="28">
        <v>0</v>
      </c>
      <c r="AS2509" s="28">
        <v>1792</v>
      </c>
      <c r="AT2509" s="337">
        <f>((TabIPW[[#This Row],[długość dróg powiatowych o nawierzchni twardej '[w km']]]/$AU$2*$AU$3)+(TabIPW[[#This Row],[liczba mieszkańców w wieku 20-64  '']]/$AV$2*$AV$3))*$AT$2</f>
        <v>1.9737239734508912E-4</v>
      </c>
      <c r="AU2509">
        <v>220.8</v>
      </c>
      <c r="AV2509">
        <v>23412</v>
      </c>
      <c r="AW2509" s="337">
        <f>TabIPW[[#This Row],[liczba oddziałów w szkołach ponadpodstawowych i policealnych]]/$AX$2*$AW$2</f>
        <v>2.0904006601265242E-4</v>
      </c>
      <c r="AX2509" s="28">
        <v>57</v>
      </c>
      <c r="AY2509" s="337">
        <f>TabIPW[[#This Row],[liczba mieszkańców'']]/$AZ$2*$AY$2</f>
        <v>1.1070780883050177E-4</v>
      </c>
      <c r="AZ2509" s="28">
        <v>39752</v>
      </c>
    </row>
    <row r="2510" spans="1:52" x14ac:dyDescent="0.3">
      <c r="A2510" s="2" t="s">
        <v>2322</v>
      </c>
      <c r="B2510" s="2" t="s">
        <v>18</v>
      </c>
      <c r="C2510" s="2" t="s">
        <v>12</v>
      </c>
      <c r="D2510" s="2"/>
      <c r="E2510" s="2"/>
      <c r="F2510" s="17" t="str">
        <f>+Tabela1[[#This Row],[WK]]&amp;Tabela1[[#This Row],[PK]]&amp;Tabela1[[#This Row],[GK]]</f>
        <v>0401</v>
      </c>
      <c r="G2510" s="2" t="s">
        <v>2349</v>
      </c>
      <c r="I2510">
        <v>52556</v>
      </c>
      <c r="K2510">
        <v>0</v>
      </c>
      <c r="M2510">
        <v>43148.475999999995</v>
      </c>
      <c r="O2510">
        <v>0</v>
      </c>
      <c r="Q2510">
        <v>0</v>
      </c>
      <c r="S2510">
        <v>0</v>
      </c>
      <c r="U2510">
        <v>0</v>
      </c>
      <c r="AO2510" s="337">
        <f>TabIPW[[#This Row],[iloczyn liczby mieszkańców i relacji przeciętnego miesięcznego wynagrodzenia brutto 
 do średniej krajowej2]]/$AP$2*$AO$2</f>
        <v>7.9103490241466039E-4</v>
      </c>
      <c r="AP2510" s="28">
        <v>43148.475999999995</v>
      </c>
      <c r="AQ2510" s="337">
        <f>((TabIPW[[#This Row],[liczba mieszkańców zakładów stacjonarnych pomocy społecznej podleglych samorządowi powiatu (łącznie z filiami)]]/$AR$2*$AR$3)+(TabIPW[[#This Row],[liczba bezrobotnych zarejestrowanych]]/$AS$2*$AS$3))*$AQ$2</f>
        <v>6.8319869025069339E-4</v>
      </c>
      <c r="AR2510" s="28">
        <v>100</v>
      </c>
      <c r="AS2510" s="28">
        <v>2112</v>
      </c>
      <c r="AT2510" s="337">
        <f>((TabIPW[[#This Row],[długość dróg powiatowych o nawierzchni twardej '[w km']]]/$AU$2*$AU$3)+(TabIPW[[#This Row],[liczba mieszkańców w wieku 20-64  '']]/$AV$2*$AV$3))*$AT$2</f>
        <v>2.431295301633144E-4</v>
      </c>
      <c r="AU2510">
        <v>197.6</v>
      </c>
      <c r="AV2510">
        <v>30804</v>
      </c>
      <c r="AW2510" s="337">
        <f>TabIPW[[#This Row],[liczba oddziałów w szkołach ponadpodstawowych i policealnych]]/$AX$2*$AW$2</f>
        <v>3.5940221875859537E-4</v>
      </c>
      <c r="AX2510" s="28">
        <v>98</v>
      </c>
      <c r="AY2510" s="337">
        <f>TabIPW[[#This Row],[liczba mieszkańców'']]/$AZ$2*$AY$2</f>
        <v>1.4636646208733778E-4</v>
      </c>
      <c r="AZ2510" s="28">
        <v>52556</v>
      </c>
    </row>
    <row r="2511" spans="1:52" x14ac:dyDescent="0.3">
      <c r="A2511" s="2" t="s">
        <v>2322</v>
      </c>
      <c r="B2511" s="2" t="s">
        <v>18</v>
      </c>
      <c r="C2511" s="2" t="s">
        <v>11</v>
      </c>
      <c r="D2511" s="2"/>
      <c r="E2511" s="2"/>
      <c r="F2511" s="17" t="str">
        <f>+Tabela1[[#This Row],[WK]]&amp;Tabela1[[#This Row],[PK]]&amp;Tabela1[[#This Row],[GK]]</f>
        <v>0402</v>
      </c>
      <c r="G2511" s="2" t="s">
        <v>2350</v>
      </c>
      <c r="I2511">
        <v>77000</v>
      </c>
      <c r="K2511">
        <v>0</v>
      </c>
      <c r="M2511">
        <v>61369</v>
      </c>
      <c r="O2511">
        <v>0</v>
      </c>
      <c r="Q2511">
        <v>0</v>
      </c>
      <c r="S2511">
        <v>0</v>
      </c>
      <c r="U2511">
        <v>0</v>
      </c>
      <c r="AO2511" s="337">
        <f>TabIPW[[#This Row],[iloczyn liczby mieszkańców i relacji przeciętnego miesięcznego wynagrodzenia brutto 
 do średniej krajowej2]]/$AP$2*$AO$2</f>
        <v>1.1250691896113618E-3</v>
      </c>
      <c r="AP2511" s="28">
        <v>61369</v>
      </c>
      <c r="AQ2511" s="337">
        <f>((TabIPW[[#This Row],[liczba mieszkańców zakładów stacjonarnych pomocy społecznej podleglych samorządowi powiatu (łącznie z filiami)]]/$AR$2*$AR$3)+(TabIPW[[#This Row],[liczba bezrobotnych zarejestrowanych]]/$AS$2*$AS$3))*$AQ$2</f>
        <v>6.1376651421953324E-4</v>
      </c>
      <c r="AR2511" s="28">
        <v>44</v>
      </c>
      <c r="AS2511" s="28">
        <v>2288</v>
      </c>
      <c r="AT2511" s="337">
        <f>((TabIPW[[#This Row],[długość dróg powiatowych o nawierzchni twardej '[w km']]]/$AU$2*$AU$3)+(TabIPW[[#This Row],[liczba mieszkańców w wieku 20-64  '']]/$AV$2*$AV$3))*$AT$2</f>
        <v>3.7262938893573673E-4</v>
      </c>
      <c r="AU2511">
        <v>358</v>
      </c>
      <c r="AV2511">
        <v>45755</v>
      </c>
      <c r="AW2511" s="337">
        <f>TabIPW[[#This Row],[liczba oddziałów w szkołach ponadpodstawowych i policealnych]]/$AX$2*$AW$2</f>
        <v>7.0413495920051354E-4</v>
      </c>
      <c r="AX2511" s="28">
        <v>192</v>
      </c>
      <c r="AY2511" s="337">
        <f>TabIPW[[#This Row],[liczba mieszkańców'']]/$AZ$2*$AY$2</f>
        <v>2.1444207285038834E-4</v>
      </c>
      <c r="AZ2511" s="28">
        <v>77000</v>
      </c>
    </row>
    <row r="2512" spans="1:52" x14ac:dyDescent="0.3">
      <c r="A2512" s="2" t="s">
        <v>2322</v>
      </c>
      <c r="B2512" s="2" t="s">
        <v>18</v>
      </c>
      <c r="C2512" s="2" t="s">
        <v>16</v>
      </c>
      <c r="D2512" s="2"/>
      <c r="E2512" s="2"/>
      <c r="F2512" s="17" t="str">
        <f>+Tabela1[[#This Row],[WK]]&amp;Tabela1[[#This Row],[PK]]&amp;Tabela1[[#This Row],[GK]]</f>
        <v>0403</v>
      </c>
      <c r="G2512" s="2" t="s">
        <v>2351</v>
      </c>
      <c r="I2512">
        <v>129006</v>
      </c>
      <c r="K2512">
        <v>0</v>
      </c>
      <c r="M2512">
        <v>111590.19</v>
      </c>
      <c r="O2512">
        <v>0</v>
      </c>
      <c r="Q2512">
        <v>0</v>
      </c>
      <c r="S2512">
        <v>0</v>
      </c>
      <c r="U2512">
        <v>0</v>
      </c>
      <c r="AO2512" s="337">
        <f>TabIPW[[#This Row],[iloczyn liczby mieszkańców i relacji przeciętnego miesięcznego wynagrodzenia brutto 
 do średniej krajowej2]]/$AP$2*$AO$2</f>
        <v>2.0457671565754353E-3</v>
      </c>
      <c r="AP2512" s="28">
        <v>111590.19</v>
      </c>
      <c r="AQ2512" s="337">
        <f>((TabIPW[[#This Row],[liczba mieszkańców zakładów stacjonarnych pomocy społecznej podleglych samorządowi powiatu (łącznie z filiami)]]/$AR$2*$AR$3)+(TabIPW[[#This Row],[liczba bezrobotnych zarejestrowanych]]/$AS$2*$AS$3))*$AQ$2</f>
        <v>6.8837808688715439E-4</v>
      </c>
      <c r="AR2512" s="28">
        <v>166</v>
      </c>
      <c r="AS2512" s="28">
        <v>1572</v>
      </c>
      <c r="AT2512" s="337">
        <f>((TabIPW[[#This Row],[długość dróg powiatowych o nawierzchni twardej '[w km']]]/$AU$2*$AU$3)+(TabIPW[[#This Row],[liczba mieszkańców w wieku 20-64  '']]/$AV$2*$AV$3))*$AT$2</f>
        <v>5.9329048487974736E-4</v>
      </c>
      <c r="AU2512">
        <v>351.3</v>
      </c>
      <c r="AV2512">
        <v>78625</v>
      </c>
      <c r="AW2512" s="337">
        <f>TabIPW[[#This Row],[liczba oddziałów w szkołach ponadpodstawowych i policealnych]]/$AX$2*$AW$2</f>
        <v>2.7872008801686993E-4</v>
      </c>
      <c r="AX2512" s="28">
        <v>76</v>
      </c>
      <c r="AY2512" s="337">
        <f>TabIPW[[#This Row],[liczba mieszkańców'']]/$AZ$2*$AY$2</f>
        <v>3.5927680584593757E-4</v>
      </c>
      <c r="AZ2512" s="28">
        <v>129006</v>
      </c>
    </row>
    <row r="2513" spans="1:52" x14ac:dyDescent="0.3">
      <c r="A2513" s="2" t="s">
        <v>2322</v>
      </c>
      <c r="B2513" s="2" t="s">
        <v>18</v>
      </c>
      <c r="C2513" s="2" t="s">
        <v>18</v>
      </c>
      <c r="D2513" s="2"/>
      <c r="E2513" s="2"/>
      <c r="F2513" s="17" t="str">
        <f>+Tabela1[[#This Row],[WK]]&amp;Tabela1[[#This Row],[PK]]&amp;Tabela1[[#This Row],[GK]]</f>
        <v>0404</v>
      </c>
      <c r="G2513" s="2" t="s">
        <v>2352</v>
      </c>
      <c r="I2513">
        <v>48347</v>
      </c>
      <c r="K2513">
        <v>0</v>
      </c>
      <c r="M2513">
        <v>38580.906000000003</v>
      </c>
      <c r="O2513">
        <v>0</v>
      </c>
      <c r="Q2513">
        <v>0</v>
      </c>
      <c r="S2513">
        <v>0</v>
      </c>
      <c r="U2513">
        <v>0</v>
      </c>
      <c r="AO2513" s="337">
        <f>TabIPW[[#This Row],[iloczyn liczby mieszkańców i relacji przeciętnego miesięcznego wynagrodzenia brutto 
 do średniej krajowej2]]/$AP$2*$AO$2</f>
        <v>7.0729828818934845E-4</v>
      </c>
      <c r="AP2513" s="28">
        <v>38580.905999999995</v>
      </c>
      <c r="AQ2513" s="337">
        <f>((TabIPW[[#This Row],[liczba mieszkańców zakładów stacjonarnych pomocy społecznej podleglych samorządowi powiatu (łącznie z filiami)]]/$AR$2*$AR$3)+(TabIPW[[#This Row],[liczba bezrobotnych zarejestrowanych]]/$AS$2*$AS$3))*$AQ$2</f>
        <v>6.5983785956145189E-4</v>
      </c>
      <c r="AR2513" s="28">
        <v>84</v>
      </c>
      <c r="AS2513" s="28">
        <v>2147</v>
      </c>
      <c r="AT2513" s="337">
        <f>((TabIPW[[#This Row],[długość dróg powiatowych o nawierzchni twardej '[w km']]]/$AU$2*$AU$3)+(TabIPW[[#This Row],[liczba mieszkańców w wieku 20-64  '']]/$AV$2*$AV$3))*$AT$2</f>
        <v>2.3696916866870697E-4</v>
      </c>
      <c r="AU2513">
        <v>227.3</v>
      </c>
      <c r="AV2513">
        <v>29107</v>
      </c>
      <c r="AW2513" s="337">
        <f>TabIPW[[#This Row],[liczba oddziałów w szkołach ponadpodstawowych i policealnych]]/$AX$2*$AW$2</f>
        <v>3.2272852296690198E-4</v>
      </c>
      <c r="AX2513" s="28">
        <v>88</v>
      </c>
      <c r="AY2513" s="337">
        <f>TabIPW[[#This Row],[liczba mieszkańców'']]/$AZ$2*$AY$2</f>
        <v>1.3464455709217825E-4</v>
      </c>
      <c r="AZ2513" s="28">
        <v>48347</v>
      </c>
    </row>
    <row r="2514" spans="1:52" x14ac:dyDescent="0.3">
      <c r="A2514" s="2" t="s">
        <v>2322</v>
      </c>
      <c r="B2514" s="2" t="s">
        <v>18</v>
      </c>
      <c r="C2514" s="2" t="s">
        <v>21</v>
      </c>
      <c r="D2514" s="2"/>
      <c r="E2514" s="2"/>
      <c r="F2514" s="17" t="str">
        <f>+Tabela1[[#This Row],[WK]]&amp;Tabela1[[#This Row],[PK]]&amp;Tabela1[[#This Row],[GK]]</f>
        <v>0405</v>
      </c>
      <c r="G2514" s="2" t="s">
        <v>2353</v>
      </c>
      <c r="I2514">
        <v>42712</v>
      </c>
      <c r="K2514">
        <v>0</v>
      </c>
      <c r="M2514">
        <v>37842.831999999995</v>
      </c>
      <c r="O2514">
        <v>0</v>
      </c>
      <c r="Q2514">
        <v>0</v>
      </c>
      <c r="S2514">
        <v>0</v>
      </c>
      <c r="U2514">
        <v>0</v>
      </c>
      <c r="AO2514" s="337">
        <f>TabIPW[[#This Row],[iloczyn liczby mieszkańców i relacji przeciętnego miesięcznego wynagrodzenia brutto 
 do średniej krajowej2]]/$AP$2*$AO$2</f>
        <v>6.9376728202901969E-4</v>
      </c>
      <c r="AP2514" s="28">
        <v>37842.831999999995</v>
      </c>
      <c r="AQ2514" s="337">
        <f>((TabIPW[[#This Row],[liczba mieszkańców zakładów stacjonarnych pomocy społecznej podleglych samorządowi powiatu (łącznie z filiami)]]/$AR$2*$AR$3)+(TabIPW[[#This Row],[liczba bezrobotnych zarejestrowanych]]/$AS$2*$AS$3))*$AQ$2</f>
        <v>4.5272629648464329E-4</v>
      </c>
      <c r="AR2514" s="28">
        <v>12</v>
      </c>
      <c r="AS2514" s="28">
        <v>1862</v>
      </c>
      <c r="AT2514" s="337">
        <f>((TabIPW[[#This Row],[długość dróg powiatowych o nawierzchni twardej '[w km']]]/$AU$2*$AU$3)+(TabIPW[[#This Row],[liczba mieszkańców w wieku 20-64  '']]/$AV$2*$AV$3))*$AT$2</f>
        <v>2.154585259639466E-4</v>
      </c>
      <c r="AU2514">
        <v>237.6</v>
      </c>
      <c r="AV2514">
        <v>25648</v>
      </c>
      <c r="AW2514" s="337">
        <f>TabIPW[[#This Row],[liczba oddziałów w szkołach ponadpodstawowych i policealnych]]/$AX$2*$AW$2</f>
        <v>3.2272852296690198E-4</v>
      </c>
      <c r="AX2514" s="28">
        <v>88</v>
      </c>
      <c r="AY2514" s="337">
        <f>TabIPW[[#This Row],[liczba mieszkańców'']]/$AZ$2*$AY$2</f>
        <v>1.1895129630630891E-4</v>
      </c>
      <c r="AZ2514" s="28">
        <v>42712</v>
      </c>
    </row>
    <row r="2515" spans="1:52" x14ac:dyDescent="0.3">
      <c r="A2515" s="2" t="s">
        <v>2322</v>
      </c>
      <c r="B2515" s="2" t="s">
        <v>18</v>
      </c>
      <c r="C2515" s="2" t="s">
        <v>23</v>
      </c>
      <c r="D2515" s="2"/>
      <c r="E2515" s="2"/>
      <c r="F2515" s="17" t="str">
        <f>+Tabela1[[#This Row],[WK]]&amp;Tabela1[[#This Row],[PK]]&amp;Tabela1[[#This Row],[GK]]</f>
        <v>0406</v>
      </c>
      <c r="G2515" s="2" t="s">
        <v>2354</v>
      </c>
      <c r="I2515">
        <v>39020</v>
      </c>
      <c r="K2515">
        <v>0</v>
      </c>
      <c r="M2515">
        <v>33010.92</v>
      </c>
      <c r="O2515">
        <v>0</v>
      </c>
      <c r="Q2515">
        <v>0</v>
      </c>
      <c r="S2515">
        <v>0</v>
      </c>
      <c r="U2515">
        <v>0</v>
      </c>
      <c r="AO2515" s="337">
        <f>TabIPW[[#This Row],[iloczyn liczby mieszkańców i relacji przeciętnego miesięcznego wynagrodzenia brutto 
 do średniej krajowej2]]/$AP$2*$AO$2</f>
        <v>6.0518452333793108E-4</v>
      </c>
      <c r="AP2515" s="28">
        <v>33010.92</v>
      </c>
      <c r="AQ2515" s="337">
        <f>((TabIPW[[#This Row],[liczba mieszkańców zakładów stacjonarnych pomocy społecznej podleglych samorządowi powiatu (łącznie z filiami)]]/$AR$2*$AR$3)+(TabIPW[[#This Row],[liczba bezrobotnych zarejestrowanych]]/$AS$2*$AS$3))*$AQ$2</f>
        <v>3.4203374522763665E-4</v>
      </c>
      <c r="AR2515" s="28">
        <v>0</v>
      </c>
      <c r="AS2515" s="28">
        <v>1484</v>
      </c>
      <c r="AT2515" s="337">
        <f>((TabIPW[[#This Row],[długość dróg powiatowych o nawierzchni twardej '[w km']]]/$AU$2*$AU$3)+(TabIPW[[#This Row],[liczba mieszkańców w wieku 20-64  '']]/$AV$2*$AV$3))*$AT$2</f>
        <v>2.2707527147661851E-4</v>
      </c>
      <c r="AU2515">
        <v>385.9</v>
      </c>
      <c r="AV2515">
        <v>23453</v>
      </c>
      <c r="AW2515" s="337">
        <f>TabIPW[[#This Row],[liczba oddziałów w szkołach ponadpodstawowych i policealnych]]/$AX$2*$AW$2</f>
        <v>6.6012652425048141E-5</v>
      </c>
      <c r="AX2515" s="28">
        <v>18</v>
      </c>
      <c r="AY2515" s="337">
        <f>TabIPW[[#This Row],[liczba mieszkańców'']]/$AZ$2*$AY$2</f>
        <v>1.0866921665743055E-4</v>
      </c>
      <c r="AZ2515" s="28">
        <v>39020</v>
      </c>
    </row>
    <row r="2516" spans="1:52" x14ac:dyDescent="0.3">
      <c r="A2516" s="2" t="s">
        <v>2322</v>
      </c>
      <c r="B2516" s="2" t="s">
        <v>18</v>
      </c>
      <c r="C2516" s="2" t="s">
        <v>30</v>
      </c>
      <c r="D2516" s="2"/>
      <c r="E2516" s="2"/>
      <c r="F2516" s="17" t="str">
        <f>+Tabela1[[#This Row],[WK]]&amp;Tabela1[[#This Row],[PK]]&amp;Tabela1[[#This Row],[GK]]</f>
        <v>0407</v>
      </c>
      <c r="G2516" s="2" t="s">
        <v>2355</v>
      </c>
      <c r="I2516">
        <v>147387</v>
      </c>
      <c r="K2516">
        <v>0</v>
      </c>
      <c r="M2516">
        <v>126163.272</v>
      </c>
      <c r="O2516">
        <v>0</v>
      </c>
      <c r="Q2516">
        <v>0</v>
      </c>
      <c r="S2516">
        <v>0</v>
      </c>
      <c r="U2516">
        <v>0</v>
      </c>
      <c r="AO2516" s="337">
        <f>TabIPW[[#This Row],[iloczyn liczby mieszkańców i relacji przeciętnego miesięcznego wynagrodzenia brutto 
 do średniej krajowej2]]/$AP$2*$AO$2</f>
        <v>2.3129334059176099E-3</v>
      </c>
      <c r="AP2516" s="28">
        <v>126163.272</v>
      </c>
      <c r="AQ2516" s="337">
        <f>((TabIPW[[#This Row],[liczba mieszkańców zakładów stacjonarnych pomocy społecznej podleglych samorządowi powiatu (łącznie z filiami)]]/$AR$2*$AR$3)+(TabIPW[[#This Row],[liczba bezrobotnych zarejestrowanych]]/$AS$2*$AS$3))*$AQ$2</f>
        <v>2.4010872488333668E-3</v>
      </c>
      <c r="AR2516" s="28">
        <v>436</v>
      </c>
      <c r="AS2516" s="28">
        <v>6702</v>
      </c>
      <c r="AT2516" s="337">
        <f>((TabIPW[[#This Row],[długość dróg powiatowych o nawierzchni twardej '[w km']]]/$AU$2*$AU$3)+(TabIPW[[#This Row],[liczba mieszkańców w wieku 20-64  '']]/$AV$2*$AV$3))*$AT$2</f>
        <v>6.882785282809361E-4</v>
      </c>
      <c r="AU2516">
        <v>549.9</v>
      </c>
      <c r="AV2516">
        <v>87454</v>
      </c>
      <c r="AW2516" s="337">
        <f>TabIPW[[#This Row],[liczba oddziałów w szkołach ponadpodstawowych i policealnych]]/$AX$2*$AW$2</f>
        <v>1.2102319611258824E-3</v>
      </c>
      <c r="AX2516" s="28">
        <v>330</v>
      </c>
      <c r="AY2516" s="337">
        <f>TabIPW[[#This Row],[liczba mieszkańców'']]/$AZ$2*$AY$2</f>
        <v>4.1046719209350888E-4</v>
      </c>
      <c r="AZ2516" s="28">
        <v>147387</v>
      </c>
    </row>
    <row r="2517" spans="1:52" x14ac:dyDescent="0.3">
      <c r="A2517" s="2" t="s">
        <v>2322</v>
      </c>
      <c r="B2517" s="2" t="s">
        <v>18</v>
      </c>
      <c r="C2517" s="2" t="s">
        <v>54</v>
      </c>
      <c r="D2517" s="2"/>
      <c r="E2517" s="2"/>
      <c r="F2517" s="17" t="str">
        <f>+Tabela1[[#This Row],[WK]]&amp;Tabela1[[#This Row],[PK]]&amp;Tabela1[[#This Row],[GK]]</f>
        <v>0408</v>
      </c>
      <c r="G2517" s="2" t="s">
        <v>2356</v>
      </c>
      <c r="I2517">
        <v>61550</v>
      </c>
      <c r="K2517">
        <v>0</v>
      </c>
      <c r="M2517">
        <v>47762.8</v>
      </c>
      <c r="O2517">
        <v>0</v>
      </c>
      <c r="Q2517">
        <v>0</v>
      </c>
      <c r="S2517">
        <v>0</v>
      </c>
      <c r="U2517">
        <v>0</v>
      </c>
      <c r="AO2517" s="337">
        <f>TabIPW[[#This Row],[iloczyn liczby mieszkańców i relacji przeciętnego miesięcznego wynagrodzenia brutto 
 do średniej krajowej2]]/$AP$2*$AO$2</f>
        <v>8.7562865110348139E-4</v>
      </c>
      <c r="AP2517" s="28">
        <v>47762.799999999996</v>
      </c>
      <c r="AQ2517" s="337">
        <f>((TabIPW[[#This Row],[liczba mieszkańców zakładów stacjonarnych pomocy społecznej podleglych samorządowi powiatu (łącznie z filiami)]]/$AR$2*$AR$3)+(TabIPW[[#This Row],[liczba bezrobotnych zarejestrowanych]]/$AS$2*$AS$3))*$AQ$2</f>
        <v>9.7848164404760367E-4</v>
      </c>
      <c r="AR2517" s="28">
        <v>152</v>
      </c>
      <c r="AS2517" s="28">
        <v>2950</v>
      </c>
      <c r="AT2517" s="337">
        <f>((TabIPW[[#This Row],[długość dróg powiatowych o nawierzchni twardej '[w km']]]/$AU$2*$AU$3)+(TabIPW[[#This Row],[liczba mieszkańców w wieku 20-64  '']]/$AV$2*$AV$3))*$AT$2</f>
        <v>3.1061332587106185E-4</v>
      </c>
      <c r="AU2517">
        <v>334.7</v>
      </c>
      <c r="AV2517">
        <v>37182</v>
      </c>
      <c r="AW2517" s="337">
        <f>TabIPW[[#This Row],[liczba oddziałów w szkołach ponadpodstawowych i policealnych]]/$AX$2*$AW$2</f>
        <v>3.3373063170441005E-4</v>
      </c>
      <c r="AX2517" s="28">
        <v>91</v>
      </c>
      <c r="AY2517" s="337">
        <f>TabIPW[[#This Row],[liczba mieszkańców'']]/$AZ$2*$AY$2</f>
        <v>1.7141441018105717E-4</v>
      </c>
      <c r="AZ2517" s="28">
        <v>61550</v>
      </c>
    </row>
    <row r="2518" spans="1:52" x14ac:dyDescent="0.3">
      <c r="A2518" s="2" t="s">
        <v>2322</v>
      </c>
      <c r="B2518" s="2" t="s">
        <v>18</v>
      </c>
      <c r="C2518" s="2" t="s">
        <v>56</v>
      </c>
      <c r="D2518" s="2"/>
      <c r="E2518" s="2"/>
      <c r="F2518" s="17" t="str">
        <f>+Tabela1[[#This Row],[WK]]&amp;Tabela1[[#This Row],[PK]]&amp;Tabela1[[#This Row],[GK]]</f>
        <v>0409</v>
      </c>
      <c r="G2518" s="2" t="s">
        <v>2357</v>
      </c>
      <c r="I2518">
        <v>42862</v>
      </c>
      <c r="K2518">
        <v>0</v>
      </c>
      <c r="M2518">
        <v>35832.631999999998</v>
      </c>
      <c r="O2518">
        <v>0</v>
      </c>
      <c r="Q2518">
        <v>0</v>
      </c>
      <c r="S2518">
        <v>0</v>
      </c>
      <c r="U2518">
        <v>0</v>
      </c>
      <c r="AO2518" s="337">
        <f>TabIPW[[#This Row],[iloczyn liczby mieszkańców i relacji przeciętnego miesięcznego wynagrodzenia brutto 
 do średniej krajowej2]]/$AP$2*$AO$2</f>
        <v>6.5691456999270243E-4</v>
      </c>
      <c r="AP2518" s="28">
        <v>35832.631999999998</v>
      </c>
      <c r="AQ2518" s="337">
        <f>((TabIPW[[#This Row],[liczba mieszkańców zakładów stacjonarnych pomocy społecznej podleglych samorządowi powiatu (łącznie z filiami)]]/$AR$2*$AR$3)+(TabIPW[[#This Row],[liczba bezrobotnych zarejestrowanych]]/$AS$2*$AS$3))*$AQ$2</f>
        <v>5.5296666591580785E-4</v>
      </c>
      <c r="AR2518" s="28">
        <v>98</v>
      </c>
      <c r="AS2518" s="28">
        <v>1564</v>
      </c>
      <c r="AT2518" s="337">
        <f>((TabIPW[[#This Row],[długość dróg powiatowych o nawierzchni twardej '[w km']]]/$AU$2*$AU$3)+(TabIPW[[#This Row],[liczba mieszkańców w wieku 20-64  '']]/$AV$2*$AV$3))*$AT$2</f>
        <v>2.3777643667684275E-4</v>
      </c>
      <c r="AU2518">
        <v>380.2</v>
      </c>
      <c r="AV2518">
        <v>25189</v>
      </c>
      <c r="AW2518" s="337">
        <f>TabIPW[[#This Row],[liczba oddziałów w szkołach ponadpodstawowych i policealnych]]/$AX$2*$AW$2</f>
        <v>3.4840011002108741E-4</v>
      </c>
      <c r="AX2518" s="28">
        <v>95</v>
      </c>
      <c r="AY2518" s="337">
        <f>TabIPW[[#This Row],[liczba mieszkańców'']]/$AZ$2*$AY$2</f>
        <v>1.1936904060406941E-4</v>
      </c>
      <c r="AZ2518" s="28">
        <v>42862</v>
      </c>
    </row>
    <row r="2519" spans="1:52" x14ac:dyDescent="0.3">
      <c r="A2519" s="2" t="s">
        <v>2322</v>
      </c>
      <c r="B2519" s="2" t="s">
        <v>18</v>
      </c>
      <c r="C2519" s="2" t="s">
        <v>69</v>
      </c>
      <c r="D2519" s="2"/>
      <c r="E2519" s="2"/>
      <c r="F2519" s="17" t="str">
        <f>+Tabela1[[#This Row],[WK]]&amp;Tabela1[[#This Row],[PK]]&amp;Tabela1[[#This Row],[GK]]</f>
        <v>0410</v>
      </c>
      <c r="G2519" s="2" t="s">
        <v>2358</v>
      </c>
      <c r="I2519">
        <v>81912</v>
      </c>
      <c r="K2519">
        <v>0</v>
      </c>
      <c r="M2519">
        <v>71754.911999999997</v>
      </c>
      <c r="O2519">
        <v>0</v>
      </c>
      <c r="Q2519">
        <v>0</v>
      </c>
      <c r="S2519">
        <v>0</v>
      </c>
      <c r="U2519">
        <v>0</v>
      </c>
      <c r="AO2519" s="337">
        <f>TabIPW[[#This Row],[iloczyn liczby mieszkańców i relacji przeciętnego miesięcznego wynagrodzenia brutto 
 do średniej krajowej2]]/$AP$2*$AO$2</f>
        <v>1.3154726440788441E-3</v>
      </c>
      <c r="AP2519" s="28">
        <v>71754.911999999997</v>
      </c>
      <c r="AQ2519" s="337">
        <f>((TabIPW[[#This Row],[liczba mieszkańców zakładów stacjonarnych pomocy społecznej podleglych samorządowi powiatu (łącznie z filiami)]]/$AR$2*$AR$3)+(TabIPW[[#This Row],[liczba bezrobotnych zarejestrowanych]]/$AS$2*$AS$3))*$AQ$2</f>
        <v>7.8876625262511363E-4</v>
      </c>
      <c r="AR2519" s="28">
        <v>79</v>
      </c>
      <c r="AS2519" s="28">
        <v>2749</v>
      </c>
      <c r="AT2519" s="337">
        <f>((TabIPW[[#This Row],[długość dróg powiatowych o nawierzchni twardej '[w km']]]/$AU$2*$AU$3)+(TabIPW[[#This Row],[liczba mieszkańców w wieku 20-64  '']]/$AV$2*$AV$3))*$AT$2</f>
        <v>3.9210706663470377E-4</v>
      </c>
      <c r="AU2519">
        <v>347.2</v>
      </c>
      <c r="AV2519">
        <v>48926</v>
      </c>
      <c r="AW2519" s="337">
        <f>TabIPW[[#This Row],[liczba oddziałów w szkołach ponadpodstawowych i policealnych]]/$AX$2*$AW$2</f>
        <v>5.3910332813789314E-4</v>
      </c>
      <c r="AX2519" s="28">
        <v>147</v>
      </c>
      <c r="AY2519" s="337">
        <f>TabIPW[[#This Row],[liczba mieszkańców'']]/$AZ$2*$AY$2</f>
        <v>2.2812180612105204E-4</v>
      </c>
      <c r="AZ2519" s="28">
        <v>81912</v>
      </c>
    </row>
    <row r="2520" spans="1:52" x14ac:dyDescent="0.3">
      <c r="A2520" s="2" t="s">
        <v>2322</v>
      </c>
      <c r="B2520" s="2" t="s">
        <v>18</v>
      </c>
      <c r="C2520" s="2" t="s">
        <v>71</v>
      </c>
      <c r="D2520" s="2"/>
      <c r="E2520" s="2"/>
      <c r="F2520" s="17" t="str">
        <f>+Tabela1[[#This Row],[WK]]&amp;Tabela1[[#This Row],[PK]]&amp;Tabela1[[#This Row],[GK]]</f>
        <v>0411</v>
      </c>
      <c r="G2520" s="2" t="s">
        <v>2359</v>
      </c>
      <c r="I2520">
        <v>36910</v>
      </c>
      <c r="K2520">
        <v>0</v>
      </c>
      <c r="M2520">
        <v>31004.400000000001</v>
      </c>
      <c r="O2520">
        <v>0</v>
      </c>
      <c r="Q2520">
        <v>0</v>
      </c>
      <c r="S2520">
        <v>0</v>
      </c>
      <c r="U2520">
        <v>0</v>
      </c>
      <c r="AO2520" s="337">
        <f>TabIPW[[#This Row],[iloczyn liczby mieszkańców i relacji przeciętnego miesięcznego wynagrodzenia brutto 
 do średniej krajowej2]]/$AP$2*$AO$2</f>
        <v>5.6839927622067343E-4</v>
      </c>
      <c r="AP2520" s="28">
        <v>31004.399999999998</v>
      </c>
      <c r="AQ2520" s="337">
        <f>((TabIPW[[#This Row],[liczba mieszkańców zakładów stacjonarnych pomocy społecznej podleglych samorządowi powiatu (łącznie z filiami)]]/$AR$2*$AR$3)+(TabIPW[[#This Row],[liczba bezrobotnych zarejestrowanych]]/$AS$2*$AS$3))*$AQ$2</f>
        <v>5.6743255866687999E-4</v>
      </c>
      <c r="AR2520" s="28">
        <v>65</v>
      </c>
      <c r="AS2520" s="28">
        <v>1908</v>
      </c>
      <c r="AT2520" s="337">
        <f>((TabIPW[[#This Row],[długość dróg powiatowych o nawierzchni twardej '[w km']]]/$AU$2*$AU$3)+(TabIPW[[#This Row],[liczba mieszkańców w wieku 20-64  '']]/$AV$2*$AV$3))*$AT$2</f>
        <v>1.9829975190738307E-4</v>
      </c>
      <c r="AU2520">
        <v>284.7</v>
      </c>
      <c r="AV2520">
        <v>21862</v>
      </c>
      <c r="AW2520" s="337">
        <f>TabIPW[[#This Row],[liczba oddziałów w szkołach ponadpodstawowych i policealnych]]/$AX$2*$AW$2</f>
        <v>3.4840011002108741E-4</v>
      </c>
      <c r="AX2520" s="28">
        <v>95</v>
      </c>
      <c r="AY2520" s="337">
        <f>TabIPW[[#This Row],[liczba mieszkańców'']]/$AZ$2*$AY$2</f>
        <v>1.027929468689329E-4</v>
      </c>
      <c r="AZ2520" s="28">
        <v>36910</v>
      </c>
    </row>
    <row r="2521" spans="1:52" x14ac:dyDescent="0.3">
      <c r="A2521" s="2" t="s">
        <v>2322</v>
      </c>
      <c r="B2521" s="2" t="s">
        <v>18</v>
      </c>
      <c r="C2521" s="2" t="s">
        <v>72</v>
      </c>
      <c r="D2521" s="2"/>
      <c r="E2521" s="2"/>
      <c r="F2521" s="17" t="str">
        <f>+Tabela1[[#This Row],[WK]]&amp;Tabela1[[#This Row],[PK]]&amp;Tabela1[[#This Row],[GK]]</f>
        <v>0412</v>
      </c>
      <c r="G2521" s="2" t="s">
        <v>2360</v>
      </c>
      <c r="I2521">
        <v>40464</v>
      </c>
      <c r="K2521">
        <v>0</v>
      </c>
      <c r="M2521">
        <v>31440.528000000002</v>
      </c>
      <c r="O2521">
        <v>0</v>
      </c>
      <c r="Q2521">
        <v>0</v>
      </c>
      <c r="S2521">
        <v>0</v>
      </c>
      <c r="U2521">
        <v>0</v>
      </c>
      <c r="AO2521" s="337">
        <f>TabIPW[[#This Row],[iloczyn liczby mieszkańców i relacji przeciętnego miesięcznego wynagrodzenia brutto 
 do średniej krajowej2]]/$AP$2*$AO$2</f>
        <v>5.7639474910644347E-4</v>
      </c>
      <c r="AP2521" s="28">
        <v>31440.528000000002</v>
      </c>
      <c r="AQ2521" s="337">
        <f>((TabIPW[[#This Row],[liczba mieszkańców zakładów stacjonarnych pomocy społecznej podleglych samorządowi powiatu (łącznie z filiami)]]/$AR$2*$AR$3)+(TabIPW[[#This Row],[liczba bezrobotnych zarejestrowanych]]/$AS$2*$AS$3))*$AQ$2</f>
        <v>4.4900347266987412E-4</v>
      </c>
      <c r="AR2521" s="28">
        <v>50</v>
      </c>
      <c r="AS2521" s="28">
        <v>1522</v>
      </c>
      <c r="AT2521" s="337">
        <f>((TabIPW[[#This Row],[długość dróg powiatowych o nawierzchni twardej '[w km']]]/$AU$2*$AU$3)+(TabIPW[[#This Row],[liczba mieszkańców w wieku 20-64  '']]/$AV$2*$AV$3))*$AT$2</f>
        <v>1.9700258905528119E-4</v>
      </c>
      <c r="AU2521">
        <v>204.6</v>
      </c>
      <c r="AV2521">
        <v>23785</v>
      </c>
      <c r="AW2521" s="337">
        <f>TabIPW[[#This Row],[liczba oddziałów w szkołach ponadpodstawowych i policealnych]]/$AX$2*$AW$2</f>
        <v>3.6306958833776473E-4</v>
      </c>
      <c r="AX2521" s="28">
        <v>99</v>
      </c>
      <c r="AY2521" s="337">
        <f>TabIPW[[#This Row],[liczba mieszkańców'']]/$AZ$2*$AY$2</f>
        <v>1.126907017638716E-4</v>
      </c>
      <c r="AZ2521" s="28">
        <v>40464</v>
      </c>
    </row>
    <row r="2522" spans="1:52" x14ac:dyDescent="0.3">
      <c r="A2522" s="2" t="s">
        <v>2322</v>
      </c>
      <c r="B2522" s="2" t="s">
        <v>18</v>
      </c>
      <c r="C2522" s="2" t="s">
        <v>74</v>
      </c>
      <c r="D2522" s="2"/>
      <c r="E2522" s="2"/>
      <c r="F2522" s="17" t="str">
        <f>+Tabela1[[#This Row],[WK]]&amp;Tabela1[[#This Row],[PK]]&amp;Tabela1[[#This Row],[GK]]</f>
        <v>0413</v>
      </c>
      <c r="G2522" s="2" t="s">
        <v>2361</v>
      </c>
      <c r="I2522">
        <v>38284</v>
      </c>
      <c r="K2522">
        <v>0</v>
      </c>
      <c r="M2522">
        <v>29861.52</v>
      </c>
      <c r="O2522">
        <v>0</v>
      </c>
      <c r="Q2522">
        <v>0</v>
      </c>
      <c r="S2522">
        <v>0</v>
      </c>
      <c r="U2522">
        <v>0</v>
      </c>
      <c r="AO2522" s="337">
        <f>TabIPW[[#This Row],[iloczyn liczby mieszkańców i relacji przeciętnego miesięcznego wynagrodzenia brutto 
 do średniej krajowej2]]/$AP$2*$AO$2</f>
        <v>5.4744701896663583E-4</v>
      </c>
      <c r="AP2522" s="28">
        <v>29861.52</v>
      </c>
      <c r="AQ2522" s="337">
        <f>((TabIPW[[#This Row],[liczba mieszkańców zakładów stacjonarnych pomocy społecznej podleglych samorządowi powiatu (łącznie z filiami)]]/$AR$2*$AR$3)+(TabIPW[[#This Row],[liczba bezrobotnych zarejestrowanych]]/$AS$2*$AS$3))*$AQ$2</f>
        <v>6.2638599105369606E-4</v>
      </c>
      <c r="AR2522" s="28">
        <v>145</v>
      </c>
      <c r="AS2522" s="28">
        <v>1482</v>
      </c>
      <c r="AT2522" s="337">
        <f>((TabIPW[[#This Row],[długość dróg powiatowych o nawierzchni twardej '[w km']]]/$AU$2*$AU$3)+(TabIPW[[#This Row],[liczba mieszkańców w wieku 20-64  '']]/$AV$2*$AV$3))*$AT$2</f>
        <v>1.995731327078898E-4</v>
      </c>
      <c r="AU2522">
        <v>270.60000000000002</v>
      </c>
      <c r="AV2522">
        <v>22423</v>
      </c>
      <c r="AW2522" s="337">
        <f>TabIPW[[#This Row],[liczba oddziałów w szkołach ponadpodstawowych i policealnych]]/$AX$2*$AW$2</f>
        <v>2.2370954432932979E-4</v>
      </c>
      <c r="AX2522" s="28">
        <v>61</v>
      </c>
      <c r="AY2522" s="337">
        <f>TabIPW[[#This Row],[liczba mieszkańców'']]/$AZ$2*$AY$2</f>
        <v>1.0661948463641905E-4</v>
      </c>
      <c r="AZ2522" s="28">
        <v>38284</v>
      </c>
    </row>
    <row r="2523" spans="1:52" x14ac:dyDescent="0.3">
      <c r="A2523" s="2" t="s">
        <v>2322</v>
      </c>
      <c r="B2523" s="2" t="s">
        <v>18</v>
      </c>
      <c r="C2523" s="2" t="s">
        <v>76</v>
      </c>
      <c r="D2523" s="2"/>
      <c r="E2523" s="2"/>
      <c r="F2523" s="17" t="str">
        <f>+Tabela1[[#This Row],[WK]]&amp;Tabela1[[#This Row],[PK]]&amp;Tabela1[[#This Row],[GK]]</f>
        <v>0414</v>
      </c>
      <c r="G2523" s="2" t="s">
        <v>2362</v>
      </c>
      <c r="I2523">
        <v>93670</v>
      </c>
      <c r="K2523">
        <v>0</v>
      </c>
      <c r="M2523">
        <v>82054.919999999984</v>
      </c>
      <c r="O2523">
        <v>0</v>
      </c>
      <c r="Q2523">
        <v>0</v>
      </c>
      <c r="S2523">
        <v>0</v>
      </c>
      <c r="U2523">
        <v>0</v>
      </c>
      <c r="AO2523" s="337">
        <f>TabIPW[[#This Row],[iloczyn liczby mieszkańców i relacji przeciętnego miesięcznego wynagrodzenia brutto 
 do średniej krajowej2]]/$AP$2*$AO$2</f>
        <v>1.5043012326748867E-3</v>
      </c>
      <c r="AP2523" s="28">
        <v>82054.919999999984</v>
      </c>
      <c r="AQ2523" s="337">
        <f>((TabIPW[[#This Row],[liczba mieszkańców zakładów stacjonarnych pomocy społecznej podleglych samorządowi powiatu (łącznie z filiami)]]/$AR$2*$AR$3)+(TabIPW[[#This Row],[liczba bezrobotnych zarejestrowanych]]/$AS$2*$AS$3))*$AQ$2</f>
        <v>8.0543885214790618E-4</v>
      </c>
      <c r="AR2523" s="28">
        <v>139</v>
      </c>
      <c r="AS2523" s="28">
        <v>2310</v>
      </c>
      <c r="AT2523" s="337">
        <f>((TabIPW[[#This Row],[długość dróg powiatowych o nawierzchni twardej '[w km']]]/$AU$2*$AU$3)+(TabIPW[[#This Row],[liczba mieszkańców w wieku 20-64  '']]/$AV$2*$AV$3))*$AT$2</f>
        <v>4.7603069094633396E-4</v>
      </c>
      <c r="AU2523">
        <v>566.20000000000005</v>
      </c>
      <c r="AV2523">
        <v>55577</v>
      </c>
      <c r="AW2523" s="337">
        <f>TabIPW[[#This Row],[liczba oddziałów w szkołach ponadpodstawowych i policealnych]]/$AX$2*$AW$2</f>
        <v>5.904465022462639E-4</v>
      </c>
      <c r="AX2523" s="28">
        <v>161</v>
      </c>
      <c r="AY2523" s="337">
        <f>TabIPW[[#This Row],[liczba mieszkańców'']]/$AZ$2*$AY$2</f>
        <v>2.6086738914150485E-4</v>
      </c>
      <c r="AZ2523" s="28">
        <v>93670</v>
      </c>
    </row>
    <row r="2524" spans="1:52" x14ac:dyDescent="0.3">
      <c r="A2524" s="2" t="s">
        <v>2322</v>
      </c>
      <c r="B2524" s="2" t="s">
        <v>18</v>
      </c>
      <c r="C2524" s="2" t="s">
        <v>109</v>
      </c>
      <c r="D2524" s="2"/>
      <c r="E2524" s="2"/>
      <c r="F2524" s="17" t="str">
        <f>+Tabela1[[#This Row],[WK]]&amp;Tabela1[[#This Row],[PK]]&amp;Tabela1[[#This Row],[GK]]</f>
        <v>0415</v>
      </c>
      <c r="G2524" s="2" t="s">
        <v>2363</v>
      </c>
      <c r="I2524">
        <v>115430</v>
      </c>
      <c r="K2524">
        <v>0</v>
      </c>
      <c r="M2524">
        <v>96153.19</v>
      </c>
      <c r="O2524">
        <v>0</v>
      </c>
      <c r="Q2524">
        <v>0</v>
      </c>
      <c r="S2524">
        <v>0</v>
      </c>
      <c r="U2524">
        <v>0</v>
      </c>
      <c r="AO2524" s="337">
        <f>TabIPW[[#This Row],[iloczyn liczby mieszkańców i relacji przeciętnego miesięcznego wynagrodzenia brutto 
 do średniej krajowej2]]/$AP$2*$AO$2</f>
        <v>1.7627628208353942E-3</v>
      </c>
      <c r="AP2524" s="28">
        <v>96153.19</v>
      </c>
      <c r="AQ2524" s="337">
        <f>((TabIPW[[#This Row],[liczba mieszkańców zakładów stacjonarnych pomocy społecznej podleglych samorządowi powiatu (łącznie z filiami)]]/$AR$2*$AR$3)+(TabIPW[[#This Row],[liczba bezrobotnych zarejestrowanych]]/$AS$2*$AS$3))*$AQ$2</f>
        <v>1.3968388624622267E-3</v>
      </c>
      <c r="AR2524" s="28">
        <v>338</v>
      </c>
      <c r="AS2524" s="28">
        <v>3180</v>
      </c>
      <c r="AT2524" s="337">
        <f>((TabIPW[[#This Row],[długość dróg powiatowych o nawierzchni twardej '[w km']]]/$AU$2*$AU$3)+(TabIPW[[#This Row],[liczba mieszkańców w wieku 20-64  '']]/$AV$2*$AV$3))*$AT$2</f>
        <v>5.2935630281365678E-4</v>
      </c>
      <c r="AU2524">
        <v>300.5</v>
      </c>
      <c r="AV2524">
        <v>70494</v>
      </c>
      <c r="AW2524" s="337">
        <f>TabIPW[[#This Row],[liczba oddziałów w szkołach ponadpodstawowych i policealnych]]/$AX$2*$AW$2</f>
        <v>5.0609700192536899E-4</v>
      </c>
      <c r="AX2524" s="28">
        <v>138</v>
      </c>
      <c r="AY2524" s="337">
        <f>TabIPW[[#This Row],[liczba mieszkańców'']]/$AZ$2*$AY$2</f>
        <v>3.2146816193662757E-4</v>
      </c>
      <c r="AZ2524" s="28">
        <v>115430</v>
      </c>
    </row>
    <row r="2525" spans="1:52" x14ac:dyDescent="0.3">
      <c r="A2525" s="2" t="s">
        <v>2322</v>
      </c>
      <c r="B2525" s="2" t="s">
        <v>18</v>
      </c>
      <c r="C2525" s="2" t="s">
        <v>113</v>
      </c>
      <c r="D2525" s="2"/>
      <c r="E2525" s="2"/>
      <c r="F2525" s="17" t="str">
        <f>+Tabela1[[#This Row],[WK]]&amp;Tabela1[[#This Row],[PK]]&amp;Tabela1[[#This Row],[GK]]</f>
        <v>0416</v>
      </c>
      <c r="G2525" s="2" t="s">
        <v>2364</v>
      </c>
      <c r="I2525">
        <v>46525</v>
      </c>
      <c r="K2525">
        <v>0</v>
      </c>
      <c r="M2525">
        <v>37033.899999999994</v>
      </c>
      <c r="O2525">
        <v>0</v>
      </c>
      <c r="Q2525">
        <v>0</v>
      </c>
      <c r="S2525">
        <v>0</v>
      </c>
      <c r="U2525">
        <v>0</v>
      </c>
      <c r="AO2525" s="337">
        <f>TabIPW[[#This Row],[iloczyn liczby mieszkańców i relacji przeciętnego miesięcznego wynagrodzenia brutto 
 do średniej krajowej2]]/$AP$2*$AO$2</f>
        <v>6.7893724618534133E-4</v>
      </c>
      <c r="AP2525" s="28">
        <v>37033.899999999994</v>
      </c>
      <c r="AQ2525" s="337">
        <f>((TabIPW[[#This Row],[liczba mieszkańców zakładów stacjonarnych pomocy społecznej podleglych samorządowi powiatu (łącznie z filiami)]]/$AR$2*$AR$3)+(TabIPW[[#This Row],[liczba bezrobotnych zarejestrowanych]]/$AS$2*$AS$3))*$AQ$2</f>
        <v>5.2404044784549997E-4</v>
      </c>
      <c r="AR2525" s="28">
        <v>53</v>
      </c>
      <c r="AS2525" s="28">
        <v>1822</v>
      </c>
      <c r="AT2525" s="337">
        <f>((TabIPW[[#This Row],[długość dróg powiatowych o nawierzchni twardej '[w km']]]/$AU$2*$AU$3)+(TabIPW[[#This Row],[liczba mieszkańców w wieku 20-64  '']]/$AV$2*$AV$3))*$AT$2</f>
        <v>2.4900472747307423E-4</v>
      </c>
      <c r="AU2525">
        <v>383.1</v>
      </c>
      <c r="AV2525">
        <v>26776</v>
      </c>
      <c r="AW2525" s="337">
        <f>TabIPW[[#This Row],[liczba oddziałów w szkołach ponadpodstawowych i policealnych]]/$AX$2*$AW$2</f>
        <v>2.7138534885853122E-4</v>
      </c>
      <c r="AX2525" s="28">
        <v>74</v>
      </c>
      <c r="AY2525" s="337">
        <f>TabIPW[[#This Row],[liczba mieszkańców'']]/$AZ$2*$AY$2</f>
        <v>1.2957035635538075E-4</v>
      </c>
      <c r="AZ2525" s="28">
        <v>46525</v>
      </c>
    </row>
    <row r="2526" spans="1:52" x14ac:dyDescent="0.3">
      <c r="A2526" s="2" t="s">
        <v>2322</v>
      </c>
      <c r="B2526" s="2" t="s">
        <v>18</v>
      </c>
      <c r="C2526" s="2" t="s">
        <v>120</v>
      </c>
      <c r="D2526" s="2"/>
      <c r="E2526" s="2"/>
      <c r="F2526" s="17" t="str">
        <f>+Tabela1[[#This Row],[WK]]&amp;Tabela1[[#This Row],[PK]]&amp;Tabela1[[#This Row],[GK]]</f>
        <v>0417</v>
      </c>
      <c r="G2526" s="2" t="s">
        <v>2365</v>
      </c>
      <c r="I2526">
        <v>31866</v>
      </c>
      <c r="K2526">
        <v>0</v>
      </c>
      <c r="M2526">
        <v>26799.305999999997</v>
      </c>
      <c r="O2526">
        <v>0</v>
      </c>
      <c r="Q2526">
        <v>0</v>
      </c>
      <c r="S2526">
        <v>0</v>
      </c>
      <c r="U2526">
        <v>0</v>
      </c>
      <c r="AO2526" s="337">
        <f>TabIPW[[#This Row],[iloczyn liczby mieszkańców i relacji przeciętnego miesięcznego wynagrodzenia brutto 
 do średniej krajowej2]]/$AP$2*$AO$2</f>
        <v>4.9130788319130033E-4</v>
      </c>
      <c r="AP2526" s="28">
        <v>26799.306</v>
      </c>
      <c r="AQ2526" s="337">
        <f>((TabIPW[[#This Row],[liczba mieszkańców zakładów stacjonarnych pomocy społecznej podleglych samorządowi powiatu (łącznie z filiami)]]/$AR$2*$AR$3)+(TabIPW[[#This Row],[liczba bezrobotnych zarejestrowanych]]/$AS$2*$AS$3))*$AQ$2</f>
        <v>4.356488578761582E-4</v>
      </c>
      <c r="AR2526" s="28">
        <v>75</v>
      </c>
      <c r="AS2526" s="28">
        <v>1251</v>
      </c>
      <c r="AT2526" s="337">
        <f>((TabIPW[[#This Row],[długość dróg powiatowych o nawierzchni twardej '[w km']]]/$AU$2*$AU$3)+(TabIPW[[#This Row],[liczba mieszkańców w wieku 20-64  '']]/$AV$2*$AV$3))*$AT$2</f>
        <v>1.6397390399268416E-4</v>
      </c>
      <c r="AU2526">
        <v>198.9</v>
      </c>
      <c r="AV2526">
        <v>19042</v>
      </c>
      <c r="AW2526" s="337">
        <f>TabIPW[[#This Row],[liczba oddziałów w szkołach ponadpodstawowych i policealnych]]/$AX$2*$AW$2</f>
        <v>1.7970110937929769E-4</v>
      </c>
      <c r="AX2526" s="28">
        <v>49</v>
      </c>
      <c r="AY2526" s="337">
        <f>TabIPW[[#This Row],[liczba mieszkańców'']]/$AZ$2*$AY$2</f>
        <v>8.8745598616239929E-5</v>
      </c>
      <c r="AZ2526" s="28">
        <v>31866</v>
      </c>
    </row>
    <row r="2527" spans="1:52" x14ac:dyDescent="0.3">
      <c r="A2527" s="2" t="s">
        <v>2322</v>
      </c>
      <c r="B2527" s="2" t="s">
        <v>18</v>
      </c>
      <c r="C2527" s="2" t="s">
        <v>126</v>
      </c>
      <c r="D2527" s="2"/>
      <c r="E2527" s="2"/>
      <c r="F2527" s="17" t="str">
        <f>+Tabela1[[#This Row],[WK]]&amp;Tabela1[[#This Row],[PK]]&amp;Tabela1[[#This Row],[GK]]</f>
        <v>0418</v>
      </c>
      <c r="G2527" s="2" t="s">
        <v>2366</v>
      </c>
      <c r="I2527">
        <v>81059</v>
      </c>
      <c r="K2527">
        <v>0</v>
      </c>
      <c r="M2527">
        <v>65982.026000000013</v>
      </c>
      <c r="O2527">
        <v>0</v>
      </c>
      <c r="Q2527">
        <v>0</v>
      </c>
      <c r="S2527">
        <v>0</v>
      </c>
      <c r="U2527">
        <v>0</v>
      </c>
      <c r="AO2527" s="337">
        <f>TabIPW[[#This Row],[iloczyn liczby mieszkańców i relacji przeciętnego miesięcznego wynagrodzenia brutto 
 do średniej krajowej2]]/$AP$2*$AO$2</f>
        <v>1.2096391422499275E-3</v>
      </c>
      <c r="AP2527" s="28">
        <v>65982.025999999998</v>
      </c>
      <c r="AQ2527" s="337">
        <f>((TabIPW[[#This Row],[liczba mieszkańców zakładów stacjonarnych pomocy społecznej podleglych samorządowi powiatu (łącznie z filiami)]]/$AR$2*$AR$3)+(TabIPW[[#This Row],[liczba bezrobotnych zarejestrowanych]]/$AS$2*$AS$3))*$AQ$2</f>
        <v>1.497842215788317E-3</v>
      </c>
      <c r="AR2527" s="28">
        <v>281</v>
      </c>
      <c r="AS2527" s="28">
        <v>4104</v>
      </c>
      <c r="AT2527" s="337">
        <f>((TabIPW[[#This Row],[długość dróg powiatowych o nawierzchni twardej '[w km']]]/$AU$2*$AU$3)+(TabIPW[[#This Row],[liczba mieszkańców w wieku 20-64  '']]/$AV$2*$AV$3))*$AT$2</f>
        <v>3.9765563188052004E-4</v>
      </c>
      <c r="AU2527">
        <v>393.1</v>
      </c>
      <c r="AV2527">
        <v>48536</v>
      </c>
      <c r="AW2527" s="337">
        <f>TabIPW[[#This Row],[liczba oddziałów w szkołach ponadpodstawowych i policealnych]]/$AX$2*$AW$2</f>
        <v>2.8238745759603923E-4</v>
      </c>
      <c r="AX2527" s="28">
        <v>77</v>
      </c>
      <c r="AY2527" s="337">
        <f>TabIPW[[#This Row],[liczba mieszkańców'']]/$AZ$2*$AY$2</f>
        <v>2.2574623354778734E-4</v>
      </c>
      <c r="AZ2527" s="28">
        <v>81059</v>
      </c>
    </row>
    <row r="2528" spans="1:52" x14ac:dyDescent="0.3">
      <c r="A2528" s="2" t="s">
        <v>2322</v>
      </c>
      <c r="B2528" s="2" t="s">
        <v>18</v>
      </c>
      <c r="C2528" s="2" t="s">
        <v>132</v>
      </c>
      <c r="D2528" s="2"/>
      <c r="E2528" s="2"/>
      <c r="F2528" s="17" t="str">
        <f>+Tabela1[[#This Row],[WK]]&amp;Tabela1[[#This Row],[PK]]&amp;Tabela1[[#This Row],[GK]]</f>
        <v>0419</v>
      </c>
      <c r="G2528" s="2" t="s">
        <v>2367</v>
      </c>
      <c r="I2528">
        <v>66598</v>
      </c>
      <c r="K2528">
        <v>0</v>
      </c>
      <c r="M2528">
        <v>54343.968000000001</v>
      </c>
      <c r="O2528">
        <v>0</v>
      </c>
      <c r="Q2528">
        <v>0</v>
      </c>
      <c r="S2528">
        <v>0</v>
      </c>
      <c r="U2528">
        <v>0</v>
      </c>
      <c r="AO2528" s="337">
        <f>TabIPW[[#This Row],[iloczyn liczby mieszkańców i relacji przeciętnego miesięcznego wynagrodzenia brutto 
 do średniej krajowej2]]/$AP$2*$AO$2</f>
        <v>9.9628027241809003E-4</v>
      </c>
      <c r="AP2528" s="28">
        <v>54343.967999999993</v>
      </c>
      <c r="AQ2528" s="337">
        <f>((TabIPW[[#This Row],[liczba mieszkańców zakładów stacjonarnych pomocy społecznej podleglych samorządowi powiatu (łącznie z filiami)]]/$AR$2*$AR$3)+(TabIPW[[#This Row],[liczba bezrobotnych zarejestrowanych]]/$AS$2*$AS$3))*$AQ$2</f>
        <v>1.0175344593492132E-3</v>
      </c>
      <c r="AR2528" s="28">
        <v>239</v>
      </c>
      <c r="AS2528" s="28">
        <v>2378</v>
      </c>
      <c r="AT2528" s="337">
        <f>((TabIPW[[#This Row],[długość dróg powiatowych o nawierzchni twardej '[w km']]]/$AU$2*$AU$3)+(TabIPW[[#This Row],[liczba mieszkańców w wieku 20-64  '']]/$AV$2*$AV$3))*$AT$2</f>
        <v>3.5326686466725596E-4</v>
      </c>
      <c r="AU2528">
        <v>500.7</v>
      </c>
      <c r="AV2528">
        <v>39118</v>
      </c>
      <c r="AW2528" s="337">
        <f>TabIPW[[#This Row],[liczba oddziałów w szkołach ponadpodstawowych i policealnych]]/$AX$2*$AW$2</f>
        <v>4.8776015402952232E-4</v>
      </c>
      <c r="AX2528" s="28">
        <v>133</v>
      </c>
      <c r="AY2528" s="337">
        <f>TabIPW[[#This Row],[liczba mieszkańców'']]/$AZ$2*$AY$2</f>
        <v>1.8547289828169041E-4</v>
      </c>
      <c r="AZ2528" s="28">
        <v>66598</v>
      </c>
    </row>
    <row r="2529" spans="1:52" x14ac:dyDescent="0.3">
      <c r="A2529" s="2" t="s">
        <v>2322</v>
      </c>
      <c r="B2529" s="2" t="s">
        <v>23</v>
      </c>
      <c r="C2529" s="2" t="s">
        <v>12</v>
      </c>
      <c r="D2529" s="2"/>
      <c r="E2529" s="2"/>
      <c r="F2529" s="17" t="str">
        <f>+Tabela1[[#This Row],[WK]]&amp;Tabela1[[#This Row],[PK]]&amp;Tabela1[[#This Row],[GK]]</f>
        <v>0601</v>
      </c>
      <c r="G2529" s="2" t="s">
        <v>2368</v>
      </c>
      <c r="I2529">
        <v>103464</v>
      </c>
      <c r="K2529">
        <v>0</v>
      </c>
      <c r="M2529">
        <v>83598.911999999997</v>
      </c>
      <c r="O2529">
        <v>0</v>
      </c>
      <c r="Q2529">
        <v>0</v>
      </c>
      <c r="S2529">
        <v>0</v>
      </c>
      <c r="U2529">
        <v>0</v>
      </c>
      <c r="AO2529" s="337">
        <f>TabIPW[[#This Row],[iloczyn liczby mieszkańców i relacji przeciętnego miesięcznego wynagrodzenia brutto 
 do średniej krajowej2]]/$AP$2*$AO$2</f>
        <v>1.5326070194435553E-3</v>
      </c>
      <c r="AP2529" s="28">
        <v>83598.911999999997</v>
      </c>
      <c r="AQ2529" s="337">
        <f>((TabIPW[[#This Row],[liczba mieszkańców zakładów stacjonarnych pomocy społecznej podleglych samorządowi powiatu (łącznie z filiami)]]/$AR$2*$AR$3)+(TabIPW[[#This Row],[liczba bezrobotnych zarejestrowanych]]/$AS$2*$AS$3))*$AQ$2</f>
        <v>1.6113022536512998E-3</v>
      </c>
      <c r="AR2529" s="28">
        <v>383</v>
      </c>
      <c r="AS2529" s="28">
        <v>3727</v>
      </c>
      <c r="AT2529" s="337">
        <f>((TabIPW[[#This Row],[długość dróg powiatowych o nawierzchni twardej '[w km']]]/$AU$2*$AU$3)+(TabIPW[[#This Row],[liczba mieszkańców w wieku 20-64  '']]/$AV$2*$AV$3))*$AT$2</f>
        <v>5.7416623622358668E-4</v>
      </c>
      <c r="AU2529">
        <v>907.2</v>
      </c>
      <c r="AV2529">
        <v>61112</v>
      </c>
      <c r="AW2529" s="337">
        <f>TabIPW[[#This Row],[liczba oddziałów w szkołach ponadpodstawowych i policealnych]]/$AX$2*$AW$2</f>
        <v>3.9607591455028882E-4</v>
      </c>
      <c r="AX2529" s="28">
        <v>108</v>
      </c>
      <c r="AY2529" s="337">
        <f>TabIPW[[#This Row],[liczba mieszkańców'']]/$AZ$2*$AY$2</f>
        <v>2.881433068232802E-4</v>
      </c>
      <c r="AZ2529" s="28">
        <v>103464</v>
      </c>
    </row>
    <row r="2530" spans="1:52" x14ac:dyDescent="0.3">
      <c r="A2530" s="2" t="s">
        <v>2322</v>
      </c>
      <c r="B2530" s="2" t="s">
        <v>23</v>
      </c>
      <c r="C2530" s="2" t="s">
        <v>11</v>
      </c>
      <c r="D2530" s="2"/>
      <c r="E2530" s="2"/>
      <c r="F2530" s="17" t="str">
        <f>+Tabela1[[#This Row],[WK]]&amp;Tabela1[[#This Row],[PK]]&amp;Tabela1[[#This Row],[GK]]</f>
        <v>0602</v>
      </c>
      <c r="G2530" s="2" t="s">
        <v>2369</v>
      </c>
      <c r="I2530">
        <v>94173</v>
      </c>
      <c r="K2530">
        <v>0</v>
      </c>
      <c r="M2530">
        <v>72513.210000000006</v>
      </c>
      <c r="O2530">
        <v>0</v>
      </c>
      <c r="Q2530">
        <v>0</v>
      </c>
      <c r="S2530">
        <v>0</v>
      </c>
      <c r="U2530">
        <v>0</v>
      </c>
      <c r="AO2530" s="337">
        <f>TabIPW[[#This Row],[iloczyn liczby mieszkańców i relacji przeciętnego miesięcznego wynagrodzenia brutto 
 do średniej krajowej2]]/$AP$2*$AO$2</f>
        <v>1.3293744139682661E-3</v>
      </c>
      <c r="AP2530" s="28">
        <v>72513.210000000006</v>
      </c>
      <c r="AQ2530" s="337">
        <f>((TabIPW[[#This Row],[liczba mieszkańców zakładów stacjonarnych pomocy społecznej podleglych samorządowi powiatu (łącznie z filiami)]]/$AR$2*$AR$3)+(TabIPW[[#This Row],[liczba bezrobotnych zarejestrowanych]]/$AS$2*$AS$3))*$AQ$2</f>
        <v>1.0608575973905967E-3</v>
      </c>
      <c r="AR2530" s="28">
        <v>260</v>
      </c>
      <c r="AS2530" s="28">
        <v>2387</v>
      </c>
      <c r="AT2530" s="337">
        <f>((TabIPW[[#This Row],[długość dróg powiatowych o nawierzchni twardej '[w km']]]/$AU$2*$AU$3)+(TabIPW[[#This Row],[liczba mieszkańców w wieku 20-64  '']]/$AV$2*$AV$3))*$AT$2</f>
        <v>4.7331183471314054E-4</v>
      </c>
      <c r="AU2530">
        <v>545</v>
      </c>
      <c r="AV2530">
        <v>55734</v>
      </c>
      <c r="AW2530" s="337">
        <f>TabIPW[[#This Row],[liczba oddziałów w szkołach ponadpodstawowych i policealnych]]/$AX$2*$AW$2</f>
        <v>6.7112863298798939E-4</v>
      </c>
      <c r="AX2530" s="28">
        <v>183</v>
      </c>
      <c r="AY2530" s="337">
        <f>TabIPW[[#This Row],[liczba mieszkańców'']]/$AZ$2*$AY$2</f>
        <v>2.6226822501999506E-4</v>
      </c>
      <c r="AZ2530" s="28">
        <v>94173</v>
      </c>
    </row>
    <row r="2531" spans="1:52" x14ac:dyDescent="0.3">
      <c r="A2531" s="2" t="s">
        <v>2322</v>
      </c>
      <c r="B2531" s="2" t="s">
        <v>23</v>
      </c>
      <c r="C2531" s="2" t="s">
        <v>16</v>
      </c>
      <c r="D2531" s="2"/>
      <c r="E2531" s="2"/>
      <c r="F2531" s="17" t="str">
        <f>+Tabela1[[#This Row],[WK]]&amp;Tabela1[[#This Row],[PK]]&amp;Tabela1[[#This Row],[GK]]</f>
        <v>0603</v>
      </c>
      <c r="G2531" s="2" t="s">
        <v>2370</v>
      </c>
      <c r="I2531">
        <v>72563</v>
      </c>
      <c r="K2531">
        <v>0</v>
      </c>
      <c r="M2531">
        <v>58195.526000000005</v>
      </c>
      <c r="O2531">
        <v>0</v>
      </c>
      <c r="Q2531">
        <v>0</v>
      </c>
      <c r="S2531">
        <v>0</v>
      </c>
      <c r="U2531">
        <v>0</v>
      </c>
      <c r="AO2531" s="337">
        <f>TabIPW[[#This Row],[iloczyn liczby mieszkańców i relacji przeciętnego miesięcznego wynagrodzenia brutto 
 do średniej krajowej2]]/$AP$2*$AO$2</f>
        <v>1.0668903400059793E-3</v>
      </c>
      <c r="AP2531" s="28">
        <v>58195.526000000005</v>
      </c>
      <c r="AQ2531" s="337">
        <f>((TabIPW[[#This Row],[liczba mieszkańców zakładów stacjonarnych pomocy społecznej podleglych samorządowi powiatu (łącznie z filiami)]]/$AR$2*$AR$3)+(TabIPW[[#This Row],[liczba bezrobotnych zarejestrowanych]]/$AS$2*$AS$3))*$AQ$2</f>
        <v>1.1792764016764468E-3</v>
      </c>
      <c r="AR2531" s="28">
        <v>273</v>
      </c>
      <c r="AS2531" s="28">
        <v>2790</v>
      </c>
      <c r="AT2531" s="337">
        <f>((TabIPW[[#This Row],[długość dróg powiatowych o nawierzchni twardej '[w km']]]/$AU$2*$AU$3)+(TabIPW[[#This Row],[liczba mieszkańców w wieku 20-64  '']]/$AV$2*$AV$3))*$AT$2</f>
        <v>4.1548025274089931E-4</v>
      </c>
      <c r="AU2531">
        <v>687.3</v>
      </c>
      <c r="AV2531">
        <v>43408</v>
      </c>
      <c r="AW2531" s="337">
        <f>TabIPW[[#This Row],[liczba oddziałów w szkołach ponadpodstawowych i policealnych]]/$AX$2*$AW$2</f>
        <v>7.3347391583386811E-5</v>
      </c>
      <c r="AX2531" s="28">
        <v>20</v>
      </c>
      <c r="AY2531" s="337">
        <f>TabIPW[[#This Row],[liczba mieszkańców'']]/$AZ$2*$AY$2</f>
        <v>2.0208519652263282E-4</v>
      </c>
      <c r="AZ2531" s="28">
        <v>72563</v>
      </c>
    </row>
    <row r="2532" spans="1:52" x14ac:dyDescent="0.3">
      <c r="A2532" s="2" t="s">
        <v>2322</v>
      </c>
      <c r="B2532" s="2" t="s">
        <v>23</v>
      </c>
      <c r="C2532" s="2" t="s">
        <v>18</v>
      </c>
      <c r="D2532" s="2"/>
      <c r="E2532" s="2"/>
      <c r="F2532" s="17" t="str">
        <f>+Tabela1[[#This Row],[WK]]&amp;Tabela1[[#This Row],[PK]]&amp;Tabela1[[#This Row],[GK]]</f>
        <v>0604</v>
      </c>
      <c r="G2532" s="2" t="s">
        <v>2371</v>
      </c>
      <c r="I2532">
        <v>55051</v>
      </c>
      <c r="K2532">
        <v>0</v>
      </c>
      <c r="M2532">
        <v>46848.400999999998</v>
      </c>
      <c r="O2532">
        <v>0</v>
      </c>
      <c r="Q2532">
        <v>0</v>
      </c>
      <c r="S2532">
        <v>0</v>
      </c>
      <c r="U2532">
        <v>0</v>
      </c>
      <c r="AO2532" s="337">
        <f>TabIPW[[#This Row],[iloczyn liczby mieszkańców i relacji przeciętnego miesięcznego wynagrodzenia brutto 
 do średniej krajowej2]]/$AP$2*$AO$2</f>
        <v>8.5886510367869952E-4</v>
      </c>
      <c r="AP2532" s="28">
        <v>46848.400999999998</v>
      </c>
      <c r="AQ2532" s="337">
        <f>((TabIPW[[#This Row],[liczba mieszkańców zakładów stacjonarnych pomocy społecznej podleglych samorządowi powiatu (łącznie z filiami)]]/$AR$2*$AR$3)+(TabIPW[[#This Row],[liczba bezrobotnych zarejestrowanych]]/$AS$2*$AS$3))*$AQ$2</f>
        <v>7.0504125785130758E-4</v>
      </c>
      <c r="AR2532" s="28">
        <v>0</v>
      </c>
      <c r="AS2532" s="28">
        <v>3059</v>
      </c>
      <c r="AT2532" s="337">
        <f>((TabIPW[[#This Row],[długość dróg powiatowych o nawierzchni twardej '[w km']]]/$AU$2*$AU$3)+(TabIPW[[#This Row],[liczba mieszkańców w wieku 20-64  '']]/$AV$2*$AV$3))*$AT$2</f>
        <v>3.1207407078042825E-4</v>
      </c>
      <c r="AU2532">
        <v>525.5</v>
      </c>
      <c r="AV2532">
        <v>32360</v>
      </c>
      <c r="AW2532" s="337">
        <f>TabIPW[[#This Row],[liczba oddziałów w szkołach ponadpodstawowych i policealnych]]/$AX$2*$AW$2</f>
        <v>3.5206747960025677E-4</v>
      </c>
      <c r="AX2532" s="28">
        <v>96</v>
      </c>
      <c r="AY2532" s="337">
        <f>TabIPW[[#This Row],[liczba mieszkańców'']]/$AZ$2*$AY$2</f>
        <v>1.5331494224008738E-4</v>
      </c>
      <c r="AZ2532" s="28">
        <v>55051</v>
      </c>
    </row>
    <row r="2533" spans="1:52" x14ac:dyDescent="0.3">
      <c r="A2533" s="2" t="s">
        <v>2322</v>
      </c>
      <c r="B2533" s="2" t="s">
        <v>23</v>
      </c>
      <c r="C2533" s="2" t="s">
        <v>21</v>
      </c>
      <c r="D2533" s="2"/>
      <c r="E2533" s="2"/>
      <c r="F2533" s="17" t="str">
        <f>+Tabela1[[#This Row],[WK]]&amp;Tabela1[[#This Row],[PK]]&amp;Tabela1[[#This Row],[GK]]</f>
        <v>0605</v>
      </c>
      <c r="G2533" s="2" t="s">
        <v>2372</v>
      </c>
      <c r="I2533">
        <v>41878</v>
      </c>
      <c r="K2533">
        <v>0</v>
      </c>
      <c r="M2533">
        <v>35847.567999999999</v>
      </c>
      <c r="O2533">
        <v>0</v>
      </c>
      <c r="Q2533">
        <v>0</v>
      </c>
      <c r="S2533">
        <v>0</v>
      </c>
      <c r="U2533">
        <v>0</v>
      </c>
      <c r="AO2533" s="337">
        <f>TabIPW[[#This Row],[iloczyn liczby mieszkańców i relacji przeciętnego miesięcznego wynagrodzenia brutto 
 do średniej krajowej2]]/$AP$2*$AO$2</f>
        <v>6.5718838956636393E-4</v>
      </c>
      <c r="AP2533" s="28">
        <v>35847.567999999999</v>
      </c>
      <c r="AQ2533" s="337">
        <f>((TabIPW[[#This Row],[liczba mieszkańców zakładów stacjonarnych pomocy społecznej podleglych samorządowi powiatu (łącznie z filiami)]]/$AR$2*$AR$3)+(TabIPW[[#This Row],[liczba bezrobotnych zarejestrowanych]]/$AS$2*$AS$3))*$AQ$2</f>
        <v>7.3829263737961825E-4</v>
      </c>
      <c r="AR2533" s="28">
        <v>169</v>
      </c>
      <c r="AS2533" s="28">
        <v>1763</v>
      </c>
      <c r="AT2533" s="337">
        <f>((TabIPW[[#This Row],[długość dróg powiatowych o nawierzchni twardej '[w km']]]/$AU$2*$AU$3)+(TabIPW[[#This Row],[liczba mieszkańców w wieku 20-64  '']]/$AV$2*$AV$3))*$AT$2</f>
        <v>2.1763773010086124E-4</v>
      </c>
      <c r="AU2533">
        <v>283</v>
      </c>
      <c r="AV2533">
        <v>24772</v>
      </c>
      <c r="AW2533" s="337">
        <f>TabIPW[[#This Row],[liczba oddziałów w szkołach ponadpodstawowych i policealnych]]/$AX$2*$AW$2</f>
        <v>2.6405060970019256E-4</v>
      </c>
      <c r="AX2533" s="28">
        <v>72</v>
      </c>
      <c r="AY2533" s="337">
        <f>TabIPW[[#This Row],[liczba mieszkańców'']]/$AZ$2*$AY$2</f>
        <v>1.1662863801076055E-4</v>
      </c>
      <c r="AZ2533" s="28">
        <v>41878</v>
      </c>
    </row>
    <row r="2534" spans="1:52" x14ac:dyDescent="0.3">
      <c r="A2534" s="2" t="s">
        <v>2322</v>
      </c>
      <c r="B2534" s="2" t="s">
        <v>23</v>
      </c>
      <c r="C2534" s="2" t="s">
        <v>23</v>
      </c>
      <c r="D2534" s="2"/>
      <c r="E2534" s="2"/>
      <c r="F2534" s="17" t="str">
        <f>+Tabela1[[#This Row],[WK]]&amp;Tabela1[[#This Row],[PK]]&amp;Tabela1[[#This Row],[GK]]</f>
        <v>0606</v>
      </c>
      <c r="G2534" s="2" t="s">
        <v>2373</v>
      </c>
      <c r="I2534">
        <v>57639</v>
      </c>
      <c r="K2534">
        <v>0</v>
      </c>
      <c r="M2534">
        <v>48877.872000000003</v>
      </c>
      <c r="O2534">
        <v>0</v>
      </c>
      <c r="Q2534">
        <v>0</v>
      </c>
      <c r="S2534">
        <v>0</v>
      </c>
      <c r="U2534">
        <v>0</v>
      </c>
      <c r="AO2534" s="337">
        <f>TabIPW[[#This Row],[iloczyn liczby mieszkańców i relacji przeciętnego miesięcznego wynagrodzenia brutto 
 do średniej krajowej2]]/$AP$2*$AO$2</f>
        <v>8.9607110823001633E-4</v>
      </c>
      <c r="AP2534" s="28">
        <v>48877.871999999996</v>
      </c>
      <c r="AQ2534" s="337">
        <f>((TabIPW[[#This Row],[liczba mieszkańców zakładów stacjonarnych pomocy społecznej podleglych samorządowi powiatu (łącznie z filiami)]]/$AR$2*$AR$3)+(TabIPW[[#This Row],[liczba bezrobotnych zarejestrowanych]]/$AS$2*$AS$3))*$AQ$2</f>
        <v>1.5721016420428956E-3</v>
      </c>
      <c r="AR2534" s="28">
        <v>469</v>
      </c>
      <c r="AS2534" s="28">
        <v>2824</v>
      </c>
      <c r="AT2534" s="337">
        <f>((TabIPW[[#This Row],[długość dróg powiatowych o nawierzchni twardej '[w km']]]/$AU$2*$AU$3)+(TabIPW[[#This Row],[liczba mieszkańców w wieku 20-64  '']]/$AV$2*$AV$3))*$AT$2</f>
        <v>2.9636440770530064E-4</v>
      </c>
      <c r="AU2534">
        <v>405.7</v>
      </c>
      <c r="AV2534">
        <v>33196</v>
      </c>
      <c r="AW2534" s="337">
        <f>TabIPW[[#This Row],[liczba oddziałów w szkołach ponadpodstawowych i policealnych]]/$AX$2*$AW$2</f>
        <v>3.1539378380856332E-4</v>
      </c>
      <c r="AX2534" s="28">
        <v>86</v>
      </c>
      <c r="AY2534" s="337">
        <f>TabIPW[[#This Row],[liczba mieszkańców'']]/$AZ$2*$AY$2</f>
        <v>1.6052242385744848E-4</v>
      </c>
      <c r="AZ2534" s="28">
        <v>57639</v>
      </c>
    </row>
    <row r="2535" spans="1:52" x14ac:dyDescent="0.3">
      <c r="A2535" s="2" t="s">
        <v>2322</v>
      </c>
      <c r="B2535" s="2" t="s">
        <v>23</v>
      </c>
      <c r="C2535" s="2" t="s">
        <v>30</v>
      </c>
      <c r="D2535" s="2"/>
      <c r="E2535" s="2"/>
      <c r="F2535" s="17" t="str">
        <f>+Tabela1[[#This Row],[WK]]&amp;Tabela1[[#This Row],[PK]]&amp;Tabela1[[#This Row],[GK]]</f>
        <v>0607</v>
      </c>
      <c r="G2535" s="2" t="s">
        <v>2374</v>
      </c>
      <c r="I2535">
        <v>87278</v>
      </c>
      <c r="K2535">
        <v>0</v>
      </c>
      <c r="M2535">
        <v>68775.063999999998</v>
      </c>
      <c r="O2535">
        <v>0</v>
      </c>
      <c r="Q2535">
        <v>0</v>
      </c>
      <c r="S2535">
        <v>0</v>
      </c>
      <c r="U2535">
        <v>0</v>
      </c>
      <c r="AO2535" s="337">
        <f>TabIPW[[#This Row],[iloczyn liczby mieszkańców i relacji przeciętnego miesięcznego wynagrodzenia brutto 
 do średniej krajowej2]]/$AP$2*$AO$2</f>
        <v>1.2608435125217872E-3</v>
      </c>
      <c r="AP2535" s="28">
        <v>68775.063999999998</v>
      </c>
      <c r="AQ2535" s="337">
        <f>((TabIPW[[#This Row],[liczba mieszkańców zakładów stacjonarnych pomocy społecznej podleglych samorządowi powiatu (łącznie z filiami)]]/$AR$2*$AR$3)+(TabIPW[[#This Row],[liczba bezrobotnych zarejestrowanych]]/$AS$2*$AS$3))*$AQ$2</f>
        <v>1.430737127864653E-3</v>
      </c>
      <c r="AR2535" s="28">
        <v>319</v>
      </c>
      <c r="AS2535" s="28">
        <v>3489</v>
      </c>
      <c r="AT2535" s="337">
        <f>((TabIPW[[#This Row],[długość dróg powiatowych o nawierzchni twardej '[w km']]]/$AU$2*$AU$3)+(TabIPW[[#This Row],[liczba mieszkańców w wieku 20-64  '']]/$AV$2*$AV$3))*$AT$2</f>
        <v>4.1179637371739907E-4</v>
      </c>
      <c r="AU2535">
        <v>382.5</v>
      </c>
      <c r="AV2535">
        <v>50911</v>
      </c>
      <c r="AW2535" s="337">
        <f>TabIPW[[#This Row],[liczba oddziałów w szkołach ponadpodstawowych i policealnych]]/$AX$2*$AW$2</f>
        <v>6.6379389382965079E-4</v>
      </c>
      <c r="AX2535" s="28">
        <v>181</v>
      </c>
      <c r="AY2535" s="337">
        <f>TabIPW[[#This Row],[liczba mieszkańców'']]/$AZ$2*$AY$2</f>
        <v>2.4306591213293756E-4</v>
      </c>
      <c r="AZ2535" s="28">
        <v>87278</v>
      </c>
    </row>
    <row r="2536" spans="1:52" x14ac:dyDescent="0.3">
      <c r="A2536" s="2" t="s">
        <v>2322</v>
      </c>
      <c r="B2536" s="2" t="s">
        <v>23</v>
      </c>
      <c r="C2536" s="2" t="s">
        <v>54</v>
      </c>
      <c r="D2536" s="2"/>
      <c r="E2536" s="2"/>
      <c r="F2536" s="17" t="str">
        <f>+Tabela1[[#This Row],[WK]]&amp;Tabela1[[#This Row],[PK]]&amp;Tabela1[[#This Row],[GK]]</f>
        <v>0608</v>
      </c>
      <c r="G2536" s="2" t="s">
        <v>2375</v>
      </c>
      <c r="I2536">
        <v>82779</v>
      </c>
      <c r="K2536">
        <v>0</v>
      </c>
      <c r="M2536">
        <v>67050.990000000005</v>
      </c>
      <c r="O2536">
        <v>0</v>
      </c>
      <c r="Q2536">
        <v>0</v>
      </c>
      <c r="S2536">
        <v>0</v>
      </c>
      <c r="U2536">
        <v>0</v>
      </c>
      <c r="AO2536" s="337">
        <f>TabIPW[[#This Row],[iloczyn liczby mieszkańców i relacji przeciętnego miesięcznego wynagrodzenia brutto 
 do średniej krajowej2]]/$AP$2*$AO$2</f>
        <v>1.229236307939506E-3</v>
      </c>
      <c r="AP2536" s="28">
        <v>67050.990000000005</v>
      </c>
      <c r="AQ2536" s="337">
        <f>((TabIPW[[#This Row],[liczba mieszkańców zakładów stacjonarnych pomocy społecznej podleglych samorządowi powiatu (łącznie z filiami)]]/$AR$2*$AR$3)+(TabIPW[[#This Row],[liczba bezrobotnych zarejestrowanych]]/$AS$2*$AS$3))*$AQ$2</f>
        <v>1.1916105588319853E-3</v>
      </c>
      <c r="AR2536" s="28">
        <v>184</v>
      </c>
      <c r="AS2536" s="28">
        <v>3602</v>
      </c>
      <c r="AT2536" s="337">
        <f>((TabIPW[[#This Row],[długość dróg powiatowych o nawierzchni twardej '[w km']]]/$AU$2*$AU$3)+(TabIPW[[#This Row],[liczba mieszkańców w wieku 20-64  '']]/$AV$2*$AV$3))*$AT$2</f>
        <v>4.12963693039303E-4</v>
      </c>
      <c r="AU2536">
        <v>457.1</v>
      </c>
      <c r="AV2536">
        <v>49114</v>
      </c>
      <c r="AW2536" s="337">
        <f>TabIPW[[#This Row],[liczba oddziałów w szkołach ponadpodstawowych i policealnych]]/$AX$2*$AW$2</f>
        <v>5.3543595855872373E-4</v>
      </c>
      <c r="AX2536" s="28">
        <v>146</v>
      </c>
      <c r="AY2536" s="337">
        <f>TabIPW[[#This Row],[liczba mieszkańców'']]/$AZ$2*$AY$2</f>
        <v>2.3053636816210772E-4</v>
      </c>
      <c r="AZ2536" s="28">
        <v>82779</v>
      </c>
    </row>
    <row r="2537" spans="1:52" x14ac:dyDescent="0.3">
      <c r="A2537" s="2" t="s">
        <v>2322</v>
      </c>
      <c r="B2537" s="2" t="s">
        <v>23</v>
      </c>
      <c r="C2537" s="2" t="s">
        <v>56</v>
      </c>
      <c r="D2537" s="2"/>
      <c r="E2537" s="2"/>
      <c r="F2537" s="17" t="str">
        <f>+Tabela1[[#This Row],[WK]]&amp;Tabela1[[#This Row],[PK]]&amp;Tabela1[[#This Row],[GK]]</f>
        <v>0609</v>
      </c>
      <c r="G2537" s="2" t="s">
        <v>2376</v>
      </c>
      <c r="I2537">
        <v>166000</v>
      </c>
      <c r="K2537">
        <v>0</v>
      </c>
      <c r="M2537">
        <v>132965.99999999997</v>
      </c>
      <c r="O2537">
        <v>0</v>
      </c>
      <c r="Q2537">
        <v>0</v>
      </c>
      <c r="S2537">
        <v>0</v>
      </c>
      <c r="U2537">
        <v>0</v>
      </c>
      <c r="AO2537" s="337">
        <f>TabIPW[[#This Row],[iloczyn liczby mieszkańców i relacji przeciętnego miesięcznego wynagrodzenia brutto 
 do średniej krajowej2]]/$AP$2*$AO$2</f>
        <v>2.4376468553482106E-3</v>
      </c>
      <c r="AP2537" s="28">
        <v>132966</v>
      </c>
      <c r="AQ2537" s="337">
        <f>((TabIPW[[#This Row],[liczba mieszkańców zakładów stacjonarnych pomocy społecznej podleglych samorządowi powiatu (łącznie z filiami)]]/$AR$2*$AR$3)+(TabIPW[[#This Row],[liczba bezrobotnych zarejestrowanych]]/$AS$2*$AS$3))*$AQ$2</f>
        <v>1.0793868945414543E-3</v>
      </c>
      <c r="AR2537" s="28">
        <v>188</v>
      </c>
      <c r="AS2537" s="28">
        <v>3081</v>
      </c>
      <c r="AT2537" s="337">
        <f>((TabIPW[[#This Row],[długość dróg powiatowych o nawierzchni twardej '[w km']]]/$AU$2*$AU$3)+(TabIPW[[#This Row],[liczba mieszkańców w wieku 20-64  '']]/$AV$2*$AV$3))*$AT$2</f>
        <v>7.9553460679432039E-4</v>
      </c>
      <c r="AU2537">
        <v>699.9</v>
      </c>
      <c r="AV2537">
        <v>99384</v>
      </c>
      <c r="AW2537" s="337">
        <f>TabIPW[[#This Row],[liczba oddziałów w szkołach ponadpodstawowych i policealnych]]/$AX$2*$AW$2</f>
        <v>4.5108645823782893E-4</v>
      </c>
      <c r="AX2537" s="28">
        <v>123</v>
      </c>
      <c r="AY2537" s="337">
        <f>TabIPW[[#This Row],[liczba mieszkańców'']]/$AZ$2*$AY$2</f>
        <v>4.6230368952161641E-4</v>
      </c>
      <c r="AZ2537" s="28">
        <v>166000</v>
      </c>
    </row>
    <row r="2538" spans="1:52" x14ac:dyDescent="0.3">
      <c r="A2538" s="2" t="s">
        <v>2322</v>
      </c>
      <c r="B2538" s="2" t="s">
        <v>23</v>
      </c>
      <c r="C2538" s="2" t="s">
        <v>69</v>
      </c>
      <c r="D2538" s="2"/>
      <c r="E2538" s="2"/>
      <c r="F2538" s="17" t="str">
        <f>+Tabela1[[#This Row],[WK]]&amp;Tabela1[[#This Row],[PK]]&amp;Tabela1[[#This Row],[GK]]</f>
        <v>0610</v>
      </c>
      <c r="G2538" s="2" t="s">
        <v>2377</v>
      </c>
      <c r="I2538">
        <v>55323</v>
      </c>
      <c r="K2538">
        <v>0</v>
      </c>
      <c r="M2538">
        <v>66442.922999999995</v>
      </c>
      <c r="O2538">
        <v>0</v>
      </c>
      <c r="Q2538">
        <v>0</v>
      </c>
      <c r="S2538">
        <v>0</v>
      </c>
      <c r="U2538">
        <v>0</v>
      </c>
      <c r="AO2538" s="337">
        <f>TabIPW[[#This Row],[iloczyn liczby mieszkańców i relacji przeciętnego miesięcznego wynagrodzenia brutto 
 do średniej krajowej2]]/$AP$2*$AO$2</f>
        <v>1.2180887017064009E-3</v>
      </c>
      <c r="AP2538" s="28">
        <v>66442.922999999995</v>
      </c>
      <c r="AQ2538" s="337">
        <f>((TabIPW[[#This Row],[liczba mieszkańców zakładów stacjonarnych pomocy społecznej podleglych samorządowi powiatu (łącznie z filiami)]]/$AR$2*$AR$3)+(TabIPW[[#This Row],[liczba bezrobotnych zarejestrowanych]]/$AS$2*$AS$3))*$AQ$2</f>
        <v>2.9409370546527245E-4</v>
      </c>
      <c r="AR2538" s="28">
        <v>0</v>
      </c>
      <c r="AS2538" s="28">
        <v>1276</v>
      </c>
      <c r="AT2538" s="337">
        <f>((TabIPW[[#This Row],[długość dróg powiatowych o nawierzchni twardej '[w km']]]/$AU$2*$AU$3)+(TabIPW[[#This Row],[liczba mieszkańców w wieku 20-64  '']]/$AV$2*$AV$3))*$AT$2</f>
        <v>2.6471880197149203E-4</v>
      </c>
      <c r="AU2538">
        <v>229.7</v>
      </c>
      <c r="AV2538">
        <v>33155</v>
      </c>
      <c r="AW2538" s="337">
        <f>TabIPW[[#This Row],[liczba oddziałów w szkołach ponadpodstawowych i policealnych]]/$AX$2*$AW$2</f>
        <v>3.0805904465022467E-4</v>
      </c>
      <c r="AX2538" s="28">
        <v>84</v>
      </c>
      <c r="AY2538" s="337">
        <f>TabIPW[[#This Row],[liczba mieszkańców'']]/$AZ$2*$AY$2</f>
        <v>1.5407245190002643E-4</v>
      </c>
      <c r="AZ2538" s="28">
        <v>55323</v>
      </c>
    </row>
    <row r="2539" spans="1:52" x14ac:dyDescent="0.3">
      <c r="A2539" s="2" t="s">
        <v>2322</v>
      </c>
      <c r="B2539" s="2" t="s">
        <v>23</v>
      </c>
      <c r="C2539" s="2" t="s">
        <v>71</v>
      </c>
      <c r="D2539" s="2"/>
      <c r="E2539" s="2"/>
      <c r="F2539" s="17" t="str">
        <f>+Tabela1[[#This Row],[WK]]&amp;Tabela1[[#This Row],[PK]]&amp;Tabela1[[#This Row],[GK]]</f>
        <v>0611</v>
      </c>
      <c r="G2539" s="2" t="s">
        <v>2378</v>
      </c>
      <c r="I2539">
        <v>99410</v>
      </c>
      <c r="K2539">
        <v>0</v>
      </c>
      <c r="M2539">
        <v>77937.440000000002</v>
      </c>
      <c r="O2539">
        <v>0</v>
      </c>
      <c r="Q2539">
        <v>0</v>
      </c>
      <c r="S2539">
        <v>0</v>
      </c>
      <c r="U2539">
        <v>0</v>
      </c>
      <c r="AO2539" s="337">
        <f>TabIPW[[#This Row],[iloczyn liczby mieszkańców i relacji przeciętnego miesięcznego wynagrodzenia brutto 
 do średniej krajowej2]]/$AP$2*$AO$2</f>
        <v>1.4288160547048859E-3</v>
      </c>
      <c r="AP2539" s="28">
        <v>77937.440000000002</v>
      </c>
      <c r="AQ2539" s="337">
        <f>((TabIPW[[#This Row],[liczba mieszkańców zakładów stacjonarnych pomocy społecznej podleglych samorządowi powiatu (łącznie z filiami)]]/$AR$2*$AR$3)+(TabIPW[[#This Row],[liczba bezrobotnych zarejestrowanych]]/$AS$2*$AS$3))*$AQ$2</f>
        <v>6.5523423874972245E-4</v>
      </c>
      <c r="AR2539" s="28">
        <v>130</v>
      </c>
      <c r="AS2539" s="28">
        <v>1735</v>
      </c>
      <c r="AT2539" s="337">
        <f>((TabIPW[[#This Row],[długość dróg powiatowych o nawierzchni twardej '[w km']]]/$AU$2*$AU$3)+(TabIPW[[#This Row],[liczba mieszkańców w wieku 20-64  '']]/$AV$2*$AV$3))*$AT$2</f>
        <v>4.7914097091963123E-4</v>
      </c>
      <c r="AU2539">
        <v>522</v>
      </c>
      <c r="AV2539">
        <v>57205</v>
      </c>
      <c r="AW2539" s="337">
        <f>TabIPW[[#This Row],[liczba oddziałów w szkołach ponadpodstawowych i policealnych]]/$AX$2*$AW$2</f>
        <v>7.7748235078390032E-4</v>
      </c>
      <c r="AX2539" s="28">
        <v>212</v>
      </c>
      <c r="AY2539" s="337">
        <f>TabIPW[[#This Row],[liczba mieszkańców'']]/$AZ$2*$AY$2</f>
        <v>2.7685307093580652E-4</v>
      </c>
      <c r="AZ2539" s="28">
        <v>99410</v>
      </c>
    </row>
    <row r="2540" spans="1:52" x14ac:dyDescent="0.3">
      <c r="A2540" s="2" t="s">
        <v>2322</v>
      </c>
      <c r="B2540" s="2" t="s">
        <v>23</v>
      </c>
      <c r="C2540" s="2" t="s">
        <v>72</v>
      </c>
      <c r="D2540" s="2"/>
      <c r="E2540" s="2"/>
      <c r="F2540" s="17" t="str">
        <f>+Tabela1[[#This Row],[WK]]&amp;Tabela1[[#This Row],[PK]]&amp;Tabela1[[#This Row],[GK]]</f>
        <v>0612</v>
      </c>
      <c r="G2540" s="2" t="s">
        <v>2379</v>
      </c>
      <c r="I2540">
        <v>54468</v>
      </c>
      <c r="K2540">
        <v>0</v>
      </c>
      <c r="M2540">
        <v>44445.887999999999</v>
      </c>
      <c r="O2540">
        <v>0</v>
      </c>
      <c r="Q2540">
        <v>0</v>
      </c>
      <c r="S2540">
        <v>0</v>
      </c>
      <c r="U2540">
        <v>0</v>
      </c>
      <c r="AO2540" s="337">
        <f>TabIPW[[#This Row],[iloczyn liczby mieszkańców i relacji przeciętnego miesięcznego wynagrodzenia brutto 
 do średniej krajowej2]]/$AP$2*$AO$2</f>
        <v>8.1482017294916579E-4</v>
      </c>
      <c r="AP2540" s="28">
        <v>44445.887999999999</v>
      </c>
      <c r="AQ2540" s="337">
        <f>((TabIPW[[#This Row],[liczba mieszkańców zakładów stacjonarnych pomocy społecznej podleglych samorządowi powiatu (łącznie z filiami)]]/$AR$2*$AR$3)+(TabIPW[[#This Row],[liczba bezrobotnych zarejestrowanych]]/$AS$2*$AS$3))*$AQ$2</f>
        <v>5.0936292247511926E-4</v>
      </c>
      <c r="AR2540" s="28">
        <v>0</v>
      </c>
      <c r="AS2540" s="28">
        <v>2210</v>
      </c>
      <c r="AT2540" s="337">
        <f>((TabIPW[[#This Row],[długość dróg powiatowych o nawierzchni twardej '[w km']]]/$AU$2*$AU$3)+(TabIPW[[#This Row],[liczba mieszkańców w wieku 20-64  '']]/$AV$2*$AV$3))*$AT$2</f>
        <v>2.8055833370186267E-4</v>
      </c>
      <c r="AU2540">
        <v>361.4</v>
      </c>
      <c r="AV2540">
        <v>32024</v>
      </c>
      <c r="AW2540" s="337">
        <f>TabIPW[[#This Row],[liczba oddziałów w szkołach ponadpodstawowych i policealnych]]/$AX$2*$AW$2</f>
        <v>2.2370954432932979E-4</v>
      </c>
      <c r="AX2540" s="28">
        <v>61</v>
      </c>
      <c r="AY2540" s="337">
        <f>TabIPW[[#This Row],[liczba mieszkańców'']]/$AZ$2*$AY$2</f>
        <v>1.5169130940279158E-4</v>
      </c>
      <c r="AZ2540" s="28">
        <v>54468</v>
      </c>
    </row>
    <row r="2541" spans="1:52" x14ac:dyDescent="0.3">
      <c r="A2541" s="2" t="s">
        <v>2322</v>
      </c>
      <c r="B2541" s="2" t="s">
        <v>23</v>
      </c>
      <c r="C2541" s="2" t="s">
        <v>74</v>
      </c>
      <c r="D2541" s="2"/>
      <c r="E2541" s="2"/>
      <c r="F2541" s="17" t="str">
        <f>+Tabela1[[#This Row],[WK]]&amp;Tabela1[[#This Row],[PK]]&amp;Tabela1[[#This Row],[GK]]</f>
        <v>0613</v>
      </c>
      <c r="G2541" s="2" t="s">
        <v>2380</v>
      </c>
      <c r="I2541">
        <v>31487</v>
      </c>
      <c r="K2541">
        <v>0</v>
      </c>
      <c r="M2541">
        <v>26291.645</v>
      </c>
      <c r="O2541">
        <v>0</v>
      </c>
      <c r="Q2541">
        <v>0</v>
      </c>
      <c r="S2541">
        <v>0</v>
      </c>
      <c r="U2541">
        <v>0</v>
      </c>
      <c r="AO2541" s="337">
        <f>TabIPW[[#This Row],[iloczyn liczby mieszkańców i relacji przeciętnego miesięcznego wynagrodzenia brutto 
 do średniej krajowej2]]/$AP$2*$AO$2</f>
        <v>4.8200100594273352E-4</v>
      </c>
      <c r="AP2541" s="28">
        <v>26291.645</v>
      </c>
      <c r="AQ2541" s="337">
        <f>((TabIPW[[#This Row],[liczba mieszkańców zakładów stacjonarnych pomocy społecznej podleglych samorządowi powiatu (łącznie z filiami)]]/$AR$2*$AR$3)+(TabIPW[[#This Row],[liczba bezrobotnych zarejestrowanych]]/$AS$2*$AS$3))*$AQ$2</f>
        <v>4.4348820972771666E-4</v>
      </c>
      <c r="AR2541" s="28">
        <v>98</v>
      </c>
      <c r="AS2541" s="28">
        <v>1089</v>
      </c>
      <c r="AT2541" s="337">
        <f>((TabIPW[[#This Row],[długość dróg powiatowych o nawierzchni twardej '[w km']]]/$AU$2*$AU$3)+(TabIPW[[#This Row],[liczba mieszkańców w wieku 20-64  '']]/$AV$2*$AV$3))*$AT$2</f>
        <v>1.8068701910767986E-4</v>
      </c>
      <c r="AU2541">
        <v>317.39999999999998</v>
      </c>
      <c r="AV2541">
        <v>18389</v>
      </c>
      <c r="AW2541" s="337">
        <f>TabIPW[[#This Row],[liczba oddziałów w szkołach ponadpodstawowych i policealnych]]/$AX$2*$AW$2</f>
        <v>1.3569267442926561E-4</v>
      </c>
      <c r="AX2541" s="28">
        <v>37</v>
      </c>
      <c r="AY2541" s="337">
        <f>TabIPW[[#This Row],[liczba mieszkańców'']]/$AZ$2*$AY$2</f>
        <v>8.7690098023898401E-5</v>
      </c>
      <c r="AZ2541" s="28">
        <v>31487</v>
      </c>
    </row>
    <row r="2542" spans="1:52" x14ac:dyDescent="0.3">
      <c r="A2542" s="2" t="s">
        <v>2322</v>
      </c>
      <c r="B2542" s="2" t="s">
        <v>23</v>
      </c>
      <c r="C2542" s="2" t="s">
        <v>76</v>
      </c>
      <c r="D2542" s="2"/>
      <c r="E2542" s="2"/>
      <c r="F2542" s="17" t="str">
        <f>+Tabela1[[#This Row],[WK]]&amp;Tabela1[[#This Row],[PK]]&amp;Tabela1[[#This Row],[GK]]</f>
        <v>0614</v>
      </c>
      <c r="G2542" s="2" t="s">
        <v>2381</v>
      </c>
      <c r="I2542">
        <v>105022</v>
      </c>
      <c r="K2542">
        <v>0</v>
      </c>
      <c r="M2542">
        <v>91789.228000000003</v>
      </c>
      <c r="O2542">
        <v>0</v>
      </c>
      <c r="Q2542">
        <v>0</v>
      </c>
      <c r="S2542">
        <v>0</v>
      </c>
      <c r="U2542">
        <v>0</v>
      </c>
      <c r="AO2542" s="337">
        <f>TabIPW[[#This Row],[iloczyn liczby mieszkańców i relacji przeciętnego miesięcznego wynagrodzenia brutto 
 do średniej krajowej2]]/$AP$2*$AO$2</f>
        <v>1.6827589232513572E-3</v>
      </c>
      <c r="AP2542" s="28">
        <v>91789.228000000017</v>
      </c>
      <c r="AQ2542" s="337">
        <f>((TabIPW[[#This Row],[liczba mieszkańców zakładów stacjonarnych pomocy społecznej podleglych samorządowi powiatu (łącznie z filiami)]]/$AR$2*$AR$3)+(TabIPW[[#This Row],[liczba bezrobotnych zarejestrowanych]]/$AS$2*$AS$3))*$AQ$2</f>
        <v>6.2160715018796215E-4</v>
      </c>
      <c r="AR2542" s="28">
        <v>0</v>
      </c>
      <c r="AS2542" s="28">
        <v>2697</v>
      </c>
      <c r="AT2542" s="337">
        <f>((TabIPW[[#This Row],[długość dróg powiatowych o nawierzchni twardej '[w km']]]/$AU$2*$AU$3)+(TabIPW[[#This Row],[liczba mieszkańców w wieku 20-64  '']]/$AV$2*$AV$3))*$AT$2</f>
        <v>4.6295479517512281E-4</v>
      </c>
      <c r="AU2542">
        <v>337.8</v>
      </c>
      <c r="AV2542">
        <v>59671</v>
      </c>
      <c r="AW2542" s="337">
        <f>TabIPW[[#This Row],[liczba oddziałów w szkołach ponadpodstawowych i policealnych]]/$AX$2*$AW$2</f>
        <v>1.173558265334189E-3</v>
      </c>
      <c r="AX2542" s="28">
        <v>320</v>
      </c>
      <c r="AY2542" s="337">
        <f>TabIPW[[#This Row],[liczba mieszkańców'']]/$AZ$2*$AY$2</f>
        <v>2.9248227759601925E-4</v>
      </c>
      <c r="AZ2542" s="28">
        <v>105022</v>
      </c>
    </row>
    <row r="2543" spans="1:52" x14ac:dyDescent="0.3">
      <c r="A2543" s="2" t="s">
        <v>2322</v>
      </c>
      <c r="B2543" s="2" t="s">
        <v>23</v>
      </c>
      <c r="C2543" s="2" t="s">
        <v>109</v>
      </c>
      <c r="D2543" s="2"/>
      <c r="E2543" s="2"/>
      <c r="F2543" s="17" t="str">
        <f>+Tabela1[[#This Row],[WK]]&amp;Tabela1[[#This Row],[PK]]&amp;Tabela1[[#This Row],[GK]]</f>
        <v>0615</v>
      </c>
      <c r="G2543" s="2" t="s">
        <v>2382</v>
      </c>
      <c r="I2543">
        <v>53953</v>
      </c>
      <c r="K2543">
        <v>0</v>
      </c>
      <c r="M2543">
        <v>44996.802000000003</v>
      </c>
      <c r="O2543">
        <v>0</v>
      </c>
      <c r="Q2543">
        <v>0</v>
      </c>
      <c r="S2543">
        <v>0</v>
      </c>
      <c r="U2543">
        <v>0</v>
      </c>
      <c r="AO2543" s="337">
        <f>TabIPW[[#This Row],[iloczyn liczby mieszkańców i relacji przeciętnego miesięcznego wynagrodzenia brutto 
 do średniej krajowej2]]/$AP$2*$AO$2</f>
        <v>8.2492000132384277E-4</v>
      </c>
      <c r="AP2543" s="28">
        <v>44996.802000000003</v>
      </c>
      <c r="AQ2543" s="337">
        <f>((TabIPW[[#This Row],[liczba mieszkańców zakładów stacjonarnych pomocy społecznej podleglych samorządowi powiatu (łącznie z filiami)]]/$AR$2*$AR$3)+(TabIPW[[#This Row],[liczba bezrobotnych zarejestrowanych]]/$AS$2*$AS$3))*$AQ$2</f>
        <v>4.0080639012861189E-4</v>
      </c>
      <c r="AR2543" s="28">
        <v>0</v>
      </c>
      <c r="AS2543" s="28">
        <v>1739</v>
      </c>
      <c r="AT2543" s="337">
        <f>((TabIPW[[#This Row],[długość dróg powiatowych o nawierzchni twardej '[w km']]]/$AU$2*$AU$3)+(TabIPW[[#This Row],[liczba mieszkańców w wieku 20-64  '']]/$AV$2*$AV$3))*$AT$2</f>
        <v>2.8600901899376722E-4</v>
      </c>
      <c r="AU2543">
        <v>404.1</v>
      </c>
      <c r="AV2543">
        <v>31704</v>
      </c>
      <c r="AW2543" s="337">
        <f>TabIPW[[#This Row],[liczba oddziałów w szkołach ponadpodstawowych i policealnych]]/$AX$2*$AW$2</f>
        <v>4.1441276244613554E-4</v>
      </c>
      <c r="AX2543" s="28">
        <v>113</v>
      </c>
      <c r="AY2543" s="337">
        <f>TabIPW[[#This Row],[liczba mieszkańców'']]/$AZ$2*$AY$2</f>
        <v>1.5025705398048053E-4</v>
      </c>
      <c r="AZ2543" s="28">
        <v>53953</v>
      </c>
    </row>
    <row r="2544" spans="1:52" x14ac:dyDescent="0.3">
      <c r="A2544" s="2" t="s">
        <v>2322</v>
      </c>
      <c r="B2544" s="2" t="s">
        <v>23</v>
      </c>
      <c r="C2544" s="2" t="s">
        <v>113</v>
      </c>
      <c r="D2544" s="2"/>
      <c r="E2544" s="2"/>
      <c r="F2544" s="17" t="str">
        <f>+Tabela1[[#This Row],[WK]]&amp;Tabela1[[#This Row],[PK]]&amp;Tabela1[[#This Row],[GK]]</f>
        <v>0616</v>
      </c>
      <c r="G2544" s="2" t="s">
        <v>2383</v>
      </c>
      <c r="I2544">
        <v>50430</v>
      </c>
      <c r="K2544">
        <v>0</v>
      </c>
      <c r="M2544">
        <v>41554.320000000007</v>
      </c>
      <c r="O2544">
        <v>0</v>
      </c>
      <c r="Q2544">
        <v>0</v>
      </c>
      <c r="S2544">
        <v>0</v>
      </c>
      <c r="U2544">
        <v>0</v>
      </c>
      <c r="AO2544" s="337">
        <f>TabIPW[[#This Row],[iloczyn liczby mieszkańców i relacji przeciętnego miesięcznego wynagrodzenia brutto 
 do średniej krajowej2]]/$AP$2*$AO$2</f>
        <v>7.6180946613520195E-4</v>
      </c>
      <c r="AP2544" s="28">
        <v>41554.32</v>
      </c>
      <c r="AQ2544" s="337">
        <f>((TabIPW[[#This Row],[liczba mieszkańców zakładów stacjonarnych pomocy społecznej podleglych samorządowi powiatu (łącznie z filiami)]]/$AR$2*$AR$3)+(TabIPW[[#This Row],[liczba bezrobotnych zarejestrowanych]]/$AS$2*$AS$3))*$AQ$2</f>
        <v>3.9750640058810609E-4</v>
      </c>
      <c r="AR2544" s="28">
        <v>53</v>
      </c>
      <c r="AS2544" s="28">
        <v>1273</v>
      </c>
      <c r="AT2544" s="337">
        <f>((TabIPW[[#This Row],[długość dróg powiatowych o nawierzchni twardej '[w km']]]/$AU$2*$AU$3)+(TabIPW[[#This Row],[liczba mieszkańców w wieku 20-64  '']]/$AV$2*$AV$3))*$AT$2</f>
        <v>2.4624990851307974E-4</v>
      </c>
      <c r="AU2544">
        <v>308</v>
      </c>
      <c r="AV2544">
        <v>28351</v>
      </c>
      <c r="AW2544" s="337">
        <f>TabIPW[[#This Row],[liczba oddziałów w szkołach ponadpodstawowych i policealnych]]/$AX$2*$AW$2</f>
        <v>4.6942330613367565E-4</v>
      </c>
      <c r="AX2544" s="28">
        <v>128</v>
      </c>
      <c r="AY2544" s="337">
        <f>TabIPW[[#This Row],[liczba mieszkańców'']]/$AZ$2*$AY$2</f>
        <v>1.4044563290707899E-4</v>
      </c>
      <c r="AZ2544" s="28">
        <v>50430</v>
      </c>
    </row>
    <row r="2545" spans="1:52" x14ac:dyDescent="0.3">
      <c r="A2545" s="2" t="s">
        <v>2322</v>
      </c>
      <c r="B2545" s="2" t="s">
        <v>23</v>
      </c>
      <c r="C2545" s="2" t="s">
        <v>120</v>
      </c>
      <c r="D2545" s="2"/>
      <c r="E2545" s="2"/>
      <c r="F2545" s="17" t="str">
        <f>+Tabela1[[#This Row],[WK]]&amp;Tabela1[[#This Row],[PK]]&amp;Tabela1[[#This Row],[GK]]</f>
        <v>0617</v>
      </c>
      <c r="G2545" s="2" t="s">
        <v>2341</v>
      </c>
      <c r="I2545">
        <v>68606</v>
      </c>
      <c r="K2545">
        <v>0</v>
      </c>
      <c r="M2545">
        <v>63254.732000000004</v>
      </c>
      <c r="O2545">
        <v>0</v>
      </c>
      <c r="Q2545">
        <v>0</v>
      </c>
      <c r="S2545">
        <v>0</v>
      </c>
      <c r="U2545">
        <v>0</v>
      </c>
      <c r="AO2545" s="337">
        <f>TabIPW[[#This Row],[iloczyn liczby mieszkańców i relacji przeciętnego miesięcznego wynagrodzenia brutto 
 do średniej krajowej2]]/$AP$2*$AO$2</f>
        <v>1.1596400474233551E-3</v>
      </c>
      <c r="AP2545" s="28">
        <v>63254.732000000004</v>
      </c>
      <c r="AQ2545" s="337">
        <f>((TabIPW[[#This Row],[liczba mieszkańców zakładów stacjonarnych pomocy społecznej podleglych samorządowi powiatu (łącznie z filiami)]]/$AR$2*$AR$3)+(TabIPW[[#This Row],[liczba bezrobotnych zarejestrowanych]]/$AS$2*$AS$3))*$AQ$2</f>
        <v>9.3840023544223921E-4</v>
      </c>
      <c r="AR2545" s="28">
        <v>246</v>
      </c>
      <c r="AS2545" s="28">
        <v>1975</v>
      </c>
      <c r="AT2545" s="337">
        <f>((TabIPW[[#This Row],[długość dróg powiatowych o nawierzchni twardej '[w km']]]/$AU$2*$AU$3)+(TabIPW[[#This Row],[liczba mieszkańców w wieku 20-64  '']]/$AV$2*$AV$3))*$AT$2</f>
        <v>3.0042902236526465E-4</v>
      </c>
      <c r="AU2545">
        <v>179.1</v>
      </c>
      <c r="AV2545">
        <v>39782</v>
      </c>
      <c r="AW2545" s="337">
        <f>TabIPW[[#This Row],[liczba oddziałów w szkołach ponadpodstawowych i policealnych]]/$AX$2*$AW$2</f>
        <v>3.8140643623361145E-4</v>
      </c>
      <c r="AX2545" s="28">
        <v>104</v>
      </c>
      <c r="AY2545" s="337">
        <f>TabIPW[[#This Row],[liczba mieszkańców'']]/$AZ$2*$AY$2</f>
        <v>1.9106510194771091E-4</v>
      </c>
      <c r="AZ2545" s="28">
        <v>68606</v>
      </c>
    </row>
    <row r="2546" spans="1:52" x14ac:dyDescent="0.3">
      <c r="A2546" s="2" t="s">
        <v>2322</v>
      </c>
      <c r="B2546" s="2" t="s">
        <v>23</v>
      </c>
      <c r="C2546" s="2" t="s">
        <v>126</v>
      </c>
      <c r="D2546" s="2"/>
      <c r="E2546" s="2"/>
      <c r="F2546" s="17" t="str">
        <f>+Tabela1[[#This Row],[WK]]&amp;Tabela1[[#This Row],[PK]]&amp;Tabela1[[#This Row],[GK]]</f>
        <v>0618</v>
      </c>
      <c r="G2546" s="2" t="s">
        <v>2384</v>
      </c>
      <c r="I2546">
        <v>75040</v>
      </c>
      <c r="K2546">
        <v>0</v>
      </c>
      <c r="M2546">
        <v>59281.599999999999</v>
      </c>
      <c r="O2546">
        <v>0</v>
      </c>
      <c r="Q2546">
        <v>0</v>
      </c>
      <c r="S2546">
        <v>0</v>
      </c>
      <c r="U2546">
        <v>0</v>
      </c>
      <c r="AO2546" s="337">
        <f>TabIPW[[#This Row],[iloczyn liczby mieszkańców i relacji przeciętnego miesięcznego wynagrodzenia brutto 
 do średniej krajowej2]]/$AP$2*$AO$2</f>
        <v>1.0868011809034679E-3</v>
      </c>
      <c r="AP2546" s="28">
        <v>59281.600000000006</v>
      </c>
      <c r="AQ2546" s="337">
        <f>((TabIPW[[#This Row],[liczba mieszkańców zakładów stacjonarnych pomocy społecznej podleglych samorządowi powiatu (łącznie z filiami)]]/$AR$2*$AR$3)+(TabIPW[[#This Row],[liczba bezrobotnych zarejestrowanych]]/$AS$2*$AS$3))*$AQ$2</f>
        <v>8.3562885876168453E-4</v>
      </c>
      <c r="AR2546" s="28">
        <v>116</v>
      </c>
      <c r="AS2546" s="28">
        <v>2637</v>
      </c>
      <c r="AT2546" s="337">
        <f>((TabIPW[[#This Row],[długość dróg powiatowych o nawierzchni twardej '[w km']]]/$AU$2*$AU$3)+(TabIPW[[#This Row],[liczba mieszkańców w wieku 20-64  '']]/$AV$2*$AV$3))*$AT$2</f>
        <v>4.1399834905668699E-4</v>
      </c>
      <c r="AU2546">
        <v>640.70000000000005</v>
      </c>
      <c r="AV2546">
        <v>44419</v>
      </c>
      <c r="AW2546" s="337">
        <f>TabIPW[[#This Row],[liczba oddziałów w szkołach ponadpodstawowych i policealnych]]/$AX$2*$AW$2</f>
        <v>4.5108645823782893E-4</v>
      </c>
      <c r="AX2546" s="28">
        <v>123</v>
      </c>
      <c r="AY2546" s="337">
        <f>TabIPW[[#This Row],[liczba mieszkańców'']]/$AZ$2*$AY$2</f>
        <v>2.0898354735965119E-4</v>
      </c>
      <c r="AZ2546" s="28">
        <v>75040</v>
      </c>
    </row>
    <row r="2547" spans="1:52" x14ac:dyDescent="0.3">
      <c r="A2547" s="2" t="s">
        <v>2322</v>
      </c>
      <c r="B2547" s="2" t="s">
        <v>23</v>
      </c>
      <c r="C2547" s="2" t="s">
        <v>132</v>
      </c>
      <c r="D2547" s="2"/>
      <c r="E2547" s="2"/>
      <c r="F2547" s="17" t="str">
        <f>+Tabela1[[#This Row],[WK]]&amp;Tabela1[[#This Row],[PK]]&amp;Tabela1[[#This Row],[GK]]</f>
        <v>0619</v>
      </c>
      <c r="G2547" s="2" t="s">
        <v>2385</v>
      </c>
      <c r="I2547">
        <v>34506</v>
      </c>
      <c r="K2547">
        <v>0</v>
      </c>
      <c r="M2547">
        <v>28743.498</v>
      </c>
      <c r="O2547">
        <v>0</v>
      </c>
      <c r="Q2547">
        <v>0</v>
      </c>
      <c r="S2547">
        <v>0</v>
      </c>
      <c r="U2547">
        <v>0</v>
      </c>
      <c r="AO2547" s="337">
        <f>TabIPW[[#This Row],[iloczyn liczby mieszkańców i relacji przeciętnego miesięcznego wynagrodzenia brutto 
 do średniej krajowej2]]/$AP$2*$AO$2</f>
        <v>5.2695047990770254E-4</v>
      </c>
      <c r="AP2547" s="28">
        <v>28743.498</v>
      </c>
      <c r="AQ2547" s="337">
        <f>((TabIPW[[#This Row],[liczba mieszkańców zakładów stacjonarnych pomocy społecznej podleglych samorządowi powiatu (łącznie z filiami)]]/$AR$2*$AR$3)+(TabIPW[[#This Row],[liczba bezrobotnych zarejestrowanych]]/$AS$2*$AS$3))*$AQ$2</f>
        <v>8.394078054115529E-4</v>
      </c>
      <c r="AR2547" s="28">
        <v>201</v>
      </c>
      <c r="AS2547" s="28">
        <v>1929</v>
      </c>
      <c r="AT2547" s="337">
        <f>((TabIPW[[#This Row],[długość dróg powiatowych o nawierzchni twardej '[w km']]]/$AU$2*$AU$3)+(TabIPW[[#This Row],[liczba mieszkańców w wieku 20-64  '']]/$AV$2*$AV$3))*$AT$2</f>
        <v>1.9129074032903448E-4</v>
      </c>
      <c r="AU2547">
        <v>312.10000000000002</v>
      </c>
      <c r="AV2547">
        <v>20100</v>
      </c>
      <c r="AW2547" s="337">
        <f>TabIPW[[#This Row],[liczba oddziałów w szkołach ponadpodstawowych i policealnych]]/$AX$2*$AW$2</f>
        <v>2.7505271843770057E-4</v>
      </c>
      <c r="AX2547" s="28">
        <v>75</v>
      </c>
      <c r="AY2547" s="337">
        <f>TabIPW[[#This Row],[liczba mieszkańców'']]/$AZ$2*$AY$2</f>
        <v>9.609789825682466E-5</v>
      </c>
      <c r="AZ2547" s="28">
        <v>34506</v>
      </c>
    </row>
    <row r="2548" spans="1:52" x14ac:dyDescent="0.3">
      <c r="A2548" s="2" t="s">
        <v>2322</v>
      </c>
      <c r="B2548" s="2" t="s">
        <v>23</v>
      </c>
      <c r="C2548" s="2" t="s">
        <v>140</v>
      </c>
      <c r="D2548" s="2"/>
      <c r="E2548" s="2"/>
      <c r="F2548" s="17" t="str">
        <f>+Tabela1[[#This Row],[WK]]&amp;Tabela1[[#This Row],[PK]]&amp;Tabela1[[#This Row],[GK]]</f>
        <v>0620</v>
      </c>
      <c r="G2548" s="2" t="s">
        <v>2386</v>
      </c>
      <c r="I2548">
        <v>99042</v>
      </c>
      <c r="K2548">
        <v>0</v>
      </c>
      <c r="M2548">
        <v>75866.171999999991</v>
      </c>
      <c r="O2548">
        <v>0</v>
      </c>
      <c r="Q2548">
        <v>0</v>
      </c>
      <c r="S2548">
        <v>0</v>
      </c>
      <c r="U2548">
        <v>0</v>
      </c>
      <c r="AO2548" s="337">
        <f>TabIPW[[#This Row],[iloczyn liczby mieszkańców i relacji przeciętnego miesięcznego wynagrodzenia brutto 
 do średniej krajowej2]]/$AP$2*$AO$2</f>
        <v>1.3908437916693474E-3</v>
      </c>
      <c r="AP2548" s="28">
        <v>75866.171999999991</v>
      </c>
      <c r="AQ2548" s="337">
        <f>((TabIPW[[#This Row],[liczba mieszkańców zakładów stacjonarnych pomocy społecznej podleglych samorządowi powiatu (łącznie z filiami)]]/$AR$2*$AR$3)+(TabIPW[[#This Row],[liczba bezrobotnych zarejestrowanych]]/$AS$2*$AS$3))*$AQ$2</f>
        <v>1.338889607606242E-3</v>
      </c>
      <c r="AR2548" s="28">
        <v>274</v>
      </c>
      <c r="AS2548" s="28">
        <v>3474</v>
      </c>
      <c r="AT2548" s="337">
        <f>((TabIPW[[#This Row],[długość dróg powiatowych o nawierzchni twardej '[w km']]]/$AU$2*$AU$3)+(TabIPW[[#This Row],[liczba mieszkańców w wieku 20-64  '']]/$AV$2*$AV$3))*$AT$2</f>
        <v>5.2684163934158077E-4</v>
      </c>
      <c r="AU2548">
        <v>714.5</v>
      </c>
      <c r="AV2548">
        <v>59189</v>
      </c>
      <c r="AW2548" s="337">
        <f>TabIPW[[#This Row],[liczba oddziałów w szkołach ponadpodstawowych i policealnych]]/$AX$2*$AW$2</f>
        <v>1.1002108737508022E-4</v>
      </c>
      <c r="AX2548" s="28">
        <v>30</v>
      </c>
      <c r="AY2548" s="337">
        <f>TabIPW[[#This Row],[liczba mieszkańców'']]/$AZ$2*$AY$2</f>
        <v>2.7582820492530078E-4</v>
      </c>
      <c r="AZ2548" s="28">
        <v>99042</v>
      </c>
    </row>
    <row r="2549" spans="1:52" x14ac:dyDescent="0.3">
      <c r="A2549" s="2" t="s">
        <v>2322</v>
      </c>
      <c r="B2549" s="2" t="s">
        <v>54</v>
      </c>
      <c r="C2549" s="2" t="s">
        <v>12</v>
      </c>
      <c r="D2549" s="2"/>
      <c r="E2549" s="2"/>
      <c r="F2549" s="17" t="str">
        <f>+Tabela1[[#This Row],[WK]]&amp;Tabela1[[#This Row],[PK]]&amp;Tabela1[[#This Row],[GK]]</f>
        <v>0801</v>
      </c>
      <c r="G2549" s="2" t="s">
        <v>2387</v>
      </c>
      <c r="I2549">
        <v>74190</v>
      </c>
      <c r="K2549">
        <v>0</v>
      </c>
      <c r="M2549">
        <v>70703.070000000007</v>
      </c>
      <c r="O2549">
        <v>0</v>
      </c>
      <c r="Q2549">
        <v>0</v>
      </c>
      <c r="S2549">
        <v>0</v>
      </c>
      <c r="U2549">
        <v>0</v>
      </c>
      <c r="AO2549" s="337">
        <f>TabIPW[[#This Row],[iloczyn liczby mieszkańców i relacji przeciętnego miesięcznego wynagrodzenia brutto 
 do średniej krajowej2]]/$AP$2*$AO$2</f>
        <v>1.2961893735914775E-3</v>
      </c>
      <c r="AP2549" s="28">
        <v>70703.069999999992</v>
      </c>
      <c r="AQ2549" s="337">
        <f>((TabIPW[[#This Row],[liczba mieszkańców zakładów stacjonarnych pomocy społecznej podleglych samorządowi powiatu (łącznie z filiami)]]/$AR$2*$AR$3)+(TabIPW[[#This Row],[liczba bezrobotnych zarejestrowanych]]/$AS$2*$AS$3))*$AQ$2</f>
        <v>6.1261882369687275E-4</v>
      </c>
      <c r="AR2549" s="28">
        <v>157</v>
      </c>
      <c r="AS2549" s="28">
        <v>1320</v>
      </c>
      <c r="AT2549" s="337">
        <f>((TabIPW[[#This Row],[długość dróg powiatowych o nawierzchni twardej '[w km']]]/$AU$2*$AU$3)+(TabIPW[[#This Row],[liczba mieszkańców w wieku 20-64  '']]/$AV$2*$AV$3))*$AT$2</f>
        <v>3.6894808886446209E-4</v>
      </c>
      <c r="AU2549">
        <v>360.9</v>
      </c>
      <c r="AV2549">
        <v>45133</v>
      </c>
      <c r="AW2549" s="337">
        <f>TabIPW[[#This Row],[liczba oddziałów w szkołach ponadpodstawowych i policealnych]]/$AX$2*$AW$2</f>
        <v>2.4204639222517651E-4</v>
      </c>
      <c r="AX2549" s="28">
        <v>66</v>
      </c>
      <c r="AY2549" s="337">
        <f>TabIPW[[#This Row],[liczba mieszkańców'']]/$AZ$2*$AY$2</f>
        <v>2.0661632967234169E-4</v>
      </c>
      <c r="AZ2549" s="28">
        <v>74190</v>
      </c>
    </row>
    <row r="2550" spans="1:52" x14ac:dyDescent="0.3">
      <c r="A2550" s="2" t="s">
        <v>2322</v>
      </c>
      <c r="B2550" s="2" t="s">
        <v>54</v>
      </c>
      <c r="C2550" s="2" t="s">
        <v>11</v>
      </c>
      <c r="D2550" s="2"/>
      <c r="E2550" s="2"/>
      <c r="F2550" s="17" t="str">
        <f>+Tabela1[[#This Row],[WK]]&amp;Tabela1[[#This Row],[PK]]&amp;Tabela1[[#This Row],[GK]]</f>
        <v>0802</v>
      </c>
      <c r="G2550" s="2" t="s">
        <v>2388</v>
      </c>
      <c r="I2550">
        <v>51767</v>
      </c>
      <c r="K2550">
        <v>0</v>
      </c>
      <c r="M2550">
        <v>45503.193000000007</v>
      </c>
      <c r="O2550">
        <v>0</v>
      </c>
      <c r="Q2550">
        <v>0</v>
      </c>
      <c r="S2550">
        <v>0</v>
      </c>
      <c r="U2550">
        <v>0</v>
      </c>
      <c r="AO2550" s="337">
        <f>TabIPW[[#This Row],[iloczyn liczby mieszkańców i relacji przeciętnego miesięcznego wynagrodzenia brutto 
 do średniej krajowej2]]/$AP$2*$AO$2</f>
        <v>8.3420359584219063E-4</v>
      </c>
      <c r="AP2550" s="28">
        <v>45503.192999999999</v>
      </c>
      <c r="AQ2550" s="337">
        <f>((TabIPW[[#This Row],[liczba mieszkańców zakładów stacjonarnych pomocy społecznej podleglych samorządowi powiatu (łącznie z filiami)]]/$AR$2*$AR$3)+(TabIPW[[#This Row],[liczba bezrobotnych zarejestrowanych]]/$AS$2*$AS$3))*$AQ$2</f>
        <v>4.9477536427140051E-4</v>
      </c>
      <c r="AR2550" s="28">
        <v>99</v>
      </c>
      <c r="AS2550" s="28">
        <v>1303</v>
      </c>
      <c r="AT2550" s="337">
        <f>((TabIPW[[#This Row],[długość dróg powiatowych o nawierzchni twardej '[w km']]]/$AU$2*$AU$3)+(TabIPW[[#This Row],[liczba mieszkańców w wieku 20-64  '']]/$AV$2*$AV$3))*$AT$2</f>
        <v>2.6848161302172973E-4</v>
      </c>
      <c r="AU2550">
        <v>331.7</v>
      </c>
      <c r="AV2550">
        <v>31019</v>
      </c>
      <c r="AW2550" s="337">
        <f>TabIPW[[#This Row],[liczba oddziałów w szkołach ponadpodstawowych i policealnych]]/$AX$2*$AW$2</f>
        <v>2.5671587054185385E-4</v>
      </c>
      <c r="AX2550" s="28">
        <v>70</v>
      </c>
      <c r="AY2550" s="337">
        <f>TabIPW[[#This Row],[liczba mieszkańców'']]/$AZ$2*$AY$2</f>
        <v>1.4416912708111756E-4</v>
      </c>
      <c r="AZ2550" s="28">
        <v>51767</v>
      </c>
    </row>
    <row r="2551" spans="1:52" x14ac:dyDescent="0.3">
      <c r="A2551" s="2" t="s">
        <v>2322</v>
      </c>
      <c r="B2551" s="2" t="s">
        <v>54</v>
      </c>
      <c r="C2551" s="2" t="s">
        <v>16</v>
      </c>
      <c r="D2551" s="2"/>
      <c r="E2551" s="2"/>
      <c r="F2551" s="17" t="str">
        <f>+Tabela1[[#This Row],[WK]]&amp;Tabela1[[#This Row],[PK]]&amp;Tabela1[[#This Row],[GK]]</f>
        <v>0803</v>
      </c>
      <c r="G2551" s="2" t="s">
        <v>2389</v>
      </c>
      <c r="I2551">
        <v>53821</v>
      </c>
      <c r="K2551">
        <v>0</v>
      </c>
      <c r="M2551">
        <v>48062.152999999998</v>
      </c>
      <c r="O2551">
        <v>0</v>
      </c>
      <c r="Q2551">
        <v>0</v>
      </c>
      <c r="S2551">
        <v>0</v>
      </c>
      <c r="U2551">
        <v>0</v>
      </c>
      <c r="AO2551" s="337">
        <f>TabIPW[[#This Row],[iloczyn liczby mieszkańców i relacji przeciętnego miesięcznego wynagrodzenia brutto 
 do średniej krajowej2]]/$AP$2*$AO$2</f>
        <v>8.8111664727610504E-4</v>
      </c>
      <c r="AP2551" s="28">
        <v>48062.152999999998</v>
      </c>
      <c r="AQ2551" s="337">
        <f>((TabIPW[[#This Row],[liczba mieszkańców zakładów stacjonarnych pomocy społecznej podleglych samorządowi powiatu (łącznie z filiami)]]/$AR$2*$AR$3)+(TabIPW[[#This Row],[liczba bezrobotnych zarejestrowanych]]/$AS$2*$AS$3))*$AQ$2</f>
        <v>1.0349353452828512E-3</v>
      </c>
      <c r="AR2551" s="28">
        <v>351</v>
      </c>
      <c r="AS2551" s="28">
        <v>1499</v>
      </c>
      <c r="AT2551" s="337">
        <f>((TabIPW[[#This Row],[długość dróg powiatowych o nawierzchni twardej '[w km']]]/$AU$2*$AU$3)+(TabIPW[[#This Row],[liczba mieszkańców w wieku 20-64  '']]/$AV$2*$AV$3))*$AT$2</f>
        <v>2.6929676105401465E-4</v>
      </c>
      <c r="AU2551">
        <v>315.89999999999998</v>
      </c>
      <c r="AV2551">
        <v>31557</v>
      </c>
      <c r="AW2551" s="337">
        <f>TabIPW[[#This Row],[liczba oddziałów w szkołach ponadpodstawowych i policealnych]]/$AX$2*$AW$2</f>
        <v>3.7773906665444209E-4</v>
      </c>
      <c r="AX2551" s="28">
        <v>103</v>
      </c>
      <c r="AY2551" s="337">
        <f>TabIPW[[#This Row],[liczba mieszkańców'']]/$AZ$2*$AY$2</f>
        <v>1.4988943899845131E-4</v>
      </c>
      <c r="AZ2551" s="28">
        <v>53821</v>
      </c>
    </row>
    <row r="2552" spans="1:52" x14ac:dyDescent="0.3">
      <c r="A2552" s="2" t="s">
        <v>2322</v>
      </c>
      <c r="B2552" s="2" t="s">
        <v>54</v>
      </c>
      <c r="C2552" s="2" t="s">
        <v>18</v>
      </c>
      <c r="D2552" s="2"/>
      <c r="E2552" s="2"/>
      <c r="F2552" s="17" t="str">
        <f>+Tabela1[[#This Row],[WK]]&amp;Tabela1[[#This Row],[PK]]&amp;Tabela1[[#This Row],[GK]]</f>
        <v>0804</v>
      </c>
      <c r="G2552" s="2" t="s">
        <v>2390</v>
      </c>
      <c r="I2552">
        <v>81382</v>
      </c>
      <c r="K2552">
        <v>0</v>
      </c>
      <c r="M2552">
        <v>72185.834000000003</v>
      </c>
      <c r="O2552">
        <v>0</v>
      </c>
      <c r="Q2552">
        <v>0</v>
      </c>
      <c r="S2552">
        <v>0</v>
      </c>
      <c r="U2552">
        <v>0</v>
      </c>
      <c r="AO2552" s="337">
        <f>TabIPW[[#This Row],[iloczyn liczby mieszkańców i relacji przeciętnego miesięcznego wynagrodzenia brutto 
 do średniej krajowej2]]/$AP$2*$AO$2</f>
        <v>1.323372676103575E-3</v>
      </c>
      <c r="AP2552" s="28">
        <v>72185.834000000003</v>
      </c>
      <c r="AQ2552" s="337">
        <f>((TabIPW[[#This Row],[liczba mieszkańców zakładów stacjonarnych pomocy społecznej podleglych samorządowi powiatu (łącznie z filiami)]]/$AR$2*$AR$3)+(TabIPW[[#This Row],[liczba bezrobotnych zarejestrowanych]]/$AS$2*$AS$3))*$AQ$2</f>
        <v>6.9875101422184425E-4</v>
      </c>
      <c r="AR2552" s="28">
        <v>99</v>
      </c>
      <c r="AS2552" s="28">
        <v>2188</v>
      </c>
      <c r="AT2552" s="337">
        <f>((TabIPW[[#This Row],[długość dróg powiatowych o nawierzchni twardej '[w km']]]/$AU$2*$AU$3)+(TabIPW[[#This Row],[liczba mieszkańców w wieku 20-64  '']]/$AV$2*$AV$3))*$AT$2</f>
        <v>3.6095480957087895E-4</v>
      </c>
      <c r="AU2552">
        <v>226</v>
      </c>
      <c r="AV2552">
        <v>47511</v>
      </c>
      <c r="AW2552" s="337">
        <f>TabIPW[[#This Row],[liczba oddziałów w szkołach ponadpodstawowych i policealnych]]/$AX$2*$AW$2</f>
        <v>5.0609700192536899E-4</v>
      </c>
      <c r="AX2552" s="28">
        <v>138</v>
      </c>
      <c r="AY2552" s="337">
        <f>TabIPW[[#This Row],[liczba mieszkańców'']]/$AZ$2*$AY$2</f>
        <v>2.2664577626896494E-4</v>
      </c>
      <c r="AZ2552" s="28">
        <v>81382</v>
      </c>
    </row>
    <row r="2553" spans="1:52" x14ac:dyDescent="0.3">
      <c r="A2553" s="2" t="s">
        <v>2322</v>
      </c>
      <c r="B2553" s="2" t="s">
        <v>54</v>
      </c>
      <c r="C2553" s="2" t="s">
        <v>21</v>
      </c>
      <c r="D2553" s="2"/>
      <c r="E2553" s="2"/>
      <c r="F2553" s="17" t="str">
        <f>+Tabela1[[#This Row],[WK]]&amp;Tabela1[[#This Row],[PK]]&amp;Tabela1[[#This Row],[GK]]</f>
        <v>0805</v>
      </c>
      <c r="G2553" s="2" t="s">
        <v>2391</v>
      </c>
      <c r="I2553">
        <v>45445</v>
      </c>
      <c r="K2553">
        <v>0</v>
      </c>
      <c r="M2553">
        <v>39400.815000000002</v>
      </c>
      <c r="O2553">
        <v>0</v>
      </c>
      <c r="Q2553">
        <v>0</v>
      </c>
      <c r="S2553">
        <v>0</v>
      </c>
      <c r="U2553">
        <v>0</v>
      </c>
      <c r="AO2553" s="337">
        <f>TabIPW[[#This Row],[iloczyn liczby mieszkańców i relacji przeciętnego miesięcznego wynagrodzenia brutto 
 do średniej krajowej2]]/$AP$2*$AO$2</f>
        <v>7.2232956382012412E-4</v>
      </c>
      <c r="AP2553" s="28">
        <v>39400.815000000002</v>
      </c>
      <c r="AQ2553" s="337">
        <f>((TabIPW[[#This Row],[liczba mieszkańców zakładów stacjonarnych pomocy społecznej podleglych samorządowi powiatu (łącznie z filiami)]]/$AR$2*$AR$3)+(TabIPW[[#This Row],[liczba bezrobotnych zarejestrowanych]]/$AS$2*$AS$3))*$AQ$2</f>
        <v>1.322960712672934E-4</v>
      </c>
      <c r="AR2553" s="28">
        <v>0</v>
      </c>
      <c r="AS2553" s="28">
        <v>574</v>
      </c>
      <c r="AT2553" s="337">
        <f>((TabIPW[[#This Row],[długość dróg powiatowych o nawierzchni twardej '[w km']]]/$AU$2*$AU$3)+(TabIPW[[#This Row],[liczba mieszkańców w wieku 20-64  '']]/$AV$2*$AV$3))*$AT$2</f>
        <v>2.2270024147645932E-4</v>
      </c>
      <c r="AU2553">
        <v>198.1</v>
      </c>
      <c r="AV2553">
        <v>27764</v>
      </c>
      <c r="AW2553" s="337">
        <f>TabIPW[[#This Row],[liczba oddziałów w szkołach ponadpodstawowych i policealnych]]/$AX$2*$AW$2</f>
        <v>3.3006326212524069E-4</v>
      </c>
      <c r="AX2553" s="28">
        <v>90</v>
      </c>
      <c r="AY2553" s="337">
        <f>TabIPW[[#This Row],[liczba mieszkańców'']]/$AZ$2*$AY$2</f>
        <v>1.2656259741150515E-4</v>
      </c>
      <c r="AZ2553" s="28">
        <v>45445</v>
      </c>
    </row>
    <row r="2554" spans="1:52" x14ac:dyDescent="0.3">
      <c r="A2554" s="2" t="s">
        <v>2322</v>
      </c>
      <c r="B2554" s="2" t="s">
        <v>54</v>
      </c>
      <c r="C2554" s="2" t="s">
        <v>23</v>
      </c>
      <c r="D2554" s="2"/>
      <c r="E2554" s="2"/>
      <c r="F2554" s="17" t="str">
        <f>+Tabela1[[#This Row],[WK]]&amp;Tabela1[[#This Row],[PK]]&amp;Tabela1[[#This Row],[GK]]</f>
        <v>0806</v>
      </c>
      <c r="G2554" s="2" t="s">
        <v>2392</v>
      </c>
      <c r="I2554">
        <v>45740</v>
      </c>
      <c r="K2554">
        <v>0</v>
      </c>
      <c r="M2554">
        <v>39519.360000000008</v>
      </c>
      <c r="O2554">
        <v>0</v>
      </c>
      <c r="Q2554">
        <v>0</v>
      </c>
      <c r="S2554">
        <v>0</v>
      </c>
      <c r="U2554">
        <v>0</v>
      </c>
      <c r="AO2554" s="337">
        <f>TabIPW[[#This Row],[iloczyn liczby mieszkańców i relacji przeciętnego miesięcznego wynagrodzenia brutto 
 do średniej krajowej2]]/$AP$2*$AO$2</f>
        <v>7.2450283252390758E-4</v>
      </c>
      <c r="AP2554" s="28">
        <v>39519.360000000008</v>
      </c>
      <c r="AQ2554" s="337">
        <f>((TabIPW[[#This Row],[liczba mieszkańców zakładów stacjonarnych pomocy społecznej podleglych samorządowi powiatu (łącznie z filiami)]]/$AR$2*$AR$3)+(TabIPW[[#This Row],[liczba bezrobotnych zarejestrowanych]]/$AS$2*$AS$3))*$AQ$2</f>
        <v>5.1318727928457704E-4</v>
      </c>
      <c r="AR2554" s="28">
        <v>49</v>
      </c>
      <c r="AS2554" s="28">
        <v>1809</v>
      </c>
      <c r="AT2554" s="337">
        <f>((TabIPW[[#This Row],[długość dróg powiatowych o nawierzchni twardej '[w km']]]/$AU$2*$AU$3)+(TabIPW[[#This Row],[liczba mieszkańców w wieku 20-64  '']]/$AV$2*$AV$3))*$AT$2</f>
        <v>2.1618319969246973E-4</v>
      </c>
      <c r="AU2554">
        <v>197.7</v>
      </c>
      <c r="AV2554">
        <v>26809</v>
      </c>
      <c r="AW2554" s="337">
        <f>TabIPW[[#This Row],[liczba oddziałów w szkołach ponadpodstawowych i policealnych]]/$AX$2*$AW$2</f>
        <v>2.4571376180434584E-4</v>
      </c>
      <c r="AX2554" s="28">
        <v>67</v>
      </c>
      <c r="AY2554" s="337">
        <f>TabIPW[[#This Row],[liczba mieszkańców'']]/$AZ$2*$AY$2</f>
        <v>1.2738416119710081E-4</v>
      </c>
      <c r="AZ2554" s="28">
        <v>45740</v>
      </c>
    </row>
    <row r="2555" spans="1:52" x14ac:dyDescent="0.3">
      <c r="A2555" s="2" t="s">
        <v>2322</v>
      </c>
      <c r="B2555" s="2" t="s">
        <v>54</v>
      </c>
      <c r="C2555" s="2" t="s">
        <v>30</v>
      </c>
      <c r="D2555" s="2"/>
      <c r="E2555" s="2"/>
      <c r="F2555" s="17" t="str">
        <f>+Tabela1[[#This Row],[WK]]&amp;Tabela1[[#This Row],[PK]]&amp;Tabela1[[#This Row],[GK]]</f>
        <v>0807</v>
      </c>
      <c r="G2555" s="2" t="s">
        <v>2393</v>
      </c>
      <c r="I2555">
        <v>32923</v>
      </c>
      <c r="K2555">
        <v>0</v>
      </c>
      <c r="M2555">
        <v>26239.631000000001</v>
      </c>
      <c r="O2555">
        <v>0</v>
      </c>
      <c r="Q2555">
        <v>0</v>
      </c>
      <c r="S2555">
        <v>0</v>
      </c>
      <c r="U2555">
        <v>0</v>
      </c>
      <c r="AO2555" s="337">
        <f>TabIPW[[#This Row],[iloczyn liczby mieszkańców i relacji przeciętnego miesięcznego wynagrodzenia brutto 
 do średniej krajowej2]]/$AP$2*$AO$2</f>
        <v>4.8104744064382949E-4</v>
      </c>
      <c r="AP2555" s="28">
        <v>26239.631000000001</v>
      </c>
      <c r="AQ2555" s="337">
        <f>((TabIPW[[#This Row],[liczba mieszkańców zakładów stacjonarnych pomocy społecznej podleglych samorządowi powiatu (łącznie z filiami)]]/$AR$2*$AR$3)+(TabIPW[[#This Row],[liczba bezrobotnych zarejestrowanych]]/$AS$2*$AS$3))*$AQ$2</f>
        <v>4.9460528946106944E-4</v>
      </c>
      <c r="AR2555" s="28">
        <v>178</v>
      </c>
      <c r="AS2555" s="28">
        <v>629</v>
      </c>
      <c r="AT2555" s="337">
        <f>((TabIPW[[#This Row],[długość dróg powiatowych o nawierzchni twardej '[w km']]]/$AU$2*$AU$3)+(TabIPW[[#This Row],[liczba mieszkańców w wieku 20-64  '']]/$AV$2*$AV$3))*$AT$2</f>
        <v>1.7859516207409628E-4</v>
      </c>
      <c r="AU2555">
        <v>251.7</v>
      </c>
      <c r="AV2555">
        <v>19814</v>
      </c>
      <c r="AW2555" s="337">
        <f>TabIPW[[#This Row],[liczba oddziałów w szkołach ponadpodstawowych i policealnych]]/$AX$2*$AW$2</f>
        <v>1.4669478316677362E-4</v>
      </c>
      <c r="AX2555" s="28">
        <v>40</v>
      </c>
      <c r="AY2555" s="337">
        <f>TabIPW[[#This Row],[liczba mieszkańców'']]/$AZ$2*$AY$2</f>
        <v>9.1689303434458897E-5</v>
      </c>
      <c r="AZ2555" s="28">
        <v>32923</v>
      </c>
    </row>
    <row r="2556" spans="1:52" x14ac:dyDescent="0.3">
      <c r="A2556" s="2" t="s">
        <v>2322</v>
      </c>
      <c r="B2556" s="2" t="s">
        <v>54</v>
      </c>
      <c r="C2556" s="2" t="s">
        <v>54</v>
      </c>
      <c r="D2556" s="2"/>
      <c r="E2556" s="2"/>
      <c r="F2556" s="17" t="str">
        <f>+Tabela1[[#This Row],[WK]]&amp;Tabela1[[#This Row],[PK]]&amp;Tabela1[[#This Row],[GK]]</f>
        <v>0808</v>
      </c>
      <c r="G2556" s="2" t="s">
        <v>2394</v>
      </c>
      <c r="I2556">
        <v>53376</v>
      </c>
      <c r="K2556">
        <v>0</v>
      </c>
      <c r="M2556">
        <v>48358.655999999995</v>
      </c>
      <c r="O2556">
        <v>0</v>
      </c>
      <c r="Q2556">
        <v>0</v>
      </c>
      <c r="S2556">
        <v>0</v>
      </c>
      <c r="U2556">
        <v>0</v>
      </c>
      <c r="AO2556" s="337">
        <f>TabIPW[[#This Row],[iloczyn liczby mieszkańców i relacji przeciętnego miesięcznego wynagrodzenia brutto 
 do średniej krajowej2]]/$AP$2*$AO$2</f>
        <v>8.86552394802174E-4</v>
      </c>
      <c r="AP2556" s="28">
        <v>48358.655999999995</v>
      </c>
      <c r="AQ2556" s="337">
        <f>((TabIPW[[#This Row],[liczba mieszkańców zakładów stacjonarnych pomocy społecznej podleglych samorządowi powiatu (łącznie z filiami)]]/$AR$2*$AR$3)+(TabIPW[[#This Row],[liczba bezrobotnych zarejestrowanych]]/$AS$2*$AS$3))*$AQ$2</f>
        <v>7.271108850260597E-4</v>
      </c>
      <c r="AR2556" s="28">
        <v>258</v>
      </c>
      <c r="AS2556" s="28">
        <v>956</v>
      </c>
      <c r="AT2556" s="337">
        <f>((TabIPW[[#This Row],[długość dróg powiatowych o nawierzchni twardej '[w km']]]/$AU$2*$AU$3)+(TabIPW[[#This Row],[liczba mieszkańców w wieku 20-64  '']]/$AV$2*$AV$3))*$AT$2</f>
        <v>2.7038306597229194E-4</v>
      </c>
      <c r="AU2556">
        <v>331.5</v>
      </c>
      <c r="AV2556">
        <v>31306</v>
      </c>
      <c r="AW2556" s="337">
        <f>TabIPW[[#This Row],[liczba oddziałów w szkołach ponadpodstawowych i policealnych]]/$AX$2*$AW$2</f>
        <v>3.3739800128357935E-4</v>
      </c>
      <c r="AX2556" s="28">
        <v>92</v>
      </c>
      <c r="AY2556" s="337">
        <f>TabIPW[[#This Row],[liczba mieszkańców'']]/$AZ$2*$AY$2</f>
        <v>1.4865013091509515E-4</v>
      </c>
      <c r="AZ2556" s="28">
        <v>53376</v>
      </c>
    </row>
    <row r="2557" spans="1:52" x14ac:dyDescent="0.3">
      <c r="A2557" s="2" t="s">
        <v>2322</v>
      </c>
      <c r="B2557" s="2" t="s">
        <v>54</v>
      </c>
      <c r="C2557" s="2" t="s">
        <v>56</v>
      </c>
      <c r="D2557" s="2"/>
      <c r="E2557" s="2"/>
      <c r="F2557" s="17" t="str">
        <f>+Tabela1[[#This Row],[WK]]&amp;Tabela1[[#This Row],[PK]]&amp;Tabela1[[#This Row],[GK]]</f>
        <v>0809</v>
      </c>
      <c r="G2557" s="2" t="s">
        <v>2395</v>
      </c>
      <c r="I2557">
        <v>74539</v>
      </c>
      <c r="K2557">
        <v>0</v>
      </c>
      <c r="M2557">
        <v>68203.184999999998</v>
      </c>
      <c r="O2557">
        <v>0</v>
      </c>
      <c r="Q2557">
        <v>0</v>
      </c>
      <c r="S2557">
        <v>0</v>
      </c>
      <c r="U2557">
        <v>0</v>
      </c>
      <c r="AO2557" s="337">
        <f>TabIPW[[#This Row],[iloczyn liczby mieszkańców i relacji przeciętnego miesięcznego wynagrodzenia brutto 
 do średniej krajowej2]]/$AP$2*$AO$2</f>
        <v>1.2503593357699131E-3</v>
      </c>
      <c r="AP2557" s="28">
        <v>68203.184999999998</v>
      </c>
      <c r="AQ2557" s="337">
        <f>((TabIPW[[#This Row],[liczba mieszkańców zakładów stacjonarnych pomocy społecznej podleglych samorządowi powiatu (łącznie z filiami)]]/$AR$2*$AR$3)+(TabIPW[[#This Row],[liczba bezrobotnych zarejestrowanych]]/$AS$2*$AS$3))*$AQ$2</f>
        <v>8.1373188340719564E-4</v>
      </c>
      <c r="AR2557" s="28">
        <v>183</v>
      </c>
      <c r="AS2557" s="28">
        <v>1971</v>
      </c>
      <c r="AT2557" s="337">
        <f>((TabIPW[[#This Row],[długość dróg powiatowych o nawierzchni twardej '[w km']]]/$AU$2*$AU$3)+(TabIPW[[#This Row],[liczba mieszkańców w wieku 20-64  '']]/$AV$2*$AV$3))*$AT$2</f>
        <v>3.4913045602633113E-4</v>
      </c>
      <c r="AU2557">
        <v>276.89999999999998</v>
      </c>
      <c r="AV2557">
        <v>44415</v>
      </c>
      <c r="AW2557" s="337">
        <f>TabIPW[[#This Row],[liczba oddziałów w szkołach ponadpodstawowych i policealnych]]/$AX$2*$AW$2</f>
        <v>2.7138534885853122E-4</v>
      </c>
      <c r="AX2557" s="28">
        <v>74</v>
      </c>
      <c r="AY2557" s="337">
        <f>TabIPW[[#This Row],[liczba mieszkańców'']]/$AZ$2*$AY$2</f>
        <v>2.0758828140513111E-4</v>
      </c>
      <c r="AZ2557" s="28">
        <v>74539</v>
      </c>
    </row>
    <row r="2558" spans="1:52" x14ac:dyDescent="0.3">
      <c r="A2558" s="2" t="s">
        <v>2322</v>
      </c>
      <c r="B2558" s="2" t="s">
        <v>54</v>
      </c>
      <c r="C2558" s="2" t="s">
        <v>69</v>
      </c>
      <c r="D2558" s="2"/>
      <c r="E2558" s="2"/>
      <c r="F2558" s="17" t="str">
        <f>+Tabela1[[#This Row],[WK]]&amp;Tabela1[[#This Row],[PK]]&amp;Tabela1[[#This Row],[GK]]</f>
        <v>0810</v>
      </c>
      <c r="G2558" s="2" t="s">
        <v>2396</v>
      </c>
      <c r="I2558">
        <v>72213</v>
      </c>
      <c r="K2558">
        <v>0</v>
      </c>
      <c r="M2558">
        <v>59936.79</v>
      </c>
      <c r="O2558">
        <v>0</v>
      </c>
      <c r="Q2558">
        <v>0</v>
      </c>
      <c r="S2558">
        <v>0</v>
      </c>
      <c r="U2558">
        <v>0</v>
      </c>
      <c r="AO2558" s="337">
        <f>TabIPW[[#This Row],[iloczyn liczby mieszkańców i relacji przeciętnego miesięcznego wynagrodzenia brutto 
 do średniej krajowej2]]/$AP$2*$AO$2</f>
        <v>1.0988126864248458E-3</v>
      </c>
      <c r="AP2558" s="28">
        <v>59936.789999999994</v>
      </c>
      <c r="AQ2558" s="337">
        <f>((TabIPW[[#This Row],[liczba mieszkańców zakładów stacjonarnych pomocy społecznej podleglych samorządowi powiatu (łącznie z filiami)]]/$AR$2*$AR$3)+(TabIPW[[#This Row],[liczba bezrobotnych zarejestrowanych]]/$AS$2*$AS$3))*$AQ$2</f>
        <v>3.0930544885140722E-4</v>
      </c>
      <c r="AR2558" s="28">
        <v>0</v>
      </c>
      <c r="AS2558" s="28">
        <v>1342</v>
      </c>
      <c r="AT2558" s="337">
        <f>((TabIPW[[#This Row],[długość dróg powiatowych o nawierzchni twardej '[w km']]]/$AU$2*$AU$3)+(TabIPW[[#This Row],[liczba mieszkańców w wieku 20-64  '']]/$AV$2*$AV$3))*$AT$2</f>
        <v>3.4423884070724158E-4</v>
      </c>
      <c r="AU2558">
        <v>320.8</v>
      </c>
      <c r="AV2558">
        <v>42531</v>
      </c>
      <c r="AW2558" s="337">
        <f>TabIPW[[#This Row],[liczba oddziałów w szkołach ponadpodstawowych i policealnych]]/$AX$2*$AW$2</f>
        <v>5.2810121940038513E-4</v>
      </c>
      <c r="AX2558" s="28">
        <v>144</v>
      </c>
      <c r="AY2558" s="337">
        <f>TabIPW[[#This Row],[liczba mieszkańców'']]/$AZ$2*$AY$2</f>
        <v>2.0111045982785833E-4</v>
      </c>
      <c r="AZ2558" s="28">
        <v>72213</v>
      </c>
    </row>
    <row r="2559" spans="1:52" x14ac:dyDescent="0.3">
      <c r="A2559" s="2" t="s">
        <v>2322</v>
      </c>
      <c r="B2559" s="2" t="s">
        <v>54</v>
      </c>
      <c r="C2559" s="2" t="s">
        <v>71</v>
      </c>
      <c r="D2559" s="2"/>
      <c r="E2559" s="2"/>
      <c r="F2559" s="17" t="str">
        <f>+Tabela1[[#This Row],[WK]]&amp;Tabela1[[#This Row],[PK]]&amp;Tabela1[[#This Row],[GK]]</f>
        <v>0811</v>
      </c>
      <c r="G2559" s="2" t="s">
        <v>2397</v>
      </c>
      <c r="I2559">
        <v>89397</v>
      </c>
      <c r="K2559">
        <v>0</v>
      </c>
      <c r="M2559">
        <v>83228.606999999989</v>
      </c>
      <c r="O2559">
        <v>0</v>
      </c>
      <c r="Q2559">
        <v>0</v>
      </c>
      <c r="S2559">
        <v>0</v>
      </c>
      <c r="U2559">
        <v>0</v>
      </c>
      <c r="AO2559" s="337">
        <f>TabIPW[[#This Row],[iloczyn liczby mieszkańców i relacji przeciętnego miesięcznego wynagrodzenia brutto 
 do średniej krajowej2]]/$AP$2*$AO$2</f>
        <v>1.5258182702988889E-3</v>
      </c>
      <c r="AP2559" s="28">
        <v>83228.606999999989</v>
      </c>
      <c r="AQ2559" s="337">
        <f>((TabIPW[[#This Row],[liczba mieszkańców zakładów stacjonarnych pomocy społecznej podleglych samorządowi powiatu (łącznie z filiami)]]/$AR$2*$AR$3)+(TabIPW[[#This Row],[liczba bezrobotnych zarejestrowanych]]/$AS$2*$AS$3))*$AQ$2</f>
        <v>8.6252787342924243E-4</v>
      </c>
      <c r="AR2559" s="28">
        <v>215</v>
      </c>
      <c r="AS2559" s="28">
        <v>1910</v>
      </c>
      <c r="AT2559" s="337">
        <f>((TabIPW[[#This Row],[długość dróg powiatowych o nawierzchni twardej '[w km']]]/$AU$2*$AU$3)+(TabIPW[[#This Row],[liczba mieszkańców w wieku 20-64  '']]/$AV$2*$AV$3))*$AT$2</f>
        <v>4.3344376017789653E-4</v>
      </c>
      <c r="AU2559">
        <v>416.1</v>
      </c>
      <c r="AV2559">
        <v>53231</v>
      </c>
      <c r="AW2559" s="337">
        <f>TabIPW[[#This Row],[liczba oddziałów w szkołach ponadpodstawowych i policealnych]]/$AX$2*$AW$2</f>
        <v>7.1513706793802144E-4</v>
      </c>
      <c r="AX2559" s="28">
        <v>195</v>
      </c>
      <c r="AY2559" s="337">
        <f>TabIPW[[#This Row],[liczba mieszkańców'']]/$AZ$2*$AY$2</f>
        <v>2.4896724657930082E-4</v>
      </c>
      <c r="AZ2559" s="28">
        <v>89397</v>
      </c>
    </row>
    <row r="2560" spans="1:52" x14ac:dyDescent="0.3">
      <c r="A2560" s="2" t="s">
        <v>2322</v>
      </c>
      <c r="B2560" s="2" t="s">
        <v>54</v>
      </c>
      <c r="C2560" s="2" t="s">
        <v>72</v>
      </c>
      <c r="D2560" s="2"/>
      <c r="E2560" s="2"/>
      <c r="F2560" s="17" t="str">
        <f>+Tabela1[[#This Row],[WK]]&amp;Tabela1[[#This Row],[PK]]&amp;Tabela1[[#This Row],[GK]]</f>
        <v>0812</v>
      </c>
      <c r="G2560" s="2" t="s">
        <v>2398</v>
      </c>
      <c r="I2560">
        <v>36763</v>
      </c>
      <c r="K2560">
        <v>0</v>
      </c>
      <c r="M2560">
        <v>30439.763999999999</v>
      </c>
      <c r="O2560">
        <v>0</v>
      </c>
      <c r="Q2560">
        <v>0</v>
      </c>
      <c r="S2560">
        <v>0</v>
      </c>
      <c r="U2560">
        <v>0</v>
      </c>
      <c r="AO2560" s="337">
        <f>TabIPW[[#This Row],[iloczyn liczby mieszkańców i relacji przeciętnego miesięcznego wynagrodzenia brutto 
 do średniej krajowej2]]/$AP$2*$AO$2</f>
        <v>5.5804788436248113E-4</v>
      </c>
      <c r="AP2560" s="28">
        <v>30439.763999999999</v>
      </c>
      <c r="AQ2560" s="337">
        <f>((TabIPW[[#This Row],[liczba mieszkańców zakładów stacjonarnych pomocy społecznej podleglych samorządowi powiatu (łącznie z filiami)]]/$AR$2*$AR$3)+(TabIPW[[#This Row],[liczba bezrobotnych zarejestrowanych]]/$AS$2*$AS$3))*$AQ$2</f>
        <v>2.4062212265340473E-4</v>
      </c>
      <c r="AR2560" s="28">
        <v>0</v>
      </c>
      <c r="AS2560" s="28">
        <v>1044</v>
      </c>
      <c r="AT2560" s="337">
        <f>((TabIPW[[#This Row],[długość dróg powiatowych o nawierzchni twardej '[w km']]]/$AU$2*$AU$3)+(TabIPW[[#This Row],[liczba mieszkańców w wieku 20-64  '']]/$AV$2*$AV$3))*$AT$2</f>
        <v>1.7055736757891037E-4</v>
      </c>
      <c r="AU2560">
        <v>140.9</v>
      </c>
      <c r="AV2560">
        <v>21549</v>
      </c>
      <c r="AW2560" s="337">
        <f>TabIPW[[#This Row],[liczba oddziałów w szkołach ponadpodstawowych i policealnych]]/$AX$2*$AW$2</f>
        <v>3.3373063170441005E-4</v>
      </c>
      <c r="AX2560" s="28">
        <v>91</v>
      </c>
      <c r="AY2560" s="337">
        <f>TabIPW[[#This Row],[liczba mieszkańców'']]/$AZ$2*$AY$2</f>
        <v>1.023835574571276E-4</v>
      </c>
      <c r="AZ2560" s="28">
        <v>36763</v>
      </c>
    </row>
    <row r="2561" spans="1:52" x14ac:dyDescent="0.3">
      <c r="A2561" s="2" t="s">
        <v>2322</v>
      </c>
      <c r="B2561" s="2" t="s">
        <v>69</v>
      </c>
      <c r="C2561" s="2" t="s">
        <v>12</v>
      </c>
      <c r="D2561" s="2"/>
      <c r="E2561" s="2"/>
      <c r="F2561" s="17" t="str">
        <f>+Tabela1[[#This Row],[WK]]&amp;Tabela1[[#This Row],[PK]]&amp;Tabela1[[#This Row],[GK]]</f>
        <v>1001</v>
      </c>
      <c r="G2561" s="2" t="s">
        <v>2399</v>
      </c>
      <c r="I2561">
        <v>107246</v>
      </c>
      <c r="K2561">
        <v>0</v>
      </c>
      <c r="M2561">
        <v>128158.97</v>
      </c>
      <c r="O2561">
        <v>0</v>
      </c>
      <c r="Q2561">
        <v>0</v>
      </c>
      <c r="S2561">
        <v>0</v>
      </c>
      <c r="U2561">
        <v>0</v>
      </c>
      <c r="AO2561" s="337">
        <f>TabIPW[[#This Row],[iloczyn liczby mieszkańców i relacji przeciętnego miesięcznego wynagrodzenia brutto 
 do średniej krajowej2]]/$AP$2*$AO$2</f>
        <v>2.3495202548408293E-3</v>
      </c>
      <c r="AP2561" s="28">
        <v>128158.97</v>
      </c>
      <c r="AQ2561" s="337">
        <f>((TabIPW[[#This Row],[liczba mieszkańców zakładów stacjonarnych pomocy społecznej podleglych samorządowi powiatu (łącznie z filiami)]]/$AR$2*$AR$3)+(TabIPW[[#This Row],[liczba bezrobotnych zarejestrowanych]]/$AS$2*$AS$3))*$AQ$2</f>
        <v>9.1243642552551617E-4</v>
      </c>
      <c r="AR2561" s="28">
        <v>172</v>
      </c>
      <c r="AS2561" s="28">
        <v>2493</v>
      </c>
      <c r="AT2561" s="337">
        <f>((TabIPW[[#This Row],[długość dróg powiatowych o nawierzchni twardej '[w km']]]/$AU$2*$AU$3)+(TabIPW[[#This Row],[liczba mieszkańców w wieku 20-64  '']]/$AV$2*$AV$3))*$AT$2</f>
        <v>4.8025203176254704E-4</v>
      </c>
      <c r="AU2561">
        <v>342.6</v>
      </c>
      <c r="AV2561">
        <v>62107</v>
      </c>
      <c r="AW2561" s="337">
        <f>TabIPW[[#This Row],[liczba oddziałów w szkołach ponadpodstawowych i policealnych]]/$AX$2*$AW$2</f>
        <v>1.096543504171633E-3</v>
      </c>
      <c r="AX2561" s="28">
        <v>299</v>
      </c>
      <c r="AY2561" s="337">
        <f>TabIPW[[#This Row],[liczba mieszkańców'']]/$AZ$2*$AY$2</f>
        <v>2.986760330508149E-4</v>
      </c>
      <c r="AZ2561" s="28">
        <v>107246</v>
      </c>
    </row>
    <row r="2562" spans="1:52" x14ac:dyDescent="0.3">
      <c r="A2562" s="2" t="s">
        <v>2322</v>
      </c>
      <c r="B2562" s="2" t="s">
        <v>69</v>
      </c>
      <c r="C2562" s="2" t="s">
        <v>11</v>
      </c>
      <c r="D2562" s="2"/>
      <c r="E2562" s="2"/>
      <c r="F2562" s="17" t="str">
        <f>+Tabela1[[#This Row],[WK]]&amp;Tabela1[[#This Row],[PK]]&amp;Tabela1[[#This Row],[GK]]</f>
        <v>1002</v>
      </c>
      <c r="G2562" s="2" t="s">
        <v>2400</v>
      </c>
      <c r="I2562">
        <v>88749</v>
      </c>
      <c r="K2562">
        <v>0</v>
      </c>
      <c r="M2562">
        <v>77744.123999999996</v>
      </c>
      <c r="O2562">
        <v>0</v>
      </c>
      <c r="Q2562">
        <v>0</v>
      </c>
      <c r="S2562">
        <v>0</v>
      </c>
      <c r="U2562">
        <v>0</v>
      </c>
      <c r="AO2562" s="337">
        <f>TabIPW[[#This Row],[iloczyn liczby mieszkańców i relacji przeciętnego miesięcznego wynagrodzenia brutto 
 do średniej krajowej2]]/$AP$2*$AO$2</f>
        <v>1.4252720198426768E-3</v>
      </c>
      <c r="AP2562" s="28">
        <v>77744.123999999996</v>
      </c>
      <c r="AQ2562" s="337">
        <f>((TabIPW[[#This Row],[liczba mieszkańców zakładów stacjonarnych pomocy społecznej podleglych samorządowi powiatu (łącznie z filiami)]]/$AR$2*$AR$3)+(TabIPW[[#This Row],[liczba bezrobotnych zarejestrowanych]]/$AS$2*$AS$3))*$AQ$2</f>
        <v>1.6828661652779939E-3</v>
      </c>
      <c r="AR2562" s="28">
        <v>495</v>
      </c>
      <c r="AS2562" s="28">
        <v>3083</v>
      </c>
      <c r="AT2562" s="337">
        <f>((TabIPW[[#This Row],[długość dróg powiatowych o nawierzchni twardej '[w km']]]/$AU$2*$AU$3)+(TabIPW[[#This Row],[liczba mieszkańców w wieku 20-64  '']]/$AV$2*$AV$3))*$AT$2</f>
        <v>4.306411702669351E-4</v>
      </c>
      <c r="AU2562">
        <v>476</v>
      </c>
      <c r="AV2562">
        <v>51234</v>
      </c>
      <c r="AW2562" s="337">
        <f>TabIPW[[#This Row],[liczba oddziałów w szkołach ponadpodstawowych i policealnych]]/$AX$2*$AW$2</f>
        <v>9.0217291647565786E-4</v>
      </c>
      <c r="AX2562" s="28">
        <v>246</v>
      </c>
      <c r="AY2562" s="337">
        <f>TabIPW[[#This Row],[liczba mieszkańców'']]/$AZ$2*$AY$2</f>
        <v>2.4716259121297548E-4</v>
      </c>
      <c r="AZ2562" s="28">
        <v>88749</v>
      </c>
    </row>
    <row r="2563" spans="1:52" x14ac:dyDescent="0.3">
      <c r="A2563" s="2" t="s">
        <v>2322</v>
      </c>
      <c r="B2563" s="2" t="s">
        <v>69</v>
      </c>
      <c r="C2563" s="2" t="s">
        <v>16</v>
      </c>
      <c r="D2563" s="2"/>
      <c r="E2563" s="2"/>
      <c r="F2563" s="17" t="str">
        <f>+Tabela1[[#This Row],[WK]]&amp;Tabela1[[#This Row],[PK]]&amp;Tabela1[[#This Row],[GK]]</f>
        <v>1003</v>
      </c>
      <c r="G2563" s="2" t="s">
        <v>2401</v>
      </c>
      <c r="I2563">
        <v>48227</v>
      </c>
      <c r="K2563">
        <v>0</v>
      </c>
      <c r="M2563">
        <v>38726.281000000003</v>
      </c>
      <c r="O2563">
        <v>0</v>
      </c>
      <c r="Q2563">
        <v>0</v>
      </c>
      <c r="S2563">
        <v>0</v>
      </c>
      <c r="U2563">
        <v>0</v>
      </c>
      <c r="AO2563" s="337">
        <f>TabIPW[[#This Row],[iloczyn liczby mieszkańców i relacji przeciętnego miesięcznego wynagrodzenia brutto 
 do średniej krajowej2]]/$AP$2*$AO$2</f>
        <v>7.0996342748507997E-4</v>
      </c>
      <c r="AP2563" s="28">
        <v>38726.280999999995</v>
      </c>
      <c r="AQ2563" s="337">
        <f>((TabIPW[[#This Row],[liczba mieszkańców zakładów stacjonarnych pomocy społecznej podleglych samorządowi powiatu (łącznie z filiami)]]/$AR$2*$AR$3)+(TabIPW[[#This Row],[liczba bezrobotnych zarejestrowanych]]/$AS$2*$AS$3))*$AQ$2</f>
        <v>3.6254655070287896E-4</v>
      </c>
      <c r="AR2563" s="28">
        <v>0</v>
      </c>
      <c r="AS2563" s="28">
        <v>1573</v>
      </c>
      <c r="AT2563" s="337">
        <f>((TabIPW[[#This Row],[długość dróg powiatowych o nawierzchni twardej '[w km']]]/$AU$2*$AU$3)+(TabIPW[[#This Row],[liczba mieszkańców w wieku 20-64  '']]/$AV$2*$AV$3))*$AT$2</f>
        <v>2.2766326054876937E-4</v>
      </c>
      <c r="AU2563">
        <v>209.7</v>
      </c>
      <c r="AV2563">
        <v>28193</v>
      </c>
      <c r="AW2563" s="337">
        <f>TabIPW[[#This Row],[liczba oddziałów w szkołach ponadpodstawowych i policealnych]]/$AX$2*$AW$2</f>
        <v>2.2370954432932979E-4</v>
      </c>
      <c r="AX2563" s="28">
        <v>61</v>
      </c>
      <c r="AY2563" s="337">
        <f>TabIPW[[#This Row],[liczba mieszkańców'']]/$AZ$2*$AY$2</f>
        <v>1.3431036165396985E-4</v>
      </c>
      <c r="AZ2563" s="28">
        <v>48227</v>
      </c>
    </row>
    <row r="2564" spans="1:52" x14ac:dyDescent="0.3">
      <c r="A2564" s="2" t="s">
        <v>2322</v>
      </c>
      <c r="B2564" s="2" t="s">
        <v>69</v>
      </c>
      <c r="C2564" s="2" t="s">
        <v>18</v>
      </c>
      <c r="D2564" s="2"/>
      <c r="E2564" s="2"/>
      <c r="F2564" s="17" t="str">
        <f>+Tabela1[[#This Row],[WK]]&amp;Tabela1[[#This Row],[PK]]&amp;Tabela1[[#This Row],[GK]]</f>
        <v>1004</v>
      </c>
      <c r="G2564" s="2" t="s">
        <v>2402</v>
      </c>
      <c r="I2564">
        <v>45581</v>
      </c>
      <c r="K2564">
        <v>0</v>
      </c>
      <c r="M2564">
        <v>41797.777000000002</v>
      </c>
      <c r="O2564">
        <v>0</v>
      </c>
      <c r="Q2564">
        <v>0</v>
      </c>
      <c r="S2564">
        <v>0</v>
      </c>
      <c r="U2564">
        <v>0</v>
      </c>
      <c r="AO2564" s="337">
        <f>TabIPW[[#This Row],[iloczyn liczby mieszkańców i relacji przeciętnego miesięcznego wynagrodzenia brutto 
 do średniej krajowej2]]/$AP$2*$AO$2</f>
        <v>7.6627272885245682E-4</v>
      </c>
      <c r="AP2564" s="28">
        <v>41797.777000000002</v>
      </c>
      <c r="AQ2564" s="337">
        <f>((TabIPW[[#This Row],[liczba mieszkańców zakładów stacjonarnych pomocy społecznej podleglych samorządowi powiatu (łącznie z filiami)]]/$AR$2*$AR$3)+(TabIPW[[#This Row],[liczba bezrobotnych zarejestrowanych]]/$AS$2*$AS$3))*$AQ$2</f>
        <v>5.2859009186770854E-4</v>
      </c>
      <c r="AR2564" s="28">
        <v>131</v>
      </c>
      <c r="AS2564" s="28">
        <v>1177</v>
      </c>
      <c r="AT2564" s="337">
        <f>((TabIPW[[#This Row],[długość dróg powiatowych o nawierzchni twardej '[w km']]]/$AU$2*$AU$3)+(TabIPW[[#This Row],[liczba mieszkańców w wieku 20-64  '']]/$AV$2*$AV$3))*$AT$2</f>
        <v>2.4484723100780183E-4</v>
      </c>
      <c r="AU2564">
        <v>375.3</v>
      </c>
      <c r="AV2564">
        <v>26366</v>
      </c>
      <c r="AW2564" s="337">
        <f>TabIPW[[#This Row],[liczba oddziałów w szkołach ponadpodstawowych i policealnych]]/$AX$2*$AW$2</f>
        <v>3.2639589254607133E-4</v>
      </c>
      <c r="AX2564" s="28">
        <v>89</v>
      </c>
      <c r="AY2564" s="337">
        <f>TabIPW[[#This Row],[liczba mieszkańców'']]/$AZ$2*$AY$2</f>
        <v>1.2694135224147469E-4</v>
      </c>
      <c r="AZ2564" s="28">
        <v>45581</v>
      </c>
    </row>
    <row r="2565" spans="1:52" x14ac:dyDescent="0.3">
      <c r="A2565" s="2" t="s">
        <v>2322</v>
      </c>
      <c r="B2565" s="2" t="s">
        <v>69</v>
      </c>
      <c r="C2565" s="2" t="s">
        <v>21</v>
      </c>
      <c r="D2565" s="2"/>
      <c r="E2565" s="2"/>
      <c r="F2565" s="17" t="str">
        <f>+Tabela1[[#This Row],[WK]]&amp;Tabela1[[#This Row],[PK]]&amp;Tabela1[[#This Row],[GK]]</f>
        <v>1005</v>
      </c>
      <c r="G2565" s="2" t="s">
        <v>2403</v>
      </c>
      <c r="I2565">
        <v>72675</v>
      </c>
      <c r="K2565">
        <v>0</v>
      </c>
      <c r="M2565">
        <v>60683.625</v>
      </c>
      <c r="O2565">
        <v>0</v>
      </c>
      <c r="Q2565">
        <v>0</v>
      </c>
      <c r="S2565">
        <v>0</v>
      </c>
      <c r="U2565">
        <v>0</v>
      </c>
      <c r="AO2565" s="337">
        <f>TabIPW[[#This Row],[iloczyn liczby mieszkańców i relacji przeciętnego miesięcznego wynagrodzenia brutto 
 do średniej krajowej2]]/$AP$2*$AO$2</f>
        <v>1.1125043067579687E-3</v>
      </c>
      <c r="AP2565" s="28">
        <v>60683.625</v>
      </c>
      <c r="AQ2565" s="337">
        <f>((TabIPW[[#This Row],[liczba mieszkańców zakładów stacjonarnych pomocy społecznej podleglych samorządowi powiatu (łącznie z filiami)]]/$AR$2*$AR$3)+(TabIPW[[#This Row],[liczba bezrobotnych zarejestrowanych]]/$AS$2*$AS$3))*$AQ$2</f>
        <v>6.1777594182979751E-4</v>
      </c>
      <c r="AR2565" s="28">
        <v>129</v>
      </c>
      <c r="AS2565" s="28">
        <v>1581</v>
      </c>
      <c r="AT2565" s="337">
        <f>((TabIPW[[#This Row],[długość dróg powiatowych o nawierzchni twardej '[w km']]]/$AU$2*$AU$3)+(TabIPW[[#This Row],[liczba mieszkańców w wieku 20-64  '']]/$AV$2*$AV$3))*$AT$2</f>
        <v>3.7949611770988481E-4</v>
      </c>
      <c r="AU2565">
        <v>541.29999999999995</v>
      </c>
      <c r="AV2565">
        <v>41932</v>
      </c>
      <c r="AW2565" s="337">
        <f>TabIPW[[#This Row],[liczba oddziałów w szkołach ponadpodstawowych i policealnych]]/$AX$2*$AW$2</f>
        <v>5.7577702392958658E-4</v>
      </c>
      <c r="AX2565" s="28">
        <v>157</v>
      </c>
      <c r="AY2565" s="337">
        <f>TabIPW[[#This Row],[liczba mieszkańców'']]/$AZ$2*$AY$2</f>
        <v>2.0239711226496067E-4</v>
      </c>
      <c r="AZ2565" s="28">
        <v>72675</v>
      </c>
    </row>
    <row r="2566" spans="1:52" x14ac:dyDescent="0.3">
      <c r="A2566" s="2" t="s">
        <v>2322</v>
      </c>
      <c r="B2566" s="2" t="s">
        <v>69</v>
      </c>
      <c r="C2566" s="2" t="s">
        <v>23</v>
      </c>
      <c r="D2566" s="2"/>
      <c r="E2566" s="2"/>
      <c r="F2566" s="17" t="str">
        <f>+Tabela1[[#This Row],[WK]]&amp;Tabela1[[#This Row],[PK]]&amp;Tabela1[[#This Row],[GK]]</f>
        <v>1006</v>
      </c>
      <c r="G2566" s="2" t="s">
        <v>2404</v>
      </c>
      <c r="I2566">
        <v>75473</v>
      </c>
      <c r="K2566">
        <v>0</v>
      </c>
      <c r="M2566">
        <v>64831.307000000001</v>
      </c>
      <c r="O2566">
        <v>0</v>
      </c>
      <c r="Q2566">
        <v>0</v>
      </c>
      <c r="S2566">
        <v>0</v>
      </c>
      <c r="U2566">
        <v>0</v>
      </c>
      <c r="AO2566" s="337">
        <f>TabIPW[[#This Row],[iloczyn liczby mieszkańców i relacji przeciętnego miesięcznego wynagrodzenia brutto 
 do średniej krajowej2]]/$AP$2*$AO$2</f>
        <v>1.1885431737185782E-3</v>
      </c>
      <c r="AP2566" s="28">
        <v>64831.307000000008</v>
      </c>
      <c r="AQ2566" s="337">
        <f>((TabIPW[[#This Row],[liczba mieszkańców zakładów stacjonarnych pomocy społecznej podleglych samorządowi powiatu (łącznie z filiami)]]/$AR$2*$AR$3)+(TabIPW[[#This Row],[liczba bezrobotnych zarejestrowanych]]/$AS$2*$AS$3))*$AQ$2</f>
        <v>8.0939387200429564E-4</v>
      </c>
      <c r="AR2566" s="28">
        <v>191</v>
      </c>
      <c r="AS2566" s="28">
        <v>1884</v>
      </c>
      <c r="AT2566" s="337">
        <f>((TabIPW[[#This Row],[długość dróg powiatowych o nawierzchni twardej '[w km']]]/$AU$2*$AU$3)+(TabIPW[[#This Row],[liczba mieszkańców w wieku 20-64  '']]/$AV$2*$AV$3))*$AT$2</f>
        <v>3.393316854615423E-4</v>
      </c>
      <c r="AU2566">
        <v>220.9</v>
      </c>
      <c r="AV2566">
        <v>44442</v>
      </c>
      <c r="AW2566" s="337">
        <f>TabIPW[[#This Row],[liczba oddziałów w szkołach ponadpodstawowych i policealnych]]/$AX$2*$AW$2</f>
        <v>2.4204639222517651E-4</v>
      </c>
      <c r="AX2566" s="28">
        <v>66</v>
      </c>
      <c r="AY2566" s="337">
        <f>TabIPW[[#This Row],[liczba mieszkańców'']]/$AZ$2*$AY$2</f>
        <v>2.1018943589918646E-4</v>
      </c>
      <c r="AZ2566" s="28">
        <v>75473</v>
      </c>
    </row>
    <row r="2567" spans="1:52" x14ac:dyDescent="0.3">
      <c r="A2567" s="2" t="s">
        <v>2322</v>
      </c>
      <c r="B2567" s="2" t="s">
        <v>69</v>
      </c>
      <c r="C2567" s="2" t="s">
        <v>30</v>
      </c>
      <c r="D2567" s="2"/>
      <c r="E2567" s="2"/>
      <c r="F2567" s="17" t="str">
        <f>+Tabela1[[#This Row],[WK]]&amp;Tabela1[[#This Row],[PK]]&amp;Tabela1[[#This Row],[GK]]</f>
        <v>1007</v>
      </c>
      <c r="G2567" s="2" t="s">
        <v>2405</v>
      </c>
      <c r="I2567">
        <v>70604</v>
      </c>
      <c r="K2567">
        <v>0</v>
      </c>
      <c r="M2567">
        <v>59236.756000000008</v>
      </c>
      <c r="O2567">
        <v>0</v>
      </c>
      <c r="Q2567">
        <v>0</v>
      </c>
      <c r="S2567">
        <v>0</v>
      </c>
      <c r="U2567">
        <v>0</v>
      </c>
      <c r="AO2567" s="337">
        <f>TabIPW[[#This Row],[iloczyn liczby mieszkańców i relacji przeciętnego miesięcznego wynagrodzenia brutto 
 do średniej krajowej2]]/$AP$2*$AO$2</f>
        <v>1.0859790621995794E-3</v>
      </c>
      <c r="AP2567" s="28">
        <v>59236.756000000008</v>
      </c>
      <c r="AQ2567" s="337">
        <f>((TabIPW[[#This Row],[liczba mieszkańców zakładów stacjonarnych pomocy społecznej podleglych samorządowi powiatu (łącznie z filiami)]]/$AR$2*$AR$3)+(TabIPW[[#This Row],[liczba bezrobotnych zarejestrowanych]]/$AS$2*$AS$3))*$AQ$2</f>
        <v>8.8825648810625E-4</v>
      </c>
      <c r="AR2567" s="28">
        <v>176</v>
      </c>
      <c r="AS2567" s="28">
        <v>2354</v>
      </c>
      <c r="AT2567" s="337">
        <f>((TabIPW[[#This Row],[długość dróg powiatowych o nawierzchni twardej '[w km']]]/$AU$2*$AU$3)+(TabIPW[[#This Row],[liczba mieszkańców w wieku 20-64  '']]/$AV$2*$AV$3))*$AT$2</f>
        <v>3.3076590084676097E-4</v>
      </c>
      <c r="AU2567">
        <v>311.10000000000002</v>
      </c>
      <c r="AV2567">
        <v>40791</v>
      </c>
      <c r="AW2567" s="337">
        <f>TabIPW[[#This Row],[liczba oddziałów w szkołach ponadpodstawowych i policealnych]]/$AX$2*$AW$2</f>
        <v>4.8409278445035302E-4</v>
      </c>
      <c r="AX2567" s="28">
        <v>132</v>
      </c>
      <c r="AY2567" s="337">
        <f>TabIPW[[#This Row],[liczba mieszkańców'']]/$AZ$2*$AY$2</f>
        <v>1.9662945599388076E-4</v>
      </c>
      <c r="AZ2567" s="28">
        <v>70604</v>
      </c>
    </row>
    <row r="2568" spans="1:52" x14ac:dyDescent="0.3">
      <c r="A2568" s="2" t="s">
        <v>2322</v>
      </c>
      <c r="B2568" s="2" t="s">
        <v>69</v>
      </c>
      <c r="C2568" s="2" t="s">
        <v>54</v>
      </c>
      <c r="D2568" s="2"/>
      <c r="E2568" s="2"/>
      <c r="F2568" s="17" t="str">
        <f>+Tabela1[[#This Row],[WK]]&amp;Tabela1[[#This Row],[PK]]&amp;Tabela1[[#This Row],[GK]]</f>
        <v>1008</v>
      </c>
      <c r="G2568" s="2" t="s">
        <v>2406</v>
      </c>
      <c r="I2568">
        <v>118418</v>
      </c>
      <c r="K2568">
        <v>0</v>
      </c>
      <c r="M2568">
        <v>101484.226</v>
      </c>
      <c r="O2568">
        <v>0</v>
      </c>
      <c r="Q2568">
        <v>0</v>
      </c>
      <c r="S2568">
        <v>0</v>
      </c>
      <c r="U2568">
        <v>0</v>
      </c>
      <c r="AO2568" s="337">
        <f>TabIPW[[#This Row],[iloczyn liczby mieszkańców i relacji przeciętnego miesięcznego wynagrodzenia brutto 
 do średniej krajowej2]]/$AP$2*$AO$2</f>
        <v>1.8604959491625461E-3</v>
      </c>
      <c r="AP2568" s="28">
        <v>101484.226</v>
      </c>
      <c r="AQ2568" s="337">
        <f>((TabIPW[[#This Row],[liczba mieszkańców zakładów stacjonarnych pomocy społecznej podleglych samorządowi powiatu (łącznie z filiami)]]/$AR$2*$AR$3)+(TabIPW[[#This Row],[liczba bezrobotnych zarejestrowanych]]/$AS$2*$AS$3))*$AQ$2</f>
        <v>1.3905057769069153E-3</v>
      </c>
      <c r="AR2568" s="28">
        <v>339</v>
      </c>
      <c r="AS2568" s="28">
        <v>3144</v>
      </c>
      <c r="AT2568" s="337">
        <f>((TabIPW[[#This Row],[długość dróg powiatowych o nawierzchni twardej '[w km']]]/$AU$2*$AU$3)+(TabIPW[[#This Row],[liczba mieszkańców w wieku 20-64  '']]/$AV$2*$AV$3))*$AT$2</f>
        <v>4.9610756444146348E-4</v>
      </c>
      <c r="AU2568">
        <v>171.4</v>
      </c>
      <c r="AV2568">
        <v>68977</v>
      </c>
      <c r="AW2568" s="337">
        <f>TabIPW[[#This Row],[liczba oddziałów w szkołach ponadpodstawowych i policealnych]]/$AX$2*$AW$2</f>
        <v>6.4178967635463466E-4</v>
      </c>
      <c r="AX2568" s="28">
        <v>175</v>
      </c>
      <c r="AY2568" s="337">
        <f>TabIPW[[#This Row],[liczba mieszkańców'']]/$AZ$2*$AY$2</f>
        <v>3.2978962834801667E-4</v>
      </c>
      <c r="AZ2568" s="28">
        <v>118418</v>
      </c>
    </row>
    <row r="2569" spans="1:52" x14ac:dyDescent="0.3">
      <c r="A2569" s="2" t="s">
        <v>2322</v>
      </c>
      <c r="B2569" s="2" t="s">
        <v>69</v>
      </c>
      <c r="C2569" s="2" t="s">
        <v>56</v>
      </c>
      <c r="D2569" s="2"/>
      <c r="E2569" s="2"/>
      <c r="F2569" s="17" t="str">
        <f>+Tabela1[[#This Row],[WK]]&amp;Tabela1[[#This Row],[PK]]&amp;Tabela1[[#This Row],[GK]]</f>
        <v>1009</v>
      </c>
      <c r="G2569" s="2" t="s">
        <v>2407</v>
      </c>
      <c r="I2569">
        <v>47555</v>
      </c>
      <c r="K2569">
        <v>0</v>
      </c>
      <c r="M2569">
        <v>39518.204999999994</v>
      </c>
      <c r="O2569">
        <v>0</v>
      </c>
      <c r="Q2569">
        <v>0</v>
      </c>
      <c r="S2569">
        <v>0</v>
      </c>
      <c r="U2569">
        <v>0</v>
      </c>
      <c r="AO2569" s="337">
        <f>TabIPW[[#This Row],[iloczyn liczby mieszkańców i relacji przeciętnego miesięcznego wynagrodzenia brutto 
 do średniej krajowej2]]/$AP$2*$AO$2</f>
        <v>7.2448165807240908E-4</v>
      </c>
      <c r="AP2569" s="28">
        <v>39518.205000000002</v>
      </c>
      <c r="AQ2569" s="337">
        <f>((TabIPW[[#This Row],[liczba mieszkańców zakładów stacjonarnych pomocy społecznej podleglych samorządowi powiatu (łącznie z filiami)]]/$AR$2*$AR$3)+(TabIPW[[#This Row],[liczba bezrobotnych zarejestrowanych]]/$AS$2*$AS$3))*$AQ$2</f>
        <v>4.0788532631898613E-4</v>
      </c>
      <c r="AR2569" s="28">
        <v>32</v>
      </c>
      <c r="AS2569" s="28">
        <v>1497</v>
      </c>
      <c r="AT2569" s="337">
        <f>((TabIPW[[#This Row],[długość dróg powiatowych o nawierzchni twardej '[w km']]]/$AU$2*$AU$3)+(TabIPW[[#This Row],[liczba mieszkańców w wieku 20-64  '']]/$AV$2*$AV$3))*$AT$2</f>
        <v>2.3700055144524666E-4</v>
      </c>
      <c r="AU2569">
        <v>269.7</v>
      </c>
      <c r="AV2569">
        <v>27992</v>
      </c>
      <c r="AW2569" s="337">
        <f>TabIPW[[#This Row],[liczba oddziałów w szkołach ponadpodstawowych i policealnych]]/$AX$2*$AW$2</f>
        <v>1.4669478316677362E-4</v>
      </c>
      <c r="AX2569" s="28">
        <v>40</v>
      </c>
      <c r="AY2569" s="337">
        <f>TabIPW[[#This Row],[liczba mieszkańców'']]/$AZ$2*$AY$2</f>
        <v>1.3243886720000283E-4</v>
      </c>
      <c r="AZ2569" s="28">
        <v>47555</v>
      </c>
    </row>
    <row r="2570" spans="1:52" x14ac:dyDescent="0.3">
      <c r="A2570" s="2" t="s">
        <v>2322</v>
      </c>
      <c r="B2570" s="2" t="s">
        <v>69</v>
      </c>
      <c r="C2570" s="2" t="s">
        <v>69</v>
      </c>
      <c r="D2570" s="2"/>
      <c r="E2570" s="2"/>
      <c r="F2570" s="17" t="str">
        <f>+Tabela1[[#This Row],[WK]]&amp;Tabela1[[#This Row],[PK]]&amp;Tabela1[[#This Row],[GK]]</f>
        <v>1010</v>
      </c>
      <c r="G2570" s="2" t="s">
        <v>2408</v>
      </c>
      <c r="I2570">
        <v>89132</v>
      </c>
      <c r="K2570">
        <v>0</v>
      </c>
      <c r="M2570">
        <v>71840.391999999993</v>
      </c>
      <c r="O2570">
        <v>0</v>
      </c>
      <c r="Q2570">
        <v>0</v>
      </c>
      <c r="S2570">
        <v>0</v>
      </c>
      <c r="U2570">
        <v>0</v>
      </c>
      <c r="AO2570" s="337">
        <f>TabIPW[[#This Row],[iloczyn liczby mieszkańców i relacji przeciętnego miesięcznego wynagrodzenia brutto 
 do średniej krajowej2]]/$AP$2*$AO$2</f>
        <v>1.317039736818305E-3</v>
      </c>
      <c r="AP2570" s="28">
        <v>71840.391999999993</v>
      </c>
      <c r="AQ2570" s="337">
        <f>((TabIPW[[#This Row],[liczba mieszkańców zakładów stacjonarnych pomocy społecznej podleglych samorządowi powiatu (łącznie z filiami)]]/$AR$2*$AR$3)+(TabIPW[[#This Row],[liczba bezrobotnych zarejestrowanych]]/$AS$2*$AS$3))*$AQ$2</f>
        <v>7.6875425179841628E-4</v>
      </c>
      <c r="AR2570" s="28">
        <v>154</v>
      </c>
      <c r="AS2570" s="28">
        <v>2023</v>
      </c>
      <c r="AT2570" s="337">
        <f>((TabIPW[[#This Row],[długość dróg powiatowych o nawierzchni twardej '[w km']]]/$AU$2*$AU$3)+(TabIPW[[#This Row],[liczba mieszkańców w wieku 20-64  '']]/$AV$2*$AV$3))*$AT$2</f>
        <v>4.421593278997936E-4</v>
      </c>
      <c r="AU2570">
        <v>494.5</v>
      </c>
      <c r="AV2570">
        <v>52452</v>
      </c>
      <c r="AW2570" s="337">
        <f>TabIPW[[#This Row],[liczba oddziałów w szkołach ponadpodstawowych i policealnych]]/$AX$2*$AW$2</f>
        <v>2.493811313835152E-4</v>
      </c>
      <c r="AX2570" s="28">
        <v>68</v>
      </c>
      <c r="AY2570" s="337">
        <f>TabIPW[[#This Row],[liczba mieszkańców'']]/$AZ$2*$AY$2</f>
        <v>2.4822923165325727E-4</v>
      </c>
      <c r="AZ2570" s="28">
        <v>89132</v>
      </c>
    </row>
    <row r="2571" spans="1:52" x14ac:dyDescent="0.3">
      <c r="A2571" s="2" t="s">
        <v>2322</v>
      </c>
      <c r="B2571" s="2" t="s">
        <v>69</v>
      </c>
      <c r="C2571" s="2" t="s">
        <v>71</v>
      </c>
      <c r="D2571" s="2"/>
      <c r="E2571" s="2"/>
      <c r="F2571" s="17" t="str">
        <f>+Tabela1[[#This Row],[WK]]&amp;Tabela1[[#This Row],[PK]]&amp;Tabela1[[#This Row],[GK]]</f>
        <v>1011</v>
      </c>
      <c r="G2571" s="2" t="s">
        <v>2409</v>
      </c>
      <c r="I2571">
        <v>38872</v>
      </c>
      <c r="K2571">
        <v>0</v>
      </c>
      <c r="M2571">
        <v>42875.815999999999</v>
      </c>
      <c r="O2571">
        <v>0</v>
      </c>
      <c r="Q2571">
        <v>0</v>
      </c>
      <c r="S2571">
        <v>0</v>
      </c>
      <c r="U2571">
        <v>0</v>
      </c>
      <c r="AO2571" s="337">
        <f>TabIPW[[#This Row],[iloczyn liczby mieszkańców i relacji przeciętnego miesięcznego wynagrodzenia brutto 
 do średniej krajowej2]]/$AP$2*$AO$2</f>
        <v>7.8603626523237897E-4</v>
      </c>
      <c r="AP2571" s="28">
        <v>42875.815999999999</v>
      </c>
      <c r="AQ2571" s="337">
        <f>((TabIPW[[#This Row],[liczba mieszkańców zakładów stacjonarnych pomocy społecznej podleglych samorządowi powiatu (łącznie z filiami)]]/$AR$2*$AR$3)+(TabIPW[[#This Row],[liczba bezrobotnych zarejestrowanych]]/$AS$2*$AS$3))*$AQ$2</f>
        <v>4.9215053750473648E-4</v>
      </c>
      <c r="AR2571" s="28">
        <v>104</v>
      </c>
      <c r="AS2571" s="28">
        <v>1249</v>
      </c>
      <c r="AT2571" s="337">
        <f>((TabIPW[[#This Row],[długość dróg powiatowych o nawierzchni twardej '[w km']]]/$AU$2*$AU$3)+(TabIPW[[#This Row],[liczba mieszkańców w wieku 20-64  '']]/$AV$2*$AV$3))*$AT$2</f>
        <v>2.1059376372122569E-4</v>
      </c>
      <c r="AU2571">
        <v>325.2</v>
      </c>
      <c r="AV2571">
        <v>22614</v>
      </c>
      <c r="AW2571" s="337">
        <f>TabIPW[[#This Row],[liczba oddziałów w szkołach ponadpodstawowych i policealnych]]/$AX$2*$AW$2</f>
        <v>2.530485009626845E-4</v>
      </c>
      <c r="AX2571" s="28">
        <v>69</v>
      </c>
      <c r="AY2571" s="337">
        <f>TabIPW[[#This Row],[liczba mieszkańców'']]/$AZ$2*$AY$2</f>
        <v>1.082570422836402E-4</v>
      </c>
      <c r="AZ2571" s="28">
        <v>38872</v>
      </c>
    </row>
    <row r="2572" spans="1:52" x14ac:dyDescent="0.3">
      <c r="A2572" s="2" t="s">
        <v>2322</v>
      </c>
      <c r="B2572" s="2" t="s">
        <v>69</v>
      </c>
      <c r="C2572" s="2" t="s">
        <v>72</v>
      </c>
      <c r="D2572" s="2"/>
      <c r="E2572" s="2"/>
      <c r="F2572" s="17" t="str">
        <f>+Tabela1[[#This Row],[WK]]&amp;Tabela1[[#This Row],[PK]]&amp;Tabela1[[#This Row],[GK]]</f>
        <v>1012</v>
      </c>
      <c r="G2572" s="2" t="s">
        <v>2410</v>
      </c>
      <c r="I2572">
        <v>104608</v>
      </c>
      <c r="K2572">
        <v>0</v>
      </c>
      <c r="M2572">
        <v>85360.127999999982</v>
      </c>
      <c r="O2572">
        <v>0</v>
      </c>
      <c r="Q2572">
        <v>0</v>
      </c>
      <c r="S2572">
        <v>0</v>
      </c>
      <c r="U2572">
        <v>0</v>
      </c>
      <c r="AO2572" s="337">
        <f>TabIPW[[#This Row],[iloczyn liczby mieszkańców i relacji przeciętnego miesięcznego wynagrodzenia brutto 
 do średniej krajowej2]]/$AP$2*$AO$2</f>
        <v>1.5648951430540195E-3</v>
      </c>
      <c r="AP2572" s="28">
        <v>85360.127999999997</v>
      </c>
      <c r="AQ2572" s="337">
        <f>((TabIPW[[#This Row],[liczba mieszkańców zakładów stacjonarnych pomocy społecznej podleglych samorządowi powiatu (łącznie z filiami)]]/$AR$2*$AR$3)+(TabIPW[[#This Row],[liczba bezrobotnych zarejestrowanych]]/$AS$2*$AS$3))*$AQ$2</f>
        <v>9.8743527305461347E-4</v>
      </c>
      <c r="AR2572" s="28">
        <v>190</v>
      </c>
      <c r="AS2572" s="28">
        <v>2665</v>
      </c>
      <c r="AT2572" s="337">
        <f>((TabIPW[[#This Row],[długość dróg powiatowych o nawierzchni twardej '[w km']]]/$AU$2*$AU$3)+(TabIPW[[#This Row],[liczba mieszkańców w wieku 20-64  '']]/$AV$2*$AV$3))*$AT$2</f>
        <v>4.8745157304914272E-4</v>
      </c>
      <c r="AU2572">
        <v>413.1</v>
      </c>
      <c r="AV2572">
        <v>61312</v>
      </c>
      <c r="AW2572" s="337">
        <f>TabIPW[[#This Row],[liczba oddziałów w szkołach ponadpodstawowych i policealnych]]/$AX$2*$AW$2</f>
        <v>8.5816448152562582E-4</v>
      </c>
      <c r="AX2572" s="28">
        <v>234</v>
      </c>
      <c r="AY2572" s="337">
        <f>TabIPW[[#This Row],[liczba mieszkańców'']]/$AZ$2*$AY$2</f>
        <v>2.9132930333420032E-4</v>
      </c>
      <c r="AZ2572" s="28">
        <v>104608</v>
      </c>
    </row>
    <row r="2573" spans="1:52" x14ac:dyDescent="0.3">
      <c r="A2573" s="2" t="s">
        <v>2322</v>
      </c>
      <c r="B2573" s="2" t="s">
        <v>69</v>
      </c>
      <c r="C2573" s="2" t="s">
        <v>74</v>
      </c>
      <c r="D2573" s="2"/>
      <c r="E2573" s="2"/>
      <c r="F2573" s="17" t="str">
        <f>+Tabela1[[#This Row],[WK]]&amp;Tabela1[[#This Row],[PK]]&amp;Tabela1[[#This Row],[GK]]</f>
        <v>1013</v>
      </c>
      <c r="G2573" s="2" t="s">
        <v>2411</v>
      </c>
      <c r="I2573">
        <v>45239</v>
      </c>
      <c r="K2573">
        <v>0</v>
      </c>
      <c r="M2573">
        <v>37638.848000000005</v>
      </c>
      <c r="O2573">
        <v>0</v>
      </c>
      <c r="Q2573">
        <v>0</v>
      </c>
      <c r="S2573">
        <v>0</v>
      </c>
      <c r="U2573">
        <v>0</v>
      </c>
      <c r="AO2573" s="337">
        <f>TabIPW[[#This Row],[iloczyn liczby mieszkańców i relacji przeciętnego miesięcznego wynagrodzenia brutto 
 do średniej krajowej2]]/$AP$2*$AO$2</f>
        <v>6.9002767223297161E-4</v>
      </c>
      <c r="AP2573" s="28">
        <v>37638.848000000005</v>
      </c>
      <c r="AQ2573" s="337">
        <f>((TabIPW[[#This Row],[liczba mieszkańców zakładów stacjonarnych pomocy społecznej podleglych samorządowi powiatu (łącznie z filiami)]]/$AR$2*$AR$3)+(TabIPW[[#This Row],[liczba bezrobotnych zarejestrowanych]]/$AS$2*$AS$3))*$AQ$2</f>
        <v>1.5188695290095183E-4</v>
      </c>
      <c r="AR2573" s="28">
        <v>0</v>
      </c>
      <c r="AS2573" s="28">
        <v>659</v>
      </c>
      <c r="AT2573" s="337">
        <f>((TabIPW[[#This Row],[długość dróg powiatowych o nawierzchni twardej '[w km']]]/$AU$2*$AU$3)+(TabIPW[[#This Row],[liczba mieszkańców w wieku 20-64  '']]/$AV$2*$AV$3))*$AT$2</f>
        <v>2.334750110055228E-4</v>
      </c>
      <c r="AU2573">
        <v>324.89999999999998</v>
      </c>
      <c r="AV2573">
        <v>26012</v>
      </c>
      <c r="AW2573" s="337">
        <f>TabIPW[[#This Row],[liczba oddziałów w szkołach ponadpodstawowych i policealnych]]/$AX$2*$AW$2</f>
        <v>3.8140643623361145E-4</v>
      </c>
      <c r="AX2573" s="28">
        <v>104</v>
      </c>
      <c r="AY2573" s="337">
        <f>TabIPW[[#This Row],[liczba mieszkańców'']]/$AZ$2*$AY$2</f>
        <v>1.2598889524258075E-4</v>
      </c>
      <c r="AZ2573" s="28">
        <v>45239</v>
      </c>
    </row>
    <row r="2574" spans="1:52" x14ac:dyDescent="0.3">
      <c r="A2574" s="2" t="s">
        <v>2322</v>
      </c>
      <c r="B2574" s="2" t="s">
        <v>69</v>
      </c>
      <c r="C2574" s="2" t="s">
        <v>76</v>
      </c>
      <c r="D2574" s="2"/>
      <c r="E2574" s="2"/>
      <c r="F2574" s="17" t="str">
        <f>+Tabela1[[#This Row],[WK]]&amp;Tabela1[[#This Row],[PK]]&amp;Tabela1[[#This Row],[GK]]</f>
        <v>1014</v>
      </c>
      <c r="G2574" s="2" t="s">
        <v>2412</v>
      </c>
      <c r="I2574">
        <v>109627</v>
      </c>
      <c r="K2574">
        <v>0</v>
      </c>
      <c r="M2574">
        <v>94279.22</v>
      </c>
      <c r="O2574">
        <v>0</v>
      </c>
      <c r="Q2574">
        <v>0</v>
      </c>
      <c r="S2574">
        <v>0</v>
      </c>
      <c r="U2574">
        <v>0</v>
      </c>
      <c r="AO2574" s="337">
        <f>TabIPW[[#This Row],[iloczyn liczby mieszkańców i relacji przeciętnego miesięcznego wynagrodzenia brutto 
 do średniej krajowej2]]/$AP$2*$AO$2</f>
        <v>1.7284075941043737E-3</v>
      </c>
      <c r="AP2574" s="28">
        <v>94279.22</v>
      </c>
      <c r="AQ2574" s="337">
        <f>((TabIPW[[#This Row],[liczba mieszkańców zakładów stacjonarnych pomocy społecznej podleglych samorządowi powiatu (łącznie z filiami)]]/$AR$2*$AR$3)+(TabIPW[[#This Row],[liczba bezrobotnych zarejestrowanych]]/$AS$2*$AS$3))*$AQ$2</f>
        <v>1.4844511884292968E-3</v>
      </c>
      <c r="AR2574" s="28">
        <v>411</v>
      </c>
      <c r="AS2574" s="28">
        <v>2938</v>
      </c>
      <c r="AT2574" s="337">
        <f>((TabIPW[[#This Row],[długość dróg powiatowych o nawierzchni twardej '[w km']]]/$AU$2*$AU$3)+(TabIPW[[#This Row],[liczba mieszkańców w wieku 20-64  '']]/$AV$2*$AV$3))*$AT$2</f>
        <v>5.3971842922747627E-4</v>
      </c>
      <c r="AU2574">
        <v>594.6</v>
      </c>
      <c r="AV2574">
        <v>64263</v>
      </c>
      <c r="AW2574" s="337">
        <f>TabIPW[[#This Row],[liczba oddziałów w szkołach ponadpodstawowych i policealnych]]/$AX$2*$AW$2</f>
        <v>7.3714128541303757E-4</v>
      </c>
      <c r="AX2574" s="28">
        <v>201</v>
      </c>
      <c r="AY2574" s="337">
        <f>TabIPW[[#This Row],[liczba mieszkańców'']]/$AZ$2*$AY$2</f>
        <v>3.0530702753726652E-4</v>
      </c>
      <c r="AZ2574" s="28">
        <v>109627</v>
      </c>
    </row>
    <row r="2575" spans="1:52" x14ac:dyDescent="0.3">
      <c r="A2575" s="2" t="s">
        <v>2322</v>
      </c>
      <c r="B2575" s="2" t="s">
        <v>69</v>
      </c>
      <c r="C2575" s="2" t="s">
        <v>109</v>
      </c>
      <c r="D2575" s="2"/>
      <c r="E2575" s="2"/>
      <c r="F2575" s="17" t="str">
        <f>+Tabela1[[#This Row],[WK]]&amp;Tabela1[[#This Row],[PK]]&amp;Tabela1[[#This Row],[GK]]</f>
        <v>1015</v>
      </c>
      <c r="G2575" s="2" t="s">
        <v>2413</v>
      </c>
      <c r="I2575">
        <v>37569</v>
      </c>
      <c r="K2575">
        <v>0</v>
      </c>
      <c r="M2575">
        <v>30205.476000000002</v>
      </c>
      <c r="O2575">
        <v>0</v>
      </c>
      <c r="Q2575">
        <v>0</v>
      </c>
      <c r="S2575">
        <v>0</v>
      </c>
      <c r="U2575">
        <v>0</v>
      </c>
      <c r="AO2575" s="337">
        <f>TabIPW[[#This Row],[iloczyn liczby mieszkańców i relacji przeciętnego miesięcznego wynagrodzenia brutto 
 do średniej krajowej2]]/$AP$2*$AO$2</f>
        <v>5.5375271562426375E-4</v>
      </c>
      <c r="AP2575" s="28">
        <v>30205.476000000002</v>
      </c>
      <c r="AQ2575" s="337">
        <f>((TabIPW[[#This Row],[liczba mieszkańców zakładów stacjonarnych pomocy społecznej podleglych samorządowi powiatu (łącznie z filiami)]]/$AR$2*$AR$3)+(TabIPW[[#This Row],[liczba bezrobotnych zarejestrowanych]]/$AS$2*$AS$3))*$AQ$2</f>
        <v>1.0763460850492339E-4</v>
      </c>
      <c r="AR2575" s="28">
        <v>0</v>
      </c>
      <c r="AS2575" s="28">
        <v>467</v>
      </c>
      <c r="AT2575" s="337">
        <f>((TabIPW[[#This Row],[długość dróg powiatowych o nawierzchni twardej '[w km']]]/$AU$2*$AU$3)+(TabIPW[[#This Row],[liczba mieszkańców w wieku 20-64  '']]/$AV$2*$AV$3))*$AT$2</f>
        <v>1.9331304685902127E-4</v>
      </c>
      <c r="AU2575">
        <v>257.10000000000002</v>
      </c>
      <c r="AV2575">
        <v>21852</v>
      </c>
      <c r="AW2575" s="337">
        <f>TabIPW[[#This Row],[liczba oddziałów w szkołach ponadpodstawowych i policealnych]]/$AX$2*$AW$2</f>
        <v>4.7675804529201431E-5</v>
      </c>
      <c r="AX2575" s="28">
        <v>13</v>
      </c>
      <c r="AY2575" s="337">
        <f>TabIPW[[#This Row],[liczba mieszkańców'']]/$AZ$2*$AY$2</f>
        <v>1.0462823681709401E-4</v>
      </c>
      <c r="AZ2575" s="28">
        <v>37569</v>
      </c>
    </row>
    <row r="2576" spans="1:52" x14ac:dyDescent="0.3">
      <c r="A2576" s="2" t="s">
        <v>2322</v>
      </c>
      <c r="B2576" s="2" t="s">
        <v>69</v>
      </c>
      <c r="C2576" s="2" t="s">
        <v>113</v>
      </c>
      <c r="D2576" s="2"/>
      <c r="E2576" s="2"/>
      <c r="F2576" s="17" t="str">
        <f>+Tabela1[[#This Row],[WK]]&amp;Tabela1[[#This Row],[PK]]&amp;Tabela1[[#This Row],[GK]]</f>
        <v>1016</v>
      </c>
      <c r="G2576" s="2" t="s">
        <v>2384</v>
      </c>
      <c r="I2576">
        <v>108638</v>
      </c>
      <c r="K2576">
        <v>0</v>
      </c>
      <c r="M2576">
        <v>93428.68</v>
      </c>
      <c r="O2576">
        <v>0</v>
      </c>
      <c r="Q2576">
        <v>0</v>
      </c>
      <c r="S2576">
        <v>0</v>
      </c>
      <c r="U2576">
        <v>0</v>
      </c>
      <c r="AO2576" s="337">
        <f>TabIPW[[#This Row],[iloczyn liczby mieszkańców i relacji przeciętnego miesięcznego wynagrodzenia brutto 
 do średniej krajowej2]]/$AP$2*$AO$2</f>
        <v>1.7128147646867189E-3</v>
      </c>
      <c r="AP2576" s="28">
        <v>93428.68</v>
      </c>
      <c r="AQ2576" s="337">
        <f>((TabIPW[[#This Row],[liczba mieszkańców zakładów stacjonarnych pomocy społecznej podleglych samorządowi powiatu (łącznie z filiami)]]/$AR$2*$AR$3)+(TabIPW[[#This Row],[liczba bezrobotnych zarejestrowanych]]/$AS$2*$AS$3))*$AQ$2</f>
        <v>1.4301600679230506E-3</v>
      </c>
      <c r="AR2576" s="28">
        <v>274</v>
      </c>
      <c r="AS2576" s="28">
        <v>3870</v>
      </c>
      <c r="AT2576" s="337">
        <f>((TabIPW[[#This Row],[długość dróg powiatowych o nawierzchni twardej '[w km']]]/$AU$2*$AU$3)+(TabIPW[[#This Row],[liczba mieszkańców w wieku 20-64  '']]/$AV$2*$AV$3))*$AT$2</f>
        <v>4.8512394548125856E-4</v>
      </c>
      <c r="AU2576">
        <v>357.4</v>
      </c>
      <c r="AV2576">
        <v>62438</v>
      </c>
      <c r="AW2576" s="337">
        <f>TabIPW[[#This Row],[liczba oddziałów w szkołach ponadpodstawowych i policealnych]]/$AX$2*$AW$2</f>
        <v>8.7650132942147243E-4</v>
      </c>
      <c r="AX2576" s="28">
        <v>239</v>
      </c>
      <c r="AY2576" s="337">
        <f>TabIPW[[#This Row],[liczba mieszkańców'']]/$AZ$2*$AY$2</f>
        <v>3.0255270013403228E-4</v>
      </c>
      <c r="AZ2576" s="28">
        <v>108638</v>
      </c>
    </row>
    <row r="2577" spans="1:52" x14ac:dyDescent="0.3">
      <c r="A2577" s="2" t="s">
        <v>2322</v>
      </c>
      <c r="B2577" s="2" t="s">
        <v>69</v>
      </c>
      <c r="C2577" s="2" t="s">
        <v>120</v>
      </c>
      <c r="D2577" s="2"/>
      <c r="E2577" s="2"/>
      <c r="F2577" s="17" t="str">
        <f>+Tabela1[[#This Row],[WK]]&amp;Tabela1[[#This Row],[PK]]&amp;Tabela1[[#This Row],[GK]]</f>
        <v>1017</v>
      </c>
      <c r="G2577" s="2" t="s">
        <v>2414</v>
      </c>
      <c r="I2577">
        <v>71401</v>
      </c>
      <c r="K2577">
        <v>0</v>
      </c>
      <c r="M2577">
        <v>58691.622000000003</v>
      </c>
      <c r="O2577">
        <v>0</v>
      </c>
      <c r="Q2577">
        <v>0</v>
      </c>
      <c r="S2577">
        <v>0</v>
      </c>
      <c r="U2577">
        <v>0</v>
      </c>
      <c r="AO2577" s="337">
        <f>TabIPW[[#This Row],[iloczyn liczby mieszkańców i relacji przeciętnego miesięcznego wynagrodzenia brutto 
 do średniej krajowej2]]/$AP$2*$AO$2</f>
        <v>1.0759851977466862E-3</v>
      </c>
      <c r="AP2577" s="28">
        <v>58691.622000000003</v>
      </c>
      <c r="AQ2577" s="337">
        <f>((TabIPW[[#This Row],[liczba mieszkańców zakładów stacjonarnych pomocy społecznej podleglych samorządowi powiatu (łącznie z filiami)]]/$AR$2*$AR$3)+(TabIPW[[#This Row],[liczba bezrobotnych zarejestrowanych]]/$AS$2*$AS$3))*$AQ$2</f>
        <v>7.5830335408944493E-4</v>
      </c>
      <c r="AR2577" s="28">
        <v>161</v>
      </c>
      <c r="AS2577" s="28">
        <v>1918</v>
      </c>
      <c r="AT2577" s="337">
        <f>((TabIPW[[#This Row],[długość dróg powiatowych o nawierzchni twardej '[w km']]]/$AU$2*$AU$3)+(TabIPW[[#This Row],[liczba mieszkańców w wieku 20-64  '']]/$AV$2*$AV$3))*$AT$2</f>
        <v>3.4332755662121352E-4</v>
      </c>
      <c r="AU2577">
        <v>347.8</v>
      </c>
      <c r="AV2577">
        <v>41683</v>
      </c>
      <c r="AW2577" s="337">
        <f>TabIPW[[#This Row],[liczba oddziałów w szkołach ponadpodstawowych i policealnych]]/$AX$2*$AW$2</f>
        <v>7.4814339415054559E-4</v>
      </c>
      <c r="AX2577" s="28">
        <v>204</v>
      </c>
      <c r="AY2577" s="337">
        <f>TabIPW[[#This Row],[liczba mieszkańców'']]/$AZ$2*$AY$2</f>
        <v>1.9884907069598153E-4</v>
      </c>
      <c r="AZ2577" s="28">
        <v>71401</v>
      </c>
    </row>
    <row r="2578" spans="1:52" x14ac:dyDescent="0.3">
      <c r="A2578" s="2" t="s">
        <v>2322</v>
      </c>
      <c r="B2578" s="2" t="s">
        <v>69</v>
      </c>
      <c r="C2578" s="2" t="s">
        <v>126</v>
      </c>
      <c r="D2578" s="2"/>
      <c r="E2578" s="2"/>
      <c r="F2578" s="17" t="str">
        <f>+Tabela1[[#This Row],[WK]]&amp;Tabela1[[#This Row],[PK]]&amp;Tabela1[[#This Row],[GK]]</f>
        <v>1018</v>
      </c>
      <c r="G2578" s="2" t="s">
        <v>2415</v>
      </c>
      <c r="I2578">
        <v>41271</v>
      </c>
      <c r="K2578">
        <v>0</v>
      </c>
      <c r="M2578">
        <v>31654.857000000004</v>
      </c>
      <c r="O2578">
        <v>0</v>
      </c>
      <c r="Q2578">
        <v>0</v>
      </c>
      <c r="S2578">
        <v>0</v>
      </c>
      <c r="U2578">
        <v>0</v>
      </c>
      <c r="AO2578" s="337">
        <f>TabIPW[[#This Row],[iloczyn liczby mieszkańców i relacji przeciętnego miesięcznego wynagrodzenia brutto 
 do średniej krajowej2]]/$AP$2*$AO$2</f>
        <v>5.803240123230547E-4</v>
      </c>
      <c r="AP2578" s="28">
        <v>31654.857</v>
      </c>
      <c r="AQ2578" s="337">
        <f>((TabIPW[[#This Row],[liczba mieszkańców zakładów stacjonarnych pomocy społecznej podleglych samorządowi powiatu (łącznie z filiami)]]/$AR$2*$AR$3)+(TabIPW[[#This Row],[liczba bezrobotnych zarejestrowanych]]/$AS$2*$AS$3))*$AQ$2</f>
        <v>5.0646691886778938E-4</v>
      </c>
      <c r="AR2578" s="28">
        <v>154</v>
      </c>
      <c r="AS2578" s="28">
        <v>885</v>
      </c>
      <c r="AT2578" s="337">
        <f>((TabIPW[[#This Row],[długość dróg powiatowych o nawierzchni twardej '[w km']]]/$AU$2*$AU$3)+(TabIPW[[#This Row],[liczba mieszkańców w wieku 20-64  '']]/$AV$2*$AV$3))*$AT$2</f>
        <v>2.1157680623481423E-4</v>
      </c>
      <c r="AU2578">
        <v>256</v>
      </c>
      <c r="AV2578">
        <v>24587</v>
      </c>
      <c r="AW2578" s="337">
        <f>TabIPW[[#This Row],[liczba oddziałów w szkołach ponadpodstawowych i policealnych]]/$AX$2*$AW$2</f>
        <v>1.8336847895846701E-4</v>
      </c>
      <c r="AX2578" s="28">
        <v>50</v>
      </c>
      <c r="AY2578" s="337">
        <f>TabIPW[[#This Row],[liczba mieszkańców'']]/$AZ$2*$AY$2</f>
        <v>1.1493816608582308E-4</v>
      </c>
      <c r="AZ2578" s="28">
        <v>41271</v>
      </c>
    </row>
    <row r="2579" spans="1:52" x14ac:dyDescent="0.3">
      <c r="A2579" s="2" t="s">
        <v>2322</v>
      </c>
      <c r="B2579" s="2" t="s">
        <v>69</v>
      </c>
      <c r="C2579" s="2" t="s">
        <v>132</v>
      </c>
      <c r="D2579" s="2"/>
      <c r="E2579" s="2"/>
      <c r="F2579" s="17" t="str">
        <f>+Tabela1[[#This Row],[WK]]&amp;Tabela1[[#This Row],[PK]]&amp;Tabela1[[#This Row],[GK]]</f>
        <v>1019</v>
      </c>
      <c r="G2579" s="2" t="s">
        <v>2416</v>
      </c>
      <c r="I2579">
        <v>62478</v>
      </c>
      <c r="K2579">
        <v>0</v>
      </c>
      <c r="M2579">
        <v>51544.35</v>
      </c>
      <c r="O2579">
        <v>0</v>
      </c>
      <c r="Q2579">
        <v>0</v>
      </c>
      <c r="S2579">
        <v>0</v>
      </c>
      <c r="U2579">
        <v>0</v>
      </c>
      <c r="AO2579" s="337">
        <f>TabIPW[[#This Row],[iloczyn liczby mieszkańców i relacji przeciętnego miesięcznego wynagrodzenia brutto 
 do średniej krajowej2]]/$AP$2*$AO$2</f>
        <v>9.4495527193769495E-4</v>
      </c>
      <c r="AP2579" s="28">
        <v>51544.35</v>
      </c>
      <c r="AQ2579" s="337">
        <f>((TabIPW[[#This Row],[liczba mieszkańców zakładów stacjonarnych pomocy społecznej podleglych samorządowi powiatu (łącznie z filiami)]]/$AR$2*$AR$3)+(TabIPW[[#This Row],[liczba bezrobotnych zarejestrowanych]]/$AS$2*$AS$3))*$AQ$2</f>
        <v>8.3032651255570637E-4</v>
      </c>
      <c r="AR2579" s="28">
        <v>183</v>
      </c>
      <c r="AS2579" s="28">
        <v>2043</v>
      </c>
      <c r="AT2579" s="337">
        <f>((TabIPW[[#This Row],[długość dróg powiatowych o nawierzchni twardej '[w km']]]/$AU$2*$AU$3)+(TabIPW[[#This Row],[liczba mieszkańców w wieku 20-64  '']]/$AV$2*$AV$3))*$AT$2</f>
        <v>2.7856960159660862E-4</v>
      </c>
      <c r="AU2579">
        <v>184.3</v>
      </c>
      <c r="AV2579">
        <v>36406</v>
      </c>
      <c r="AW2579" s="337">
        <f>TabIPW[[#This Row],[liczba oddziałów w szkołach ponadpodstawowych i policealnych]]/$AX$2*$AW$2</f>
        <v>6.7112863298798939E-4</v>
      </c>
      <c r="AX2579" s="28">
        <v>183</v>
      </c>
      <c r="AY2579" s="337">
        <f>TabIPW[[#This Row],[liczba mieszkańców'']]/$AZ$2*$AY$2</f>
        <v>1.739988549032021E-4</v>
      </c>
      <c r="AZ2579" s="28">
        <v>62478</v>
      </c>
    </row>
    <row r="2580" spans="1:52" x14ac:dyDescent="0.3">
      <c r="A2580" s="2" t="s">
        <v>2322</v>
      </c>
      <c r="B2580" s="2" t="s">
        <v>69</v>
      </c>
      <c r="C2580" s="2" t="s">
        <v>140</v>
      </c>
      <c r="D2580" s="2"/>
      <c r="E2580" s="2"/>
      <c r="F2580" s="17" t="str">
        <f>+Tabela1[[#This Row],[WK]]&amp;Tabela1[[#This Row],[PK]]&amp;Tabela1[[#This Row],[GK]]</f>
        <v>1020</v>
      </c>
      <c r="G2580" s="2" t="s">
        <v>2417</v>
      </c>
      <c r="I2580">
        <v>165354</v>
      </c>
      <c r="K2580">
        <v>0</v>
      </c>
      <c r="M2580">
        <v>148818.6</v>
      </c>
      <c r="O2580">
        <v>0</v>
      </c>
      <c r="Q2580">
        <v>0</v>
      </c>
      <c r="S2580">
        <v>0</v>
      </c>
      <c r="U2580">
        <v>0</v>
      </c>
      <c r="AO2580" s="337">
        <f>TabIPW[[#This Row],[iloczyn liczby mieszkańców i relacji przeciętnego miesięcznego wynagrodzenia brutto 
 do średniej krajowej2]]/$AP$2*$AO$2</f>
        <v>2.7282703270559636E-3</v>
      </c>
      <c r="AP2580" s="28">
        <v>148818.6</v>
      </c>
      <c r="AQ2580" s="337">
        <f>((TabIPW[[#This Row],[liczba mieszkańców zakładów stacjonarnych pomocy społecznej podleglych samorządowi powiatu (łącznie z filiami)]]/$AR$2*$AR$3)+(TabIPW[[#This Row],[liczba bezrobotnych zarejestrowanych]]/$AS$2*$AS$3))*$AQ$2</f>
        <v>1.2582238397013897E-3</v>
      </c>
      <c r="AR2580" s="28">
        <v>140</v>
      </c>
      <c r="AS2580" s="28">
        <v>4266</v>
      </c>
      <c r="AT2580" s="337">
        <f>((TabIPW[[#This Row],[długość dróg powiatowych o nawierzchni twardej '[w km']]]/$AU$2*$AU$3)+(TabIPW[[#This Row],[liczba mieszkańców w wieku 20-64  '']]/$AV$2*$AV$3))*$AT$2</f>
        <v>7.2563859116474825E-4</v>
      </c>
      <c r="AU2580">
        <v>423.2</v>
      </c>
      <c r="AV2580">
        <v>96335</v>
      </c>
      <c r="AW2580" s="337">
        <f>TabIPW[[#This Row],[liczba oddziałów w szkołach ponadpodstawowych i policealnych]]/$AX$2*$AW$2</f>
        <v>9.7918767763821406E-4</v>
      </c>
      <c r="AX2580" s="28">
        <v>267</v>
      </c>
      <c r="AY2580" s="337">
        <f>TabIPW[[#This Row],[liczba mieszkańców'']]/$AZ$2*$AY$2</f>
        <v>4.6050460407926115E-4</v>
      </c>
      <c r="AZ2580" s="28">
        <v>165354</v>
      </c>
    </row>
    <row r="2581" spans="1:52" x14ac:dyDescent="0.3">
      <c r="A2581" s="2" t="s">
        <v>2322</v>
      </c>
      <c r="B2581" s="2" t="s">
        <v>69</v>
      </c>
      <c r="C2581" s="2" t="s">
        <v>147</v>
      </c>
      <c r="D2581" s="2"/>
      <c r="E2581" s="2"/>
      <c r="F2581" s="17" t="str">
        <f>+Tabela1[[#This Row],[WK]]&amp;Tabela1[[#This Row],[PK]]&amp;Tabela1[[#This Row],[GK]]</f>
        <v>1021</v>
      </c>
      <c r="G2581" s="2" t="s">
        <v>2418</v>
      </c>
      <c r="I2581">
        <v>29969</v>
      </c>
      <c r="K2581">
        <v>0</v>
      </c>
      <c r="M2581">
        <v>24604.548999999999</v>
      </c>
      <c r="O2581">
        <v>0</v>
      </c>
      <c r="Q2581">
        <v>0</v>
      </c>
      <c r="S2581">
        <v>0</v>
      </c>
      <c r="U2581">
        <v>0</v>
      </c>
      <c r="AO2581" s="337">
        <f>TabIPW[[#This Row],[iloczyn liczby mieszkańców i relacji przeciętnego miesięcznego wynagrodzenia brutto 
 do średniej krajowej2]]/$AP$2*$AO$2</f>
        <v>4.5107171379985076E-4</v>
      </c>
      <c r="AP2581" s="28">
        <v>24604.548999999999</v>
      </c>
      <c r="AQ2581" s="337">
        <f>((TabIPW[[#This Row],[liczba mieszkańców zakładów stacjonarnych pomocy społecznej podleglych samorządowi powiatu (łącznie z filiami)]]/$AR$2*$AR$3)+(TabIPW[[#This Row],[liczba bezrobotnych zarejestrowanych]]/$AS$2*$AS$3))*$AQ$2</f>
        <v>5.2662157953379911E-4</v>
      </c>
      <c r="AR2581" s="28">
        <v>174</v>
      </c>
      <c r="AS2581" s="28">
        <v>802</v>
      </c>
      <c r="AT2581" s="337">
        <f>((TabIPW[[#This Row],[długość dróg powiatowych o nawierzchni twardej '[w km']]]/$AU$2*$AU$3)+(TabIPW[[#This Row],[liczba mieszkańców w wieku 20-64  '']]/$AV$2*$AV$3))*$AT$2</f>
        <v>1.4267841687094619E-4</v>
      </c>
      <c r="AU2581">
        <v>132.69999999999999</v>
      </c>
      <c r="AV2581">
        <v>17635</v>
      </c>
      <c r="AW2581" s="337">
        <f>TabIPW[[#This Row],[liczba oddziałów w szkołach ponadpodstawowych i policealnych]]/$AX$2*$AW$2</f>
        <v>1.6136426148345099E-4</v>
      </c>
      <c r="AX2581" s="28">
        <v>44</v>
      </c>
      <c r="AY2581" s="337">
        <f>TabIPW[[#This Row],[liczba mieszkańców'']]/$AZ$2*$AY$2</f>
        <v>8.3462525730562174E-5</v>
      </c>
      <c r="AZ2581" s="28">
        <v>29969</v>
      </c>
    </row>
    <row r="2582" spans="1:52" x14ac:dyDescent="0.3">
      <c r="A2582" s="2" t="s">
        <v>2322</v>
      </c>
      <c r="B2582" s="2" t="s">
        <v>72</v>
      </c>
      <c r="C2582" s="2" t="s">
        <v>12</v>
      </c>
      <c r="D2582" s="2"/>
      <c r="E2582" s="2"/>
      <c r="F2582" s="17" t="str">
        <f>+Tabela1[[#This Row],[WK]]&amp;Tabela1[[#This Row],[PK]]&amp;Tabela1[[#This Row],[GK]]</f>
        <v>1201</v>
      </c>
      <c r="G2582" s="2" t="s">
        <v>2419</v>
      </c>
      <c r="I2582">
        <v>106926</v>
      </c>
      <c r="K2582">
        <v>0</v>
      </c>
      <c r="M2582">
        <v>88000.097999999984</v>
      </c>
      <c r="O2582">
        <v>0</v>
      </c>
      <c r="Q2582">
        <v>0</v>
      </c>
      <c r="S2582">
        <v>0</v>
      </c>
      <c r="U2582">
        <v>0</v>
      </c>
      <c r="AO2582" s="337">
        <f>TabIPW[[#This Row],[iloczyn liczby mieszkańców i relacji przeciętnego miesięcznego wynagrodzenia brutto 
 do średniej krajowej2]]/$AP$2*$AO$2</f>
        <v>1.6132933393501676E-3</v>
      </c>
      <c r="AP2582" s="28">
        <v>88000.097999999998</v>
      </c>
      <c r="AQ2582" s="337">
        <f>((TabIPW[[#This Row],[liczba mieszkańców zakładów stacjonarnych pomocy społecznej podleglych samorządowi powiatu (łącznie z filiami)]]/$AR$2*$AR$3)+(TabIPW[[#This Row],[liczba bezrobotnych zarejestrowanych]]/$AS$2*$AS$3))*$AQ$2</f>
        <v>6.1272892332149282E-4</v>
      </c>
      <c r="AR2582" s="28">
        <v>156</v>
      </c>
      <c r="AS2582" s="28">
        <v>1329</v>
      </c>
      <c r="AT2582" s="337">
        <f>((TabIPW[[#This Row],[długość dróg powiatowych o nawierzchni twardej '[w km']]]/$AU$2*$AU$3)+(TabIPW[[#This Row],[liczba mieszkańców w wieku 20-64  '']]/$AV$2*$AV$3))*$AT$2</f>
        <v>4.7774727443770096E-4</v>
      </c>
      <c r="AU2582">
        <v>298.10000000000002</v>
      </c>
      <c r="AV2582">
        <v>62911</v>
      </c>
      <c r="AW2582" s="337">
        <f>TabIPW[[#This Row],[liczba oddziałów w szkołach ponadpodstawowych i policealnych]]/$AX$2*$AW$2</f>
        <v>1.0195287430090768E-3</v>
      </c>
      <c r="AX2582" s="28">
        <v>278</v>
      </c>
      <c r="AY2582" s="337">
        <f>TabIPW[[#This Row],[liczba mieszkańców'']]/$AZ$2*$AY$2</f>
        <v>2.977848452155925E-4</v>
      </c>
      <c r="AZ2582" s="28">
        <v>106926</v>
      </c>
    </row>
    <row r="2583" spans="1:52" x14ac:dyDescent="0.3">
      <c r="A2583" s="2" t="s">
        <v>2322</v>
      </c>
      <c r="B2583" s="2" t="s">
        <v>72</v>
      </c>
      <c r="C2583" s="2" t="s">
        <v>11</v>
      </c>
      <c r="D2583" s="2"/>
      <c r="E2583" s="2"/>
      <c r="F2583" s="17" t="str">
        <f>+Tabela1[[#This Row],[WK]]&amp;Tabela1[[#This Row],[PK]]&amp;Tabela1[[#This Row],[GK]]</f>
        <v>1202</v>
      </c>
      <c r="G2583" s="2" t="s">
        <v>2420</v>
      </c>
      <c r="I2583">
        <v>90942</v>
      </c>
      <c r="K2583">
        <v>0</v>
      </c>
      <c r="M2583">
        <v>73299.251999999993</v>
      </c>
      <c r="O2583">
        <v>0</v>
      </c>
      <c r="Q2583">
        <v>0</v>
      </c>
      <c r="S2583">
        <v>0</v>
      </c>
      <c r="U2583">
        <v>0</v>
      </c>
      <c r="AO2583" s="337">
        <f>TabIPW[[#This Row],[iloczyn liczby mieszkańców i relacji przeciętnego miesięcznego wynagrodzenia brutto 
 do średniej krajowej2]]/$AP$2*$AO$2</f>
        <v>1.3437848106822498E-3</v>
      </c>
      <c r="AP2583" s="28">
        <v>73299.251999999993</v>
      </c>
      <c r="AQ2583" s="337">
        <f>((TabIPW[[#This Row],[liczba mieszkańców zakładów stacjonarnych pomocy społecznej podleglych samorządowi powiatu (łącznie z filiami)]]/$AR$2*$AR$3)+(TabIPW[[#This Row],[liczba bezrobotnych zarejestrowanych]]/$AS$2*$AS$3))*$AQ$2</f>
        <v>4.2938602921771361E-4</v>
      </c>
      <c r="AR2583" s="28">
        <v>0</v>
      </c>
      <c r="AS2583" s="28">
        <v>1863</v>
      </c>
      <c r="AT2583" s="337">
        <f>((TabIPW[[#This Row],[długość dróg powiatowych o nawierzchni twardej '[w km']]]/$AU$2*$AU$3)+(TabIPW[[#This Row],[liczba mieszkańców w wieku 20-64  '']]/$AV$2*$AV$3))*$AT$2</f>
        <v>4.1649312027822774E-4</v>
      </c>
      <c r="AU2583">
        <v>263.7</v>
      </c>
      <c r="AV2583">
        <v>54744</v>
      </c>
      <c r="AW2583" s="337">
        <f>TabIPW[[#This Row],[liczba oddziałów w szkołach ponadpodstawowych i policealnych]]/$AX$2*$AW$2</f>
        <v>5.9778124140460261E-4</v>
      </c>
      <c r="AX2583" s="28">
        <v>163</v>
      </c>
      <c r="AY2583" s="337">
        <f>TabIPW[[#This Row],[liczba mieszkańców'']]/$AZ$2*$AY$2</f>
        <v>2.5327001284623394E-4</v>
      </c>
      <c r="AZ2583" s="28">
        <v>90942</v>
      </c>
    </row>
    <row r="2584" spans="1:52" x14ac:dyDescent="0.3">
      <c r="A2584" s="2" t="s">
        <v>2322</v>
      </c>
      <c r="B2584" s="2" t="s">
        <v>72</v>
      </c>
      <c r="C2584" s="2" t="s">
        <v>16</v>
      </c>
      <c r="D2584" s="2"/>
      <c r="E2584" s="2"/>
      <c r="F2584" s="17" t="str">
        <f>+Tabela1[[#This Row],[WK]]&amp;Tabela1[[#This Row],[PK]]&amp;Tabela1[[#This Row],[GK]]</f>
        <v>1203</v>
      </c>
      <c r="G2584" s="2" t="s">
        <v>2421</v>
      </c>
      <c r="I2584">
        <v>116781</v>
      </c>
      <c r="K2584">
        <v>0</v>
      </c>
      <c r="M2584">
        <v>107555.30099999999</v>
      </c>
      <c r="O2584">
        <v>0</v>
      </c>
      <c r="Q2584">
        <v>0</v>
      </c>
      <c r="S2584">
        <v>0</v>
      </c>
      <c r="U2584">
        <v>0</v>
      </c>
      <c r="AO2584" s="337">
        <f>TabIPW[[#This Row],[iloczyn liczby mieszkańców i relacji przeciętnego miesięcznego wynagrodzenia brutto 
 do średniej krajowej2]]/$AP$2*$AO$2</f>
        <v>1.971796107716862E-3</v>
      </c>
      <c r="AP2584" s="28">
        <v>107555.30099999999</v>
      </c>
      <c r="AQ2584" s="337">
        <f>((TabIPW[[#This Row],[liczba mieszkańców zakładów stacjonarnych pomocy społecznej podleglych samorządowi powiatu (łącznie z filiami)]]/$AR$2*$AR$3)+(TabIPW[[#This Row],[liczba bezrobotnych zarejestrowanych]]/$AS$2*$AS$3))*$AQ$2</f>
        <v>8.6240277781414693E-4</v>
      </c>
      <c r="AR2584" s="28">
        <v>101</v>
      </c>
      <c r="AS2584" s="28">
        <v>2881</v>
      </c>
      <c r="AT2584" s="337">
        <f>((TabIPW[[#This Row],[długość dróg powiatowych o nawierzchni twardej '[w km']]]/$AU$2*$AU$3)+(TabIPW[[#This Row],[liczba mieszkańców w wieku 20-64  '']]/$AV$2*$AV$3))*$AT$2</f>
        <v>5.0266006795228035E-4</v>
      </c>
      <c r="AU2584">
        <v>232.4</v>
      </c>
      <c r="AV2584">
        <v>68337</v>
      </c>
      <c r="AW2584" s="337">
        <f>TabIPW[[#This Row],[liczba oddziałów w szkołach ponadpodstawowych i policealnych]]/$AX$2*$AW$2</f>
        <v>7.4447602457137618E-4</v>
      </c>
      <c r="AX2584" s="28">
        <v>203</v>
      </c>
      <c r="AY2584" s="337">
        <f>TabIPW[[#This Row],[liczba mieszkańców'']]/$AZ$2*$AY$2</f>
        <v>3.2523064557845709E-4</v>
      </c>
      <c r="AZ2584" s="28">
        <v>116781</v>
      </c>
    </row>
    <row r="2585" spans="1:52" x14ac:dyDescent="0.3">
      <c r="A2585" s="2" t="s">
        <v>2322</v>
      </c>
      <c r="B2585" s="2" t="s">
        <v>72</v>
      </c>
      <c r="C2585" s="2" t="s">
        <v>18</v>
      </c>
      <c r="D2585" s="2"/>
      <c r="E2585" s="2"/>
      <c r="F2585" s="17" t="str">
        <f>+Tabela1[[#This Row],[WK]]&amp;Tabela1[[#This Row],[PK]]&amp;Tabela1[[#This Row],[GK]]</f>
        <v>1204</v>
      </c>
      <c r="G2585" s="2" t="s">
        <v>2422</v>
      </c>
      <c r="I2585">
        <v>56975</v>
      </c>
      <c r="K2585">
        <v>0</v>
      </c>
      <c r="M2585">
        <v>47289.25</v>
      </c>
      <c r="O2585">
        <v>0</v>
      </c>
      <c r="Q2585">
        <v>0</v>
      </c>
      <c r="S2585">
        <v>0</v>
      </c>
      <c r="U2585">
        <v>0</v>
      </c>
      <c r="AO2585" s="337">
        <f>TabIPW[[#This Row],[iloczyn liczby mieszkańców i relacji przeciętnego miesięcznego wynagrodzenia brutto 
 do średniej krajowej2]]/$AP$2*$AO$2</f>
        <v>8.6694712598916557E-4</v>
      </c>
      <c r="AP2585" s="28">
        <v>47289.25</v>
      </c>
      <c r="AQ2585" s="337">
        <f>((TabIPW[[#This Row],[liczba mieszkańców zakładów stacjonarnych pomocy społecznej podleglych samorządowi powiatu (łącznie z filiami)]]/$AR$2*$AR$3)+(TabIPW[[#This Row],[liczba bezrobotnych zarejestrowanych]]/$AS$2*$AS$3))*$AQ$2</f>
        <v>5.0383137942561565E-4</v>
      </c>
      <c r="AR2585" s="28">
        <v>0</v>
      </c>
      <c r="AS2585" s="28">
        <v>2186</v>
      </c>
      <c r="AT2585" s="337">
        <f>((TabIPW[[#This Row],[długość dróg powiatowych o nawierzchni twardej '[w km']]]/$AU$2*$AU$3)+(TabIPW[[#This Row],[liczba mieszkańców w wieku 20-64  '']]/$AV$2*$AV$3))*$AT$2</f>
        <v>2.8564994747860899E-4</v>
      </c>
      <c r="AU2585">
        <v>275.3</v>
      </c>
      <c r="AV2585">
        <v>35052</v>
      </c>
      <c r="AW2585" s="337">
        <f>TabIPW[[#This Row],[liczba oddziałów w szkołach ponadpodstawowych i policealnych]]/$AX$2*$AW$2</f>
        <v>3.0439167507105526E-4</v>
      </c>
      <c r="AX2585" s="28">
        <v>83</v>
      </c>
      <c r="AY2585" s="337">
        <f>TabIPW[[#This Row],[liczba mieszkańców'']]/$AZ$2*$AY$2</f>
        <v>1.5867320909936203E-4</v>
      </c>
      <c r="AZ2585" s="28">
        <v>56975</v>
      </c>
    </row>
    <row r="2586" spans="1:52" x14ac:dyDescent="0.3">
      <c r="A2586" s="2" t="s">
        <v>2322</v>
      </c>
      <c r="B2586" s="2" t="s">
        <v>72</v>
      </c>
      <c r="C2586" s="2" t="s">
        <v>21</v>
      </c>
      <c r="D2586" s="2"/>
      <c r="E2586" s="2"/>
      <c r="F2586" s="17" t="str">
        <f>+Tabela1[[#This Row],[WK]]&amp;Tabela1[[#This Row],[PK]]&amp;Tabela1[[#This Row],[GK]]</f>
        <v>1205</v>
      </c>
      <c r="G2586" s="2" t="s">
        <v>2423</v>
      </c>
      <c r="I2586">
        <v>103725</v>
      </c>
      <c r="K2586">
        <v>0</v>
      </c>
      <c r="M2586">
        <v>80594.324999999997</v>
      </c>
      <c r="O2586">
        <v>0</v>
      </c>
      <c r="Q2586">
        <v>0</v>
      </c>
      <c r="S2586">
        <v>0</v>
      </c>
      <c r="U2586">
        <v>0</v>
      </c>
      <c r="AO2586" s="337">
        <f>TabIPW[[#This Row],[iloczyn liczby mieszkańców i relacji przeciętnego miesięcznego wynagrodzenia brutto 
 do średniej krajowej2]]/$AP$2*$AO$2</f>
        <v>1.4775243513015484E-3</v>
      </c>
      <c r="AP2586" s="28">
        <v>80594.324999999997</v>
      </c>
      <c r="AQ2586" s="337">
        <f>((TabIPW[[#This Row],[liczba mieszkańców zakładów stacjonarnych pomocy społecznej podleglych samorządowi powiatu (łącznie z filiami)]]/$AR$2*$AR$3)+(TabIPW[[#This Row],[liczba bezrobotnych zarejestrowanych]]/$AS$2*$AS$3))*$AQ$2</f>
        <v>1.1959121576695813E-3</v>
      </c>
      <c r="AR2586" s="28">
        <v>281</v>
      </c>
      <c r="AS2586" s="28">
        <v>2794</v>
      </c>
      <c r="AT2586" s="337">
        <f>((TabIPW[[#This Row],[długość dróg powiatowych o nawierzchni twardej '[w km']]]/$AU$2*$AU$3)+(TabIPW[[#This Row],[liczba mieszkańców w wieku 20-64  '']]/$AV$2*$AV$3))*$AT$2</f>
        <v>4.6913744457067878E-4</v>
      </c>
      <c r="AU2586">
        <v>317.2</v>
      </c>
      <c r="AV2586">
        <v>61131</v>
      </c>
      <c r="AW2586" s="337">
        <f>TabIPW[[#This Row],[liczba oddziałów w szkołach ponadpodstawowych i policealnych]]/$AX$2*$AW$2</f>
        <v>7.4080865499220687E-4</v>
      </c>
      <c r="AX2586" s="28">
        <v>202</v>
      </c>
      <c r="AY2586" s="337">
        <f>TabIPW[[#This Row],[liczba mieszkańców'']]/$AZ$2*$AY$2</f>
        <v>2.8887018190138349E-4</v>
      </c>
      <c r="AZ2586" s="28">
        <v>103725</v>
      </c>
    </row>
    <row r="2587" spans="1:52" x14ac:dyDescent="0.3">
      <c r="A2587" s="2" t="s">
        <v>2322</v>
      </c>
      <c r="B2587" s="2" t="s">
        <v>72</v>
      </c>
      <c r="C2587" s="2" t="s">
        <v>23</v>
      </c>
      <c r="D2587" s="2"/>
      <c r="E2587" s="2"/>
      <c r="F2587" s="17" t="str">
        <f>+Tabela1[[#This Row],[WK]]&amp;Tabela1[[#This Row],[PK]]&amp;Tabela1[[#This Row],[GK]]</f>
        <v>1206</v>
      </c>
      <c r="G2587" s="2" t="s">
        <v>2424</v>
      </c>
      <c r="I2587">
        <v>304885</v>
      </c>
      <c r="K2587">
        <v>0</v>
      </c>
      <c r="M2587">
        <v>286591.90000000002</v>
      </c>
      <c r="O2587">
        <v>0</v>
      </c>
      <c r="Q2587">
        <v>0</v>
      </c>
      <c r="S2587">
        <v>0</v>
      </c>
      <c r="U2587">
        <v>0</v>
      </c>
      <c r="AO2587" s="337">
        <f>TabIPW[[#This Row],[iloczyn liczby mieszkańców i relacji przeciętnego miesięcznego wynagrodzenia brutto 
 do średniej krajowej2]]/$AP$2*$AO$2</f>
        <v>5.2540487327833348E-3</v>
      </c>
      <c r="AP2587" s="28">
        <v>286591.89999999997</v>
      </c>
      <c r="AQ2587" s="337">
        <f>((TabIPW[[#This Row],[liczba mieszkańców zakładów stacjonarnych pomocy społecznej podleglych samorządowi powiatu (łącznie z filiami)]]/$AR$2*$AR$3)+(TabIPW[[#This Row],[liczba bezrobotnych zarejestrowanych]]/$AS$2*$AS$3))*$AQ$2</f>
        <v>2.2185686067032855E-3</v>
      </c>
      <c r="AR2587" s="28">
        <v>530</v>
      </c>
      <c r="AS2587" s="28">
        <v>5109</v>
      </c>
      <c r="AT2587" s="337">
        <f>((TabIPW[[#This Row],[długość dróg powiatowych o nawierzchni twardej '[w km']]]/$AU$2*$AU$3)+(TabIPW[[#This Row],[liczba mieszkańców w wieku 20-64  '']]/$AV$2*$AV$3))*$AT$2</f>
        <v>1.3449973022798187E-3</v>
      </c>
      <c r="AU2587">
        <v>683.7</v>
      </c>
      <c r="AV2587">
        <v>181220</v>
      </c>
      <c r="AW2587" s="337">
        <f>TabIPW[[#This Row],[liczba oddziałów w szkołach ponadpodstawowych i policealnych]]/$AX$2*$AW$2</f>
        <v>8.5449711194645651E-4</v>
      </c>
      <c r="AX2587" s="28">
        <v>233</v>
      </c>
      <c r="AY2587" s="337">
        <f>TabIPW[[#This Row],[liczba mieszkańców'']]/$AZ$2*$AY$2</f>
        <v>8.4909313481806024E-4</v>
      </c>
      <c r="AZ2587" s="28">
        <v>304885</v>
      </c>
    </row>
    <row r="2588" spans="1:52" x14ac:dyDescent="0.3">
      <c r="A2588" s="2" t="s">
        <v>2322</v>
      </c>
      <c r="B2588" s="2" t="s">
        <v>72</v>
      </c>
      <c r="C2588" s="2" t="s">
        <v>30</v>
      </c>
      <c r="D2588" s="2"/>
      <c r="E2588" s="2"/>
      <c r="F2588" s="17" t="str">
        <f>+Tabela1[[#This Row],[WK]]&amp;Tabela1[[#This Row],[PK]]&amp;Tabela1[[#This Row],[GK]]</f>
        <v>1207</v>
      </c>
      <c r="G2588" s="2" t="s">
        <v>2425</v>
      </c>
      <c r="I2588">
        <v>131480</v>
      </c>
      <c r="K2588">
        <v>0</v>
      </c>
      <c r="M2588">
        <v>105446.96</v>
      </c>
      <c r="O2588">
        <v>0</v>
      </c>
      <c r="Q2588">
        <v>0</v>
      </c>
      <c r="S2588">
        <v>0</v>
      </c>
      <c r="U2588">
        <v>0</v>
      </c>
      <c r="AO2588" s="337">
        <f>TabIPW[[#This Row],[iloczyn liczby mieszkańców i relacji przeciętnego miesięcznego wynagrodzenia brutto 
 do średniej krajowej2]]/$AP$2*$AO$2</f>
        <v>1.9331441906203736E-3</v>
      </c>
      <c r="AP2588" s="28">
        <v>105446.96</v>
      </c>
      <c r="AQ2588" s="337">
        <f>((TabIPW[[#This Row],[liczba mieszkańców zakładów stacjonarnych pomocy społecznej podleglych samorządowi powiatu (łącznie z filiami)]]/$AR$2*$AR$3)+(TabIPW[[#This Row],[liczba bezrobotnych zarejestrowanych]]/$AS$2*$AS$3))*$AQ$2</f>
        <v>1.2805586453206175E-3</v>
      </c>
      <c r="AR2588" s="28">
        <v>203</v>
      </c>
      <c r="AS2588" s="28">
        <v>3826</v>
      </c>
      <c r="AT2588" s="337">
        <f>((TabIPW[[#This Row],[długość dróg powiatowych o nawierzchni twardej '[w km']]]/$AU$2*$AU$3)+(TabIPW[[#This Row],[liczba mieszkańców w wieku 20-64  '']]/$AV$2*$AV$3))*$AT$2</f>
        <v>5.7035479989269561E-4</v>
      </c>
      <c r="AU2588">
        <v>265.89999999999998</v>
      </c>
      <c r="AV2588">
        <v>77482</v>
      </c>
      <c r="AW2588" s="337">
        <f>TabIPW[[#This Row],[liczba oddziałów w szkołach ponadpodstawowych i policealnych]]/$AX$2*$AW$2</f>
        <v>9.7918767763821406E-4</v>
      </c>
      <c r="AX2588" s="28">
        <v>267</v>
      </c>
      <c r="AY2588" s="337">
        <f>TabIPW[[#This Row],[liczba mieszkańców'']]/$AZ$2*$AY$2</f>
        <v>3.6616680179700072E-4</v>
      </c>
      <c r="AZ2588" s="28">
        <v>131480</v>
      </c>
    </row>
    <row r="2589" spans="1:52" x14ac:dyDescent="0.3">
      <c r="A2589" s="2" t="s">
        <v>2322</v>
      </c>
      <c r="B2589" s="2" t="s">
        <v>72</v>
      </c>
      <c r="C2589" s="2" t="s">
        <v>54</v>
      </c>
      <c r="D2589" s="2"/>
      <c r="E2589" s="2"/>
      <c r="F2589" s="17" t="str">
        <f>+Tabela1[[#This Row],[WK]]&amp;Tabela1[[#This Row],[PK]]&amp;Tabela1[[#This Row],[GK]]</f>
        <v>1208</v>
      </c>
      <c r="G2589" s="2" t="s">
        <v>2426</v>
      </c>
      <c r="I2589">
        <v>45898</v>
      </c>
      <c r="K2589">
        <v>0</v>
      </c>
      <c r="M2589">
        <v>38737.912000000004</v>
      </c>
      <c r="O2589">
        <v>0</v>
      </c>
      <c r="Q2589">
        <v>0</v>
      </c>
      <c r="S2589">
        <v>0</v>
      </c>
      <c r="U2589">
        <v>0</v>
      </c>
      <c r="AO2589" s="337">
        <f>TabIPW[[#This Row],[iloczyn liczby mieszkańców i relacji przeciętnego miesięcznego wynagrodzenia brutto 
 do średniej krajowej2]]/$AP$2*$AO$2</f>
        <v>7.1017665696159718E-4</v>
      </c>
      <c r="AP2589" s="28">
        <v>38737.912000000004</v>
      </c>
      <c r="AQ2589" s="337">
        <f>((TabIPW[[#This Row],[liczba mieszkańców zakładów stacjonarnych pomocy społecznej podleglych samorządowi powiatu (łącznie z filiami)]]/$AR$2*$AR$3)+(TabIPW[[#This Row],[liczba bezrobotnych zarejestrowanych]]/$AS$2*$AS$3))*$AQ$2</f>
        <v>5.7734795424322673E-4</v>
      </c>
      <c r="AR2589" s="28">
        <v>178</v>
      </c>
      <c r="AS2589" s="28">
        <v>988</v>
      </c>
      <c r="AT2589" s="337">
        <f>((TabIPW[[#This Row],[długość dróg powiatowych o nawierzchni twardej '[w km']]]/$AU$2*$AU$3)+(TabIPW[[#This Row],[liczba mieszkańców w wieku 20-64  '']]/$AV$2*$AV$3))*$AT$2</f>
        <v>2.5511183064111999E-4</v>
      </c>
      <c r="AU2589">
        <v>433.8</v>
      </c>
      <c r="AV2589">
        <v>26342</v>
      </c>
      <c r="AW2589" s="337">
        <f>TabIPW[[#This Row],[liczba oddziałów w szkołach ponadpodstawowych i policealnych]]/$AX$2*$AW$2</f>
        <v>3.5206747960025677E-4</v>
      </c>
      <c r="AX2589" s="28">
        <v>96</v>
      </c>
      <c r="AY2589" s="337">
        <f>TabIPW[[#This Row],[liczba mieszkańców'']]/$AZ$2*$AY$2</f>
        <v>1.2782418519074185E-4</v>
      </c>
      <c r="AZ2589" s="28">
        <v>45898</v>
      </c>
    </row>
    <row r="2590" spans="1:52" x14ac:dyDescent="0.3">
      <c r="A2590" s="2" t="s">
        <v>2322</v>
      </c>
      <c r="B2590" s="2" t="s">
        <v>72</v>
      </c>
      <c r="C2590" s="2" t="s">
        <v>56</v>
      </c>
      <c r="D2590" s="2"/>
      <c r="E2590" s="2"/>
      <c r="F2590" s="17" t="str">
        <f>+Tabela1[[#This Row],[WK]]&amp;Tabela1[[#This Row],[PK]]&amp;Tabela1[[#This Row],[GK]]</f>
        <v>1209</v>
      </c>
      <c r="G2590" s="2" t="s">
        <v>2427</v>
      </c>
      <c r="I2590">
        <v>129979</v>
      </c>
      <c r="K2590">
        <v>0</v>
      </c>
      <c r="M2590">
        <v>109312.33899999998</v>
      </c>
      <c r="O2590">
        <v>0</v>
      </c>
      <c r="Q2590">
        <v>0</v>
      </c>
      <c r="S2590">
        <v>0</v>
      </c>
      <c r="U2590">
        <v>0</v>
      </c>
      <c r="AO2590" s="337">
        <f>TabIPW[[#This Row],[iloczyn liczby mieszkańców i relacji przeciętnego miesięcznego wynagrodzenia brutto 
 do średniej krajowej2]]/$AP$2*$AO$2</f>
        <v>2.0040076366447629E-3</v>
      </c>
      <c r="AP2590" s="28">
        <v>109312.33899999999</v>
      </c>
      <c r="AQ2590" s="337">
        <f>((TabIPW[[#This Row],[liczba mieszkańców zakładów stacjonarnych pomocy społecznej podleglych samorządowi powiatu (łącznie z filiami)]]/$AR$2*$AR$3)+(TabIPW[[#This Row],[liczba bezrobotnych zarejestrowanych]]/$AS$2*$AS$3))*$AQ$2</f>
        <v>8.7495328186831367E-4</v>
      </c>
      <c r="AR2590" s="28">
        <v>211</v>
      </c>
      <c r="AS2590" s="28">
        <v>1998</v>
      </c>
      <c r="AT2590" s="337">
        <f>((TabIPW[[#This Row],[długość dróg powiatowych o nawierzchni twardej '[w km']]]/$AU$2*$AU$3)+(TabIPW[[#This Row],[liczba mieszkańców w wieku 20-64  '']]/$AV$2*$AV$3))*$AT$2</f>
        <v>5.7966863536316484E-4</v>
      </c>
      <c r="AU2590">
        <v>314.89999999999998</v>
      </c>
      <c r="AV2590">
        <v>77568</v>
      </c>
      <c r="AW2590" s="337">
        <f>TabIPW[[#This Row],[liczba oddziałów w szkołach ponadpodstawowych i policealnych]]/$AX$2*$AW$2</f>
        <v>9.1684239479233518E-4</v>
      </c>
      <c r="AX2590" s="28">
        <v>250</v>
      </c>
      <c r="AY2590" s="337">
        <f>TabIPW[[#This Row],[liczba mieszkańców'']]/$AZ$2*$AY$2</f>
        <v>3.6198657385741071E-4</v>
      </c>
      <c r="AZ2590" s="28">
        <v>129979</v>
      </c>
    </row>
    <row r="2591" spans="1:52" x14ac:dyDescent="0.3">
      <c r="A2591" s="2" t="s">
        <v>2322</v>
      </c>
      <c r="B2591" s="2" t="s">
        <v>72</v>
      </c>
      <c r="C2591" s="2" t="s">
        <v>69</v>
      </c>
      <c r="D2591" s="2"/>
      <c r="E2591" s="2"/>
      <c r="F2591" s="17" t="str">
        <f>+Tabela1[[#This Row],[WK]]&amp;Tabela1[[#This Row],[PK]]&amp;Tabela1[[#This Row],[GK]]</f>
        <v>1210</v>
      </c>
      <c r="G2591" s="2" t="s">
        <v>2428</v>
      </c>
      <c r="I2591">
        <v>214457</v>
      </c>
      <c r="K2591">
        <v>0</v>
      </c>
      <c r="M2591">
        <v>169635.48699999999</v>
      </c>
      <c r="O2591">
        <v>0</v>
      </c>
      <c r="Q2591">
        <v>0</v>
      </c>
      <c r="S2591">
        <v>0</v>
      </c>
      <c r="U2591">
        <v>0</v>
      </c>
      <c r="AO2591" s="337">
        <f>TabIPW[[#This Row],[iloczyn liczby mieszkańców i relacji przeciętnego miesięcznego wynagrodzenia brutto 
 do średniej krajowej2]]/$AP$2*$AO$2</f>
        <v>3.1099033695908148E-3</v>
      </c>
      <c r="AP2591" s="28">
        <v>169635.48699999999</v>
      </c>
      <c r="AQ2591" s="337">
        <f>((TabIPW[[#This Row],[liczba mieszkańców zakładów stacjonarnych pomocy społecznej podleglych samorządowi powiatu (łącznie z filiami)]]/$AR$2*$AR$3)+(TabIPW[[#This Row],[liczba bezrobotnych zarejestrowanych]]/$AS$2*$AS$3))*$AQ$2</f>
        <v>1.8133162428165411E-3</v>
      </c>
      <c r="AR2591" s="28">
        <v>248</v>
      </c>
      <c r="AS2591" s="28">
        <v>5754</v>
      </c>
      <c r="AT2591" s="337">
        <f>((TabIPW[[#This Row],[długość dróg powiatowych o nawierzchni twardej '[w km']]]/$AU$2*$AU$3)+(TabIPW[[#This Row],[liczba mieszkańców w wieku 20-64  '']]/$AV$2*$AV$3))*$AT$2</f>
        <v>9.5019773298924597E-4</v>
      </c>
      <c r="AU2591">
        <v>500.4</v>
      </c>
      <c r="AV2591">
        <v>127567</v>
      </c>
      <c r="AW2591" s="337">
        <f>TabIPW[[#This Row],[liczba oddziałów w szkołach ponadpodstawowych i policealnych]]/$AX$2*$AW$2</f>
        <v>7.701476116255615E-4</v>
      </c>
      <c r="AX2591" s="28">
        <v>210</v>
      </c>
      <c r="AY2591" s="337">
        <f>TabIPW[[#This Row],[liczba mieszkańców'']]/$AZ$2*$AY$2</f>
        <v>5.9725459243215235E-4</v>
      </c>
      <c r="AZ2591" s="28">
        <v>214457</v>
      </c>
    </row>
    <row r="2592" spans="1:52" x14ac:dyDescent="0.3">
      <c r="A2592" s="2" t="s">
        <v>2322</v>
      </c>
      <c r="B2592" s="2" t="s">
        <v>72</v>
      </c>
      <c r="C2592" s="2" t="s">
        <v>71</v>
      </c>
      <c r="D2592" s="2"/>
      <c r="E2592" s="2"/>
      <c r="F2592" s="17" t="str">
        <f>+Tabela1[[#This Row],[WK]]&amp;Tabela1[[#This Row],[PK]]&amp;Tabela1[[#This Row],[GK]]</f>
        <v>1211</v>
      </c>
      <c r="G2592" s="2" t="s">
        <v>2429</v>
      </c>
      <c r="I2592">
        <v>189704</v>
      </c>
      <c r="K2592">
        <v>0</v>
      </c>
      <c r="M2592">
        <v>151383.79199999999</v>
      </c>
      <c r="O2592">
        <v>0</v>
      </c>
      <c r="Q2592">
        <v>0</v>
      </c>
      <c r="S2592">
        <v>0</v>
      </c>
      <c r="U2592">
        <v>0</v>
      </c>
      <c r="AO2592" s="337">
        <f>TabIPW[[#This Row],[iloczyn liczby mieszkańców i relacji przeciętnego miesięcznego wynagrodzenia brutto 
 do średniej krajowej2]]/$AP$2*$AO$2</f>
        <v>2.7752976288636763E-3</v>
      </c>
      <c r="AP2592" s="28">
        <v>151383.79199999999</v>
      </c>
      <c r="AQ2592" s="337">
        <f>((TabIPW[[#This Row],[liczba mieszkańców zakładów stacjonarnych pomocy społecznej podleglych samorządowi powiatu (łącznie z filiami)]]/$AR$2*$AR$3)+(TabIPW[[#This Row],[liczba bezrobotnych zarejestrowanych]]/$AS$2*$AS$3))*$AQ$2</f>
        <v>1.1471392993035875E-3</v>
      </c>
      <c r="AR2592" s="28">
        <v>119</v>
      </c>
      <c r="AS2592" s="28">
        <v>3963</v>
      </c>
      <c r="AT2592" s="337">
        <f>((TabIPW[[#This Row],[długość dróg powiatowych o nawierzchni twardej '[w km']]]/$AU$2*$AU$3)+(TabIPW[[#This Row],[liczba mieszkańców w wieku 20-64  '']]/$AV$2*$AV$3))*$AT$2</f>
        <v>8.3431094955783525E-4</v>
      </c>
      <c r="AU2592">
        <v>344.2</v>
      </c>
      <c r="AV2592">
        <v>114522</v>
      </c>
      <c r="AW2592" s="337">
        <f>TabIPW[[#This Row],[liczba oddziałów w szkołach ponadpodstawowych i policealnych]]/$AX$2*$AW$2</f>
        <v>1.5439625928302925E-3</v>
      </c>
      <c r="AX2592" s="28">
        <v>421</v>
      </c>
      <c r="AY2592" s="337">
        <f>TabIPW[[#This Row],[liczba mieszkańców'']]/$AZ$2*$AY$2</f>
        <v>5.2831842841571518E-4</v>
      </c>
      <c r="AZ2592" s="28">
        <v>189704</v>
      </c>
    </row>
    <row r="2593" spans="1:52" x14ac:dyDescent="0.3">
      <c r="A2593" s="2" t="s">
        <v>2322</v>
      </c>
      <c r="B2593" s="2" t="s">
        <v>72</v>
      </c>
      <c r="C2593" s="2" t="s">
        <v>72</v>
      </c>
      <c r="D2593" s="2"/>
      <c r="E2593" s="2"/>
      <c r="F2593" s="17" t="str">
        <f>+Tabela1[[#This Row],[WK]]&amp;Tabela1[[#This Row],[PK]]&amp;Tabela1[[#This Row],[GK]]</f>
        <v>1212</v>
      </c>
      <c r="G2593" s="2" t="s">
        <v>2430</v>
      </c>
      <c r="I2593">
        <v>103887</v>
      </c>
      <c r="K2593">
        <v>0</v>
      </c>
      <c r="M2593">
        <v>90173.915999999997</v>
      </c>
      <c r="O2593">
        <v>0</v>
      </c>
      <c r="Q2593">
        <v>0</v>
      </c>
      <c r="S2593">
        <v>0</v>
      </c>
      <c r="U2593">
        <v>0</v>
      </c>
      <c r="AO2593" s="337">
        <f>TabIPW[[#This Row],[iloczyn liczby mieszkańców i relacji przeciętnego miesięcznego wynagrodzenia brutto 
 do średniej krajowej2]]/$AP$2*$AO$2</f>
        <v>1.6531456370187396E-3</v>
      </c>
      <c r="AP2593" s="28">
        <v>90173.915999999997</v>
      </c>
      <c r="AQ2593" s="337">
        <f>((TabIPW[[#This Row],[liczba mieszkańców zakładów stacjonarnych pomocy społecznej podleglych samorządowi powiatu (łącznie z filiami)]]/$AR$2*$AR$3)+(TabIPW[[#This Row],[liczba bezrobotnych zarejestrowanych]]/$AS$2*$AS$3))*$AQ$2</f>
        <v>8.6365500052959098E-4</v>
      </c>
      <c r="AR2593" s="28">
        <v>98</v>
      </c>
      <c r="AS2593" s="28">
        <v>2912</v>
      </c>
      <c r="AT2593" s="337">
        <f>((TabIPW[[#This Row],[długość dróg powiatowych o nawierzchni twardej '[w km']]]/$AU$2*$AU$3)+(TabIPW[[#This Row],[liczba mieszkańców w wieku 20-64  '']]/$AV$2*$AV$3))*$AT$2</f>
        <v>4.6356146614915528E-4</v>
      </c>
      <c r="AU2593">
        <v>326.7</v>
      </c>
      <c r="AV2593">
        <v>60054</v>
      </c>
      <c r="AW2593" s="337">
        <f>TabIPW[[#This Row],[liczba oddziałów w szkołach ponadpodstawowych i policealnych]]/$AX$2*$AW$2</f>
        <v>7.2247180709636015E-4</v>
      </c>
      <c r="AX2593" s="28">
        <v>197</v>
      </c>
      <c r="AY2593" s="337">
        <f>TabIPW[[#This Row],[liczba mieszkańców'']]/$AZ$2*$AY$2</f>
        <v>2.8932134574296479E-4</v>
      </c>
      <c r="AZ2593" s="28">
        <v>103887</v>
      </c>
    </row>
    <row r="2594" spans="1:52" x14ac:dyDescent="0.3">
      <c r="A2594" s="2" t="s">
        <v>2322</v>
      </c>
      <c r="B2594" s="2" t="s">
        <v>72</v>
      </c>
      <c r="C2594" s="2" t="s">
        <v>74</v>
      </c>
      <c r="D2594" s="2"/>
      <c r="E2594" s="2"/>
      <c r="F2594" s="17" t="str">
        <f>+Tabela1[[#This Row],[WK]]&amp;Tabela1[[#This Row],[PK]]&amp;Tabela1[[#This Row],[GK]]</f>
        <v>1213</v>
      </c>
      <c r="G2594" s="2" t="s">
        <v>2431</v>
      </c>
      <c r="I2594">
        <v>146696</v>
      </c>
      <c r="K2594">
        <v>0</v>
      </c>
      <c r="M2594">
        <v>127332.12799999998</v>
      </c>
      <c r="O2594">
        <v>0</v>
      </c>
      <c r="Q2594">
        <v>0</v>
      </c>
      <c r="S2594">
        <v>0</v>
      </c>
      <c r="U2594">
        <v>0</v>
      </c>
      <c r="AO2594" s="337">
        <f>TabIPW[[#This Row],[iloczyn liczby mieszkańców i relacji przeciętnego miesięcznego wynagrodzenia brutto 
 do średniej krajowej2]]/$AP$2*$AO$2</f>
        <v>2.3343618775024883E-3</v>
      </c>
      <c r="AP2594" s="28">
        <v>127332.128</v>
      </c>
      <c r="AQ2594" s="337">
        <f>((TabIPW[[#This Row],[liczba mieszkańców zakładów stacjonarnych pomocy społecznej podleglych samorządowi powiatu (łącznie z filiami)]]/$AR$2*$AR$3)+(TabIPW[[#This Row],[liczba bezrobotnych zarejestrowanych]]/$AS$2*$AS$3))*$AQ$2</f>
        <v>1.0466585981652248E-3</v>
      </c>
      <c r="AR2594" s="28">
        <v>188</v>
      </c>
      <c r="AS2594" s="28">
        <v>2939</v>
      </c>
      <c r="AT2594" s="337">
        <f>((TabIPW[[#This Row],[długość dróg powiatowych o nawierzchni twardej '[w km']]]/$AU$2*$AU$3)+(TabIPW[[#This Row],[liczba mieszkańców w wieku 20-64  '']]/$AV$2*$AV$3))*$AT$2</f>
        <v>6.2351096110499569E-4</v>
      </c>
      <c r="AU2594">
        <v>248.2</v>
      </c>
      <c r="AV2594">
        <v>85825</v>
      </c>
      <c r="AW2594" s="337">
        <f>TabIPW[[#This Row],[liczba oddziałów w szkołach ponadpodstawowych i policealnych]]/$AX$2*$AW$2</f>
        <v>1.4046025488218576E-3</v>
      </c>
      <c r="AX2594" s="28">
        <v>383</v>
      </c>
      <c r="AY2594" s="337">
        <f>TabIPW[[#This Row],[liczba mieszkańców'']]/$AZ$2*$AY$2</f>
        <v>4.0854278336182551E-4</v>
      </c>
      <c r="AZ2594" s="28">
        <v>146696</v>
      </c>
    </row>
    <row r="2595" spans="1:52" x14ac:dyDescent="0.3">
      <c r="A2595" s="2" t="s">
        <v>2322</v>
      </c>
      <c r="B2595" s="2" t="s">
        <v>72</v>
      </c>
      <c r="C2595" s="2" t="s">
        <v>76</v>
      </c>
      <c r="D2595" s="2"/>
      <c r="E2595" s="2"/>
      <c r="F2595" s="17" t="str">
        <f>+Tabela1[[#This Row],[WK]]&amp;Tabela1[[#This Row],[PK]]&amp;Tabela1[[#This Row],[GK]]</f>
        <v>1214</v>
      </c>
      <c r="G2595" s="2" t="s">
        <v>2432</v>
      </c>
      <c r="I2595">
        <v>41647</v>
      </c>
      <c r="K2595">
        <v>0</v>
      </c>
      <c r="M2595">
        <v>35983.008000000002</v>
      </c>
      <c r="O2595">
        <v>0</v>
      </c>
      <c r="Q2595">
        <v>0</v>
      </c>
      <c r="S2595">
        <v>0</v>
      </c>
      <c r="U2595">
        <v>0</v>
      </c>
      <c r="AO2595" s="337">
        <f>TabIPW[[#This Row],[iloczyn liczby mieszkańców i relacji przeciętnego miesięcznego wynagrodzenia brutto 
 do średniej krajowej2]]/$AP$2*$AO$2</f>
        <v>6.5967139191349311E-4</v>
      </c>
      <c r="AP2595" s="28">
        <v>35983.008000000002</v>
      </c>
      <c r="AQ2595" s="337">
        <f>((TabIPW[[#This Row],[liczba mieszkańców zakładów stacjonarnych pomocy społecznej podleglych samorządowi powiatu (łącznie z filiami)]]/$AR$2*$AR$3)+(TabIPW[[#This Row],[liczba bezrobotnych zarejestrowanych]]/$AS$2*$AS$3))*$AQ$2</f>
        <v>5.178294587071888E-4</v>
      </c>
      <c r="AR2595" s="28">
        <v>145</v>
      </c>
      <c r="AS2595" s="28">
        <v>1011</v>
      </c>
      <c r="AT2595" s="337">
        <f>((TabIPW[[#This Row],[długość dróg powiatowych o nawierzchni twardej '[w km']]]/$AU$2*$AU$3)+(TabIPW[[#This Row],[liczba mieszkańców w wieku 20-64  '']]/$AV$2*$AV$3))*$AT$2</f>
        <v>2.1232640883958408E-4</v>
      </c>
      <c r="AU2595">
        <v>253.2</v>
      </c>
      <c r="AV2595">
        <v>24772</v>
      </c>
      <c r="AW2595" s="337">
        <f>TabIPW[[#This Row],[liczba oddziałów w szkołach ponadpodstawowych i policealnych]]/$AX$2*$AW$2</f>
        <v>2.6038324012102321E-4</v>
      </c>
      <c r="AX2595" s="28">
        <v>71</v>
      </c>
      <c r="AY2595" s="337">
        <f>TabIPW[[#This Row],[liczba mieszkańców'']]/$AZ$2*$AY$2</f>
        <v>1.1598531179220938E-4</v>
      </c>
      <c r="AZ2595" s="28">
        <v>41647</v>
      </c>
    </row>
    <row r="2596" spans="1:52" x14ac:dyDescent="0.3">
      <c r="A2596" s="2" t="s">
        <v>2322</v>
      </c>
      <c r="B2596" s="2" t="s">
        <v>72</v>
      </c>
      <c r="C2596" s="2" t="s">
        <v>109</v>
      </c>
      <c r="D2596" s="2"/>
      <c r="E2596" s="2"/>
      <c r="F2596" s="17" t="str">
        <f>+Tabela1[[#This Row],[WK]]&amp;Tabela1[[#This Row],[PK]]&amp;Tabela1[[#This Row],[GK]]</f>
        <v>1215</v>
      </c>
      <c r="G2596" s="2" t="s">
        <v>2433</v>
      </c>
      <c r="I2596">
        <v>82252</v>
      </c>
      <c r="K2596">
        <v>0</v>
      </c>
      <c r="M2596">
        <v>67611.144</v>
      </c>
      <c r="O2596">
        <v>0</v>
      </c>
      <c r="Q2596">
        <v>0</v>
      </c>
      <c r="S2596">
        <v>0</v>
      </c>
      <c r="U2596">
        <v>0</v>
      </c>
      <c r="AO2596" s="337">
        <f>TabIPW[[#This Row],[iloczyn liczby mieszkańców i relacji przeciętnego miesięcznego wynagrodzenia brutto 
 do średniej krajowej2]]/$AP$2*$AO$2</f>
        <v>1.2395055319261695E-3</v>
      </c>
      <c r="AP2596" s="28">
        <v>67611.144</v>
      </c>
      <c r="AQ2596" s="337">
        <f>((TabIPW[[#This Row],[liczba mieszkańców zakładów stacjonarnych pomocy społecznej podleglych samorządowi powiatu (łącznie z filiami)]]/$AR$2*$AR$3)+(TabIPW[[#This Row],[liczba bezrobotnych zarejestrowanych]]/$AS$2*$AS$3))*$AQ$2</f>
        <v>7.0304961386134486E-4</v>
      </c>
      <c r="AR2596" s="28">
        <v>173</v>
      </c>
      <c r="AS2596" s="28">
        <v>1576</v>
      </c>
      <c r="AT2596" s="337">
        <f>((TabIPW[[#This Row],[długość dróg powiatowych o nawierzchni twardej '[w km']]]/$AU$2*$AU$3)+(TabIPW[[#This Row],[liczba mieszkańców w wieku 20-64  '']]/$AV$2*$AV$3))*$AT$2</f>
        <v>3.7150663949016304E-4</v>
      </c>
      <c r="AU2596">
        <v>219.5</v>
      </c>
      <c r="AV2596">
        <v>49246</v>
      </c>
      <c r="AW2596" s="337">
        <f>TabIPW[[#This Row],[liczba oddziałów w szkołach ponadpodstawowych i policealnych]]/$AX$2*$AW$2</f>
        <v>7.3714128541303757E-4</v>
      </c>
      <c r="AX2596" s="28">
        <v>201</v>
      </c>
      <c r="AY2596" s="337">
        <f>TabIPW[[#This Row],[liczba mieszkańców'']]/$AZ$2*$AY$2</f>
        <v>2.2906869319597582E-4</v>
      </c>
      <c r="AZ2596" s="28">
        <v>82252</v>
      </c>
    </row>
    <row r="2597" spans="1:52" x14ac:dyDescent="0.3">
      <c r="A2597" s="2" t="s">
        <v>2322</v>
      </c>
      <c r="B2597" s="2" t="s">
        <v>72</v>
      </c>
      <c r="C2597" s="2" t="s">
        <v>113</v>
      </c>
      <c r="D2597" s="2"/>
      <c r="E2597" s="2"/>
      <c r="F2597" s="17" t="str">
        <f>+Tabela1[[#This Row],[WK]]&amp;Tabela1[[#This Row],[PK]]&amp;Tabela1[[#This Row],[GK]]</f>
        <v>1216</v>
      </c>
      <c r="G2597" s="2" t="s">
        <v>2434</v>
      </c>
      <c r="I2597">
        <v>196521</v>
      </c>
      <c r="K2597">
        <v>0</v>
      </c>
      <c r="M2597">
        <v>152303.77499999999</v>
      </c>
      <c r="O2597">
        <v>0</v>
      </c>
      <c r="Q2597">
        <v>0</v>
      </c>
      <c r="S2597">
        <v>0</v>
      </c>
      <c r="U2597">
        <v>0</v>
      </c>
      <c r="AO2597" s="337">
        <f>TabIPW[[#This Row],[iloczyn liczby mieszkańców i relacji przeciętnego miesięcznego wynagrodzenia brutto 
 do średniej krajowej2]]/$AP$2*$AO$2</f>
        <v>2.7921635469699882E-3</v>
      </c>
      <c r="AP2597" s="28">
        <v>152303.77499999999</v>
      </c>
      <c r="AQ2597" s="337">
        <f>((TabIPW[[#This Row],[liczba mieszkańców zakładów stacjonarnych pomocy społecznej podleglych samorządowi powiatu (łącznie z filiami)]]/$AR$2*$AR$3)+(TabIPW[[#This Row],[liczba bezrobotnych zarejestrowanych]]/$AS$2*$AS$3))*$AQ$2</f>
        <v>2.0577969975753203E-3</v>
      </c>
      <c r="AR2597" s="28">
        <v>483</v>
      </c>
      <c r="AS2597" s="28">
        <v>4812</v>
      </c>
      <c r="AT2597" s="337">
        <f>((TabIPW[[#This Row],[długość dróg powiatowych o nawierzchni twardej '[w km']]]/$AU$2*$AU$3)+(TabIPW[[#This Row],[liczba mieszkańców w wieku 20-64  '']]/$AV$2*$AV$3))*$AT$2</f>
        <v>9.1108885401062871E-4</v>
      </c>
      <c r="AU2597">
        <v>582.6</v>
      </c>
      <c r="AV2597">
        <v>119602</v>
      </c>
      <c r="AW2597" s="337">
        <f>TabIPW[[#This Row],[liczba oddziałów w szkołach ponadpodstawowych i policealnych]]/$AX$2*$AW$2</f>
        <v>5.6477491519207846E-4</v>
      </c>
      <c r="AX2597" s="28">
        <v>154</v>
      </c>
      <c r="AY2597" s="337">
        <f>TabIPW[[#This Row],[liczba mieszkańców'']]/$AZ$2*$AY$2</f>
        <v>5.4730351426793711E-4</v>
      </c>
      <c r="AZ2597" s="28">
        <v>196521</v>
      </c>
    </row>
    <row r="2598" spans="1:52" x14ac:dyDescent="0.3">
      <c r="A2598" s="2" t="s">
        <v>2322</v>
      </c>
      <c r="B2598" s="2" t="s">
        <v>72</v>
      </c>
      <c r="C2598" s="2" t="s">
        <v>120</v>
      </c>
      <c r="D2598" s="2"/>
      <c r="E2598" s="2"/>
      <c r="F2598" s="17" t="str">
        <f>+Tabela1[[#This Row],[WK]]&amp;Tabela1[[#This Row],[PK]]&amp;Tabela1[[#This Row],[GK]]</f>
        <v>1217</v>
      </c>
      <c r="G2598" s="2" t="s">
        <v>2435</v>
      </c>
      <c r="I2598">
        <v>66181</v>
      </c>
      <c r="K2598">
        <v>0</v>
      </c>
      <c r="M2598">
        <v>56915.66</v>
      </c>
      <c r="O2598">
        <v>0</v>
      </c>
      <c r="Q2598">
        <v>0</v>
      </c>
      <c r="S2598">
        <v>0</v>
      </c>
      <c r="U2598">
        <v>0</v>
      </c>
      <c r="AO2598" s="337">
        <f>TabIPW[[#This Row],[iloczyn liczby mieszkańców i relacji przeciętnego miesięcznego wynagrodzenia brutto 
 do średniej krajowej2]]/$AP$2*$AO$2</f>
        <v>1.0434267378056641E-3</v>
      </c>
      <c r="AP2598" s="28">
        <v>56915.659999999996</v>
      </c>
      <c r="AQ2598" s="337">
        <f>((TabIPW[[#This Row],[liczba mieszkańców zakładów stacjonarnych pomocy społecznej podleglych samorządowi powiatu (łącznie z filiami)]]/$AR$2*$AR$3)+(TabIPW[[#This Row],[liczba bezrobotnych zarejestrowanych]]/$AS$2*$AS$3))*$AQ$2</f>
        <v>7.6317258431000381E-4</v>
      </c>
      <c r="AR2598" s="28">
        <v>77</v>
      </c>
      <c r="AS2598" s="28">
        <v>2655</v>
      </c>
      <c r="AT2598" s="337">
        <f>((TabIPW[[#This Row],[długość dróg powiatowych o nawierzchni twardej '[w km']]]/$AU$2*$AU$3)+(TabIPW[[#This Row],[liczba mieszkańców w wieku 20-64  '']]/$AV$2*$AV$3))*$AT$2</f>
        <v>2.7643111893578027E-4</v>
      </c>
      <c r="AU2598">
        <v>61.8</v>
      </c>
      <c r="AV2598">
        <v>39324</v>
      </c>
      <c r="AW2598" s="337">
        <f>TabIPW[[#This Row],[liczba oddziałów w szkołach ponadpodstawowych i policealnych]]/$AX$2*$AW$2</f>
        <v>3.5573484917942607E-4</v>
      </c>
      <c r="AX2598" s="28">
        <v>97</v>
      </c>
      <c r="AY2598" s="337">
        <f>TabIPW[[#This Row],[liczba mieszkańców'']]/$AZ$2*$AY$2</f>
        <v>1.8431156913391623E-4</v>
      </c>
      <c r="AZ2598" s="28">
        <v>66181</v>
      </c>
    </row>
    <row r="2599" spans="1:52" x14ac:dyDescent="0.3">
      <c r="A2599" s="2" t="s">
        <v>2322</v>
      </c>
      <c r="B2599" s="2" t="s">
        <v>72</v>
      </c>
      <c r="C2599" s="2" t="s">
        <v>126</v>
      </c>
      <c r="D2599" s="2"/>
      <c r="E2599" s="2"/>
      <c r="F2599" s="17" t="str">
        <f>+Tabela1[[#This Row],[WK]]&amp;Tabela1[[#This Row],[PK]]&amp;Tabela1[[#This Row],[GK]]</f>
        <v>1218</v>
      </c>
      <c r="G2599" s="2" t="s">
        <v>2436</v>
      </c>
      <c r="I2599">
        <v>156502</v>
      </c>
      <c r="K2599">
        <v>0</v>
      </c>
      <c r="M2599">
        <v>127392.62800000001</v>
      </c>
      <c r="O2599">
        <v>0</v>
      </c>
      <c r="Q2599">
        <v>0</v>
      </c>
      <c r="S2599">
        <v>0</v>
      </c>
      <c r="U2599">
        <v>0</v>
      </c>
      <c r="AO2599" s="337">
        <f>TabIPW[[#This Row],[iloczyn liczby mieszkańców i relacji przeciętnego miesięcznego wynagrodzenia brutto 
 do średniej krajowej2]]/$AP$2*$AO$2</f>
        <v>2.3354710154381152E-3</v>
      </c>
      <c r="AP2599" s="28">
        <v>127392.62800000001</v>
      </c>
      <c r="AQ2599" s="337">
        <f>((TabIPW[[#This Row],[liczba mieszkańców zakładów stacjonarnych pomocy społecznej podleglych samorządowi powiatu (łącznie z filiami)]]/$AR$2*$AR$3)+(TabIPW[[#This Row],[liczba bezrobotnych zarejestrowanych]]/$AS$2*$AS$3))*$AQ$2</f>
        <v>1.37429114010682E-3</v>
      </c>
      <c r="AR2599" s="28">
        <v>256</v>
      </c>
      <c r="AS2599" s="28">
        <v>3781</v>
      </c>
      <c r="AT2599" s="337">
        <f>((TabIPW[[#This Row],[długość dróg powiatowych o nawierzchni twardej '[w km']]]/$AU$2*$AU$3)+(TabIPW[[#This Row],[liczba mieszkańców w wieku 20-64  '']]/$AV$2*$AV$3))*$AT$2</f>
        <v>6.8768925190591541E-4</v>
      </c>
      <c r="AU2599">
        <v>317.60000000000002</v>
      </c>
      <c r="AV2599">
        <v>93501</v>
      </c>
      <c r="AW2599" s="337">
        <f>TabIPW[[#This Row],[liczba oddziałów w szkołach ponadpodstawowych i policealnych]]/$AX$2*$AW$2</f>
        <v>1.1625561565966811E-3</v>
      </c>
      <c r="AX2599" s="28">
        <v>317</v>
      </c>
      <c r="AY2599" s="337">
        <f>TabIPW[[#This Row],[liczba mieszkańców'']]/$AZ$2*$AY$2</f>
        <v>4.3585212058742169E-4</v>
      </c>
      <c r="AZ2599" s="28">
        <v>156502</v>
      </c>
    </row>
    <row r="2600" spans="1:52" x14ac:dyDescent="0.3">
      <c r="A2600" s="2" t="s">
        <v>2322</v>
      </c>
      <c r="B2600" s="2" t="s">
        <v>72</v>
      </c>
      <c r="C2600" s="2" t="s">
        <v>132</v>
      </c>
      <c r="D2600" s="2"/>
      <c r="E2600" s="2"/>
      <c r="F2600" s="17" t="str">
        <f>+Tabela1[[#This Row],[WK]]&amp;Tabela1[[#This Row],[PK]]&amp;Tabela1[[#This Row],[GK]]</f>
        <v>1219</v>
      </c>
      <c r="G2600" s="2" t="s">
        <v>2437</v>
      </c>
      <c r="I2600">
        <v>146697</v>
      </c>
      <c r="K2600">
        <v>0</v>
      </c>
      <c r="M2600">
        <v>135988.11900000001</v>
      </c>
      <c r="O2600">
        <v>0</v>
      </c>
      <c r="Q2600">
        <v>0</v>
      </c>
      <c r="S2600">
        <v>0</v>
      </c>
      <c r="U2600">
        <v>0</v>
      </c>
      <c r="AO2600" s="337">
        <f>TabIPW[[#This Row],[iloczyn liczby mieszkańców i relacji przeciętnego miesięcznego wynagrodzenia brutto 
 do średniej krajowej2]]/$AP$2*$AO$2</f>
        <v>2.4930509351643901E-3</v>
      </c>
      <c r="AP2600" s="28">
        <v>135988.11900000001</v>
      </c>
      <c r="AQ2600" s="337">
        <f>((TabIPW[[#This Row],[liczba mieszkańców zakładów stacjonarnych pomocy społecznej podleglych samorządowi powiatu (łącznie z filiami)]]/$AR$2*$AR$3)+(TabIPW[[#This Row],[liczba bezrobotnych zarejestrowanych]]/$AS$2*$AS$3))*$AQ$2</f>
        <v>5.9233606821767256E-4</v>
      </c>
      <c r="AR2600" s="28">
        <v>0</v>
      </c>
      <c r="AS2600" s="28">
        <v>2570</v>
      </c>
      <c r="AT2600" s="337">
        <f>((TabIPW[[#This Row],[długość dróg powiatowych o nawierzchni twardej '[w km']]]/$AU$2*$AU$3)+(TabIPW[[#This Row],[liczba mieszkańców w wieku 20-64  '']]/$AV$2*$AV$3))*$AT$2</f>
        <v>6.3679650880786381E-4</v>
      </c>
      <c r="AU2600">
        <v>233.9</v>
      </c>
      <c r="AV2600">
        <v>88171</v>
      </c>
      <c r="AW2600" s="337">
        <f>TabIPW[[#This Row],[liczba oddziałów w szkołach ponadpodstawowych i policealnych]]/$AX$2*$AW$2</f>
        <v>6.3812230677546536E-4</v>
      </c>
      <c r="AX2600" s="28">
        <v>174</v>
      </c>
      <c r="AY2600" s="337">
        <f>TabIPW[[#This Row],[liczba mieszkańców'']]/$AZ$2*$AY$2</f>
        <v>4.0854556832381061E-4</v>
      </c>
      <c r="AZ2600" s="28">
        <v>146697</v>
      </c>
    </row>
    <row r="2601" spans="1:52" x14ac:dyDescent="0.3">
      <c r="A2601" s="2" t="s">
        <v>2322</v>
      </c>
      <c r="B2601" s="2" t="s">
        <v>76</v>
      </c>
      <c r="C2601" s="2" t="s">
        <v>12</v>
      </c>
      <c r="D2601" s="2"/>
      <c r="E2601" s="2"/>
      <c r="F2601" s="17" t="str">
        <f>+Tabela1[[#This Row],[WK]]&amp;Tabela1[[#This Row],[PK]]&amp;Tabela1[[#This Row],[GK]]</f>
        <v>1401</v>
      </c>
      <c r="G2601" s="2" t="s">
        <v>2438</v>
      </c>
      <c r="I2601">
        <v>32181</v>
      </c>
      <c r="K2601">
        <v>0</v>
      </c>
      <c r="M2601">
        <v>27192.945</v>
      </c>
      <c r="O2601">
        <v>0</v>
      </c>
      <c r="Q2601">
        <v>0</v>
      </c>
      <c r="S2601">
        <v>0</v>
      </c>
      <c r="U2601">
        <v>0</v>
      </c>
      <c r="AO2601" s="337">
        <f>TabIPW[[#This Row],[iloczyn liczby mieszkańców i relacji przeciętnego miesięcznego wynagrodzenia brutto 
 do średniej krajowej2]]/$AP$2*$AO$2</f>
        <v>4.9852441125480839E-4</v>
      </c>
      <c r="AP2601" s="28">
        <v>27192.945</v>
      </c>
      <c r="AQ2601" s="337">
        <f>((TabIPW[[#This Row],[liczba mieszkańców zakładów stacjonarnych pomocy społecznej podleglych samorządowi powiatu (łącznie z filiami)]]/$AR$2*$AR$3)+(TabIPW[[#This Row],[liczba bezrobotnych zarejestrowanych]]/$AS$2*$AS$3))*$AQ$2</f>
        <v>3.697107397805956E-4</v>
      </c>
      <c r="AR2601" s="28">
        <v>71</v>
      </c>
      <c r="AS2601" s="28">
        <v>999</v>
      </c>
      <c r="AT2601" s="337">
        <f>((TabIPW[[#This Row],[długość dróg powiatowych o nawierzchni twardej '[w km']]]/$AU$2*$AU$3)+(TabIPW[[#This Row],[liczba mieszkańców w wieku 20-64  '']]/$AV$2*$AV$3))*$AT$2</f>
        <v>1.7296305822530654E-4</v>
      </c>
      <c r="AU2601">
        <v>256</v>
      </c>
      <c r="AV2601">
        <v>18866</v>
      </c>
      <c r="AW2601" s="337">
        <f>TabIPW[[#This Row],[liczba oddziałów w szkołach ponadpodstawowych i policealnych]]/$AX$2*$AW$2</f>
        <v>2.0170532685431374E-4</v>
      </c>
      <c r="AX2601" s="28">
        <v>55</v>
      </c>
      <c r="AY2601" s="337">
        <f>TabIPW[[#This Row],[liczba mieszkańców'']]/$AZ$2*$AY$2</f>
        <v>8.9622861641536959E-5</v>
      </c>
      <c r="AZ2601" s="28">
        <v>32181</v>
      </c>
    </row>
    <row r="2602" spans="1:52" x14ac:dyDescent="0.3">
      <c r="A2602" s="2" t="s">
        <v>2322</v>
      </c>
      <c r="B2602" s="2" t="s">
        <v>76</v>
      </c>
      <c r="C2602" s="2" t="s">
        <v>11</v>
      </c>
      <c r="D2602" s="2"/>
      <c r="E2602" s="2"/>
      <c r="F2602" s="17" t="str">
        <f>+Tabela1[[#This Row],[WK]]&amp;Tabela1[[#This Row],[PK]]&amp;Tabela1[[#This Row],[GK]]</f>
        <v>1402</v>
      </c>
      <c r="G2602" s="2" t="s">
        <v>2439</v>
      </c>
      <c r="I2602">
        <v>84004</v>
      </c>
      <c r="K2602">
        <v>0</v>
      </c>
      <c r="M2602">
        <v>76863.66</v>
      </c>
      <c r="O2602">
        <v>0</v>
      </c>
      <c r="Q2602">
        <v>0</v>
      </c>
      <c r="S2602">
        <v>0</v>
      </c>
      <c r="U2602">
        <v>0</v>
      </c>
      <c r="AO2602" s="337">
        <f>TabIPW[[#This Row],[iloczyn liczby mieszkańców i relacji przeciętnego miesięcznego wynagrodzenia brutto 
 do średniej krajowej2]]/$AP$2*$AO$2</f>
        <v>1.4091305979690603E-3</v>
      </c>
      <c r="AP2602" s="28">
        <v>76863.66</v>
      </c>
      <c r="AQ2602" s="337">
        <f>((TabIPW[[#This Row],[liczba mieszkańców zakładów stacjonarnych pomocy społecznej podleglych samorządowi powiatu (łącznie z filiami)]]/$AR$2*$AR$3)+(TabIPW[[#This Row],[liczba bezrobotnych zarejestrowanych]]/$AS$2*$AS$3))*$AQ$2</f>
        <v>1.218110301845687E-3</v>
      </c>
      <c r="AR2602" s="28">
        <v>295</v>
      </c>
      <c r="AS2602" s="28">
        <v>2771</v>
      </c>
      <c r="AT2602" s="337">
        <f>((TabIPW[[#This Row],[długość dróg powiatowych o nawierzchni twardej '[w km']]]/$AU$2*$AU$3)+(TabIPW[[#This Row],[liczba mieszkańców w wieku 20-64  '']]/$AV$2*$AV$3))*$AT$2</f>
        <v>3.9713019993459117E-4</v>
      </c>
      <c r="AU2602">
        <v>386.1</v>
      </c>
      <c r="AV2602">
        <v>48643</v>
      </c>
      <c r="AW2602" s="337">
        <f>TabIPW[[#This Row],[liczba oddziałów w szkołach ponadpodstawowych i policealnych]]/$AX$2*$AW$2</f>
        <v>7.7748235078390032E-4</v>
      </c>
      <c r="AX2602" s="28">
        <v>212</v>
      </c>
      <c r="AY2602" s="337">
        <f>TabIPW[[#This Row],[liczba mieszkańców'']]/$AZ$2*$AY$2</f>
        <v>2.3394794659381844E-4</v>
      </c>
      <c r="AZ2602" s="28">
        <v>84004</v>
      </c>
    </row>
    <row r="2603" spans="1:52" x14ac:dyDescent="0.3">
      <c r="A2603" s="2" t="s">
        <v>2322</v>
      </c>
      <c r="B2603" s="2" t="s">
        <v>76</v>
      </c>
      <c r="C2603" s="2" t="s">
        <v>16</v>
      </c>
      <c r="D2603" s="2"/>
      <c r="E2603" s="2"/>
      <c r="F2603" s="17" t="str">
        <f>+Tabela1[[#This Row],[WK]]&amp;Tabela1[[#This Row],[PK]]&amp;Tabela1[[#This Row],[GK]]</f>
        <v>1403</v>
      </c>
      <c r="G2603" s="2" t="s">
        <v>2440</v>
      </c>
      <c r="I2603">
        <v>104889</v>
      </c>
      <c r="K2603">
        <v>0</v>
      </c>
      <c r="M2603">
        <v>91463.208000000013</v>
      </c>
      <c r="O2603">
        <v>0</v>
      </c>
      <c r="Q2603">
        <v>0</v>
      </c>
      <c r="S2603">
        <v>0</v>
      </c>
      <c r="U2603">
        <v>0</v>
      </c>
      <c r="AO2603" s="337">
        <f>TabIPW[[#This Row],[iloczyn liczby mieszkańców i relacji przeciętnego miesięcznego wynagrodzenia brutto 
 do średniej krajowej2]]/$AP$2*$AO$2</f>
        <v>1.676782044742711E-3</v>
      </c>
      <c r="AP2603" s="28">
        <v>91463.207999999999</v>
      </c>
      <c r="AQ2603" s="337">
        <f>((TabIPW[[#This Row],[liczba mieszkańców zakładów stacjonarnych pomocy społecznej podleglych samorządowi powiatu (łącznie z filiami)]]/$AR$2*$AR$3)+(TabIPW[[#This Row],[liczba bezrobotnych zarejestrowanych]]/$AS$2*$AS$3))*$AQ$2</f>
        <v>7.8617055591069312E-4</v>
      </c>
      <c r="AR2603" s="28">
        <v>0</v>
      </c>
      <c r="AS2603" s="28">
        <v>3411</v>
      </c>
      <c r="AT2603" s="337">
        <f>((TabIPW[[#This Row],[długość dróg powiatowych o nawierzchni twardej '[w km']]]/$AU$2*$AU$3)+(TabIPW[[#This Row],[liczba mieszkańców w wieku 20-64  '']]/$AV$2*$AV$3))*$AT$2</f>
        <v>4.9898753470823168E-4</v>
      </c>
      <c r="AU2603">
        <v>507.4</v>
      </c>
      <c r="AV2603">
        <v>60531</v>
      </c>
      <c r="AW2603" s="337">
        <f>TabIPW[[#This Row],[liczba oddziałów w szkołach ponadpodstawowych i policealnych]]/$AX$2*$AW$2</f>
        <v>9.7918767763821406E-4</v>
      </c>
      <c r="AX2603" s="28">
        <v>267</v>
      </c>
      <c r="AY2603" s="337">
        <f>TabIPW[[#This Row],[liczba mieszkańców'']]/$AZ$2*$AY$2</f>
        <v>2.921118776520049E-4</v>
      </c>
      <c r="AZ2603" s="28">
        <v>104889</v>
      </c>
    </row>
    <row r="2604" spans="1:52" x14ac:dyDescent="0.3">
      <c r="A2604" s="2" t="s">
        <v>2322</v>
      </c>
      <c r="B2604" s="2" t="s">
        <v>76</v>
      </c>
      <c r="C2604" s="2" t="s">
        <v>18</v>
      </c>
      <c r="D2604" s="2"/>
      <c r="E2604" s="2"/>
      <c r="F2604" s="17" t="str">
        <f>+Tabela1[[#This Row],[WK]]&amp;Tabela1[[#This Row],[PK]]&amp;Tabela1[[#This Row],[GK]]</f>
        <v>1404</v>
      </c>
      <c r="G2604" s="2" t="s">
        <v>2441</v>
      </c>
      <c r="I2604">
        <v>41313</v>
      </c>
      <c r="K2604">
        <v>0</v>
      </c>
      <c r="M2604">
        <v>36603.317999999999</v>
      </c>
      <c r="O2604">
        <v>0</v>
      </c>
      <c r="Q2604">
        <v>0</v>
      </c>
      <c r="S2604">
        <v>0</v>
      </c>
      <c r="U2604">
        <v>0</v>
      </c>
      <c r="AO2604" s="337">
        <f>TabIPW[[#This Row],[iloczyn liczby mieszkańców i relacji przeciętnego miesięcznego wynagrodzenia brutto 
 do średniej krajowej2]]/$AP$2*$AO$2</f>
        <v>6.7104344733248016E-4</v>
      </c>
      <c r="AP2604" s="28">
        <v>36603.317999999999</v>
      </c>
      <c r="AQ2604" s="337">
        <f>((TabIPW[[#This Row],[liczba mieszkańców zakładów stacjonarnych pomocy społecznej podleglych samorządowi powiatu (łącznie z filiami)]]/$AR$2*$AR$3)+(TabIPW[[#This Row],[liczba bezrobotnych zarejestrowanych]]/$AS$2*$AS$3))*$AQ$2</f>
        <v>9.0285475898547844E-4</v>
      </c>
      <c r="AR2604" s="28">
        <v>236</v>
      </c>
      <c r="AS2604" s="28">
        <v>1906</v>
      </c>
      <c r="AT2604" s="337">
        <f>((TabIPW[[#This Row],[długość dróg powiatowych o nawierzchni twardej '[w km']]]/$AU$2*$AU$3)+(TabIPW[[#This Row],[liczba mieszkańców w wieku 20-64  '']]/$AV$2*$AV$3))*$AT$2</f>
        <v>2.1471827390985676E-4</v>
      </c>
      <c r="AU2604">
        <v>285.10000000000002</v>
      </c>
      <c r="AV2604">
        <v>24284</v>
      </c>
      <c r="AW2604" s="337">
        <f>TabIPW[[#This Row],[liczba oddziałów w szkołach ponadpodstawowych i policealnych]]/$AX$2*$AW$2</f>
        <v>2.493811313835152E-4</v>
      </c>
      <c r="AX2604" s="28">
        <v>68</v>
      </c>
      <c r="AY2604" s="337">
        <f>TabIPW[[#This Row],[liczba mieszkańców'']]/$AZ$2*$AY$2</f>
        <v>1.1505513448919601E-4</v>
      </c>
      <c r="AZ2604" s="28">
        <v>41313</v>
      </c>
    </row>
    <row r="2605" spans="1:52" x14ac:dyDescent="0.3">
      <c r="A2605" s="2" t="s">
        <v>2322</v>
      </c>
      <c r="B2605" s="2" t="s">
        <v>76</v>
      </c>
      <c r="C2605" s="2" t="s">
        <v>21</v>
      </c>
      <c r="D2605" s="2"/>
      <c r="E2605" s="2"/>
      <c r="F2605" s="17" t="str">
        <f>+Tabela1[[#This Row],[WK]]&amp;Tabela1[[#This Row],[PK]]&amp;Tabela1[[#This Row],[GK]]</f>
        <v>1405</v>
      </c>
      <c r="G2605" s="2" t="s">
        <v>2442</v>
      </c>
      <c r="I2605">
        <v>108342</v>
      </c>
      <c r="K2605">
        <v>0</v>
      </c>
      <c r="M2605">
        <v>111917.28599999999</v>
      </c>
      <c r="O2605">
        <v>0</v>
      </c>
      <c r="Q2605">
        <v>0</v>
      </c>
      <c r="S2605">
        <v>0</v>
      </c>
      <c r="U2605">
        <v>0</v>
      </c>
      <c r="AO2605" s="337">
        <f>TabIPW[[#This Row],[iloczyn liczby mieszkańców i relacji przeciętnego miesięcznego wynagrodzenia brutto 
 do średniej krajowej2]]/$AP$2*$AO$2</f>
        <v>2.0517637612397629E-3</v>
      </c>
      <c r="AP2605" s="28">
        <v>111917.28599999999</v>
      </c>
      <c r="AQ2605" s="337">
        <f>((TabIPW[[#This Row],[liczba mieszkańców zakładów stacjonarnych pomocy społecznej podleglych samorządowi powiatu (łącznie z filiami)]]/$AR$2*$AR$3)+(TabIPW[[#This Row],[liczba bezrobotnych zarejestrowanych]]/$AS$2*$AS$3))*$AQ$2</f>
        <v>3.9224346614552704E-4</v>
      </c>
      <c r="AR2605" s="28">
        <v>38</v>
      </c>
      <c r="AS2605" s="28">
        <v>1378</v>
      </c>
      <c r="AT2605" s="337">
        <f>((TabIPW[[#This Row],[długość dróg powiatowych o nawierzchni twardej '[w km']]]/$AU$2*$AU$3)+(TabIPW[[#This Row],[liczba mieszkańców w wieku 20-64  '']]/$AV$2*$AV$3))*$AT$2</f>
        <v>4.5718629189473196E-4</v>
      </c>
      <c r="AU2605">
        <v>171</v>
      </c>
      <c r="AV2605">
        <v>63221</v>
      </c>
      <c r="AW2605" s="337">
        <f>TabIPW[[#This Row],[liczba oddziałów w szkołach ponadpodstawowych i policealnych]]/$AX$2*$AW$2</f>
        <v>6.5645915467131197E-4</v>
      </c>
      <c r="AX2605" s="28">
        <v>179</v>
      </c>
      <c r="AY2605" s="337">
        <f>TabIPW[[#This Row],[liczba mieszkańców'']]/$AZ$2*$AY$2</f>
        <v>3.0172835138645159E-4</v>
      </c>
      <c r="AZ2605" s="28">
        <v>108342</v>
      </c>
    </row>
    <row r="2606" spans="1:52" x14ac:dyDescent="0.3">
      <c r="A2606" s="2" t="s">
        <v>2322</v>
      </c>
      <c r="B2606" s="2" t="s">
        <v>76</v>
      </c>
      <c r="C2606" s="2" t="s">
        <v>23</v>
      </c>
      <c r="D2606" s="2"/>
      <c r="E2606" s="2"/>
      <c r="F2606" s="17" t="str">
        <f>+Tabela1[[#This Row],[WK]]&amp;Tabela1[[#This Row],[PK]]&amp;Tabela1[[#This Row],[GK]]</f>
        <v>1406</v>
      </c>
      <c r="G2606" s="2" t="s">
        <v>2443</v>
      </c>
      <c r="I2606">
        <v>96346</v>
      </c>
      <c r="K2606">
        <v>0</v>
      </c>
      <c r="M2606">
        <v>90276.202000000005</v>
      </c>
      <c r="O2606">
        <v>0</v>
      </c>
      <c r="Q2606">
        <v>0</v>
      </c>
      <c r="S2606">
        <v>0</v>
      </c>
      <c r="U2606">
        <v>0</v>
      </c>
      <c r="AO2606" s="337">
        <f>TabIPW[[#This Row],[iloczyn liczby mieszkańców i relacji przeciętnego miesięcznego wynagrodzenia brutto 
 do średniej krajowej2]]/$AP$2*$AO$2</f>
        <v>1.6550208317771449E-3</v>
      </c>
      <c r="AP2606" s="28">
        <v>90276.202000000005</v>
      </c>
      <c r="AQ2606" s="337">
        <f>((TabIPW[[#This Row],[liczba mieszkańców zakładów stacjonarnych pomocy społecznej podleglych samorządowi powiatu (łącznie z filiami)]]/$AR$2*$AR$3)+(TabIPW[[#This Row],[liczba bezrobotnych zarejestrowanych]]/$AS$2*$AS$3))*$AQ$2</f>
        <v>8.8279863211606236E-4</v>
      </c>
      <c r="AR2606" s="28">
        <v>280</v>
      </c>
      <c r="AS2606" s="28">
        <v>1444</v>
      </c>
      <c r="AT2606" s="337">
        <f>((TabIPW[[#This Row],[długość dróg powiatowych o nawierzchni twardej '[w km']]]/$AU$2*$AU$3)+(TabIPW[[#This Row],[liczba mieszkańców w wieku 20-64  '']]/$AV$2*$AV$3))*$AT$2</f>
        <v>4.8178681105022801E-4</v>
      </c>
      <c r="AU2606">
        <v>587.4</v>
      </c>
      <c r="AV2606">
        <v>55870</v>
      </c>
      <c r="AW2606" s="337">
        <f>TabIPW[[#This Row],[liczba oddziałów w szkołach ponadpodstawowych i policealnych]]/$AX$2*$AW$2</f>
        <v>7.9215182910057763E-4</v>
      </c>
      <c r="AX2606" s="28">
        <v>216</v>
      </c>
      <c r="AY2606" s="337">
        <f>TabIPW[[#This Row],[liczba mieszkańców'']]/$AZ$2*$AY$2</f>
        <v>2.6831994741355211E-4</v>
      </c>
      <c r="AZ2606" s="28">
        <v>96346</v>
      </c>
    </row>
    <row r="2607" spans="1:52" x14ac:dyDescent="0.3">
      <c r="A2607" s="2" t="s">
        <v>2322</v>
      </c>
      <c r="B2607" s="2" t="s">
        <v>76</v>
      </c>
      <c r="C2607" s="2" t="s">
        <v>30</v>
      </c>
      <c r="D2607" s="2"/>
      <c r="E2607" s="2"/>
      <c r="F2607" s="17" t="str">
        <f>+Tabela1[[#This Row],[WK]]&amp;Tabela1[[#This Row],[PK]]&amp;Tabela1[[#This Row],[GK]]</f>
        <v>1407</v>
      </c>
      <c r="G2607" s="2" t="s">
        <v>2444</v>
      </c>
      <c r="I2607">
        <v>56260</v>
      </c>
      <c r="K2607">
        <v>0</v>
      </c>
      <c r="M2607">
        <v>63123.72</v>
      </c>
      <c r="O2607">
        <v>0</v>
      </c>
      <c r="Q2607">
        <v>0</v>
      </c>
      <c r="S2607">
        <v>0</v>
      </c>
      <c r="U2607">
        <v>0</v>
      </c>
      <c r="AO2607" s="337">
        <f>TabIPW[[#This Row],[iloczyn liczby mieszkańców i relacji przeciętnego miesięcznego wynagrodzenia brutto 
 do średniej krajowej2]]/$AP$2*$AO$2</f>
        <v>1.157238222973399E-3</v>
      </c>
      <c r="AP2607" s="28">
        <v>63123.720000000008</v>
      </c>
      <c r="AQ2607" s="337">
        <f>((TabIPW[[#This Row],[liczba mieszkańców zakładów stacjonarnych pomocy społecznej podleglych samorządowi powiatu (łącznie z filiami)]]/$AR$2*$AR$3)+(TabIPW[[#This Row],[liczba bezrobotnych zarejestrowanych]]/$AS$2*$AS$3))*$AQ$2</f>
        <v>6.2515861507552969E-4</v>
      </c>
      <c r="AR2607" s="28">
        <v>108</v>
      </c>
      <c r="AS2607" s="28">
        <v>1792</v>
      </c>
      <c r="AT2607" s="337">
        <f>((TabIPW[[#This Row],[długość dróg powiatowych o nawierzchni twardej '[w km']]]/$AU$2*$AU$3)+(TabIPW[[#This Row],[liczba mieszkańców w wieku 20-64  '']]/$AV$2*$AV$3))*$AT$2</f>
        <v>2.689887502916584E-4</v>
      </c>
      <c r="AU2607">
        <v>299.10000000000002</v>
      </c>
      <c r="AV2607">
        <v>31955</v>
      </c>
      <c r="AW2607" s="337">
        <f>TabIPW[[#This Row],[liczba oddziałów w szkołach ponadpodstawowych i policealnych]]/$AX$2*$AW$2</f>
        <v>4.0341065370862747E-4</v>
      </c>
      <c r="AX2607" s="28">
        <v>110</v>
      </c>
      <c r="AY2607" s="337">
        <f>TabIPW[[#This Row],[liczba mieszkańców'']]/$AZ$2*$AY$2</f>
        <v>1.5668196128003697E-4</v>
      </c>
      <c r="AZ2607" s="28">
        <v>56260</v>
      </c>
    </row>
    <row r="2608" spans="1:52" x14ac:dyDescent="0.3">
      <c r="A2608" s="2" t="s">
        <v>2322</v>
      </c>
      <c r="B2608" s="2" t="s">
        <v>76</v>
      </c>
      <c r="C2608" s="2" t="s">
        <v>54</v>
      </c>
      <c r="D2608" s="2"/>
      <c r="E2608" s="2"/>
      <c r="F2608" s="17" t="str">
        <f>+Tabela1[[#This Row],[WK]]&amp;Tabela1[[#This Row],[PK]]&amp;Tabela1[[#This Row],[GK]]</f>
        <v>1408</v>
      </c>
      <c r="G2608" s="2" t="s">
        <v>2445</v>
      </c>
      <c r="I2608">
        <v>134180</v>
      </c>
      <c r="K2608">
        <v>0</v>
      </c>
      <c r="M2608">
        <v>123043.06</v>
      </c>
      <c r="O2608">
        <v>0</v>
      </c>
      <c r="Q2608">
        <v>0</v>
      </c>
      <c r="S2608">
        <v>0</v>
      </c>
      <c r="U2608">
        <v>0</v>
      </c>
      <c r="AO2608" s="337">
        <f>TabIPW[[#This Row],[iloczyn liczby mieszkańców i relacji przeciętnego miesięcznego wynagrodzenia brutto 
 do średniej krajowej2]]/$AP$2*$AO$2</f>
        <v>2.2557310010184652E-3</v>
      </c>
      <c r="AP2608" s="28">
        <v>123043.06000000001</v>
      </c>
      <c r="AQ2608" s="337">
        <f>((TabIPW[[#This Row],[liczba mieszkańców zakładów stacjonarnych pomocy społecznej podleglych samorządowi powiatu (łącznie z filiami)]]/$AR$2*$AR$3)+(TabIPW[[#This Row],[liczba bezrobotnych zarejestrowanych]]/$AS$2*$AS$3))*$AQ$2</f>
        <v>7.8976014844478915E-4</v>
      </c>
      <c r="AR2608" s="28">
        <v>93</v>
      </c>
      <c r="AS2608" s="28">
        <v>2634</v>
      </c>
      <c r="AT2608" s="337">
        <f>((TabIPW[[#This Row],[długość dróg powiatowych o nawierzchni twardej '[w km']]]/$AU$2*$AU$3)+(TabIPW[[#This Row],[liczba mieszkańców w wieku 20-64  '']]/$AV$2*$AV$3))*$AT$2</f>
        <v>5.5476849097222379E-4</v>
      </c>
      <c r="AU2608">
        <v>110.4</v>
      </c>
      <c r="AV2608">
        <v>79279</v>
      </c>
      <c r="AW2608" s="337">
        <f>TabIPW[[#This Row],[liczba oddziałów w szkołach ponadpodstawowych i policealnych]]/$AX$2*$AW$2</f>
        <v>6.1611808930044933E-4</v>
      </c>
      <c r="AX2608" s="28">
        <v>168</v>
      </c>
      <c r="AY2608" s="337">
        <f>TabIPW[[#This Row],[liczba mieszkańców'']]/$AZ$2*$AY$2</f>
        <v>3.736861991566897E-4</v>
      </c>
      <c r="AZ2608" s="28">
        <v>134180</v>
      </c>
    </row>
    <row r="2609" spans="1:52" x14ac:dyDescent="0.3">
      <c r="A2609" s="2" t="s">
        <v>2322</v>
      </c>
      <c r="B2609" s="2" t="s">
        <v>76</v>
      </c>
      <c r="C2609" s="2" t="s">
        <v>56</v>
      </c>
      <c r="D2609" s="2"/>
      <c r="E2609" s="2"/>
      <c r="F2609" s="17" t="str">
        <f>+Tabela1[[#This Row],[WK]]&amp;Tabela1[[#This Row],[PK]]&amp;Tabela1[[#This Row],[GK]]</f>
        <v>1409</v>
      </c>
      <c r="G2609" s="2" t="s">
        <v>2446</v>
      </c>
      <c r="I2609">
        <v>30793</v>
      </c>
      <c r="K2609">
        <v>0</v>
      </c>
      <c r="M2609">
        <v>27313.391</v>
      </c>
      <c r="O2609">
        <v>0</v>
      </c>
      <c r="Q2609">
        <v>0</v>
      </c>
      <c r="S2609">
        <v>0</v>
      </c>
      <c r="U2609">
        <v>0</v>
      </c>
      <c r="AO2609" s="337">
        <f>TabIPW[[#This Row],[iloczyn liczby mieszkańców i relacji przeciętnego miesięcznego wynagrodzenia brutto 
 do średniej krajowej2]]/$AP$2*$AO$2</f>
        <v>5.007325307224864E-4</v>
      </c>
      <c r="AP2609" s="28">
        <v>27313.391</v>
      </c>
      <c r="AQ2609" s="337">
        <f>((TabIPW[[#This Row],[liczba mieszkańców zakładów stacjonarnych pomocy społecznej podleglych samorządowi powiatu (łącznie z filiami)]]/$AR$2*$AR$3)+(TabIPW[[#This Row],[liczba bezrobotnych zarejestrowanych]]/$AS$2*$AS$3))*$AQ$2</f>
        <v>5.2188258139581809E-4</v>
      </c>
      <c r="AR2609" s="28">
        <v>104</v>
      </c>
      <c r="AS2609" s="28">
        <v>1378</v>
      </c>
      <c r="AT2609" s="337">
        <f>((TabIPW[[#This Row],[długość dróg powiatowych o nawierzchni twardej '[w km']]]/$AU$2*$AU$3)+(TabIPW[[#This Row],[liczba mieszkańców w wieku 20-64  '']]/$AV$2*$AV$3))*$AT$2</f>
        <v>1.7249827698217771E-4</v>
      </c>
      <c r="AU2609">
        <v>305.5</v>
      </c>
      <c r="AV2609">
        <v>17490</v>
      </c>
      <c r="AW2609" s="337">
        <f>TabIPW[[#This Row],[liczba oddziałów w szkołach ponadpodstawowych i policealnych]]/$AX$2*$AW$2</f>
        <v>2.5671587054185385E-4</v>
      </c>
      <c r="AX2609" s="28">
        <v>70</v>
      </c>
      <c r="AY2609" s="337">
        <f>TabIPW[[#This Row],[liczba mieszkańców'']]/$AZ$2*$AY$2</f>
        <v>8.5757334406259844E-5</v>
      </c>
      <c r="AZ2609" s="28">
        <v>30793</v>
      </c>
    </row>
    <row r="2610" spans="1:52" x14ac:dyDescent="0.3">
      <c r="A2610" s="2" t="s">
        <v>2322</v>
      </c>
      <c r="B2610" s="2" t="s">
        <v>76</v>
      </c>
      <c r="C2610" s="2" t="s">
        <v>69</v>
      </c>
      <c r="D2610" s="2"/>
      <c r="E2610" s="2"/>
      <c r="F2610" s="17" t="str">
        <f>+Tabela1[[#This Row],[WK]]&amp;Tabela1[[#This Row],[PK]]&amp;Tabela1[[#This Row],[GK]]</f>
        <v>1410</v>
      </c>
      <c r="G2610" s="2" t="s">
        <v>2447</v>
      </c>
      <c r="I2610">
        <v>28058</v>
      </c>
      <c r="K2610">
        <v>0</v>
      </c>
      <c r="M2610">
        <v>23793.183999999997</v>
      </c>
      <c r="O2610">
        <v>0</v>
      </c>
      <c r="Q2610">
        <v>0</v>
      </c>
      <c r="S2610">
        <v>0</v>
      </c>
      <c r="U2610">
        <v>0</v>
      </c>
      <c r="AO2610" s="337">
        <f>TabIPW[[#This Row],[iloczyn liczby mieszkańców i relacji przeciętnego miesięcznego wynagrodzenia brutto 
 do średniej krajowej2]]/$AP$2*$AO$2</f>
        <v>4.3619707411158767E-4</v>
      </c>
      <c r="AP2610" s="28">
        <v>23793.184000000001</v>
      </c>
      <c r="AQ2610" s="337">
        <f>((TabIPW[[#This Row],[liczba mieszkańców zakładów stacjonarnych pomocy społecznej podleglych samorządowi powiatu (łącznie z filiami)]]/$AR$2*$AR$3)+(TabIPW[[#This Row],[liczba bezrobotnych zarejestrowanych]]/$AS$2*$AS$3))*$AQ$2</f>
        <v>1.5096502905936792E-4</v>
      </c>
      <c r="AR2610" s="28">
        <v>0</v>
      </c>
      <c r="AS2610" s="28">
        <v>655</v>
      </c>
      <c r="AT2610" s="337">
        <f>((TabIPW[[#This Row],[długość dróg powiatowych o nawierzchni twardej '[w km']]]/$AU$2*$AU$3)+(TabIPW[[#This Row],[liczba mieszkańców w wieku 20-64  '']]/$AV$2*$AV$3))*$AT$2</f>
        <v>1.6797318757755725E-4</v>
      </c>
      <c r="AU2610">
        <v>335.4</v>
      </c>
      <c r="AV2610">
        <v>16030</v>
      </c>
      <c r="AW2610" s="337">
        <f>TabIPW[[#This Row],[liczba oddziałów w szkołach ponadpodstawowych i policealnych]]/$AX$2*$AW$2</f>
        <v>1.5769689190428166E-4</v>
      </c>
      <c r="AX2610" s="28">
        <v>43</v>
      </c>
      <c r="AY2610" s="337">
        <f>TabIPW[[#This Row],[liczba mieszkańców'']]/$AZ$2*$AY$2</f>
        <v>7.8140463377093444E-5</v>
      </c>
      <c r="AZ2610" s="28">
        <v>28058</v>
      </c>
    </row>
    <row r="2611" spans="1:52" x14ac:dyDescent="0.3">
      <c r="A2611" s="2" t="s">
        <v>2322</v>
      </c>
      <c r="B2611" s="2" t="s">
        <v>76</v>
      </c>
      <c r="C2611" s="2" t="s">
        <v>71</v>
      </c>
      <c r="D2611" s="2"/>
      <c r="E2611" s="2"/>
      <c r="F2611" s="17" t="str">
        <f>+Tabela1[[#This Row],[WK]]&amp;Tabela1[[#This Row],[PK]]&amp;Tabela1[[#This Row],[GK]]</f>
        <v>1411</v>
      </c>
      <c r="G2611" s="2" t="s">
        <v>2448</v>
      </c>
      <c r="I2611">
        <v>40903</v>
      </c>
      <c r="K2611">
        <v>0</v>
      </c>
      <c r="M2611">
        <v>35217.483</v>
      </c>
      <c r="O2611">
        <v>0</v>
      </c>
      <c r="Q2611">
        <v>0</v>
      </c>
      <c r="S2611">
        <v>0</v>
      </c>
      <c r="U2611">
        <v>0</v>
      </c>
      <c r="AO2611" s="337">
        <f>TabIPW[[#This Row],[iloczyn liczby mieszkańców i relacji przeciętnego miesięcznego wynagrodzenia brutto 
 do średniej krajowej2]]/$AP$2*$AO$2</f>
        <v>6.4563713045612476E-4</v>
      </c>
      <c r="AP2611" s="28">
        <v>35217.483</v>
      </c>
      <c r="AQ2611" s="337">
        <f>((TabIPW[[#This Row],[liczba mieszkańców zakładów stacjonarnych pomocy społecznej podleglych samorządowi powiatu (łącznie z filiami)]]/$AR$2*$AR$3)+(TabIPW[[#This Row],[liczba bezrobotnych zarejestrowanych]]/$AS$2*$AS$3))*$AQ$2</f>
        <v>6.9626841633013865E-4</v>
      </c>
      <c r="AR2611" s="28">
        <v>42</v>
      </c>
      <c r="AS2611" s="28">
        <v>2663</v>
      </c>
      <c r="AT2611" s="337">
        <f>((TabIPW[[#This Row],[długość dróg powiatowych o nawierzchni twardej '[w km']]]/$AU$2*$AU$3)+(TabIPW[[#This Row],[liczba mieszkańców w wieku 20-64  '']]/$AV$2*$AV$3))*$AT$2</f>
        <v>2.282970417751888E-4</v>
      </c>
      <c r="AU2611">
        <v>388.4</v>
      </c>
      <c r="AV2611">
        <v>23568</v>
      </c>
      <c r="AW2611" s="337">
        <f>TabIPW[[#This Row],[liczba oddziałów w szkołach ponadpodstawowych i policealnych]]/$AX$2*$AW$2</f>
        <v>3.0439167507105526E-4</v>
      </c>
      <c r="AX2611" s="28">
        <v>83</v>
      </c>
      <c r="AY2611" s="337">
        <f>TabIPW[[#This Row],[liczba mieszkańców'']]/$AZ$2*$AY$2</f>
        <v>1.1391330007531731E-4</v>
      </c>
      <c r="AZ2611" s="28">
        <v>40903</v>
      </c>
    </row>
    <row r="2612" spans="1:52" x14ac:dyDescent="0.3">
      <c r="A2612" s="2" t="s">
        <v>2322</v>
      </c>
      <c r="B2612" s="2" t="s">
        <v>76</v>
      </c>
      <c r="C2612" s="2" t="s">
        <v>72</v>
      </c>
      <c r="D2612" s="2"/>
      <c r="E2612" s="2"/>
      <c r="F2612" s="17" t="str">
        <f>+Tabela1[[#This Row],[WK]]&amp;Tabela1[[#This Row],[PK]]&amp;Tabela1[[#This Row],[GK]]</f>
        <v>1412</v>
      </c>
      <c r="G2612" s="2" t="s">
        <v>2449</v>
      </c>
      <c r="I2612">
        <v>159677</v>
      </c>
      <c r="K2612">
        <v>0</v>
      </c>
      <c r="M2612">
        <v>140196.40599999999</v>
      </c>
      <c r="O2612">
        <v>0</v>
      </c>
      <c r="Q2612">
        <v>0</v>
      </c>
      <c r="S2612">
        <v>0</v>
      </c>
      <c r="U2612">
        <v>0</v>
      </c>
      <c r="AO2612" s="337">
        <f>TabIPW[[#This Row],[iloczyn liczby mieszkańców i relacji przeciętnego miesięcznego wynagrodzenia brutto 
 do średniej krajowej2]]/$AP$2*$AO$2</f>
        <v>2.5702008650107622E-3</v>
      </c>
      <c r="AP2612" s="28">
        <v>140196.40599999999</v>
      </c>
      <c r="AQ2612" s="337">
        <f>((TabIPW[[#This Row],[liczba mieszkańców zakładów stacjonarnych pomocy społecznej podleglych samorządowi powiatu (łącznie z filiami)]]/$AR$2*$AR$3)+(TabIPW[[#This Row],[liczba bezrobotnych zarejestrowanych]]/$AS$2*$AS$3))*$AQ$2</f>
        <v>1.1998671775259708E-3</v>
      </c>
      <c r="AR2612" s="28">
        <v>333</v>
      </c>
      <c r="AS2612" s="28">
        <v>2368</v>
      </c>
      <c r="AT2612" s="337">
        <f>((TabIPW[[#This Row],[długość dróg powiatowych o nawierzchni twardej '[w km']]]/$AU$2*$AU$3)+(TabIPW[[#This Row],[liczba mieszkańców w wieku 20-64  '']]/$AV$2*$AV$3))*$AT$2</f>
        <v>7.142616670879116E-4</v>
      </c>
      <c r="AU2612">
        <v>464</v>
      </c>
      <c r="AV2612">
        <v>93572</v>
      </c>
      <c r="AW2612" s="337">
        <f>TabIPW[[#This Row],[liczba oddziałów w szkołach ponadpodstawowych i policealnych]]/$AX$2*$AW$2</f>
        <v>1.2909140918676079E-3</v>
      </c>
      <c r="AX2612" s="28">
        <v>352</v>
      </c>
      <c r="AY2612" s="337">
        <f>TabIPW[[#This Row],[liczba mieszkańców'']]/$AZ$2*$AY$2</f>
        <v>4.4469437489001891E-4</v>
      </c>
      <c r="AZ2612" s="28">
        <v>159677</v>
      </c>
    </row>
    <row r="2613" spans="1:52" x14ac:dyDescent="0.3">
      <c r="A2613" s="2" t="s">
        <v>2322</v>
      </c>
      <c r="B2613" s="2" t="s">
        <v>76</v>
      </c>
      <c r="C2613" s="2" t="s">
        <v>74</v>
      </c>
      <c r="D2613" s="2"/>
      <c r="E2613" s="2"/>
      <c r="F2613" s="17" t="str">
        <f>+Tabela1[[#This Row],[WK]]&amp;Tabela1[[#This Row],[PK]]&amp;Tabela1[[#This Row],[GK]]</f>
        <v>1413</v>
      </c>
      <c r="G2613" s="2" t="s">
        <v>2450</v>
      </c>
      <c r="I2613">
        <v>68042</v>
      </c>
      <c r="K2613">
        <v>0</v>
      </c>
      <c r="M2613">
        <v>56474.86</v>
      </c>
      <c r="O2613">
        <v>0</v>
      </c>
      <c r="Q2613">
        <v>0</v>
      </c>
      <c r="S2613">
        <v>0</v>
      </c>
      <c r="U2613">
        <v>0</v>
      </c>
      <c r="AO2613" s="337">
        <f>TabIPW[[#This Row],[iloczyn liczby mieszkańców i relacji przeciętnego miesięcznego wynagrodzenia brutto 
 do średniej krajowej2]]/$AP$2*$AO$2</f>
        <v>1.0353456138052618E-3</v>
      </c>
      <c r="AP2613" s="28">
        <v>56474.86</v>
      </c>
      <c r="AQ2613" s="337">
        <f>((TabIPW[[#This Row],[liczba mieszkańców zakładów stacjonarnych pomocy społecznej podleglych samorządowi powiatu (łącznie z filiami)]]/$AR$2*$AR$3)+(TabIPW[[#This Row],[liczba bezrobotnych zarejestrowanych]]/$AS$2*$AS$3))*$AQ$2</f>
        <v>4.5406805540239552E-4</v>
      </c>
      <c r="AR2613" s="28">
        <v>4</v>
      </c>
      <c r="AS2613" s="28">
        <v>1936</v>
      </c>
      <c r="AT2613" s="337">
        <f>((TabIPW[[#This Row],[długość dróg powiatowych o nawierzchni twardej '[w km']]]/$AU$2*$AU$3)+(TabIPW[[#This Row],[liczba mieszkańców w wieku 20-64  '']]/$AV$2*$AV$3))*$AT$2</f>
        <v>3.5991559880642994E-4</v>
      </c>
      <c r="AU2613">
        <v>494</v>
      </c>
      <c r="AV2613">
        <v>40280</v>
      </c>
      <c r="AW2613" s="337">
        <f>TabIPW[[#This Row],[liczba oddziałów w szkołach ponadpodstawowych i policealnych]]/$AX$2*$AW$2</f>
        <v>5.6844228477124787E-4</v>
      </c>
      <c r="AX2613" s="28">
        <v>155</v>
      </c>
      <c r="AY2613" s="337">
        <f>TabIPW[[#This Row],[liczba mieszkańców'']]/$AZ$2*$AY$2</f>
        <v>1.8949438338813148E-4</v>
      </c>
      <c r="AZ2613" s="28">
        <v>68042</v>
      </c>
    </row>
    <row r="2614" spans="1:52" x14ac:dyDescent="0.3">
      <c r="A2614" s="2" t="s">
        <v>2322</v>
      </c>
      <c r="B2614" s="2" t="s">
        <v>76</v>
      </c>
      <c r="C2614" s="2" t="s">
        <v>76</v>
      </c>
      <c r="D2614" s="2"/>
      <c r="E2614" s="2"/>
      <c r="F2614" s="17" t="str">
        <f>+Tabela1[[#This Row],[WK]]&amp;Tabela1[[#This Row],[PK]]&amp;Tabela1[[#This Row],[GK]]</f>
        <v>1414</v>
      </c>
      <c r="G2614" s="2" t="s">
        <v>2451</v>
      </c>
      <c r="I2614">
        <v>79139</v>
      </c>
      <c r="K2614">
        <v>0</v>
      </c>
      <c r="M2614">
        <v>86261.51</v>
      </c>
      <c r="O2614">
        <v>0</v>
      </c>
      <c r="Q2614">
        <v>0</v>
      </c>
      <c r="S2614">
        <v>0</v>
      </c>
      <c r="U2614">
        <v>0</v>
      </c>
      <c r="AO2614" s="337">
        <f>TabIPW[[#This Row],[iloczyn liczby mieszkańców i relacji przeciętnego miesięcznego wynagrodzenia brutto 
 do średniej krajowej2]]/$AP$2*$AO$2</f>
        <v>1.5814200516604865E-3</v>
      </c>
      <c r="AP2614" s="28">
        <v>86261.510000000009</v>
      </c>
      <c r="AQ2614" s="337">
        <f>((TabIPW[[#This Row],[liczba mieszkańców zakładów stacjonarnych pomocy społecznej podleglych samorządowi powiatu (łącznie z filiami)]]/$AR$2*$AR$3)+(TabIPW[[#This Row],[liczba bezrobotnych zarejestrowanych]]/$AS$2*$AS$3))*$AQ$2</f>
        <v>7.0590620570527558E-4</v>
      </c>
      <c r="AR2614" s="28">
        <v>101</v>
      </c>
      <c r="AS2614" s="28">
        <v>2202</v>
      </c>
      <c r="AT2614" s="337">
        <f>((TabIPW[[#This Row],[długość dróg powiatowych o nawierzchni twardej '[w km']]]/$AU$2*$AU$3)+(TabIPW[[#This Row],[liczba mieszkańców w wieku 20-64  '']]/$AV$2*$AV$3))*$AT$2</f>
        <v>3.5143870561756544E-4</v>
      </c>
      <c r="AU2614">
        <v>205.1</v>
      </c>
      <c r="AV2614">
        <v>46653</v>
      </c>
      <c r="AW2614" s="337">
        <f>TabIPW[[#This Row],[liczba oddziałów w szkołach ponadpodstawowych i policealnych]]/$AX$2*$AW$2</f>
        <v>4.9509489318786098E-4</v>
      </c>
      <c r="AX2614" s="28">
        <v>135</v>
      </c>
      <c r="AY2614" s="337">
        <f>TabIPW[[#This Row],[liczba mieszkańców'']]/$AZ$2*$AY$2</f>
        <v>2.20399106536453E-4</v>
      </c>
      <c r="AZ2614" s="28">
        <v>79139</v>
      </c>
    </row>
    <row r="2615" spans="1:52" x14ac:dyDescent="0.3">
      <c r="A2615" s="2" t="s">
        <v>2322</v>
      </c>
      <c r="B2615" s="2" t="s">
        <v>76</v>
      </c>
      <c r="C2615" s="2" t="s">
        <v>109</v>
      </c>
      <c r="D2615" s="2"/>
      <c r="E2615" s="2"/>
      <c r="F2615" s="17" t="str">
        <f>+Tabela1[[#This Row],[WK]]&amp;Tabela1[[#This Row],[PK]]&amp;Tabela1[[#This Row],[GK]]</f>
        <v>1415</v>
      </c>
      <c r="G2615" s="2" t="s">
        <v>2452</v>
      </c>
      <c r="I2615">
        <v>87044</v>
      </c>
      <c r="K2615">
        <v>0</v>
      </c>
      <c r="M2615">
        <v>73291.047999999995</v>
      </c>
      <c r="O2615">
        <v>0</v>
      </c>
      <c r="Q2615">
        <v>0</v>
      </c>
      <c r="S2615">
        <v>0</v>
      </c>
      <c r="U2615">
        <v>0</v>
      </c>
      <c r="AO2615" s="337">
        <f>TabIPW[[#This Row],[iloczyn liczby mieszkańców i relacji przeciętnego miesięcznego wynagrodzenia brutto 
 do średniej krajowej2]]/$AP$2*$AO$2</f>
        <v>1.3436344079116075E-3</v>
      </c>
      <c r="AP2615" s="28">
        <v>73291.04800000001</v>
      </c>
      <c r="AQ2615" s="337">
        <f>((TabIPW[[#This Row],[liczba mieszkańców zakładów stacjonarnych pomocy społecznej podleglych samorządowi powiatu (łącznie z filiami)]]/$AR$2*$AR$3)+(TabIPW[[#This Row],[liczba bezrobotnych zarejestrowanych]]/$AS$2*$AS$3))*$AQ$2</f>
        <v>6.3174831244538544E-4</v>
      </c>
      <c r="AR2615" s="28">
        <v>0</v>
      </c>
      <c r="AS2615" s="28">
        <v>2741</v>
      </c>
      <c r="AT2615" s="337">
        <f>((TabIPW[[#This Row],[długość dróg powiatowych o nawierzchni twardej '[w km']]]/$AU$2*$AU$3)+(TabIPW[[#This Row],[liczba mieszkańców w wieku 20-64  '']]/$AV$2*$AV$3))*$AT$2</f>
        <v>5.082724363045238E-4</v>
      </c>
      <c r="AU2615">
        <v>842.3</v>
      </c>
      <c r="AV2615">
        <v>53063</v>
      </c>
      <c r="AW2615" s="337">
        <f>TabIPW[[#This Row],[liczba oddziałów w szkołach ponadpodstawowych i policealnych]]/$AX$2*$AW$2</f>
        <v>3.3006326212524069E-4</v>
      </c>
      <c r="AX2615" s="28">
        <v>90</v>
      </c>
      <c r="AY2615" s="337">
        <f>TabIPW[[#This Row],[liczba mieszkańców'']]/$AZ$2*$AY$2</f>
        <v>2.4241423102843118E-4</v>
      </c>
      <c r="AZ2615" s="28">
        <v>87044</v>
      </c>
    </row>
    <row r="2616" spans="1:52" x14ac:dyDescent="0.3">
      <c r="A2616" s="2" t="s">
        <v>2322</v>
      </c>
      <c r="B2616" s="2" t="s">
        <v>76</v>
      </c>
      <c r="C2616" s="2" t="s">
        <v>113</v>
      </c>
      <c r="D2616" s="2"/>
      <c r="E2616" s="2"/>
      <c r="F2616" s="17" t="str">
        <f>+Tabela1[[#This Row],[WK]]&amp;Tabela1[[#This Row],[PK]]&amp;Tabela1[[#This Row],[GK]]</f>
        <v>1416</v>
      </c>
      <c r="G2616" s="2" t="s">
        <v>2453</v>
      </c>
      <c r="I2616">
        <v>67316</v>
      </c>
      <c r="K2616">
        <v>0</v>
      </c>
      <c r="M2616">
        <v>56612.755999999994</v>
      </c>
      <c r="O2616">
        <v>0</v>
      </c>
      <c r="Q2616">
        <v>0</v>
      </c>
      <c r="S2616">
        <v>0</v>
      </c>
      <c r="U2616">
        <v>0</v>
      </c>
      <c r="AO2616" s="337">
        <f>TabIPW[[#This Row],[iloczyn liczby mieszkańców i relacji przeciętnego miesięcznego wynagrodzenia brutto 
 do średniej krajowej2]]/$AP$2*$AO$2</f>
        <v>1.0378736416527198E-3</v>
      </c>
      <c r="AP2616" s="28">
        <v>56612.756000000001</v>
      </c>
      <c r="AQ2616" s="337">
        <f>((TabIPW[[#This Row],[liczba mieszkańców zakładów stacjonarnych pomocy społecznej podleglych samorządowi powiatu (łącznie z filiami)]]/$AR$2*$AR$3)+(TabIPW[[#This Row],[liczba bezrobotnych zarejestrowanych]]/$AS$2*$AS$3))*$AQ$2</f>
        <v>5.4693131901966427E-4</v>
      </c>
      <c r="AR2616" s="28">
        <v>0</v>
      </c>
      <c r="AS2616" s="28">
        <v>2373</v>
      </c>
      <c r="AT2616" s="337">
        <f>((TabIPW[[#This Row],[długość dróg powiatowych o nawierzchni twardej '[w km']]]/$AU$2*$AU$3)+(TabIPW[[#This Row],[liczba mieszkańców w wieku 20-64  '']]/$AV$2*$AV$3))*$AT$2</f>
        <v>3.4246230701247992E-4</v>
      </c>
      <c r="AU2616">
        <v>442.2</v>
      </c>
      <c r="AV2616">
        <v>39062</v>
      </c>
      <c r="AW2616" s="337">
        <f>TabIPW[[#This Row],[liczba oddziałów w szkołach ponadpodstawowych i policealnych]]/$AX$2*$AW$2</f>
        <v>4.657559365545063E-4</v>
      </c>
      <c r="AX2616" s="28">
        <v>127</v>
      </c>
      <c r="AY2616" s="337">
        <f>TabIPW[[#This Row],[liczba mieszkańców'']]/$AZ$2*$AY$2</f>
        <v>1.8747250098697066E-4</v>
      </c>
      <c r="AZ2616" s="28">
        <v>67316</v>
      </c>
    </row>
    <row r="2617" spans="1:52" x14ac:dyDescent="0.3">
      <c r="A2617" s="2" t="s">
        <v>2322</v>
      </c>
      <c r="B2617" s="2" t="s">
        <v>76</v>
      </c>
      <c r="C2617" s="2" t="s">
        <v>120</v>
      </c>
      <c r="D2617" s="2"/>
      <c r="E2617" s="2"/>
      <c r="F2617" s="17" t="str">
        <f>+Tabela1[[#This Row],[WK]]&amp;Tabela1[[#This Row],[PK]]&amp;Tabela1[[#This Row],[GK]]</f>
        <v>1417</v>
      </c>
      <c r="G2617" s="2" t="s">
        <v>2454</v>
      </c>
      <c r="I2617">
        <v>126308</v>
      </c>
      <c r="K2617">
        <v>0</v>
      </c>
      <c r="M2617">
        <v>121887.22</v>
      </c>
      <c r="O2617">
        <v>0</v>
      </c>
      <c r="Q2617">
        <v>0</v>
      </c>
      <c r="S2617">
        <v>0</v>
      </c>
      <c r="U2617">
        <v>0</v>
      </c>
      <c r="AO2617" s="337">
        <f>TabIPW[[#This Row],[iloczyn liczby mieszkańców i relacji przeciętnego miesięcznego wynagrodzenia brutto 
 do średniej krajowej2]]/$AP$2*$AO$2</f>
        <v>2.2345411499190434E-3</v>
      </c>
      <c r="AP2617" s="28">
        <v>121887.22</v>
      </c>
      <c r="AQ2617" s="337">
        <f>((TabIPW[[#This Row],[liczba mieszkańców zakładów stacjonarnych pomocy społecznej podleglych samorządowi powiatu (łącznie z filiami)]]/$AR$2*$AR$3)+(TabIPW[[#This Row],[liczba bezrobotnych zarejestrowanych]]/$AS$2*$AS$3))*$AQ$2</f>
        <v>6.7329829066482198E-4</v>
      </c>
      <c r="AR2617" s="28">
        <v>102</v>
      </c>
      <c r="AS2617" s="28">
        <v>2052</v>
      </c>
      <c r="AT2617" s="337">
        <f>((TabIPW[[#This Row],[długość dróg powiatowych o nawierzchni twardej '[w km']]]/$AU$2*$AU$3)+(TabIPW[[#This Row],[liczba mieszkańców w wieku 20-64  '']]/$AV$2*$AV$3))*$AT$2</f>
        <v>5.326639860947658E-4</v>
      </c>
      <c r="AU2617">
        <v>251.5</v>
      </c>
      <c r="AV2617">
        <v>72278</v>
      </c>
      <c r="AW2617" s="337">
        <f>TabIPW[[#This Row],[liczba oddziałów w szkołach ponadpodstawowych i policealnych]]/$AX$2*$AW$2</f>
        <v>8.471623727881178E-4</v>
      </c>
      <c r="AX2617" s="28">
        <v>231</v>
      </c>
      <c r="AY2617" s="337">
        <f>TabIPW[[#This Row],[liczba mieszkańców'']]/$AZ$2*$AY$2</f>
        <v>3.5176297841021877E-4</v>
      </c>
      <c r="AZ2617" s="28">
        <v>126308</v>
      </c>
    </row>
    <row r="2618" spans="1:52" x14ac:dyDescent="0.3">
      <c r="A2618" s="2" t="s">
        <v>2322</v>
      </c>
      <c r="B2618" s="2" t="s">
        <v>76</v>
      </c>
      <c r="C2618" s="2" t="s">
        <v>126</v>
      </c>
      <c r="D2618" s="2"/>
      <c r="E2618" s="2"/>
      <c r="F2618" s="17" t="str">
        <f>+Tabela1[[#This Row],[WK]]&amp;Tabela1[[#This Row],[PK]]&amp;Tabela1[[#This Row],[GK]]</f>
        <v>1418</v>
      </c>
      <c r="G2618" s="2" t="s">
        <v>2455</v>
      </c>
      <c r="I2618">
        <v>220309</v>
      </c>
      <c r="K2618">
        <v>0</v>
      </c>
      <c r="M2618">
        <v>212598.185</v>
      </c>
      <c r="O2618">
        <v>0</v>
      </c>
      <c r="Q2618">
        <v>0</v>
      </c>
      <c r="S2618">
        <v>0</v>
      </c>
      <c r="U2618">
        <v>0</v>
      </c>
      <c r="AO2618" s="337">
        <f>TabIPW[[#This Row],[iloczyn liczby mieszkańców i relacji przeciętnego miesięcznego wynagrodzenia brutto 
 do średniej krajowej2]]/$AP$2*$AO$2</f>
        <v>3.8975324302301878E-3</v>
      </c>
      <c r="AP2618" s="28">
        <v>212598.185</v>
      </c>
      <c r="AQ2618" s="337">
        <f>((TabIPW[[#This Row],[liczba mieszkańców zakładów stacjonarnych pomocy społecznej podleglych samorządowi powiatu (łącznie z filiami)]]/$AR$2*$AR$3)+(TabIPW[[#This Row],[liczba bezrobotnych zarejestrowanych]]/$AS$2*$AS$3))*$AQ$2</f>
        <v>1.7034993520890121E-3</v>
      </c>
      <c r="AR2618" s="28">
        <v>496</v>
      </c>
      <c r="AS2618" s="28">
        <v>3164</v>
      </c>
      <c r="AT2618" s="337">
        <f>((TabIPW[[#This Row],[długość dróg powiatowych o nawierzchni twardej '[w km']]]/$AU$2*$AU$3)+(TabIPW[[#This Row],[liczba mieszkańców w wieku 20-64  '']]/$AV$2*$AV$3))*$AT$2</f>
        <v>9.441496799476065E-4</v>
      </c>
      <c r="AU2618">
        <v>313.39999999999998</v>
      </c>
      <c r="AV2618">
        <v>131609</v>
      </c>
      <c r="AW2618" s="337">
        <f>TabIPW[[#This Row],[liczba oddziałów w szkołach ponadpodstawowych i policealnych]]/$AX$2*$AW$2</f>
        <v>1.4852846795635831E-3</v>
      </c>
      <c r="AX2618" s="28">
        <v>405</v>
      </c>
      <c r="AY2618" s="337">
        <f>TabIPW[[#This Row],[liczba mieszkańców'']]/$AZ$2*$AY$2</f>
        <v>6.1355218996878176E-4</v>
      </c>
      <c r="AZ2618" s="28">
        <v>220309</v>
      </c>
    </row>
    <row r="2619" spans="1:52" x14ac:dyDescent="0.3">
      <c r="A2619" s="2" t="s">
        <v>2322</v>
      </c>
      <c r="B2619" s="2" t="s">
        <v>76</v>
      </c>
      <c r="C2619" s="2" t="s">
        <v>132</v>
      </c>
      <c r="D2619" s="2"/>
      <c r="E2619" s="2"/>
      <c r="F2619" s="17" t="str">
        <f>+Tabela1[[#This Row],[WK]]&amp;Tabela1[[#This Row],[PK]]&amp;Tabela1[[#This Row],[GK]]</f>
        <v>1419</v>
      </c>
      <c r="G2619" s="2" t="s">
        <v>2456</v>
      </c>
      <c r="I2619">
        <v>108492</v>
      </c>
      <c r="K2619">
        <v>0</v>
      </c>
      <c r="M2619">
        <v>93737.088000000003</v>
      </c>
      <c r="O2619">
        <v>0</v>
      </c>
      <c r="Q2619">
        <v>0</v>
      </c>
      <c r="S2619">
        <v>0</v>
      </c>
      <c r="U2619">
        <v>0</v>
      </c>
      <c r="AO2619" s="337">
        <f>TabIPW[[#This Row],[iloczyn liczby mieszkańców i relacji przeciętnego miesięcznego wynagrodzenia brutto 
 do średniej krajowej2]]/$AP$2*$AO$2</f>
        <v>1.7184687648925179E-3</v>
      </c>
      <c r="AP2619" s="28">
        <v>93737.088000000018</v>
      </c>
      <c r="AQ2619" s="337">
        <f>((TabIPW[[#This Row],[liczba mieszkańców zakładów stacjonarnych pomocy społecznej podleglych samorządowi powiatu (łącznie z filiami)]]/$AR$2*$AR$3)+(TabIPW[[#This Row],[liczba bezrobotnych zarejestrowanych]]/$AS$2*$AS$3))*$AQ$2</f>
        <v>2.1033872485384892E-3</v>
      </c>
      <c r="AR2619" s="28">
        <v>676</v>
      </c>
      <c r="AS2619" s="28">
        <v>3365</v>
      </c>
      <c r="AT2619" s="337">
        <f>((TabIPW[[#This Row],[długość dróg powiatowych o nawierzchni twardej '[w km']]]/$AU$2*$AU$3)+(TabIPW[[#This Row],[liczba mieszkańców w wieku 20-64  '']]/$AV$2*$AV$3))*$AT$2</f>
        <v>5.5989420987966141E-4</v>
      </c>
      <c r="AU2619">
        <v>652.70000000000005</v>
      </c>
      <c r="AV2619">
        <v>65718</v>
      </c>
      <c r="AW2619" s="337">
        <f>TabIPW[[#This Row],[liczba oddziałów w szkołach ponadpodstawowych i policealnych]]/$AX$2*$AW$2</f>
        <v>3.2272852296690198E-4</v>
      </c>
      <c r="AX2619" s="28">
        <v>88</v>
      </c>
      <c r="AY2619" s="337">
        <f>TabIPW[[#This Row],[liczba mieszkańców'']]/$AZ$2*$AY$2</f>
        <v>3.0214609568421206E-4</v>
      </c>
      <c r="AZ2619" s="28">
        <v>108492</v>
      </c>
    </row>
    <row r="2620" spans="1:52" x14ac:dyDescent="0.3">
      <c r="A2620" s="2" t="s">
        <v>2322</v>
      </c>
      <c r="B2620" s="2" t="s">
        <v>76</v>
      </c>
      <c r="C2620" s="2" t="s">
        <v>140</v>
      </c>
      <c r="D2620" s="2"/>
      <c r="E2620" s="2"/>
      <c r="F2620" s="17" t="str">
        <f>+Tabela1[[#This Row],[WK]]&amp;Tabela1[[#This Row],[PK]]&amp;Tabela1[[#This Row],[GK]]</f>
        <v>1420</v>
      </c>
      <c r="G2620" s="2" t="s">
        <v>2457</v>
      </c>
      <c r="I2620">
        <v>82829</v>
      </c>
      <c r="K2620">
        <v>0</v>
      </c>
      <c r="M2620">
        <v>72309.717000000004</v>
      </c>
      <c r="O2620">
        <v>0</v>
      </c>
      <c r="Q2620">
        <v>0</v>
      </c>
      <c r="S2620">
        <v>0</v>
      </c>
      <c r="U2620">
        <v>0</v>
      </c>
      <c r="AO2620" s="337">
        <f>TabIPW[[#This Row],[iloczyn liczby mieszkańców i relacji przeciętnego miesięcznego wynagrodzenia brutto 
 do średniej krajowej2]]/$AP$2*$AO$2</f>
        <v>1.3256438056057117E-3</v>
      </c>
      <c r="AP2620" s="28">
        <v>72309.717000000004</v>
      </c>
      <c r="AQ2620" s="337">
        <f>((TabIPW[[#This Row],[liczba mieszkańców zakładów stacjonarnych pomocy społecznej podleglych samorządowi powiatu (łącznie z filiami)]]/$AR$2*$AR$3)+(TabIPW[[#This Row],[liczba bezrobotnych zarejestrowanych]]/$AS$2*$AS$3))*$AQ$2</f>
        <v>8.2768369060047173E-4</v>
      </c>
      <c r="AR2620" s="28">
        <v>50</v>
      </c>
      <c r="AS2620" s="28">
        <v>3165</v>
      </c>
      <c r="AT2620" s="337">
        <f>((TabIPW[[#This Row],[długość dróg powiatowych o nawierzchni twardej '[w km']]]/$AU$2*$AU$3)+(TabIPW[[#This Row],[liczba mieszkańców w wieku 20-64  '']]/$AV$2*$AV$3))*$AT$2</f>
        <v>4.2851543730807688E-4</v>
      </c>
      <c r="AU2620">
        <v>565.6</v>
      </c>
      <c r="AV2620">
        <v>48553</v>
      </c>
      <c r="AW2620" s="337">
        <f>TabIPW[[#This Row],[liczba oddziałów w szkołach ponadpodstawowych i policealnych]]/$AX$2*$AW$2</f>
        <v>7.2980654625469875E-4</v>
      </c>
      <c r="AX2620" s="28">
        <v>199</v>
      </c>
      <c r="AY2620" s="337">
        <f>TabIPW[[#This Row],[liczba mieszkańców'']]/$AZ$2*$AY$2</f>
        <v>2.3067561626136123E-4</v>
      </c>
      <c r="AZ2620" s="28">
        <v>82829</v>
      </c>
    </row>
    <row r="2621" spans="1:52" x14ac:dyDescent="0.3">
      <c r="A2621" s="2" t="s">
        <v>2322</v>
      </c>
      <c r="B2621" s="2" t="s">
        <v>76</v>
      </c>
      <c r="C2621" s="2" t="s">
        <v>147</v>
      </c>
      <c r="D2621" s="2"/>
      <c r="E2621" s="2"/>
      <c r="F2621" s="17" t="str">
        <f>+Tabela1[[#This Row],[WK]]&amp;Tabela1[[#This Row],[PK]]&amp;Tabela1[[#This Row],[GK]]</f>
        <v>1421</v>
      </c>
      <c r="G2621" s="2" t="s">
        <v>2458</v>
      </c>
      <c r="I2621">
        <v>182585</v>
      </c>
      <c r="K2621">
        <v>0</v>
      </c>
      <c r="M2621">
        <v>196461.46</v>
      </c>
      <c r="O2621">
        <v>0</v>
      </c>
      <c r="Q2621">
        <v>0</v>
      </c>
      <c r="S2621">
        <v>0</v>
      </c>
      <c r="U2621">
        <v>0</v>
      </c>
      <c r="AO2621" s="337">
        <f>TabIPW[[#This Row],[iloczyn liczby mieszkańców i relacji przeciętnego miesięcznego wynagrodzenia brutto 
 do średniej krajowej2]]/$AP$2*$AO$2</f>
        <v>3.6017001351181369E-3</v>
      </c>
      <c r="AP2621" s="28">
        <v>196461.45999999996</v>
      </c>
      <c r="AQ2621" s="337">
        <f>((TabIPW[[#This Row],[liczba mieszkańców zakładów stacjonarnych pomocy społecznej podleglych samorządowi powiatu (łącznie z filiami)]]/$AR$2*$AR$3)+(TabIPW[[#This Row],[liczba bezrobotnych zarejestrowanych]]/$AS$2*$AS$3))*$AQ$2</f>
        <v>7.2849333982408183E-4</v>
      </c>
      <c r="AR2621" s="28">
        <v>101</v>
      </c>
      <c r="AS2621" s="28">
        <v>2300</v>
      </c>
      <c r="AT2621" s="337">
        <f>((TabIPW[[#This Row],[długość dróg powiatowych o nawierzchni twardej '[w km']]]/$AU$2*$AU$3)+(TabIPW[[#This Row],[liczba mieszkańców w wieku 20-64  '']]/$AV$2*$AV$3))*$AT$2</f>
        <v>7.4958042526447209E-4</v>
      </c>
      <c r="AU2621">
        <v>173.5</v>
      </c>
      <c r="AV2621">
        <v>106476</v>
      </c>
      <c r="AW2621" s="337">
        <f>TabIPW[[#This Row],[liczba oddziałów w szkołach ponadpodstawowych i policealnych]]/$AX$2*$AW$2</f>
        <v>8.7650132942147243E-4</v>
      </c>
      <c r="AX2621" s="28">
        <v>239</v>
      </c>
      <c r="AY2621" s="337">
        <f>TabIPW[[#This Row],[liczba mieszkańców'']]/$AZ$2*$AY$2</f>
        <v>5.0849228404400201E-4</v>
      </c>
      <c r="AZ2621" s="28">
        <v>182585</v>
      </c>
    </row>
    <row r="2622" spans="1:52" x14ac:dyDescent="0.3">
      <c r="A2622" s="2" t="s">
        <v>2322</v>
      </c>
      <c r="B2622" s="2" t="s">
        <v>76</v>
      </c>
      <c r="C2622" s="2" t="s">
        <v>156</v>
      </c>
      <c r="D2622" s="2"/>
      <c r="E2622" s="2"/>
      <c r="F2622" s="17" t="str">
        <f>+Tabela1[[#This Row],[WK]]&amp;Tabela1[[#This Row],[PK]]&amp;Tabela1[[#This Row],[GK]]</f>
        <v>1422</v>
      </c>
      <c r="G2622" s="2" t="s">
        <v>2459</v>
      </c>
      <c r="I2622">
        <v>48151</v>
      </c>
      <c r="K2622">
        <v>0</v>
      </c>
      <c r="M2622">
        <v>41506.162000000004</v>
      </c>
      <c r="O2622">
        <v>0</v>
      </c>
      <c r="Q2622">
        <v>0</v>
      </c>
      <c r="S2622">
        <v>0</v>
      </c>
      <c r="U2622">
        <v>0</v>
      </c>
      <c r="AO2622" s="337">
        <f>TabIPW[[#This Row],[iloczyn liczby mieszkańców i relacji przeciętnego miesięcznego wynagrodzenia brutto 
 do średniej krajowej2]]/$AP$2*$AO$2</f>
        <v>7.6092659233844293E-4</v>
      </c>
      <c r="AP2622" s="28">
        <v>41506.161999999997</v>
      </c>
      <c r="AQ2622" s="337">
        <f>((TabIPW[[#This Row],[liczba mieszkańców zakładów stacjonarnych pomocy społecznej podleglych samorządowi powiatu (łącznie z filiami)]]/$AR$2*$AR$3)+(TabIPW[[#This Row],[liczba bezrobotnych zarejestrowanych]]/$AS$2*$AS$3))*$AQ$2</f>
        <v>7.6559220781790335E-4</v>
      </c>
      <c r="AR2622" s="28">
        <v>189</v>
      </c>
      <c r="AS2622" s="28">
        <v>1711</v>
      </c>
      <c r="AT2622" s="337">
        <f>((TabIPW[[#This Row],[długość dróg powiatowych o nawierzchni twardej '[w km']]]/$AU$2*$AU$3)+(TabIPW[[#This Row],[liczba mieszkańców w wieku 20-64  '']]/$AV$2*$AV$3))*$AT$2</f>
        <v>2.6698681338806478E-4</v>
      </c>
      <c r="AU2622">
        <v>438.7</v>
      </c>
      <c r="AV2622">
        <v>27972</v>
      </c>
      <c r="AW2622" s="337">
        <f>TabIPW[[#This Row],[liczba oddziałów w szkołach ponadpodstawowych i policealnych]]/$AX$2*$AW$2</f>
        <v>5.9778124140460261E-4</v>
      </c>
      <c r="AX2622" s="28">
        <v>163</v>
      </c>
      <c r="AY2622" s="337">
        <f>TabIPW[[#This Row],[liczba mieszkańców'']]/$AZ$2*$AY$2</f>
        <v>1.3409870454310452E-4</v>
      </c>
      <c r="AZ2622" s="28">
        <v>48151</v>
      </c>
    </row>
    <row r="2623" spans="1:52" x14ac:dyDescent="0.3">
      <c r="A2623" s="2" t="s">
        <v>2322</v>
      </c>
      <c r="B2623" s="2" t="s">
        <v>76</v>
      </c>
      <c r="C2623" s="2" t="s">
        <v>160</v>
      </c>
      <c r="D2623" s="2"/>
      <c r="E2623" s="2"/>
      <c r="F2623" s="17" t="str">
        <f>+Tabela1[[#This Row],[WK]]&amp;Tabela1[[#This Row],[PK]]&amp;Tabela1[[#This Row],[GK]]</f>
        <v>1423</v>
      </c>
      <c r="G2623" s="2" t="s">
        <v>2460</v>
      </c>
      <c r="I2623">
        <v>37869</v>
      </c>
      <c r="K2623">
        <v>0</v>
      </c>
      <c r="M2623">
        <v>33551.934000000001</v>
      </c>
      <c r="O2623">
        <v>0</v>
      </c>
      <c r="Q2623">
        <v>0</v>
      </c>
      <c r="S2623">
        <v>0</v>
      </c>
      <c r="U2623">
        <v>0</v>
      </c>
      <c r="AO2623" s="337">
        <f>TabIPW[[#This Row],[iloczyn liczby mieszkańców i relacji przeciętnego miesięcznego wynagrodzenia brutto 
 do średniej krajowej2]]/$AP$2*$AO$2</f>
        <v>6.1510285641405097E-4</v>
      </c>
      <c r="AP2623" s="28">
        <v>33551.933999999994</v>
      </c>
      <c r="AQ2623" s="337">
        <f>((TabIPW[[#This Row],[liczba mieszkańców zakładów stacjonarnych pomocy społecznej podleglych samorządowi powiatu (łącznie z filiami)]]/$AR$2*$AR$3)+(TabIPW[[#This Row],[liczba bezrobotnych zarejestrowanych]]/$AS$2*$AS$3))*$AQ$2</f>
        <v>5.7044037698005434E-4</v>
      </c>
      <c r="AR2623" s="28">
        <v>0</v>
      </c>
      <c r="AS2623" s="28">
        <v>2475</v>
      </c>
      <c r="AT2623" s="337">
        <f>((TabIPW[[#This Row],[długość dróg powiatowych o nawierzchni twardej '[w km']]]/$AU$2*$AU$3)+(TabIPW[[#This Row],[liczba mieszkańców w wieku 20-64  '']]/$AV$2*$AV$3))*$AT$2</f>
        <v>1.9823774895493285E-4</v>
      </c>
      <c r="AU2623">
        <v>286.7</v>
      </c>
      <c r="AV2623">
        <v>21800</v>
      </c>
      <c r="AW2623" s="337">
        <f>TabIPW[[#This Row],[liczba oddziałów w szkołach ponadpodstawowych i policealnych]]/$AX$2*$AW$2</f>
        <v>4.3274961034198221E-4</v>
      </c>
      <c r="AX2623" s="28">
        <v>118</v>
      </c>
      <c r="AY2623" s="337">
        <f>TabIPW[[#This Row],[liczba mieszkańców'']]/$AZ$2*$AY$2</f>
        <v>1.05463725412615E-4</v>
      </c>
      <c r="AZ2623" s="28">
        <v>37869</v>
      </c>
    </row>
    <row r="2624" spans="1:52" x14ac:dyDescent="0.3">
      <c r="A2624" s="2" t="s">
        <v>2322</v>
      </c>
      <c r="B2624" s="2" t="s">
        <v>76</v>
      </c>
      <c r="C2624" s="2" t="s">
        <v>170</v>
      </c>
      <c r="D2624" s="2"/>
      <c r="E2624" s="2"/>
      <c r="F2624" s="17" t="str">
        <f>+Tabela1[[#This Row],[WK]]&amp;Tabela1[[#This Row],[PK]]&amp;Tabela1[[#This Row],[GK]]</f>
        <v>1424</v>
      </c>
      <c r="G2624" s="2" t="s">
        <v>2461</v>
      </c>
      <c r="I2624">
        <v>49899</v>
      </c>
      <c r="K2624">
        <v>0</v>
      </c>
      <c r="M2624">
        <v>41915.160000000003</v>
      </c>
      <c r="O2624">
        <v>0</v>
      </c>
      <c r="Q2624">
        <v>0</v>
      </c>
      <c r="S2624">
        <v>0</v>
      </c>
      <c r="U2624">
        <v>0</v>
      </c>
      <c r="AO2624" s="337">
        <f>TabIPW[[#This Row],[iloczyn liczby mieszkańców i relacji przeciętnego miesięcznego wynagrodzenia brutto 
 do średniej krajowej2]]/$AP$2*$AO$2</f>
        <v>7.6842469477473273E-4</v>
      </c>
      <c r="AP2624" s="28">
        <v>41915.159999999996</v>
      </c>
      <c r="AQ2624" s="337">
        <f>((TabIPW[[#This Row],[liczba mieszkańców zakładów stacjonarnych pomocy społecznej podleglych samorządowi powiatu (łącznie z filiami)]]/$AR$2*$AR$3)+(TabIPW[[#This Row],[liczba bezrobotnych zarejestrowanych]]/$AS$2*$AS$3))*$AQ$2</f>
        <v>1.7007014513139218E-3</v>
      </c>
      <c r="AR2624" s="28">
        <v>557</v>
      </c>
      <c r="AS2624" s="28">
        <v>2632</v>
      </c>
      <c r="AT2624" s="337">
        <f>((TabIPW[[#This Row],[długość dróg powiatowych o nawierzchni twardej '[w km']]]/$AU$2*$AU$3)+(TabIPW[[#This Row],[liczba mieszkańców w wieku 20-64  '']]/$AV$2*$AV$3))*$AT$2</f>
        <v>2.4895056022024959E-4</v>
      </c>
      <c r="AU2624">
        <v>285.7</v>
      </c>
      <c r="AV2624">
        <v>29340</v>
      </c>
      <c r="AW2624" s="337">
        <f>TabIPW[[#This Row],[liczba oddziałów w szkołach ponadpodstawowych i policealnych]]/$AX$2*$AW$2</f>
        <v>3.2272852296690198E-4</v>
      </c>
      <c r="AX2624" s="28">
        <v>88</v>
      </c>
      <c r="AY2624" s="337">
        <f>TabIPW[[#This Row],[liczba mieszkańców'']]/$AZ$2*$AY$2</f>
        <v>1.3896681809300683E-4</v>
      </c>
      <c r="AZ2624" s="28">
        <v>49899</v>
      </c>
    </row>
    <row r="2625" spans="1:52" x14ac:dyDescent="0.3">
      <c r="A2625" s="2" t="s">
        <v>2322</v>
      </c>
      <c r="B2625" s="2" t="s">
        <v>76</v>
      </c>
      <c r="C2625" s="2" t="s">
        <v>178</v>
      </c>
      <c r="D2625" s="2"/>
      <c r="E2625" s="2"/>
      <c r="F2625" s="17" t="str">
        <f>+Tabela1[[#This Row],[WK]]&amp;Tabela1[[#This Row],[PK]]&amp;Tabela1[[#This Row],[GK]]</f>
        <v>1425</v>
      </c>
      <c r="G2625" s="2" t="s">
        <v>2462</v>
      </c>
      <c r="I2625">
        <v>151058</v>
      </c>
      <c r="K2625">
        <v>0</v>
      </c>
      <c r="M2625">
        <v>126435.546</v>
      </c>
      <c r="O2625">
        <v>0</v>
      </c>
      <c r="Q2625">
        <v>0</v>
      </c>
      <c r="S2625">
        <v>0</v>
      </c>
      <c r="U2625">
        <v>0</v>
      </c>
      <c r="AO2625" s="337">
        <f>TabIPW[[#This Row],[iloczyn liczby mieszkańców i relacji przeciętnego miesięcznego wynagrodzenia brutto 
 do średniej krajowej2]]/$AP$2*$AO$2</f>
        <v>2.3179249666165341E-3</v>
      </c>
      <c r="AP2625" s="28">
        <v>126435.54600000002</v>
      </c>
      <c r="AQ2625" s="337">
        <f>((TabIPW[[#This Row],[liczba mieszkańców zakładów stacjonarnych pomocy społecznej podleglych samorządowi powiatu (łącznie z filiami)]]/$AR$2*$AR$3)+(TabIPW[[#This Row],[liczba bezrobotnych zarejestrowanych]]/$AS$2*$AS$3))*$AQ$2</f>
        <v>2.5671993318138386E-3</v>
      </c>
      <c r="AR2625" s="28">
        <v>401</v>
      </c>
      <c r="AS2625" s="28">
        <v>7721</v>
      </c>
      <c r="AT2625" s="337">
        <f>((TabIPW[[#This Row],[długość dróg powiatowych o nawierzchni twardej '[w km']]]/$AU$2*$AU$3)+(TabIPW[[#This Row],[liczba mieszkańców w wieku 20-64  '']]/$AV$2*$AV$3))*$AT$2</f>
        <v>7.0138128890149816E-4</v>
      </c>
      <c r="AU2625">
        <v>529.5</v>
      </c>
      <c r="AV2625">
        <v>89934</v>
      </c>
      <c r="AW2625" s="337">
        <f>TabIPW[[#This Row],[liczba oddziałów w szkołach ponadpodstawowych i policealnych]]/$AX$2*$AW$2</f>
        <v>3.4840011002108741E-4</v>
      </c>
      <c r="AX2625" s="28">
        <v>95</v>
      </c>
      <c r="AY2625" s="337">
        <f>TabIPW[[#This Row],[liczba mieszkańców'']]/$AZ$2*$AY$2</f>
        <v>4.2069078754070077E-4</v>
      </c>
      <c r="AZ2625" s="28">
        <v>151058</v>
      </c>
    </row>
    <row r="2626" spans="1:52" x14ac:dyDescent="0.3">
      <c r="A2626" s="2" t="s">
        <v>2322</v>
      </c>
      <c r="B2626" s="2" t="s">
        <v>76</v>
      </c>
      <c r="C2626" s="2" t="s">
        <v>185</v>
      </c>
      <c r="D2626" s="2"/>
      <c r="E2626" s="2"/>
      <c r="F2626" s="17" t="str">
        <f>+Tabela1[[#This Row],[WK]]&amp;Tabela1[[#This Row],[PK]]&amp;Tabela1[[#This Row],[GK]]</f>
        <v>1426</v>
      </c>
      <c r="G2626" s="2" t="s">
        <v>2463</v>
      </c>
      <c r="I2626">
        <v>80483</v>
      </c>
      <c r="K2626">
        <v>0</v>
      </c>
      <c r="M2626">
        <v>66157.026000000013</v>
      </c>
      <c r="O2626">
        <v>0</v>
      </c>
      <c r="Q2626">
        <v>0</v>
      </c>
      <c r="S2626">
        <v>0</v>
      </c>
      <c r="U2626">
        <v>0</v>
      </c>
      <c r="AO2626" s="337">
        <f>TabIPW[[#This Row],[iloczyn liczby mieszkańców i relacji przeciętnego miesięcznego wynagrodzenia brutto 
 do średniej krajowej2]]/$AP$2*$AO$2</f>
        <v>1.2128473924769476E-3</v>
      </c>
      <c r="AP2626" s="28">
        <v>66157.025999999998</v>
      </c>
      <c r="AQ2626" s="337">
        <f>((TabIPW[[#This Row],[liczba mieszkańców zakładów stacjonarnych pomocy społecznej podleglych samorządowi powiatu (łącznie z filiami)]]/$AR$2*$AR$3)+(TabIPW[[#This Row],[liczba bezrobotnych zarejestrowanych]]/$AS$2*$AS$3))*$AQ$2</f>
        <v>3.4894817403951606E-4</v>
      </c>
      <c r="AR2626" s="28">
        <v>0</v>
      </c>
      <c r="AS2626" s="28">
        <v>1514</v>
      </c>
      <c r="AT2626" s="337">
        <f>((TabIPW[[#This Row],[długość dróg powiatowych o nawierzchni twardej '[w km']]]/$AU$2*$AU$3)+(TabIPW[[#This Row],[liczba mieszkańców w wieku 20-64  '']]/$AV$2*$AV$3))*$AT$2</f>
        <v>4.2314041501963402E-4</v>
      </c>
      <c r="AU2626">
        <v>588.79999999999995</v>
      </c>
      <c r="AV2626">
        <v>47144</v>
      </c>
      <c r="AW2626" s="337">
        <f>TabIPW[[#This Row],[liczba oddziałów w szkołach ponadpodstawowych i policealnych]]/$AX$2*$AW$2</f>
        <v>4.7675804529201431E-5</v>
      </c>
      <c r="AX2626" s="28">
        <v>13</v>
      </c>
      <c r="AY2626" s="337">
        <f>TabIPW[[#This Row],[liczba mieszkańców'']]/$AZ$2*$AY$2</f>
        <v>2.2414209544438705E-4</v>
      </c>
      <c r="AZ2626" s="28">
        <v>80483</v>
      </c>
    </row>
    <row r="2627" spans="1:52" x14ac:dyDescent="0.3">
      <c r="A2627" s="2" t="s">
        <v>2322</v>
      </c>
      <c r="B2627" s="2" t="s">
        <v>76</v>
      </c>
      <c r="C2627" s="2" t="s">
        <v>1119</v>
      </c>
      <c r="D2627" s="2"/>
      <c r="E2627" s="2"/>
      <c r="F2627" s="17" t="str">
        <f>+Tabela1[[#This Row],[WK]]&amp;Tabela1[[#This Row],[PK]]&amp;Tabela1[[#This Row],[GK]]</f>
        <v>1427</v>
      </c>
      <c r="G2627" s="2" t="s">
        <v>2464</v>
      </c>
      <c r="I2627">
        <v>47302</v>
      </c>
      <c r="K2627">
        <v>0</v>
      </c>
      <c r="M2627">
        <v>40254.002</v>
      </c>
      <c r="O2627">
        <v>0</v>
      </c>
      <c r="Q2627">
        <v>0</v>
      </c>
      <c r="S2627">
        <v>0</v>
      </c>
      <c r="U2627">
        <v>0</v>
      </c>
      <c r="AO2627" s="337">
        <f>TabIPW[[#This Row],[iloczyn liczby mieszkańców i relacji przeciętnego miesięcznego wynagrodzenia brutto 
 do średniej krajowej2]]/$AP$2*$AO$2</f>
        <v>7.3797092031406965E-4</v>
      </c>
      <c r="AP2627" s="28">
        <v>40254.002</v>
      </c>
      <c r="AQ2627" s="337">
        <f>((TabIPW[[#This Row],[liczba mieszkańców zakładów stacjonarnych pomocy społecznej podleglych samorządowi powiatu (łącznie z filiami)]]/$AR$2*$AR$3)+(TabIPW[[#This Row],[liczba bezrobotnych zarejestrowanych]]/$AS$2*$AS$3))*$AQ$2</f>
        <v>6.3917382761696578E-4</v>
      </c>
      <c r="AR2627" s="28">
        <v>77</v>
      </c>
      <c r="AS2627" s="28">
        <v>2117</v>
      </c>
      <c r="AT2627" s="337">
        <f>((TabIPW[[#This Row],[długość dróg powiatowych o nawierzchni twardej '[w km']]]/$AU$2*$AU$3)+(TabIPW[[#This Row],[liczba mieszkańców w wieku 20-64  '']]/$AV$2*$AV$3))*$AT$2</f>
        <v>2.6431806465688676E-4</v>
      </c>
      <c r="AU2627">
        <v>421</v>
      </c>
      <c r="AV2627">
        <v>28044</v>
      </c>
      <c r="AW2627" s="337">
        <f>TabIPW[[#This Row],[liczba oddziałów w szkołach ponadpodstawowych i policealnych]]/$AX$2*$AW$2</f>
        <v>3.2639589254607133E-4</v>
      </c>
      <c r="AX2627" s="28">
        <v>89</v>
      </c>
      <c r="AY2627" s="337">
        <f>TabIPW[[#This Row],[liczba mieszkańców'']]/$AZ$2*$AY$2</f>
        <v>1.3173427181778011E-4</v>
      </c>
      <c r="AZ2627" s="28">
        <v>47302</v>
      </c>
    </row>
    <row r="2628" spans="1:52" x14ac:dyDescent="0.3">
      <c r="A2628" s="2" t="s">
        <v>2322</v>
      </c>
      <c r="B2628" s="2" t="s">
        <v>76</v>
      </c>
      <c r="C2628" s="2" t="s">
        <v>1126</v>
      </c>
      <c r="D2628" s="2"/>
      <c r="E2628" s="2"/>
      <c r="F2628" s="17" t="str">
        <f>+Tabela1[[#This Row],[WK]]&amp;Tabela1[[#This Row],[PK]]&amp;Tabela1[[#This Row],[GK]]</f>
        <v>1428</v>
      </c>
      <c r="G2628" s="2" t="s">
        <v>2465</v>
      </c>
      <c r="I2628">
        <v>82524</v>
      </c>
      <c r="K2628">
        <v>0</v>
      </c>
      <c r="M2628">
        <v>86815.248000000007</v>
      </c>
      <c r="O2628">
        <v>0</v>
      </c>
      <c r="Q2628">
        <v>0</v>
      </c>
      <c r="S2628">
        <v>0</v>
      </c>
      <c r="U2628">
        <v>0</v>
      </c>
      <c r="AO2628" s="337">
        <f>TabIPW[[#This Row],[iloczyn liczby mieszkańców i relacji przeciętnego miesięcznego wynagrodzenia brutto 
 do średniej krajowej2]]/$AP$2*$AO$2</f>
        <v>1.5915716520273984E-3</v>
      </c>
      <c r="AP2628" s="28">
        <v>86815.248000000007</v>
      </c>
      <c r="AQ2628" s="337">
        <f>((TabIPW[[#This Row],[liczba mieszkańców zakładów stacjonarnych pomocy społecznej podleglych samorządowi powiatu (łącznie z filiami)]]/$AR$2*$AR$3)+(TabIPW[[#This Row],[liczba bezrobotnych zarejestrowanych]]/$AS$2*$AS$3))*$AQ$2</f>
        <v>4.5361909027398398E-4</v>
      </c>
      <c r="AR2628" s="28">
        <v>96</v>
      </c>
      <c r="AS2628" s="28">
        <v>1150</v>
      </c>
      <c r="AT2628" s="337">
        <f>((TabIPW[[#This Row],[długość dróg powiatowych o nawierzchni twardej '[w km']]]/$AU$2*$AU$3)+(TabIPW[[#This Row],[liczba mieszkańców w wieku 20-64  '']]/$AV$2*$AV$3))*$AT$2</f>
        <v>3.7214982444106062E-4</v>
      </c>
      <c r="AU2628">
        <v>268.39999999999998</v>
      </c>
      <c r="AV2628">
        <v>48050</v>
      </c>
      <c r="AW2628" s="337">
        <f>TabIPW[[#This Row],[liczba oddziałów w szkołach ponadpodstawowych i policealnych]]/$AX$2*$AW$2</f>
        <v>7.0413495920051354E-4</v>
      </c>
      <c r="AX2628" s="28">
        <v>192</v>
      </c>
      <c r="AY2628" s="337">
        <f>TabIPW[[#This Row],[liczba mieszkańców'']]/$AZ$2*$AY$2</f>
        <v>2.2982620285591488E-4</v>
      </c>
      <c r="AZ2628" s="28">
        <v>82524</v>
      </c>
    </row>
    <row r="2629" spans="1:52" x14ac:dyDescent="0.3">
      <c r="A2629" s="2" t="s">
        <v>2322</v>
      </c>
      <c r="B2629" s="2" t="s">
        <v>76</v>
      </c>
      <c r="C2629" s="2" t="s">
        <v>1134</v>
      </c>
      <c r="D2629" s="2"/>
      <c r="E2629" s="2"/>
      <c r="F2629" s="17" t="str">
        <f>+Tabela1[[#This Row],[WK]]&amp;Tabela1[[#This Row],[PK]]&amp;Tabela1[[#This Row],[GK]]</f>
        <v>1429</v>
      </c>
      <c r="G2629" s="2" t="s">
        <v>2466</v>
      </c>
      <c r="I2629">
        <v>49067</v>
      </c>
      <c r="K2629">
        <v>0</v>
      </c>
      <c r="M2629">
        <v>41805.084000000003</v>
      </c>
      <c r="O2629">
        <v>0</v>
      </c>
      <c r="Q2629">
        <v>0</v>
      </c>
      <c r="S2629">
        <v>0</v>
      </c>
      <c r="U2629">
        <v>0</v>
      </c>
      <c r="AO2629" s="337">
        <f>TabIPW[[#This Row],[iloczyn liczby mieszkańców i relacji przeciętnego miesięcznego wynagrodzenia brutto 
 do średniej krajowej2]]/$AP$2*$AO$2</f>
        <v>7.6640668704907873E-4</v>
      </c>
      <c r="AP2629" s="28">
        <v>41805.084000000003</v>
      </c>
      <c r="AQ2629" s="337">
        <f>((TabIPW[[#This Row],[liczba mieszkańców zakładów stacjonarnych pomocy społecznej podleglych samorządowi powiatu (łącznie z filiami)]]/$AR$2*$AR$3)+(TabIPW[[#This Row],[liczba bezrobotnych zarejestrowanych]]/$AS$2*$AS$3))*$AQ$2</f>
        <v>4.6679763186117853E-4</v>
      </c>
      <c r="AR2629" s="28">
        <v>104</v>
      </c>
      <c r="AS2629" s="28">
        <v>1139</v>
      </c>
      <c r="AT2629" s="337">
        <f>((TabIPW[[#This Row],[długość dróg powiatowych o nawierzchni twardej '[w km']]]/$AU$2*$AU$3)+(TabIPW[[#This Row],[liczba mieszkańców w wieku 20-64  '']]/$AV$2*$AV$3))*$AT$2</f>
        <v>2.6222032567348207E-4</v>
      </c>
      <c r="AU2629">
        <v>415.1</v>
      </c>
      <c r="AV2629">
        <v>27889</v>
      </c>
      <c r="AW2629" s="337">
        <f>TabIPW[[#This Row],[liczba oddziałów w szkołach ponadpodstawowych i policealnych]]/$AX$2*$AW$2</f>
        <v>3.0805904465022467E-4</v>
      </c>
      <c r="AX2629" s="28">
        <v>84</v>
      </c>
      <c r="AY2629" s="337">
        <f>TabIPW[[#This Row],[liczba mieszkańców'']]/$AZ$2*$AY$2</f>
        <v>1.3664972972142863E-4</v>
      </c>
      <c r="AZ2629" s="28">
        <v>49067</v>
      </c>
    </row>
    <row r="2630" spans="1:52" x14ac:dyDescent="0.3">
      <c r="A2630" s="2" t="s">
        <v>2322</v>
      </c>
      <c r="B2630" s="2" t="s">
        <v>76</v>
      </c>
      <c r="C2630" s="2" t="s">
        <v>1143</v>
      </c>
      <c r="D2630" s="2"/>
      <c r="E2630" s="2"/>
      <c r="F2630" s="17" t="str">
        <f>+Tabela1[[#This Row],[WK]]&amp;Tabela1[[#This Row],[PK]]&amp;Tabela1[[#This Row],[GK]]</f>
        <v>1430</v>
      </c>
      <c r="G2630" s="2" t="s">
        <v>2467</v>
      </c>
      <c r="I2630">
        <v>36861</v>
      </c>
      <c r="K2630">
        <v>0</v>
      </c>
      <c r="M2630">
        <v>29673.105</v>
      </c>
      <c r="O2630">
        <v>0</v>
      </c>
      <c r="Q2630">
        <v>0</v>
      </c>
      <c r="S2630">
        <v>0</v>
      </c>
      <c r="U2630">
        <v>0</v>
      </c>
      <c r="AO2630" s="337">
        <f>TabIPW[[#This Row],[iloczyn liczby mieszkańców i relacji przeciętnego miesięcznego wynagrodzenia brutto 
 do średniej krajowej2]]/$AP$2*$AO$2</f>
        <v>5.4399283344364177E-4</v>
      </c>
      <c r="AP2630" s="28">
        <v>29673.105000000003</v>
      </c>
      <c r="AQ2630" s="337">
        <f>((TabIPW[[#This Row],[liczba mieszkańców zakładów stacjonarnych pomocy społecznej podleglych samorządowi powiatu (łącznie z filiami)]]/$AR$2*$AR$3)+(TabIPW[[#This Row],[liczba bezrobotnych zarejestrowanych]]/$AS$2*$AS$3))*$AQ$2</f>
        <v>7.6709076063673546E-4</v>
      </c>
      <c r="AR2630" s="28">
        <v>77</v>
      </c>
      <c r="AS2630" s="28">
        <v>2672</v>
      </c>
      <c r="AT2630" s="337">
        <f>((TabIPW[[#This Row],[długość dróg powiatowych o nawierzchni twardej '[w km']]]/$AU$2*$AU$3)+(TabIPW[[#This Row],[liczba mieszkańców w wieku 20-64  '']]/$AV$2*$AV$3))*$AT$2</f>
        <v>1.8331863166143059E-4</v>
      </c>
      <c r="AU2630">
        <v>197.2</v>
      </c>
      <c r="AV2630">
        <v>21953</v>
      </c>
      <c r="AW2630" s="337">
        <f>TabIPW[[#This Row],[liczba oddziałów w szkołach ponadpodstawowych i policealnych]]/$AX$2*$AW$2</f>
        <v>2.4204639222517651E-4</v>
      </c>
      <c r="AX2630" s="28">
        <v>66</v>
      </c>
      <c r="AY2630" s="337">
        <f>TabIPW[[#This Row],[liczba mieszkańców'']]/$AZ$2*$AY$2</f>
        <v>1.0265648373166447E-4</v>
      </c>
      <c r="AZ2630" s="28">
        <v>36861</v>
      </c>
    </row>
    <row r="2631" spans="1:52" x14ac:dyDescent="0.3">
      <c r="A2631" s="2" t="s">
        <v>2322</v>
      </c>
      <c r="B2631" s="2" t="s">
        <v>76</v>
      </c>
      <c r="C2631" s="2" t="s">
        <v>1149</v>
      </c>
      <c r="D2631" s="2"/>
      <c r="E2631" s="2"/>
      <c r="F2631" s="17" t="str">
        <f>+Tabela1[[#This Row],[WK]]&amp;Tabela1[[#This Row],[PK]]&amp;Tabela1[[#This Row],[GK]]</f>
        <v>1432</v>
      </c>
      <c r="G2631" s="2" t="s">
        <v>2468</v>
      </c>
      <c r="I2631">
        <v>137587</v>
      </c>
      <c r="K2631">
        <v>0</v>
      </c>
      <c r="M2631">
        <v>145429.459</v>
      </c>
      <c r="O2631">
        <v>0</v>
      </c>
      <c r="Q2631">
        <v>0</v>
      </c>
      <c r="S2631">
        <v>0</v>
      </c>
      <c r="U2631">
        <v>0</v>
      </c>
      <c r="AO2631" s="337">
        <f>TabIPW[[#This Row],[iloczyn liczby mieszkańców i relacji przeciętnego miesięcznego wynagrodzenia brutto 
 do średniej krajowej2]]/$AP$2*$AO$2</f>
        <v>2.6661376848693768E-3</v>
      </c>
      <c r="AP2631" s="28">
        <v>145429.459</v>
      </c>
      <c r="AQ2631" s="337">
        <f>((TabIPW[[#This Row],[liczba mieszkańców zakładów stacjonarnych pomocy społecznej podleglych samorządowi powiatu (łącznie z filiami)]]/$AR$2*$AR$3)+(TabIPW[[#This Row],[liczba bezrobotnych zarejestrowanych]]/$AS$2*$AS$3))*$AQ$2</f>
        <v>8.1075491022748909E-4</v>
      </c>
      <c r="AR2631" s="28">
        <v>254</v>
      </c>
      <c r="AS2631" s="28">
        <v>1353</v>
      </c>
      <c r="AT2631" s="337">
        <f>((TabIPW[[#This Row],[długość dróg powiatowych o nawierzchni twardej '[w km']]]/$AU$2*$AU$3)+(TabIPW[[#This Row],[liczba mieszkańców w wieku 20-64  '']]/$AV$2*$AV$3))*$AT$2</f>
        <v>5.7064755152857615E-4</v>
      </c>
      <c r="AU2631">
        <v>156.69999999999999</v>
      </c>
      <c r="AV2631">
        <v>80409</v>
      </c>
      <c r="AW2631" s="337">
        <f>TabIPW[[#This Row],[liczba oddziałów w szkołach ponadpodstawowych i policealnych]]/$AX$2*$AW$2</f>
        <v>5.8311176308792519E-4</v>
      </c>
      <c r="AX2631" s="28">
        <v>159</v>
      </c>
      <c r="AY2631" s="337">
        <f>TabIPW[[#This Row],[liczba mieszkańców'']]/$AZ$2*$AY$2</f>
        <v>3.8317456463982308E-4</v>
      </c>
      <c r="AZ2631" s="28">
        <v>137587</v>
      </c>
    </row>
    <row r="2632" spans="1:52" x14ac:dyDescent="0.3">
      <c r="A2632" s="2" t="s">
        <v>2322</v>
      </c>
      <c r="B2632" s="2" t="s">
        <v>76</v>
      </c>
      <c r="C2632" s="2" t="s">
        <v>1157</v>
      </c>
      <c r="D2632" s="2"/>
      <c r="E2632" s="2"/>
      <c r="F2632" s="17" t="str">
        <f>+Tabela1[[#This Row],[WK]]&amp;Tabela1[[#This Row],[PK]]&amp;Tabela1[[#This Row],[GK]]</f>
        <v>1433</v>
      </c>
      <c r="G2632" s="2" t="s">
        <v>2469</v>
      </c>
      <c r="I2632">
        <v>61047</v>
      </c>
      <c r="K2632">
        <v>0</v>
      </c>
      <c r="M2632">
        <v>53965.54800000001</v>
      </c>
      <c r="O2632">
        <v>0</v>
      </c>
      <c r="Q2632">
        <v>0</v>
      </c>
      <c r="S2632">
        <v>0</v>
      </c>
      <c r="U2632">
        <v>0</v>
      </c>
      <c r="AO2632" s="337">
        <f>TabIPW[[#This Row],[iloczyn liczby mieszkańców i relacji przeciętnego miesięcznego wynagrodzenia brutto 
 do średniej krajowej2]]/$AP$2*$AO$2</f>
        <v>9.8934275212718219E-4</v>
      </c>
      <c r="AP2632" s="28">
        <v>53965.548000000003</v>
      </c>
      <c r="AQ2632" s="337">
        <f>((TabIPW[[#This Row],[liczba mieszkańców zakładów stacjonarnych pomocy społecznej podleglych samorządowi powiatu (łącznie z filiami)]]/$AR$2*$AR$3)+(TabIPW[[#This Row],[liczba bezrobotnych zarejestrowanych]]/$AS$2*$AS$3))*$AQ$2</f>
        <v>2.9017552913854076E-4</v>
      </c>
      <c r="AR2632" s="28">
        <v>0</v>
      </c>
      <c r="AS2632" s="28">
        <v>1259</v>
      </c>
      <c r="AT2632" s="337">
        <f>((TabIPW[[#This Row],[długość dróg powiatowych o nawierzchni twardej '[w km']]]/$AU$2*$AU$3)+(TabIPW[[#This Row],[liczba mieszkańców w wieku 20-64  '']]/$AV$2*$AV$3))*$AT$2</f>
        <v>3.1281522433428474E-4</v>
      </c>
      <c r="AU2632">
        <v>439</v>
      </c>
      <c r="AV2632">
        <v>34754</v>
      </c>
      <c r="AW2632" s="337">
        <f>TabIPW[[#This Row],[liczba oddziałów w szkołach ponadpodstawowych i policealnych]]/$AX$2*$AW$2</f>
        <v>4.2908224076281291E-4</v>
      </c>
      <c r="AX2632" s="28">
        <v>117</v>
      </c>
      <c r="AY2632" s="337">
        <f>TabIPW[[#This Row],[liczba mieszkańców'']]/$AZ$2*$AY$2</f>
        <v>1.7001357430256696E-4</v>
      </c>
      <c r="AZ2632" s="28">
        <v>61047</v>
      </c>
    </row>
    <row r="2633" spans="1:52" x14ac:dyDescent="0.3">
      <c r="A2633" s="2" t="s">
        <v>2322</v>
      </c>
      <c r="B2633" s="2" t="s">
        <v>76</v>
      </c>
      <c r="C2633" s="2" t="s">
        <v>1167</v>
      </c>
      <c r="D2633" s="2"/>
      <c r="E2633" s="2"/>
      <c r="F2633" s="17" t="str">
        <f>+Tabela1[[#This Row],[WK]]&amp;Tabela1[[#This Row],[PK]]&amp;Tabela1[[#This Row],[GK]]</f>
        <v>1434</v>
      </c>
      <c r="G2633" s="2" t="s">
        <v>2470</v>
      </c>
      <c r="I2633">
        <v>279836</v>
      </c>
      <c r="K2633">
        <v>0</v>
      </c>
      <c r="M2633">
        <v>258008.79199999999</v>
      </c>
      <c r="O2633">
        <v>0</v>
      </c>
      <c r="Q2633">
        <v>0</v>
      </c>
      <c r="S2633">
        <v>0</v>
      </c>
      <c r="U2633">
        <v>0</v>
      </c>
      <c r="AO2633" s="337">
        <f>TabIPW[[#This Row],[iloczyn liczby mieszkańców i relacji przeciętnego miesięcznego wynagrodzenia brutto 
 do średniej krajowej2]]/$AP$2*$AO$2</f>
        <v>4.7300386600408421E-3</v>
      </c>
      <c r="AP2633" s="28">
        <v>258008.79200000002</v>
      </c>
      <c r="AQ2633" s="337">
        <f>((TabIPW[[#This Row],[liczba mieszkańców zakładów stacjonarnych pomocy społecznej podleglych samorządowi powiatu (łącznie z filiami)]]/$AR$2*$AR$3)+(TabIPW[[#This Row],[liczba bezrobotnych zarejestrowanych]]/$AS$2*$AS$3))*$AQ$2</f>
        <v>1.7506134247964535E-3</v>
      </c>
      <c r="AR2633" s="28">
        <v>156</v>
      </c>
      <c r="AS2633" s="28">
        <v>6266</v>
      </c>
      <c r="AT2633" s="337">
        <f>((TabIPW[[#This Row],[długość dróg powiatowych o nawierzchni twardej '[w km']]]/$AU$2*$AU$3)+(TabIPW[[#This Row],[liczba mieszkańców w wieku 20-64  '']]/$AV$2*$AV$3))*$AT$2</f>
        <v>1.2141377161025762E-3</v>
      </c>
      <c r="AU2633">
        <v>409.6</v>
      </c>
      <c r="AV2633">
        <v>169070</v>
      </c>
      <c r="AW2633" s="337">
        <f>TabIPW[[#This Row],[liczba oddziałów w szkołach ponadpodstawowych i policealnych]]/$AX$2*$AW$2</f>
        <v>1.6906573759970661E-3</v>
      </c>
      <c r="AX2633" s="28">
        <v>461</v>
      </c>
      <c r="AY2633" s="337">
        <f>TabIPW[[#This Row],[liczba mieszkańców'']]/$AZ$2*$AY$2</f>
        <v>7.7933262205404238E-4</v>
      </c>
      <c r="AZ2633" s="28">
        <v>279836</v>
      </c>
    </row>
    <row r="2634" spans="1:52" x14ac:dyDescent="0.3">
      <c r="A2634" s="2" t="s">
        <v>2322</v>
      </c>
      <c r="B2634" s="2" t="s">
        <v>76</v>
      </c>
      <c r="C2634" s="2" t="s">
        <v>1179</v>
      </c>
      <c r="D2634" s="2"/>
      <c r="E2634" s="2"/>
      <c r="F2634" s="17" t="str">
        <f>+Tabela1[[#This Row],[WK]]&amp;Tabela1[[#This Row],[PK]]&amp;Tabela1[[#This Row],[GK]]</f>
        <v>1435</v>
      </c>
      <c r="G2634" s="2" t="s">
        <v>2471</v>
      </c>
      <c r="I2634">
        <v>72954</v>
      </c>
      <c r="K2634">
        <v>0</v>
      </c>
      <c r="M2634">
        <v>62156.807999999997</v>
      </c>
      <c r="O2634">
        <v>0</v>
      </c>
      <c r="Q2634">
        <v>0</v>
      </c>
      <c r="S2634">
        <v>0</v>
      </c>
      <c r="U2634">
        <v>0</v>
      </c>
      <c r="AO2634" s="337">
        <f>TabIPW[[#This Row],[iloczyn liczby mieszkańców i relacji przeciętnego miesięcznego wynagrodzenia brutto 
 do średniej krajowej2]]/$AP$2*$AO$2</f>
        <v>1.1395119621533513E-3</v>
      </c>
      <c r="AP2634" s="28">
        <v>62156.807999999997</v>
      </c>
      <c r="AQ2634" s="337">
        <f>((TabIPW[[#This Row],[liczba mieszkańców zakładów stacjonarnych pomocy społecznej podleglych samorządowi powiatu (łącznie z filiami)]]/$AR$2*$AR$3)+(TabIPW[[#This Row],[liczba bezrobotnych zarejestrowanych]]/$AS$2*$AS$3))*$AQ$2</f>
        <v>7.0212040750670013E-4</v>
      </c>
      <c r="AR2634" s="28">
        <v>194</v>
      </c>
      <c r="AS2634" s="28">
        <v>1393</v>
      </c>
      <c r="AT2634" s="337">
        <f>((TabIPW[[#This Row],[długość dróg powiatowych o nawierzchni twardej '[w km']]]/$AU$2*$AU$3)+(TabIPW[[#This Row],[liczba mieszkańców w wieku 20-64  '']]/$AV$2*$AV$3))*$AT$2</f>
        <v>3.3830862197127283E-4</v>
      </c>
      <c r="AU2634">
        <v>277</v>
      </c>
      <c r="AV2634">
        <v>42809</v>
      </c>
      <c r="AW2634" s="337">
        <f>TabIPW[[#This Row],[liczba oddziałów w szkołach ponadpodstawowych i policealnych]]/$AX$2*$AW$2</f>
        <v>8.3616026405060968E-4</v>
      </c>
      <c r="AX2634" s="28">
        <v>228</v>
      </c>
      <c r="AY2634" s="337">
        <f>TabIPW[[#This Row],[liczba mieszkańców'']]/$AZ$2*$AY$2</f>
        <v>2.0317411665879518E-4</v>
      </c>
      <c r="AZ2634" s="28">
        <v>72954</v>
      </c>
    </row>
    <row r="2635" spans="1:52" x14ac:dyDescent="0.3">
      <c r="A2635" s="2" t="s">
        <v>2322</v>
      </c>
      <c r="B2635" s="2" t="s">
        <v>76</v>
      </c>
      <c r="C2635" s="2" t="s">
        <v>1186</v>
      </c>
      <c r="D2635" s="2"/>
      <c r="E2635" s="2"/>
      <c r="F2635" s="17" t="str">
        <f>+Tabela1[[#This Row],[WK]]&amp;Tabela1[[#This Row],[PK]]&amp;Tabela1[[#This Row],[GK]]</f>
        <v>1436</v>
      </c>
      <c r="G2635" s="2" t="s">
        <v>2472</v>
      </c>
      <c r="I2635">
        <v>33812</v>
      </c>
      <c r="K2635">
        <v>0</v>
      </c>
      <c r="M2635">
        <v>29145.944</v>
      </c>
      <c r="O2635">
        <v>0</v>
      </c>
      <c r="Q2635">
        <v>0</v>
      </c>
      <c r="S2635">
        <v>0</v>
      </c>
      <c r="U2635">
        <v>0</v>
      </c>
      <c r="AO2635" s="337">
        <f>TabIPW[[#This Row],[iloczyn liczby mieszkańców i relacji przeciętnego miesięcznego wynagrodzenia brutto 
 do średniej krajowej2]]/$AP$2*$AO$2</f>
        <v>5.3432846545549276E-4</v>
      </c>
      <c r="AP2635" s="28">
        <v>29145.944</v>
      </c>
      <c r="AQ2635" s="337">
        <f>((TabIPW[[#This Row],[liczba mieszkańców zakładów stacjonarnych pomocy społecznej podleglych samorządowi powiatu (łącznie z filiami)]]/$AR$2*$AR$3)+(TabIPW[[#This Row],[liczba bezrobotnych zarejestrowanych]]/$AS$2*$AS$3))*$AQ$2</f>
        <v>4.9834996081502111E-4</v>
      </c>
      <c r="AR2635" s="28">
        <v>77</v>
      </c>
      <c r="AS2635" s="28">
        <v>1506</v>
      </c>
      <c r="AT2635" s="337">
        <f>((TabIPW[[#This Row],[długość dróg powiatowych o nawierzchni twardej '[w km']]]/$AU$2*$AU$3)+(TabIPW[[#This Row],[liczba mieszkańców w wieku 20-64  '']]/$AV$2*$AV$3))*$AT$2</f>
        <v>1.7756866545821714E-4</v>
      </c>
      <c r="AU2635">
        <v>239.2</v>
      </c>
      <c r="AV2635">
        <v>19992</v>
      </c>
      <c r="AW2635" s="337">
        <f>TabIPW[[#This Row],[liczba oddziałów w szkołach ponadpodstawowych i policealnych]]/$AX$2*$AW$2</f>
        <v>1.870358485376364E-4</v>
      </c>
      <c r="AX2635" s="28">
        <v>51</v>
      </c>
      <c r="AY2635" s="337">
        <f>TabIPW[[#This Row],[liczba mieszkańców'']]/$AZ$2*$AY$2</f>
        <v>9.4165134639186102E-5</v>
      </c>
      <c r="AZ2635" s="28">
        <v>33812</v>
      </c>
    </row>
    <row r="2636" spans="1:52" x14ac:dyDescent="0.3">
      <c r="A2636" s="2" t="s">
        <v>2322</v>
      </c>
      <c r="B2636" s="2" t="s">
        <v>76</v>
      </c>
      <c r="C2636" s="2" t="s">
        <v>1192</v>
      </c>
      <c r="D2636" s="2"/>
      <c r="E2636" s="2"/>
      <c r="F2636" s="17" t="str">
        <f>+Tabela1[[#This Row],[WK]]&amp;Tabela1[[#This Row],[PK]]&amp;Tabela1[[#This Row],[GK]]</f>
        <v>1437</v>
      </c>
      <c r="G2636" s="2" t="s">
        <v>2473</v>
      </c>
      <c r="I2636">
        <v>34687</v>
      </c>
      <c r="K2636">
        <v>0</v>
      </c>
      <c r="M2636">
        <v>29102.393000000004</v>
      </c>
      <c r="O2636">
        <v>0</v>
      </c>
      <c r="Q2636">
        <v>0</v>
      </c>
      <c r="S2636">
        <v>0</v>
      </c>
      <c r="U2636">
        <v>0</v>
      </c>
      <c r="AO2636" s="337">
        <f>TabIPW[[#This Row],[iloczyn liczby mieszkańców i relacji przeciętnego miesięcznego wynagrodzenia brutto 
 do średniej krajowej2]]/$AP$2*$AO$2</f>
        <v>5.3353005113756743E-4</v>
      </c>
      <c r="AP2636" s="28">
        <v>29102.393000000004</v>
      </c>
      <c r="AQ2636" s="337">
        <f>((TabIPW[[#This Row],[liczba mieszkańców zakładów stacjonarnych pomocy społecznej podleglych samorządowi powiatu (łącznie z filiami)]]/$AR$2*$AR$3)+(TabIPW[[#This Row],[liczba bezrobotnych zarejestrowanych]]/$AS$2*$AS$3))*$AQ$2</f>
        <v>5.5093774743183348E-4</v>
      </c>
      <c r="AR2636" s="28">
        <v>62</v>
      </c>
      <c r="AS2636" s="28">
        <v>1862</v>
      </c>
      <c r="AT2636" s="337">
        <f>((TabIPW[[#This Row],[długość dróg powiatowych o nawierzchni twardej '[w km']]]/$AU$2*$AU$3)+(TabIPW[[#This Row],[liczba mieszkańców w wieku 20-64  '']]/$AV$2*$AV$3))*$AT$2</f>
        <v>1.9230450944428086E-4</v>
      </c>
      <c r="AU2636">
        <v>306.2</v>
      </c>
      <c r="AV2636">
        <v>20406</v>
      </c>
      <c r="AW2636" s="337">
        <f>TabIPW[[#This Row],[liczba oddziałów w szkołach ponadpodstawowych i policealnych]]/$AX$2*$AW$2</f>
        <v>2.310442834876685E-4</v>
      </c>
      <c r="AX2636" s="28">
        <v>63</v>
      </c>
      <c r="AY2636" s="337">
        <f>TabIPW[[#This Row],[liczba mieszkańców'']]/$AZ$2*$AY$2</f>
        <v>9.6601976376122346E-5</v>
      </c>
      <c r="AZ2636" s="28">
        <v>34687</v>
      </c>
    </row>
    <row r="2637" spans="1:52" x14ac:dyDescent="0.3">
      <c r="A2637" s="2" t="s">
        <v>2322</v>
      </c>
      <c r="B2637" s="2" t="s">
        <v>76</v>
      </c>
      <c r="C2637" s="2" t="s">
        <v>1199</v>
      </c>
      <c r="D2637" s="2"/>
      <c r="E2637" s="2"/>
      <c r="F2637" s="17" t="str">
        <f>+Tabela1[[#This Row],[WK]]&amp;Tabela1[[#This Row],[PK]]&amp;Tabela1[[#This Row],[GK]]</f>
        <v>1438</v>
      </c>
      <c r="G2637" s="2" t="s">
        <v>2474</v>
      </c>
      <c r="I2637">
        <v>74788</v>
      </c>
      <c r="K2637">
        <v>0</v>
      </c>
      <c r="M2637">
        <v>70151.144</v>
      </c>
      <c r="O2637">
        <v>0</v>
      </c>
      <c r="Q2637">
        <v>0</v>
      </c>
      <c r="S2637">
        <v>0</v>
      </c>
      <c r="U2637">
        <v>0</v>
      </c>
      <c r="AO2637" s="337">
        <f>TabIPW[[#This Row],[iloczyn liczby mieszkańców i relacji przeciętnego miesięcznego wynagrodzenia brutto 
 do średniej krajowej2]]/$AP$2*$AO$2</f>
        <v>1.2860709923640593E-3</v>
      </c>
      <c r="AP2637" s="28">
        <v>70151.144</v>
      </c>
      <c r="AQ2637" s="337">
        <f>((TabIPW[[#This Row],[liczba mieszkańców zakładów stacjonarnych pomocy społecznej podleglych samorządowi powiatu (łącznie z filiami)]]/$AR$2*$AR$3)+(TabIPW[[#This Row],[liczba bezrobotnych zarejestrowanych]]/$AS$2*$AS$3))*$AQ$2</f>
        <v>9.885598319212209E-4</v>
      </c>
      <c r="AR2637" s="28">
        <v>207</v>
      </c>
      <c r="AS2637" s="28">
        <v>2525</v>
      </c>
      <c r="AT2637" s="337">
        <f>((TabIPW[[#This Row],[długość dróg powiatowych o nawierzchni twardej '[w km']]]/$AU$2*$AU$3)+(TabIPW[[#This Row],[liczba mieszkańców w wieku 20-64  '']]/$AV$2*$AV$3))*$AT$2</f>
        <v>3.2809041148958921E-4</v>
      </c>
      <c r="AU2637">
        <v>188.2</v>
      </c>
      <c r="AV2637">
        <v>43640</v>
      </c>
      <c r="AW2637" s="337">
        <f>TabIPW[[#This Row],[liczba oddziałów w szkołach ponadpodstawowych i policealnych]]/$AX$2*$AW$2</f>
        <v>8.1415604657559377E-4</v>
      </c>
      <c r="AX2637" s="28">
        <v>222</v>
      </c>
      <c r="AY2637" s="337">
        <f>TabIPW[[#This Row],[liczba mieszkańców'']]/$AZ$2*$AY$2</f>
        <v>2.0828173693941351E-4</v>
      </c>
      <c r="AZ2637" s="28">
        <v>74788</v>
      </c>
    </row>
    <row r="2638" spans="1:52" x14ac:dyDescent="0.3">
      <c r="A2638" s="2" t="s">
        <v>2322</v>
      </c>
      <c r="B2638" s="2" t="s">
        <v>113</v>
      </c>
      <c r="C2638" s="2" t="s">
        <v>12</v>
      </c>
      <c r="D2638" s="2"/>
      <c r="E2638" s="2"/>
      <c r="F2638" s="17" t="str">
        <f>+Tabela1[[#This Row],[WK]]&amp;Tabela1[[#This Row],[PK]]&amp;Tabela1[[#This Row],[GK]]</f>
        <v>1601</v>
      </c>
      <c r="G2638" s="2" t="s">
        <v>2420</v>
      </c>
      <c r="I2638">
        <v>85002</v>
      </c>
      <c r="K2638">
        <v>0</v>
      </c>
      <c r="M2638">
        <v>74546.754000000001</v>
      </c>
      <c r="O2638">
        <v>0</v>
      </c>
      <c r="Q2638">
        <v>0</v>
      </c>
      <c r="S2638">
        <v>0</v>
      </c>
      <c r="U2638">
        <v>0</v>
      </c>
      <c r="AO2638" s="337">
        <f>TabIPW[[#This Row],[iloczyn liczby mieszkańców i relacji przeciętnego miesięcznego wynagrodzenia brutto 
 do średniej krajowej2]]/$AP$2*$AO$2</f>
        <v>1.3666550882520093E-3</v>
      </c>
      <c r="AP2638" s="28">
        <v>74546.754000000001</v>
      </c>
      <c r="AQ2638" s="337">
        <f>((TabIPW[[#This Row],[liczba mieszkańców zakładów stacjonarnych pomocy społecznej podleglych samorządowi powiatu (łącznie z filiami)]]/$AR$2*$AR$3)+(TabIPW[[#This Row],[liczba bezrobotnych zarejestrowanych]]/$AS$2*$AS$3))*$AQ$2</f>
        <v>8.2848694818750423E-4</v>
      </c>
      <c r="AR2638" s="28">
        <v>139</v>
      </c>
      <c r="AS2638" s="28">
        <v>2410</v>
      </c>
      <c r="AT2638" s="337">
        <f>((TabIPW[[#This Row],[długość dróg powiatowych o nawierzchni twardej '[w km']]]/$AU$2*$AU$3)+(TabIPW[[#This Row],[liczba mieszkańców w wieku 20-64  '']]/$AV$2*$AV$3))*$AT$2</f>
        <v>3.9156708791283793E-4</v>
      </c>
      <c r="AU2638">
        <v>288.2</v>
      </c>
      <c r="AV2638">
        <v>50404</v>
      </c>
      <c r="AW2638" s="337">
        <f>TabIPW[[#This Row],[liczba oddziałów w szkołach ponadpodstawowych i policealnych]]/$AX$2*$AW$2</f>
        <v>7.1880443751719074E-4</v>
      </c>
      <c r="AX2638" s="28">
        <v>196</v>
      </c>
      <c r="AY2638" s="337">
        <f>TabIPW[[#This Row],[liczba mieszkańców'']]/$AZ$2*$AY$2</f>
        <v>2.3672733865491829E-4</v>
      </c>
      <c r="AZ2638" s="28">
        <v>85002</v>
      </c>
    </row>
    <row r="2639" spans="1:52" x14ac:dyDescent="0.3">
      <c r="A2639" s="2" t="s">
        <v>2322</v>
      </c>
      <c r="B2639" s="2" t="s">
        <v>113</v>
      </c>
      <c r="C2639" s="2" t="s">
        <v>11</v>
      </c>
      <c r="D2639" s="2"/>
      <c r="E2639" s="2"/>
      <c r="F2639" s="17" t="str">
        <f>+Tabela1[[#This Row],[WK]]&amp;Tabela1[[#This Row],[PK]]&amp;Tabela1[[#This Row],[GK]]</f>
        <v>1602</v>
      </c>
      <c r="G2639" s="2" t="s">
        <v>2475</v>
      </c>
      <c r="I2639">
        <v>41510</v>
      </c>
      <c r="K2639">
        <v>0</v>
      </c>
      <c r="M2639">
        <v>38687.32</v>
      </c>
      <c r="O2639">
        <v>0</v>
      </c>
      <c r="Q2639">
        <v>0</v>
      </c>
      <c r="S2639">
        <v>0</v>
      </c>
      <c r="U2639">
        <v>0</v>
      </c>
      <c r="AO2639" s="337">
        <f>TabIPW[[#This Row],[iloczyn liczby mieszkańców i relacji przeciętnego miesięcznego wynagrodzenia brutto 
 do średniej krajowej2]]/$AP$2*$AO$2</f>
        <v>7.0924916098739476E-4</v>
      </c>
      <c r="AP2639" s="28">
        <v>38687.32</v>
      </c>
      <c r="AQ2639" s="337">
        <f>((TabIPW[[#This Row],[liczba mieszkańców zakładów stacjonarnych pomocy społecznej podleglych samorządowi powiatu (łącznie z filiami)]]/$AR$2*$AR$3)+(TabIPW[[#This Row],[liczba bezrobotnych zarejestrowanych]]/$AS$2*$AS$3))*$AQ$2</f>
        <v>1.7978577471388551E-3</v>
      </c>
      <c r="AR2639" s="28">
        <v>738</v>
      </c>
      <c r="AS2639" s="28">
        <v>1511</v>
      </c>
      <c r="AT2639" s="337">
        <f>((TabIPW[[#This Row],[długość dróg powiatowych o nawierzchni twardej '[w km']]]/$AU$2*$AU$3)+(TabIPW[[#This Row],[liczba mieszkańców w wieku 20-64  '']]/$AV$2*$AV$3))*$AT$2</f>
        <v>2.2076208097516692E-4</v>
      </c>
      <c r="AU2639">
        <v>303.89999999999998</v>
      </c>
      <c r="AV2639">
        <v>24683</v>
      </c>
      <c r="AW2639" s="337">
        <f>TabIPW[[#This Row],[liczba oddziałów w szkołach ponadpodstawowych i policealnych]]/$AX$2*$AW$2</f>
        <v>3.410653708627487E-4</v>
      </c>
      <c r="AX2639" s="28">
        <v>93</v>
      </c>
      <c r="AY2639" s="337">
        <f>TabIPW[[#This Row],[liczba mieszkańców'']]/$AZ$2*$AY$2</f>
        <v>1.156037720002548E-4</v>
      </c>
      <c r="AZ2639" s="28">
        <v>41510</v>
      </c>
    </row>
    <row r="2640" spans="1:52" x14ac:dyDescent="0.3">
      <c r="A2640" s="2" t="s">
        <v>2322</v>
      </c>
      <c r="B2640" s="2" t="s">
        <v>113</v>
      </c>
      <c r="C2640" s="2" t="s">
        <v>16</v>
      </c>
      <c r="D2640" s="2"/>
      <c r="E2640" s="2"/>
      <c r="F2640" s="17" t="str">
        <f>+Tabela1[[#This Row],[WK]]&amp;Tabela1[[#This Row],[PK]]&amp;Tabela1[[#This Row],[GK]]</f>
        <v>1603</v>
      </c>
      <c r="G2640" s="2" t="s">
        <v>2476</v>
      </c>
      <c r="I2640">
        <v>84590</v>
      </c>
      <c r="K2640">
        <v>0</v>
      </c>
      <c r="M2640">
        <v>80022.139999999985</v>
      </c>
      <c r="O2640">
        <v>0</v>
      </c>
      <c r="Q2640">
        <v>0</v>
      </c>
      <c r="S2640">
        <v>0</v>
      </c>
      <c r="U2640">
        <v>0</v>
      </c>
      <c r="AO2640" s="337">
        <f>TabIPW[[#This Row],[iloczyn liczby mieszkańców i relacji przeciętnego miesięcznego wynagrodzenia brutto 
 do średniej krajowej2]]/$AP$2*$AO$2</f>
        <v>1.4670345646949918E-3</v>
      </c>
      <c r="AP2640" s="28">
        <v>80022.14</v>
      </c>
      <c r="AQ2640" s="337">
        <f>((TabIPW[[#This Row],[liczba mieszkańców zakładów stacjonarnych pomocy społecznej podleglych samorządowi powiatu (łącznie z filiami)]]/$AR$2*$AR$3)+(TabIPW[[#This Row],[liczba bezrobotnych zarejestrowanych]]/$AS$2*$AS$3))*$AQ$2</f>
        <v>6.9576204424975723E-4</v>
      </c>
      <c r="AR2640" s="28">
        <v>78</v>
      </c>
      <c r="AS2640" s="28">
        <v>2354</v>
      </c>
      <c r="AT2640" s="337">
        <f>((TabIPW[[#This Row],[długość dróg powiatowych o nawierzchni twardej '[w km']]]/$AU$2*$AU$3)+(TabIPW[[#This Row],[liczba mieszkańców w wieku 20-64  '']]/$AV$2*$AV$3))*$AT$2</f>
        <v>3.8506544857909897E-4</v>
      </c>
      <c r="AU2640">
        <v>235.4</v>
      </c>
      <c r="AV2640">
        <v>50835</v>
      </c>
      <c r="AW2640" s="337">
        <f>TabIPW[[#This Row],[liczba oddziałów w szkołach ponadpodstawowych i policealnych]]/$AX$2*$AW$2</f>
        <v>6.9313285046300542E-4</v>
      </c>
      <c r="AX2640" s="28">
        <v>189</v>
      </c>
      <c r="AY2640" s="337">
        <f>TabIPW[[#This Row],[liczba mieszkańców'']]/$AZ$2*$AY$2</f>
        <v>2.3557993431706946E-4</v>
      </c>
      <c r="AZ2640" s="28">
        <v>84590</v>
      </c>
    </row>
    <row r="2641" spans="1:52" x14ac:dyDescent="0.3">
      <c r="A2641" s="2" t="s">
        <v>2322</v>
      </c>
      <c r="B2641" s="2" t="s">
        <v>113</v>
      </c>
      <c r="C2641" s="2" t="s">
        <v>18</v>
      </c>
      <c r="D2641" s="2"/>
      <c r="E2641" s="2"/>
      <c r="F2641" s="17" t="str">
        <f>+Tabela1[[#This Row],[WK]]&amp;Tabela1[[#This Row],[PK]]&amp;Tabela1[[#This Row],[GK]]</f>
        <v>1604</v>
      </c>
      <c r="G2641" s="2" t="s">
        <v>2477</v>
      </c>
      <c r="I2641">
        <v>59791</v>
      </c>
      <c r="K2641">
        <v>0</v>
      </c>
      <c r="M2641">
        <v>51420.26</v>
      </c>
      <c r="O2641">
        <v>0</v>
      </c>
      <c r="Q2641">
        <v>0</v>
      </c>
      <c r="S2641">
        <v>0</v>
      </c>
      <c r="U2641">
        <v>0</v>
      </c>
      <c r="AO2641" s="337">
        <f>TabIPW[[#This Row],[iloczyn liczby mieszkańców i relacji przeciętnego miesięcznego wynagrodzenia brutto 
 do średniej krajowej2]]/$AP$2*$AO$2</f>
        <v>9.4268034753386117E-4</v>
      </c>
      <c r="AP2641" s="28">
        <v>51420.26</v>
      </c>
      <c r="AQ2641" s="337">
        <f>((TabIPW[[#This Row],[liczba mieszkańców zakładów stacjonarnych pomocy społecznej podleglych samorządowi powiatu (łącznie z filiami)]]/$AR$2*$AR$3)+(TabIPW[[#This Row],[liczba bezrobotnych zarejestrowanych]]/$AS$2*$AS$3))*$AQ$2</f>
        <v>6.9266040641930901E-4</v>
      </c>
      <c r="AR2641" s="28">
        <v>192</v>
      </c>
      <c r="AS2641" s="28">
        <v>1369</v>
      </c>
      <c r="AT2641" s="337">
        <f>((TabIPW[[#This Row],[długość dróg powiatowych o nawierzchni twardej '[w km']]]/$AU$2*$AU$3)+(TabIPW[[#This Row],[liczba mieszkańców w wieku 20-64  '']]/$AV$2*$AV$3))*$AT$2</f>
        <v>3.099131997184707E-4</v>
      </c>
      <c r="AU2641">
        <v>368.3</v>
      </c>
      <c r="AV2641">
        <v>36191</v>
      </c>
      <c r="AW2641" s="337">
        <f>TabIPW[[#This Row],[liczba oddziałów w szkołach ponadpodstawowych i policealnych]]/$AX$2*$AW$2</f>
        <v>5.134317410837077E-4</v>
      </c>
      <c r="AX2641" s="28">
        <v>140</v>
      </c>
      <c r="AY2641" s="337">
        <f>TabIPW[[#This Row],[liczba mieszkańców'']]/$AZ$2*$AY$2</f>
        <v>1.6651566204931907E-4</v>
      </c>
      <c r="AZ2641" s="28">
        <v>59791</v>
      </c>
    </row>
    <row r="2642" spans="1:52" x14ac:dyDescent="0.3">
      <c r="A2642" s="2" t="s">
        <v>2322</v>
      </c>
      <c r="B2642" s="2" t="s">
        <v>113</v>
      </c>
      <c r="C2642" s="2" t="s">
        <v>21</v>
      </c>
      <c r="D2642" s="2"/>
      <c r="E2642" s="2"/>
      <c r="F2642" s="17" t="str">
        <f>+Tabela1[[#This Row],[WK]]&amp;Tabela1[[#This Row],[PK]]&amp;Tabela1[[#This Row],[GK]]</f>
        <v>1605</v>
      </c>
      <c r="G2642" s="2" t="s">
        <v>2478</v>
      </c>
      <c r="I2642">
        <v>58868</v>
      </c>
      <c r="K2642">
        <v>0</v>
      </c>
      <c r="M2642">
        <v>56572.148000000001</v>
      </c>
      <c r="O2642">
        <v>0</v>
      </c>
      <c r="Q2642">
        <v>0</v>
      </c>
      <c r="S2642">
        <v>0</v>
      </c>
      <c r="U2642">
        <v>0</v>
      </c>
      <c r="AO2642" s="337">
        <f>TabIPW[[#This Row],[iloczyn liczby mieszkańców i relacji przeciętnego miesięcznego wynagrodzenia brutto 
 do średniej krajowej2]]/$AP$2*$AO$2</f>
        <v>1.0371291809371838E-3</v>
      </c>
      <c r="AP2642" s="28">
        <v>56572.148000000001</v>
      </c>
      <c r="AQ2642" s="337">
        <f>((TabIPW[[#This Row],[liczba mieszkańców zakładów stacjonarnych pomocy społecznej podleglych samorządowi powiatu (łącznie z filiami)]]/$AR$2*$AR$3)+(TabIPW[[#This Row],[liczba bezrobotnych zarejestrowanych]]/$AS$2*$AS$3))*$AQ$2</f>
        <v>3.4674618154711549E-4</v>
      </c>
      <c r="AR2642" s="28">
        <v>20</v>
      </c>
      <c r="AS2642" s="28">
        <v>1334</v>
      </c>
      <c r="AT2642" s="337">
        <f>((TabIPW[[#This Row],[długość dróg powiatowych o nawierzchni twardej '[w km']]]/$AU$2*$AU$3)+(TabIPW[[#This Row],[liczba mieszkańców w wieku 20-64  '']]/$AV$2*$AV$3))*$AT$2</f>
        <v>2.6841430149270859E-4</v>
      </c>
      <c r="AU2642">
        <v>136.6</v>
      </c>
      <c r="AV2642">
        <v>36161</v>
      </c>
      <c r="AW2642" s="337">
        <f>TabIPW[[#This Row],[liczba oddziałów w szkołach ponadpodstawowych i policealnych]]/$AX$2*$AW$2</f>
        <v>2.3837902264600716E-4</v>
      </c>
      <c r="AX2642" s="28">
        <v>65</v>
      </c>
      <c r="AY2642" s="337">
        <f>TabIPW[[#This Row],[liczba mieszkańców'']]/$AZ$2*$AY$2</f>
        <v>1.6394514213709948E-4</v>
      </c>
      <c r="AZ2642" s="28">
        <v>58868</v>
      </c>
    </row>
    <row r="2643" spans="1:52" x14ac:dyDescent="0.3">
      <c r="A2643" s="2" t="s">
        <v>2322</v>
      </c>
      <c r="B2643" s="2" t="s">
        <v>113</v>
      </c>
      <c r="C2643" s="2" t="s">
        <v>23</v>
      </c>
      <c r="D2643" s="2"/>
      <c r="E2643" s="2"/>
      <c r="F2643" s="17" t="str">
        <f>+Tabela1[[#This Row],[WK]]&amp;Tabela1[[#This Row],[PK]]&amp;Tabela1[[#This Row],[GK]]</f>
        <v>1606</v>
      </c>
      <c r="G2643" s="2" t="s">
        <v>2479</v>
      </c>
      <c r="I2643">
        <v>41603</v>
      </c>
      <c r="K2643">
        <v>0</v>
      </c>
      <c r="M2643">
        <v>37109.876000000004</v>
      </c>
      <c r="O2643">
        <v>0</v>
      </c>
      <c r="Q2643">
        <v>0</v>
      </c>
      <c r="S2643">
        <v>0</v>
      </c>
      <c r="U2643">
        <v>0</v>
      </c>
      <c r="AO2643" s="337">
        <f>TabIPW[[#This Row],[iloczyn liczby mieszkańców i relacji przeciętnego miesięcznego wynagrodzenia brutto 
 do średniej krajowej2]]/$AP$2*$AO$2</f>
        <v>6.8033010343818753E-4</v>
      </c>
      <c r="AP2643" s="28">
        <v>37109.876000000004</v>
      </c>
      <c r="AQ2643" s="337">
        <f>((TabIPW[[#This Row],[liczba mieszkańców zakładów stacjonarnych pomocy społecznej podleglych samorządowi powiatu (łącznie z filiami)]]/$AR$2*$AR$3)+(TabIPW[[#This Row],[liczba bezrobotnych zarejestrowanych]]/$AS$2*$AS$3))*$AQ$2</f>
        <v>4.0600335098928966E-4</v>
      </c>
      <c r="AR2643" s="28">
        <v>47</v>
      </c>
      <c r="AS2643" s="28">
        <v>1361</v>
      </c>
      <c r="AT2643" s="337">
        <f>((TabIPW[[#This Row],[długość dróg powiatowych o nawierzchni twardej '[w km']]]/$AU$2*$AU$3)+(TabIPW[[#This Row],[liczba mieszkańców w wieku 20-64  '']]/$AV$2*$AV$3))*$AT$2</f>
        <v>2.1756975947325049E-4</v>
      </c>
      <c r="AU2643">
        <v>296.10000000000002</v>
      </c>
      <c r="AV2643">
        <v>24416</v>
      </c>
      <c r="AW2643" s="337">
        <f>TabIPW[[#This Row],[liczba oddziałów w szkołach ponadpodstawowych i policealnych]]/$AX$2*$AW$2</f>
        <v>3.1906115338773268E-4</v>
      </c>
      <c r="AX2643" s="28">
        <v>87</v>
      </c>
      <c r="AY2643" s="337">
        <f>TabIPW[[#This Row],[liczba mieszkańców'']]/$AZ$2*$AY$2</f>
        <v>1.158627734648663E-4</v>
      </c>
      <c r="AZ2643" s="28">
        <v>41603</v>
      </c>
    </row>
    <row r="2644" spans="1:52" x14ac:dyDescent="0.3">
      <c r="A2644" s="2" t="s">
        <v>2322</v>
      </c>
      <c r="B2644" s="2" t="s">
        <v>113</v>
      </c>
      <c r="C2644" s="2" t="s">
        <v>30</v>
      </c>
      <c r="D2644" s="2"/>
      <c r="E2644" s="2"/>
      <c r="F2644" s="17" t="str">
        <f>+Tabela1[[#This Row],[WK]]&amp;Tabela1[[#This Row],[PK]]&amp;Tabela1[[#This Row],[GK]]</f>
        <v>1607</v>
      </c>
      <c r="G2644" s="2" t="s">
        <v>2480</v>
      </c>
      <c r="I2644">
        <v>125830</v>
      </c>
      <c r="K2644">
        <v>0</v>
      </c>
      <c r="M2644">
        <v>108842.95</v>
      </c>
      <c r="O2644">
        <v>0</v>
      </c>
      <c r="Q2644">
        <v>0</v>
      </c>
      <c r="S2644">
        <v>0</v>
      </c>
      <c r="U2644">
        <v>0</v>
      </c>
      <c r="AO2644" s="337">
        <f>TabIPW[[#This Row],[iloczyn liczby mieszkańców i relacji przeciętnego miesięcznego wynagrodzenia brutto 
 do średniej krajowej2]]/$AP$2*$AO$2</f>
        <v>1.9954023945544163E-3</v>
      </c>
      <c r="AP2644" s="28">
        <v>108842.95</v>
      </c>
      <c r="AQ2644" s="337">
        <f>((TabIPW[[#This Row],[liczba mieszkańców zakładów stacjonarnych pomocy społecznej podleglych samorządowi powiatu (łącznie z filiami)]]/$AR$2*$AR$3)+(TabIPW[[#This Row],[liczba bezrobotnych zarejestrowanych]]/$AS$2*$AS$3))*$AQ$2</f>
        <v>9.2730287404731539E-4</v>
      </c>
      <c r="AR2644" s="28">
        <v>60</v>
      </c>
      <c r="AS2644" s="28">
        <v>3512</v>
      </c>
      <c r="AT2644" s="337">
        <f>((TabIPW[[#This Row],[długość dróg powiatowych o nawierzchni twardej '[w km']]]/$AU$2*$AU$3)+(TabIPW[[#This Row],[liczba mieszkańców w wieku 20-64  '']]/$AV$2*$AV$3))*$AT$2</f>
        <v>6.0783019508416905E-4</v>
      </c>
      <c r="AU2644">
        <v>585.29999999999995</v>
      </c>
      <c r="AV2644">
        <v>74600</v>
      </c>
      <c r="AW2644" s="337">
        <f>TabIPW[[#This Row],[liczba oddziałów w szkołach ponadpodstawowych i policealnych]]/$AX$2*$AW$2</f>
        <v>1.0488676996424314E-3</v>
      </c>
      <c r="AX2644" s="28">
        <v>286</v>
      </c>
      <c r="AY2644" s="337">
        <f>TabIPW[[#This Row],[liczba mieszkańców'']]/$AZ$2*$AY$2</f>
        <v>3.5043176658135537E-4</v>
      </c>
      <c r="AZ2644" s="28">
        <v>125830</v>
      </c>
    </row>
    <row r="2645" spans="1:52" x14ac:dyDescent="0.3">
      <c r="A2645" s="2" t="s">
        <v>2322</v>
      </c>
      <c r="B2645" s="2" t="s">
        <v>113</v>
      </c>
      <c r="C2645" s="2" t="s">
        <v>54</v>
      </c>
      <c r="D2645" s="2"/>
      <c r="E2645" s="2"/>
      <c r="F2645" s="17" t="str">
        <f>+Tabela1[[#This Row],[WK]]&amp;Tabela1[[#This Row],[PK]]&amp;Tabela1[[#This Row],[GK]]</f>
        <v>1608</v>
      </c>
      <c r="G2645" s="2" t="s">
        <v>2481</v>
      </c>
      <c r="I2645">
        <v>60378</v>
      </c>
      <c r="K2645">
        <v>0</v>
      </c>
      <c r="M2645">
        <v>49932.606000000007</v>
      </c>
      <c r="O2645">
        <v>0</v>
      </c>
      <c r="Q2645">
        <v>0</v>
      </c>
      <c r="S2645">
        <v>0</v>
      </c>
      <c r="U2645">
        <v>0</v>
      </c>
      <c r="AO2645" s="337">
        <f>TabIPW[[#This Row],[iloczyn liczby mieszkańców i relacji przeciętnego miesięcznego wynagrodzenia brutto 
 do średniej krajowej2]]/$AP$2*$AO$2</f>
        <v>9.1540739734399183E-4</v>
      </c>
      <c r="AP2645" s="28">
        <v>49932.606000000007</v>
      </c>
      <c r="AQ2645" s="337">
        <f>((TabIPW[[#This Row],[liczba mieszkańców zakładów stacjonarnych pomocy społecznej podleglych samorządowi powiatu (łącznie z filiami)]]/$AR$2*$AR$3)+(TabIPW[[#This Row],[liczba bezrobotnych zarejestrowanych]]/$AS$2*$AS$3))*$AQ$2</f>
        <v>4.0035442580210528E-4</v>
      </c>
      <c r="AR2645" s="28">
        <v>69</v>
      </c>
      <c r="AS2645" s="28">
        <v>1149</v>
      </c>
      <c r="AT2645" s="337">
        <f>((TabIPW[[#This Row],[długość dróg powiatowych o nawierzchni twardej '[w km']]]/$AU$2*$AU$3)+(TabIPW[[#This Row],[liczba mieszkańców w wieku 20-64  '']]/$AV$2*$AV$3))*$AT$2</f>
        <v>3.0194475472652027E-4</v>
      </c>
      <c r="AU2645">
        <v>327</v>
      </c>
      <c r="AV2645">
        <v>36101</v>
      </c>
      <c r="AW2645" s="337">
        <f>TabIPW[[#This Row],[liczba oddziałów w szkołach ponadpodstawowych i policealnych]]/$AX$2*$AW$2</f>
        <v>3.6306958833776473E-4</v>
      </c>
      <c r="AX2645" s="28">
        <v>99</v>
      </c>
      <c r="AY2645" s="337">
        <f>TabIPW[[#This Row],[liczba mieszkańców'']]/$AZ$2*$AY$2</f>
        <v>1.6815043473455515E-4</v>
      </c>
      <c r="AZ2645" s="28">
        <v>60378</v>
      </c>
    </row>
    <row r="2646" spans="1:52" x14ac:dyDescent="0.3">
      <c r="A2646" s="2" t="s">
        <v>2322</v>
      </c>
      <c r="B2646" s="2" t="s">
        <v>113</v>
      </c>
      <c r="C2646" s="2" t="s">
        <v>56</v>
      </c>
      <c r="D2646" s="2"/>
      <c r="E2646" s="2"/>
      <c r="F2646" s="17" t="str">
        <f>+Tabela1[[#This Row],[WK]]&amp;Tabela1[[#This Row],[PK]]&amp;Tabela1[[#This Row],[GK]]</f>
        <v>1609</v>
      </c>
      <c r="G2646" s="2" t="s">
        <v>2379</v>
      </c>
      <c r="I2646">
        <v>120731</v>
      </c>
      <c r="K2646">
        <v>0</v>
      </c>
      <c r="M2646">
        <v>102983.54299999999</v>
      </c>
      <c r="O2646">
        <v>0</v>
      </c>
      <c r="Q2646">
        <v>0</v>
      </c>
      <c r="S2646">
        <v>0</v>
      </c>
      <c r="U2646">
        <v>0</v>
      </c>
      <c r="AO2646" s="337">
        <f>TabIPW[[#This Row],[iloczyn liczby mieszkańców i relacji przeciętnego miesięcznego wynagrodzenia brutto 
 do średniej krajowej2]]/$AP$2*$AO$2</f>
        <v>1.8879827154804026E-3</v>
      </c>
      <c r="AP2646" s="28">
        <v>102983.54299999999</v>
      </c>
      <c r="AQ2646" s="337">
        <f>((TabIPW[[#This Row],[liczba mieszkańców zakładów stacjonarnych pomocy społecznej podleglych samorządowi powiatu (łącznie z filiami)]]/$AR$2*$AR$3)+(TabIPW[[#This Row],[liczba bezrobotnych zarejestrowanych]]/$AS$2*$AS$3))*$AQ$2</f>
        <v>8.6289629994963115E-4</v>
      </c>
      <c r="AR2646" s="28">
        <v>197</v>
      </c>
      <c r="AS2646" s="28">
        <v>2065</v>
      </c>
      <c r="AT2646" s="337">
        <f>((TabIPW[[#This Row],[długość dróg powiatowych o nawierzchni twardej '[w km']]]/$AU$2*$AU$3)+(TabIPW[[#This Row],[liczba mieszkańców w wieku 20-64  '']]/$AV$2*$AV$3))*$AT$2</f>
        <v>5.9182369107266936E-4</v>
      </c>
      <c r="AU2646">
        <v>527</v>
      </c>
      <c r="AV2646">
        <v>73768</v>
      </c>
      <c r="AW2646" s="337">
        <f>TabIPW[[#This Row],[liczba oddziałów w szkołach ponadpodstawowych i policealnych]]/$AX$2*$AW$2</f>
        <v>2.6405060970019256E-4</v>
      </c>
      <c r="AX2646" s="28">
        <v>72</v>
      </c>
      <c r="AY2646" s="337">
        <f>TabIPW[[#This Row],[liczba mieszkańców'']]/$AZ$2*$AY$2</f>
        <v>3.362312454194835E-4</v>
      </c>
      <c r="AZ2646" s="28">
        <v>120731</v>
      </c>
    </row>
    <row r="2647" spans="1:52" x14ac:dyDescent="0.3">
      <c r="A2647" s="2" t="s">
        <v>2322</v>
      </c>
      <c r="B2647" s="2" t="s">
        <v>113</v>
      </c>
      <c r="C2647" s="2" t="s">
        <v>69</v>
      </c>
      <c r="D2647" s="2"/>
      <c r="E2647" s="2"/>
      <c r="F2647" s="17" t="str">
        <f>+Tabela1[[#This Row],[WK]]&amp;Tabela1[[#This Row],[PK]]&amp;Tabela1[[#This Row],[GK]]</f>
        <v>1610</v>
      </c>
      <c r="G2647" s="2" t="s">
        <v>2482</v>
      </c>
      <c r="I2647">
        <v>50374</v>
      </c>
      <c r="K2647">
        <v>0</v>
      </c>
      <c r="M2647">
        <v>42767.526000000005</v>
      </c>
      <c r="O2647">
        <v>0</v>
      </c>
      <c r="Q2647">
        <v>0</v>
      </c>
      <c r="S2647">
        <v>0</v>
      </c>
      <c r="U2647">
        <v>0</v>
      </c>
      <c r="AO2647" s="337">
        <f>TabIPW[[#This Row],[iloczyn liczby mieszkańców i relacji przeciętnego miesięcznego wynagrodzenia brutto 
 do średniej krajowej2]]/$AP$2*$AO$2</f>
        <v>7.8405099999189908E-4</v>
      </c>
      <c r="AP2647" s="28">
        <v>42767.526000000005</v>
      </c>
      <c r="AQ2647" s="337">
        <f>((TabIPW[[#This Row],[liczba mieszkańców zakładów stacjonarnych pomocy społecznej podleglych samorządowi powiatu (łącznie z filiami)]]/$AR$2*$AR$3)+(TabIPW[[#This Row],[liczba bezrobotnych zarejestrowanych]]/$AS$2*$AS$3))*$AQ$2</f>
        <v>6.8086903390945593E-4</v>
      </c>
      <c r="AR2647" s="28">
        <v>140</v>
      </c>
      <c r="AS2647" s="28">
        <v>1761</v>
      </c>
      <c r="AT2647" s="337">
        <f>((TabIPW[[#This Row],[długość dróg powiatowych o nawierzchni twardej '[w km']]]/$AU$2*$AU$3)+(TabIPW[[#This Row],[liczba mieszkańców w wieku 20-64  '']]/$AV$2*$AV$3))*$AT$2</f>
        <v>2.4592124289955905E-4</v>
      </c>
      <c r="AU2647">
        <v>241.4</v>
      </c>
      <c r="AV2647">
        <v>30061</v>
      </c>
      <c r="AW2647" s="337">
        <f>TabIPW[[#This Row],[liczba oddziałów w szkołach ponadpodstawowych i policealnych]]/$AX$2*$AW$2</f>
        <v>3.3739800128357935E-4</v>
      </c>
      <c r="AX2647" s="28">
        <v>92</v>
      </c>
      <c r="AY2647" s="337">
        <f>TabIPW[[#This Row],[liczba mieszkańców'']]/$AZ$2*$AY$2</f>
        <v>1.4028967503591509E-4</v>
      </c>
      <c r="AZ2647" s="28">
        <v>50374</v>
      </c>
    </row>
    <row r="2648" spans="1:52" x14ac:dyDescent="0.3">
      <c r="A2648" s="2" t="s">
        <v>2322</v>
      </c>
      <c r="B2648" s="2" t="s">
        <v>113</v>
      </c>
      <c r="C2648" s="2" t="s">
        <v>71</v>
      </c>
      <c r="D2648" s="2"/>
      <c r="E2648" s="2"/>
      <c r="F2648" s="17" t="str">
        <f>+Tabela1[[#This Row],[WK]]&amp;Tabela1[[#This Row],[PK]]&amp;Tabela1[[#This Row],[GK]]</f>
        <v>1611</v>
      </c>
      <c r="G2648" s="2" t="s">
        <v>2483</v>
      </c>
      <c r="I2648">
        <v>70296</v>
      </c>
      <c r="K2648">
        <v>0</v>
      </c>
      <c r="M2648">
        <v>64672.32</v>
      </c>
      <c r="O2648">
        <v>0</v>
      </c>
      <c r="Q2648">
        <v>0</v>
      </c>
      <c r="S2648">
        <v>0</v>
      </c>
      <c r="U2648">
        <v>0</v>
      </c>
      <c r="AO2648" s="337">
        <f>TabIPW[[#This Row],[iloczyn liczby mieszkańców i relacji przeciętnego miesięcznego wynagrodzenia brutto 
 do średniej krajowej2]]/$AP$2*$AO$2</f>
        <v>1.1856284875537597E-3</v>
      </c>
      <c r="AP2648" s="28">
        <v>64672.32</v>
      </c>
      <c r="AQ2648" s="337">
        <f>((TabIPW[[#This Row],[liczba mieszkańców zakładów stacjonarnych pomocy społecznej podleglych samorządowi powiatu (łącznie z filiami)]]/$AR$2*$AR$3)+(TabIPW[[#This Row],[liczba bezrobotnych zarejestrowanych]]/$AS$2*$AS$3))*$AQ$2</f>
        <v>9.8571223767157548E-4</v>
      </c>
      <c r="AR2648" s="28">
        <v>348</v>
      </c>
      <c r="AS2648" s="28">
        <v>1311</v>
      </c>
      <c r="AT2648" s="337">
        <f>((TabIPW[[#This Row],[długość dróg powiatowych o nawierzchni twardej '[w km']]]/$AU$2*$AU$3)+(TabIPW[[#This Row],[liczba mieszkańców w wieku 20-64  '']]/$AV$2*$AV$3))*$AT$2</f>
        <v>3.4530330847445376E-4</v>
      </c>
      <c r="AU2648">
        <v>307.8</v>
      </c>
      <c r="AV2648">
        <v>43032</v>
      </c>
      <c r="AW2648" s="337">
        <f>TabIPW[[#This Row],[liczba oddziałów w szkołach ponadpodstawowych i policealnych]]/$AX$2*$AW$2</f>
        <v>4.6942330613367565E-4</v>
      </c>
      <c r="AX2648" s="28">
        <v>128</v>
      </c>
      <c r="AY2648" s="337">
        <f>TabIPW[[#This Row],[liczba mieszkańców'']]/$AZ$2*$AY$2</f>
        <v>1.9577168770247918E-4</v>
      </c>
      <c r="AZ2648" s="28">
        <v>70296</v>
      </c>
    </row>
    <row r="2649" spans="1:52" x14ac:dyDescent="0.3">
      <c r="A2649" s="2" t="s">
        <v>2322</v>
      </c>
      <c r="B2649" s="2" t="s">
        <v>126</v>
      </c>
      <c r="C2649" s="2" t="s">
        <v>12</v>
      </c>
      <c r="D2649" s="2"/>
      <c r="E2649" s="2"/>
      <c r="F2649" s="17" t="str">
        <f>+Tabela1[[#This Row],[WK]]&amp;Tabela1[[#This Row],[PK]]&amp;Tabela1[[#This Row],[GK]]</f>
        <v>1801</v>
      </c>
      <c r="G2649" s="2" t="s">
        <v>2484</v>
      </c>
      <c r="I2649">
        <v>20215</v>
      </c>
      <c r="K2649">
        <v>0</v>
      </c>
      <c r="M2649">
        <v>17384.900000000001</v>
      </c>
      <c r="O2649">
        <v>0</v>
      </c>
      <c r="Q2649">
        <v>0</v>
      </c>
      <c r="S2649">
        <v>0</v>
      </c>
      <c r="U2649">
        <v>0</v>
      </c>
      <c r="AO2649" s="337">
        <f>TabIPW[[#This Row],[iloczyn liczby mieszkańców i relacji przeciętnego miesięcznego wynagrodzenia brutto 
 do średniej krajowej2]]/$AP$2*$AO$2</f>
        <v>3.1871491069553954E-4</v>
      </c>
      <c r="AP2649" s="28">
        <v>17384.900000000001</v>
      </c>
      <c r="AQ2649" s="337">
        <f>((TabIPW[[#This Row],[liczba mieszkańców zakładów stacjonarnych pomocy społecznej podleglych samorządowi powiatu (łącznie z filiami)]]/$AR$2*$AR$3)+(TabIPW[[#This Row],[liczba bezrobotnych zarejestrowanych]]/$AS$2*$AS$3))*$AQ$2</f>
        <v>5.2226728802355301E-4</v>
      </c>
      <c r="AR2649" s="28">
        <v>134</v>
      </c>
      <c r="AS2649" s="28">
        <v>1124</v>
      </c>
      <c r="AT2649" s="337">
        <f>((TabIPW[[#This Row],[długość dróg powiatowych o nawierzchni twardej '[w km']]]/$AU$2*$AU$3)+(TabIPW[[#This Row],[liczba mieszkańców w wieku 20-64  '']]/$AV$2*$AV$3))*$AT$2</f>
        <v>1.1327551830271574E-4</v>
      </c>
      <c r="AU2649">
        <v>167.3</v>
      </c>
      <c r="AV2649">
        <v>12365</v>
      </c>
      <c r="AW2649" s="337">
        <f>TabIPW[[#This Row],[liczba oddziałów w szkołach ponadpodstawowych i policealnych]]/$AX$2*$AW$2</f>
        <v>1.5402952232511233E-4</v>
      </c>
      <c r="AX2649" s="28">
        <v>42</v>
      </c>
      <c r="AY2649" s="337">
        <f>TabIPW[[#This Row],[liczba mieszkańców'']]/$AZ$2*$AY$2</f>
        <v>5.6298006528189605E-5</v>
      </c>
      <c r="AZ2649" s="28">
        <v>20215</v>
      </c>
    </row>
    <row r="2650" spans="1:52" x14ac:dyDescent="0.3">
      <c r="A2650" s="2" t="s">
        <v>2322</v>
      </c>
      <c r="B2650" s="2" t="s">
        <v>126</v>
      </c>
      <c r="C2650" s="2" t="s">
        <v>11</v>
      </c>
      <c r="D2650" s="2"/>
      <c r="E2650" s="2"/>
      <c r="F2650" s="17" t="str">
        <f>+Tabela1[[#This Row],[WK]]&amp;Tabela1[[#This Row],[PK]]&amp;Tabela1[[#This Row],[GK]]</f>
        <v>1802</v>
      </c>
      <c r="G2650" s="2" t="s">
        <v>2485</v>
      </c>
      <c r="I2650">
        <v>62409</v>
      </c>
      <c r="K2650">
        <v>0</v>
      </c>
      <c r="M2650">
        <v>50488.881000000008</v>
      </c>
      <c r="O2650">
        <v>0</v>
      </c>
      <c r="Q2650">
        <v>0</v>
      </c>
      <c r="S2650">
        <v>0</v>
      </c>
      <c r="U2650">
        <v>0</v>
      </c>
      <c r="AO2650" s="337">
        <f>TabIPW[[#This Row],[iloczyn liczby mieszkańców i relacji przeciętnego miesięcznego wynagrodzenia brutto 
 do średniej krajowej2]]/$AP$2*$AO$2</f>
        <v>9.2560550817276626E-4</v>
      </c>
      <c r="AP2650" s="28">
        <v>50488.881000000001</v>
      </c>
      <c r="AQ2650" s="337">
        <f>((TabIPW[[#This Row],[liczba mieszkańców zakładów stacjonarnych pomocy społecznej podleglych samorządowi powiatu (łącznie z filiami)]]/$AR$2*$AR$3)+(TabIPW[[#This Row],[liczba bezrobotnych zarejestrowanych]]/$AS$2*$AS$3))*$AQ$2</f>
        <v>9.4290660657424578E-4</v>
      </c>
      <c r="AR2650" s="28">
        <v>69</v>
      </c>
      <c r="AS2650" s="28">
        <v>3503</v>
      </c>
      <c r="AT2650" s="337">
        <f>((TabIPW[[#This Row],[długość dróg powiatowych o nawierzchni twardej '[w km']]]/$AU$2*$AU$3)+(TabIPW[[#This Row],[liczba mieszkańców w wieku 20-64  '']]/$AV$2*$AV$3))*$AT$2</f>
        <v>2.9424874349507686E-4</v>
      </c>
      <c r="AU2650">
        <v>239.4</v>
      </c>
      <c r="AV2650">
        <v>37274</v>
      </c>
      <c r="AW2650" s="337">
        <f>TabIPW[[#This Row],[liczba oddziałów w szkołach ponadpodstawowych i policealnych]]/$AX$2*$AW$2</f>
        <v>3.5206747960025677E-4</v>
      </c>
      <c r="AX2650" s="28">
        <v>96</v>
      </c>
      <c r="AY2650" s="337">
        <f>TabIPW[[#This Row],[liczba mieszkańców'']]/$AZ$2*$AY$2</f>
        <v>1.7380669252623225E-4</v>
      </c>
      <c r="AZ2650" s="28">
        <v>62409</v>
      </c>
    </row>
    <row r="2651" spans="1:52" x14ac:dyDescent="0.3">
      <c r="A2651" s="2" t="s">
        <v>2322</v>
      </c>
      <c r="B2651" s="2" t="s">
        <v>126</v>
      </c>
      <c r="C2651" s="2" t="s">
        <v>16</v>
      </c>
      <c r="D2651" s="2"/>
      <c r="E2651" s="2"/>
      <c r="F2651" s="17" t="str">
        <f>+Tabela1[[#This Row],[WK]]&amp;Tabela1[[#This Row],[PK]]&amp;Tabela1[[#This Row],[GK]]</f>
        <v>1803</v>
      </c>
      <c r="G2651" s="2" t="s">
        <v>2486</v>
      </c>
      <c r="I2651">
        <v>131510</v>
      </c>
      <c r="K2651">
        <v>0</v>
      </c>
      <c r="M2651">
        <v>108495.75</v>
      </c>
      <c r="O2651">
        <v>0</v>
      </c>
      <c r="Q2651">
        <v>0</v>
      </c>
      <c r="S2651">
        <v>0</v>
      </c>
      <c r="U2651">
        <v>0</v>
      </c>
      <c r="AO2651" s="337">
        <f>TabIPW[[#This Row],[iloczyn liczby mieszkańców i relacji przeciętnego miesięcznego wynagrodzenia brutto 
 do średniej krajowej2]]/$AP$2*$AO$2</f>
        <v>1.9890372261040091E-3</v>
      </c>
      <c r="AP2651" s="28">
        <v>108495.75</v>
      </c>
      <c r="AQ2651" s="337">
        <f>((TabIPW[[#This Row],[liczba mieszkańców zakładów stacjonarnych pomocy społecznej podleglych samorządowi powiatu (łącznie z filiami)]]/$AR$2*$AR$3)+(TabIPW[[#This Row],[liczba bezrobotnych zarejestrowanych]]/$AS$2*$AS$3))*$AQ$2</f>
        <v>1.3079010576847506E-3</v>
      </c>
      <c r="AR2651" s="28">
        <v>321</v>
      </c>
      <c r="AS2651" s="28">
        <v>2939</v>
      </c>
      <c r="AT2651" s="337">
        <f>((TabIPW[[#This Row],[długość dróg powiatowych o nawierzchni twardej '[w km']]]/$AU$2*$AU$3)+(TabIPW[[#This Row],[liczba mieszkańców w wieku 20-64  '']]/$AV$2*$AV$3))*$AT$2</f>
        <v>5.9843672700940573E-4</v>
      </c>
      <c r="AU2651">
        <v>372.6</v>
      </c>
      <c r="AV2651">
        <v>78825</v>
      </c>
      <c r="AW2651" s="337">
        <f>TabIPW[[#This Row],[liczba oddziałów w szkołach ponadpodstawowych i policealnych]]/$AX$2*$AW$2</f>
        <v>8.471623727881178E-4</v>
      </c>
      <c r="AX2651" s="28">
        <v>231</v>
      </c>
      <c r="AY2651" s="337">
        <f>TabIPW[[#This Row],[liczba mieszkańców'']]/$AZ$2*$AY$2</f>
        <v>3.6625035065655282E-4</v>
      </c>
      <c r="AZ2651" s="28">
        <v>131510</v>
      </c>
    </row>
    <row r="2652" spans="1:52" x14ac:dyDescent="0.3">
      <c r="A2652" s="2" t="s">
        <v>2322</v>
      </c>
      <c r="B2652" s="2" t="s">
        <v>126</v>
      </c>
      <c r="C2652" s="2" t="s">
        <v>18</v>
      </c>
      <c r="D2652" s="2"/>
      <c r="E2652" s="2"/>
      <c r="F2652" s="17" t="str">
        <f>+Tabela1[[#This Row],[WK]]&amp;Tabela1[[#This Row],[PK]]&amp;Tabela1[[#This Row],[GK]]</f>
        <v>1804</v>
      </c>
      <c r="G2652" s="2" t="s">
        <v>2487</v>
      </c>
      <c r="I2652">
        <v>114380</v>
      </c>
      <c r="K2652">
        <v>0</v>
      </c>
      <c r="M2652">
        <v>95507.3</v>
      </c>
      <c r="O2652">
        <v>0</v>
      </c>
      <c r="Q2652">
        <v>0</v>
      </c>
      <c r="S2652">
        <v>0</v>
      </c>
      <c r="U2652">
        <v>0</v>
      </c>
      <c r="AO2652" s="337">
        <f>TabIPW[[#This Row],[iloczyn liczby mieszkańców i relacji przeciętnego miesięcznego wynagrodzenia brutto 
 do średniej krajowej2]]/$AP$2*$AO$2</f>
        <v>1.750921810897509E-3</v>
      </c>
      <c r="AP2652" s="28">
        <v>95507.3</v>
      </c>
      <c r="AQ2652" s="337">
        <f>((TabIPW[[#This Row],[liczba mieszkańców zakładów stacjonarnych pomocy społecznej podleglych samorządowi powiatu (łącznie z filiami)]]/$AR$2*$AR$3)+(TabIPW[[#This Row],[liczba bezrobotnych zarejestrowanych]]/$AS$2*$AS$3))*$AQ$2</f>
        <v>1.9059391747266118E-3</v>
      </c>
      <c r="AR2652" s="28">
        <v>399</v>
      </c>
      <c r="AS2652" s="28">
        <v>4869</v>
      </c>
      <c r="AT2652" s="337">
        <f>((TabIPW[[#This Row],[długość dróg powiatowych o nawierzchni twardej '[w km']]]/$AU$2*$AU$3)+(TabIPW[[#This Row],[liczba mieszkańców w wieku 20-64  '']]/$AV$2*$AV$3))*$AT$2</f>
        <v>5.3117500931155722E-4</v>
      </c>
      <c r="AU2652">
        <v>391.1</v>
      </c>
      <c r="AV2652">
        <v>68371</v>
      </c>
      <c r="AW2652" s="337">
        <f>TabIPW[[#This Row],[liczba oddziałów w szkołach ponadpodstawowych i policealnych]]/$AX$2*$AW$2</f>
        <v>9.315118731090126E-4</v>
      </c>
      <c r="AX2652" s="28">
        <v>254</v>
      </c>
      <c r="AY2652" s="337">
        <f>TabIPW[[#This Row],[liczba mieszkańców'']]/$AZ$2*$AY$2</f>
        <v>3.1854395185230413E-4</v>
      </c>
      <c r="AZ2652" s="28">
        <v>114380</v>
      </c>
    </row>
    <row r="2653" spans="1:52" x14ac:dyDescent="0.3">
      <c r="A2653" s="2" t="s">
        <v>2322</v>
      </c>
      <c r="B2653" s="2" t="s">
        <v>126</v>
      </c>
      <c r="C2653" s="2" t="s">
        <v>21</v>
      </c>
      <c r="D2653" s="2"/>
      <c r="E2653" s="2"/>
      <c r="F2653" s="17" t="str">
        <f>+Tabela1[[#This Row],[WK]]&amp;Tabela1[[#This Row],[PK]]&amp;Tabela1[[#This Row],[GK]]</f>
        <v>1805</v>
      </c>
      <c r="G2653" s="2" t="s">
        <v>2488</v>
      </c>
      <c r="I2653">
        <v>107200</v>
      </c>
      <c r="K2653">
        <v>0</v>
      </c>
      <c r="M2653">
        <v>89833.600000000006</v>
      </c>
      <c r="O2653">
        <v>0</v>
      </c>
      <c r="Q2653">
        <v>0</v>
      </c>
      <c r="S2653">
        <v>0</v>
      </c>
      <c r="U2653">
        <v>0</v>
      </c>
      <c r="AO2653" s="337">
        <f>TabIPW[[#This Row],[iloczyn liczby mieszkańców i relacji przeciętnego miesięcznego wynagrodzenia brutto 
 do średniej krajowej2]]/$AP$2*$AO$2</f>
        <v>1.6469066719658335E-3</v>
      </c>
      <c r="AP2653" s="28">
        <v>89833.599999999991</v>
      </c>
      <c r="AQ2653" s="337">
        <f>((TabIPW[[#This Row],[liczba mieszkańców zakładów stacjonarnych pomocy społecznej podleglych samorządowi powiatu (łącznie z filiami)]]/$AR$2*$AR$3)+(TabIPW[[#This Row],[liczba bezrobotnych zarejestrowanych]]/$AS$2*$AS$3))*$AQ$2</f>
        <v>1.6971332753546546E-3</v>
      </c>
      <c r="AR2653" s="28">
        <v>244</v>
      </c>
      <c r="AS2653" s="28">
        <v>5284</v>
      </c>
      <c r="AT2653" s="337">
        <f>((TabIPW[[#This Row],[długość dróg powiatowych o nawierzchni twardej '[w km']]]/$AU$2*$AU$3)+(TabIPW[[#This Row],[liczba mieszkańców w wieku 20-64  '']]/$AV$2*$AV$3))*$AT$2</f>
        <v>5.0409901561046804E-4</v>
      </c>
      <c r="AU2653">
        <v>377.9</v>
      </c>
      <c r="AV2653">
        <v>64708</v>
      </c>
      <c r="AW2653" s="337">
        <f>TabIPW[[#This Row],[liczba oddziałów w szkołach ponadpodstawowych i policealnych]]/$AX$2*$AW$2</f>
        <v>9.3884661226735131E-4</v>
      </c>
      <c r="AX2653" s="28">
        <v>256</v>
      </c>
      <c r="AY2653" s="337">
        <f>TabIPW[[#This Row],[liczba mieszkańców'']]/$AZ$2*$AY$2</f>
        <v>2.9854792479950171E-4</v>
      </c>
      <c r="AZ2653" s="28">
        <v>107200</v>
      </c>
    </row>
    <row r="2654" spans="1:52" x14ac:dyDescent="0.3">
      <c r="A2654" s="2" t="s">
        <v>2322</v>
      </c>
      <c r="B2654" s="2" t="s">
        <v>126</v>
      </c>
      <c r="C2654" s="2" t="s">
        <v>23</v>
      </c>
      <c r="D2654" s="2"/>
      <c r="E2654" s="2"/>
      <c r="F2654" s="17" t="str">
        <f>+Tabela1[[#This Row],[WK]]&amp;Tabela1[[#This Row],[PK]]&amp;Tabela1[[#This Row],[GK]]</f>
        <v>1806</v>
      </c>
      <c r="G2654" s="2" t="s">
        <v>2489</v>
      </c>
      <c r="I2654">
        <v>60684</v>
      </c>
      <c r="K2654">
        <v>0</v>
      </c>
      <c r="M2654">
        <v>47758.307999999997</v>
      </c>
      <c r="O2654">
        <v>0</v>
      </c>
      <c r="Q2654">
        <v>0</v>
      </c>
      <c r="S2654">
        <v>0</v>
      </c>
      <c r="U2654">
        <v>0</v>
      </c>
      <c r="AO2654" s="337">
        <f>TabIPW[[#This Row],[iloczyn liczby mieszkańców i relacji przeciętnego miesięcznego wynagrodzenia brutto 
 do średniej krajowej2]]/$AP$2*$AO$2</f>
        <v>8.7554629990336868E-4</v>
      </c>
      <c r="AP2654" s="28">
        <v>47758.308000000005</v>
      </c>
      <c r="AQ2654" s="337">
        <f>((TabIPW[[#This Row],[liczba mieszkańców zakładów stacjonarnych pomocy społecznej podleglych samorządowi powiatu (łącznie z filiami)]]/$AR$2*$AR$3)+(TabIPW[[#This Row],[liczba bezrobotnych zarejestrowanych]]/$AS$2*$AS$3))*$AQ$2</f>
        <v>3.8467272290089325E-4</v>
      </c>
      <c r="AR2654" s="28">
        <v>0</v>
      </c>
      <c r="AS2654" s="28">
        <v>1669</v>
      </c>
      <c r="AT2654" s="337">
        <f>((TabIPW[[#This Row],[długość dróg powiatowych o nawierzchni twardej '[w km']]]/$AU$2*$AU$3)+(TabIPW[[#This Row],[liczba mieszkańców w wieku 20-64  '']]/$AV$2*$AV$3))*$AT$2</f>
        <v>3.093238701696519E-4</v>
      </c>
      <c r="AU2654">
        <v>310.5</v>
      </c>
      <c r="AV2654">
        <v>37630</v>
      </c>
      <c r="AW2654" s="337">
        <f>TabIPW[[#This Row],[liczba oddziałów w szkołach ponadpodstawowych i policealnych]]/$AX$2*$AW$2</f>
        <v>2.6771797927936186E-4</v>
      </c>
      <c r="AX2654" s="28">
        <v>73</v>
      </c>
      <c r="AY2654" s="337">
        <f>TabIPW[[#This Row],[liczba mieszkańców'']]/$AZ$2*$AY$2</f>
        <v>1.6900263310198655E-4</v>
      </c>
      <c r="AZ2654" s="28">
        <v>60684</v>
      </c>
    </row>
    <row r="2655" spans="1:52" x14ac:dyDescent="0.3">
      <c r="A2655" s="2" t="s">
        <v>2322</v>
      </c>
      <c r="B2655" s="2" t="s">
        <v>126</v>
      </c>
      <c r="C2655" s="2" t="s">
        <v>30</v>
      </c>
      <c r="D2655" s="2"/>
      <c r="E2655" s="2"/>
      <c r="F2655" s="17" t="str">
        <f>+Tabela1[[#This Row],[WK]]&amp;Tabela1[[#This Row],[PK]]&amp;Tabela1[[#This Row],[GK]]</f>
        <v>1807</v>
      </c>
      <c r="G2655" s="2" t="s">
        <v>2388</v>
      </c>
      <c r="I2655">
        <v>107318</v>
      </c>
      <c r="K2655">
        <v>0</v>
      </c>
      <c r="M2655">
        <v>82527.542000000001</v>
      </c>
      <c r="O2655">
        <v>0</v>
      </c>
      <c r="Q2655">
        <v>0</v>
      </c>
      <c r="S2655">
        <v>0</v>
      </c>
      <c r="U2655">
        <v>0</v>
      </c>
      <c r="AO2655" s="337">
        <f>TabIPW[[#This Row],[iloczyn liczby mieszkańców i relacji przeciętnego miesięcznego wynagrodzenia brutto 
 do średniej krajowej2]]/$AP$2*$AO$2</f>
        <v>1.5129657448965704E-3</v>
      </c>
      <c r="AP2655" s="28">
        <v>82527.542000000001</v>
      </c>
      <c r="AQ2655" s="337">
        <f>((TabIPW[[#This Row],[liczba mieszkańców zakładów stacjonarnych pomocy społecznej podleglych samorządowi powiatu (łącznie z filiami)]]/$AR$2*$AR$3)+(TabIPW[[#This Row],[liczba bezrobotnych zarejestrowanych]]/$AS$2*$AS$3))*$AQ$2</f>
        <v>5.8703500612856496E-4</v>
      </c>
      <c r="AR2655" s="28">
        <v>0</v>
      </c>
      <c r="AS2655" s="28">
        <v>2547</v>
      </c>
      <c r="AT2655" s="337">
        <f>((TabIPW[[#This Row],[długość dróg powiatowych o nawierzchni twardej '[w km']]]/$AU$2*$AU$3)+(TabIPW[[#This Row],[liczba mieszkańców w wieku 20-64  '']]/$AV$2*$AV$3))*$AT$2</f>
        <v>4.9236864779413493E-4</v>
      </c>
      <c r="AU2655">
        <v>353.4</v>
      </c>
      <c r="AV2655">
        <v>63617</v>
      </c>
      <c r="AW2655" s="337">
        <f>TabIPW[[#This Row],[liczba oddziałów w szkołach ponadpodstawowych i policealnych]]/$AX$2*$AW$2</f>
        <v>4.4375171907949028E-4</v>
      </c>
      <c r="AX2655" s="28">
        <v>121</v>
      </c>
      <c r="AY2655" s="337">
        <f>TabIPW[[#This Row],[liczba mieszkańców'']]/$AZ$2*$AY$2</f>
        <v>2.9887655031373995E-4</v>
      </c>
      <c r="AZ2655" s="28">
        <v>107318</v>
      </c>
    </row>
    <row r="2656" spans="1:52" x14ac:dyDescent="0.3">
      <c r="A2656" s="2" t="s">
        <v>2322</v>
      </c>
      <c r="B2656" s="2" t="s">
        <v>126</v>
      </c>
      <c r="C2656" s="2" t="s">
        <v>54</v>
      </c>
      <c r="D2656" s="2"/>
      <c r="E2656" s="2"/>
      <c r="F2656" s="17" t="str">
        <f>+Tabela1[[#This Row],[WK]]&amp;Tabela1[[#This Row],[PK]]&amp;Tabela1[[#This Row],[GK]]</f>
        <v>1808</v>
      </c>
      <c r="G2656" s="2" t="s">
        <v>2490</v>
      </c>
      <c r="I2656">
        <v>65827</v>
      </c>
      <c r="K2656">
        <v>0</v>
      </c>
      <c r="M2656">
        <v>53846.485999999997</v>
      </c>
      <c r="O2656">
        <v>0</v>
      </c>
      <c r="Q2656">
        <v>0</v>
      </c>
      <c r="S2656">
        <v>0</v>
      </c>
      <c r="U2656">
        <v>0</v>
      </c>
      <c r="AO2656" s="337">
        <f>TabIPW[[#This Row],[iloczyn liczby mieszkańców i relacji przeciętnego miesięcznego wynagrodzenia brutto 
 do średniej krajowej2]]/$AP$2*$AO$2</f>
        <v>9.8716000533558544E-4</v>
      </c>
      <c r="AP2656" s="28">
        <v>53846.485999999997</v>
      </c>
      <c r="AQ2656" s="337">
        <f>((TabIPW[[#This Row],[liczba mieszkańców zakładów stacjonarnych pomocy społecznej podleglych samorządowi powiatu (łącznie z filiami)]]/$AR$2*$AR$3)+(TabIPW[[#This Row],[liczba bezrobotnych zarejestrowanych]]/$AS$2*$AS$3))*$AQ$2</f>
        <v>9.7739821202562013E-4</v>
      </c>
      <c r="AR2656" s="28">
        <v>143</v>
      </c>
      <c r="AS2656" s="28">
        <v>3022</v>
      </c>
      <c r="AT2656" s="337">
        <f>((TabIPW[[#This Row],[długość dróg powiatowych o nawierzchni twardej '[w km']]]/$AU$2*$AU$3)+(TabIPW[[#This Row],[liczba mieszkańców w wieku 20-64  '']]/$AV$2*$AV$3))*$AT$2</f>
        <v>3.1280415350755174E-4</v>
      </c>
      <c r="AU2656">
        <v>251.6</v>
      </c>
      <c r="AV2656">
        <v>39701</v>
      </c>
      <c r="AW2656" s="337">
        <f>TabIPW[[#This Row],[liczba oddziałów w szkołach ponadpodstawowych i policealnych]]/$AX$2*$AW$2</f>
        <v>5.5744017603373986E-4</v>
      </c>
      <c r="AX2656" s="28">
        <v>152</v>
      </c>
      <c r="AY2656" s="337">
        <f>TabIPW[[#This Row],[liczba mieszkańców'']]/$AZ$2*$AY$2</f>
        <v>1.8332569259120146E-4</v>
      </c>
      <c r="AZ2656" s="28">
        <v>65827</v>
      </c>
    </row>
    <row r="2657" spans="1:52" x14ac:dyDescent="0.3">
      <c r="A2657" s="2" t="s">
        <v>2322</v>
      </c>
      <c r="B2657" s="2" t="s">
        <v>126</v>
      </c>
      <c r="C2657" s="2" t="s">
        <v>56</v>
      </c>
      <c r="D2657" s="2"/>
      <c r="E2657" s="2"/>
      <c r="F2657" s="17" t="str">
        <f>+Tabela1[[#This Row],[WK]]&amp;Tabela1[[#This Row],[PK]]&amp;Tabela1[[#This Row],[GK]]</f>
        <v>1809</v>
      </c>
      <c r="G2657" s="2" t="s">
        <v>2491</v>
      </c>
      <c r="I2657">
        <v>51386</v>
      </c>
      <c r="K2657">
        <v>0</v>
      </c>
      <c r="M2657">
        <v>42496.222000000002</v>
      </c>
      <c r="O2657">
        <v>0</v>
      </c>
      <c r="Q2657">
        <v>0</v>
      </c>
      <c r="S2657">
        <v>0</v>
      </c>
      <c r="U2657">
        <v>0</v>
      </c>
      <c r="AO2657" s="337">
        <f>TabIPW[[#This Row],[iloczyn liczby mieszkańców i relacji przeciętnego miesięcznego wynagrodzenia brutto 
 do średniej krajowej2]]/$AP$2*$AO$2</f>
        <v>7.7907722216566226E-4</v>
      </c>
      <c r="AP2657" s="28">
        <v>42496.222000000002</v>
      </c>
      <c r="AQ2657" s="337">
        <f>((TabIPW[[#This Row],[liczba mieszkańców zakładów stacjonarnych pomocy społecznej podleglych samorządowi powiatu (łącznie z filiami)]]/$AR$2*$AR$3)+(TabIPW[[#This Row],[liczba bezrobotnych zarejestrowanych]]/$AS$2*$AS$3))*$AQ$2</f>
        <v>8.5211810256489474E-4</v>
      </c>
      <c r="AR2657" s="28">
        <v>230</v>
      </c>
      <c r="AS2657" s="28">
        <v>1737</v>
      </c>
      <c r="AT2657" s="337">
        <f>((TabIPW[[#This Row],[długość dróg powiatowych o nawierzchni twardej '[w km']]]/$AU$2*$AU$3)+(TabIPW[[#This Row],[liczba mieszkańców w wieku 20-64  '']]/$AV$2*$AV$3))*$AT$2</f>
        <v>2.8080319911175442E-4</v>
      </c>
      <c r="AU2657">
        <v>384.7</v>
      </c>
      <c r="AV2657">
        <v>31445</v>
      </c>
      <c r="AW2657" s="337">
        <f>TabIPW[[#This Row],[liczba oddziałów w szkołach ponadpodstawowych i policealnych]]/$AX$2*$AW$2</f>
        <v>2.8238745759603923E-4</v>
      </c>
      <c r="AX2657" s="28">
        <v>77</v>
      </c>
      <c r="AY2657" s="337">
        <f>TabIPW[[#This Row],[liczba mieszkańców'']]/$AZ$2*$AY$2</f>
        <v>1.431080565648059E-4</v>
      </c>
      <c r="AZ2657" s="28">
        <v>51386</v>
      </c>
    </row>
    <row r="2658" spans="1:52" x14ac:dyDescent="0.3">
      <c r="A2658" s="2" t="s">
        <v>2322</v>
      </c>
      <c r="B2658" s="2" t="s">
        <v>126</v>
      </c>
      <c r="C2658" s="2" t="s">
        <v>69</v>
      </c>
      <c r="D2658" s="2"/>
      <c r="E2658" s="2"/>
      <c r="F2658" s="17" t="str">
        <f>+Tabela1[[#This Row],[WK]]&amp;Tabela1[[#This Row],[PK]]&amp;Tabela1[[#This Row],[GK]]</f>
        <v>1810</v>
      </c>
      <c r="G2658" s="2" t="s">
        <v>2492</v>
      </c>
      <c r="I2658">
        <v>80597</v>
      </c>
      <c r="K2658">
        <v>0</v>
      </c>
      <c r="M2658">
        <v>66089.539999999994</v>
      </c>
      <c r="O2658">
        <v>0</v>
      </c>
      <c r="Q2658">
        <v>0</v>
      </c>
      <c r="S2658">
        <v>0</v>
      </c>
      <c r="U2658">
        <v>0</v>
      </c>
      <c r="AO2658" s="337">
        <f>TabIPW[[#This Row],[iloczyn liczby mieszkańców i relacji przeciętnego miesięcznego wynagrodzenia brutto 
 do średniej krajowej2]]/$AP$2*$AO$2</f>
        <v>1.2116101811922579E-3</v>
      </c>
      <c r="AP2658" s="28">
        <v>66089.539999999994</v>
      </c>
      <c r="AQ2658" s="337">
        <f>((TabIPW[[#This Row],[liczba mieszkańców zakładów stacjonarnych pomocy społecznej podleglych samorządowi powiatu (łącznie z filiami)]]/$AR$2*$AR$3)+(TabIPW[[#This Row],[liczba bezrobotnych zarejestrowanych]]/$AS$2*$AS$3))*$AQ$2</f>
        <v>7.5668827228544868E-4</v>
      </c>
      <c r="AR2658" s="28">
        <v>71</v>
      </c>
      <c r="AS2658" s="28">
        <v>2678</v>
      </c>
      <c r="AT2658" s="337">
        <f>((TabIPW[[#This Row],[długość dróg powiatowych o nawierzchni twardej '[w km']]]/$AU$2*$AU$3)+(TabIPW[[#This Row],[liczba mieszkańców w wieku 20-64  '']]/$AV$2*$AV$3))*$AT$2</f>
        <v>3.6065114820874034E-4</v>
      </c>
      <c r="AU2658">
        <v>215.7</v>
      </c>
      <c r="AV2658">
        <v>47738</v>
      </c>
      <c r="AW2658" s="337">
        <f>TabIPW[[#This Row],[liczba oddziałów w szkołach ponadpodstawowych i policealnych]]/$AX$2*$AW$2</f>
        <v>4.0341065370862747E-4</v>
      </c>
      <c r="AX2658" s="28">
        <v>110</v>
      </c>
      <c r="AY2658" s="337">
        <f>TabIPW[[#This Row],[liczba mieszkańców'']]/$AZ$2*$AY$2</f>
        <v>2.2445958111068503E-4</v>
      </c>
      <c r="AZ2658" s="28">
        <v>80597</v>
      </c>
    </row>
    <row r="2659" spans="1:52" x14ac:dyDescent="0.3">
      <c r="A2659" s="2" t="s">
        <v>2322</v>
      </c>
      <c r="B2659" s="2" t="s">
        <v>126</v>
      </c>
      <c r="C2659" s="2" t="s">
        <v>71</v>
      </c>
      <c r="D2659" s="2"/>
      <c r="E2659" s="2"/>
      <c r="F2659" s="17" t="str">
        <f>+Tabela1[[#This Row],[WK]]&amp;Tabela1[[#This Row],[PK]]&amp;Tabela1[[#This Row],[GK]]</f>
        <v>1811</v>
      </c>
      <c r="G2659" s="2" t="s">
        <v>2493</v>
      </c>
      <c r="I2659">
        <v>131874</v>
      </c>
      <c r="K2659">
        <v>0</v>
      </c>
      <c r="M2659">
        <v>114334.758</v>
      </c>
      <c r="O2659">
        <v>0</v>
      </c>
      <c r="Q2659">
        <v>0</v>
      </c>
      <c r="S2659">
        <v>0</v>
      </c>
      <c r="U2659">
        <v>0</v>
      </c>
      <c r="AO2659" s="337">
        <f>TabIPW[[#This Row],[iloczyn liczby mieszkańców i relacji przeciętnego miesięcznego wynagrodzenia brutto 
 do średniej krajowej2]]/$AP$2*$AO$2</f>
        <v>2.0960829331987028E-3</v>
      </c>
      <c r="AP2659" s="28">
        <v>114334.758</v>
      </c>
      <c r="AQ2659" s="337">
        <f>((TabIPW[[#This Row],[liczba mieszkańców zakładów stacjonarnych pomocy społecznej podleglych samorządowi powiatu (łącznie z filiami)]]/$AR$2*$AR$3)+(TabIPW[[#This Row],[liczba bezrobotnych zarejestrowanych]]/$AS$2*$AS$3))*$AQ$2</f>
        <v>1.100997697064802E-3</v>
      </c>
      <c r="AR2659" s="28">
        <v>155</v>
      </c>
      <c r="AS2659" s="28">
        <v>3456</v>
      </c>
      <c r="AT2659" s="337">
        <f>((TabIPW[[#This Row],[długość dróg powiatowych o nawierzchni twardej '[w km']]]/$AU$2*$AU$3)+(TabIPW[[#This Row],[liczba mieszkańców w wieku 20-64  '']]/$AV$2*$AV$3))*$AT$2</f>
        <v>6.0400208835593842E-4</v>
      </c>
      <c r="AU2659">
        <v>425.6</v>
      </c>
      <c r="AV2659">
        <v>78250</v>
      </c>
      <c r="AW2659" s="337">
        <f>TabIPW[[#This Row],[liczba oddziałów w szkołach ponadpodstawowych i policealnych]]/$AX$2*$AW$2</f>
        <v>1.0525350692216007E-3</v>
      </c>
      <c r="AX2659" s="28">
        <v>287</v>
      </c>
      <c r="AY2659" s="337">
        <f>TabIPW[[#This Row],[liczba mieszkańców'']]/$AZ$2*$AY$2</f>
        <v>3.672640768191183E-4</v>
      </c>
      <c r="AZ2659" s="28">
        <v>131874</v>
      </c>
    </row>
    <row r="2660" spans="1:52" x14ac:dyDescent="0.3">
      <c r="A2660" s="2" t="s">
        <v>2322</v>
      </c>
      <c r="B2660" s="2" t="s">
        <v>126</v>
      </c>
      <c r="C2660" s="2" t="s">
        <v>72</v>
      </c>
      <c r="D2660" s="2"/>
      <c r="E2660" s="2"/>
      <c r="F2660" s="17" t="str">
        <f>+Tabela1[[#This Row],[WK]]&amp;Tabela1[[#This Row],[PK]]&amp;Tabela1[[#This Row],[GK]]</f>
        <v>1812</v>
      </c>
      <c r="G2660" s="2" t="s">
        <v>2494</v>
      </c>
      <c r="I2660">
        <v>62651</v>
      </c>
      <c r="K2660">
        <v>0</v>
      </c>
      <c r="M2660">
        <v>48993.082000000002</v>
      </c>
      <c r="O2660">
        <v>0</v>
      </c>
      <c r="Q2660">
        <v>0</v>
      </c>
      <c r="S2660">
        <v>0</v>
      </c>
      <c r="U2660">
        <v>0</v>
      </c>
      <c r="AO2660" s="337">
        <f>TabIPW[[#This Row],[iloczyn liczby mieszkańców i relacji przeciętnego miesięcznego wynagrodzenia brutto 
 do średniej krajowej2]]/$AP$2*$AO$2</f>
        <v>8.9818323685090194E-4</v>
      </c>
      <c r="AP2660" s="28">
        <v>48993.082000000002</v>
      </c>
      <c r="AQ2660" s="337">
        <f>((TabIPW[[#This Row],[liczba mieszkańców zakładów stacjonarnych pomocy społecznej podleglych samorządowi powiatu (łącznie z filiami)]]/$AR$2*$AR$3)+(TabIPW[[#This Row],[liczba bezrobotnych zarejestrowanych]]/$AS$2*$AS$3))*$AQ$2</f>
        <v>6.9858779096022014E-4</v>
      </c>
      <c r="AR2660" s="28">
        <v>0</v>
      </c>
      <c r="AS2660" s="28">
        <v>3031</v>
      </c>
      <c r="AT2660" s="337">
        <f>((TabIPW[[#This Row],[długość dróg powiatowych o nawierzchni twardej '[w km']]]/$AU$2*$AU$3)+(TabIPW[[#This Row],[liczba mieszkańców w wieku 20-64  '']]/$AV$2*$AV$3))*$AT$2</f>
        <v>3.126638480772713E-4</v>
      </c>
      <c r="AU2660">
        <v>294.39999999999998</v>
      </c>
      <c r="AV2660">
        <v>38550</v>
      </c>
      <c r="AW2660" s="337">
        <f>TabIPW[[#This Row],[liczba oddziałów w szkołach ponadpodstawowych i policealnych]]/$AX$2*$AW$2</f>
        <v>2.8238745759603923E-4</v>
      </c>
      <c r="AX2660" s="28">
        <v>77</v>
      </c>
      <c r="AY2660" s="337">
        <f>TabIPW[[#This Row],[liczba mieszkańców'']]/$AZ$2*$AY$2</f>
        <v>1.744806533266192E-4</v>
      </c>
      <c r="AZ2660" s="28">
        <v>62651</v>
      </c>
    </row>
    <row r="2661" spans="1:52" x14ac:dyDescent="0.3">
      <c r="A2661" s="2" t="s">
        <v>2322</v>
      </c>
      <c r="B2661" s="2" t="s">
        <v>126</v>
      </c>
      <c r="C2661" s="2" t="s">
        <v>74</v>
      </c>
      <c r="D2661" s="2"/>
      <c r="E2661" s="2"/>
      <c r="F2661" s="17" t="str">
        <f>+Tabela1[[#This Row],[WK]]&amp;Tabela1[[#This Row],[PK]]&amp;Tabela1[[#This Row],[GK]]</f>
        <v>1813</v>
      </c>
      <c r="G2661" s="2" t="s">
        <v>2495</v>
      </c>
      <c r="I2661">
        <v>70161</v>
      </c>
      <c r="K2661">
        <v>0</v>
      </c>
      <c r="M2661">
        <v>55988.477999999996</v>
      </c>
      <c r="O2661">
        <v>0</v>
      </c>
      <c r="Q2661">
        <v>0</v>
      </c>
      <c r="S2661">
        <v>0</v>
      </c>
      <c r="U2661">
        <v>0</v>
      </c>
      <c r="AO2661" s="337">
        <f>TabIPW[[#This Row],[iloczyn liczby mieszkańców i relacji przeciętnego miesięcznego wynagrodzenia brutto 
 do średniej krajowej2]]/$AP$2*$AO$2</f>
        <v>1.0264288414514424E-3</v>
      </c>
      <c r="AP2661" s="28">
        <v>55988.477999999996</v>
      </c>
      <c r="AQ2661" s="337">
        <f>((TabIPW[[#This Row],[liczba mieszkańców zakładów stacjonarnych pomocy społecznej podleglych samorządowi powiatu (łącznie z filiami)]]/$AR$2*$AR$3)+(TabIPW[[#This Row],[liczba bezrobotnych zarejestrowanych]]/$AS$2*$AS$3))*$AQ$2</f>
        <v>8.500536246681329E-4</v>
      </c>
      <c r="AR2661" s="28">
        <v>75</v>
      </c>
      <c r="AS2661" s="28">
        <v>3049</v>
      </c>
      <c r="AT2661" s="337">
        <f>((TabIPW[[#This Row],[długość dróg powiatowych o nawierzchni twardej '[w km']]]/$AU$2*$AU$3)+(TabIPW[[#This Row],[liczba mieszkańców w wieku 20-64  '']]/$AV$2*$AV$3))*$AT$2</f>
        <v>3.6985952962632782E-4</v>
      </c>
      <c r="AU2661">
        <v>454.4</v>
      </c>
      <c r="AV2661">
        <v>42799</v>
      </c>
      <c r="AW2661" s="337">
        <f>TabIPW[[#This Row],[liczba oddziałów w szkołach ponadpodstawowych i policealnych]]/$AX$2*$AW$2</f>
        <v>5.1343174108370773E-5</v>
      </c>
      <c r="AX2661" s="28">
        <v>14</v>
      </c>
      <c r="AY2661" s="337">
        <f>TabIPW[[#This Row],[liczba mieszkańców'']]/$AZ$2*$AY$2</f>
        <v>1.9539571783449474E-4</v>
      </c>
      <c r="AZ2661" s="28">
        <v>70161</v>
      </c>
    </row>
    <row r="2662" spans="1:52" x14ac:dyDescent="0.3">
      <c r="A2662" s="2" t="s">
        <v>2322</v>
      </c>
      <c r="B2662" s="2" t="s">
        <v>126</v>
      </c>
      <c r="C2662" s="2" t="s">
        <v>76</v>
      </c>
      <c r="D2662" s="2"/>
      <c r="E2662" s="2"/>
      <c r="F2662" s="17" t="str">
        <f>+Tabela1[[#This Row],[WK]]&amp;Tabela1[[#This Row],[PK]]&amp;Tabela1[[#This Row],[GK]]</f>
        <v>1814</v>
      </c>
      <c r="G2662" s="2" t="s">
        <v>2496</v>
      </c>
      <c r="I2662">
        <v>74856</v>
      </c>
      <c r="K2662">
        <v>0</v>
      </c>
      <c r="M2662">
        <v>59510.52</v>
      </c>
      <c r="O2662">
        <v>0</v>
      </c>
      <c r="Q2662">
        <v>0</v>
      </c>
      <c r="S2662">
        <v>0</v>
      </c>
      <c r="U2662">
        <v>0</v>
      </c>
      <c r="AO2662" s="337">
        <f>TabIPW[[#This Row],[iloczyn liczby mieszkańców i relacji przeciętnego miesięcznego wynagrodzenia brutto 
 do średniej krajowej2]]/$AP$2*$AO$2</f>
        <v>1.0909979388575787E-3</v>
      </c>
      <c r="AP2662" s="28">
        <v>59510.520000000004</v>
      </c>
      <c r="AQ2662" s="337">
        <f>((TabIPW[[#This Row],[liczba mieszkańców zakładów stacjonarnych pomocy społecznej podleglych samorządowi powiatu (łącznie z filiami)]]/$AR$2*$AR$3)+(TabIPW[[#This Row],[liczba bezrobotnych zarejestrowanych]]/$AS$2*$AS$3))*$AQ$2</f>
        <v>8.1175394251464697E-4</v>
      </c>
      <c r="AR2662" s="28">
        <v>0</v>
      </c>
      <c r="AS2662" s="28">
        <v>3522</v>
      </c>
      <c r="AT2662" s="337">
        <f>((TabIPW[[#This Row],[długość dróg powiatowych o nawierzchni twardej '[w km']]]/$AU$2*$AU$3)+(TabIPW[[#This Row],[liczba mieszkańców w wieku 20-64  '']]/$AV$2*$AV$3))*$AT$2</f>
        <v>3.5852541524988211E-4</v>
      </c>
      <c r="AU2662">
        <v>305.3</v>
      </c>
      <c r="AV2662">
        <v>45057</v>
      </c>
      <c r="AW2662" s="337">
        <f>TabIPW[[#This Row],[liczba oddziałów w szkołach ponadpodstawowych i policealnych]]/$AX$2*$AW$2</f>
        <v>3.7407169707527279E-4</v>
      </c>
      <c r="AX2662" s="28">
        <v>102</v>
      </c>
      <c r="AY2662" s="337">
        <f>TabIPW[[#This Row],[liczba mieszkańców'']]/$AZ$2*$AY$2</f>
        <v>2.084711143543983E-4</v>
      </c>
      <c r="AZ2662" s="28">
        <v>74856</v>
      </c>
    </row>
    <row r="2663" spans="1:52" x14ac:dyDescent="0.3">
      <c r="A2663" s="2" t="s">
        <v>2322</v>
      </c>
      <c r="B2663" s="2" t="s">
        <v>126</v>
      </c>
      <c r="C2663" s="2" t="s">
        <v>109</v>
      </c>
      <c r="D2663" s="2"/>
      <c r="E2663" s="2"/>
      <c r="F2663" s="17" t="str">
        <f>+Tabela1[[#This Row],[WK]]&amp;Tabela1[[#This Row],[PK]]&amp;Tabela1[[#This Row],[GK]]</f>
        <v>1815</v>
      </c>
      <c r="G2663" s="2" t="s">
        <v>2497</v>
      </c>
      <c r="I2663">
        <v>74037</v>
      </c>
      <c r="K2663">
        <v>0</v>
      </c>
      <c r="M2663">
        <v>61302.635999999999</v>
      </c>
      <c r="O2663">
        <v>0</v>
      </c>
      <c r="Q2663">
        <v>0</v>
      </c>
      <c r="S2663">
        <v>0</v>
      </c>
      <c r="U2663">
        <v>0</v>
      </c>
      <c r="AO2663" s="337">
        <f>TabIPW[[#This Row],[iloczyn liczby mieszkańców i relacji przeciętnego miesięcznego wynagrodzenia brutto 
 do średniej krajowej2]]/$AP$2*$AO$2</f>
        <v>1.123852547793842E-3</v>
      </c>
      <c r="AP2663" s="28">
        <v>61302.635999999999</v>
      </c>
      <c r="AQ2663" s="337">
        <f>((TabIPW[[#This Row],[liczba mieszkańców zakładów stacjonarnych pomocy społecznej podleglych samorządowi powiatu (łącznie z filiami)]]/$AR$2*$AR$3)+(TabIPW[[#This Row],[liczba bezrobotnych zarejestrowanych]]/$AS$2*$AS$3))*$AQ$2</f>
        <v>1.0199125250481349E-3</v>
      </c>
      <c r="AR2663" s="28">
        <v>186</v>
      </c>
      <c r="AS2663" s="28">
        <v>2840</v>
      </c>
      <c r="AT2663" s="337">
        <f>((TabIPW[[#This Row],[długość dróg powiatowych o nawierzchni twardej '[w km']]]/$AU$2*$AU$3)+(TabIPW[[#This Row],[liczba mieszkańców w wieku 20-64  '']]/$AV$2*$AV$3))*$AT$2</f>
        <v>3.4346868817612517E-4</v>
      </c>
      <c r="AU2663">
        <v>246.8</v>
      </c>
      <c r="AV2663">
        <v>44371</v>
      </c>
      <c r="AW2663" s="337">
        <f>TabIPW[[#This Row],[liczba oddziałów w szkołach ponadpodstawowych i policealnych]]/$AX$2*$AW$2</f>
        <v>4.8042541487118367E-4</v>
      </c>
      <c r="AX2663" s="28">
        <v>131</v>
      </c>
      <c r="AY2663" s="337">
        <f>TabIPW[[#This Row],[liczba mieszkańców'']]/$AZ$2*$AY$2</f>
        <v>2.0619023048862596E-4</v>
      </c>
      <c r="AZ2663" s="28">
        <v>74037</v>
      </c>
    </row>
    <row r="2664" spans="1:52" x14ac:dyDescent="0.3">
      <c r="A2664" s="2" t="s">
        <v>2322</v>
      </c>
      <c r="B2664" s="2" t="s">
        <v>126</v>
      </c>
      <c r="C2664" s="2" t="s">
        <v>113</v>
      </c>
      <c r="D2664" s="2"/>
      <c r="E2664" s="2"/>
      <c r="F2664" s="17" t="str">
        <f>+Tabela1[[#This Row],[WK]]&amp;Tabela1[[#This Row],[PK]]&amp;Tabela1[[#This Row],[GK]]</f>
        <v>1816</v>
      </c>
      <c r="G2664" s="2" t="s">
        <v>2498</v>
      </c>
      <c r="I2664">
        <v>177760</v>
      </c>
      <c r="K2664">
        <v>0</v>
      </c>
      <c r="M2664">
        <v>155540</v>
      </c>
      <c r="O2664">
        <v>0</v>
      </c>
      <c r="Q2664">
        <v>0</v>
      </c>
      <c r="S2664">
        <v>0</v>
      </c>
      <c r="U2664">
        <v>0</v>
      </c>
      <c r="AO2664" s="337">
        <f>TabIPW[[#This Row],[iloczyn liczby mieszkańców i relacji przeciętnego miesięcznego wynagrodzenia brutto 
 do średniej krajowej2]]/$AP$2*$AO$2</f>
        <v>2.8514928017753464E-3</v>
      </c>
      <c r="AP2664" s="28">
        <v>155540</v>
      </c>
      <c r="AQ2664" s="337">
        <f>((TabIPW[[#This Row],[liczba mieszkańców zakładów stacjonarnych pomocy społecznej podleglych samorządowi powiatu (łącznie z filiami)]]/$AR$2*$AR$3)+(TabIPW[[#This Row],[liczba bezrobotnych zarejestrowanych]]/$AS$2*$AS$3))*$AQ$2</f>
        <v>1.6116042756254335E-3</v>
      </c>
      <c r="AR2664" s="28">
        <v>240</v>
      </c>
      <c r="AS2664" s="28">
        <v>4947</v>
      </c>
      <c r="AT2664" s="337">
        <f>((TabIPW[[#This Row],[długość dróg powiatowych o nawierzchni twardej '[w km']]]/$AU$2*$AU$3)+(TabIPW[[#This Row],[liczba mieszkańców w wieku 20-64  '']]/$AV$2*$AV$3))*$AT$2</f>
        <v>8.1578752532298379E-4</v>
      </c>
      <c r="AU2664">
        <v>528</v>
      </c>
      <c r="AV2664">
        <v>106924</v>
      </c>
      <c r="AW2664" s="337">
        <f>TabIPW[[#This Row],[liczba oddziałów w szkołach ponadpodstawowych i policealnych]]/$AX$2*$AW$2</f>
        <v>6.3445493719629595E-4</v>
      </c>
      <c r="AX2664" s="28">
        <v>173</v>
      </c>
      <c r="AY2664" s="337">
        <f>TabIPW[[#This Row],[liczba mieszkańców'']]/$AZ$2*$AY$2</f>
        <v>4.9505484246603929E-4</v>
      </c>
      <c r="AZ2664" s="28">
        <v>177760</v>
      </c>
    </row>
    <row r="2665" spans="1:52" x14ac:dyDescent="0.3">
      <c r="A2665" s="2" t="s">
        <v>2322</v>
      </c>
      <c r="B2665" s="2" t="s">
        <v>126</v>
      </c>
      <c r="C2665" s="2" t="s">
        <v>120</v>
      </c>
      <c r="D2665" s="2"/>
      <c r="E2665" s="2"/>
      <c r="F2665" s="17" t="str">
        <f>+Tabela1[[#This Row],[WK]]&amp;Tabela1[[#This Row],[PK]]&amp;Tabela1[[#This Row],[GK]]</f>
        <v>1817</v>
      </c>
      <c r="G2665" s="2" t="s">
        <v>2499</v>
      </c>
      <c r="I2665">
        <v>88358</v>
      </c>
      <c r="K2665">
        <v>0</v>
      </c>
      <c r="M2665">
        <v>72630.276000000013</v>
      </c>
      <c r="O2665">
        <v>0</v>
      </c>
      <c r="Q2665">
        <v>0</v>
      </c>
      <c r="S2665">
        <v>0</v>
      </c>
      <c r="U2665">
        <v>0</v>
      </c>
      <c r="AO2665" s="337">
        <f>TabIPW[[#This Row],[iloczyn liczby mieszkańców i relacji przeciętnego miesięcznego wynagrodzenia brutto 
 do średniej krajowej2]]/$AP$2*$AO$2</f>
        <v>1.3315205683744164E-3</v>
      </c>
      <c r="AP2665" s="28">
        <v>72630.276000000013</v>
      </c>
      <c r="AQ2665" s="337">
        <f>((TabIPW[[#This Row],[liczba mieszkańców zakładów stacjonarnych pomocy społecznej podleglych samorządowi powiatu (łącznie z filiami)]]/$AR$2*$AR$3)+(TabIPW[[#This Row],[liczba bezrobotnych zarejestrowanych]]/$AS$2*$AS$3))*$AQ$2</f>
        <v>7.2255781084140224E-4</v>
      </c>
      <c r="AR2665" s="28">
        <v>0</v>
      </c>
      <c r="AS2665" s="28">
        <v>3135</v>
      </c>
      <c r="AT2665" s="337">
        <f>((TabIPW[[#This Row],[długość dróg powiatowych o nawierzchni twardej '[w km']]]/$AU$2*$AU$3)+(TabIPW[[#This Row],[liczba mieszkańców w wieku 20-64  '']]/$AV$2*$AV$3))*$AT$2</f>
        <v>3.9183786792315297E-4</v>
      </c>
      <c r="AU2665">
        <v>223.6</v>
      </c>
      <c r="AV2665">
        <v>52150</v>
      </c>
      <c r="AW2665" s="337">
        <f>TabIPW[[#This Row],[liczba oddziałów w szkołach ponadpodstawowych i policealnych]]/$AX$2*$AW$2</f>
        <v>6.8579811130466671E-4</v>
      </c>
      <c r="AX2665" s="28">
        <v>187</v>
      </c>
      <c r="AY2665" s="337">
        <f>TabIPW[[#This Row],[liczba mieszkańców'']]/$AZ$2*$AY$2</f>
        <v>2.4607367107681312E-4</v>
      </c>
      <c r="AZ2665" s="28">
        <v>88358</v>
      </c>
    </row>
    <row r="2666" spans="1:52" x14ac:dyDescent="0.3">
      <c r="A2666" s="2" t="s">
        <v>2322</v>
      </c>
      <c r="B2666" s="2" t="s">
        <v>126</v>
      </c>
      <c r="C2666" s="2" t="s">
        <v>126</v>
      </c>
      <c r="D2666" s="2"/>
      <c r="E2666" s="2"/>
      <c r="F2666" s="17" t="str">
        <f>+Tabela1[[#This Row],[WK]]&amp;Tabela1[[#This Row],[PK]]&amp;Tabela1[[#This Row],[GK]]</f>
        <v>1818</v>
      </c>
      <c r="G2666" s="2" t="s">
        <v>2500</v>
      </c>
      <c r="I2666">
        <v>99235</v>
      </c>
      <c r="K2666">
        <v>0</v>
      </c>
      <c r="M2666">
        <v>87525.27</v>
      </c>
      <c r="O2666">
        <v>0</v>
      </c>
      <c r="Q2666">
        <v>0</v>
      </c>
      <c r="S2666">
        <v>0</v>
      </c>
      <c r="U2666">
        <v>0</v>
      </c>
      <c r="AO2666" s="337">
        <f>TabIPW[[#This Row],[iloczyn liczby mieszkańców i relacji przeciętnego miesięcznego wynagrodzenia brutto 
 do średniej krajowej2]]/$AP$2*$AO$2</f>
        <v>1.6045883848427652E-3</v>
      </c>
      <c r="AP2666" s="28">
        <v>87525.27</v>
      </c>
      <c r="AQ2666" s="337">
        <f>((TabIPW[[#This Row],[liczba mieszkańców zakładów stacjonarnych pomocy społecznej podleglych samorządowi powiatu (łącznie z filiami)]]/$AR$2*$AR$3)+(TabIPW[[#This Row],[liczba bezrobotnych zarejestrowanych]]/$AS$2*$AS$3))*$AQ$2</f>
        <v>7.3609621231905393E-4</v>
      </c>
      <c r="AR2666" s="28">
        <v>78</v>
      </c>
      <c r="AS2666" s="28">
        <v>2529</v>
      </c>
      <c r="AT2666" s="337">
        <f>((TabIPW[[#This Row],[długość dróg powiatowych o nawierzchni twardej '[w km']]]/$AU$2*$AU$3)+(TabIPW[[#This Row],[liczba mieszkańców w wieku 20-64  '']]/$AV$2*$AV$3))*$AT$2</f>
        <v>4.2886600501944306E-4</v>
      </c>
      <c r="AU2666">
        <v>193.8</v>
      </c>
      <c r="AV2666">
        <v>58423</v>
      </c>
      <c r="AW2666" s="337">
        <f>TabIPW[[#This Row],[liczba oddziałów w szkołach ponadpodstawowych i policealnych]]/$AX$2*$AW$2</f>
        <v>8.8016869900064173E-4</v>
      </c>
      <c r="AX2666" s="28">
        <v>240</v>
      </c>
      <c r="AY2666" s="337">
        <f>TabIPW[[#This Row],[liczba mieszkańców'']]/$AZ$2*$AY$2</f>
        <v>2.7636570258841929E-4</v>
      </c>
      <c r="AZ2666" s="28">
        <v>99235</v>
      </c>
    </row>
    <row r="2667" spans="1:52" x14ac:dyDescent="0.3">
      <c r="A2667" s="2" t="s">
        <v>2322</v>
      </c>
      <c r="B2667" s="2" t="s">
        <v>126</v>
      </c>
      <c r="C2667" s="2" t="s">
        <v>132</v>
      </c>
      <c r="D2667" s="2"/>
      <c r="E2667" s="2"/>
      <c r="F2667" s="17" t="str">
        <f>+Tabela1[[#This Row],[WK]]&amp;Tabela1[[#This Row],[PK]]&amp;Tabela1[[#This Row],[GK]]</f>
        <v>1819</v>
      </c>
      <c r="G2667" s="2" t="s">
        <v>2501</v>
      </c>
      <c r="I2667">
        <v>58399</v>
      </c>
      <c r="K2667">
        <v>0</v>
      </c>
      <c r="M2667">
        <v>45434.421999999999</v>
      </c>
      <c r="O2667">
        <v>0</v>
      </c>
      <c r="Q2667">
        <v>0</v>
      </c>
      <c r="S2667">
        <v>0</v>
      </c>
      <c r="U2667">
        <v>0</v>
      </c>
      <c r="AO2667" s="337">
        <f>TabIPW[[#This Row],[iloczyn liczby mieszkańców i relacji przeciętnego miesięcznego wynagrodzenia brutto 
 do średniej krajowej2]]/$AP$2*$AO$2</f>
        <v>8.3294282683440556E-4</v>
      </c>
      <c r="AP2667" s="28">
        <v>45434.421999999999</v>
      </c>
      <c r="AQ2667" s="337">
        <f>((TabIPW[[#This Row],[liczba mieszkańców zakładów stacjonarnych pomocy społecznej podleglych samorządowi powiatu (łącznie z filiami)]]/$AR$2*$AR$3)+(TabIPW[[#This Row],[liczba bezrobotnych zarejestrowanych]]/$AS$2*$AS$3))*$AQ$2</f>
        <v>9.898441838870032E-4</v>
      </c>
      <c r="AR2667" s="28">
        <v>143</v>
      </c>
      <c r="AS2667" s="28">
        <v>3076</v>
      </c>
      <c r="AT2667" s="337">
        <f>((TabIPW[[#This Row],[długość dróg powiatowych o nawierzchni twardej '[w km']]]/$AU$2*$AU$3)+(TabIPW[[#This Row],[liczba mieszkańców w wieku 20-64  '']]/$AV$2*$AV$3))*$AT$2</f>
        <v>2.7841341191558246E-4</v>
      </c>
      <c r="AU2667">
        <v>210.5</v>
      </c>
      <c r="AV2667">
        <v>35691</v>
      </c>
      <c r="AW2667" s="337">
        <f>TabIPW[[#This Row],[liczba oddziałów w szkołach ponadpodstawowych i policealnych]]/$AX$2*$AW$2</f>
        <v>2.8605482717520859E-4</v>
      </c>
      <c r="AX2667" s="28">
        <v>78</v>
      </c>
      <c r="AY2667" s="337">
        <f>TabIPW[[#This Row],[liczba mieszkańców'']]/$AZ$2*$AY$2</f>
        <v>1.6263899496610167E-4</v>
      </c>
      <c r="AZ2667" s="28">
        <v>58399</v>
      </c>
    </row>
    <row r="2668" spans="1:52" x14ac:dyDescent="0.3">
      <c r="A2668" s="2" t="s">
        <v>2322</v>
      </c>
      <c r="B2668" s="2" t="s">
        <v>126</v>
      </c>
      <c r="C2668" s="2" t="s">
        <v>140</v>
      </c>
      <c r="D2668" s="2"/>
      <c r="E2668" s="2"/>
      <c r="F2668" s="17" t="str">
        <f>+Tabela1[[#This Row],[WK]]&amp;Tabela1[[#This Row],[PK]]&amp;Tabela1[[#This Row],[GK]]</f>
        <v>1820</v>
      </c>
      <c r="G2668" s="2" t="s">
        <v>2502</v>
      </c>
      <c r="I2668">
        <v>50104</v>
      </c>
      <c r="K2668">
        <v>0</v>
      </c>
      <c r="M2668">
        <v>42788.816000000006</v>
      </c>
      <c r="O2668">
        <v>0</v>
      </c>
      <c r="Q2668">
        <v>0</v>
      </c>
      <c r="S2668">
        <v>0</v>
      </c>
      <c r="U2668">
        <v>0</v>
      </c>
      <c r="AO2668" s="337">
        <f>TabIPW[[#This Row],[iloczyn liczby mieszkańców i relacji przeciętnego miesięcznego wynagrodzenia brutto 
 do średniej krajowej2]]/$AP$2*$AO$2</f>
        <v>7.8444130654808919E-4</v>
      </c>
      <c r="AP2668" s="28">
        <v>42788.816000000006</v>
      </c>
      <c r="AQ2668" s="337">
        <f>((TabIPW[[#This Row],[liczba mieszkańców zakładów stacjonarnych pomocy społecznej podleglych samorządowi powiatu (łącznie z filiami)]]/$AR$2*$AR$3)+(TabIPW[[#This Row],[liczba bezrobotnych zarejestrowanych]]/$AS$2*$AS$3))*$AQ$2</f>
        <v>4.6049967475430046E-4</v>
      </c>
      <c r="AR2668" s="28">
        <v>67</v>
      </c>
      <c r="AS2668" s="28">
        <v>1427</v>
      </c>
      <c r="AT2668" s="337">
        <f>((TabIPW[[#This Row],[długość dróg powiatowych o nawierzchni twardej '[w km']]]/$AU$2*$AU$3)+(TabIPW[[#This Row],[liczba mieszkańców w wieku 20-64  '']]/$AV$2*$AV$3))*$AT$2</f>
        <v>2.3386006506974363E-4</v>
      </c>
      <c r="AU2668">
        <v>168.2</v>
      </c>
      <c r="AV2668">
        <v>30207</v>
      </c>
      <c r="AW2668" s="337">
        <f>TabIPW[[#This Row],[liczba oddziałów w szkołach ponadpodstawowych i policealnych]]/$AX$2*$AW$2</f>
        <v>1.9437058769597508E-4</v>
      </c>
      <c r="AX2668" s="28">
        <v>53</v>
      </c>
      <c r="AY2668" s="337">
        <f>TabIPW[[#This Row],[liczba mieszkańców'']]/$AZ$2*$AY$2</f>
        <v>1.3953773529994619E-4</v>
      </c>
      <c r="AZ2668" s="28">
        <v>50104</v>
      </c>
    </row>
    <row r="2669" spans="1:52" x14ac:dyDescent="0.3">
      <c r="A2669" s="2" t="s">
        <v>2322</v>
      </c>
      <c r="B2669" s="2" t="s">
        <v>126</v>
      </c>
      <c r="C2669" s="2" t="s">
        <v>147</v>
      </c>
      <c r="D2669" s="2"/>
      <c r="E2669" s="2"/>
      <c r="F2669" s="17" t="str">
        <f>+Tabela1[[#This Row],[WK]]&amp;Tabela1[[#This Row],[PK]]&amp;Tabela1[[#This Row],[GK]]</f>
        <v>1821</v>
      </c>
      <c r="G2669" s="2" t="s">
        <v>2503</v>
      </c>
      <c r="I2669">
        <v>25007</v>
      </c>
      <c r="K2669">
        <v>0</v>
      </c>
      <c r="M2669">
        <v>21631.055</v>
      </c>
      <c r="O2669">
        <v>0</v>
      </c>
      <c r="Q2669">
        <v>0</v>
      </c>
      <c r="S2669">
        <v>0</v>
      </c>
      <c r="U2669">
        <v>0</v>
      </c>
      <c r="AO2669" s="337">
        <f>TabIPW[[#This Row],[iloczyn liczby mieszkańców i relacji przeciętnego miesięcznego wynagrodzenia brutto 
 do średniej krajowej2]]/$AP$2*$AO$2</f>
        <v>3.9655906922532219E-4</v>
      </c>
      <c r="AP2669" s="28">
        <v>21631.055</v>
      </c>
      <c r="AQ2669" s="337">
        <f>((TabIPW[[#This Row],[liczba mieszkańców zakładów stacjonarnych pomocy społecznej podleglych samorządowi powiatu (łącznie z filiami)]]/$AR$2*$AR$3)+(TabIPW[[#This Row],[liczba bezrobotnych zarejestrowanych]]/$AS$2*$AS$3))*$AQ$2</f>
        <v>3.9666801455264016E-4</v>
      </c>
      <c r="AR2669" s="28">
        <v>2</v>
      </c>
      <c r="AS2669" s="28">
        <v>1704</v>
      </c>
      <c r="AT2669" s="337">
        <f>((TabIPW[[#This Row],[długość dróg powiatowych o nawierzchni twardej '[w km']]]/$AU$2*$AU$3)+(TabIPW[[#This Row],[liczba mieszkańców w wieku 20-64  '']]/$AV$2*$AV$3))*$AT$2</f>
        <v>1.2743403311521337E-4</v>
      </c>
      <c r="AU2669">
        <v>144</v>
      </c>
      <c r="AV2669">
        <v>15078</v>
      </c>
      <c r="AW2669" s="337">
        <f>TabIPW[[#This Row],[liczba oddziałów w szkołach ponadpodstawowych i policealnych]]/$AX$2*$AW$2</f>
        <v>1.2102319611258826E-4</v>
      </c>
      <c r="AX2669" s="28">
        <v>33</v>
      </c>
      <c r="AY2669" s="337">
        <f>TabIPW[[#This Row],[liczba mieszkańców'']]/$AZ$2*$AY$2</f>
        <v>6.964354436064495E-5</v>
      </c>
      <c r="AZ2669" s="28">
        <v>25007</v>
      </c>
    </row>
    <row r="2670" spans="1:52" x14ac:dyDescent="0.3">
      <c r="A2670" s="2" t="s">
        <v>2322</v>
      </c>
      <c r="B2670" s="2" t="s">
        <v>140</v>
      </c>
      <c r="C2670" s="2" t="s">
        <v>12</v>
      </c>
      <c r="D2670" s="2"/>
      <c r="E2670" s="2"/>
      <c r="F2670" s="17" t="str">
        <f>+Tabela1[[#This Row],[WK]]&amp;Tabela1[[#This Row],[PK]]&amp;Tabela1[[#This Row],[GK]]</f>
        <v>2001</v>
      </c>
      <c r="G2670" s="2" t="s">
        <v>2504</v>
      </c>
      <c r="I2670">
        <v>53486</v>
      </c>
      <c r="K2670">
        <v>0</v>
      </c>
      <c r="M2670">
        <v>47228.137999999999</v>
      </c>
      <c r="O2670">
        <v>0</v>
      </c>
      <c r="Q2670">
        <v>0</v>
      </c>
      <c r="S2670">
        <v>0</v>
      </c>
      <c r="U2670">
        <v>0</v>
      </c>
      <c r="AO2670" s="337">
        <f>TabIPW[[#This Row],[iloczyn liczby mieszkańców i relacji przeciętnego miesięcznego wynagrodzenia brutto 
 do średniej krajowej2]]/$AP$2*$AO$2</f>
        <v>8.658267683441731E-4</v>
      </c>
      <c r="AP2670" s="28">
        <v>47228.137999999999</v>
      </c>
      <c r="AQ2670" s="337">
        <f>((TabIPW[[#This Row],[liczba mieszkańców zakładów stacjonarnych pomocy społecznej podleglych samorządowi powiatu (łącznie z filiami)]]/$AR$2*$AR$3)+(TabIPW[[#This Row],[liczba bezrobotnych zarejestrowanych]]/$AS$2*$AS$3))*$AQ$2</f>
        <v>4.7409933553453404E-4</v>
      </c>
      <c r="AR2670" s="28">
        <v>0</v>
      </c>
      <c r="AS2670" s="28">
        <v>2057</v>
      </c>
      <c r="AT2670" s="337">
        <f>((TabIPW[[#This Row],[długość dróg powiatowych o nawierzchni twardej '[w km']]]/$AU$2*$AU$3)+(TabIPW[[#This Row],[liczba mieszkańców w wieku 20-64  '']]/$AV$2*$AV$3))*$AT$2</f>
        <v>2.9203120468321471E-4</v>
      </c>
      <c r="AU2670">
        <v>422.4</v>
      </c>
      <c r="AV2670">
        <v>32113</v>
      </c>
      <c r="AW2670" s="337">
        <f>TabIPW[[#This Row],[liczba oddziałów w szkołach ponadpodstawowych i policealnych]]/$AX$2*$AW$2</f>
        <v>3.7773906665444209E-4</v>
      </c>
      <c r="AX2670" s="28">
        <v>103</v>
      </c>
      <c r="AY2670" s="337">
        <f>TabIPW[[#This Row],[liczba mieszkańców'']]/$AZ$2*$AY$2</f>
        <v>1.4895647673345285E-4</v>
      </c>
      <c r="AZ2670" s="28">
        <v>53486</v>
      </c>
    </row>
    <row r="2671" spans="1:52" x14ac:dyDescent="0.3">
      <c r="A2671" s="2" t="s">
        <v>2322</v>
      </c>
      <c r="B2671" s="2" t="s">
        <v>140</v>
      </c>
      <c r="C2671" s="2" t="s">
        <v>11</v>
      </c>
      <c r="D2671" s="2"/>
      <c r="E2671" s="2"/>
      <c r="F2671" s="17" t="str">
        <f>+Tabela1[[#This Row],[WK]]&amp;Tabela1[[#This Row],[PK]]&amp;Tabela1[[#This Row],[GK]]</f>
        <v>2002</v>
      </c>
      <c r="G2671" s="2" t="s">
        <v>2505</v>
      </c>
      <c r="I2671">
        <v>160686</v>
      </c>
      <c r="K2671">
        <v>0</v>
      </c>
      <c r="M2671">
        <v>133369.38</v>
      </c>
      <c r="O2671">
        <v>0</v>
      </c>
      <c r="Q2671">
        <v>0</v>
      </c>
      <c r="S2671">
        <v>0</v>
      </c>
      <c r="U2671">
        <v>0</v>
      </c>
      <c r="AO2671" s="337">
        <f>TabIPW[[#This Row],[iloczyn liczby mieszkańców i relacji przeciętnego miesięcznego wynagrodzenia brutto 
 do średniej krajowej2]]/$AP$2*$AO$2</f>
        <v>2.445041963785784E-3</v>
      </c>
      <c r="AP2671" s="28">
        <v>133369.38</v>
      </c>
      <c r="AQ2671" s="337">
        <f>((TabIPW[[#This Row],[liczba mieszkańców zakładów stacjonarnych pomocy społecznej podleglych samorządowi powiatu (łącznie z filiami)]]/$AR$2*$AR$3)+(TabIPW[[#This Row],[liczba bezrobotnych zarejestrowanych]]/$AS$2*$AS$3))*$AQ$2</f>
        <v>2.1537053539997754E-3</v>
      </c>
      <c r="AR2671" s="28">
        <v>623</v>
      </c>
      <c r="AS2671" s="28">
        <v>4035</v>
      </c>
      <c r="AT2671" s="337">
        <f>((TabIPW[[#This Row],[długość dróg powiatowych o nawierzchni twardej '[w km']]]/$AU$2*$AU$3)+(TabIPW[[#This Row],[liczba mieszkańców w wieku 20-64  '']]/$AV$2*$AV$3))*$AT$2</f>
        <v>8.1760042824805749E-4</v>
      </c>
      <c r="AU2671">
        <v>967</v>
      </c>
      <c r="AV2671">
        <v>95600</v>
      </c>
      <c r="AW2671" s="337">
        <f>TabIPW[[#This Row],[liczba oddziałów w szkołach ponadpodstawowych i policealnych]]/$AX$2*$AW$2</f>
        <v>1.7970110937929769E-4</v>
      </c>
      <c r="AX2671" s="28">
        <v>49</v>
      </c>
      <c r="AY2671" s="337">
        <f>TabIPW[[#This Row],[liczba mieszkańców'']]/$AZ$2*$AY$2</f>
        <v>4.475044015329545E-4</v>
      </c>
      <c r="AZ2671" s="28">
        <v>160686</v>
      </c>
    </row>
    <row r="2672" spans="1:52" x14ac:dyDescent="0.3">
      <c r="A2672" s="2" t="s">
        <v>2322</v>
      </c>
      <c r="B2672" s="2" t="s">
        <v>140</v>
      </c>
      <c r="C2672" s="2" t="s">
        <v>16</v>
      </c>
      <c r="D2672" s="2"/>
      <c r="E2672" s="2"/>
      <c r="F2672" s="17" t="str">
        <f>+Tabela1[[#This Row],[WK]]&amp;Tabela1[[#This Row],[PK]]&amp;Tabela1[[#This Row],[GK]]</f>
        <v>2003</v>
      </c>
      <c r="G2672" s="2" t="s">
        <v>2506</v>
      </c>
      <c r="I2672">
        <v>49258</v>
      </c>
      <c r="K2672">
        <v>0</v>
      </c>
      <c r="M2672">
        <v>47928.033999999992</v>
      </c>
      <c r="O2672">
        <v>0</v>
      </c>
      <c r="Q2672">
        <v>0</v>
      </c>
      <c r="S2672">
        <v>0</v>
      </c>
      <c r="U2672">
        <v>0</v>
      </c>
      <c r="AO2672" s="337">
        <f>TabIPW[[#This Row],[iloczyn liczby mieszkańców i relacji przeciętnego miesięcznego wynagrodzenia brutto 
 do średniej krajowej2]]/$AP$2*$AO$2</f>
        <v>8.7865786263497531E-4</v>
      </c>
      <c r="AP2672" s="28">
        <v>47928.034</v>
      </c>
      <c r="AQ2672" s="337">
        <f>((TabIPW[[#This Row],[liczba mieszkańców zakładów stacjonarnych pomocy społecznej podleglych samorządowi powiatu (łącznie z filiami)]]/$AR$2*$AR$3)+(TabIPW[[#This Row],[liczba bezrobotnych zarejestrowanych]]/$AS$2*$AS$3))*$AQ$2</f>
        <v>4.4368056304158401E-4</v>
      </c>
      <c r="AR2672" s="28">
        <v>113</v>
      </c>
      <c r="AS2672" s="28">
        <v>962</v>
      </c>
      <c r="AT2672" s="337">
        <f>((TabIPW[[#This Row],[długość dróg powiatowych o nawierzchni twardej '[w km']]]/$AU$2*$AU$3)+(TabIPW[[#This Row],[liczba mieszkańców w wieku 20-64  '']]/$AV$2*$AV$3))*$AT$2</f>
        <v>2.8384442815865046E-4</v>
      </c>
      <c r="AU2672">
        <v>535.1</v>
      </c>
      <c r="AV2672">
        <v>27924</v>
      </c>
      <c r="AW2672" s="337">
        <f>TabIPW[[#This Row],[liczba oddziałów w szkołach ponadpodstawowych i policealnych]]/$AX$2*$AW$2</f>
        <v>2.8972219675437794E-4</v>
      </c>
      <c r="AX2672" s="28">
        <v>79</v>
      </c>
      <c r="AY2672" s="337">
        <f>TabIPW[[#This Row],[liczba mieszkańców'']]/$AZ$2*$AY$2</f>
        <v>1.3718165746057697E-4</v>
      </c>
      <c r="AZ2672" s="28">
        <v>49258</v>
      </c>
    </row>
    <row r="2673" spans="1:52" x14ac:dyDescent="0.3">
      <c r="A2673" s="2" t="s">
        <v>2322</v>
      </c>
      <c r="B2673" s="2" t="s">
        <v>140</v>
      </c>
      <c r="C2673" s="2" t="s">
        <v>18</v>
      </c>
      <c r="D2673" s="2"/>
      <c r="E2673" s="2"/>
      <c r="F2673" s="17" t="str">
        <f>+Tabela1[[#This Row],[WK]]&amp;Tabela1[[#This Row],[PK]]&amp;Tabela1[[#This Row],[GK]]</f>
        <v>2004</v>
      </c>
      <c r="G2673" s="2" t="s">
        <v>2507</v>
      </c>
      <c r="I2673">
        <v>43344</v>
      </c>
      <c r="K2673">
        <v>0</v>
      </c>
      <c r="M2673">
        <v>40309.919999999998</v>
      </c>
      <c r="O2673">
        <v>0</v>
      </c>
      <c r="Q2673">
        <v>0</v>
      </c>
      <c r="S2673">
        <v>0</v>
      </c>
      <c r="U2673">
        <v>0</v>
      </c>
      <c r="AO2673" s="337">
        <f>TabIPW[[#This Row],[iloczyn liczby mieszkańców i relacji przeciętnego miesięcznego wynagrodzenia brutto 
 do średniej krajowej2]]/$AP$2*$AO$2</f>
        <v>7.3899605709232404E-4</v>
      </c>
      <c r="AP2673" s="28">
        <v>40309.920000000006</v>
      </c>
      <c r="AQ2673" s="337">
        <f>((TabIPW[[#This Row],[liczba mieszkańców zakładów stacjonarnych pomocy społecznej podleglych samorządowi powiatu (łącznie z filiami)]]/$AR$2*$AR$3)+(TabIPW[[#This Row],[liczba bezrobotnych zarejestrowanych]]/$AS$2*$AS$3))*$AQ$2</f>
        <v>4.596642879169297E-4</v>
      </c>
      <c r="AR2673" s="28">
        <v>39</v>
      </c>
      <c r="AS2673" s="28">
        <v>1662</v>
      </c>
      <c r="AT2673" s="337">
        <f>((TabIPW[[#This Row],[długość dróg powiatowych o nawierzchni twardej '[w km']]]/$AU$2*$AU$3)+(TabIPW[[#This Row],[liczba mieszkańców w wieku 20-64  '']]/$AV$2*$AV$3))*$AT$2</f>
        <v>2.3531469155367853E-4</v>
      </c>
      <c r="AU2673">
        <v>331.7</v>
      </c>
      <c r="AV2673">
        <v>26105</v>
      </c>
      <c r="AW2673" s="337">
        <f>TabIPW[[#This Row],[liczba oddziałów w szkołach ponadpodstawowych i policealnych]]/$AX$2*$AW$2</f>
        <v>3.0072430549188595E-4</v>
      </c>
      <c r="AX2673" s="28">
        <v>82</v>
      </c>
      <c r="AY2673" s="337">
        <f>TabIPW[[#This Row],[liczba mieszkańców'']]/$AZ$2*$AY$2</f>
        <v>1.2071139228087313E-4</v>
      </c>
      <c r="AZ2673" s="28">
        <v>43344</v>
      </c>
    </row>
    <row r="2674" spans="1:52" x14ac:dyDescent="0.3">
      <c r="A2674" s="2" t="s">
        <v>2322</v>
      </c>
      <c r="B2674" s="2" t="s">
        <v>140</v>
      </c>
      <c r="C2674" s="2" t="s">
        <v>21</v>
      </c>
      <c r="D2674" s="2"/>
      <c r="E2674" s="2"/>
      <c r="F2674" s="17" t="str">
        <f>+Tabela1[[#This Row],[WK]]&amp;Tabela1[[#This Row],[PK]]&amp;Tabela1[[#This Row],[GK]]</f>
        <v>2005</v>
      </c>
      <c r="G2674" s="2" t="s">
        <v>2508</v>
      </c>
      <c r="I2674">
        <v>37621</v>
      </c>
      <c r="K2674">
        <v>0</v>
      </c>
      <c r="M2674">
        <v>33106.480000000003</v>
      </c>
      <c r="O2674">
        <v>0</v>
      </c>
      <c r="Q2674">
        <v>0</v>
      </c>
      <c r="S2674">
        <v>0</v>
      </c>
      <c r="U2674">
        <v>0</v>
      </c>
      <c r="AO2674" s="337">
        <f>TabIPW[[#This Row],[iloczyn liczby mieszkańców i relacji przeciętnego miesięcznego wynagrodzenia brutto 
 do średniej krajowej2]]/$AP$2*$AO$2</f>
        <v>6.0693641129046857E-4</v>
      </c>
      <c r="AP2674" s="28">
        <v>33106.480000000003</v>
      </c>
      <c r="AQ2674" s="337">
        <f>((TabIPW[[#This Row],[liczba mieszkańców zakładów stacjonarnych pomocy społecznej podleglych samorządowi powiatu (łącznie z filiami)]]/$AR$2*$AR$3)+(TabIPW[[#This Row],[liczba bezrobotnych zarejestrowanych]]/$AS$2*$AS$3))*$AQ$2</f>
        <v>4.2157923758084741E-4</v>
      </c>
      <c r="AR2674" s="28">
        <v>73</v>
      </c>
      <c r="AS2674" s="28">
        <v>1207</v>
      </c>
      <c r="AT2674" s="337">
        <f>((TabIPW[[#This Row],[długość dróg powiatowych o nawierzchni twardej '[w km']]]/$AU$2*$AU$3)+(TabIPW[[#This Row],[liczba mieszkańców w wieku 20-64  '']]/$AV$2*$AV$3))*$AT$2</f>
        <v>2.1509688742584742E-4</v>
      </c>
      <c r="AU2674">
        <v>422</v>
      </c>
      <c r="AV2674">
        <v>20725</v>
      </c>
      <c r="AW2674" s="337">
        <f>TabIPW[[#This Row],[liczba oddziałów w szkołach ponadpodstawowych i policealnych]]/$AX$2*$AW$2</f>
        <v>3.0072430549188595E-4</v>
      </c>
      <c r="AX2674" s="28">
        <v>82</v>
      </c>
      <c r="AY2674" s="337">
        <f>TabIPW[[#This Row],[liczba mieszkańców'']]/$AZ$2*$AY$2</f>
        <v>1.0477305484031765E-4</v>
      </c>
      <c r="AZ2674" s="28">
        <v>37621</v>
      </c>
    </row>
    <row r="2675" spans="1:52" x14ac:dyDescent="0.3">
      <c r="A2675" s="2" t="s">
        <v>2322</v>
      </c>
      <c r="B2675" s="2" t="s">
        <v>140</v>
      </c>
      <c r="C2675" s="2" t="s">
        <v>23</v>
      </c>
      <c r="D2675" s="2"/>
      <c r="E2675" s="2"/>
      <c r="F2675" s="17" t="str">
        <f>+Tabela1[[#This Row],[WK]]&amp;Tabela1[[#This Row],[PK]]&amp;Tabela1[[#This Row],[GK]]</f>
        <v>2006</v>
      </c>
      <c r="G2675" s="2" t="s">
        <v>2509</v>
      </c>
      <c r="I2675">
        <v>35045</v>
      </c>
      <c r="K2675">
        <v>0</v>
      </c>
      <c r="M2675">
        <v>29262.575000000001</v>
      </c>
      <c r="O2675">
        <v>0</v>
      </c>
      <c r="Q2675">
        <v>0</v>
      </c>
      <c r="S2675">
        <v>0</v>
      </c>
      <c r="U2675">
        <v>0</v>
      </c>
      <c r="AO2675" s="337">
        <f>TabIPW[[#This Row],[iloczyn liczby mieszkańców i relacji przeciętnego miesięcznego wynagrodzenia brutto 
 do średniej krajowej2]]/$AP$2*$AO$2</f>
        <v>5.3646664506822159E-4</v>
      </c>
      <c r="AP2675" s="28">
        <v>29262.574999999997</v>
      </c>
      <c r="AQ2675" s="337">
        <f>((TabIPW[[#This Row],[liczba mieszkańców zakładów stacjonarnych pomocy społecznej podleglych samorządowi powiatu (łącznie z filiami)]]/$AR$2*$AR$3)+(TabIPW[[#This Row],[liczba bezrobotnych zarejestrowanych]]/$AS$2*$AS$3))*$AQ$2</f>
        <v>4.0532647313422338E-4</v>
      </c>
      <c r="AR2675" s="28">
        <v>5</v>
      </c>
      <c r="AS2675" s="28">
        <v>1716</v>
      </c>
      <c r="AT2675" s="337">
        <f>((TabIPW[[#This Row],[długość dróg powiatowych o nawierzchni twardej '[w km']]]/$AU$2*$AU$3)+(TabIPW[[#This Row],[liczba mieszkańców w wieku 20-64  '']]/$AV$2*$AV$3))*$AT$2</f>
        <v>2.0055531954716474E-4</v>
      </c>
      <c r="AU2675">
        <v>305.8</v>
      </c>
      <c r="AV2675">
        <v>21639</v>
      </c>
      <c r="AW2675" s="337">
        <f>TabIPW[[#This Row],[liczba oddziałów w szkołach ponadpodstawowych i policealnych]]/$AX$2*$AW$2</f>
        <v>1.2102319611258826E-4</v>
      </c>
      <c r="AX2675" s="28">
        <v>33</v>
      </c>
      <c r="AY2675" s="337">
        <f>TabIPW[[#This Row],[liczba mieszkańców'']]/$AZ$2*$AY$2</f>
        <v>9.7598992766777392E-5</v>
      </c>
      <c r="AZ2675" s="28">
        <v>35045</v>
      </c>
    </row>
    <row r="2676" spans="1:52" x14ac:dyDescent="0.3">
      <c r="A2676" s="2" t="s">
        <v>2322</v>
      </c>
      <c r="B2676" s="2" t="s">
        <v>140</v>
      </c>
      <c r="C2676" s="2" t="s">
        <v>30</v>
      </c>
      <c r="D2676" s="2"/>
      <c r="E2676" s="2"/>
      <c r="F2676" s="17" t="str">
        <f>+Tabela1[[#This Row],[WK]]&amp;Tabela1[[#This Row],[PK]]&amp;Tabela1[[#This Row],[GK]]</f>
        <v>2007</v>
      </c>
      <c r="G2676" s="2" t="s">
        <v>2510</v>
      </c>
      <c r="I2676">
        <v>49249</v>
      </c>
      <c r="K2676">
        <v>0</v>
      </c>
      <c r="M2676">
        <v>45752.321000000004</v>
      </c>
      <c r="O2676">
        <v>0</v>
      </c>
      <c r="Q2676">
        <v>0</v>
      </c>
      <c r="S2676">
        <v>0</v>
      </c>
      <c r="U2676">
        <v>0</v>
      </c>
      <c r="AO2676" s="337">
        <f>TabIPW[[#This Row],[iloczyn liczby mieszkańców i relacji przeciętnego miesięcznego wynagrodzenia brutto 
 do średniej krajowej2]]/$AP$2*$AO$2</f>
        <v>8.3877082419965944E-4</v>
      </c>
      <c r="AP2676" s="28">
        <v>45752.321000000004</v>
      </c>
      <c r="AQ2676" s="337">
        <f>((TabIPW[[#This Row],[liczba mieszkańców zakładów stacjonarnych pomocy społecznej podleglych samorządowi powiatu (łącznie z filiami)]]/$AR$2*$AR$3)+(TabIPW[[#This Row],[liczba bezrobotnych zarejestrowanych]]/$AS$2*$AS$3))*$AQ$2</f>
        <v>2.4753655146528421E-4</v>
      </c>
      <c r="AR2676" s="28">
        <v>0</v>
      </c>
      <c r="AS2676" s="28">
        <v>1074</v>
      </c>
      <c r="AT2676" s="337">
        <f>((TabIPW[[#This Row],[długość dróg powiatowych o nawierzchni twardej '[w km']]]/$AU$2*$AU$3)+(TabIPW[[#This Row],[liczba mieszkańców w wieku 20-64  '']]/$AV$2*$AV$3))*$AT$2</f>
        <v>2.8984359882176927E-4</v>
      </c>
      <c r="AU2676">
        <v>493.4</v>
      </c>
      <c r="AV2676">
        <v>29914</v>
      </c>
      <c r="AW2676" s="337">
        <f>TabIPW[[#This Row],[liczba oddziałów w szkołach ponadpodstawowych i policealnych]]/$AX$2*$AW$2</f>
        <v>1.1002108737508024E-5</v>
      </c>
      <c r="AX2676" s="28">
        <v>3</v>
      </c>
      <c r="AY2676" s="337">
        <f>TabIPW[[#This Row],[liczba mieszkańców'']]/$AZ$2*$AY$2</f>
        <v>1.3715659280271136E-4</v>
      </c>
      <c r="AZ2676" s="28">
        <v>49249</v>
      </c>
    </row>
    <row r="2677" spans="1:52" x14ac:dyDescent="0.3">
      <c r="A2677" s="2" t="s">
        <v>2322</v>
      </c>
      <c r="B2677" s="2" t="s">
        <v>140</v>
      </c>
      <c r="C2677" s="2" t="s">
        <v>54</v>
      </c>
      <c r="D2677" s="2"/>
      <c r="E2677" s="2"/>
      <c r="F2677" s="17" t="str">
        <f>+Tabela1[[#This Row],[WK]]&amp;Tabela1[[#This Row],[PK]]&amp;Tabela1[[#This Row],[GK]]</f>
        <v>2008</v>
      </c>
      <c r="G2677" s="2" t="s">
        <v>2511</v>
      </c>
      <c r="I2677">
        <v>36548</v>
      </c>
      <c r="K2677">
        <v>0</v>
      </c>
      <c r="M2677">
        <v>31614.02</v>
      </c>
      <c r="O2677">
        <v>0</v>
      </c>
      <c r="Q2677">
        <v>0</v>
      </c>
      <c r="S2677">
        <v>0</v>
      </c>
      <c r="U2677">
        <v>0</v>
      </c>
      <c r="AO2677" s="337">
        <f>TabIPW[[#This Row],[iloczyn liczby mieszkańców i relacji przeciętnego miesięcznego wynagrodzenia brutto 
 do średniej krajowej2]]/$AP$2*$AO$2</f>
        <v>5.7957535338293579E-4</v>
      </c>
      <c r="AP2677" s="28">
        <v>31614.02</v>
      </c>
      <c r="AQ2677" s="337">
        <f>((TabIPW[[#This Row],[liczba mieszkańców zakładów stacjonarnych pomocy społecznej podleglych samorządowi powiatu (łącznie z filiami)]]/$AR$2*$AR$3)+(TabIPW[[#This Row],[liczba bezrobotnych zarejestrowanych]]/$AS$2*$AS$3))*$AQ$2</f>
        <v>3.7413100487274293E-4</v>
      </c>
      <c r="AR2677" s="28">
        <v>79</v>
      </c>
      <c r="AS2677" s="28">
        <v>950</v>
      </c>
      <c r="AT2677" s="337">
        <f>((TabIPW[[#This Row],[długość dróg powiatowych o nawierzchni twardej '[w km']]]/$AU$2*$AU$3)+(TabIPW[[#This Row],[liczba mieszkańców w wieku 20-64  '']]/$AV$2*$AV$3))*$AT$2</f>
        <v>2.1735673351534857E-4</v>
      </c>
      <c r="AU2677">
        <v>377.8</v>
      </c>
      <c r="AV2677">
        <v>22227</v>
      </c>
      <c r="AW2677" s="337">
        <f>TabIPW[[#This Row],[liczba oddziałów w szkołach ponadpodstawowych i policealnych]]/$AX$2*$AW$2</f>
        <v>1.6136426148345099E-4</v>
      </c>
      <c r="AX2677" s="28">
        <v>44</v>
      </c>
      <c r="AY2677" s="337">
        <f>TabIPW[[#This Row],[liczba mieszkańców'']]/$AZ$2*$AY$2</f>
        <v>1.0178479063033757E-4</v>
      </c>
      <c r="AZ2677" s="28">
        <v>36548</v>
      </c>
    </row>
    <row r="2678" spans="1:52" x14ac:dyDescent="0.3">
      <c r="A2678" s="2" t="s">
        <v>2322</v>
      </c>
      <c r="B2678" s="2" t="s">
        <v>140</v>
      </c>
      <c r="C2678" s="2" t="s">
        <v>56</v>
      </c>
      <c r="D2678" s="2"/>
      <c r="E2678" s="2"/>
      <c r="F2678" s="17" t="str">
        <f>+Tabela1[[#This Row],[WK]]&amp;Tabela1[[#This Row],[PK]]&amp;Tabela1[[#This Row],[GK]]</f>
        <v>2009</v>
      </c>
      <c r="G2678" s="2" t="s">
        <v>2512</v>
      </c>
      <c r="I2678">
        <v>18210</v>
      </c>
      <c r="K2678">
        <v>0</v>
      </c>
      <c r="M2678">
        <v>14112.75</v>
      </c>
      <c r="O2678">
        <v>0</v>
      </c>
      <c r="Q2678">
        <v>0</v>
      </c>
      <c r="S2678">
        <v>0</v>
      </c>
      <c r="U2678">
        <v>0</v>
      </c>
      <c r="AO2678" s="337">
        <f>TabIPW[[#This Row],[iloczyn liczby mieszkańców i relacji przeciętnego miesięcznego wynagrodzenia brutto 
 do średniej krajowej2]]/$AP$2*$AO$2</f>
        <v>2.5872704795072021E-4</v>
      </c>
      <c r="AP2678" s="28">
        <v>14112.75</v>
      </c>
      <c r="AQ2678" s="337">
        <f>((TabIPW[[#This Row],[liczba mieszkańców zakładów stacjonarnych pomocy społecznej podleglych samorządowi powiatu (łącznie z filiami)]]/$AR$2*$AR$3)+(TabIPW[[#This Row],[liczba bezrobotnych zarejestrowanych]]/$AS$2*$AS$3))*$AQ$2</f>
        <v>2.2425797446529004E-4</v>
      </c>
      <c r="AR2678" s="28">
        <v>0</v>
      </c>
      <c r="AS2678" s="28">
        <v>973</v>
      </c>
      <c r="AT2678" s="337">
        <f>((TabIPW[[#This Row],[długość dróg powiatowych o nawierzchni twardej '[w km']]]/$AU$2*$AU$3)+(TabIPW[[#This Row],[liczba mieszkańców w wieku 20-64  '']]/$AV$2*$AV$3))*$AT$2</f>
        <v>1.1241348011882272E-4</v>
      </c>
      <c r="AU2678">
        <v>220.1</v>
      </c>
      <c r="AV2678">
        <v>10843</v>
      </c>
      <c r="AW2678" s="337">
        <f>TabIPW[[#This Row],[liczba oddziałów w szkołach ponadpodstawowych i policealnych]]/$AX$2*$AW$2</f>
        <v>8.8016869900064192E-5</v>
      </c>
      <c r="AX2678" s="28">
        <v>24</v>
      </c>
      <c r="AY2678" s="337">
        <f>TabIPW[[#This Row],[liczba mieszkańców'']]/$AZ$2*$AY$2</f>
        <v>5.0714157748124306E-5</v>
      </c>
      <c r="AZ2678" s="28">
        <v>18210</v>
      </c>
    </row>
    <row r="2679" spans="1:52" x14ac:dyDescent="0.3">
      <c r="A2679" s="2" t="s">
        <v>2322</v>
      </c>
      <c r="B2679" s="2" t="s">
        <v>140</v>
      </c>
      <c r="C2679" s="2" t="s">
        <v>69</v>
      </c>
      <c r="D2679" s="2"/>
      <c r="E2679" s="2"/>
      <c r="F2679" s="17" t="str">
        <f>+Tabela1[[#This Row],[WK]]&amp;Tabela1[[#This Row],[PK]]&amp;Tabela1[[#This Row],[GK]]</f>
        <v>2010</v>
      </c>
      <c r="G2679" s="2" t="s">
        <v>2513</v>
      </c>
      <c r="I2679">
        <v>39677</v>
      </c>
      <c r="K2679">
        <v>0</v>
      </c>
      <c r="M2679">
        <v>33527.065000000002</v>
      </c>
      <c r="O2679">
        <v>0</v>
      </c>
      <c r="Q2679">
        <v>0</v>
      </c>
      <c r="S2679">
        <v>0</v>
      </c>
      <c r="U2679">
        <v>0</v>
      </c>
      <c r="AO2679" s="337">
        <f>TabIPW[[#This Row],[iloczyn liczby mieszkańców i relacji przeciętnego miesięcznego wynagrodzenia brutto 
 do średniej krajowej2]]/$AP$2*$AO$2</f>
        <v>6.1464693655750391E-4</v>
      </c>
      <c r="AP2679" s="28">
        <v>33527.065000000002</v>
      </c>
      <c r="AQ2679" s="337">
        <f>((TabIPW[[#This Row],[liczba mieszkańców zakładów stacjonarnych pomocy społecznej podleglych samorządowi powiatu (łącznie z filiami)]]/$AR$2*$AR$3)+(TabIPW[[#This Row],[liczba bezrobotnych zarejestrowanych]]/$AS$2*$AS$3))*$AQ$2</f>
        <v>3.4719257844178575E-4</v>
      </c>
      <c r="AR2679" s="28">
        <v>62</v>
      </c>
      <c r="AS2679" s="28">
        <v>978</v>
      </c>
      <c r="AT2679" s="337">
        <f>((TabIPW[[#This Row],[długość dróg powiatowych o nawierzchni twardej '[w km']]]/$AU$2*$AU$3)+(TabIPW[[#This Row],[liczba mieszkańców w wieku 20-64  '']]/$AV$2*$AV$3))*$AT$2</f>
        <v>2.4404744702681056E-4</v>
      </c>
      <c r="AU2679">
        <v>490.1</v>
      </c>
      <c r="AV2679">
        <v>23216</v>
      </c>
      <c r="AW2679" s="337">
        <f>TabIPW[[#This Row],[liczba oddziałów w szkołach ponadpodstawowych i policealnych]]/$AX$2*$AW$2</f>
        <v>3.3373063170441005E-4</v>
      </c>
      <c r="AX2679" s="28">
        <v>91</v>
      </c>
      <c r="AY2679" s="337">
        <f>TabIPW[[#This Row],[liczba mieszkańców'']]/$AZ$2*$AY$2</f>
        <v>1.1049893668162152E-4</v>
      </c>
      <c r="AZ2679" s="28">
        <v>39677</v>
      </c>
    </row>
    <row r="2680" spans="1:52" x14ac:dyDescent="0.3">
      <c r="A2680" s="2" t="s">
        <v>2322</v>
      </c>
      <c r="B2680" s="2" t="s">
        <v>140</v>
      </c>
      <c r="C2680" s="2" t="s">
        <v>71</v>
      </c>
      <c r="D2680" s="2"/>
      <c r="E2680" s="2"/>
      <c r="F2680" s="17" t="str">
        <f>+Tabela1[[#This Row],[WK]]&amp;Tabela1[[#This Row],[PK]]&amp;Tabela1[[#This Row],[GK]]</f>
        <v>2011</v>
      </c>
      <c r="G2680" s="2" t="s">
        <v>2514</v>
      </c>
      <c r="I2680">
        <v>59827</v>
      </c>
      <c r="K2680">
        <v>0</v>
      </c>
      <c r="M2680">
        <v>50613.641999999993</v>
      </c>
      <c r="O2680">
        <v>0</v>
      </c>
      <c r="Q2680">
        <v>0</v>
      </c>
      <c r="S2680">
        <v>0</v>
      </c>
      <c r="U2680">
        <v>0</v>
      </c>
      <c r="AO2680" s="337">
        <f>TabIPW[[#This Row],[iloczyn liczby mieszkańców i relacji przeciętnego miesięcznego wynagrodzenia brutto 
 do średniej krajowej2]]/$AP$2*$AO$2</f>
        <v>9.2789273392461329E-4</v>
      </c>
      <c r="AP2680" s="28">
        <v>50613.642</v>
      </c>
      <c r="AQ2680" s="337">
        <f>((TabIPW[[#This Row],[liczba mieszkańców zakładów stacjonarnych pomocy społecznej podleglych samorządowi powiatu (łącznie z filiami)]]/$AR$2*$AR$3)+(TabIPW[[#This Row],[liczba bezrobotnych zarejestrowanych]]/$AS$2*$AS$3))*$AQ$2</f>
        <v>5.6744412449490653E-4</v>
      </c>
      <c r="AR2680" s="28">
        <v>0</v>
      </c>
      <c r="AS2680" s="28">
        <v>2462</v>
      </c>
      <c r="AT2680" s="337">
        <f>((TabIPW[[#This Row],[długość dróg powiatowych o nawierzchni twardej '[w km']]]/$AU$2*$AU$3)+(TabIPW[[#This Row],[liczba mieszkańców w wieku 20-64  '']]/$AV$2*$AV$3))*$AT$2</f>
        <v>3.8148851349079229E-4</v>
      </c>
      <c r="AU2680">
        <v>792</v>
      </c>
      <c r="AV2680">
        <v>35607</v>
      </c>
      <c r="AW2680" s="337">
        <f>TabIPW[[#This Row],[liczba oddziałów w szkołach ponadpodstawowych i policealnych]]/$AX$2*$AW$2</f>
        <v>3.44732740441918E-4</v>
      </c>
      <c r="AX2680" s="28">
        <v>94</v>
      </c>
      <c r="AY2680" s="337">
        <f>TabIPW[[#This Row],[liczba mieszkańców'']]/$AZ$2*$AY$2</f>
        <v>1.6661592068078159E-4</v>
      </c>
      <c r="AZ2680" s="28">
        <v>59827</v>
      </c>
    </row>
    <row r="2681" spans="1:52" x14ac:dyDescent="0.3">
      <c r="A2681" s="2" t="s">
        <v>2322</v>
      </c>
      <c r="B2681" s="2" t="s">
        <v>140</v>
      </c>
      <c r="C2681" s="2" t="s">
        <v>72</v>
      </c>
      <c r="D2681" s="2"/>
      <c r="E2681" s="2"/>
      <c r="F2681" s="17" t="str">
        <f>+Tabela1[[#This Row],[WK]]&amp;Tabela1[[#This Row],[PK]]&amp;Tabela1[[#This Row],[GK]]</f>
        <v>2012</v>
      </c>
      <c r="G2681" s="2" t="s">
        <v>2515</v>
      </c>
      <c r="I2681">
        <v>34446</v>
      </c>
      <c r="K2681">
        <v>0</v>
      </c>
      <c r="M2681">
        <v>28521.287999999997</v>
      </c>
      <c r="O2681">
        <v>0</v>
      </c>
      <c r="Q2681">
        <v>0</v>
      </c>
      <c r="S2681">
        <v>0</v>
      </c>
      <c r="U2681">
        <v>0</v>
      </c>
      <c r="AO2681" s="337">
        <f>TabIPW[[#This Row],[iloczyn liczby mieszkańców i relacji przeciętnego miesięcznego wynagrodzenia brutto 
 do średniej krajowej2]]/$AP$2*$AO$2</f>
        <v>5.228767354337248E-4</v>
      </c>
      <c r="AP2681" s="28">
        <v>28521.287999999997</v>
      </c>
      <c r="AQ2681" s="337">
        <f>((TabIPW[[#This Row],[liczba mieszkańców zakładów stacjonarnych pomocy społecznej podleglych samorządowi powiatu (łącznie z filiami)]]/$AR$2*$AR$3)+(TabIPW[[#This Row],[liczba bezrobotnych zarejestrowanych]]/$AS$2*$AS$3))*$AQ$2</f>
        <v>1.5050406713857596E-4</v>
      </c>
      <c r="AR2681" s="28">
        <v>0</v>
      </c>
      <c r="AS2681" s="28">
        <v>653</v>
      </c>
      <c r="AT2681" s="337">
        <f>((TabIPW[[#This Row],[długość dróg powiatowych o nawierzchni twardej '[w km']]]/$AU$2*$AU$3)+(TabIPW[[#This Row],[liczba mieszkańców w wieku 20-64  '']]/$AV$2*$AV$3))*$AT$2</f>
        <v>2.3028031162989319E-4</v>
      </c>
      <c r="AU2681">
        <v>517.29999999999995</v>
      </c>
      <c r="AV2681">
        <v>20458</v>
      </c>
      <c r="AW2681" s="337">
        <f>TabIPW[[#This Row],[liczba oddziałów w szkołach ponadpodstawowych i policealnych]]/$AX$2*$AW$2</f>
        <v>6.6012652425048141E-5</v>
      </c>
      <c r="AX2681" s="28">
        <v>18</v>
      </c>
      <c r="AY2681" s="337">
        <f>TabIPW[[#This Row],[liczba mieszkańców'']]/$AZ$2*$AY$2</f>
        <v>9.5930800537720462E-5</v>
      </c>
      <c r="AZ2681" s="28">
        <v>34446</v>
      </c>
    </row>
    <row r="2682" spans="1:52" x14ac:dyDescent="0.3">
      <c r="A2682" s="2" t="s">
        <v>2322</v>
      </c>
      <c r="B2682" s="2" t="s">
        <v>140</v>
      </c>
      <c r="C2682" s="2" t="s">
        <v>74</v>
      </c>
      <c r="D2682" s="2"/>
      <c r="E2682" s="2"/>
      <c r="F2682" s="17" t="str">
        <f>+Tabela1[[#This Row],[WK]]&amp;Tabela1[[#This Row],[PK]]&amp;Tabela1[[#This Row],[GK]]</f>
        <v>2013</v>
      </c>
      <c r="G2682" s="2" t="s">
        <v>2516</v>
      </c>
      <c r="I2682">
        <v>52442</v>
      </c>
      <c r="K2682">
        <v>0</v>
      </c>
      <c r="M2682">
        <v>47774.661999999989</v>
      </c>
      <c r="O2682">
        <v>0</v>
      </c>
      <c r="Q2682">
        <v>0</v>
      </c>
      <c r="S2682">
        <v>0</v>
      </c>
      <c r="U2682">
        <v>0</v>
      </c>
      <c r="AO2682" s="337">
        <f>TabIPW[[#This Row],[iloczyn liczby mieszkańców i relacji przeciętnego miesięcznego wynagrodzenia brutto 
 do średniej krajowej2]]/$AP$2*$AO$2</f>
        <v>8.7584611547029804E-4</v>
      </c>
      <c r="AP2682" s="28">
        <v>47774.661999999997</v>
      </c>
      <c r="AQ2682" s="337">
        <f>((TabIPW[[#This Row],[liczba mieszkańców zakładów stacjonarnych pomocy społecznej podleglych samorządowi powiatu (łącznie z filiami)]]/$AR$2*$AR$3)+(TabIPW[[#This Row],[liczba bezrobotnych zarejestrowanych]]/$AS$2*$AS$3))*$AQ$2</f>
        <v>5.8164912211646879E-4</v>
      </c>
      <c r="AR2682" s="28">
        <v>118</v>
      </c>
      <c r="AS2682" s="28">
        <v>1518</v>
      </c>
      <c r="AT2682" s="337">
        <f>((TabIPW[[#This Row],[długość dróg powiatowych o nawierzchni twardej '[w km']]]/$AU$2*$AU$3)+(TabIPW[[#This Row],[liczba mieszkańców w wieku 20-64  '']]/$AV$2*$AV$3))*$AT$2</f>
        <v>3.0823244740311225E-4</v>
      </c>
      <c r="AU2682">
        <v>576.20000000000005</v>
      </c>
      <c r="AV2682">
        <v>30452</v>
      </c>
      <c r="AW2682" s="337">
        <f>TabIPW[[#This Row],[liczba oddziałów w szkołach ponadpodstawowych i policealnych]]/$AX$2*$AW$2</f>
        <v>4.4008434950032087E-4</v>
      </c>
      <c r="AX2682" s="28">
        <v>120</v>
      </c>
      <c r="AY2682" s="337">
        <f>TabIPW[[#This Row],[liczba mieszkańców'']]/$AZ$2*$AY$2</f>
        <v>1.460489764210398E-4</v>
      </c>
      <c r="AZ2682" s="28">
        <v>52442</v>
      </c>
    </row>
    <row r="2683" spans="1:52" x14ac:dyDescent="0.3">
      <c r="A2683" s="2" t="s">
        <v>2322</v>
      </c>
      <c r="B2683" s="2" t="s">
        <v>140</v>
      </c>
      <c r="C2683" s="2" t="s">
        <v>76</v>
      </c>
      <c r="D2683" s="2"/>
      <c r="E2683" s="2"/>
      <c r="F2683" s="17" t="str">
        <f>+Tabela1[[#This Row],[WK]]&amp;Tabela1[[#This Row],[PK]]&amp;Tabela1[[#This Row],[GK]]</f>
        <v>2014</v>
      </c>
      <c r="G2683" s="2" t="s">
        <v>2517</v>
      </c>
      <c r="I2683">
        <v>40819</v>
      </c>
      <c r="K2683">
        <v>0</v>
      </c>
      <c r="M2683">
        <v>35512.53</v>
      </c>
      <c r="O2683">
        <v>0</v>
      </c>
      <c r="Q2683">
        <v>0</v>
      </c>
      <c r="S2683">
        <v>0</v>
      </c>
      <c r="U2683">
        <v>0</v>
      </c>
      <c r="AO2683" s="337">
        <f>TabIPW[[#This Row],[iloczyn liczby mieszkańców i relacji przeciętnego miesięcznego wynagrodzenia brutto 
 do średniej krajowej2]]/$AP$2*$AO$2</f>
        <v>6.5104618534030491E-4</v>
      </c>
      <c r="AP2683" s="28">
        <v>35512.53</v>
      </c>
      <c r="AQ2683" s="337">
        <f>((TabIPW[[#This Row],[liczba mieszkańców zakładów stacjonarnych pomocy społecznej podleglych samorządowi powiatu (łącznie z filiami)]]/$AR$2*$AR$3)+(TabIPW[[#This Row],[liczba bezrobotnych zarejestrowanych]]/$AS$2*$AS$3))*$AQ$2</f>
        <v>2.7035416654448637E-4</v>
      </c>
      <c r="AR2683" s="28">
        <v>0</v>
      </c>
      <c r="AS2683" s="28">
        <v>1173</v>
      </c>
      <c r="AT2683" s="337">
        <f>((TabIPW[[#This Row],[długość dróg powiatowych o nawierzchni twardej '[w km']]]/$AU$2*$AU$3)+(TabIPW[[#This Row],[liczba mieszkańców w wieku 20-64  '']]/$AV$2*$AV$3))*$AT$2</f>
        <v>2.123861772420959E-4</v>
      </c>
      <c r="AU2683">
        <v>273</v>
      </c>
      <c r="AV2683">
        <v>24258</v>
      </c>
      <c r="AW2683" s="337">
        <f>TabIPW[[#This Row],[liczba oddziałów w szkołach ponadpodstawowych i policealnych]]/$AX$2*$AW$2</f>
        <v>2.7505271843770057E-4</v>
      </c>
      <c r="AX2683" s="28">
        <v>75</v>
      </c>
      <c r="AY2683" s="337">
        <f>TabIPW[[#This Row],[liczba mieszkańców'']]/$AZ$2*$AY$2</f>
        <v>1.1367936326857144E-4</v>
      </c>
      <c r="AZ2683" s="28">
        <v>40819</v>
      </c>
    </row>
    <row r="2684" spans="1:52" x14ac:dyDescent="0.3">
      <c r="A2684" s="2" t="s">
        <v>2322</v>
      </c>
      <c r="B2684" s="2" t="s">
        <v>156</v>
      </c>
      <c r="C2684" s="2" t="s">
        <v>12</v>
      </c>
      <c r="D2684" s="2"/>
      <c r="E2684" s="2"/>
      <c r="F2684" s="17" t="str">
        <f>+Tabela1[[#This Row],[WK]]&amp;Tabela1[[#This Row],[PK]]&amp;Tabela1[[#This Row],[GK]]</f>
        <v>2201</v>
      </c>
      <c r="G2684" s="2" t="s">
        <v>2518</v>
      </c>
      <c r="I2684">
        <v>75760</v>
      </c>
      <c r="K2684">
        <v>0</v>
      </c>
      <c r="M2684">
        <v>65153.599999999999</v>
      </c>
      <c r="O2684">
        <v>0</v>
      </c>
      <c r="Q2684">
        <v>0</v>
      </c>
      <c r="S2684">
        <v>0</v>
      </c>
      <c r="U2684">
        <v>0</v>
      </c>
      <c r="AO2684" s="337">
        <f>TabIPW[[#This Row],[iloczyn liczby mieszkańców i relacji przeciętnego miesięcznego wynagrodzenia brutto 
 do średniej krajowej2]]/$AP$2*$AO$2</f>
        <v>1.1944517256638177E-3</v>
      </c>
      <c r="AP2684" s="28">
        <v>65153.599999999999</v>
      </c>
      <c r="AQ2684" s="337">
        <f>((TabIPW[[#This Row],[liczba mieszkańców zakładów stacjonarnych pomocy społecznej podleglych samorządowi powiatu (łącznie z filiami)]]/$AR$2*$AR$3)+(TabIPW[[#This Row],[liczba bezrobotnych zarejestrowanych]]/$AS$2*$AS$3))*$AQ$2</f>
        <v>6.6608997554438673E-4</v>
      </c>
      <c r="AR2684" s="28">
        <v>0</v>
      </c>
      <c r="AS2684" s="28">
        <v>2890</v>
      </c>
      <c r="AT2684" s="337">
        <f>((TabIPW[[#This Row],[długość dróg powiatowych o nawierzchni twardej '[w km']]]/$AU$2*$AU$3)+(TabIPW[[#This Row],[liczba mieszkańców w wieku 20-64  '']]/$AV$2*$AV$3))*$AT$2</f>
        <v>4.0046576049335359E-4</v>
      </c>
      <c r="AU2684">
        <v>561.1</v>
      </c>
      <c r="AV2684">
        <v>44516</v>
      </c>
      <c r="AW2684" s="337">
        <f>TabIPW[[#This Row],[liczba oddziałów w szkołach ponadpodstawowych i policealnych]]/$AX$2*$AW$2</f>
        <v>5.097643715045384E-4</v>
      </c>
      <c r="AX2684" s="28">
        <v>139</v>
      </c>
      <c r="AY2684" s="337">
        <f>TabIPW[[#This Row],[liczba mieszkańców'']]/$AZ$2*$AY$2</f>
        <v>2.1098871998890154E-4</v>
      </c>
      <c r="AZ2684" s="28">
        <v>75760</v>
      </c>
    </row>
    <row r="2685" spans="1:52" x14ac:dyDescent="0.3">
      <c r="A2685" s="2" t="s">
        <v>2322</v>
      </c>
      <c r="B2685" s="2" t="s">
        <v>156</v>
      </c>
      <c r="C2685" s="2" t="s">
        <v>11</v>
      </c>
      <c r="D2685" s="2"/>
      <c r="E2685" s="2"/>
      <c r="F2685" s="17" t="str">
        <f>+Tabela1[[#This Row],[WK]]&amp;Tabela1[[#This Row],[PK]]&amp;Tabela1[[#This Row],[GK]]</f>
        <v>2202</v>
      </c>
      <c r="G2685" s="2" t="s">
        <v>2519</v>
      </c>
      <c r="I2685">
        <v>95255</v>
      </c>
      <c r="K2685">
        <v>0</v>
      </c>
      <c r="M2685">
        <v>77823.335000000006</v>
      </c>
      <c r="O2685">
        <v>0</v>
      </c>
      <c r="Q2685">
        <v>0</v>
      </c>
      <c r="S2685">
        <v>0</v>
      </c>
      <c r="U2685">
        <v>0</v>
      </c>
      <c r="AO2685" s="337">
        <f>TabIPW[[#This Row],[iloczyn liczby mieszkańców i relacji przeciętnego miesięcznego wynagrodzenia brutto 
 do średniej krajowej2]]/$AP$2*$AO$2</f>
        <v>1.4267241838925768E-3</v>
      </c>
      <c r="AP2685" s="28">
        <v>77823.335000000006</v>
      </c>
      <c r="AQ2685" s="337">
        <f>((TabIPW[[#This Row],[liczba mieszkańców zakładów stacjonarnych pomocy społecznej podleglych samorządowi powiatu (łącznie z filiami)]]/$AR$2*$AR$3)+(TabIPW[[#This Row],[liczba bezrobotnych zarejestrowanych]]/$AS$2*$AS$3))*$AQ$2</f>
        <v>1.053684410718595E-3</v>
      </c>
      <c r="AR2685" s="28">
        <v>120</v>
      </c>
      <c r="AS2685" s="28">
        <v>3549</v>
      </c>
      <c r="AT2685" s="337">
        <f>((TabIPW[[#This Row],[długość dróg powiatowych o nawierzchni twardej '[w km']]]/$AU$2*$AU$3)+(TabIPW[[#This Row],[liczba mieszkańców w wieku 20-64  '']]/$AV$2*$AV$3))*$AT$2</f>
        <v>4.4093401362522885E-4</v>
      </c>
      <c r="AU2685">
        <v>368.3</v>
      </c>
      <c r="AV2685">
        <v>55603</v>
      </c>
      <c r="AW2685" s="337">
        <f>TabIPW[[#This Row],[liczba oddziałów w szkołach ponadpodstawowych i policealnych]]/$AX$2*$AW$2</f>
        <v>1.0488676996424314E-3</v>
      </c>
      <c r="AX2685" s="28">
        <v>286</v>
      </c>
      <c r="AY2685" s="337">
        <f>TabIPW[[#This Row],[liczba mieszkańców'']]/$AZ$2*$AY$2</f>
        <v>2.6528155388784078E-4</v>
      </c>
      <c r="AZ2685" s="28">
        <v>95255</v>
      </c>
    </row>
    <row r="2686" spans="1:52" x14ac:dyDescent="0.3">
      <c r="A2686" s="2" t="s">
        <v>2322</v>
      </c>
      <c r="B2686" s="2" t="s">
        <v>156</v>
      </c>
      <c r="C2686" s="2" t="s">
        <v>16</v>
      </c>
      <c r="D2686" s="2"/>
      <c r="E2686" s="2"/>
      <c r="F2686" s="17" t="str">
        <f>+Tabela1[[#This Row],[WK]]&amp;Tabela1[[#This Row],[PK]]&amp;Tabela1[[#This Row],[GK]]</f>
        <v>2203</v>
      </c>
      <c r="G2686" s="2" t="s">
        <v>2520</v>
      </c>
      <c r="I2686">
        <v>52358</v>
      </c>
      <c r="K2686">
        <v>0</v>
      </c>
      <c r="M2686">
        <v>44347.226000000002</v>
      </c>
      <c r="O2686">
        <v>0</v>
      </c>
      <c r="Q2686">
        <v>0</v>
      </c>
      <c r="S2686">
        <v>0</v>
      </c>
      <c r="U2686">
        <v>0</v>
      </c>
      <c r="AO2686" s="337">
        <f>TabIPW[[#This Row],[iloczyn liczby mieszkańców i relacji przeciętnego miesięcznego wynagrodzenia brutto 
 do średniej krajowej2]]/$AP$2*$AO$2</f>
        <v>8.1301141646974724E-4</v>
      </c>
      <c r="AP2686" s="28">
        <v>44347.225999999995</v>
      </c>
      <c r="AQ2686" s="337">
        <f>((TabIPW[[#This Row],[liczba mieszkańców zakładów stacjonarnych pomocy społecznej podleglych samorządowi powiatu (łącznie z filiami)]]/$AR$2*$AR$3)+(TabIPW[[#This Row],[liczba bezrobotnych zarejestrowanych]]/$AS$2*$AS$3))*$AQ$2</f>
        <v>8.4494663097411731E-4</v>
      </c>
      <c r="AR2686" s="28">
        <v>180</v>
      </c>
      <c r="AS2686" s="28">
        <v>2132</v>
      </c>
      <c r="AT2686" s="337">
        <f>((TabIPW[[#This Row],[długość dróg powiatowych o nawierzchni twardej '[w km']]]/$AU$2*$AU$3)+(TabIPW[[#This Row],[liczba mieszkańców w wieku 20-64  '']]/$AV$2*$AV$3))*$AT$2</f>
        <v>2.8265723578568965E-4</v>
      </c>
      <c r="AU2686">
        <v>421.8</v>
      </c>
      <c r="AV2686">
        <v>30740</v>
      </c>
      <c r="AW2686" s="337">
        <f>TabIPW[[#This Row],[liczba oddziałów w szkołach ponadpodstawowych i policealnych]]/$AX$2*$AW$2</f>
        <v>4.657559365545063E-4</v>
      </c>
      <c r="AX2686" s="28">
        <v>127</v>
      </c>
      <c r="AY2686" s="337">
        <f>TabIPW[[#This Row],[liczba mieszkańców'']]/$AZ$2*$AY$2</f>
        <v>1.4581503961429393E-4</v>
      </c>
      <c r="AZ2686" s="28">
        <v>52358</v>
      </c>
    </row>
    <row r="2687" spans="1:52" x14ac:dyDescent="0.3">
      <c r="A2687" s="2" t="s">
        <v>2322</v>
      </c>
      <c r="B2687" s="2" t="s">
        <v>156</v>
      </c>
      <c r="C2687" s="2" t="s">
        <v>18</v>
      </c>
      <c r="D2687" s="2"/>
      <c r="E2687" s="2"/>
      <c r="F2687" s="17" t="str">
        <f>+Tabela1[[#This Row],[WK]]&amp;Tabela1[[#This Row],[PK]]&amp;Tabela1[[#This Row],[GK]]</f>
        <v>2204</v>
      </c>
      <c r="G2687" s="2" t="s">
        <v>2521</v>
      </c>
      <c r="I2687">
        <v>135241</v>
      </c>
      <c r="K2687">
        <v>0</v>
      </c>
      <c r="M2687">
        <v>122663.58700000001</v>
      </c>
      <c r="O2687">
        <v>0</v>
      </c>
      <c r="Q2687">
        <v>0</v>
      </c>
      <c r="S2687">
        <v>0</v>
      </c>
      <c r="U2687">
        <v>0</v>
      </c>
      <c r="AO2687" s="337">
        <f>TabIPW[[#This Row],[iloczyn liczby mieszkańców i relacji przeciętnego miesięcznego wynagrodzenia brutto 
 do średniej krajowej2]]/$AP$2*$AO$2</f>
        <v>2.2487741762276196E-3</v>
      </c>
      <c r="AP2687" s="28">
        <v>122663.587</v>
      </c>
      <c r="AQ2687" s="337">
        <f>((TabIPW[[#This Row],[liczba mieszkańców zakładów stacjonarnych pomocy społecznej podleglych samorządowi powiatu (łącznie z filiami)]]/$AR$2*$AR$3)+(TabIPW[[#This Row],[liczba bezrobotnych zarejestrowanych]]/$AS$2*$AS$3))*$AQ$2</f>
        <v>7.2463685376428558E-4</v>
      </c>
      <c r="AR2687" s="28">
        <v>113</v>
      </c>
      <c r="AS2687" s="28">
        <v>2181</v>
      </c>
      <c r="AT2687" s="337">
        <f>((TabIPW[[#This Row],[długość dróg powiatowych o nawierzchni twardej '[w km']]]/$AU$2*$AU$3)+(TabIPW[[#This Row],[liczba mieszkańców w wieku 20-64  '']]/$AV$2*$AV$3))*$AT$2</f>
        <v>6.038215343226413E-4</v>
      </c>
      <c r="AU2687">
        <v>263</v>
      </c>
      <c r="AV2687">
        <v>82517</v>
      </c>
      <c r="AW2687" s="337">
        <f>TabIPW[[#This Row],[liczba oddziałów w szkołach ponadpodstawowych i policealnych]]/$AX$2*$AW$2</f>
        <v>5.5010543687540115E-4</v>
      </c>
      <c r="AX2687" s="28">
        <v>150</v>
      </c>
      <c r="AY2687" s="337">
        <f>TabIPW[[#This Row],[liczba mieszkańców'']]/$AZ$2*$AY$2</f>
        <v>3.7664104382284893E-4</v>
      </c>
      <c r="AZ2687" s="28">
        <v>135241</v>
      </c>
    </row>
    <row r="2688" spans="1:52" x14ac:dyDescent="0.3">
      <c r="A2688" s="2" t="s">
        <v>2322</v>
      </c>
      <c r="B2688" s="2" t="s">
        <v>156</v>
      </c>
      <c r="C2688" s="2" t="s">
        <v>21</v>
      </c>
      <c r="D2688" s="2"/>
      <c r="E2688" s="2"/>
      <c r="F2688" s="17" t="str">
        <f>+Tabela1[[#This Row],[WK]]&amp;Tabela1[[#This Row],[PK]]&amp;Tabela1[[#This Row],[GK]]</f>
        <v>2205</v>
      </c>
      <c r="G2688" s="2" t="s">
        <v>2522</v>
      </c>
      <c r="I2688">
        <v>156845</v>
      </c>
      <c r="K2688">
        <v>0</v>
      </c>
      <c r="M2688">
        <v>133161.405</v>
      </c>
      <c r="O2688">
        <v>0</v>
      </c>
      <c r="Q2688">
        <v>0</v>
      </c>
      <c r="S2688">
        <v>0</v>
      </c>
      <c r="U2688">
        <v>0</v>
      </c>
      <c r="AO2688" s="337">
        <f>TabIPW[[#This Row],[iloczyn liczby mieszkańców i relacji przeciętnego miesięcznego wynagrodzenia brutto 
 do średniej krajowej2]]/$AP$2*$AO$2</f>
        <v>2.4412291875517017E-3</v>
      </c>
      <c r="AP2688" s="28">
        <v>133161.40500000003</v>
      </c>
      <c r="AQ2688" s="337">
        <f>((TabIPW[[#This Row],[liczba mieszkańców zakładów stacjonarnych pomocy społecznej podleglych samorządowi powiatu (łącznie z filiami)]]/$AR$2*$AR$3)+(TabIPW[[#This Row],[liczba bezrobotnych zarejestrowanych]]/$AS$2*$AS$3))*$AQ$2</f>
        <v>5.9908042221922095E-4</v>
      </c>
      <c r="AR2688" s="28">
        <v>79</v>
      </c>
      <c r="AS2688" s="28">
        <v>1926</v>
      </c>
      <c r="AT2688" s="337">
        <f>((TabIPW[[#This Row],[długość dróg powiatowych o nawierzchni twardej '[w km']]]/$AU$2*$AU$3)+(TabIPW[[#This Row],[liczba mieszkańców w wieku 20-64  '']]/$AV$2*$AV$3))*$AT$2</f>
        <v>6.6807739605137398E-4</v>
      </c>
      <c r="AU2688">
        <v>293.3</v>
      </c>
      <c r="AV2688">
        <v>91237</v>
      </c>
      <c r="AW2688" s="337">
        <f>TabIPW[[#This Row],[liczba oddziałów w szkołach ponadpodstawowych i policealnych]]/$AX$2*$AW$2</f>
        <v>8.7650132942147243E-4</v>
      </c>
      <c r="AX2688" s="28">
        <v>239</v>
      </c>
      <c r="AY2688" s="337">
        <f>TabIPW[[#This Row],[liczba mieszkańców'']]/$AZ$2*$AY$2</f>
        <v>4.3680736254830073E-4</v>
      </c>
      <c r="AZ2688" s="28">
        <v>156845</v>
      </c>
    </row>
    <row r="2689" spans="1:52" x14ac:dyDescent="0.3">
      <c r="A2689" s="2" t="s">
        <v>2322</v>
      </c>
      <c r="B2689" s="2" t="s">
        <v>156</v>
      </c>
      <c r="C2689" s="2" t="s">
        <v>23</v>
      </c>
      <c r="D2689" s="2"/>
      <c r="E2689" s="2"/>
      <c r="F2689" s="17" t="str">
        <f>+Tabela1[[#This Row],[WK]]&amp;Tabela1[[#This Row],[PK]]&amp;Tabela1[[#This Row],[GK]]</f>
        <v>2206</v>
      </c>
      <c r="G2689" s="2" t="s">
        <v>2523</v>
      </c>
      <c r="I2689">
        <v>72030</v>
      </c>
      <c r="K2689">
        <v>0</v>
      </c>
      <c r="M2689">
        <v>59712.87</v>
      </c>
      <c r="O2689">
        <v>0</v>
      </c>
      <c r="Q2689">
        <v>0</v>
      </c>
      <c r="S2689">
        <v>0</v>
      </c>
      <c r="U2689">
        <v>0</v>
      </c>
      <c r="AO2689" s="337">
        <f>TabIPW[[#This Row],[iloczyn liczby mieszkańców i relacji przeciętnego miesięcznego wynagrodzenia brutto 
 do średniej krajowej2]]/$AP$2*$AO$2</f>
        <v>1.0947075927629358E-3</v>
      </c>
      <c r="AP2689" s="28">
        <v>59712.87</v>
      </c>
      <c r="AQ2689" s="337">
        <f>((TabIPW[[#This Row],[liczba mieszkańców zakładów stacjonarnych pomocy społecznej podleglych samorządowi powiatu (łącznie z filiami)]]/$AR$2*$AR$3)+(TabIPW[[#This Row],[liczba bezrobotnych zarejestrowanych]]/$AS$2*$AS$3))*$AQ$2</f>
        <v>7.537978361099551E-4</v>
      </c>
      <c r="AR2689" s="28">
        <v>114</v>
      </c>
      <c r="AS2689" s="28">
        <v>2299</v>
      </c>
      <c r="AT2689" s="337">
        <f>((TabIPW[[#This Row],[długość dróg powiatowych o nawierzchni twardej '[w km']]]/$AU$2*$AU$3)+(TabIPW[[#This Row],[liczba mieszkańców w wieku 20-64  '']]/$AV$2*$AV$3))*$AT$2</f>
        <v>3.2242466076463889E-4</v>
      </c>
      <c r="AU2689">
        <v>218.1</v>
      </c>
      <c r="AV2689">
        <v>42011</v>
      </c>
      <c r="AW2689" s="337">
        <f>TabIPW[[#This Row],[liczba oddziałów w szkołach ponadpodstawowych i policealnych]]/$AX$2*$AW$2</f>
        <v>6.7479600256715869E-4</v>
      </c>
      <c r="AX2689" s="28">
        <v>184</v>
      </c>
      <c r="AY2689" s="337">
        <f>TabIPW[[#This Row],[liczba mieszkańców'']]/$AZ$2*$AY$2</f>
        <v>2.0060081178459053E-4</v>
      </c>
      <c r="AZ2689" s="28">
        <v>72030</v>
      </c>
    </row>
    <row r="2690" spans="1:52" x14ac:dyDescent="0.3">
      <c r="A2690" s="2" t="s">
        <v>2322</v>
      </c>
      <c r="B2690" s="2" t="s">
        <v>156</v>
      </c>
      <c r="C2690" s="2" t="s">
        <v>30</v>
      </c>
      <c r="D2690" s="2"/>
      <c r="E2690" s="2"/>
      <c r="F2690" s="17" t="str">
        <f>+Tabela1[[#This Row],[WK]]&amp;Tabela1[[#This Row],[PK]]&amp;Tabela1[[#This Row],[GK]]</f>
        <v>2207</v>
      </c>
      <c r="G2690" s="2" t="s">
        <v>2524</v>
      </c>
      <c r="I2690">
        <v>79101</v>
      </c>
      <c r="K2690">
        <v>0</v>
      </c>
      <c r="M2690">
        <v>68738.769</v>
      </c>
      <c r="O2690">
        <v>0</v>
      </c>
      <c r="Q2690">
        <v>0</v>
      </c>
      <c r="S2690">
        <v>0</v>
      </c>
      <c r="U2690">
        <v>0</v>
      </c>
      <c r="AO2690" s="337">
        <f>TabIPW[[#This Row],[iloczyn liczby mieszkańców i relacji przeciętnego miesięcznego wynagrodzenia brutto 
 do średniej krajowej2]]/$AP$2*$AO$2</f>
        <v>1.2601781214247034E-3</v>
      </c>
      <c r="AP2690" s="28">
        <v>68738.769000000015</v>
      </c>
      <c r="AQ2690" s="337">
        <f>((TabIPW[[#This Row],[liczba mieszkańców zakładów stacjonarnych pomocy społecznej podleglych samorządowi powiatu (łącznie z filiami)]]/$AR$2*$AR$3)+(TabIPW[[#This Row],[liczba bezrobotnych zarejestrowanych]]/$AS$2*$AS$3))*$AQ$2</f>
        <v>1.1285530261651142E-3</v>
      </c>
      <c r="AR2690" s="28">
        <v>292</v>
      </c>
      <c r="AS2690" s="28">
        <v>2408</v>
      </c>
      <c r="AT2690" s="337">
        <f>((TabIPW[[#This Row],[długość dróg powiatowych o nawierzchni twardej '[w km']]]/$AU$2*$AU$3)+(TabIPW[[#This Row],[liczba mieszkańców w wieku 20-64  '']]/$AV$2*$AV$3))*$AT$2</f>
        <v>3.5803294295461998E-4</v>
      </c>
      <c r="AU2690">
        <v>205.1</v>
      </c>
      <c r="AV2690">
        <v>47630</v>
      </c>
      <c r="AW2690" s="337">
        <f>TabIPW[[#This Row],[liczba oddziałów w szkołach ponadpodstawowych i policealnych]]/$AX$2*$AW$2</f>
        <v>7.7748235078390032E-4</v>
      </c>
      <c r="AX2690" s="28">
        <v>212</v>
      </c>
      <c r="AY2690" s="337">
        <f>TabIPW[[#This Row],[liczba mieszkańców'']]/$AZ$2*$AY$2</f>
        <v>2.2029327798102035E-4</v>
      </c>
      <c r="AZ2690" s="28">
        <v>79101</v>
      </c>
    </row>
    <row r="2691" spans="1:52" x14ac:dyDescent="0.3">
      <c r="A2691" s="2" t="s">
        <v>2322</v>
      </c>
      <c r="B2691" s="2" t="s">
        <v>156</v>
      </c>
      <c r="C2691" s="2" t="s">
        <v>54</v>
      </c>
      <c r="D2691" s="2"/>
      <c r="E2691" s="2"/>
      <c r="F2691" s="17" t="str">
        <f>+Tabela1[[#This Row],[WK]]&amp;Tabela1[[#This Row],[PK]]&amp;Tabela1[[#This Row],[GK]]</f>
        <v>2208</v>
      </c>
      <c r="G2691" s="2" t="s">
        <v>2525</v>
      </c>
      <c r="I2691">
        <v>63178</v>
      </c>
      <c r="K2691">
        <v>0</v>
      </c>
      <c r="M2691">
        <v>54901.682000000001</v>
      </c>
      <c r="O2691">
        <v>0</v>
      </c>
      <c r="Q2691">
        <v>0</v>
      </c>
      <c r="S2691">
        <v>0</v>
      </c>
      <c r="U2691">
        <v>0</v>
      </c>
      <c r="AO2691" s="337">
        <f>TabIPW[[#This Row],[iloczyn liczby mieszkańców i relacji przeciętnego miesięcznego wynagrodzenia brutto 
 do średniej krajowej2]]/$AP$2*$AO$2</f>
        <v>1.0065047642301601E-3</v>
      </c>
      <c r="AP2691" s="28">
        <v>54901.682000000008</v>
      </c>
      <c r="AQ2691" s="337">
        <f>((TabIPW[[#This Row],[liczba mieszkańców zakładów stacjonarnych pomocy społecznej podleglych samorządowi powiatu (łącznie z filiami)]]/$AR$2*$AR$3)+(TabIPW[[#This Row],[liczba bezrobotnych zarejestrowanych]]/$AS$2*$AS$3))*$AQ$2</f>
        <v>7.9198142024263093E-4</v>
      </c>
      <c r="AR2691" s="28">
        <v>144</v>
      </c>
      <c r="AS2691" s="28">
        <v>2209</v>
      </c>
      <c r="AT2691" s="337">
        <f>((TabIPW[[#This Row],[długość dróg powiatowych o nawierzchni twardej '[w km']]]/$AU$2*$AU$3)+(TabIPW[[#This Row],[liczba mieszkańców w wieku 20-64  '']]/$AV$2*$AV$3))*$AT$2</f>
        <v>2.8363155287286821E-4</v>
      </c>
      <c r="AU2691">
        <v>198.5</v>
      </c>
      <c r="AV2691">
        <v>36781</v>
      </c>
      <c r="AW2691" s="337">
        <f>TabIPW[[#This Row],[liczba oddziałów w szkołach ponadpodstawowych i policealnych]]/$AX$2*$AW$2</f>
        <v>6.2712019803795734E-4</v>
      </c>
      <c r="AX2691" s="28">
        <v>171</v>
      </c>
      <c r="AY2691" s="337">
        <f>TabIPW[[#This Row],[liczba mieszkańców'']]/$AZ$2*$AY$2</f>
        <v>1.759483282927511E-4</v>
      </c>
      <c r="AZ2691" s="28">
        <v>63178</v>
      </c>
    </row>
    <row r="2692" spans="1:52" x14ac:dyDescent="0.3">
      <c r="A2692" s="2" t="s">
        <v>2322</v>
      </c>
      <c r="B2692" s="2" t="s">
        <v>156</v>
      </c>
      <c r="C2692" s="2" t="s">
        <v>56</v>
      </c>
      <c r="D2692" s="2"/>
      <c r="E2692" s="2"/>
      <c r="F2692" s="17" t="str">
        <f>+Tabela1[[#This Row],[WK]]&amp;Tabela1[[#This Row],[PK]]&amp;Tabela1[[#This Row],[GK]]</f>
        <v>2209</v>
      </c>
      <c r="G2692" s="2" t="s">
        <v>2526</v>
      </c>
      <c r="I2692">
        <v>59955</v>
      </c>
      <c r="K2692">
        <v>0</v>
      </c>
      <c r="M2692">
        <v>49342.964999999997</v>
      </c>
      <c r="O2692">
        <v>0</v>
      </c>
      <c r="Q2692">
        <v>0</v>
      </c>
      <c r="S2692">
        <v>0</v>
      </c>
      <c r="U2692">
        <v>0</v>
      </c>
      <c r="AO2692" s="337">
        <f>TabIPW[[#This Row],[iloczyn liczby mieszkańców i relacji przeciętnego miesięcznego wynagrodzenia brutto 
 do średniej krajowej2]]/$AP$2*$AO$2</f>
        <v>9.0459759236050433E-4</v>
      </c>
      <c r="AP2692" s="28">
        <v>49342.964999999997</v>
      </c>
      <c r="AQ2692" s="337">
        <f>((TabIPW[[#This Row],[liczba mieszkańców zakładów stacjonarnych pomocy społecznej podleglych samorządowi powiatu (łącznie z filiami)]]/$AR$2*$AR$3)+(TabIPW[[#This Row],[liczba bezrobotnych zarejestrowanych]]/$AS$2*$AS$3))*$AQ$2</f>
        <v>5.668233694749394E-4</v>
      </c>
      <c r="AR2692" s="28">
        <v>81</v>
      </c>
      <c r="AS2692" s="28">
        <v>1769</v>
      </c>
      <c r="AT2692" s="337">
        <f>((TabIPW[[#This Row],[długość dróg powiatowych o nawierzchni twardej '[w km']]]/$AU$2*$AU$3)+(TabIPW[[#This Row],[liczba mieszkańców w wieku 20-64  '']]/$AV$2*$AV$3))*$AT$2</f>
        <v>2.804335045960388E-4</v>
      </c>
      <c r="AU2692">
        <v>236.3</v>
      </c>
      <c r="AV2692">
        <v>35309</v>
      </c>
      <c r="AW2692" s="337">
        <f>TabIPW[[#This Row],[liczba oddziałów w szkołach ponadpodstawowych i policealnych]]/$AX$2*$AW$2</f>
        <v>5.0242963234619969E-4</v>
      </c>
      <c r="AX2692" s="28">
        <v>137</v>
      </c>
      <c r="AY2692" s="337">
        <f>TabIPW[[#This Row],[liczba mieszkańców'']]/$AZ$2*$AY$2</f>
        <v>1.6697239581487053E-4</v>
      </c>
      <c r="AZ2692" s="28">
        <v>59955</v>
      </c>
    </row>
    <row r="2693" spans="1:52" x14ac:dyDescent="0.3">
      <c r="A2693" s="2" t="s">
        <v>2322</v>
      </c>
      <c r="B2693" s="2" t="s">
        <v>156</v>
      </c>
      <c r="C2693" s="2" t="s">
        <v>69</v>
      </c>
      <c r="D2693" s="2"/>
      <c r="E2693" s="2"/>
      <c r="F2693" s="17" t="str">
        <f>+Tabela1[[#This Row],[WK]]&amp;Tabela1[[#This Row],[PK]]&amp;Tabela1[[#This Row],[GK]]</f>
        <v>2210</v>
      </c>
      <c r="G2693" s="2" t="s">
        <v>2451</v>
      </c>
      <c r="I2693">
        <v>33072</v>
      </c>
      <c r="K2693">
        <v>0</v>
      </c>
      <c r="M2693">
        <v>28871.856</v>
      </c>
      <c r="O2693">
        <v>0</v>
      </c>
      <c r="Q2693">
        <v>0</v>
      </c>
      <c r="S2693">
        <v>0</v>
      </c>
      <c r="U2693">
        <v>0</v>
      </c>
      <c r="AO2693" s="337">
        <f>TabIPW[[#This Row],[iloczyn liczby mieszkańców i relacji przeciętnego miesięcznego wynagrodzenia brutto 
 do średniej krajowej2]]/$AP$2*$AO$2</f>
        <v>5.2930364895135875E-4</v>
      </c>
      <c r="AP2693" s="28">
        <v>28871.856</v>
      </c>
      <c r="AQ2693" s="337">
        <f>((TabIPW[[#This Row],[liczba mieszkańców zakładów stacjonarnych pomocy społecznej podleglych samorządowi powiatu (łącznie z filiami)]]/$AR$2*$AR$3)+(TabIPW[[#This Row],[liczba bezrobotnych zarejestrowanych]]/$AS$2*$AS$3))*$AQ$2</f>
        <v>5.2638510017721275E-4</v>
      </c>
      <c r="AR2693" s="28">
        <v>128</v>
      </c>
      <c r="AS2693" s="28">
        <v>1193</v>
      </c>
      <c r="AT2693" s="337">
        <f>((TabIPW[[#This Row],[długość dróg powiatowych o nawierzchni twardej '[w km']]]/$AU$2*$AU$3)+(TabIPW[[#This Row],[liczba mieszkańców w wieku 20-64  '']]/$AV$2*$AV$3))*$AT$2</f>
        <v>1.7817593793240392E-4</v>
      </c>
      <c r="AU2693">
        <v>247</v>
      </c>
      <c r="AV2693">
        <v>19876</v>
      </c>
      <c r="AW2693" s="337">
        <f>TabIPW[[#This Row],[liczba oddziałów w szkołach ponadpodstawowych i policealnych]]/$AX$2*$AW$2</f>
        <v>1.6136426148345099E-4</v>
      </c>
      <c r="AX2693" s="28">
        <v>44</v>
      </c>
      <c r="AY2693" s="337">
        <f>TabIPW[[#This Row],[liczba mieszkańców'']]/$AZ$2*$AY$2</f>
        <v>9.2104262770234321E-5</v>
      </c>
      <c r="AZ2693" s="28">
        <v>33072</v>
      </c>
    </row>
    <row r="2694" spans="1:52" x14ac:dyDescent="0.3">
      <c r="A2694" s="2" t="s">
        <v>2322</v>
      </c>
      <c r="B2694" s="2" t="s">
        <v>156</v>
      </c>
      <c r="C2694" s="2" t="s">
        <v>71</v>
      </c>
      <c r="D2694" s="2"/>
      <c r="E2694" s="2"/>
      <c r="F2694" s="17" t="str">
        <f>+Tabela1[[#This Row],[WK]]&amp;Tabela1[[#This Row],[PK]]&amp;Tabela1[[#This Row],[GK]]</f>
        <v>2211</v>
      </c>
      <c r="G2694" s="2" t="s">
        <v>2527</v>
      </c>
      <c r="I2694">
        <v>92854</v>
      </c>
      <c r="K2694">
        <v>0</v>
      </c>
      <c r="M2694">
        <v>82732.91399999999</v>
      </c>
      <c r="O2694">
        <v>0</v>
      </c>
      <c r="Q2694">
        <v>0</v>
      </c>
      <c r="S2694">
        <v>0</v>
      </c>
      <c r="U2694">
        <v>0</v>
      </c>
      <c r="AO2694" s="337">
        <f>TabIPW[[#This Row],[iloczyn liczby mieszkańców i relacji przeciętnego miesięcznego wynagrodzenia brutto 
 do średniej krajowej2]]/$AP$2*$AO$2</f>
        <v>1.5167308007001334E-3</v>
      </c>
      <c r="AP2694" s="28">
        <v>82732.91399999999</v>
      </c>
      <c r="AQ2694" s="337">
        <f>((TabIPW[[#This Row],[liczba mieszkańców zakładów stacjonarnych pomocy społecznej podleglych samorządowi powiatu (łącznie z filiami)]]/$AR$2*$AR$3)+(TabIPW[[#This Row],[liczba bezrobotnych zarejestrowanych]]/$AS$2*$AS$3))*$AQ$2</f>
        <v>8.0426160060864855E-4</v>
      </c>
      <c r="AR2694" s="28">
        <v>179</v>
      </c>
      <c r="AS2694" s="28">
        <v>1964</v>
      </c>
      <c r="AT2694" s="337">
        <f>((TabIPW[[#This Row],[długość dróg powiatowych o nawierzchni twardej '[w km']]]/$AU$2*$AU$3)+(TabIPW[[#This Row],[liczba mieszkańców w wieku 20-64  '']]/$AV$2*$AV$3))*$AT$2</f>
        <v>4.0989233296533675E-4</v>
      </c>
      <c r="AU2694">
        <v>180.2</v>
      </c>
      <c r="AV2694">
        <v>55971</v>
      </c>
      <c r="AW2694" s="337">
        <f>TabIPW[[#This Row],[liczba oddziałów w szkołach ponadpodstawowych i policealnych]]/$AX$2*$AW$2</f>
        <v>5.0609700192536899E-4</v>
      </c>
      <c r="AX2694" s="28">
        <v>138</v>
      </c>
      <c r="AY2694" s="337">
        <f>TabIPW[[#This Row],[liczba mieszkańców'']]/$AZ$2*$AY$2</f>
        <v>2.5859486016168776E-4</v>
      </c>
      <c r="AZ2694" s="28">
        <v>92854</v>
      </c>
    </row>
    <row r="2695" spans="1:52" x14ac:dyDescent="0.3">
      <c r="A2695" s="2" t="s">
        <v>2322</v>
      </c>
      <c r="B2695" s="2" t="s">
        <v>156</v>
      </c>
      <c r="C2695" s="2" t="s">
        <v>72</v>
      </c>
      <c r="D2695" s="2"/>
      <c r="E2695" s="2"/>
      <c r="F2695" s="17" t="str">
        <f>+Tabela1[[#This Row],[WK]]&amp;Tabela1[[#This Row],[PK]]&amp;Tabela1[[#This Row],[GK]]</f>
        <v>2212</v>
      </c>
      <c r="G2695" s="2" t="s">
        <v>2528</v>
      </c>
      <c r="I2695">
        <v>95395</v>
      </c>
      <c r="K2695">
        <v>0</v>
      </c>
      <c r="M2695">
        <v>79177.850000000006</v>
      </c>
      <c r="O2695">
        <v>0</v>
      </c>
      <c r="Q2695">
        <v>0</v>
      </c>
      <c r="S2695">
        <v>0</v>
      </c>
      <c r="U2695">
        <v>0</v>
      </c>
      <c r="AO2695" s="337">
        <f>TabIPW[[#This Row],[iloczyn liczby mieszkańców i relacji przeciętnego miesięcznego wynagrodzenia brutto 
 do średniej krajowej2]]/$AP$2*$AO$2</f>
        <v>1.4515563156425877E-3</v>
      </c>
      <c r="AP2695" s="28">
        <v>79177.849999999991</v>
      </c>
      <c r="AQ2695" s="337">
        <f>((TabIPW[[#This Row],[liczba mieszkańców zakładów stacjonarnych pomocy społecznej podleglych samorządowi powiatu (łącznie z filiami)]]/$AR$2*$AR$3)+(TabIPW[[#This Row],[liczba bezrobotnych zarejestrowanych]]/$AS$2*$AS$3))*$AQ$2</f>
        <v>1.1753539420347495E-3</v>
      </c>
      <c r="AR2695" s="28">
        <v>317</v>
      </c>
      <c r="AS2695" s="28">
        <v>2398</v>
      </c>
      <c r="AT2695" s="337">
        <f>((TabIPW[[#This Row],[długość dróg powiatowych o nawierzchni twardej '[w km']]]/$AU$2*$AU$3)+(TabIPW[[#This Row],[liczba mieszkańców w wieku 20-64  '']]/$AV$2*$AV$3))*$AT$2</f>
        <v>4.9729005574172542E-4</v>
      </c>
      <c r="AU2695">
        <v>645.29999999999995</v>
      </c>
      <c r="AV2695">
        <v>56638</v>
      </c>
      <c r="AW2695" s="337">
        <f>TabIPW[[#This Row],[liczba oddziałów w szkołach ponadpodstawowych i policealnych]]/$AX$2*$AW$2</f>
        <v>6.2345282845878799E-5</v>
      </c>
      <c r="AX2695" s="28">
        <v>17</v>
      </c>
      <c r="AY2695" s="337">
        <f>TabIPW[[#This Row],[liczba mieszkańców'']]/$AZ$2*$AY$2</f>
        <v>2.6567144856575055E-4</v>
      </c>
      <c r="AZ2695" s="28">
        <v>95395</v>
      </c>
    </row>
    <row r="2696" spans="1:52" x14ac:dyDescent="0.3">
      <c r="A2696" s="2" t="s">
        <v>2322</v>
      </c>
      <c r="B2696" s="2" t="s">
        <v>156</v>
      </c>
      <c r="C2696" s="2" t="s">
        <v>74</v>
      </c>
      <c r="D2696" s="2"/>
      <c r="E2696" s="2"/>
      <c r="F2696" s="17" t="str">
        <f>+Tabela1[[#This Row],[WK]]&amp;Tabela1[[#This Row],[PK]]&amp;Tabela1[[#This Row],[GK]]</f>
        <v>2213</v>
      </c>
      <c r="G2696" s="2" t="s">
        <v>2529</v>
      </c>
      <c r="I2696">
        <v>124329</v>
      </c>
      <c r="K2696">
        <v>0</v>
      </c>
      <c r="M2696">
        <v>117615.23399999998</v>
      </c>
      <c r="O2696">
        <v>0</v>
      </c>
      <c r="Q2696">
        <v>0</v>
      </c>
      <c r="S2696">
        <v>0</v>
      </c>
      <c r="U2696">
        <v>0</v>
      </c>
      <c r="AO2696" s="337">
        <f>TabIPW[[#This Row],[iloczyn liczby mieszkańców i relacji przeciętnego miesięcznego wynagrodzenia brutto 
 do średniej krajowej2]]/$AP$2*$AO$2</f>
        <v>2.1562234353228941E-3</v>
      </c>
      <c r="AP2696" s="28">
        <v>117615.234</v>
      </c>
      <c r="AQ2696" s="337">
        <f>((TabIPW[[#This Row],[liczba mieszkańców zakładów stacjonarnych pomocy społecznej podleglych samorządowi powiatu (łącznie z filiami)]]/$AR$2*$AR$3)+(TabIPW[[#This Row],[liczba bezrobotnych zarejestrowanych]]/$AS$2*$AS$3))*$AQ$2</f>
        <v>1.389545725418803E-3</v>
      </c>
      <c r="AR2696" s="28">
        <v>354</v>
      </c>
      <c r="AS2696" s="28">
        <v>3012</v>
      </c>
      <c r="AT2696" s="337">
        <f>((TabIPW[[#This Row],[długość dróg powiatowych o nawierzchni twardej '[w km']]]/$AU$2*$AU$3)+(TabIPW[[#This Row],[liczba mieszkańców w wieku 20-64  '']]/$AV$2*$AV$3))*$AT$2</f>
        <v>5.5483599315140221E-4</v>
      </c>
      <c r="AU2696">
        <v>327.2</v>
      </c>
      <c r="AV2696">
        <v>73564</v>
      </c>
      <c r="AW2696" s="337">
        <f>TabIPW[[#This Row],[liczba oddziałów w szkołach ponadpodstawowych i policealnych]]/$AX$2*$AW$2</f>
        <v>1.1882277436508664E-3</v>
      </c>
      <c r="AX2696" s="28">
        <v>324</v>
      </c>
      <c r="AY2696" s="337">
        <f>TabIPW[[#This Row],[liczba mieszkańców'']]/$AZ$2*$AY$2</f>
        <v>3.4625153864176536E-4</v>
      </c>
      <c r="AZ2696" s="28">
        <v>124329</v>
      </c>
    </row>
    <row r="2697" spans="1:52" x14ac:dyDescent="0.3">
      <c r="A2697" s="2" t="s">
        <v>2322</v>
      </c>
      <c r="B2697" s="2" t="s">
        <v>156</v>
      </c>
      <c r="C2697" s="2" t="s">
        <v>76</v>
      </c>
      <c r="D2697" s="2"/>
      <c r="E2697" s="2"/>
      <c r="F2697" s="17" t="str">
        <f>+Tabela1[[#This Row],[WK]]&amp;Tabela1[[#This Row],[PK]]&amp;Tabela1[[#This Row],[GK]]</f>
        <v>2214</v>
      </c>
      <c r="G2697" s="2" t="s">
        <v>2530</v>
      </c>
      <c r="I2697">
        <v>109936</v>
      </c>
      <c r="K2697">
        <v>0</v>
      </c>
      <c r="M2697">
        <v>99931.824000000008</v>
      </c>
      <c r="O2697">
        <v>0</v>
      </c>
      <c r="Q2697">
        <v>0</v>
      </c>
      <c r="S2697">
        <v>0</v>
      </c>
      <c r="U2697">
        <v>0</v>
      </c>
      <c r="AO2697" s="337">
        <f>TabIPW[[#This Row],[iloczyn liczby mieszkańców i relacji przeciętnego miesięcznego wynagrodzenia brutto 
 do średniej krajowej2]]/$AP$2*$AO$2</f>
        <v>1.8320359830543967E-3</v>
      </c>
      <c r="AP2697" s="28">
        <v>99931.824000000008</v>
      </c>
      <c r="AQ2697" s="337">
        <f>((TabIPW[[#This Row],[liczba mieszkańców zakładów stacjonarnych pomocy społecznej podleglych samorządowi powiatu (łącznie z filiami)]]/$AR$2*$AR$3)+(TabIPW[[#This Row],[liczba bezrobotnych zarejestrowanych]]/$AS$2*$AS$3))*$AQ$2</f>
        <v>1.8022805804647438E-3</v>
      </c>
      <c r="AR2697" s="28">
        <v>612</v>
      </c>
      <c r="AS2697" s="28">
        <v>2604</v>
      </c>
      <c r="AT2697" s="337">
        <f>((TabIPW[[#This Row],[długość dróg powiatowych o nawierzchni twardej '[w km']]]/$AU$2*$AU$3)+(TabIPW[[#This Row],[liczba mieszkańców w wieku 20-64  '']]/$AV$2*$AV$3))*$AT$2</f>
        <v>4.7255414065550501E-4</v>
      </c>
      <c r="AU2697">
        <v>179.1</v>
      </c>
      <c r="AV2697">
        <v>65284</v>
      </c>
      <c r="AW2697" s="337">
        <f>TabIPW[[#This Row],[liczba oddziałów w szkołach ponadpodstawowych i policealnych]]/$AX$2*$AW$2</f>
        <v>9.9385715595489126E-4</v>
      </c>
      <c r="AX2697" s="28">
        <v>271</v>
      </c>
      <c r="AY2697" s="337">
        <f>TabIPW[[#This Row],[liczba mieszkańców'']]/$AZ$2*$AY$2</f>
        <v>3.0616758079065308E-4</v>
      </c>
      <c r="AZ2697" s="28">
        <v>109936</v>
      </c>
    </row>
    <row r="2698" spans="1:52" x14ac:dyDescent="0.3">
      <c r="A2698" s="2" t="s">
        <v>2322</v>
      </c>
      <c r="B2698" s="2" t="s">
        <v>156</v>
      </c>
      <c r="C2698" s="2" t="s">
        <v>109</v>
      </c>
      <c r="D2698" s="2"/>
      <c r="E2698" s="2"/>
      <c r="F2698" s="17" t="str">
        <f>+Tabela1[[#This Row],[WK]]&amp;Tabela1[[#This Row],[PK]]&amp;Tabela1[[#This Row],[GK]]</f>
        <v>2215</v>
      </c>
      <c r="G2698" s="2" t="s">
        <v>2531</v>
      </c>
      <c r="I2698">
        <v>232280</v>
      </c>
      <c r="K2698">
        <v>0</v>
      </c>
      <c r="M2698">
        <v>196276.6</v>
      </c>
      <c r="O2698">
        <v>0</v>
      </c>
      <c r="Q2698">
        <v>0</v>
      </c>
      <c r="S2698">
        <v>0</v>
      </c>
      <c r="U2698">
        <v>0</v>
      </c>
      <c r="AO2698" s="337">
        <f>TabIPW[[#This Row],[iloczyn liczby mieszkańców i relacji przeciętnego miesięcznego wynagrodzenia brutto 
 do średniej krajowej2]]/$AP$2*$AO$2</f>
        <v>3.5983111229068985E-3</v>
      </c>
      <c r="AP2698" s="28">
        <v>196276.6</v>
      </c>
      <c r="AQ2698" s="337">
        <f>((TabIPW[[#This Row],[liczba mieszkańców zakładów stacjonarnych pomocy społecznej podleglych samorządowi powiatu (łącznie z filiami)]]/$AR$2*$AR$3)+(TabIPW[[#This Row],[liczba bezrobotnych zarejestrowanych]]/$AS$2*$AS$3))*$AQ$2</f>
        <v>1.5600485124748252E-3</v>
      </c>
      <c r="AR2698" s="28">
        <v>254</v>
      </c>
      <c r="AS2698" s="28">
        <v>4604</v>
      </c>
      <c r="AT2698" s="337">
        <f>((TabIPW[[#This Row],[długość dróg powiatowych o nawierzchni twardej '[w km']]]/$AU$2*$AU$3)+(TabIPW[[#This Row],[liczba mieszkańców w wieku 20-64  '']]/$AV$2*$AV$3))*$AT$2</f>
        <v>1.0085266819814644E-3</v>
      </c>
      <c r="AU2698">
        <v>388.8</v>
      </c>
      <c r="AV2698">
        <v>139156</v>
      </c>
      <c r="AW2698" s="337">
        <f>TabIPW[[#This Row],[liczba oddziałów w szkołach ponadpodstawowych i policealnych]]/$AX$2*$AW$2</f>
        <v>1.5439625928302925E-3</v>
      </c>
      <c r="AX2698" s="28">
        <v>421</v>
      </c>
      <c r="AY2698" s="337">
        <f>TabIPW[[#This Row],[liczba mieszkańców'']]/$AZ$2*$AY$2</f>
        <v>6.4689096989205448E-4</v>
      </c>
      <c r="AZ2698" s="28">
        <v>232280</v>
      </c>
    </row>
    <row r="2699" spans="1:52" x14ac:dyDescent="0.3">
      <c r="A2699" s="2" t="s">
        <v>2322</v>
      </c>
      <c r="B2699" s="2" t="s">
        <v>156</v>
      </c>
      <c r="C2699" s="2" t="s">
        <v>113</v>
      </c>
      <c r="D2699" s="2"/>
      <c r="E2699" s="2"/>
      <c r="F2699" s="17" t="str">
        <f>+Tabela1[[#This Row],[WK]]&amp;Tabela1[[#This Row],[PK]]&amp;Tabela1[[#This Row],[GK]]</f>
        <v>2216</v>
      </c>
      <c r="G2699" s="2" t="s">
        <v>2532</v>
      </c>
      <c r="I2699">
        <v>37358</v>
      </c>
      <c r="K2699">
        <v>0</v>
      </c>
      <c r="M2699">
        <v>32127.88</v>
      </c>
      <c r="O2699">
        <v>0</v>
      </c>
      <c r="Q2699">
        <v>0</v>
      </c>
      <c r="S2699">
        <v>0</v>
      </c>
      <c r="U2699">
        <v>0</v>
      </c>
      <c r="AO2699" s="337">
        <f>TabIPW[[#This Row],[iloczyn liczby mieszkańców i relacji przeciętnego miesięcznego wynagrodzenia brutto 
 do średniej krajowej2]]/$AP$2*$AO$2</f>
        <v>5.8899587602097292E-4</v>
      </c>
      <c r="AP2699" s="28">
        <v>32127.88</v>
      </c>
      <c r="AQ2699" s="337">
        <f>((TabIPW[[#This Row],[liczba mieszkańców zakładów stacjonarnych pomocy społecznej podleglych samorządowi powiatu (łącznie z filiami)]]/$AR$2*$AR$3)+(TabIPW[[#This Row],[liczba bezrobotnych zarejestrowanych]]/$AS$2*$AS$3))*$AQ$2</f>
        <v>1.5396128154451566E-4</v>
      </c>
      <c r="AR2699" s="28">
        <v>0</v>
      </c>
      <c r="AS2699" s="28">
        <v>668</v>
      </c>
      <c r="AT2699" s="337">
        <f>((TabIPW[[#This Row],[długość dróg powiatowych o nawierzchni twardej '[w km']]]/$AU$2*$AU$3)+(TabIPW[[#This Row],[liczba mieszkańców w wieku 20-64  '']]/$AV$2*$AV$3))*$AT$2</f>
        <v>1.9776413293593891E-4</v>
      </c>
      <c r="AU2699">
        <v>261.7</v>
      </c>
      <c r="AV2699">
        <v>22390</v>
      </c>
      <c r="AW2699" s="337">
        <f>TabIPW[[#This Row],[liczba oddziałów w szkołach ponadpodstawowych i policealnych]]/$AX$2*$AW$2</f>
        <v>2.6771797927936186E-4</v>
      </c>
      <c r="AX2699" s="28">
        <v>73</v>
      </c>
      <c r="AY2699" s="337">
        <f>TabIPW[[#This Row],[liczba mieszkańców'']]/$AZ$2*$AY$2</f>
        <v>1.0404060983824425E-4</v>
      </c>
      <c r="AZ2699" s="28">
        <v>37358</v>
      </c>
    </row>
    <row r="2700" spans="1:52" x14ac:dyDescent="0.3">
      <c r="A2700" s="2" t="s">
        <v>2322</v>
      </c>
      <c r="B2700" s="2" t="s">
        <v>170</v>
      </c>
      <c r="C2700" s="2" t="s">
        <v>12</v>
      </c>
      <c r="D2700" s="2"/>
      <c r="E2700" s="2"/>
      <c r="F2700" s="17" t="str">
        <f>+Tabela1[[#This Row],[WK]]&amp;Tabela1[[#This Row],[PK]]&amp;Tabela1[[#This Row],[GK]]</f>
        <v>2401</v>
      </c>
      <c r="G2700" s="2" t="s">
        <v>2533</v>
      </c>
      <c r="I2700">
        <v>142556</v>
      </c>
      <c r="K2700">
        <v>0</v>
      </c>
      <c r="M2700">
        <v>125306.724</v>
      </c>
      <c r="O2700">
        <v>0</v>
      </c>
      <c r="Q2700">
        <v>0</v>
      </c>
      <c r="S2700">
        <v>0</v>
      </c>
      <c r="U2700">
        <v>0</v>
      </c>
      <c r="AO2700" s="337">
        <f>TabIPW[[#This Row],[iloczyn liczby mieszkańców i relacji przeciętnego miesięcznego wynagrodzenia brutto 
 do średniej krajowej2]]/$AP$2*$AO$2</f>
        <v>2.2972304326864474E-3</v>
      </c>
      <c r="AP2700" s="28">
        <v>125306.724</v>
      </c>
      <c r="AQ2700" s="337">
        <f>((TabIPW[[#This Row],[liczba mieszkańców zakładów stacjonarnych pomocy społecznej podleglych samorządowi powiatu (łącznie z filiami)]]/$AR$2*$AR$3)+(TabIPW[[#This Row],[liczba bezrobotnych zarejestrowanych]]/$AS$2*$AS$3))*$AQ$2</f>
        <v>9.6242123291484711E-4</v>
      </c>
      <c r="AR2700" s="28">
        <v>99</v>
      </c>
      <c r="AS2700" s="28">
        <v>3332</v>
      </c>
      <c r="AT2700" s="337">
        <f>((TabIPW[[#This Row],[długość dróg powiatowych o nawierzchni twardej '[w km']]]/$AU$2*$AU$3)+(TabIPW[[#This Row],[liczba mieszkańców w wieku 20-64  '']]/$AV$2*$AV$3))*$AT$2</f>
        <v>6.0864064488931179E-4</v>
      </c>
      <c r="AU2700">
        <v>286.10000000000002</v>
      </c>
      <c r="AV2700">
        <v>82621</v>
      </c>
      <c r="AW2700" s="337">
        <f>TabIPW[[#This Row],[liczba oddziałów w szkołach ponadpodstawowych i policealnych]]/$AX$2*$AW$2</f>
        <v>7.2980654625469875E-4</v>
      </c>
      <c r="AX2700" s="28">
        <v>199</v>
      </c>
      <c r="AY2700" s="337">
        <f>TabIPW[[#This Row],[liczba mieszkańców'']]/$AZ$2*$AY$2</f>
        <v>3.9701304074363583E-4</v>
      </c>
      <c r="AZ2700" s="28">
        <v>142556</v>
      </c>
    </row>
    <row r="2701" spans="1:52" x14ac:dyDescent="0.3">
      <c r="A2701" s="2" t="s">
        <v>2322</v>
      </c>
      <c r="B2701" s="2" t="s">
        <v>170</v>
      </c>
      <c r="C2701" s="2" t="s">
        <v>11</v>
      </c>
      <c r="D2701" s="2"/>
      <c r="E2701" s="2"/>
      <c r="F2701" s="17" t="str">
        <f>+Tabela1[[#This Row],[WK]]&amp;Tabela1[[#This Row],[PK]]&amp;Tabela1[[#This Row],[GK]]</f>
        <v>2402</v>
      </c>
      <c r="G2701" s="2" t="s">
        <v>2506</v>
      </c>
      <c r="I2701">
        <v>165607</v>
      </c>
      <c r="K2701">
        <v>0</v>
      </c>
      <c r="M2701">
        <v>145402.946</v>
      </c>
      <c r="O2701">
        <v>0</v>
      </c>
      <c r="Q2701">
        <v>0</v>
      </c>
      <c r="S2701">
        <v>0</v>
      </c>
      <c r="U2701">
        <v>0</v>
      </c>
      <c r="AO2701" s="337">
        <f>TabIPW[[#This Row],[iloczyn liczby mieszkańców i relacji przeciętnego miesięcznego wynagrodzenia brutto 
 do średniej krajowej2]]/$AP$2*$AO$2</f>
        <v>2.6656516257935539E-3</v>
      </c>
      <c r="AP2701" s="28">
        <v>145402.946</v>
      </c>
      <c r="AQ2701" s="337">
        <f>((TabIPW[[#This Row],[liczba mieszkańców zakładów stacjonarnych pomocy społecznej podleglych samorządowi powiatu (łącznie z filiami)]]/$AR$2*$AR$3)+(TabIPW[[#This Row],[liczba bezrobotnych zarejestrowanych]]/$AS$2*$AS$3))*$AQ$2</f>
        <v>5.889671058971704E-4</v>
      </c>
      <c r="AR2701" s="28">
        <v>62</v>
      </c>
      <c r="AS2701" s="28">
        <v>2027</v>
      </c>
      <c r="AT2701" s="337">
        <f>((TabIPW[[#This Row],[długość dróg powiatowych o nawierzchni twardej '[w km']]]/$AU$2*$AU$3)+(TabIPW[[#This Row],[liczba mieszkańców w wieku 20-64  '']]/$AV$2*$AV$3))*$AT$2</f>
        <v>7.1188311916729253E-4</v>
      </c>
      <c r="AU2701">
        <v>305.2</v>
      </c>
      <c r="AV2701">
        <v>97413</v>
      </c>
      <c r="AW2701" s="337">
        <f>TabIPW[[#This Row],[liczba oddziałów w szkołach ponadpodstawowych i policealnych]]/$AX$2*$AW$2</f>
        <v>2.970569359127166E-4</v>
      </c>
      <c r="AX2701" s="28">
        <v>81</v>
      </c>
      <c r="AY2701" s="337">
        <f>TabIPW[[#This Row],[liczba mieszkańców'']]/$AZ$2*$AY$2</f>
        <v>4.6120919946148392E-4</v>
      </c>
      <c r="AZ2701" s="28">
        <v>165607</v>
      </c>
    </row>
    <row r="2702" spans="1:52" x14ac:dyDescent="0.3">
      <c r="A2702" s="2" t="s">
        <v>2322</v>
      </c>
      <c r="B2702" s="2" t="s">
        <v>170</v>
      </c>
      <c r="C2702" s="2" t="s">
        <v>16</v>
      </c>
      <c r="D2702" s="2"/>
      <c r="E2702" s="2"/>
      <c r="F2702" s="17" t="str">
        <f>+Tabela1[[#This Row],[WK]]&amp;Tabela1[[#This Row],[PK]]&amp;Tabela1[[#This Row],[GK]]</f>
        <v>2403</v>
      </c>
      <c r="G2702" s="2" t="s">
        <v>2534</v>
      </c>
      <c r="I2702">
        <v>172899</v>
      </c>
      <c r="K2702">
        <v>0</v>
      </c>
      <c r="M2702">
        <v>150767.92800000001</v>
      </c>
      <c r="O2702">
        <v>0</v>
      </c>
      <c r="Q2702">
        <v>0</v>
      </c>
      <c r="S2702">
        <v>0</v>
      </c>
      <c r="U2702">
        <v>0</v>
      </c>
      <c r="AO2702" s="337">
        <f>TabIPW[[#This Row],[iloczyn liczby mieszkańców i relacji przeciętnego miesięcznego wynagrodzenia brutto 
 do średniej krajowej2]]/$AP$2*$AO$2</f>
        <v>2.764007081333314E-3</v>
      </c>
      <c r="AP2702" s="28">
        <v>150767.92799999999</v>
      </c>
      <c r="AQ2702" s="337">
        <f>((TabIPW[[#This Row],[liczba mieszkańców zakładów stacjonarnych pomocy społecznej podleglych samorządowi powiatu (łącznie z filiami)]]/$AR$2*$AR$3)+(TabIPW[[#This Row],[liczba bezrobotnych zarejestrowanych]]/$AS$2*$AS$3))*$AQ$2</f>
        <v>1.4425152194652547E-3</v>
      </c>
      <c r="AR2702" s="28">
        <v>346</v>
      </c>
      <c r="AS2702" s="28">
        <v>3310</v>
      </c>
      <c r="AT2702" s="337">
        <f>((TabIPW[[#This Row],[długość dróg powiatowych o nawierzchni twardej '[w km']]]/$AU$2*$AU$3)+(TabIPW[[#This Row],[liczba mieszkańców w wieku 20-64  '']]/$AV$2*$AV$3))*$AT$2</f>
        <v>7.4158128179776801E-4</v>
      </c>
      <c r="AU2702">
        <v>344.7</v>
      </c>
      <c r="AV2702">
        <v>100770</v>
      </c>
      <c r="AW2702" s="337">
        <f>TabIPW[[#This Row],[liczba oddziałów w szkołach ponadpodstawowych i policealnych]]/$AX$2*$AW$2</f>
        <v>1.301916200605116E-3</v>
      </c>
      <c r="AX2702" s="28">
        <v>355</v>
      </c>
      <c r="AY2702" s="337">
        <f>TabIPW[[#This Row],[liczba mieszkańców'']]/$AZ$2*$AY$2</f>
        <v>4.8151714225661419E-4</v>
      </c>
      <c r="AZ2702" s="28">
        <v>172899</v>
      </c>
    </row>
    <row r="2703" spans="1:52" x14ac:dyDescent="0.3">
      <c r="A2703" s="2" t="s">
        <v>2322</v>
      </c>
      <c r="B2703" s="2" t="s">
        <v>170</v>
      </c>
      <c r="C2703" s="2" t="s">
        <v>18</v>
      </c>
      <c r="D2703" s="2"/>
      <c r="E2703" s="2"/>
      <c r="F2703" s="17" t="str">
        <f>+Tabela1[[#This Row],[WK]]&amp;Tabela1[[#This Row],[PK]]&amp;Tabela1[[#This Row],[GK]]</f>
        <v>2404</v>
      </c>
      <c r="G2703" s="2" t="s">
        <v>2535</v>
      </c>
      <c r="I2703">
        <v>130415</v>
      </c>
      <c r="K2703">
        <v>0</v>
      </c>
      <c r="M2703">
        <v>111243.995</v>
      </c>
      <c r="O2703">
        <v>0</v>
      </c>
      <c r="Q2703">
        <v>0</v>
      </c>
      <c r="S2703">
        <v>0</v>
      </c>
      <c r="U2703">
        <v>0</v>
      </c>
      <c r="AO2703" s="337">
        <f>TabIPW[[#This Row],[iloczyn liczby mieszkańców i relacji przeciętnego miesięcznego wynagrodzenia brutto 
 do średniej krajowej2]]/$AP$2*$AO$2</f>
        <v>2.0394204126477598E-3</v>
      </c>
      <c r="AP2703" s="28">
        <v>111243.995</v>
      </c>
      <c r="AQ2703" s="337">
        <f>((TabIPW[[#This Row],[liczba mieszkańców zakładów stacjonarnych pomocy społecznej podleglych samorządowi powiatu (łącznie z filiami)]]/$AR$2*$AR$3)+(TabIPW[[#This Row],[liczba bezrobotnych zarejestrowanych]]/$AS$2*$AS$3))*$AQ$2</f>
        <v>1.3388647608689643E-3</v>
      </c>
      <c r="AR2703" s="28">
        <v>314</v>
      </c>
      <c r="AS2703" s="28">
        <v>3133</v>
      </c>
      <c r="AT2703" s="337">
        <f>((TabIPW[[#This Row],[długość dróg powiatowych o nawierzchni twardej '[w km']]]/$AU$2*$AU$3)+(TabIPW[[#This Row],[liczba mieszkańców w wieku 20-64  '']]/$AV$2*$AV$3))*$AT$2</f>
        <v>6.2167724680922221E-4</v>
      </c>
      <c r="AU2703">
        <v>552.29999999999995</v>
      </c>
      <c r="AV2703">
        <v>77523</v>
      </c>
      <c r="AW2703" s="337">
        <f>TabIPW[[#This Row],[liczba oddziałów w szkołach ponadpodstawowych i policealnych]]/$AX$2*$AW$2</f>
        <v>1.3202530485009628E-4</v>
      </c>
      <c r="AX2703" s="28">
        <v>36</v>
      </c>
      <c r="AY2703" s="337">
        <f>TabIPW[[#This Row],[liczba mieszkańców'']]/$AZ$2*$AY$2</f>
        <v>3.6320081728290123E-4</v>
      </c>
      <c r="AZ2703" s="28">
        <v>130415</v>
      </c>
    </row>
    <row r="2704" spans="1:52" x14ac:dyDescent="0.3">
      <c r="A2704" s="2" t="s">
        <v>2322</v>
      </c>
      <c r="B2704" s="2" t="s">
        <v>170</v>
      </c>
      <c r="C2704" s="2" t="s">
        <v>21</v>
      </c>
      <c r="D2704" s="2"/>
      <c r="E2704" s="2"/>
      <c r="F2704" s="17" t="str">
        <f>+Tabela1[[#This Row],[WK]]&amp;Tabela1[[#This Row],[PK]]&amp;Tabela1[[#This Row],[GK]]</f>
        <v>2405</v>
      </c>
      <c r="G2704" s="2" t="s">
        <v>2536</v>
      </c>
      <c r="I2704">
        <v>112687</v>
      </c>
      <c r="K2704">
        <v>0</v>
      </c>
      <c r="M2704">
        <v>103897.414</v>
      </c>
      <c r="O2704">
        <v>0</v>
      </c>
      <c r="Q2704">
        <v>0</v>
      </c>
      <c r="S2704">
        <v>0</v>
      </c>
      <c r="U2704">
        <v>0</v>
      </c>
      <c r="AO2704" s="337">
        <f>TabIPW[[#This Row],[iloczyn liczby mieszkańców i relacji przeciętnego miesięcznego wynagrodzenia brutto 
 do średniej krajowej2]]/$AP$2*$AO$2</f>
        <v>1.9047365831559285E-3</v>
      </c>
      <c r="AP2704" s="28">
        <v>103897.414</v>
      </c>
      <c r="AQ2704" s="337">
        <f>((TabIPW[[#This Row],[liczba mieszkańców zakładów stacjonarnych pomocy społecznej podleglych samorządowi powiatu (łącznie z filiami)]]/$AR$2*$AR$3)+(TabIPW[[#This Row],[liczba bezrobotnych zarejestrowanych]]/$AS$2*$AS$3))*$AQ$2</f>
        <v>7.733463067821193E-4</v>
      </c>
      <c r="AR2704" s="28">
        <v>173</v>
      </c>
      <c r="AS2704" s="28">
        <v>1881</v>
      </c>
      <c r="AT2704" s="337">
        <f>((TabIPW[[#This Row],[długość dróg powiatowych o nawierzchni twardej '[w km']]]/$AU$2*$AU$3)+(TabIPW[[#This Row],[liczba mieszkańców w wieku 20-64  '']]/$AV$2*$AV$3))*$AT$2</f>
        <v>4.9988423504214419E-4</v>
      </c>
      <c r="AU2704">
        <v>257.8</v>
      </c>
      <c r="AV2704">
        <v>67255</v>
      </c>
      <c r="AW2704" s="337">
        <f>TabIPW[[#This Row],[liczba oddziałów w szkołach ponadpodstawowych i policealnych]]/$AX$2*$AW$2</f>
        <v>3.7407169707527279E-4</v>
      </c>
      <c r="AX2704" s="28">
        <v>102</v>
      </c>
      <c r="AY2704" s="337">
        <f>TabIPW[[#This Row],[liczba mieszkańców'']]/$AZ$2*$AY$2</f>
        <v>3.1382901121158066E-4</v>
      </c>
      <c r="AZ2704" s="28">
        <v>112687</v>
      </c>
    </row>
    <row r="2705" spans="1:52" x14ac:dyDescent="0.3">
      <c r="A2705" s="2" t="s">
        <v>2322</v>
      </c>
      <c r="B2705" s="2" t="s">
        <v>170</v>
      </c>
      <c r="C2705" s="2" t="s">
        <v>23</v>
      </c>
      <c r="D2705" s="2"/>
      <c r="E2705" s="2"/>
      <c r="F2705" s="17" t="str">
        <f>+Tabela1[[#This Row],[WK]]&amp;Tabela1[[#This Row],[PK]]&amp;Tabela1[[#This Row],[GK]]</f>
        <v>2406</v>
      </c>
      <c r="G2705" s="2" t="s">
        <v>2537</v>
      </c>
      <c r="I2705">
        <v>80836</v>
      </c>
      <c r="K2705">
        <v>0</v>
      </c>
      <c r="M2705">
        <v>65153.815999999999</v>
      </c>
      <c r="O2705">
        <v>0</v>
      </c>
      <c r="Q2705">
        <v>0</v>
      </c>
      <c r="S2705">
        <v>0</v>
      </c>
      <c r="U2705">
        <v>0</v>
      </c>
      <c r="AO2705" s="337">
        <f>TabIPW[[#This Row],[iloczyn liczby mieszkańców i relacji przeciętnego miesięcznego wynagrodzenia brutto 
 do średniej krajowej2]]/$AP$2*$AO$2</f>
        <v>1.1944556855612407E-3</v>
      </c>
      <c r="AP2705" s="28">
        <v>65153.815999999992</v>
      </c>
      <c r="AQ2705" s="337">
        <f>((TabIPW[[#This Row],[liczba mieszkańców zakładów stacjonarnych pomocy społecznej podleglych samorządowi powiatu (łącznie z filiami)]]/$AR$2*$AR$3)+(TabIPW[[#This Row],[liczba bezrobotnych zarejestrowanych]]/$AS$2*$AS$3))*$AQ$2</f>
        <v>5.4923612862362405E-4</v>
      </c>
      <c r="AR2705" s="28">
        <v>0</v>
      </c>
      <c r="AS2705" s="28">
        <v>2383</v>
      </c>
      <c r="AT2705" s="337">
        <f>((TabIPW[[#This Row],[długość dróg powiatowych o nawierzchni twardej '[w km']]]/$AU$2*$AU$3)+(TabIPW[[#This Row],[liczba mieszkańców w wieku 20-64  '']]/$AV$2*$AV$3))*$AT$2</f>
        <v>3.892642148468139E-4</v>
      </c>
      <c r="AU2705">
        <v>359.5</v>
      </c>
      <c r="AV2705">
        <v>48180</v>
      </c>
      <c r="AW2705" s="337">
        <f>TabIPW[[#This Row],[liczba oddziałów w szkołach ponadpodstawowych i policealnych]]/$AX$2*$AW$2</f>
        <v>3.3373063170441005E-4</v>
      </c>
      <c r="AX2705" s="28">
        <v>91</v>
      </c>
      <c r="AY2705" s="337">
        <f>TabIPW[[#This Row],[liczba mieszkańców'']]/$AZ$2*$AY$2</f>
        <v>2.2512518702511676E-4</v>
      </c>
      <c r="AZ2705" s="28">
        <v>80836</v>
      </c>
    </row>
    <row r="2706" spans="1:52" x14ac:dyDescent="0.3">
      <c r="A2706" s="2" t="s">
        <v>2322</v>
      </c>
      <c r="B2706" s="2" t="s">
        <v>170</v>
      </c>
      <c r="C2706" s="2" t="s">
        <v>30</v>
      </c>
      <c r="D2706" s="2"/>
      <c r="E2706" s="2"/>
      <c r="F2706" s="17" t="str">
        <f>+Tabela1[[#This Row],[WK]]&amp;Tabela1[[#This Row],[PK]]&amp;Tabela1[[#This Row],[GK]]</f>
        <v>2407</v>
      </c>
      <c r="G2706" s="2" t="s">
        <v>2538</v>
      </c>
      <c r="I2706">
        <v>73974</v>
      </c>
      <c r="K2706">
        <v>0</v>
      </c>
      <c r="M2706">
        <v>65097.120000000003</v>
      </c>
      <c r="O2706">
        <v>0</v>
      </c>
      <c r="Q2706">
        <v>0</v>
      </c>
      <c r="S2706">
        <v>0</v>
      </c>
      <c r="U2706">
        <v>0</v>
      </c>
      <c r="AO2706" s="337">
        <f>TabIPW[[#This Row],[iloczyn liczby mieszkańców i relacji przeciętnego miesięcznego wynagrodzenia brutto 
 do średniej krajowej2]]/$AP$2*$AO$2</f>
        <v>1.1934162858191202E-3</v>
      </c>
      <c r="AP2706" s="28">
        <v>65097.120000000003</v>
      </c>
      <c r="AQ2706" s="337">
        <f>((TabIPW[[#This Row],[liczba mieszkańców zakładów stacjonarnych pomocy społecznej podleglych samorządowi powiatu (łącznie z filiami)]]/$AR$2*$AR$3)+(TabIPW[[#This Row],[liczba bezrobotnych zarejestrowanych]]/$AS$2*$AS$3))*$AQ$2</f>
        <v>1.3738940144985418E-3</v>
      </c>
      <c r="AR2706" s="28">
        <v>515</v>
      </c>
      <c r="AS2706" s="28">
        <v>1572</v>
      </c>
      <c r="AT2706" s="337">
        <f>((TabIPW[[#This Row],[długość dróg powiatowych o nawierzchni twardej '[w km']]]/$AU$2*$AU$3)+(TabIPW[[#This Row],[liczba mieszkańców w wieku 20-64  '']]/$AV$2*$AV$3))*$AT$2</f>
        <v>3.3833586962186784E-4</v>
      </c>
      <c r="AU2706">
        <v>206.3</v>
      </c>
      <c r="AV2706">
        <v>44680</v>
      </c>
      <c r="AW2706" s="337">
        <f>TabIPW[[#This Row],[liczba oddziałów w szkołach ponadpodstawowych i policealnych]]/$AX$2*$AW$2</f>
        <v>3.9240854497111946E-4</v>
      </c>
      <c r="AX2706" s="28">
        <v>107</v>
      </c>
      <c r="AY2706" s="337">
        <f>TabIPW[[#This Row],[liczba mieszkańców'']]/$AZ$2*$AY$2</f>
        <v>2.0601477788356656E-4</v>
      </c>
      <c r="AZ2706" s="28">
        <v>73974</v>
      </c>
    </row>
    <row r="2707" spans="1:52" x14ac:dyDescent="0.3">
      <c r="A2707" s="2" t="s">
        <v>2322</v>
      </c>
      <c r="B2707" s="2" t="s">
        <v>170</v>
      </c>
      <c r="C2707" s="2" t="s">
        <v>54</v>
      </c>
      <c r="D2707" s="2"/>
      <c r="E2707" s="2"/>
      <c r="F2707" s="17" t="str">
        <f>+Tabela1[[#This Row],[WK]]&amp;Tabela1[[#This Row],[PK]]&amp;Tabela1[[#This Row],[GK]]</f>
        <v>2408</v>
      </c>
      <c r="G2707" s="2" t="s">
        <v>2539</v>
      </c>
      <c r="I2707">
        <v>99980</v>
      </c>
      <c r="K2707">
        <v>0</v>
      </c>
      <c r="M2707">
        <v>89182.16</v>
      </c>
      <c r="O2707">
        <v>0</v>
      </c>
      <c r="Q2707">
        <v>0</v>
      </c>
      <c r="S2707">
        <v>0</v>
      </c>
      <c r="U2707">
        <v>0</v>
      </c>
      <c r="AO2707" s="337">
        <f>TabIPW[[#This Row],[iloczyn liczby mieszkańców i relacji przeciętnego miesięcznego wynagrodzenia brutto 
 do średniej krajowej2]]/$AP$2*$AO$2</f>
        <v>1.6349639146636058E-3</v>
      </c>
      <c r="AP2707" s="28">
        <v>89182.16</v>
      </c>
      <c r="AQ2707" s="337">
        <f>((TabIPW[[#This Row],[liczba mieszkańców zakładów stacjonarnych pomocy społecznej podleglych samorządowi powiatu (łącznie z filiami)]]/$AR$2*$AR$3)+(TabIPW[[#This Row],[liczba bezrobotnych zarejestrowanych]]/$AS$2*$AS$3))*$AQ$2</f>
        <v>5.4324533873455292E-4</v>
      </c>
      <c r="AR2707" s="28">
        <v>90</v>
      </c>
      <c r="AS2707" s="28">
        <v>1590</v>
      </c>
      <c r="AT2707" s="337">
        <f>((TabIPW[[#This Row],[długość dróg powiatowych o nawierzchni twardej '[w km']]]/$AU$2*$AU$3)+(TabIPW[[#This Row],[liczba mieszkańców w wieku 20-64  '']]/$AV$2*$AV$3))*$AT$2</f>
        <v>4.26822226362935E-4</v>
      </c>
      <c r="AU2707">
        <v>152</v>
      </c>
      <c r="AV2707">
        <v>59224</v>
      </c>
      <c r="AW2707" s="337">
        <f>TabIPW[[#This Row],[liczba oddziałów w szkołach ponadpodstawowych i policealnych]]/$AX$2*$AW$2</f>
        <v>5.6477491519207846E-4</v>
      </c>
      <c r="AX2707" s="28">
        <v>154</v>
      </c>
      <c r="AY2707" s="337">
        <f>TabIPW[[#This Row],[liczba mieszkańców'']]/$AZ$2*$AY$2</f>
        <v>2.7844049926729642E-4</v>
      </c>
      <c r="AZ2707" s="28">
        <v>99980</v>
      </c>
    </row>
    <row r="2708" spans="1:52" x14ac:dyDescent="0.3">
      <c r="A2708" s="2" t="s">
        <v>2322</v>
      </c>
      <c r="B2708" s="2" t="s">
        <v>170</v>
      </c>
      <c r="C2708" s="2" t="s">
        <v>56</v>
      </c>
      <c r="D2708" s="2"/>
      <c r="E2708" s="2"/>
      <c r="F2708" s="17" t="str">
        <f>+Tabela1[[#This Row],[WK]]&amp;Tabela1[[#This Row],[PK]]&amp;Tabela1[[#This Row],[GK]]</f>
        <v>2409</v>
      </c>
      <c r="G2708" s="2" t="s">
        <v>2540</v>
      </c>
      <c r="I2708">
        <v>66492</v>
      </c>
      <c r="K2708">
        <v>0</v>
      </c>
      <c r="M2708">
        <v>55254.851999999992</v>
      </c>
      <c r="O2708">
        <v>0</v>
      </c>
      <c r="Q2708">
        <v>0</v>
      </c>
      <c r="S2708">
        <v>0</v>
      </c>
      <c r="U2708">
        <v>0</v>
      </c>
      <c r="AO2708" s="337">
        <f>TabIPW[[#This Row],[iloczyn liczby mieszkańców i relacji przeciętnego miesięcznego wynagrodzenia brutto 
 do średniej krajowej2]]/$AP$2*$AO$2</f>
        <v>1.012979379845455E-3</v>
      </c>
      <c r="AP2708" s="28">
        <v>55254.851999999999</v>
      </c>
      <c r="AQ2708" s="337">
        <f>((TabIPW[[#This Row],[liczba mieszkańców zakładów stacjonarnych pomocy społecznej podleglych samorządowi powiatu (łącznie z filiami)]]/$AR$2*$AR$3)+(TabIPW[[#This Row],[liczba bezrobotnych zarejestrowanych]]/$AS$2*$AS$3))*$AQ$2</f>
        <v>3.4502999771278441E-4</v>
      </c>
      <c r="AR2708" s="28">
        <v>0</v>
      </c>
      <c r="AS2708" s="28">
        <v>1497</v>
      </c>
      <c r="AT2708" s="337">
        <f>((TabIPW[[#This Row],[długość dróg powiatowych o nawierzchni twardej '[w km']]]/$AU$2*$AU$3)+(TabIPW[[#This Row],[liczba mieszkańców w wieku 20-64  '']]/$AV$2*$AV$3))*$AT$2</f>
        <v>2.8946464240442086E-4</v>
      </c>
      <c r="AU2708">
        <v>161.69999999999999</v>
      </c>
      <c r="AV2708">
        <v>38617</v>
      </c>
      <c r="AW2708" s="337">
        <f>TabIPW[[#This Row],[liczba oddziałów w szkołach ponadpodstawowych i policealnych]]/$AX$2*$AW$2</f>
        <v>4.2541487118364355E-4</v>
      </c>
      <c r="AX2708" s="28">
        <v>116</v>
      </c>
      <c r="AY2708" s="337">
        <f>TabIPW[[#This Row],[liczba mieszkańców'']]/$AZ$2*$AY$2</f>
        <v>1.8517769231127297E-4</v>
      </c>
      <c r="AZ2708" s="28">
        <v>66492</v>
      </c>
    </row>
    <row r="2709" spans="1:52" x14ac:dyDescent="0.3">
      <c r="A2709" s="2" t="s">
        <v>2322</v>
      </c>
      <c r="B2709" s="2" t="s">
        <v>170</v>
      </c>
      <c r="C2709" s="2" t="s">
        <v>69</v>
      </c>
      <c r="D2709" s="2"/>
      <c r="E2709" s="2"/>
      <c r="F2709" s="17" t="str">
        <f>+Tabela1[[#This Row],[WK]]&amp;Tabela1[[#This Row],[PK]]&amp;Tabela1[[#This Row],[GK]]</f>
        <v>2410</v>
      </c>
      <c r="G2709" s="2" t="s">
        <v>2541</v>
      </c>
      <c r="I2709">
        <v>110561</v>
      </c>
      <c r="K2709">
        <v>0</v>
      </c>
      <c r="M2709">
        <v>98178.167999999991</v>
      </c>
      <c r="O2709">
        <v>0</v>
      </c>
      <c r="Q2709">
        <v>0</v>
      </c>
      <c r="S2709">
        <v>0</v>
      </c>
      <c r="U2709">
        <v>0</v>
      </c>
      <c r="AO2709" s="337">
        <f>TabIPW[[#This Row],[iloczyn liczby mieszkańców i relacji przeciętnego miesięcznego wynagrodzenia brutto 
 do średniej krajowej2]]/$AP$2*$AO$2</f>
        <v>1.7998864558537398E-3</v>
      </c>
      <c r="AP2709" s="28">
        <v>98178.168000000005</v>
      </c>
      <c r="AQ2709" s="337">
        <f>((TabIPW[[#This Row],[liczba mieszkańców zakładów stacjonarnych pomocy społecznej podleglych samorządowi powiatu (łącznie z filiami)]]/$AR$2*$AR$3)+(TabIPW[[#This Row],[liczba bezrobotnych zarejestrowanych]]/$AS$2*$AS$3))*$AQ$2</f>
        <v>3.8190695137614144E-4</v>
      </c>
      <c r="AR2709" s="28">
        <v>0</v>
      </c>
      <c r="AS2709" s="28">
        <v>1657</v>
      </c>
      <c r="AT2709" s="337">
        <f>((TabIPW[[#This Row],[długość dróg powiatowych o nawierzchni twardej '[w km']]]/$AU$2*$AU$3)+(TabIPW[[#This Row],[liczba mieszkańców w wieku 20-64  '']]/$AV$2*$AV$3))*$AT$2</f>
        <v>4.8021951543526732E-4</v>
      </c>
      <c r="AU2709">
        <v>199.5</v>
      </c>
      <c r="AV2709">
        <v>65881</v>
      </c>
      <c r="AW2709" s="337">
        <f>TabIPW[[#This Row],[liczba oddziałów w szkołach ponadpodstawowych i policealnych]]/$AX$2*$AW$2</f>
        <v>6.7112863298798939E-4</v>
      </c>
      <c r="AX2709" s="28">
        <v>183</v>
      </c>
      <c r="AY2709" s="337">
        <f>TabIPW[[#This Row],[liczba mieszkańców'']]/$AZ$2*$AY$2</f>
        <v>3.0790818203132184E-4</v>
      </c>
      <c r="AZ2709" s="28">
        <v>110561</v>
      </c>
    </row>
    <row r="2710" spans="1:52" x14ac:dyDescent="0.3">
      <c r="A2710" s="2" t="s">
        <v>2322</v>
      </c>
      <c r="B2710" s="2" t="s">
        <v>170</v>
      </c>
      <c r="C2710" s="2" t="s">
        <v>71</v>
      </c>
      <c r="D2710" s="2"/>
      <c r="E2710" s="2"/>
      <c r="F2710" s="17" t="str">
        <f>+Tabela1[[#This Row],[WK]]&amp;Tabela1[[#This Row],[PK]]&amp;Tabela1[[#This Row],[GK]]</f>
        <v>2411</v>
      </c>
      <c r="G2710" s="2" t="s">
        <v>2542</v>
      </c>
      <c r="I2710">
        <v>97995</v>
      </c>
      <c r="K2710">
        <v>0</v>
      </c>
      <c r="M2710">
        <v>89077.455000000002</v>
      </c>
      <c r="O2710">
        <v>0</v>
      </c>
      <c r="Q2710">
        <v>0</v>
      </c>
      <c r="S2710">
        <v>0</v>
      </c>
      <c r="U2710">
        <v>0</v>
      </c>
      <c r="AO2710" s="337">
        <f>TabIPW[[#This Row],[iloczyn liczby mieszkańców i relacji przeciętnego miesięcznego wynagrodzenia brutto 
 do średniej krajowej2]]/$AP$2*$AO$2</f>
        <v>1.6330443727206334E-3</v>
      </c>
      <c r="AP2710" s="28">
        <v>89077.455000000002</v>
      </c>
      <c r="AQ2710" s="337">
        <f>((TabIPW[[#This Row],[liczba mieszkańców zakładów stacjonarnych pomocy społecznej podleglych samorządowi powiatu (łącznie z filiami)]]/$AR$2*$AR$3)+(TabIPW[[#This Row],[liczba bezrobotnych zarejestrowanych]]/$AS$2*$AS$3))*$AQ$2</f>
        <v>8.4120024453894114E-4</v>
      </c>
      <c r="AR2710" s="28">
        <v>191</v>
      </c>
      <c r="AS2710" s="28">
        <v>2022</v>
      </c>
      <c r="AT2710" s="337">
        <f>((TabIPW[[#This Row],[długość dróg powiatowych o nawierzchni twardej '[w km']]]/$AU$2*$AU$3)+(TabIPW[[#This Row],[liczba mieszkańców w wieku 20-64  '']]/$AV$2*$AV$3))*$AT$2</f>
        <v>4.3009799189321101E-4</v>
      </c>
      <c r="AU2710">
        <v>166.1</v>
      </c>
      <c r="AV2710">
        <v>59337</v>
      </c>
      <c r="AW2710" s="337">
        <f>TabIPW[[#This Row],[liczba oddziałów w szkołach ponadpodstawowych i policealnych]]/$AX$2*$AW$2</f>
        <v>1.0672045475382782E-3</v>
      </c>
      <c r="AX2710" s="28">
        <v>291</v>
      </c>
      <c r="AY2710" s="337">
        <f>TabIPW[[#This Row],[liczba mieszkańców'']]/$AZ$2*$AY$2</f>
        <v>2.7291234972693252E-4</v>
      </c>
      <c r="AZ2710" s="28">
        <v>97995</v>
      </c>
    </row>
    <row r="2711" spans="1:52" x14ac:dyDescent="0.3">
      <c r="A2711" s="2" t="s">
        <v>2322</v>
      </c>
      <c r="B2711" s="2" t="s">
        <v>170</v>
      </c>
      <c r="C2711" s="2" t="s">
        <v>72</v>
      </c>
      <c r="D2711" s="2"/>
      <c r="E2711" s="2"/>
      <c r="F2711" s="17" t="str">
        <f>+Tabela1[[#This Row],[WK]]&amp;Tabela1[[#This Row],[PK]]&amp;Tabela1[[#This Row],[GK]]</f>
        <v>2412</v>
      </c>
      <c r="G2711" s="2" t="s">
        <v>2543</v>
      </c>
      <c r="I2711">
        <v>76118</v>
      </c>
      <c r="K2711">
        <v>0</v>
      </c>
      <c r="M2711">
        <v>66983.839999999997</v>
      </c>
      <c r="O2711">
        <v>0</v>
      </c>
      <c r="Q2711">
        <v>0</v>
      </c>
      <c r="S2711">
        <v>0</v>
      </c>
      <c r="U2711">
        <v>0</v>
      </c>
      <c r="AO2711" s="337">
        <f>TabIPW[[#This Row],[iloczyn liczby mieszkańców i relacji przeciętnego miesięcznego wynagrodzenia brutto 
 do średniej krajowej2]]/$AP$2*$AO$2</f>
        <v>1.228005256495252E-3</v>
      </c>
      <c r="AP2711" s="28">
        <v>66983.839999999997</v>
      </c>
      <c r="AQ2711" s="337">
        <f>((TabIPW[[#This Row],[liczba mieszkańców zakładów stacjonarnych pomocy społecznej podleglych samorządowi powiatu (łącznie z filiami)]]/$AR$2*$AR$3)+(TabIPW[[#This Row],[liczba bezrobotnych zarejestrowanych]]/$AS$2*$AS$3))*$AQ$2</f>
        <v>5.1805694046948975E-4</v>
      </c>
      <c r="AR2711" s="28">
        <v>122</v>
      </c>
      <c r="AS2711" s="28">
        <v>1208</v>
      </c>
      <c r="AT2711" s="337">
        <f>((TabIPW[[#This Row],[długość dróg powiatowych o nawierzchni twardej '[w km']]]/$AU$2*$AU$3)+(TabIPW[[#This Row],[liczba mieszkańców w wieku 20-64  '']]/$AV$2*$AV$3))*$AT$2</f>
        <v>3.2449325594607951E-4</v>
      </c>
      <c r="AU2711">
        <v>107.2</v>
      </c>
      <c r="AV2711">
        <v>45246</v>
      </c>
      <c r="AW2711" s="337">
        <f>TabIPW[[#This Row],[liczba oddziałów w szkołach ponadpodstawowych i policealnych]]/$AX$2*$AW$2</f>
        <v>1.5402952232511233E-4</v>
      </c>
      <c r="AX2711" s="28">
        <v>42</v>
      </c>
      <c r="AY2711" s="337">
        <f>TabIPW[[#This Row],[liczba mieszkańców'']]/$AZ$2*$AY$2</f>
        <v>2.119857363795566E-4</v>
      </c>
      <c r="AZ2711" s="28">
        <v>76118</v>
      </c>
    </row>
    <row r="2712" spans="1:52" x14ac:dyDescent="0.3">
      <c r="A2712" s="2" t="s">
        <v>2322</v>
      </c>
      <c r="B2712" s="2" t="s">
        <v>170</v>
      </c>
      <c r="C2712" s="2" t="s">
        <v>74</v>
      </c>
      <c r="D2712" s="2"/>
      <c r="E2712" s="2"/>
      <c r="F2712" s="17" t="str">
        <f>+Tabela1[[#This Row],[WK]]&amp;Tabela1[[#This Row],[PK]]&amp;Tabela1[[#This Row],[GK]]</f>
        <v>2413</v>
      </c>
      <c r="G2712" s="2" t="s">
        <v>2544</v>
      </c>
      <c r="I2712">
        <v>138341</v>
      </c>
      <c r="K2712">
        <v>0</v>
      </c>
      <c r="M2712">
        <v>131977.31400000001</v>
      </c>
      <c r="O2712">
        <v>0</v>
      </c>
      <c r="Q2712">
        <v>0</v>
      </c>
      <c r="S2712">
        <v>0</v>
      </c>
      <c r="U2712">
        <v>0</v>
      </c>
      <c r="AO2712" s="337">
        <f>TabIPW[[#This Row],[iloczyn liczby mieszkańców i relacji przeciętnego miesięcznego wynagrodzenia brutto 
 do średniej krajowej2]]/$AP$2*$AO$2</f>
        <v>2.4195214148684885E-3</v>
      </c>
      <c r="AP2712" s="28">
        <v>131977.31400000001</v>
      </c>
      <c r="AQ2712" s="337">
        <f>((TabIPW[[#This Row],[liczba mieszkańców zakładów stacjonarnych pomocy społecznej podleglych samorządowi powiatu (łącznie z filiami)]]/$AR$2*$AR$3)+(TabIPW[[#This Row],[liczba bezrobotnych zarejestrowanych]]/$AS$2*$AS$3))*$AQ$2</f>
        <v>1.1551551553260211E-3</v>
      </c>
      <c r="AR2712" s="28">
        <v>266</v>
      </c>
      <c r="AS2712" s="28">
        <v>2745</v>
      </c>
      <c r="AT2712" s="337">
        <f>((TabIPW[[#This Row],[długość dróg powiatowych o nawierzchni twardej '[w km']]]/$AU$2*$AU$3)+(TabIPW[[#This Row],[liczba mieszkańców w wieku 20-64  '']]/$AV$2*$AV$3))*$AT$2</f>
        <v>5.994059143971884E-4</v>
      </c>
      <c r="AU2712">
        <v>266.39999999999998</v>
      </c>
      <c r="AV2712">
        <v>81773</v>
      </c>
      <c r="AW2712" s="337">
        <f>TabIPW[[#This Row],[liczba oddziałów w szkołach ponadpodstawowych i policealnych]]/$AX$2*$AW$2</f>
        <v>1.1845603740716971E-3</v>
      </c>
      <c r="AX2712" s="28">
        <v>323</v>
      </c>
      <c r="AY2712" s="337">
        <f>TabIPW[[#This Row],[liczba mieszkańców'']]/$AZ$2*$AY$2</f>
        <v>3.8527442597656583E-4</v>
      </c>
      <c r="AZ2712" s="28">
        <v>138341</v>
      </c>
    </row>
    <row r="2713" spans="1:52" x14ac:dyDescent="0.3">
      <c r="A2713" s="2" t="s">
        <v>2322</v>
      </c>
      <c r="B2713" s="2" t="s">
        <v>170</v>
      </c>
      <c r="C2713" s="2" t="s">
        <v>76</v>
      </c>
      <c r="D2713" s="2"/>
      <c r="E2713" s="2"/>
      <c r="F2713" s="17" t="str">
        <f>+Tabela1[[#This Row],[WK]]&amp;Tabela1[[#This Row],[PK]]&amp;Tabela1[[#This Row],[GK]]</f>
        <v>2414</v>
      </c>
      <c r="G2713" s="2" t="s">
        <v>2545</v>
      </c>
      <c r="I2713">
        <v>59272</v>
      </c>
      <c r="K2713">
        <v>0</v>
      </c>
      <c r="M2713">
        <v>49551.391999999993</v>
      </c>
      <c r="O2713">
        <v>0</v>
      </c>
      <c r="Q2713">
        <v>0</v>
      </c>
      <c r="S2713">
        <v>0</v>
      </c>
      <c r="U2713">
        <v>0</v>
      </c>
      <c r="AO2713" s="337">
        <f>TabIPW[[#This Row],[iloczyn liczby mieszkańców i relacji przeciętnego miesięcznego wynagrodzenia brutto 
 do średniej krajowej2]]/$AP$2*$AO$2</f>
        <v>9.0841865504660195E-4</v>
      </c>
      <c r="AP2713" s="28">
        <v>49551.392</v>
      </c>
      <c r="AQ2713" s="337">
        <f>((TabIPW[[#This Row],[liczba mieszkańców zakładów stacjonarnych pomocy społecznej podleglych samorządowi powiatu (łącznie z filiami)]]/$AR$2*$AR$3)+(TabIPW[[#This Row],[liczba bezrobotnych zarejestrowanych]]/$AS$2*$AS$3))*$AQ$2</f>
        <v>1.4289819544550857E-4</v>
      </c>
      <c r="AR2713" s="28">
        <v>0</v>
      </c>
      <c r="AS2713" s="28">
        <v>620</v>
      </c>
      <c r="AT2713" s="337">
        <f>((TabIPW[[#This Row],[długość dróg powiatowych o nawierzchni twardej '[w km']]]/$AU$2*$AU$3)+(TabIPW[[#This Row],[liczba mieszkańców w wieku 20-64  '']]/$AV$2*$AV$3))*$AT$2</f>
        <v>2.5601641692474838E-4</v>
      </c>
      <c r="AU2713">
        <v>97.6</v>
      </c>
      <c r="AV2713">
        <v>35354</v>
      </c>
      <c r="AW2713" s="337">
        <f>TabIPW[[#This Row],[liczba oddziałów w szkołach ponadpodstawowych i policealnych]]/$AX$2*$AW$2</f>
        <v>2.6771797927936186E-4</v>
      </c>
      <c r="AX2713" s="28">
        <v>73</v>
      </c>
      <c r="AY2713" s="337">
        <f>TabIPW[[#This Row],[liczba mieszkańców'']]/$AZ$2*$AY$2</f>
        <v>1.6507026677906777E-4</v>
      </c>
      <c r="AZ2713" s="28">
        <v>59272</v>
      </c>
    </row>
    <row r="2714" spans="1:52" x14ac:dyDescent="0.3">
      <c r="A2714" s="2" t="s">
        <v>2322</v>
      </c>
      <c r="B2714" s="2" t="s">
        <v>170</v>
      </c>
      <c r="C2714" s="2" t="s">
        <v>109</v>
      </c>
      <c r="D2714" s="2"/>
      <c r="E2714" s="2"/>
      <c r="F2714" s="17" t="str">
        <f>+Tabela1[[#This Row],[WK]]&amp;Tabela1[[#This Row],[PK]]&amp;Tabela1[[#This Row],[GK]]</f>
        <v>2415</v>
      </c>
      <c r="G2714" s="2" t="s">
        <v>2546</v>
      </c>
      <c r="I2714">
        <v>148409</v>
      </c>
      <c r="K2714">
        <v>0</v>
      </c>
      <c r="M2714">
        <v>123624.69699999999</v>
      </c>
      <c r="O2714">
        <v>0</v>
      </c>
      <c r="Q2714">
        <v>0</v>
      </c>
      <c r="S2714">
        <v>0</v>
      </c>
      <c r="U2714">
        <v>0</v>
      </c>
      <c r="AO2714" s="337">
        <f>TabIPW[[#This Row],[iloczyn liczby mieszkańców i relacji przeciętnego miesięcznego wynagrodzenia brutto 
 do średniej krajowej2]]/$AP$2*$AO$2</f>
        <v>2.2663940698029977E-3</v>
      </c>
      <c r="AP2714" s="28">
        <v>123624.697</v>
      </c>
      <c r="AQ2714" s="337">
        <f>((TabIPW[[#This Row],[liczba mieszkańców zakładów stacjonarnych pomocy społecznej podleglych samorządowi powiatu (łącznie z filiami)]]/$AR$2*$AR$3)+(TabIPW[[#This Row],[liczba bezrobotnych zarejestrowanych]]/$AS$2*$AS$3))*$AQ$2</f>
        <v>1.1141441094016579E-3</v>
      </c>
      <c r="AR2714" s="28">
        <v>224</v>
      </c>
      <c r="AS2714" s="28">
        <v>2925</v>
      </c>
      <c r="AT2714" s="337">
        <f>((TabIPW[[#This Row],[długość dróg powiatowych o nawierzchni twardej '[w km']]]/$AU$2*$AU$3)+(TabIPW[[#This Row],[liczba mieszkańców w wieku 20-64  '']]/$AV$2*$AV$3))*$AT$2</f>
        <v>6.3035063430148428E-4</v>
      </c>
      <c r="AU2714">
        <v>201.9</v>
      </c>
      <c r="AV2714">
        <v>88061</v>
      </c>
      <c r="AW2714" s="337">
        <f>TabIPW[[#This Row],[liczba oddziałów w szkołach ponadpodstawowych i policealnych]]/$AX$2*$AW$2</f>
        <v>1.0011918951132301E-3</v>
      </c>
      <c r="AX2714" s="28">
        <v>273</v>
      </c>
      <c r="AY2714" s="337">
        <f>TabIPW[[#This Row],[liczba mieszkańców'']]/$AZ$2*$AY$2</f>
        <v>4.1331342324225039E-4</v>
      </c>
      <c r="AZ2714" s="28">
        <v>148409</v>
      </c>
    </row>
    <row r="2715" spans="1:52" x14ac:dyDescent="0.3">
      <c r="A2715" s="2" t="s">
        <v>2322</v>
      </c>
      <c r="B2715" s="2" t="s">
        <v>170</v>
      </c>
      <c r="C2715" s="2" t="s">
        <v>113</v>
      </c>
      <c r="D2715" s="2"/>
      <c r="E2715" s="2"/>
      <c r="F2715" s="17" t="str">
        <f>+Tabela1[[#This Row],[WK]]&amp;Tabela1[[#This Row],[PK]]&amp;Tabela1[[#This Row],[GK]]</f>
        <v>2416</v>
      </c>
      <c r="G2715" s="2" t="s">
        <v>2547</v>
      </c>
      <c r="I2715">
        <v>109044</v>
      </c>
      <c r="K2715">
        <v>0</v>
      </c>
      <c r="M2715">
        <v>98357.688000000009</v>
      </c>
      <c r="O2715">
        <v>0</v>
      </c>
      <c r="Q2715">
        <v>0</v>
      </c>
      <c r="S2715">
        <v>0</v>
      </c>
      <c r="U2715">
        <v>0</v>
      </c>
      <c r="AO2715" s="337">
        <f>TabIPW[[#This Row],[iloczyn liczby mieszkańców i relacji przeciętnego miesięcznego wynagrodzenia brutto 
 do średniej krajowej2]]/$AP$2*$AO$2</f>
        <v>1.803177570600909E-3</v>
      </c>
      <c r="AP2715" s="28">
        <v>98357.688000000009</v>
      </c>
      <c r="AQ2715" s="337">
        <f>((TabIPW[[#This Row],[liczba mieszkańców zakładów stacjonarnych pomocy społecznej podleglych samorządowi powiatu (łącznie z filiami)]]/$AR$2*$AR$3)+(TabIPW[[#This Row],[liczba bezrobotnych zarejestrowanych]]/$AS$2*$AS$3))*$AQ$2</f>
        <v>8.9579038782122591E-4</v>
      </c>
      <c r="AR2715" s="28">
        <v>162</v>
      </c>
      <c r="AS2715" s="28">
        <v>2506</v>
      </c>
      <c r="AT2715" s="337">
        <f>((TabIPW[[#This Row],[długość dróg powiatowych o nawierzchni twardej '[w km']]]/$AU$2*$AU$3)+(TabIPW[[#This Row],[liczba mieszkańców w wieku 20-64  '']]/$AV$2*$AV$3))*$AT$2</f>
        <v>5.1186429061980763E-4</v>
      </c>
      <c r="AU2715">
        <v>486.3</v>
      </c>
      <c r="AV2715">
        <v>62996</v>
      </c>
      <c r="AW2715" s="337">
        <f>TabIPW[[#This Row],[liczba oddziałów w szkołach ponadpodstawowych i policealnych]]/$AX$2*$AW$2</f>
        <v>8.3249289447144038E-4</v>
      </c>
      <c r="AX2715" s="28">
        <v>227</v>
      </c>
      <c r="AY2715" s="337">
        <f>TabIPW[[#This Row],[liczba mieszkańców'']]/$AZ$2*$AY$2</f>
        <v>3.0368339469997069E-4</v>
      </c>
      <c r="AZ2715" s="28">
        <v>109044</v>
      </c>
    </row>
    <row r="2716" spans="1:52" x14ac:dyDescent="0.3">
      <c r="A2716" s="2" t="s">
        <v>2322</v>
      </c>
      <c r="B2716" s="2" t="s">
        <v>170</v>
      </c>
      <c r="C2716" s="2" t="s">
        <v>120</v>
      </c>
      <c r="D2716" s="2"/>
      <c r="E2716" s="2"/>
      <c r="F2716" s="17" t="str">
        <f>+Tabela1[[#This Row],[WK]]&amp;Tabela1[[#This Row],[PK]]&amp;Tabela1[[#This Row],[GK]]</f>
        <v>2417</v>
      </c>
      <c r="G2716" s="2" t="s">
        <v>2548</v>
      </c>
      <c r="I2716">
        <v>147341</v>
      </c>
      <c r="K2716">
        <v>0</v>
      </c>
      <c r="M2716">
        <v>128186.67</v>
      </c>
      <c r="O2716">
        <v>0</v>
      </c>
      <c r="Q2716">
        <v>0</v>
      </c>
      <c r="S2716">
        <v>0</v>
      </c>
      <c r="U2716">
        <v>0</v>
      </c>
      <c r="AO2716" s="337">
        <f>TabIPW[[#This Row],[iloczyn liczby mieszkańców i relacji przeciętnego miesięcznego wynagrodzenia brutto 
 do średniej krajowej2]]/$AP$2*$AO$2</f>
        <v>2.3500280750196204E-3</v>
      </c>
      <c r="AP2716" s="28">
        <v>128186.67</v>
      </c>
      <c r="AQ2716" s="337">
        <f>((TabIPW[[#This Row],[liczba mieszkańców zakładów stacjonarnych pomocy społecznej podleglych samorządowi powiatu (łącznie z filiami)]]/$AR$2*$AR$3)+(TabIPW[[#This Row],[liczba bezrobotnych zarejestrowanych]]/$AS$2*$AS$3))*$AQ$2</f>
        <v>1.0441318742308004E-3</v>
      </c>
      <c r="AR2716" s="28">
        <v>100</v>
      </c>
      <c r="AS2716" s="28">
        <v>3678</v>
      </c>
      <c r="AT2716" s="337">
        <f>((TabIPW[[#This Row],[długość dróg powiatowych o nawierzchni twardej '[w km']]]/$AU$2*$AU$3)+(TabIPW[[#This Row],[liczba mieszkańców w wieku 20-64  '']]/$AV$2*$AV$3))*$AT$2</f>
        <v>6.5461882266687683E-4</v>
      </c>
      <c r="AU2716">
        <v>343.4</v>
      </c>
      <c r="AV2716">
        <v>87920</v>
      </c>
      <c r="AW2716" s="337">
        <f>TabIPW[[#This Row],[liczba oddziałów w szkołach ponadpodstawowych i policealnych]]/$AX$2*$AW$2</f>
        <v>1.1332171999633262E-3</v>
      </c>
      <c r="AX2716" s="28">
        <v>309</v>
      </c>
      <c r="AY2716" s="337">
        <f>TabIPW[[#This Row],[liczba mieszkańców'']]/$AZ$2*$AY$2</f>
        <v>4.1033908384219563E-4</v>
      </c>
      <c r="AZ2716" s="28">
        <v>147341</v>
      </c>
    </row>
    <row r="2717" spans="1:52" x14ac:dyDescent="0.3">
      <c r="A2717" s="2" t="s">
        <v>2322</v>
      </c>
      <c r="B2717" s="2" t="s">
        <v>185</v>
      </c>
      <c r="C2717" s="2" t="s">
        <v>12</v>
      </c>
      <c r="D2717" s="2"/>
      <c r="E2717" s="2"/>
      <c r="F2717" s="17" t="str">
        <f>+Tabela1[[#This Row],[WK]]&amp;Tabela1[[#This Row],[PK]]&amp;Tabela1[[#This Row],[GK]]</f>
        <v>2601</v>
      </c>
      <c r="G2717" s="2" t="s">
        <v>2549</v>
      </c>
      <c r="I2717">
        <v>66483</v>
      </c>
      <c r="K2717">
        <v>0</v>
      </c>
      <c r="M2717">
        <v>56510.55</v>
      </c>
      <c r="O2717">
        <v>0</v>
      </c>
      <c r="Q2717">
        <v>0</v>
      </c>
      <c r="S2717">
        <v>0</v>
      </c>
      <c r="U2717">
        <v>0</v>
      </c>
      <c r="AO2717" s="337">
        <f>TabIPW[[#This Row],[iloczyn liczby mieszkańców i relacji przeciętnego miesięcznego wynagrodzenia brutto 
 do średniej krajowej2]]/$AP$2*$AO$2</f>
        <v>1.0359999135229896E-3</v>
      </c>
      <c r="AP2717" s="28">
        <v>56510.549999999996</v>
      </c>
      <c r="AQ2717" s="337">
        <f>((TabIPW[[#This Row],[liczba mieszkańców zakładów stacjonarnych pomocy społecznej podleglych samorządowi powiatu (łącznie z filiami)]]/$AR$2*$AR$3)+(TabIPW[[#This Row],[liczba bezrobotnych zarejestrowanych]]/$AS$2*$AS$3))*$AQ$2</f>
        <v>6.5951955747997214E-4</v>
      </c>
      <c r="AR2717" s="28">
        <v>179</v>
      </c>
      <c r="AS2717" s="28">
        <v>1336</v>
      </c>
      <c r="AT2717" s="337">
        <f>((TabIPW[[#This Row],[długość dróg powiatowych o nawierzchni twardej '[w km']]]/$AU$2*$AU$3)+(TabIPW[[#This Row],[liczba mieszkańców w wieku 20-64  '']]/$AV$2*$AV$3))*$AT$2</f>
        <v>3.7461495544160322E-4</v>
      </c>
      <c r="AU2717">
        <v>642.1</v>
      </c>
      <c r="AV2717">
        <v>38547</v>
      </c>
      <c r="AW2717" s="337">
        <f>TabIPW[[#This Row],[liczba oddziałów w szkołach ponadpodstawowych i policealnych]]/$AX$2*$AW$2</f>
        <v>6.1245071972127992E-4</v>
      </c>
      <c r="AX2717" s="28">
        <v>167</v>
      </c>
      <c r="AY2717" s="337">
        <f>TabIPW[[#This Row],[liczba mieszkańców'']]/$AZ$2*$AY$2</f>
        <v>1.8515262765340736E-4</v>
      </c>
      <c r="AZ2717" s="28">
        <v>66483</v>
      </c>
    </row>
    <row r="2718" spans="1:52" x14ac:dyDescent="0.3">
      <c r="A2718" s="2" t="s">
        <v>2322</v>
      </c>
      <c r="B2718" s="2" t="s">
        <v>185</v>
      </c>
      <c r="C2718" s="2" t="s">
        <v>11</v>
      </c>
      <c r="D2718" s="2"/>
      <c r="E2718" s="2"/>
      <c r="F2718" s="17" t="str">
        <f>+Tabela1[[#This Row],[WK]]&amp;Tabela1[[#This Row],[PK]]&amp;Tabela1[[#This Row],[GK]]</f>
        <v>2602</v>
      </c>
      <c r="G2718" s="2" t="s">
        <v>2550</v>
      </c>
      <c r="I2718">
        <v>79700</v>
      </c>
      <c r="K2718">
        <v>0</v>
      </c>
      <c r="M2718">
        <v>71092.399999999994</v>
      </c>
      <c r="O2718">
        <v>0</v>
      </c>
      <c r="Q2718">
        <v>0</v>
      </c>
      <c r="S2718">
        <v>0</v>
      </c>
      <c r="U2718">
        <v>0</v>
      </c>
      <c r="AO2718" s="337">
        <f>TabIPW[[#This Row],[iloczyn liczby mieszkańców i relacji przeciętnego miesięcznego wynagrodzenia brutto 
 do średniej krajowej2]]/$AP$2*$AO$2</f>
        <v>1.3033269053679673E-3</v>
      </c>
      <c r="AP2718" s="28">
        <v>71092.399999999994</v>
      </c>
      <c r="AQ2718" s="337">
        <f>((TabIPW[[#This Row],[liczba mieszkańców zakładów stacjonarnych pomocy społecznej podleglych samorządowi powiatu (łącznie z filiami)]]/$AR$2*$AR$3)+(TabIPW[[#This Row],[liczba bezrobotnych zarejestrowanych]]/$AS$2*$AS$3))*$AQ$2</f>
        <v>7.0428555646944281E-4</v>
      </c>
      <c r="AR2718" s="28">
        <v>122</v>
      </c>
      <c r="AS2718" s="28">
        <v>2016</v>
      </c>
      <c r="AT2718" s="337">
        <f>((TabIPW[[#This Row],[długość dróg powiatowych o nawierzchni twardej '[w km']]]/$AU$2*$AU$3)+(TabIPW[[#This Row],[liczba mieszkańców w wieku 20-64  '']]/$AV$2*$AV$3))*$AT$2</f>
        <v>4.1963175048039935E-4</v>
      </c>
      <c r="AU2718">
        <v>617.70000000000005</v>
      </c>
      <c r="AV2718">
        <v>45861</v>
      </c>
      <c r="AW2718" s="337">
        <f>TabIPW[[#This Row],[liczba oddziałów w szkołach ponadpodstawowych i policealnych]]/$AX$2*$AW$2</f>
        <v>5.2076648024204641E-4</v>
      </c>
      <c r="AX2718" s="28">
        <v>142</v>
      </c>
      <c r="AY2718" s="337">
        <f>TabIPW[[#This Row],[liczba mieszkańców'']]/$AZ$2*$AY$2</f>
        <v>2.2196147021007727E-4</v>
      </c>
      <c r="AZ2718" s="28">
        <v>79700</v>
      </c>
    </row>
    <row r="2719" spans="1:52" x14ac:dyDescent="0.3">
      <c r="A2719" s="2" t="s">
        <v>2322</v>
      </c>
      <c r="B2719" s="2" t="s">
        <v>185</v>
      </c>
      <c r="C2719" s="2" t="s">
        <v>16</v>
      </c>
      <c r="D2719" s="2"/>
      <c r="E2719" s="2"/>
      <c r="F2719" s="17" t="str">
        <f>+Tabela1[[#This Row],[WK]]&amp;Tabela1[[#This Row],[PK]]&amp;Tabela1[[#This Row],[GK]]</f>
        <v>2603</v>
      </c>
      <c r="G2719" s="2" t="s">
        <v>2551</v>
      </c>
      <c r="I2719">
        <v>31082</v>
      </c>
      <c r="K2719">
        <v>0</v>
      </c>
      <c r="M2719">
        <v>24927.763999999999</v>
      </c>
      <c r="O2719">
        <v>0</v>
      </c>
      <c r="Q2719">
        <v>0</v>
      </c>
      <c r="S2719">
        <v>0</v>
      </c>
      <c r="U2719">
        <v>0</v>
      </c>
      <c r="AO2719" s="337">
        <f>TabIPW[[#This Row],[iloczyn liczby mieszkańców i relacji przeciętnego miesięcznego wynagrodzenia brutto 
 do średniej krajowej2]]/$AP$2*$AO$2</f>
        <v>4.5699716864057232E-4</v>
      </c>
      <c r="AP2719" s="28">
        <v>24927.764000000003</v>
      </c>
      <c r="AQ2719" s="337">
        <f>((TabIPW[[#This Row],[liczba mieszkańców zakładów stacjonarnych pomocy społecznej podleglych samorządowi powiatu (łącznie z filiami)]]/$AR$2*$AR$3)+(TabIPW[[#This Row],[liczba bezrobotnych zarejestrowanych]]/$AS$2*$AS$3))*$AQ$2</f>
        <v>4.3535968584692175E-4</v>
      </c>
      <c r="AR2719" s="28">
        <v>86</v>
      </c>
      <c r="AS2719" s="28">
        <v>1156</v>
      </c>
      <c r="AT2719" s="337">
        <f>((TabIPW[[#This Row],[długość dróg powiatowych o nawierzchni twardej '[w km']]]/$AU$2*$AU$3)+(TabIPW[[#This Row],[liczba mieszkańców w wieku 20-64  '']]/$AV$2*$AV$3))*$AT$2</f>
        <v>1.7651638429177764E-4</v>
      </c>
      <c r="AU2719">
        <v>294</v>
      </c>
      <c r="AV2719">
        <v>18389</v>
      </c>
      <c r="AW2719" s="337">
        <f>TabIPW[[#This Row],[liczba oddziałów w szkołach ponadpodstawowych i policealnych]]/$AX$2*$AW$2</f>
        <v>3.0439167507105526E-4</v>
      </c>
      <c r="AX2719" s="28">
        <v>83</v>
      </c>
      <c r="AY2719" s="337">
        <f>TabIPW[[#This Row],[liczba mieszkańców'']]/$AZ$2*$AY$2</f>
        <v>8.6562188419945068E-5</v>
      </c>
      <c r="AZ2719" s="28">
        <v>31082</v>
      </c>
    </row>
    <row r="2720" spans="1:52" x14ac:dyDescent="0.3">
      <c r="A2720" s="2" t="s">
        <v>2322</v>
      </c>
      <c r="B2720" s="2" t="s">
        <v>185</v>
      </c>
      <c r="C2720" s="2" t="s">
        <v>18</v>
      </c>
      <c r="D2720" s="2"/>
      <c r="E2720" s="2"/>
      <c r="F2720" s="17" t="str">
        <f>+Tabela1[[#This Row],[WK]]&amp;Tabela1[[#This Row],[PK]]&amp;Tabela1[[#This Row],[GK]]</f>
        <v>2604</v>
      </c>
      <c r="G2720" s="2" t="s">
        <v>2552</v>
      </c>
      <c r="I2720">
        <v>211250</v>
      </c>
      <c r="K2720">
        <v>0</v>
      </c>
      <c r="M2720">
        <v>171535</v>
      </c>
      <c r="O2720">
        <v>0</v>
      </c>
      <c r="Q2720">
        <v>0</v>
      </c>
      <c r="S2720">
        <v>0</v>
      </c>
      <c r="U2720">
        <v>0</v>
      </c>
      <c r="AO2720" s="337">
        <f>TabIPW[[#This Row],[iloczyn liczby mieszkańców i relacji przeciętnego miesięcznego wynagrodzenia brutto 
 do średniej krajowej2]]/$AP$2*$AO$2</f>
        <v>3.1447268725249711E-3</v>
      </c>
      <c r="AP2720" s="28">
        <v>171535</v>
      </c>
      <c r="AQ2720" s="337">
        <f>((TabIPW[[#This Row],[liczba mieszkańców zakładów stacjonarnych pomocy społecznej podleglych samorządowi powiatu (łącznie z filiami)]]/$AR$2*$AR$3)+(TabIPW[[#This Row],[liczba bezrobotnych zarejestrowanych]]/$AS$2*$AS$3))*$AQ$2</f>
        <v>1.7535000086213353E-3</v>
      </c>
      <c r="AR2720" s="28">
        <v>314</v>
      </c>
      <c r="AS2720" s="28">
        <v>4932</v>
      </c>
      <c r="AT2720" s="337">
        <f>((TabIPW[[#This Row],[długość dróg powiatowych o nawierzchni twardej '[w km']]]/$AU$2*$AU$3)+(TabIPW[[#This Row],[liczba mieszkańców w wieku 20-64  '']]/$AV$2*$AV$3))*$AT$2</f>
        <v>1.0416059224504035E-3</v>
      </c>
      <c r="AU2720">
        <v>1022.5</v>
      </c>
      <c r="AV2720">
        <v>127323</v>
      </c>
      <c r="AW2720" s="337">
        <f>TabIPW[[#This Row],[liczba oddziałów w szkołach ponadpodstawowych i policealnych]]/$AX$2*$AW$2</f>
        <v>3.5573484917942607E-4</v>
      </c>
      <c r="AX2720" s="28">
        <v>97</v>
      </c>
      <c r="AY2720" s="337">
        <f>TabIPW[[#This Row],[liczba mieszkańców'']]/$AZ$2*$AY$2</f>
        <v>5.8832321934603284E-4</v>
      </c>
      <c r="AZ2720" s="28">
        <v>211250</v>
      </c>
    </row>
    <row r="2721" spans="1:52" x14ac:dyDescent="0.3">
      <c r="A2721" s="2" t="s">
        <v>2322</v>
      </c>
      <c r="B2721" s="2" t="s">
        <v>185</v>
      </c>
      <c r="C2721" s="2" t="s">
        <v>21</v>
      </c>
      <c r="D2721" s="2"/>
      <c r="E2721" s="2"/>
      <c r="F2721" s="17" t="str">
        <f>+Tabela1[[#This Row],[WK]]&amp;Tabela1[[#This Row],[PK]]&amp;Tabela1[[#This Row],[GK]]</f>
        <v>2605</v>
      </c>
      <c r="G2721" s="2" t="s">
        <v>2553</v>
      </c>
      <c r="I2721">
        <v>71893</v>
      </c>
      <c r="K2721">
        <v>0</v>
      </c>
      <c r="M2721">
        <v>60390.12</v>
      </c>
      <c r="O2721">
        <v>0</v>
      </c>
      <c r="Q2721">
        <v>0</v>
      </c>
      <c r="S2721">
        <v>0</v>
      </c>
      <c r="U2721">
        <v>0</v>
      </c>
      <c r="AO2721" s="337">
        <f>TabIPW[[#This Row],[iloczyn liczby mieszkańców i relacji przeciętnego miesięcznego wynagrodzenia brutto 
 do średniej krajowej2]]/$AP$2*$AO$2</f>
        <v>1.1071235211415028E-3</v>
      </c>
      <c r="AP2721" s="28">
        <v>60390.119999999995</v>
      </c>
      <c r="AQ2721" s="337">
        <f>((TabIPW[[#This Row],[liczba mieszkańców zakładów stacjonarnych pomocy społecznej podleglych samorządowi powiatu (łącznie z filiami)]]/$AR$2*$AR$3)+(TabIPW[[#This Row],[liczba bezrobotnych zarejestrowanych]]/$AS$2*$AS$3))*$AQ$2</f>
        <v>1.1458360989967176E-3</v>
      </c>
      <c r="AR2721" s="28">
        <v>269</v>
      </c>
      <c r="AS2721" s="28">
        <v>2679</v>
      </c>
      <c r="AT2721" s="337">
        <f>((TabIPW[[#This Row],[długość dróg powiatowych o nawierzchni twardej '[w km']]]/$AU$2*$AU$3)+(TabIPW[[#This Row],[liczba mieszkańców w wieku 20-64  '']]/$AV$2*$AV$3))*$AT$2</f>
        <v>3.7587130366578317E-4</v>
      </c>
      <c r="AU2721">
        <v>533.79999999999995</v>
      </c>
      <c r="AV2721">
        <v>41593</v>
      </c>
      <c r="AW2721" s="337">
        <f>TabIPW[[#This Row],[liczba oddziałów w szkołach ponadpodstawowych i policealnych]]/$AX$2*$AW$2</f>
        <v>7.1513706793802144E-4</v>
      </c>
      <c r="AX2721" s="28">
        <v>195</v>
      </c>
      <c r="AY2721" s="337">
        <f>TabIPW[[#This Row],[liczba mieszkańców'']]/$AZ$2*$AY$2</f>
        <v>2.0021927199263592E-4</v>
      </c>
      <c r="AZ2721" s="28">
        <v>71893</v>
      </c>
    </row>
    <row r="2722" spans="1:52" x14ac:dyDescent="0.3">
      <c r="A2722" s="2" t="s">
        <v>2322</v>
      </c>
      <c r="B2722" s="2" t="s">
        <v>185</v>
      </c>
      <c r="C2722" s="2" t="s">
        <v>23</v>
      </c>
      <c r="D2722" s="2"/>
      <c r="E2722" s="2"/>
      <c r="F2722" s="17" t="str">
        <f>+Tabela1[[#This Row],[WK]]&amp;Tabela1[[#This Row],[PK]]&amp;Tabela1[[#This Row],[GK]]</f>
        <v>2606</v>
      </c>
      <c r="G2722" s="2" t="s">
        <v>2554</v>
      </c>
      <c r="I2722">
        <v>47190</v>
      </c>
      <c r="K2722">
        <v>0</v>
      </c>
      <c r="M2722">
        <v>37799.189999999995</v>
      </c>
      <c r="O2722">
        <v>0</v>
      </c>
      <c r="Q2722">
        <v>0</v>
      </c>
      <c r="S2722">
        <v>0</v>
      </c>
      <c r="U2722">
        <v>0</v>
      </c>
      <c r="AO2722" s="337">
        <f>TabIPW[[#This Row],[iloczyn liczby mieszkańców i relacji przeciętnego miesięcznego wynagrodzenia brutto 
 do średniej krajowej2]]/$AP$2*$AO$2</f>
        <v>6.9296719942097621E-4</v>
      </c>
      <c r="AP2722" s="28">
        <v>37799.189999999995</v>
      </c>
      <c r="AQ2722" s="337">
        <f>((TabIPW[[#This Row],[liczba mieszkańców zakładów stacjonarnych pomocy społecznej podleglych samorządowi powiatu (łącznie z filiami)]]/$AR$2*$AR$3)+(TabIPW[[#This Row],[liczba bezrobotnych zarejestrowanych]]/$AS$2*$AS$3))*$AQ$2</f>
        <v>1.477718831220129E-3</v>
      </c>
      <c r="AR2722" s="28">
        <v>424</v>
      </c>
      <c r="AS2722" s="28">
        <v>2798</v>
      </c>
      <c r="AT2722" s="337">
        <f>((TabIPW[[#This Row],[długość dróg powiatowych o nawierzchni twardej '[w km']]]/$AU$2*$AU$3)+(TabIPW[[#This Row],[liczba mieszkańców w wieku 20-64  '']]/$AV$2*$AV$3))*$AT$2</f>
        <v>2.7134131266135582E-4</v>
      </c>
      <c r="AU2722">
        <v>474</v>
      </c>
      <c r="AV2722">
        <v>27685</v>
      </c>
      <c r="AW2722" s="337">
        <f>TabIPW[[#This Row],[liczba oddziałów w szkołach ponadpodstawowych i policealnych]]/$AX$2*$AW$2</f>
        <v>4.0707802328779688E-4</v>
      </c>
      <c r="AX2722" s="28">
        <v>111</v>
      </c>
      <c r="AY2722" s="337">
        <f>TabIPW[[#This Row],[liczba mieszkańców'']]/$AZ$2*$AY$2</f>
        <v>1.3142235607545226E-4</v>
      </c>
      <c r="AZ2722" s="28">
        <v>47190</v>
      </c>
    </row>
    <row r="2723" spans="1:52" x14ac:dyDescent="0.3">
      <c r="A2723" s="2" t="s">
        <v>2322</v>
      </c>
      <c r="B2723" s="2" t="s">
        <v>185</v>
      </c>
      <c r="C2723" s="2" t="s">
        <v>30</v>
      </c>
      <c r="D2723" s="2"/>
      <c r="E2723" s="2"/>
      <c r="F2723" s="17" t="str">
        <f>+Tabela1[[#This Row],[WK]]&amp;Tabela1[[#This Row],[PK]]&amp;Tabela1[[#This Row],[GK]]</f>
        <v>2607</v>
      </c>
      <c r="G2723" s="2" t="s">
        <v>2555</v>
      </c>
      <c r="I2723">
        <v>97420</v>
      </c>
      <c r="K2723">
        <v>0</v>
      </c>
      <c r="M2723">
        <v>81150.86</v>
      </c>
      <c r="O2723">
        <v>0</v>
      </c>
      <c r="Q2723">
        <v>0</v>
      </c>
      <c r="S2723">
        <v>0</v>
      </c>
      <c r="U2723">
        <v>0</v>
      </c>
      <c r="AO2723" s="337">
        <f>TabIPW[[#This Row],[iloczyn liczby mieszkańców i relacji przeciętnego miesięcznego wynagrodzenia brutto 
 do średniej krajowej2]]/$AP$2*$AO$2</f>
        <v>1.4877272286735173E-3</v>
      </c>
      <c r="AP2723" s="28">
        <v>81150.86</v>
      </c>
      <c r="AQ2723" s="337">
        <f>((TabIPW[[#This Row],[liczba mieszkańców zakładów stacjonarnych pomocy społecznej podleglych samorządowi powiatu (łącznie z filiami)]]/$AR$2*$AR$3)+(TabIPW[[#This Row],[liczba bezrobotnych zarejestrowanych]]/$AS$2*$AS$3))*$AQ$2</f>
        <v>1.495932394523248E-3</v>
      </c>
      <c r="AR2723" s="28">
        <v>313</v>
      </c>
      <c r="AS2723" s="28">
        <v>3823</v>
      </c>
      <c r="AT2723" s="337">
        <f>((TabIPW[[#This Row],[długość dróg powiatowych o nawierzchni twardej '[w km']]]/$AU$2*$AU$3)+(TabIPW[[#This Row],[liczba mieszkańców w wieku 20-64  '']]/$AV$2*$AV$3))*$AT$2</f>
        <v>4.3128085556636193E-4</v>
      </c>
      <c r="AU2723">
        <v>331.9</v>
      </c>
      <c r="AV2723">
        <v>55134</v>
      </c>
      <c r="AW2723" s="337">
        <f>TabIPW[[#This Row],[liczba oddziałów w szkołach ponadpodstawowych i policealnych]]/$AX$2*$AW$2</f>
        <v>9.278445035298433E-4</v>
      </c>
      <c r="AX2723" s="28">
        <v>253</v>
      </c>
      <c r="AY2723" s="337">
        <f>TabIPW[[#This Row],[liczba mieszkańców'']]/$AZ$2*$AY$2</f>
        <v>2.7131099658551726E-4</v>
      </c>
      <c r="AZ2723" s="28">
        <v>97420</v>
      </c>
    </row>
    <row r="2724" spans="1:52" x14ac:dyDescent="0.3">
      <c r="A2724" s="2" t="s">
        <v>2322</v>
      </c>
      <c r="B2724" s="2" t="s">
        <v>185</v>
      </c>
      <c r="C2724" s="2" t="s">
        <v>54</v>
      </c>
      <c r="D2724" s="2"/>
      <c r="E2724" s="2"/>
      <c r="F2724" s="17" t="str">
        <f>+Tabela1[[#This Row],[WK]]&amp;Tabela1[[#This Row],[PK]]&amp;Tabela1[[#This Row],[GK]]</f>
        <v>2608</v>
      </c>
      <c r="G2724" s="2" t="s">
        <v>2556</v>
      </c>
      <c r="I2724">
        <v>35844</v>
      </c>
      <c r="K2724">
        <v>0</v>
      </c>
      <c r="M2724">
        <v>30897.528000000002</v>
      </c>
      <c r="O2724">
        <v>0</v>
      </c>
      <c r="Q2724">
        <v>0</v>
      </c>
      <c r="S2724">
        <v>0</v>
      </c>
      <c r="U2724">
        <v>0</v>
      </c>
      <c r="AO2724" s="337">
        <f>TabIPW[[#This Row],[iloczyn liczby mieszkańców i relacji przeciętnego miesięcznego wynagrodzenia brutto 
 do średniej krajowej2]]/$AP$2*$AO$2</f>
        <v>5.664400069734615E-4</v>
      </c>
      <c r="AP2724" s="28">
        <v>30897.527999999998</v>
      </c>
      <c r="AQ2724" s="337">
        <f>((TabIPW[[#This Row],[liczba mieszkańców zakładów stacjonarnych pomocy społecznej podleglych samorządowi powiatu (łącznie z filiami)]]/$AR$2*$AR$3)+(TabIPW[[#This Row],[liczba bezrobotnych zarejestrowanych]]/$AS$2*$AS$3))*$AQ$2</f>
        <v>4.3821799277207686E-4</v>
      </c>
      <c r="AR2724" s="28">
        <v>104</v>
      </c>
      <c r="AS2724" s="28">
        <v>1015</v>
      </c>
      <c r="AT2724" s="337">
        <f>((TabIPW[[#This Row],[długość dróg powiatowych o nawierzchni twardej '[w km']]]/$AU$2*$AU$3)+(TabIPW[[#This Row],[liczba mieszkańców w wieku 20-64  '']]/$AV$2*$AV$3))*$AT$2</f>
        <v>1.9645381845929556E-4</v>
      </c>
      <c r="AU2724">
        <v>323.8</v>
      </c>
      <c r="AV2724">
        <v>20556</v>
      </c>
      <c r="AW2724" s="337">
        <f>TabIPW[[#This Row],[liczba oddziałów w szkołach ponadpodstawowych i policealnych]]/$AX$2*$AW$2</f>
        <v>2.7505271843770057E-4</v>
      </c>
      <c r="AX2724" s="28">
        <v>75</v>
      </c>
      <c r="AY2724" s="337">
        <f>TabIPW[[#This Row],[liczba mieszkańców'']]/$AZ$2*$AY$2</f>
        <v>9.9824177392848307E-5</v>
      </c>
      <c r="AZ2724" s="28">
        <v>35844</v>
      </c>
    </row>
    <row r="2725" spans="1:52" x14ac:dyDescent="0.3">
      <c r="A2725" s="2" t="s">
        <v>2322</v>
      </c>
      <c r="B2725" s="2" t="s">
        <v>185</v>
      </c>
      <c r="C2725" s="2" t="s">
        <v>56</v>
      </c>
      <c r="D2725" s="2"/>
      <c r="E2725" s="2"/>
      <c r="F2725" s="17" t="str">
        <f>+Tabela1[[#This Row],[WK]]&amp;Tabela1[[#This Row],[PK]]&amp;Tabela1[[#This Row],[GK]]</f>
        <v>2609</v>
      </c>
      <c r="G2725" s="2" t="s">
        <v>2557</v>
      </c>
      <c r="I2725">
        <v>70175</v>
      </c>
      <c r="K2725">
        <v>0</v>
      </c>
      <c r="M2725">
        <v>63368.025000000001</v>
      </c>
      <c r="O2725">
        <v>0</v>
      </c>
      <c r="Q2725">
        <v>0</v>
      </c>
      <c r="S2725">
        <v>0</v>
      </c>
      <c r="U2725">
        <v>0</v>
      </c>
      <c r="AO2725" s="337">
        <f>TabIPW[[#This Row],[iloczyn liczby mieszkańców i relacji przeciętnego miesięcznego wynagrodzenia brutto 
 do średniej krajowej2]]/$AP$2*$AO$2</f>
        <v>1.1617170319546111E-3</v>
      </c>
      <c r="AP2725" s="28">
        <v>63368.025000000001</v>
      </c>
      <c r="AQ2725" s="337">
        <f>((TabIPW[[#This Row],[liczba mieszkańców zakładów stacjonarnych pomocy społecznej podleglych samorządowi powiatu (łącznie z filiami)]]/$AR$2*$AR$3)+(TabIPW[[#This Row],[liczba bezrobotnych zarejestrowanych]]/$AS$2*$AS$3))*$AQ$2</f>
        <v>7.5326490221107182E-4</v>
      </c>
      <c r="AR2725" s="28">
        <v>100</v>
      </c>
      <c r="AS2725" s="28">
        <v>2416</v>
      </c>
      <c r="AT2725" s="337">
        <f>((TabIPW[[#This Row],[długość dróg powiatowych o nawierzchni twardej '[w km']]]/$AU$2*$AU$3)+(TabIPW[[#This Row],[liczba mieszkańców w wieku 20-64  '']]/$AV$2*$AV$3))*$AT$2</f>
        <v>3.3672512148369725E-4</v>
      </c>
      <c r="AU2725">
        <v>328.1</v>
      </c>
      <c r="AV2725">
        <v>41225</v>
      </c>
      <c r="AW2725" s="337">
        <f>TabIPW[[#This Row],[liczba oddziałów w szkołach ponadpodstawowych i policealnych]]/$AX$2*$AW$2</f>
        <v>5.5744017603373986E-4</v>
      </c>
      <c r="AX2725" s="28">
        <v>152</v>
      </c>
      <c r="AY2725" s="337">
        <f>TabIPW[[#This Row],[liczba mieszkańców'']]/$AZ$2*$AY$2</f>
        <v>1.9543470730228572E-4</v>
      </c>
      <c r="AZ2725" s="28">
        <v>70175</v>
      </c>
    </row>
    <row r="2726" spans="1:52" x14ac:dyDescent="0.3">
      <c r="A2726" s="2" t="s">
        <v>2322</v>
      </c>
      <c r="B2726" s="2" t="s">
        <v>185</v>
      </c>
      <c r="C2726" s="2" t="s">
        <v>69</v>
      </c>
      <c r="D2726" s="2"/>
      <c r="E2726" s="2"/>
      <c r="F2726" s="17" t="str">
        <f>+Tabela1[[#This Row],[WK]]&amp;Tabela1[[#This Row],[PK]]&amp;Tabela1[[#This Row],[GK]]</f>
        <v>2610</v>
      </c>
      <c r="G2726" s="2" t="s">
        <v>2558</v>
      </c>
      <c r="I2726">
        <v>66304</v>
      </c>
      <c r="K2726">
        <v>0</v>
      </c>
      <c r="M2726">
        <v>61065.983999999997</v>
      </c>
      <c r="O2726">
        <v>0</v>
      </c>
      <c r="Q2726">
        <v>0</v>
      </c>
      <c r="S2726">
        <v>0</v>
      </c>
      <c r="U2726">
        <v>0</v>
      </c>
      <c r="AO2726" s="337">
        <f>TabIPW[[#This Row],[iloczyn liczby mieszkańców i relacji przeciętnego miesięcznego wynagrodzenia brutto 
 do średniej krajowej2]]/$AP$2*$AO$2</f>
        <v>1.1195140401782722E-3</v>
      </c>
      <c r="AP2726" s="28">
        <v>61065.983999999997</v>
      </c>
      <c r="AQ2726" s="337">
        <f>((TabIPW[[#This Row],[liczba mieszkańców zakładów stacjonarnych pomocy społecznej podleglych samorządowi powiatu (łącznie z filiami)]]/$AR$2*$AR$3)+(TabIPW[[#This Row],[liczba bezrobotnych zarejestrowanych]]/$AS$2*$AS$3))*$AQ$2</f>
        <v>1.0158546880801862E-3</v>
      </c>
      <c r="AR2726" s="28">
        <v>114</v>
      </c>
      <c r="AS2726" s="28">
        <v>3436</v>
      </c>
      <c r="AT2726" s="337">
        <f>((TabIPW[[#This Row],[długość dróg powiatowych o nawierzchni twardej '[w km']]]/$AU$2*$AU$3)+(TabIPW[[#This Row],[liczba mieszkańców w wieku 20-64  '']]/$AV$2*$AV$3))*$AT$2</f>
        <v>2.837539951775533E-4</v>
      </c>
      <c r="AU2726">
        <v>172.3</v>
      </c>
      <c r="AV2726">
        <v>37491</v>
      </c>
      <c r="AW2726" s="337">
        <f>TabIPW[[#This Row],[liczba oddziałów w szkołach ponadpodstawowych i policealnych]]/$AX$2*$AW$2</f>
        <v>7.3347391583386806E-4</v>
      </c>
      <c r="AX2726" s="28">
        <v>200</v>
      </c>
      <c r="AY2726" s="337">
        <f>TabIPW[[#This Row],[liczba mieszkańców'']]/$AZ$2*$AY$2</f>
        <v>1.8465411945807985E-4</v>
      </c>
      <c r="AZ2726" s="28">
        <v>66304</v>
      </c>
    </row>
    <row r="2727" spans="1:52" x14ac:dyDescent="0.3">
      <c r="A2727" s="2" t="s">
        <v>2322</v>
      </c>
      <c r="B2727" s="2" t="s">
        <v>185</v>
      </c>
      <c r="C2727" s="2" t="s">
        <v>71</v>
      </c>
      <c r="D2727" s="2"/>
      <c r="E2727" s="2"/>
      <c r="F2727" s="17" t="str">
        <f>+Tabela1[[#This Row],[WK]]&amp;Tabela1[[#This Row],[PK]]&amp;Tabela1[[#This Row],[GK]]</f>
        <v>2611</v>
      </c>
      <c r="G2727" s="2" t="s">
        <v>2559</v>
      </c>
      <c r="I2727">
        <v>81873</v>
      </c>
      <c r="K2727">
        <v>0</v>
      </c>
      <c r="M2727">
        <v>70410.78</v>
      </c>
      <c r="O2727">
        <v>0</v>
      </c>
      <c r="Q2727">
        <v>0</v>
      </c>
      <c r="S2727">
        <v>0</v>
      </c>
      <c r="U2727">
        <v>0</v>
      </c>
      <c r="AO2727" s="337">
        <f>TabIPW[[#This Row],[iloczyn liczby mieszkańców i relacji przeciętnego miesięcznego wynagrodzenia brutto 
 do średniej krajowej2]]/$AP$2*$AO$2</f>
        <v>1.2908308623980167E-3</v>
      </c>
      <c r="AP2727" s="28">
        <v>70410.78</v>
      </c>
      <c r="AQ2727" s="337">
        <f>((TabIPW[[#This Row],[liczba mieszkańców zakładów stacjonarnych pomocy społecznej podleglych samorządowi powiatu (łącznie z filiami)]]/$AR$2*$AR$3)+(TabIPW[[#This Row],[liczba bezrobotnych zarejestrowanych]]/$AS$2*$AS$3))*$AQ$2</f>
        <v>1.1389435177240207E-3</v>
      </c>
      <c r="AR2727" s="28">
        <v>206</v>
      </c>
      <c r="AS2727" s="28">
        <v>3186</v>
      </c>
      <c r="AT2727" s="337">
        <f>((TabIPW[[#This Row],[długość dróg powiatowych o nawierzchni twardej '[w km']]]/$AU$2*$AU$3)+(TabIPW[[#This Row],[liczba mieszkańców w wieku 20-64  '']]/$AV$2*$AV$3))*$AT$2</f>
        <v>3.5688601838415439E-4</v>
      </c>
      <c r="AU2727">
        <v>221.5</v>
      </c>
      <c r="AV2727">
        <v>47027</v>
      </c>
      <c r="AW2727" s="337">
        <f>TabIPW[[#This Row],[liczba oddziałów w szkołach ponadpodstawowych i policealnych]]/$AX$2*$AW$2</f>
        <v>6.6746126340882009E-4</v>
      </c>
      <c r="AX2727" s="28">
        <v>182</v>
      </c>
      <c r="AY2727" s="337">
        <f>TabIPW[[#This Row],[liczba mieszkańców'']]/$AZ$2*$AY$2</f>
        <v>2.2801319260363432E-4</v>
      </c>
      <c r="AZ2727" s="28">
        <v>81873</v>
      </c>
    </row>
    <row r="2728" spans="1:52" x14ac:dyDescent="0.3">
      <c r="A2728" s="2" t="s">
        <v>2322</v>
      </c>
      <c r="B2728" s="2" t="s">
        <v>185</v>
      </c>
      <c r="C2728" s="2" t="s">
        <v>72</v>
      </c>
      <c r="D2728" s="2"/>
      <c r="E2728" s="2"/>
      <c r="F2728" s="17" t="str">
        <f>+Tabela1[[#This Row],[WK]]&amp;Tabela1[[#This Row],[PK]]&amp;Tabela1[[#This Row],[GK]]</f>
        <v>2612</v>
      </c>
      <c r="G2728" s="2" t="s">
        <v>2560</v>
      </c>
      <c r="I2728">
        <v>67168</v>
      </c>
      <c r="K2728">
        <v>0</v>
      </c>
      <c r="M2728">
        <v>59981.023999999998</v>
      </c>
      <c r="O2728">
        <v>0</v>
      </c>
      <c r="Q2728">
        <v>0</v>
      </c>
      <c r="S2728">
        <v>0</v>
      </c>
      <c r="U2728">
        <v>0</v>
      </c>
      <c r="AO2728" s="337">
        <f>TabIPW[[#This Row],[iloczyn liczby mieszkańców i relacji przeciętnego miesięcznego wynagrodzenia brutto 
 do średniej krajowej2]]/$AP$2*$AO$2</f>
        <v>1.099623622085086E-3</v>
      </c>
      <c r="AP2728" s="28">
        <v>59981.023999999998</v>
      </c>
      <c r="AQ2728" s="337">
        <f>((TabIPW[[#This Row],[liczba mieszkańców zakładów stacjonarnych pomocy społecznej podleglych samorządowi powiatu (łącznie z filiami)]]/$AR$2*$AR$3)+(TabIPW[[#This Row],[liczba bezrobotnych zarejestrowanych]]/$AS$2*$AS$3))*$AQ$2</f>
        <v>4.3745286283157297E-4</v>
      </c>
      <c r="AR2728" s="28">
        <v>0</v>
      </c>
      <c r="AS2728" s="28">
        <v>1898</v>
      </c>
      <c r="AT2728" s="337">
        <f>((TabIPW[[#This Row],[długość dróg powiatowych o nawierzchni twardej '[w km']]]/$AU$2*$AU$3)+(TabIPW[[#This Row],[liczba mieszkańców w wieku 20-64  '']]/$AV$2*$AV$3))*$AT$2</f>
        <v>3.495224990432895E-4</v>
      </c>
      <c r="AU2728">
        <v>476.7</v>
      </c>
      <c r="AV2728">
        <v>39197</v>
      </c>
      <c r="AW2728" s="337">
        <f>TabIPW[[#This Row],[liczba oddziałów w szkołach ponadpodstawowych i policealnych]]/$AX$2*$AW$2</f>
        <v>4.5475382781699823E-4</v>
      </c>
      <c r="AX2728" s="28">
        <v>124</v>
      </c>
      <c r="AY2728" s="337">
        <f>TabIPW[[#This Row],[liczba mieszkańców'']]/$AZ$2*$AY$2</f>
        <v>1.8706032661318028E-4</v>
      </c>
      <c r="AZ2728" s="28">
        <v>67168</v>
      </c>
    </row>
    <row r="2729" spans="1:52" x14ac:dyDescent="0.3">
      <c r="A2729" s="2" t="s">
        <v>2322</v>
      </c>
      <c r="B2729" s="2" t="s">
        <v>185</v>
      </c>
      <c r="C2729" s="2" t="s">
        <v>74</v>
      </c>
      <c r="D2729" s="2"/>
      <c r="E2729" s="2"/>
      <c r="F2729" s="17" t="str">
        <f>+Tabela1[[#This Row],[WK]]&amp;Tabela1[[#This Row],[PK]]&amp;Tabela1[[#This Row],[GK]]</f>
        <v>2613</v>
      </c>
      <c r="G2729" s="2" t="s">
        <v>2561</v>
      </c>
      <c r="I2729">
        <v>42074</v>
      </c>
      <c r="K2729">
        <v>0</v>
      </c>
      <c r="M2729">
        <v>38455.635999999999</v>
      </c>
      <c r="O2729">
        <v>0</v>
      </c>
      <c r="Q2729">
        <v>0</v>
      </c>
      <c r="S2729">
        <v>0</v>
      </c>
      <c r="U2729">
        <v>0</v>
      </c>
      <c r="AO2729" s="337">
        <f>TabIPW[[#This Row],[iloczyn liczby mieszkańców i relacji przeciętnego miesięcznego wynagrodzenia brutto 
 do średniej krajowej2]]/$AP$2*$AO$2</f>
        <v>7.0500173101255541E-4</v>
      </c>
      <c r="AP2729" s="28">
        <v>38455.635999999999</v>
      </c>
      <c r="AQ2729" s="337">
        <f>((TabIPW[[#This Row],[liczba mieszkańców zakładów stacjonarnych pomocy społecznej podleglych samorządowi powiatu (łącznie z filiami)]]/$AR$2*$AR$3)+(TabIPW[[#This Row],[liczba bezrobotnych zarejestrowanych]]/$AS$2*$AS$3))*$AQ$2</f>
        <v>4.7748200972864106E-4</v>
      </c>
      <c r="AR2729" s="28">
        <v>120</v>
      </c>
      <c r="AS2729" s="28">
        <v>1049</v>
      </c>
      <c r="AT2729" s="337">
        <f>((TabIPW[[#This Row],[długość dróg powiatowych o nawierzchni twardej '[w km']]]/$AU$2*$AU$3)+(TabIPW[[#This Row],[liczba mieszkańców w wieku 20-64  '']]/$AV$2*$AV$3))*$AT$2</f>
        <v>2.2782305480608419E-4</v>
      </c>
      <c r="AU2729">
        <v>349.5</v>
      </c>
      <c r="AV2729">
        <v>24525</v>
      </c>
      <c r="AW2729" s="337">
        <f>TabIPW[[#This Row],[liczba oddziałów w szkołach ponadpodstawowych i policealnych]]/$AX$2*$AW$2</f>
        <v>2.8972219675437794E-4</v>
      </c>
      <c r="AX2729" s="28">
        <v>79</v>
      </c>
      <c r="AY2729" s="337">
        <f>TabIPW[[#This Row],[liczba mieszkańców'']]/$AZ$2*$AY$2</f>
        <v>1.1717449055983426E-4</v>
      </c>
      <c r="AZ2729" s="28">
        <v>42074</v>
      </c>
    </row>
    <row r="2730" spans="1:52" x14ac:dyDescent="0.3">
      <c r="A2730" s="2" t="s">
        <v>2322</v>
      </c>
      <c r="B2730" s="2" t="s">
        <v>1126</v>
      </c>
      <c r="C2730" s="2" t="s">
        <v>12</v>
      </c>
      <c r="D2730" s="2"/>
      <c r="E2730" s="2"/>
      <c r="F2730" s="17" t="str">
        <f>+Tabela1[[#This Row],[WK]]&amp;Tabela1[[#This Row],[PK]]&amp;Tabela1[[#This Row],[GK]]</f>
        <v>2801</v>
      </c>
      <c r="G2730" s="2" t="s">
        <v>2562</v>
      </c>
      <c r="I2730">
        <v>51335</v>
      </c>
      <c r="K2730">
        <v>0</v>
      </c>
      <c r="M2730">
        <v>43480.745000000003</v>
      </c>
      <c r="O2730">
        <v>0</v>
      </c>
      <c r="Q2730">
        <v>0</v>
      </c>
      <c r="S2730">
        <v>0</v>
      </c>
      <c r="U2730">
        <v>0</v>
      </c>
      <c r="AO2730" s="337">
        <f>TabIPW[[#This Row],[iloczyn liczby mieszkańców i relacji przeciętnego miesięcznego wynagrodzenia brutto 
 do średniej krajowej2]]/$AP$2*$AO$2</f>
        <v>7.9712634295569867E-4</v>
      </c>
      <c r="AP2730" s="28">
        <v>43480.744999999995</v>
      </c>
      <c r="AQ2730" s="337">
        <f>((TabIPW[[#This Row],[liczba mieszkańców zakładów stacjonarnych pomocy społecznej podleglych samorządowi powiatu (łącznie z filiami)]]/$AR$2*$AR$3)+(TabIPW[[#This Row],[liczba bezrobotnych zarejestrowanych]]/$AS$2*$AS$3))*$AQ$2</f>
        <v>1.0999365435463546E-3</v>
      </c>
      <c r="AR2730" s="28">
        <v>240</v>
      </c>
      <c r="AS2730" s="28">
        <v>2727</v>
      </c>
      <c r="AT2730" s="337">
        <f>((TabIPW[[#This Row],[długość dróg powiatowych o nawierzchni twardej '[w km']]]/$AU$2*$AU$3)+(TabIPW[[#This Row],[liczba mieszkańców w wieku 20-64  '']]/$AV$2*$AV$3))*$AT$2</f>
        <v>2.6966035634377709E-4</v>
      </c>
      <c r="AU2730">
        <v>361.3</v>
      </c>
      <c r="AV2730">
        <v>30412</v>
      </c>
      <c r="AW2730" s="337">
        <f>TabIPW[[#This Row],[liczba oddziałów w szkołach ponadpodstawowych i policealnych]]/$AX$2*$AW$2</f>
        <v>3.9974328412945812E-4</v>
      </c>
      <c r="AX2730" s="28">
        <v>109</v>
      </c>
      <c r="AY2730" s="337">
        <f>TabIPW[[#This Row],[liczba mieszkańców'']]/$AZ$2*$AY$2</f>
        <v>1.4296602350356732E-4</v>
      </c>
      <c r="AZ2730" s="28">
        <v>51335</v>
      </c>
    </row>
    <row r="2731" spans="1:52" x14ac:dyDescent="0.3">
      <c r="A2731" s="2" t="s">
        <v>2322</v>
      </c>
      <c r="B2731" s="2" t="s">
        <v>1126</v>
      </c>
      <c r="C2731" s="2" t="s">
        <v>11</v>
      </c>
      <c r="D2731" s="2"/>
      <c r="E2731" s="2"/>
      <c r="F2731" s="17" t="str">
        <f>+Tabela1[[#This Row],[WK]]&amp;Tabela1[[#This Row],[PK]]&amp;Tabela1[[#This Row],[GK]]</f>
        <v>2802</v>
      </c>
      <c r="G2731" s="2" t="s">
        <v>2563</v>
      </c>
      <c r="I2731">
        <v>36315</v>
      </c>
      <c r="K2731">
        <v>0</v>
      </c>
      <c r="M2731">
        <v>30141.45</v>
      </c>
      <c r="O2731">
        <v>0</v>
      </c>
      <c r="Q2731">
        <v>0</v>
      </c>
      <c r="S2731">
        <v>0</v>
      </c>
      <c r="U2731">
        <v>0</v>
      </c>
      <c r="AO2731" s="337">
        <f>TabIPW[[#This Row],[iloczyn liczby mieszkańców i relacji przeciętnego miesięcznego wynagrodzenia brutto 
 do średniej krajowej2]]/$AP$2*$AO$2</f>
        <v>5.5257893602977688E-4</v>
      </c>
      <c r="AP2731" s="28">
        <v>30141.449999999997</v>
      </c>
      <c r="AQ2731" s="337">
        <f>((TabIPW[[#This Row],[liczba mieszkańców zakładów stacjonarnych pomocy społecznej podleglych samorządowi powiatu (łącznie z filiami)]]/$AR$2*$AR$3)+(TabIPW[[#This Row],[liczba bezrobotnych zarejestrowanych]]/$AS$2*$AS$3))*$AQ$2</f>
        <v>5.3506540629797848E-4</v>
      </c>
      <c r="AR2731" s="28">
        <v>68</v>
      </c>
      <c r="AS2731" s="28">
        <v>1742</v>
      </c>
      <c r="AT2731" s="337">
        <f>((TabIPW[[#This Row],[długość dróg powiatowych o nawierzchni twardej '[w km']]]/$AU$2*$AU$3)+(TabIPW[[#This Row],[liczba mieszkańców w wieku 20-64  '']]/$AV$2*$AV$3))*$AT$2</f>
        <v>2.0873002182227041E-4</v>
      </c>
      <c r="AU2731">
        <v>341.1</v>
      </c>
      <c r="AV2731">
        <v>21918</v>
      </c>
      <c r="AW2731" s="337">
        <f>TabIPW[[#This Row],[liczba oddziałów w szkołach ponadpodstawowych i policealnych]]/$AX$2*$AW$2</f>
        <v>2.2737691390849912E-4</v>
      </c>
      <c r="AX2731" s="28">
        <v>62</v>
      </c>
      <c r="AY2731" s="337">
        <f>TabIPW[[#This Row],[liczba mieszkańców'']]/$AZ$2*$AY$2</f>
        <v>1.0113589448781625E-4</v>
      </c>
      <c r="AZ2731" s="28">
        <v>36315</v>
      </c>
    </row>
    <row r="2732" spans="1:52" x14ac:dyDescent="0.3">
      <c r="A2732" s="2" t="s">
        <v>2322</v>
      </c>
      <c r="B2732" s="2" t="s">
        <v>1126</v>
      </c>
      <c r="C2732" s="2" t="s">
        <v>16</v>
      </c>
      <c r="D2732" s="2"/>
      <c r="E2732" s="2"/>
      <c r="F2732" s="17" t="str">
        <f>+Tabela1[[#This Row],[WK]]&amp;Tabela1[[#This Row],[PK]]&amp;Tabela1[[#This Row],[GK]]</f>
        <v>2803</v>
      </c>
      <c r="G2732" s="2" t="s">
        <v>2564</v>
      </c>
      <c r="I2732">
        <v>60424</v>
      </c>
      <c r="K2732">
        <v>0</v>
      </c>
      <c r="M2732">
        <v>47855.807999999997</v>
      </c>
      <c r="O2732">
        <v>0</v>
      </c>
      <c r="Q2732">
        <v>0</v>
      </c>
      <c r="S2732">
        <v>0</v>
      </c>
      <c r="U2732">
        <v>0</v>
      </c>
      <c r="AO2732" s="337">
        <f>TabIPW[[#This Row],[iloczyn liczby mieszkańców i relacji przeciętnego miesięcznego wynagrodzenia brutto 
 do średniej krajowej2]]/$AP$2*$AO$2</f>
        <v>8.7733375360127979E-4</v>
      </c>
      <c r="AP2732" s="28">
        <v>47855.808000000005</v>
      </c>
      <c r="AQ2732" s="337">
        <f>((TabIPW[[#This Row],[liczba mieszkańców zakładów stacjonarnych pomocy społecznej podleglych samorządowi powiatu (łącznie z filiami)]]/$AR$2*$AR$3)+(TabIPW[[#This Row],[liczba bezrobotnych zarejestrowanych]]/$AS$2*$AS$3))*$AQ$2</f>
        <v>8.8402686124674557E-4</v>
      </c>
      <c r="AR2732" s="28">
        <v>93</v>
      </c>
      <c r="AS2732" s="28">
        <v>3043</v>
      </c>
      <c r="AT2732" s="337">
        <f>((TabIPW[[#This Row],[długość dróg powiatowych o nawierzchni twardej '[w km']]]/$AU$2*$AU$3)+(TabIPW[[#This Row],[liczba mieszkańców w wieku 20-64  '']]/$AV$2*$AV$3))*$AT$2</f>
        <v>2.9658474916337599E-4</v>
      </c>
      <c r="AU2732">
        <v>307</v>
      </c>
      <c r="AV2732">
        <v>35835</v>
      </c>
      <c r="AW2732" s="337">
        <f>TabIPW[[#This Row],[liczba oddziałów w szkołach ponadpodstawowych i policealnych]]/$AX$2*$AW$2</f>
        <v>4.657559365545063E-4</v>
      </c>
      <c r="AX2732" s="28">
        <v>127</v>
      </c>
      <c r="AY2732" s="337">
        <f>TabIPW[[#This Row],[liczba mieszkańców'']]/$AZ$2*$AY$2</f>
        <v>1.6827854298586838E-4</v>
      </c>
      <c r="AZ2732" s="28">
        <v>60424</v>
      </c>
    </row>
    <row r="2733" spans="1:52" x14ac:dyDescent="0.3">
      <c r="A2733" s="2" t="s">
        <v>2322</v>
      </c>
      <c r="B2733" s="2" t="s">
        <v>1126</v>
      </c>
      <c r="C2733" s="2" t="s">
        <v>18</v>
      </c>
      <c r="D2733" s="2"/>
      <c r="E2733" s="2"/>
      <c r="F2733" s="17" t="str">
        <f>+Tabela1[[#This Row],[WK]]&amp;Tabela1[[#This Row],[PK]]&amp;Tabela1[[#This Row],[GK]]</f>
        <v>2804</v>
      </c>
      <c r="G2733" s="2" t="s">
        <v>2565</v>
      </c>
      <c r="I2733">
        <v>53315</v>
      </c>
      <c r="K2733">
        <v>0</v>
      </c>
      <c r="M2733">
        <v>42705.315000000002</v>
      </c>
      <c r="O2733">
        <v>0</v>
      </c>
      <c r="Q2733">
        <v>0</v>
      </c>
      <c r="S2733">
        <v>0</v>
      </c>
      <c r="U2733">
        <v>0</v>
      </c>
      <c r="AO2733" s="337">
        <f>TabIPW[[#This Row],[iloczyn liczby mieszkańców i relacji przeciętnego miesięcznego wynagrodzenia brutto 
 do średniej krajowej2]]/$AP$2*$AO$2</f>
        <v>7.8291049453548109E-4</v>
      </c>
      <c r="AP2733" s="28">
        <v>42705.314999999995</v>
      </c>
      <c r="AQ2733" s="337">
        <f>((TabIPW[[#This Row],[liczba mieszkańców zakładów stacjonarnych pomocy społecznej podleglych samorządowi powiatu (łącznie z filiami)]]/$AR$2*$AR$3)+(TabIPW[[#This Row],[liczba bezrobotnych zarejestrowanych]]/$AS$2*$AS$3))*$AQ$2</f>
        <v>8.6668809654439672E-4</v>
      </c>
      <c r="AR2733" s="28">
        <v>150</v>
      </c>
      <c r="AS2733" s="28">
        <v>2482</v>
      </c>
      <c r="AT2733" s="337">
        <f>((TabIPW[[#This Row],[długość dróg powiatowych o nawierzchni twardej '[w km']]]/$AU$2*$AU$3)+(TabIPW[[#This Row],[liczba mieszkańców w wieku 20-64  '']]/$AV$2*$AV$3))*$AT$2</f>
        <v>3.103317440611655E-4</v>
      </c>
      <c r="AU2733">
        <v>522.20000000000005</v>
      </c>
      <c r="AV2733">
        <v>32189</v>
      </c>
      <c r="AW2733" s="337">
        <f>TabIPW[[#This Row],[liczba oddziałów w szkołach ponadpodstawowych i policealnych]]/$AX$2*$AW$2</f>
        <v>1.5402952232511233E-4</v>
      </c>
      <c r="AX2733" s="28">
        <v>42</v>
      </c>
      <c r="AY2733" s="337">
        <f>TabIPW[[#This Row],[liczba mieszkańców'']]/$AZ$2*$AY$2</f>
        <v>1.4848024823400588E-4</v>
      </c>
      <c r="AZ2733" s="28">
        <v>53315</v>
      </c>
    </row>
    <row r="2734" spans="1:52" x14ac:dyDescent="0.3">
      <c r="A2734" s="2" t="s">
        <v>2322</v>
      </c>
      <c r="B2734" s="2" t="s">
        <v>1126</v>
      </c>
      <c r="C2734" s="2" t="s">
        <v>21</v>
      </c>
      <c r="D2734" s="2"/>
      <c r="E2734" s="2"/>
      <c r="F2734" s="17" t="str">
        <f>+Tabela1[[#This Row],[WK]]&amp;Tabela1[[#This Row],[PK]]&amp;Tabela1[[#This Row],[GK]]</f>
        <v>2805</v>
      </c>
      <c r="G2734" s="2" t="s">
        <v>2566</v>
      </c>
      <c r="I2734">
        <v>87671</v>
      </c>
      <c r="K2734">
        <v>0</v>
      </c>
      <c r="M2734">
        <v>72153.232999999993</v>
      </c>
      <c r="O2734">
        <v>0</v>
      </c>
      <c r="Q2734">
        <v>0</v>
      </c>
      <c r="S2734">
        <v>0</v>
      </c>
      <c r="U2734">
        <v>0</v>
      </c>
      <c r="AO2734" s="337">
        <f>TabIPW[[#This Row],[iloczyn liczby mieszkańców i relacji przeciętnego miesięcznego wynagrodzenia brutto 
 do średniej krajowej2]]/$AP$2*$AO$2</f>
        <v>1.3227750065855689E-3</v>
      </c>
      <c r="AP2734" s="28">
        <v>72153.232999999993</v>
      </c>
      <c r="AQ2734" s="337">
        <f>((TabIPW[[#This Row],[liczba mieszkańców zakładów stacjonarnych pomocy społecznej podleglych samorządowi powiatu (łącznie z filiami)]]/$AR$2*$AR$3)+(TabIPW[[#This Row],[liczba bezrobotnych zarejestrowanych]]/$AS$2*$AS$3))*$AQ$2</f>
        <v>1.3087171652166802E-3</v>
      </c>
      <c r="AR2734" s="28">
        <v>278</v>
      </c>
      <c r="AS2734" s="28">
        <v>3309</v>
      </c>
      <c r="AT2734" s="337">
        <f>((TabIPW[[#This Row],[długość dróg powiatowych o nawierzchni twardej '[w km']]]/$AU$2*$AU$3)+(TabIPW[[#This Row],[liczba mieszkańców w wieku 20-64  '']]/$AV$2*$AV$3))*$AT$2</f>
        <v>4.0695399244931109E-4</v>
      </c>
      <c r="AU2734">
        <v>288</v>
      </c>
      <c r="AV2734">
        <v>52689</v>
      </c>
      <c r="AW2734" s="337">
        <f>TabIPW[[#This Row],[liczba oddziałów w szkołach ponadpodstawowych i policealnych]]/$AX$2*$AW$2</f>
        <v>9.351792426881819E-4</v>
      </c>
      <c r="AX2734" s="28">
        <v>255</v>
      </c>
      <c r="AY2734" s="337">
        <f>TabIPW[[#This Row],[liczba mieszkańców'']]/$AZ$2*$AY$2</f>
        <v>2.4416040219307007E-4</v>
      </c>
      <c r="AZ2734" s="28">
        <v>87671</v>
      </c>
    </row>
    <row r="2735" spans="1:52" x14ac:dyDescent="0.3">
      <c r="A2735" s="2" t="s">
        <v>2322</v>
      </c>
      <c r="B2735" s="2" t="s">
        <v>1126</v>
      </c>
      <c r="C2735" s="2" t="s">
        <v>23</v>
      </c>
      <c r="D2735" s="2"/>
      <c r="E2735" s="2"/>
      <c r="F2735" s="17" t="str">
        <f>+Tabela1[[#This Row],[WK]]&amp;Tabela1[[#This Row],[PK]]&amp;Tabela1[[#This Row],[GK]]</f>
        <v>2806</v>
      </c>
      <c r="G2735" s="2" t="s">
        <v>2567</v>
      </c>
      <c r="I2735">
        <v>52791</v>
      </c>
      <c r="K2735">
        <v>0</v>
      </c>
      <c r="M2735">
        <v>44608.394999999997</v>
      </c>
      <c r="O2735">
        <v>0</v>
      </c>
      <c r="Q2735">
        <v>0</v>
      </c>
      <c r="S2735">
        <v>0</v>
      </c>
      <c r="U2735">
        <v>0</v>
      </c>
      <c r="AO2735" s="337">
        <f>TabIPW[[#This Row],[iloczyn liczby mieszkańców i relacji przeciętnego miesięcznego wynagrodzenia brutto 
 do średniej krajowej2]]/$AP$2*$AO$2</f>
        <v>8.177993907756934E-4</v>
      </c>
      <c r="AP2735" s="28">
        <v>44608.394999999997</v>
      </c>
      <c r="AQ2735" s="337">
        <f>((TabIPW[[#This Row],[liczba mieszkańców zakładów stacjonarnych pomocy społecznej podleglych samorządowi powiatu (łącznie z filiami)]]/$AR$2*$AR$3)+(TabIPW[[#This Row],[liczba bezrobotnych zarejestrowanych]]/$AS$2*$AS$3))*$AQ$2</f>
        <v>6.8484590130502812E-4</v>
      </c>
      <c r="AR2735" s="28">
        <v>129</v>
      </c>
      <c r="AS2735" s="28">
        <v>1872</v>
      </c>
      <c r="AT2735" s="337">
        <f>((TabIPW[[#This Row],[długość dróg powiatowych o nawierzchni twardej '[w km']]]/$AU$2*$AU$3)+(TabIPW[[#This Row],[liczba mieszkańców w wieku 20-64  '']]/$AV$2*$AV$3))*$AT$2</f>
        <v>2.5915223912558019E-4</v>
      </c>
      <c r="AU2735">
        <v>273.60000000000002</v>
      </c>
      <c r="AV2735">
        <v>31171</v>
      </c>
      <c r="AW2735" s="337">
        <f>TabIPW[[#This Row],[liczba oddziałów w szkołach ponadpodstawowych i policealnych]]/$AX$2*$AW$2</f>
        <v>4.9876226276703039E-4</v>
      </c>
      <c r="AX2735" s="28">
        <v>136</v>
      </c>
      <c r="AY2735" s="337">
        <f>TabIPW[[#This Row],[liczba mieszkańców'']]/$AZ$2*$AY$2</f>
        <v>1.4702092815382922E-4</v>
      </c>
      <c r="AZ2735" s="28">
        <v>52791</v>
      </c>
    </row>
    <row r="2736" spans="1:52" x14ac:dyDescent="0.3">
      <c r="A2736" s="2" t="s">
        <v>2322</v>
      </c>
      <c r="B2736" s="2" t="s">
        <v>1126</v>
      </c>
      <c r="C2736" s="2" t="s">
        <v>30</v>
      </c>
      <c r="D2736" s="2"/>
      <c r="E2736" s="2"/>
      <c r="F2736" s="17" t="str">
        <f>+Tabela1[[#This Row],[WK]]&amp;Tabela1[[#This Row],[PK]]&amp;Tabela1[[#This Row],[GK]]</f>
        <v>2807</v>
      </c>
      <c r="G2736" s="2" t="s">
        <v>2568</v>
      </c>
      <c r="I2736">
        <v>88994</v>
      </c>
      <c r="K2736">
        <v>0</v>
      </c>
      <c r="M2736">
        <v>69860.289999999994</v>
      </c>
      <c r="O2736">
        <v>0</v>
      </c>
      <c r="Q2736">
        <v>0</v>
      </c>
      <c r="S2736">
        <v>0</v>
      </c>
      <c r="U2736">
        <v>0</v>
      </c>
      <c r="AO2736" s="337">
        <f>TabIPW[[#This Row],[iloczyn liczby mieszkańców i relacji przeciętnego miesięcznego wynagrodzenia brutto 
 do średniej krajowej2]]/$AP$2*$AO$2</f>
        <v>1.2807388071553185E-3</v>
      </c>
      <c r="AP2736" s="28">
        <v>69860.290000000008</v>
      </c>
      <c r="AQ2736" s="337">
        <f>((TabIPW[[#This Row],[liczba mieszkańców zakładów stacjonarnych pomocy społecznej podleglych samorządowi powiatu (łącznie z filiami)]]/$AR$2*$AR$3)+(TabIPW[[#This Row],[liczba bezrobotnych zarejestrowanych]]/$AS$2*$AS$3))*$AQ$2</f>
        <v>8.1638755530732748E-4</v>
      </c>
      <c r="AR2736" s="28">
        <v>184</v>
      </c>
      <c r="AS2736" s="28">
        <v>1974</v>
      </c>
      <c r="AT2736" s="337">
        <f>((TabIPW[[#This Row],[długość dróg powiatowych o nawierzchni twardej '[w km']]]/$AU$2*$AU$3)+(TabIPW[[#This Row],[liczba mieszkańców w wieku 20-64  '']]/$AV$2*$AV$3))*$AT$2</f>
        <v>4.4224862432829182E-4</v>
      </c>
      <c r="AU2736">
        <v>487.2</v>
      </c>
      <c r="AV2736">
        <v>52658</v>
      </c>
      <c r="AW2736" s="337">
        <f>TabIPW[[#This Row],[liczba oddziałów w szkołach ponadpodstawowych i policealnych]]/$AX$2*$AW$2</f>
        <v>8.7650132942147243E-4</v>
      </c>
      <c r="AX2736" s="28">
        <v>239</v>
      </c>
      <c r="AY2736" s="337">
        <f>TabIPW[[#This Row],[liczba mieszkańców'']]/$AZ$2*$AY$2</f>
        <v>2.4784490689931763E-4</v>
      </c>
      <c r="AZ2736" s="28">
        <v>88994</v>
      </c>
    </row>
    <row r="2737" spans="1:52" x14ac:dyDescent="0.3">
      <c r="A2737" s="2" t="s">
        <v>2322</v>
      </c>
      <c r="B2737" s="2" t="s">
        <v>1126</v>
      </c>
      <c r="C2737" s="2" t="s">
        <v>54</v>
      </c>
      <c r="D2737" s="2"/>
      <c r="E2737" s="2"/>
      <c r="F2737" s="17" t="str">
        <f>+Tabela1[[#This Row],[WK]]&amp;Tabela1[[#This Row],[PK]]&amp;Tabela1[[#This Row],[GK]]</f>
        <v>2808</v>
      </c>
      <c r="G2737" s="2" t="s">
        <v>2569</v>
      </c>
      <c r="I2737">
        <v>55474</v>
      </c>
      <c r="K2737">
        <v>0</v>
      </c>
      <c r="M2737">
        <v>45710.576000000008</v>
      </c>
      <c r="O2737">
        <v>0</v>
      </c>
      <c r="Q2737">
        <v>0</v>
      </c>
      <c r="S2737">
        <v>0</v>
      </c>
      <c r="U2737">
        <v>0</v>
      </c>
      <c r="AO2737" s="337">
        <f>TabIPW[[#This Row],[iloczyn liczby mieszkańców i relacji przeciętnego miesięcznego wynagrodzenia brutto 
 do średniej krajowej2]]/$AP$2*$AO$2</f>
        <v>8.3800551902407693E-4</v>
      </c>
      <c r="AP2737" s="28">
        <v>45710.576000000001</v>
      </c>
      <c r="AQ2737" s="337">
        <f>((TabIPW[[#This Row],[liczba mieszkańców zakładów stacjonarnych pomocy społecznej podleglych samorządowi powiatu (łącznie z filiami)]]/$AR$2*$AR$3)+(TabIPW[[#This Row],[liczba bezrobotnych zarejestrowanych]]/$AS$2*$AS$3))*$AQ$2</f>
        <v>8.2177643851751871E-4</v>
      </c>
      <c r="AR2737" s="28">
        <v>89</v>
      </c>
      <c r="AS2737" s="28">
        <v>2807</v>
      </c>
      <c r="AT2737" s="337">
        <f>((TabIPW[[#This Row],[długość dróg powiatowych o nawierzchni twardej '[w km']]]/$AU$2*$AU$3)+(TabIPW[[#This Row],[liczba mieszkańców w wieku 20-64  '']]/$AV$2*$AV$3))*$AT$2</f>
        <v>2.8848064964190475E-4</v>
      </c>
      <c r="AU2737">
        <v>391.8</v>
      </c>
      <c r="AV2737">
        <v>32395</v>
      </c>
      <c r="AW2737" s="337">
        <f>TabIPW[[#This Row],[liczba oddziałów w szkołach ponadpodstawowych i policealnych]]/$AX$2*$AW$2</f>
        <v>4.4741908865865958E-4</v>
      </c>
      <c r="AX2737" s="28">
        <v>122</v>
      </c>
      <c r="AY2737" s="337">
        <f>TabIPW[[#This Row],[liczba mieszkańców'']]/$AZ$2*$AY$2</f>
        <v>1.5449298115977197E-4</v>
      </c>
      <c r="AZ2737" s="28">
        <v>55474</v>
      </c>
    </row>
    <row r="2738" spans="1:52" x14ac:dyDescent="0.3">
      <c r="A2738" s="2" t="s">
        <v>2322</v>
      </c>
      <c r="B2738" s="2" t="s">
        <v>1126</v>
      </c>
      <c r="C2738" s="2" t="s">
        <v>56</v>
      </c>
      <c r="D2738" s="2"/>
      <c r="E2738" s="2"/>
      <c r="F2738" s="17" t="str">
        <f>+Tabela1[[#This Row],[WK]]&amp;Tabela1[[#This Row],[PK]]&amp;Tabela1[[#This Row],[GK]]</f>
        <v>2809</v>
      </c>
      <c r="G2738" s="2" t="s">
        <v>2570</v>
      </c>
      <c r="I2738">
        <v>37313</v>
      </c>
      <c r="K2738">
        <v>0</v>
      </c>
      <c r="M2738">
        <v>30783.224999999999</v>
      </c>
      <c r="O2738">
        <v>0</v>
      </c>
      <c r="Q2738">
        <v>0</v>
      </c>
      <c r="S2738">
        <v>0</v>
      </c>
      <c r="U2738">
        <v>0</v>
      </c>
      <c r="AO2738" s="337">
        <f>TabIPW[[#This Row],[iloczyn liczby mieszkańców i relacji przeciętnego miesięcznego wynagrodzenia brutto 
 do średniej krajowej2]]/$AP$2*$AO$2</f>
        <v>5.6434450625518116E-4</v>
      </c>
      <c r="AP2738" s="28">
        <v>30783.224999999999</v>
      </c>
      <c r="AQ2738" s="337">
        <f>((TabIPW[[#This Row],[liczba mieszkańców zakładów stacjonarnych pomocy społecznej podleglych samorządowi powiatu (łącznie z filiami)]]/$AR$2*$AR$3)+(TabIPW[[#This Row],[liczba bezrobotnych zarejestrowanych]]/$AS$2*$AS$3))*$AQ$2</f>
        <v>3.4756528827714015E-4</v>
      </c>
      <c r="AR2738" s="28">
        <v>0</v>
      </c>
      <c r="AS2738" s="28">
        <v>1508</v>
      </c>
      <c r="AT2738" s="337">
        <f>((TabIPW[[#This Row],[długość dróg powiatowych o nawierzchni twardej '[w km']]]/$AU$2*$AU$3)+(TabIPW[[#This Row],[liczba mieszkańców w wieku 20-64  '']]/$AV$2*$AV$3))*$AT$2</f>
        <v>1.931048151256537E-4</v>
      </c>
      <c r="AU2738">
        <v>243.7</v>
      </c>
      <c r="AV2738">
        <v>22175</v>
      </c>
      <c r="AW2738" s="337">
        <f>TabIPW[[#This Row],[liczba oddziałów w szkołach ponadpodstawowych i policealnych]]/$AX$2*$AW$2</f>
        <v>3.1172641422939397E-4</v>
      </c>
      <c r="AX2738" s="28">
        <v>85</v>
      </c>
      <c r="AY2738" s="337">
        <f>TabIPW[[#This Row],[liczba mieszkańców'']]/$AZ$2*$AY$2</f>
        <v>1.0391528654891609E-4</v>
      </c>
      <c r="AZ2738" s="28">
        <v>37313</v>
      </c>
    </row>
    <row r="2739" spans="1:52" x14ac:dyDescent="0.3">
      <c r="A2739" s="2" t="s">
        <v>2322</v>
      </c>
      <c r="B2739" s="2" t="s">
        <v>1126</v>
      </c>
      <c r="C2739" s="2" t="s">
        <v>69</v>
      </c>
      <c r="D2739" s="2"/>
      <c r="E2739" s="2"/>
      <c r="F2739" s="17" t="str">
        <f>+Tabela1[[#This Row],[WK]]&amp;Tabela1[[#This Row],[PK]]&amp;Tabela1[[#This Row],[GK]]</f>
        <v>2810</v>
      </c>
      <c r="G2739" s="2" t="s">
        <v>2571</v>
      </c>
      <c r="I2739">
        <v>46636</v>
      </c>
      <c r="K2739">
        <v>0</v>
      </c>
      <c r="M2739">
        <v>37961.704000000005</v>
      </c>
      <c r="O2739">
        <v>0</v>
      </c>
      <c r="Q2739">
        <v>0</v>
      </c>
      <c r="S2739">
        <v>0</v>
      </c>
      <c r="U2739">
        <v>0</v>
      </c>
      <c r="AO2739" s="337">
        <f>TabIPW[[#This Row],[iloczyn liczby mieszkańców i relacji przeciętnego miesięcznego wynagrodzenia brutto 
 do średniej krajowej2]]/$AP$2*$AO$2</f>
        <v>6.9594654557751309E-4</v>
      </c>
      <c r="AP2739" s="28">
        <v>37961.704000000005</v>
      </c>
      <c r="AQ2739" s="337">
        <f>((TabIPW[[#This Row],[liczba mieszkańców zakładów stacjonarnych pomocy społecznej podleglych samorządowi powiatu (łącznie z filiami)]]/$AR$2*$AR$3)+(TabIPW[[#This Row],[liczba bezrobotnych zarejestrowanych]]/$AS$2*$AS$3))*$AQ$2</f>
        <v>5.6436005088867508E-4</v>
      </c>
      <c r="AR2739" s="28">
        <v>95</v>
      </c>
      <c r="AS2739" s="28">
        <v>1639</v>
      </c>
      <c r="AT2739" s="337">
        <f>((TabIPW[[#This Row],[długość dróg powiatowych o nawierzchni twardej '[w km']]]/$AU$2*$AU$3)+(TabIPW[[#This Row],[liczba mieszkańców w wieku 20-64  '']]/$AV$2*$AV$3))*$AT$2</f>
        <v>2.427237458727937E-4</v>
      </c>
      <c r="AU2739">
        <v>285.3</v>
      </c>
      <c r="AV2739">
        <v>28428</v>
      </c>
      <c r="AW2739" s="337">
        <f>TabIPW[[#This Row],[liczba oddziałów w szkołach ponadpodstawowych i policealnych]]/$AX$2*$AW$2</f>
        <v>3.1172641422939397E-4</v>
      </c>
      <c r="AX2739" s="28">
        <v>85</v>
      </c>
      <c r="AY2739" s="337">
        <f>TabIPW[[#This Row],[liczba mieszkańców'']]/$AZ$2*$AY$2</f>
        <v>1.298794871357235E-4</v>
      </c>
      <c r="AZ2739" s="28">
        <v>46636</v>
      </c>
    </row>
    <row r="2740" spans="1:52" x14ac:dyDescent="0.3">
      <c r="A2740" s="2" t="s">
        <v>2322</v>
      </c>
      <c r="B2740" s="2" t="s">
        <v>1126</v>
      </c>
      <c r="C2740" s="2" t="s">
        <v>71</v>
      </c>
      <c r="D2740" s="2"/>
      <c r="E2740" s="2"/>
      <c r="F2740" s="17" t="str">
        <f>+Tabela1[[#This Row],[WK]]&amp;Tabela1[[#This Row],[PK]]&amp;Tabela1[[#This Row],[GK]]</f>
        <v>2811</v>
      </c>
      <c r="G2740" s="2" t="s">
        <v>2572</v>
      </c>
      <c r="I2740">
        <v>29923</v>
      </c>
      <c r="K2740">
        <v>0</v>
      </c>
      <c r="M2740">
        <v>23100.556</v>
      </c>
      <c r="O2740">
        <v>0</v>
      </c>
      <c r="Q2740">
        <v>0</v>
      </c>
      <c r="S2740">
        <v>0</v>
      </c>
      <c r="U2740">
        <v>0</v>
      </c>
      <c r="AO2740" s="337">
        <f>TabIPW[[#This Row],[iloczyn liczby mieszkańców i relacji przeciętnego miesięcznego wynagrodzenia brutto 
 do średniej krajowej2]]/$AP$2*$AO$2</f>
        <v>4.234992230359283E-4</v>
      </c>
      <c r="AP2740" s="28">
        <v>23100.556</v>
      </c>
      <c r="AQ2740" s="337">
        <f>((TabIPW[[#This Row],[liczba mieszkańców zakładów stacjonarnych pomocy społecznej podleglych samorządowi powiatu (łącznie z filiami)]]/$AR$2*$AR$3)+(TabIPW[[#This Row],[liczba bezrobotnych zarejestrowanych]]/$AS$2*$AS$3))*$AQ$2</f>
        <v>1.9406496865341646E-4</v>
      </c>
      <c r="AR2740" s="28">
        <v>0</v>
      </c>
      <c r="AS2740" s="28">
        <v>842</v>
      </c>
      <c r="AT2740" s="337">
        <f>((TabIPW[[#This Row],[długość dróg powiatowych o nawierzchni twardej '[w km']]]/$AU$2*$AU$3)+(TabIPW[[#This Row],[liczba mieszkańców w wieku 20-64  '']]/$AV$2*$AV$3))*$AT$2</f>
        <v>1.8374760835452553E-4</v>
      </c>
      <c r="AU2740">
        <v>349</v>
      </c>
      <c r="AV2740">
        <v>18008</v>
      </c>
      <c r="AW2740" s="337">
        <f>TabIPW[[#This Row],[liczba oddziałów w szkołach ponadpodstawowych i policealnych]]/$AX$2*$AW$2</f>
        <v>2.970569359127166E-4</v>
      </c>
      <c r="AX2740" s="28">
        <v>81</v>
      </c>
      <c r="AY2740" s="337">
        <f>TabIPW[[#This Row],[liczba mieszkańców'']]/$AZ$2*$AY$2</f>
        <v>8.3334417479248951E-5</v>
      </c>
      <c r="AZ2740" s="28">
        <v>29923</v>
      </c>
    </row>
    <row r="2741" spans="1:52" x14ac:dyDescent="0.3">
      <c r="A2741" s="2" t="s">
        <v>2322</v>
      </c>
      <c r="B2741" s="2" t="s">
        <v>1126</v>
      </c>
      <c r="C2741" s="2" t="s">
        <v>72</v>
      </c>
      <c r="D2741" s="2"/>
      <c r="E2741" s="2"/>
      <c r="F2741" s="17" t="str">
        <f>+Tabela1[[#This Row],[WK]]&amp;Tabela1[[#This Row],[PK]]&amp;Tabela1[[#This Row],[GK]]</f>
        <v>2812</v>
      </c>
      <c r="G2741" s="2" t="s">
        <v>2573</v>
      </c>
      <c r="I2741">
        <v>41430</v>
      </c>
      <c r="K2741">
        <v>0</v>
      </c>
      <c r="M2741">
        <v>30161.040000000001</v>
      </c>
      <c r="O2741">
        <v>0</v>
      </c>
      <c r="Q2741">
        <v>0</v>
      </c>
      <c r="S2741">
        <v>0</v>
      </c>
      <c r="U2741">
        <v>0</v>
      </c>
      <c r="AO2741" s="337">
        <f>TabIPW[[#This Row],[iloczyn liczby mieszkańców i relacji przeciętnego miesięcznego wynagrodzenia brutto 
 do średniej krajowej2]]/$AP$2*$AO$2</f>
        <v>5.5293807672661887E-4</v>
      </c>
      <c r="AP2741" s="28">
        <v>30161.040000000001</v>
      </c>
      <c r="AQ2741" s="337">
        <f>((TabIPW[[#This Row],[liczba mieszkańców zakładów stacjonarnych pomocy społecznej podleglych samorządowi powiatu (łącznie z filiami)]]/$AR$2*$AR$3)+(TabIPW[[#This Row],[liczba bezrobotnych zarejestrowanych]]/$AS$2*$AS$3))*$AQ$2</f>
        <v>5.5250998730998167E-4</v>
      </c>
      <c r="AR2741" s="28">
        <v>54</v>
      </c>
      <c r="AS2741" s="28">
        <v>1937</v>
      </c>
      <c r="AT2741" s="337">
        <f>((TabIPW[[#This Row],[długość dróg powiatowych o nawierzchni twardej '[w km']]]/$AU$2*$AU$3)+(TabIPW[[#This Row],[liczba mieszkańców w wieku 20-64  '']]/$AV$2*$AV$3))*$AT$2</f>
        <v>2.0592917873518541E-4</v>
      </c>
      <c r="AU2741">
        <v>228.1</v>
      </c>
      <c r="AV2741">
        <v>24487</v>
      </c>
      <c r="AW2741" s="337">
        <f>TabIPW[[#This Row],[liczba oddziałów w szkołach ponadpodstawowych i policealnych]]/$AX$2*$AW$2</f>
        <v>2.8238745759603923E-4</v>
      </c>
      <c r="AX2741" s="28">
        <v>77</v>
      </c>
      <c r="AY2741" s="337">
        <f>TabIPW[[#This Row],[liczba mieszkańców'']]/$AZ$2*$AY$2</f>
        <v>1.153809750414492E-4</v>
      </c>
      <c r="AZ2741" s="28">
        <v>41430</v>
      </c>
    </row>
    <row r="2742" spans="1:52" x14ac:dyDescent="0.3">
      <c r="A2742" s="2" t="s">
        <v>2322</v>
      </c>
      <c r="B2742" s="2" t="s">
        <v>1126</v>
      </c>
      <c r="C2742" s="2" t="s">
        <v>74</v>
      </c>
      <c r="D2742" s="2"/>
      <c r="E2742" s="2"/>
      <c r="F2742" s="17" t="str">
        <f>+Tabela1[[#This Row],[WK]]&amp;Tabela1[[#This Row],[PK]]&amp;Tabela1[[#This Row],[GK]]</f>
        <v>2813</v>
      </c>
      <c r="G2742" s="2" t="s">
        <v>2574</v>
      </c>
      <c r="I2742">
        <v>31451</v>
      </c>
      <c r="K2742">
        <v>0</v>
      </c>
      <c r="M2742">
        <v>25884.172999999999</v>
      </c>
      <c r="O2742">
        <v>0</v>
      </c>
      <c r="Q2742">
        <v>0</v>
      </c>
      <c r="S2742">
        <v>0</v>
      </c>
      <c r="U2742">
        <v>0</v>
      </c>
      <c r="AO2742" s="337">
        <f>TabIPW[[#This Row],[iloczyn liczby mieszkańców i relacji przeciętnego miesięcznego wynagrodzenia brutto 
 do średniej krajowej2]]/$AP$2*$AO$2</f>
        <v>4.7453087944842329E-4</v>
      </c>
      <c r="AP2742" s="28">
        <v>25884.172999999999</v>
      </c>
      <c r="AQ2742" s="337">
        <f>((TabIPW[[#This Row],[liczba mieszkańców zakładów stacjonarnych pomocy społecznej podleglych samorządowi powiatu (łącznie z filiami)]]/$AR$2*$AR$3)+(TabIPW[[#This Row],[liczba bezrobotnych zarejestrowanych]]/$AS$2*$AS$3))*$AQ$2</f>
        <v>4.8748651054294221E-4</v>
      </c>
      <c r="AR2742" s="28">
        <v>71</v>
      </c>
      <c r="AS2742" s="28">
        <v>1510</v>
      </c>
      <c r="AT2742" s="337">
        <f>((TabIPW[[#This Row],[długość dróg powiatowych o nawierzchni twardej '[w km']]]/$AU$2*$AU$3)+(TabIPW[[#This Row],[liczba mieszkańców w wieku 20-64  '']]/$AV$2*$AV$3))*$AT$2</f>
        <v>1.7829696296250738E-4</v>
      </c>
      <c r="AU2742">
        <v>289.60000000000002</v>
      </c>
      <c r="AV2742">
        <v>18769</v>
      </c>
      <c r="AW2742" s="337">
        <f>TabIPW[[#This Row],[liczba oddziałów w szkołach ponadpodstawowych i policealnych]]/$AX$2*$AW$2</f>
        <v>2.4204639222517651E-4</v>
      </c>
      <c r="AX2742" s="28">
        <v>66</v>
      </c>
      <c r="AY2742" s="337">
        <f>TabIPW[[#This Row],[liczba mieszkańców'']]/$AZ$2*$AY$2</f>
        <v>8.758983939243588E-5</v>
      </c>
      <c r="AZ2742" s="28">
        <v>31451</v>
      </c>
    </row>
    <row r="2743" spans="1:52" x14ac:dyDescent="0.3">
      <c r="A2743" s="2" t="s">
        <v>2322</v>
      </c>
      <c r="B2743" s="2" t="s">
        <v>1126</v>
      </c>
      <c r="C2743" s="2" t="s">
        <v>76</v>
      </c>
      <c r="D2743" s="2"/>
      <c r="E2743" s="2"/>
      <c r="F2743" s="17" t="str">
        <f>+Tabela1[[#This Row],[WK]]&amp;Tabela1[[#This Row],[PK]]&amp;Tabela1[[#This Row],[GK]]</f>
        <v>2814</v>
      </c>
      <c r="G2743" s="2" t="s">
        <v>2575</v>
      </c>
      <c r="I2743">
        <v>131015</v>
      </c>
      <c r="K2743">
        <v>0</v>
      </c>
      <c r="M2743">
        <v>113458.99</v>
      </c>
      <c r="O2743">
        <v>0</v>
      </c>
      <c r="Q2743">
        <v>0</v>
      </c>
      <c r="S2743">
        <v>0</v>
      </c>
      <c r="U2743">
        <v>0</v>
      </c>
      <c r="AO2743" s="337">
        <f>TabIPW[[#This Row],[iloczyn liczby mieszkańców i relacji przeciętnego miesięcznego wynagrodzenia brutto 
 do średniej krajowej2]]/$AP$2*$AO$2</f>
        <v>2.0800276024283207E-3</v>
      </c>
      <c r="AP2743" s="28">
        <v>113458.99</v>
      </c>
      <c r="AQ2743" s="337">
        <f>((TabIPW[[#This Row],[liczba mieszkańców zakładów stacjonarnych pomocy społecznej podleglych samorządowi powiatu (łącznie z filiami)]]/$AR$2*$AR$3)+(TabIPW[[#This Row],[liczba bezrobotnych zarejestrowanych]]/$AS$2*$AS$3))*$AQ$2</f>
        <v>1.9592925222482816E-3</v>
      </c>
      <c r="AR2743" s="28">
        <v>645</v>
      </c>
      <c r="AS2743" s="28">
        <v>3004</v>
      </c>
      <c r="AT2743" s="337">
        <f>((TabIPW[[#This Row],[długość dróg powiatowych o nawierzchni twardej '[w km']]]/$AU$2*$AU$3)+(TabIPW[[#This Row],[liczba mieszkańców w wieku 20-64  '']]/$AV$2*$AV$3))*$AT$2</f>
        <v>6.6365050145327019E-4</v>
      </c>
      <c r="AU2743">
        <v>702.1</v>
      </c>
      <c r="AV2743">
        <v>79786</v>
      </c>
      <c r="AW2743" s="337">
        <f>TabIPW[[#This Row],[liczba oddziałów w szkołach ponadpodstawowych i policealnych]]/$AX$2*$AW$2</f>
        <v>5.2076648024204641E-4</v>
      </c>
      <c r="AX2743" s="28">
        <v>142</v>
      </c>
      <c r="AY2743" s="337">
        <f>TabIPW[[#This Row],[liczba mieszkańców'']]/$AZ$2*$AY$2</f>
        <v>3.6487179447394319E-4</v>
      </c>
      <c r="AZ2743" s="28">
        <v>131015</v>
      </c>
    </row>
    <row r="2744" spans="1:52" x14ac:dyDescent="0.3">
      <c r="A2744" s="2" t="s">
        <v>2322</v>
      </c>
      <c r="B2744" s="2" t="s">
        <v>1126</v>
      </c>
      <c r="C2744" s="2" t="s">
        <v>109</v>
      </c>
      <c r="D2744" s="2"/>
      <c r="E2744" s="2"/>
      <c r="F2744" s="17" t="str">
        <f>+Tabela1[[#This Row],[WK]]&amp;Tabela1[[#This Row],[PK]]&amp;Tabela1[[#This Row],[GK]]</f>
        <v>2815</v>
      </c>
      <c r="G2744" s="2" t="s">
        <v>2576</v>
      </c>
      <c r="I2744">
        <v>97412</v>
      </c>
      <c r="K2744">
        <v>0</v>
      </c>
      <c r="M2744">
        <v>79390.78</v>
      </c>
      <c r="O2744">
        <v>0</v>
      </c>
      <c r="Q2744">
        <v>0</v>
      </c>
      <c r="S2744">
        <v>0</v>
      </c>
      <c r="U2744">
        <v>0</v>
      </c>
      <c r="AO2744" s="337">
        <f>TabIPW[[#This Row],[iloczyn liczby mieszkańców i relacji przeciętnego miesięcznego wynagrodzenia brutto 
 do średniej krajowej2]]/$AP$2*$AO$2</f>
        <v>1.4554599311902413E-3</v>
      </c>
      <c r="AP2744" s="28">
        <v>79390.78</v>
      </c>
      <c r="AQ2744" s="337">
        <f>((TabIPW[[#This Row],[liczba mieszkańców zakładów stacjonarnych pomocy społecznej podleglych samorządowi powiatu (łącznie z filiami)]]/$AR$2*$AR$3)+(TabIPW[[#This Row],[liczba bezrobotnych zarejestrowanych]]/$AS$2*$AS$3))*$AQ$2</f>
        <v>7.9815556585128417E-4</v>
      </c>
      <c r="AR2744" s="28">
        <v>0</v>
      </c>
      <c r="AS2744" s="28">
        <v>3463</v>
      </c>
      <c r="AT2744" s="337">
        <f>((TabIPW[[#This Row],[długość dróg powiatowych o nawierzchni twardej '[w km']]]/$AU$2*$AU$3)+(TabIPW[[#This Row],[liczba mieszkańców w wieku 20-64  '']]/$AV$2*$AV$3))*$AT$2</f>
        <v>4.9351062446608752E-4</v>
      </c>
      <c r="AU2744">
        <v>581</v>
      </c>
      <c r="AV2744">
        <v>57776</v>
      </c>
      <c r="AW2744" s="337">
        <f>TabIPW[[#This Row],[liczba oddziałów w szkołach ponadpodstawowych i policealnych]]/$AX$2*$AW$2</f>
        <v>7.3347391583386806E-4</v>
      </c>
      <c r="AX2744" s="28">
        <v>200</v>
      </c>
      <c r="AY2744" s="337">
        <f>TabIPW[[#This Row],[liczba mieszkańców'']]/$AZ$2*$AY$2</f>
        <v>2.7128871688963669E-4</v>
      </c>
      <c r="AZ2744" s="28">
        <v>97412</v>
      </c>
    </row>
    <row r="2745" spans="1:52" x14ac:dyDescent="0.3">
      <c r="A2745" s="2" t="s">
        <v>2322</v>
      </c>
      <c r="B2745" s="2" t="s">
        <v>1126</v>
      </c>
      <c r="C2745" s="2" t="s">
        <v>113</v>
      </c>
      <c r="D2745" s="2"/>
      <c r="E2745" s="2"/>
      <c r="F2745" s="17" t="str">
        <f>+Tabela1[[#This Row],[WK]]&amp;Tabela1[[#This Row],[PK]]&amp;Tabela1[[#This Row],[GK]]</f>
        <v>2816</v>
      </c>
      <c r="G2745" s="2" t="s">
        <v>2577</v>
      </c>
      <c r="I2745">
        <v>51114</v>
      </c>
      <c r="K2745">
        <v>0</v>
      </c>
      <c r="M2745">
        <v>44929.206000000006</v>
      </c>
      <c r="O2745">
        <v>0</v>
      </c>
      <c r="Q2745">
        <v>0</v>
      </c>
      <c r="S2745">
        <v>0</v>
      </c>
      <c r="U2745">
        <v>0</v>
      </c>
      <c r="AO2745" s="337">
        <f>TabIPW[[#This Row],[iloczyn liczby mieszkańców i relacji przeciętnego miesięcznego wynagrodzenia brutto 
 do średniej krajowej2]]/$AP$2*$AO$2</f>
        <v>8.2368077342472468E-4</v>
      </c>
      <c r="AP2745" s="28">
        <v>44929.205999999998</v>
      </c>
      <c r="AQ2745" s="337">
        <f>((TabIPW[[#This Row],[liczba mieszkańców zakładów stacjonarnych pomocy społecznej podleglych samorządowi powiatu (łącznie z filiami)]]/$AR$2*$AR$3)+(TabIPW[[#This Row],[liczba bezrobotnych zarejestrowanych]]/$AS$2*$AS$3))*$AQ$2</f>
        <v>4.6142288271275506E-4</v>
      </c>
      <c r="AR2745" s="28">
        <v>0</v>
      </c>
      <c r="AS2745" s="28">
        <v>2002</v>
      </c>
      <c r="AT2745" s="337">
        <f>((TabIPW[[#This Row],[długość dróg powiatowych o nawierzchni twardej '[w km']]]/$AU$2*$AU$3)+(TabIPW[[#This Row],[liczba mieszkańców w wieku 20-64  '']]/$AV$2*$AV$3))*$AT$2</f>
        <v>2.7696972770944702E-4</v>
      </c>
      <c r="AU2745">
        <v>389.7</v>
      </c>
      <c r="AV2745">
        <v>30745</v>
      </c>
      <c r="AW2745" s="337">
        <f>TabIPW[[#This Row],[liczba oddziałów w szkołach ponadpodstawowych i policealnych]]/$AX$2*$AW$2</f>
        <v>3.9607591455028882E-4</v>
      </c>
      <c r="AX2745" s="28">
        <v>108</v>
      </c>
      <c r="AY2745" s="337">
        <f>TabIPW[[#This Row],[liczba mieszkańców'']]/$AZ$2*$AY$2</f>
        <v>1.4235054690486684E-4</v>
      </c>
      <c r="AZ2745" s="28">
        <v>51114</v>
      </c>
    </row>
    <row r="2746" spans="1:52" x14ac:dyDescent="0.3">
      <c r="A2746" s="2" t="s">
        <v>2322</v>
      </c>
      <c r="B2746" s="2" t="s">
        <v>1126</v>
      </c>
      <c r="C2746" s="2" t="s">
        <v>120</v>
      </c>
      <c r="D2746" s="2"/>
      <c r="E2746" s="2"/>
      <c r="F2746" s="17" t="str">
        <f>+Tabela1[[#This Row],[WK]]&amp;Tabela1[[#This Row],[PK]]&amp;Tabela1[[#This Row],[GK]]</f>
        <v>2817</v>
      </c>
      <c r="G2746" s="2" t="s">
        <v>2578</v>
      </c>
      <c r="I2746">
        <v>65732</v>
      </c>
      <c r="K2746">
        <v>0</v>
      </c>
      <c r="M2746">
        <v>55806.468000000008</v>
      </c>
      <c r="O2746">
        <v>0</v>
      </c>
      <c r="Q2746">
        <v>0</v>
      </c>
      <c r="S2746">
        <v>0</v>
      </c>
      <c r="U2746">
        <v>0</v>
      </c>
      <c r="AO2746" s="337">
        <f>TabIPW[[#This Row],[iloczyn liczby mieszkańców i relacji przeciętnego miesięcznego wynagrodzenia brutto 
 do średniej krajowej2]]/$AP$2*$AO$2</f>
        <v>1.0230920778867573E-3</v>
      </c>
      <c r="AP2746" s="28">
        <v>55806.468000000008</v>
      </c>
      <c r="AQ2746" s="337">
        <f>((TabIPW[[#This Row],[liczba mieszkańców zakładów stacjonarnych pomocy społecznej podleglych samorządowi powiatu (łącznie z filiami)]]/$AR$2*$AR$3)+(TabIPW[[#This Row],[liczba bezrobotnych zarejestrowanych]]/$AS$2*$AS$3))*$AQ$2</f>
        <v>9.1519491453720717E-4</v>
      </c>
      <c r="AR2746" s="28">
        <v>193</v>
      </c>
      <c r="AS2746" s="28">
        <v>2326</v>
      </c>
      <c r="AT2746" s="337">
        <f>((TabIPW[[#This Row],[długość dróg powiatowych o nawierzchni twardej '[w km']]]/$AU$2*$AU$3)+(TabIPW[[#This Row],[liczba mieszkańców w wieku 20-64  '']]/$AV$2*$AV$3))*$AT$2</f>
        <v>3.5458939086971706E-4</v>
      </c>
      <c r="AU2746">
        <v>486.8</v>
      </c>
      <c r="AV2746">
        <v>39681</v>
      </c>
      <c r="AW2746" s="337">
        <f>TabIPW[[#This Row],[liczba oddziałów w szkołach ponadpodstawowych i policealnych]]/$AX$2*$AW$2</f>
        <v>3.5573484917942607E-4</v>
      </c>
      <c r="AX2746" s="28">
        <v>97</v>
      </c>
      <c r="AY2746" s="337">
        <f>TabIPW[[#This Row],[liczba mieszkańców'']]/$AZ$2*$AY$2</f>
        <v>1.8306112120261979E-4</v>
      </c>
      <c r="AZ2746" s="28">
        <v>65732</v>
      </c>
    </row>
    <row r="2747" spans="1:52" x14ac:dyDescent="0.3">
      <c r="A2747" s="2" t="s">
        <v>2322</v>
      </c>
      <c r="B2747" s="2" t="s">
        <v>1126</v>
      </c>
      <c r="C2747" s="2" t="s">
        <v>126</v>
      </c>
      <c r="D2747" s="2"/>
      <c r="E2747" s="2"/>
      <c r="F2747" s="17" t="str">
        <f>+Tabela1[[#This Row],[WK]]&amp;Tabela1[[#This Row],[PK]]&amp;Tabela1[[#This Row],[GK]]</f>
        <v>2818</v>
      </c>
      <c r="G2747" s="2" t="s">
        <v>2579</v>
      </c>
      <c r="I2747">
        <v>24365</v>
      </c>
      <c r="K2747">
        <v>0</v>
      </c>
      <c r="M2747">
        <v>19175.255000000001</v>
      </c>
      <c r="O2747">
        <v>0</v>
      </c>
      <c r="Q2747">
        <v>0</v>
      </c>
      <c r="S2747">
        <v>0</v>
      </c>
      <c r="U2747">
        <v>0</v>
      </c>
      <c r="AO2747" s="337">
        <f>TabIPW[[#This Row],[iloczyn liczby mieszkańców i relacji przeciętnego miesięcznego wynagrodzenia brutto 
 do średniej krajowej2]]/$AP$2*$AO$2</f>
        <v>3.5153723546809003E-4</v>
      </c>
      <c r="AP2747" s="28">
        <v>19175.255000000001</v>
      </c>
      <c r="AQ2747" s="337">
        <f>((TabIPW[[#This Row],[liczba mieszkańców zakładów stacjonarnych pomocy społecznej podleglych samorządowi powiatu (łącznie z filiami)]]/$AR$2*$AR$3)+(TabIPW[[#This Row],[liczba bezrobotnych zarejestrowanych]]/$AS$2*$AS$3))*$AQ$2</f>
        <v>1.6147761703527486E-4</v>
      </c>
      <c r="AR2747" s="28">
        <v>5</v>
      </c>
      <c r="AS2747" s="28">
        <v>658</v>
      </c>
      <c r="AT2747" s="337">
        <f>((TabIPW[[#This Row],[długość dróg powiatowych o nawierzchni twardej '[w km']]]/$AU$2*$AU$3)+(TabIPW[[#This Row],[liczba mieszkańców w wieku 20-64  '']]/$AV$2*$AV$3))*$AT$2</f>
        <v>1.3302563568775655E-4</v>
      </c>
      <c r="AU2747">
        <v>192.3</v>
      </c>
      <c r="AV2747">
        <v>14631</v>
      </c>
      <c r="AW2747" s="337">
        <f>TabIPW[[#This Row],[liczba oddziałów w szkołach ponadpodstawowych i policealnych]]/$AX$2*$AW$2</f>
        <v>1.4302741358760429E-4</v>
      </c>
      <c r="AX2747" s="28">
        <v>39</v>
      </c>
      <c r="AY2747" s="337">
        <f>TabIPW[[#This Row],[liczba mieszkańców'']]/$AZ$2*$AY$2</f>
        <v>6.7855598766230018E-5</v>
      </c>
      <c r="AZ2747" s="28">
        <v>24365</v>
      </c>
    </row>
    <row r="2748" spans="1:52" x14ac:dyDescent="0.3">
      <c r="A2748" s="2" t="s">
        <v>2322</v>
      </c>
      <c r="B2748" s="2" t="s">
        <v>1126</v>
      </c>
      <c r="C2748" s="2" t="s">
        <v>132</v>
      </c>
      <c r="D2748" s="2"/>
      <c r="E2748" s="2"/>
      <c r="F2748" s="17" t="str">
        <f>+Tabela1[[#This Row],[WK]]&amp;Tabela1[[#This Row],[PK]]&amp;Tabela1[[#This Row],[GK]]</f>
        <v>2819</v>
      </c>
      <c r="G2748" s="2" t="s">
        <v>2580</v>
      </c>
      <c r="I2748">
        <v>20306</v>
      </c>
      <c r="K2748">
        <v>0</v>
      </c>
      <c r="M2748">
        <v>17341.324000000001</v>
      </c>
      <c r="O2748">
        <v>0</v>
      </c>
      <c r="Q2748">
        <v>0</v>
      </c>
      <c r="S2748">
        <v>0</v>
      </c>
      <c r="U2748">
        <v>0</v>
      </c>
      <c r="AO2748" s="337">
        <f>TabIPW[[#This Row],[iloczyn liczby mieszkańców i relacji przeciętnego miesięcznego wynagrodzenia brutto 
 do średniej krajowej2]]/$AP$2*$AO$2</f>
        <v>3.1791603805615313E-4</v>
      </c>
      <c r="AP2748" s="28">
        <v>17341.324000000001</v>
      </c>
      <c r="AQ2748" s="337">
        <f>((TabIPW[[#This Row],[liczba mieszkańców zakładów stacjonarnych pomocy społecznej podleglych samorządowi powiatu (łącznie z filiami)]]/$AR$2*$AR$3)+(TabIPW[[#This Row],[liczba bezrobotnych zarejestrowanych]]/$AS$2*$AS$3))*$AQ$2</f>
        <v>7.0298235616257307E-4</v>
      </c>
      <c r="AR2748" s="28">
        <v>272</v>
      </c>
      <c r="AS2748" s="28">
        <v>732</v>
      </c>
      <c r="AT2748" s="337">
        <f>((TabIPW[[#This Row],[długość dróg powiatowych o nawierzchni twardej '[w km']]]/$AU$2*$AU$3)+(TabIPW[[#This Row],[liczba mieszkańców w wieku 20-64  '']]/$AV$2*$AV$3))*$AT$2</f>
        <v>1.1657511020911039E-4</v>
      </c>
      <c r="AU2748">
        <v>206.3</v>
      </c>
      <c r="AV2748">
        <v>11824</v>
      </c>
      <c r="AW2748" s="337">
        <f>TabIPW[[#This Row],[liczba oddziałów w szkołach ponadpodstawowych i policealnych]]/$AX$2*$AW$2</f>
        <v>1.4669478316677362E-4</v>
      </c>
      <c r="AX2748" s="28">
        <v>40</v>
      </c>
      <c r="AY2748" s="337">
        <f>TabIPW[[#This Row],[liczba mieszkańców'']]/$AZ$2*$AY$2</f>
        <v>5.6551438068830981E-5</v>
      </c>
      <c r="AZ2748" s="28">
        <v>20306</v>
      </c>
    </row>
    <row r="2749" spans="1:52" x14ac:dyDescent="0.3">
      <c r="A2749" s="2" t="s">
        <v>2322</v>
      </c>
      <c r="B2749" s="2" t="s">
        <v>1143</v>
      </c>
      <c r="C2749" s="2" t="s">
        <v>12</v>
      </c>
      <c r="D2749" s="2"/>
      <c r="E2749" s="2"/>
      <c r="F2749" s="17" t="str">
        <f>+Tabela1[[#This Row],[WK]]&amp;Tabela1[[#This Row],[PK]]&amp;Tabela1[[#This Row],[GK]]</f>
        <v>3001</v>
      </c>
      <c r="G2749" s="2" t="s">
        <v>2581</v>
      </c>
      <c r="I2749">
        <v>44507</v>
      </c>
      <c r="K2749">
        <v>0</v>
      </c>
      <c r="M2749">
        <v>36050.67</v>
      </c>
      <c r="O2749">
        <v>0</v>
      </c>
      <c r="Q2749">
        <v>0</v>
      </c>
      <c r="S2749">
        <v>0</v>
      </c>
      <c r="U2749">
        <v>0</v>
      </c>
      <c r="AO2749" s="337">
        <f>TabIPW[[#This Row],[iloczyn liczby mieszkańców i relacji przeciętnego miesięcznego wynagrodzenia brutto 
 do średniej krajowej2]]/$AP$2*$AO$2</f>
        <v>6.6091182978126814E-4</v>
      </c>
      <c r="AP2749" s="28">
        <v>36050.670000000006</v>
      </c>
      <c r="AQ2749" s="337">
        <f>((TabIPW[[#This Row],[liczba mieszkańców zakładów stacjonarnych pomocy społecznej podleglych samorządowi powiatu (łącznie z filiami)]]/$AR$2*$AR$3)+(TabIPW[[#This Row],[liczba bezrobotnych zarejestrowanych]]/$AS$2*$AS$3))*$AQ$2</f>
        <v>5.5336893676775944E-4</v>
      </c>
      <c r="AR2749" s="28">
        <v>109</v>
      </c>
      <c r="AS2749" s="28">
        <v>1472</v>
      </c>
      <c r="AT2749" s="337">
        <f>((TabIPW[[#This Row],[długość dróg powiatowych o nawierzchni twardej '[w km']]]/$AU$2*$AU$3)+(TabIPW[[#This Row],[liczba mieszkańców w wieku 20-64  '']]/$AV$2*$AV$3))*$AT$2</f>
        <v>2.0914032988739544E-4</v>
      </c>
      <c r="AU2749">
        <v>170</v>
      </c>
      <c r="AV2749">
        <v>26497</v>
      </c>
      <c r="AW2749" s="337">
        <f>TabIPW[[#This Row],[liczba oddziałów w szkołach ponadpodstawowych i policealnych]]/$AX$2*$AW$2</f>
        <v>3.2272852296690198E-4</v>
      </c>
      <c r="AX2749" s="28">
        <v>88</v>
      </c>
      <c r="AY2749" s="337">
        <f>TabIPW[[#This Row],[liczba mieszkańców'']]/$AZ$2*$AY$2</f>
        <v>1.2395030306950952E-4</v>
      </c>
      <c r="AZ2749" s="28">
        <v>44507</v>
      </c>
    </row>
    <row r="2750" spans="1:52" x14ac:dyDescent="0.3">
      <c r="A2750" s="2" t="s">
        <v>2322</v>
      </c>
      <c r="B2750" s="2" t="s">
        <v>1143</v>
      </c>
      <c r="C2750" s="2" t="s">
        <v>11</v>
      </c>
      <c r="D2750" s="2"/>
      <c r="E2750" s="2"/>
      <c r="F2750" s="17" t="str">
        <f>+Tabela1[[#This Row],[WK]]&amp;Tabela1[[#This Row],[PK]]&amp;Tabela1[[#This Row],[GK]]</f>
        <v>3002</v>
      </c>
      <c r="G2750" s="2" t="s">
        <v>2582</v>
      </c>
      <c r="I2750">
        <v>82191</v>
      </c>
      <c r="K2750">
        <v>0</v>
      </c>
      <c r="M2750">
        <v>70602.069000000003</v>
      </c>
      <c r="O2750">
        <v>0</v>
      </c>
      <c r="Q2750">
        <v>0</v>
      </c>
      <c r="S2750">
        <v>0</v>
      </c>
      <c r="U2750">
        <v>0</v>
      </c>
      <c r="AO2750" s="337">
        <f>TabIPW[[#This Row],[iloczyn liczby mieszkańców i relacji przeciętnego miesięcznego wynagrodzenia brutto 
 do średniej krajowej2]]/$AP$2*$AO$2</f>
        <v>1.2943377365561678E-3</v>
      </c>
      <c r="AP2750" s="28">
        <v>70602.069000000003</v>
      </c>
      <c r="AQ2750" s="337">
        <f>((TabIPW[[#This Row],[liczba mieszkańców zakładów stacjonarnych pomocy społecznej podleglych samorządowi powiatu (łącznie z filiami)]]/$AR$2*$AR$3)+(TabIPW[[#This Row],[liczba bezrobotnych zarejestrowanych]]/$AS$2*$AS$3))*$AQ$2</f>
        <v>8.971719894667312E-4</v>
      </c>
      <c r="AR2750" s="28">
        <v>229</v>
      </c>
      <c r="AS2750" s="28">
        <v>1941</v>
      </c>
      <c r="AT2750" s="337">
        <f>((TabIPW[[#This Row],[długość dróg powiatowych o nawierzchni twardej '[w km']]]/$AU$2*$AU$3)+(TabIPW[[#This Row],[liczba mieszkańców w wieku 20-64  '']]/$AV$2*$AV$3))*$AT$2</f>
        <v>3.8021852433692819E-4</v>
      </c>
      <c r="AU2750">
        <v>300</v>
      </c>
      <c r="AV2750">
        <v>48411</v>
      </c>
      <c r="AW2750" s="337">
        <f>TabIPW[[#This Row],[liczba oddziałów w szkołach ponadpodstawowych i policealnych]]/$AX$2*$AW$2</f>
        <v>7.0413495920051354E-4</v>
      </c>
      <c r="AX2750" s="28">
        <v>192</v>
      </c>
      <c r="AY2750" s="337">
        <f>TabIPW[[#This Row],[liczba mieszkańców'']]/$AZ$2*$AY$2</f>
        <v>2.2889881051488657E-4</v>
      </c>
      <c r="AZ2750" s="28">
        <v>82191</v>
      </c>
    </row>
    <row r="2751" spans="1:52" x14ac:dyDescent="0.3">
      <c r="A2751" s="2" t="s">
        <v>2322</v>
      </c>
      <c r="B2751" s="2" t="s">
        <v>1143</v>
      </c>
      <c r="C2751" s="2" t="s">
        <v>16</v>
      </c>
      <c r="D2751" s="2"/>
      <c r="E2751" s="2"/>
      <c r="F2751" s="17" t="str">
        <f>+Tabela1[[#This Row],[WK]]&amp;Tabela1[[#This Row],[PK]]&amp;Tabela1[[#This Row],[GK]]</f>
        <v>3003</v>
      </c>
      <c r="G2751" s="2" t="s">
        <v>2583</v>
      </c>
      <c r="I2751">
        <v>139882</v>
      </c>
      <c r="K2751">
        <v>0</v>
      </c>
      <c r="M2751">
        <v>119459.228</v>
      </c>
      <c r="O2751">
        <v>0</v>
      </c>
      <c r="Q2751">
        <v>0</v>
      </c>
      <c r="S2751">
        <v>0</v>
      </c>
      <c r="U2751">
        <v>0</v>
      </c>
      <c r="AO2751" s="337">
        <f>TabIPW[[#This Row],[iloczyn liczby mieszkańców i relacji przeciętnego miesięcznego wynagrodzenia brutto 
 do średniej krajowej2]]/$AP$2*$AO$2</f>
        <v>2.1900291162893141E-3</v>
      </c>
      <c r="AP2751" s="28">
        <v>119459.22800000002</v>
      </c>
      <c r="AQ2751" s="337">
        <f>((TabIPW[[#This Row],[liczba mieszkańców zakładów stacjonarnych pomocy społecznej podleglych samorządowi powiatu (łącznie z filiami)]]/$AR$2*$AR$3)+(TabIPW[[#This Row],[liczba bezrobotnych zarejestrowanych]]/$AS$2*$AS$3))*$AQ$2</f>
        <v>8.0220312110807694E-4</v>
      </c>
      <c r="AR2751" s="28">
        <v>70</v>
      </c>
      <c r="AS2751" s="28">
        <v>2884</v>
      </c>
      <c r="AT2751" s="337">
        <f>((TabIPW[[#This Row],[długość dróg powiatowych o nawierzchni twardej '[w km']]]/$AU$2*$AU$3)+(TabIPW[[#This Row],[liczba mieszkańców w wieku 20-64  '']]/$AV$2*$AV$3))*$AT$2</f>
        <v>6.5562965823370888E-4</v>
      </c>
      <c r="AU2751">
        <v>584.20000000000005</v>
      </c>
      <c r="AV2751">
        <v>81711</v>
      </c>
      <c r="AW2751" s="337">
        <f>TabIPW[[#This Row],[liczba oddziałów w szkołach ponadpodstawowych i policealnych]]/$AX$2*$AW$2</f>
        <v>1.4706152012469056E-3</v>
      </c>
      <c r="AX2751" s="28">
        <v>401</v>
      </c>
      <c r="AY2751" s="337">
        <f>TabIPW[[#This Row],[liczba mieszkańców'']]/$AZ$2*$AY$2</f>
        <v>3.8956605239555869E-4</v>
      </c>
      <c r="AZ2751" s="28">
        <v>139882</v>
      </c>
    </row>
    <row r="2752" spans="1:52" x14ac:dyDescent="0.3">
      <c r="A2752" s="2" t="s">
        <v>2322</v>
      </c>
      <c r="B2752" s="2" t="s">
        <v>1143</v>
      </c>
      <c r="C2752" s="2" t="s">
        <v>18</v>
      </c>
      <c r="D2752" s="2"/>
      <c r="E2752" s="2"/>
      <c r="F2752" s="17" t="str">
        <f>+Tabela1[[#This Row],[WK]]&amp;Tabela1[[#This Row],[PK]]&amp;Tabela1[[#This Row],[GK]]</f>
        <v>3004</v>
      </c>
      <c r="G2752" s="2" t="s">
        <v>2584</v>
      </c>
      <c r="I2752">
        <v>72504</v>
      </c>
      <c r="K2752">
        <v>0</v>
      </c>
      <c r="M2752">
        <v>62135.928</v>
      </c>
      <c r="O2752">
        <v>0</v>
      </c>
      <c r="Q2752">
        <v>0</v>
      </c>
      <c r="S2752">
        <v>0</v>
      </c>
      <c r="U2752">
        <v>0</v>
      </c>
      <c r="AO2752" s="337">
        <f>TabIPW[[#This Row],[iloczyn liczby mieszkańców i relacji przeciętnego miesięcznego wynagrodzenia brutto 
 do średniej krajowej2]]/$AP$2*$AO$2</f>
        <v>1.1391291720691218E-3</v>
      </c>
      <c r="AP2752" s="28">
        <v>62135.928</v>
      </c>
      <c r="AQ2752" s="337">
        <f>((TabIPW[[#This Row],[liczba mieszkańców zakładów stacjonarnych pomocy społecznej podleglych samorządowi powiatu (łącznie z filiami)]]/$AR$2*$AR$3)+(TabIPW[[#This Row],[liczba bezrobotnych zarejestrowanych]]/$AS$2*$AS$3))*$AQ$2</f>
        <v>1.1154760175726081E-3</v>
      </c>
      <c r="AR2752" s="28">
        <v>371</v>
      </c>
      <c r="AS2752" s="28">
        <v>1678</v>
      </c>
      <c r="AT2752" s="337">
        <f>((TabIPW[[#This Row],[długość dróg powiatowych o nawierzchni twardej '[w km']]]/$AU$2*$AU$3)+(TabIPW[[#This Row],[liczba mieszkańców w wieku 20-64  '']]/$AV$2*$AV$3))*$AT$2</f>
        <v>3.7039130019752799E-4</v>
      </c>
      <c r="AU2752">
        <v>464.2</v>
      </c>
      <c r="AV2752">
        <v>42619</v>
      </c>
      <c r="AW2752" s="337">
        <f>TabIPW[[#This Row],[liczba oddziałów w szkołach ponadpodstawowych i policealnych]]/$AX$2*$AW$2</f>
        <v>4.9876226276703039E-4</v>
      </c>
      <c r="AX2752" s="28">
        <v>136</v>
      </c>
      <c r="AY2752" s="337">
        <f>TabIPW[[#This Row],[liczba mieszkańców'']]/$AZ$2*$AY$2</f>
        <v>2.019208837655137E-4</v>
      </c>
      <c r="AZ2752" s="28">
        <v>72504</v>
      </c>
    </row>
    <row r="2753" spans="1:52" x14ac:dyDescent="0.3">
      <c r="A2753" s="2" t="s">
        <v>2322</v>
      </c>
      <c r="B2753" s="2" t="s">
        <v>1143</v>
      </c>
      <c r="C2753" s="2" t="s">
        <v>21</v>
      </c>
      <c r="D2753" s="2"/>
      <c r="E2753" s="2"/>
      <c r="F2753" s="17" t="str">
        <f>+Tabela1[[#This Row],[WK]]&amp;Tabela1[[#This Row],[PK]]&amp;Tabela1[[#This Row],[GK]]</f>
        <v>3005</v>
      </c>
      <c r="G2753" s="2" t="s">
        <v>2442</v>
      </c>
      <c r="I2753">
        <v>51358</v>
      </c>
      <c r="K2753">
        <v>0</v>
      </c>
      <c r="M2753">
        <v>42781.213999999993</v>
      </c>
      <c r="O2753">
        <v>0</v>
      </c>
      <c r="Q2753">
        <v>0</v>
      </c>
      <c r="S2753">
        <v>0</v>
      </c>
      <c r="U2753">
        <v>0</v>
      </c>
      <c r="AO2753" s="337">
        <f>TabIPW[[#This Row],[iloczyn liczby mieszkańców i relacji przeciętnego miesięcznego wynagrodzenia brutto 
 do średniej krajowej2]]/$AP$2*$AO$2</f>
        <v>7.8430194015822725E-4</v>
      </c>
      <c r="AP2753" s="28">
        <v>42781.214</v>
      </c>
      <c r="AQ2753" s="337">
        <f>((TabIPW[[#This Row],[liczba mieszkańców zakładów stacjonarnych pomocy społecznej podleglych samorządowi powiatu (łącznie z filiami)]]/$AR$2*$AR$3)+(TabIPW[[#This Row],[liczba bezrobotnych zarejestrowanych]]/$AS$2*$AS$3))*$AQ$2</f>
        <v>2.685103188613185E-4</v>
      </c>
      <c r="AR2753" s="28">
        <v>0</v>
      </c>
      <c r="AS2753" s="28">
        <v>1165</v>
      </c>
      <c r="AT2753" s="337">
        <f>((TabIPW[[#This Row],[długość dróg powiatowych o nawierzchni twardej '[w km']]]/$AU$2*$AU$3)+(TabIPW[[#This Row],[liczba mieszkańców w wieku 20-64  '']]/$AV$2*$AV$3))*$AT$2</f>
        <v>2.4625527911272324E-4</v>
      </c>
      <c r="AU2753">
        <v>225.4</v>
      </c>
      <c r="AV2753">
        <v>30533</v>
      </c>
      <c r="AW2753" s="337">
        <f>TabIPW[[#This Row],[liczba oddziałów w szkołach ponadpodstawowych i policealnych]]/$AX$2*$AW$2</f>
        <v>3.9607591455028882E-4</v>
      </c>
      <c r="AX2753" s="28">
        <v>108</v>
      </c>
      <c r="AY2753" s="337">
        <f>TabIPW[[#This Row],[liczba mieszkańców'']]/$AZ$2*$AY$2</f>
        <v>1.4303007762922392E-4</v>
      </c>
      <c r="AZ2753" s="28">
        <v>51358</v>
      </c>
    </row>
    <row r="2754" spans="1:52" x14ac:dyDescent="0.3">
      <c r="A2754" s="2" t="s">
        <v>2322</v>
      </c>
      <c r="B2754" s="2" t="s">
        <v>1143</v>
      </c>
      <c r="C2754" s="2" t="s">
        <v>23</v>
      </c>
      <c r="D2754" s="2"/>
      <c r="E2754" s="2"/>
      <c r="F2754" s="17" t="str">
        <f>+Tabela1[[#This Row],[WK]]&amp;Tabela1[[#This Row],[PK]]&amp;Tabela1[[#This Row],[GK]]</f>
        <v>3006</v>
      </c>
      <c r="G2754" s="2" t="s">
        <v>2585</v>
      </c>
      <c r="I2754">
        <v>69365</v>
      </c>
      <c r="K2754">
        <v>0</v>
      </c>
      <c r="M2754">
        <v>56185.65</v>
      </c>
      <c r="O2754">
        <v>0</v>
      </c>
      <c r="Q2754">
        <v>0</v>
      </c>
      <c r="S2754">
        <v>0</v>
      </c>
      <c r="U2754">
        <v>0</v>
      </c>
      <c r="AO2754" s="337">
        <f>TabIPW[[#This Row],[iloczyn liczby mieszkańców i relacji przeciętnego miesięcznego wynagrodzenia brutto 
 do średniej krajowej2]]/$AP$2*$AO$2</f>
        <v>1.0300435678157964E-3</v>
      </c>
      <c r="AP2754" s="28">
        <v>56185.65</v>
      </c>
      <c r="AQ2754" s="337">
        <f>((TabIPW[[#This Row],[liczba mieszkańców zakładów stacjonarnych pomocy społecznej podleglych samorządowi powiatu (łącznie z filiami)]]/$AR$2*$AR$3)+(TabIPW[[#This Row],[liczba bezrobotnych zarejestrowanych]]/$AS$2*$AS$3))*$AQ$2</f>
        <v>6.3387876392404841E-4</v>
      </c>
      <c r="AR2754" s="28">
        <v>123</v>
      </c>
      <c r="AS2754" s="28">
        <v>1702</v>
      </c>
      <c r="AT2754" s="337">
        <f>((TabIPW[[#This Row],[długość dróg powiatowych o nawierzchni twardej '[w km']]]/$AU$2*$AU$3)+(TabIPW[[#This Row],[liczba mieszkańców w wieku 20-64  '']]/$AV$2*$AV$3))*$AT$2</f>
        <v>3.3219590287869881E-4</v>
      </c>
      <c r="AU2754">
        <v>327</v>
      </c>
      <c r="AV2754">
        <v>40583</v>
      </c>
      <c r="AW2754" s="337">
        <f>TabIPW[[#This Row],[liczba oddziałów w szkołach ponadpodstawowych i policealnych]]/$AX$2*$AW$2</f>
        <v>6.821307417254974E-4</v>
      </c>
      <c r="AX2754" s="28">
        <v>186</v>
      </c>
      <c r="AY2754" s="337">
        <f>TabIPW[[#This Row],[liczba mieszkańców'']]/$AZ$2*$AY$2</f>
        <v>1.9317888809437903E-4</v>
      </c>
      <c r="AZ2754" s="28">
        <v>69365</v>
      </c>
    </row>
    <row r="2755" spans="1:52" x14ac:dyDescent="0.3">
      <c r="A2755" s="2" t="s">
        <v>2322</v>
      </c>
      <c r="B2755" s="2" t="s">
        <v>1143</v>
      </c>
      <c r="C2755" s="2" t="s">
        <v>30</v>
      </c>
      <c r="D2755" s="2"/>
      <c r="E2755" s="2"/>
      <c r="F2755" s="17" t="str">
        <f>+Tabela1[[#This Row],[WK]]&amp;Tabela1[[#This Row],[PK]]&amp;Tabela1[[#This Row],[GK]]</f>
        <v>3007</v>
      </c>
      <c r="G2755" s="2" t="s">
        <v>2586</v>
      </c>
      <c r="I2755">
        <v>81689</v>
      </c>
      <c r="K2755">
        <v>0</v>
      </c>
      <c r="M2755">
        <v>65187.822</v>
      </c>
      <c r="O2755">
        <v>0</v>
      </c>
      <c r="Q2755">
        <v>0</v>
      </c>
      <c r="S2755">
        <v>0</v>
      </c>
      <c r="U2755">
        <v>0</v>
      </c>
      <c r="AO2755" s="337">
        <f>TabIPW[[#This Row],[iloczyn liczby mieszkańców i relacji przeciętnego miesięcznego wynagrodzenia brutto 
 do średniej krajowej2]]/$AP$2*$AO$2</f>
        <v>1.1950791127453553E-3</v>
      </c>
      <c r="AP2755" s="28">
        <v>65187.821999999993</v>
      </c>
      <c r="AQ2755" s="337">
        <f>((TabIPW[[#This Row],[liczba mieszkańców zakładów stacjonarnych pomocy społecznej podleglych samorządowi powiatu (łącznie z filiami)]]/$AR$2*$AR$3)+(TabIPW[[#This Row],[liczba bezrobotnych zarejestrowanych]]/$AS$2*$AS$3))*$AQ$2</f>
        <v>3.6009651302586568E-4</v>
      </c>
      <c r="AR2755" s="28">
        <v>39</v>
      </c>
      <c r="AS2755" s="28">
        <v>1230</v>
      </c>
      <c r="AT2755" s="337">
        <f>((TabIPW[[#This Row],[długość dróg powiatowych o nawierzchni twardej '[w km']]]/$AU$2*$AU$3)+(TabIPW[[#This Row],[liczba mieszkańców w wieku 20-64  '']]/$AV$2*$AV$3))*$AT$2</f>
        <v>4.0386831622760285E-4</v>
      </c>
      <c r="AU2755">
        <v>420.8</v>
      </c>
      <c r="AV2755">
        <v>48725</v>
      </c>
      <c r="AW2755" s="337">
        <f>TabIPW[[#This Row],[liczba oddziałów w szkołach ponadpodstawowych i policealnych]]/$AX$2*$AW$2</f>
        <v>1.1002108737508022E-4</v>
      </c>
      <c r="AX2755" s="28">
        <v>30</v>
      </c>
      <c r="AY2755" s="337">
        <f>TabIPW[[#This Row],[liczba mieszkańców'']]/$AZ$2*$AY$2</f>
        <v>2.2750075959838146E-4</v>
      </c>
      <c r="AZ2755" s="28">
        <v>81689</v>
      </c>
    </row>
    <row r="2756" spans="1:52" x14ac:dyDescent="0.3">
      <c r="A2756" s="2" t="s">
        <v>2322</v>
      </c>
      <c r="B2756" s="2" t="s">
        <v>1143</v>
      </c>
      <c r="C2756" s="2" t="s">
        <v>54</v>
      </c>
      <c r="D2756" s="2"/>
      <c r="E2756" s="2"/>
      <c r="F2756" s="17" t="str">
        <f>+Tabela1[[#This Row],[WK]]&amp;Tabela1[[#This Row],[PK]]&amp;Tabela1[[#This Row],[GK]]</f>
        <v>3008</v>
      </c>
      <c r="G2756" s="2" t="s">
        <v>2587</v>
      </c>
      <c r="I2756">
        <v>55598</v>
      </c>
      <c r="K2756">
        <v>0</v>
      </c>
      <c r="M2756">
        <v>40141.756000000001</v>
      </c>
      <c r="O2756">
        <v>0</v>
      </c>
      <c r="Q2756">
        <v>0</v>
      </c>
      <c r="S2756">
        <v>0</v>
      </c>
      <c r="U2756">
        <v>0</v>
      </c>
      <c r="AO2756" s="337">
        <f>TabIPW[[#This Row],[iloczyn liczby mieszkańców i relacji przeciętnego miesięcznego wynagrodzenia brutto 
 do średniej krajowej2]]/$AP$2*$AO$2</f>
        <v>7.359131302856006E-4</v>
      </c>
      <c r="AP2756" s="28">
        <v>40141.756000000001</v>
      </c>
      <c r="AQ2756" s="337">
        <f>((TabIPW[[#This Row],[liczba mieszkańców zakładów stacjonarnych pomocy społecznej podleglych samorządowi powiatu (łącznie z filiami)]]/$AR$2*$AR$3)+(TabIPW[[#This Row],[liczba bezrobotnych zarejestrowanych]]/$AS$2*$AS$3))*$AQ$2</f>
        <v>2.6722596689553608E-4</v>
      </c>
      <c r="AR2756" s="28">
        <v>64</v>
      </c>
      <c r="AS2756" s="28">
        <v>614</v>
      </c>
      <c r="AT2756" s="337">
        <f>((TabIPW[[#This Row],[długość dróg powiatowych o nawierzchni twardej '[w km']]]/$AU$2*$AU$3)+(TabIPW[[#This Row],[liczba mieszkańców w wieku 20-64  '']]/$AV$2*$AV$3))*$AT$2</f>
        <v>2.6900973469211765E-4</v>
      </c>
      <c r="AU2756">
        <v>244.8</v>
      </c>
      <c r="AV2756">
        <v>33392</v>
      </c>
      <c r="AW2756" s="337">
        <f>TabIPW[[#This Row],[liczba oddziałów w szkołach ponadpodstawowych i policealnych]]/$AX$2*$AW$2</f>
        <v>3.9974328412945812E-4</v>
      </c>
      <c r="AX2756" s="28">
        <v>109</v>
      </c>
      <c r="AY2756" s="337">
        <f>TabIPW[[#This Row],[liczba mieszkańców'']]/$AZ$2*$AY$2</f>
        <v>1.5483831644592065E-4</v>
      </c>
      <c r="AZ2756" s="28">
        <v>55598</v>
      </c>
    </row>
    <row r="2757" spans="1:52" x14ac:dyDescent="0.3">
      <c r="A2757" s="2" t="s">
        <v>2322</v>
      </c>
      <c r="B2757" s="2" t="s">
        <v>1143</v>
      </c>
      <c r="C2757" s="2" t="s">
        <v>56</v>
      </c>
      <c r="D2757" s="2"/>
      <c r="E2757" s="2"/>
      <c r="F2757" s="17" t="str">
        <f>+Tabela1[[#This Row],[WK]]&amp;Tabela1[[#This Row],[PK]]&amp;Tabela1[[#This Row],[GK]]</f>
        <v>3009</v>
      </c>
      <c r="G2757" s="2" t="s">
        <v>2588</v>
      </c>
      <c r="I2757">
        <v>80042</v>
      </c>
      <c r="K2757">
        <v>0</v>
      </c>
      <c r="M2757">
        <v>70917.212</v>
      </c>
      <c r="O2757">
        <v>0</v>
      </c>
      <c r="Q2757">
        <v>0</v>
      </c>
      <c r="S2757">
        <v>0</v>
      </c>
      <c r="U2757">
        <v>0</v>
      </c>
      <c r="AO2757" s="337">
        <f>TabIPW[[#This Row],[iloczyn liczby mieszkańców i relacji przeciętnego miesięcznego wynagrodzenia brutto 
 do średniej krajowej2]]/$AP$2*$AO$2</f>
        <v>1.3001152085635604E-3</v>
      </c>
      <c r="AP2757" s="28">
        <v>70917.211999999985</v>
      </c>
      <c r="AQ2757" s="337">
        <f>((TabIPW[[#This Row],[liczba mieszkańców zakładów stacjonarnych pomocy społecznej podleglych samorządowi powiatu (łącznie z filiami)]]/$AR$2*$AR$3)+(TabIPW[[#This Row],[liczba bezrobotnych zarejestrowanych]]/$AS$2*$AS$3))*$AQ$2</f>
        <v>5.4117400928908421E-4</v>
      </c>
      <c r="AR2757" s="28">
        <v>113</v>
      </c>
      <c r="AS2757" s="28">
        <v>1385</v>
      </c>
      <c r="AT2757" s="337">
        <f>((TabIPW[[#This Row],[długość dróg powiatowych o nawierzchni twardej '[w km']]]/$AU$2*$AU$3)+(TabIPW[[#This Row],[liczba mieszkańców w wieku 20-64  '']]/$AV$2*$AV$3))*$AT$2</f>
        <v>3.9480711834264878E-4</v>
      </c>
      <c r="AU2757">
        <v>440.7</v>
      </c>
      <c r="AV2757">
        <v>46857</v>
      </c>
      <c r="AW2757" s="337">
        <f>TabIPW[[#This Row],[liczba oddziałów w szkołach ponadpodstawowych i policealnych]]/$AX$2*$AW$2</f>
        <v>6.7479600256715869E-4</v>
      </c>
      <c r="AX2757" s="28">
        <v>184</v>
      </c>
      <c r="AY2757" s="337">
        <f>TabIPW[[#This Row],[liczba mieszkańców'']]/$AZ$2*$AY$2</f>
        <v>2.2291392720897118E-4</v>
      </c>
      <c r="AZ2757" s="28">
        <v>80042</v>
      </c>
    </row>
    <row r="2758" spans="1:52" x14ac:dyDescent="0.3">
      <c r="A2758" s="2" t="s">
        <v>2322</v>
      </c>
      <c r="B2758" s="2" t="s">
        <v>1143</v>
      </c>
      <c r="C2758" s="2" t="s">
        <v>69</v>
      </c>
      <c r="D2758" s="2"/>
      <c r="E2758" s="2"/>
      <c r="F2758" s="17" t="str">
        <f>+Tabela1[[#This Row],[WK]]&amp;Tabela1[[#This Row],[PK]]&amp;Tabela1[[#This Row],[GK]]</f>
        <v>3010</v>
      </c>
      <c r="G2758" s="2" t="s">
        <v>2589</v>
      </c>
      <c r="I2758">
        <v>128238</v>
      </c>
      <c r="K2758">
        <v>0</v>
      </c>
      <c r="M2758">
        <v>99384.45</v>
      </c>
      <c r="O2758">
        <v>0</v>
      </c>
      <c r="Q2758">
        <v>0</v>
      </c>
      <c r="S2758">
        <v>0</v>
      </c>
      <c r="U2758">
        <v>0</v>
      </c>
      <c r="AO2758" s="337">
        <f>TabIPW[[#This Row],[iloczyn liczby mieszkańców i relacji przeciętnego miesięcznego wynagrodzenia brutto 
 do średniej krajowej2]]/$AP$2*$AO$2</f>
        <v>1.822001052998597E-3</v>
      </c>
      <c r="AP2758" s="28">
        <v>99384.45</v>
      </c>
      <c r="AQ2758" s="337">
        <f>((TabIPW[[#This Row],[liczba mieszkańców zakładów stacjonarnych pomocy społecznej podleglych samorządowi powiatu (łącznie z filiami)]]/$AR$2*$AR$3)+(TabIPW[[#This Row],[liczba bezrobotnych zarejestrowanych]]/$AS$2*$AS$3))*$AQ$2</f>
        <v>1.1033654810525676E-3</v>
      </c>
      <c r="AR2758" s="28">
        <v>100</v>
      </c>
      <c r="AS2758" s="28">
        <v>3935</v>
      </c>
      <c r="AT2758" s="337">
        <f>((TabIPW[[#This Row],[długość dróg powiatowych o nawierzchni twardej '[w km']]]/$AU$2*$AU$3)+(TabIPW[[#This Row],[liczba mieszkańców w wieku 20-64  '']]/$AV$2*$AV$3))*$AT$2</f>
        <v>6.3207293729757063E-4</v>
      </c>
      <c r="AU2758">
        <v>584.79999999999995</v>
      </c>
      <c r="AV2758">
        <v>78205</v>
      </c>
      <c r="AW2758" s="337">
        <f>TabIPW[[#This Row],[liczba oddziałów w szkołach ponadpodstawowych i policealnych]]/$AX$2*$AW$2</f>
        <v>3.3373063170441005E-4</v>
      </c>
      <c r="AX2758" s="28">
        <v>91</v>
      </c>
      <c r="AY2758" s="337">
        <f>TabIPW[[#This Row],[liczba mieszkańców'']]/$AZ$2*$AY$2</f>
        <v>3.5713795504140386E-4</v>
      </c>
      <c r="AZ2758" s="28">
        <v>128238</v>
      </c>
    </row>
    <row r="2759" spans="1:52" x14ac:dyDescent="0.3">
      <c r="A2759" s="2" t="s">
        <v>2322</v>
      </c>
      <c r="B2759" s="2" t="s">
        <v>1143</v>
      </c>
      <c r="C2759" s="2" t="s">
        <v>71</v>
      </c>
      <c r="D2759" s="2"/>
      <c r="E2759" s="2"/>
      <c r="F2759" s="17" t="str">
        <f>+Tabela1[[#This Row],[WK]]&amp;Tabela1[[#This Row],[PK]]&amp;Tabela1[[#This Row],[GK]]</f>
        <v>3011</v>
      </c>
      <c r="G2759" s="2" t="s">
        <v>2590</v>
      </c>
      <c r="I2759">
        <v>76478</v>
      </c>
      <c r="K2759">
        <v>0</v>
      </c>
      <c r="M2759">
        <v>67683.03</v>
      </c>
      <c r="O2759">
        <v>0</v>
      </c>
      <c r="Q2759">
        <v>0</v>
      </c>
      <c r="S2759">
        <v>0</v>
      </c>
      <c r="U2759">
        <v>0</v>
      </c>
      <c r="AO2759" s="337">
        <f>TabIPW[[#This Row],[iloczyn liczby mieszkańców i relacji przeciętnego miesięcznego wynagrodzenia brutto 
 do średniej krajowej2]]/$AP$2*$AO$2</f>
        <v>1.2408234077879955E-3</v>
      </c>
      <c r="AP2759" s="28">
        <v>67683.03</v>
      </c>
      <c r="AQ2759" s="337">
        <f>((TabIPW[[#This Row],[liczba mieszkańców zakładów stacjonarnych pomocy społecznej podleglych samorządowi powiatu (łącznie z filiami)]]/$AR$2*$AR$3)+(TabIPW[[#This Row],[liczba bezrobotnych zarejestrowanych]]/$AS$2*$AS$3))*$AQ$2</f>
        <v>6.1380507283041556E-4</v>
      </c>
      <c r="AR2759" s="28">
        <v>186</v>
      </c>
      <c r="AS2759" s="28">
        <v>1078</v>
      </c>
      <c r="AT2759" s="337">
        <f>((TabIPW[[#This Row],[długość dróg powiatowych o nawierzchni twardej '[w km']]]/$AU$2*$AU$3)+(TabIPW[[#This Row],[liczba mieszkańców w wieku 20-64  '']]/$AV$2*$AV$3))*$AT$2</f>
        <v>3.665156220177622E-4</v>
      </c>
      <c r="AU2759">
        <v>356</v>
      </c>
      <c r="AV2759">
        <v>44902</v>
      </c>
      <c r="AW2759" s="337">
        <f>TabIPW[[#This Row],[liczba oddziałów w szkołach ponadpodstawowych i policealnych]]/$AX$2*$AW$2</f>
        <v>4.62088566975337E-4</v>
      </c>
      <c r="AX2759" s="28">
        <v>126</v>
      </c>
      <c r="AY2759" s="337">
        <f>TabIPW[[#This Row],[liczba mieszkańców'']]/$AZ$2*$AY$2</f>
        <v>2.1298832269418179E-4</v>
      </c>
      <c r="AZ2759" s="28">
        <v>76478</v>
      </c>
    </row>
    <row r="2760" spans="1:52" x14ac:dyDescent="0.3">
      <c r="A2760" s="2" t="s">
        <v>2322</v>
      </c>
      <c r="B2760" s="2" t="s">
        <v>1143</v>
      </c>
      <c r="C2760" s="2" t="s">
        <v>72</v>
      </c>
      <c r="D2760" s="2"/>
      <c r="E2760" s="2"/>
      <c r="F2760" s="17" t="str">
        <f>+Tabela1[[#This Row],[WK]]&amp;Tabela1[[#This Row],[PK]]&amp;Tabela1[[#This Row],[GK]]</f>
        <v>3012</v>
      </c>
      <c r="G2760" s="2" t="s">
        <v>2591</v>
      </c>
      <c r="I2760">
        <v>73985</v>
      </c>
      <c r="K2760">
        <v>0</v>
      </c>
      <c r="M2760">
        <v>52603.334999999999</v>
      </c>
      <c r="O2760">
        <v>0</v>
      </c>
      <c r="Q2760">
        <v>0</v>
      </c>
      <c r="S2760">
        <v>0</v>
      </c>
      <c r="U2760">
        <v>0</v>
      </c>
      <c r="AO2760" s="337">
        <f>TabIPW[[#This Row],[iloczyn liczby mieszkańców i relacji przeciętnego miesięcznego wynagrodzenia brutto 
 do średniej krajowej2]]/$AP$2*$AO$2</f>
        <v>9.6436949403289919E-4</v>
      </c>
      <c r="AP2760" s="28">
        <v>52603.334999999999</v>
      </c>
      <c r="AQ2760" s="337">
        <f>((TabIPW[[#This Row],[liczba mieszkańców zakładów stacjonarnych pomocy społecznej podleglych samorządowi powiatu (łącznie z filiami)]]/$AR$2*$AR$3)+(TabIPW[[#This Row],[liczba bezrobotnych zarejestrowanych]]/$AS$2*$AS$3))*$AQ$2</f>
        <v>6.9638922863026842E-4</v>
      </c>
      <c r="AR2760" s="28">
        <v>200</v>
      </c>
      <c r="AS2760" s="28">
        <v>1317</v>
      </c>
      <c r="AT2760" s="337">
        <f>((TabIPW[[#This Row],[długość dróg powiatowych o nawierzchni twardej '[w km']]]/$AU$2*$AU$3)+(TabIPW[[#This Row],[liczba mieszkańców w wieku 20-64  '']]/$AV$2*$AV$3))*$AT$2</f>
        <v>3.6911359954648588E-4</v>
      </c>
      <c r="AU2760">
        <v>425.6</v>
      </c>
      <c r="AV2760">
        <v>43449</v>
      </c>
      <c r="AW2760" s="337">
        <f>TabIPW[[#This Row],[liczba oddziałów w szkołach ponadpodstawowych i policealnych]]/$AX$2*$AW$2</f>
        <v>6.6012652425048138E-4</v>
      </c>
      <c r="AX2760" s="28">
        <v>180</v>
      </c>
      <c r="AY2760" s="337">
        <f>TabIPW[[#This Row],[liczba mieszkańców'']]/$AZ$2*$AY$2</f>
        <v>2.0604541246540232E-4</v>
      </c>
      <c r="AZ2760" s="28">
        <v>73985</v>
      </c>
    </row>
    <row r="2761" spans="1:52" x14ac:dyDescent="0.3">
      <c r="A2761" s="2" t="s">
        <v>2322</v>
      </c>
      <c r="B2761" s="2" t="s">
        <v>1143</v>
      </c>
      <c r="C2761" s="2" t="s">
        <v>74</v>
      </c>
      <c r="D2761" s="2"/>
      <c r="E2761" s="2"/>
      <c r="F2761" s="17" t="str">
        <f>+Tabela1[[#This Row],[WK]]&amp;Tabela1[[#This Row],[PK]]&amp;Tabela1[[#This Row],[GK]]</f>
        <v>3013</v>
      </c>
      <c r="G2761" s="2" t="s">
        <v>2592</v>
      </c>
      <c r="I2761">
        <v>61121</v>
      </c>
      <c r="K2761">
        <v>0</v>
      </c>
      <c r="M2761">
        <v>53908.722000000002</v>
      </c>
      <c r="O2761">
        <v>0</v>
      </c>
      <c r="Q2761">
        <v>0</v>
      </c>
      <c r="S2761">
        <v>0</v>
      </c>
      <c r="U2761">
        <v>0</v>
      </c>
      <c r="AO2761" s="337">
        <f>TabIPW[[#This Row],[iloczyn liczby mieszkańców i relacji przeciętnego miesięcznego wynagrodzenia brutto 
 do średniej krajowej2]]/$AP$2*$AO$2</f>
        <v>9.8830096911346451E-4</v>
      </c>
      <c r="AP2761" s="28">
        <v>53908.722000000002</v>
      </c>
      <c r="AQ2761" s="337">
        <f>((TabIPW[[#This Row],[liczba mieszkańców zakładów stacjonarnych pomocy społecznej podleglych samorządowi powiatu (łącznie z filiami)]]/$AR$2*$AR$3)+(TabIPW[[#This Row],[liczba bezrobotnych zarejestrowanych]]/$AS$2*$AS$3))*$AQ$2</f>
        <v>1.99826992663316E-4</v>
      </c>
      <c r="AR2761" s="28">
        <v>0</v>
      </c>
      <c r="AS2761" s="28">
        <v>867</v>
      </c>
      <c r="AT2761" s="337">
        <f>((TabIPW[[#This Row],[długość dróg powiatowych o nawierzchni twardej '[w km']]]/$AU$2*$AU$3)+(TabIPW[[#This Row],[liczba mieszkańców w wieku 20-64  '']]/$AV$2*$AV$3))*$AT$2</f>
        <v>3.1157663723459011E-4</v>
      </c>
      <c r="AU2761">
        <v>370.4</v>
      </c>
      <c r="AV2761">
        <v>36382</v>
      </c>
      <c r="AW2761" s="337">
        <f>TabIPW[[#This Row],[liczba oddziałów w szkołach ponadpodstawowych i policealnych]]/$AX$2*$AW$2</f>
        <v>1.1368845695424956E-4</v>
      </c>
      <c r="AX2761" s="28">
        <v>31</v>
      </c>
      <c r="AY2761" s="337">
        <f>TabIPW[[#This Row],[liczba mieszkańców'']]/$AZ$2*$AY$2</f>
        <v>1.7021966148946213E-4</v>
      </c>
      <c r="AZ2761" s="28">
        <v>61121</v>
      </c>
    </row>
    <row r="2762" spans="1:52" x14ac:dyDescent="0.3">
      <c r="A2762" s="2" t="s">
        <v>2322</v>
      </c>
      <c r="B2762" s="2" t="s">
        <v>1143</v>
      </c>
      <c r="C2762" s="2" t="s">
        <v>76</v>
      </c>
      <c r="D2762" s="2"/>
      <c r="E2762" s="2"/>
      <c r="F2762" s="17" t="str">
        <f>+Tabela1[[#This Row],[WK]]&amp;Tabela1[[#This Row],[PK]]&amp;Tabela1[[#This Row],[GK]]</f>
        <v>3014</v>
      </c>
      <c r="G2762" s="2" t="s">
        <v>2593</v>
      </c>
      <c r="I2762">
        <v>35303</v>
      </c>
      <c r="K2762">
        <v>0</v>
      </c>
      <c r="M2762">
        <v>29513.307999999997</v>
      </c>
      <c r="O2762">
        <v>0</v>
      </c>
      <c r="Q2762">
        <v>0</v>
      </c>
      <c r="S2762">
        <v>0</v>
      </c>
      <c r="U2762">
        <v>0</v>
      </c>
      <c r="AO2762" s="337">
        <f>TabIPW[[#This Row],[iloczyn liczby mieszkańców i relacji przeciętnego miesięcznego wynagrodzenia brutto 
 do średniej krajowej2]]/$AP$2*$AO$2</f>
        <v>5.4106329766348679E-4</v>
      </c>
      <c r="AP2762" s="28">
        <v>29513.307999999997</v>
      </c>
      <c r="AQ2762" s="337">
        <f>((TabIPW[[#This Row],[liczba mieszkańców zakładów stacjonarnych pomocy społecznej podleglych samorządowi powiatu (łącznie z filiami)]]/$AR$2*$AR$3)+(TabIPW[[#This Row],[liczba bezrobotnych zarejestrowanych]]/$AS$2*$AS$3))*$AQ$2</f>
        <v>6.8702776133947063E-4</v>
      </c>
      <c r="AR2762" s="28">
        <v>262</v>
      </c>
      <c r="AS2762" s="28">
        <v>748</v>
      </c>
      <c r="AT2762" s="337">
        <f>((TabIPW[[#This Row],[długość dróg powiatowych o nawierzchni twardej '[w km']]]/$AU$2*$AU$3)+(TabIPW[[#This Row],[liczba mieszkańców w wieku 20-64  '']]/$AV$2*$AV$3))*$AT$2</f>
        <v>1.6598683042230857E-4</v>
      </c>
      <c r="AU2762">
        <v>145.4</v>
      </c>
      <c r="AV2762">
        <v>20753</v>
      </c>
      <c r="AW2762" s="337">
        <f>TabIPW[[#This Row],[liczba oddziałów w szkołach ponadpodstawowych i policealnych]]/$AX$2*$AW$2</f>
        <v>2.2737691390849912E-4</v>
      </c>
      <c r="AX2762" s="28">
        <v>62</v>
      </c>
      <c r="AY2762" s="337">
        <f>TabIPW[[#This Row],[liczba mieszkańców'']]/$AZ$2*$AY$2</f>
        <v>9.8317512958925445E-5</v>
      </c>
      <c r="AZ2762" s="28">
        <v>35303</v>
      </c>
    </row>
    <row r="2763" spans="1:52" x14ac:dyDescent="0.3">
      <c r="A2763" s="2" t="s">
        <v>2322</v>
      </c>
      <c r="B2763" s="2" t="s">
        <v>1143</v>
      </c>
      <c r="C2763" s="2" t="s">
        <v>109</v>
      </c>
      <c r="D2763" s="2"/>
      <c r="E2763" s="2"/>
      <c r="F2763" s="17" t="str">
        <f>+Tabela1[[#This Row],[WK]]&amp;Tabela1[[#This Row],[PK]]&amp;Tabela1[[#This Row],[GK]]</f>
        <v>3015</v>
      </c>
      <c r="G2763" s="2" t="s">
        <v>2594</v>
      </c>
      <c r="I2763">
        <v>74955</v>
      </c>
      <c r="K2763">
        <v>0</v>
      </c>
      <c r="M2763">
        <v>65060.94</v>
      </c>
      <c r="O2763">
        <v>0</v>
      </c>
      <c r="Q2763">
        <v>0</v>
      </c>
      <c r="S2763">
        <v>0</v>
      </c>
      <c r="U2763">
        <v>0</v>
      </c>
      <c r="AO2763" s="337">
        <f>TabIPW[[#This Row],[iloczyn liczby mieszkańców i relacji przeciętnego miesięcznego wynagrodzenia brutto 
 do średniej krajowej2]]/$AP$2*$AO$2</f>
        <v>1.1927530030007567E-3</v>
      </c>
      <c r="AP2763" s="28">
        <v>65060.94</v>
      </c>
      <c r="AQ2763" s="337">
        <f>((TabIPW[[#This Row],[liczba mieszkańców zakładów stacjonarnych pomocy społecznej podleglych samorządowi powiatu (łącznie z filiami)]]/$AR$2*$AR$3)+(TabIPW[[#This Row],[liczba bezrobotnych zarejestrowanych]]/$AS$2*$AS$3))*$AQ$2</f>
        <v>2.4407933705934448E-4</v>
      </c>
      <c r="AR2763" s="28">
        <v>0</v>
      </c>
      <c r="AS2763" s="28">
        <v>1059</v>
      </c>
      <c r="AT2763" s="337">
        <f>((TabIPW[[#This Row],[długość dróg powiatowych o nawierzchni twardej '[w km']]]/$AU$2*$AU$3)+(TabIPW[[#This Row],[liczba mieszkańców w wieku 20-64  '']]/$AV$2*$AV$3))*$AT$2</f>
        <v>3.5124375856046124E-4</v>
      </c>
      <c r="AU2763">
        <v>298.3</v>
      </c>
      <c r="AV2763">
        <v>44163</v>
      </c>
      <c r="AW2763" s="337">
        <f>TabIPW[[#This Row],[liczba oddziałów w szkołach ponadpodstawowych i policealnych]]/$AX$2*$AW$2</f>
        <v>5.8677913266709449E-4</v>
      </c>
      <c r="AX2763" s="28">
        <v>160</v>
      </c>
      <c r="AY2763" s="337">
        <f>TabIPW[[#This Row],[liczba mieszkańców'']]/$AZ$2*$AY$2</f>
        <v>2.0874682559092022E-4</v>
      </c>
      <c r="AZ2763" s="28">
        <v>74955</v>
      </c>
    </row>
    <row r="2764" spans="1:52" x14ac:dyDescent="0.3">
      <c r="A2764" s="2" t="s">
        <v>2322</v>
      </c>
      <c r="B2764" s="2" t="s">
        <v>1143</v>
      </c>
      <c r="C2764" s="2" t="s">
        <v>113</v>
      </c>
      <c r="D2764" s="2"/>
      <c r="E2764" s="2"/>
      <c r="F2764" s="17" t="str">
        <f>+Tabela1[[#This Row],[WK]]&amp;Tabela1[[#This Row],[PK]]&amp;Tabela1[[#This Row],[GK]]</f>
        <v>3016</v>
      </c>
      <c r="G2764" s="2" t="s">
        <v>2595</v>
      </c>
      <c r="I2764">
        <v>58471</v>
      </c>
      <c r="K2764">
        <v>0</v>
      </c>
      <c r="M2764">
        <v>49758.820999999996</v>
      </c>
      <c r="O2764">
        <v>0</v>
      </c>
      <c r="Q2764">
        <v>0</v>
      </c>
      <c r="S2764">
        <v>0</v>
      </c>
      <c r="U2764">
        <v>0</v>
      </c>
      <c r="AO2764" s="337">
        <f>TabIPW[[#This Row],[iloczyn liczby mieszkańców i relacji przeciętnego miesięcznego wynagrodzenia brutto 
 do średniej krajowej2]]/$AP$2*$AO$2</f>
        <v>9.1222142153997649E-4</v>
      </c>
      <c r="AP2764" s="28">
        <v>49758.820999999996</v>
      </c>
      <c r="AQ2764" s="337">
        <f>((TabIPW[[#This Row],[liczba mieszkańców zakładów stacjonarnych pomocy społecznej podleglych samorządowi powiatu (łącznie z filiami)]]/$AR$2*$AR$3)+(TabIPW[[#This Row],[liczba bezrobotnych zarejestrowanych]]/$AS$2*$AS$3))*$AQ$2</f>
        <v>2.3324673192073333E-4</v>
      </c>
      <c r="AR2764" s="28">
        <v>0</v>
      </c>
      <c r="AS2764" s="28">
        <v>1012</v>
      </c>
      <c r="AT2764" s="337">
        <f>((TabIPW[[#This Row],[długość dróg powiatowych o nawierzchni twardej '[w km']]]/$AU$2*$AU$3)+(TabIPW[[#This Row],[liczba mieszkańców w wieku 20-64  '']]/$AV$2*$AV$3))*$AT$2</f>
        <v>2.7988794984953094E-4</v>
      </c>
      <c r="AU2764">
        <v>261.3</v>
      </c>
      <c r="AV2764">
        <v>34568</v>
      </c>
      <c r="AW2764" s="337">
        <f>TabIPW[[#This Row],[liczba oddziałów w szkołach ponadpodstawowych i policealnych]]/$AX$2*$AW$2</f>
        <v>4.0341065370862747E-4</v>
      </c>
      <c r="AX2764" s="28">
        <v>110</v>
      </c>
      <c r="AY2764" s="337">
        <f>TabIPW[[#This Row],[liczba mieszkańców'']]/$AZ$2*$AY$2</f>
        <v>1.6283951222902671E-4</v>
      </c>
      <c r="AZ2764" s="28">
        <v>58471</v>
      </c>
    </row>
    <row r="2765" spans="1:52" x14ac:dyDescent="0.3">
      <c r="A2765" s="2" t="s">
        <v>2322</v>
      </c>
      <c r="B2765" s="2" t="s">
        <v>1143</v>
      </c>
      <c r="C2765" s="2" t="s">
        <v>120</v>
      </c>
      <c r="D2765" s="2"/>
      <c r="E2765" s="2"/>
      <c r="F2765" s="17" t="str">
        <f>+Tabela1[[#This Row],[WK]]&amp;Tabela1[[#This Row],[PK]]&amp;Tabela1[[#This Row],[GK]]</f>
        <v>3017</v>
      </c>
      <c r="G2765" s="2" t="s">
        <v>2453</v>
      </c>
      <c r="I2765">
        <v>157102</v>
      </c>
      <c r="K2765">
        <v>0</v>
      </c>
      <c r="M2765">
        <v>127723.92599999999</v>
      </c>
      <c r="O2765">
        <v>0</v>
      </c>
      <c r="Q2765">
        <v>0</v>
      </c>
      <c r="S2765">
        <v>0</v>
      </c>
      <c r="U2765">
        <v>0</v>
      </c>
      <c r="AO2765" s="337">
        <f>TabIPW[[#This Row],[iloczyn liczby mieszkańców i relacji przeciętnego miesięcznego wynagrodzenia brutto 
 do średniej krajowej2]]/$AP$2*$AO$2</f>
        <v>2.3415446547736078E-3</v>
      </c>
      <c r="AP2765" s="28">
        <v>127723.92599999999</v>
      </c>
      <c r="AQ2765" s="337">
        <f>((TabIPW[[#This Row],[liczba mieszkańców zakładów stacjonarnych pomocy społecznej podleglych samorządowi powiatu (łącznie z filiami)]]/$AR$2*$AR$3)+(TabIPW[[#This Row],[liczba bezrobotnych zarejestrowanych]]/$AS$2*$AS$3))*$AQ$2</f>
        <v>1.1297786870620562E-3</v>
      </c>
      <c r="AR2765" s="28">
        <v>239</v>
      </c>
      <c r="AS2765" s="28">
        <v>2865</v>
      </c>
      <c r="AT2765" s="337">
        <f>((TabIPW[[#This Row],[długość dróg powiatowych o nawierzchni twardej '[w km']]]/$AU$2*$AU$3)+(TabIPW[[#This Row],[liczba mieszkańców w wieku 20-64  '']]/$AV$2*$AV$3))*$AT$2</f>
        <v>7.132165610215785E-4</v>
      </c>
      <c r="AU2765">
        <v>492.9</v>
      </c>
      <c r="AV2765">
        <v>92654</v>
      </c>
      <c r="AW2765" s="337">
        <f>TabIPW[[#This Row],[liczba oddziałów w szkołach ponadpodstawowych i policealnych]]/$AX$2*$AW$2</f>
        <v>1.4449436141927203E-3</v>
      </c>
      <c r="AX2765" s="28">
        <v>394</v>
      </c>
      <c r="AY2765" s="337">
        <f>TabIPW[[#This Row],[liczba mieszkańców'']]/$AZ$2*$AY$2</f>
        <v>4.375230977784637E-4</v>
      </c>
      <c r="AZ2765" s="28">
        <v>157102</v>
      </c>
    </row>
    <row r="2766" spans="1:52" x14ac:dyDescent="0.3">
      <c r="A2766" s="2" t="s">
        <v>2322</v>
      </c>
      <c r="B2766" s="2" t="s">
        <v>1143</v>
      </c>
      <c r="C2766" s="2" t="s">
        <v>126</v>
      </c>
      <c r="D2766" s="2"/>
      <c r="E2766" s="2"/>
      <c r="F2766" s="17" t="str">
        <f>+Tabela1[[#This Row],[WK]]&amp;Tabela1[[#This Row],[PK]]&amp;Tabela1[[#This Row],[GK]]</f>
        <v>3018</v>
      </c>
      <c r="G2766" s="2" t="s">
        <v>2596</v>
      </c>
      <c r="I2766">
        <v>54046</v>
      </c>
      <c r="K2766">
        <v>0</v>
      </c>
      <c r="M2766">
        <v>44858.18</v>
      </c>
      <c r="O2766">
        <v>0</v>
      </c>
      <c r="Q2766">
        <v>0</v>
      </c>
      <c r="S2766">
        <v>0</v>
      </c>
      <c r="U2766">
        <v>0</v>
      </c>
      <c r="AO2766" s="337">
        <f>TabIPW[[#This Row],[iloczyn liczby mieszkańców i relacji przeciętnego miesięcznego wynagrodzenia brutto 
 do średniej krajowej2]]/$AP$2*$AO$2</f>
        <v>8.2237866382115724E-4</v>
      </c>
      <c r="AP2766" s="28">
        <v>44858.18</v>
      </c>
      <c r="AQ2766" s="337">
        <f>((TabIPW[[#This Row],[liczba mieszkańców zakładów stacjonarnych pomocy społecznej podleglych samorządowi powiatu (łącznie z filiami)]]/$AR$2*$AR$3)+(TabIPW[[#This Row],[liczba bezrobotnych zarejestrowanych]]/$AS$2*$AS$3))*$AQ$2</f>
        <v>9.8423253319383048E-4</v>
      </c>
      <c r="AR2766" s="28">
        <v>374</v>
      </c>
      <c r="AS2766" s="28">
        <v>1083</v>
      </c>
      <c r="AT2766" s="337">
        <f>((TabIPW[[#This Row],[długość dróg powiatowych o nawierzchni twardej '[w km']]]/$AU$2*$AU$3)+(TabIPW[[#This Row],[liczba mieszkańców w wieku 20-64  '']]/$AV$2*$AV$3))*$AT$2</f>
        <v>2.5940555208545568E-4</v>
      </c>
      <c r="AU2766">
        <v>245.9</v>
      </c>
      <c r="AV2766">
        <v>31940</v>
      </c>
      <c r="AW2766" s="337">
        <f>TabIPW[[#This Row],[liczba oddziałów w szkołach ponadpodstawowych i policealnych]]/$AX$2*$AW$2</f>
        <v>3.9607591455028882E-4</v>
      </c>
      <c r="AX2766" s="28">
        <v>108</v>
      </c>
      <c r="AY2766" s="337">
        <f>TabIPW[[#This Row],[liczba mieszkańców'']]/$AZ$2*$AY$2</f>
        <v>1.5051605544509205E-4</v>
      </c>
      <c r="AZ2766" s="28">
        <v>54046</v>
      </c>
    </row>
    <row r="2767" spans="1:52" x14ac:dyDescent="0.3">
      <c r="A2767" s="2" t="s">
        <v>2322</v>
      </c>
      <c r="B2767" s="2" t="s">
        <v>1143</v>
      </c>
      <c r="C2767" s="2" t="s">
        <v>132</v>
      </c>
      <c r="D2767" s="2"/>
      <c r="E2767" s="2"/>
      <c r="F2767" s="17" t="str">
        <f>+Tabela1[[#This Row],[WK]]&amp;Tabela1[[#This Row],[PK]]&amp;Tabela1[[#This Row],[GK]]</f>
        <v>3019</v>
      </c>
      <c r="G2767" s="2" t="s">
        <v>2597</v>
      </c>
      <c r="I2767">
        <v>128650</v>
      </c>
      <c r="K2767">
        <v>0</v>
      </c>
      <c r="M2767">
        <v>115270.39999999999</v>
      </c>
      <c r="O2767">
        <v>0</v>
      </c>
      <c r="Q2767">
        <v>0</v>
      </c>
      <c r="S2767">
        <v>0</v>
      </c>
      <c r="U2767">
        <v>0</v>
      </c>
      <c r="AO2767" s="337">
        <f>TabIPW[[#This Row],[iloczyn liczby mieszkańców i relacji przeciętnego miesięcznego wynagrodzenia brutto 
 do średniej krajowej2]]/$AP$2*$AO$2</f>
        <v>2.1132359255353278E-3</v>
      </c>
      <c r="AP2767" s="28">
        <v>115270.39999999999</v>
      </c>
      <c r="AQ2767" s="337">
        <f>((TabIPW[[#This Row],[liczba mieszkańców zakładów stacjonarnych pomocy społecznej podleglych samorządowi powiatu (łącznie z filiami)]]/$AR$2*$AR$3)+(TabIPW[[#This Row],[liczba bezrobotnych zarejestrowanych]]/$AS$2*$AS$3))*$AQ$2</f>
        <v>1.5020881227551675E-3</v>
      </c>
      <c r="AR2767" s="28">
        <v>412</v>
      </c>
      <c r="AS2767" s="28">
        <v>3006</v>
      </c>
      <c r="AT2767" s="337">
        <f>((TabIPW[[#This Row],[długość dróg powiatowych o nawierzchni twardej '[w km']]]/$AU$2*$AU$3)+(TabIPW[[#This Row],[liczba mieszkańców w wieku 20-64  '']]/$AV$2*$AV$3))*$AT$2</f>
        <v>5.850096561011073E-4</v>
      </c>
      <c r="AU2767">
        <v>415</v>
      </c>
      <c r="AV2767">
        <v>75716</v>
      </c>
      <c r="AW2767" s="337">
        <f>TabIPW[[#This Row],[liczba oddziałów w szkołach ponadpodstawowych i policealnych]]/$AX$2*$AW$2</f>
        <v>1.4339415054552124E-3</v>
      </c>
      <c r="AX2767" s="28">
        <v>391</v>
      </c>
      <c r="AY2767" s="337">
        <f>TabIPW[[#This Row],[liczba mieszkańców'']]/$AZ$2*$AY$2</f>
        <v>3.5828535937925266E-4</v>
      </c>
      <c r="AZ2767" s="28">
        <v>128650</v>
      </c>
    </row>
    <row r="2768" spans="1:52" x14ac:dyDescent="0.3">
      <c r="A2768" s="2" t="s">
        <v>2322</v>
      </c>
      <c r="B2768" s="2" t="s">
        <v>1143</v>
      </c>
      <c r="C2768" s="2" t="s">
        <v>140</v>
      </c>
      <c r="D2768" s="2"/>
      <c r="E2768" s="2"/>
      <c r="F2768" s="17" t="str">
        <f>+Tabela1[[#This Row],[WK]]&amp;Tabela1[[#This Row],[PK]]&amp;Tabela1[[#This Row],[GK]]</f>
        <v>3020</v>
      </c>
      <c r="G2768" s="2" t="s">
        <v>2598</v>
      </c>
      <c r="I2768">
        <v>60536</v>
      </c>
      <c r="K2768">
        <v>0</v>
      </c>
      <c r="M2768">
        <v>51031.847999999998</v>
      </c>
      <c r="O2768">
        <v>0</v>
      </c>
      <c r="Q2768">
        <v>0</v>
      </c>
      <c r="S2768">
        <v>0</v>
      </c>
      <c r="U2768">
        <v>0</v>
      </c>
      <c r="AO2768" s="337">
        <f>TabIPW[[#This Row],[iloczyn liczby mieszkańców i relacji przeciętnego miesięcznego wynagrodzenia brutto 
 do średniej krajowej2]]/$AP$2*$AO$2</f>
        <v>9.3555964532141943E-4</v>
      </c>
      <c r="AP2768" s="28">
        <v>51031.847999999998</v>
      </c>
      <c r="AQ2768" s="337">
        <f>((TabIPW[[#This Row],[liczba mieszkańców zakładów stacjonarnych pomocy społecznej podleglych samorządowi powiatu (łącznie z filiami)]]/$AR$2*$AR$3)+(TabIPW[[#This Row],[liczba bezrobotnych zarejestrowanych]]/$AS$2*$AS$3))*$AQ$2</f>
        <v>8.6777495872882916E-4</v>
      </c>
      <c r="AR2768" s="28">
        <v>339</v>
      </c>
      <c r="AS2768" s="28">
        <v>876</v>
      </c>
      <c r="AT2768" s="337">
        <f>((TabIPW[[#This Row],[długość dróg powiatowych o nawierzchni twardej '[w km']]]/$AU$2*$AU$3)+(TabIPW[[#This Row],[liczba mieszkańców w wieku 20-64  '']]/$AV$2*$AV$3))*$AT$2</f>
        <v>3.0507748370124101E-4</v>
      </c>
      <c r="AU2768">
        <v>359.8</v>
      </c>
      <c r="AV2768">
        <v>35699</v>
      </c>
      <c r="AW2768" s="337">
        <f>TabIPW[[#This Row],[liczba oddziałów w szkołach ponadpodstawowych i policealnych]]/$AX$2*$AW$2</f>
        <v>3.6306958833776473E-4</v>
      </c>
      <c r="AX2768" s="28">
        <v>99</v>
      </c>
      <c r="AY2768" s="337">
        <f>TabIPW[[#This Row],[liczba mieszkańców'']]/$AZ$2*$AY$2</f>
        <v>1.685904587281962E-4</v>
      </c>
      <c r="AZ2768" s="28">
        <v>60536</v>
      </c>
    </row>
    <row r="2769" spans="1:52" x14ac:dyDescent="0.3">
      <c r="A2769" s="2" t="s">
        <v>2322</v>
      </c>
      <c r="B2769" s="2" t="s">
        <v>1143</v>
      </c>
      <c r="C2769" s="2" t="s">
        <v>147</v>
      </c>
      <c r="D2769" s="2"/>
      <c r="E2769" s="2"/>
      <c r="F2769" s="17" t="str">
        <f>+Tabela1[[#This Row],[WK]]&amp;Tabela1[[#This Row],[PK]]&amp;Tabela1[[#This Row],[GK]]</f>
        <v>3021</v>
      </c>
      <c r="G2769" s="2" t="s">
        <v>2599</v>
      </c>
      <c r="I2769">
        <v>459392</v>
      </c>
      <c r="K2769">
        <v>0</v>
      </c>
      <c r="M2769">
        <v>393239.55199999997</v>
      </c>
      <c r="O2769">
        <v>0</v>
      </c>
      <c r="Q2769">
        <v>0</v>
      </c>
      <c r="S2769">
        <v>0</v>
      </c>
      <c r="U2769">
        <v>0</v>
      </c>
      <c r="AO2769" s="337">
        <f>TabIPW[[#This Row],[iloczyn liczby mieszkańców i relacji przeciętnego miesięcznego wynagrodzenia brutto 
 do średniej krajowej2]]/$AP$2*$AO$2</f>
        <v>7.209205039869885E-3</v>
      </c>
      <c r="AP2769" s="28">
        <v>393239.55199999997</v>
      </c>
      <c r="AQ2769" s="337">
        <f>((TabIPW[[#This Row],[liczba mieszkańców zakładów stacjonarnych pomocy społecznej podleglych samorządowi powiatu (łącznie z filiami)]]/$AR$2*$AR$3)+(TabIPW[[#This Row],[liczba bezrobotnych zarejestrowanych]]/$AS$2*$AS$3))*$AQ$2</f>
        <v>9.3813119587096076E-4</v>
      </c>
      <c r="AR2769" s="28">
        <v>104</v>
      </c>
      <c r="AS2769" s="28">
        <v>3184</v>
      </c>
      <c r="AT2769" s="337">
        <f>((TabIPW[[#This Row],[długość dróg powiatowych o nawierzchni twardej '[w km']]]/$AU$2*$AU$3)+(TabIPW[[#This Row],[liczba mieszkańców w wieku 20-64  '']]/$AV$2*$AV$3))*$AT$2</f>
        <v>1.9872302776520155E-3</v>
      </c>
      <c r="AU2769">
        <v>669.5</v>
      </c>
      <c r="AV2769">
        <v>276748</v>
      </c>
      <c r="AW2769" s="337">
        <f>TabIPW[[#This Row],[liczba oddziałów w szkołach ponadpodstawowych i policealnych]]/$AX$2*$AW$2</f>
        <v>1.3715962226093334E-3</v>
      </c>
      <c r="AX2769" s="28">
        <v>374</v>
      </c>
      <c r="AY2769" s="337">
        <f>TabIPW[[#This Row],[liczba mieszkańców'']]/$AZ$2*$AY$2</f>
        <v>1.2793892562452675E-3</v>
      </c>
      <c r="AZ2769" s="28">
        <v>459392</v>
      </c>
    </row>
    <row r="2770" spans="1:52" x14ac:dyDescent="0.3">
      <c r="A2770" s="2" t="s">
        <v>2322</v>
      </c>
      <c r="B2770" s="2" t="s">
        <v>1143</v>
      </c>
      <c r="C2770" s="2" t="s">
        <v>156</v>
      </c>
      <c r="D2770" s="2"/>
      <c r="E2770" s="2"/>
      <c r="F2770" s="17" t="str">
        <f>+Tabela1[[#This Row],[WK]]&amp;Tabela1[[#This Row],[PK]]&amp;Tabela1[[#This Row],[GK]]</f>
        <v>3022</v>
      </c>
      <c r="G2770" s="2" t="s">
        <v>2600</v>
      </c>
      <c r="I2770">
        <v>58042</v>
      </c>
      <c r="K2770">
        <v>0</v>
      </c>
      <c r="M2770">
        <v>47536.398000000008</v>
      </c>
      <c r="O2770">
        <v>0</v>
      </c>
      <c r="Q2770">
        <v>0</v>
      </c>
      <c r="S2770">
        <v>0</v>
      </c>
      <c r="U2770">
        <v>0</v>
      </c>
      <c r="AO2770" s="337">
        <f>TabIPW[[#This Row],[iloczyn liczby mieszkańców i relacji przeciętnego miesięcznego wynagrodzenia brutto 
 do średniej krajowej2]]/$AP$2*$AO$2</f>
        <v>8.7147805528692279E-4</v>
      </c>
      <c r="AP2770" s="28">
        <v>47536.398000000001</v>
      </c>
      <c r="AQ2770" s="337">
        <f>((TabIPW[[#This Row],[liczba mieszkańców zakładów stacjonarnych pomocy społecznej podleglych samorządowi powiatu (łącznie z filiami)]]/$AR$2*$AR$3)+(TabIPW[[#This Row],[liczba bezrobotnych zarejestrowanych]]/$AS$2*$AS$3))*$AQ$2</f>
        <v>7.8605531981859058E-4</v>
      </c>
      <c r="AR2770" s="28">
        <v>269</v>
      </c>
      <c r="AS2770" s="28">
        <v>1118</v>
      </c>
      <c r="AT2770" s="337">
        <f>((TabIPW[[#This Row],[długość dróg powiatowych o nawierzchni twardej '[w km']]]/$AU$2*$AU$3)+(TabIPW[[#This Row],[liczba mieszkańców w wieku 20-64  '']]/$AV$2*$AV$3))*$AT$2</f>
        <v>2.7343052571778226E-4</v>
      </c>
      <c r="AU2770">
        <v>242.3</v>
      </c>
      <c r="AV2770">
        <v>34113</v>
      </c>
      <c r="AW2770" s="337">
        <f>TabIPW[[#This Row],[liczba oddziałów w szkołach ponadpodstawowych i policealnych]]/$AX$2*$AW$2</f>
        <v>5.2810121940038513E-4</v>
      </c>
      <c r="AX2770" s="28">
        <v>144</v>
      </c>
      <c r="AY2770" s="337">
        <f>TabIPW[[#This Row],[liczba mieszkańców'']]/$AZ$2*$AY$2</f>
        <v>1.616447635374317E-4</v>
      </c>
      <c r="AZ2770" s="28">
        <v>58042</v>
      </c>
    </row>
    <row r="2771" spans="1:52" x14ac:dyDescent="0.3">
      <c r="A2771" s="2" t="s">
        <v>2322</v>
      </c>
      <c r="B2771" s="2" t="s">
        <v>1143</v>
      </c>
      <c r="C2771" s="2" t="s">
        <v>160</v>
      </c>
      <c r="D2771" s="2"/>
      <c r="E2771" s="2"/>
      <c r="F2771" s="17" t="str">
        <f>+Tabela1[[#This Row],[WK]]&amp;Tabela1[[#This Row],[PK]]&amp;Tabela1[[#This Row],[GK]]</f>
        <v>3023</v>
      </c>
      <c r="G2771" s="2" t="s">
        <v>2601</v>
      </c>
      <c r="I2771">
        <v>56688</v>
      </c>
      <c r="K2771">
        <v>0</v>
      </c>
      <c r="M2771">
        <v>46994.351999999999</v>
      </c>
      <c r="O2771">
        <v>0</v>
      </c>
      <c r="Q2771">
        <v>0</v>
      </c>
      <c r="S2771">
        <v>0</v>
      </c>
      <c r="U2771">
        <v>0</v>
      </c>
      <c r="AO2771" s="337">
        <f>TabIPW[[#This Row],[iloczyn liczby mieszkańców i relacji przeciętnego miesięcznego wynagrodzenia brutto 
 do średniej krajowej2]]/$AP$2*$AO$2</f>
        <v>8.6154080270089278E-4</v>
      </c>
      <c r="AP2771" s="28">
        <v>46994.352000000006</v>
      </c>
      <c r="AQ2771" s="337">
        <f>((TabIPW[[#This Row],[liczba mieszkańców zakładów stacjonarnych pomocy społecznej podleglych samorządowi powiatu (łącznie z filiami)]]/$AR$2*$AR$3)+(TabIPW[[#This Row],[liczba bezrobotnych zarejestrowanych]]/$AS$2*$AS$3))*$AQ$2</f>
        <v>9.0354920106476143E-4</v>
      </c>
      <c r="AR2771" s="28">
        <v>259</v>
      </c>
      <c r="AS2771" s="28">
        <v>1713</v>
      </c>
      <c r="AT2771" s="337">
        <f>((TabIPW[[#This Row],[długość dróg powiatowych o nawierzchni twardej '[w km']]]/$AU$2*$AU$3)+(TabIPW[[#This Row],[liczba mieszkańców w wieku 20-64  '']]/$AV$2*$AV$3))*$AT$2</f>
        <v>2.8616736784959626E-4</v>
      </c>
      <c r="AU2771">
        <v>336.9</v>
      </c>
      <c r="AV2771">
        <v>33502</v>
      </c>
      <c r="AW2771" s="337">
        <f>TabIPW[[#This Row],[liczba oddziałów w szkołach ponadpodstawowych i policealnych]]/$AX$2*$AW$2</f>
        <v>3.9240854497111946E-4</v>
      </c>
      <c r="AX2771" s="28">
        <v>107</v>
      </c>
      <c r="AY2771" s="337">
        <f>TabIPW[[#This Row],[liczba mieszkańców'']]/$AZ$2*$AY$2</f>
        <v>1.5787392500964692E-4</v>
      </c>
      <c r="AZ2771" s="28">
        <v>56688</v>
      </c>
    </row>
    <row r="2772" spans="1:52" x14ac:dyDescent="0.3">
      <c r="A2772" s="2" t="s">
        <v>2322</v>
      </c>
      <c r="B2772" s="2" t="s">
        <v>1143</v>
      </c>
      <c r="C2772" s="2" t="s">
        <v>170</v>
      </c>
      <c r="D2772" s="2"/>
      <c r="E2772" s="2"/>
      <c r="F2772" s="17" t="str">
        <f>+Tabela1[[#This Row],[WK]]&amp;Tabela1[[#This Row],[PK]]&amp;Tabela1[[#This Row],[GK]]</f>
        <v>3024</v>
      </c>
      <c r="G2772" s="2" t="s">
        <v>2602</v>
      </c>
      <c r="I2772">
        <v>91642</v>
      </c>
      <c r="K2772">
        <v>0</v>
      </c>
      <c r="M2772">
        <v>83944.071999999986</v>
      </c>
      <c r="O2772">
        <v>0</v>
      </c>
      <c r="Q2772">
        <v>0</v>
      </c>
      <c r="S2772">
        <v>0</v>
      </c>
      <c r="U2772">
        <v>0</v>
      </c>
      <c r="AO2772" s="337">
        <f>TabIPW[[#This Row],[iloczyn liczby mieszkańców i relacji przeciętnego miesięcznego wynagrodzenia brutto 
 do średniej krajowej2]]/$AP$2*$AO$2</f>
        <v>1.5389347888627454E-3</v>
      </c>
      <c r="AP2772" s="28">
        <v>83944.072</v>
      </c>
      <c r="AQ2772" s="337">
        <f>((TabIPW[[#This Row],[liczba mieszkańców zakładów stacjonarnych pomocy społecznej podleglych samorządowi powiatu (łącznie z filiami)]]/$AR$2*$AR$3)+(TabIPW[[#This Row],[liczba bezrobotnych zarejestrowanych]]/$AS$2*$AS$3))*$AQ$2</f>
        <v>6.3582542871877556E-4</v>
      </c>
      <c r="AR2772" s="28">
        <v>143</v>
      </c>
      <c r="AS2772" s="28">
        <v>1540</v>
      </c>
      <c r="AT2772" s="337">
        <f>((TabIPW[[#This Row],[długość dróg powiatowych o nawierzchni twardej '[w km']]]/$AU$2*$AU$3)+(TabIPW[[#This Row],[liczba mieszkańców w wieku 20-64  '']]/$AV$2*$AV$3))*$AT$2</f>
        <v>4.265001728264745E-4</v>
      </c>
      <c r="AU2772">
        <v>345.9</v>
      </c>
      <c r="AV2772">
        <v>54056</v>
      </c>
      <c r="AW2772" s="337">
        <f>TabIPW[[#This Row],[liczba oddziałów w szkołach ponadpodstawowych i policealnych]]/$AX$2*$AW$2</f>
        <v>7.4447602457137618E-4</v>
      </c>
      <c r="AX2772" s="28">
        <v>203</v>
      </c>
      <c r="AY2772" s="337">
        <f>TabIPW[[#This Row],[liczba mieszkańców'']]/$AZ$2*$AY$2</f>
        <v>2.5521948623578297E-4</v>
      </c>
      <c r="AZ2772" s="28">
        <v>91642</v>
      </c>
    </row>
    <row r="2773" spans="1:52" x14ac:dyDescent="0.3">
      <c r="A2773" s="2" t="s">
        <v>2322</v>
      </c>
      <c r="B2773" s="2" t="s">
        <v>1143</v>
      </c>
      <c r="C2773" s="2" t="s">
        <v>178</v>
      </c>
      <c r="D2773" s="2"/>
      <c r="E2773" s="2"/>
      <c r="F2773" s="17" t="str">
        <f>+Tabela1[[#This Row],[WK]]&amp;Tabela1[[#This Row],[PK]]&amp;Tabela1[[#This Row],[GK]]</f>
        <v>3025</v>
      </c>
      <c r="G2773" s="2" t="s">
        <v>2340</v>
      </c>
      <c r="I2773">
        <v>60144</v>
      </c>
      <c r="K2773">
        <v>0</v>
      </c>
      <c r="M2773">
        <v>53227.44</v>
      </c>
      <c r="O2773">
        <v>0</v>
      </c>
      <c r="Q2773">
        <v>0</v>
      </c>
      <c r="S2773">
        <v>0</v>
      </c>
      <c r="U2773">
        <v>0</v>
      </c>
      <c r="AO2773" s="337">
        <f>TabIPW[[#This Row],[iloczyn liczby mieszkańców i relacji przeciętnego miesięcznego wynagrodzenia brutto 
 do średniej krajowej2]]/$AP$2*$AO$2</f>
        <v>9.758111226496665E-4</v>
      </c>
      <c r="AP2773" s="28">
        <v>53227.44</v>
      </c>
      <c r="AQ2773" s="337">
        <f>((TabIPW[[#This Row],[liczba mieszkańców zakładów stacjonarnych pomocy społecznej podleglych samorządowi powiatu (łącznie z filiami)]]/$AR$2*$AR$3)+(TabIPW[[#This Row],[liczba bezrobotnych zarejestrowanych]]/$AS$2*$AS$3))*$AQ$2</f>
        <v>4.0564649029692753E-4</v>
      </c>
      <c r="AR2773" s="28">
        <v>0</v>
      </c>
      <c r="AS2773" s="28">
        <v>1760</v>
      </c>
      <c r="AT2773" s="337">
        <f>((TabIPW[[#This Row],[długość dróg powiatowych o nawierzchni twardej '[w km']]]/$AU$2*$AU$3)+(TabIPW[[#This Row],[liczba mieszkańców w wieku 20-64  '']]/$AV$2*$AV$3))*$AT$2</f>
        <v>2.9027139906237905E-4</v>
      </c>
      <c r="AU2773">
        <v>291.8</v>
      </c>
      <c r="AV2773">
        <v>35301</v>
      </c>
      <c r="AW2773" s="337">
        <f>TabIPW[[#This Row],[liczba oddziałów w szkołach ponadpodstawowych i policealnych]]/$AX$2*$AW$2</f>
        <v>4.9142752360869168E-4</v>
      </c>
      <c r="AX2773" s="28">
        <v>134</v>
      </c>
      <c r="AY2773" s="337">
        <f>TabIPW[[#This Row],[liczba mieszkańców'']]/$AZ$2*$AY$2</f>
        <v>1.6749875363004878E-4</v>
      </c>
      <c r="AZ2773" s="28">
        <v>60144</v>
      </c>
    </row>
    <row r="2774" spans="1:52" x14ac:dyDescent="0.3">
      <c r="A2774" s="2" t="s">
        <v>2322</v>
      </c>
      <c r="B2774" s="2" t="s">
        <v>1143</v>
      </c>
      <c r="C2774" s="2" t="s">
        <v>185</v>
      </c>
      <c r="D2774" s="2"/>
      <c r="E2774" s="2"/>
      <c r="F2774" s="17" t="str">
        <f>+Tabela1[[#This Row],[WK]]&amp;Tabela1[[#This Row],[PK]]&amp;Tabela1[[#This Row],[GK]]</f>
        <v>3026</v>
      </c>
      <c r="G2774" s="2" t="s">
        <v>2603</v>
      </c>
      <c r="I2774">
        <v>60745</v>
      </c>
      <c r="K2774">
        <v>0</v>
      </c>
      <c r="M2774">
        <v>49567.92</v>
      </c>
      <c r="O2774">
        <v>0</v>
      </c>
      <c r="Q2774">
        <v>0</v>
      </c>
      <c r="S2774">
        <v>0</v>
      </c>
      <c r="U2774">
        <v>0</v>
      </c>
      <c r="AO2774" s="337">
        <f>TabIPW[[#This Row],[iloczyn liczby mieszkańców i relacji przeciętnego miesięcznego wynagrodzenia brutto 
 do średniej krajowej2]]/$AP$2*$AO$2</f>
        <v>9.0872166053090019E-4</v>
      </c>
      <c r="AP2774" s="28">
        <v>49567.92</v>
      </c>
      <c r="AQ2774" s="337">
        <f>((TabIPW[[#This Row],[liczba mieszkańców zakładów stacjonarnych pomocy społecznej podleglych samorządowi powiatu (łącznie z filiami)]]/$AR$2*$AR$3)+(TabIPW[[#This Row],[liczba bezrobotnych zarejestrowanych]]/$AS$2*$AS$3))*$AQ$2</f>
        <v>5.9867558313352813E-4</v>
      </c>
      <c r="AR2774" s="28">
        <v>202</v>
      </c>
      <c r="AS2774" s="28">
        <v>876</v>
      </c>
      <c r="AT2774" s="337">
        <f>((TabIPW[[#This Row],[długość dróg powiatowych o nawierzchni twardej '[w km']]]/$AU$2*$AU$3)+(TabIPW[[#This Row],[liczba mieszkańców w wieku 20-64  '']]/$AV$2*$AV$3))*$AT$2</f>
        <v>2.8565318402849472E-4</v>
      </c>
      <c r="AU2774">
        <v>240.1</v>
      </c>
      <c r="AV2774">
        <v>35982</v>
      </c>
      <c r="AW2774" s="337">
        <f>TabIPW[[#This Row],[liczba oddziałów w szkołach ponadpodstawowych i policealnych]]/$AX$2*$AW$2</f>
        <v>6.7479600256715869E-4</v>
      </c>
      <c r="AX2774" s="28">
        <v>184</v>
      </c>
      <c r="AY2774" s="337">
        <f>TabIPW[[#This Row],[liczba mieszkańców'']]/$AZ$2*$AY$2</f>
        <v>1.6917251578307582E-4</v>
      </c>
      <c r="AZ2774" s="28">
        <v>60745</v>
      </c>
    </row>
    <row r="2775" spans="1:52" x14ac:dyDescent="0.3">
      <c r="A2775" s="2" t="s">
        <v>2322</v>
      </c>
      <c r="B2775" s="2" t="s">
        <v>1143</v>
      </c>
      <c r="C2775" s="2" t="s">
        <v>1119</v>
      </c>
      <c r="D2775" s="2"/>
      <c r="E2775" s="2"/>
      <c r="F2775" s="17" t="str">
        <f>+Tabela1[[#This Row],[WK]]&amp;Tabela1[[#This Row],[PK]]&amp;Tabela1[[#This Row],[GK]]</f>
        <v>3027</v>
      </c>
      <c r="G2775" s="2" t="s">
        <v>2604</v>
      </c>
      <c r="I2775">
        <v>79971</v>
      </c>
      <c r="K2775">
        <v>0</v>
      </c>
      <c r="M2775">
        <v>61337.757000000005</v>
      </c>
      <c r="O2775">
        <v>0</v>
      </c>
      <c r="Q2775">
        <v>0</v>
      </c>
      <c r="S2775">
        <v>0</v>
      </c>
      <c r="U2775">
        <v>0</v>
      </c>
      <c r="AO2775" s="337">
        <f>TabIPW[[#This Row],[iloczyn liczby mieszkańców i relacji przeciętnego miesięcznego wynagrodzenia brutto 
 do średniej krajowej2]]/$AP$2*$AO$2</f>
        <v>1.1244964161151174E-3</v>
      </c>
      <c r="AP2775" s="28">
        <v>61337.756999999998</v>
      </c>
      <c r="AQ2775" s="337">
        <f>((TabIPW[[#This Row],[liczba mieszkańców zakładów stacjonarnych pomocy społecznej podleglych samorządowi powiatu (łącznie z filiami)]]/$AR$2*$AR$3)+(TabIPW[[#This Row],[liczba bezrobotnych zarejestrowanych]]/$AS$2*$AS$3))*$AQ$2</f>
        <v>8.0625967395915523E-4</v>
      </c>
      <c r="AR2775" s="28">
        <v>209</v>
      </c>
      <c r="AS2775" s="28">
        <v>1717</v>
      </c>
      <c r="AT2775" s="337">
        <f>((TabIPW[[#This Row],[długość dróg powiatowych o nawierzchni twardej '[w km']]]/$AU$2*$AU$3)+(TabIPW[[#This Row],[liczba mieszkańców w wieku 20-64  '']]/$AV$2*$AV$3))*$AT$2</f>
        <v>3.7339068599058007E-4</v>
      </c>
      <c r="AU2775">
        <v>298.5</v>
      </c>
      <c r="AV2775">
        <v>47439</v>
      </c>
      <c r="AW2775" s="337">
        <f>TabIPW[[#This Row],[liczba oddziałów w szkołach ponadpodstawowych i policealnych]]/$AX$2*$AW$2</f>
        <v>5.7210965435041717E-4</v>
      </c>
      <c r="AX2775" s="28">
        <v>156</v>
      </c>
      <c r="AY2775" s="337">
        <f>TabIPW[[#This Row],[liczba mieszkańców'']]/$AZ$2*$AY$2</f>
        <v>2.2271619490803123E-4</v>
      </c>
      <c r="AZ2775" s="28">
        <v>79971</v>
      </c>
    </row>
    <row r="2776" spans="1:52" x14ac:dyDescent="0.3">
      <c r="A2776" s="2" t="s">
        <v>2322</v>
      </c>
      <c r="B2776" s="2" t="s">
        <v>1143</v>
      </c>
      <c r="C2776" s="2" t="s">
        <v>1126</v>
      </c>
      <c r="D2776" s="2"/>
      <c r="E2776" s="2"/>
      <c r="F2776" s="17" t="str">
        <f>+Tabela1[[#This Row],[WK]]&amp;Tabela1[[#This Row],[PK]]&amp;Tabela1[[#This Row],[GK]]</f>
        <v>3028</v>
      </c>
      <c r="G2776" s="2" t="s">
        <v>2605</v>
      </c>
      <c r="I2776">
        <v>68670</v>
      </c>
      <c r="K2776">
        <v>0</v>
      </c>
      <c r="M2776">
        <v>56103.39</v>
      </c>
      <c r="O2776">
        <v>0</v>
      </c>
      <c r="Q2776">
        <v>0</v>
      </c>
      <c r="S2776">
        <v>0</v>
      </c>
      <c r="U2776">
        <v>0</v>
      </c>
      <c r="AO2776" s="337">
        <f>TabIPW[[#This Row],[iloczyn liczby mieszkańców i relacji przeciętnego miesięcznego wynagrodzenia brutto 
 do średniej krajowej2]]/$AP$2*$AO$2</f>
        <v>1.0285355068805127E-3</v>
      </c>
      <c r="AP2776" s="28">
        <v>56103.390000000007</v>
      </c>
      <c r="AQ2776" s="337">
        <f>((TabIPW[[#This Row],[liczba mieszkańców zakładów stacjonarnych pomocy społecznej podleglych samorządowi powiatu (łącznie z filiami)]]/$AR$2*$AR$3)+(TabIPW[[#This Row],[liczba bezrobotnych zarejestrowanych]]/$AS$2*$AS$3))*$AQ$2</f>
        <v>4.863927968098027E-4</v>
      </c>
      <c r="AR2776" s="28">
        <v>60</v>
      </c>
      <c r="AS2776" s="28">
        <v>1599</v>
      </c>
      <c r="AT2776" s="337">
        <f>((TabIPW[[#This Row],[długość dróg powiatowych o nawierzchni twardej '[w km']]]/$AU$2*$AU$3)+(TabIPW[[#This Row],[liczba mieszkańców w wieku 20-64  '']]/$AV$2*$AV$3))*$AT$2</f>
        <v>3.3595987552842926E-4</v>
      </c>
      <c r="AU2776">
        <v>348.8</v>
      </c>
      <c r="AV2776">
        <v>40565</v>
      </c>
      <c r="AW2776" s="337">
        <f>TabIPW[[#This Row],[liczba oddziałów w szkołach ponadpodstawowych i policealnych]]/$AX$2*$AW$2</f>
        <v>5.5744017603373986E-4</v>
      </c>
      <c r="AX2776" s="28">
        <v>152</v>
      </c>
      <c r="AY2776" s="337">
        <f>TabIPW[[#This Row],[liczba mieszkańców'']]/$AZ$2*$AY$2</f>
        <v>1.9124333951475541E-4</v>
      </c>
      <c r="AZ2776" s="28">
        <v>68670</v>
      </c>
    </row>
    <row r="2777" spans="1:52" x14ac:dyDescent="0.3">
      <c r="A2777" s="2" t="s">
        <v>2322</v>
      </c>
      <c r="B2777" s="2" t="s">
        <v>1143</v>
      </c>
      <c r="C2777" s="2" t="s">
        <v>1134</v>
      </c>
      <c r="D2777" s="2"/>
      <c r="E2777" s="2"/>
      <c r="F2777" s="17" t="str">
        <f>+Tabela1[[#This Row],[WK]]&amp;Tabela1[[#This Row],[PK]]&amp;Tabela1[[#This Row],[GK]]</f>
        <v>3029</v>
      </c>
      <c r="G2777" s="2" t="s">
        <v>2606</v>
      </c>
      <c r="I2777">
        <v>56260</v>
      </c>
      <c r="K2777">
        <v>0</v>
      </c>
      <c r="M2777">
        <v>46808.32</v>
      </c>
      <c r="O2777">
        <v>0</v>
      </c>
      <c r="Q2777">
        <v>0</v>
      </c>
      <c r="S2777">
        <v>0</v>
      </c>
      <c r="U2777">
        <v>0</v>
      </c>
      <c r="AO2777" s="337">
        <f>TabIPW[[#This Row],[iloczyn liczby mieszkańców i relacji przeciętnego miesięcznego wynagrodzenia brutto 
 do średniej krajowej2]]/$AP$2*$AO$2</f>
        <v>8.5813030437956151E-4</v>
      </c>
      <c r="AP2777" s="28">
        <v>46808.320000000007</v>
      </c>
      <c r="AQ2777" s="337">
        <f>((TabIPW[[#This Row],[liczba mieszkańców zakładów stacjonarnych pomocy społecznej podleglych samorządowi powiatu (łącznie z filiami)]]/$AR$2*$AR$3)+(TabIPW[[#This Row],[liczba bezrobotnych zarejestrowanych]]/$AS$2*$AS$3))*$AQ$2</f>
        <v>1.6295003899995895E-4</v>
      </c>
      <c r="AR2777" s="28">
        <v>0</v>
      </c>
      <c r="AS2777" s="28">
        <v>707</v>
      </c>
      <c r="AT2777" s="337">
        <f>((TabIPW[[#This Row],[długość dróg powiatowych o nawierzchni twardej '[w km']]]/$AU$2*$AU$3)+(TabIPW[[#This Row],[liczba mieszkańców w wieku 20-64  '']]/$AV$2*$AV$3))*$AT$2</f>
        <v>2.6181089540585684E-4</v>
      </c>
      <c r="AU2777">
        <v>218.8</v>
      </c>
      <c r="AV2777">
        <v>33012</v>
      </c>
      <c r="AW2777" s="337">
        <f>TabIPW[[#This Row],[liczba oddziałów w szkołach ponadpodstawowych i policealnych]]/$AX$2*$AW$2</f>
        <v>5.7577702392958658E-4</v>
      </c>
      <c r="AX2777" s="28">
        <v>157</v>
      </c>
      <c r="AY2777" s="337">
        <f>TabIPW[[#This Row],[liczba mieszkańców'']]/$AZ$2*$AY$2</f>
        <v>1.5668196128003697E-4</v>
      </c>
      <c r="AZ2777" s="28">
        <v>56260</v>
      </c>
    </row>
    <row r="2778" spans="1:52" x14ac:dyDescent="0.3">
      <c r="A2778" s="2" t="s">
        <v>2322</v>
      </c>
      <c r="B2778" s="2" t="s">
        <v>1143</v>
      </c>
      <c r="C2778" s="2" t="s">
        <v>1143</v>
      </c>
      <c r="D2778" s="2"/>
      <c r="E2778" s="2"/>
      <c r="F2778" s="17" t="str">
        <f>+Tabela1[[#This Row],[WK]]&amp;Tabela1[[#This Row],[PK]]&amp;Tabela1[[#This Row],[GK]]</f>
        <v>3030</v>
      </c>
      <c r="G2778" s="2" t="s">
        <v>2607</v>
      </c>
      <c r="I2778">
        <v>77999</v>
      </c>
      <c r="K2778">
        <v>0</v>
      </c>
      <c r="M2778">
        <v>66611.146000000008</v>
      </c>
      <c r="O2778">
        <v>0</v>
      </c>
      <c r="Q2778">
        <v>0</v>
      </c>
      <c r="S2778">
        <v>0</v>
      </c>
      <c r="U2778">
        <v>0</v>
      </c>
      <c r="AO2778" s="337">
        <f>TabIPW[[#This Row],[iloczyn liczby mieszkańców i relacji przeciętnego miesięcznego wynagrodzenia brutto 
 do średniej krajowej2]]/$AP$2*$AO$2</f>
        <v>1.2211727101517724E-3</v>
      </c>
      <c r="AP2778" s="28">
        <v>66611.146000000008</v>
      </c>
      <c r="AQ2778" s="337">
        <f>((TabIPW[[#This Row],[liczba mieszkańców zakładów stacjonarnych pomocy społecznej podleglych samorządowi powiatu (łącznie z filiami)]]/$AR$2*$AR$3)+(TabIPW[[#This Row],[liczba bezrobotnych zarejestrowanych]]/$AS$2*$AS$3))*$AQ$2</f>
        <v>4.0598278756697782E-4</v>
      </c>
      <c r="AR2778" s="28">
        <v>43</v>
      </c>
      <c r="AS2778" s="28">
        <v>1395</v>
      </c>
      <c r="AT2778" s="337">
        <f>((TabIPW[[#This Row],[długość dróg powiatowych o nawierzchni twardej '[w km']]]/$AU$2*$AU$3)+(TabIPW[[#This Row],[liczba mieszkańców w wieku 20-64  '']]/$AV$2*$AV$3))*$AT$2</f>
        <v>3.6549727737689169E-4</v>
      </c>
      <c r="AU2778">
        <v>297.8</v>
      </c>
      <c r="AV2778">
        <v>46288</v>
      </c>
      <c r="AW2778" s="337">
        <f>TabIPW[[#This Row],[liczba oddziałów w szkołach ponadpodstawowych i policealnych]]/$AX$2*$AW$2</f>
        <v>7.3714128541303757E-4</v>
      </c>
      <c r="AX2778" s="28">
        <v>201</v>
      </c>
      <c r="AY2778" s="337">
        <f>TabIPW[[#This Row],[liczba mieszkańców'']]/$AZ$2*$AY$2</f>
        <v>2.1722424987347322E-4</v>
      </c>
      <c r="AZ2778" s="28">
        <v>77999</v>
      </c>
    </row>
    <row r="2779" spans="1:52" x14ac:dyDescent="0.3">
      <c r="A2779" s="2" t="s">
        <v>2322</v>
      </c>
      <c r="B2779" s="2" t="s">
        <v>1143</v>
      </c>
      <c r="C2779" s="2" t="s">
        <v>2131</v>
      </c>
      <c r="D2779" s="2"/>
      <c r="E2779" s="2"/>
      <c r="F2779" s="17" t="str">
        <f>+Tabela1[[#This Row],[WK]]&amp;Tabela1[[#This Row],[PK]]&amp;Tabela1[[#This Row],[GK]]</f>
        <v>3031</v>
      </c>
      <c r="G2779" s="2" t="s">
        <v>2608</v>
      </c>
      <c r="I2779">
        <v>66431</v>
      </c>
      <c r="K2779">
        <v>0</v>
      </c>
      <c r="M2779">
        <v>49889.680999999997</v>
      </c>
      <c r="O2779">
        <v>0</v>
      </c>
      <c r="Q2779">
        <v>0</v>
      </c>
      <c r="S2779">
        <v>0</v>
      </c>
      <c r="U2779">
        <v>0</v>
      </c>
      <c r="AO2779" s="337">
        <f>TabIPW[[#This Row],[iloczyn liczby mieszkańców i relacji przeciętnego miesięcznego wynagrodzenia brutto 
 do średniej krajowej2]]/$AP$2*$AO$2</f>
        <v>9.1462045939544974E-4</v>
      </c>
      <c r="AP2779" s="28">
        <v>49889.68099999999</v>
      </c>
      <c r="AQ2779" s="337">
        <f>((TabIPW[[#This Row],[liczba mieszkańców zakładów stacjonarnych pomocy społecznej podleglych samorządowi powiatu (łącznie z filiami)]]/$AR$2*$AR$3)+(TabIPW[[#This Row],[liczba bezrobotnych zarejestrowanych]]/$AS$2*$AS$3))*$AQ$2</f>
        <v>4.2154967656425027E-4</v>
      </c>
      <c r="AR2779" s="28">
        <v>0</v>
      </c>
      <c r="AS2779" s="28">
        <v>1829</v>
      </c>
      <c r="AT2779" s="337">
        <f>((TabIPW[[#This Row],[długość dróg powiatowych o nawierzchni twardej '[w km']]]/$AU$2*$AU$3)+(TabIPW[[#This Row],[liczba mieszkańców w wieku 20-64  '']]/$AV$2*$AV$3))*$AT$2</f>
        <v>3.4398907614799763E-4</v>
      </c>
      <c r="AU2779">
        <v>419.6</v>
      </c>
      <c r="AV2779">
        <v>39885</v>
      </c>
      <c r="AW2779" s="337">
        <f>TabIPW[[#This Row],[liczba oddziałów w szkołach ponadpodstawowych i policealnych]]/$AX$2*$AW$2</f>
        <v>4.4008434950032087E-4</v>
      </c>
      <c r="AX2779" s="28">
        <v>120</v>
      </c>
      <c r="AY2779" s="337">
        <f>TabIPW[[#This Row],[liczba mieszkańców'']]/$AZ$2*$AY$2</f>
        <v>1.8500780963018372E-4</v>
      </c>
      <c r="AZ2779" s="28">
        <v>66431</v>
      </c>
    </row>
    <row r="2780" spans="1:52" x14ac:dyDescent="0.3">
      <c r="A2780" s="2" t="s">
        <v>2322</v>
      </c>
      <c r="B2780" s="2" t="s">
        <v>1149</v>
      </c>
      <c r="C2780" s="2" t="s">
        <v>12</v>
      </c>
      <c r="D2780" s="2"/>
      <c r="E2780" s="2"/>
      <c r="F2780" s="17" t="str">
        <f>+Tabela1[[#This Row],[WK]]&amp;Tabela1[[#This Row],[PK]]&amp;Tabela1[[#This Row],[GK]]</f>
        <v>3201</v>
      </c>
      <c r="G2780" s="2" t="s">
        <v>2609</v>
      </c>
      <c r="I2780">
        <v>43526</v>
      </c>
      <c r="K2780">
        <v>0</v>
      </c>
      <c r="M2780">
        <v>37737.042000000001</v>
      </c>
      <c r="O2780">
        <v>0</v>
      </c>
      <c r="Q2780">
        <v>0</v>
      </c>
      <c r="S2780">
        <v>0</v>
      </c>
      <c r="U2780">
        <v>0</v>
      </c>
      <c r="AO2780" s="337">
        <f>TabIPW[[#This Row],[iloczyn liczby mieszkańców i relacji przeciętnego miesięcznego wynagrodzenia brutto 
 do średniej krajowej2]]/$AP$2*$AO$2</f>
        <v>6.9182784893464014E-4</v>
      </c>
      <c r="AP2780" s="28">
        <v>37737.042000000001</v>
      </c>
      <c r="AQ2780" s="337">
        <f>((TabIPW[[#This Row],[liczba mieszkańców zakładów stacjonarnych pomocy społecznej podleglych samorządowi powiatu (łącznie z filiami)]]/$AR$2*$AR$3)+(TabIPW[[#This Row],[liczba bezrobotnych zarejestrowanych]]/$AS$2*$AS$3))*$AQ$2</f>
        <v>5.7919865347510167E-4</v>
      </c>
      <c r="AR2780" s="28">
        <v>0</v>
      </c>
      <c r="AS2780" s="28">
        <v>2513</v>
      </c>
      <c r="AT2780" s="337">
        <f>((TabIPW[[#This Row],[długość dróg powiatowych o nawierzchni twardej '[w km']]]/$AU$2*$AU$3)+(TabIPW[[#This Row],[liczba mieszkańców w wieku 20-64  '']]/$AV$2*$AV$3))*$AT$2</f>
        <v>2.2622677064221879E-4</v>
      </c>
      <c r="AU2780">
        <v>287.3</v>
      </c>
      <c r="AV2780">
        <v>25931</v>
      </c>
      <c r="AW2780" s="337">
        <f>TabIPW[[#This Row],[liczba oddziałów w szkołach ponadpodstawowych i policealnych]]/$AX$2*$AW$2</f>
        <v>3.9240854497111946E-4</v>
      </c>
      <c r="AX2780" s="28">
        <v>107</v>
      </c>
      <c r="AY2780" s="337">
        <f>TabIPW[[#This Row],[liczba mieszkańców'']]/$AZ$2*$AY$2</f>
        <v>1.2121825536215588E-4</v>
      </c>
      <c r="AZ2780" s="28">
        <v>43526</v>
      </c>
    </row>
    <row r="2781" spans="1:52" x14ac:dyDescent="0.3">
      <c r="A2781" s="2" t="s">
        <v>2322</v>
      </c>
      <c r="B2781" s="2" t="s">
        <v>1149</v>
      </c>
      <c r="C2781" s="2" t="s">
        <v>11</v>
      </c>
      <c r="D2781" s="2"/>
      <c r="E2781" s="2"/>
      <c r="F2781" s="17" t="str">
        <f>+Tabela1[[#This Row],[WK]]&amp;Tabela1[[#This Row],[PK]]&amp;Tabela1[[#This Row],[GK]]</f>
        <v>3202</v>
      </c>
      <c r="G2781" s="2" t="s">
        <v>2610</v>
      </c>
      <c r="I2781">
        <v>43632</v>
      </c>
      <c r="K2781">
        <v>0</v>
      </c>
      <c r="M2781">
        <v>37130.831999999995</v>
      </c>
      <c r="O2781">
        <v>0</v>
      </c>
      <c r="Q2781">
        <v>0</v>
      </c>
      <c r="S2781">
        <v>0</v>
      </c>
      <c r="U2781">
        <v>0</v>
      </c>
      <c r="AO2781" s="337">
        <f>TabIPW[[#This Row],[iloczyn liczby mieszkańców i relacji przeciętnego miesięcznego wynagrodzenia brutto 
 do średniej krajowej2]]/$AP$2*$AO$2</f>
        <v>6.8071428681965853E-4</v>
      </c>
      <c r="AP2781" s="28">
        <v>37130.832000000002</v>
      </c>
      <c r="AQ2781" s="337">
        <f>((TabIPW[[#This Row],[liczba mieszkańców zakładów stacjonarnych pomocy społecznej podleglych samorządowi powiatu (łącznie z filiami)]]/$AR$2*$AR$3)+(TabIPW[[#This Row],[liczba bezrobotnych zarejestrowanych]]/$AS$2*$AS$3))*$AQ$2</f>
        <v>6.5590211901050347E-4</v>
      </c>
      <c r="AR2781" s="28">
        <v>103</v>
      </c>
      <c r="AS2781" s="28">
        <v>1968</v>
      </c>
      <c r="AT2781" s="337">
        <f>((TabIPW[[#This Row],[długość dróg powiatowych o nawierzchni twardej '[w km']]]/$AU$2*$AU$3)+(TabIPW[[#This Row],[liczba mieszkańców w wieku 20-64  '']]/$AV$2*$AV$3))*$AT$2</f>
        <v>2.4789297347909816E-4</v>
      </c>
      <c r="AU2781">
        <v>412.8</v>
      </c>
      <c r="AV2781">
        <v>25827</v>
      </c>
      <c r="AW2781" s="337">
        <f>TabIPW[[#This Row],[liczba oddziałów w szkołach ponadpodstawowych i policealnych]]/$AX$2*$AW$2</f>
        <v>3.6673695791693403E-4</v>
      </c>
      <c r="AX2781" s="28">
        <v>100</v>
      </c>
      <c r="AY2781" s="337">
        <f>TabIPW[[#This Row],[liczba mieszkańców'']]/$AZ$2*$AY$2</f>
        <v>1.215134613325733E-4</v>
      </c>
      <c r="AZ2781" s="28">
        <v>43632</v>
      </c>
    </row>
    <row r="2782" spans="1:52" x14ac:dyDescent="0.3">
      <c r="A2782" s="2" t="s">
        <v>2322</v>
      </c>
      <c r="B2782" s="2" t="s">
        <v>1149</v>
      </c>
      <c r="C2782" s="2" t="s">
        <v>16</v>
      </c>
      <c r="D2782" s="2"/>
      <c r="E2782" s="2"/>
      <c r="F2782" s="17" t="str">
        <f>+Tabela1[[#This Row],[WK]]&amp;Tabela1[[#This Row],[PK]]&amp;Tabela1[[#This Row],[GK]]</f>
        <v>3203</v>
      </c>
      <c r="G2782" s="2" t="s">
        <v>2611</v>
      </c>
      <c r="I2782">
        <v>52484</v>
      </c>
      <c r="K2782">
        <v>0</v>
      </c>
      <c r="M2782">
        <v>42721.976000000002</v>
      </c>
      <c r="O2782">
        <v>0</v>
      </c>
      <c r="Q2782">
        <v>0</v>
      </c>
      <c r="S2782">
        <v>0</v>
      </c>
      <c r="U2782">
        <v>0</v>
      </c>
      <c r="AO2782" s="337">
        <f>TabIPW[[#This Row],[iloczyn liczby mieszkańców i relacji przeciętnego miesięcznego wynagrodzenia brutto 
 do średniej krajowej2]]/$AP$2*$AO$2</f>
        <v>7.8321593828995179E-4</v>
      </c>
      <c r="AP2782" s="28">
        <v>42721.976000000002</v>
      </c>
      <c r="AQ2782" s="337">
        <f>((TabIPW[[#This Row],[liczba mieszkańców zakładów stacjonarnych pomocy społecznej podleglych samorządowi powiatu (łącznie z filiami)]]/$AR$2*$AR$3)+(TabIPW[[#This Row],[liczba bezrobotnych zarejestrowanych]]/$AS$2*$AS$3))*$AQ$2</f>
        <v>6.1607432302158809E-4</v>
      </c>
      <c r="AR2782" s="28">
        <v>67</v>
      </c>
      <c r="AS2782" s="28">
        <v>2102</v>
      </c>
      <c r="AT2782" s="337">
        <f>((TabIPW[[#This Row],[długość dróg powiatowych o nawierzchni twardej '[w km']]]/$AU$2*$AU$3)+(TabIPW[[#This Row],[liczba mieszkańców w wieku 20-64  '']]/$AV$2*$AV$3))*$AT$2</f>
        <v>2.7380224935843778E-4</v>
      </c>
      <c r="AU2782">
        <v>370.3</v>
      </c>
      <c r="AV2782">
        <v>30788</v>
      </c>
      <c r="AW2782" s="337">
        <f>TabIPW[[#This Row],[liczba oddziałów w szkołach ponadpodstawowych i policealnych]]/$AX$2*$AW$2</f>
        <v>3.8874117539195016E-4</v>
      </c>
      <c r="AX2782" s="28">
        <v>106</v>
      </c>
      <c r="AY2782" s="337">
        <f>TabIPW[[#This Row],[liczba mieszkańców'']]/$AZ$2*$AY$2</f>
        <v>1.4616594482441274E-4</v>
      </c>
      <c r="AZ2782" s="28">
        <v>52484</v>
      </c>
    </row>
    <row r="2783" spans="1:52" x14ac:dyDescent="0.3">
      <c r="A2783" s="2" t="s">
        <v>2322</v>
      </c>
      <c r="B2783" s="2" t="s">
        <v>1149</v>
      </c>
      <c r="C2783" s="2" t="s">
        <v>18</v>
      </c>
      <c r="D2783" s="2"/>
      <c r="E2783" s="2"/>
      <c r="F2783" s="17" t="str">
        <f>+Tabela1[[#This Row],[WK]]&amp;Tabela1[[#This Row],[PK]]&amp;Tabela1[[#This Row],[GK]]</f>
        <v>3204</v>
      </c>
      <c r="G2783" s="2" t="s">
        <v>2612</v>
      </c>
      <c r="I2783">
        <v>81016</v>
      </c>
      <c r="K2783">
        <v>0</v>
      </c>
      <c r="M2783">
        <v>72104.240000000005</v>
      </c>
      <c r="O2783">
        <v>0</v>
      </c>
      <c r="Q2783">
        <v>0</v>
      </c>
      <c r="S2783">
        <v>0</v>
      </c>
      <c r="U2783">
        <v>0</v>
      </c>
      <c r="AO2783" s="337">
        <f>TabIPW[[#This Row],[iloczyn liczby mieszkańców i relacji przeciętnego miesięcznego wynagrodzenia brutto 
 do średniej krajowej2]]/$AP$2*$AO$2</f>
        <v>1.3218768248520125E-3</v>
      </c>
      <c r="AP2783" s="28">
        <v>72104.240000000005</v>
      </c>
      <c r="AQ2783" s="337">
        <f>((TabIPW[[#This Row],[liczba mieszkańców zakładów stacjonarnych pomocy społecznej podleglych samorządowi powiatu (łącznie z filiami)]]/$AR$2*$AR$3)+(TabIPW[[#This Row],[liczba bezrobotnych zarejestrowanych]]/$AS$2*$AS$3))*$AQ$2</f>
        <v>8.4281960965790323E-4</v>
      </c>
      <c r="AR2783" s="28">
        <v>237</v>
      </c>
      <c r="AS2783" s="28">
        <v>1637</v>
      </c>
      <c r="AT2783" s="337">
        <f>((TabIPW[[#This Row],[długość dróg powiatowych o nawierzchni twardej '[w km']]]/$AU$2*$AU$3)+(TabIPW[[#This Row],[liczba mieszkańców w wieku 20-64  '']]/$AV$2*$AV$3))*$AT$2</f>
        <v>4.3054760573892141E-4</v>
      </c>
      <c r="AU2783">
        <v>578.1</v>
      </c>
      <c r="AV2783">
        <v>48524</v>
      </c>
      <c r="AW2783" s="337">
        <f>TabIPW[[#This Row],[liczba oddziałów w szkołach ponadpodstawowych i policealnych]]/$AX$2*$AW$2</f>
        <v>5.4643806729623174E-4</v>
      </c>
      <c r="AX2783" s="28">
        <v>149</v>
      </c>
      <c r="AY2783" s="337">
        <f>TabIPW[[#This Row],[liczba mieszkańców'']]/$AZ$2*$AY$2</f>
        <v>2.2562648018242937E-4</v>
      </c>
      <c r="AZ2783" s="28">
        <v>81016</v>
      </c>
    </row>
    <row r="2784" spans="1:52" x14ac:dyDescent="0.3">
      <c r="A2784" s="2" t="s">
        <v>2322</v>
      </c>
      <c r="B2784" s="2" t="s">
        <v>1149</v>
      </c>
      <c r="C2784" s="2" t="s">
        <v>21</v>
      </c>
      <c r="D2784" s="2"/>
      <c r="E2784" s="2"/>
      <c r="F2784" s="17" t="str">
        <f>+Tabela1[[#This Row],[WK]]&amp;Tabela1[[#This Row],[PK]]&amp;Tabela1[[#This Row],[GK]]</f>
        <v>3205</v>
      </c>
      <c r="G2784" s="2" t="s">
        <v>2613</v>
      </c>
      <c r="I2784">
        <v>55547</v>
      </c>
      <c r="K2784">
        <v>0</v>
      </c>
      <c r="M2784">
        <v>47270.496999999996</v>
      </c>
      <c r="O2784">
        <v>0</v>
      </c>
      <c r="Q2784">
        <v>0</v>
      </c>
      <c r="S2784">
        <v>0</v>
      </c>
      <c r="U2784">
        <v>0</v>
      </c>
      <c r="AO2784" s="337">
        <f>TabIPW[[#This Row],[iloczyn liczby mieszkańców i relacji przeciętnego miesięcznego wynagrodzenia brutto 
 do średniej krajowej2]]/$AP$2*$AO$2</f>
        <v>8.6660332989483787E-4</v>
      </c>
      <c r="AP2784" s="28">
        <v>47270.496999999996</v>
      </c>
      <c r="AQ2784" s="337">
        <f>((TabIPW[[#This Row],[liczba mieszkańców zakładów stacjonarnych pomocy społecznej podleglych samorządowi powiatu (łącznie z filiami)]]/$AR$2*$AR$3)+(TabIPW[[#This Row],[liczba bezrobotnych zarejestrowanych]]/$AS$2*$AS$3))*$AQ$2</f>
        <v>1.2935191337041505E-3</v>
      </c>
      <c r="AR2784" s="28">
        <v>460</v>
      </c>
      <c r="AS2784" s="28">
        <v>1692</v>
      </c>
      <c r="AT2784" s="337">
        <f>((TabIPW[[#This Row],[długość dróg powiatowych o nawierzchni twardej '[w km']]]/$AU$2*$AU$3)+(TabIPW[[#This Row],[liczba mieszkańców w wieku 20-64  '']]/$AV$2*$AV$3))*$AT$2</f>
        <v>2.8208118941220499E-4</v>
      </c>
      <c r="AU2784">
        <v>335.9</v>
      </c>
      <c r="AV2784">
        <v>32923</v>
      </c>
      <c r="AW2784" s="337">
        <f>TabIPW[[#This Row],[liczba oddziałów w szkołach ponadpodstawowych i policealnych]]/$AX$2*$AW$2</f>
        <v>4.1441276244613554E-4</v>
      </c>
      <c r="AX2784" s="28">
        <v>113</v>
      </c>
      <c r="AY2784" s="337">
        <f>TabIPW[[#This Row],[liczba mieszkańców'']]/$AZ$2*$AY$2</f>
        <v>1.5469628338468208E-4</v>
      </c>
      <c r="AZ2784" s="28">
        <v>55547</v>
      </c>
    </row>
    <row r="2785" spans="1:64" x14ac:dyDescent="0.3">
      <c r="A2785" s="2" t="s">
        <v>2322</v>
      </c>
      <c r="B2785" s="2" t="s">
        <v>1149</v>
      </c>
      <c r="C2785" s="2" t="s">
        <v>23</v>
      </c>
      <c r="D2785" s="2"/>
      <c r="E2785" s="2"/>
      <c r="F2785" s="17" t="str">
        <f>+Tabela1[[#This Row],[WK]]&amp;Tabela1[[#This Row],[PK]]&amp;Tabela1[[#This Row],[GK]]</f>
        <v>3206</v>
      </c>
      <c r="G2785" s="2" t="s">
        <v>2614</v>
      </c>
      <c r="I2785">
        <v>75912</v>
      </c>
      <c r="K2785">
        <v>0</v>
      </c>
      <c r="M2785">
        <v>67713.504000000001</v>
      </c>
      <c r="O2785">
        <v>0</v>
      </c>
      <c r="Q2785">
        <v>0</v>
      </c>
      <c r="S2785">
        <v>0</v>
      </c>
      <c r="U2785">
        <v>0</v>
      </c>
      <c r="AO2785" s="337">
        <f>TabIPW[[#This Row],[iloczyn liczby mieszkańców i relacji przeciętnego miesięcznego wynagrodzenia brutto 
 do średniej krajowej2]]/$AP$2*$AO$2</f>
        <v>1.2413820833160995E-3</v>
      </c>
      <c r="AP2785" s="28">
        <v>67713.504000000001</v>
      </c>
      <c r="AQ2785" s="337">
        <f>((TabIPW[[#This Row],[liczba mieszkańców zakładów stacjonarnych pomocy społecznej podleglych samorządowi powiatu (łącznie z filiami)]]/$AR$2*$AR$3)+(TabIPW[[#This Row],[liczba bezrobotnych zarejestrowanych]]/$AS$2*$AS$3))*$AQ$2</f>
        <v>6.7142659704628159E-4</v>
      </c>
      <c r="AR2785" s="28">
        <v>119</v>
      </c>
      <c r="AS2785" s="28">
        <v>1899</v>
      </c>
      <c r="AT2785" s="337">
        <f>((TabIPW[[#This Row],[długość dróg powiatowych o nawierzchni twardej '[w km']]]/$AU$2*$AU$3)+(TabIPW[[#This Row],[liczba mieszkańców w wieku 20-64  '']]/$AV$2*$AV$3))*$AT$2</f>
        <v>4.0327367225479767E-4</v>
      </c>
      <c r="AU2785">
        <v>540.5</v>
      </c>
      <c r="AV2785">
        <v>45476</v>
      </c>
      <c r="AW2785" s="337">
        <f>TabIPW[[#This Row],[liczba oddziałów w szkołach ponadpodstawowych i policealnych]]/$AX$2*$AW$2</f>
        <v>3.5573484917942607E-4</v>
      </c>
      <c r="AX2785" s="28">
        <v>97</v>
      </c>
      <c r="AY2785" s="337">
        <f>TabIPW[[#This Row],[liczba mieszkańców'']]/$AZ$2*$AY$2</f>
        <v>2.114120342106322E-4</v>
      </c>
      <c r="AZ2785" s="28">
        <v>75912</v>
      </c>
    </row>
    <row r="2786" spans="1:64" x14ac:dyDescent="0.3">
      <c r="A2786" s="2" t="s">
        <v>2322</v>
      </c>
      <c r="B2786" s="2" t="s">
        <v>1149</v>
      </c>
      <c r="C2786" s="2" t="s">
        <v>30</v>
      </c>
      <c r="D2786" s="2"/>
      <c r="E2786" s="2"/>
      <c r="F2786" s="17" t="str">
        <f>+Tabela1[[#This Row],[WK]]&amp;Tabela1[[#This Row],[PK]]&amp;Tabela1[[#This Row],[GK]]</f>
        <v>3207</v>
      </c>
      <c r="G2786" s="2" t="s">
        <v>2615</v>
      </c>
      <c r="I2786">
        <v>43351</v>
      </c>
      <c r="K2786">
        <v>0</v>
      </c>
      <c r="M2786">
        <v>36024.680999999997</v>
      </c>
      <c r="O2786">
        <v>0</v>
      </c>
      <c r="Q2786">
        <v>0</v>
      </c>
      <c r="S2786">
        <v>0</v>
      </c>
      <c r="U2786">
        <v>0</v>
      </c>
      <c r="AO2786" s="337">
        <f>TabIPW[[#This Row],[iloczyn liczby mieszkańców i relacji przeciętnego miesięcznego wynagrodzenia brutto 
 do średniej krajowej2]]/$AP$2*$AO$2</f>
        <v>6.6043537712326785E-4</v>
      </c>
      <c r="AP2786" s="28">
        <v>36024.680999999997</v>
      </c>
      <c r="AQ2786" s="337">
        <f>((TabIPW[[#This Row],[liczba mieszkańców zakładów stacjonarnych pomocy społecznej podleglych samorządowi powiatu (łącznie z filiami)]]/$AR$2*$AR$3)+(TabIPW[[#This Row],[liczba bezrobotnych zarejestrowanych]]/$AS$2*$AS$3))*$AQ$2</f>
        <v>5.5283300367078088E-4</v>
      </c>
      <c r="AR2786" s="28">
        <v>72</v>
      </c>
      <c r="AS2786" s="28">
        <v>1785</v>
      </c>
      <c r="AT2786" s="337">
        <f>((TabIPW[[#This Row],[długość dróg powiatowych o nawierzchni twardej '[w km']]]/$AU$2*$AU$3)+(TabIPW[[#This Row],[liczba mieszkańców w wieku 20-64  '']]/$AV$2*$AV$3))*$AT$2</f>
        <v>2.1961623820442144E-4</v>
      </c>
      <c r="AU2786">
        <v>273.5</v>
      </c>
      <c r="AV2786">
        <v>25316</v>
      </c>
      <c r="AW2786" s="337">
        <f>TabIPW[[#This Row],[liczba oddziałów w szkołach ponadpodstawowych i policealnych]]/$AX$2*$AW$2</f>
        <v>3.0439167507105526E-4</v>
      </c>
      <c r="AX2786" s="28">
        <v>83</v>
      </c>
      <c r="AY2786" s="337">
        <f>TabIPW[[#This Row],[liczba mieszkańców'']]/$AZ$2*$AY$2</f>
        <v>1.2073088701476862E-4</v>
      </c>
      <c r="AZ2786" s="28">
        <v>43351</v>
      </c>
    </row>
    <row r="2787" spans="1:64" x14ac:dyDescent="0.3">
      <c r="A2787" s="2" t="s">
        <v>2322</v>
      </c>
      <c r="B2787" s="2" t="s">
        <v>1149</v>
      </c>
      <c r="C2787" s="2" t="s">
        <v>54</v>
      </c>
      <c r="D2787" s="2"/>
      <c r="E2787" s="2"/>
      <c r="F2787" s="17" t="str">
        <f>+Tabela1[[#This Row],[WK]]&amp;Tabela1[[#This Row],[PK]]&amp;Tabela1[[#This Row],[GK]]</f>
        <v>3208</v>
      </c>
      <c r="G2787" s="2" t="s">
        <v>2616</v>
      </c>
      <c r="I2787">
        <v>76285</v>
      </c>
      <c r="K2787">
        <v>0</v>
      </c>
      <c r="M2787">
        <v>65452.53</v>
      </c>
      <c r="O2787">
        <v>0</v>
      </c>
      <c r="Q2787">
        <v>0</v>
      </c>
      <c r="S2787">
        <v>0</v>
      </c>
      <c r="U2787">
        <v>0</v>
      </c>
      <c r="AO2787" s="337">
        <f>TabIPW[[#This Row],[iloczyn liczby mieszkańców i relacji przeciętnego miesięcznego wynagrodzenia brutto 
 do średniej krajowej2]]/$AP$2*$AO$2</f>
        <v>1.1999319670373211E-3</v>
      </c>
      <c r="AP2787" s="28">
        <v>65452.53</v>
      </c>
      <c r="AQ2787" s="337">
        <f>((TabIPW[[#This Row],[liczba mieszkańców zakładów stacjonarnych pomocy społecznej podleglych samorządowi powiatu (łącznie z filiami)]]/$AR$2*$AR$3)+(TabIPW[[#This Row],[liczba bezrobotnych zarejestrowanych]]/$AS$2*$AS$3))*$AQ$2</f>
        <v>5.6822553454275652E-4</v>
      </c>
      <c r="AR2787" s="28">
        <v>152</v>
      </c>
      <c r="AS2787" s="28">
        <v>1170</v>
      </c>
      <c r="AT2787" s="337">
        <f>((TabIPW[[#This Row],[długość dróg powiatowych o nawierzchni twardej '[w km']]]/$AU$2*$AU$3)+(TabIPW[[#This Row],[liczba mieszkańców w wieku 20-64  '']]/$AV$2*$AV$3))*$AT$2</f>
        <v>3.4674310588138829E-4</v>
      </c>
      <c r="AU2787">
        <v>266.8</v>
      </c>
      <c r="AV2787">
        <v>44328</v>
      </c>
      <c r="AW2787" s="337">
        <f>TabIPW[[#This Row],[liczba oddziałów w szkołach ponadpodstawowych i policealnych]]/$AX$2*$AW$2</f>
        <v>7.0413495920051354E-4</v>
      </c>
      <c r="AX2787" s="28">
        <v>192</v>
      </c>
      <c r="AY2787" s="337">
        <f>TabIPW[[#This Row],[liczba mieszkańców'']]/$AZ$2*$AY$2</f>
        <v>2.1245082503106331E-4</v>
      </c>
      <c r="AZ2787" s="28">
        <v>76285</v>
      </c>
    </row>
    <row r="2788" spans="1:64" x14ac:dyDescent="0.3">
      <c r="A2788" s="2" t="s">
        <v>2322</v>
      </c>
      <c r="B2788" s="2" t="s">
        <v>1149</v>
      </c>
      <c r="C2788" s="2" t="s">
        <v>56</v>
      </c>
      <c r="D2788" s="2"/>
      <c r="E2788" s="2"/>
      <c r="F2788" s="17" t="str">
        <f>+Tabela1[[#This Row],[WK]]&amp;Tabela1[[#This Row],[PK]]&amp;Tabela1[[#This Row],[GK]]</f>
        <v>3209</v>
      </c>
      <c r="G2788" s="2" t="s">
        <v>2617</v>
      </c>
      <c r="I2788">
        <v>64245</v>
      </c>
      <c r="K2788">
        <v>0</v>
      </c>
      <c r="M2788">
        <v>53516.084999999999</v>
      </c>
      <c r="O2788">
        <v>0</v>
      </c>
      <c r="Q2788">
        <v>0</v>
      </c>
      <c r="S2788">
        <v>0</v>
      </c>
      <c r="U2788">
        <v>0</v>
      </c>
      <c r="AO2788" s="337">
        <f>TabIPW[[#This Row],[iloczyn liczby mieszkańców i relacji przeciętnego miesięcznego wynagrodzenia brutto 
 do średniej krajowej2]]/$AP$2*$AO$2</f>
        <v>9.8110281057411323E-4</v>
      </c>
      <c r="AP2788" s="28">
        <v>53516.084999999999</v>
      </c>
      <c r="AQ2788" s="337">
        <f>((TabIPW[[#This Row],[liczba mieszkańców zakładów stacjonarnych pomocy społecznej podleglych samorządowi powiatu (łącznie z filiami)]]/$AR$2*$AR$3)+(TabIPW[[#This Row],[liczba bezrobotnych zarejestrowanych]]/$AS$2*$AS$3))*$AQ$2</f>
        <v>1.7078904871289161E-3</v>
      </c>
      <c r="AR2788" s="28">
        <v>588</v>
      </c>
      <c r="AS2788" s="28">
        <v>2399</v>
      </c>
      <c r="AT2788" s="337">
        <f>((TabIPW[[#This Row],[długość dróg powiatowych o nawierzchni twardej '[w km']]]/$AU$2*$AU$3)+(TabIPW[[#This Row],[liczba mieszkańców w wieku 20-64  '']]/$AV$2*$AV$3))*$AT$2</f>
        <v>3.4649266594778406E-4</v>
      </c>
      <c r="AU2788">
        <v>462.2</v>
      </c>
      <c r="AV2788">
        <v>39131</v>
      </c>
      <c r="AW2788" s="337">
        <f>TabIPW[[#This Row],[liczba oddziałów w szkołach ponadpodstawowych i policealnych]]/$AX$2*$AW$2</f>
        <v>5.5010543687540108E-5</v>
      </c>
      <c r="AX2788" s="28">
        <v>15</v>
      </c>
      <c r="AY2788" s="337">
        <f>TabIPW[[#This Row],[liczba mieszkańców'']]/$AZ$2*$AY$2</f>
        <v>1.7891988273082074E-4</v>
      </c>
      <c r="AZ2788" s="28">
        <v>64245</v>
      </c>
    </row>
    <row r="2789" spans="1:64" x14ac:dyDescent="0.3">
      <c r="A2789" s="2" t="s">
        <v>2322</v>
      </c>
      <c r="B2789" s="2" t="s">
        <v>1149</v>
      </c>
      <c r="C2789" s="2" t="s">
        <v>69</v>
      </c>
      <c r="D2789" s="2"/>
      <c r="E2789" s="2"/>
      <c r="F2789" s="17" t="str">
        <f>+Tabela1[[#This Row],[WK]]&amp;Tabela1[[#This Row],[PK]]&amp;Tabela1[[#This Row],[GK]]</f>
        <v>3210</v>
      </c>
      <c r="G2789" s="2" t="s">
        <v>2618</v>
      </c>
      <c r="I2789">
        <v>61226</v>
      </c>
      <c r="K2789">
        <v>0</v>
      </c>
      <c r="M2789">
        <v>52593.134000000005</v>
      </c>
      <c r="O2789">
        <v>0</v>
      </c>
      <c r="Q2789">
        <v>0</v>
      </c>
      <c r="S2789">
        <v>0</v>
      </c>
      <c r="U2789">
        <v>0</v>
      </c>
      <c r="AO2789" s="337">
        <f>TabIPW[[#This Row],[iloczyn liczby mieszkańców i relacji przeciętnego miesięcznego wynagrodzenia brutto 
 do średniej krajowej2]]/$AP$2*$AO$2</f>
        <v>9.6418248054395159E-4</v>
      </c>
      <c r="AP2789" s="28">
        <v>52593.134000000005</v>
      </c>
      <c r="AQ2789" s="337">
        <f>((TabIPW[[#This Row],[liczba mieszkańców zakładów stacjonarnych pomocy społecznej podleglych samorządowi powiatu (łącznie z filiami)]]/$AR$2*$AR$3)+(TabIPW[[#This Row],[liczba bezrobotnych zarejestrowanych]]/$AS$2*$AS$3))*$AQ$2</f>
        <v>7.528129378845651E-4</v>
      </c>
      <c r="AR2789" s="28">
        <v>169</v>
      </c>
      <c r="AS2789" s="28">
        <v>1826</v>
      </c>
      <c r="AT2789" s="337">
        <f>((TabIPW[[#This Row],[długość dróg powiatowych o nawierzchni twardej '[w km']]]/$AU$2*$AU$3)+(TabIPW[[#This Row],[liczba mieszkańców w wieku 20-64  '']]/$AV$2*$AV$3))*$AT$2</f>
        <v>3.2419507018655361E-4</v>
      </c>
      <c r="AU2789">
        <v>444</v>
      </c>
      <c r="AV2789">
        <v>36308</v>
      </c>
      <c r="AW2789" s="337">
        <f>TabIPW[[#This Row],[liczba oddziałów w szkołach ponadpodstawowych i policealnych]]/$AX$2*$AW$2</f>
        <v>3.7773906665444209E-4</v>
      </c>
      <c r="AX2789" s="28">
        <v>103</v>
      </c>
      <c r="AY2789" s="337">
        <f>TabIPW[[#This Row],[liczba mieszkańców'']]/$AZ$2*$AY$2</f>
        <v>1.705120824978945E-4</v>
      </c>
      <c r="AZ2789" s="28">
        <v>61226</v>
      </c>
    </row>
    <row r="2790" spans="1:64" x14ac:dyDescent="0.3">
      <c r="A2790" s="2" t="s">
        <v>2322</v>
      </c>
      <c r="B2790" s="2" t="s">
        <v>1149</v>
      </c>
      <c r="C2790" s="2" t="s">
        <v>71</v>
      </c>
      <c r="D2790" s="2"/>
      <c r="E2790" s="2"/>
      <c r="F2790" s="17" t="str">
        <f>+Tabela1[[#This Row],[WK]]&amp;Tabela1[[#This Row],[PK]]&amp;Tabela1[[#This Row],[GK]]</f>
        <v>3211</v>
      </c>
      <c r="G2790" s="2" t="s">
        <v>2619</v>
      </c>
      <c r="I2790">
        <v>87407</v>
      </c>
      <c r="K2790">
        <v>0</v>
      </c>
      <c r="M2790">
        <v>80501.846999999994</v>
      </c>
      <c r="O2790">
        <v>0</v>
      </c>
      <c r="Q2790">
        <v>0</v>
      </c>
      <c r="S2790">
        <v>0</v>
      </c>
      <c r="U2790">
        <v>0</v>
      </c>
      <c r="AO2790" s="337">
        <f>TabIPW[[#This Row],[iloczyn liczby mieszkańców i relacji przeciętnego miesięcznego wynagrodzenia brutto 
 do średniej krajowej2]]/$AP$2*$AO$2</f>
        <v>1.4758289652187235E-3</v>
      </c>
      <c r="AP2790" s="28">
        <v>80501.846999999994</v>
      </c>
      <c r="AQ2790" s="337">
        <f>((TabIPW[[#This Row],[liczba mieszkańców zakładów stacjonarnych pomocy społecznej podleglych samorządowi powiatu (łącznie z filiami)]]/$AR$2*$AR$3)+(TabIPW[[#This Row],[liczba bezrobotnych zarejestrowanych]]/$AS$2*$AS$3))*$AQ$2</f>
        <v>3.1345410613853493E-4</v>
      </c>
      <c r="AR2790" s="28">
        <v>0</v>
      </c>
      <c r="AS2790" s="28">
        <v>1360</v>
      </c>
      <c r="AT2790" s="337">
        <f>((TabIPW[[#This Row],[długość dróg powiatowych o nawierzchni twardej '[w km']]]/$AU$2*$AU$3)+(TabIPW[[#This Row],[liczba mieszkańców w wieku 20-64  '']]/$AV$2*$AV$3))*$AT$2</f>
        <v>3.9012952355491233E-4</v>
      </c>
      <c r="AU2790">
        <v>172.7</v>
      </c>
      <c r="AV2790">
        <v>53241</v>
      </c>
      <c r="AW2790" s="337">
        <f>TabIPW[[#This Row],[liczba oddziałów w szkołach ponadpodstawowych i policealnych]]/$AX$2*$AW$2</f>
        <v>2.970569359127166E-4</v>
      </c>
      <c r="AX2790" s="28">
        <v>81</v>
      </c>
      <c r="AY2790" s="337">
        <f>TabIPW[[#This Row],[liczba mieszkańców'']]/$AZ$2*$AY$2</f>
        <v>2.4342517222901159E-4</v>
      </c>
      <c r="AZ2790" s="28">
        <v>87407</v>
      </c>
    </row>
    <row r="2791" spans="1:64" x14ac:dyDescent="0.3">
      <c r="A2791" s="2" t="s">
        <v>2322</v>
      </c>
      <c r="B2791" s="2" t="s">
        <v>1149</v>
      </c>
      <c r="C2791" s="2" t="s">
        <v>72</v>
      </c>
      <c r="D2791" s="2"/>
      <c r="E2791" s="2"/>
      <c r="F2791" s="17" t="str">
        <f>+Tabela1[[#This Row],[WK]]&amp;Tabela1[[#This Row],[PK]]&amp;Tabela1[[#This Row],[GK]]</f>
        <v>3212</v>
      </c>
      <c r="G2791" s="2" t="s">
        <v>2620</v>
      </c>
      <c r="I2791">
        <v>35630</v>
      </c>
      <c r="K2791">
        <v>0</v>
      </c>
      <c r="M2791">
        <v>30107.35</v>
      </c>
      <c r="O2791">
        <v>0</v>
      </c>
      <c r="Q2791">
        <v>0</v>
      </c>
      <c r="S2791">
        <v>0</v>
      </c>
      <c r="U2791">
        <v>0</v>
      </c>
      <c r="AO2791" s="337">
        <f>TabIPW[[#This Row],[iloczyn liczby mieszkańców i relacji przeciętnego miesięcznego wynagrodzenia brutto 
 do średniej krajowej2]]/$AP$2*$AO$2</f>
        <v>5.5195378555696908E-4</v>
      </c>
      <c r="AP2791" s="28">
        <v>30107.35</v>
      </c>
      <c r="AQ2791" s="337">
        <f>((TabIPW[[#This Row],[liczba mieszkańców zakładów stacjonarnych pomocy społecznej podleglych samorządowi powiatu (łącznie z filiami)]]/$AR$2*$AR$3)+(TabIPW[[#This Row],[liczba bezrobotnych zarejestrowanych]]/$AS$2*$AS$3))*$AQ$2</f>
        <v>4.4189240722916146E-4</v>
      </c>
      <c r="AR2791" s="28">
        <v>79</v>
      </c>
      <c r="AS2791" s="28">
        <v>1244</v>
      </c>
      <c r="AT2791" s="337">
        <f>((TabIPW[[#This Row],[długość dróg powiatowych o nawierzchni twardej '[w km']]]/$AU$2*$AU$3)+(TabIPW[[#This Row],[liczba mieszkańców w wieku 20-64  '']]/$AV$2*$AV$3))*$AT$2</f>
        <v>1.9178399292347481E-4</v>
      </c>
      <c r="AU2791">
        <v>288.7</v>
      </c>
      <c r="AV2791">
        <v>20791</v>
      </c>
      <c r="AW2791" s="337">
        <f>TabIPW[[#This Row],[liczba oddziałów w szkołach ponadpodstawowych i policealnych]]/$AX$2*$AW$2</f>
        <v>3.0072430549188595E-4</v>
      </c>
      <c r="AX2791" s="28">
        <v>82</v>
      </c>
      <c r="AY2791" s="337">
        <f>TabIPW[[#This Row],[liczba mieszkańców'']]/$AZ$2*$AY$2</f>
        <v>9.9228195528043334E-5</v>
      </c>
      <c r="AZ2791" s="28">
        <v>35630</v>
      </c>
    </row>
    <row r="2792" spans="1:64" x14ac:dyDescent="0.3">
      <c r="A2792" s="2" t="s">
        <v>2322</v>
      </c>
      <c r="B2792" s="2" t="s">
        <v>1149</v>
      </c>
      <c r="C2792" s="2" t="s">
        <v>74</v>
      </c>
      <c r="D2792" s="2"/>
      <c r="E2792" s="2"/>
      <c r="F2792" s="17" t="str">
        <f>+Tabela1[[#This Row],[WK]]&amp;Tabela1[[#This Row],[PK]]&amp;Tabela1[[#This Row],[GK]]</f>
        <v>3213</v>
      </c>
      <c r="G2792" s="2" t="s">
        <v>2621</v>
      </c>
      <c r="I2792">
        <v>51893</v>
      </c>
      <c r="K2792">
        <v>0</v>
      </c>
      <c r="M2792">
        <v>42759.832000000002</v>
      </c>
      <c r="O2792">
        <v>0</v>
      </c>
      <c r="Q2792">
        <v>0</v>
      </c>
      <c r="S2792">
        <v>0</v>
      </c>
      <c r="U2792">
        <v>0</v>
      </c>
      <c r="AO2792" s="337">
        <f>TabIPW[[#This Row],[iloczyn liczby mieszkańców i relacji przeciętnego miesięcznego wynagrodzenia brutto 
 do średniej krajowej2]]/$AP$2*$AO$2</f>
        <v>7.8390994697906087E-4</v>
      </c>
      <c r="AP2792" s="28">
        <v>42759.832000000002</v>
      </c>
      <c r="AQ2792" s="337">
        <f>((TabIPW[[#This Row],[liczba mieszkańców zakładów stacjonarnych pomocy społecznej podleglych samorządowi powiatu (łącznie z filiami)]]/$AR$2*$AR$3)+(TabIPW[[#This Row],[liczba bezrobotnych zarejestrowanych]]/$AS$2*$AS$3))*$AQ$2</f>
        <v>5.5730296223748335E-4</v>
      </c>
      <c r="AR2792" s="28">
        <v>0</v>
      </c>
      <c r="AS2792" s="28">
        <v>2418</v>
      </c>
      <c r="AT2792" s="337">
        <f>((TabIPW[[#This Row],[długość dróg powiatowych o nawierzchni twardej '[w km']]]/$AU$2*$AU$3)+(TabIPW[[#This Row],[liczba mieszkańców w wieku 20-64  '']]/$AV$2*$AV$3))*$AT$2</f>
        <v>2.6263567036431847E-4</v>
      </c>
      <c r="AU2792">
        <v>318.10000000000002</v>
      </c>
      <c r="AV2792">
        <v>30512</v>
      </c>
      <c r="AW2792" s="337">
        <f>TabIPW[[#This Row],[liczba oddziałów w szkołach ponadpodstawowych i policealnych]]/$AX$2*$AW$2</f>
        <v>2.7138534885853122E-4</v>
      </c>
      <c r="AX2792" s="28">
        <v>74</v>
      </c>
      <c r="AY2792" s="337">
        <f>TabIPW[[#This Row],[liczba mieszkańców'']]/$AZ$2*$AY$2</f>
        <v>1.4452003229123637E-4</v>
      </c>
      <c r="AZ2792" s="28">
        <v>51893</v>
      </c>
    </row>
    <row r="2793" spans="1:64" x14ac:dyDescent="0.3">
      <c r="A2793" s="2" t="s">
        <v>2322</v>
      </c>
      <c r="B2793" s="2" t="s">
        <v>1149</v>
      </c>
      <c r="C2793" s="2" t="s">
        <v>76</v>
      </c>
      <c r="D2793" s="2"/>
      <c r="E2793" s="2"/>
      <c r="F2793" s="17" t="str">
        <f>+Tabela1[[#This Row],[WK]]&amp;Tabela1[[#This Row],[PK]]&amp;Tabela1[[#This Row],[GK]]</f>
        <v>3214</v>
      </c>
      <c r="G2793" s="2" t="s">
        <v>2622</v>
      </c>
      <c r="I2793">
        <v>118725</v>
      </c>
      <c r="K2793">
        <v>0</v>
      </c>
      <c r="M2793">
        <v>99372.824999999997</v>
      </c>
      <c r="O2793">
        <v>0</v>
      </c>
      <c r="Q2793">
        <v>0</v>
      </c>
      <c r="S2793">
        <v>0</v>
      </c>
      <c r="U2793">
        <v>0</v>
      </c>
      <c r="AO2793" s="337">
        <f>TabIPW[[#This Row],[iloczyn liczby mieszkańców i relacji przeciętnego miesięcznego wynagrodzenia brutto 
 do średniej krajowej2]]/$AP$2*$AO$2</f>
        <v>1.8217879335192312E-3</v>
      </c>
      <c r="AP2793" s="28">
        <v>99372.825000000012</v>
      </c>
      <c r="AQ2793" s="337">
        <f>((TabIPW[[#This Row],[liczba mieszkańców zakładów stacjonarnych pomocy społecznej podleglych samorządowi powiatu (łącznie z filiami)]]/$AR$2*$AR$3)+(TabIPW[[#This Row],[liczba bezrobotnych zarejestrowanych]]/$AS$2*$AS$3))*$AQ$2</f>
        <v>8.5837878517776094E-4</v>
      </c>
      <c r="AR2793" s="28">
        <v>58</v>
      </c>
      <c r="AS2793" s="28">
        <v>3230</v>
      </c>
      <c r="AT2793" s="337">
        <f>((TabIPW[[#This Row],[długość dróg powiatowych o nawierzchni twardej '[w km']]]/$AU$2*$AU$3)+(TabIPW[[#This Row],[liczba mieszkańców w wieku 20-64  '']]/$AV$2*$AV$3))*$AT$2</f>
        <v>5.6379357103361985E-4</v>
      </c>
      <c r="AU2793">
        <v>507.5</v>
      </c>
      <c r="AV2793">
        <v>70130</v>
      </c>
      <c r="AW2793" s="337">
        <f>TabIPW[[#This Row],[liczba oddziałów w szkołach ponadpodstawowych i policealnych]]/$AX$2*$AW$2</f>
        <v>1.0011918951132301E-3</v>
      </c>
      <c r="AX2793" s="28">
        <v>273</v>
      </c>
      <c r="AY2793" s="337">
        <f>TabIPW[[#This Row],[liczba mieszkańców'']]/$AZ$2*$AY$2</f>
        <v>3.3064461167743315E-4</v>
      </c>
      <c r="AZ2793" s="28">
        <v>118725</v>
      </c>
    </row>
    <row r="2794" spans="1:64" x14ac:dyDescent="0.3">
      <c r="A2794" s="2" t="s">
        <v>2322</v>
      </c>
      <c r="B2794" s="2" t="s">
        <v>1149</v>
      </c>
      <c r="C2794" s="2" t="s">
        <v>109</v>
      </c>
      <c r="D2794" s="2"/>
      <c r="E2794" s="2"/>
      <c r="F2794" s="17" t="str">
        <f>+Tabela1[[#This Row],[WK]]&amp;Tabela1[[#This Row],[PK]]&amp;Tabela1[[#This Row],[GK]]</f>
        <v>3215</v>
      </c>
      <c r="G2794" s="2" t="s">
        <v>2623</v>
      </c>
      <c r="I2794">
        <v>71481</v>
      </c>
      <c r="K2794">
        <v>0</v>
      </c>
      <c r="M2794">
        <v>62259.950999999994</v>
      </c>
      <c r="O2794">
        <v>0</v>
      </c>
      <c r="Q2794">
        <v>0</v>
      </c>
      <c r="S2794">
        <v>0</v>
      </c>
      <c r="U2794">
        <v>0</v>
      </c>
      <c r="AO2794" s="337">
        <f>TabIPW[[#This Row],[iloczyn liczby mieszkańców i relacji przeciętnego miesięcznego wynagrodzenia brutto 
 do średniej krajowej2]]/$AP$2*$AO$2</f>
        <v>1.14140286817144E-3</v>
      </c>
      <c r="AP2794" s="28">
        <v>62259.951000000001</v>
      </c>
      <c r="AQ2794" s="337">
        <f>((TabIPW[[#This Row],[liczba mieszkańców zakładów stacjonarnych pomocy społecznej podleglych samorządowi powiatu (łącznie z filiami)]]/$AR$2*$AR$3)+(TabIPW[[#This Row],[liczba bezrobotnych zarejestrowanych]]/$AS$2*$AS$3))*$AQ$2</f>
        <v>1.026291020763036E-3</v>
      </c>
      <c r="AR2794" s="28">
        <v>149</v>
      </c>
      <c r="AS2794" s="28">
        <v>3183</v>
      </c>
      <c r="AT2794" s="337">
        <f>((TabIPW[[#This Row],[długość dróg powiatowych o nawierzchni twardej '[w km']]]/$AU$2*$AU$3)+(TabIPW[[#This Row],[liczba mieszkańców w wieku 20-64  '']]/$AV$2*$AV$3))*$AT$2</f>
        <v>3.696021731914137E-4</v>
      </c>
      <c r="AU2794">
        <v>499.8</v>
      </c>
      <c r="AV2794">
        <v>41562</v>
      </c>
      <c r="AW2794" s="337">
        <f>TabIPW[[#This Row],[liczba oddziałów w szkołach ponadpodstawowych i policealnych]]/$AX$2*$AW$2</f>
        <v>6.8946548088383601E-4</v>
      </c>
      <c r="AX2794" s="28">
        <v>188</v>
      </c>
      <c r="AY2794" s="337">
        <f>TabIPW[[#This Row],[liczba mieszkańców'']]/$AZ$2*$AY$2</f>
        <v>1.9907186765478712E-4</v>
      </c>
      <c r="AZ2794" s="28">
        <v>71481</v>
      </c>
    </row>
    <row r="2795" spans="1:64" x14ac:dyDescent="0.3">
      <c r="A2795" s="2" t="s">
        <v>2322</v>
      </c>
      <c r="B2795" s="2" t="s">
        <v>1149</v>
      </c>
      <c r="C2795" s="2" t="s">
        <v>113</v>
      </c>
      <c r="D2795" s="2"/>
      <c r="E2795" s="2"/>
      <c r="F2795" s="17" t="str">
        <f>+Tabela1[[#This Row],[WK]]&amp;Tabela1[[#This Row],[PK]]&amp;Tabela1[[#This Row],[GK]]</f>
        <v>3216</v>
      </c>
      <c r="G2795" s="2" t="s">
        <v>2624</v>
      </c>
      <c r="I2795">
        <v>42233</v>
      </c>
      <c r="K2795">
        <v>0</v>
      </c>
      <c r="M2795">
        <v>34546.593999999997</v>
      </c>
      <c r="O2795">
        <v>0</v>
      </c>
      <c r="Q2795">
        <v>0</v>
      </c>
      <c r="S2795">
        <v>0</v>
      </c>
      <c r="U2795">
        <v>0</v>
      </c>
      <c r="AO2795" s="337">
        <f>TabIPW[[#This Row],[iloczyn liczby mieszkańców i relacji przeciętnego miesięcznego wynagrodzenia brutto 
 do średniej krajowej2]]/$AP$2*$AO$2</f>
        <v>6.3333781739009494E-4</v>
      </c>
      <c r="AP2795" s="28">
        <v>34546.593999999997</v>
      </c>
      <c r="AQ2795" s="337">
        <f>((TabIPW[[#This Row],[liczba mieszkańców zakładów stacjonarnych pomocy społecznej podleglych samorządowi powiatu (łącznie z filiami)]]/$AR$2*$AR$3)+(TabIPW[[#This Row],[liczba bezrobotnych zarejestrowanych]]/$AS$2*$AS$3))*$AQ$2</f>
        <v>7.5113788089485774E-4</v>
      </c>
      <c r="AR2795" s="28">
        <v>157</v>
      </c>
      <c r="AS2795" s="28">
        <v>1921</v>
      </c>
      <c r="AT2795" s="337">
        <f>((TabIPW[[#This Row],[długość dróg powiatowych o nawierzchni twardej '[w km']]]/$AU$2*$AU$3)+(TabIPW[[#This Row],[liczba mieszkańców w wieku 20-64  '']]/$AV$2*$AV$3))*$AT$2</f>
        <v>2.2671947791216189E-4</v>
      </c>
      <c r="AU2795">
        <v>339.9</v>
      </c>
      <c r="AV2795">
        <v>24615</v>
      </c>
      <c r="AW2795" s="337">
        <f>TabIPW[[#This Row],[liczba oddziałów w szkołach ponadpodstawowych i policealnych]]/$AX$2*$AW$2</f>
        <v>3.1172641422939397E-4</v>
      </c>
      <c r="AX2795" s="28">
        <v>85</v>
      </c>
      <c r="AY2795" s="337">
        <f>TabIPW[[#This Row],[liczba mieszkańców'']]/$AZ$2*$AY$2</f>
        <v>1.1761729951546039E-4</v>
      </c>
      <c r="AZ2795" s="28">
        <v>42233</v>
      </c>
    </row>
    <row r="2796" spans="1:64" x14ac:dyDescent="0.3">
      <c r="A2796" s="2" t="s">
        <v>2322</v>
      </c>
      <c r="B2796" s="2" t="s">
        <v>1149</v>
      </c>
      <c r="C2796" s="2" t="s">
        <v>120</v>
      </c>
      <c r="D2796" s="2"/>
      <c r="E2796" s="2"/>
      <c r="F2796" s="17" t="str">
        <f>+Tabela1[[#This Row],[WK]]&amp;Tabela1[[#This Row],[PK]]&amp;Tabela1[[#This Row],[GK]]</f>
        <v>3217</v>
      </c>
      <c r="G2796" s="2" t="s">
        <v>2625</v>
      </c>
      <c r="I2796">
        <v>48912</v>
      </c>
      <c r="K2796">
        <v>0</v>
      </c>
      <c r="M2796">
        <v>42895.824000000001</v>
      </c>
      <c r="O2796">
        <v>0</v>
      </c>
      <c r="Q2796">
        <v>0</v>
      </c>
      <c r="S2796">
        <v>0</v>
      </c>
      <c r="U2796">
        <v>0</v>
      </c>
      <c r="AO2796" s="337">
        <f>TabIPW[[#This Row],[iloczyn liczby mieszkańców i relacji przeciętnego miesięcznego wynagrodzenia brutto 
 do średniej krajowej2]]/$AP$2*$AO$2</f>
        <v>7.8640306906404872E-4</v>
      </c>
      <c r="AP2796" s="28">
        <v>42895.824000000001</v>
      </c>
      <c r="AQ2796" s="337">
        <f>((TabIPW[[#This Row],[liczba mieszkańców zakładów stacjonarnych pomocy społecznej podleglych samorządowi powiatu (łącznie z filiami)]]/$AR$2*$AR$3)+(TabIPW[[#This Row],[liczba bezrobotnych zarejestrowanych]]/$AS$2*$AS$3))*$AQ$2</f>
        <v>4.8477943008703084E-4</v>
      </c>
      <c r="AR2796" s="28">
        <v>60</v>
      </c>
      <c r="AS2796" s="28">
        <v>1592</v>
      </c>
      <c r="AT2796" s="337">
        <f>((TabIPW[[#This Row],[długość dróg powiatowych o nawierzchni twardej '[w km']]]/$AU$2*$AU$3)+(TabIPW[[#This Row],[liczba mieszkańców w wieku 20-64  '']]/$AV$2*$AV$3))*$AT$2</f>
        <v>2.3783818245327467E-4</v>
      </c>
      <c r="AU2796">
        <v>232.1</v>
      </c>
      <c r="AV2796">
        <v>29109</v>
      </c>
      <c r="AW2796" s="337">
        <f>TabIPW[[#This Row],[liczba oddziałów w szkołach ponadpodstawowych i policealnych]]/$AX$2*$AW$2</f>
        <v>3.9607591455028882E-4</v>
      </c>
      <c r="AX2796" s="28">
        <v>108</v>
      </c>
      <c r="AY2796" s="337">
        <f>TabIPW[[#This Row],[liczba mieszkańców'']]/$AZ$2*$AY$2</f>
        <v>1.3621806061374277E-4</v>
      </c>
      <c r="AZ2796" s="28">
        <v>48912</v>
      </c>
    </row>
    <row r="2797" spans="1:64" x14ac:dyDescent="0.3">
      <c r="A2797" s="2" t="s">
        <v>2322</v>
      </c>
      <c r="B2797" s="2" t="s">
        <v>1149</v>
      </c>
      <c r="C2797" s="2" t="s">
        <v>126</v>
      </c>
      <c r="D2797" s="2"/>
      <c r="E2797" s="2"/>
      <c r="F2797" s="17" t="str">
        <f>+Tabela1[[#This Row],[WK]]&amp;Tabela1[[#This Row],[PK]]&amp;Tabela1[[#This Row],[GK]]</f>
        <v>3218</v>
      </c>
      <c r="G2797" s="2" t="s">
        <v>2626</v>
      </c>
      <c r="I2797">
        <v>32619</v>
      </c>
      <c r="K2797">
        <v>0</v>
      </c>
      <c r="M2797">
        <v>27889.244999999999</v>
      </c>
      <c r="O2797">
        <v>0</v>
      </c>
      <c r="Q2797">
        <v>0</v>
      </c>
      <c r="S2797">
        <v>0</v>
      </c>
      <c r="U2797">
        <v>0</v>
      </c>
      <c r="AO2797" s="337">
        <f>TabIPW[[#This Row],[iloczyn liczby mieszkańców i relacji przeciętnego miesięcznego wynagrodzenia brutto 
 do średniej krajowej2]]/$AP$2*$AO$2</f>
        <v>5.1128958058665975E-4</v>
      </c>
      <c r="AP2797" s="28">
        <v>27889.244999999999</v>
      </c>
      <c r="AQ2797" s="337">
        <f>((TabIPW[[#This Row],[liczba mieszkańców zakładów stacjonarnych pomocy społecznej podleglych samorządowi powiatu (łącznie z filiami)]]/$AR$2*$AR$3)+(TabIPW[[#This Row],[liczba bezrobotnych zarejestrowanych]]/$AS$2*$AS$3))*$AQ$2</f>
        <v>6.2070322153494892E-4</v>
      </c>
      <c r="AR2797" s="28">
        <v>138</v>
      </c>
      <c r="AS2797" s="28">
        <v>1517</v>
      </c>
      <c r="AT2797" s="337">
        <f>((TabIPW[[#This Row],[długość dróg powiatowych o nawierzchni twardej '[w km']]]/$AU$2*$AU$3)+(TabIPW[[#This Row],[liczba mieszkańców w wieku 20-64  '']]/$AV$2*$AV$3))*$AT$2</f>
        <v>1.9043274562018E-4</v>
      </c>
      <c r="AU2797">
        <v>347.2</v>
      </c>
      <c r="AV2797">
        <v>19046</v>
      </c>
      <c r="AW2797" s="337">
        <f>TabIPW[[#This Row],[liczba oddziałów w szkołach ponadpodstawowych i policealnych]]/$AX$2*$AW$2</f>
        <v>1.4669478316677362E-4</v>
      </c>
      <c r="AX2797" s="28">
        <v>40</v>
      </c>
      <c r="AY2797" s="337">
        <f>TabIPW[[#This Row],[liczba mieszkańców'']]/$AZ$2*$AY$2</f>
        <v>9.084267499099762E-5</v>
      </c>
      <c r="AZ2797" s="28">
        <v>32619</v>
      </c>
    </row>
    <row r="2798" spans="1:64" x14ac:dyDescent="0.3">
      <c r="A2798" s="2" t="s">
        <v>2627</v>
      </c>
      <c r="B2798" s="2" t="s">
        <v>11</v>
      </c>
      <c r="C2798" s="2"/>
      <c r="D2798" s="2"/>
      <c r="E2798" s="2"/>
      <c r="F2798" s="17" t="str">
        <f>+Tabela1[[#This Row],[WK]]&amp;Tabela1[[#This Row],[PK]]&amp;Tabela1[[#This Row],[GK]]</f>
        <v>02</v>
      </c>
      <c r="G2798" s="2" t="s">
        <v>2628</v>
      </c>
      <c r="I2798">
        <v>2857273</v>
      </c>
      <c r="K2798">
        <v>0</v>
      </c>
      <c r="M2798">
        <v>2934419.3710000003</v>
      </c>
      <c r="O2798">
        <v>0</v>
      </c>
      <c r="Q2798">
        <v>0</v>
      </c>
      <c r="S2798">
        <v>0</v>
      </c>
      <c r="U2798">
        <v>0</v>
      </c>
      <c r="BA2798" s="342">
        <f>TabIPW[[#This Row],[liczba mieszkańców'''']]/$BB$2*$BA$2</f>
        <v>3.8267893050855681E-3</v>
      </c>
      <c r="BB2798" s="28">
        <v>2857273</v>
      </c>
      <c r="BC2798" s="342">
        <f>TabIPW[[#This Row],[suma dł. linii kolejowych eksploatowanych i dł. dróg wojewódzkich o naw. twardej 
'[w km'] ]]/$BD$2*$BC$2</f>
        <v>3.0537977963817735E-2</v>
      </c>
      <c r="BD2798" s="28">
        <v>4173.6000000000004</v>
      </c>
      <c r="BE2798" s="342">
        <f>TabIPW[[#This Row],[iloczyn liczby mieszkańców i relacji przeciętnego miesięcznego wynagrodzenia brutto 
 do średniej krajowej'']]/$BF$2*$BE$2</f>
        <v>1.2868790521495184E-2</v>
      </c>
      <c r="BF2798" s="344">
        <v>2934419.3710000003</v>
      </c>
      <c r="BG2798" s="342">
        <f>TabIPW[[#This Row],[iloczyn liczby mieszkańców i relacji przeciętnego miesięcznego wynagrodzenia brutto 
 do średniej krajowej'''''']]/$BH$2*$BG$2</f>
        <v>1.9303185782242775E-2</v>
      </c>
      <c r="BH2798" s="28">
        <f>TabIPW[[#This Row],[iloczyn liczby mieszkańców i relacji przeciętnego miesięcznego wynagrodzenia brutto 
 do średniej krajowej'']]</f>
        <v>2934419.3710000003</v>
      </c>
      <c r="BI2798" s="342">
        <f>TabIPW[[#This Row],[suma liczby bezrobotnych zarejestrowanych i liczby osób w wieku poprodukcyjnym]]/$BJ$2*$BI$2</f>
        <v>6.2906810860191365E-3</v>
      </c>
      <c r="BJ2798" s="28">
        <v>782255</v>
      </c>
      <c r="BK2798" s="342">
        <f>TabIPW[[#This Row],[liczba mieszkańców'''''']]/$BL$2*$BK$2</f>
        <v>8.41893647118825E-3</v>
      </c>
      <c r="BL2798" s="28">
        <f>TabIPW[[#This Row],[liczba mieszkańców'''']]</f>
        <v>2857273</v>
      </c>
    </row>
    <row r="2799" spans="1:64" x14ac:dyDescent="0.3">
      <c r="A2799" s="2" t="s">
        <v>2627</v>
      </c>
      <c r="B2799" s="2" t="s">
        <v>18</v>
      </c>
      <c r="C2799" s="2"/>
      <c r="D2799" s="2"/>
      <c r="E2799" s="2"/>
      <c r="F2799" s="17" t="str">
        <f>+Tabela1[[#This Row],[WK]]&amp;Tabela1[[#This Row],[PK]]&amp;Tabela1[[#This Row],[GK]]</f>
        <v>04</v>
      </c>
      <c r="G2799" s="2" t="s">
        <v>2629</v>
      </c>
      <c r="I2799">
        <v>1971891</v>
      </c>
      <c r="K2799">
        <v>0</v>
      </c>
      <c r="M2799">
        <v>1760898.6629999997</v>
      </c>
      <c r="O2799">
        <v>0</v>
      </c>
      <c r="Q2799">
        <v>0</v>
      </c>
      <c r="S2799">
        <v>0</v>
      </c>
      <c r="U2799">
        <v>0</v>
      </c>
      <c r="BA2799" s="342">
        <f>TabIPW[[#This Row],[liczba mieszkańców'''']]/$BB$2*$BA$2</f>
        <v>2.6409836895510109E-3</v>
      </c>
      <c r="BB2799" s="28">
        <v>1971891</v>
      </c>
      <c r="BC2799" s="342">
        <f>TabIPW[[#This Row],[suma dł. linii kolejowych eksploatowanych i dł. dróg wojewódzkich o naw. twardej 
'[w km'] ]]/$BD$2*$BC$2</f>
        <v>2.2138131619543543E-2</v>
      </c>
      <c r="BD2799" s="28">
        <v>3025.6</v>
      </c>
      <c r="BE2799" s="342">
        <f>TabIPW[[#This Row],[iloczyn liczby mieszkańców i relacji przeciętnego miesięcznego wynagrodzenia brutto 
 do średniej krajowej'']]/$BF$2*$BE$2</f>
        <v>7.722357699678618E-3</v>
      </c>
      <c r="BF2799" s="344">
        <v>1760898.6629999999</v>
      </c>
      <c r="BG2799" s="342">
        <f>TabIPW[[#This Row],[iloczyn liczby mieszkańców i relacji przeciętnego miesięcznego wynagrodzenia brutto 
 do średniej krajowej'''''']]/$BH$2*$BG$2</f>
        <v>1.1583536549517926E-2</v>
      </c>
      <c r="BH2799" s="28">
        <f>TabIPW[[#This Row],[iloczyn liczby mieszkańców i relacji przeciętnego miesięcznego wynagrodzenia brutto 
 do średniej krajowej'']]</f>
        <v>1760898.6629999999</v>
      </c>
      <c r="BI2799" s="342">
        <f>TabIPW[[#This Row],[suma liczby bezrobotnych zarejestrowanych i liczby osób w wieku poprodukcyjnym]]/$BJ$2*$BI$2</f>
        <v>4.3826285831924687E-3</v>
      </c>
      <c r="BJ2799" s="28">
        <v>544986</v>
      </c>
      <c r="BK2799" s="342">
        <f>TabIPW[[#This Row],[liczba mieszkańców'''''']]/$BL$2*$BK$2</f>
        <v>5.8101641170122233E-3</v>
      </c>
      <c r="BL2799" s="28">
        <f>TabIPW[[#This Row],[liczba mieszkańców'''']]</f>
        <v>1971891</v>
      </c>
    </row>
    <row r="2800" spans="1:64" x14ac:dyDescent="0.3">
      <c r="A2800" s="2" t="s">
        <v>2627</v>
      </c>
      <c r="B2800" s="2" t="s">
        <v>23</v>
      </c>
      <c r="C2800" s="2"/>
      <c r="D2800" s="2"/>
      <c r="E2800" s="2"/>
      <c r="F2800" s="17" t="str">
        <f>+Tabela1[[#This Row],[WK]]&amp;Tabela1[[#This Row],[PK]]&amp;Tabela1[[#This Row],[GK]]</f>
        <v>06</v>
      </c>
      <c r="G2800" s="2" t="s">
        <v>2630</v>
      </c>
      <c r="I2800">
        <v>1980772</v>
      </c>
      <c r="K2800">
        <v>0</v>
      </c>
      <c r="M2800">
        <v>1782694.8</v>
      </c>
      <c r="O2800">
        <v>0</v>
      </c>
      <c r="Q2800">
        <v>0</v>
      </c>
      <c r="S2800">
        <v>0</v>
      </c>
      <c r="U2800">
        <v>0</v>
      </c>
      <c r="BA2800" s="342">
        <f>TabIPW[[#This Row],[liczba mieszkańców'''']]/$BB$2*$BA$2</f>
        <v>2.6528781482948777E-3</v>
      </c>
      <c r="BB2800" s="28">
        <v>1980772</v>
      </c>
      <c r="BC2800" s="342">
        <f>TabIPW[[#This Row],[suma dł. linii kolejowych eksploatowanych i dł. dróg wojewódzkich o naw. twardej 
'[w km'] ]]/$BD$2*$BC$2</f>
        <v>2.4770034694487294E-2</v>
      </c>
      <c r="BD2800" s="28">
        <v>3385.3</v>
      </c>
      <c r="BE2800" s="342">
        <f>TabIPW[[#This Row],[iloczyn liczby mieszkańców i relacji przeciętnego miesięcznego wynagrodzenia brutto 
 do średniej krajowej'']]/$BF$2*$BE$2</f>
        <v>7.8179438738985706E-3</v>
      </c>
      <c r="BF2800" s="344">
        <v>1782694.8</v>
      </c>
      <c r="BG2800" s="342">
        <f>TabIPW[[#This Row],[iloczyn liczby mieszkańców i relacji przeciętnego miesięcznego wynagrodzenia brutto 
 do średniej krajowej'''''']]/$BH$2*$BG$2</f>
        <v>1.1726915810847855E-2</v>
      </c>
      <c r="BH2800" s="28">
        <f>TabIPW[[#This Row],[iloczyn liczby mieszkańców i relacji przeciętnego miesięcznego wynagrodzenia brutto 
 do średniej krajowej'']]</f>
        <v>1782694.8</v>
      </c>
      <c r="BI2800" s="342">
        <f>TabIPW[[#This Row],[suma liczby bezrobotnych zarejestrowanych i liczby osób w wieku poprodukcyjnym]]/$BJ$2*$BI$2</f>
        <v>4.5582438155099183E-3</v>
      </c>
      <c r="BJ2800" s="28">
        <v>566824</v>
      </c>
      <c r="BK2800" s="342">
        <f>TabIPW[[#This Row],[liczba mieszkańców'''''']]/$BL$2*$BK$2</f>
        <v>5.8363319262487307E-3</v>
      </c>
      <c r="BL2800" s="28">
        <f>TabIPW[[#This Row],[liczba mieszkańców'''']]</f>
        <v>1980772</v>
      </c>
    </row>
    <row r="2801" spans="1:64" x14ac:dyDescent="0.3">
      <c r="A2801" s="2" t="s">
        <v>2627</v>
      </c>
      <c r="B2801" s="2" t="s">
        <v>54</v>
      </c>
      <c r="C2801" s="2"/>
      <c r="D2801" s="2"/>
      <c r="E2801" s="2"/>
      <c r="F2801" s="17" t="str">
        <f>+Tabela1[[#This Row],[WK]]&amp;Tabela1[[#This Row],[PK]]&amp;Tabela1[[#This Row],[GK]]</f>
        <v>08</v>
      </c>
      <c r="G2801" s="2" t="s">
        <v>2631</v>
      </c>
      <c r="I2801">
        <v>963601</v>
      </c>
      <c r="K2801">
        <v>0</v>
      </c>
      <c r="M2801">
        <v>880731.31400000001</v>
      </c>
      <c r="O2801">
        <v>0</v>
      </c>
      <c r="Q2801">
        <v>0</v>
      </c>
      <c r="S2801">
        <v>0</v>
      </c>
      <c r="U2801">
        <v>0</v>
      </c>
      <c r="BA2801" s="342">
        <f>TabIPW[[#This Row],[liczba mieszkańców'''']]/$BB$2*$BA$2</f>
        <v>1.2905655151502003E-3</v>
      </c>
      <c r="BB2801" s="28">
        <v>963601</v>
      </c>
      <c r="BC2801" s="342">
        <f>TabIPW[[#This Row],[suma dł. linii kolejowych eksploatowanych i dł. dróg wojewódzkich o naw. twardej 
'[w km'] ]]/$BD$2*$BC$2</f>
        <v>1.8230886020377673E-2</v>
      </c>
      <c r="BD2801" s="28">
        <v>2491.6</v>
      </c>
      <c r="BE2801" s="342">
        <f>TabIPW[[#This Row],[iloczyn liczby mieszkańców i relacji przeciętnego miesięcznego wynagrodzenia brutto 
 do średniej krajowej'']]/$BF$2*$BE$2</f>
        <v>3.8624154739425611E-3</v>
      </c>
      <c r="BF2801" s="344">
        <v>880731.31400000001</v>
      </c>
      <c r="BG2801" s="342">
        <f>TabIPW[[#This Row],[iloczyn liczby mieszkańców i relacji przeciętnego miesięcznego wynagrodzenia brutto 
 do średniej krajowej'''''']]/$BH$2*$BG$2</f>
        <v>5.7936232109138414E-3</v>
      </c>
      <c r="BH2801" s="28">
        <f>TabIPW[[#This Row],[iloczyn liczby mieszkańców i relacji przeciętnego miesięcznego wynagrodzenia brutto 
 do średniej krajowej'']]</f>
        <v>880731.31400000001</v>
      </c>
      <c r="BI2801" s="342">
        <f>TabIPW[[#This Row],[suma liczby bezrobotnych zarejestrowanych i liczby osób w wieku poprodukcyjnym]]/$BJ$2*$BI$2</f>
        <v>2.0918140045065839E-3</v>
      </c>
      <c r="BJ2801" s="28">
        <v>260120</v>
      </c>
      <c r="BK2801" s="342">
        <f>TabIPW[[#This Row],[liczba mieszkańców'''''']]/$BL$2*$BK$2</f>
        <v>2.8392441333304403E-3</v>
      </c>
      <c r="BL2801" s="28">
        <f>TabIPW[[#This Row],[liczba mieszkańców'''']]</f>
        <v>963601</v>
      </c>
    </row>
    <row r="2802" spans="1:64" x14ac:dyDescent="0.3">
      <c r="A2802" s="2" t="s">
        <v>2627</v>
      </c>
      <c r="B2802" s="2" t="s">
        <v>69</v>
      </c>
      <c r="C2802" s="2"/>
      <c r="D2802" s="2"/>
      <c r="E2802" s="2"/>
      <c r="F2802" s="17" t="str">
        <f>+Tabela1[[#This Row],[WK]]&amp;Tabela1[[#This Row],[PK]]&amp;Tabela1[[#This Row],[GK]]</f>
        <v>10</v>
      </c>
      <c r="G2802" s="2" t="s">
        <v>2632</v>
      </c>
      <c r="I2802">
        <v>2328825</v>
      </c>
      <c r="K2802">
        <v>0</v>
      </c>
      <c r="M2802">
        <v>2184437.85</v>
      </c>
      <c r="O2802">
        <v>0</v>
      </c>
      <c r="Q2802">
        <v>0</v>
      </c>
      <c r="S2802">
        <v>0</v>
      </c>
      <c r="U2802">
        <v>0</v>
      </c>
      <c r="BA2802" s="342">
        <f>TabIPW[[#This Row],[liczba mieszkańców'''']]/$BB$2*$BA$2</f>
        <v>3.1190308393408321E-3</v>
      </c>
      <c r="BB2802" s="28">
        <v>2328825</v>
      </c>
      <c r="BC2802" s="342">
        <f>TabIPW[[#This Row],[suma dł. linii kolejowych eksploatowanych i dł. dróg wojewódzkich o naw. twardej 
'[w km'] ]]/$BD$2*$BC$2</f>
        <v>1.7748699718907579E-2</v>
      </c>
      <c r="BD2802" s="28">
        <v>2425.6999999999998</v>
      </c>
      <c r="BE2802" s="342">
        <f>TabIPW[[#This Row],[iloczyn liczby mieszkańców i relacji przeciętnego miesięcznego wynagrodzenia brutto 
 do średniej krajowej'']]/$BF$2*$BE$2</f>
        <v>9.5797735581657981E-3</v>
      </c>
      <c r="BF2802" s="344">
        <v>2184437.85</v>
      </c>
      <c r="BG2802" s="342">
        <f>TabIPW[[#This Row],[iloczyn liczby mieszkańców i relacji przeciętnego miesięcznego wynagrodzenia brutto 
 do średniej krajowej'''''']]/$BH$2*$BG$2</f>
        <v>1.4369660337248697E-2</v>
      </c>
      <c r="BH2802" s="28">
        <f>TabIPW[[#This Row],[iloczyn liczby mieszkańców i relacji przeciętnego miesięcznego wynagrodzenia brutto 
 do średniej krajowej'']]</f>
        <v>2184437.85</v>
      </c>
      <c r="BI2802" s="342">
        <f>TabIPW[[#This Row],[suma liczby bezrobotnych zarejestrowanych i liczby osób w wieku poprodukcyjnym]]/$BJ$2*$BI$2</f>
        <v>5.5032995205522416E-3</v>
      </c>
      <c r="BJ2802" s="28">
        <v>684343</v>
      </c>
      <c r="BK2802" s="342">
        <f>TabIPW[[#This Row],[liczba mieszkańców'''''']]/$BL$2*$BK$2</f>
        <v>6.86186784654983E-3</v>
      </c>
      <c r="BL2802" s="28">
        <f>TabIPW[[#This Row],[liczba mieszkańców'''']]</f>
        <v>2328825</v>
      </c>
    </row>
    <row r="2803" spans="1:64" ht="15" thickBot="1" x14ac:dyDescent="0.35">
      <c r="A2803" s="6" t="s">
        <v>2627</v>
      </c>
      <c r="B2803" s="6" t="s">
        <v>72</v>
      </c>
      <c r="C2803" s="6"/>
      <c r="D2803" s="6"/>
      <c r="E2803" s="6"/>
      <c r="F2803" s="17" t="str">
        <f>+Tabela1[[#This Row],[WK]]&amp;Tabela1[[#This Row],[PK]]&amp;Tabela1[[#This Row],[GK]]</f>
        <v>12</v>
      </c>
      <c r="G2803" s="6" t="s">
        <v>2633</v>
      </c>
      <c r="I2803">
        <v>3429342</v>
      </c>
      <c r="K2803">
        <v>0</v>
      </c>
      <c r="M2803">
        <v>3504787.5240000002</v>
      </c>
      <c r="O2803">
        <v>0</v>
      </c>
      <c r="Q2803">
        <v>0</v>
      </c>
      <c r="S2803">
        <v>0</v>
      </c>
      <c r="U2803">
        <v>0</v>
      </c>
      <c r="BA2803" s="342">
        <f>TabIPW[[#This Row],[liczba mieszkańców'''']]/$BB$2*$BA$2</f>
        <v>4.592970041392877E-3</v>
      </c>
      <c r="BB2803" s="28">
        <v>3429342</v>
      </c>
      <c r="BC2803" s="342">
        <f>TabIPW[[#This Row],[suma dł. linii kolejowych eksploatowanych i dł. dróg wojewódzkich o naw. twardej 
'[w km'] ]]/$BD$2*$BC$2</f>
        <v>1.8678682707023653E-2</v>
      </c>
      <c r="BD2803" s="28">
        <v>2552.8000000000002</v>
      </c>
      <c r="BE2803" s="342">
        <f>TabIPW[[#This Row],[iloczyn liczby mieszkańców i relacji przeciętnego miesięcznego wynagrodzenia brutto 
 do średniej krajowej'']]/$BF$2*$BE$2</f>
        <v>1.5370119524986523E-2</v>
      </c>
      <c r="BF2803" s="344">
        <v>3504787.5240000002</v>
      </c>
      <c r="BG2803" s="342">
        <f>TabIPW[[#This Row],[iloczyn liczby mieszkańców i relacji przeciętnego miesięcznego wynagrodzenia brutto 
 do średniej krajowej'''''']]/$BH$2*$BG$2</f>
        <v>2.3055179287479785E-2</v>
      </c>
      <c r="BH2803" s="28">
        <f>TabIPW[[#This Row],[iloczyn liczby mieszkańców i relacji przeciętnego miesięcznego wynagrodzenia brutto 
 do średniej krajowej'']]</f>
        <v>3504787.5240000002</v>
      </c>
      <c r="BI2803" s="342">
        <f>TabIPW[[#This Row],[suma liczby bezrobotnych zarejestrowanych i liczby osób w wieku poprodukcyjnym]]/$BJ$2*$BI$2</f>
        <v>6.7056100695287715E-3</v>
      </c>
      <c r="BJ2803" s="28">
        <v>833852</v>
      </c>
      <c r="BK2803" s="342">
        <f>TabIPW[[#This Row],[liczba mieszkańców'''''']]/$BL$2*$BK$2</f>
        <v>1.010453409106433E-2</v>
      </c>
      <c r="BL2803" s="28">
        <f>TabIPW[[#This Row],[liczba mieszkańców'''']]</f>
        <v>3429342</v>
      </c>
    </row>
    <row r="2804" spans="1:64" ht="15" thickBot="1" x14ac:dyDescent="0.35">
      <c r="A2804" s="8" t="s">
        <v>2627</v>
      </c>
      <c r="B2804" s="9" t="s">
        <v>76</v>
      </c>
      <c r="C2804" s="9"/>
      <c r="D2804" s="9"/>
      <c r="E2804" s="9"/>
      <c r="F2804" s="17" t="str">
        <f>+Tabela1[[#This Row],[WK]]&amp;Tabela1[[#This Row],[PK]]&amp;Tabela1[[#This Row],[GK]]</f>
        <v>14</v>
      </c>
      <c r="G2804" s="9" t="s">
        <v>2634</v>
      </c>
      <c r="I2804">
        <v>5505857</v>
      </c>
      <c r="K2804">
        <v>0</v>
      </c>
      <c r="M2804">
        <v>6392299.976999999</v>
      </c>
      <c r="O2804">
        <v>0</v>
      </c>
      <c r="Q2804">
        <v>0</v>
      </c>
      <c r="S2804">
        <v>0</v>
      </c>
      <c r="U2804">
        <v>0</v>
      </c>
      <c r="BA2804" s="342">
        <f>TabIPW[[#This Row],[liczba mieszkańców'''']]/$BB$2*$BA$2</f>
        <v>7.3740782497614017E-3</v>
      </c>
      <c r="BB2804" s="28">
        <v>5505857</v>
      </c>
      <c r="BC2804" s="342">
        <f>TabIPW[[#This Row],[suma dł. linii kolejowych eksploatowanych i dł. dróg wojewódzkich o naw. twardej 
'[w km'] ]]/$BD$2*$BC$2</f>
        <v>3.493838527344012E-2</v>
      </c>
      <c r="BD2804" s="28">
        <v>4775</v>
      </c>
      <c r="BE2804" s="342">
        <f>TabIPW[[#This Row],[iloczyn liczby mieszkańców i relacji przeciętnego miesięcznego wynagrodzenia brutto 
 do średniej krajowej'']]/$BF$2*$BE$2</f>
        <v>2.8033201446096733E-2</v>
      </c>
      <c r="BF2804" s="344">
        <v>6392299.977</v>
      </c>
      <c r="BG2804" s="342">
        <f>TabIPW[[#This Row],[iloczyn liczby mieszkańców i relacji przeciętnego miesięcznego wynagrodzenia brutto 
 do średniej krajowej'''''']]/$BH$2*$BG$2</f>
        <v>4.2049802169145098E-2</v>
      </c>
      <c r="BH2804" s="28">
        <f>TabIPW[[#This Row],[iloczyn liczby mieszkańców i relacji przeciętnego miesięcznego wynagrodzenia brutto 
 do średniej krajowej'']]</f>
        <v>6392299.977</v>
      </c>
      <c r="BI2804" s="342">
        <f>TabIPW[[#This Row],[suma liczby bezrobotnych zarejestrowanych i liczby osób w wieku poprodukcyjnym]]/$BJ$2*$BI$2</f>
        <v>1.0995380832061401E-2</v>
      </c>
      <c r="BJ2804" s="28">
        <v>1367291</v>
      </c>
      <c r="BK2804" s="342">
        <f>TabIPW[[#This Row],[liczba mieszkańców'''''']]/$BL$2*$BK$2</f>
        <v>1.6222972149475084E-2</v>
      </c>
      <c r="BL2804" s="28">
        <f>TabIPW[[#This Row],[liczba mieszkańców'''']]</f>
        <v>5505857</v>
      </c>
    </row>
    <row r="2805" spans="1:64" x14ac:dyDescent="0.3">
      <c r="A2805" s="10" t="s">
        <v>2627</v>
      </c>
      <c r="B2805" s="10" t="s">
        <v>113</v>
      </c>
      <c r="C2805" s="10"/>
      <c r="D2805" s="10"/>
      <c r="E2805" s="10"/>
      <c r="F2805" s="17" t="str">
        <f>+Tabela1[[#This Row],[WK]]&amp;Tabela1[[#This Row],[PK]]&amp;Tabela1[[#This Row],[GK]]</f>
        <v>16</v>
      </c>
      <c r="G2805" s="10" t="s">
        <v>2635</v>
      </c>
      <c r="I2805">
        <v>923536</v>
      </c>
      <c r="K2805">
        <v>0</v>
      </c>
      <c r="M2805">
        <v>851500.19200000004</v>
      </c>
      <c r="O2805">
        <v>0</v>
      </c>
      <c r="Q2805">
        <v>0</v>
      </c>
      <c r="S2805">
        <v>0</v>
      </c>
      <c r="U2805">
        <v>0</v>
      </c>
      <c r="BA2805" s="342">
        <f>TabIPW[[#This Row],[liczba mieszkańców'''']]/$BB$2*$BA$2</f>
        <v>1.2369058496200765E-3</v>
      </c>
      <c r="BB2805" s="28">
        <v>923536</v>
      </c>
      <c r="BC2805" s="342">
        <f>TabIPW[[#This Row],[suma dł. linii kolejowych eksploatowanych i dł. dróg wojewódzkich o naw. twardej 
'[w km'] ]]/$BD$2*$BC$2</f>
        <v>1.3152198435394474E-2</v>
      </c>
      <c r="BD2805" s="28">
        <v>1797.5</v>
      </c>
      <c r="BE2805" s="342">
        <f>TabIPW[[#This Row],[iloczyn liczby mieszkańców i relacji przeciętnego miesięcznego wynagrodzenia brutto 
 do średniej krajowej'']]/$BF$2*$BE$2</f>
        <v>3.7342234406415827E-3</v>
      </c>
      <c r="BF2805" s="344">
        <v>851500.19200000004</v>
      </c>
      <c r="BG2805" s="342">
        <f>TabIPW[[#This Row],[iloczyn liczby mieszkańców i relacji przeciętnego miesięcznego wynagrodzenia brutto 
 do średniej krajowej'''''']]/$BH$2*$BG$2</f>
        <v>5.6013351609623735E-3</v>
      </c>
      <c r="BH2805" s="28">
        <f>TabIPW[[#This Row],[iloczyn liczby mieszkańców i relacji przeciętnego miesięcznego wynagrodzenia brutto 
 do średniej krajowej'']]</f>
        <v>851500.19200000004</v>
      </c>
      <c r="BI2805" s="342">
        <f>TabIPW[[#This Row],[suma liczby bezrobotnych zarejestrowanych i liczby osób w wieku poprodukcyjnym]]/$BJ$2*$BI$2</f>
        <v>2.0868763841822451E-3</v>
      </c>
      <c r="BJ2805" s="28">
        <v>259506</v>
      </c>
      <c r="BK2805" s="342">
        <f>TabIPW[[#This Row],[liczba mieszkańców'''''']]/$BL$2*$BK$2</f>
        <v>2.7211928691641685E-3</v>
      </c>
      <c r="BL2805" s="28">
        <f>TabIPW[[#This Row],[liczba mieszkańców'''']]</f>
        <v>923536</v>
      </c>
    </row>
    <row r="2806" spans="1:64" x14ac:dyDescent="0.3">
      <c r="A2806" s="2" t="s">
        <v>2627</v>
      </c>
      <c r="B2806" s="2" t="s">
        <v>126</v>
      </c>
      <c r="C2806" s="2"/>
      <c r="D2806" s="2"/>
      <c r="E2806" s="2"/>
      <c r="F2806" s="17" t="str">
        <f>+Tabela1[[#This Row],[WK]]&amp;Tabela1[[#This Row],[PK]]&amp;Tabela1[[#This Row],[GK]]</f>
        <v>18</v>
      </c>
      <c r="G2806" s="2" t="s">
        <v>2636</v>
      </c>
      <c r="I2806">
        <v>2053760</v>
      </c>
      <c r="K2806">
        <v>0</v>
      </c>
      <c r="M2806">
        <v>1788824.96</v>
      </c>
      <c r="O2806">
        <v>0</v>
      </c>
      <c r="Q2806">
        <v>0</v>
      </c>
      <c r="S2806">
        <v>0</v>
      </c>
      <c r="U2806">
        <v>0</v>
      </c>
      <c r="BA2806" s="342">
        <f>TabIPW[[#This Row],[liczba mieszkańców'''']]/$BB$2*$BA$2</f>
        <v>2.7506320898326958E-3</v>
      </c>
      <c r="BB2806" s="28">
        <v>2053760</v>
      </c>
      <c r="BC2806" s="342">
        <f>TabIPW[[#This Row],[suma dł. linii kolejowych eksploatowanych i dł. dróg wojewódzkich o naw. twardej 
'[w km'] ]]/$BD$2*$BC$2</f>
        <v>2.0311091870270664E-2</v>
      </c>
      <c r="BD2806" s="28">
        <v>2775.9</v>
      </c>
      <c r="BE2806" s="342">
        <f>TabIPW[[#This Row],[iloczyn liczby mieszkańców i relacji przeciętnego miesięcznego wynagrodzenia brutto 
 do średniej krajowej'']]/$BF$2*$BE$2</f>
        <v>7.8448274699117627E-3</v>
      </c>
      <c r="BF2806" s="344">
        <v>1788824.96</v>
      </c>
      <c r="BG2806" s="342">
        <f>TabIPW[[#This Row],[iloczyn liczby mieszkańców i relacji przeciętnego miesięcznego wynagrodzenia brutto 
 do średniej krajowej'''''']]/$BH$2*$BG$2</f>
        <v>1.1767241204867643E-2</v>
      </c>
      <c r="BH2806" s="28">
        <f>TabIPW[[#This Row],[iloczyn liczby mieszkańców i relacji przeciętnego miesięcznego wynagrodzenia brutto 
 do średniej krajowej'']]</f>
        <v>1788824.96</v>
      </c>
      <c r="BI2806" s="342">
        <f>TabIPW[[#This Row],[suma liczby bezrobotnych zarejestrowanych i liczby osób w wieku poprodukcyjnym]]/$BJ$2*$BI$2</f>
        <v>4.4405772673246947E-3</v>
      </c>
      <c r="BJ2806" s="28">
        <v>552192</v>
      </c>
      <c r="BK2806" s="342">
        <f>TabIPW[[#This Row],[liczba mieszkańców'''''']]/$BL$2*$BK$2</f>
        <v>6.0513905976319303E-3</v>
      </c>
      <c r="BL2806" s="28">
        <f>TabIPW[[#This Row],[liczba mieszkańców'''']]</f>
        <v>2053760</v>
      </c>
    </row>
    <row r="2807" spans="1:64" x14ac:dyDescent="0.3">
      <c r="A2807" s="2" t="s">
        <v>2627</v>
      </c>
      <c r="B2807" s="2" t="s">
        <v>140</v>
      </c>
      <c r="C2807" s="2"/>
      <c r="D2807" s="2"/>
      <c r="E2807" s="2"/>
      <c r="F2807" s="17" t="str">
        <f>+Tabela1[[#This Row],[WK]]&amp;Tabela1[[#This Row],[PK]]&amp;Tabela1[[#This Row],[GK]]</f>
        <v>20</v>
      </c>
      <c r="G2807" s="2" t="s">
        <v>2637</v>
      </c>
      <c r="I2807">
        <v>1126679</v>
      </c>
      <c r="K2807">
        <v>0</v>
      </c>
      <c r="M2807">
        <v>1025277.89</v>
      </c>
      <c r="O2807">
        <v>0</v>
      </c>
      <c r="Q2807">
        <v>0</v>
      </c>
      <c r="S2807">
        <v>0</v>
      </c>
      <c r="U2807">
        <v>0</v>
      </c>
      <c r="BA2807" s="342">
        <f>TabIPW[[#This Row],[liczba mieszkańców'''']]/$BB$2*$BA$2</f>
        <v>1.5089783676479295E-3</v>
      </c>
      <c r="BB2807" s="28">
        <v>1126679</v>
      </c>
      <c r="BC2807" s="342">
        <f>TabIPW[[#This Row],[suma dł. linii kolejowych eksploatowanych i dł. dróg wojewódzkich o naw. twardej 
'[w km'] ]]/$BD$2*$BC$2</f>
        <v>1.6493844624793447E-2</v>
      </c>
      <c r="BD2807" s="28">
        <v>2254.1999999999998</v>
      </c>
      <c r="BE2807" s="342">
        <f>TabIPW[[#This Row],[iloczyn liczby mieszkańców i relacji przeciętnego miesięcznego wynagrodzenia brutto 
 do średniej krajowej'']]/$BF$2*$BE$2</f>
        <v>4.4963192797607045E-3</v>
      </c>
      <c r="BF2807" s="344">
        <v>1025277.89</v>
      </c>
      <c r="BG2807" s="342">
        <f>TabIPW[[#This Row],[iloczyn liczby mieszkańców i relacji przeciętnego miesięcznego wynagrodzenia brutto 
 do średniej krajowej'''''']]/$BH$2*$BG$2</f>
        <v>6.7444789196410559E-3</v>
      </c>
      <c r="BH2807" s="28">
        <f>TabIPW[[#This Row],[iloczyn liczby mieszkańców i relacji przeciętnego miesięcznego wynagrodzenia brutto 
 do średniej krajowej'']]</f>
        <v>1025277.89</v>
      </c>
      <c r="BI2807" s="342">
        <f>TabIPW[[#This Row],[suma liczby bezrobotnych zarejestrowanych i liczby osób w wieku poprodukcyjnym]]/$BJ$2*$BI$2</f>
        <v>2.4948412321855644E-3</v>
      </c>
      <c r="BJ2807" s="28">
        <v>310237</v>
      </c>
      <c r="BK2807" s="342">
        <f>TabIPW[[#This Row],[liczba mieszkańców'''''']]/$BL$2*$BK$2</f>
        <v>3.3197524088254445E-3</v>
      </c>
      <c r="BL2807" s="28">
        <f>TabIPW[[#This Row],[liczba mieszkańców'''']]</f>
        <v>1126679</v>
      </c>
    </row>
    <row r="2808" spans="1:64" x14ac:dyDescent="0.3">
      <c r="A2808" s="2" t="s">
        <v>2627</v>
      </c>
      <c r="B2808" s="2" t="s">
        <v>156</v>
      </c>
      <c r="C2808" s="2"/>
      <c r="D2808" s="2"/>
      <c r="E2808" s="2"/>
      <c r="F2808" s="17" t="str">
        <f>+Tabela1[[#This Row],[WK]]&amp;Tabela1[[#This Row],[PK]]&amp;Tabela1[[#This Row],[GK]]</f>
        <v>22</v>
      </c>
      <c r="G2808" s="2" t="s">
        <v>2638</v>
      </c>
      <c r="I2808">
        <v>2358409</v>
      </c>
      <c r="K2808">
        <v>0</v>
      </c>
      <c r="M2808">
        <v>2356050.591</v>
      </c>
      <c r="O2808">
        <v>0</v>
      </c>
      <c r="Q2808">
        <v>0</v>
      </c>
      <c r="S2808">
        <v>0</v>
      </c>
      <c r="U2808">
        <v>0</v>
      </c>
      <c r="BA2808" s="342">
        <f>TabIPW[[#This Row],[liczba mieszkańców'''']]/$BB$2*$BA$2</f>
        <v>3.1586531417255367E-3</v>
      </c>
      <c r="BB2808" s="28">
        <v>2358409</v>
      </c>
      <c r="BC2808" s="342">
        <f>TabIPW[[#This Row],[suma dł. linii kolejowych eksploatowanych i dł. dróg wojewódzkich o naw. twardej 
'[w km'] ]]/$BD$2*$BC$2</f>
        <v>2.2615196063486644E-2</v>
      </c>
      <c r="BD2808" s="28">
        <v>3090.8</v>
      </c>
      <c r="BE2808" s="342">
        <f>TabIPW[[#This Row],[iloczyn liczby mieszkańców i relacji przeciętnego miesięcznego wynagrodzenia brutto 
 do średniej krajowej'']]/$BF$2*$BE$2</f>
        <v>1.0332375056293181E-2</v>
      </c>
      <c r="BF2808" s="344">
        <v>2356050.5910000005</v>
      </c>
      <c r="BG2808" s="342">
        <f>TabIPW[[#This Row],[iloczyn liczby mieszkańców i relacji przeciętnego miesięcznego wynagrodzenia brutto 
 do średniej krajowej'''''']]/$BH$2*$BG$2</f>
        <v>1.5498562584439771E-2</v>
      </c>
      <c r="BH2808" s="28">
        <f>TabIPW[[#This Row],[iloczyn liczby mieszkańców i relacji przeciętnego miesięcznego wynagrodzenia brutto 
 do średniej krajowej'']]</f>
        <v>2356050.5910000005</v>
      </c>
      <c r="BI2808" s="342">
        <f>TabIPW[[#This Row],[suma liczby bezrobotnych zarejestrowanych i liczby osób w wieku poprodukcyjnym]]/$BJ$2*$BI$2</f>
        <v>4.6394250486926567E-3</v>
      </c>
      <c r="BJ2808" s="28">
        <v>576919</v>
      </c>
      <c r="BK2808" s="342">
        <f>TabIPW[[#This Row],[liczba mieszkańców'''''']]/$BL$2*$BK$2</f>
        <v>6.9490369117961798E-3</v>
      </c>
      <c r="BL2808" s="28">
        <f>TabIPW[[#This Row],[liczba mieszkańców'''']]</f>
        <v>2358409</v>
      </c>
    </row>
    <row r="2809" spans="1:64" x14ac:dyDescent="0.3">
      <c r="A2809" s="2" t="s">
        <v>2627</v>
      </c>
      <c r="B2809" s="2" t="s">
        <v>170</v>
      </c>
      <c r="C2809" s="2"/>
      <c r="D2809" s="2"/>
      <c r="E2809" s="2"/>
      <c r="F2809" s="17" t="str">
        <f>+Tabela1[[#This Row],[WK]]&amp;Tabela1[[#This Row],[PK]]&amp;Tabela1[[#This Row],[GK]]</f>
        <v>24</v>
      </c>
      <c r="G2809" s="2" t="s">
        <v>2639</v>
      </c>
      <c r="I2809">
        <v>4261792</v>
      </c>
      <c r="K2809">
        <v>0</v>
      </c>
      <c r="M2809">
        <v>4214912.2879999997</v>
      </c>
      <c r="O2809">
        <v>0</v>
      </c>
      <c r="Q2809">
        <v>0</v>
      </c>
      <c r="S2809">
        <v>0</v>
      </c>
      <c r="U2809">
        <v>0</v>
      </c>
      <c r="BA2809" s="342">
        <f>TabIPW[[#This Row],[liczba mieszkańców'''']]/$BB$2*$BA$2</f>
        <v>5.7078830220630766E-3</v>
      </c>
      <c r="BB2809" s="28">
        <v>4261792</v>
      </c>
      <c r="BC2809" s="342">
        <f>TabIPW[[#This Row],[suma dł. linii kolejowych eksploatowanych i dł. dróg wojewódzkich o naw. twardej 
'[w km'] ]]/$BD$2*$BC$2</f>
        <v>2.4963933586580736E-2</v>
      </c>
      <c r="BD2809" s="28">
        <v>3411.8</v>
      </c>
      <c r="BE2809" s="342">
        <f>TabIPW[[#This Row],[iloczyn liczby mieszkańców i relacji przeciętnego miesięcznego wynagrodzenia brutto 
 do średniej krajowej'']]/$BF$2*$BE$2</f>
        <v>1.8484346115212439E-2</v>
      </c>
      <c r="BF2809" s="344">
        <v>4214912.2880000006</v>
      </c>
      <c r="BG2809" s="342">
        <f>TabIPW[[#This Row],[iloczyn liczby mieszkańców i relacji przeciętnego miesięcznego wynagrodzenia brutto 
 do średniej krajowej'''''']]/$BH$2*$BG$2</f>
        <v>2.7726519172818657E-2</v>
      </c>
      <c r="BH2809" s="28">
        <f>TabIPW[[#This Row],[iloczyn liczby mieszkańców i relacji przeciętnego miesięcznego wynagrodzenia brutto 
 do średniej krajowej'']]</f>
        <v>4214912.2880000006</v>
      </c>
      <c r="BI2809" s="342">
        <f>TabIPW[[#This Row],[suma liczby bezrobotnych zarejestrowanych i liczby osób w wieku poprodukcyjnym]]/$BJ$2*$BI$2</f>
        <v>9.5206728673742323E-3</v>
      </c>
      <c r="BJ2809" s="28">
        <v>1183909</v>
      </c>
      <c r="BK2809" s="342">
        <f>TabIPW[[#This Row],[liczba mieszkańców'''''']]/$BL$2*$BK$2</f>
        <v>1.2557342648538767E-2</v>
      </c>
      <c r="BL2809" s="28">
        <f>TabIPW[[#This Row],[liczba mieszkańców'''']]</f>
        <v>4261792</v>
      </c>
    </row>
    <row r="2810" spans="1:64" x14ac:dyDescent="0.3">
      <c r="A2810" s="2" t="s">
        <v>2627</v>
      </c>
      <c r="B2810" s="2" t="s">
        <v>185</v>
      </c>
      <c r="C2810" s="2"/>
      <c r="D2810" s="2"/>
      <c r="E2810" s="2"/>
      <c r="F2810" s="17" t="str">
        <f>+Tabela1[[#This Row],[WK]]&amp;Tabela1[[#This Row],[PK]]&amp;Tabela1[[#This Row],[GK]]</f>
        <v>26</v>
      </c>
      <c r="G2810" s="2" t="s">
        <v>2640</v>
      </c>
      <c r="I2810">
        <v>1147293</v>
      </c>
      <c r="K2810">
        <v>0</v>
      </c>
      <c r="M2810">
        <v>1018796.1839999999</v>
      </c>
      <c r="O2810">
        <v>0</v>
      </c>
      <c r="Q2810">
        <v>0</v>
      </c>
      <c r="S2810">
        <v>0</v>
      </c>
      <c r="U2810">
        <v>0</v>
      </c>
      <c r="BA2810" s="342">
        <f>TabIPW[[#This Row],[liczba mieszkańców'''']]/$BB$2*$BA$2</f>
        <v>1.5365870122314306E-3</v>
      </c>
      <c r="BB2810" s="28">
        <v>1147293</v>
      </c>
      <c r="BC2810" s="342">
        <f>TabIPW[[#This Row],[suma dł. linii kolejowych eksploatowanych i dł. dróg wojewódzkich o naw. twardej 
'[w km'] ]]/$BD$2*$BC$2</f>
        <v>1.3832673792552572E-2</v>
      </c>
      <c r="BD2810" s="28">
        <v>1890.5</v>
      </c>
      <c r="BE2810" s="342">
        <f>TabIPW[[#This Row],[iloczyn liczby mieszkańców i relacji przeciętnego miesięcznego wynagrodzenia brutto 
 do średniej krajowej'']]/$BF$2*$BE$2</f>
        <v>4.4678939914190819E-3</v>
      </c>
      <c r="BF2810" s="344">
        <v>1018796.184</v>
      </c>
      <c r="BG2810" s="342">
        <f>TabIPW[[#This Row],[iloczyn liczby mieszkańców i relacji przeciętnego miesięcznego wynagrodzenia brutto 
 do średniej krajowej'''''']]/$BH$2*$BG$2</f>
        <v>6.7018409871286225E-3</v>
      </c>
      <c r="BH2810" s="28">
        <f>TabIPW[[#This Row],[iloczyn liczby mieszkańców i relacji przeciętnego miesięcznego wynagrodzenia brutto 
 do średniej krajowej'']]</f>
        <v>1018796.184</v>
      </c>
      <c r="BI2810" s="342">
        <f>TabIPW[[#This Row],[suma liczby bezrobotnych zarejestrowanych i liczby osób w wieku poprodukcyjnym]]/$BJ$2*$BI$2</f>
        <v>2.8050910564738313E-3</v>
      </c>
      <c r="BJ2810" s="28">
        <v>348817</v>
      </c>
      <c r="BK2810" s="342">
        <f>TabIPW[[#This Row],[liczba mieszkańców'''''']]/$BL$2*$BK$2</f>
        <v>3.3804914269091471E-3</v>
      </c>
      <c r="BL2810" s="28">
        <f>TabIPW[[#This Row],[liczba mieszkańców'''']]</f>
        <v>1147293</v>
      </c>
    </row>
    <row r="2811" spans="1:64" x14ac:dyDescent="0.3">
      <c r="A2811" s="2" t="s">
        <v>2627</v>
      </c>
      <c r="B2811" s="2" t="s">
        <v>1126</v>
      </c>
      <c r="C2811" s="2"/>
      <c r="D2811" s="2"/>
      <c r="E2811" s="2"/>
      <c r="F2811" s="17" t="str">
        <f>+Tabela1[[#This Row],[WK]]&amp;Tabela1[[#This Row],[PK]]&amp;Tabela1[[#This Row],[GK]]</f>
        <v>28</v>
      </c>
      <c r="G2811" s="2" t="s">
        <v>2641</v>
      </c>
      <c r="I2811">
        <v>1339498</v>
      </c>
      <c r="K2811">
        <v>0</v>
      </c>
      <c r="M2811">
        <v>1168042.2560000001</v>
      </c>
      <c r="O2811">
        <v>0</v>
      </c>
      <c r="Q2811">
        <v>0</v>
      </c>
      <c r="S2811">
        <v>0</v>
      </c>
      <c r="U2811">
        <v>0</v>
      </c>
      <c r="BA2811" s="342">
        <f>TabIPW[[#This Row],[liczba mieszkańców'''']]/$BB$2*$BA$2</f>
        <v>1.7940101000441706E-3</v>
      </c>
      <c r="BB2811" s="28">
        <v>1339498</v>
      </c>
      <c r="BC2811" s="342">
        <f>TabIPW[[#This Row],[suma dł. linii kolejowych eksploatowanych i dł. dróg wojewódzkich o naw. twardej 
'[w km'] ]]/$BD$2*$BC$2</f>
        <v>2.2095693371462718E-2</v>
      </c>
      <c r="BD2811" s="28">
        <v>3019.8</v>
      </c>
      <c r="BE2811" s="342">
        <f>TabIPW[[#This Row],[iloczyn liczby mieszkańców i relacji przeciętnego miesięcznego wynagrodzenia brutto 
 do średniej krajowej'']]/$BF$2*$BE$2</f>
        <v>5.1224072677778986E-3</v>
      </c>
      <c r="BF2811" s="344">
        <v>1168042.2560000001</v>
      </c>
      <c r="BG2811" s="342">
        <f>TabIPW[[#This Row],[iloczyn liczby mieszkańców i relacji przeciętnego miesięcznego wynagrodzenia brutto 
 do średniej krajowej'''''']]/$BH$2*$BG$2</f>
        <v>7.6836109016668475E-3</v>
      </c>
      <c r="BH2811" s="28">
        <f>TabIPW[[#This Row],[iloczyn liczby mieszkańców i relacji przeciętnego miesięcznego wynagrodzenia brutto 
 do średniej krajowej'']]</f>
        <v>1168042.2560000001</v>
      </c>
      <c r="BI2811" s="342">
        <f>TabIPW[[#This Row],[suma liczby bezrobotnych zarejestrowanych i liczby osób w wieku poprodukcyjnym]]/$BJ$2*$BI$2</f>
        <v>2.9906619467090839E-3</v>
      </c>
      <c r="BJ2811" s="28">
        <v>371893</v>
      </c>
      <c r="BK2811" s="342">
        <f>TabIPW[[#This Row],[liczba mieszkańców'''''']]/$BL$2*$BK$2</f>
        <v>3.9468222200971749E-3</v>
      </c>
      <c r="BL2811" s="28">
        <f>TabIPW[[#This Row],[liczba mieszkańców'''']]</f>
        <v>1339498</v>
      </c>
    </row>
    <row r="2812" spans="1:64" x14ac:dyDescent="0.3">
      <c r="A2812" s="2" t="s">
        <v>2627</v>
      </c>
      <c r="B2812" s="2" t="s">
        <v>1143</v>
      </c>
      <c r="C2812" s="2"/>
      <c r="D2812" s="2"/>
      <c r="E2812" s="2"/>
      <c r="F2812" s="17" t="str">
        <f>+Tabela1[[#This Row],[WK]]&amp;Tabela1[[#This Row],[PK]]&amp;Tabela1[[#This Row],[GK]]</f>
        <v>30</v>
      </c>
      <c r="G2812" s="2" t="s">
        <v>2642</v>
      </c>
      <c r="I2812">
        <v>3471302</v>
      </c>
      <c r="K2812">
        <v>0</v>
      </c>
      <c r="M2812">
        <v>3120700.4980000001</v>
      </c>
      <c r="O2812">
        <v>0</v>
      </c>
      <c r="Q2812">
        <v>0</v>
      </c>
      <c r="S2812">
        <v>0</v>
      </c>
      <c r="U2812">
        <v>0</v>
      </c>
      <c r="BA2812" s="342">
        <f>TabIPW[[#This Row],[liczba mieszkańców'''']]/$BB$2*$BA$2</f>
        <v>4.6491677093235895E-3</v>
      </c>
      <c r="BB2812" s="28">
        <v>3471302</v>
      </c>
      <c r="BC2812" s="342">
        <f>TabIPW[[#This Row],[suma dł. linii kolejowych eksploatowanych i dł. dróg wojewódzkich o naw. twardej 
'[w km'] ]]/$BD$2*$BC$2</f>
        <v>3.4295958000768276E-2</v>
      </c>
      <c r="BD2812" s="28">
        <v>4687.2</v>
      </c>
      <c r="BE2812" s="342">
        <f>TabIPW[[#This Row],[iloczyn liczby mieszkańców i relacji przeciętnego miesięcznego wynagrodzenia brutto 
 do średniej krajowej'']]/$BF$2*$BE$2</f>
        <v>1.3685719698409015E-2</v>
      </c>
      <c r="BF2812" s="344">
        <v>3120700.4980000001</v>
      </c>
      <c r="BG2812" s="342">
        <f>TabIPW[[#This Row],[iloczyn liczby mieszkańców i relacji przeciętnego miesięcznego wynagrodzenia brutto 
 do średniej krajowej'''''']]/$BH$2*$BG$2</f>
        <v>2.0528579547613522E-2</v>
      </c>
      <c r="BH2812" s="28">
        <f>TabIPW[[#This Row],[iloczyn liczby mieszkańców i relacji przeciętnego miesięcznego wynagrodzenia brutto 
 do średniej krajowej'']]</f>
        <v>3120700.4980000001</v>
      </c>
      <c r="BI2812" s="342">
        <f>TabIPW[[#This Row],[suma liczby bezrobotnych zarejestrowanych i liczby osób w wieku poprodukcyjnym]]/$BJ$2*$BI$2</f>
        <v>6.7833172766852646E-3</v>
      </c>
      <c r="BJ2812" s="28">
        <v>843515</v>
      </c>
      <c r="BK2812" s="342">
        <f>TabIPW[[#This Row],[liczba mieszkańców'''''']]/$BL$2*$BK$2</f>
        <v>1.0228168960511897E-2</v>
      </c>
      <c r="BL2812" s="28">
        <f>TabIPW[[#This Row],[liczba mieszkańców'''']]</f>
        <v>3471302</v>
      </c>
    </row>
    <row r="2813" spans="1:64" x14ac:dyDescent="0.3">
      <c r="A2813" s="2" t="s">
        <v>2627</v>
      </c>
      <c r="B2813" s="2" t="s">
        <v>1149</v>
      </c>
      <c r="C2813" s="2"/>
      <c r="D2813" s="2"/>
      <c r="E2813" s="2"/>
      <c r="F2813" s="17" t="str">
        <f>+Tabela1[[#This Row],[WK]]&amp;Tabela1[[#This Row],[PK]]&amp;Tabela1[[#This Row],[GK]]</f>
        <v>32</v>
      </c>
      <c r="G2813" s="2" t="s">
        <v>2643</v>
      </c>
      <c r="I2813">
        <v>1612680</v>
      </c>
      <c r="K2813">
        <v>0</v>
      </c>
      <c r="M2813">
        <v>1499792.4</v>
      </c>
      <c r="O2813">
        <v>0</v>
      </c>
      <c r="Q2813">
        <v>0</v>
      </c>
      <c r="S2813">
        <v>0</v>
      </c>
      <c r="U2813">
        <v>0</v>
      </c>
      <c r="BA2813" s="342">
        <f>TabIPW[[#This Row],[liczba mieszkańców'''']]/$BB$2*$BA$2</f>
        <v>2.1598869189347301E-3</v>
      </c>
      <c r="BB2813" s="28">
        <v>1612680</v>
      </c>
      <c r="BC2813" s="342">
        <f>TabIPW[[#This Row],[suma dł. linii kolejowych eksploatowanych i dł. dróg wojewódzkich o naw. twardej 
'[w km'] ]]/$BD$2*$BC$2</f>
        <v>2.5196612257092854E-2</v>
      </c>
      <c r="BD2813" s="28">
        <v>3443.6</v>
      </c>
      <c r="BE2813" s="342">
        <f>TabIPW[[#This Row],[iloczyn liczby mieszkańców i relacji przeciętnego miesięcznego wynagrodzenia brutto 
 do średniej krajowej'']]/$BF$2*$BE$2</f>
        <v>6.5772855823103514E-3</v>
      </c>
      <c r="BF2813" s="344">
        <v>1499792.4000000001</v>
      </c>
      <c r="BG2813" s="342">
        <f>TabIPW[[#This Row],[iloczyn liczby mieszkańców i relacji przeciętnego miesięcznego wynagrodzenia brutto 
 do średniej krajowej'''''']]/$BH$2*$BG$2</f>
        <v>9.8659283734655271E-3</v>
      </c>
      <c r="BH2813" s="28">
        <f>TabIPW[[#This Row],[iloczyn liczby mieszkańców i relacji przeciętnego miesięcznego wynagrodzenia brutto 
 do średniej krajowej'']]</f>
        <v>1499792.4000000001</v>
      </c>
      <c r="BI2813" s="342">
        <f>TabIPW[[#This Row],[suma liczby bezrobotnych zarejestrowanych i liczby osób w wieku poprodukcyjnym]]/$BJ$2*$BI$2</f>
        <v>3.7108790090019089E-3</v>
      </c>
      <c r="BJ2813" s="28">
        <v>461453</v>
      </c>
      <c r="BK2813" s="342">
        <f>TabIPW[[#This Row],[liczba mieszkańców'''''']]/$BL$2*$BK$2</f>
        <v>4.7517512216564061E-3</v>
      </c>
      <c r="BL2813" s="28">
        <f>TabIPW[[#This Row],[liczba mieszkańców'''']]</f>
        <v>1612680</v>
      </c>
    </row>
    <row r="2815" spans="1:64" x14ac:dyDescent="0.3">
      <c r="G2815" s="14"/>
    </row>
    <row r="2816" spans="1:64" x14ac:dyDescent="0.3">
      <c r="G2816" s="14"/>
    </row>
    <row r="2817" spans="55:55" x14ac:dyDescent="0.3">
      <c r="BC2817" s="28"/>
    </row>
    <row r="2818" spans="55:55" x14ac:dyDescent="0.3">
      <c r="BC2818" s="28"/>
    </row>
    <row r="2819" spans="55:55" x14ac:dyDescent="0.3">
      <c r="BC2819" s="28"/>
    </row>
    <row r="2820" spans="55:55" x14ac:dyDescent="0.3">
      <c r="BC2820" s="28"/>
    </row>
    <row r="2821" spans="55:55" x14ac:dyDescent="0.3">
      <c r="BC2821" s="28"/>
    </row>
    <row r="2822" spans="55:55" x14ac:dyDescent="0.3">
      <c r="BC2822" s="28"/>
    </row>
    <row r="2823" spans="55:55" x14ac:dyDescent="0.3">
      <c r="BC2823" s="28"/>
    </row>
    <row r="2824" spans="55:55" x14ac:dyDescent="0.3">
      <c r="BC2824" s="28"/>
    </row>
    <row r="2825" spans="55:55" x14ac:dyDescent="0.3">
      <c r="BC2825" s="28"/>
    </row>
    <row r="2826" spans="55:55" x14ac:dyDescent="0.3">
      <c r="BC2826" s="28"/>
    </row>
    <row r="2827" spans="55:55" x14ac:dyDescent="0.3">
      <c r="BC2827" s="28"/>
    </row>
    <row r="2828" spans="55:55" x14ac:dyDescent="0.3">
      <c r="BC2828" s="28"/>
    </row>
    <row r="2829" spans="55:55" x14ac:dyDescent="0.3">
      <c r="BC2829" s="28"/>
    </row>
    <row r="2830" spans="55:55" x14ac:dyDescent="0.3">
      <c r="BC2830" s="28"/>
    </row>
    <row r="2831" spans="55:55" x14ac:dyDescent="0.3">
      <c r="BC2831" s="28"/>
    </row>
    <row r="2832" spans="55:55" x14ac:dyDescent="0.3">
      <c r="BC2832" s="28"/>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vt:i4>
      </vt:variant>
      <vt:variant>
        <vt:lpstr>Nazwane zakresy</vt:lpstr>
      </vt:variant>
      <vt:variant>
        <vt:i4>23</vt:i4>
      </vt:variant>
    </vt:vector>
  </HeadingPairs>
  <TitlesOfParts>
    <vt:vector size="31" baseType="lpstr">
      <vt:lpstr>slownik</vt:lpstr>
      <vt:lpstr>Indeksy</vt:lpstr>
      <vt:lpstr>Gminy jednostkowo</vt:lpstr>
      <vt:lpstr>Powiaty jednostkowo</vt:lpstr>
      <vt:lpstr>MNPP jednostkowo</vt:lpstr>
      <vt:lpstr>Woj. jednostkowo </vt:lpstr>
      <vt:lpstr>Dane_baza</vt:lpstr>
      <vt:lpstr>IPW</vt:lpstr>
      <vt:lpstr>'MNPP jednostkowo'!GK</vt:lpstr>
      <vt:lpstr>'Powiaty jednostkowo'!GK</vt:lpstr>
      <vt:lpstr>'Woj. jednostkowo '!GK</vt:lpstr>
      <vt:lpstr>GK</vt:lpstr>
      <vt:lpstr>mko</vt:lpstr>
      <vt:lpstr>'Gminy jednostkowo'!Obszar_wydruku</vt:lpstr>
      <vt:lpstr>'MNPP jednostkowo'!Obszar_wydruku</vt:lpstr>
      <vt:lpstr>'Powiaty jednostkowo'!Obszar_wydruku</vt:lpstr>
      <vt:lpstr>'Woj. jednostkowo '!Obszar_wydruku</vt:lpstr>
      <vt:lpstr>'MNPP jednostkowo'!PK</vt:lpstr>
      <vt:lpstr>'Powiaty jednostkowo'!PK</vt:lpstr>
      <vt:lpstr>'Woj. jednostkowo '!PK</vt:lpstr>
      <vt:lpstr>PK</vt:lpstr>
      <vt:lpstr>PozDaneG</vt:lpstr>
      <vt:lpstr>PozIPWG</vt:lpstr>
      <vt:lpstr>'MNPP jednostkowo'!TERYT</vt:lpstr>
      <vt:lpstr>'Powiaty jednostkowo'!TERYT</vt:lpstr>
      <vt:lpstr>'Woj. jednostkowo '!TERYT</vt:lpstr>
      <vt:lpstr>TERYT</vt:lpstr>
      <vt:lpstr>'MNPP jednostkowo'!WK_</vt:lpstr>
      <vt:lpstr>'Powiaty jednostkowo'!WK_</vt:lpstr>
      <vt:lpstr>'Woj. jednostkowo '!WK_</vt:lpstr>
      <vt:lpstr>WK_</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Wiącek Dariusz</dc:creator>
  <cp:lastModifiedBy>Wiącek Dariusz</cp:lastModifiedBy>
  <cp:lastPrinted>2024-07-05T13:39:05Z</cp:lastPrinted>
  <dcterms:created xsi:type="dcterms:W3CDTF">2024-05-24T06:02:56Z</dcterms:created>
  <dcterms:modified xsi:type="dcterms:W3CDTF">2026-10-14T09:19:48Z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InformacjePubliczneInformacjeSektoraPublicznego</vt:lpwstr>
  </property>
  <property fmtid="{D5CDD505-2E9C-101B-9397-08002B2CF9AE}" pid="3" name="MFClassifiedBy">
    <vt:lpwstr>UxC4dwLulzfINJ8nQH+xvX5LNGipWa4BRSZhPgxsCvmL62nYL0rOYj6wWVnD+5OO08fg909q86HkvBa4yRF0RA==</vt:lpwstr>
  </property>
  <property fmtid="{D5CDD505-2E9C-101B-9397-08002B2CF9AE}" pid="4" name="MFClassificationDate">
    <vt:lpwstr>2024-05-24T08:03:19.6960459+02:00</vt:lpwstr>
  </property>
  <property fmtid="{D5CDD505-2E9C-101B-9397-08002B2CF9AE}" pid="5" name="MFClassifiedBySID">
    <vt:lpwstr>UxC4dwLulzfINJ8nQH+xvX5LNGipWa4BRSZhPgxsCvm42mrIC/DSDv0ggS+FjUN/2v1BBotkLlY5aAiEhoi6uZuRQ+G0gdKUF7sRFzdCJdvZ/q3+ajof900h0vViSS58</vt:lpwstr>
  </property>
  <property fmtid="{D5CDD505-2E9C-101B-9397-08002B2CF9AE}" pid="6" name="MFGRNItemId">
    <vt:lpwstr>GRN-f85f0339-fe5e-400b-91d9-1cced44f00cb</vt:lpwstr>
  </property>
  <property fmtid="{D5CDD505-2E9C-101B-9397-08002B2CF9AE}" pid="7" name="MFHash">
    <vt:lpwstr>aFymgjGzHVXcGlqgJcINoEtQvM23hu5o/OUlT5TIKKQ=</vt:lpwstr>
  </property>
  <property fmtid="{D5CDD505-2E9C-101B-9397-08002B2CF9AE}" pid="8" name="MFVisualMarkingsSettings">
    <vt:lpwstr>HeaderAlignment=1;FooterAlignment=1</vt:lpwstr>
  </property>
  <property fmtid="{D5CDD505-2E9C-101B-9397-08002B2CF9AE}" pid="9" name="DLPManualFileClassification">
    <vt:lpwstr>{2755b7d9-e53d-4779-a40c-03797dcf43b3}</vt:lpwstr>
  </property>
  <property fmtid="{D5CDD505-2E9C-101B-9397-08002B2CF9AE}" pid="10" name="MFRefresh">
    <vt:lpwstr>False</vt:lpwstr>
  </property>
</Properties>
</file>